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2.xml" ContentType="application/vnd.ms-office.activeX+xml"/>
  <Override PartName="/xl/activeX/activeX2.bin" ContentType="application/vnd.ms-office.activeX"/>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D:\01-供電可靠度\供電可靠度各類報表\總處每月報表\"/>
    </mc:Choice>
  </mc:AlternateContent>
  <xr:revisionPtr revIDLastSave="0" documentId="13_ncr:1_{94CDD8F2-AE20-416A-8070-735F122A20B2}" xr6:coauthVersionLast="45" xr6:coauthVersionMax="45" xr10:uidLastSave="{00000000-0000-0000-0000-000000000000}"/>
  <bookViews>
    <workbookView xWindow="-108" yWindow="-108" windowWidth="23256" windowHeight="12576" firstSheet="15" activeTab="20" xr2:uid="{69C3976F-638E-4044-AFBC-0A7A9F451B06}"/>
  </bookViews>
  <sheets>
    <sheet name="工作總表" sheetId="85" r:id="rId1"/>
    <sheet name="配電事故紀錄表" sheetId="126" r:id="rId2"/>
    <sheet name="OTG總表-下載" sheetId="129" r:id="rId3"/>
    <sheet name="總表" sheetId="70" state="hidden" r:id="rId4"/>
    <sheet name="操作程序" sheetId="51" state="hidden" r:id="rId5"/>
    <sheet name="用戶" sheetId="54" state="hidden" r:id="rId6"/>
    <sheet name="停電要求書" sheetId="52" state="hidden" r:id="rId7"/>
    <sheet name="9H-2" sheetId="56" state="hidden" r:id="rId8"/>
    <sheet name="饋線日報表(DATA)" sheetId="60" state="hidden" r:id="rId9"/>
    <sheet name="DATA(NEW)" sheetId="62" state="hidden" r:id="rId10"/>
    <sheet name="饋線日報表" sheetId="68" state="hidden" r:id="rId11"/>
    <sheet name="版本" sheetId="69" state="hidden" r:id="rId12"/>
    <sheet name="轉供小工具" sheetId="58" state="hidden" r:id="rId13"/>
    <sheet name="出口電桿" sheetId="61" state="hidden" r:id="rId14"/>
    <sheet name="OTG總表" sheetId="77" r:id="rId15"/>
    <sheet name="工作表3" sheetId="137" r:id="rId16"/>
    <sheet name="112年供電可靠度" sheetId="136" r:id="rId17"/>
    <sheet name="OMS原始檔" sheetId="119" r:id="rId18"/>
    <sheet name="GeoOMS修改" sheetId="111" r:id="rId19"/>
    <sheet name="OTG 備份" sheetId="100" state="hidden" r:id="rId20"/>
    <sheet name="次戶分戶計算" sheetId="79" r:id="rId21"/>
    <sheet name="DATA" sheetId="67" state="hidden" r:id="rId22"/>
    <sheet name="主變(變電所全停)" sheetId="39" state="hidden" r:id="rId23"/>
    <sheet name="主變N-1" sheetId="40" state="hidden" r:id="rId24"/>
    <sheet name="排序" sheetId="42" state="hidden" r:id="rId25"/>
    <sheet name="110.06.30" sheetId="49" state="hidden" r:id="rId26"/>
    <sheet name="工作表2" sheetId="47" state="hidden" r:id="rId27"/>
    <sheet name="變電所別" sheetId="9" state="hidden" r:id="rId28"/>
    <sheet name="設定" sheetId="53" state="hidden" r:id="rId29"/>
    <sheet name="(0) 每月彰化區處供電可靠度目標實績值" sheetId="134" r:id="rId30"/>
    <sheet name="工作表1" sheetId="135" r:id="rId31"/>
    <sheet name="(0) 每月彰化區處供電可靠度目標實績值 (空白)" sheetId="116" r:id="rId32"/>
    <sheet name="(2)附表7 事故停電在單位時間內停電之戶數 " sheetId="83" r:id="rId33"/>
    <sheet name="(2)附表5  「服務品質標準」執行評估表" sheetId="84" r:id="rId34"/>
    <sheet name="OTG_設定" sheetId="73" r:id="rId35"/>
    <sheet name="OTG月報表" sheetId="76" r:id="rId36"/>
    <sheet name="累計" sheetId="86" r:id="rId37"/>
    <sheet name="OTG DATA" sheetId="96" r:id="rId38"/>
    <sheet name="電務工作報告 " sheetId="88" r:id="rId39"/>
    <sheet name="資料" sheetId="89" r:id="rId40"/>
    <sheet name="配電事故紀錄表批次列印" sheetId="120" r:id="rId41"/>
    <sheet name="(0) 每月彰化區處供電可靠度目標實績值 (111)" sheetId="115" state="hidden" r:id="rId42"/>
  </sheets>
  <functionGroups builtInGroupCount="19"/>
  <definedNames>
    <definedName name="_xlnm._FilterDatabase" localSheetId="21" hidden="1">DATA!$A$2:$S$822</definedName>
    <definedName name="_xlnm._FilterDatabase" localSheetId="9" hidden="1">'DATA(NEW)'!$P$1:$S$702</definedName>
    <definedName name="_xlnm._FilterDatabase" localSheetId="14" hidden="1">OTG總表!$A$11:$AD$345</definedName>
    <definedName name="_xlnm._FilterDatabase" localSheetId="15" hidden="1">工作表3!$A$1:$B$32</definedName>
    <definedName name="_xlnm._FilterDatabase" localSheetId="22" hidden="1">'主變(變電所全停)'!$A$4:$X$35</definedName>
    <definedName name="_xlnm._FilterDatabase" localSheetId="23" hidden="1">'主變N-1'!$A$4:$O$28</definedName>
    <definedName name="_xlnm._FilterDatabase" localSheetId="13" hidden="1">出口電桿!$A$1:$M$626</definedName>
    <definedName name="_xlnm._FilterDatabase" localSheetId="20" hidden="1">次戶分戶計算!$P$1:$Y$101</definedName>
    <definedName name="_xlnm._FilterDatabase" localSheetId="36" hidden="1">累計!$A$4:$J$68</definedName>
    <definedName name="OTG總表">OTG總表!$B$1:$G$5</definedName>
    <definedName name="_xlnm.Print_Area" localSheetId="41">'(0) 每月彰化區處供電可靠度目標實績值 (111)'!$A$1:$Y$75</definedName>
    <definedName name="_xlnm.Print_Area" localSheetId="25">'110.06.30'!$A$1:$AL$52</definedName>
    <definedName name="_xlnm.Print_Area" localSheetId="22">'主變(變電所全停)'!$A$1:$O$37</definedName>
    <definedName name="_xlnm.Print_Area" localSheetId="23">'主變N-1'!$A$1:$O$30</definedName>
    <definedName name="_xlnm.Print_Area" localSheetId="6">停電要求書!$A$1:$AG$76</definedName>
    <definedName name="_xlnm.Print_Area" localSheetId="4">操作程序!$A$1:$Q$92</definedName>
    <definedName name="批次列印">配電事故紀錄表批次列印!$F$11</definedName>
  </definedNames>
  <calcPr calcId="191029" fullPrecision="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0" i="79" l="1"/>
  <c r="C101" i="79"/>
  <c r="C102" i="79"/>
  <c r="C103" i="79"/>
  <c r="C104" i="79"/>
  <c r="C105" i="79"/>
  <c r="C106" i="79"/>
  <c r="C107" i="79"/>
  <c r="C108" i="79"/>
  <c r="C109" i="79"/>
  <c r="C110" i="79"/>
  <c r="C111" i="79"/>
  <c r="C112" i="79"/>
  <c r="C113" i="79"/>
  <c r="C114" i="79"/>
  <c r="C115" i="79"/>
  <c r="C116" i="79"/>
  <c r="C117" i="79"/>
  <c r="C118" i="79"/>
  <c r="C119" i="79"/>
  <c r="C120" i="79"/>
  <c r="C121" i="79"/>
  <c r="C122" i="79"/>
  <c r="C123" i="79"/>
  <c r="C124" i="79"/>
  <c r="C125" i="79"/>
  <c r="C126" i="79"/>
  <c r="C127" i="79"/>
  <c r="C128" i="79"/>
  <c r="C129" i="79"/>
  <c r="C130" i="79"/>
  <c r="C131" i="79"/>
  <c r="C132" i="79"/>
  <c r="C133" i="79"/>
  <c r="C134" i="79"/>
  <c r="C135" i="79"/>
  <c r="C136" i="79"/>
  <c r="C137" i="79"/>
  <c r="C138" i="79"/>
  <c r="C139" i="79"/>
  <c r="C140" i="79"/>
  <c r="C141" i="79"/>
  <c r="C142" i="79"/>
  <c r="C143" i="79"/>
  <c r="C144" i="79"/>
  <c r="C145" i="79"/>
  <c r="C146" i="79"/>
  <c r="C147" i="79"/>
  <c r="C148" i="79"/>
  <c r="C149" i="79"/>
  <c r="C150" i="79"/>
  <c r="C151" i="79"/>
  <c r="C152" i="79"/>
  <c r="C153" i="79"/>
  <c r="C154" i="79"/>
  <c r="C155" i="79"/>
  <c r="C156" i="79"/>
  <c r="C157" i="79"/>
  <c r="C158" i="79"/>
  <c r="C159" i="79"/>
  <c r="C160" i="79"/>
  <c r="C161" i="79"/>
  <c r="C162" i="79"/>
  <c r="C163" i="79"/>
  <c r="C164" i="79"/>
  <c r="C165" i="79"/>
  <c r="C166" i="79"/>
  <c r="C167" i="79"/>
  <c r="C168" i="79"/>
  <c r="C169" i="79"/>
  <c r="C170" i="79"/>
  <c r="C171" i="79"/>
  <c r="C172" i="79"/>
  <c r="C173" i="79"/>
  <c r="C174" i="79"/>
  <c r="C175" i="79"/>
  <c r="C176" i="79"/>
  <c r="C177" i="79"/>
  <c r="C178" i="79"/>
  <c r="C179" i="79"/>
  <c r="C180" i="79"/>
  <c r="C181" i="79"/>
  <c r="C182" i="79"/>
  <c r="C183" i="79"/>
  <c r="C184" i="79"/>
  <c r="C185" i="79"/>
  <c r="C186" i="79"/>
  <c r="C187" i="79"/>
  <c r="C188" i="79"/>
  <c r="C189" i="79"/>
  <c r="C190" i="79"/>
  <c r="C191" i="79"/>
  <c r="C192" i="79"/>
  <c r="C193" i="79"/>
  <c r="C194" i="79"/>
  <c r="C195" i="79"/>
  <c r="C196" i="79"/>
  <c r="C197" i="79"/>
  <c r="C198" i="79"/>
  <c r="C199" i="79"/>
  <c r="C200" i="79"/>
  <c r="C201" i="79"/>
  <c r="C202" i="79"/>
  <c r="C203" i="79"/>
  <c r="C204" i="79"/>
  <c r="C205" i="79"/>
  <c r="C206" i="79"/>
  <c r="C207" i="79"/>
  <c r="C208" i="79"/>
  <c r="C209" i="79"/>
  <c r="C210" i="79"/>
  <c r="C211" i="79"/>
  <c r="C212" i="79"/>
  <c r="C213" i="79"/>
  <c r="C214" i="79"/>
  <c r="C215" i="79"/>
  <c r="C216" i="79"/>
  <c r="C217" i="79"/>
  <c r="C218" i="79"/>
  <c r="C219" i="79"/>
  <c r="C220" i="79"/>
  <c r="C221" i="79"/>
  <c r="C222" i="79"/>
  <c r="C223" i="79"/>
  <c r="C224" i="79"/>
  <c r="C225" i="79"/>
  <c r="C226" i="79"/>
  <c r="C227" i="79"/>
  <c r="C228" i="79"/>
  <c r="C229" i="79"/>
  <c r="C230" i="79"/>
  <c r="C231" i="79"/>
  <c r="C232" i="79"/>
  <c r="C233" i="79"/>
  <c r="C234" i="79"/>
  <c r="C235" i="79"/>
  <c r="C236" i="79"/>
  <c r="C237" i="79"/>
  <c r="C238" i="79"/>
  <c r="C239" i="79"/>
  <c r="C240" i="79"/>
  <c r="C241" i="79"/>
  <c r="C242" i="79"/>
  <c r="C243" i="79"/>
  <c r="C244" i="79"/>
  <c r="C245" i="79"/>
  <c r="C246" i="79"/>
  <c r="C247" i="79"/>
  <c r="C248" i="79"/>
  <c r="C249" i="79"/>
  <c r="C250" i="79"/>
  <c r="C251" i="79"/>
  <c r="C252" i="79"/>
  <c r="C253" i="79"/>
  <c r="C254" i="79"/>
  <c r="C255" i="79"/>
  <c r="C256" i="79"/>
  <c r="C257" i="79"/>
  <c r="C258" i="79"/>
  <c r="C259" i="79"/>
  <c r="C260" i="79"/>
  <c r="C261" i="79"/>
  <c r="C262" i="79"/>
  <c r="C263" i="79"/>
  <c r="C264" i="79"/>
  <c r="C265" i="79"/>
  <c r="C266" i="79"/>
  <c r="C267" i="79"/>
  <c r="C268" i="79"/>
  <c r="C269" i="79"/>
  <c r="C270" i="79"/>
  <c r="C271" i="79"/>
  <c r="C272" i="79"/>
  <c r="C273" i="79"/>
  <c r="C274" i="79"/>
  <c r="C275" i="79"/>
  <c r="C276" i="79"/>
  <c r="C277" i="79"/>
  <c r="C278" i="79"/>
  <c r="C279" i="79"/>
  <c r="C280" i="79"/>
  <c r="C281" i="79"/>
  <c r="C282" i="79"/>
  <c r="C283" i="79"/>
  <c r="C284" i="79"/>
  <c r="C285" i="79"/>
  <c r="C286" i="79"/>
  <c r="C287" i="79"/>
  <c r="C288" i="79"/>
  <c r="C289" i="79"/>
  <c r="C290" i="79"/>
  <c r="C291" i="79"/>
  <c r="C292" i="79"/>
  <c r="C293" i="79"/>
  <c r="C294" i="79"/>
  <c r="C295" i="79"/>
  <c r="C296" i="79"/>
  <c r="C297" i="79"/>
  <c r="C298" i="79"/>
  <c r="C299" i="79"/>
  <c r="C300" i="79"/>
  <c r="C301" i="79"/>
  <c r="C302" i="79"/>
  <c r="C303" i="79"/>
  <c r="C304" i="79"/>
  <c r="C305" i="79"/>
  <c r="C306" i="79"/>
  <c r="C307" i="79"/>
  <c r="C308" i="79"/>
  <c r="C309" i="79"/>
  <c r="C310" i="79"/>
  <c r="C311" i="79"/>
  <c r="C312" i="79"/>
  <c r="C313" i="79"/>
  <c r="C314" i="79"/>
  <c r="C315" i="79"/>
  <c r="C316" i="79"/>
  <c r="C317" i="79"/>
  <c r="C318" i="79"/>
  <c r="C319" i="79"/>
  <c r="C320" i="79"/>
  <c r="C321" i="79"/>
  <c r="C322" i="79"/>
  <c r="C323" i="79"/>
  <c r="C324" i="79"/>
  <c r="C325" i="79"/>
  <c r="C326" i="79"/>
  <c r="C327" i="79"/>
  <c r="C328" i="79"/>
  <c r="C329" i="79"/>
  <c r="C330" i="79"/>
  <c r="C331" i="79"/>
  <c r="C332" i="79"/>
  <c r="C333" i="79"/>
  <c r="C334" i="79"/>
  <c r="C335" i="79"/>
  <c r="C336" i="79"/>
  <c r="C337" i="79"/>
  <c r="C338" i="79"/>
  <c r="C339" i="79"/>
  <c r="C340" i="79"/>
  <c r="C341" i="79"/>
  <c r="C342" i="79"/>
  <c r="C343" i="79"/>
  <c r="C344" i="79"/>
  <c r="C345" i="79"/>
  <c r="C346" i="79"/>
  <c r="C347" i="79"/>
  <c r="C348" i="79"/>
  <c r="C349" i="79"/>
  <c r="C350" i="79"/>
  <c r="C351" i="79"/>
  <c r="C352" i="79"/>
  <c r="C353" i="79"/>
  <c r="C354" i="79"/>
  <c r="C355" i="79"/>
  <c r="C356" i="79"/>
  <c r="C357" i="79"/>
  <c r="C358" i="79"/>
  <c r="C359" i="79"/>
  <c r="C360" i="79"/>
  <c r="C361" i="79"/>
  <c r="C362" i="79"/>
  <c r="C363" i="79"/>
  <c r="C364" i="79"/>
  <c r="C365" i="79"/>
  <c r="C366" i="79"/>
  <c r="C367" i="79"/>
  <c r="C368" i="79"/>
  <c r="C369" i="79"/>
  <c r="C370" i="79"/>
  <c r="C371" i="79"/>
  <c r="C372" i="79"/>
  <c r="C373" i="79"/>
  <c r="C374" i="79"/>
  <c r="C375" i="79"/>
  <c r="C376" i="79"/>
  <c r="C377" i="79"/>
  <c r="C378" i="79"/>
  <c r="C379" i="79"/>
  <c r="C380" i="79"/>
  <c r="C381" i="79"/>
  <c r="C382" i="79"/>
  <c r="C383" i="79"/>
  <c r="C384" i="79"/>
  <c r="C385" i="79"/>
  <c r="C386" i="79"/>
  <c r="C387" i="79"/>
  <c r="C388" i="79"/>
  <c r="C389" i="79"/>
  <c r="C390" i="79"/>
  <c r="C391" i="79"/>
  <c r="C392" i="79"/>
  <c r="C393" i="79"/>
  <c r="C394" i="79"/>
  <c r="C395" i="79"/>
  <c r="C396" i="79"/>
  <c r="C397" i="79"/>
  <c r="C398" i="79"/>
  <c r="C399" i="79"/>
  <c r="C400" i="79"/>
  <c r="C401" i="79"/>
  <c r="C402" i="79"/>
  <c r="C403" i="79"/>
  <c r="C404" i="79"/>
  <c r="C405" i="79"/>
  <c r="C406" i="79"/>
  <c r="C407" i="79"/>
  <c r="C408" i="79"/>
  <c r="C409" i="79"/>
  <c r="C410" i="79"/>
  <c r="C411" i="79"/>
  <c r="C412" i="79"/>
  <c r="C413" i="79"/>
  <c r="C414" i="79"/>
  <c r="C415" i="79"/>
  <c r="C416" i="79"/>
  <c r="C417" i="79"/>
  <c r="C418" i="79"/>
  <c r="C419" i="79"/>
  <c r="C420" i="79"/>
  <c r="C421" i="79"/>
  <c r="C422" i="79"/>
  <c r="C423" i="79"/>
  <c r="C424" i="79"/>
  <c r="C425" i="79"/>
  <c r="C426" i="79"/>
  <c r="C427" i="79"/>
  <c r="C428" i="79"/>
  <c r="C429" i="79"/>
  <c r="C430" i="79"/>
  <c r="C431" i="79"/>
  <c r="C432" i="79"/>
  <c r="C433" i="79"/>
  <c r="C434" i="79"/>
  <c r="C435" i="79"/>
  <c r="C436" i="79"/>
  <c r="C437" i="79"/>
  <c r="C438" i="79"/>
  <c r="C439" i="79"/>
  <c r="C440" i="79"/>
  <c r="C441" i="79"/>
  <c r="C442" i="79"/>
  <c r="C443" i="79"/>
  <c r="C444" i="79"/>
  <c r="C445" i="79"/>
  <c r="C446" i="79"/>
  <c r="C447" i="79"/>
  <c r="C448" i="79"/>
  <c r="C449" i="79"/>
  <c r="C450" i="79"/>
  <c r="C451" i="79"/>
  <c r="C452" i="79"/>
  <c r="C453" i="79"/>
  <c r="C454" i="79"/>
  <c r="C455" i="79"/>
  <c r="C456" i="79"/>
  <c r="C457" i="79"/>
  <c r="C458" i="79"/>
  <c r="C459" i="79"/>
  <c r="C460" i="79"/>
  <c r="C461" i="79"/>
  <c r="C462" i="79"/>
  <c r="C463" i="79"/>
  <c r="C464" i="79"/>
  <c r="C465" i="79"/>
  <c r="C466" i="79"/>
  <c r="C467" i="79"/>
  <c r="C468" i="79"/>
  <c r="C469" i="79"/>
  <c r="C470" i="79"/>
  <c r="C471" i="79"/>
  <c r="C472" i="79"/>
  <c r="C473" i="79"/>
  <c r="C474" i="79"/>
  <c r="C475" i="79"/>
  <c r="C476" i="79"/>
  <c r="C477" i="79"/>
  <c r="C478" i="79"/>
  <c r="C479" i="79"/>
  <c r="C480" i="79"/>
  <c r="C481" i="79"/>
  <c r="C482" i="79"/>
  <c r="C483" i="79"/>
  <c r="C484" i="79"/>
  <c r="C485" i="79"/>
  <c r="C486" i="79"/>
  <c r="C487" i="79"/>
  <c r="C488" i="79"/>
  <c r="C489" i="79"/>
  <c r="C490" i="79"/>
  <c r="C491" i="79"/>
  <c r="C492" i="79"/>
  <c r="C493" i="79"/>
  <c r="C494" i="79"/>
  <c r="C495" i="79"/>
  <c r="C496" i="79"/>
  <c r="C497" i="79"/>
  <c r="C498" i="79"/>
  <c r="C499" i="79"/>
  <c r="C500" i="79"/>
  <c r="C501" i="79"/>
  <c r="C502" i="79"/>
  <c r="C503" i="79"/>
  <c r="C504" i="79"/>
  <c r="C505" i="79"/>
  <c r="C506" i="79"/>
  <c r="C507" i="79"/>
  <c r="C508" i="79"/>
  <c r="C509" i="79"/>
  <c r="C510" i="79"/>
  <c r="C511" i="79"/>
  <c r="C512" i="79"/>
  <c r="C513" i="79"/>
  <c r="C514" i="79"/>
  <c r="C515" i="79"/>
  <c r="C516" i="79"/>
  <c r="C517" i="79"/>
  <c r="C518" i="79"/>
  <c r="C519" i="79"/>
  <c r="C520" i="79"/>
  <c r="C521" i="79"/>
  <c r="C522" i="79"/>
  <c r="C523" i="79"/>
  <c r="C524" i="79"/>
  <c r="C525" i="79"/>
  <c r="C526" i="79"/>
  <c r="C527" i="79"/>
  <c r="C528" i="79"/>
  <c r="C529" i="79"/>
  <c r="C530" i="79"/>
  <c r="C531" i="79"/>
  <c r="C532" i="79"/>
  <c r="C533" i="79"/>
  <c r="C534" i="79"/>
  <c r="C535" i="79"/>
  <c r="C536" i="79"/>
  <c r="C537" i="79"/>
  <c r="C538" i="79"/>
  <c r="C539" i="79"/>
  <c r="C540" i="79"/>
  <c r="C541" i="79"/>
  <c r="C542" i="79"/>
  <c r="C543" i="79"/>
  <c r="C544" i="79"/>
  <c r="C545" i="79"/>
  <c r="C546" i="79"/>
  <c r="C547" i="79"/>
  <c r="C548" i="79"/>
  <c r="C549" i="79"/>
  <c r="C550" i="79"/>
  <c r="C551" i="79"/>
  <c r="C552" i="79"/>
  <c r="C553" i="79"/>
  <c r="C554" i="79"/>
  <c r="C555" i="79"/>
  <c r="C556" i="79"/>
  <c r="C557" i="79"/>
  <c r="C558" i="79"/>
  <c r="C559" i="79"/>
  <c r="C560" i="79"/>
  <c r="C561" i="79"/>
  <c r="C562" i="79"/>
  <c r="C563" i="79"/>
  <c r="C564" i="79"/>
  <c r="C565" i="79"/>
  <c r="C566" i="79"/>
  <c r="C567" i="79"/>
  <c r="C568" i="79"/>
  <c r="C569" i="79"/>
  <c r="C570" i="79"/>
  <c r="C571" i="79"/>
  <c r="C572" i="79"/>
  <c r="C573" i="79"/>
  <c r="C574" i="79"/>
  <c r="C575" i="79"/>
  <c r="C576" i="79"/>
  <c r="C577" i="79"/>
  <c r="C578" i="79"/>
  <c r="C579" i="79"/>
  <c r="C580" i="79"/>
  <c r="C581" i="79"/>
  <c r="C582" i="79"/>
  <c r="C583" i="79"/>
  <c r="C584" i="79"/>
  <c r="C585" i="79"/>
  <c r="C586" i="79"/>
  <c r="C587" i="79"/>
  <c r="C588" i="79"/>
  <c r="C589" i="79"/>
  <c r="C590" i="79"/>
  <c r="C591" i="79"/>
  <c r="C592" i="79"/>
  <c r="C593" i="79"/>
  <c r="C594" i="79"/>
  <c r="C595" i="79"/>
  <c r="C596" i="79"/>
  <c r="C597" i="79"/>
  <c r="C598" i="79"/>
  <c r="C599" i="79"/>
  <c r="C600" i="79"/>
  <c r="C601" i="79"/>
  <c r="C602" i="79"/>
  <c r="C603" i="79"/>
  <c r="C604" i="79"/>
  <c r="C605" i="79"/>
  <c r="C606" i="79"/>
  <c r="C607" i="79"/>
  <c r="C608" i="79"/>
  <c r="C609" i="79"/>
  <c r="C610" i="79"/>
  <c r="C611" i="79"/>
  <c r="C612" i="79"/>
  <c r="C613" i="79"/>
  <c r="C614" i="79"/>
  <c r="C615" i="79"/>
  <c r="C616" i="79"/>
  <c r="C617" i="79"/>
  <c r="C618" i="79"/>
  <c r="C619" i="79"/>
  <c r="C620" i="79"/>
  <c r="C621" i="79"/>
  <c r="C622" i="79"/>
  <c r="C623" i="79"/>
  <c r="C624" i="79"/>
  <c r="C625" i="79"/>
  <c r="C626" i="79"/>
  <c r="C627" i="79"/>
  <c r="C628" i="79"/>
  <c r="C629" i="79"/>
  <c r="C630" i="79"/>
  <c r="C631" i="79"/>
  <c r="C632" i="79"/>
  <c r="C633" i="79"/>
  <c r="C634" i="79"/>
  <c r="C635" i="79"/>
  <c r="C636" i="79"/>
  <c r="C637" i="79"/>
  <c r="C638" i="79"/>
  <c r="B100" i="79"/>
  <c r="B101" i="79"/>
  <c r="B102" i="79"/>
  <c r="B103" i="79"/>
  <c r="B104" i="79"/>
  <c r="B105" i="79"/>
  <c r="B106" i="79"/>
  <c r="B107" i="79"/>
  <c r="B108" i="79"/>
  <c r="B109" i="79"/>
  <c r="B110" i="79"/>
  <c r="B111" i="79"/>
  <c r="B112" i="79"/>
  <c r="B113" i="79"/>
  <c r="B114" i="79"/>
  <c r="B115" i="79"/>
  <c r="B116" i="79"/>
  <c r="B117" i="79"/>
  <c r="B118" i="79"/>
  <c r="B119" i="79"/>
  <c r="B120" i="79"/>
  <c r="B121" i="79"/>
  <c r="B122" i="79"/>
  <c r="B123" i="79"/>
  <c r="B124" i="79"/>
  <c r="B125" i="79"/>
  <c r="B126" i="79"/>
  <c r="B127" i="79"/>
  <c r="B128" i="79"/>
  <c r="B129" i="79"/>
  <c r="B130" i="79"/>
  <c r="B131" i="79"/>
  <c r="B132" i="79"/>
  <c r="B133" i="79"/>
  <c r="B134" i="79"/>
  <c r="B135" i="79"/>
  <c r="B136" i="79"/>
  <c r="B137" i="79"/>
  <c r="B138" i="79"/>
  <c r="B139" i="79"/>
  <c r="B140" i="79"/>
  <c r="B141" i="79"/>
  <c r="B142" i="79"/>
  <c r="B143" i="79"/>
  <c r="B144" i="79"/>
  <c r="B145" i="79"/>
  <c r="B146" i="79"/>
  <c r="B147" i="79"/>
  <c r="B148" i="79"/>
  <c r="B149" i="79"/>
  <c r="B150" i="79"/>
  <c r="B151" i="79"/>
  <c r="B152" i="79"/>
  <c r="B153" i="79"/>
  <c r="B154" i="79"/>
  <c r="B155" i="79"/>
  <c r="B156" i="79"/>
  <c r="B157" i="79"/>
  <c r="B158" i="79"/>
  <c r="B159" i="79"/>
  <c r="B160" i="79"/>
  <c r="B161" i="79"/>
  <c r="B162" i="79"/>
  <c r="B163" i="79"/>
  <c r="B164" i="79"/>
  <c r="B165" i="79"/>
  <c r="B166" i="79"/>
  <c r="B167" i="79"/>
  <c r="B168" i="79"/>
  <c r="B169" i="79"/>
  <c r="B170" i="79"/>
  <c r="B171" i="79"/>
  <c r="B172" i="79"/>
  <c r="B173" i="79"/>
  <c r="B174" i="79"/>
  <c r="B175" i="79"/>
  <c r="B176" i="79"/>
  <c r="B177" i="79"/>
  <c r="B178" i="79"/>
  <c r="B179" i="79"/>
  <c r="B180" i="79"/>
  <c r="B181" i="79"/>
  <c r="B182" i="79"/>
  <c r="B183" i="79"/>
  <c r="B184" i="79"/>
  <c r="B185" i="79"/>
  <c r="B186" i="79"/>
  <c r="B187" i="79"/>
  <c r="B188" i="79"/>
  <c r="B189" i="79"/>
  <c r="B190" i="79"/>
  <c r="B191" i="79"/>
  <c r="B192" i="79"/>
  <c r="B193" i="79"/>
  <c r="B194" i="79"/>
  <c r="B195" i="79"/>
  <c r="B196" i="79"/>
  <c r="B197" i="79"/>
  <c r="B198" i="79"/>
  <c r="B199" i="79"/>
  <c r="B200" i="79"/>
  <c r="B201" i="79"/>
  <c r="B202" i="79"/>
  <c r="B203" i="79"/>
  <c r="B204" i="79"/>
  <c r="B205" i="79"/>
  <c r="B206" i="79"/>
  <c r="B207" i="79"/>
  <c r="B208" i="79"/>
  <c r="B209" i="79"/>
  <c r="B210" i="79"/>
  <c r="B211" i="79"/>
  <c r="B212" i="79"/>
  <c r="B213" i="79"/>
  <c r="B214" i="79"/>
  <c r="B215" i="79"/>
  <c r="B216" i="79"/>
  <c r="B217" i="79"/>
  <c r="B218" i="79"/>
  <c r="B219" i="79"/>
  <c r="B220" i="79"/>
  <c r="B221" i="79"/>
  <c r="B222" i="79"/>
  <c r="B223" i="79"/>
  <c r="B224" i="79"/>
  <c r="B225" i="79"/>
  <c r="B226" i="79"/>
  <c r="B227" i="79"/>
  <c r="B228" i="79"/>
  <c r="B229" i="79"/>
  <c r="B230" i="79"/>
  <c r="B231" i="79"/>
  <c r="B232" i="79"/>
  <c r="B233" i="79"/>
  <c r="B234" i="79"/>
  <c r="B235" i="79"/>
  <c r="B236" i="79"/>
  <c r="B237" i="79"/>
  <c r="B238" i="79"/>
  <c r="B239" i="79"/>
  <c r="B240" i="79"/>
  <c r="B241" i="79"/>
  <c r="B242" i="79"/>
  <c r="B243" i="79"/>
  <c r="B244" i="79"/>
  <c r="B245" i="79"/>
  <c r="B246" i="79"/>
  <c r="B247" i="79"/>
  <c r="B248" i="79"/>
  <c r="B249" i="79"/>
  <c r="B250" i="79"/>
  <c r="B251" i="79"/>
  <c r="B252" i="79"/>
  <c r="B253" i="79"/>
  <c r="B254" i="79"/>
  <c r="B255" i="79"/>
  <c r="B256" i="79"/>
  <c r="B257" i="79"/>
  <c r="B258" i="79"/>
  <c r="B259" i="79"/>
  <c r="B260" i="79"/>
  <c r="B261" i="79"/>
  <c r="B262" i="79"/>
  <c r="B263" i="79"/>
  <c r="B264" i="79"/>
  <c r="B265" i="79"/>
  <c r="B266" i="79"/>
  <c r="B267" i="79"/>
  <c r="B268" i="79"/>
  <c r="B269" i="79"/>
  <c r="B270" i="79"/>
  <c r="B271" i="79"/>
  <c r="B272" i="79"/>
  <c r="B273" i="79"/>
  <c r="B274" i="79"/>
  <c r="B275" i="79"/>
  <c r="B276" i="79"/>
  <c r="B277" i="79"/>
  <c r="B278" i="79"/>
  <c r="B279" i="79"/>
  <c r="B280" i="79"/>
  <c r="B281" i="79"/>
  <c r="B282" i="79"/>
  <c r="B283" i="79"/>
  <c r="B284" i="79"/>
  <c r="B285" i="79"/>
  <c r="B286" i="79"/>
  <c r="B287" i="79"/>
  <c r="B288" i="79"/>
  <c r="B289" i="79"/>
  <c r="B290" i="79"/>
  <c r="B291" i="79"/>
  <c r="B292" i="79"/>
  <c r="B293" i="79"/>
  <c r="B294" i="79"/>
  <c r="B295" i="79"/>
  <c r="B296" i="79"/>
  <c r="B297" i="79"/>
  <c r="B298" i="79"/>
  <c r="B299" i="79"/>
  <c r="B300" i="79"/>
  <c r="B301" i="79"/>
  <c r="B302" i="79"/>
  <c r="B303" i="79"/>
  <c r="B304" i="79"/>
  <c r="B305" i="79"/>
  <c r="B306" i="79"/>
  <c r="B307" i="79"/>
  <c r="B308" i="79"/>
  <c r="B309" i="79"/>
  <c r="B310" i="79"/>
  <c r="B311" i="79"/>
  <c r="B312" i="79"/>
  <c r="B313" i="79"/>
  <c r="B314" i="79"/>
  <c r="B315" i="79"/>
  <c r="B316" i="79"/>
  <c r="B317" i="79"/>
  <c r="B318" i="79"/>
  <c r="B319" i="79"/>
  <c r="B320" i="79"/>
  <c r="B321" i="79"/>
  <c r="B322" i="79"/>
  <c r="B323" i="79"/>
  <c r="B324" i="79"/>
  <c r="B325" i="79"/>
  <c r="B326" i="79"/>
  <c r="B327" i="79"/>
  <c r="B328" i="79"/>
  <c r="B329" i="79"/>
  <c r="B330" i="79"/>
  <c r="B331" i="79"/>
  <c r="B332" i="79"/>
  <c r="B333" i="79"/>
  <c r="B334" i="79"/>
  <c r="B335" i="79"/>
  <c r="B336" i="79"/>
  <c r="B337" i="79"/>
  <c r="B338" i="79"/>
  <c r="B339" i="79"/>
  <c r="B340" i="79"/>
  <c r="B341" i="79"/>
  <c r="B342" i="79"/>
  <c r="B343" i="79"/>
  <c r="B344" i="79"/>
  <c r="B345" i="79"/>
  <c r="B346" i="79"/>
  <c r="B347" i="79"/>
  <c r="B348" i="79"/>
  <c r="B349" i="79"/>
  <c r="B350" i="79"/>
  <c r="B351" i="79"/>
  <c r="B352" i="79"/>
  <c r="B353" i="79"/>
  <c r="B354" i="79"/>
  <c r="B355" i="79"/>
  <c r="B356" i="79"/>
  <c r="B357" i="79"/>
  <c r="B358" i="79"/>
  <c r="B359" i="79"/>
  <c r="B360" i="79"/>
  <c r="B361" i="79"/>
  <c r="B362" i="79"/>
  <c r="B363" i="79"/>
  <c r="B364" i="79"/>
  <c r="B365" i="79"/>
  <c r="B366" i="79"/>
  <c r="B367" i="79"/>
  <c r="B368" i="79"/>
  <c r="B369" i="79"/>
  <c r="B370" i="79"/>
  <c r="B371" i="79"/>
  <c r="B372" i="79"/>
  <c r="B373" i="79"/>
  <c r="B374" i="79"/>
  <c r="B375" i="79"/>
  <c r="B376" i="79"/>
  <c r="B377" i="79"/>
  <c r="B378" i="79"/>
  <c r="B379" i="79"/>
  <c r="B380" i="79"/>
  <c r="B381" i="79"/>
  <c r="B382" i="79"/>
  <c r="B383" i="79"/>
  <c r="B384" i="79"/>
  <c r="B385" i="79"/>
  <c r="B386" i="79"/>
  <c r="B387" i="79"/>
  <c r="B388" i="79"/>
  <c r="B389" i="79"/>
  <c r="B390" i="79"/>
  <c r="B391" i="79"/>
  <c r="B392" i="79"/>
  <c r="B393" i="79"/>
  <c r="B394" i="79"/>
  <c r="B395" i="79"/>
  <c r="B396" i="79"/>
  <c r="B397" i="79"/>
  <c r="B398" i="79"/>
  <c r="B399" i="79"/>
  <c r="B400" i="79"/>
  <c r="B401" i="79"/>
  <c r="B402" i="79"/>
  <c r="B403" i="79"/>
  <c r="B404" i="79"/>
  <c r="B405" i="79"/>
  <c r="B406" i="79"/>
  <c r="B407" i="79"/>
  <c r="B408" i="79"/>
  <c r="B409" i="79"/>
  <c r="B410" i="79"/>
  <c r="B411" i="79"/>
  <c r="B412" i="79"/>
  <c r="B413" i="79"/>
  <c r="B414" i="79"/>
  <c r="B415" i="79"/>
  <c r="B416" i="79"/>
  <c r="B417" i="79"/>
  <c r="B418" i="79"/>
  <c r="B419" i="79"/>
  <c r="B420" i="79"/>
  <c r="B421" i="79"/>
  <c r="B422" i="79"/>
  <c r="B423" i="79"/>
  <c r="B424" i="79"/>
  <c r="B425" i="79"/>
  <c r="B426" i="79"/>
  <c r="B427" i="79"/>
  <c r="B428" i="79"/>
  <c r="B429" i="79"/>
  <c r="B430" i="79"/>
  <c r="B431" i="79"/>
  <c r="B432" i="79"/>
  <c r="B433" i="79"/>
  <c r="B434" i="79"/>
  <c r="B435" i="79"/>
  <c r="B436" i="79"/>
  <c r="B437" i="79"/>
  <c r="B438" i="79"/>
  <c r="B439" i="79"/>
  <c r="B440" i="79"/>
  <c r="B441" i="79"/>
  <c r="B442" i="79"/>
  <c r="B443" i="79"/>
  <c r="B444" i="79"/>
  <c r="B445" i="79"/>
  <c r="B446" i="79"/>
  <c r="B447" i="79"/>
  <c r="B448" i="79"/>
  <c r="B449" i="79"/>
  <c r="B450" i="79"/>
  <c r="B451" i="79"/>
  <c r="B452" i="79"/>
  <c r="B453" i="79"/>
  <c r="B454" i="79"/>
  <c r="B455" i="79"/>
  <c r="B456" i="79"/>
  <c r="B457" i="79"/>
  <c r="B458" i="79"/>
  <c r="B459" i="79"/>
  <c r="B460" i="79"/>
  <c r="B461" i="79"/>
  <c r="B462" i="79"/>
  <c r="B463" i="79"/>
  <c r="B464" i="79"/>
  <c r="B465" i="79"/>
  <c r="B466" i="79"/>
  <c r="B467" i="79"/>
  <c r="B468" i="79"/>
  <c r="B469" i="79"/>
  <c r="B470" i="79"/>
  <c r="B471" i="79"/>
  <c r="B472" i="79"/>
  <c r="B473" i="79"/>
  <c r="B474" i="79"/>
  <c r="B475" i="79"/>
  <c r="B476" i="79"/>
  <c r="B477" i="79"/>
  <c r="B478" i="79"/>
  <c r="B479" i="79"/>
  <c r="B480" i="79"/>
  <c r="B481" i="79"/>
  <c r="B482" i="79"/>
  <c r="B483" i="79"/>
  <c r="B484" i="79"/>
  <c r="B485" i="79"/>
  <c r="B486" i="79"/>
  <c r="B487" i="79"/>
  <c r="B488" i="79"/>
  <c r="B489" i="79"/>
  <c r="B490" i="79"/>
  <c r="B491" i="79"/>
  <c r="B492" i="79"/>
  <c r="B493" i="79"/>
  <c r="B494" i="79"/>
  <c r="B495" i="79"/>
  <c r="B496" i="79"/>
  <c r="B497" i="79"/>
  <c r="B498" i="79"/>
  <c r="B499" i="79"/>
  <c r="B500" i="79"/>
  <c r="B501" i="79"/>
  <c r="B502" i="79"/>
  <c r="B503" i="79"/>
  <c r="B504" i="79"/>
  <c r="B505" i="79"/>
  <c r="B506" i="79"/>
  <c r="B507" i="79"/>
  <c r="B508" i="79"/>
  <c r="B509" i="79"/>
  <c r="B510" i="79"/>
  <c r="B511" i="79"/>
  <c r="B512" i="79"/>
  <c r="B513" i="79"/>
  <c r="B514" i="79"/>
  <c r="B515" i="79"/>
  <c r="B516" i="79"/>
  <c r="B517" i="79"/>
  <c r="B518" i="79"/>
  <c r="B519" i="79"/>
  <c r="B520" i="79"/>
  <c r="B521" i="79"/>
  <c r="B522" i="79"/>
  <c r="B523" i="79"/>
  <c r="B524" i="79"/>
  <c r="B525" i="79"/>
  <c r="B526" i="79"/>
  <c r="B527" i="79"/>
  <c r="B528" i="79"/>
  <c r="B529" i="79"/>
  <c r="B530" i="79"/>
  <c r="B531" i="79"/>
  <c r="B532" i="79"/>
  <c r="B533" i="79"/>
  <c r="B534" i="79"/>
  <c r="B535" i="79"/>
  <c r="B536" i="79"/>
  <c r="B537" i="79"/>
  <c r="B538" i="79"/>
  <c r="B539" i="79"/>
  <c r="B540" i="79"/>
  <c r="B541" i="79"/>
  <c r="B542" i="79"/>
  <c r="B543" i="79"/>
  <c r="B544" i="79"/>
  <c r="B545" i="79"/>
  <c r="B546" i="79"/>
  <c r="B547" i="79"/>
  <c r="B548" i="79"/>
  <c r="B549" i="79"/>
  <c r="B550" i="79"/>
  <c r="B551" i="79"/>
  <c r="B552" i="79"/>
  <c r="B553" i="79"/>
  <c r="B554" i="79"/>
  <c r="B555" i="79"/>
  <c r="B556" i="79"/>
  <c r="B557" i="79"/>
  <c r="B558" i="79"/>
  <c r="B559" i="79"/>
  <c r="B560" i="79"/>
  <c r="B561" i="79"/>
  <c r="B562" i="79"/>
  <c r="B563" i="79"/>
  <c r="B564" i="79"/>
  <c r="B565" i="79"/>
  <c r="B566" i="79"/>
  <c r="B567" i="79"/>
  <c r="B568" i="79"/>
  <c r="B569" i="79"/>
  <c r="B570" i="79"/>
  <c r="B571" i="79"/>
  <c r="B572" i="79"/>
  <c r="B573" i="79"/>
  <c r="B574" i="79"/>
  <c r="B575" i="79"/>
  <c r="B576" i="79"/>
  <c r="B577" i="79"/>
  <c r="B578" i="79"/>
  <c r="B579" i="79"/>
  <c r="B580" i="79"/>
  <c r="B581" i="79"/>
  <c r="B582" i="79"/>
  <c r="B583" i="79"/>
  <c r="B584" i="79"/>
  <c r="B585" i="79"/>
  <c r="B586" i="79"/>
  <c r="B587" i="79"/>
  <c r="B588" i="79"/>
  <c r="B589" i="79"/>
  <c r="B590" i="79"/>
  <c r="B591" i="79"/>
  <c r="B592" i="79"/>
  <c r="B593" i="79"/>
  <c r="B594" i="79"/>
  <c r="B595" i="79"/>
  <c r="B596" i="79"/>
  <c r="B597" i="79"/>
  <c r="B598" i="79"/>
  <c r="B599" i="79"/>
  <c r="B600" i="79"/>
  <c r="B601" i="79"/>
  <c r="B602" i="79"/>
  <c r="B603" i="79"/>
  <c r="B604" i="79"/>
  <c r="B605" i="79"/>
  <c r="B606" i="79"/>
  <c r="B607" i="79"/>
  <c r="B608" i="79"/>
  <c r="B609" i="79"/>
  <c r="B610" i="79"/>
  <c r="B611" i="79"/>
  <c r="B612" i="79"/>
  <c r="B613" i="79"/>
  <c r="B614" i="79"/>
  <c r="B615" i="79"/>
  <c r="B616" i="79"/>
  <c r="B617" i="79"/>
  <c r="B618" i="79"/>
  <c r="B619" i="79"/>
  <c r="B620" i="79"/>
  <c r="B621" i="79"/>
  <c r="B622" i="79"/>
  <c r="B623" i="79"/>
  <c r="B624" i="79"/>
  <c r="B625" i="79"/>
  <c r="B626" i="79"/>
  <c r="B627" i="79"/>
  <c r="B628" i="79"/>
  <c r="B629" i="79"/>
  <c r="B630" i="79"/>
  <c r="B631" i="79"/>
  <c r="B632" i="79"/>
  <c r="B633" i="79"/>
  <c r="B634" i="79"/>
  <c r="B635" i="79"/>
  <c r="B636" i="79"/>
  <c r="B637" i="79"/>
  <c r="B638" i="79"/>
  <c r="A100" i="79"/>
  <c r="A101" i="79"/>
  <c r="A102" i="79"/>
  <c r="A103" i="79"/>
  <c r="A104" i="79"/>
  <c r="A105" i="79"/>
  <c r="A106" i="79"/>
  <c r="A107" i="79"/>
  <c r="A108" i="79"/>
  <c r="A109" i="79"/>
  <c r="A110" i="79"/>
  <c r="A111" i="79"/>
  <c r="A112" i="79"/>
  <c r="A113" i="79"/>
  <c r="A114" i="79"/>
  <c r="A115" i="79"/>
  <c r="A116" i="79"/>
  <c r="A117" i="79"/>
  <c r="A118" i="79"/>
  <c r="A119" i="79"/>
  <c r="A120" i="79"/>
  <c r="A121" i="79"/>
  <c r="A122" i="79"/>
  <c r="A123" i="79"/>
  <c r="A124" i="79"/>
  <c r="A125" i="79"/>
  <c r="A126" i="79"/>
  <c r="A127" i="79"/>
  <c r="A128" i="79"/>
  <c r="A129" i="79"/>
  <c r="A130" i="79"/>
  <c r="A131" i="79"/>
  <c r="A132" i="79"/>
  <c r="A133" i="79"/>
  <c r="A134" i="79"/>
  <c r="A135" i="79"/>
  <c r="A136" i="79"/>
  <c r="A137" i="79"/>
  <c r="A138" i="79"/>
  <c r="A139" i="79"/>
  <c r="A140" i="79"/>
  <c r="A141" i="79"/>
  <c r="A142" i="79"/>
  <c r="A143" i="79"/>
  <c r="A144" i="79"/>
  <c r="A145" i="79"/>
  <c r="A146" i="79"/>
  <c r="A147" i="79"/>
  <c r="A148" i="79"/>
  <c r="A149" i="79"/>
  <c r="A150" i="79"/>
  <c r="A151" i="79"/>
  <c r="A152" i="79"/>
  <c r="A153" i="79"/>
  <c r="A154" i="79"/>
  <c r="A155" i="79"/>
  <c r="A156" i="79"/>
  <c r="A157" i="79"/>
  <c r="A158" i="79"/>
  <c r="A159" i="79"/>
  <c r="A160" i="79"/>
  <c r="A161" i="79"/>
  <c r="A162" i="79"/>
  <c r="A163" i="79"/>
  <c r="A164" i="79"/>
  <c r="A165" i="79"/>
  <c r="A166" i="79"/>
  <c r="A167" i="79"/>
  <c r="A168" i="79"/>
  <c r="A169" i="79"/>
  <c r="A170" i="79"/>
  <c r="A171" i="79"/>
  <c r="A172" i="79"/>
  <c r="A173" i="79"/>
  <c r="A174" i="79"/>
  <c r="A175" i="79"/>
  <c r="A176" i="79"/>
  <c r="A177" i="79"/>
  <c r="A178" i="79"/>
  <c r="A179" i="79"/>
  <c r="A180" i="79"/>
  <c r="A181" i="79"/>
  <c r="A182" i="79"/>
  <c r="A183" i="79"/>
  <c r="A184" i="79"/>
  <c r="A185" i="79"/>
  <c r="A186" i="79"/>
  <c r="A187" i="79"/>
  <c r="A188" i="79"/>
  <c r="A189" i="79"/>
  <c r="A190" i="79"/>
  <c r="A191" i="79"/>
  <c r="A192" i="79"/>
  <c r="A193" i="79"/>
  <c r="A194" i="79"/>
  <c r="A195" i="79"/>
  <c r="A196" i="79"/>
  <c r="A197" i="79"/>
  <c r="A198" i="79"/>
  <c r="A199" i="79"/>
  <c r="A200" i="79"/>
  <c r="A201" i="79"/>
  <c r="A202" i="79"/>
  <c r="A203" i="79"/>
  <c r="A204" i="79"/>
  <c r="A205" i="79"/>
  <c r="A206" i="79"/>
  <c r="A207" i="79"/>
  <c r="A208" i="79"/>
  <c r="A209" i="79"/>
  <c r="A210" i="79"/>
  <c r="A211" i="79"/>
  <c r="A212" i="79"/>
  <c r="A213" i="79"/>
  <c r="A214" i="79"/>
  <c r="A215" i="79"/>
  <c r="A216" i="79"/>
  <c r="A217" i="79"/>
  <c r="A218" i="79"/>
  <c r="A219" i="79"/>
  <c r="A220" i="79"/>
  <c r="A221" i="79"/>
  <c r="A222" i="79"/>
  <c r="A223" i="79"/>
  <c r="A224" i="79"/>
  <c r="A225" i="79"/>
  <c r="A226" i="79"/>
  <c r="A227" i="79"/>
  <c r="A228" i="79"/>
  <c r="A229" i="79"/>
  <c r="A230" i="79"/>
  <c r="A231" i="79"/>
  <c r="A232" i="79"/>
  <c r="A233" i="79"/>
  <c r="A234" i="79"/>
  <c r="A235" i="79"/>
  <c r="A236" i="79"/>
  <c r="A237" i="79"/>
  <c r="A238" i="79"/>
  <c r="A239" i="79"/>
  <c r="A240" i="79"/>
  <c r="A241" i="79"/>
  <c r="A242" i="79"/>
  <c r="A243" i="79"/>
  <c r="A244" i="79"/>
  <c r="A245" i="79"/>
  <c r="A246" i="79"/>
  <c r="A247" i="79"/>
  <c r="A248" i="79"/>
  <c r="A249" i="79"/>
  <c r="A250" i="79"/>
  <c r="A251" i="79"/>
  <c r="A252" i="79"/>
  <c r="A253" i="79"/>
  <c r="A254" i="79"/>
  <c r="A255" i="79"/>
  <c r="A256" i="79"/>
  <c r="A257" i="79"/>
  <c r="A258" i="79"/>
  <c r="A259" i="79"/>
  <c r="A260" i="79"/>
  <c r="A261" i="79"/>
  <c r="A262" i="79"/>
  <c r="A263" i="79"/>
  <c r="A264" i="79"/>
  <c r="A265" i="79"/>
  <c r="A266" i="79"/>
  <c r="A267" i="79"/>
  <c r="A268" i="79"/>
  <c r="A269" i="79"/>
  <c r="A270" i="79"/>
  <c r="A271" i="79"/>
  <c r="A272" i="79"/>
  <c r="A273" i="79"/>
  <c r="A274" i="79"/>
  <c r="A275" i="79"/>
  <c r="A276" i="79"/>
  <c r="A277" i="79"/>
  <c r="A278" i="79"/>
  <c r="A279" i="79"/>
  <c r="A280" i="79"/>
  <c r="A281" i="79"/>
  <c r="A282" i="79"/>
  <c r="A283" i="79"/>
  <c r="A284" i="79"/>
  <c r="A285" i="79"/>
  <c r="A286" i="79"/>
  <c r="A287" i="79"/>
  <c r="A288" i="79"/>
  <c r="A289" i="79"/>
  <c r="A290" i="79"/>
  <c r="A291" i="79"/>
  <c r="A292" i="79"/>
  <c r="A293" i="79"/>
  <c r="A294" i="79"/>
  <c r="A295" i="79"/>
  <c r="A296" i="79"/>
  <c r="A297" i="79"/>
  <c r="A298" i="79"/>
  <c r="A299" i="79"/>
  <c r="A300" i="79"/>
  <c r="A301" i="79"/>
  <c r="A302" i="79"/>
  <c r="A303" i="79"/>
  <c r="A304" i="79"/>
  <c r="A305" i="79"/>
  <c r="A306" i="79"/>
  <c r="A307" i="79"/>
  <c r="A308" i="79"/>
  <c r="A309" i="79"/>
  <c r="A310" i="79"/>
  <c r="A311" i="79"/>
  <c r="A312" i="79"/>
  <c r="A313" i="79"/>
  <c r="A314" i="79"/>
  <c r="A315" i="79"/>
  <c r="A316" i="79"/>
  <c r="A317" i="79"/>
  <c r="A318" i="79"/>
  <c r="A319" i="79"/>
  <c r="A320" i="79"/>
  <c r="A321" i="79"/>
  <c r="A322" i="79"/>
  <c r="A323" i="79"/>
  <c r="A324" i="79"/>
  <c r="A325" i="79"/>
  <c r="A326" i="79"/>
  <c r="A327" i="79"/>
  <c r="A328" i="79"/>
  <c r="A329" i="79"/>
  <c r="A330" i="79"/>
  <c r="A331" i="79"/>
  <c r="A332" i="79"/>
  <c r="A333" i="79"/>
  <c r="A334" i="79"/>
  <c r="A335" i="79"/>
  <c r="A336" i="79"/>
  <c r="A337" i="79"/>
  <c r="A338" i="79"/>
  <c r="A339" i="79"/>
  <c r="A340" i="79"/>
  <c r="A341" i="79"/>
  <c r="A342" i="79"/>
  <c r="A343" i="79"/>
  <c r="A344" i="79"/>
  <c r="A345" i="79"/>
  <c r="A346" i="79"/>
  <c r="A347" i="79"/>
  <c r="A348" i="79"/>
  <c r="A349" i="79"/>
  <c r="A350" i="79"/>
  <c r="A351" i="79"/>
  <c r="A352" i="79"/>
  <c r="A353" i="79"/>
  <c r="A354" i="79"/>
  <c r="A355" i="79"/>
  <c r="A356" i="79"/>
  <c r="A357" i="79"/>
  <c r="A358" i="79"/>
  <c r="A359" i="79"/>
  <c r="A360" i="79"/>
  <c r="A361" i="79"/>
  <c r="A362" i="79"/>
  <c r="A363" i="79"/>
  <c r="A364" i="79"/>
  <c r="A365" i="79"/>
  <c r="A366" i="79"/>
  <c r="A367" i="79"/>
  <c r="A368" i="79"/>
  <c r="A369" i="79"/>
  <c r="A370" i="79"/>
  <c r="A371" i="79"/>
  <c r="A372" i="79"/>
  <c r="A373" i="79"/>
  <c r="A374" i="79"/>
  <c r="A375" i="79"/>
  <c r="A376" i="79"/>
  <c r="A377" i="79"/>
  <c r="A378" i="79"/>
  <c r="A379" i="79"/>
  <c r="A380" i="79"/>
  <c r="A381" i="79"/>
  <c r="A382" i="79"/>
  <c r="A383" i="79"/>
  <c r="A384" i="79"/>
  <c r="A385" i="79"/>
  <c r="A386" i="79"/>
  <c r="A387" i="79"/>
  <c r="A388" i="79"/>
  <c r="A389" i="79"/>
  <c r="A390" i="79"/>
  <c r="A391" i="79"/>
  <c r="A392" i="79"/>
  <c r="A393" i="79"/>
  <c r="A394" i="79"/>
  <c r="A395" i="79"/>
  <c r="A396" i="79"/>
  <c r="A397" i="79"/>
  <c r="A398" i="79"/>
  <c r="A399" i="79"/>
  <c r="A400" i="79"/>
  <c r="A401" i="79"/>
  <c r="A402" i="79"/>
  <c r="A403" i="79"/>
  <c r="A404" i="79"/>
  <c r="A405" i="79"/>
  <c r="A406" i="79"/>
  <c r="A407" i="79"/>
  <c r="A408" i="79"/>
  <c r="A409" i="79"/>
  <c r="A410" i="79"/>
  <c r="A411" i="79"/>
  <c r="A412" i="79"/>
  <c r="A413" i="79"/>
  <c r="A414" i="79"/>
  <c r="A415" i="79"/>
  <c r="A416" i="79"/>
  <c r="A417" i="79"/>
  <c r="A418" i="79"/>
  <c r="A419" i="79"/>
  <c r="A420" i="79"/>
  <c r="A421" i="79"/>
  <c r="A422" i="79"/>
  <c r="A423" i="79"/>
  <c r="A424" i="79"/>
  <c r="A425" i="79"/>
  <c r="A426" i="79"/>
  <c r="A427" i="79"/>
  <c r="A428" i="79"/>
  <c r="A429" i="79"/>
  <c r="A430" i="79"/>
  <c r="A431" i="79"/>
  <c r="A432" i="79"/>
  <c r="A433" i="79"/>
  <c r="A434" i="79"/>
  <c r="A435" i="79"/>
  <c r="A436" i="79"/>
  <c r="A437" i="79"/>
  <c r="A438" i="79"/>
  <c r="A439" i="79"/>
  <c r="A440" i="79"/>
  <c r="A441" i="79"/>
  <c r="A442" i="79"/>
  <c r="A443" i="79"/>
  <c r="A444" i="79"/>
  <c r="A445" i="79"/>
  <c r="A446" i="79"/>
  <c r="A447" i="79"/>
  <c r="A448" i="79"/>
  <c r="A449" i="79"/>
  <c r="A450" i="79"/>
  <c r="A451" i="79"/>
  <c r="A452" i="79"/>
  <c r="A453" i="79"/>
  <c r="A454" i="79"/>
  <c r="A455" i="79"/>
  <c r="A456" i="79"/>
  <c r="A457" i="79"/>
  <c r="A458" i="79"/>
  <c r="A459" i="79"/>
  <c r="A460" i="79"/>
  <c r="A461" i="79"/>
  <c r="A462" i="79"/>
  <c r="A463" i="79"/>
  <c r="A464" i="79"/>
  <c r="A465" i="79"/>
  <c r="A466" i="79"/>
  <c r="A467" i="79"/>
  <c r="A468" i="79"/>
  <c r="A469" i="79"/>
  <c r="A470" i="79"/>
  <c r="A471" i="79"/>
  <c r="A472" i="79"/>
  <c r="A473" i="79"/>
  <c r="A474" i="79"/>
  <c r="A475" i="79"/>
  <c r="A476" i="79"/>
  <c r="A477" i="79"/>
  <c r="A478" i="79"/>
  <c r="A479" i="79"/>
  <c r="A480" i="79"/>
  <c r="A481" i="79"/>
  <c r="A482" i="79"/>
  <c r="A483" i="79"/>
  <c r="A484" i="79"/>
  <c r="A485" i="79"/>
  <c r="A486" i="79"/>
  <c r="A487" i="79"/>
  <c r="A488" i="79"/>
  <c r="A489" i="79"/>
  <c r="A490" i="79"/>
  <c r="A491" i="79"/>
  <c r="A492" i="79"/>
  <c r="A493" i="79"/>
  <c r="A494" i="79"/>
  <c r="A495" i="79"/>
  <c r="A496" i="79"/>
  <c r="A497" i="79"/>
  <c r="A498" i="79"/>
  <c r="A499" i="79"/>
  <c r="A500" i="79"/>
  <c r="A501" i="79"/>
  <c r="A502" i="79"/>
  <c r="A503" i="79"/>
  <c r="A504" i="79"/>
  <c r="A505" i="79"/>
  <c r="A506" i="79"/>
  <c r="A507" i="79"/>
  <c r="A508" i="79"/>
  <c r="A509" i="79"/>
  <c r="A510" i="79"/>
  <c r="A511" i="79"/>
  <c r="A512" i="79"/>
  <c r="A513" i="79"/>
  <c r="A514" i="79"/>
  <c r="A515" i="79"/>
  <c r="A516" i="79"/>
  <c r="A517" i="79"/>
  <c r="A518" i="79"/>
  <c r="A519" i="79"/>
  <c r="A520" i="79"/>
  <c r="A521" i="79"/>
  <c r="A522" i="79"/>
  <c r="A523" i="79"/>
  <c r="A524" i="79"/>
  <c r="A525" i="79"/>
  <c r="A526" i="79"/>
  <c r="A527" i="79"/>
  <c r="A528" i="79"/>
  <c r="A529" i="79"/>
  <c r="A530" i="79"/>
  <c r="A531" i="79"/>
  <c r="A532" i="79"/>
  <c r="A533" i="79"/>
  <c r="A534" i="79"/>
  <c r="A535" i="79"/>
  <c r="A536" i="79"/>
  <c r="A537" i="79"/>
  <c r="A538" i="79"/>
  <c r="A539" i="79"/>
  <c r="A540" i="79"/>
  <c r="A541" i="79"/>
  <c r="A542" i="79"/>
  <c r="A543" i="79"/>
  <c r="A544" i="79"/>
  <c r="A545" i="79"/>
  <c r="A546" i="79"/>
  <c r="A547" i="79"/>
  <c r="A548" i="79"/>
  <c r="A549" i="79"/>
  <c r="A550" i="79"/>
  <c r="A551" i="79"/>
  <c r="A552" i="79"/>
  <c r="A553" i="79"/>
  <c r="A554" i="79"/>
  <c r="A555" i="79"/>
  <c r="A556" i="79"/>
  <c r="A557" i="79"/>
  <c r="A558" i="79"/>
  <c r="A559" i="79"/>
  <c r="A560" i="79"/>
  <c r="A561" i="79"/>
  <c r="A562" i="79"/>
  <c r="A563" i="79"/>
  <c r="A564" i="79"/>
  <c r="A565" i="79"/>
  <c r="A566" i="79"/>
  <c r="A567" i="79"/>
  <c r="A568" i="79"/>
  <c r="A569" i="79"/>
  <c r="A570" i="79"/>
  <c r="A571" i="79"/>
  <c r="A572" i="79"/>
  <c r="A573" i="79"/>
  <c r="A574" i="79"/>
  <c r="A575" i="79"/>
  <c r="A576" i="79"/>
  <c r="A577" i="79"/>
  <c r="A578" i="79"/>
  <c r="A579" i="79"/>
  <c r="A580" i="79"/>
  <c r="A581" i="79"/>
  <c r="A582" i="79"/>
  <c r="A583" i="79"/>
  <c r="A584" i="79"/>
  <c r="A585" i="79"/>
  <c r="A586" i="79"/>
  <c r="A587" i="79"/>
  <c r="A588" i="79"/>
  <c r="A589" i="79"/>
  <c r="A590" i="79"/>
  <c r="A591" i="79"/>
  <c r="A592" i="79"/>
  <c r="A593" i="79"/>
  <c r="A594" i="79"/>
  <c r="A595" i="79"/>
  <c r="A596" i="79"/>
  <c r="A597" i="79"/>
  <c r="A598" i="79"/>
  <c r="A599" i="79"/>
  <c r="A600" i="79"/>
  <c r="A601" i="79"/>
  <c r="A602" i="79"/>
  <c r="A603" i="79"/>
  <c r="A604" i="79"/>
  <c r="A605" i="79"/>
  <c r="A606" i="79"/>
  <c r="A607" i="79"/>
  <c r="A608" i="79"/>
  <c r="A609" i="79"/>
  <c r="A610" i="79"/>
  <c r="A611" i="79"/>
  <c r="A612" i="79"/>
  <c r="A613" i="79"/>
  <c r="A614" i="79"/>
  <c r="A615" i="79"/>
  <c r="A616" i="79"/>
  <c r="A617" i="79"/>
  <c r="A618" i="79"/>
  <c r="A619" i="79"/>
  <c r="A620" i="79"/>
  <c r="A621" i="79"/>
  <c r="A622" i="79"/>
  <c r="A623" i="79"/>
  <c r="A624" i="79"/>
  <c r="A625" i="79"/>
  <c r="A626" i="79"/>
  <c r="A627" i="79"/>
  <c r="A628" i="79"/>
  <c r="A629" i="79"/>
  <c r="A630" i="79"/>
  <c r="A631" i="79"/>
  <c r="A632" i="79"/>
  <c r="A633" i="79"/>
  <c r="A634" i="79"/>
  <c r="A635" i="79"/>
  <c r="A636" i="79"/>
  <c r="A637" i="79"/>
  <c r="A638" i="79"/>
  <c r="N5" i="79" l="1"/>
  <c r="A95" i="77" l="1"/>
  <c r="A96" i="77"/>
  <c r="A97" i="77"/>
  <c r="A98" i="77"/>
  <c r="A94" i="77"/>
  <c r="A62" i="77"/>
  <c r="A63" i="77"/>
  <c r="A64" i="77"/>
  <c r="A65" i="77"/>
  <c r="A66" i="77"/>
  <c r="A67" i="77"/>
  <c r="A68" i="77"/>
  <c r="A69" i="77"/>
  <c r="A70" i="77"/>
  <c r="A71" i="77"/>
  <c r="A72" i="77"/>
  <c r="A73" i="77"/>
  <c r="A74" i="77"/>
  <c r="A75" i="77"/>
  <c r="A76" i="77"/>
  <c r="A77" i="77"/>
  <c r="A78" i="77"/>
  <c r="A79" i="77"/>
  <c r="A80" i="77"/>
  <c r="A81" i="77"/>
  <c r="A82" i="77"/>
  <c r="A83" i="77"/>
  <c r="A84" i="77"/>
  <c r="A85" i="77"/>
  <c r="A86" i="77"/>
  <c r="A87" i="77"/>
  <c r="A88" i="77"/>
  <c r="A89" i="77"/>
  <c r="A90" i="77"/>
  <c r="A91" i="77"/>
  <c r="A92" i="77"/>
  <c r="A61" i="77"/>
  <c r="A15" i="77"/>
  <c r="A16" i="77"/>
  <c r="A17" i="77"/>
  <c r="A18" i="77"/>
  <c r="A19" i="77"/>
  <c r="A20" i="77"/>
  <c r="A21" i="77"/>
  <c r="A22" i="77"/>
  <c r="A23" i="77"/>
  <c r="A24" i="77"/>
  <c r="A25" i="77"/>
  <c r="A26" i="77"/>
  <c r="A27" i="77"/>
  <c r="A28" i="77"/>
  <c r="A29" i="77"/>
  <c r="A30" i="77"/>
  <c r="A31" i="77"/>
  <c r="A32" i="77"/>
  <c r="A33" i="77"/>
  <c r="A34" i="77"/>
  <c r="A35" i="77"/>
  <c r="A36" i="77"/>
  <c r="A37" i="77"/>
  <c r="A38" i="77"/>
  <c r="A39" i="77"/>
  <c r="A40" i="77"/>
  <c r="A41" i="77"/>
  <c r="A42" i="77"/>
  <c r="A43" i="77"/>
  <c r="A44" i="77"/>
  <c r="A45" i="77"/>
  <c r="A46" i="77"/>
  <c r="A47" i="77"/>
  <c r="A48" i="77"/>
  <c r="A49" i="77"/>
  <c r="A50" i="77"/>
  <c r="A51" i="77"/>
  <c r="A52" i="77"/>
  <c r="A53" i="77"/>
  <c r="A54" i="77"/>
  <c r="A55" i="77"/>
  <c r="A56" i="77"/>
  <c r="A57" i="77"/>
  <c r="A58" i="77"/>
  <c r="A59" i="77"/>
  <c r="A14" i="77"/>
  <c r="E5" i="77" l="1" a="1"/>
  <c r="E5" i="77" s="1"/>
  <c r="Z33" i="134" l="1"/>
  <c r="Z31" i="134"/>
  <c r="Z29" i="134"/>
  <c r="Z27" i="134"/>
  <c r="Z25" i="134"/>
  <c r="Z23" i="134"/>
  <c r="Z21" i="134"/>
  <c r="Z19" i="134"/>
  <c r="Z17" i="134"/>
  <c r="Z15" i="134"/>
  <c r="Z13" i="134"/>
  <c r="Z11" i="134"/>
  <c r="C21" i="126" l="1"/>
  <c r="C19" i="126"/>
  <c r="C17" i="126"/>
  <c r="C15" i="126"/>
  <c r="C13" i="126"/>
  <c r="C11" i="126"/>
  <c r="C9" i="126"/>
  <c r="C7" i="126"/>
  <c r="C5" i="126"/>
  <c r="C3" i="126"/>
  <c r="E22" i="126"/>
  <c r="E20" i="126"/>
  <c r="E18" i="126"/>
  <c r="E16" i="126"/>
  <c r="E14" i="126"/>
  <c r="E12" i="126"/>
  <c r="E10" i="126"/>
  <c r="E8" i="126"/>
  <c r="E6" i="126"/>
  <c r="E4" i="126"/>
  <c r="AD92" i="129"/>
  <c r="AD93" i="129"/>
  <c r="AD94" i="129"/>
  <c r="AD95" i="129"/>
  <c r="AD96" i="129"/>
  <c r="AD97" i="129"/>
  <c r="AD98" i="129"/>
  <c r="AD99" i="129"/>
  <c r="AD100" i="129"/>
  <c r="AD101" i="129"/>
  <c r="AD102" i="129"/>
  <c r="AD103" i="129"/>
  <c r="AD104" i="129"/>
  <c r="AD105" i="129"/>
  <c r="AD106" i="129"/>
  <c r="AD107" i="129"/>
  <c r="AD108" i="129"/>
  <c r="AD109" i="129"/>
  <c r="AD110" i="129"/>
  <c r="AD111" i="129"/>
  <c r="AD112" i="129"/>
  <c r="AD113" i="129"/>
  <c r="AD114" i="129"/>
  <c r="AD115" i="129"/>
  <c r="AD116" i="129"/>
  <c r="AD117" i="129"/>
  <c r="AD118" i="129"/>
  <c r="AD119" i="129"/>
  <c r="AD120" i="129"/>
  <c r="AD121" i="129"/>
  <c r="AD122" i="129"/>
  <c r="AD123" i="129"/>
  <c r="AD124" i="129"/>
  <c r="AD125" i="129"/>
  <c r="AD126" i="129"/>
  <c r="AD127" i="129"/>
  <c r="AD128" i="129"/>
  <c r="AD129" i="129"/>
  <c r="AD130" i="129"/>
  <c r="AD131" i="129"/>
  <c r="AD132" i="129"/>
  <c r="AD133" i="129"/>
  <c r="AD134" i="129"/>
  <c r="AD135" i="129"/>
  <c r="AD136" i="129"/>
  <c r="AD137" i="129"/>
  <c r="AD138" i="129"/>
  <c r="AD139" i="129"/>
  <c r="AD140" i="129"/>
  <c r="AD141" i="129"/>
  <c r="AD142" i="129"/>
  <c r="AD143" i="129"/>
  <c r="AD144" i="129"/>
  <c r="AD145" i="129"/>
  <c r="AD146" i="129"/>
  <c r="AD147" i="129"/>
  <c r="AD148" i="129"/>
  <c r="AD149" i="129"/>
  <c r="AD150" i="129"/>
  <c r="AD151" i="129"/>
  <c r="AD152" i="129"/>
  <c r="AD153" i="129"/>
  <c r="AD154" i="129"/>
  <c r="AD155" i="129"/>
  <c r="AD156" i="129"/>
  <c r="AD157" i="129"/>
  <c r="AD158" i="129"/>
  <c r="AD159" i="129"/>
  <c r="AD160" i="129"/>
  <c r="AD161" i="129"/>
  <c r="AD162" i="129"/>
  <c r="AD163" i="129"/>
  <c r="AD164" i="129"/>
  <c r="AD165" i="129"/>
  <c r="AD166" i="129"/>
  <c r="AD167" i="129"/>
  <c r="AD168" i="129"/>
  <c r="AD169" i="129"/>
  <c r="AD170" i="129"/>
  <c r="AD171" i="129"/>
  <c r="AD172" i="129"/>
  <c r="AD173" i="129"/>
  <c r="AD174" i="129"/>
  <c r="AD175" i="129"/>
  <c r="AD176" i="129"/>
  <c r="AD177" i="129"/>
  <c r="AD178" i="129"/>
  <c r="AD179" i="129"/>
  <c r="AD180" i="129"/>
  <c r="AD181" i="129"/>
  <c r="AD182" i="129"/>
  <c r="AD183" i="129"/>
  <c r="AD184" i="129"/>
  <c r="AD185" i="129"/>
  <c r="AD186" i="129"/>
  <c r="AD187" i="129"/>
  <c r="AD188" i="129"/>
  <c r="AD189" i="129"/>
  <c r="AD190" i="129"/>
  <c r="AD191" i="129"/>
  <c r="AD192" i="129"/>
  <c r="AD193" i="129"/>
  <c r="AD194" i="129"/>
  <c r="AD195" i="129"/>
  <c r="AD196" i="129"/>
  <c r="AD197" i="129"/>
  <c r="AD198" i="129"/>
  <c r="AD199" i="129"/>
  <c r="AD200" i="129"/>
  <c r="AD201" i="129"/>
  <c r="AD202" i="129"/>
  <c r="AD203" i="129"/>
  <c r="AD204" i="129"/>
  <c r="AD205" i="129"/>
  <c r="AD206" i="129"/>
  <c r="AD207" i="129"/>
  <c r="AD208" i="129"/>
  <c r="AD209" i="129"/>
  <c r="AD210" i="129"/>
  <c r="AD211" i="129"/>
  <c r="AD212" i="129"/>
  <c r="AD213" i="129"/>
  <c r="AD214" i="129"/>
  <c r="AD215" i="129"/>
  <c r="AD216" i="129"/>
  <c r="AD217" i="129"/>
  <c r="AD218" i="129"/>
  <c r="AD219" i="129"/>
  <c r="AD220" i="129"/>
  <c r="AD221" i="129"/>
  <c r="AD222" i="129"/>
  <c r="AD223" i="129"/>
  <c r="AD224" i="129"/>
  <c r="AD225" i="129"/>
  <c r="AD226" i="129"/>
  <c r="AD227" i="129"/>
  <c r="AD228" i="129"/>
  <c r="AD229" i="129"/>
  <c r="AD230" i="129"/>
  <c r="AD231" i="129"/>
  <c r="AD232" i="129"/>
  <c r="AD233" i="129"/>
  <c r="AD234" i="129"/>
  <c r="AD235" i="129"/>
  <c r="AD236" i="129"/>
  <c r="AD237" i="129"/>
  <c r="AD238" i="129"/>
  <c r="AD239" i="129"/>
  <c r="AD240" i="129"/>
  <c r="AD241" i="129"/>
  <c r="AD242" i="129"/>
  <c r="AD243" i="129"/>
  <c r="AD244" i="129"/>
  <c r="AD245" i="129"/>
  <c r="AD246" i="129"/>
  <c r="AD247" i="129"/>
  <c r="AD248" i="129"/>
  <c r="AD249" i="129"/>
  <c r="AD250" i="129"/>
  <c r="AD251" i="129"/>
  <c r="AD252" i="129"/>
  <c r="AD253" i="129"/>
  <c r="AD254" i="129"/>
  <c r="AD255" i="129"/>
  <c r="AD256" i="129"/>
  <c r="AD257" i="129"/>
  <c r="AD258" i="129"/>
  <c r="AD259" i="129"/>
  <c r="AD260" i="129"/>
  <c r="AD261" i="129"/>
  <c r="AD262" i="129"/>
  <c r="AD263" i="129"/>
  <c r="AD264" i="129"/>
  <c r="AD265" i="129"/>
  <c r="AD266" i="129"/>
  <c r="AD267" i="129"/>
  <c r="AD268" i="129"/>
  <c r="AD269" i="129"/>
  <c r="AD270" i="129"/>
  <c r="AD271" i="129"/>
  <c r="AD272" i="129"/>
  <c r="AD273" i="129"/>
  <c r="AD274" i="129"/>
  <c r="AD275" i="129"/>
  <c r="AD276" i="129"/>
  <c r="AD277" i="129"/>
  <c r="AD278" i="129"/>
  <c r="AD279" i="129"/>
  <c r="AD280" i="129"/>
  <c r="AD281" i="129"/>
  <c r="AD282" i="129"/>
  <c r="AD283" i="129"/>
  <c r="AD284" i="129"/>
  <c r="AD285" i="129"/>
  <c r="AD286" i="129"/>
  <c r="AD287" i="129"/>
  <c r="AD288" i="129"/>
  <c r="AD289" i="129"/>
  <c r="AD290" i="129"/>
  <c r="AD291" i="129"/>
  <c r="AD292" i="129"/>
  <c r="AD293" i="129"/>
  <c r="AD294" i="129"/>
  <c r="AD295" i="129"/>
  <c r="AD296" i="129"/>
  <c r="AD297" i="129"/>
  <c r="AD298" i="129"/>
  <c r="AD299" i="129"/>
  <c r="AD300" i="129"/>
  <c r="AD301" i="129"/>
  <c r="AD302" i="129"/>
  <c r="AD303" i="129"/>
  <c r="AD304" i="129"/>
  <c r="AD305" i="129"/>
  <c r="AD306" i="129"/>
  <c r="AD307" i="129"/>
  <c r="AD308" i="129"/>
  <c r="AD309" i="129"/>
  <c r="AD310" i="129"/>
  <c r="AD311" i="129"/>
  <c r="AD312" i="129"/>
  <c r="AD313" i="129"/>
  <c r="AD314" i="129"/>
  <c r="AD315" i="129"/>
  <c r="AD316" i="129"/>
  <c r="AD317" i="129"/>
  <c r="AD318" i="129"/>
  <c r="AD319" i="129"/>
  <c r="AD320" i="129"/>
  <c r="AD321" i="129"/>
  <c r="AD322" i="129"/>
  <c r="AD323" i="129"/>
  <c r="AD324" i="129"/>
  <c r="AD325" i="129"/>
  <c r="AD326" i="129"/>
  <c r="AD327" i="129"/>
  <c r="AD328" i="129"/>
  <c r="AD329" i="129"/>
  <c r="AD330" i="129"/>
  <c r="AD331" i="129"/>
  <c r="AD332" i="129"/>
  <c r="AD333" i="129"/>
  <c r="AD334" i="129"/>
  <c r="AD335" i="129"/>
  <c r="AD336" i="129"/>
  <c r="AD337" i="129"/>
  <c r="AD338" i="129"/>
  <c r="AD339" i="129"/>
  <c r="AD340" i="129"/>
  <c r="AD341" i="129"/>
  <c r="AD342" i="129"/>
  <c r="AD343" i="129"/>
  <c r="AD344" i="129"/>
  <c r="AD345" i="129"/>
  <c r="AD346" i="129"/>
  <c r="AD347" i="129"/>
  <c r="AD348" i="129"/>
  <c r="AD349" i="129"/>
  <c r="AD350" i="129"/>
  <c r="AD351" i="129"/>
  <c r="AD352" i="129"/>
  <c r="AD353" i="129"/>
  <c r="AD354" i="129"/>
  <c r="AD355" i="129"/>
  <c r="AD356" i="129"/>
  <c r="AD357" i="129"/>
  <c r="AD358" i="129"/>
  <c r="AD359" i="129"/>
  <c r="AD360" i="129"/>
  <c r="AD361" i="129"/>
  <c r="AD362" i="129"/>
  <c r="AD363" i="129"/>
  <c r="AD364" i="129"/>
  <c r="AD365" i="129"/>
  <c r="AD366" i="129"/>
  <c r="AD367" i="129"/>
  <c r="AD368" i="129"/>
  <c r="AD369" i="129"/>
  <c r="AD370" i="129"/>
  <c r="AD371" i="129"/>
  <c r="AD372" i="129"/>
  <c r="AD373" i="129"/>
  <c r="AD374" i="129"/>
  <c r="AD375" i="129"/>
  <c r="AD376" i="129"/>
  <c r="AD377" i="129"/>
  <c r="AD378" i="129"/>
  <c r="AD379" i="129"/>
  <c r="AD380" i="129"/>
  <c r="AD381" i="129"/>
  <c r="AD382" i="129"/>
  <c r="AD383" i="129"/>
  <c r="AD384" i="129"/>
  <c r="AD385" i="129"/>
  <c r="AD386" i="129"/>
  <c r="AD387" i="129"/>
  <c r="AD388" i="129"/>
  <c r="AD389" i="129"/>
  <c r="AD390" i="129"/>
  <c r="AD391" i="129"/>
  <c r="AD392" i="129"/>
  <c r="AD393" i="129"/>
  <c r="AD394" i="129"/>
  <c r="AD395" i="129"/>
  <c r="AD396" i="129"/>
  <c r="AD397" i="129"/>
  <c r="AD398" i="129"/>
  <c r="AD399" i="129"/>
  <c r="AD400" i="129"/>
  <c r="AD401" i="129"/>
  <c r="AD402" i="129"/>
  <c r="AD403" i="129"/>
  <c r="AD404" i="129"/>
  <c r="AD405" i="129"/>
  <c r="AD406" i="129"/>
  <c r="AD407" i="129"/>
  <c r="AD408" i="129"/>
  <c r="AD409" i="129"/>
  <c r="AD410" i="129"/>
  <c r="AD411" i="129"/>
  <c r="AD412" i="129"/>
  <c r="AD413" i="129"/>
  <c r="AD414" i="129"/>
  <c r="AD415" i="129"/>
  <c r="AD416" i="129"/>
  <c r="AD417" i="129"/>
  <c r="AD418" i="129"/>
  <c r="AD419" i="129"/>
  <c r="AD420" i="129"/>
  <c r="AD421" i="129"/>
  <c r="AD422" i="129"/>
  <c r="AD423" i="129"/>
  <c r="AD424" i="129"/>
  <c r="AD425" i="129"/>
  <c r="AD426" i="129"/>
  <c r="AD427" i="129"/>
  <c r="AD428" i="129"/>
  <c r="AD429" i="129"/>
  <c r="AD430" i="129"/>
  <c r="AD431" i="129"/>
  <c r="AD432" i="129"/>
  <c r="AD433" i="129"/>
  <c r="AD434" i="129"/>
  <c r="AD435" i="129"/>
  <c r="AD436" i="129"/>
  <c r="AD437" i="129"/>
  <c r="AD438" i="129"/>
  <c r="AD439" i="129"/>
  <c r="AD440" i="129"/>
  <c r="AD441" i="129"/>
  <c r="AD442" i="129"/>
  <c r="AD443" i="129"/>
  <c r="AD444" i="129"/>
  <c r="AD445" i="129"/>
  <c r="AD446" i="129"/>
  <c r="AD447" i="129"/>
  <c r="AD448" i="129"/>
  <c r="AD449" i="129"/>
  <c r="AD450" i="129"/>
  <c r="AD451" i="129"/>
  <c r="AD452" i="129"/>
  <c r="AD453" i="129"/>
  <c r="AD454" i="129"/>
  <c r="AD455" i="129"/>
  <c r="AD456" i="129"/>
  <c r="AD457" i="129"/>
  <c r="AD458" i="129"/>
  <c r="AD459" i="129"/>
  <c r="AD460" i="129"/>
  <c r="AD461" i="129"/>
  <c r="AD462" i="129"/>
  <c r="AD463" i="129"/>
  <c r="AD464" i="129"/>
  <c r="AD465" i="129"/>
  <c r="AD466" i="129"/>
  <c r="AD467" i="129"/>
  <c r="AD468" i="129"/>
  <c r="AD469" i="129"/>
  <c r="AD470" i="129"/>
  <c r="AD471" i="129"/>
  <c r="AD472" i="129"/>
  <c r="AD473" i="129"/>
  <c r="AD474" i="129"/>
  <c r="AD475" i="129"/>
  <c r="AD476" i="129"/>
  <c r="AD477" i="129"/>
  <c r="AD478" i="129"/>
  <c r="AD479" i="129"/>
  <c r="AD480" i="129"/>
  <c r="AD481" i="129"/>
  <c r="AD482" i="129"/>
  <c r="AD483" i="129"/>
  <c r="AD484" i="129"/>
  <c r="AD485" i="129"/>
  <c r="AD486" i="129"/>
  <c r="AD487" i="129"/>
  <c r="AD488" i="129"/>
  <c r="AD489" i="129"/>
  <c r="AD490" i="129"/>
  <c r="AD491" i="129"/>
  <c r="AD492" i="129"/>
  <c r="AD493" i="129"/>
  <c r="AD494" i="129"/>
  <c r="AD495" i="129"/>
  <c r="AD496" i="129"/>
  <c r="AD497" i="129"/>
  <c r="AD498" i="129"/>
  <c r="AD499" i="129"/>
  <c r="AD500" i="129"/>
  <c r="AD501" i="129"/>
  <c r="AD502" i="129"/>
  <c r="AD503" i="129"/>
  <c r="AD504" i="129"/>
  <c r="AD505" i="129"/>
  <c r="AD506" i="129"/>
  <c r="AD507" i="129"/>
  <c r="AD508" i="129"/>
  <c r="AD509" i="129"/>
  <c r="AD510" i="129"/>
  <c r="AD511" i="129"/>
  <c r="AD512" i="129"/>
  <c r="AD513" i="129"/>
  <c r="AD514" i="129"/>
  <c r="AD515" i="129"/>
  <c r="AD516" i="129"/>
  <c r="AD517" i="129"/>
  <c r="AD518" i="129"/>
  <c r="AD519" i="129"/>
  <c r="AD520" i="129"/>
  <c r="AD521" i="129"/>
  <c r="AD522" i="129"/>
  <c r="AD523" i="129"/>
  <c r="AD524" i="129"/>
  <c r="AD525" i="129"/>
  <c r="AD526" i="129"/>
  <c r="AD527" i="129"/>
  <c r="AD528" i="129"/>
  <c r="AD529" i="129"/>
  <c r="AD530" i="129"/>
  <c r="AD531" i="129"/>
  <c r="AD532" i="129"/>
  <c r="AD533" i="129"/>
  <c r="AD534" i="129"/>
  <c r="AD535" i="129"/>
  <c r="AD536" i="129"/>
  <c r="AD537" i="129"/>
  <c r="AD538" i="129"/>
  <c r="AD539" i="129"/>
  <c r="AD540" i="129"/>
  <c r="AD541" i="129"/>
  <c r="AD542" i="129"/>
  <c r="AD543" i="129"/>
  <c r="AD544" i="129"/>
  <c r="AD545" i="129"/>
  <c r="AD546" i="129"/>
  <c r="AD547" i="129"/>
  <c r="AD548" i="129"/>
  <c r="AD549" i="129"/>
  <c r="AD550" i="129"/>
  <c r="AD551" i="129"/>
  <c r="AD552" i="129"/>
  <c r="AD553" i="129"/>
  <c r="AD554" i="129"/>
  <c r="AD555" i="129"/>
  <c r="AD556" i="129"/>
  <c r="AD557" i="129"/>
  <c r="AD558" i="129"/>
  <c r="AD559" i="129"/>
  <c r="AD560" i="129"/>
  <c r="AD561" i="129"/>
  <c r="AD562" i="129"/>
  <c r="AD563" i="129"/>
  <c r="AD564" i="129"/>
  <c r="AD565" i="129"/>
  <c r="AD566" i="129"/>
  <c r="AD567" i="129"/>
  <c r="AD568" i="129"/>
  <c r="AD569" i="129"/>
  <c r="AD570" i="129"/>
  <c r="AD571" i="129"/>
  <c r="AD572" i="129"/>
  <c r="AD573" i="129"/>
  <c r="AD574" i="129"/>
  <c r="AD575" i="129"/>
  <c r="AD576" i="129"/>
  <c r="AD577" i="129"/>
  <c r="AD578" i="129"/>
  <c r="AD579" i="129"/>
  <c r="AD580" i="129"/>
  <c r="AD581" i="129"/>
  <c r="AD582" i="129"/>
  <c r="AD583" i="129"/>
  <c r="AD584" i="129"/>
  <c r="AD585" i="129"/>
  <c r="AD586" i="129"/>
  <c r="AD587" i="129"/>
  <c r="AD588" i="129"/>
  <c r="AD589" i="129"/>
  <c r="AD590" i="129"/>
  <c r="AD591" i="129"/>
  <c r="AD592" i="129"/>
  <c r="AD593" i="129"/>
  <c r="AD594" i="129"/>
  <c r="AD595" i="129"/>
  <c r="AD596" i="129"/>
  <c r="AD597" i="129"/>
  <c r="AD598" i="129"/>
  <c r="AD599" i="129"/>
  <c r="AD600" i="129"/>
  <c r="AD601" i="129"/>
  <c r="AD602" i="129"/>
  <c r="AD603" i="129"/>
  <c r="AD604" i="129"/>
  <c r="AD605" i="129"/>
  <c r="AD606" i="129"/>
  <c r="AD607" i="129"/>
  <c r="AD608" i="129"/>
  <c r="AD609" i="129"/>
  <c r="AD610" i="129"/>
  <c r="AD611" i="129"/>
  <c r="AD612" i="129"/>
  <c r="AD613" i="129"/>
  <c r="AD614" i="129"/>
  <c r="AD615" i="129"/>
  <c r="AD616" i="129"/>
  <c r="AD617" i="129"/>
  <c r="AD618" i="129"/>
  <c r="AD619" i="129"/>
  <c r="AD620" i="129"/>
  <c r="AD621" i="129"/>
  <c r="AD622" i="129"/>
  <c r="AD623" i="129"/>
  <c r="AD624" i="129"/>
  <c r="AD625" i="129"/>
  <c r="AD626" i="129"/>
  <c r="AD627" i="129"/>
  <c r="AD628" i="129"/>
  <c r="AD629" i="129"/>
  <c r="AD630" i="129"/>
  <c r="AD631" i="129"/>
  <c r="AD632" i="129"/>
  <c r="AD633" i="129"/>
  <c r="AD634" i="129"/>
  <c r="AD635" i="129"/>
  <c r="AD636" i="129"/>
  <c r="AD637" i="129"/>
  <c r="AD638" i="129"/>
  <c r="AD639" i="129"/>
  <c r="AD640" i="129"/>
  <c r="AD641" i="129"/>
  <c r="AD642" i="129"/>
  <c r="AD643" i="129"/>
  <c r="AD644" i="129"/>
  <c r="AD645" i="129"/>
  <c r="AD646" i="129"/>
  <c r="AD647" i="129"/>
  <c r="AD648" i="129"/>
  <c r="AD649" i="129"/>
  <c r="AD650" i="129"/>
  <c r="AD651" i="129"/>
  <c r="AD652" i="129"/>
  <c r="AD653" i="129"/>
  <c r="AD654" i="129"/>
  <c r="AD655" i="129"/>
  <c r="AD656" i="129"/>
  <c r="AD657" i="129"/>
  <c r="AD658" i="129"/>
  <c r="AD659" i="129"/>
  <c r="AD660" i="129"/>
  <c r="AD661" i="129"/>
  <c r="AD662" i="129"/>
  <c r="AD663" i="129"/>
  <c r="AD664" i="129"/>
  <c r="AD665" i="129"/>
  <c r="AD666" i="129"/>
  <c r="AD667" i="129"/>
  <c r="AD668" i="129"/>
  <c r="AD669" i="129"/>
  <c r="AD670" i="129"/>
  <c r="AD671" i="129"/>
  <c r="AD672" i="129"/>
  <c r="AD673" i="129"/>
  <c r="AD674" i="129"/>
  <c r="AD675" i="129"/>
  <c r="AD676" i="129"/>
  <c r="AD677" i="129"/>
  <c r="AD678" i="129"/>
  <c r="AD679" i="129"/>
  <c r="AD680" i="129"/>
  <c r="AD681" i="129"/>
  <c r="AD682" i="129"/>
  <c r="AD683" i="129"/>
  <c r="AD684" i="129"/>
  <c r="AD685" i="129"/>
  <c r="AD686" i="129"/>
  <c r="AD687" i="129"/>
  <c r="AD688" i="129"/>
  <c r="AD689" i="129"/>
  <c r="AD690" i="129"/>
  <c r="AD691" i="129"/>
  <c r="AD692" i="129"/>
  <c r="AD693" i="129"/>
  <c r="AD694" i="129"/>
  <c r="AD695" i="129"/>
  <c r="AD696" i="129"/>
  <c r="AD697" i="129"/>
  <c r="AD698" i="129"/>
  <c r="AD699" i="129"/>
  <c r="AD700" i="129"/>
  <c r="AD701" i="129"/>
  <c r="AD702" i="129"/>
  <c r="AD703" i="129"/>
  <c r="AD704" i="129"/>
  <c r="AD705" i="129"/>
  <c r="K15" i="134" l="1"/>
  <c r="AD113" i="77" l="1"/>
  <c r="AD112" i="77"/>
  <c r="Z51" i="134" l="1"/>
  <c r="Z53" i="134"/>
  <c r="Z55" i="134"/>
  <c r="Z57" i="134"/>
  <c r="Z59" i="134"/>
  <c r="Z61" i="134"/>
  <c r="Z63" i="134"/>
  <c r="Z65" i="134"/>
  <c r="Z67" i="134"/>
  <c r="Z69" i="134"/>
  <c r="Z71" i="134"/>
  <c r="Z49" i="134"/>
  <c r="Y73" i="134" l="1"/>
  <c r="X73" i="134"/>
  <c r="X74" i="134" s="1"/>
  <c r="W73" i="134"/>
  <c r="V73" i="134"/>
  <c r="V74" i="134" s="1"/>
  <c r="U73" i="134"/>
  <c r="T73" i="134"/>
  <c r="T74" i="134" s="1"/>
  <c r="S73" i="134"/>
  <c r="R73" i="134"/>
  <c r="R74" i="134" s="1"/>
  <c r="Q73" i="134"/>
  <c r="P73" i="134"/>
  <c r="P74" i="134" s="1"/>
  <c r="O73" i="134"/>
  <c r="Q64" i="134" s="1"/>
  <c r="S64" i="134" s="1"/>
  <c r="U64" i="134" s="1"/>
  <c r="W64" i="134" s="1"/>
  <c r="Y64" i="134" s="1"/>
  <c r="N73" i="134"/>
  <c r="N74" i="134" s="1"/>
  <c r="M73" i="134"/>
  <c r="L73" i="134"/>
  <c r="K73" i="134"/>
  <c r="J73" i="134"/>
  <c r="I73" i="134"/>
  <c r="H73" i="134"/>
  <c r="G73" i="134"/>
  <c r="F73" i="134"/>
  <c r="E73" i="134"/>
  <c r="C73" i="134"/>
  <c r="C74" i="134" s="1"/>
  <c r="B73" i="134"/>
  <c r="B74" i="134" s="1"/>
  <c r="X72" i="134"/>
  <c r="V72" i="134"/>
  <c r="T72" i="134"/>
  <c r="P72" i="134"/>
  <c r="N72" i="134"/>
  <c r="C72" i="134"/>
  <c r="E72" i="134" s="1"/>
  <c r="G72" i="134" s="1"/>
  <c r="I72" i="134" s="1"/>
  <c r="K72" i="134" s="1"/>
  <c r="M72" i="134" s="1"/>
  <c r="O72" i="134" s="1"/>
  <c r="Q72" i="134" s="1"/>
  <c r="S72" i="134" s="1"/>
  <c r="U72" i="134" s="1"/>
  <c r="W72" i="134" s="1"/>
  <c r="Y72" i="134" s="1"/>
  <c r="B72" i="134"/>
  <c r="D72" i="134" s="1"/>
  <c r="F72" i="134" s="1"/>
  <c r="H72" i="134" s="1"/>
  <c r="J72" i="134" s="1"/>
  <c r="L72" i="134" s="1"/>
  <c r="X70" i="134"/>
  <c r="V70" i="134"/>
  <c r="T70" i="134"/>
  <c r="R70" i="134"/>
  <c r="P70" i="134"/>
  <c r="N70" i="134"/>
  <c r="C70" i="134"/>
  <c r="E70" i="134" s="1"/>
  <c r="G70" i="134" s="1"/>
  <c r="I70" i="134" s="1"/>
  <c r="K70" i="134" s="1"/>
  <c r="M70" i="134" s="1"/>
  <c r="O70" i="134" s="1"/>
  <c r="Q70" i="134" s="1"/>
  <c r="S70" i="134" s="1"/>
  <c r="U70" i="134" s="1"/>
  <c r="W70" i="134" s="1"/>
  <c r="Y70" i="134" s="1"/>
  <c r="B70" i="134"/>
  <c r="D70" i="134" s="1"/>
  <c r="F70" i="134" s="1"/>
  <c r="H70" i="134" s="1"/>
  <c r="J70" i="134" s="1"/>
  <c r="L70" i="134" s="1"/>
  <c r="X68" i="134"/>
  <c r="V68" i="134"/>
  <c r="T68" i="134"/>
  <c r="R68" i="134"/>
  <c r="P68" i="134"/>
  <c r="N68" i="134"/>
  <c r="C68" i="134"/>
  <c r="E68" i="134" s="1"/>
  <c r="G68" i="134" s="1"/>
  <c r="I68" i="134" s="1"/>
  <c r="K68" i="134" s="1"/>
  <c r="M68" i="134" s="1"/>
  <c r="O68" i="134" s="1"/>
  <c r="Q68" i="134" s="1"/>
  <c r="S68" i="134" s="1"/>
  <c r="U68" i="134" s="1"/>
  <c r="W68" i="134" s="1"/>
  <c r="Y68" i="134" s="1"/>
  <c r="B68" i="134"/>
  <c r="D68" i="134" s="1"/>
  <c r="F68" i="134" s="1"/>
  <c r="H68" i="134" s="1"/>
  <c r="J68" i="134" s="1"/>
  <c r="L68" i="134" s="1"/>
  <c r="X66" i="134"/>
  <c r="V66" i="134"/>
  <c r="T66" i="134"/>
  <c r="R66" i="134"/>
  <c r="P66" i="134"/>
  <c r="N66" i="134"/>
  <c r="C66" i="134"/>
  <c r="E66" i="134" s="1"/>
  <c r="G66" i="134" s="1"/>
  <c r="I66" i="134" s="1"/>
  <c r="K66" i="134" s="1"/>
  <c r="M66" i="134" s="1"/>
  <c r="O66" i="134" s="1"/>
  <c r="Q66" i="134" s="1"/>
  <c r="S66" i="134" s="1"/>
  <c r="U66" i="134" s="1"/>
  <c r="W66" i="134" s="1"/>
  <c r="Y66" i="134" s="1"/>
  <c r="B66" i="134"/>
  <c r="D66" i="134" s="1"/>
  <c r="F66" i="134" s="1"/>
  <c r="H66" i="134" s="1"/>
  <c r="J66" i="134" s="1"/>
  <c r="L66" i="134" s="1"/>
  <c r="X64" i="134"/>
  <c r="V64" i="134"/>
  <c r="T64" i="134"/>
  <c r="R64" i="134"/>
  <c r="P64" i="134"/>
  <c r="N64" i="134"/>
  <c r="C64" i="134"/>
  <c r="E64" i="134" s="1"/>
  <c r="G64" i="134" s="1"/>
  <c r="I64" i="134" s="1"/>
  <c r="K64" i="134" s="1"/>
  <c r="M64" i="134" s="1"/>
  <c r="O64" i="134" s="1"/>
  <c r="B64" i="134"/>
  <c r="D64" i="134" s="1"/>
  <c r="F64" i="134" s="1"/>
  <c r="H64" i="134" s="1"/>
  <c r="J64" i="134" s="1"/>
  <c r="L64" i="134" s="1"/>
  <c r="X62" i="134"/>
  <c r="V62" i="134"/>
  <c r="T62" i="134"/>
  <c r="P62" i="134"/>
  <c r="N62" i="134"/>
  <c r="C62" i="134"/>
  <c r="E62" i="134" s="1"/>
  <c r="G62" i="134" s="1"/>
  <c r="I62" i="134" s="1"/>
  <c r="K62" i="134" s="1"/>
  <c r="M62" i="134" s="1"/>
  <c r="O62" i="134" s="1"/>
  <c r="Q62" i="134" s="1"/>
  <c r="S62" i="134" s="1"/>
  <c r="U62" i="134" s="1"/>
  <c r="W62" i="134" s="1"/>
  <c r="Y62" i="134" s="1"/>
  <c r="B62" i="134"/>
  <c r="D62" i="134" s="1"/>
  <c r="F62" i="134" s="1"/>
  <c r="H62" i="134" s="1"/>
  <c r="J62" i="134" s="1"/>
  <c r="L62" i="134" s="1"/>
  <c r="X60" i="134"/>
  <c r="V60" i="134"/>
  <c r="T60" i="134"/>
  <c r="R60" i="134"/>
  <c r="P60" i="134"/>
  <c r="N60" i="134"/>
  <c r="C60" i="134"/>
  <c r="E60" i="134" s="1"/>
  <c r="G60" i="134" s="1"/>
  <c r="I60" i="134" s="1"/>
  <c r="K60" i="134" s="1"/>
  <c r="M60" i="134" s="1"/>
  <c r="O60" i="134" s="1"/>
  <c r="Q60" i="134" s="1"/>
  <c r="S60" i="134" s="1"/>
  <c r="U60" i="134" s="1"/>
  <c r="W60" i="134" s="1"/>
  <c r="Y60" i="134" s="1"/>
  <c r="B60" i="134"/>
  <c r="D60" i="134" s="1"/>
  <c r="F60" i="134" s="1"/>
  <c r="H60" i="134" s="1"/>
  <c r="J60" i="134" s="1"/>
  <c r="X58" i="134"/>
  <c r="V58" i="134"/>
  <c r="T58" i="134"/>
  <c r="R58" i="134"/>
  <c r="P58" i="134"/>
  <c r="N58" i="134"/>
  <c r="G58" i="134"/>
  <c r="I58" i="134" s="1"/>
  <c r="K58" i="134" s="1"/>
  <c r="M58" i="134" s="1"/>
  <c r="O58" i="134" s="1"/>
  <c r="Q58" i="134" s="1"/>
  <c r="S58" i="134" s="1"/>
  <c r="U58" i="134" s="1"/>
  <c r="W58" i="134" s="1"/>
  <c r="Y58" i="134" s="1"/>
  <c r="C58" i="134"/>
  <c r="E58" i="134" s="1"/>
  <c r="B58" i="134"/>
  <c r="D58" i="134" s="1"/>
  <c r="F58" i="134" s="1"/>
  <c r="H58" i="134" s="1"/>
  <c r="J58" i="134" s="1"/>
  <c r="L58" i="134" s="1"/>
  <c r="X56" i="134"/>
  <c r="V56" i="134"/>
  <c r="T56" i="134"/>
  <c r="R56" i="134"/>
  <c r="P56" i="134"/>
  <c r="N56" i="134"/>
  <c r="E56" i="134"/>
  <c r="G56" i="134" s="1"/>
  <c r="I56" i="134" s="1"/>
  <c r="K56" i="134" s="1"/>
  <c r="M56" i="134" s="1"/>
  <c r="O56" i="134" s="1"/>
  <c r="Q56" i="134" s="1"/>
  <c r="S56" i="134" s="1"/>
  <c r="U56" i="134" s="1"/>
  <c r="W56" i="134" s="1"/>
  <c r="Y56" i="134" s="1"/>
  <c r="B56" i="134"/>
  <c r="D55" i="134"/>
  <c r="X54" i="134"/>
  <c r="V54" i="134"/>
  <c r="T54" i="134"/>
  <c r="R54" i="134"/>
  <c r="P54" i="134"/>
  <c r="N54" i="134"/>
  <c r="C54" i="134"/>
  <c r="E54" i="134" s="1"/>
  <c r="G54" i="134" s="1"/>
  <c r="I54" i="134" s="1"/>
  <c r="K54" i="134" s="1"/>
  <c r="M54" i="134" s="1"/>
  <c r="O54" i="134" s="1"/>
  <c r="Q54" i="134" s="1"/>
  <c r="S54" i="134" s="1"/>
  <c r="U54" i="134" s="1"/>
  <c r="W54" i="134" s="1"/>
  <c r="Y54" i="134" s="1"/>
  <c r="B54" i="134"/>
  <c r="D54" i="134" s="1"/>
  <c r="F54" i="134" s="1"/>
  <c r="H54" i="134" s="1"/>
  <c r="J54" i="134" s="1"/>
  <c r="Y52" i="134"/>
  <c r="X52" i="134"/>
  <c r="V52" i="134"/>
  <c r="T52" i="134"/>
  <c r="R52" i="134"/>
  <c r="P52" i="134"/>
  <c r="N52" i="134"/>
  <c r="C52" i="134"/>
  <c r="E52" i="134" s="1"/>
  <c r="G52" i="134" s="1"/>
  <c r="I52" i="134" s="1"/>
  <c r="K52" i="134" s="1"/>
  <c r="M52" i="134" s="1"/>
  <c r="O52" i="134" s="1"/>
  <c r="Q52" i="134" s="1"/>
  <c r="S52" i="134" s="1"/>
  <c r="U52" i="134" s="1"/>
  <c r="B52" i="134"/>
  <c r="D52" i="134" s="1"/>
  <c r="F52" i="134" s="1"/>
  <c r="H52" i="134" s="1"/>
  <c r="J52" i="134" s="1"/>
  <c r="L52" i="134" s="1"/>
  <c r="X50" i="134"/>
  <c r="V50" i="134"/>
  <c r="T50" i="134"/>
  <c r="R50" i="134"/>
  <c r="P50" i="134"/>
  <c r="N50" i="134"/>
  <c r="B50" i="134"/>
  <c r="D50" i="134" s="1"/>
  <c r="F50" i="134" s="1"/>
  <c r="H50" i="134" s="1"/>
  <c r="J50" i="134" s="1"/>
  <c r="L50" i="134" s="1"/>
  <c r="B48" i="134"/>
  <c r="D48" i="134" s="1"/>
  <c r="F48" i="134" s="1"/>
  <c r="H48" i="134" s="1"/>
  <c r="J48" i="134" s="1"/>
  <c r="L48" i="134" s="1"/>
  <c r="N48" i="134" s="1"/>
  <c r="P48" i="134" s="1"/>
  <c r="R48" i="134" s="1"/>
  <c r="T48" i="134" s="1"/>
  <c r="V48" i="134" s="1"/>
  <c r="X48" i="134" s="1"/>
  <c r="Y35" i="134"/>
  <c r="X35" i="134"/>
  <c r="X36" i="134" s="1"/>
  <c r="W35" i="134"/>
  <c r="V35" i="134"/>
  <c r="V36" i="134" s="1"/>
  <c r="U35" i="134"/>
  <c r="T35" i="134"/>
  <c r="T36" i="134" s="1"/>
  <c r="S35" i="134"/>
  <c r="R35" i="134"/>
  <c r="R36" i="134" s="1"/>
  <c r="Q35" i="134"/>
  <c r="P35" i="134"/>
  <c r="P36" i="134" s="1"/>
  <c r="O35" i="134"/>
  <c r="Q26" i="134" s="1"/>
  <c r="S26" i="134" s="1"/>
  <c r="U26" i="134" s="1"/>
  <c r="W26" i="134" s="1"/>
  <c r="Y26" i="134" s="1"/>
  <c r="N35" i="134"/>
  <c r="N36" i="134" s="1"/>
  <c r="M35" i="134"/>
  <c r="L35" i="134"/>
  <c r="Z35" i="134" s="1"/>
  <c r="K35" i="134"/>
  <c r="I35" i="134"/>
  <c r="H35" i="134"/>
  <c r="G35" i="134"/>
  <c r="F35" i="134"/>
  <c r="E35" i="134"/>
  <c r="D35" i="134"/>
  <c r="C35" i="134"/>
  <c r="X34" i="134"/>
  <c r="V34" i="134"/>
  <c r="T34" i="134"/>
  <c r="R34" i="134"/>
  <c r="P34" i="134"/>
  <c r="N34" i="134"/>
  <c r="C34" i="134"/>
  <c r="E34" i="134" s="1"/>
  <c r="G34" i="134" s="1"/>
  <c r="I34" i="134" s="1"/>
  <c r="K34" i="134" s="1"/>
  <c r="M34" i="134" s="1"/>
  <c r="O34" i="134" s="1"/>
  <c r="Q34" i="134" s="1"/>
  <c r="S34" i="134" s="1"/>
  <c r="U34" i="134" s="1"/>
  <c r="W34" i="134" s="1"/>
  <c r="Y34" i="134" s="1"/>
  <c r="B34" i="134"/>
  <c r="D34" i="134" s="1"/>
  <c r="F34" i="134" s="1"/>
  <c r="H34" i="134" s="1"/>
  <c r="J34" i="134" s="1"/>
  <c r="L34" i="134" s="1"/>
  <c r="X32" i="134"/>
  <c r="V32" i="134"/>
  <c r="T32" i="134"/>
  <c r="R32" i="134"/>
  <c r="P32" i="134"/>
  <c r="N32" i="134"/>
  <c r="C32" i="134"/>
  <c r="E32" i="134" s="1"/>
  <c r="G32" i="134" s="1"/>
  <c r="I32" i="134" s="1"/>
  <c r="K32" i="134" s="1"/>
  <c r="M32" i="134" s="1"/>
  <c r="O32" i="134" s="1"/>
  <c r="Q32" i="134" s="1"/>
  <c r="S32" i="134" s="1"/>
  <c r="U32" i="134" s="1"/>
  <c r="W32" i="134" s="1"/>
  <c r="Y32" i="134" s="1"/>
  <c r="B32" i="134"/>
  <c r="D32" i="134" s="1"/>
  <c r="F32" i="134" s="1"/>
  <c r="H32" i="134" s="1"/>
  <c r="J32" i="134" s="1"/>
  <c r="L32" i="134" s="1"/>
  <c r="X30" i="134"/>
  <c r="V30" i="134"/>
  <c r="T30" i="134"/>
  <c r="R30" i="134"/>
  <c r="P30" i="134"/>
  <c r="N30" i="134"/>
  <c r="C30" i="134"/>
  <c r="E30" i="134" s="1"/>
  <c r="G30" i="134" s="1"/>
  <c r="I30" i="134" s="1"/>
  <c r="K30" i="134" s="1"/>
  <c r="M30" i="134" s="1"/>
  <c r="O30" i="134" s="1"/>
  <c r="Q30" i="134" s="1"/>
  <c r="S30" i="134" s="1"/>
  <c r="U30" i="134" s="1"/>
  <c r="W30" i="134" s="1"/>
  <c r="Y30" i="134" s="1"/>
  <c r="B30" i="134"/>
  <c r="D30" i="134" s="1"/>
  <c r="F30" i="134" s="1"/>
  <c r="H30" i="134" s="1"/>
  <c r="J30" i="134" s="1"/>
  <c r="L30" i="134" s="1"/>
  <c r="X28" i="134"/>
  <c r="V28" i="134"/>
  <c r="T28" i="134"/>
  <c r="R28" i="134"/>
  <c r="P28" i="134"/>
  <c r="N28" i="134"/>
  <c r="C28" i="134"/>
  <c r="E28" i="134" s="1"/>
  <c r="G28" i="134" s="1"/>
  <c r="I28" i="134" s="1"/>
  <c r="K28" i="134" s="1"/>
  <c r="M28" i="134" s="1"/>
  <c r="O28" i="134" s="1"/>
  <c r="Q28" i="134" s="1"/>
  <c r="S28" i="134" s="1"/>
  <c r="U28" i="134" s="1"/>
  <c r="W28" i="134" s="1"/>
  <c r="Y28" i="134" s="1"/>
  <c r="B28" i="134"/>
  <c r="D28" i="134" s="1"/>
  <c r="F28" i="134" s="1"/>
  <c r="H28" i="134" s="1"/>
  <c r="J28" i="134" s="1"/>
  <c r="L28" i="134" s="1"/>
  <c r="X26" i="134"/>
  <c r="V26" i="134"/>
  <c r="T26" i="134"/>
  <c r="R26" i="134"/>
  <c r="P26" i="134"/>
  <c r="N26" i="134"/>
  <c r="C26" i="134"/>
  <c r="E26" i="134" s="1"/>
  <c r="G26" i="134" s="1"/>
  <c r="I26" i="134" s="1"/>
  <c r="K26" i="134" s="1"/>
  <c r="M26" i="134" s="1"/>
  <c r="O26" i="134" s="1"/>
  <c r="B26" i="134"/>
  <c r="D26" i="134" s="1"/>
  <c r="F26" i="134" s="1"/>
  <c r="H26" i="134" s="1"/>
  <c r="J26" i="134" s="1"/>
  <c r="L26" i="134" s="1"/>
  <c r="X24" i="134"/>
  <c r="V24" i="134"/>
  <c r="T24" i="134"/>
  <c r="R24" i="134"/>
  <c r="P24" i="134"/>
  <c r="N24" i="134"/>
  <c r="C24" i="134"/>
  <c r="E24" i="134" s="1"/>
  <c r="G24" i="134" s="1"/>
  <c r="I24" i="134" s="1"/>
  <c r="K24" i="134" s="1"/>
  <c r="M24" i="134" s="1"/>
  <c r="O24" i="134" s="1"/>
  <c r="Q24" i="134" s="1"/>
  <c r="S24" i="134" s="1"/>
  <c r="U24" i="134" s="1"/>
  <c r="W24" i="134" s="1"/>
  <c r="Y24" i="134" s="1"/>
  <c r="B24" i="134"/>
  <c r="D24" i="134" s="1"/>
  <c r="F24" i="134" s="1"/>
  <c r="H24" i="134" s="1"/>
  <c r="J24" i="134" s="1"/>
  <c r="L24" i="134" s="1"/>
  <c r="X22" i="134"/>
  <c r="V22" i="134"/>
  <c r="T22" i="134"/>
  <c r="R22" i="134"/>
  <c r="P22" i="134"/>
  <c r="N22" i="134"/>
  <c r="C22" i="134"/>
  <c r="E22" i="134" s="1"/>
  <c r="G22" i="134" s="1"/>
  <c r="I22" i="134" s="1"/>
  <c r="K22" i="134" s="1"/>
  <c r="M22" i="134" s="1"/>
  <c r="O22" i="134" s="1"/>
  <c r="Q22" i="134" s="1"/>
  <c r="S22" i="134" s="1"/>
  <c r="U22" i="134" s="1"/>
  <c r="W22" i="134" s="1"/>
  <c r="Y22" i="134" s="1"/>
  <c r="B22" i="134"/>
  <c r="D22" i="134" s="1"/>
  <c r="F22" i="134" s="1"/>
  <c r="H22" i="134" s="1"/>
  <c r="J22" i="134" s="1"/>
  <c r="L22" i="134" s="1"/>
  <c r="X20" i="134"/>
  <c r="V20" i="134"/>
  <c r="T20" i="134"/>
  <c r="R20" i="134"/>
  <c r="P20" i="134"/>
  <c r="N20" i="134"/>
  <c r="C20" i="134"/>
  <c r="E20" i="134" s="1"/>
  <c r="G20" i="134" s="1"/>
  <c r="I20" i="134" s="1"/>
  <c r="K20" i="134" s="1"/>
  <c r="M20" i="134" s="1"/>
  <c r="O20" i="134" s="1"/>
  <c r="Q20" i="134" s="1"/>
  <c r="S20" i="134" s="1"/>
  <c r="U20" i="134" s="1"/>
  <c r="W20" i="134" s="1"/>
  <c r="Y20" i="134" s="1"/>
  <c r="B20" i="134"/>
  <c r="D20" i="134" s="1"/>
  <c r="F20" i="134" s="1"/>
  <c r="H20" i="134" s="1"/>
  <c r="J20" i="134" s="1"/>
  <c r="L20" i="134" s="1"/>
  <c r="X18" i="134"/>
  <c r="V18" i="134"/>
  <c r="T18" i="134"/>
  <c r="R18" i="134"/>
  <c r="P18" i="134"/>
  <c r="N18" i="134"/>
  <c r="C18" i="134"/>
  <c r="E18" i="134" s="1"/>
  <c r="G18" i="134" s="1"/>
  <c r="I18" i="134" s="1"/>
  <c r="K18" i="134" s="1"/>
  <c r="M18" i="134" s="1"/>
  <c r="O18" i="134" s="1"/>
  <c r="Q18" i="134" s="1"/>
  <c r="S18" i="134" s="1"/>
  <c r="U18" i="134" s="1"/>
  <c r="W18" i="134" s="1"/>
  <c r="Y18" i="134" s="1"/>
  <c r="B18" i="134"/>
  <c r="D18" i="134" s="1"/>
  <c r="F18" i="134" s="1"/>
  <c r="H18" i="134" s="1"/>
  <c r="J17" i="134"/>
  <c r="X16" i="134"/>
  <c r="V16" i="134"/>
  <c r="T16" i="134"/>
  <c r="R16" i="134"/>
  <c r="P16" i="134"/>
  <c r="N16" i="134"/>
  <c r="C16" i="134"/>
  <c r="E16" i="134" s="1"/>
  <c r="G16" i="134" s="1"/>
  <c r="I16" i="134" s="1"/>
  <c r="K16" i="134" s="1"/>
  <c r="M16" i="134" s="1"/>
  <c r="O16" i="134" s="1"/>
  <c r="Q16" i="134" s="1"/>
  <c r="S16" i="134" s="1"/>
  <c r="U16" i="134" s="1"/>
  <c r="W16" i="134" s="1"/>
  <c r="Y16" i="134" s="1"/>
  <c r="B16" i="134"/>
  <c r="D16" i="134" s="1"/>
  <c r="F16" i="134" s="1"/>
  <c r="H16" i="134" s="1"/>
  <c r="J16" i="134" s="1"/>
  <c r="L16" i="134" s="1"/>
  <c r="X14" i="134"/>
  <c r="V14" i="134"/>
  <c r="T14" i="134"/>
  <c r="R14" i="134"/>
  <c r="P14" i="134"/>
  <c r="N14" i="134"/>
  <c r="C14" i="134"/>
  <c r="E14" i="134" s="1"/>
  <c r="G14" i="134" s="1"/>
  <c r="I14" i="134" s="1"/>
  <c r="K14" i="134" s="1"/>
  <c r="M14" i="134" s="1"/>
  <c r="O14" i="134" s="1"/>
  <c r="Q14" i="134" s="1"/>
  <c r="S14" i="134" s="1"/>
  <c r="U14" i="134" s="1"/>
  <c r="W14" i="134" s="1"/>
  <c r="Y14" i="134" s="1"/>
  <c r="B14" i="134"/>
  <c r="D14" i="134" s="1"/>
  <c r="F14" i="134" s="1"/>
  <c r="H14" i="134" s="1"/>
  <c r="J14" i="134" s="1"/>
  <c r="L14" i="134" s="1"/>
  <c r="X12" i="134"/>
  <c r="V12" i="134"/>
  <c r="T12" i="134"/>
  <c r="R12" i="134"/>
  <c r="P12" i="134"/>
  <c r="N12" i="134"/>
  <c r="C12" i="134"/>
  <c r="B12" i="134"/>
  <c r="Z34" i="134" l="1"/>
  <c r="Z16" i="134"/>
  <c r="Z14" i="134"/>
  <c r="Z24" i="134"/>
  <c r="Z30" i="134"/>
  <c r="Z20" i="134"/>
  <c r="Z26" i="134"/>
  <c r="Z32" i="134"/>
  <c r="Z22" i="134"/>
  <c r="Z28" i="134"/>
  <c r="Z54" i="134"/>
  <c r="Z60" i="134"/>
  <c r="L60" i="134"/>
  <c r="L54" i="134"/>
  <c r="Z52" i="134"/>
  <c r="Z62" i="134"/>
  <c r="Z66" i="134"/>
  <c r="Z70" i="134"/>
  <c r="E74" i="134"/>
  <c r="G74" i="134" s="1"/>
  <c r="I74" i="134" s="1"/>
  <c r="K74" i="134" s="1"/>
  <c r="M74" i="134" s="1"/>
  <c r="O74" i="134" s="1"/>
  <c r="Q74" i="134" s="1"/>
  <c r="S74" i="134" s="1"/>
  <c r="U74" i="134" s="1"/>
  <c r="W74" i="134" s="1"/>
  <c r="Y74" i="134" s="1"/>
  <c r="Z73" i="134"/>
  <c r="Z58" i="134"/>
  <c r="Z64" i="134"/>
  <c r="Z68" i="134"/>
  <c r="Z72" i="134"/>
  <c r="B35" i="134"/>
  <c r="B36" i="134" s="1"/>
  <c r="D36" i="134" s="1"/>
  <c r="F36" i="134" s="1"/>
  <c r="H36" i="134" s="1"/>
  <c r="D56" i="134"/>
  <c r="F56" i="134" s="1"/>
  <c r="H56" i="134" s="1"/>
  <c r="J56" i="134" s="1"/>
  <c r="E12" i="134"/>
  <c r="G12" i="134" s="1"/>
  <c r="I12" i="134" s="1"/>
  <c r="K12" i="134" s="1"/>
  <c r="M12" i="134" s="1"/>
  <c r="O12" i="134" s="1"/>
  <c r="Q12" i="134" s="1"/>
  <c r="S12" i="134" s="1"/>
  <c r="U12" i="134" s="1"/>
  <c r="W12" i="134" s="1"/>
  <c r="Y12" i="134" s="1"/>
  <c r="C36" i="134"/>
  <c r="E36" i="134" s="1"/>
  <c r="G36" i="134" s="1"/>
  <c r="I36" i="134" s="1"/>
  <c r="K36" i="134" s="1"/>
  <c r="M36" i="134" s="1"/>
  <c r="O36" i="134" s="1"/>
  <c r="Q36" i="134" s="1"/>
  <c r="S36" i="134" s="1"/>
  <c r="U36" i="134" s="1"/>
  <c r="W36" i="134" s="1"/>
  <c r="Y36" i="134" s="1"/>
  <c r="J35" i="134"/>
  <c r="J18" i="134"/>
  <c r="D12" i="134"/>
  <c r="F12" i="134" s="1"/>
  <c r="H12" i="134" s="1"/>
  <c r="J12" i="134" s="1"/>
  <c r="L12" i="134" s="1"/>
  <c r="D73" i="134"/>
  <c r="D74" i="134" s="1"/>
  <c r="F74" i="134" s="1"/>
  <c r="H74" i="134" s="1"/>
  <c r="J74" i="134" s="1"/>
  <c r="L74" i="134" s="1"/>
  <c r="C50" i="134"/>
  <c r="E50" i="134" s="1"/>
  <c r="G50" i="134" s="1"/>
  <c r="I50" i="134" s="1"/>
  <c r="K50" i="134" s="1"/>
  <c r="M50" i="134" s="1"/>
  <c r="O50" i="134" s="1"/>
  <c r="Q50" i="134" s="1"/>
  <c r="S50" i="134" s="1"/>
  <c r="U50" i="134" s="1"/>
  <c r="W50" i="134" s="1"/>
  <c r="Y50" i="134" s="1"/>
  <c r="Z12" i="134" l="1"/>
  <c r="L18" i="134"/>
  <c r="Z18" i="134" s="1"/>
  <c r="Z56" i="134"/>
  <c r="L56" i="134"/>
  <c r="Z74" i="134"/>
  <c r="Z50" i="134"/>
  <c r="J36" i="134"/>
  <c r="C9" i="79"/>
  <c r="C10" i="79"/>
  <c r="C11" i="79"/>
  <c r="C12" i="79"/>
  <c r="C13" i="79"/>
  <c r="C14" i="79"/>
  <c r="C15" i="79"/>
  <c r="C16" i="79"/>
  <c r="C17" i="79"/>
  <c r="C18" i="79"/>
  <c r="C19" i="79"/>
  <c r="C20" i="79"/>
  <c r="C21" i="79"/>
  <c r="C22" i="79"/>
  <c r="C23" i="79"/>
  <c r="C24" i="79"/>
  <c r="C25" i="79"/>
  <c r="C26" i="79"/>
  <c r="C27" i="79"/>
  <c r="C28" i="79"/>
  <c r="C29" i="79"/>
  <c r="C30" i="79"/>
  <c r="C31" i="79"/>
  <c r="C32" i="79"/>
  <c r="C33" i="79"/>
  <c r="C34" i="79"/>
  <c r="C35" i="79"/>
  <c r="C36" i="79"/>
  <c r="C37" i="79"/>
  <c r="C38" i="79"/>
  <c r="C39" i="79"/>
  <c r="C40" i="79"/>
  <c r="C41" i="79"/>
  <c r="C42" i="79"/>
  <c r="C43" i="79"/>
  <c r="C44" i="79"/>
  <c r="C45" i="79"/>
  <c r="C46" i="79"/>
  <c r="C47" i="79"/>
  <c r="C48" i="79"/>
  <c r="C49" i="79"/>
  <c r="C50" i="79"/>
  <c r="C51" i="79"/>
  <c r="C52" i="79"/>
  <c r="C53" i="79"/>
  <c r="C54" i="79"/>
  <c r="C55" i="79"/>
  <c r="C56" i="79"/>
  <c r="C57" i="79"/>
  <c r="C58" i="79"/>
  <c r="C59" i="79"/>
  <c r="C60" i="79"/>
  <c r="C61" i="79"/>
  <c r="C62" i="79"/>
  <c r="C63" i="79"/>
  <c r="C64" i="79"/>
  <c r="C65" i="79"/>
  <c r="C66" i="79"/>
  <c r="C67" i="79"/>
  <c r="C68" i="79"/>
  <c r="C69" i="79"/>
  <c r="C70" i="79"/>
  <c r="C71" i="79"/>
  <c r="C72" i="79"/>
  <c r="C73" i="79"/>
  <c r="C74" i="79"/>
  <c r="C75" i="79"/>
  <c r="C76" i="79"/>
  <c r="C77" i="79"/>
  <c r="C78" i="79"/>
  <c r="C79" i="79"/>
  <c r="C80" i="79"/>
  <c r="C81" i="79"/>
  <c r="C82" i="79"/>
  <c r="C83" i="79"/>
  <c r="C84" i="79"/>
  <c r="C85" i="79"/>
  <c r="C86" i="79"/>
  <c r="C87" i="79"/>
  <c r="C88" i="79"/>
  <c r="C89" i="79"/>
  <c r="C90" i="79"/>
  <c r="C91" i="79"/>
  <c r="C92" i="79"/>
  <c r="C93" i="79"/>
  <c r="C94" i="79"/>
  <c r="C95" i="79"/>
  <c r="C96" i="79"/>
  <c r="C97" i="79"/>
  <c r="C98" i="79"/>
  <c r="C99" i="79"/>
  <c r="L36" i="134" l="1"/>
  <c r="Z36" i="134" s="1"/>
  <c r="E3" i="126"/>
  <c r="E5" i="126"/>
  <c r="E7" i="126"/>
  <c r="E9" i="126"/>
  <c r="E11" i="126"/>
  <c r="E13" i="126"/>
  <c r="E15" i="126"/>
  <c r="E17" i="126"/>
  <c r="E19" i="126"/>
  <c r="E21" i="126"/>
  <c r="AD4" i="129" l="1"/>
  <c r="AD5" i="129"/>
  <c r="AD6" i="129"/>
  <c r="AD7" i="129"/>
  <c r="AD8" i="129"/>
  <c r="AD9" i="129"/>
  <c r="AD10" i="129"/>
  <c r="AD11" i="129"/>
  <c r="AD12" i="129"/>
  <c r="AD13" i="129"/>
  <c r="AD14" i="129"/>
  <c r="AD15" i="129"/>
  <c r="AD16" i="129"/>
  <c r="AD17" i="129"/>
  <c r="AD18" i="129"/>
  <c r="AD19" i="129"/>
  <c r="AD20" i="129"/>
  <c r="AD21" i="129"/>
  <c r="AD22" i="129"/>
  <c r="AD23" i="129"/>
  <c r="AD24" i="129"/>
  <c r="AD25" i="129"/>
  <c r="AD26" i="129"/>
  <c r="AD27" i="129"/>
  <c r="AD28" i="129"/>
  <c r="AD29" i="129"/>
  <c r="AD30" i="129"/>
  <c r="AD31" i="129"/>
  <c r="AD32" i="129"/>
  <c r="AD33" i="129"/>
  <c r="AD34" i="129"/>
  <c r="AD35" i="129"/>
  <c r="AD36" i="129"/>
  <c r="AD37" i="129"/>
  <c r="AD38" i="129"/>
  <c r="AD39" i="129"/>
  <c r="AD40" i="129"/>
  <c r="AD41" i="129"/>
  <c r="AD42" i="129"/>
  <c r="AD43" i="129"/>
  <c r="AD44" i="129"/>
  <c r="AD45" i="129"/>
  <c r="AD46" i="129"/>
  <c r="AD47" i="129"/>
  <c r="AD48" i="129"/>
  <c r="AD49" i="129"/>
  <c r="AD50" i="129"/>
  <c r="AD51" i="129"/>
  <c r="AD52" i="129"/>
  <c r="AD53" i="129"/>
  <c r="AD54" i="129"/>
  <c r="AD55" i="129"/>
  <c r="AD56" i="129"/>
  <c r="AD57" i="129"/>
  <c r="AD58" i="129"/>
  <c r="AD59" i="129"/>
  <c r="AD60" i="129"/>
  <c r="AD61" i="129"/>
  <c r="AD62" i="129"/>
  <c r="AD63" i="129"/>
  <c r="AD64" i="129"/>
  <c r="AD65" i="129"/>
  <c r="AD66" i="129"/>
  <c r="AD67" i="129"/>
  <c r="AD68" i="129"/>
  <c r="AD69" i="129"/>
  <c r="AD70" i="129"/>
  <c r="AD71" i="129"/>
  <c r="AD72" i="129"/>
  <c r="AD73" i="129"/>
  <c r="AD74" i="129"/>
  <c r="AD75" i="129"/>
  <c r="AD76" i="129"/>
  <c r="AD77" i="129"/>
  <c r="AD78" i="129"/>
  <c r="AD79" i="129"/>
  <c r="AD80" i="129"/>
  <c r="AD81" i="129"/>
  <c r="AD82" i="129"/>
  <c r="AD83" i="129"/>
  <c r="AD84" i="129"/>
  <c r="AD85" i="129"/>
  <c r="AD86" i="129"/>
  <c r="AD87" i="129"/>
  <c r="AD88" i="129"/>
  <c r="AD89" i="129"/>
  <c r="AD90" i="129"/>
  <c r="AD91" i="129"/>
  <c r="AD3" i="129"/>
  <c r="AD99" i="77" l="1"/>
  <c r="AD100" i="77"/>
  <c r="AD101" i="77"/>
  <c r="AD102" i="77"/>
  <c r="AD103" i="77"/>
  <c r="AD104" i="77"/>
  <c r="AD105" i="77"/>
  <c r="AD106" i="77"/>
  <c r="AD107" i="77"/>
  <c r="AD108" i="77"/>
  <c r="AD109" i="77"/>
  <c r="AD110" i="77"/>
  <c r="AD111" i="77"/>
  <c r="AD114" i="77"/>
  <c r="AD115" i="77"/>
  <c r="AD116" i="77"/>
  <c r="AD117" i="77"/>
  <c r="AD118" i="77"/>
  <c r="AD119" i="77"/>
  <c r="AD120" i="77"/>
  <c r="AD121" i="77"/>
  <c r="AD122" i="77"/>
  <c r="AD123" i="77"/>
  <c r="AD124" i="77"/>
  <c r="AD125" i="77"/>
  <c r="AD126" i="77"/>
  <c r="AD127" i="77"/>
  <c r="AD128" i="77"/>
  <c r="AD129" i="77"/>
  <c r="AD130" i="77"/>
  <c r="AD131" i="77"/>
  <c r="AD132" i="77"/>
  <c r="AD133" i="77"/>
  <c r="AD134" i="77"/>
  <c r="AD135" i="77"/>
  <c r="AD136" i="77"/>
  <c r="AD137" i="77"/>
  <c r="AD138" i="77"/>
  <c r="AD139" i="77"/>
  <c r="AD140" i="77"/>
  <c r="AD141" i="77"/>
  <c r="AD142" i="77"/>
  <c r="AD143" i="77"/>
  <c r="AD144" i="77"/>
  <c r="AD145" i="77"/>
  <c r="AD146" i="77"/>
  <c r="AD147" i="77"/>
  <c r="AD148" i="77"/>
  <c r="AD149" i="77"/>
  <c r="AD150" i="77"/>
  <c r="AD151" i="77"/>
  <c r="AD152" i="77"/>
  <c r="AD153" i="77"/>
  <c r="AD154" i="77"/>
  <c r="AD155" i="77"/>
  <c r="AD156" i="77"/>
  <c r="AD157" i="77"/>
  <c r="AD158" i="77"/>
  <c r="AD159" i="77"/>
  <c r="AD160" i="77"/>
  <c r="AD161" i="77"/>
  <c r="AD162" i="77"/>
  <c r="AD163" i="77"/>
  <c r="AD164" i="77"/>
  <c r="AD165" i="77"/>
  <c r="AD166" i="77"/>
  <c r="AD167" i="77"/>
  <c r="AD168" i="77"/>
  <c r="AD169" i="77"/>
  <c r="AD170" i="77"/>
  <c r="AD171" i="77"/>
  <c r="AD172" i="77"/>
  <c r="AD173" i="77"/>
  <c r="AD174" i="77"/>
  <c r="AD175" i="77"/>
  <c r="AD176" i="77"/>
  <c r="AD177" i="77"/>
  <c r="AD178" i="77"/>
  <c r="AD179" i="77"/>
  <c r="AD180" i="77"/>
  <c r="AD181" i="77"/>
  <c r="AD182" i="77"/>
  <c r="AD183" i="77"/>
  <c r="AD184" i="77"/>
  <c r="AD185" i="77"/>
  <c r="AD186" i="77"/>
  <c r="AD187" i="77"/>
  <c r="AD188" i="77"/>
  <c r="AD189" i="77"/>
  <c r="AD190" i="77"/>
  <c r="AD191" i="77"/>
  <c r="AD192" i="77"/>
  <c r="AD193" i="77"/>
  <c r="AD194" i="77"/>
  <c r="AD195" i="77"/>
  <c r="AD196" i="77"/>
  <c r="AD197" i="77"/>
  <c r="AD198" i="77"/>
  <c r="AD199" i="77"/>
  <c r="AD200" i="77"/>
  <c r="AD201" i="77"/>
  <c r="AD202" i="77"/>
  <c r="AD203" i="77"/>
  <c r="AD204" i="77"/>
  <c r="AD205" i="77"/>
  <c r="AD206" i="77"/>
  <c r="AD207" i="77"/>
  <c r="AD208" i="77"/>
  <c r="AD209" i="77"/>
  <c r="AD210" i="77"/>
  <c r="AD211" i="77"/>
  <c r="AD212" i="77"/>
  <c r="AD213" i="77"/>
  <c r="AD214" i="77"/>
  <c r="AD215" i="77"/>
  <c r="AD216" i="77"/>
  <c r="AD217" i="77"/>
  <c r="AD218" i="77"/>
  <c r="AD219" i="77"/>
  <c r="AD220" i="77"/>
  <c r="AD221" i="77"/>
  <c r="AD222" i="77"/>
  <c r="AD223" i="77"/>
  <c r="AD224" i="77"/>
  <c r="AD225" i="77"/>
  <c r="AD226" i="77"/>
  <c r="AD227" i="77"/>
  <c r="AD228" i="77"/>
  <c r="AD229" i="77"/>
  <c r="AD230" i="77"/>
  <c r="AD231" i="77"/>
  <c r="AD232" i="77"/>
  <c r="AD233" i="77"/>
  <c r="AD234" i="77"/>
  <c r="AD235" i="77"/>
  <c r="AD236" i="77"/>
  <c r="AD237" i="77"/>
  <c r="AD238" i="77"/>
  <c r="AD239" i="77"/>
  <c r="AD240" i="77"/>
  <c r="AD241" i="77"/>
  <c r="AD242" i="77"/>
  <c r="AD243" i="77"/>
  <c r="AD244" i="77"/>
  <c r="AD245" i="77"/>
  <c r="AD246" i="77"/>
  <c r="AD247" i="77"/>
  <c r="AD248" i="77"/>
  <c r="AD249" i="77"/>
  <c r="AD250" i="77"/>
  <c r="AD251" i="77"/>
  <c r="AD252" i="77"/>
  <c r="AD253" i="77"/>
  <c r="AD254" i="77"/>
  <c r="AD255" i="77"/>
  <c r="AD256" i="77"/>
  <c r="AD257" i="77"/>
  <c r="AD258" i="77"/>
  <c r="AD259" i="77"/>
  <c r="AD260" i="77"/>
  <c r="AD261" i="77"/>
  <c r="AD262" i="77"/>
  <c r="AD263" i="77"/>
  <c r="AD264" i="77"/>
  <c r="AD265" i="77"/>
  <c r="AD266" i="77"/>
  <c r="AD267" i="77"/>
  <c r="AD268" i="77"/>
  <c r="AD269" i="77"/>
  <c r="AD270" i="77"/>
  <c r="AD271" i="77"/>
  <c r="AD272" i="77"/>
  <c r="AD273" i="77"/>
  <c r="AD274" i="77"/>
  <c r="AD275" i="77"/>
  <c r="AD276" i="77"/>
  <c r="AD277" i="77"/>
  <c r="AD278" i="77"/>
  <c r="AD279" i="77"/>
  <c r="AD280" i="77"/>
  <c r="AD281" i="77"/>
  <c r="AD282" i="77"/>
  <c r="AD283" i="77"/>
  <c r="AD284" i="77"/>
  <c r="AD285" i="77"/>
  <c r="AD286" i="77"/>
  <c r="AD287" i="77"/>
  <c r="AD288" i="77"/>
  <c r="AD289" i="77"/>
  <c r="AD290" i="77"/>
  <c r="AD291" i="77"/>
  <c r="AD292" i="77"/>
  <c r="AD293" i="77"/>
  <c r="AD294" i="77"/>
  <c r="AD295" i="77"/>
  <c r="AD296" i="77"/>
  <c r="AD297" i="77"/>
  <c r="AD298" i="77"/>
  <c r="AD299" i="77"/>
  <c r="AD300" i="77"/>
  <c r="AD301" i="77"/>
  <c r="AD302" i="77"/>
  <c r="AD303" i="77"/>
  <c r="AD304" i="77"/>
  <c r="AD305" i="77"/>
  <c r="AD306" i="77"/>
  <c r="AD307" i="77"/>
  <c r="AD308" i="77"/>
  <c r="AD309" i="77"/>
  <c r="AD310" i="77"/>
  <c r="AD311" i="77"/>
  <c r="AD312" i="77"/>
  <c r="AD313" i="77"/>
  <c r="AD314" i="77"/>
  <c r="AD315" i="77"/>
  <c r="AD316" i="77"/>
  <c r="AD317" i="77"/>
  <c r="AD318" i="77"/>
  <c r="AD319" i="77"/>
  <c r="AD320" i="77"/>
  <c r="AD321" i="77"/>
  <c r="AD322" i="77"/>
  <c r="AD323" i="77"/>
  <c r="AD324" i="77"/>
  <c r="AD325" i="77"/>
  <c r="AD326" i="77"/>
  <c r="AD327" i="77"/>
  <c r="AD328" i="77"/>
  <c r="AD329" i="77"/>
  <c r="AD330" i="77"/>
  <c r="AD331" i="77"/>
  <c r="AD332" i="77"/>
  <c r="AD333" i="77"/>
  <c r="AD334" i="77"/>
  <c r="AD335" i="77"/>
  <c r="AD336" i="77"/>
  <c r="AD337" i="77"/>
  <c r="AD338" i="77"/>
  <c r="AD339" i="77"/>
  <c r="AD340" i="77"/>
  <c r="AD341" i="77"/>
  <c r="AD342" i="77"/>
  <c r="AD343" i="77"/>
  <c r="AD344" i="77"/>
  <c r="AD345" i="77"/>
  <c r="AD13" i="77"/>
  <c r="AD14" i="77"/>
  <c r="AD15" i="77"/>
  <c r="AD16" i="77"/>
  <c r="AD17" i="77"/>
  <c r="AD19" i="77"/>
  <c r="AD20" i="77"/>
  <c r="AD21" i="77"/>
  <c r="AD22" i="77"/>
  <c r="AD23" i="77"/>
  <c r="AD24" i="77"/>
  <c r="AD25" i="77"/>
  <c r="AD26" i="77"/>
  <c r="AD27" i="77"/>
  <c r="AD28" i="77"/>
  <c r="AD29" i="77"/>
  <c r="AD30" i="77"/>
  <c r="AD31" i="77"/>
  <c r="AD32" i="77"/>
  <c r="AD33" i="77"/>
  <c r="AD34" i="77"/>
  <c r="AD35" i="77"/>
  <c r="AD36" i="77"/>
  <c r="AD37" i="77"/>
  <c r="AD38" i="77"/>
  <c r="AD39" i="77"/>
  <c r="AD40" i="77"/>
  <c r="AD41" i="77"/>
  <c r="AD42" i="77"/>
  <c r="AD43" i="77"/>
  <c r="AD44" i="77"/>
  <c r="AD45" i="77"/>
  <c r="AD46" i="77"/>
  <c r="AD47" i="77"/>
  <c r="AD48" i="77"/>
  <c r="AD49" i="77"/>
  <c r="AD50" i="77"/>
  <c r="AD51" i="77"/>
  <c r="AD52" i="77"/>
  <c r="AD53" i="77"/>
  <c r="AD54" i="77"/>
  <c r="AD55" i="77"/>
  <c r="AD56" i="77"/>
  <c r="AD57" i="77"/>
  <c r="AD58" i="77"/>
  <c r="AD59" i="77"/>
  <c r="AD60" i="77"/>
  <c r="AD61" i="77"/>
  <c r="AD62" i="77"/>
  <c r="AD63" i="77"/>
  <c r="AD64" i="77"/>
  <c r="AD65" i="77"/>
  <c r="AD66" i="77"/>
  <c r="AD67" i="77"/>
  <c r="AD68" i="77"/>
  <c r="AD69" i="77"/>
  <c r="AD70" i="77"/>
  <c r="AD71" i="77"/>
  <c r="AD72" i="77"/>
  <c r="AD73" i="77"/>
  <c r="AD74" i="77"/>
  <c r="AD75" i="77"/>
  <c r="AD76" i="77"/>
  <c r="AD77" i="77"/>
  <c r="AD78" i="77"/>
  <c r="AD79" i="77"/>
  <c r="AD80" i="77"/>
  <c r="AD81" i="77"/>
  <c r="AD82" i="77"/>
  <c r="AD83" i="77"/>
  <c r="AD84" i="77"/>
  <c r="AD85" i="77"/>
  <c r="AD86" i="77"/>
  <c r="AD87" i="77"/>
  <c r="AD88" i="77"/>
  <c r="AD89" i="77"/>
  <c r="AD90" i="77"/>
  <c r="AD91" i="77"/>
  <c r="AD92" i="77"/>
  <c r="AD93" i="77"/>
  <c r="AD94" i="77"/>
  <c r="AD95" i="77"/>
  <c r="AD96" i="77"/>
  <c r="AD97" i="77"/>
  <c r="AD98" i="77"/>
  <c r="AD12" i="77"/>
  <c r="D5" i="126" l="1"/>
  <c r="D17" i="126"/>
  <c r="D9" i="126"/>
  <c r="D21" i="126"/>
  <c r="D11" i="126"/>
  <c r="D13" i="126"/>
  <c r="D7" i="126"/>
  <c r="D3" i="126"/>
  <c r="D19" i="126"/>
  <c r="D15" i="126"/>
  <c r="F3" i="84"/>
  <c r="D12" i="84"/>
  <c r="D13" i="84"/>
  <c r="D14" i="84"/>
  <c r="D15" i="84"/>
  <c r="D16" i="84"/>
  <c r="D17" i="84"/>
  <c r="D18" i="84"/>
  <c r="M12" i="83" l="1"/>
  <c r="N6" i="79"/>
  <c r="N7" i="79"/>
  <c r="N8" i="79"/>
  <c r="N9" i="79"/>
  <c r="N10" i="79"/>
  <c r="N11" i="79"/>
  <c r="N12" i="79"/>
  <c r="N13" i="79"/>
  <c r="N14" i="79"/>
  <c r="N15" i="79"/>
  <c r="N16" i="79"/>
  <c r="N17" i="79"/>
  <c r="N18" i="79"/>
  <c r="N19" i="79"/>
  <c r="N20" i="79"/>
  <c r="N21" i="79"/>
  <c r="N22" i="79"/>
  <c r="N23" i="79"/>
  <c r="N24" i="79"/>
  <c r="N25" i="79"/>
  <c r="N26" i="79"/>
  <c r="N27" i="79"/>
  <c r="N28" i="79"/>
  <c r="N29" i="79"/>
  <c r="N30" i="79"/>
  <c r="N31" i="79"/>
  <c r="N32" i="79"/>
  <c r="N33" i="79"/>
  <c r="N34" i="79"/>
  <c r="N35" i="79"/>
  <c r="N36" i="79"/>
  <c r="N37" i="79"/>
  <c r="N38" i="79"/>
  <c r="N39" i="79"/>
  <c r="N40" i="79"/>
  <c r="N41" i="79"/>
  <c r="N42" i="79"/>
  <c r="N43" i="79"/>
  <c r="N44" i="79"/>
  <c r="N45" i="79"/>
  <c r="N46" i="79"/>
  <c r="N47" i="79"/>
  <c r="N48" i="79"/>
  <c r="N49" i="79"/>
  <c r="N50" i="79"/>
  <c r="N51" i="79"/>
  <c r="N52" i="79"/>
  <c r="N53" i="79"/>
  <c r="N54" i="79"/>
  <c r="N55" i="79"/>
  <c r="N56" i="79"/>
  <c r="N57" i="79"/>
  <c r="N58" i="79"/>
  <c r="N59" i="79"/>
  <c r="N60" i="79"/>
  <c r="N61" i="79"/>
  <c r="N62" i="79"/>
  <c r="N63" i="79"/>
  <c r="N64" i="79"/>
  <c r="N65" i="79"/>
  <c r="N66" i="79"/>
  <c r="N67" i="79"/>
  <c r="N68" i="79"/>
  <c r="N69" i="79"/>
  <c r="N70" i="79"/>
  <c r="N71" i="79"/>
  <c r="N72" i="79"/>
  <c r="N73" i="79"/>
  <c r="N74" i="79"/>
  <c r="N75" i="79"/>
  <c r="N76" i="79"/>
  <c r="N77" i="79"/>
  <c r="N78" i="79"/>
  <c r="N79" i="79"/>
  <c r="N80" i="79"/>
  <c r="N81" i="79"/>
  <c r="N82" i="79"/>
  <c r="N83" i="79"/>
  <c r="N84" i="79"/>
  <c r="N85" i="79"/>
  <c r="N86" i="79"/>
  <c r="N87" i="79"/>
  <c r="N88" i="79"/>
  <c r="N89" i="79"/>
  <c r="N90" i="79"/>
  <c r="N91" i="79"/>
  <c r="N92" i="79"/>
  <c r="N93" i="79"/>
  <c r="N94" i="79"/>
  <c r="N95" i="79"/>
  <c r="N96" i="79"/>
  <c r="N97" i="79"/>
  <c r="N98" i="79"/>
  <c r="C4" i="79"/>
  <c r="C5" i="79"/>
  <c r="C6" i="79"/>
  <c r="C7" i="79"/>
  <c r="C8" i="79"/>
  <c r="C3" i="79"/>
  <c r="Y73" i="116" l="1"/>
  <c r="X73" i="116"/>
  <c r="X74" i="116" s="1"/>
  <c r="W73" i="116"/>
  <c r="V73" i="116"/>
  <c r="V74" i="116" s="1"/>
  <c r="U73" i="116"/>
  <c r="T73" i="116"/>
  <c r="T74" i="116" s="1"/>
  <c r="S73" i="116"/>
  <c r="R73" i="116"/>
  <c r="Q73" i="116"/>
  <c r="P73" i="116"/>
  <c r="P74" i="116" s="1"/>
  <c r="O73" i="116"/>
  <c r="Q64" i="116" s="1"/>
  <c r="S64" i="116" s="1"/>
  <c r="U64" i="116" s="1"/>
  <c r="W64" i="116" s="1"/>
  <c r="Y64" i="116" s="1"/>
  <c r="N73" i="116"/>
  <c r="N74" i="116" s="1"/>
  <c r="M73" i="116"/>
  <c r="L73" i="116"/>
  <c r="L74" i="116" s="1"/>
  <c r="K73" i="116"/>
  <c r="J73" i="116"/>
  <c r="J74" i="116" s="1"/>
  <c r="I73" i="116"/>
  <c r="H73" i="116"/>
  <c r="H74" i="116" s="1"/>
  <c r="G73" i="116"/>
  <c r="F73" i="116"/>
  <c r="F74" i="116" s="1"/>
  <c r="E73" i="116"/>
  <c r="D73" i="116"/>
  <c r="D74" i="116" s="1"/>
  <c r="C73" i="116"/>
  <c r="C74" i="116" s="1"/>
  <c r="X72" i="116"/>
  <c r="V72" i="116"/>
  <c r="T72" i="116"/>
  <c r="P72" i="116"/>
  <c r="N72" i="116"/>
  <c r="L72" i="116"/>
  <c r="J72" i="116"/>
  <c r="H72" i="116"/>
  <c r="F72" i="116"/>
  <c r="D72" i="116"/>
  <c r="C72" i="116"/>
  <c r="E72" i="116" s="1"/>
  <c r="G72" i="116" s="1"/>
  <c r="I72" i="116" s="1"/>
  <c r="K72" i="116" s="1"/>
  <c r="M72" i="116" s="1"/>
  <c r="O72" i="116" s="1"/>
  <c r="Q72" i="116" s="1"/>
  <c r="S72" i="116" s="1"/>
  <c r="U72" i="116" s="1"/>
  <c r="W72" i="116" s="1"/>
  <c r="Y72" i="116" s="1"/>
  <c r="X70" i="116"/>
  <c r="V70" i="116"/>
  <c r="T70" i="116"/>
  <c r="R70" i="116"/>
  <c r="P70" i="116"/>
  <c r="N70" i="116"/>
  <c r="L70" i="116"/>
  <c r="J70" i="116"/>
  <c r="H70" i="116"/>
  <c r="F70" i="116"/>
  <c r="D70" i="116"/>
  <c r="C70" i="116"/>
  <c r="E70" i="116" s="1"/>
  <c r="G70" i="116" s="1"/>
  <c r="I70" i="116" s="1"/>
  <c r="K70" i="116" s="1"/>
  <c r="M70" i="116" s="1"/>
  <c r="O70" i="116" s="1"/>
  <c r="Q70" i="116" s="1"/>
  <c r="S70" i="116" s="1"/>
  <c r="U70" i="116" s="1"/>
  <c r="W70" i="116" s="1"/>
  <c r="Y70" i="116" s="1"/>
  <c r="X68" i="116"/>
  <c r="V68" i="116"/>
  <c r="T68" i="116"/>
  <c r="R68" i="116"/>
  <c r="P68" i="116"/>
  <c r="N68" i="116"/>
  <c r="L68" i="116"/>
  <c r="J68" i="116"/>
  <c r="H68" i="116"/>
  <c r="F68" i="116"/>
  <c r="D68" i="116"/>
  <c r="C68" i="116"/>
  <c r="E68" i="116" s="1"/>
  <c r="G68" i="116" s="1"/>
  <c r="I68" i="116" s="1"/>
  <c r="K68" i="116" s="1"/>
  <c r="M68" i="116" s="1"/>
  <c r="O68" i="116" s="1"/>
  <c r="Q68" i="116" s="1"/>
  <c r="S68" i="116" s="1"/>
  <c r="U68" i="116" s="1"/>
  <c r="W68" i="116" s="1"/>
  <c r="Y68" i="116" s="1"/>
  <c r="X66" i="116"/>
  <c r="V66" i="116"/>
  <c r="T66" i="116"/>
  <c r="R66" i="116"/>
  <c r="P66" i="116"/>
  <c r="N66" i="116"/>
  <c r="L66" i="116"/>
  <c r="J66" i="116"/>
  <c r="H66" i="116"/>
  <c r="F66" i="116"/>
  <c r="D66" i="116"/>
  <c r="C66" i="116"/>
  <c r="E66" i="116" s="1"/>
  <c r="G66" i="116" s="1"/>
  <c r="I66" i="116" s="1"/>
  <c r="K66" i="116" s="1"/>
  <c r="M66" i="116" s="1"/>
  <c r="O66" i="116" s="1"/>
  <c r="Q66" i="116" s="1"/>
  <c r="S66" i="116" s="1"/>
  <c r="U66" i="116" s="1"/>
  <c r="W66" i="116" s="1"/>
  <c r="Y66" i="116" s="1"/>
  <c r="X64" i="116"/>
  <c r="V64" i="116"/>
  <c r="T64" i="116"/>
  <c r="R64" i="116"/>
  <c r="P64" i="116"/>
  <c r="N64" i="116"/>
  <c r="L64" i="116"/>
  <c r="J64" i="116"/>
  <c r="H64" i="116"/>
  <c r="F64" i="116"/>
  <c r="D64" i="116"/>
  <c r="C64" i="116"/>
  <c r="E64" i="116" s="1"/>
  <c r="G64" i="116" s="1"/>
  <c r="I64" i="116" s="1"/>
  <c r="K64" i="116" s="1"/>
  <c r="M64" i="116" s="1"/>
  <c r="O64" i="116" s="1"/>
  <c r="X62" i="116"/>
  <c r="V62" i="116"/>
  <c r="T62" i="116"/>
  <c r="P62" i="116"/>
  <c r="N62" i="116"/>
  <c r="L62" i="116"/>
  <c r="J62" i="116"/>
  <c r="H62" i="116"/>
  <c r="F62" i="116"/>
  <c r="D62" i="116"/>
  <c r="C62" i="116"/>
  <c r="E62" i="116" s="1"/>
  <c r="G62" i="116" s="1"/>
  <c r="I62" i="116" s="1"/>
  <c r="K62" i="116" s="1"/>
  <c r="M62" i="116" s="1"/>
  <c r="O62" i="116" s="1"/>
  <c r="Q62" i="116" s="1"/>
  <c r="S62" i="116" s="1"/>
  <c r="U62" i="116" s="1"/>
  <c r="W62" i="116" s="1"/>
  <c r="Y62" i="116" s="1"/>
  <c r="X60" i="116"/>
  <c r="V60" i="116"/>
  <c r="T60" i="116"/>
  <c r="R60" i="116"/>
  <c r="P60" i="116"/>
  <c r="N60" i="116"/>
  <c r="L60" i="116"/>
  <c r="J60" i="116"/>
  <c r="H60" i="116"/>
  <c r="F60" i="116"/>
  <c r="D60" i="116"/>
  <c r="C60" i="116"/>
  <c r="E60" i="116" s="1"/>
  <c r="G60" i="116" s="1"/>
  <c r="I60" i="116" s="1"/>
  <c r="K60" i="116" s="1"/>
  <c r="M60" i="116" s="1"/>
  <c r="O60" i="116" s="1"/>
  <c r="Q60" i="116" s="1"/>
  <c r="S60" i="116" s="1"/>
  <c r="U60" i="116" s="1"/>
  <c r="W60" i="116" s="1"/>
  <c r="Y60" i="116" s="1"/>
  <c r="X58" i="116"/>
  <c r="V58" i="116"/>
  <c r="T58" i="116"/>
  <c r="R58" i="116"/>
  <c r="P58" i="116"/>
  <c r="N58" i="116"/>
  <c r="L58" i="116"/>
  <c r="J58" i="116"/>
  <c r="H58" i="116"/>
  <c r="G58" i="116"/>
  <c r="I58" i="116" s="1"/>
  <c r="K58" i="116" s="1"/>
  <c r="M58" i="116" s="1"/>
  <c r="O58" i="116" s="1"/>
  <c r="Q58" i="116" s="1"/>
  <c r="S58" i="116" s="1"/>
  <c r="U58" i="116" s="1"/>
  <c r="W58" i="116" s="1"/>
  <c r="Y58" i="116" s="1"/>
  <c r="F58" i="116"/>
  <c r="D58" i="116"/>
  <c r="C58" i="116"/>
  <c r="E58" i="116" s="1"/>
  <c r="X56" i="116"/>
  <c r="V56" i="116"/>
  <c r="T56" i="116"/>
  <c r="R56" i="116"/>
  <c r="P56" i="116"/>
  <c r="N56" i="116"/>
  <c r="L56" i="116"/>
  <c r="J56" i="116"/>
  <c r="H56" i="116"/>
  <c r="F56" i="116"/>
  <c r="E56" i="116"/>
  <c r="G56" i="116" s="1"/>
  <c r="I56" i="116" s="1"/>
  <c r="K56" i="116" s="1"/>
  <c r="M56" i="116" s="1"/>
  <c r="O56" i="116" s="1"/>
  <c r="Q56" i="116" s="1"/>
  <c r="S56" i="116" s="1"/>
  <c r="U56" i="116" s="1"/>
  <c r="W56" i="116" s="1"/>
  <c r="Y56" i="116" s="1"/>
  <c r="D56" i="116"/>
  <c r="X54" i="116"/>
  <c r="V54" i="116"/>
  <c r="T54" i="116"/>
  <c r="R54" i="116"/>
  <c r="P54" i="116"/>
  <c r="N54" i="116"/>
  <c r="L54" i="116"/>
  <c r="J54" i="116"/>
  <c r="H54" i="116"/>
  <c r="F54" i="116"/>
  <c r="D54" i="116"/>
  <c r="C54" i="116"/>
  <c r="E54" i="116" s="1"/>
  <c r="G54" i="116" s="1"/>
  <c r="I54" i="116" s="1"/>
  <c r="K54" i="116" s="1"/>
  <c r="M54" i="116" s="1"/>
  <c r="O54" i="116" s="1"/>
  <c r="Q54" i="116" s="1"/>
  <c r="S54" i="116" s="1"/>
  <c r="U54" i="116" s="1"/>
  <c r="W54" i="116" s="1"/>
  <c r="Y54" i="116" s="1"/>
  <c r="Y52" i="116"/>
  <c r="X52" i="116"/>
  <c r="V52" i="116"/>
  <c r="T52" i="116"/>
  <c r="R52" i="116"/>
  <c r="P52" i="116"/>
  <c r="N52" i="116"/>
  <c r="L52" i="116"/>
  <c r="J52" i="116"/>
  <c r="H52" i="116"/>
  <c r="F52" i="116"/>
  <c r="D52" i="116"/>
  <c r="C52" i="116"/>
  <c r="E52" i="116" s="1"/>
  <c r="G52" i="116" s="1"/>
  <c r="I52" i="116" s="1"/>
  <c r="K52" i="116" s="1"/>
  <c r="M52" i="116" s="1"/>
  <c r="O52" i="116" s="1"/>
  <c r="Q52" i="116" s="1"/>
  <c r="S52" i="116" s="1"/>
  <c r="U52" i="116" s="1"/>
  <c r="X50" i="116"/>
  <c r="V50" i="116"/>
  <c r="T50" i="116"/>
  <c r="R50" i="116"/>
  <c r="P50" i="116"/>
  <c r="N50" i="116"/>
  <c r="L50" i="116"/>
  <c r="J50" i="116"/>
  <c r="H50" i="116"/>
  <c r="F50" i="116"/>
  <c r="D50" i="116"/>
  <c r="C50" i="116"/>
  <c r="E50" i="116" s="1"/>
  <c r="G50" i="116" s="1"/>
  <c r="I50" i="116" s="1"/>
  <c r="K50" i="116" s="1"/>
  <c r="M50" i="116" s="1"/>
  <c r="O50" i="116" s="1"/>
  <c r="Q50" i="116" s="1"/>
  <c r="S50" i="116" s="1"/>
  <c r="U50" i="116" s="1"/>
  <c r="W50" i="116" s="1"/>
  <c r="Y50" i="116" s="1"/>
  <c r="B48" i="116"/>
  <c r="D48" i="116" s="1"/>
  <c r="F48" i="116" s="1"/>
  <c r="H48" i="116" s="1"/>
  <c r="J48" i="116" s="1"/>
  <c r="L48" i="116" s="1"/>
  <c r="N48" i="116" s="1"/>
  <c r="P48" i="116" s="1"/>
  <c r="R48" i="116" s="1"/>
  <c r="T48" i="116" s="1"/>
  <c r="V48" i="116" s="1"/>
  <c r="X48" i="116" s="1"/>
  <c r="Y35" i="116"/>
  <c r="X35" i="116"/>
  <c r="X36" i="116" s="1"/>
  <c r="W35" i="116"/>
  <c r="V35" i="116"/>
  <c r="V36" i="116" s="1"/>
  <c r="U35" i="116"/>
  <c r="T35" i="116"/>
  <c r="T36" i="116" s="1"/>
  <c r="S35" i="116"/>
  <c r="R35" i="116"/>
  <c r="R36" i="116" s="1"/>
  <c r="Q35" i="116"/>
  <c r="P35" i="116"/>
  <c r="P36" i="116" s="1"/>
  <c r="O35" i="116"/>
  <c r="Q26" i="116" s="1"/>
  <c r="S26" i="116" s="1"/>
  <c r="U26" i="116" s="1"/>
  <c r="W26" i="116" s="1"/>
  <c r="Y26" i="116" s="1"/>
  <c r="N35" i="116"/>
  <c r="N36" i="116" s="1"/>
  <c r="M35" i="116"/>
  <c r="L35" i="116"/>
  <c r="L36" i="116" s="1"/>
  <c r="K35" i="116"/>
  <c r="J35" i="116"/>
  <c r="J36" i="116" s="1"/>
  <c r="I35" i="116"/>
  <c r="H35" i="116"/>
  <c r="H36" i="116" s="1"/>
  <c r="G35" i="116"/>
  <c r="F35" i="116"/>
  <c r="F36" i="116" s="1"/>
  <c r="E35" i="116"/>
  <c r="D35" i="116"/>
  <c r="D36" i="116" s="1"/>
  <c r="C35" i="116"/>
  <c r="X34" i="116"/>
  <c r="V34" i="116"/>
  <c r="T34" i="116"/>
  <c r="R34" i="116"/>
  <c r="P34" i="116"/>
  <c r="N34" i="116"/>
  <c r="L34" i="116"/>
  <c r="J34" i="116"/>
  <c r="H34" i="116"/>
  <c r="F34" i="116"/>
  <c r="D34" i="116"/>
  <c r="C34" i="116"/>
  <c r="E34" i="116" s="1"/>
  <c r="G34" i="116" s="1"/>
  <c r="I34" i="116" s="1"/>
  <c r="K34" i="116" s="1"/>
  <c r="M34" i="116" s="1"/>
  <c r="O34" i="116" s="1"/>
  <c r="Q34" i="116" s="1"/>
  <c r="S34" i="116" s="1"/>
  <c r="U34" i="116" s="1"/>
  <c r="W34" i="116" s="1"/>
  <c r="Y34" i="116" s="1"/>
  <c r="X32" i="116"/>
  <c r="V32" i="116"/>
  <c r="T32" i="116"/>
  <c r="R32" i="116"/>
  <c r="P32" i="116"/>
  <c r="N32" i="116"/>
  <c r="L32" i="116"/>
  <c r="J32" i="116"/>
  <c r="H32" i="116"/>
  <c r="F32" i="116"/>
  <c r="D32" i="116"/>
  <c r="C32" i="116"/>
  <c r="E32" i="116" s="1"/>
  <c r="G32" i="116" s="1"/>
  <c r="I32" i="116" s="1"/>
  <c r="K32" i="116" s="1"/>
  <c r="M32" i="116" s="1"/>
  <c r="O32" i="116" s="1"/>
  <c r="Q32" i="116" s="1"/>
  <c r="S32" i="116" s="1"/>
  <c r="U32" i="116" s="1"/>
  <c r="W32" i="116" s="1"/>
  <c r="Y32" i="116" s="1"/>
  <c r="X30" i="116"/>
  <c r="V30" i="116"/>
  <c r="T30" i="116"/>
  <c r="R30" i="116"/>
  <c r="P30" i="116"/>
  <c r="N30" i="116"/>
  <c r="L30" i="116"/>
  <c r="J30" i="116"/>
  <c r="H30" i="116"/>
  <c r="F30" i="116"/>
  <c r="D30" i="116"/>
  <c r="C30" i="116"/>
  <c r="E30" i="116" s="1"/>
  <c r="G30" i="116" s="1"/>
  <c r="I30" i="116" s="1"/>
  <c r="K30" i="116" s="1"/>
  <c r="M30" i="116" s="1"/>
  <c r="O30" i="116" s="1"/>
  <c r="Q30" i="116" s="1"/>
  <c r="S30" i="116" s="1"/>
  <c r="U30" i="116" s="1"/>
  <c r="W30" i="116" s="1"/>
  <c r="Y30" i="116" s="1"/>
  <c r="X28" i="116"/>
  <c r="V28" i="116"/>
  <c r="T28" i="116"/>
  <c r="R28" i="116"/>
  <c r="P28" i="116"/>
  <c r="N28" i="116"/>
  <c r="L28" i="116"/>
  <c r="J28" i="116"/>
  <c r="H28" i="116"/>
  <c r="F28" i="116"/>
  <c r="D28" i="116"/>
  <c r="C28" i="116"/>
  <c r="E28" i="116" s="1"/>
  <c r="G28" i="116" s="1"/>
  <c r="I28" i="116" s="1"/>
  <c r="K28" i="116" s="1"/>
  <c r="M28" i="116" s="1"/>
  <c r="O28" i="116" s="1"/>
  <c r="Q28" i="116" s="1"/>
  <c r="S28" i="116" s="1"/>
  <c r="U28" i="116" s="1"/>
  <c r="W28" i="116" s="1"/>
  <c r="Y28" i="116" s="1"/>
  <c r="X26" i="116"/>
  <c r="V26" i="116"/>
  <c r="T26" i="116"/>
  <c r="R26" i="116"/>
  <c r="P26" i="116"/>
  <c r="N26" i="116"/>
  <c r="L26" i="116"/>
  <c r="J26" i="116"/>
  <c r="H26" i="116"/>
  <c r="F26" i="116"/>
  <c r="D26" i="116"/>
  <c r="C26" i="116"/>
  <c r="E26" i="116" s="1"/>
  <c r="G26" i="116" s="1"/>
  <c r="I26" i="116" s="1"/>
  <c r="K26" i="116" s="1"/>
  <c r="M26" i="116" s="1"/>
  <c r="O26" i="116" s="1"/>
  <c r="X24" i="116"/>
  <c r="V24" i="116"/>
  <c r="T24" i="116"/>
  <c r="R24" i="116"/>
  <c r="P24" i="116"/>
  <c r="N24" i="116"/>
  <c r="L24" i="116"/>
  <c r="J24" i="116"/>
  <c r="H24" i="116"/>
  <c r="F24" i="116"/>
  <c r="D24" i="116"/>
  <c r="C24" i="116"/>
  <c r="E24" i="116" s="1"/>
  <c r="G24" i="116" s="1"/>
  <c r="I24" i="116" s="1"/>
  <c r="K24" i="116" s="1"/>
  <c r="M24" i="116" s="1"/>
  <c r="O24" i="116" s="1"/>
  <c r="Q24" i="116" s="1"/>
  <c r="S24" i="116" s="1"/>
  <c r="U24" i="116" s="1"/>
  <c r="W24" i="116" s="1"/>
  <c r="Y24" i="116" s="1"/>
  <c r="X22" i="116"/>
  <c r="V22" i="116"/>
  <c r="T22" i="116"/>
  <c r="R22" i="116"/>
  <c r="P22" i="116"/>
  <c r="N22" i="116"/>
  <c r="L22" i="116"/>
  <c r="J22" i="116"/>
  <c r="H22" i="116"/>
  <c r="F22" i="116"/>
  <c r="D22" i="116"/>
  <c r="C22" i="116"/>
  <c r="E22" i="116" s="1"/>
  <c r="G22" i="116" s="1"/>
  <c r="I22" i="116" s="1"/>
  <c r="K22" i="116" s="1"/>
  <c r="M22" i="116" s="1"/>
  <c r="O22" i="116" s="1"/>
  <c r="Q22" i="116" s="1"/>
  <c r="S22" i="116" s="1"/>
  <c r="U22" i="116" s="1"/>
  <c r="W22" i="116" s="1"/>
  <c r="Y22" i="116" s="1"/>
  <c r="X20" i="116"/>
  <c r="V20" i="116"/>
  <c r="T20" i="116"/>
  <c r="R20" i="116"/>
  <c r="P20" i="116"/>
  <c r="N20" i="116"/>
  <c r="L20" i="116"/>
  <c r="J20" i="116"/>
  <c r="H20" i="116"/>
  <c r="F20" i="116"/>
  <c r="D20" i="116"/>
  <c r="C20" i="116"/>
  <c r="E20" i="116" s="1"/>
  <c r="G20" i="116" s="1"/>
  <c r="I20" i="116" s="1"/>
  <c r="K20" i="116" s="1"/>
  <c r="M20" i="116" s="1"/>
  <c r="O20" i="116" s="1"/>
  <c r="Q20" i="116" s="1"/>
  <c r="S20" i="116" s="1"/>
  <c r="U20" i="116" s="1"/>
  <c r="W20" i="116" s="1"/>
  <c r="Y20" i="116" s="1"/>
  <c r="X18" i="116"/>
  <c r="V18" i="116"/>
  <c r="T18" i="116"/>
  <c r="R18" i="116"/>
  <c r="P18" i="116"/>
  <c r="N18" i="116"/>
  <c r="L18" i="116"/>
  <c r="J18" i="116"/>
  <c r="H18" i="116"/>
  <c r="F18" i="116"/>
  <c r="D18" i="116"/>
  <c r="C18" i="116"/>
  <c r="E18" i="116" s="1"/>
  <c r="G18" i="116" s="1"/>
  <c r="I18" i="116" s="1"/>
  <c r="K18" i="116" s="1"/>
  <c r="M18" i="116" s="1"/>
  <c r="O18" i="116" s="1"/>
  <c r="Q18" i="116" s="1"/>
  <c r="S18" i="116" s="1"/>
  <c r="U18" i="116" s="1"/>
  <c r="W18" i="116" s="1"/>
  <c r="Y18" i="116" s="1"/>
  <c r="X16" i="116"/>
  <c r="V16" i="116"/>
  <c r="T16" i="116"/>
  <c r="R16" i="116"/>
  <c r="P16" i="116"/>
  <c r="N16" i="116"/>
  <c r="L16" i="116"/>
  <c r="J16" i="116"/>
  <c r="H16" i="116"/>
  <c r="F16" i="116"/>
  <c r="D16" i="116"/>
  <c r="C16" i="116"/>
  <c r="E16" i="116" s="1"/>
  <c r="G16" i="116" s="1"/>
  <c r="I16" i="116" s="1"/>
  <c r="K16" i="116" s="1"/>
  <c r="M16" i="116" s="1"/>
  <c r="O16" i="116" s="1"/>
  <c r="Q16" i="116" s="1"/>
  <c r="S16" i="116" s="1"/>
  <c r="U16" i="116" s="1"/>
  <c r="W16" i="116" s="1"/>
  <c r="Y16" i="116" s="1"/>
  <c r="X14" i="116"/>
  <c r="V14" i="116"/>
  <c r="T14" i="116"/>
  <c r="R14" i="116"/>
  <c r="P14" i="116"/>
  <c r="N14" i="116"/>
  <c r="L14" i="116"/>
  <c r="J14" i="116"/>
  <c r="H14" i="116"/>
  <c r="F14" i="116"/>
  <c r="D14" i="116"/>
  <c r="C14" i="116"/>
  <c r="E14" i="116" s="1"/>
  <c r="G14" i="116" s="1"/>
  <c r="I14" i="116" s="1"/>
  <c r="K14" i="116" s="1"/>
  <c r="M14" i="116" s="1"/>
  <c r="O14" i="116" s="1"/>
  <c r="Q14" i="116" s="1"/>
  <c r="S14" i="116" s="1"/>
  <c r="U14" i="116" s="1"/>
  <c r="W14" i="116" s="1"/>
  <c r="Y14" i="116" s="1"/>
  <c r="X12" i="116"/>
  <c r="V12" i="116"/>
  <c r="T12" i="116"/>
  <c r="R12" i="116"/>
  <c r="P12" i="116"/>
  <c r="N12" i="116"/>
  <c r="L12" i="116"/>
  <c r="J12" i="116"/>
  <c r="H12" i="116"/>
  <c r="F12" i="116"/>
  <c r="D12" i="116"/>
  <c r="C12" i="116"/>
  <c r="B35" i="116"/>
  <c r="B36" i="116" s="1"/>
  <c r="C36" i="116" l="1"/>
  <c r="E36" i="116" s="1"/>
  <c r="G36" i="116" s="1"/>
  <c r="I36" i="116" s="1"/>
  <c r="K36" i="116" s="1"/>
  <c r="M36" i="116" s="1"/>
  <c r="O36" i="116" s="1"/>
  <c r="Q36" i="116" s="1"/>
  <c r="S36" i="116" s="1"/>
  <c r="U36" i="116" s="1"/>
  <c r="W36" i="116" s="1"/>
  <c r="Y36" i="116" s="1"/>
  <c r="E74" i="116"/>
  <c r="G74" i="116" s="1"/>
  <c r="I74" i="116" s="1"/>
  <c r="K74" i="116" s="1"/>
  <c r="M74" i="116" s="1"/>
  <c r="O74" i="116" s="1"/>
  <c r="Q74" i="116" s="1"/>
  <c r="S74" i="116" s="1"/>
  <c r="U74" i="116" s="1"/>
  <c r="W74" i="116" s="1"/>
  <c r="Y74" i="116" s="1"/>
  <c r="E12" i="116"/>
  <c r="G12" i="116" s="1"/>
  <c r="I12" i="116" s="1"/>
  <c r="K12" i="116" s="1"/>
  <c r="M12" i="116" s="1"/>
  <c r="O12" i="116" s="1"/>
  <c r="Q12" i="116" s="1"/>
  <c r="S12" i="116" s="1"/>
  <c r="U12" i="116" s="1"/>
  <c r="W12" i="116" s="1"/>
  <c r="Y12" i="116" s="1"/>
  <c r="D7" i="84"/>
  <c r="D8" i="84" s="1"/>
  <c r="D9" i="84" s="1"/>
  <c r="D10" i="84" s="1"/>
  <c r="D11" i="84" s="1"/>
  <c r="O12" i="83"/>
  <c r="P12" i="83" s="1"/>
  <c r="O13" i="83"/>
  <c r="P13" i="83" s="1"/>
  <c r="O14" i="83"/>
  <c r="P14" i="83" s="1"/>
  <c r="O15" i="83"/>
  <c r="P15" i="83" s="1"/>
  <c r="O16" i="83"/>
  <c r="P16" i="83" s="1"/>
  <c r="O17" i="83"/>
  <c r="P17" i="83" s="1"/>
  <c r="O18" i="83"/>
  <c r="P18" i="83" s="1"/>
  <c r="O19" i="83"/>
  <c r="P19" i="83" s="1"/>
  <c r="O20" i="83"/>
  <c r="P20" i="83" s="1"/>
  <c r="O21" i="83"/>
  <c r="P21" i="83" s="1"/>
  <c r="O22" i="83"/>
  <c r="P22" i="83" s="1"/>
  <c r="O11" i="83"/>
  <c r="P11" i="83" s="1"/>
  <c r="N12" i="83"/>
  <c r="M13" i="83"/>
  <c r="N13" i="83" s="1"/>
  <c r="M14" i="83"/>
  <c r="N14" i="83" s="1"/>
  <c r="M15" i="83"/>
  <c r="N15" i="83" s="1"/>
  <c r="M16" i="83"/>
  <c r="N16" i="83" s="1"/>
  <c r="M17" i="83"/>
  <c r="N17" i="83" s="1"/>
  <c r="M18" i="83"/>
  <c r="N18" i="83" s="1"/>
  <c r="M19" i="83"/>
  <c r="N19" i="83" s="1"/>
  <c r="M20" i="83"/>
  <c r="N20" i="83" s="1"/>
  <c r="M21" i="83"/>
  <c r="N21" i="83" s="1"/>
  <c r="M22" i="83"/>
  <c r="N22" i="83" s="1"/>
  <c r="J12" i="83"/>
  <c r="K12" i="83" s="1"/>
  <c r="J13" i="83"/>
  <c r="K13" i="83" s="1"/>
  <c r="J14" i="83"/>
  <c r="K14" i="83" s="1"/>
  <c r="J15" i="83"/>
  <c r="K15" i="83" s="1"/>
  <c r="J16" i="83"/>
  <c r="K16" i="83" s="1"/>
  <c r="J17" i="83"/>
  <c r="K17" i="83" s="1"/>
  <c r="J18" i="83"/>
  <c r="K18" i="83" s="1"/>
  <c r="J19" i="83"/>
  <c r="K19" i="83" s="1"/>
  <c r="J20" i="83"/>
  <c r="K20" i="83" s="1"/>
  <c r="J21" i="83"/>
  <c r="K21" i="83" s="1"/>
  <c r="J22" i="83"/>
  <c r="K22" i="83" s="1"/>
  <c r="J11" i="83"/>
  <c r="K11" i="83" s="1"/>
  <c r="G12" i="83"/>
  <c r="H12" i="83" s="1"/>
  <c r="G13" i="83"/>
  <c r="H13" i="83" s="1"/>
  <c r="G14" i="83"/>
  <c r="H14" i="83" s="1"/>
  <c r="G15" i="83"/>
  <c r="H15" i="83" s="1"/>
  <c r="G16" i="83"/>
  <c r="H16" i="83" s="1"/>
  <c r="G17" i="83"/>
  <c r="H17" i="83" s="1"/>
  <c r="G18" i="83"/>
  <c r="H18" i="83" s="1"/>
  <c r="G19" i="83"/>
  <c r="H19" i="83" s="1"/>
  <c r="G20" i="83"/>
  <c r="H20" i="83" s="1"/>
  <c r="G21" i="83"/>
  <c r="H21" i="83" s="1"/>
  <c r="G22" i="83"/>
  <c r="H22" i="83" s="1"/>
  <c r="G11" i="83"/>
  <c r="H11" i="83" s="1"/>
  <c r="D12" i="83"/>
  <c r="E12" i="83" s="1"/>
  <c r="D13" i="83"/>
  <c r="E13" i="83" s="1"/>
  <c r="D14" i="83"/>
  <c r="E14" i="83" s="1"/>
  <c r="D15" i="83"/>
  <c r="E15" i="83" s="1"/>
  <c r="D16" i="83"/>
  <c r="D17" i="83"/>
  <c r="E17" i="83" s="1"/>
  <c r="Q17" i="83" s="1"/>
  <c r="D18" i="83"/>
  <c r="E18" i="83" s="1"/>
  <c r="Q18" i="83" s="1"/>
  <c r="D19" i="83"/>
  <c r="E19" i="83" s="1"/>
  <c r="Q19" i="83" s="1"/>
  <c r="D20" i="83"/>
  <c r="E20" i="83" s="1"/>
  <c r="Q20" i="83" s="1"/>
  <c r="D21" i="83"/>
  <c r="E21" i="83" s="1"/>
  <c r="Q21" i="83" s="1"/>
  <c r="D22" i="83"/>
  <c r="E22" i="83" s="1"/>
  <c r="Q22" i="83" s="1"/>
  <c r="D11" i="83"/>
  <c r="E11" i="83" s="1"/>
  <c r="M11" i="83"/>
  <c r="N11" i="83" s="1"/>
  <c r="B19" i="84" a="1"/>
  <c r="Q16" i="83" l="1"/>
  <c r="Q14" i="83"/>
  <c r="Q15" i="83"/>
  <c r="Q13" i="83"/>
  <c r="B19" i="84"/>
  <c r="Q12" i="83"/>
  <c r="Q11" i="83"/>
  <c r="Q23" i="83" l="1"/>
  <c r="G5" i="77" l="1" a="1"/>
  <c r="G5" i="77" s="1"/>
  <c r="I5" i="77" l="1"/>
  <c r="J4" i="77" s="1"/>
  <c r="X73" i="115"/>
  <c r="W73" i="115"/>
  <c r="V73" i="115"/>
  <c r="U73" i="115"/>
  <c r="T73" i="115"/>
  <c r="S73" i="115"/>
  <c r="R73" i="115"/>
  <c r="Q73" i="115"/>
  <c r="P73" i="115"/>
  <c r="O73" i="115"/>
  <c r="Q64" i="115" s="1"/>
  <c r="S64" i="115" s="1"/>
  <c r="U64" i="115" s="1"/>
  <c r="W64" i="115" s="1"/>
  <c r="Y64" i="115" s="1"/>
  <c r="N73" i="115"/>
  <c r="M73" i="115"/>
  <c r="L73" i="115"/>
  <c r="K73" i="115"/>
  <c r="J73" i="115"/>
  <c r="I73" i="115"/>
  <c r="H73" i="115"/>
  <c r="G73" i="115"/>
  <c r="E73" i="115"/>
  <c r="D73" i="115"/>
  <c r="C73" i="115"/>
  <c r="C74" i="115" s="1"/>
  <c r="B73" i="115"/>
  <c r="B74" i="115" s="1"/>
  <c r="T72" i="115"/>
  <c r="V72" i="115" s="1"/>
  <c r="X72" i="115" s="1"/>
  <c r="C72" i="115"/>
  <c r="E72" i="115" s="1"/>
  <c r="G72" i="115" s="1"/>
  <c r="I72" i="115" s="1"/>
  <c r="K72" i="115" s="1"/>
  <c r="M72" i="115" s="1"/>
  <c r="O72" i="115" s="1"/>
  <c r="Q72" i="115" s="1"/>
  <c r="S72" i="115" s="1"/>
  <c r="U72" i="115" s="1"/>
  <c r="W72" i="115" s="1"/>
  <c r="Y72" i="115" s="1"/>
  <c r="B72" i="115"/>
  <c r="D72" i="115" s="1"/>
  <c r="F72" i="115" s="1"/>
  <c r="H72" i="115" s="1"/>
  <c r="J72" i="115" s="1"/>
  <c r="L72" i="115" s="1"/>
  <c r="N72" i="115" s="1"/>
  <c r="P72" i="115" s="1"/>
  <c r="C70" i="115"/>
  <c r="E70" i="115" s="1"/>
  <c r="G70" i="115" s="1"/>
  <c r="I70" i="115" s="1"/>
  <c r="K70" i="115" s="1"/>
  <c r="M70" i="115" s="1"/>
  <c r="O70" i="115" s="1"/>
  <c r="Q70" i="115" s="1"/>
  <c r="S70" i="115" s="1"/>
  <c r="U70" i="115" s="1"/>
  <c r="W70" i="115" s="1"/>
  <c r="Y70" i="115" s="1"/>
  <c r="B70" i="115"/>
  <c r="D70" i="115" s="1"/>
  <c r="F70" i="115" s="1"/>
  <c r="H70" i="115" s="1"/>
  <c r="J70" i="115" s="1"/>
  <c r="L70" i="115" s="1"/>
  <c r="N70" i="115" s="1"/>
  <c r="P70" i="115" s="1"/>
  <c r="R70" i="115" s="1"/>
  <c r="T70" i="115" s="1"/>
  <c r="V70" i="115" s="1"/>
  <c r="X70" i="115" s="1"/>
  <c r="C68" i="115"/>
  <c r="E68" i="115" s="1"/>
  <c r="G68" i="115" s="1"/>
  <c r="I68" i="115" s="1"/>
  <c r="K68" i="115" s="1"/>
  <c r="M68" i="115" s="1"/>
  <c r="O68" i="115" s="1"/>
  <c r="Q68" i="115" s="1"/>
  <c r="S68" i="115" s="1"/>
  <c r="U68" i="115" s="1"/>
  <c r="W68" i="115" s="1"/>
  <c r="Y68" i="115" s="1"/>
  <c r="B68" i="115"/>
  <c r="D68" i="115" s="1"/>
  <c r="F68" i="115" s="1"/>
  <c r="H68" i="115" s="1"/>
  <c r="J68" i="115" s="1"/>
  <c r="L68" i="115" s="1"/>
  <c r="N68" i="115" s="1"/>
  <c r="P68" i="115" s="1"/>
  <c r="R68" i="115" s="1"/>
  <c r="T68" i="115" s="1"/>
  <c r="V68" i="115" s="1"/>
  <c r="X68" i="115" s="1"/>
  <c r="C66" i="115"/>
  <c r="E66" i="115" s="1"/>
  <c r="G66" i="115" s="1"/>
  <c r="I66" i="115" s="1"/>
  <c r="K66" i="115" s="1"/>
  <c r="M66" i="115" s="1"/>
  <c r="O66" i="115" s="1"/>
  <c r="Q66" i="115" s="1"/>
  <c r="S66" i="115" s="1"/>
  <c r="U66" i="115" s="1"/>
  <c r="W66" i="115" s="1"/>
  <c r="Y66" i="115" s="1"/>
  <c r="B66" i="115"/>
  <c r="D66" i="115" s="1"/>
  <c r="F66" i="115" s="1"/>
  <c r="H66" i="115" s="1"/>
  <c r="J66" i="115" s="1"/>
  <c r="L66" i="115" s="1"/>
  <c r="N66" i="115" s="1"/>
  <c r="P66" i="115" s="1"/>
  <c r="R66" i="115" s="1"/>
  <c r="T66" i="115" s="1"/>
  <c r="V66" i="115" s="1"/>
  <c r="X66" i="115" s="1"/>
  <c r="C64" i="115"/>
  <c r="E64" i="115" s="1"/>
  <c r="G64" i="115" s="1"/>
  <c r="I64" i="115" s="1"/>
  <c r="K64" i="115" s="1"/>
  <c r="M64" i="115" s="1"/>
  <c r="O64" i="115" s="1"/>
  <c r="B64" i="115"/>
  <c r="D64" i="115" s="1"/>
  <c r="F64" i="115" s="1"/>
  <c r="H64" i="115" s="1"/>
  <c r="J64" i="115" s="1"/>
  <c r="L64" i="115" s="1"/>
  <c r="N64" i="115" s="1"/>
  <c r="P64" i="115" s="1"/>
  <c r="R64" i="115" s="1"/>
  <c r="T64" i="115" s="1"/>
  <c r="V64" i="115" s="1"/>
  <c r="X64" i="115" s="1"/>
  <c r="T62" i="115"/>
  <c r="V62" i="115" s="1"/>
  <c r="X62" i="115" s="1"/>
  <c r="C62" i="115"/>
  <c r="E62" i="115" s="1"/>
  <c r="G62" i="115" s="1"/>
  <c r="I62" i="115" s="1"/>
  <c r="K62" i="115" s="1"/>
  <c r="M62" i="115" s="1"/>
  <c r="O62" i="115" s="1"/>
  <c r="Q62" i="115" s="1"/>
  <c r="S62" i="115" s="1"/>
  <c r="U62" i="115" s="1"/>
  <c r="W62" i="115" s="1"/>
  <c r="Y62" i="115" s="1"/>
  <c r="B62" i="115"/>
  <c r="D62" i="115" s="1"/>
  <c r="F62" i="115" s="1"/>
  <c r="H62" i="115" s="1"/>
  <c r="J62" i="115" s="1"/>
  <c r="L62" i="115" s="1"/>
  <c r="N62" i="115" s="1"/>
  <c r="P62" i="115" s="1"/>
  <c r="C60" i="115"/>
  <c r="E60" i="115" s="1"/>
  <c r="G60" i="115" s="1"/>
  <c r="I60" i="115" s="1"/>
  <c r="K60" i="115" s="1"/>
  <c r="M60" i="115" s="1"/>
  <c r="O60" i="115" s="1"/>
  <c r="Q60" i="115" s="1"/>
  <c r="S60" i="115" s="1"/>
  <c r="U60" i="115" s="1"/>
  <c r="W60" i="115" s="1"/>
  <c r="Y60" i="115" s="1"/>
  <c r="B60" i="115"/>
  <c r="D60" i="115" s="1"/>
  <c r="F60" i="115" s="1"/>
  <c r="H60" i="115" s="1"/>
  <c r="J60" i="115" s="1"/>
  <c r="L60" i="115" s="1"/>
  <c r="N60" i="115" s="1"/>
  <c r="P60" i="115" s="1"/>
  <c r="R60" i="115" s="1"/>
  <c r="T60" i="115" s="1"/>
  <c r="V60" i="115" s="1"/>
  <c r="X60" i="115" s="1"/>
  <c r="G58" i="115"/>
  <c r="I58" i="115" s="1"/>
  <c r="K58" i="115" s="1"/>
  <c r="M58" i="115" s="1"/>
  <c r="O58" i="115" s="1"/>
  <c r="Q58" i="115" s="1"/>
  <c r="S58" i="115" s="1"/>
  <c r="U58" i="115" s="1"/>
  <c r="W58" i="115" s="1"/>
  <c r="Y58" i="115" s="1"/>
  <c r="C58" i="115"/>
  <c r="E58" i="115" s="1"/>
  <c r="B58" i="115"/>
  <c r="D58" i="115" s="1"/>
  <c r="F58" i="115" s="1"/>
  <c r="H58" i="115" s="1"/>
  <c r="J58" i="115" s="1"/>
  <c r="L58" i="115" s="1"/>
  <c r="N58" i="115" s="1"/>
  <c r="P58" i="115" s="1"/>
  <c r="R58" i="115" s="1"/>
  <c r="T58" i="115" s="1"/>
  <c r="V58" i="115" s="1"/>
  <c r="X58" i="115" s="1"/>
  <c r="E56" i="115"/>
  <c r="G56" i="115" s="1"/>
  <c r="I56" i="115" s="1"/>
  <c r="K56" i="115" s="1"/>
  <c r="M56" i="115" s="1"/>
  <c r="O56" i="115" s="1"/>
  <c r="Q56" i="115" s="1"/>
  <c r="S56" i="115" s="1"/>
  <c r="U56" i="115" s="1"/>
  <c r="W56" i="115" s="1"/>
  <c r="Y56" i="115" s="1"/>
  <c r="B56" i="115"/>
  <c r="D56" i="115" s="1"/>
  <c r="F56" i="115" s="1"/>
  <c r="H56" i="115" s="1"/>
  <c r="J56" i="115" s="1"/>
  <c r="L56" i="115" s="1"/>
  <c r="N56" i="115" s="1"/>
  <c r="P56" i="115" s="1"/>
  <c r="R56" i="115" s="1"/>
  <c r="T56" i="115" s="1"/>
  <c r="V56" i="115" s="1"/>
  <c r="X56" i="115" s="1"/>
  <c r="C54" i="115"/>
  <c r="E54" i="115" s="1"/>
  <c r="G54" i="115" s="1"/>
  <c r="I54" i="115" s="1"/>
  <c r="K54" i="115" s="1"/>
  <c r="M54" i="115" s="1"/>
  <c r="O54" i="115" s="1"/>
  <c r="Q54" i="115" s="1"/>
  <c r="S54" i="115" s="1"/>
  <c r="U54" i="115" s="1"/>
  <c r="W54" i="115" s="1"/>
  <c r="Y54" i="115" s="1"/>
  <c r="B54" i="115"/>
  <c r="D54" i="115" s="1"/>
  <c r="F54" i="115" s="1"/>
  <c r="H54" i="115" s="1"/>
  <c r="J54" i="115" s="1"/>
  <c r="L54" i="115" s="1"/>
  <c r="N54" i="115" s="1"/>
  <c r="P54" i="115" s="1"/>
  <c r="R54" i="115" s="1"/>
  <c r="T54" i="115" s="1"/>
  <c r="V54" i="115" s="1"/>
  <c r="X54" i="115" s="1"/>
  <c r="Y52" i="115"/>
  <c r="C52" i="115"/>
  <c r="E52" i="115" s="1"/>
  <c r="G52" i="115" s="1"/>
  <c r="I52" i="115" s="1"/>
  <c r="K52" i="115" s="1"/>
  <c r="M52" i="115" s="1"/>
  <c r="O52" i="115" s="1"/>
  <c r="Q52" i="115" s="1"/>
  <c r="S52" i="115" s="1"/>
  <c r="U52" i="115" s="1"/>
  <c r="B52" i="115"/>
  <c r="D52" i="115" s="1"/>
  <c r="F52" i="115" s="1"/>
  <c r="H52" i="115" s="1"/>
  <c r="J52" i="115" s="1"/>
  <c r="L52" i="115" s="1"/>
  <c r="N52" i="115" s="1"/>
  <c r="P52" i="115" s="1"/>
  <c r="R52" i="115" s="1"/>
  <c r="T52" i="115" s="1"/>
  <c r="V52" i="115" s="1"/>
  <c r="X52" i="115" s="1"/>
  <c r="B50" i="115"/>
  <c r="D50" i="115" s="1"/>
  <c r="F49" i="115"/>
  <c r="F73" i="115" s="1"/>
  <c r="B48" i="115"/>
  <c r="D48" i="115" s="1"/>
  <c r="F48" i="115" s="1"/>
  <c r="H48" i="115" s="1"/>
  <c r="J48" i="115" s="1"/>
  <c r="L48" i="115" s="1"/>
  <c r="N48" i="115" s="1"/>
  <c r="P48" i="115" s="1"/>
  <c r="R48" i="115" s="1"/>
  <c r="T48" i="115" s="1"/>
  <c r="V48" i="115" s="1"/>
  <c r="X48" i="115" s="1"/>
  <c r="X35" i="115"/>
  <c r="V35" i="115"/>
  <c r="T35" i="115"/>
  <c r="R35" i="115"/>
  <c r="Q35" i="115"/>
  <c r="P35" i="115"/>
  <c r="O35" i="115"/>
  <c r="Q26" i="115" s="1"/>
  <c r="S26" i="115" s="1"/>
  <c r="U26" i="115" s="1"/>
  <c r="W26" i="115" s="1"/>
  <c r="Y26" i="115" s="1"/>
  <c r="M35" i="115"/>
  <c r="K35" i="115"/>
  <c r="J35" i="115"/>
  <c r="I35" i="115"/>
  <c r="H35" i="115"/>
  <c r="G35" i="115"/>
  <c r="E35" i="115"/>
  <c r="D35" i="115"/>
  <c r="C35" i="115"/>
  <c r="C34" i="115"/>
  <c r="E34" i="115" s="1"/>
  <c r="G34" i="115" s="1"/>
  <c r="I34" i="115" s="1"/>
  <c r="K34" i="115" s="1"/>
  <c r="M34" i="115" s="1"/>
  <c r="O34" i="115" s="1"/>
  <c r="Q34" i="115" s="1"/>
  <c r="S34" i="115" s="1"/>
  <c r="U34" i="115" s="1"/>
  <c r="W34" i="115" s="1"/>
  <c r="Y34" i="115" s="1"/>
  <c r="B34" i="115"/>
  <c r="D34" i="115" s="1"/>
  <c r="F34" i="115" s="1"/>
  <c r="H34" i="115" s="1"/>
  <c r="J34" i="115" s="1"/>
  <c r="L34" i="115" s="1"/>
  <c r="N34" i="115" s="1"/>
  <c r="P34" i="115" s="1"/>
  <c r="R34" i="115" s="1"/>
  <c r="T34" i="115" s="1"/>
  <c r="V34" i="115" s="1"/>
  <c r="X34" i="115" s="1"/>
  <c r="C32" i="115"/>
  <c r="E32" i="115" s="1"/>
  <c r="G32" i="115" s="1"/>
  <c r="I32" i="115" s="1"/>
  <c r="K32" i="115" s="1"/>
  <c r="M32" i="115" s="1"/>
  <c r="O32" i="115" s="1"/>
  <c r="Q32" i="115" s="1"/>
  <c r="S32" i="115" s="1"/>
  <c r="U32" i="115" s="1"/>
  <c r="W32" i="115" s="1"/>
  <c r="Y32" i="115" s="1"/>
  <c r="B32" i="115"/>
  <c r="D32" i="115" s="1"/>
  <c r="F32" i="115" s="1"/>
  <c r="H32" i="115" s="1"/>
  <c r="J32" i="115" s="1"/>
  <c r="L32" i="115" s="1"/>
  <c r="N32" i="115" s="1"/>
  <c r="P32" i="115" s="1"/>
  <c r="R32" i="115" s="1"/>
  <c r="T32" i="115" s="1"/>
  <c r="V32" i="115" s="1"/>
  <c r="X32" i="115" s="1"/>
  <c r="C30" i="115"/>
  <c r="E30" i="115" s="1"/>
  <c r="G30" i="115" s="1"/>
  <c r="I30" i="115" s="1"/>
  <c r="K30" i="115" s="1"/>
  <c r="M30" i="115" s="1"/>
  <c r="O30" i="115" s="1"/>
  <c r="Q30" i="115" s="1"/>
  <c r="S30" i="115" s="1"/>
  <c r="U30" i="115" s="1"/>
  <c r="W30" i="115" s="1"/>
  <c r="Y30" i="115" s="1"/>
  <c r="B30" i="115"/>
  <c r="D30" i="115" s="1"/>
  <c r="F30" i="115" s="1"/>
  <c r="H30" i="115" s="1"/>
  <c r="J30" i="115" s="1"/>
  <c r="L30" i="115" s="1"/>
  <c r="N30" i="115" s="1"/>
  <c r="P30" i="115" s="1"/>
  <c r="R30" i="115" s="1"/>
  <c r="T30" i="115" s="1"/>
  <c r="V30" i="115" s="1"/>
  <c r="X30" i="115" s="1"/>
  <c r="C28" i="115"/>
  <c r="E28" i="115" s="1"/>
  <c r="G28" i="115" s="1"/>
  <c r="I28" i="115" s="1"/>
  <c r="K28" i="115" s="1"/>
  <c r="M28" i="115" s="1"/>
  <c r="O28" i="115" s="1"/>
  <c r="Q28" i="115" s="1"/>
  <c r="S28" i="115" s="1"/>
  <c r="U28" i="115" s="1"/>
  <c r="W28" i="115" s="1"/>
  <c r="Y28" i="115" s="1"/>
  <c r="B28" i="115"/>
  <c r="D28" i="115" s="1"/>
  <c r="F28" i="115" s="1"/>
  <c r="H28" i="115" s="1"/>
  <c r="J28" i="115" s="1"/>
  <c r="L28" i="115" s="1"/>
  <c r="N28" i="115" s="1"/>
  <c r="P28" i="115" s="1"/>
  <c r="R28" i="115" s="1"/>
  <c r="T28" i="115" s="1"/>
  <c r="V28" i="115" s="1"/>
  <c r="X28" i="115" s="1"/>
  <c r="C26" i="115"/>
  <c r="E26" i="115" s="1"/>
  <c r="G26" i="115" s="1"/>
  <c r="I26" i="115" s="1"/>
  <c r="K26" i="115" s="1"/>
  <c r="M26" i="115" s="1"/>
  <c r="O26" i="115" s="1"/>
  <c r="B25" i="115"/>
  <c r="B26" i="115" s="1"/>
  <c r="D26" i="115" s="1"/>
  <c r="F26" i="115" s="1"/>
  <c r="H26" i="115" s="1"/>
  <c r="J26" i="115" s="1"/>
  <c r="L26" i="115" s="1"/>
  <c r="N26" i="115" s="1"/>
  <c r="P26" i="115" s="1"/>
  <c r="R26" i="115" s="1"/>
  <c r="T26" i="115" s="1"/>
  <c r="V26" i="115" s="1"/>
  <c r="X26" i="115" s="1"/>
  <c r="C24" i="115"/>
  <c r="E24" i="115" s="1"/>
  <c r="G24" i="115" s="1"/>
  <c r="I24" i="115" s="1"/>
  <c r="K24" i="115" s="1"/>
  <c r="M24" i="115" s="1"/>
  <c r="O24" i="115" s="1"/>
  <c r="Q24" i="115" s="1"/>
  <c r="S24" i="115" s="1"/>
  <c r="U24" i="115" s="1"/>
  <c r="W24" i="115" s="1"/>
  <c r="Y24" i="115" s="1"/>
  <c r="B23" i="115"/>
  <c r="B24" i="115" s="1"/>
  <c r="D24" i="115" s="1"/>
  <c r="F24" i="115" s="1"/>
  <c r="H24" i="115" s="1"/>
  <c r="J24" i="115" s="1"/>
  <c r="L24" i="115" s="1"/>
  <c r="N24" i="115" s="1"/>
  <c r="P24" i="115" s="1"/>
  <c r="R24" i="115" s="1"/>
  <c r="T24" i="115" s="1"/>
  <c r="V24" i="115" s="1"/>
  <c r="X24" i="115" s="1"/>
  <c r="C22" i="115"/>
  <c r="E22" i="115" s="1"/>
  <c r="G22" i="115" s="1"/>
  <c r="I22" i="115" s="1"/>
  <c r="K22" i="115" s="1"/>
  <c r="M22" i="115" s="1"/>
  <c r="O22" i="115" s="1"/>
  <c r="Q22" i="115" s="1"/>
  <c r="S22" i="115" s="1"/>
  <c r="U22" i="115" s="1"/>
  <c r="W22" i="115" s="1"/>
  <c r="Y22" i="115" s="1"/>
  <c r="B22" i="115"/>
  <c r="D22" i="115" s="1"/>
  <c r="F22" i="115" s="1"/>
  <c r="H22" i="115" s="1"/>
  <c r="J22" i="115" s="1"/>
  <c r="L22" i="115" s="1"/>
  <c r="N22" i="115" s="1"/>
  <c r="P22" i="115" s="1"/>
  <c r="R22" i="115" s="1"/>
  <c r="T22" i="115" s="1"/>
  <c r="V22" i="115" s="1"/>
  <c r="X22" i="115" s="1"/>
  <c r="C20" i="115"/>
  <c r="E20" i="115" s="1"/>
  <c r="G20" i="115" s="1"/>
  <c r="I20" i="115" s="1"/>
  <c r="K20" i="115" s="1"/>
  <c r="M20" i="115" s="1"/>
  <c r="O20" i="115" s="1"/>
  <c r="Q20" i="115" s="1"/>
  <c r="S20" i="115" s="1"/>
  <c r="U20" i="115" s="1"/>
  <c r="W20" i="115" s="1"/>
  <c r="Y20" i="115" s="1"/>
  <c r="B19" i="115"/>
  <c r="B20" i="115" s="1"/>
  <c r="D20" i="115" s="1"/>
  <c r="F20" i="115" s="1"/>
  <c r="H20" i="115" s="1"/>
  <c r="J20" i="115" s="1"/>
  <c r="L20" i="115" s="1"/>
  <c r="N20" i="115" s="1"/>
  <c r="P20" i="115" s="1"/>
  <c r="R20" i="115" s="1"/>
  <c r="T20" i="115" s="1"/>
  <c r="V20" i="115" s="1"/>
  <c r="X20" i="115" s="1"/>
  <c r="C18" i="115"/>
  <c r="E18" i="115" s="1"/>
  <c r="G18" i="115" s="1"/>
  <c r="I18" i="115" s="1"/>
  <c r="K18" i="115" s="1"/>
  <c r="M18" i="115" s="1"/>
  <c r="O18" i="115" s="1"/>
  <c r="Q18" i="115" s="1"/>
  <c r="S18" i="115" s="1"/>
  <c r="U18" i="115" s="1"/>
  <c r="W18" i="115" s="1"/>
  <c r="Y18" i="115" s="1"/>
  <c r="B18" i="115"/>
  <c r="D18" i="115" s="1"/>
  <c r="F18" i="115" s="1"/>
  <c r="H18" i="115" s="1"/>
  <c r="J18" i="115" s="1"/>
  <c r="N17" i="115"/>
  <c r="N35" i="115" s="1"/>
  <c r="L17" i="115"/>
  <c r="L35" i="115" s="1"/>
  <c r="C16" i="115"/>
  <c r="E16" i="115" s="1"/>
  <c r="G16" i="115" s="1"/>
  <c r="I16" i="115" s="1"/>
  <c r="K16" i="115" s="1"/>
  <c r="M16" i="115" s="1"/>
  <c r="O16" i="115" s="1"/>
  <c r="Q16" i="115" s="1"/>
  <c r="S16" i="115" s="1"/>
  <c r="U16" i="115" s="1"/>
  <c r="W16" i="115" s="1"/>
  <c r="Y16" i="115" s="1"/>
  <c r="B16" i="115"/>
  <c r="D16" i="115" s="1"/>
  <c r="F16" i="115" s="1"/>
  <c r="H16" i="115" s="1"/>
  <c r="J16" i="115" s="1"/>
  <c r="L16" i="115" s="1"/>
  <c r="N16" i="115" s="1"/>
  <c r="P16" i="115" s="1"/>
  <c r="R16" i="115" s="1"/>
  <c r="T16" i="115" s="1"/>
  <c r="V16" i="115" s="1"/>
  <c r="X16" i="115" s="1"/>
  <c r="C14" i="115"/>
  <c r="E14" i="115" s="1"/>
  <c r="G14" i="115" s="1"/>
  <c r="I14" i="115" s="1"/>
  <c r="K14" i="115" s="1"/>
  <c r="M14" i="115" s="1"/>
  <c r="O14" i="115" s="1"/>
  <c r="Q14" i="115" s="1"/>
  <c r="S14" i="115" s="1"/>
  <c r="U14" i="115" s="1"/>
  <c r="W14" i="115" s="1"/>
  <c r="Y14" i="115" s="1"/>
  <c r="B14" i="115"/>
  <c r="D14" i="115" s="1"/>
  <c r="F14" i="115" s="1"/>
  <c r="H14" i="115" s="1"/>
  <c r="J14" i="115" s="1"/>
  <c r="L14" i="115" s="1"/>
  <c r="N14" i="115" s="1"/>
  <c r="P14" i="115" s="1"/>
  <c r="R14" i="115" s="1"/>
  <c r="T14" i="115" s="1"/>
  <c r="V14" i="115" s="1"/>
  <c r="X14" i="115" s="1"/>
  <c r="C12" i="115"/>
  <c r="E12" i="115" s="1"/>
  <c r="G12" i="115" s="1"/>
  <c r="I12" i="115" s="1"/>
  <c r="K12" i="115" s="1"/>
  <c r="M12" i="115" s="1"/>
  <c r="O12" i="115" s="1"/>
  <c r="Q12" i="115" s="1"/>
  <c r="S12" i="115" s="1"/>
  <c r="U12" i="115" s="1"/>
  <c r="W12" i="115" s="1"/>
  <c r="Y12" i="115" s="1"/>
  <c r="B12" i="115"/>
  <c r="F11" i="115"/>
  <c r="C50" i="115" l="1"/>
  <c r="E50" i="115" s="1"/>
  <c r="G50" i="115" s="1"/>
  <c r="I50" i="115" s="1"/>
  <c r="K50" i="115" s="1"/>
  <c r="M50" i="115" s="1"/>
  <c r="O50" i="115" s="1"/>
  <c r="Q50" i="115" s="1"/>
  <c r="S50" i="115" s="1"/>
  <c r="U50" i="115" s="1"/>
  <c r="W50" i="115" s="1"/>
  <c r="Y50" i="115" s="1"/>
  <c r="E74" i="115"/>
  <c r="G74" i="115" s="1"/>
  <c r="I74" i="115" s="1"/>
  <c r="K74" i="115" s="1"/>
  <c r="M74" i="115" s="1"/>
  <c r="O74" i="115" s="1"/>
  <c r="Q74" i="115" s="1"/>
  <c r="S74" i="115" s="1"/>
  <c r="U74" i="115" s="1"/>
  <c r="W74" i="115" s="1"/>
  <c r="Y74" i="115" s="1"/>
  <c r="L18" i="115"/>
  <c r="N18" i="115" s="1"/>
  <c r="P18" i="115" s="1"/>
  <c r="R18" i="115" s="1"/>
  <c r="T18" i="115" s="1"/>
  <c r="V18" i="115" s="1"/>
  <c r="X18" i="115" s="1"/>
  <c r="B35" i="115"/>
  <c r="B36" i="115" s="1"/>
  <c r="D36" i="115" s="1"/>
  <c r="D12" i="115"/>
  <c r="F12" i="115" s="1"/>
  <c r="H12" i="115" s="1"/>
  <c r="J12" i="115" s="1"/>
  <c r="L12" i="115" s="1"/>
  <c r="N12" i="115" s="1"/>
  <c r="P12" i="115" s="1"/>
  <c r="R12" i="115" s="1"/>
  <c r="T12" i="115" s="1"/>
  <c r="V12" i="115" s="1"/>
  <c r="X12" i="115" s="1"/>
  <c r="C36" i="115"/>
  <c r="E36" i="115" s="1"/>
  <c r="G36" i="115" s="1"/>
  <c r="I36" i="115" s="1"/>
  <c r="K36" i="115" s="1"/>
  <c r="M36" i="115" s="1"/>
  <c r="O36" i="115" s="1"/>
  <c r="Q36" i="115" s="1"/>
  <c r="S36" i="115" s="1"/>
  <c r="U36" i="115" s="1"/>
  <c r="W36" i="115" s="1"/>
  <c r="Y36" i="115" s="1"/>
  <c r="D74" i="115"/>
  <c r="F74" i="115" s="1"/>
  <c r="H74" i="115" s="1"/>
  <c r="J74" i="115" s="1"/>
  <c r="L74" i="115" s="1"/>
  <c r="N74" i="115" s="1"/>
  <c r="P74" i="115" s="1"/>
  <c r="R74" i="115" s="1"/>
  <c r="T74" i="115" s="1"/>
  <c r="V74" i="115" s="1"/>
  <c r="X74" i="115" s="1"/>
  <c r="F35" i="115"/>
  <c r="F50" i="115"/>
  <c r="H50" i="115" s="1"/>
  <c r="J50" i="115" s="1"/>
  <c r="L50" i="115" s="1"/>
  <c r="N50" i="115" s="1"/>
  <c r="P50" i="115" s="1"/>
  <c r="R50" i="115" s="1"/>
  <c r="T50" i="115" s="1"/>
  <c r="V50" i="115" s="1"/>
  <c r="X50" i="115" s="1"/>
  <c r="F36" i="115" l="1"/>
  <c r="H36" i="115" s="1"/>
  <c r="J36" i="115" s="1"/>
  <c r="L36" i="115" s="1"/>
  <c r="N36" i="115" s="1"/>
  <c r="P36" i="115" s="1"/>
  <c r="R36" i="115" s="1"/>
  <c r="T36" i="115" s="1"/>
  <c r="V36" i="115" s="1"/>
  <c r="X36" i="115" s="1"/>
  <c r="L3" i="79"/>
  <c r="L5" i="79" s="1"/>
  <c r="L23" i="83" l="1"/>
  <c r="B4" i="79" l="1"/>
  <c r="B5" i="79"/>
  <c r="B6" i="79"/>
  <c r="B7" i="79"/>
  <c r="B8" i="79"/>
  <c r="B9" i="79"/>
  <c r="B10" i="79"/>
  <c r="B11" i="79"/>
  <c r="B12" i="79"/>
  <c r="B13" i="79"/>
  <c r="B14" i="79"/>
  <c r="B15" i="79"/>
  <c r="B16" i="79"/>
  <c r="B17" i="79"/>
  <c r="B18" i="79"/>
  <c r="B19" i="79"/>
  <c r="B20" i="79"/>
  <c r="B21" i="79"/>
  <c r="B22" i="79"/>
  <c r="B23" i="79"/>
  <c r="B24" i="79"/>
  <c r="B25" i="79"/>
  <c r="B26" i="79"/>
  <c r="B27" i="79"/>
  <c r="B28" i="79"/>
  <c r="B29" i="79"/>
  <c r="B30" i="79"/>
  <c r="B31" i="79"/>
  <c r="B32" i="79"/>
  <c r="B33" i="79"/>
  <c r="B34" i="79"/>
  <c r="B35" i="79"/>
  <c r="B36" i="79"/>
  <c r="B37" i="79"/>
  <c r="B38" i="79"/>
  <c r="B39" i="79"/>
  <c r="B40" i="79"/>
  <c r="B41" i="79"/>
  <c r="B42" i="79"/>
  <c r="B43" i="79"/>
  <c r="B44" i="79"/>
  <c r="B45" i="79"/>
  <c r="B46" i="79"/>
  <c r="B47" i="79"/>
  <c r="B48" i="79"/>
  <c r="B49" i="79"/>
  <c r="B50" i="79"/>
  <c r="B51" i="79"/>
  <c r="B52" i="79"/>
  <c r="B53" i="79"/>
  <c r="B54" i="79"/>
  <c r="B55" i="79"/>
  <c r="B56" i="79"/>
  <c r="B57" i="79"/>
  <c r="B58" i="79"/>
  <c r="B59" i="79"/>
  <c r="B60" i="79"/>
  <c r="B61" i="79"/>
  <c r="B62" i="79"/>
  <c r="B63" i="79"/>
  <c r="B64" i="79"/>
  <c r="B65" i="79"/>
  <c r="B66" i="79"/>
  <c r="B67" i="79"/>
  <c r="B68" i="79"/>
  <c r="B69" i="79"/>
  <c r="B70" i="79"/>
  <c r="B71" i="79"/>
  <c r="B72" i="79"/>
  <c r="B73" i="79"/>
  <c r="B74" i="79"/>
  <c r="B75" i="79"/>
  <c r="B76" i="79"/>
  <c r="B77" i="79"/>
  <c r="B78" i="79"/>
  <c r="B79" i="79"/>
  <c r="B80" i="79"/>
  <c r="B81" i="79"/>
  <c r="B82" i="79"/>
  <c r="B83" i="79"/>
  <c r="B84" i="79"/>
  <c r="B85" i="79"/>
  <c r="B86" i="79"/>
  <c r="B87" i="79"/>
  <c r="B88" i="79"/>
  <c r="B89" i="79"/>
  <c r="B90" i="79"/>
  <c r="B91" i="79"/>
  <c r="B92" i="79"/>
  <c r="B93" i="79"/>
  <c r="B94" i="79"/>
  <c r="B95" i="79"/>
  <c r="B96" i="79"/>
  <c r="B97" i="79"/>
  <c r="B98" i="79"/>
  <c r="B99" i="79"/>
  <c r="B3" i="79"/>
  <c r="Y3" i="79"/>
  <c r="C5" i="77" l="1"/>
  <c r="C4" i="77"/>
  <c r="A4" i="79" l="1"/>
  <c r="A5" i="79"/>
  <c r="A6" i="79"/>
  <c r="A7" i="79"/>
  <c r="A8" i="79"/>
  <c r="A9" i="79"/>
  <c r="A10" i="79"/>
  <c r="A11" i="79"/>
  <c r="A12" i="79"/>
  <c r="A13" i="79"/>
  <c r="A14" i="79"/>
  <c r="A15" i="79"/>
  <c r="A16" i="79"/>
  <c r="A17" i="79"/>
  <c r="A18" i="79"/>
  <c r="A19" i="79"/>
  <c r="A20" i="79"/>
  <c r="A21" i="79"/>
  <c r="A22" i="79"/>
  <c r="A23" i="79"/>
  <c r="A24" i="79"/>
  <c r="A25" i="79"/>
  <c r="A26" i="79"/>
  <c r="A27" i="79"/>
  <c r="A28" i="79"/>
  <c r="A29" i="79"/>
  <c r="A30" i="79"/>
  <c r="A31" i="79"/>
  <c r="A32" i="79"/>
  <c r="A33" i="79"/>
  <c r="A34" i="79"/>
  <c r="A35" i="79"/>
  <c r="A36" i="79"/>
  <c r="A37" i="79"/>
  <c r="A38" i="79"/>
  <c r="A39" i="79"/>
  <c r="A40" i="79"/>
  <c r="A41" i="79"/>
  <c r="A42" i="79"/>
  <c r="A43" i="79"/>
  <c r="A44" i="79"/>
  <c r="A45" i="79"/>
  <c r="A46" i="79"/>
  <c r="A47" i="79"/>
  <c r="A48" i="79"/>
  <c r="A49" i="79"/>
  <c r="A50" i="79"/>
  <c r="A51" i="79"/>
  <c r="A52" i="79"/>
  <c r="A53" i="79"/>
  <c r="A54" i="79"/>
  <c r="A55" i="79"/>
  <c r="A56" i="79"/>
  <c r="A57" i="79"/>
  <c r="A58" i="79"/>
  <c r="A59" i="79"/>
  <c r="A60" i="79"/>
  <c r="A61" i="79"/>
  <c r="A62" i="79"/>
  <c r="A63" i="79"/>
  <c r="A64" i="79"/>
  <c r="A65" i="79"/>
  <c r="A66" i="79"/>
  <c r="A67" i="79"/>
  <c r="A68" i="79"/>
  <c r="A69" i="79"/>
  <c r="A70" i="79"/>
  <c r="A71" i="79"/>
  <c r="A72" i="79"/>
  <c r="A73" i="79"/>
  <c r="A74" i="79"/>
  <c r="A75" i="79"/>
  <c r="A76" i="79"/>
  <c r="A77" i="79"/>
  <c r="A78" i="79"/>
  <c r="A79" i="79"/>
  <c r="A80" i="79"/>
  <c r="A81" i="79"/>
  <c r="A82" i="79"/>
  <c r="A83" i="79"/>
  <c r="A84" i="79"/>
  <c r="A85" i="79"/>
  <c r="A86" i="79"/>
  <c r="A87" i="79"/>
  <c r="A88" i="79"/>
  <c r="A89" i="79"/>
  <c r="A90" i="79"/>
  <c r="A91" i="79"/>
  <c r="A92" i="79"/>
  <c r="A93" i="79"/>
  <c r="A94" i="79"/>
  <c r="A95" i="79"/>
  <c r="A96" i="79"/>
  <c r="A97" i="79"/>
  <c r="A98" i="79"/>
  <c r="A99" i="79"/>
  <c r="L7" i="79"/>
  <c r="L9" i="79" l="1"/>
  <c r="G3" i="77" l="1"/>
  <c r="G4" i="77"/>
  <c r="E4" i="77" l="1"/>
  <c r="G2" i="77"/>
  <c r="E3" i="77"/>
  <c r="E2" i="77"/>
  <c r="J5" i="77" l="1"/>
  <c r="K23" i="79" l="1"/>
  <c r="L23" i="79"/>
  <c r="P55" i="89" l="1"/>
  <c r="K55" i="89"/>
  <c r="P43" i="89"/>
  <c r="J43" i="89"/>
  <c r="P17" i="89"/>
  <c r="K17" i="89"/>
  <c r="P7" i="89"/>
  <c r="J7" i="89"/>
  <c r="B220" i="88"/>
  <c r="B208" i="88"/>
  <c r="B194" i="88"/>
  <c r="B181" i="88"/>
  <c r="B157" i="88"/>
  <c r="B142" i="88"/>
  <c r="E133" i="88"/>
  <c r="D133" i="88"/>
  <c r="M130" i="88"/>
  <c r="N130" i="88" s="1"/>
  <c r="M129" i="88"/>
  <c r="N129" i="88" s="1"/>
  <c r="M128" i="88"/>
  <c r="N128" i="88" s="1"/>
  <c r="M127" i="88"/>
  <c r="N127" i="88" s="1"/>
  <c r="F127" i="88"/>
  <c r="G127" i="88" s="1"/>
  <c r="M126" i="88"/>
  <c r="N126" i="88" s="1"/>
  <c r="F126" i="88"/>
  <c r="M125" i="88"/>
  <c r="N125" i="88" s="1"/>
  <c r="M124" i="88"/>
  <c r="N124" i="88" s="1"/>
  <c r="B123" i="88"/>
  <c r="E120" i="88"/>
  <c r="D120" i="88"/>
  <c r="M119" i="88"/>
  <c r="N119" i="88" s="1"/>
  <c r="M118" i="88"/>
  <c r="N118" i="88" s="1"/>
  <c r="M117" i="88"/>
  <c r="N117" i="88" s="1"/>
  <c r="M116" i="88"/>
  <c r="N116" i="88" s="1"/>
  <c r="F116" i="88"/>
  <c r="G116" i="88" s="1"/>
  <c r="M115" i="88"/>
  <c r="N115" i="88" s="1"/>
  <c r="F115" i="88"/>
  <c r="B112" i="88"/>
  <c r="B101" i="88"/>
  <c r="B93" i="88"/>
  <c r="E85" i="88"/>
  <c r="B85" i="88"/>
  <c r="G73" i="88"/>
  <c r="F73" i="88"/>
  <c r="M72" i="88"/>
  <c r="N72" i="88" s="1"/>
  <c r="G72" i="88"/>
  <c r="F72" i="88"/>
  <c r="M71" i="88"/>
  <c r="N71" i="88" s="1"/>
  <c r="G71" i="88"/>
  <c r="F71" i="88"/>
  <c r="M70" i="88"/>
  <c r="N70" i="88" s="1"/>
  <c r="M69" i="88"/>
  <c r="N69" i="88" s="1"/>
  <c r="F69" i="88"/>
  <c r="G69" i="88" s="1"/>
  <c r="M68" i="88"/>
  <c r="N68" i="88" s="1"/>
  <c r="F68" i="88"/>
  <c r="G68" i="88" s="1"/>
  <c r="B65" i="88"/>
  <c r="M62" i="88"/>
  <c r="N62" i="88" s="1"/>
  <c r="M61" i="88"/>
  <c r="N61" i="88" s="1"/>
  <c r="M60" i="88"/>
  <c r="N60" i="88" s="1"/>
  <c r="M59" i="88"/>
  <c r="N59" i="88" s="1"/>
  <c r="F59" i="88"/>
  <c r="G59" i="88" s="1"/>
  <c r="M58" i="88"/>
  <c r="N58" i="88" s="1"/>
  <c r="F58" i="88"/>
  <c r="G58" i="88" s="1"/>
  <c r="M57" i="88"/>
  <c r="N57" i="88" s="1"/>
  <c r="F57" i="88"/>
  <c r="G57" i="88" s="1"/>
  <c r="B54" i="88"/>
  <c r="B42" i="88"/>
  <c r="B27" i="88"/>
  <c r="E16" i="88"/>
  <c r="B16" i="88"/>
  <c r="B1" i="88"/>
  <c r="B74" i="88" l="1"/>
  <c r="B64" i="88"/>
  <c r="B134" i="88"/>
  <c r="B121" i="88"/>
  <c r="F120" i="88"/>
  <c r="G120" i="88" s="1"/>
  <c r="F133" i="88"/>
  <c r="G133" i="88" s="1"/>
  <c r="G115" i="88"/>
  <c r="G126" i="88"/>
  <c r="O9" i="86" l="1"/>
  <c r="N9" i="86"/>
  <c r="O6" i="86"/>
  <c r="N6" i="86"/>
  <c r="J3" i="86"/>
  <c r="O8" i="86" l="1"/>
  <c r="N8" i="86" l="1"/>
  <c r="A3" i="79" l="1"/>
  <c r="G10" i="79" s="1"/>
  <c r="F3" i="79" l="1"/>
  <c r="F10" i="79"/>
  <c r="B21" i="84"/>
  <c r="E7" i="84"/>
  <c r="E8" i="84" l="1"/>
  <c r="E9" i="84" l="1"/>
  <c r="I23" i="83"/>
  <c r="F23" i="83"/>
  <c r="C23" i="83"/>
  <c r="B23" i="83"/>
  <c r="N23" i="83"/>
  <c r="E10" i="84" l="1"/>
  <c r="M23" i="83"/>
  <c r="K23" i="83"/>
  <c r="O23" i="83"/>
  <c r="P23" i="83" s="1"/>
  <c r="D23" i="83"/>
  <c r="G23" i="83"/>
  <c r="J23" i="83"/>
  <c r="E11" i="84" l="1"/>
  <c r="E12" i="84" l="1"/>
  <c r="G3" i="79"/>
  <c r="F5" i="79"/>
  <c r="H5" i="79" s="1"/>
  <c r="F9" i="79"/>
  <c r="H9" i="79" s="1"/>
  <c r="F14" i="79"/>
  <c r="H14" i="79" s="1"/>
  <c r="H10" i="79"/>
  <c r="F11" i="79"/>
  <c r="H11" i="79" s="1"/>
  <c r="F4" i="79"/>
  <c r="F8" i="79"/>
  <c r="H8" i="79" s="1"/>
  <c r="F7" i="79"/>
  <c r="H7" i="79" s="1"/>
  <c r="F13" i="79"/>
  <c r="H13" i="79" s="1"/>
  <c r="F6" i="79"/>
  <c r="H6" i="79" s="1"/>
  <c r="F12" i="79"/>
  <c r="H12" i="79" s="1"/>
  <c r="G7" i="79"/>
  <c r="I7" i="79" s="1"/>
  <c r="G12" i="79"/>
  <c r="I12" i="79" s="1"/>
  <c r="G9" i="79"/>
  <c r="I9" i="79" s="1"/>
  <c r="L11" i="79"/>
  <c r="G13" i="79"/>
  <c r="I13" i="79" s="1"/>
  <c r="G4" i="79"/>
  <c r="I4" i="79" s="1"/>
  <c r="G8" i="79"/>
  <c r="I8" i="79" s="1"/>
  <c r="I10" i="79"/>
  <c r="G14" i="79"/>
  <c r="I14" i="79" s="1"/>
  <c r="G5" i="79"/>
  <c r="I5" i="79" s="1"/>
  <c r="G6" i="79"/>
  <c r="I6" i="79" s="1"/>
  <c r="G11" i="79"/>
  <c r="I11" i="79" s="1"/>
  <c r="D19" i="84" a="1"/>
  <c r="D19" i="84" l="1"/>
  <c r="D21" i="84" s="1"/>
  <c r="E13" i="84"/>
  <c r="E14" i="84" s="1"/>
  <c r="E15" i="84" s="1"/>
  <c r="E16" i="84" s="1"/>
  <c r="E17" i="84" s="1"/>
  <c r="E18" i="84" s="1"/>
  <c r="F15" i="79"/>
  <c r="H15" i="79" s="1"/>
  <c r="G15" i="79"/>
  <c r="G17" i="79" s="1"/>
  <c r="H4" i="79"/>
  <c r="I3" i="79"/>
  <c r="H3" i="79"/>
  <c r="H17" i="79" l="1"/>
  <c r="L22" i="79" s="1"/>
  <c r="F17" i="79"/>
  <c r="I15" i="79"/>
  <c r="I17" i="79" l="1"/>
  <c r="K22" i="79" s="1"/>
  <c r="A819" i="62"/>
  <c r="A818" i="62"/>
  <c r="A817" i="62"/>
  <c r="A816" i="62"/>
  <c r="A815" i="62"/>
  <c r="A814" i="62"/>
  <c r="A813" i="62"/>
  <c r="A812" i="62"/>
  <c r="A811" i="62"/>
  <c r="A810" i="62"/>
  <c r="A809" i="62"/>
  <c r="A808" i="62"/>
  <c r="A807" i="62"/>
  <c r="A806" i="62"/>
  <c r="A805" i="62"/>
  <c r="A804" i="62"/>
  <c r="A803" i="62"/>
  <c r="A802" i="62"/>
  <c r="A801" i="62"/>
  <c r="A800" i="62"/>
  <c r="A799" i="62"/>
  <c r="A798" i="62"/>
  <c r="A797" i="62"/>
  <c r="A796" i="62"/>
  <c r="A795" i="62"/>
  <c r="A794" i="62"/>
  <c r="A793" i="62"/>
  <c r="A792" i="62"/>
  <c r="A791" i="62"/>
  <c r="A790" i="62"/>
  <c r="A789" i="62"/>
  <c r="A788" i="62"/>
  <c r="A787" i="62"/>
  <c r="A786" i="62"/>
  <c r="A785" i="62"/>
  <c r="A784" i="62"/>
  <c r="A783" i="62"/>
  <c r="A782" i="62"/>
  <c r="A781" i="62"/>
  <c r="A780" i="62"/>
  <c r="A779" i="62"/>
  <c r="A778" i="62"/>
  <c r="A777" i="62"/>
  <c r="A776" i="62"/>
  <c r="A775" i="62"/>
  <c r="A774" i="62"/>
  <c r="A773" i="62"/>
  <c r="A772" i="62"/>
  <c r="A771" i="62"/>
  <c r="A770" i="62"/>
  <c r="A769" i="62"/>
  <c r="A768" i="62"/>
  <c r="A767" i="62"/>
  <c r="A766" i="62"/>
  <c r="A765" i="62"/>
  <c r="A764" i="62"/>
  <c r="A763" i="62"/>
  <c r="A762" i="62"/>
  <c r="A761" i="62"/>
  <c r="A760" i="62"/>
  <c r="A759" i="62"/>
  <c r="A758" i="62"/>
  <c r="A757" i="62"/>
  <c r="A756" i="62"/>
  <c r="A755" i="62"/>
  <c r="A754" i="62"/>
  <c r="A753" i="62"/>
  <c r="A752" i="62"/>
  <c r="A751" i="62"/>
  <c r="A750" i="62"/>
  <c r="A749" i="62"/>
  <c r="A748" i="62"/>
  <c r="A747" i="62"/>
  <c r="A746" i="62"/>
  <c r="A745" i="62"/>
  <c r="A744" i="62"/>
  <c r="A743" i="62"/>
  <c r="A742" i="62"/>
  <c r="A741" i="62"/>
  <c r="A740" i="62"/>
  <c r="A739" i="62"/>
  <c r="A738" i="62"/>
  <c r="A737" i="62"/>
  <c r="A736" i="62"/>
  <c r="A735" i="62"/>
  <c r="A734" i="62"/>
  <c r="A733" i="62"/>
  <c r="A732" i="62"/>
  <c r="A731" i="62"/>
  <c r="A730" i="62"/>
  <c r="A729" i="62"/>
  <c r="A728" i="62"/>
  <c r="A727" i="62"/>
  <c r="A726" i="62"/>
  <c r="A725" i="62"/>
  <c r="A724" i="62"/>
  <c r="A723" i="62"/>
  <c r="A722" i="62"/>
  <c r="A721" i="62"/>
  <c r="A720" i="62"/>
  <c r="A719" i="62"/>
  <c r="A718" i="62"/>
  <c r="A717" i="62"/>
  <c r="A716" i="62"/>
  <c r="A715" i="62"/>
  <c r="A714" i="62"/>
  <c r="A713" i="62"/>
  <c r="A712" i="62"/>
  <c r="A711" i="62"/>
  <c r="A710" i="62"/>
  <c r="A709" i="62"/>
  <c r="A708" i="62"/>
  <c r="A707" i="62"/>
  <c r="A706" i="62"/>
  <c r="A705" i="62"/>
  <c r="A704" i="62"/>
  <c r="A703" i="62"/>
  <c r="A702" i="62"/>
  <c r="A701" i="62"/>
  <c r="A700" i="62"/>
  <c r="A699" i="62"/>
  <c r="A698" i="62"/>
  <c r="A697" i="62"/>
  <c r="A696" i="62"/>
  <c r="A695" i="62"/>
  <c r="A693" i="62"/>
  <c r="A692" i="62"/>
  <c r="A691" i="62"/>
  <c r="A690" i="62"/>
  <c r="A689" i="62"/>
  <c r="A688" i="62"/>
  <c r="A687" i="62"/>
  <c r="A686" i="62"/>
  <c r="A685" i="62"/>
  <c r="A684" i="62"/>
  <c r="A683" i="62"/>
  <c r="A682" i="62"/>
  <c r="A681" i="62"/>
  <c r="A680" i="62"/>
  <c r="A679" i="62"/>
  <c r="A678" i="62"/>
  <c r="A677" i="62"/>
  <c r="A676" i="62"/>
  <c r="A675" i="62"/>
  <c r="A674" i="62"/>
  <c r="A673" i="62"/>
  <c r="A672" i="62"/>
  <c r="A671" i="62"/>
  <c r="A670" i="62"/>
  <c r="A669" i="62"/>
  <c r="A668" i="62"/>
  <c r="A667" i="62"/>
  <c r="A666" i="62"/>
  <c r="A665" i="62"/>
  <c r="A664" i="62"/>
  <c r="A663" i="62"/>
  <c r="A662" i="62"/>
  <c r="A661" i="62"/>
  <c r="A660" i="62"/>
  <c r="A659" i="62"/>
  <c r="A658" i="62"/>
  <c r="A657" i="62"/>
  <c r="A656" i="62"/>
  <c r="A655" i="62"/>
  <c r="A654" i="62"/>
  <c r="A653" i="62"/>
  <c r="A652" i="62"/>
  <c r="A651" i="62"/>
  <c r="A650" i="62"/>
  <c r="A649" i="62"/>
  <c r="A648" i="62"/>
  <c r="A647" i="62"/>
  <c r="A646" i="62"/>
  <c r="A645" i="62"/>
  <c r="A644" i="62"/>
  <c r="A643" i="62"/>
  <c r="A642" i="62"/>
  <c r="A641" i="62"/>
  <c r="A640" i="62"/>
  <c r="A639" i="62"/>
  <c r="A638" i="62"/>
  <c r="A637" i="62"/>
  <c r="A636" i="62"/>
  <c r="A635" i="62"/>
  <c r="A634" i="62"/>
  <c r="A633" i="62"/>
  <c r="A632" i="62"/>
  <c r="A631" i="62"/>
  <c r="A630" i="62"/>
  <c r="A629" i="62"/>
  <c r="A628" i="62"/>
  <c r="A627" i="62"/>
  <c r="A626" i="62"/>
  <c r="A625" i="62"/>
  <c r="A624" i="62"/>
  <c r="A623" i="62"/>
  <c r="A622" i="62"/>
  <c r="A621" i="62"/>
  <c r="A620" i="62"/>
  <c r="A619" i="62"/>
  <c r="A618" i="62"/>
  <c r="A617" i="62"/>
  <c r="A616" i="62"/>
  <c r="A615" i="62"/>
  <c r="A614" i="62"/>
  <c r="A613" i="62"/>
  <c r="A612" i="62"/>
  <c r="A611" i="62"/>
  <c r="A610" i="62"/>
  <c r="A609" i="62"/>
  <c r="A608" i="62"/>
  <c r="A607" i="62"/>
  <c r="A606" i="62"/>
  <c r="A605" i="62"/>
  <c r="A604" i="62"/>
  <c r="A603" i="62"/>
  <c r="A602" i="62"/>
  <c r="A601" i="62"/>
  <c r="A600" i="62"/>
  <c r="A599" i="62"/>
  <c r="A598" i="62"/>
  <c r="A597" i="62"/>
  <c r="A596" i="62"/>
  <c r="A595" i="62"/>
  <c r="A594" i="62"/>
  <c r="A593" i="62"/>
  <c r="A592" i="62"/>
  <c r="A591" i="62"/>
  <c r="A590" i="62"/>
  <c r="A589" i="62"/>
  <c r="A588" i="62"/>
  <c r="A587" i="62"/>
  <c r="A586" i="62"/>
  <c r="A585" i="62"/>
  <c r="A584" i="62"/>
  <c r="A583" i="62"/>
  <c r="A582" i="62"/>
  <c r="A581" i="62"/>
  <c r="A580" i="62"/>
  <c r="A579" i="62"/>
  <c r="A578" i="62"/>
  <c r="A577" i="62"/>
  <c r="A576" i="62"/>
  <c r="A575" i="62"/>
  <c r="A574" i="62"/>
  <c r="A573" i="62"/>
  <c r="A572" i="62"/>
  <c r="A571" i="62"/>
  <c r="A570" i="62"/>
  <c r="A569" i="62"/>
  <c r="A568" i="62"/>
  <c r="A567" i="62"/>
  <c r="A566" i="62"/>
  <c r="A565" i="62"/>
  <c r="A564" i="62"/>
  <c r="A563" i="62"/>
  <c r="A562" i="62"/>
  <c r="A561" i="62"/>
  <c r="A560" i="62"/>
  <c r="A559" i="62"/>
  <c r="A558" i="62"/>
  <c r="A557" i="62"/>
  <c r="A556" i="62"/>
  <c r="A555" i="62"/>
  <c r="A554" i="62"/>
  <c r="A553" i="62"/>
  <c r="A552" i="62"/>
  <c r="A551" i="62"/>
  <c r="A550" i="62"/>
  <c r="A549" i="62"/>
  <c r="A548" i="62"/>
  <c r="A547" i="62"/>
  <c r="A546" i="62"/>
  <c r="A545" i="62"/>
  <c r="A544" i="62"/>
  <c r="A543" i="62"/>
  <c r="A542" i="62"/>
  <c r="A541" i="62"/>
  <c r="A540" i="62"/>
  <c r="A539" i="62"/>
  <c r="A538" i="62"/>
  <c r="A537" i="62"/>
  <c r="A536" i="62"/>
  <c r="A535" i="62"/>
  <c r="A534" i="62"/>
  <c r="A533" i="62"/>
  <c r="A532" i="62"/>
  <c r="A531" i="62"/>
  <c r="A530" i="62"/>
  <c r="A529" i="62"/>
  <c r="A528" i="62"/>
  <c r="A527" i="62"/>
  <c r="A526" i="62"/>
  <c r="A525" i="62"/>
  <c r="A524" i="62"/>
  <c r="A523" i="62"/>
  <c r="A522" i="62"/>
  <c r="A521" i="62"/>
  <c r="A520" i="62"/>
  <c r="A519" i="62"/>
  <c r="A518" i="62"/>
  <c r="A517" i="62"/>
  <c r="A516" i="62"/>
  <c r="A515" i="62"/>
  <c r="A514" i="62"/>
  <c r="A513" i="62"/>
  <c r="A512" i="62"/>
  <c r="A511" i="62"/>
  <c r="A510" i="62"/>
  <c r="A509" i="62"/>
  <c r="A508" i="62"/>
  <c r="A507" i="62"/>
  <c r="A506" i="62"/>
  <c r="A505" i="62"/>
  <c r="A504" i="62"/>
  <c r="A503" i="62"/>
  <c r="A502" i="62"/>
  <c r="A501" i="62"/>
  <c r="A500" i="62"/>
  <c r="A499" i="62"/>
  <c r="A498" i="62"/>
  <c r="A497" i="62"/>
  <c r="A496" i="62"/>
  <c r="A495" i="62"/>
  <c r="A494" i="62"/>
  <c r="A493" i="62"/>
  <c r="A492" i="62"/>
  <c r="A491" i="62"/>
  <c r="A490" i="62"/>
  <c r="A489" i="62"/>
  <c r="A488" i="62"/>
  <c r="A487" i="62"/>
  <c r="A486" i="62"/>
  <c r="A485" i="62"/>
  <c r="A484" i="62"/>
  <c r="A483" i="62"/>
  <c r="A482" i="62"/>
  <c r="A481" i="62"/>
  <c r="A480" i="62"/>
  <c r="A479" i="62"/>
  <c r="A478" i="62"/>
  <c r="A477" i="62"/>
  <c r="A476" i="62"/>
  <c r="A475" i="62"/>
  <c r="A474" i="62"/>
  <c r="A473" i="62"/>
  <c r="A472" i="62"/>
  <c r="A471" i="62"/>
  <c r="A470" i="62"/>
  <c r="A469" i="62"/>
  <c r="A468" i="62"/>
  <c r="A467" i="62"/>
  <c r="A466" i="62"/>
  <c r="A465" i="62"/>
  <c r="A464" i="62"/>
  <c r="A463" i="62"/>
  <c r="A462" i="62"/>
  <c r="A461" i="62"/>
  <c r="A460" i="62"/>
  <c r="A459" i="62"/>
  <c r="A458" i="62"/>
  <c r="A457" i="62"/>
  <c r="A456" i="62"/>
  <c r="A455" i="62"/>
  <c r="A454" i="62"/>
  <c r="A453" i="62"/>
  <c r="A452" i="62"/>
  <c r="A451" i="62"/>
  <c r="A450" i="62"/>
  <c r="A449" i="62"/>
  <c r="A448" i="62"/>
  <c r="A447" i="62"/>
  <c r="A446" i="62"/>
  <c r="A445" i="62"/>
  <c r="A444" i="62"/>
  <c r="A443" i="62"/>
  <c r="A442" i="62"/>
  <c r="A441" i="62"/>
  <c r="A440" i="62"/>
  <c r="A439" i="62"/>
  <c r="A438" i="62"/>
  <c r="A437" i="62"/>
  <c r="A436" i="62"/>
  <c r="A435" i="62"/>
  <c r="A434" i="62"/>
  <c r="A433" i="62"/>
  <c r="A432" i="62"/>
  <c r="A431" i="62"/>
  <c r="A430" i="62"/>
  <c r="A429" i="62"/>
  <c r="A428" i="62"/>
  <c r="A427" i="62"/>
  <c r="A426" i="62"/>
  <c r="A425" i="62"/>
  <c r="A424" i="62"/>
  <c r="A423" i="62"/>
  <c r="A422" i="62"/>
  <c r="A421" i="62"/>
  <c r="A420" i="62"/>
  <c r="A419" i="62"/>
  <c r="A418" i="62"/>
  <c r="A417" i="62"/>
  <c r="A416" i="62"/>
  <c r="A415" i="62"/>
  <c r="A414" i="62"/>
  <c r="A413" i="62"/>
  <c r="A412" i="62"/>
  <c r="A411" i="62"/>
  <c r="A410" i="62"/>
  <c r="A409" i="62"/>
  <c r="A408" i="62"/>
  <c r="A407" i="62"/>
  <c r="A406" i="62"/>
  <c r="A405" i="62"/>
  <c r="A404" i="62"/>
  <c r="A403" i="62"/>
  <c r="A402" i="62"/>
  <c r="A401" i="62"/>
  <c r="A400" i="62"/>
  <c r="A399" i="62"/>
  <c r="A398" i="62"/>
  <c r="A397" i="62"/>
  <c r="A396" i="62"/>
  <c r="A395" i="62"/>
  <c r="A394" i="62"/>
  <c r="A393" i="62"/>
  <c r="A392" i="62"/>
  <c r="A391" i="62"/>
  <c r="A390" i="62"/>
  <c r="A389" i="62"/>
  <c r="A388" i="62"/>
  <c r="A387" i="62"/>
  <c r="A386" i="62"/>
  <c r="A385" i="62"/>
  <c r="A384" i="62"/>
  <c r="A383" i="62"/>
  <c r="A382" i="62"/>
  <c r="A381" i="62"/>
  <c r="A380" i="62"/>
  <c r="A379" i="62"/>
  <c r="A378" i="62"/>
  <c r="A377" i="62"/>
  <c r="A376" i="62"/>
  <c r="A375" i="62"/>
  <c r="A374" i="62"/>
  <c r="A373" i="62"/>
  <c r="A372" i="62"/>
  <c r="A371" i="62"/>
  <c r="A370" i="62"/>
  <c r="A369" i="62"/>
  <c r="A368" i="62"/>
  <c r="A367" i="62"/>
  <c r="A366" i="62"/>
  <c r="A365" i="62"/>
  <c r="A364" i="62"/>
  <c r="A363" i="62"/>
  <c r="A362" i="62"/>
  <c r="A361" i="62"/>
  <c r="A360" i="62"/>
  <c r="A359" i="62"/>
  <c r="A358" i="62"/>
  <c r="A357" i="62"/>
  <c r="A356" i="62"/>
  <c r="A355" i="62"/>
  <c r="A354" i="62"/>
  <c r="A353" i="62"/>
  <c r="A352" i="62"/>
  <c r="A351" i="62"/>
  <c r="A350" i="62"/>
  <c r="A349" i="62"/>
  <c r="A348" i="62"/>
  <c r="A347" i="62"/>
  <c r="A346" i="62"/>
  <c r="A345" i="62"/>
  <c r="A344" i="62"/>
  <c r="A343" i="62"/>
  <c r="A342" i="62"/>
  <c r="A341" i="62"/>
  <c r="A340" i="62"/>
  <c r="A339" i="62"/>
  <c r="A338" i="62"/>
  <c r="A337" i="62"/>
  <c r="A336" i="62"/>
  <c r="A335" i="62"/>
  <c r="A334" i="62"/>
  <c r="A333" i="62"/>
  <c r="A332" i="62"/>
  <c r="A331" i="62"/>
  <c r="A330" i="62"/>
  <c r="A325" i="62"/>
  <c r="A324" i="62"/>
  <c r="A323" i="62"/>
  <c r="A322" i="62"/>
  <c r="A321" i="62"/>
  <c r="A320" i="62"/>
  <c r="A319" i="62"/>
  <c r="A318" i="62"/>
  <c r="A317" i="62"/>
  <c r="A316" i="62"/>
  <c r="A315" i="62"/>
  <c r="A314" i="62"/>
  <c r="A313" i="62"/>
  <c r="A312" i="62"/>
  <c r="A311" i="62"/>
  <c r="A310" i="62"/>
  <c r="A309" i="62"/>
  <c r="A308" i="62"/>
  <c r="A307" i="62"/>
  <c r="A306" i="62"/>
  <c r="A305" i="62"/>
  <c r="A304" i="62"/>
  <c r="A303" i="62"/>
  <c r="A302" i="62"/>
  <c r="A301" i="62"/>
  <c r="A300" i="62"/>
  <c r="A299" i="62"/>
  <c r="A298" i="62"/>
  <c r="A297" i="62"/>
  <c r="A296" i="62"/>
  <c r="A295" i="62"/>
  <c r="A294" i="62"/>
  <c r="A293" i="62"/>
  <c r="A292" i="62"/>
  <c r="A291" i="62"/>
  <c r="A290" i="62"/>
  <c r="A289" i="62"/>
  <c r="A288" i="62"/>
  <c r="A287" i="62"/>
  <c r="A286" i="62"/>
  <c r="A285" i="62"/>
  <c r="A284" i="62"/>
  <c r="A283" i="62"/>
  <c r="A282" i="62"/>
  <c r="A281" i="62"/>
  <c r="A280" i="62"/>
  <c r="A279" i="62"/>
  <c r="A278" i="62"/>
  <c r="A277" i="62"/>
  <c r="A276" i="62"/>
  <c r="A275" i="62"/>
  <c r="A274" i="62"/>
  <c r="A273" i="62"/>
  <c r="A272" i="62"/>
  <c r="A271" i="62"/>
  <c r="A270" i="62"/>
  <c r="A269" i="62"/>
  <c r="A268" i="62"/>
  <c r="A267" i="62"/>
  <c r="A266" i="62"/>
  <c r="A265" i="62"/>
  <c r="A264" i="62"/>
  <c r="A263" i="62"/>
  <c r="A262" i="62"/>
  <c r="A261" i="62"/>
  <c r="A260" i="62"/>
  <c r="A259" i="62"/>
  <c r="A258" i="62"/>
  <c r="A257" i="62"/>
  <c r="A256" i="62"/>
  <c r="A255" i="62"/>
  <c r="A254" i="62"/>
  <c r="A253" i="62"/>
  <c r="A252" i="62"/>
  <c r="A251" i="62"/>
  <c r="A250" i="62"/>
  <c r="A249" i="62"/>
  <c r="A248" i="62"/>
  <c r="A247" i="62"/>
  <c r="A246" i="62"/>
  <c r="A245" i="62"/>
  <c r="A244" i="62"/>
  <c r="A243" i="62"/>
  <c r="A242" i="62"/>
  <c r="A241" i="62"/>
  <c r="A240" i="62"/>
  <c r="A239" i="62"/>
  <c r="A238" i="62"/>
  <c r="A237" i="62"/>
  <c r="A236" i="62"/>
  <c r="A235" i="62"/>
  <c r="A234" i="62"/>
  <c r="A233" i="62"/>
  <c r="A232" i="62"/>
  <c r="A231" i="62"/>
  <c r="A230" i="62"/>
  <c r="A229" i="62"/>
  <c r="A228" i="62"/>
  <c r="A227" i="62"/>
  <c r="A226" i="62"/>
  <c r="A225" i="62"/>
  <c r="A224" i="62"/>
  <c r="A223" i="62"/>
  <c r="A222" i="62"/>
  <c r="A221" i="62"/>
  <c r="A220" i="62"/>
  <c r="A219" i="62"/>
  <c r="A218" i="62"/>
  <c r="A217" i="62"/>
  <c r="A216" i="62"/>
  <c r="A215" i="62"/>
  <c r="A214" i="62"/>
  <c r="A213" i="62"/>
  <c r="A212" i="62"/>
  <c r="A211" i="62"/>
  <c r="A210" i="62"/>
  <c r="A209" i="62"/>
  <c r="A208" i="62"/>
  <c r="A207" i="62"/>
  <c r="A206" i="62"/>
  <c r="A205" i="62"/>
  <c r="A204" i="62"/>
  <c r="A203" i="62"/>
  <c r="A202" i="62"/>
  <c r="A201" i="62"/>
  <c r="A200" i="62"/>
  <c r="A199" i="62"/>
  <c r="A198" i="62"/>
  <c r="A197" i="62"/>
  <c r="A196" i="62"/>
  <c r="A195" i="62"/>
  <c r="A194" i="62"/>
  <c r="A193" i="62"/>
  <c r="A192" i="62"/>
  <c r="A191" i="62"/>
  <c r="A190" i="62"/>
  <c r="A189" i="62"/>
  <c r="A188" i="62"/>
  <c r="A187" i="62"/>
  <c r="A186" i="62"/>
  <c r="A185" i="62"/>
  <c r="A184" i="62"/>
  <c r="A183" i="62"/>
  <c r="A182" i="62"/>
  <c r="A181" i="62"/>
  <c r="A180" i="62"/>
  <c r="A179" i="62"/>
  <c r="A178" i="62"/>
  <c r="A177" i="62"/>
  <c r="A176" i="62"/>
  <c r="A175" i="62"/>
  <c r="A174" i="62"/>
  <c r="A173" i="62"/>
  <c r="A172" i="62"/>
  <c r="A171" i="62"/>
  <c r="A170" i="62"/>
  <c r="A169" i="62"/>
  <c r="A168" i="62"/>
  <c r="A167" i="62"/>
  <c r="A166" i="62"/>
  <c r="A165" i="62"/>
  <c r="A164" i="62"/>
  <c r="A163" i="62"/>
  <c r="A162" i="62"/>
  <c r="A161" i="62"/>
  <c r="A160" i="62"/>
  <c r="A159" i="62"/>
  <c r="A158" i="62"/>
  <c r="A157" i="62"/>
  <c r="A156" i="62"/>
  <c r="A155" i="62"/>
  <c r="A154" i="62"/>
  <c r="A153" i="62"/>
  <c r="A152" i="62"/>
  <c r="A151" i="62"/>
  <c r="A150" i="62"/>
  <c r="A149" i="62"/>
  <c r="A148" i="62"/>
  <c r="A147" i="62"/>
  <c r="A146" i="62"/>
  <c r="A145" i="62"/>
  <c r="A144" i="62"/>
  <c r="A143" i="62"/>
  <c r="A142" i="62"/>
  <c r="A141" i="62"/>
  <c r="A140" i="62"/>
  <c r="A139" i="62"/>
  <c r="A138" i="62"/>
  <c r="A137" i="62"/>
  <c r="A136" i="62"/>
  <c r="A135" i="62"/>
  <c r="A134" i="62"/>
  <c r="A133" i="62"/>
  <c r="A132" i="62"/>
  <c r="A131" i="62"/>
  <c r="A130" i="62"/>
  <c r="A129" i="62"/>
  <c r="A128" i="62"/>
  <c r="A127" i="62"/>
  <c r="A126" i="62"/>
  <c r="A125" i="62"/>
  <c r="A124" i="62"/>
  <c r="A123" i="62"/>
  <c r="A122" i="62"/>
  <c r="A121" i="62"/>
  <c r="A120" i="62"/>
  <c r="A119" i="62"/>
  <c r="A118" i="62"/>
  <c r="A117" i="62"/>
  <c r="A116" i="62"/>
  <c r="A115" i="62"/>
  <c r="A114" i="62"/>
  <c r="A113" i="62"/>
  <c r="A112" i="62"/>
  <c r="A111" i="62"/>
  <c r="A110" i="62"/>
  <c r="A109" i="62"/>
  <c r="A108" i="62"/>
  <c r="A107" i="62"/>
  <c r="A106" i="62"/>
  <c r="A105" i="62"/>
  <c r="A104" i="62"/>
  <c r="A103" i="62"/>
  <c r="A102" i="62"/>
  <c r="A101" i="62"/>
  <c r="A100" i="62"/>
  <c r="A99" i="62"/>
  <c r="A98" i="62"/>
  <c r="A97" i="62"/>
  <c r="A96" i="62"/>
  <c r="A95" i="62"/>
  <c r="A94" i="62"/>
  <c r="A93" i="62"/>
  <c r="A92" i="62"/>
  <c r="A91" i="62"/>
  <c r="A90" i="62"/>
  <c r="A89" i="62"/>
  <c r="A88" i="62"/>
  <c r="A87" i="62"/>
  <c r="A86" i="62"/>
  <c r="A85" i="62"/>
  <c r="A84" i="62"/>
  <c r="A83" i="62"/>
  <c r="A82" i="62"/>
  <c r="A81" i="62"/>
  <c r="A80" i="62"/>
  <c r="A79" i="62"/>
  <c r="A78" i="62"/>
  <c r="A77" i="62"/>
  <c r="A76" i="62"/>
  <c r="A75" i="62"/>
  <c r="A74" i="62"/>
  <c r="A73" i="62"/>
  <c r="A72" i="62"/>
  <c r="A71" i="62"/>
  <c r="A70" i="62"/>
  <c r="A69" i="62"/>
  <c r="A68" i="62"/>
  <c r="A67" i="62"/>
  <c r="A66" i="62"/>
  <c r="A65" i="62"/>
  <c r="A64" i="62"/>
  <c r="A63" i="62"/>
  <c r="A62" i="62"/>
  <c r="A61" i="62"/>
  <c r="A60" i="62"/>
  <c r="A59" i="62"/>
  <c r="A58" i="62"/>
  <c r="A57" i="62"/>
  <c r="A56" i="62"/>
  <c r="A55" i="62"/>
  <c r="A54" i="62"/>
  <c r="A53" i="62"/>
  <c r="A52" i="62"/>
  <c r="A51" i="62"/>
  <c r="A50" i="62"/>
  <c r="A49" i="62"/>
  <c r="A48" i="62"/>
  <c r="A47" i="62"/>
  <c r="A46" i="62"/>
  <c r="A45" i="62"/>
  <c r="A44" i="62"/>
  <c r="A43" i="62"/>
  <c r="A42" i="62"/>
  <c r="A41" i="62"/>
  <c r="A40" i="62"/>
  <c r="A39" i="62"/>
  <c r="A38" i="62"/>
  <c r="A37" i="62"/>
  <c r="A36" i="62"/>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L6" i="52" l="1"/>
  <c r="I6" i="52" l="1"/>
  <c r="E6" i="52"/>
  <c r="V57" i="52"/>
  <c r="B6" i="52"/>
  <c r="E57" i="52" l="1"/>
  <c r="Y48" i="52" l="1"/>
  <c r="Z34" i="52"/>
  <c r="V34" i="52"/>
  <c r="Q34" i="52"/>
  <c r="L34" i="52"/>
  <c r="H34" i="52"/>
  <c r="C34" i="52"/>
  <c r="E37" i="52"/>
  <c r="B13" i="52"/>
  <c r="P6" i="52"/>
  <c r="E11" i="52" s="1"/>
  <c r="E4" i="52" l="1"/>
  <c r="AS12" i="67" l="1"/>
  <c r="AS13" i="67"/>
  <c r="AS14" i="67"/>
  <c r="AS15" i="67"/>
  <c r="AS16" i="67"/>
  <c r="AS17" i="67"/>
  <c r="AS18" i="67"/>
  <c r="AS19" i="67"/>
  <c r="AS20" i="67"/>
  <c r="AS21" i="67"/>
  <c r="AS22" i="67"/>
  <c r="AS23" i="67"/>
  <c r="AS24" i="67"/>
  <c r="AS25" i="67"/>
  <c r="AS26" i="67"/>
  <c r="AS27" i="67"/>
  <c r="AS28" i="67"/>
  <c r="AS29" i="67"/>
  <c r="AS30" i="67"/>
  <c r="AS31" i="67"/>
  <c r="AS32" i="67"/>
  <c r="AS33" i="67"/>
  <c r="AS34" i="67"/>
  <c r="AS35" i="67"/>
  <c r="AS36" i="67"/>
  <c r="AS37" i="67"/>
  <c r="AS38" i="67"/>
  <c r="AS39" i="67"/>
  <c r="AS40" i="67"/>
  <c r="AS41" i="67"/>
  <c r="AQ12" i="67"/>
  <c r="AQ13" i="67"/>
  <c r="AQ14" i="67"/>
  <c r="AQ15" i="67"/>
  <c r="AQ16" i="67"/>
  <c r="AQ17" i="67"/>
  <c r="AQ18" i="67"/>
  <c r="AQ19" i="67"/>
  <c r="AQ20" i="67"/>
  <c r="AQ21" i="67"/>
  <c r="AQ22" i="67"/>
  <c r="AQ23" i="67"/>
  <c r="AQ24" i="67"/>
  <c r="AQ25" i="67"/>
  <c r="AQ26" i="67"/>
  <c r="AQ27" i="67"/>
  <c r="AQ28" i="67"/>
  <c r="AQ29" i="67"/>
  <c r="AQ30" i="67"/>
  <c r="AQ31" i="67"/>
  <c r="AQ32" i="67"/>
  <c r="AQ33" i="67"/>
  <c r="AQ34" i="67"/>
  <c r="AQ35" i="67"/>
  <c r="AQ36" i="67"/>
  <c r="AQ37" i="67"/>
  <c r="AQ38" i="67"/>
  <c r="AQ39" i="67"/>
  <c r="AQ40" i="67"/>
  <c r="AQ41" i="67"/>
  <c r="A4" i="62" l="1"/>
  <c r="A3" i="62"/>
  <c r="AA47" i="70" l="1"/>
  <c r="R47" i="70"/>
  <c r="Q47" i="70"/>
  <c r="AA46" i="70"/>
  <c r="R46" i="70"/>
  <c r="Q46" i="70"/>
  <c r="AA45" i="70"/>
  <c r="R45" i="70"/>
  <c r="Q45" i="70"/>
  <c r="AA44" i="70"/>
  <c r="R44" i="70"/>
  <c r="Q44" i="70"/>
  <c r="AA43" i="70"/>
  <c r="R43" i="70"/>
  <c r="Q43" i="70"/>
  <c r="AA42" i="70"/>
  <c r="R42" i="70"/>
  <c r="Q42" i="70"/>
  <c r="AA41" i="70"/>
  <c r="R41" i="70"/>
  <c r="Q41" i="70"/>
  <c r="AA40" i="70"/>
  <c r="R40" i="70"/>
  <c r="Q40" i="70"/>
  <c r="AA39" i="70"/>
  <c r="R39" i="70"/>
  <c r="Q39" i="70"/>
  <c r="AA38" i="70"/>
  <c r="R38" i="70"/>
  <c r="Q38" i="70"/>
  <c r="AA37" i="70"/>
  <c r="R37" i="70"/>
  <c r="Q37" i="70"/>
  <c r="AA36" i="70"/>
  <c r="R36" i="70"/>
  <c r="Q36" i="70"/>
  <c r="AA35" i="70"/>
  <c r="R35" i="70"/>
  <c r="Q35" i="70"/>
  <c r="AA34" i="70"/>
  <c r="R34" i="70"/>
  <c r="Q34" i="70"/>
  <c r="AA33" i="70"/>
  <c r="R33" i="70"/>
  <c r="Q33" i="70"/>
  <c r="AA32" i="70"/>
  <c r="R32" i="70"/>
  <c r="Q32" i="70"/>
  <c r="AA31" i="70"/>
  <c r="R31" i="70"/>
  <c r="Q31" i="70"/>
  <c r="AA30" i="70"/>
  <c r="R30" i="70"/>
  <c r="Q30" i="70"/>
  <c r="AA29" i="70"/>
  <c r="R29" i="70"/>
  <c r="Q29" i="70"/>
  <c r="AA28" i="70"/>
  <c r="R28" i="70"/>
  <c r="Q28" i="70"/>
  <c r="AA27" i="70"/>
  <c r="R27" i="70"/>
  <c r="Q27" i="70"/>
  <c r="AA26" i="70"/>
  <c r="R26" i="70"/>
  <c r="Q26" i="70"/>
  <c r="AA25" i="70"/>
  <c r="R25" i="70"/>
  <c r="Q25" i="70"/>
  <c r="AA13" i="70"/>
  <c r="AA10" i="70"/>
  <c r="R10" i="70"/>
  <c r="Q10" i="70"/>
  <c r="AA9" i="70"/>
  <c r="R9" i="70"/>
  <c r="Q9" i="70"/>
  <c r="AA8" i="70"/>
  <c r="R8" i="70"/>
  <c r="Q8" i="70"/>
  <c r="Y48" i="70" l="1"/>
  <c r="N15" i="62"/>
  <c r="N13" i="62"/>
  <c r="N828" i="67" l="1"/>
  <c r="N827" i="67"/>
  <c r="N826" i="67"/>
  <c r="N825" i="67"/>
  <c r="N824" i="67"/>
  <c r="AA829" i="67" l="1"/>
  <c r="AC828" i="67"/>
  <c r="AA828" i="67"/>
  <c r="W828" i="67"/>
  <c r="S828" i="67"/>
  <c r="R828" i="67"/>
  <c r="Q828" i="67"/>
  <c r="P828" i="67"/>
  <c r="X828" i="67" s="1"/>
  <c r="O828" i="67"/>
  <c r="M828" i="67"/>
  <c r="L828" i="67"/>
  <c r="AC827" i="67"/>
  <c r="AA827" i="67"/>
  <c r="W827" i="67"/>
  <c r="S827" i="67"/>
  <c r="R827" i="67"/>
  <c r="Q827" i="67"/>
  <c r="P827" i="67"/>
  <c r="X827" i="67" s="1"/>
  <c r="O827" i="67"/>
  <c r="M827" i="67"/>
  <c r="L827" i="67"/>
  <c r="AC826" i="67"/>
  <c r="AA826" i="67"/>
  <c r="W826" i="67"/>
  <c r="S826" i="67"/>
  <c r="R826" i="67"/>
  <c r="Q826" i="67"/>
  <c r="P826" i="67"/>
  <c r="X826" i="67" s="1"/>
  <c r="O826" i="67"/>
  <c r="M826" i="67"/>
  <c r="L826" i="67"/>
  <c r="AC825" i="67"/>
  <c r="AA825" i="67"/>
  <c r="W825" i="67"/>
  <c r="S825" i="67"/>
  <c r="R825" i="67"/>
  <c r="Q825" i="67"/>
  <c r="P825" i="67"/>
  <c r="X825" i="67" s="1"/>
  <c r="O825" i="67"/>
  <c r="M825" i="67"/>
  <c r="L825" i="67"/>
  <c r="AC824" i="67"/>
  <c r="AA824" i="67"/>
  <c r="W824" i="67"/>
  <c r="S824" i="67"/>
  <c r="R824" i="67"/>
  <c r="Q824" i="67"/>
  <c r="P824" i="67"/>
  <c r="X824" i="67" s="1"/>
  <c r="O824" i="67"/>
  <c r="M824" i="67"/>
  <c r="L824" i="67"/>
  <c r="AC823" i="67"/>
  <c r="AA823" i="67"/>
  <c r="X823" i="67"/>
  <c r="S823" i="67"/>
  <c r="R823" i="67"/>
  <c r="Q823" i="67"/>
  <c r="P823" i="67"/>
  <c r="O823" i="67"/>
  <c r="N823" i="67"/>
  <c r="M823" i="67"/>
  <c r="L823" i="67"/>
  <c r="AC822" i="67"/>
  <c r="AA822" i="67"/>
  <c r="W822" i="67"/>
  <c r="U822" i="67"/>
  <c r="S822" i="67"/>
  <c r="R822" i="67"/>
  <c r="Q822" i="67"/>
  <c r="P822" i="67"/>
  <c r="X822" i="67" s="1"/>
  <c r="O822" i="67"/>
  <c r="N822" i="67"/>
  <c r="M822" i="67"/>
  <c r="L822" i="67"/>
  <c r="AC821" i="67"/>
  <c r="AA821" i="67"/>
  <c r="W821" i="67"/>
  <c r="U821" i="67"/>
  <c r="S821" i="67"/>
  <c r="R821" i="67"/>
  <c r="Q821" i="67"/>
  <c r="P821" i="67"/>
  <c r="X821" i="67" s="1"/>
  <c r="O821" i="67"/>
  <c r="N821" i="67"/>
  <c r="M821" i="67"/>
  <c r="L821" i="67"/>
  <c r="AC820" i="67"/>
  <c r="AA820" i="67"/>
  <c r="W820" i="67"/>
  <c r="U820" i="67"/>
  <c r="S820" i="67"/>
  <c r="R820" i="67"/>
  <c r="Q820" i="67"/>
  <c r="P820" i="67"/>
  <c r="X820" i="67" s="1"/>
  <c r="O820" i="67"/>
  <c r="N820" i="67"/>
  <c r="M820" i="67"/>
  <c r="L820" i="67"/>
  <c r="AC819" i="67"/>
  <c r="AA819" i="67"/>
  <c r="W819" i="67"/>
  <c r="U819" i="67"/>
  <c r="S819" i="67"/>
  <c r="R819" i="67"/>
  <c r="Q819" i="67"/>
  <c r="P819" i="67"/>
  <c r="X819" i="67" s="1"/>
  <c r="O819" i="67"/>
  <c r="N819" i="67"/>
  <c r="M819" i="67"/>
  <c r="L819" i="67"/>
  <c r="AC818" i="67"/>
  <c r="AA818" i="67"/>
  <c r="W818" i="67"/>
  <c r="U818" i="67"/>
  <c r="S818" i="67"/>
  <c r="R818" i="67"/>
  <c r="Q818" i="67"/>
  <c r="P818" i="67"/>
  <c r="X818" i="67" s="1"/>
  <c r="O818" i="67"/>
  <c r="N818" i="67"/>
  <c r="M818" i="67"/>
  <c r="L818" i="67"/>
  <c r="AC817" i="67"/>
  <c r="AA817" i="67"/>
  <c r="W817" i="67"/>
  <c r="U817" i="67"/>
  <c r="S817" i="67"/>
  <c r="R817" i="67"/>
  <c r="Q817" i="67"/>
  <c r="P817" i="67"/>
  <c r="X817" i="67" s="1"/>
  <c r="O817" i="67"/>
  <c r="N817" i="67"/>
  <c r="M817" i="67"/>
  <c r="L817" i="67"/>
  <c r="AC816" i="67"/>
  <c r="AA816" i="67"/>
  <c r="X816" i="67"/>
  <c r="U816" i="67"/>
  <c r="S816" i="67"/>
  <c r="R816" i="67"/>
  <c r="Q816" i="67"/>
  <c r="P816" i="67"/>
  <c r="O816" i="67"/>
  <c r="N816" i="67"/>
  <c r="M816" i="67"/>
  <c r="L816" i="67"/>
  <c r="AC815" i="67"/>
  <c r="AA815" i="67"/>
  <c r="W815" i="67"/>
  <c r="U815" i="67"/>
  <c r="S815" i="67"/>
  <c r="R815" i="67"/>
  <c r="Q815" i="67"/>
  <c r="P815" i="67"/>
  <c r="X815" i="67" s="1"/>
  <c r="O815" i="67"/>
  <c r="N815" i="67"/>
  <c r="M815" i="67"/>
  <c r="L815" i="67"/>
  <c r="AC814" i="67"/>
  <c r="AA814" i="67"/>
  <c r="W814" i="67"/>
  <c r="U814" i="67"/>
  <c r="S814" i="67"/>
  <c r="R814" i="67"/>
  <c r="Q814" i="67"/>
  <c r="P814" i="67"/>
  <c r="X814" i="67" s="1"/>
  <c r="O814" i="67"/>
  <c r="N814" i="67"/>
  <c r="M814" i="67"/>
  <c r="L814" i="67"/>
  <c r="AC813" i="67"/>
  <c r="AA813" i="67"/>
  <c r="W813" i="67"/>
  <c r="U813" i="67"/>
  <c r="S813" i="67"/>
  <c r="R813" i="67"/>
  <c r="Q813" i="67"/>
  <c r="P813" i="67"/>
  <c r="X813" i="67" s="1"/>
  <c r="O813" i="67"/>
  <c r="N813" i="67"/>
  <c r="M813" i="67"/>
  <c r="L813" i="67"/>
  <c r="AC812" i="67"/>
  <c r="AA812" i="67"/>
  <c r="X812" i="67"/>
  <c r="U812" i="67"/>
  <c r="S812" i="67"/>
  <c r="R812" i="67"/>
  <c r="Q812" i="67"/>
  <c r="O812" i="67"/>
  <c r="N812" i="67"/>
  <c r="M812" i="67"/>
  <c r="AC811" i="67"/>
  <c r="AA811" i="67"/>
  <c r="W811" i="67"/>
  <c r="U811" i="67"/>
  <c r="S811" i="67"/>
  <c r="R811" i="67"/>
  <c r="Q811" i="67"/>
  <c r="P811" i="67"/>
  <c r="X811" i="67" s="1"/>
  <c r="O811" i="67"/>
  <c r="N811" i="67"/>
  <c r="M811" i="67"/>
  <c r="L811" i="67"/>
  <c r="AC810" i="67"/>
  <c r="AA810" i="67"/>
  <c r="W810" i="67"/>
  <c r="U810" i="67"/>
  <c r="S810" i="67"/>
  <c r="R810" i="67"/>
  <c r="Q810" i="67"/>
  <c r="P810" i="67"/>
  <c r="X810" i="67" s="1"/>
  <c r="O810" i="67"/>
  <c r="N810" i="67"/>
  <c r="M810" i="67"/>
  <c r="L810" i="67"/>
  <c r="AC809" i="67"/>
  <c r="AA809" i="67"/>
  <c r="W809" i="67"/>
  <c r="U809" i="67"/>
  <c r="S809" i="67"/>
  <c r="R809" i="67"/>
  <c r="Q809" i="67"/>
  <c r="P809" i="67"/>
  <c r="X809" i="67" s="1"/>
  <c r="O809" i="67"/>
  <c r="N809" i="67"/>
  <c r="M809" i="67"/>
  <c r="L809" i="67"/>
  <c r="AC808" i="67"/>
  <c r="AA808" i="67"/>
  <c r="X808" i="67"/>
  <c r="U808" i="67"/>
  <c r="S808" i="67"/>
  <c r="R808" i="67"/>
  <c r="Q808" i="67"/>
  <c r="O808" i="67"/>
  <c r="N808" i="67"/>
  <c r="M808" i="67"/>
  <c r="AC807" i="67"/>
  <c r="AA807" i="67"/>
  <c r="W807" i="67"/>
  <c r="U807" i="67"/>
  <c r="S807" i="67"/>
  <c r="R807" i="67"/>
  <c r="Q807" i="67"/>
  <c r="P807" i="67"/>
  <c r="X807" i="67" s="1"/>
  <c r="O807" i="67"/>
  <c r="N807" i="67"/>
  <c r="M807" i="67"/>
  <c r="L807" i="67"/>
  <c r="AC806" i="67"/>
  <c r="AA806" i="67"/>
  <c r="W806" i="67"/>
  <c r="U806" i="67"/>
  <c r="S806" i="67"/>
  <c r="R806" i="67"/>
  <c r="Q806" i="67"/>
  <c r="P806" i="67"/>
  <c r="X806" i="67" s="1"/>
  <c r="O806" i="67"/>
  <c r="N806" i="67"/>
  <c r="M806" i="67"/>
  <c r="L806" i="67"/>
  <c r="AC805" i="67"/>
  <c r="AA805" i="67"/>
  <c r="W805" i="67"/>
  <c r="U805" i="67"/>
  <c r="S805" i="67"/>
  <c r="R805" i="67"/>
  <c r="Q805" i="67"/>
  <c r="P805" i="67"/>
  <c r="X805" i="67" s="1"/>
  <c r="O805" i="67"/>
  <c r="N805" i="67"/>
  <c r="M805" i="67"/>
  <c r="L805" i="67"/>
  <c r="AC804" i="67"/>
  <c r="AA804" i="67"/>
  <c r="W804" i="67"/>
  <c r="U804" i="67"/>
  <c r="S804" i="67"/>
  <c r="R804" i="67"/>
  <c r="Q804" i="67"/>
  <c r="P804" i="67"/>
  <c r="X804" i="67" s="1"/>
  <c r="O804" i="67"/>
  <c r="N804" i="67"/>
  <c r="M804" i="67"/>
  <c r="L804" i="67"/>
  <c r="AC803" i="67"/>
  <c r="AA803" i="67"/>
  <c r="W803" i="67"/>
  <c r="U803" i="67"/>
  <c r="S803" i="67"/>
  <c r="R803" i="67"/>
  <c r="Q803" i="67"/>
  <c r="P803" i="67"/>
  <c r="X803" i="67" s="1"/>
  <c r="O803" i="67"/>
  <c r="N803" i="67"/>
  <c r="M803" i="67"/>
  <c r="L803" i="67"/>
  <c r="AC802" i="67"/>
  <c r="AA802" i="67"/>
  <c r="W802" i="67"/>
  <c r="U802" i="67"/>
  <c r="S802" i="67"/>
  <c r="R802" i="67"/>
  <c r="Q802" i="67"/>
  <c r="P802" i="67"/>
  <c r="X802" i="67" s="1"/>
  <c r="O802" i="67"/>
  <c r="N802" i="67"/>
  <c r="M802" i="67"/>
  <c r="L802" i="67"/>
  <c r="AC801" i="67"/>
  <c r="AA801" i="67"/>
  <c r="X801" i="67"/>
  <c r="W801" i="67"/>
  <c r="U801" i="67"/>
  <c r="S801" i="67"/>
  <c r="R801" i="67"/>
  <c r="Q801" i="67"/>
  <c r="P801" i="67"/>
  <c r="O801" i="67"/>
  <c r="N801" i="67"/>
  <c r="M801" i="67"/>
  <c r="L801" i="67"/>
  <c r="AC800" i="67"/>
  <c r="AA800" i="67"/>
  <c r="W800" i="67"/>
  <c r="U800" i="67"/>
  <c r="S800" i="67"/>
  <c r="R800" i="67"/>
  <c r="Q800" i="67"/>
  <c r="P800" i="67"/>
  <c r="X800" i="67" s="1"/>
  <c r="O800" i="67"/>
  <c r="N800" i="67"/>
  <c r="M800" i="67"/>
  <c r="L800" i="67"/>
  <c r="AC799" i="67"/>
  <c r="AA799" i="67"/>
  <c r="W799" i="67"/>
  <c r="U799" i="67"/>
  <c r="S799" i="67"/>
  <c r="R799" i="67"/>
  <c r="Q799" i="67"/>
  <c r="P799" i="67"/>
  <c r="X799" i="67" s="1"/>
  <c r="O799" i="67"/>
  <c r="N799" i="67"/>
  <c r="M799" i="67"/>
  <c r="L799" i="67"/>
  <c r="AC798" i="67"/>
  <c r="AA798" i="67"/>
  <c r="W798" i="67"/>
  <c r="U798" i="67"/>
  <c r="S798" i="67"/>
  <c r="R798" i="67"/>
  <c r="Q798" i="67"/>
  <c r="P798" i="67"/>
  <c r="X798" i="67" s="1"/>
  <c r="O798" i="67"/>
  <c r="N798" i="67"/>
  <c r="M798" i="67"/>
  <c r="L798" i="67"/>
  <c r="AC797" i="67"/>
  <c r="AA797" i="67"/>
  <c r="W797" i="67"/>
  <c r="U797" i="67"/>
  <c r="S797" i="67"/>
  <c r="R797" i="67"/>
  <c r="Q797" i="67"/>
  <c r="P797" i="67"/>
  <c r="X797" i="67" s="1"/>
  <c r="O797" i="67"/>
  <c r="N797" i="67"/>
  <c r="M797" i="67"/>
  <c r="L797" i="67"/>
  <c r="AC796" i="67"/>
  <c r="AA796" i="67"/>
  <c r="W796" i="67"/>
  <c r="U796" i="67"/>
  <c r="S796" i="67"/>
  <c r="R796" i="67"/>
  <c r="Q796" i="67"/>
  <c r="P796" i="67"/>
  <c r="X796" i="67" s="1"/>
  <c r="O796" i="67"/>
  <c r="N796" i="67"/>
  <c r="M796" i="67"/>
  <c r="L796" i="67"/>
  <c r="AC795" i="67"/>
  <c r="AA795" i="67"/>
  <c r="X795" i="67"/>
  <c r="W795" i="67"/>
  <c r="U795" i="67"/>
  <c r="S795" i="67"/>
  <c r="R795" i="67"/>
  <c r="Q795" i="67"/>
  <c r="P795" i="67"/>
  <c r="O795" i="67"/>
  <c r="N795" i="67"/>
  <c r="M795" i="67"/>
  <c r="L795" i="67"/>
  <c r="AC794" i="67"/>
  <c r="AA794" i="67"/>
  <c r="W794" i="67"/>
  <c r="U794" i="67"/>
  <c r="S794" i="67"/>
  <c r="R794" i="67"/>
  <c r="Q794" i="67"/>
  <c r="P794" i="67"/>
  <c r="X794" i="67" s="1"/>
  <c r="O794" i="67"/>
  <c r="N794" i="67"/>
  <c r="M794" i="67"/>
  <c r="L794" i="67"/>
  <c r="AC793" i="67"/>
  <c r="AA793" i="67"/>
  <c r="W793" i="67"/>
  <c r="U793" i="67"/>
  <c r="S793" i="67"/>
  <c r="R793" i="67"/>
  <c r="Q793" i="67"/>
  <c r="P793" i="67"/>
  <c r="X793" i="67" s="1"/>
  <c r="O793" i="67"/>
  <c r="N793" i="67"/>
  <c r="M793" i="67"/>
  <c r="L793" i="67"/>
  <c r="AC792" i="67"/>
  <c r="AA792" i="67"/>
  <c r="W792" i="67"/>
  <c r="U792" i="67"/>
  <c r="S792" i="67"/>
  <c r="R792" i="67"/>
  <c r="Q792" i="67"/>
  <c r="P792" i="67"/>
  <c r="X792" i="67" s="1"/>
  <c r="O792" i="67"/>
  <c r="N792" i="67"/>
  <c r="M792" i="67"/>
  <c r="L792" i="67"/>
  <c r="AC791" i="67"/>
  <c r="AA791" i="67"/>
  <c r="W791" i="67"/>
  <c r="U791" i="67"/>
  <c r="S791" i="67"/>
  <c r="R791" i="67"/>
  <c r="Q791" i="67"/>
  <c r="P791" i="67"/>
  <c r="X791" i="67" s="1"/>
  <c r="O791" i="67"/>
  <c r="N791" i="67"/>
  <c r="M791" i="67"/>
  <c r="L791" i="67"/>
  <c r="AC790" i="67"/>
  <c r="AA790" i="67"/>
  <c r="W790" i="67"/>
  <c r="U790" i="67"/>
  <c r="S790" i="67"/>
  <c r="R790" i="67"/>
  <c r="Q790" i="67"/>
  <c r="P790" i="67"/>
  <c r="X790" i="67" s="1"/>
  <c r="O790" i="67"/>
  <c r="N790" i="67"/>
  <c r="M790" i="67"/>
  <c r="L790" i="67"/>
  <c r="AC789" i="67"/>
  <c r="AA789" i="67"/>
  <c r="X789" i="67"/>
  <c r="W789" i="67"/>
  <c r="U789" i="67"/>
  <c r="S789" i="67"/>
  <c r="R789" i="67"/>
  <c r="Q789" i="67"/>
  <c r="P789" i="67"/>
  <c r="O789" i="67"/>
  <c r="N789" i="67"/>
  <c r="M789" i="67"/>
  <c r="L789" i="67"/>
  <c r="AC788" i="67"/>
  <c r="AA788" i="67"/>
  <c r="W788" i="67"/>
  <c r="U788" i="67"/>
  <c r="S788" i="67"/>
  <c r="R788" i="67"/>
  <c r="Q788" i="67"/>
  <c r="P788" i="67"/>
  <c r="X788" i="67" s="1"/>
  <c r="O788" i="67"/>
  <c r="N788" i="67"/>
  <c r="M788" i="67"/>
  <c r="L788" i="67"/>
  <c r="AC787" i="67"/>
  <c r="AA787" i="67"/>
  <c r="W787" i="67"/>
  <c r="U787" i="67"/>
  <c r="S787" i="67"/>
  <c r="R787" i="67"/>
  <c r="Q787" i="67"/>
  <c r="P787" i="67"/>
  <c r="X787" i="67" s="1"/>
  <c r="O787" i="67"/>
  <c r="N787" i="67"/>
  <c r="M787" i="67"/>
  <c r="L787" i="67"/>
  <c r="AC786" i="67"/>
  <c r="AA786" i="67"/>
  <c r="W786" i="67"/>
  <c r="U786" i="67"/>
  <c r="S786" i="67"/>
  <c r="R786" i="67"/>
  <c r="Q786" i="67"/>
  <c r="P786" i="67"/>
  <c r="X786" i="67" s="1"/>
  <c r="O786" i="67"/>
  <c r="N786" i="67"/>
  <c r="M786" i="67"/>
  <c r="L786" i="67"/>
  <c r="AC785" i="67"/>
  <c r="AA785" i="67"/>
  <c r="W785" i="67"/>
  <c r="U785" i="67"/>
  <c r="S785" i="67"/>
  <c r="R785" i="67"/>
  <c r="Q785" i="67"/>
  <c r="P785" i="67"/>
  <c r="X785" i="67" s="1"/>
  <c r="O785" i="67"/>
  <c r="N785" i="67"/>
  <c r="M785" i="67"/>
  <c r="L785" i="67"/>
  <c r="AC784" i="67"/>
  <c r="AA784" i="67"/>
  <c r="W784" i="67"/>
  <c r="U784" i="67"/>
  <c r="S784" i="67"/>
  <c r="R784" i="67"/>
  <c r="Q784" i="67"/>
  <c r="P784" i="67"/>
  <c r="X784" i="67" s="1"/>
  <c r="O784" i="67"/>
  <c r="N784" i="67"/>
  <c r="M784" i="67"/>
  <c r="L784" i="67"/>
  <c r="AC783" i="67"/>
  <c r="AA783" i="67"/>
  <c r="X783" i="67"/>
  <c r="W783" i="67"/>
  <c r="U783" i="67"/>
  <c r="S783" i="67"/>
  <c r="R783" i="67"/>
  <c r="Q783" i="67"/>
  <c r="P783" i="67"/>
  <c r="O783" i="67"/>
  <c r="N783" i="67"/>
  <c r="M783" i="67"/>
  <c r="L783" i="67"/>
  <c r="AC782" i="67"/>
  <c r="AA782" i="67"/>
  <c r="W782" i="67"/>
  <c r="U782" i="67"/>
  <c r="S782" i="67"/>
  <c r="R782" i="67"/>
  <c r="Q782" i="67"/>
  <c r="P782" i="67"/>
  <c r="X782" i="67" s="1"/>
  <c r="O782" i="67"/>
  <c r="N782" i="67"/>
  <c r="M782" i="67"/>
  <c r="L782" i="67"/>
  <c r="AC781" i="67"/>
  <c r="AA781" i="67"/>
  <c r="W781" i="67"/>
  <c r="U781" i="67"/>
  <c r="S781" i="67"/>
  <c r="R781" i="67"/>
  <c r="Q781" i="67"/>
  <c r="P781" i="67"/>
  <c r="X781" i="67" s="1"/>
  <c r="O781" i="67"/>
  <c r="N781" i="67"/>
  <c r="M781" i="67"/>
  <c r="L781" i="67"/>
  <c r="AC780" i="67"/>
  <c r="AA780" i="67"/>
  <c r="W780" i="67"/>
  <c r="U780" i="67"/>
  <c r="S780" i="67"/>
  <c r="R780" i="67"/>
  <c r="Q780" i="67"/>
  <c r="P780" i="67"/>
  <c r="X780" i="67" s="1"/>
  <c r="O780" i="67"/>
  <c r="N780" i="67"/>
  <c r="M780" i="67"/>
  <c r="L780" i="67"/>
  <c r="AC779" i="67"/>
  <c r="AA779" i="67"/>
  <c r="W779" i="67"/>
  <c r="U779" i="67"/>
  <c r="S779" i="67"/>
  <c r="R779" i="67"/>
  <c r="Q779" i="67"/>
  <c r="P779" i="67"/>
  <c r="X779" i="67" s="1"/>
  <c r="O779" i="67"/>
  <c r="N779" i="67"/>
  <c r="M779" i="67"/>
  <c r="L779" i="67"/>
  <c r="AC778" i="67"/>
  <c r="AA778" i="67"/>
  <c r="W778" i="67"/>
  <c r="U778" i="67"/>
  <c r="S778" i="67"/>
  <c r="R778" i="67"/>
  <c r="Q778" i="67"/>
  <c r="P778" i="67"/>
  <c r="X778" i="67" s="1"/>
  <c r="O778" i="67"/>
  <c r="N778" i="67"/>
  <c r="M778" i="67"/>
  <c r="L778" i="67"/>
  <c r="AC777" i="67"/>
  <c r="AA777" i="67"/>
  <c r="X777" i="67"/>
  <c r="W777" i="67"/>
  <c r="U777" i="67"/>
  <c r="S777" i="67"/>
  <c r="R777" i="67"/>
  <c r="Q777" i="67"/>
  <c r="P777" i="67"/>
  <c r="O777" i="67"/>
  <c r="N777" i="67"/>
  <c r="M777" i="67"/>
  <c r="L777" i="67"/>
  <c r="AC776" i="67"/>
  <c r="AA776" i="67"/>
  <c r="W776" i="67"/>
  <c r="U776" i="67"/>
  <c r="S776" i="67"/>
  <c r="R776" i="67"/>
  <c r="Q776" i="67"/>
  <c r="P776" i="67"/>
  <c r="X776" i="67" s="1"/>
  <c r="O776" i="67"/>
  <c r="N776" i="67"/>
  <c r="M776" i="67"/>
  <c r="L776" i="67"/>
  <c r="AC775" i="67"/>
  <c r="AA775" i="67"/>
  <c r="W775" i="67"/>
  <c r="U775" i="67"/>
  <c r="S775" i="67"/>
  <c r="R775" i="67"/>
  <c r="Q775" i="67"/>
  <c r="P775" i="67"/>
  <c r="X775" i="67" s="1"/>
  <c r="O775" i="67"/>
  <c r="N775" i="67"/>
  <c r="M775" i="67"/>
  <c r="L775" i="67"/>
  <c r="AC774" i="67"/>
  <c r="AA774" i="67"/>
  <c r="W774" i="67"/>
  <c r="U774" i="67"/>
  <c r="S774" i="67"/>
  <c r="R774" i="67"/>
  <c r="Q774" i="67"/>
  <c r="P774" i="67"/>
  <c r="X774" i="67" s="1"/>
  <c r="O774" i="67"/>
  <c r="N774" i="67"/>
  <c r="M774" i="67"/>
  <c r="L774" i="67"/>
  <c r="AC773" i="67"/>
  <c r="AA773" i="67"/>
  <c r="W773" i="67"/>
  <c r="U773" i="67"/>
  <c r="S773" i="67"/>
  <c r="R773" i="67"/>
  <c r="Q773" i="67"/>
  <c r="P773" i="67"/>
  <c r="X773" i="67" s="1"/>
  <c r="O773" i="67"/>
  <c r="N773" i="67"/>
  <c r="M773" i="67"/>
  <c r="L773" i="67"/>
  <c r="AC772" i="67"/>
  <c r="AA772" i="67"/>
  <c r="W772" i="67"/>
  <c r="U772" i="67"/>
  <c r="S772" i="67"/>
  <c r="R772" i="67"/>
  <c r="Q772" i="67"/>
  <c r="P772" i="67"/>
  <c r="X772" i="67" s="1"/>
  <c r="O772" i="67"/>
  <c r="N772" i="67"/>
  <c r="M772" i="67"/>
  <c r="L772" i="67"/>
  <c r="AC771" i="67"/>
  <c r="AA771" i="67"/>
  <c r="X771" i="67"/>
  <c r="W771" i="67"/>
  <c r="U771" i="67"/>
  <c r="S771" i="67"/>
  <c r="R771" i="67"/>
  <c r="Q771" i="67"/>
  <c r="P771" i="67"/>
  <c r="O771" i="67"/>
  <c r="N771" i="67"/>
  <c r="M771" i="67"/>
  <c r="L771" i="67"/>
  <c r="AC770" i="67"/>
  <c r="AA770" i="67"/>
  <c r="W770" i="67"/>
  <c r="U770" i="67"/>
  <c r="S770" i="67"/>
  <c r="R770" i="67"/>
  <c r="Q770" i="67"/>
  <c r="P770" i="67"/>
  <c r="X770" i="67" s="1"/>
  <c r="O770" i="67"/>
  <c r="N770" i="67"/>
  <c r="M770" i="67"/>
  <c r="L770" i="67"/>
  <c r="AC769" i="67"/>
  <c r="AA769" i="67"/>
  <c r="W769" i="67"/>
  <c r="U769" i="67"/>
  <c r="S769" i="67"/>
  <c r="R769" i="67"/>
  <c r="Q769" i="67"/>
  <c r="P769" i="67"/>
  <c r="X769" i="67" s="1"/>
  <c r="O769" i="67"/>
  <c r="N769" i="67"/>
  <c r="M769" i="67"/>
  <c r="L769" i="67"/>
  <c r="AC768" i="67"/>
  <c r="AA768" i="67"/>
  <c r="W768" i="67"/>
  <c r="U768" i="67"/>
  <c r="S768" i="67"/>
  <c r="R768" i="67"/>
  <c r="Q768" i="67"/>
  <c r="P768" i="67"/>
  <c r="X768" i="67" s="1"/>
  <c r="O768" i="67"/>
  <c r="N768" i="67"/>
  <c r="M768" i="67"/>
  <c r="L768" i="67"/>
  <c r="AC767" i="67"/>
  <c r="AA767" i="67"/>
  <c r="W767" i="67"/>
  <c r="U767" i="67"/>
  <c r="S767" i="67"/>
  <c r="R767" i="67"/>
  <c r="Q767" i="67"/>
  <c r="P767" i="67"/>
  <c r="X767" i="67" s="1"/>
  <c r="O767" i="67"/>
  <c r="N767" i="67"/>
  <c r="M767" i="67"/>
  <c r="L767" i="67"/>
  <c r="AC766" i="67"/>
  <c r="AA766" i="67"/>
  <c r="W766" i="67"/>
  <c r="U766" i="67"/>
  <c r="S766" i="67"/>
  <c r="R766" i="67"/>
  <c r="Q766" i="67"/>
  <c r="P766" i="67"/>
  <c r="X766" i="67" s="1"/>
  <c r="O766" i="67"/>
  <c r="N766" i="67"/>
  <c r="M766" i="67"/>
  <c r="L766" i="67"/>
  <c r="AC765" i="67"/>
  <c r="AA765" i="67"/>
  <c r="X765" i="67"/>
  <c r="W765" i="67"/>
  <c r="U765" i="67"/>
  <c r="S765" i="67"/>
  <c r="R765" i="67"/>
  <c r="Q765" i="67"/>
  <c r="P765" i="67"/>
  <c r="O765" i="67"/>
  <c r="N765" i="67"/>
  <c r="M765" i="67"/>
  <c r="L765" i="67"/>
  <c r="AC764" i="67"/>
  <c r="AA764" i="67"/>
  <c r="W764" i="67"/>
  <c r="U764" i="67"/>
  <c r="S764" i="67"/>
  <c r="R764" i="67"/>
  <c r="Q764" i="67"/>
  <c r="P764" i="67"/>
  <c r="X764" i="67" s="1"/>
  <c r="O764" i="67"/>
  <c r="N764" i="67"/>
  <c r="M764" i="67"/>
  <c r="L764" i="67"/>
  <c r="AC763" i="67"/>
  <c r="AA763" i="67"/>
  <c r="W763" i="67"/>
  <c r="U763" i="67"/>
  <c r="S763" i="67"/>
  <c r="R763" i="67"/>
  <c r="Q763" i="67"/>
  <c r="P763" i="67"/>
  <c r="X763" i="67" s="1"/>
  <c r="O763" i="67"/>
  <c r="N763" i="67"/>
  <c r="M763" i="67"/>
  <c r="L763" i="67"/>
  <c r="AC762" i="67"/>
  <c r="AA762" i="67"/>
  <c r="W762" i="67"/>
  <c r="U762" i="67"/>
  <c r="S762" i="67"/>
  <c r="R762" i="67"/>
  <c r="Q762" i="67"/>
  <c r="P762" i="67"/>
  <c r="X762" i="67" s="1"/>
  <c r="O762" i="67"/>
  <c r="N762" i="67"/>
  <c r="M762" i="67"/>
  <c r="L762" i="67"/>
  <c r="AC761" i="67"/>
  <c r="AA761" i="67"/>
  <c r="W761" i="67"/>
  <c r="U761" i="67"/>
  <c r="S761" i="67"/>
  <c r="R761" i="67"/>
  <c r="Q761" i="67"/>
  <c r="P761" i="67"/>
  <c r="X761" i="67" s="1"/>
  <c r="O761" i="67"/>
  <c r="N761" i="67"/>
  <c r="M761" i="67"/>
  <c r="L761" i="67"/>
  <c r="AC760" i="67"/>
  <c r="AA760" i="67"/>
  <c r="W760" i="67"/>
  <c r="U760" i="67"/>
  <c r="S760" i="67"/>
  <c r="R760" i="67"/>
  <c r="Q760" i="67"/>
  <c r="P760" i="67"/>
  <c r="X760" i="67" s="1"/>
  <c r="O760" i="67"/>
  <c r="N760" i="67"/>
  <c r="M760" i="67"/>
  <c r="L760" i="67"/>
  <c r="AC759" i="67"/>
  <c r="AA759" i="67"/>
  <c r="X759" i="67"/>
  <c r="W759" i="67"/>
  <c r="U759" i="67"/>
  <c r="S759" i="67"/>
  <c r="R759" i="67"/>
  <c r="Q759" i="67"/>
  <c r="P759" i="67"/>
  <c r="O759" i="67"/>
  <c r="N759" i="67"/>
  <c r="M759" i="67"/>
  <c r="L759" i="67"/>
  <c r="AC758" i="67"/>
  <c r="AA758" i="67"/>
  <c r="W758" i="67"/>
  <c r="U758" i="67"/>
  <c r="S758" i="67"/>
  <c r="R758" i="67"/>
  <c r="Q758" i="67"/>
  <c r="P758" i="67"/>
  <c r="X758" i="67" s="1"/>
  <c r="O758" i="67"/>
  <c r="N758" i="67"/>
  <c r="M758" i="67"/>
  <c r="L758" i="67"/>
  <c r="AC757" i="67"/>
  <c r="AA757" i="67"/>
  <c r="W757" i="67"/>
  <c r="U757" i="67"/>
  <c r="S757" i="67"/>
  <c r="R757" i="67"/>
  <c r="Q757" i="67"/>
  <c r="P757" i="67"/>
  <c r="X757" i="67" s="1"/>
  <c r="O757" i="67"/>
  <c r="N757" i="67"/>
  <c r="M757" i="67"/>
  <c r="L757" i="67"/>
  <c r="AC756" i="67"/>
  <c r="AA756" i="67"/>
  <c r="W756" i="67"/>
  <c r="U756" i="67"/>
  <c r="S756" i="67"/>
  <c r="R756" i="67"/>
  <c r="Q756" i="67"/>
  <c r="P756" i="67"/>
  <c r="X756" i="67" s="1"/>
  <c r="O756" i="67"/>
  <c r="N756" i="67"/>
  <c r="M756" i="67"/>
  <c r="L756" i="67"/>
  <c r="AC755" i="67"/>
  <c r="AA755" i="67"/>
  <c r="W755" i="67"/>
  <c r="U755" i="67"/>
  <c r="S755" i="67"/>
  <c r="R755" i="67"/>
  <c r="Q755" i="67"/>
  <c r="P755" i="67"/>
  <c r="X755" i="67" s="1"/>
  <c r="O755" i="67"/>
  <c r="N755" i="67"/>
  <c r="M755" i="67"/>
  <c r="L755" i="67"/>
  <c r="AC754" i="67"/>
  <c r="AA754" i="67"/>
  <c r="W754" i="67"/>
  <c r="U754" i="67"/>
  <c r="S754" i="67"/>
  <c r="R754" i="67"/>
  <c r="Q754" i="67"/>
  <c r="P754" i="67"/>
  <c r="X754" i="67" s="1"/>
  <c r="O754" i="67"/>
  <c r="N754" i="67"/>
  <c r="M754" i="67"/>
  <c r="L754" i="67"/>
  <c r="AC753" i="67"/>
  <c r="AA753" i="67"/>
  <c r="X753" i="67"/>
  <c r="W753" i="67"/>
  <c r="U753" i="67"/>
  <c r="S753" i="67"/>
  <c r="R753" i="67"/>
  <c r="Q753" i="67"/>
  <c r="P753" i="67"/>
  <c r="O753" i="67"/>
  <c r="N753" i="67"/>
  <c r="M753" i="67"/>
  <c r="L753" i="67"/>
  <c r="AC752" i="67"/>
  <c r="AA752" i="67"/>
  <c r="W752" i="67"/>
  <c r="U752" i="67"/>
  <c r="S752" i="67"/>
  <c r="R752" i="67"/>
  <c r="Q752" i="67"/>
  <c r="P752" i="67"/>
  <c r="X752" i="67" s="1"/>
  <c r="O752" i="67"/>
  <c r="N752" i="67"/>
  <c r="M752" i="67"/>
  <c r="L752" i="67"/>
  <c r="AC751" i="67"/>
  <c r="AA751" i="67"/>
  <c r="W751" i="67"/>
  <c r="U751" i="67"/>
  <c r="S751" i="67"/>
  <c r="R751" i="67"/>
  <c r="Q751" i="67"/>
  <c r="P751" i="67"/>
  <c r="X751" i="67" s="1"/>
  <c r="O751" i="67"/>
  <c r="N751" i="67"/>
  <c r="M751" i="67"/>
  <c r="L751" i="67"/>
  <c r="AC750" i="67"/>
  <c r="AA750" i="67"/>
  <c r="W750" i="67"/>
  <c r="U750" i="67"/>
  <c r="S750" i="67"/>
  <c r="R750" i="67"/>
  <c r="Q750" i="67"/>
  <c r="P750" i="67"/>
  <c r="X750" i="67" s="1"/>
  <c r="O750" i="67"/>
  <c r="N750" i="67"/>
  <c r="M750" i="67"/>
  <c r="L750" i="67"/>
  <c r="AC749" i="67"/>
  <c r="AA749" i="67"/>
  <c r="W749" i="67"/>
  <c r="U749" i="67"/>
  <c r="S749" i="67"/>
  <c r="R749" i="67"/>
  <c r="Q749" i="67"/>
  <c r="P749" i="67"/>
  <c r="X749" i="67" s="1"/>
  <c r="O749" i="67"/>
  <c r="N749" i="67"/>
  <c r="M749" i="67"/>
  <c r="L749" i="67"/>
  <c r="AC748" i="67"/>
  <c r="AA748" i="67"/>
  <c r="W748" i="67"/>
  <c r="U748" i="67"/>
  <c r="S748" i="67"/>
  <c r="R748" i="67"/>
  <c r="Q748" i="67"/>
  <c r="P748" i="67"/>
  <c r="X748" i="67" s="1"/>
  <c r="O748" i="67"/>
  <c r="N748" i="67"/>
  <c r="M748" i="67"/>
  <c r="L748" i="67"/>
  <c r="AC747" i="67"/>
  <c r="AA747" i="67"/>
  <c r="X747" i="67"/>
  <c r="W747" i="67"/>
  <c r="U747" i="67"/>
  <c r="S747" i="67"/>
  <c r="R747" i="67"/>
  <c r="Q747" i="67"/>
  <c r="P747" i="67"/>
  <c r="O747" i="67"/>
  <c r="N747" i="67"/>
  <c r="M747" i="67"/>
  <c r="L747" i="67"/>
  <c r="AC746" i="67"/>
  <c r="AA746" i="67"/>
  <c r="W746" i="67"/>
  <c r="U746" i="67"/>
  <c r="S746" i="67"/>
  <c r="R746" i="67"/>
  <c r="Q746" i="67"/>
  <c r="P746" i="67"/>
  <c r="X746" i="67" s="1"/>
  <c r="O746" i="67"/>
  <c r="N746" i="67"/>
  <c r="M746" i="67"/>
  <c r="L746" i="67"/>
  <c r="AC745" i="67"/>
  <c r="AA745" i="67"/>
  <c r="W745" i="67"/>
  <c r="U745" i="67"/>
  <c r="S745" i="67"/>
  <c r="R745" i="67"/>
  <c r="Q745" i="67"/>
  <c r="P745" i="67"/>
  <c r="X745" i="67" s="1"/>
  <c r="O745" i="67"/>
  <c r="N745" i="67"/>
  <c r="M745" i="67"/>
  <c r="L745" i="67"/>
  <c r="AC744" i="67"/>
  <c r="AA744" i="67"/>
  <c r="W744" i="67"/>
  <c r="U744" i="67"/>
  <c r="S744" i="67"/>
  <c r="R744" i="67"/>
  <c r="Q744" i="67"/>
  <c r="P744" i="67"/>
  <c r="X744" i="67" s="1"/>
  <c r="O744" i="67"/>
  <c r="N744" i="67"/>
  <c r="M744" i="67"/>
  <c r="L744" i="67"/>
  <c r="AC743" i="67"/>
  <c r="AA743" i="67"/>
  <c r="W743" i="67"/>
  <c r="U743" i="67"/>
  <c r="S743" i="67"/>
  <c r="R743" i="67"/>
  <c r="Q743" i="67"/>
  <c r="P743" i="67"/>
  <c r="X743" i="67" s="1"/>
  <c r="O743" i="67"/>
  <c r="N743" i="67"/>
  <c r="M743" i="67"/>
  <c r="L743" i="67"/>
  <c r="AC742" i="67"/>
  <c r="AA742" i="67"/>
  <c r="W742" i="67"/>
  <c r="U742" i="67"/>
  <c r="S742" i="67"/>
  <c r="R742" i="67"/>
  <c r="Q742" i="67"/>
  <c r="P742" i="67"/>
  <c r="X742" i="67" s="1"/>
  <c r="O742" i="67"/>
  <c r="N742" i="67"/>
  <c r="M742" i="67"/>
  <c r="L742" i="67"/>
  <c r="AC741" i="67"/>
  <c r="AA741" i="67"/>
  <c r="X741" i="67"/>
  <c r="W741" i="67"/>
  <c r="U741" i="67"/>
  <c r="S741" i="67"/>
  <c r="R741" i="67"/>
  <c r="Q741" i="67"/>
  <c r="P741" i="67"/>
  <c r="O741" i="67"/>
  <c r="N741" i="67"/>
  <c r="M741" i="67"/>
  <c r="L741" i="67"/>
  <c r="AC740" i="67"/>
  <c r="AA740" i="67"/>
  <c r="W740" i="67"/>
  <c r="U740" i="67"/>
  <c r="S740" i="67"/>
  <c r="R740" i="67"/>
  <c r="Q740" i="67"/>
  <c r="P740" i="67"/>
  <c r="X740" i="67" s="1"/>
  <c r="O740" i="67"/>
  <c r="N740" i="67"/>
  <c r="M740" i="67"/>
  <c r="L740" i="67"/>
  <c r="AC739" i="67"/>
  <c r="AA739" i="67"/>
  <c r="W739" i="67"/>
  <c r="U739" i="67"/>
  <c r="S739" i="67"/>
  <c r="R739" i="67"/>
  <c r="Q739" i="67"/>
  <c r="P739" i="67"/>
  <c r="X739" i="67" s="1"/>
  <c r="O739" i="67"/>
  <c r="N739" i="67"/>
  <c r="M739" i="67"/>
  <c r="L739" i="67"/>
  <c r="AC738" i="67"/>
  <c r="AA738" i="67"/>
  <c r="W738" i="67"/>
  <c r="U738" i="67"/>
  <c r="S738" i="67"/>
  <c r="R738" i="67"/>
  <c r="Q738" i="67"/>
  <c r="P738" i="67"/>
  <c r="X738" i="67" s="1"/>
  <c r="O738" i="67"/>
  <c r="N738" i="67"/>
  <c r="M738" i="67"/>
  <c r="L738" i="67"/>
  <c r="AC737" i="67"/>
  <c r="AA737" i="67"/>
  <c r="W737" i="67"/>
  <c r="U737" i="67"/>
  <c r="S737" i="67"/>
  <c r="R737" i="67"/>
  <c r="Q737" i="67"/>
  <c r="P737" i="67"/>
  <c r="X737" i="67" s="1"/>
  <c r="O737" i="67"/>
  <c r="N737" i="67"/>
  <c r="M737" i="67"/>
  <c r="L737" i="67"/>
  <c r="AC736" i="67"/>
  <c r="AA736" i="67"/>
  <c r="W736" i="67"/>
  <c r="U736" i="67"/>
  <c r="S736" i="67"/>
  <c r="R736" i="67"/>
  <c r="Q736" i="67"/>
  <c r="P736" i="67"/>
  <c r="X736" i="67" s="1"/>
  <c r="O736" i="67"/>
  <c r="N736" i="67"/>
  <c r="M736" i="67"/>
  <c r="L736" i="67"/>
  <c r="AC735" i="67"/>
  <c r="AA735" i="67"/>
  <c r="X735" i="67"/>
  <c r="W735" i="67"/>
  <c r="U735" i="67"/>
  <c r="S735" i="67"/>
  <c r="R735" i="67"/>
  <c r="Q735" i="67"/>
  <c r="P735" i="67"/>
  <c r="O735" i="67"/>
  <c r="N735" i="67"/>
  <c r="M735" i="67"/>
  <c r="L735" i="67"/>
  <c r="AC734" i="67"/>
  <c r="AA734" i="67"/>
  <c r="W734" i="67"/>
  <c r="U734" i="67"/>
  <c r="S734" i="67"/>
  <c r="R734" i="67"/>
  <c r="Q734" i="67"/>
  <c r="P734" i="67"/>
  <c r="X734" i="67" s="1"/>
  <c r="O734" i="67"/>
  <c r="N734" i="67"/>
  <c r="M734" i="67"/>
  <c r="L734" i="67"/>
  <c r="AC733" i="67"/>
  <c r="AA733" i="67"/>
  <c r="W733" i="67"/>
  <c r="U733" i="67"/>
  <c r="S733" i="67"/>
  <c r="R733" i="67"/>
  <c r="Q733" i="67"/>
  <c r="P733" i="67"/>
  <c r="X733" i="67" s="1"/>
  <c r="O733" i="67"/>
  <c r="N733" i="67"/>
  <c r="M733" i="67"/>
  <c r="L733" i="67"/>
  <c r="AC732" i="67"/>
  <c r="AA732" i="67"/>
  <c r="W732" i="67"/>
  <c r="U732" i="67"/>
  <c r="S732" i="67"/>
  <c r="R732" i="67"/>
  <c r="Q732" i="67"/>
  <c r="P732" i="67"/>
  <c r="X732" i="67" s="1"/>
  <c r="O732" i="67"/>
  <c r="N732" i="67"/>
  <c r="M732" i="67"/>
  <c r="L732" i="67"/>
  <c r="AC731" i="67"/>
  <c r="AA731" i="67"/>
  <c r="W731" i="67"/>
  <c r="U731" i="67"/>
  <c r="S731" i="67"/>
  <c r="R731" i="67"/>
  <c r="Q731" i="67"/>
  <c r="P731" i="67"/>
  <c r="X731" i="67" s="1"/>
  <c r="O731" i="67"/>
  <c r="N731" i="67"/>
  <c r="M731" i="67"/>
  <c r="L731" i="67"/>
  <c r="AC730" i="67"/>
  <c r="AA730" i="67"/>
  <c r="W730" i="67"/>
  <c r="U730" i="67"/>
  <c r="S730" i="67"/>
  <c r="R730" i="67"/>
  <c r="Q730" i="67"/>
  <c r="P730" i="67"/>
  <c r="X730" i="67" s="1"/>
  <c r="O730" i="67"/>
  <c r="N730" i="67"/>
  <c r="M730" i="67"/>
  <c r="L730" i="67"/>
  <c r="AC729" i="67"/>
  <c r="AA729" i="67"/>
  <c r="W729" i="67"/>
  <c r="U729" i="67"/>
  <c r="S729" i="67"/>
  <c r="R729" i="67"/>
  <c r="Q729" i="67"/>
  <c r="P729" i="67"/>
  <c r="W728" i="67" s="1"/>
  <c r="O729" i="67"/>
  <c r="N729" i="67"/>
  <c r="M729" i="67"/>
  <c r="L729" i="67"/>
  <c r="AC728" i="67"/>
  <c r="AA728" i="67"/>
  <c r="X728" i="67"/>
  <c r="U728" i="67"/>
  <c r="S728" i="67"/>
  <c r="R728" i="67"/>
  <c r="Q728" i="67"/>
  <c r="O728" i="67"/>
  <c r="N728" i="67"/>
  <c r="M728" i="67"/>
  <c r="AC727" i="67"/>
  <c r="AA727" i="67"/>
  <c r="W727" i="67"/>
  <c r="U727" i="67"/>
  <c r="S727" i="67"/>
  <c r="R727" i="67"/>
  <c r="Q727" i="67"/>
  <c r="P727" i="67"/>
  <c r="X727" i="67" s="1"/>
  <c r="O727" i="67"/>
  <c r="N727" i="67"/>
  <c r="M727" i="67"/>
  <c r="L727" i="67"/>
  <c r="AC726" i="67"/>
  <c r="AA726" i="67"/>
  <c r="W726" i="67"/>
  <c r="U726" i="67"/>
  <c r="S726" i="67"/>
  <c r="R726" i="67"/>
  <c r="Q726" i="67"/>
  <c r="P726" i="67"/>
  <c r="X726" i="67" s="1"/>
  <c r="O726" i="67"/>
  <c r="N726" i="67"/>
  <c r="M726" i="67"/>
  <c r="L726" i="67"/>
  <c r="AC725" i="67"/>
  <c r="AA725" i="67"/>
  <c r="W725" i="67"/>
  <c r="U725" i="67"/>
  <c r="S725" i="67"/>
  <c r="R725" i="67"/>
  <c r="Q725" i="67"/>
  <c r="P725" i="67"/>
  <c r="X725" i="67" s="1"/>
  <c r="O725" i="67"/>
  <c r="N725" i="67"/>
  <c r="M725" i="67"/>
  <c r="L725" i="67"/>
  <c r="AC724" i="67"/>
  <c r="AA724" i="67"/>
  <c r="W724" i="67"/>
  <c r="U724" i="67"/>
  <c r="S724" i="67"/>
  <c r="R724" i="67"/>
  <c r="Q724" i="67"/>
  <c r="P724" i="67"/>
  <c r="X724" i="67" s="1"/>
  <c r="O724" i="67"/>
  <c r="N724" i="67"/>
  <c r="M724" i="67"/>
  <c r="L724" i="67"/>
  <c r="AC723" i="67"/>
  <c r="AA723" i="67"/>
  <c r="X723" i="67"/>
  <c r="U723" i="67"/>
  <c r="S723" i="67"/>
  <c r="R723" i="67"/>
  <c r="Q723" i="67"/>
  <c r="O723" i="67"/>
  <c r="N723" i="67"/>
  <c r="M723" i="67"/>
  <c r="AC722" i="67"/>
  <c r="AA722" i="67"/>
  <c r="W722" i="67"/>
  <c r="U722" i="67"/>
  <c r="S722" i="67"/>
  <c r="R722" i="67"/>
  <c r="Q722" i="67"/>
  <c r="P722" i="67"/>
  <c r="X722" i="67" s="1"/>
  <c r="O722" i="67"/>
  <c r="N722" i="67"/>
  <c r="M722" i="67"/>
  <c r="L722" i="67"/>
  <c r="AC721" i="67"/>
  <c r="AA721" i="67"/>
  <c r="W721" i="67"/>
  <c r="U721" i="67"/>
  <c r="S721" i="67"/>
  <c r="R721" i="67"/>
  <c r="Q721" i="67"/>
  <c r="P721" i="67"/>
  <c r="X721" i="67" s="1"/>
  <c r="O721" i="67"/>
  <c r="N721" i="67"/>
  <c r="M721" i="67"/>
  <c r="L721" i="67"/>
  <c r="AC720" i="67"/>
  <c r="AA720" i="67"/>
  <c r="W720" i="67"/>
  <c r="U720" i="67"/>
  <c r="S720" i="67"/>
  <c r="R720" i="67"/>
  <c r="Q720" i="67"/>
  <c r="P720" i="67"/>
  <c r="X720" i="67" s="1"/>
  <c r="O720" i="67"/>
  <c r="N720" i="67"/>
  <c r="M720" i="67"/>
  <c r="L720" i="67"/>
  <c r="AC719" i="67"/>
  <c r="AA719" i="67"/>
  <c r="W719" i="67"/>
  <c r="U719" i="67"/>
  <c r="S719" i="67"/>
  <c r="R719" i="67"/>
  <c r="Q719" i="67"/>
  <c r="P719" i="67"/>
  <c r="X719" i="67" s="1"/>
  <c r="O719" i="67"/>
  <c r="N719" i="67"/>
  <c r="M719" i="67"/>
  <c r="L719" i="67"/>
  <c r="AC718" i="67"/>
  <c r="AA718" i="67"/>
  <c r="X718" i="67"/>
  <c r="U718" i="67"/>
  <c r="S718" i="67"/>
  <c r="R718" i="67"/>
  <c r="Q718" i="67"/>
  <c r="O718" i="67"/>
  <c r="N718" i="67"/>
  <c r="M718" i="67"/>
  <c r="AC717" i="67"/>
  <c r="AA717" i="67"/>
  <c r="W717" i="67"/>
  <c r="U717" i="67"/>
  <c r="S717" i="67"/>
  <c r="R717" i="67"/>
  <c r="Q717" i="67"/>
  <c r="P717" i="67"/>
  <c r="X717" i="67" s="1"/>
  <c r="O717" i="67"/>
  <c r="N717" i="67"/>
  <c r="M717" i="67"/>
  <c r="L717" i="67"/>
  <c r="AC716" i="67"/>
  <c r="AA716" i="67"/>
  <c r="W716" i="67"/>
  <c r="U716" i="67"/>
  <c r="S716" i="67"/>
  <c r="R716" i="67"/>
  <c r="Q716" i="67"/>
  <c r="P716" i="67"/>
  <c r="X716" i="67" s="1"/>
  <c r="O716" i="67"/>
  <c r="N716" i="67"/>
  <c r="M716" i="67"/>
  <c r="L716" i="67"/>
  <c r="AC715" i="67"/>
  <c r="AA715" i="67"/>
  <c r="W715" i="67"/>
  <c r="U715" i="67"/>
  <c r="S715" i="67"/>
  <c r="R715" i="67"/>
  <c r="Q715" i="67"/>
  <c r="P715" i="67"/>
  <c r="X715" i="67" s="1"/>
  <c r="O715" i="67"/>
  <c r="N715" i="67"/>
  <c r="M715" i="67"/>
  <c r="L715" i="67"/>
  <c r="AC714" i="67"/>
  <c r="AA714" i="67"/>
  <c r="W714" i="67"/>
  <c r="U714" i="67"/>
  <c r="S714" i="67"/>
  <c r="R714" i="67"/>
  <c r="Q714" i="67"/>
  <c r="P714" i="67"/>
  <c r="X714" i="67" s="1"/>
  <c r="O714" i="67"/>
  <c r="N714" i="67"/>
  <c r="M714" i="67"/>
  <c r="L714" i="67"/>
  <c r="AC713" i="67"/>
  <c r="AA713" i="67"/>
  <c r="W713" i="67"/>
  <c r="U713" i="67"/>
  <c r="S713" i="67"/>
  <c r="R713" i="67"/>
  <c r="Q713" i="67"/>
  <c r="P713" i="67"/>
  <c r="X713" i="67" s="1"/>
  <c r="O713" i="67"/>
  <c r="N713" i="67"/>
  <c r="M713" i="67"/>
  <c r="L713" i="67"/>
  <c r="AC712" i="67"/>
  <c r="AA712" i="67"/>
  <c r="W712" i="67"/>
  <c r="U712" i="67"/>
  <c r="S712" i="67"/>
  <c r="R712" i="67"/>
  <c r="Q712" i="67"/>
  <c r="P712" i="67"/>
  <c r="X712" i="67" s="1"/>
  <c r="O712" i="67"/>
  <c r="N712" i="67"/>
  <c r="M712" i="67"/>
  <c r="L712" i="67"/>
  <c r="AC711" i="67"/>
  <c r="AA711" i="67"/>
  <c r="X711" i="67"/>
  <c r="U711" i="67"/>
  <c r="S711" i="67"/>
  <c r="R711" i="67"/>
  <c r="Q711" i="67"/>
  <c r="O711" i="67"/>
  <c r="N711" i="67"/>
  <c r="M711" i="67"/>
  <c r="AC710" i="67"/>
  <c r="AA710" i="67"/>
  <c r="W710" i="67"/>
  <c r="U710" i="67"/>
  <c r="S710" i="67"/>
  <c r="R710" i="67"/>
  <c r="Q710" i="67"/>
  <c r="P710" i="67"/>
  <c r="X710" i="67" s="1"/>
  <c r="O710" i="67"/>
  <c r="N710" i="67"/>
  <c r="M710" i="67"/>
  <c r="L710" i="67"/>
  <c r="AC709" i="67"/>
  <c r="AA709" i="67"/>
  <c r="W709" i="67"/>
  <c r="U709" i="67"/>
  <c r="S709" i="67"/>
  <c r="R709" i="67"/>
  <c r="Q709" i="67"/>
  <c r="P709" i="67"/>
  <c r="X709" i="67" s="1"/>
  <c r="O709" i="67"/>
  <c r="N709" i="67"/>
  <c r="M709" i="67"/>
  <c r="L709" i="67"/>
  <c r="AC708" i="67"/>
  <c r="AA708" i="67"/>
  <c r="W708" i="67"/>
  <c r="U708" i="67"/>
  <c r="S708" i="67"/>
  <c r="R708" i="67"/>
  <c r="Q708" i="67"/>
  <c r="P708" i="67"/>
  <c r="X708" i="67" s="1"/>
  <c r="O708" i="67"/>
  <c r="N708" i="67"/>
  <c r="M708" i="67"/>
  <c r="L708" i="67"/>
  <c r="AC707" i="67"/>
  <c r="AA707" i="67"/>
  <c r="W707" i="67"/>
  <c r="U707" i="67"/>
  <c r="S707" i="67"/>
  <c r="R707" i="67"/>
  <c r="Q707" i="67"/>
  <c r="P707" i="67"/>
  <c r="X707" i="67" s="1"/>
  <c r="O707" i="67"/>
  <c r="N707" i="67"/>
  <c r="M707" i="67"/>
  <c r="L707" i="67"/>
  <c r="AC706" i="67"/>
  <c r="AA706" i="67"/>
  <c r="W706" i="67"/>
  <c r="U706" i="67"/>
  <c r="S706" i="67"/>
  <c r="R706" i="67"/>
  <c r="Q706" i="67"/>
  <c r="P706" i="67"/>
  <c r="X706" i="67" s="1"/>
  <c r="O706" i="67"/>
  <c r="N706" i="67"/>
  <c r="M706" i="67"/>
  <c r="L706" i="67"/>
  <c r="AC705" i="67"/>
  <c r="AA705" i="67"/>
  <c r="X705" i="67"/>
  <c r="W705" i="67"/>
  <c r="U705" i="67"/>
  <c r="S705" i="67"/>
  <c r="R705" i="67"/>
  <c r="Q705" i="67"/>
  <c r="P705" i="67"/>
  <c r="O705" i="67"/>
  <c r="N705" i="67"/>
  <c r="M705" i="67"/>
  <c r="L705" i="67"/>
  <c r="AC704" i="67"/>
  <c r="AA704" i="67"/>
  <c r="W704" i="67"/>
  <c r="U704" i="67"/>
  <c r="S704" i="67"/>
  <c r="R704" i="67"/>
  <c r="Q704" i="67"/>
  <c r="P704" i="67"/>
  <c r="X704" i="67" s="1"/>
  <c r="O704" i="67"/>
  <c r="N704" i="67"/>
  <c r="M704" i="67"/>
  <c r="L704" i="67"/>
  <c r="AC703" i="67"/>
  <c r="AA703" i="67"/>
  <c r="W703" i="67"/>
  <c r="U703" i="67"/>
  <c r="S703" i="67"/>
  <c r="R703" i="67"/>
  <c r="Q703" i="67"/>
  <c r="P703" i="67"/>
  <c r="X703" i="67" s="1"/>
  <c r="O703" i="67"/>
  <c r="N703" i="67"/>
  <c r="M703" i="67"/>
  <c r="L703" i="67"/>
  <c r="AC702" i="67"/>
  <c r="AA702" i="67"/>
  <c r="W702" i="67"/>
  <c r="U702" i="67"/>
  <c r="S702" i="67"/>
  <c r="R702" i="67"/>
  <c r="Q702" i="67"/>
  <c r="P702" i="67"/>
  <c r="X702" i="67" s="1"/>
  <c r="O702" i="67"/>
  <c r="N702" i="67"/>
  <c r="M702" i="67"/>
  <c r="L702" i="67"/>
  <c r="AC701" i="67"/>
  <c r="AA701" i="67"/>
  <c r="W701" i="67"/>
  <c r="U701" i="67"/>
  <c r="S701" i="67"/>
  <c r="R701" i="67"/>
  <c r="Q701" i="67"/>
  <c r="P701" i="67"/>
  <c r="X701" i="67" s="1"/>
  <c r="O701" i="67"/>
  <c r="N701" i="67"/>
  <c r="M701" i="67"/>
  <c r="L701" i="67"/>
  <c r="AC700" i="67"/>
  <c r="AA700" i="67"/>
  <c r="W700" i="67"/>
  <c r="U700" i="67"/>
  <c r="S700" i="67"/>
  <c r="R700" i="67"/>
  <c r="Q700" i="67"/>
  <c r="P700" i="67"/>
  <c r="X700" i="67" s="1"/>
  <c r="O700" i="67"/>
  <c r="N700" i="67"/>
  <c r="M700" i="67"/>
  <c r="L700" i="67"/>
  <c r="AC699" i="67"/>
  <c r="AA699" i="67"/>
  <c r="X699" i="67"/>
  <c r="W699" i="67"/>
  <c r="U699" i="67"/>
  <c r="S699" i="67"/>
  <c r="R699" i="67"/>
  <c r="Q699" i="67"/>
  <c r="P699" i="67"/>
  <c r="O699" i="67"/>
  <c r="N699" i="67"/>
  <c r="M699" i="67"/>
  <c r="L699" i="67"/>
  <c r="AC698" i="67"/>
  <c r="AA698" i="67"/>
  <c r="W698" i="67"/>
  <c r="U698" i="67"/>
  <c r="S698" i="67"/>
  <c r="R698" i="67"/>
  <c r="Q698" i="67"/>
  <c r="P698" i="67"/>
  <c r="X698" i="67" s="1"/>
  <c r="O698" i="67"/>
  <c r="N698" i="67"/>
  <c r="M698" i="67"/>
  <c r="L698" i="67"/>
  <c r="AC697" i="67"/>
  <c r="AA697" i="67"/>
  <c r="W697" i="67"/>
  <c r="U697" i="67"/>
  <c r="S697" i="67"/>
  <c r="R697" i="67"/>
  <c r="Q697" i="67"/>
  <c r="P697" i="67"/>
  <c r="X697" i="67" s="1"/>
  <c r="O697" i="67"/>
  <c r="N697" i="67"/>
  <c r="M697" i="67"/>
  <c r="L697" i="67"/>
  <c r="AC696" i="67"/>
  <c r="AA696" i="67"/>
  <c r="W696" i="67"/>
  <c r="U696" i="67"/>
  <c r="S696" i="67"/>
  <c r="R696" i="67"/>
  <c r="Q696" i="67"/>
  <c r="P696" i="67"/>
  <c r="X696" i="67" s="1"/>
  <c r="O696" i="67"/>
  <c r="N696" i="67"/>
  <c r="M696" i="67"/>
  <c r="L696" i="67"/>
  <c r="AC695" i="67"/>
  <c r="AA695" i="67"/>
  <c r="W695" i="67"/>
  <c r="U695" i="67"/>
  <c r="S695" i="67"/>
  <c r="R695" i="67"/>
  <c r="Q695" i="67"/>
  <c r="P695" i="67"/>
  <c r="X695" i="67" s="1"/>
  <c r="O695" i="67"/>
  <c r="N695" i="67"/>
  <c r="M695" i="67"/>
  <c r="L695" i="67"/>
  <c r="AC694" i="67"/>
  <c r="AA694" i="67"/>
  <c r="W694" i="67"/>
  <c r="U694" i="67"/>
  <c r="S694" i="67"/>
  <c r="R694" i="67"/>
  <c r="Q694" i="67"/>
  <c r="P694" i="67"/>
  <c r="X694" i="67" s="1"/>
  <c r="O694" i="67"/>
  <c r="N694" i="67"/>
  <c r="M694" i="67"/>
  <c r="L694" i="67"/>
  <c r="AC693" i="67"/>
  <c r="AA693" i="67"/>
  <c r="X693" i="67"/>
  <c r="W693" i="67"/>
  <c r="U693" i="67"/>
  <c r="S693" i="67"/>
  <c r="R693" i="67"/>
  <c r="Q693" i="67"/>
  <c r="P693" i="67"/>
  <c r="O693" i="67"/>
  <c r="N693" i="67"/>
  <c r="M693" i="67"/>
  <c r="L693" i="67"/>
  <c r="AC692" i="67"/>
  <c r="AA692" i="67"/>
  <c r="W692" i="67"/>
  <c r="U692" i="67"/>
  <c r="S692" i="67"/>
  <c r="R692" i="67"/>
  <c r="Q692" i="67"/>
  <c r="P692" i="67"/>
  <c r="X692" i="67" s="1"/>
  <c r="O692" i="67"/>
  <c r="N692" i="67"/>
  <c r="M692" i="67"/>
  <c r="L692" i="67"/>
  <c r="AC691" i="67"/>
  <c r="AA691" i="67"/>
  <c r="W691" i="67"/>
  <c r="U691" i="67"/>
  <c r="S691" i="67"/>
  <c r="R691" i="67"/>
  <c r="Q691" i="67"/>
  <c r="P691" i="67"/>
  <c r="X691" i="67" s="1"/>
  <c r="O691" i="67"/>
  <c r="N691" i="67"/>
  <c r="M691" i="67"/>
  <c r="L691" i="67"/>
  <c r="AC690" i="67"/>
  <c r="AA690" i="67"/>
  <c r="W690" i="67"/>
  <c r="U690" i="67"/>
  <c r="S690" i="67"/>
  <c r="R690" i="67"/>
  <c r="Q690" i="67"/>
  <c r="P690" i="67"/>
  <c r="X690" i="67" s="1"/>
  <c r="O690" i="67"/>
  <c r="N690" i="67"/>
  <c r="M690" i="67"/>
  <c r="L690" i="67"/>
  <c r="AC689" i="67"/>
  <c r="AA689" i="67"/>
  <c r="W689" i="67"/>
  <c r="U689" i="67"/>
  <c r="S689" i="67"/>
  <c r="R689" i="67"/>
  <c r="Q689" i="67"/>
  <c r="P689" i="67"/>
  <c r="X689" i="67" s="1"/>
  <c r="O689" i="67"/>
  <c r="N689" i="67"/>
  <c r="M689" i="67"/>
  <c r="L689" i="67"/>
  <c r="AC688" i="67"/>
  <c r="AA688" i="67"/>
  <c r="W688" i="67"/>
  <c r="U688" i="67"/>
  <c r="S688" i="67"/>
  <c r="R688" i="67"/>
  <c r="Q688" i="67"/>
  <c r="P688" i="67"/>
  <c r="X688" i="67" s="1"/>
  <c r="O688" i="67"/>
  <c r="N688" i="67"/>
  <c r="M688" i="67"/>
  <c r="L688" i="67"/>
  <c r="AC687" i="67"/>
  <c r="AA687" i="67"/>
  <c r="X687" i="67"/>
  <c r="W687" i="67"/>
  <c r="U687" i="67"/>
  <c r="S687" i="67"/>
  <c r="R687" i="67"/>
  <c r="Q687" i="67"/>
  <c r="P687" i="67"/>
  <c r="O687" i="67"/>
  <c r="N687" i="67"/>
  <c r="M687" i="67"/>
  <c r="L687" i="67"/>
  <c r="AC686" i="67"/>
  <c r="AA686" i="67"/>
  <c r="W686" i="67"/>
  <c r="U686" i="67"/>
  <c r="S686" i="67"/>
  <c r="R686" i="67"/>
  <c r="Q686" i="67"/>
  <c r="P686" i="67"/>
  <c r="X686" i="67" s="1"/>
  <c r="O686" i="67"/>
  <c r="N686" i="67"/>
  <c r="M686" i="67"/>
  <c r="L686" i="67"/>
  <c r="AC685" i="67"/>
  <c r="AA685" i="67"/>
  <c r="W685" i="67"/>
  <c r="U685" i="67"/>
  <c r="S685" i="67"/>
  <c r="R685" i="67"/>
  <c r="Q685" i="67"/>
  <c r="P685" i="67"/>
  <c r="X685" i="67" s="1"/>
  <c r="O685" i="67"/>
  <c r="N685" i="67"/>
  <c r="M685" i="67"/>
  <c r="L685" i="67"/>
  <c r="AC684" i="67"/>
  <c r="AA684" i="67"/>
  <c r="W684" i="67"/>
  <c r="U684" i="67"/>
  <c r="S684" i="67"/>
  <c r="R684" i="67"/>
  <c r="Q684" i="67"/>
  <c r="P684" i="67"/>
  <c r="X684" i="67" s="1"/>
  <c r="O684" i="67"/>
  <c r="N684" i="67"/>
  <c r="M684" i="67"/>
  <c r="L684" i="67"/>
  <c r="AC683" i="67"/>
  <c r="AA683" i="67"/>
  <c r="W683" i="67"/>
  <c r="U683" i="67"/>
  <c r="S683" i="67"/>
  <c r="R683" i="67"/>
  <c r="Q683" i="67"/>
  <c r="P683" i="67"/>
  <c r="X683" i="67" s="1"/>
  <c r="O683" i="67"/>
  <c r="N683" i="67"/>
  <c r="M683" i="67"/>
  <c r="L683" i="67"/>
  <c r="AC682" i="67"/>
  <c r="AA682" i="67"/>
  <c r="W682" i="67"/>
  <c r="U682" i="67"/>
  <c r="S682" i="67"/>
  <c r="R682" i="67"/>
  <c r="Q682" i="67"/>
  <c r="P682" i="67"/>
  <c r="X682" i="67" s="1"/>
  <c r="O682" i="67"/>
  <c r="N682" i="67"/>
  <c r="M682" i="67"/>
  <c r="L682" i="67"/>
  <c r="AC681" i="67"/>
  <c r="AA681" i="67"/>
  <c r="X681" i="67"/>
  <c r="W681" i="67"/>
  <c r="U681" i="67"/>
  <c r="S681" i="67"/>
  <c r="R681" i="67"/>
  <c r="Q681" i="67"/>
  <c r="P681" i="67"/>
  <c r="O681" i="67"/>
  <c r="N681" i="67"/>
  <c r="M681" i="67"/>
  <c r="L681" i="67"/>
  <c r="AC680" i="67"/>
  <c r="AA680" i="67"/>
  <c r="W680" i="67"/>
  <c r="U680" i="67"/>
  <c r="S680" i="67"/>
  <c r="R680" i="67"/>
  <c r="Q680" i="67"/>
  <c r="P680" i="67"/>
  <c r="X680" i="67" s="1"/>
  <c r="O680" i="67"/>
  <c r="N680" i="67"/>
  <c r="M680" i="67"/>
  <c r="L680" i="67"/>
  <c r="AC679" i="67"/>
  <c r="AA679" i="67"/>
  <c r="W679" i="67"/>
  <c r="U679" i="67"/>
  <c r="S679" i="67"/>
  <c r="R679" i="67"/>
  <c r="Q679" i="67"/>
  <c r="P679" i="67"/>
  <c r="X679" i="67" s="1"/>
  <c r="O679" i="67"/>
  <c r="N679" i="67"/>
  <c r="M679" i="67"/>
  <c r="L679" i="67"/>
  <c r="AC678" i="67"/>
  <c r="AA678" i="67"/>
  <c r="W678" i="67"/>
  <c r="U678" i="67"/>
  <c r="S678" i="67"/>
  <c r="R678" i="67"/>
  <c r="Q678" i="67"/>
  <c r="P678" i="67"/>
  <c r="X678" i="67" s="1"/>
  <c r="O678" i="67"/>
  <c r="N678" i="67"/>
  <c r="M678" i="67"/>
  <c r="L678" i="67"/>
  <c r="AC677" i="67"/>
  <c r="AA677" i="67"/>
  <c r="W677" i="67"/>
  <c r="U677" i="67"/>
  <c r="S677" i="67"/>
  <c r="R677" i="67"/>
  <c r="Q677" i="67"/>
  <c r="P677" i="67"/>
  <c r="X677" i="67" s="1"/>
  <c r="O677" i="67"/>
  <c r="N677" i="67"/>
  <c r="M677" i="67"/>
  <c r="L677" i="67"/>
  <c r="AC676" i="67"/>
  <c r="AA676" i="67"/>
  <c r="W676" i="67"/>
  <c r="U676" i="67"/>
  <c r="S676" i="67"/>
  <c r="R676" i="67"/>
  <c r="Q676" i="67"/>
  <c r="P676" i="67"/>
  <c r="X676" i="67" s="1"/>
  <c r="O676" i="67"/>
  <c r="N676" i="67"/>
  <c r="M676" i="67"/>
  <c r="L676" i="67"/>
  <c r="AC675" i="67"/>
  <c r="AA675" i="67"/>
  <c r="X675" i="67"/>
  <c r="W675" i="67"/>
  <c r="U675" i="67"/>
  <c r="S675" i="67"/>
  <c r="R675" i="67"/>
  <c r="Q675" i="67"/>
  <c r="P675" i="67"/>
  <c r="O675" i="67"/>
  <c r="N675" i="67"/>
  <c r="M675" i="67"/>
  <c r="L675" i="67"/>
  <c r="AC674" i="67"/>
  <c r="AA674" i="67"/>
  <c r="W674" i="67"/>
  <c r="U674" i="67"/>
  <c r="S674" i="67"/>
  <c r="R674" i="67"/>
  <c r="Q674" i="67"/>
  <c r="P674" i="67"/>
  <c r="X674" i="67" s="1"/>
  <c r="O674" i="67"/>
  <c r="N674" i="67"/>
  <c r="M674" i="67"/>
  <c r="L674" i="67"/>
  <c r="AC673" i="67"/>
  <c r="AA673" i="67"/>
  <c r="W673" i="67"/>
  <c r="U673" i="67"/>
  <c r="S673" i="67"/>
  <c r="R673" i="67"/>
  <c r="Q673" i="67"/>
  <c r="P673" i="67"/>
  <c r="X673" i="67" s="1"/>
  <c r="O673" i="67"/>
  <c r="N673" i="67"/>
  <c r="M673" i="67"/>
  <c r="L673" i="67"/>
  <c r="AC672" i="67"/>
  <c r="AA672" i="67"/>
  <c r="W672" i="67"/>
  <c r="U672" i="67"/>
  <c r="S672" i="67"/>
  <c r="R672" i="67"/>
  <c r="Q672" i="67"/>
  <c r="P672" i="67"/>
  <c r="X672" i="67" s="1"/>
  <c r="O672" i="67"/>
  <c r="N672" i="67"/>
  <c r="M672" i="67"/>
  <c r="L672" i="67"/>
  <c r="AC671" i="67"/>
  <c r="AA671" i="67"/>
  <c r="W671" i="67"/>
  <c r="U671" i="67"/>
  <c r="S671" i="67"/>
  <c r="R671" i="67"/>
  <c r="Q671" i="67"/>
  <c r="P671" i="67"/>
  <c r="X671" i="67" s="1"/>
  <c r="O671" i="67"/>
  <c r="N671" i="67"/>
  <c r="M671" i="67"/>
  <c r="L671" i="67"/>
  <c r="AC670" i="67"/>
  <c r="AA670" i="67"/>
  <c r="W670" i="67"/>
  <c r="U670" i="67"/>
  <c r="S670" i="67"/>
  <c r="R670" i="67"/>
  <c r="Q670" i="67"/>
  <c r="P670" i="67"/>
  <c r="X670" i="67" s="1"/>
  <c r="O670" i="67"/>
  <c r="N670" i="67"/>
  <c r="M670" i="67"/>
  <c r="L670" i="67"/>
  <c r="AC669" i="67"/>
  <c r="AA669" i="67"/>
  <c r="X669" i="67"/>
  <c r="W669" i="67"/>
  <c r="U669" i="67"/>
  <c r="S669" i="67"/>
  <c r="R669" i="67"/>
  <c r="Q669" i="67"/>
  <c r="P669" i="67"/>
  <c r="O669" i="67"/>
  <c r="N669" i="67"/>
  <c r="M669" i="67"/>
  <c r="L669" i="67"/>
  <c r="AC668" i="67"/>
  <c r="AA668" i="67"/>
  <c r="W668" i="67"/>
  <c r="U668" i="67"/>
  <c r="S668" i="67"/>
  <c r="R668" i="67"/>
  <c r="Q668" i="67"/>
  <c r="P668" i="67"/>
  <c r="X668" i="67" s="1"/>
  <c r="O668" i="67"/>
  <c r="N668" i="67"/>
  <c r="M668" i="67"/>
  <c r="L668" i="67"/>
  <c r="AC667" i="67"/>
  <c r="AA667" i="67"/>
  <c r="W667" i="67"/>
  <c r="U667" i="67"/>
  <c r="S667" i="67"/>
  <c r="R667" i="67"/>
  <c r="Q667" i="67"/>
  <c r="P667" i="67"/>
  <c r="X667" i="67" s="1"/>
  <c r="O667" i="67"/>
  <c r="N667" i="67"/>
  <c r="M667" i="67"/>
  <c r="L667" i="67"/>
  <c r="AC666" i="67"/>
  <c r="AA666" i="67"/>
  <c r="W666" i="67"/>
  <c r="U666" i="67"/>
  <c r="S666" i="67"/>
  <c r="R666" i="67"/>
  <c r="Q666" i="67"/>
  <c r="P666" i="67"/>
  <c r="X666" i="67" s="1"/>
  <c r="O666" i="67"/>
  <c r="N666" i="67"/>
  <c r="M666" i="67"/>
  <c r="L666" i="67"/>
  <c r="AC665" i="67"/>
  <c r="AA665" i="67"/>
  <c r="W665" i="67"/>
  <c r="U665" i="67"/>
  <c r="S665" i="67"/>
  <c r="R665" i="67"/>
  <c r="Q665" i="67"/>
  <c r="P665" i="67"/>
  <c r="X665" i="67" s="1"/>
  <c r="O665" i="67"/>
  <c r="N665" i="67"/>
  <c r="M665" i="67"/>
  <c r="L665" i="67"/>
  <c r="AC664" i="67"/>
  <c r="AA664" i="67"/>
  <c r="W664" i="67"/>
  <c r="U664" i="67"/>
  <c r="S664" i="67"/>
  <c r="R664" i="67"/>
  <c r="Q664" i="67"/>
  <c r="P664" i="67"/>
  <c r="X664" i="67" s="1"/>
  <c r="O664" i="67"/>
  <c r="N664" i="67"/>
  <c r="M664" i="67"/>
  <c r="L664" i="67"/>
  <c r="AC663" i="67"/>
  <c r="AA663" i="67"/>
  <c r="X663" i="67"/>
  <c r="W663" i="67"/>
  <c r="U663" i="67"/>
  <c r="S663" i="67"/>
  <c r="R663" i="67"/>
  <c r="Q663" i="67"/>
  <c r="P663" i="67"/>
  <c r="O663" i="67"/>
  <c r="N663" i="67"/>
  <c r="M663" i="67"/>
  <c r="L663" i="67"/>
  <c r="AC662" i="67"/>
  <c r="AA662" i="67"/>
  <c r="W662" i="67"/>
  <c r="U662" i="67"/>
  <c r="S662" i="67"/>
  <c r="R662" i="67"/>
  <c r="Q662" i="67"/>
  <c r="P662" i="67"/>
  <c r="X662" i="67" s="1"/>
  <c r="O662" i="67"/>
  <c r="N662" i="67"/>
  <c r="M662" i="67"/>
  <c r="L662" i="67"/>
  <c r="AC661" i="67"/>
  <c r="AA661" i="67"/>
  <c r="W661" i="67"/>
  <c r="U661" i="67"/>
  <c r="S661" i="67"/>
  <c r="R661" i="67"/>
  <c r="Q661" i="67"/>
  <c r="P661" i="67"/>
  <c r="X661" i="67" s="1"/>
  <c r="O661" i="67"/>
  <c r="N661" i="67"/>
  <c r="M661" i="67"/>
  <c r="L661" i="67"/>
  <c r="AC660" i="67"/>
  <c r="AA660" i="67"/>
  <c r="W660" i="67"/>
  <c r="U660" i="67"/>
  <c r="S660" i="67"/>
  <c r="R660" i="67"/>
  <c r="Q660" i="67"/>
  <c r="P660" i="67"/>
  <c r="X660" i="67" s="1"/>
  <c r="O660" i="67"/>
  <c r="N660" i="67"/>
  <c r="M660" i="67"/>
  <c r="L660" i="67"/>
  <c r="AC659" i="67"/>
  <c r="AA659" i="67"/>
  <c r="W659" i="67"/>
  <c r="U659" i="67"/>
  <c r="S659" i="67"/>
  <c r="R659" i="67"/>
  <c r="Q659" i="67"/>
  <c r="P659" i="67"/>
  <c r="X659" i="67" s="1"/>
  <c r="O659" i="67"/>
  <c r="N659" i="67"/>
  <c r="M659" i="67"/>
  <c r="L659" i="67"/>
  <c r="AC658" i="67"/>
  <c r="AA658" i="67"/>
  <c r="W658" i="67"/>
  <c r="U658" i="67"/>
  <c r="S658" i="67"/>
  <c r="R658" i="67"/>
  <c r="Q658" i="67"/>
  <c r="P658" i="67"/>
  <c r="X658" i="67" s="1"/>
  <c r="O658" i="67"/>
  <c r="N658" i="67"/>
  <c r="M658" i="67"/>
  <c r="L658" i="67"/>
  <c r="AC657" i="67"/>
  <c r="AA657" i="67"/>
  <c r="X657" i="67"/>
  <c r="W657" i="67"/>
  <c r="U657" i="67"/>
  <c r="S657" i="67"/>
  <c r="R657" i="67"/>
  <c r="Q657" i="67"/>
  <c r="P657" i="67"/>
  <c r="O657" i="67"/>
  <c r="N657" i="67"/>
  <c r="M657" i="67"/>
  <c r="L657" i="67"/>
  <c r="AC656" i="67"/>
  <c r="AA656" i="67"/>
  <c r="W656" i="67"/>
  <c r="U656" i="67"/>
  <c r="S656" i="67"/>
  <c r="R656" i="67"/>
  <c r="Q656" i="67"/>
  <c r="P656" i="67"/>
  <c r="X656" i="67" s="1"/>
  <c r="O656" i="67"/>
  <c r="N656" i="67"/>
  <c r="M656" i="67"/>
  <c r="L656" i="67"/>
  <c r="AC655" i="67"/>
  <c r="AA655" i="67"/>
  <c r="W655" i="67"/>
  <c r="U655" i="67"/>
  <c r="S655" i="67"/>
  <c r="R655" i="67"/>
  <c r="Q655" i="67"/>
  <c r="P655" i="67"/>
  <c r="X655" i="67" s="1"/>
  <c r="O655" i="67"/>
  <c r="N655" i="67"/>
  <c r="M655" i="67"/>
  <c r="L655" i="67"/>
  <c r="AC654" i="67"/>
  <c r="AA654" i="67"/>
  <c r="W654" i="67"/>
  <c r="U654" i="67"/>
  <c r="S654" i="67"/>
  <c r="R654" i="67"/>
  <c r="Q654" i="67"/>
  <c r="P654" i="67"/>
  <c r="X654" i="67" s="1"/>
  <c r="O654" i="67"/>
  <c r="N654" i="67"/>
  <c r="M654" i="67"/>
  <c r="L654" i="67"/>
  <c r="AC653" i="67"/>
  <c r="AA653" i="67"/>
  <c r="W653" i="67"/>
  <c r="U653" i="67"/>
  <c r="S653" i="67"/>
  <c r="R653" i="67"/>
  <c r="Q653" i="67"/>
  <c r="P653" i="67"/>
  <c r="X653" i="67" s="1"/>
  <c r="O653" i="67"/>
  <c r="N653" i="67"/>
  <c r="M653" i="67"/>
  <c r="L653" i="67"/>
  <c r="AC652" i="67"/>
  <c r="AA652" i="67"/>
  <c r="W652" i="67"/>
  <c r="U652" i="67"/>
  <c r="S652" i="67"/>
  <c r="R652" i="67"/>
  <c r="Q652" i="67"/>
  <c r="P652" i="67"/>
  <c r="X652" i="67" s="1"/>
  <c r="O652" i="67"/>
  <c r="N652" i="67"/>
  <c r="M652" i="67"/>
  <c r="L652" i="67"/>
  <c r="AC651" i="67"/>
  <c r="AA651" i="67"/>
  <c r="X651" i="67"/>
  <c r="W651" i="67"/>
  <c r="U651" i="67"/>
  <c r="S651" i="67"/>
  <c r="R651" i="67"/>
  <c r="Q651" i="67"/>
  <c r="P651" i="67"/>
  <c r="O651" i="67"/>
  <c r="N651" i="67"/>
  <c r="M651" i="67"/>
  <c r="L651" i="67"/>
  <c r="AC650" i="67"/>
  <c r="AA650" i="67"/>
  <c r="W650" i="67"/>
  <c r="U650" i="67"/>
  <c r="S650" i="67"/>
  <c r="R650" i="67"/>
  <c r="Q650" i="67"/>
  <c r="P650" i="67"/>
  <c r="X650" i="67" s="1"/>
  <c r="O650" i="67"/>
  <c r="N650" i="67"/>
  <c r="M650" i="67"/>
  <c r="L650" i="67"/>
  <c r="AC649" i="67"/>
  <c r="AA649" i="67"/>
  <c r="W649" i="67"/>
  <c r="U649" i="67"/>
  <c r="S649" i="67"/>
  <c r="R649" i="67"/>
  <c r="Q649" i="67"/>
  <c r="P649" i="67"/>
  <c r="X649" i="67" s="1"/>
  <c r="O649" i="67"/>
  <c r="N649" i="67"/>
  <c r="M649" i="67"/>
  <c r="L649" i="67"/>
  <c r="AC648" i="67"/>
  <c r="AA648" i="67"/>
  <c r="W648" i="67"/>
  <c r="U648" i="67"/>
  <c r="S648" i="67"/>
  <c r="R648" i="67"/>
  <c r="Q648" i="67"/>
  <c r="P648" i="67"/>
  <c r="X648" i="67" s="1"/>
  <c r="O648" i="67"/>
  <c r="N648" i="67"/>
  <c r="M648" i="67"/>
  <c r="L648" i="67"/>
  <c r="AC647" i="67"/>
  <c r="AA647" i="67"/>
  <c r="W647" i="67"/>
  <c r="U647" i="67"/>
  <c r="S647" i="67"/>
  <c r="R647" i="67"/>
  <c r="Q647" i="67"/>
  <c r="P647" i="67"/>
  <c r="X647" i="67" s="1"/>
  <c r="O647" i="67"/>
  <c r="N647" i="67"/>
  <c r="M647" i="67"/>
  <c r="L647" i="67"/>
  <c r="AC646" i="67"/>
  <c r="AA646" i="67"/>
  <c r="W646" i="67"/>
  <c r="U646" i="67"/>
  <c r="S646" i="67"/>
  <c r="R646" i="67"/>
  <c r="Q646" i="67"/>
  <c r="P646" i="67"/>
  <c r="X646" i="67" s="1"/>
  <c r="O646" i="67"/>
  <c r="N646" i="67"/>
  <c r="M646" i="67"/>
  <c r="L646" i="67"/>
  <c r="AC645" i="67"/>
  <c r="AA645" i="67"/>
  <c r="X645" i="67"/>
  <c r="W645" i="67"/>
  <c r="U645" i="67"/>
  <c r="S645" i="67"/>
  <c r="R645" i="67"/>
  <c r="Q645" i="67"/>
  <c r="P645" i="67"/>
  <c r="O645" i="67"/>
  <c r="N645" i="67"/>
  <c r="M645" i="67"/>
  <c r="L645" i="67"/>
  <c r="AC644" i="67"/>
  <c r="AA644" i="67"/>
  <c r="W644" i="67"/>
  <c r="U644" i="67"/>
  <c r="S644" i="67"/>
  <c r="R644" i="67"/>
  <c r="Q644" i="67"/>
  <c r="P644" i="67"/>
  <c r="X644" i="67" s="1"/>
  <c r="O644" i="67"/>
  <c r="N644" i="67"/>
  <c r="M644" i="67"/>
  <c r="L644" i="67"/>
  <c r="AC643" i="67"/>
  <c r="AA643" i="67"/>
  <c r="W643" i="67"/>
  <c r="U643" i="67"/>
  <c r="S643" i="67"/>
  <c r="R643" i="67"/>
  <c r="Q643" i="67"/>
  <c r="P643" i="67"/>
  <c r="X643" i="67" s="1"/>
  <c r="O643" i="67"/>
  <c r="N643" i="67"/>
  <c r="M643" i="67"/>
  <c r="L643" i="67"/>
  <c r="AC642" i="67"/>
  <c r="AA642" i="67"/>
  <c r="W642" i="67"/>
  <c r="U642" i="67"/>
  <c r="S642" i="67"/>
  <c r="R642" i="67"/>
  <c r="Q642" i="67"/>
  <c r="P642" i="67"/>
  <c r="X642" i="67" s="1"/>
  <c r="O642" i="67"/>
  <c r="N642" i="67"/>
  <c r="M642" i="67"/>
  <c r="L642" i="67"/>
  <c r="AC641" i="67"/>
  <c r="AA641" i="67"/>
  <c r="W641" i="67"/>
  <c r="U641" i="67"/>
  <c r="S641" i="67"/>
  <c r="R641" i="67"/>
  <c r="Q641" i="67"/>
  <c r="P641" i="67"/>
  <c r="X641" i="67" s="1"/>
  <c r="O641" i="67"/>
  <c r="N641" i="67"/>
  <c r="M641" i="67"/>
  <c r="L641" i="67"/>
  <c r="AC640" i="67"/>
  <c r="AA640" i="67"/>
  <c r="W640" i="67"/>
  <c r="U640" i="67"/>
  <c r="S640" i="67"/>
  <c r="R640" i="67"/>
  <c r="Q640" i="67"/>
  <c r="P640" i="67"/>
  <c r="X640" i="67" s="1"/>
  <c r="O640" i="67"/>
  <c r="N640" i="67"/>
  <c r="M640" i="67"/>
  <c r="L640" i="67"/>
  <c r="AC639" i="67"/>
  <c r="AA639" i="67"/>
  <c r="X639" i="67"/>
  <c r="W639" i="67"/>
  <c r="U639" i="67"/>
  <c r="S639" i="67"/>
  <c r="R639" i="67"/>
  <c r="Q639" i="67"/>
  <c r="P639" i="67"/>
  <c r="O639" i="67"/>
  <c r="N639" i="67"/>
  <c r="M639" i="67"/>
  <c r="L639" i="67"/>
  <c r="AC638" i="67"/>
  <c r="AA638" i="67"/>
  <c r="W638" i="67"/>
  <c r="U638" i="67"/>
  <c r="S638" i="67"/>
  <c r="R638" i="67"/>
  <c r="Q638" i="67"/>
  <c r="P638" i="67"/>
  <c r="X638" i="67" s="1"/>
  <c r="O638" i="67"/>
  <c r="N638" i="67"/>
  <c r="M638" i="67"/>
  <c r="L638" i="67"/>
  <c r="AC637" i="67"/>
  <c r="AA637" i="67"/>
  <c r="W637" i="67"/>
  <c r="U637" i="67"/>
  <c r="S637" i="67"/>
  <c r="R637" i="67"/>
  <c r="Q637" i="67"/>
  <c r="P637" i="67"/>
  <c r="X637" i="67" s="1"/>
  <c r="O637" i="67"/>
  <c r="N637" i="67"/>
  <c r="M637" i="67"/>
  <c r="L637" i="67"/>
  <c r="AC636" i="67"/>
  <c r="AA636" i="67"/>
  <c r="W636" i="67"/>
  <c r="U636" i="67"/>
  <c r="S636" i="67"/>
  <c r="R636" i="67"/>
  <c r="Q636" i="67"/>
  <c r="P636" i="67"/>
  <c r="X636" i="67" s="1"/>
  <c r="O636" i="67"/>
  <c r="N636" i="67"/>
  <c r="M636" i="67"/>
  <c r="L636" i="67"/>
  <c r="AC635" i="67"/>
  <c r="AA635" i="67"/>
  <c r="W635" i="67"/>
  <c r="U635" i="67"/>
  <c r="S635" i="67"/>
  <c r="R635" i="67"/>
  <c r="Q635" i="67"/>
  <c r="P635" i="67"/>
  <c r="X635" i="67" s="1"/>
  <c r="O635" i="67"/>
  <c r="N635" i="67"/>
  <c r="M635" i="67"/>
  <c r="L635" i="67"/>
  <c r="AC634" i="67"/>
  <c r="AA634" i="67"/>
  <c r="W634" i="67"/>
  <c r="U634" i="67"/>
  <c r="S634" i="67"/>
  <c r="R634" i="67"/>
  <c r="Q634" i="67"/>
  <c r="P634" i="67"/>
  <c r="X634" i="67" s="1"/>
  <c r="O634" i="67"/>
  <c r="N634" i="67"/>
  <c r="M634" i="67"/>
  <c r="L634" i="67"/>
  <c r="AC633" i="67"/>
  <c r="AA633" i="67"/>
  <c r="X633" i="67"/>
  <c r="W633" i="67"/>
  <c r="U633" i="67"/>
  <c r="S633" i="67"/>
  <c r="R633" i="67"/>
  <c r="Q633" i="67"/>
  <c r="P633" i="67"/>
  <c r="O633" i="67"/>
  <c r="N633" i="67"/>
  <c r="M633" i="67"/>
  <c r="L633" i="67"/>
  <c r="AC632" i="67"/>
  <c r="AA632" i="67"/>
  <c r="W632" i="67"/>
  <c r="U632" i="67"/>
  <c r="S632" i="67"/>
  <c r="R632" i="67"/>
  <c r="Q632" i="67"/>
  <c r="P632" i="67"/>
  <c r="X632" i="67" s="1"/>
  <c r="O632" i="67"/>
  <c r="N632" i="67"/>
  <c r="M632" i="67"/>
  <c r="L632" i="67"/>
  <c r="AC631" i="67"/>
  <c r="AA631" i="67"/>
  <c r="W631" i="67"/>
  <c r="U631" i="67"/>
  <c r="S631" i="67"/>
  <c r="R631" i="67"/>
  <c r="Q631" i="67"/>
  <c r="P631" i="67"/>
  <c r="X631" i="67" s="1"/>
  <c r="O631" i="67"/>
  <c r="N631" i="67"/>
  <c r="M631" i="67"/>
  <c r="L631" i="67"/>
  <c r="AC630" i="67"/>
  <c r="AA630" i="67"/>
  <c r="W630" i="67"/>
  <c r="U630" i="67"/>
  <c r="S630" i="67"/>
  <c r="R630" i="67"/>
  <c r="Q630" i="67"/>
  <c r="P630" i="67"/>
  <c r="X630" i="67" s="1"/>
  <c r="O630" i="67"/>
  <c r="N630" i="67"/>
  <c r="M630" i="67"/>
  <c r="L630" i="67"/>
  <c r="AC629" i="67"/>
  <c r="AA629" i="67"/>
  <c r="W629" i="67"/>
  <c r="U629" i="67"/>
  <c r="S629" i="67"/>
  <c r="R629" i="67"/>
  <c r="Q629" i="67"/>
  <c r="P629" i="67"/>
  <c r="X629" i="67" s="1"/>
  <c r="O629" i="67"/>
  <c r="N629" i="67"/>
  <c r="M629" i="67"/>
  <c r="L629" i="67"/>
  <c r="AC628" i="67"/>
  <c r="AA628" i="67"/>
  <c r="W628" i="67"/>
  <c r="U628" i="67"/>
  <c r="S628" i="67"/>
  <c r="R628" i="67"/>
  <c r="Q628" i="67"/>
  <c r="P628" i="67"/>
  <c r="X628" i="67" s="1"/>
  <c r="O628" i="67"/>
  <c r="N628" i="67"/>
  <c r="M628" i="67"/>
  <c r="L628" i="67"/>
  <c r="AC627" i="67"/>
  <c r="AA627" i="67"/>
  <c r="X627" i="67"/>
  <c r="W627" i="67"/>
  <c r="U627" i="67"/>
  <c r="S627" i="67"/>
  <c r="R627" i="67"/>
  <c r="Q627" i="67"/>
  <c r="P627" i="67"/>
  <c r="O627" i="67"/>
  <c r="N627" i="67"/>
  <c r="M627" i="67"/>
  <c r="L627" i="67"/>
  <c r="AC626" i="67"/>
  <c r="AA626" i="67"/>
  <c r="W626" i="67"/>
  <c r="U626" i="67"/>
  <c r="S626" i="67"/>
  <c r="R626" i="67"/>
  <c r="Q626" i="67"/>
  <c r="P626" i="67"/>
  <c r="X626" i="67" s="1"/>
  <c r="O626" i="67"/>
  <c r="N626" i="67"/>
  <c r="M626" i="67"/>
  <c r="L626" i="67"/>
  <c r="AC625" i="67"/>
  <c r="AA625" i="67"/>
  <c r="W625" i="67"/>
  <c r="U625" i="67"/>
  <c r="S625" i="67"/>
  <c r="R625" i="67"/>
  <c r="Q625" i="67"/>
  <c r="P625" i="67"/>
  <c r="X625" i="67" s="1"/>
  <c r="O625" i="67"/>
  <c r="N625" i="67"/>
  <c r="M625" i="67"/>
  <c r="L625" i="67"/>
  <c r="AC624" i="67"/>
  <c r="AA624" i="67"/>
  <c r="W624" i="67"/>
  <c r="U624" i="67"/>
  <c r="S624" i="67"/>
  <c r="R624" i="67"/>
  <c r="Q624" i="67"/>
  <c r="P624" i="67"/>
  <c r="X624" i="67" s="1"/>
  <c r="O624" i="67"/>
  <c r="N624" i="67"/>
  <c r="M624" i="67"/>
  <c r="L624" i="67"/>
  <c r="AC623" i="67"/>
  <c r="AA623" i="67"/>
  <c r="W623" i="67"/>
  <c r="U623" i="67"/>
  <c r="S623" i="67"/>
  <c r="R623" i="67"/>
  <c r="Q623" i="67"/>
  <c r="P623" i="67"/>
  <c r="X623" i="67" s="1"/>
  <c r="O623" i="67"/>
  <c r="N623" i="67"/>
  <c r="M623" i="67"/>
  <c r="L623" i="67"/>
  <c r="AC622" i="67"/>
  <c r="AA622" i="67"/>
  <c r="W622" i="67"/>
  <c r="U622" i="67"/>
  <c r="S622" i="67"/>
  <c r="R622" i="67"/>
  <c r="Q622" i="67"/>
  <c r="P622" i="67"/>
  <c r="X622" i="67" s="1"/>
  <c r="O622" i="67"/>
  <c r="N622" i="67"/>
  <c r="M622" i="67"/>
  <c r="L622" i="67"/>
  <c r="AC621" i="67"/>
  <c r="AA621" i="67"/>
  <c r="X621" i="67"/>
  <c r="W621" i="67"/>
  <c r="U621" i="67"/>
  <c r="S621" i="67"/>
  <c r="R621" i="67"/>
  <c r="Q621" i="67"/>
  <c r="P621" i="67"/>
  <c r="O621" i="67"/>
  <c r="N621" i="67"/>
  <c r="M621" i="67"/>
  <c r="L621" i="67"/>
  <c r="AA620" i="67"/>
  <c r="W620" i="67"/>
  <c r="U620" i="67"/>
  <c r="S620" i="67"/>
  <c r="R620" i="67"/>
  <c r="Q620" i="67"/>
  <c r="P620" i="67"/>
  <c r="X620" i="67" s="1"/>
  <c r="O620" i="67"/>
  <c r="N620" i="67"/>
  <c r="M620" i="67"/>
  <c r="L620" i="67"/>
  <c r="AC619" i="67"/>
  <c r="AA619" i="67"/>
  <c r="W619" i="67"/>
  <c r="U619" i="67"/>
  <c r="S619" i="67"/>
  <c r="R619" i="67"/>
  <c r="Q619" i="67"/>
  <c r="P619" i="67"/>
  <c r="X619" i="67" s="1"/>
  <c r="O619" i="67"/>
  <c r="N619" i="67"/>
  <c r="M619" i="67"/>
  <c r="L619" i="67"/>
  <c r="AC618" i="67"/>
  <c r="AA618" i="67"/>
  <c r="W618" i="67"/>
  <c r="U618" i="67"/>
  <c r="S618" i="67"/>
  <c r="R618" i="67"/>
  <c r="Q618" i="67"/>
  <c r="P618" i="67"/>
  <c r="X618" i="67" s="1"/>
  <c r="O618" i="67"/>
  <c r="N618" i="67"/>
  <c r="M618" i="67"/>
  <c r="L618" i="67"/>
  <c r="AC617" i="67"/>
  <c r="AA617" i="67"/>
  <c r="W617" i="67"/>
  <c r="U617" i="67"/>
  <c r="S617" i="67"/>
  <c r="R617" i="67"/>
  <c r="Q617" i="67"/>
  <c r="P617" i="67"/>
  <c r="X617" i="67" s="1"/>
  <c r="O617" i="67"/>
  <c r="N617" i="67"/>
  <c r="M617" i="67"/>
  <c r="L617" i="67"/>
  <c r="AC616" i="67"/>
  <c r="AA616" i="67"/>
  <c r="W616" i="67"/>
  <c r="U616" i="67"/>
  <c r="S616" i="67"/>
  <c r="R616" i="67"/>
  <c r="Q616" i="67"/>
  <c r="P616" i="67"/>
  <c r="X616" i="67" s="1"/>
  <c r="O616" i="67"/>
  <c r="N616" i="67"/>
  <c r="M616" i="67"/>
  <c r="L616" i="67"/>
  <c r="AC615" i="67"/>
  <c r="AA615" i="67"/>
  <c r="W615" i="67"/>
  <c r="U615" i="67"/>
  <c r="S615" i="67"/>
  <c r="R615" i="67"/>
  <c r="Q615" i="67"/>
  <c r="P615" i="67"/>
  <c r="X615" i="67" s="1"/>
  <c r="O615" i="67"/>
  <c r="N615" i="67"/>
  <c r="M615" i="67"/>
  <c r="L615" i="67"/>
  <c r="AC614" i="67"/>
  <c r="AA614" i="67"/>
  <c r="W614" i="67"/>
  <c r="U614" i="67"/>
  <c r="S614" i="67"/>
  <c r="R614" i="67"/>
  <c r="Q614" i="67"/>
  <c r="P614" i="67"/>
  <c r="O614" i="67"/>
  <c r="N614" i="67"/>
  <c r="M614" i="67"/>
  <c r="L614" i="67"/>
  <c r="AC613" i="67"/>
  <c r="AA613" i="67"/>
  <c r="X613" i="67"/>
  <c r="U613" i="67"/>
  <c r="S613" i="67"/>
  <c r="R613" i="67"/>
  <c r="Q613" i="67"/>
  <c r="P613" i="67"/>
  <c r="O613" i="67"/>
  <c r="N613" i="67"/>
  <c r="M613" i="67"/>
  <c r="L613" i="67"/>
  <c r="AC612" i="67"/>
  <c r="AA612" i="67"/>
  <c r="W612" i="67"/>
  <c r="U612" i="67"/>
  <c r="S612" i="67"/>
  <c r="R612" i="67"/>
  <c r="Q612" i="67"/>
  <c r="P612" i="67"/>
  <c r="X612" i="67" s="1"/>
  <c r="O612" i="67"/>
  <c r="N612" i="67"/>
  <c r="M612" i="67"/>
  <c r="L612" i="67"/>
  <c r="AC611" i="67"/>
  <c r="AA611" i="67"/>
  <c r="W611" i="67"/>
  <c r="U611" i="67"/>
  <c r="S611" i="67"/>
  <c r="R611" i="67"/>
  <c r="Q611" i="67"/>
  <c r="P611" i="67"/>
  <c r="X611" i="67" s="1"/>
  <c r="O611" i="67"/>
  <c r="N611" i="67"/>
  <c r="M611" i="67"/>
  <c r="L611" i="67"/>
  <c r="AC610" i="67"/>
  <c r="AA610" i="67"/>
  <c r="W610" i="67"/>
  <c r="U610" i="67"/>
  <c r="S610" i="67"/>
  <c r="R610" i="67"/>
  <c r="Q610" i="67"/>
  <c r="P610" i="67"/>
  <c r="X610" i="67" s="1"/>
  <c r="O610" i="67"/>
  <c r="N610" i="67"/>
  <c r="M610" i="67"/>
  <c r="L610" i="67"/>
  <c r="AC609" i="67"/>
  <c r="AA609" i="67"/>
  <c r="W609" i="67"/>
  <c r="U609" i="67"/>
  <c r="S609" i="67"/>
  <c r="R609" i="67"/>
  <c r="Q609" i="67"/>
  <c r="P609" i="67"/>
  <c r="X609" i="67" s="1"/>
  <c r="O609" i="67"/>
  <c r="N609" i="67"/>
  <c r="M609" i="67"/>
  <c r="L609" i="67"/>
  <c r="AC608" i="67"/>
  <c r="AA608" i="67"/>
  <c r="W608" i="67"/>
  <c r="U608" i="67"/>
  <c r="S608" i="67"/>
  <c r="R608" i="67"/>
  <c r="Q608" i="67"/>
  <c r="P608" i="67"/>
  <c r="X608" i="67" s="1"/>
  <c r="O608" i="67"/>
  <c r="N608" i="67"/>
  <c r="M608" i="67"/>
  <c r="L608" i="67"/>
  <c r="AC607" i="67"/>
  <c r="AA607" i="67"/>
  <c r="W607" i="67"/>
  <c r="U607" i="67"/>
  <c r="S607" i="67"/>
  <c r="R607" i="67"/>
  <c r="Q607" i="67"/>
  <c r="P607" i="67"/>
  <c r="X607" i="67" s="1"/>
  <c r="O607" i="67"/>
  <c r="N607" i="67"/>
  <c r="M607" i="67"/>
  <c r="L607" i="67"/>
  <c r="AC606" i="67"/>
  <c r="AA606" i="67"/>
  <c r="W606" i="67"/>
  <c r="U606" i="67"/>
  <c r="S606" i="67"/>
  <c r="R606" i="67"/>
  <c r="Q606" i="67"/>
  <c r="P606" i="67"/>
  <c r="O606" i="67"/>
  <c r="N606" i="67"/>
  <c r="M606" i="67"/>
  <c r="L606" i="67"/>
  <c r="AC605" i="67"/>
  <c r="AA605" i="67"/>
  <c r="X605" i="67"/>
  <c r="U605" i="67"/>
  <c r="S605" i="67"/>
  <c r="R605" i="67"/>
  <c r="Q605" i="67"/>
  <c r="P605" i="67"/>
  <c r="O605" i="67"/>
  <c r="N605" i="67"/>
  <c r="M605" i="67"/>
  <c r="L605" i="67"/>
  <c r="AC604" i="67"/>
  <c r="AA604" i="67"/>
  <c r="W604" i="67"/>
  <c r="U604" i="67"/>
  <c r="S604" i="67"/>
  <c r="R604" i="67"/>
  <c r="Q604" i="67"/>
  <c r="P604" i="67"/>
  <c r="X604" i="67" s="1"/>
  <c r="O604" i="67"/>
  <c r="N604" i="67"/>
  <c r="M604" i="67"/>
  <c r="L604" i="67"/>
  <c r="AC603" i="67"/>
  <c r="AA603" i="67"/>
  <c r="W603" i="67"/>
  <c r="U603" i="67"/>
  <c r="S603" i="67"/>
  <c r="R603" i="67"/>
  <c r="Q603" i="67"/>
  <c r="P603" i="67"/>
  <c r="X603" i="67" s="1"/>
  <c r="O603" i="67"/>
  <c r="N603" i="67"/>
  <c r="M603" i="67"/>
  <c r="L603" i="67"/>
  <c r="AC602" i="67"/>
  <c r="AA602" i="67"/>
  <c r="W602" i="67"/>
  <c r="U602" i="67"/>
  <c r="S602" i="67"/>
  <c r="R602" i="67"/>
  <c r="Q602" i="67"/>
  <c r="P602" i="67"/>
  <c r="X602" i="67" s="1"/>
  <c r="O602" i="67"/>
  <c r="N602" i="67"/>
  <c r="M602" i="67"/>
  <c r="L602" i="67"/>
  <c r="AC601" i="67"/>
  <c r="AA601" i="67"/>
  <c r="W601" i="67"/>
  <c r="U601" i="67"/>
  <c r="S601" i="67"/>
  <c r="R601" i="67"/>
  <c r="Q601" i="67"/>
  <c r="P601" i="67"/>
  <c r="X601" i="67" s="1"/>
  <c r="O601" i="67"/>
  <c r="N601" i="67"/>
  <c r="M601" i="67"/>
  <c r="L601" i="67"/>
  <c r="AC600" i="67"/>
  <c r="AA600" i="67"/>
  <c r="W600" i="67"/>
  <c r="U600" i="67"/>
  <c r="S600" i="67"/>
  <c r="R600" i="67"/>
  <c r="Q600" i="67"/>
  <c r="P600" i="67"/>
  <c r="X600" i="67" s="1"/>
  <c r="O600" i="67"/>
  <c r="N600" i="67"/>
  <c r="M600" i="67"/>
  <c r="L600" i="67"/>
  <c r="AC599" i="67"/>
  <c r="AA599" i="67"/>
  <c r="W599" i="67"/>
  <c r="U599" i="67"/>
  <c r="S599" i="67"/>
  <c r="R599" i="67"/>
  <c r="Q599" i="67"/>
  <c r="P599" i="67"/>
  <c r="X599" i="67" s="1"/>
  <c r="O599" i="67"/>
  <c r="N599" i="67"/>
  <c r="M599" i="67"/>
  <c r="L599" i="67"/>
  <c r="AC598" i="67"/>
  <c r="AA598" i="67"/>
  <c r="X598" i="67"/>
  <c r="U598" i="67"/>
  <c r="S598" i="67"/>
  <c r="R598" i="67"/>
  <c r="Q598" i="67"/>
  <c r="O598" i="67"/>
  <c r="N598" i="67"/>
  <c r="M598" i="67"/>
  <c r="AC597" i="67"/>
  <c r="AA597" i="67"/>
  <c r="W597" i="67"/>
  <c r="U597" i="67"/>
  <c r="S597" i="67"/>
  <c r="R597" i="67"/>
  <c r="Q597" i="67"/>
  <c r="P597" i="67"/>
  <c r="X597" i="67" s="1"/>
  <c r="O597" i="67"/>
  <c r="N597" i="67"/>
  <c r="M597" i="67"/>
  <c r="L597" i="67"/>
  <c r="AC596" i="67"/>
  <c r="AA596" i="67"/>
  <c r="W596" i="67"/>
  <c r="U596" i="67"/>
  <c r="S596" i="67"/>
  <c r="R596" i="67"/>
  <c r="Q596" i="67"/>
  <c r="P596" i="67"/>
  <c r="X596" i="67" s="1"/>
  <c r="O596" i="67"/>
  <c r="N596" i="67"/>
  <c r="M596" i="67"/>
  <c r="L596" i="67"/>
  <c r="AC595" i="67"/>
  <c r="AA595" i="67"/>
  <c r="W595" i="67"/>
  <c r="U595" i="67"/>
  <c r="S595" i="67"/>
  <c r="R595" i="67"/>
  <c r="Q595" i="67"/>
  <c r="P595" i="67"/>
  <c r="X595" i="67" s="1"/>
  <c r="O595" i="67"/>
  <c r="N595" i="67"/>
  <c r="M595" i="67"/>
  <c r="L595" i="67"/>
  <c r="AC594" i="67"/>
  <c r="AA594" i="67"/>
  <c r="W594" i="67"/>
  <c r="U594" i="67"/>
  <c r="S594" i="67"/>
  <c r="R594" i="67"/>
  <c r="Q594" i="67"/>
  <c r="P594" i="67"/>
  <c r="X594" i="67" s="1"/>
  <c r="O594" i="67"/>
  <c r="N594" i="67"/>
  <c r="M594" i="67"/>
  <c r="L594" i="67"/>
  <c r="AC593" i="67"/>
  <c r="AA593" i="67"/>
  <c r="W593" i="67"/>
  <c r="U593" i="67"/>
  <c r="S593" i="67"/>
  <c r="R593" i="67"/>
  <c r="Q593" i="67"/>
  <c r="P593" i="67"/>
  <c r="X593" i="67" s="1"/>
  <c r="O593" i="67"/>
  <c r="N593" i="67"/>
  <c r="M593" i="67"/>
  <c r="L593" i="67"/>
  <c r="AC592" i="67"/>
  <c r="AA592" i="67"/>
  <c r="W592" i="67"/>
  <c r="U592" i="67"/>
  <c r="S592" i="67"/>
  <c r="R592" i="67"/>
  <c r="Q592" i="67"/>
  <c r="P592" i="67"/>
  <c r="O592" i="67"/>
  <c r="N592" i="67"/>
  <c r="M592" i="67"/>
  <c r="L592" i="67"/>
  <c r="AC591" i="67"/>
  <c r="AA591" i="67"/>
  <c r="X591" i="67"/>
  <c r="U591" i="67"/>
  <c r="S591" i="67"/>
  <c r="R591" i="67"/>
  <c r="Q591" i="67"/>
  <c r="O591" i="67"/>
  <c r="N591" i="67"/>
  <c r="M591" i="67"/>
  <c r="AC590" i="67"/>
  <c r="AA590" i="67"/>
  <c r="W590" i="67"/>
  <c r="U590" i="67"/>
  <c r="S590" i="67"/>
  <c r="R590" i="67"/>
  <c r="Q590" i="67"/>
  <c r="P590" i="67"/>
  <c r="X590" i="67" s="1"/>
  <c r="O590" i="67"/>
  <c r="N590" i="67"/>
  <c r="M590" i="67"/>
  <c r="L590" i="67"/>
  <c r="AC589" i="67"/>
  <c r="AA589" i="67"/>
  <c r="W589" i="67"/>
  <c r="U589" i="67"/>
  <c r="S589" i="67"/>
  <c r="R589" i="67"/>
  <c r="Q589" i="67"/>
  <c r="P589" i="67"/>
  <c r="X589" i="67" s="1"/>
  <c r="O589" i="67"/>
  <c r="N589" i="67"/>
  <c r="M589" i="67"/>
  <c r="L589" i="67"/>
  <c r="AC588" i="67"/>
  <c r="AA588" i="67"/>
  <c r="W588" i="67"/>
  <c r="U588" i="67"/>
  <c r="S588" i="67"/>
  <c r="R588" i="67"/>
  <c r="Q588" i="67"/>
  <c r="P588" i="67"/>
  <c r="X588" i="67" s="1"/>
  <c r="O588" i="67"/>
  <c r="N588" i="67"/>
  <c r="M588" i="67"/>
  <c r="L588" i="67"/>
  <c r="AC587" i="67"/>
  <c r="AA587" i="67"/>
  <c r="W587" i="67"/>
  <c r="U587" i="67"/>
  <c r="S587" i="67"/>
  <c r="R587" i="67"/>
  <c r="Q587" i="67"/>
  <c r="P587" i="67"/>
  <c r="X587" i="67" s="1"/>
  <c r="O587" i="67"/>
  <c r="N587" i="67"/>
  <c r="M587" i="67"/>
  <c r="L587" i="67"/>
  <c r="AC586" i="67"/>
  <c r="AA586" i="67"/>
  <c r="W586" i="67"/>
  <c r="U586" i="67"/>
  <c r="S586" i="67"/>
  <c r="R586" i="67"/>
  <c r="Q586" i="67"/>
  <c r="P586" i="67"/>
  <c r="X586" i="67" s="1"/>
  <c r="O586" i="67"/>
  <c r="N586" i="67"/>
  <c r="M586" i="67"/>
  <c r="L586" i="67"/>
  <c r="AC585" i="67"/>
  <c r="AA585" i="67"/>
  <c r="X585" i="67"/>
  <c r="W585" i="67"/>
  <c r="U585" i="67"/>
  <c r="S585" i="67"/>
  <c r="R585" i="67"/>
  <c r="Q585" i="67"/>
  <c r="P585" i="67"/>
  <c r="O585" i="67"/>
  <c r="N585" i="67"/>
  <c r="M585" i="67"/>
  <c r="L585" i="67"/>
  <c r="AC584" i="67"/>
  <c r="AA584" i="67"/>
  <c r="W584" i="67"/>
  <c r="U584" i="67"/>
  <c r="S584" i="67"/>
  <c r="R584" i="67"/>
  <c r="Q584" i="67"/>
  <c r="P584" i="67"/>
  <c r="X584" i="67" s="1"/>
  <c r="O584" i="67"/>
  <c r="N584" i="67"/>
  <c r="M584" i="67"/>
  <c r="L584" i="67"/>
  <c r="AC583" i="67"/>
  <c r="AA583" i="67"/>
  <c r="W583" i="67"/>
  <c r="U583" i="67"/>
  <c r="S583" i="67"/>
  <c r="R583" i="67"/>
  <c r="Q583" i="67"/>
  <c r="P583" i="67"/>
  <c r="X583" i="67" s="1"/>
  <c r="O583" i="67"/>
  <c r="N583" i="67"/>
  <c r="M583" i="67"/>
  <c r="L583" i="67"/>
  <c r="AC582" i="67"/>
  <c r="AA582" i="67"/>
  <c r="W582" i="67"/>
  <c r="U582" i="67"/>
  <c r="S582" i="67"/>
  <c r="R582" i="67"/>
  <c r="Q582" i="67"/>
  <c r="P582" i="67"/>
  <c r="X582" i="67" s="1"/>
  <c r="O582" i="67"/>
  <c r="N582" i="67"/>
  <c r="M582" i="67"/>
  <c r="L582" i="67"/>
  <c r="AC581" i="67"/>
  <c r="AA581" i="67"/>
  <c r="W581" i="67"/>
  <c r="U581" i="67"/>
  <c r="S581" i="67"/>
  <c r="R581" i="67"/>
  <c r="Q581" i="67"/>
  <c r="P581" i="67"/>
  <c r="X581" i="67" s="1"/>
  <c r="O581" i="67"/>
  <c r="N581" i="67"/>
  <c r="M581" i="67"/>
  <c r="L581" i="67"/>
  <c r="AC580" i="67"/>
  <c r="AA580" i="67"/>
  <c r="W580" i="67"/>
  <c r="U580" i="67"/>
  <c r="S580" i="67"/>
  <c r="R580" i="67"/>
  <c r="Q580" i="67"/>
  <c r="P580" i="67"/>
  <c r="X580" i="67" s="1"/>
  <c r="O580" i="67"/>
  <c r="N580" i="67"/>
  <c r="M580" i="67"/>
  <c r="L580" i="67"/>
  <c r="AC579" i="67"/>
  <c r="AA579" i="67"/>
  <c r="X579" i="67"/>
  <c r="W579" i="67"/>
  <c r="U579" i="67"/>
  <c r="S579" i="67"/>
  <c r="R579" i="67"/>
  <c r="Q579" i="67"/>
  <c r="P579" i="67"/>
  <c r="O579" i="67"/>
  <c r="N579" i="67"/>
  <c r="M579" i="67"/>
  <c r="L579" i="67"/>
  <c r="AC578" i="67"/>
  <c r="AA578" i="67"/>
  <c r="W578" i="67"/>
  <c r="U578" i="67"/>
  <c r="S578" i="67"/>
  <c r="R578" i="67"/>
  <c r="Q578" i="67"/>
  <c r="P578" i="67"/>
  <c r="X578" i="67" s="1"/>
  <c r="O578" i="67"/>
  <c r="N578" i="67"/>
  <c r="M578" i="67"/>
  <c r="L578" i="67"/>
  <c r="AC577" i="67"/>
  <c r="AA577" i="67"/>
  <c r="W577" i="67"/>
  <c r="U577" i="67"/>
  <c r="S577" i="67"/>
  <c r="R577" i="67"/>
  <c r="Q577" i="67"/>
  <c r="P577" i="67"/>
  <c r="X577" i="67" s="1"/>
  <c r="O577" i="67"/>
  <c r="N577" i="67"/>
  <c r="M577" i="67"/>
  <c r="L577" i="67"/>
  <c r="AC576" i="67"/>
  <c r="AA576" i="67"/>
  <c r="W576" i="67"/>
  <c r="U576" i="67"/>
  <c r="S576" i="67"/>
  <c r="R576" i="67"/>
  <c r="Q576" i="67"/>
  <c r="P576" i="67"/>
  <c r="X576" i="67" s="1"/>
  <c r="O576" i="67"/>
  <c r="N576" i="67"/>
  <c r="M576" i="67"/>
  <c r="L576" i="67"/>
  <c r="AC575" i="67"/>
  <c r="AA575" i="67"/>
  <c r="W575" i="67"/>
  <c r="U575" i="67"/>
  <c r="S575" i="67"/>
  <c r="R575" i="67"/>
  <c r="Q575" i="67"/>
  <c r="P575" i="67"/>
  <c r="X575" i="67" s="1"/>
  <c r="O575" i="67"/>
  <c r="N575" i="67"/>
  <c r="M575" i="67"/>
  <c r="L575" i="67"/>
  <c r="AC574" i="67"/>
  <c r="AA574" i="67"/>
  <c r="W574" i="67"/>
  <c r="U574" i="67"/>
  <c r="S574" i="67"/>
  <c r="R574" i="67"/>
  <c r="Q574" i="67"/>
  <c r="P574" i="67"/>
  <c r="X574" i="67" s="1"/>
  <c r="O574" i="67"/>
  <c r="N574" i="67"/>
  <c r="M574" i="67"/>
  <c r="L574" i="67"/>
  <c r="AC573" i="67"/>
  <c r="AA573" i="67"/>
  <c r="X573" i="67"/>
  <c r="W573" i="67"/>
  <c r="U573" i="67"/>
  <c r="S573" i="67"/>
  <c r="R573" i="67"/>
  <c r="Q573" i="67"/>
  <c r="P573" i="67"/>
  <c r="O573" i="67"/>
  <c r="N573" i="67"/>
  <c r="M573" i="67"/>
  <c r="L573" i="67"/>
  <c r="AC572" i="67"/>
  <c r="AA572" i="67"/>
  <c r="W572" i="67"/>
  <c r="U572" i="67"/>
  <c r="S572" i="67"/>
  <c r="R572" i="67"/>
  <c r="Q572" i="67"/>
  <c r="P572" i="67"/>
  <c r="X572" i="67" s="1"/>
  <c r="O572" i="67"/>
  <c r="N572" i="67"/>
  <c r="M572" i="67"/>
  <c r="L572" i="67"/>
  <c r="AC571" i="67"/>
  <c r="AA571" i="67"/>
  <c r="X571" i="67"/>
  <c r="W571" i="67"/>
  <c r="U571" i="67"/>
  <c r="S571" i="67"/>
  <c r="R571" i="67"/>
  <c r="Q571" i="67"/>
  <c r="P571" i="67"/>
  <c r="O571" i="67"/>
  <c r="N571" i="67"/>
  <c r="M571" i="67"/>
  <c r="L571" i="67"/>
  <c r="AC570" i="67"/>
  <c r="AA570" i="67"/>
  <c r="W570" i="67"/>
  <c r="U570" i="67"/>
  <c r="S570" i="67"/>
  <c r="R570" i="67"/>
  <c r="Q570" i="67"/>
  <c r="P570" i="67"/>
  <c r="X570" i="67" s="1"/>
  <c r="O570" i="67"/>
  <c r="N570" i="67"/>
  <c r="M570" i="67"/>
  <c r="L570" i="67"/>
  <c r="AC569" i="67"/>
  <c r="AA569" i="67"/>
  <c r="W569" i="67"/>
  <c r="U569" i="67"/>
  <c r="S569" i="67"/>
  <c r="R569" i="67"/>
  <c r="Q569" i="67"/>
  <c r="P569" i="67"/>
  <c r="X569" i="67" s="1"/>
  <c r="O569" i="67"/>
  <c r="N569" i="67"/>
  <c r="M569" i="67"/>
  <c r="L569" i="67"/>
  <c r="AC568" i="67"/>
  <c r="AA568" i="67"/>
  <c r="W568" i="67"/>
  <c r="U568" i="67"/>
  <c r="S568" i="67"/>
  <c r="R568" i="67"/>
  <c r="Q568" i="67"/>
  <c r="P568" i="67"/>
  <c r="X568" i="67" s="1"/>
  <c r="O568" i="67"/>
  <c r="N568" i="67"/>
  <c r="M568" i="67"/>
  <c r="L568" i="67"/>
  <c r="AC567" i="67"/>
  <c r="AA567" i="67"/>
  <c r="W567" i="67"/>
  <c r="U567" i="67"/>
  <c r="S567" i="67"/>
  <c r="R567" i="67"/>
  <c r="Q567" i="67"/>
  <c r="P567" i="67"/>
  <c r="X567" i="67" s="1"/>
  <c r="O567" i="67"/>
  <c r="N567" i="67"/>
  <c r="M567" i="67"/>
  <c r="L567" i="67"/>
  <c r="AC566" i="67"/>
  <c r="AA566" i="67"/>
  <c r="W566" i="67"/>
  <c r="U566" i="67"/>
  <c r="S566" i="67"/>
  <c r="R566" i="67"/>
  <c r="Q566" i="67"/>
  <c r="P566" i="67"/>
  <c r="X566" i="67" s="1"/>
  <c r="O566" i="67"/>
  <c r="N566" i="67"/>
  <c r="M566" i="67"/>
  <c r="L566" i="67"/>
  <c r="AA565" i="67"/>
  <c r="X565" i="67"/>
  <c r="W565" i="67"/>
  <c r="U565" i="67"/>
  <c r="S565" i="67"/>
  <c r="R565" i="67"/>
  <c r="Q565" i="67"/>
  <c r="P565" i="67"/>
  <c r="O565" i="67"/>
  <c r="N565" i="67"/>
  <c r="M565" i="67"/>
  <c r="L565" i="67"/>
  <c r="AC564" i="67"/>
  <c r="AA564" i="67"/>
  <c r="W564" i="67"/>
  <c r="U564" i="67"/>
  <c r="S564" i="67"/>
  <c r="R564" i="67"/>
  <c r="Q564" i="67"/>
  <c r="P564" i="67"/>
  <c r="X564" i="67" s="1"/>
  <c r="O564" i="67"/>
  <c r="N564" i="67"/>
  <c r="M564" i="67"/>
  <c r="L564" i="67"/>
  <c r="AC563" i="67"/>
  <c r="AA563" i="67"/>
  <c r="W563" i="67"/>
  <c r="U563" i="67"/>
  <c r="S563" i="67"/>
  <c r="R563" i="67"/>
  <c r="Q563" i="67"/>
  <c r="P563" i="67"/>
  <c r="X563" i="67" s="1"/>
  <c r="O563" i="67"/>
  <c r="N563" i="67"/>
  <c r="M563" i="67"/>
  <c r="L563" i="67"/>
  <c r="AC562" i="67"/>
  <c r="AA562" i="67"/>
  <c r="W562" i="67"/>
  <c r="U562" i="67"/>
  <c r="S562" i="67"/>
  <c r="R562" i="67"/>
  <c r="Q562" i="67"/>
  <c r="P562" i="67"/>
  <c r="X562" i="67" s="1"/>
  <c r="O562" i="67"/>
  <c r="N562" i="67"/>
  <c r="M562" i="67"/>
  <c r="L562" i="67"/>
  <c r="AC561" i="67"/>
  <c r="AA561" i="67"/>
  <c r="W561" i="67"/>
  <c r="U561" i="67"/>
  <c r="S561" i="67"/>
  <c r="R561" i="67"/>
  <c r="Q561" i="67"/>
  <c r="P561" i="67"/>
  <c r="X561" i="67" s="1"/>
  <c r="O561" i="67"/>
  <c r="N561" i="67"/>
  <c r="M561" i="67"/>
  <c r="L561" i="67"/>
  <c r="AC560" i="67"/>
  <c r="AA560" i="67"/>
  <c r="W560" i="67"/>
  <c r="U560" i="67"/>
  <c r="S560" i="67"/>
  <c r="R560" i="67"/>
  <c r="Q560" i="67"/>
  <c r="P560" i="67"/>
  <c r="X560" i="67" s="1"/>
  <c r="O560" i="67"/>
  <c r="N560" i="67"/>
  <c r="M560" i="67"/>
  <c r="L560" i="67"/>
  <c r="AA559" i="67"/>
  <c r="X559" i="67"/>
  <c r="W559" i="67"/>
  <c r="U559" i="67"/>
  <c r="S559" i="67"/>
  <c r="R559" i="67"/>
  <c r="Q559" i="67"/>
  <c r="P559" i="67"/>
  <c r="O559" i="67"/>
  <c r="N559" i="67"/>
  <c r="M559" i="67"/>
  <c r="L559" i="67"/>
  <c r="AC558" i="67"/>
  <c r="AA558" i="67"/>
  <c r="W558" i="67"/>
  <c r="U558" i="67"/>
  <c r="S558" i="67"/>
  <c r="R558" i="67"/>
  <c r="Q558" i="67"/>
  <c r="P558" i="67"/>
  <c r="X558" i="67" s="1"/>
  <c r="O558" i="67"/>
  <c r="N558" i="67"/>
  <c r="M558" i="67"/>
  <c r="L558" i="67"/>
  <c r="AC557" i="67"/>
  <c r="AA557" i="67"/>
  <c r="W557" i="67"/>
  <c r="U557" i="67"/>
  <c r="S557" i="67"/>
  <c r="R557" i="67"/>
  <c r="Q557" i="67"/>
  <c r="P557" i="67"/>
  <c r="X557" i="67" s="1"/>
  <c r="O557" i="67"/>
  <c r="N557" i="67"/>
  <c r="M557" i="67"/>
  <c r="L557" i="67"/>
  <c r="AC556" i="67"/>
  <c r="AA556" i="67"/>
  <c r="W556" i="67"/>
  <c r="U556" i="67"/>
  <c r="S556" i="67"/>
  <c r="R556" i="67"/>
  <c r="Q556" i="67"/>
  <c r="P556" i="67"/>
  <c r="X556" i="67" s="1"/>
  <c r="O556" i="67"/>
  <c r="N556" i="67"/>
  <c r="M556" i="67"/>
  <c r="L556" i="67"/>
  <c r="AA555" i="67"/>
  <c r="W555" i="67"/>
  <c r="U555" i="67"/>
  <c r="S555" i="67"/>
  <c r="R555" i="67"/>
  <c r="Q555" i="67"/>
  <c r="P555" i="67"/>
  <c r="X555" i="67" s="1"/>
  <c r="O555" i="67"/>
  <c r="N555" i="67"/>
  <c r="M555" i="67"/>
  <c r="L555" i="67"/>
  <c r="AA554" i="67"/>
  <c r="X554" i="67"/>
  <c r="W554" i="67"/>
  <c r="U554" i="67"/>
  <c r="S554" i="67"/>
  <c r="R554" i="67"/>
  <c r="Q554" i="67"/>
  <c r="P554" i="67"/>
  <c r="O554" i="67"/>
  <c r="N554" i="67"/>
  <c r="M554" i="67"/>
  <c r="L554" i="67"/>
  <c r="AC553" i="67"/>
  <c r="AA553" i="67"/>
  <c r="W553" i="67"/>
  <c r="U553" i="67"/>
  <c r="S553" i="67"/>
  <c r="R553" i="67"/>
  <c r="Q553" i="67"/>
  <c r="P553" i="67"/>
  <c r="X553" i="67" s="1"/>
  <c r="O553" i="67"/>
  <c r="N553" i="67"/>
  <c r="M553" i="67"/>
  <c r="L553" i="67"/>
  <c r="AC552" i="67"/>
  <c r="AA552" i="67"/>
  <c r="W552" i="67"/>
  <c r="U552" i="67"/>
  <c r="S552" i="67"/>
  <c r="R552" i="67"/>
  <c r="Q552" i="67"/>
  <c r="P552" i="67"/>
  <c r="X552" i="67" s="1"/>
  <c r="O552" i="67"/>
  <c r="N552" i="67"/>
  <c r="M552" i="67"/>
  <c r="L552" i="67"/>
  <c r="AC551" i="67"/>
  <c r="AA551" i="67"/>
  <c r="W551" i="67"/>
  <c r="U551" i="67"/>
  <c r="S551" i="67"/>
  <c r="R551" i="67"/>
  <c r="Q551" i="67"/>
  <c r="P551" i="67"/>
  <c r="X551" i="67" s="1"/>
  <c r="O551" i="67"/>
  <c r="N551" i="67"/>
  <c r="M551" i="67"/>
  <c r="L551" i="67"/>
  <c r="AC550" i="67"/>
  <c r="AA550" i="67"/>
  <c r="W550" i="67"/>
  <c r="U550" i="67"/>
  <c r="S550" i="67"/>
  <c r="R550" i="67"/>
  <c r="Q550" i="67"/>
  <c r="P550" i="67"/>
  <c r="X550" i="67" s="1"/>
  <c r="O550" i="67"/>
  <c r="N550" i="67"/>
  <c r="M550" i="67"/>
  <c r="L550" i="67"/>
  <c r="AC549" i="67"/>
  <c r="AA549" i="67"/>
  <c r="W549" i="67"/>
  <c r="U549" i="67"/>
  <c r="S549" i="67"/>
  <c r="R549" i="67"/>
  <c r="Q549" i="67"/>
  <c r="P549" i="67"/>
  <c r="X549" i="67" s="1"/>
  <c r="O549" i="67"/>
  <c r="N549" i="67"/>
  <c r="M549" i="67"/>
  <c r="L549" i="67"/>
  <c r="AC548" i="67"/>
  <c r="AA548" i="67"/>
  <c r="X548" i="67"/>
  <c r="W548" i="67"/>
  <c r="U548" i="67"/>
  <c r="S548" i="67"/>
  <c r="R548" i="67"/>
  <c r="Q548" i="67"/>
  <c r="P548" i="67"/>
  <c r="O548" i="67"/>
  <c r="N548" i="67"/>
  <c r="M548" i="67"/>
  <c r="L548" i="67"/>
  <c r="AC547" i="67"/>
  <c r="AA547" i="67"/>
  <c r="W547" i="67"/>
  <c r="U547" i="67"/>
  <c r="S547" i="67"/>
  <c r="R547" i="67"/>
  <c r="Q547" i="67"/>
  <c r="P547" i="67"/>
  <c r="X547" i="67" s="1"/>
  <c r="O547" i="67"/>
  <c r="N547" i="67"/>
  <c r="M547" i="67"/>
  <c r="L547" i="67"/>
  <c r="AC546" i="67"/>
  <c r="AA546" i="67"/>
  <c r="W546" i="67"/>
  <c r="U546" i="67"/>
  <c r="S546" i="67"/>
  <c r="R546" i="67"/>
  <c r="Q546" i="67"/>
  <c r="P546" i="67"/>
  <c r="X546" i="67" s="1"/>
  <c r="O546" i="67"/>
  <c r="N546" i="67"/>
  <c r="M546" i="67"/>
  <c r="L546" i="67"/>
  <c r="AC545" i="67"/>
  <c r="AA545" i="67"/>
  <c r="W545" i="67"/>
  <c r="U545" i="67"/>
  <c r="S545" i="67"/>
  <c r="R545" i="67"/>
  <c r="Q545" i="67"/>
  <c r="P545" i="67"/>
  <c r="X545" i="67" s="1"/>
  <c r="O545" i="67"/>
  <c r="N545" i="67"/>
  <c r="M545" i="67"/>
  <c r="L545" i="67"/>
  <c r="AC544" i="67"/>
  <c r="AA544" i="67"/>
  <c r="W544" i="67"/>
  <c r="U544" i="67"/>
  <c r="S544" i="67"/>
  <c r="R544" i="67"/>
  <c r="Q544" i="67"/>
  <c r="P544" i="67"/>
  <c r="X544" i="67" s="1"/>
  <c r="O544" i="67"/>
  <c r="N544" i="67"/>
  <c r="M544" i="67"/>
  <c r="L544" i="67"/>
  <c r="AC543" i="67"/>
  <c r="AA543" i="67"/>
  <c r="W543" i="67"/>
  <c r="U543" i="67"/>
  <c r="S543" i="67"/>
  <c r="R543" i="67"/>
  <c r="Q543" i="67"/>
  <c r="P543" i="67"/>
  <c r="X543" i="67" s="1"/>
  <c r="O543" i="67"/>
  <c r="N543" i="67"/>
  <c r="M543" i="67"/>
  <c r="L543" i="67"/>
  <c r="AA542" i="67"/>
  <c r="X542" i="67"/>
  <c r="W542" i="67"/>
  <c r="U542" i="67"/>
  <c r="S542" i="67"/>
  <c r="R542" i="67"/>
  <c r="Q542" i="67"/>
  <c r="P542" i="67"/>
  <c r="O542" i="67"/>
  <c r="N542" i="67"/>
  <c r="M542" i="67"/>
  <c r="L542" i="67"/>
  <c r="AA541" i="67"/>
  <c r="X541" i="67"/>
  <c r="W541" i="67"/>
  <c r="U541" i="67"/>
  <c r="S541" i="67"/>
  <c r="R541" i="67"/>
  <c r="Q541" i="67"/>
  <c r="P541" i="67"/>
  <c r="O541" i="67"/>
  <c r="N541" i="67"/>
  <c r="M541" i="67"/>
  <c r="L541" i="67"/>
  <c r="AA540" i="67"/>
  <c r="X540" i="67"/>
  <c r="W540" i="67"/>
  <c r="U540" i="67"/>
  <c r="S540" i="67"/>
  <c r="R540" i="67"/>
  <c r="Q540" i="67"/>
  <c r="P540" i="67"/>
  <c r="O540" i="67"/>
  <c r="N540" i="67"/>
  <c r="M540" i="67"/>
  <c r="L540" i="67"/>
  <c r="AA539" i="67"/>
  <c r="X539" i="67"/>
  <c r="W539" i="67"/>
  <c r="U539" i="67"/>
  <c r="S539" i="67"/>
  <c r="R539" i="67"/>
  <c r="Q539" i="67"/>
  <c r="P539" i="67"/>
  <c r="O539" i="67"/>
  <c r="N539" i="67"/>
  <c r="M539" i="67"/>
  <c r="L539" i="67"/>
  <c r="AA538" i="67"/>
  <c r="X538" i="67"/>
  <c r="W538" i="67"/>
  <c r="U538" i="67"/>
  <c r="S538" i="67"/>
  <c r="R538" i="67"/>
  <c r="Q538" i="67"/>
  <c r="P538" i="67"/>
  <c r="O538" i="67"/>
  <c r="N538" i="67"/>
  <c r="M538" i="67"/>
  <c r="L538" i="67"/>
  <c r="AC537" i="67"/>
  <c r="AA537" i="67"/>
  <c r="W537" i="67"/>
  <c r="U537" i="67"/>
  <c r="S537" i="67"/>
  <c r="R537" i="67"/>
  <c r="Q537" i="67"/>
  <c r="P537" i="67"/>
  <c r="X537" i="67" s="1"/>
  <c r="O537" i="67"/>
  <c r="N537" i="67"/>
  <c r="M537" i="67"/>
  <c r="L537" i="67"/>
  <c r="AC536" i="67"/>
  <c r="AA536" i="67"/>
  <c r="W536" i="67"/>
  <c r="U536" i="67"/>
  <c r="S536" i="67"/>
  <c r="R536" i="67"/>
  <c r="Q536" i="67"/>
  <c r="P536" i="67"/>
  <c r="X536" i="67" s="1"/>
  <c r="O536" i="67"/>
  <c r="N536" i="67"/>
  <c r="M536" i="67"/>
  <c r="L536" i="67"/>
  <c r="AC535" i="67"/>
  <c r="AA535" i="67"/>
  <c r="W535" i="67"/>
  <c r="U535" i="67"/>
  <c r="S535" i="67"/>
  <c r="R535" i="67"/>
  <c r="Q535" i="67"/>
  <c r="P535" i="67"/>
  <c r="X535" i="67" s="1"/>
  <c r="O535" i="67"/>
  <c r="N535" i="67"/>
  <c r="M535" i="67"/>
  <c r="L535" i="67"/>
  <c r="AC534" i="67"/>
  <c r="AA534" i="67"/>
  <c r="W534" i="67"/>
  <c r="U534" i="67"/>
  <c r="S534" i="67"/>
  <c r="R534" i="67"/>
  <c r="Q534" i="67"/>
  <c r="P534" i="67"/>
  <c r="X534" i="67" s="1"/>
  <c r="O534" i="67"/>
  <c r="N534" i="67"/>
  <c r="M534" i="67"/>
  <c r="L534" i="67"/>
  <c r="AC533" i="67"/>
  <c r="AA533" i="67"/>
  <c r="W533" i="67"/>
  <c r="U533" i="67"/>
  <c r="S533" i="67"/>
  <c r="R533" i="67"/>
  <c r="Q533" i="67"/>
  <c r="P533" i="67"/>
  <c r="X533" i="67" s="1"/>
  <c r="O533" i="67"/>
  <c r="N533" i="67"/>
  <c r="M533" i="67"/>
  <c r="L533" i="67"/>
  <c r="AC532" i="67"/>
  <c r="AA532" i="67"/>
  <c r="W532" i="67"/>
  <c r="U532" i="67"/>
  <c r="S532" i="67"/>
  <c r="R532" i="67"/>
  <c r="Q532" i="67"/>
  <c r="P532" i="67"/>
  <c r="O532" i="67"/>
  <c r="N532" i="67"/>
  <c r="M532" i="67"/>
  <c r="L532" i="67"/>
  <c r="AA531" i="67"/>
  <c r="X531" i="67"/>
  <c r="U531" i="67"/>
  <c r="S531" i="67"/>
  <c r="R531" i="67"/>
  <c r="Q531" i="67"/>
  <c r="O531" i="67"/>
  <c r="N531" i="67"/>
  <c r="M531" i="67"/>
  <c r="AC530" i="67"/>
  <c r="AA530" i="67"/>
  <c r="W530" i="67"/>
  <c r="U530" i="67"/>
  <c r="S530" i="67"/>
  <c r="R530" i="67"/>
  <c r="Q530" i="67"/>
  <c r="P530" i="67"/>
  <c r="X530" i="67" s="1"/>
  <c r="O530" i="67"/>
  <c r="N530" i="67"/>
  <c r="M530" i="67"/>
  <c r="L530" i="67"/>
  <c r="AC529" i="67"/>
  <c r="AA529" i="67"/>
  <c r="W529" i="67"/>
  <c r="U529" i="67"/>
  <c r="S529" i="67"/>
  <c r="R529" i="67"/>
  <c r="Q529" i="67"/>
  <c r="P529" i="67"/>
  <c r="X529" i="67" s="1"/>
  <c r="O529" i="67"/>
  <c r="N529" i="67"/>
  <c r="M529" i="67"/>
  <c r="L529" i="67"/>
  <c r="AC528" i="67"/>
  <c r="AA528" i="67"/>
  <c r="W528" i="67"/>
  <c r="U528" i="67"/>
  <c r="S528" i="67"/>
  <c r="R528" i="67"/>
  <c r="Q528" i="67"/>
  <c r="P528" i="67"/>
  <c r="X528" i="67" s="1"/>
  <c r="O528" i="67"/>
  <c r="N528" i="67"/>
  <c r="M528" i="67"/>
  <c r="L528" i="67"/>
  <c r="AC527" i="67"/>
  <c r="AA527" i="67"/>
  <c r="W527" i="67"/>
  <c r="U527" i="67"/>
  <c r="S527" i="67"/>
  <c r="R527" i="67"/>
  <c r="Q527" i="67"/>
  <c r="P527" i="67"/>
  <c r="X527" i="67" s="1"/>
  <c r="O527" i="67"/>
  <c r="N527" i="67"/>
  <c r="M527" i="67"/>
  <c r="L527" i="67"/>
  <c r="AA526" i="67"/>
  <c r="X526" i="67"/>
  <c r="U526" i="67"/>
  <c r="S526" i="67"/>
  <c r="R526" i="67"/>
  <c r="Q526" i="67"/>
  <c r="O526" i="67"/>
  <c r="N526" i="67"/>
  <c r="M526" i="67"/>
  <c r="AC525" i="67"/>
  <c r="AA525" i="67"/>
  <c r="W525" i="67"/>
  <c r="U525" i="67"/>
  <c r="S525" i="67"/>
  <c r="R525" i="67"/>
  <c r="Q525" i="67"/>
  <c r="P525" i="67"/>
  <c r="X525" i="67" s="1"/>
  <c r="O525" i="67"/>
  <c r="N525" i="67"/>
  <c r="M525" i="67"/>
  <c r="L525" i="67"/>
  <c r="AC524" i="67"/>
  <c r="AA524" i="67"/>
  <c r="W524" i="67"/>
  <c r="U524" i="67"/>
  <c r="S524" i="67"/>
  <c r="R524" i="67"/>
  <c r="Q524" i="67"/>
  <c r="P524" i="67"/>
  <c r="X524" i="67" s="1"/>
  <c r="O524" i="67"/>
  <c r="N524" i="67"/>
  <c r="M524" i="67"/>
  <c r="L524" i="67"/>
  <c r="AC523" i="67"/>
  <c r="AA523" i="67"/>
  <c r="W523" i="67"/>
  <c r="U523" i="67"/>
  <c r="S523" i="67"/>
  <c r="R523" i="67"/>
  <c r="Q523" i="67"/>
  <c r="P523" i="67"/>
  <c r="X523" i="67" s="1"/>
  <c r="O523" i="67"/>
  <c r="N523" i="67"/>
  <c r="M523" i="67"/>
  <c r="L523" i="67"/>
  <c r="AC522" i="67"/>
  <c r="AA522" i="67"/>
  <c r="W522" i="67"/>
  <c r="U522" i="67"/>
  <c r="S522" i="67"/>
  <c r="R522" i="67"/>
  <c r="Q522" i="67"/>
  <c r="P522" i="67"/>
  <c r="W521" i="67" s="1"/>
  <c r="O522" i="67"/>
  <c r="N522" i="67"/>
  <c r="M522" i="67"/>
  <c r="L522" i="67"/>
  <c r="AA521" i="67"/>
  <c r="X521" i="67"/>
  <c r="U521" i="67"/>
  <c r="S521" i="67"/>
  <c r="R521" i="67"/>
  <c r="Q521" i="67"/>
  <c r="O521" i="67"/>
  <c r="N521" i="67"/>
  <c r="M521" i="67"/>
  <c r="AC520" i="67"/>
  <c r="AA520" i="67"/>
  <c r="W520" i="67"/>
  <c r="U520" i="67"/>
  <c r="S520" i="67"/>
  <c r="R520" i="67"/>
  <c r="Q520" i="67"/>
  <c r="P520" i="67"/>
  <c r="X520" i="67" s="1"/>
  <c r="O520" i="67"/>
  <c r="N520" i="67"/>
  <c r="M520" i="67"/>
  <c r="L520" i="67"/>
  <c r="AC519" i="67"/>
  <c r="AA519" i="67"/>
  <c r="W519" i="67"/>
  <c r="U519" i="67"/>
  <c r="S519" i="67"/>
  <c r="R519" i="67"/>
  <c r="Q519" i="67"/>
  <c r="P519" i="67"/>
  <c r="X519" i="67" s="1"/>
  <c r="O519" i="67"/>
  <c r="N519" i="67"/>
  <c r="M519" i="67"/>
  <c r="L519" i="67"/>
  <c r="AC518" i="67"/>
  <c r="AA518" i="67"/>
  <c r="W518" i="67"/>
  <c r="U518" i="67"/>
  <c r="S518" i="67"/>
  <c r="R518" i="67"/>
  <c r="Q518" i="67"/>
  <c r="P518" i="67"/>
  <c r="X518" i="67" s="1"/>
  <c r="O518" i="67"/>
  <c r="N518" i="67"/>
  <c r="M518" i="67"/>
  <c r="L518" i="67"/>
  <c r="AC517" i="67"/>
  <c r="AA517" i="67"/>
  <c r="W517" i="67"/>
  <c r="U517" i="67"/>
  <c r="S517" i="67"/>
  <c r="R517" i="67"/>
  <c r="Q517" i="67"/>
  <c r="P517" i="67"/>
  <c r="X517" i="67" s="1"/>
  <c r="O517" i="67"/>
  <c r="N517" i="67"/>
  <c r="M517" i="67"/>
  <c r="L517" i="67"/>
  <c r="AC516" i="67"/>
  <c r="AA516" i="67"/>
  <c r="W516" i="67"/>
  <c r="U516" i="67"/>
  <c r="S516" i="67"/>
  <c r="R516" i="67"/>
  <c r="Q516" i="67"/>
  <c r="P516" i="67"/>
  <c r="X516" i="67" s="1"/>
  <c r="O516" i="67"/>
  <c r="N516" i="67"/>
  <c r="M516" i="67"/>
  <c r="L516" i="67"/>
  <c r="AC515" i="67"/>
  <c r="AA515" i="67"/>
  <c r="W515" i="67"/>
  <c r="U515" i="67"/>
  <c r="S515" i="67"/>
  <c r="R515" i="67"/>
  <c r="Q515" i="67"/>
  <c r="P515" i="67"/>
  <c r="W514" i="67" s="1"/>
  <c r="O515" i="67"/>
  <c r="N515" i="67"/>
  <c r="M515" i="67"/>
  <c r="L515" i="67"/>
  <c r="AA514" i="67"/>
  <c r="X514" i="67"/>
  <c r="U514" i="67"/>
  <c r="S514" i="67"/>
  <c r="R514" i="67"/>
  <c r="Q514" i="67"/>
  <c r="O514" i="67"/>
  <c r="N514" i="67"/>
  <c r="M514" i="67"/>
  <c r="AC513" i="67"/>
  <c r="AA513" i="67"/>
  <c r="W513" i="67"/>
  <c r="U513" i="67"/>
  <c r="S513" i="67"/>
  <c r="R513" i="67"/>
  <c r="Q513" i="67"/>
  <c r="P513" i="67"/>
  <c r="X513" i="67" s="1"/>
  <c r="O513" i="67"/>
  <c r="N513" i="67"/>
  <c r="M513" i="67"/>
  <c r="L513" i="67"/>
  <c r="AC512" i="67"/>
  <c r="AA512" i="67"/>
  <c r="W512" i="67"/>
  <c r="U512" i="67"/>
  <c r="S512" i="67"/>
  <c r="R512" i="67"/>
  <c r="Q512" i="67"/>
  <c r="P512" i="67"/>
  <c r="X512" i="67" s="1"/>
  <c r="O512" i="67"/>
  <c r="N512" i="67"/>
  <c r="M512" i="67"/>
  <c r="L512" i="67"/>
  <c r="AC511" i="67"/>
  <c r="AA511" i="67"/>
  <c r="W511" i="67"/>
  <c r="U511" i="67"/>
  <c r="S511" i="67"/>
  <c r="R511" i="67"/>
  <c r="Q511" i="67"/>
  <c r="P511" i="67"/>
  <c r="X511" i="67" s="1"/>
  <c r="O511" i="67"/>
  <c r="N511" i="67"/>
  <c r="M511" i="67"/>
  <c r="L511" i="67"/>
  <c r="AC510" i="67"/>
  <c r="AA510" i="67"/>
  <c r="W510" i="67"/>
  <c r="U510" i="67"/>
  <c r="S510" i="67"/>
  <c r="R510" i="67"/>
  <c r="Q510" i="67"/>
  <c r="P510" i="67"/>
  <c r="X510" i="67" s="1"/>
  <c r="O510" i="67"/>
  <c r="N510" i="67"/>
  <c r="M510" i="67"/>
  <c r="L510" i="67"/>
  <c r="AC509" i="67"/>
  <c r="AA509" i="67"/>
  <c r="W509" i="67"/>
  <c r="U509" i="67"/>
  <c r="S509" i="67"/>
  <c r="R509" i="67"/>
  <c r="Q509" i="67"/>
  <c r="P509" i="67"/>
  <c r="X509" i="67" s="1"/>
  <c r="O509" i="67"/>
  <c r="N509" i="67"/>
  <c r="M509" i="67"/>
  <c r="L509" i="67"/>
  <c r="AA508" i="67"/>
  <c r="X508" i="67"/>
  <c r="W508" i="67"/>
  <c r="U508" i="67"/>
  <c r="S508" i="67"/>
  <c r="R508" i="67"/>
  <c r="Q508" i="67"/>
  <c r="P508" i="67"/>
  <c r="O508" i="67"/>
  <c r="N508" i="67"/>
  <c r="M508" i="67"/>
  <c r="L508" i="67"/>
  <c r="AC507" i="67"/>
  <c r="AA507" i="67"/>
  <c r="W507" i="67"/>
  <c r="U507" i="67"/>
  <c r="S507" i="67"/>
  <c r="R507" i="67"/>
  <c r="Q507" i="67"/>
  <c r="P507" i="67"/>
  <c r="X507" i="67" s="1"/>
  <c r="O507" i="67"/>
  <c r="N507" i="67"/>
  <c r="M507" i="67"/>
  <c r="L507" i="67"/>
  <c r="AC506" i="67"/>
  <c r="AA506" i="67"/>
  <c r="W506" i="67"/>
  <c r="U506" i="67"/>
  <c r="S506" i="67"/>
  <c r="R506" i="67"/>
  <c r="Q506" i="67"/>
  <c r="P506" i="67"/>
  <c r="X506" i="67" s="1"/>
  <c r="O506" i="67"/>
  <c r="N506" i="67"/>
  <c r="M506" i="67"/>
  <c r="L506" i="67"/>
  <c r="AC505" i="67"/>
  <c r="AA505" i="67"/>
  <c r="W505" i="67"/>
  <c r="U505" i="67"/>
  <c r="S505" i="67"/>
  <c r="R505" i="67"/>
  <c r="Q505" i="67"/>
  <c r="P505" i="67"/>
  <c r="X505" i="67" s="1"/>
  <c r="O505" i="67"/>
  <c r="N505" i="67"/>
  <c r="M505" i="67"/>
  <c r="L505" i="67"/>
  <c r="AC504" i="67"/>
  <c r="AA504" i="67"/>
  <c r="W504" i="67"/>
  <c r="U504" i="67"/>
  <c r="S504" i="67"/>
  <c r="R504" i="67"/>
  <c r="Q504" i="67"/>
  <c r="P504" i="67"/>
  <c r="X504" i="67" s="1"/>
  <c r="O504" i="67"/>
  <c r="N504" i="67"/>
  <c r="M504" i="67"/>
  <c r="L504" i="67"/>
  <c r="AC503" i="67"/>
  <c r="AA503" i="67"/>
  <c r="W503" i="67"/>
  <c r="U503" i="67"/>
  <c r="S503" i="67"/>
  <c r="R503" i="67"/>
  <c r="Q503" i="67"/>
  <c r="P503" i="67"/>
  <c r="X503" i="67" s="1"/>
  <c r="O503" i="67"/>
  <c r="N503" i="67"/>
  <c r="M503" i="67"/>
  <c r="L503" i="67"/>
  <c r="AA502" i="67"/>
  <c r="X502" i="67"/>
  <c r="W502" i="67"/>
  <c r="U502" i="67"/>
  <c r="S502" i="67"/>
  <c r="R502" i="67"/>
  <c r="Q502" i="67"/>
  <c r="P502" i="67"/>
  <c r="O502" i="67"/>
  <c r="N502" i="67"/>
  <c r="M502" i="67"/>
  <c r="L502" i="67"/>
  <c r="AC501" i="67"/>
  <c r="AA501" i="67"/>
  <c r="W501" i="67"/>
  <c r="U501" i="67"/>
  <c r="S501" i="67"/>
  <c r="R501" i="67"/>
  <c r="Q501" i="67"/>
  <c r="P501" i="67"/>
  <c r="X501" i="67" s="1"/>
  <c r="O501" i="67"/>
  <c r="N501" i="67"/>
  <c r="M501" i="67"/>
  <c r="L501" i="67"/>
  <c r="AC500" i="67"/>
  <c r="AA500" i="67"/>
  <c r="W500" i="67"/>
  <c r="U500" i="67"/>
  <c r="S500" i="67"/>
  <c r="R500" i="67"/>
  <c r="Q500" i="67"/>
  <c r="P500" i="67"/>
  <c r="X500" i="67" s="1"/>
  <c r="O500" i="67"/>
  <c r="N500" i="67"/>
  <c r="M500" i="67"/>
  <c r="L500" i="67"/>
  <c r="AC499" i="67"/>
  <c r="AA499" i="67"/>
  <c r="W499" i="67"/>
  <c r="U499" i="67"/>
  <c r="S499" i="67"/>
  <c r="R499" i="67"/>
  <c r="Q499" i="67"/>
  <c r="P499" i="67"/>
  <c r="X499" i="67" s="1"/>
  <c r="O499" i="67"/>
  <c r="N499" i="67"/>
  <c r="M499" i="67"/>
  <c r="L499" i="67"/>
  <c r="AC498" i="67"/>
  <c r="AA498" i="67"/>
  <c r="W498" i="67"/>
  <c r="U498" i="67"/>
  <c r="S498" i="67"/>
  <c r="R498" i="67"/>
  <c r="Q498" i="67"/>
  <c r="P498" i="67"/>
  <c r="X498" i="67" s="1"/>
  <c r="O498" i="67"/>
  <c r="N498" i="67"/>
  <c r="M498" i="67"/>
  <c r="L498" i="67"/>
  <c r="AC497" i="67"/>
  <c r="AA497" i="67"/>
  <c r="W497" i="67"/>
  <c r="U497" i="67"/>
  <c r="S497" i="67"/>
  <c r="R497" i="67"/>
  <c r="Q497" i="67"/>
  <c r="P497" i="67"/>
  <c r="X497" i="67" s="1"/>
  <c r="O497" i="67"/>
  <c r="N497" i="67"/>
  <c r="M497" i="67"/>
  <c r="L497" i="67"/>
  <c r="AC496" i="67"/>
  <c r="AA496" i="67"/>
  <c r="X496" i="67"/>
  <c r="W496" i="67"/>
  <c r="U496" i="67"/>
  <c r="S496" i="67"/>
  <c r="R496" i="67"/>
  <c r="Q496" i="67"/>
  <c r="P496" i="67"/>
  <c r="O496" i="67"/>
  <c r="N496" i="67"/>
  <c r="M496" i="67"/>
  <c r="L496" i="67"/>
  <c r="AC495" i="67"/>
  <c r="AA495" i="67"/>
  <c r="W495" i="67"/>
  <c r="U495" i="67"/>
  <c r="S495" i="67"/>
  <c r="R495" i="67"/>
  <c r="Q495" i="67"/>
  <c r="P495" i="67"/>
  <c r="X495" i="67" s="1"/>
  <c r="O495" i="67"/>
  <c r="N495" i="67"/>
  <c r="M495" i="67"/>
  <c r="L495" i="67"/>
  <c r="AC494" i="67"/>
  <c r="AA494" i="67"/>
  <c r="W494" i="67"/>
  <c r="U494" i="67"/>
  <c r="S494" i="67"/>
  <c r="R494" i="67"/>
  <c r="Q494" i="67"/>
  <c r="P494" i="67"/>
  <c r="X494" i="67" s="1"/>
  <c r="O494" i="67"/>
  <c r="N494" i="67"/>
  <c r="M494" i="67"/>
  <c r="L494" i="67"/>
  <c r="AC493" i="67"/>
  <c r="AA493" i="67"/>
  <c r="W493" i="67"/>
  <c r="U493" i="67"/>
  <c r="S493" i="67"/>
  <c r="R493" i="67"/>
  <c r="Q493" i="67"/>
  <c r="P493" i="67"/>
  <c r="X493" i="67" s="1"/>
  <c r="O493" i="67"/>
  <c r="N493" i="67"/>
  <c r="M493" i="67"/>
  <c r="L493" i="67"/>
  <c r="AC492" i="67"/>
  <c r="AA492" i="67"/>
  <c r="W492" i="67"/>
  <c r="U492" i="67"/>
  <c r="S492" i="67"/>
  <c r="R492" i="67"/>
  <c r="Q492" i="67"/>
  <c r="P492" i="67"/>
  <c r="X492" i="67" s="1"/>
  <c r="O492" i="67"/>
  <c r="N492" i="67"/>
  <c r="M492" i="67"/>
  <c r="L492" i="67"/>
  <c r="AC491" i="67"/>
  <c r="AA491" i="67"/>
  <c r="W491" i="67"/>
  <c r="U491" i="67"/>
  <c r="S491" i="67"/>
  <c r="R491" i="67"/>
  <c r="Q491" i="67"/>
  <c r="P491" i="67"/>
  <c r="X491" i="67" s="1"/>
  <c r="O491" i="67"/>
  <c r="N491" i="67"/>
  <c r="M491" i="67"/>
  <c r="L491" i="67"/>
  <c r="AC490" i="67"/>
  <c r="AA490" i="67"/>
  <c r="X490" i="67"/>
  <c r="W490" i="67"/>
  <c r="U490" i="67"/>
  <c r="S490" i="67"/>
  <c r="R490" i="67"/>
  <c r="Q490" i="67"/>
  <c r="P490" i="67"/>
  <c r="O490" i="67"/>
  <c r="N490" i="67"/>
  <c r="M490" i="67"/>
  <c r="L490" i="67"/>
  <c r="AC489" i="67"/>
  <c r="AA489" i="67"/>
  <c r="W489" i="67"/>
  <c r="U489" i="67"/>
  <c r="S489" i="67"/>
  <c r="R489" i="67"/>
  <c r="Q489" i="67"/>
  <c r="P489" i="67"/>
  <c r="X489" i="67" s="1"/>
  <c r="O489" i="67"/>
  <c r="N489" i="67"/>
  <c r="M489" i="67"/>
  <c r="L489" i="67"/>
  <c r="AC488" i="67"/>
  <c r="AA488" i="67"/>
  <c r="W488" i="67"/>
  <c r="U488" i="67"/>
  <c r="S488" i="67"/>
  <c r="R488" i="67"/>
  <c r="Q488" i="67"/>
  <c r="P488" i="67"/>
  <c r="X488" i="67" s="1"/>
  <c r="O488" i="67"/>
  <c r="N488" i="67"/>
  <c r="M488" i="67"/>
  <c r="L488" i="67"/>
  <c r="AC487" i="67"/>
  <c r="AA487" i="67"/>
  <c r="W487" i="67"/>
  <c r="U487" i="67"/>
  <c r="S487" i="67"/>
  <c r="R487" i="67"/>
  <c r="Q487" i="67"/>
  <c r="P487" i="67"/>
  <c r="X487" i="67" s="1"/>
  <c r="O487" i="67"/>
  <c r="N487" i="67"/>
  <c r="M487" i="67"/>
  <c r="L487" i="67"/>
  <c r="AC486" i="67"/>
  <c r="AA486" i="67"/>
  <c r="W486" i="67"/>
  <c r="U486" i="67"/>
  <c r="S486" i="67"/>
  <c r="R486" i="67"/>
  <c r="Q486" i="67"/>
  <c r="P486" i="67"/>
  <c r="X486" i="67" s="1"/>
  <c r="O486" i="67"/>
  <c r="N486" i="67"/>
  <c r="M486" i="67"/>
  <c r="L486" i="67"/>
  <c r="AC485" i="67"/>
  <c r="AA485" i="67"/>
  <c r="W485" i="67"/>
  <c r="U485" i="67"/>
  <c r="S485" i="67"/>
  <c r="R485" i="67"/>
  <c r="Q485" i="67"/>
  <c r="P485" i="67"/>
  <c r="X485" i="67" s="1"/>
  <c r="O485" i="67"/>
  <c r="N485" i="67"/>
  <c r="M485" i="67"/>
  <c r="L485" i="67"/>
  <c r="AC484" i="67"/>
  <c r="AA484" i="67"/>
  <c r="X484" i="67"/>
  <c r="W484" i="67"/>
  <c r="U484" i="67"/>
  <c r="S484" i="67"/>
  <c r="R484" i="67"/>
  <c r="Q484" i="67"/>
  <c r="P484" i="67"/>
  <c r="O484" i="67"/>
  <c r="N484" i="67"/>
  <c r="M484" i="67"/>
  <c r="L484" i="67"/>
  <c r="AC483" i="67"/>
  <c r="AA483" i="67"/>
  <c r="W483" i="67"/>
  <c r="U483" i="67"/>
  <c r="S483" i="67"/>
  <c r="R483" i="67"/>
  <c r="Q483" i="67"/>
  <c r="P483" i="67"/>
  <c r="X483" i="67" s="1"/>
  <c r="O483" i="67"/>
  <c r="N483" i="67"/>
  <c r="M483" i="67"/>
  <c r="L483" i="67"/>
  <c r="AC482" i="67"/>
  <c r="AA482" i="67"/>
  <c r="W482" i="67"/>
  <c r="U482" i="67"/>
  <c r="S482" i="67"/>
  <c r="R482" i="67"/>
  <c r="Q482" i="67"/>
  <c r="P482" i="67"/>
  <c r="X482" i="67" s="1"/>
  <c r="O482" i="67"/>
  <c r="N482" i="67"/>
  <c r="M482" i="67"/>
  <c r="L482" i="67"/>
  <c r="AC481" i="67"/>
  <c r="AA481" i="67"/>
  <c r="W481" i="67"/>
  <c r="U481" i="67"/>
  <c r="S481" i="67"/>
  <c r="R481" i="67"/>
  <c r="Q481" i="67"/>
  <c r="P481" i="67"/>
  <c r="X481" i="67" s="1"/>
  <c r="O481" i="67"/>
  <c r="N481" i="67"/>
  <c r="M481" i="67"/>
  <c r="L481" i="67"/>
  <c r="AC480" i="67"/>
  <c r="AA480" i="67"/>
  <c r="W480" i="67"/>
  <c r="U480" i="67"/>
  <c r="S480" i="67"/>
  <c r="R480" i="67"/>
  <c r="Q480" i="67"/>
  <c r="P480" i="67"/>
  <c r="X480" i="67" s="1"/>
  <c r="O480" i="67"/>
  <c r="N480" i="67"/>
  <c r="M480" i="67"/>
  <c r="L480" i="67"/>
  <c r="AC479" i="67"/>
  <c r="AA479" i="67"/>
  <c r="W479" i="67"/>
  <c r="U479" i="67"/>
  <c r="S479" i="67"/>
  <c r="R479" i="67"/>
  <c r="Q479" i="67"/>
  <c r="P479" i="67"/>
  <c r="X479" i="67" s="1"/>
  <c r="O479" i="67"/>
  <c r="N479" i="67"/>
  <c r="M479" i="67"/>
  <c r="L479" i="67"/>
  <c r="AC478" i="67"/>
  <c r="AA478" i="67"/>
  <c r="X478" i="67"/>
  <c r="W478" i="67"/>
  <c r="U478" i="67"/>
  <c r="S478" i="67"/>
  <c r="R478" i="67"/>
  <c r="Q478" i="67"/>
  <c r="P478" i="67"/>
  <c r="O478" i="67"/>
  <c r="N478" i="67"/>
  <c r="M478" i="67"/>
  <c r="L478" i="67"/>
  <c r="AC477" i="67"/>
  <c r="AA477" i="67"/>
  <c r="W477" i="67"/>
  <c r="U477" i="67"/>
  <c r="S477" i="67"/>
  <c r="R477" i="67"/>
  <c r="Q477" i="67"/>
  <c r="P477" i="67"/>
  <c r="X477" i="67" s="1"/>
  <c r="O477" i="67"/>
  <c r="N477" i="67"/>
  <c r="M477" i="67"/>
  <c r="L477" i="67"/>
  <c r="AC476" i="67"/>
  <c r="AA476" i="67"/>
  <c r="W476" i="67"/>
  <c r="U476" i="67"/>
  <c r="S476" i="67"/>
  <c r="R476" i="67"/>
  <c r="Q476" i="67"/>
  <c r="P476" i="67"/>
  <c r="X476" i="67" s="1"/>
  <c r="O476" i="67"/>
  <c r="N476" i="67"/>
  <c r="M476" i="67"/>
  <c r="L476" i="67"/>
  <c r="AC475" i="67"/>
  <c r="AA475" i="67"/>
  <c r="W475" i="67"/>
  <c r="U475" i="67"/>
  <c r="S475" i="67"/>
  <c r="R475" i="67"/>
  <c r="Q475" i="67"/>
  <c r="P475" i="67"/>
  <c r="X475" i="67" s="1"/>
  <c r="O475" i="67"/>
  <c r="N475" i="67"/>
  <c r="M475" i="67"/>
  <c r="L475" i="67"/>
  <c r="AC474" i="67"/>
  <c r="AA474" i="67"/>
  <c r="W474" i="67"/>
  <c r="U474" i="67"/>
  <c r="S474" i="67"/>
  <c r="R474" i="67"/>
  <c r="Q474" i="67"/>
  <c r="P474" i="67"/>
  <c r="X474" i="67" s="1"/>
  <c r="O474" i="67"/>
  <c r="N474" i="67"/>
  <c r="M474" i="67"/>
  <c r="L474" i="67"/>
  <c r="AC473" i="67"/>
  <c r="AA473" i="67"/>
  <c r="W473" i="67"/>
  <c r="U473" i="67"/>
  <c r="S473" i="67"/>
  <c r="R473" i="67"/>
  <c r="Q473" i="67"/>
  <c r="P473" i="67"/>
  <c r="X473" i="67" s="1"/>
  <c r="O473" i="67"/>
  <c r="N473" i="67"/>
  <c r="M473" i="67"/>
  <c r="L473" i="67"/>
  <c r="AC472" i="67"/>
  <c r="AA472" i="67"/>
  <c r="X472" i="67"/>
  <c r="W472" i="67"/>
  <c r="U472" i="67"/>
  <c r="S472" i="67"/>
  <c r="R472" i="67"/>
  <c r="Q472" i="67"/>
  <c r="P472" i="67"/>
  <c r="O472" i="67"/>
  <c r="N472" i="67"/>
  <c r="M472" i="67"/>
  <c r="L472" i="67"/>
  <c r="AC471" i="67"/>
  <c r="AA471" i="67"/>
  <c r="W471" i="67"/>
  <c r="U471" i="67"/>
  <c r="S471" i="67"/>
  <c r="R471" i="67"/>
  <c r="Q471" i="67"/>
  <c r="P471" i="67"/>
  <c r="X471" i="67" s="1"/>
  <c r="O471" i="67"/>
  <c r="N471" i="67"/>
  <c r="M471" i="67"/>
  <c r="L471" i="67"/>
  <c r="AC470" i="67"/>
  <c r="AA470" i="67"/>
  <c r="W470" i="67"/>
  <c r="U470" i="67"/>
  <c r="S470" i="67"/>
  <c r="R470" i="67"/>
  <c r="Q470" i="67"/>
  <c r="P470" i="67"/>
  <c r="X470" i="67" s="1"/>
  <c r="O470" i="67"/>
  <c r="N470" i="67"/>
  <c r="M470" i="67"/>
  <c r="L470" i="67"/>
  <c r="AC469" i="67"/>
  <c r="AA469" i="67"/>
  <c r="W469" i="67"/>
  <c r="U469" i="67"/>
  <c r="S469" i="67"/>
  <c r="R469" i="67"/>
  <c r="Q469" i="67"/>
  <c r="P469" i="67"/>
  <c r="X469" i="67" s="1"/>
  <c r="O469" i="67"/>
  <c r="N469" i="67"/>
  <c r="M469" i="67"/>
  <c r="L469" i="67"/>
  <c r="AC468" i="67"/>
  <c r="AA468" i="67"/>
  <c r="W468" i="67"/>
  <c r="U468" i="67"/>
  <c r="S468" i="67"/>
  <c r="R468" i="67"/>
  <c r="Q468" i="67"/>
  <c r="P468" i="67"/>
  <c r="X468" i="67" s="1"/>
  <c r="O468" i="67"/>
  <c r="N468" i="67"/>
  <c r="M468" i="67"/>
  <c r="L468" i="67"/>
  <c r="AC467" i="67"/>
  <c r="AA467" i="67"/>
  <c r="W467" i="67"/>
  <c r="U467" i="67"/>
  <c r="S467" i="67"/>
  <c r="R467" i="67"/>
  <c r="Q467" i="67"/>
  <c r="P467" i="67"/>
  <c r="X467" i="67" s="1"/>
  <c r="O467" i="67"/>
  <c r="N467" i="67"/>
  <c r="M467" i="67"/>
  <c r="L467" i="67"/>
  <c r="AC466" i="67"/>
  <c r="AA466" i="67"/>
  <c r="X466" i="67"/>
  <c r="W466" i="67"/>
  <c r="U466" i="67"/>
  <c r="S466" i="67"/>
  <c r="R466" i="67"/>
  <c r="Q466" i="67"/>
  <c r="P466" i="67"/>
  <c r="O466" i="67"/>
  <c r="N466" i="67"/>
  <c r="M466" i="67"/>
  <c r="L466" i="67"/>
  <c r="AC465" i="67"/>
  <c r="AA465" i="67"/>
  <c r="W465" i="67"/>
  <c r="U465" i="67"/>
  <c r="S465" i="67"/>
  <c r="R465" i="67"/>
  <c r="Q465" i="67"/>
  <c r="P465" i="67"/>
  <c r="X465" i="67" s="1"/>
  <c r="O465" i="67"/>
  <c r="N465" i="67"/>
  <c r="M465" i="67"/>
  <c r="L465" i="67"/>
  <c r="AC464" i="67"/>
  <c r="AA464" i="67"/>
  <c r="W464" i="67"/>
  <c r="U464" i="67"/>
  <c r="S464" i="67"/>
  <c r="R464" i="67"/>
  <c r="Q464" i="67"/>
  <c r="P464" i="67"/>
  <c r="X464" i="67" s="1"/>
  <c r="O464" i="67"/>
  <c r="N464" i="67"/>
  <c r="M464" i="67"/>
  <c r="L464" i="67"/>
  <c r="AC463" i="67"/>
  <c r="AA463" i="67"/>
  <c r="W463" i="67"/>
  <c r="U463" i="67"/>
  <c r="S463" i="67"/>
  <c r="R463" i="67"/>
  <c r="Q463" i="67"/>
  <c r="P463" i="67"/>
  <c r="X463" i="67" s="1"/>
  <c r="O463" i="67"/>
  <c r="N463" i="67"/>
  <c r="M463" i="67"/>
  <c r="L463" i="67"/>
  <c r="AC462" i="67"/>
  <c r="AA462" i="67"/>
  <c r="W462" i="67"/>
  <c r="U462" i="67"/>
  <c r="S462" i="67"/>
  <c r="R462" i="67"/>
  <c r="Q462" i="67"/>
  <c r="P462" i="67"/>
  <c r="X462" i="67" s="1"/>
  <c r="O462" i="67"/>
  <c r="N462" i="67"/>
  <c r="M462" i="67"/>
  <c r="L462" i="67"/>
  <c r="AC461" i="67"/>
  <c r="AA461" i="67"/>
  <c r="W461" i="67"/>
  <c r="U461" i="67"/>
  <c r="S461" i="67"/>
  <c r="R461" i="67"/>
  <c r="Q461" i="67"/>
  <c r="P461" i="67"/>
  <c r="X461" i="67" s="1"/>
  <c r="O461" i="67"/>
  <c r="N461" i="67"/>
  <c r="M461" i="67"/>
  <c r="L461" i="67"/>
  <c r="AC460" i="67"/>
  <c r="AA460" i="67"/>
  <c r="X460" i="67"/>
  <c r="W460" i="67"/>
  <c r="U460" i="67"/>
  <c r="S460" i="67"/>
  <c r="R460" i="67"/>
  <c r="Q460" i="67"/>
  <c r="P460" i="67"/>
  <c r="O460" i="67"/>
  <c r="N460" i="67"/>
  <c r="M460" i="67"/>
  <c r="L460" i="67"/>
  <c r="AC459" i="67"/>
  <c r="AA459" i="67"/>
  <c r="W459" i="67"/>
  <c r="U459" i="67"/>
  <c r="S459" i="67"/>
  <c r="R459" i="67"/>
  <c r="Q459" i="67"/>
  <c r="P459" i="67"/>
  <c r="X459" i="67" s="1"/>
  <c r="O459" i="67"/>
  <c r="N459" i="67"/>
  <c r="M459" i="67"/>
  <c r="L459" i="67"/>
  <c r="AC458" i="67"/>
  <c r="AA458" i="67"/>
  <c r="W458" i="67"/>
  <c r="U458" i="67"/>
  <c r="S458" i="67"/>
  <c r="R458" i="67"/>
  <c r="Q458" i="67"/>
  <c r="P458" i="67"/>
  <c r="X458" i="67" s="1"/>
  <c r="O458" i="67"/>
  <c r="N458" i="67"/>
  <c r="M458" i="67"/>
  <c r="L458" i="67"/>
  <c r="AC457" i="67"/>
  <c r="AA457" i="67"/>
  <c r="W457" i="67"/>
  <c r="U457" i="67"/>
  <c r="S457" i="67"/>
  <c r="R457" i="67"/>
  <c r="Q457" i="67"/>
  <c r="P457" i="67"/>
  <c r="W456" i="67" s="1"/>
  <c r="O457" i="67"/>
  <c r="N457" i="67"/>
  <c r="M457" i="67"/>
  <c r="L457" i="67"/>
  <c r="AC456" i="67"/>
  <c r="AA456" i="67"/>
  <c r="X456" i="67"/>
  <c r="U456" i="67"/>
  <c r="S456" i="67"/>
  <c r="R456" i="67"/>
  <c r="Q456" i="67"/>
  <c r="O456" i="67"/>
  <c r="N456" i="67"/>
  <c r="M456" i="67"/>
  <c r="AC455" i="67"/>
  <c r="AA455" i="67"/>
  <c r="W455" i="67"/>
  <c r="U455" i="67"/>
  <c r="S455" i="67"/>
  <c r="R455" i="67"/>
  <c r="Q455" i="67"/>
  <c r="P455" i="67"/>
  <c r="X455" i="67" s="1"/>
  <c r="O455" i="67"/>
  <c r="N455" i="67"/>
  <c r="M455" i="67"/>
  <c r="L455" i="67"/>
  <c r="AC454" i="67"/>
  <c r="AA454" i="67"/>
  <c r="W454" i="67"/>
  <c r="U454" i="67"/>
  <c r="S454" i="67"/>
  <c r="R454" i="67"/>
  <c r="Q454" i="67"/>
  <c r="P454" i="67"/>
  <c r="X454" i="67" s="1"/>
  <c r="O454" i="67"/>
  <c r="N454" i="67"/>
  <c r="M454" i="67"/>
  <c r="L454" i="67"/>
  <c r="AC453" i="67"/>
  <c r="AA453" i="67"/>
  <c r="X453" i="67"/>
  <c r="U453" i="67"/>
  <c r="S453" i="67"/>
  <c r="R453" i="67"/>
  <c r="Q453" i="67"/>
  <c r="O453" i="67"/>
  <c r="N453" i="67"/>
  <c r="M453" i="67"/>
  <c r="AC452" i="67"/>
  <c r="AA452" i="67"/>
  <c r="W452" i="67"/>
  <c r="U452" i="67"/>
  <c r="S452" i="67"/>
  <c r="R452" i="67"/>
  <c r="Q452" i="67"/>
  <c r="P452" i="67"/>
  <c r="X452" i="67" s="1"/>
  <c r="O452" i="67"/>
  <c r="N452" i="67"/>
  <c r="M452" i="67"/>
  <c r="L452" i="67"/>
  <c r="AC451" i="67"/>
  <c r="AA451" i="67"/>
  <c r="W451" i="67"/>
  <c r="U451" i="67"/>
  <c r="S451" i="67"/>
  <c r="R451" i="67"/>
  <c r="Q451" i="67"/>
  <c r="P451" i="67"/>
  <c r="X451" i="67" s="1"/>
  <c r="O451" i="67"/>
  <c r="N451" i="67"/>
  <c r="M451" i="67"/>
  <c r="L451" i="67"/>
  <c r="AC450" i="67"/>
  <c r="AA450" i="67"/>
  <c r="X450" i="67"/>
  <c r="U450" i="67"/>
  <c r="S450" i="67"/>
  <c r="R450" i="67"/>
  <c r="Q450" i="67"/>
  <c r="O450" i="67"/>
  <c r="N450" i="67"/>
  <c r="M450" i="67"/>
  <c r="AC449" i="67"/>
  <c r="AA449" i="67"/>
  <c r="W449" i="67"/>
  <c r="U449" i="67"/>
  <c r="S449" i="67"/>
  <c r="R449" i="67"/>
  <c r="Q449" i="67"/>
  <c r="P449" i="67"/>
  <c r="X449" i="67" s="1"/>
  <c r="O449" i="67"/>
  <c r="N449" i="67"/>
  <c r="M449" i="67"/>
  <c r="L449" i="67"/>
  <c r="AC448" i="67"/>
  <c r="AA448" i="67"/>
  <c r="W448" i="67"/>
  <c r="U448" i="67"/>
  <c r="S448" i="67"/>
  <c r="R448" i="67"/>
  <c r="Q448" i="67"/>
  <c r="P448" i="67"/>
  <c r="X448" i="67" s="1"/>
  <c r="O448" i="67"/>
  <c r="N448" i="67"/>
  <c r="M448" i="67"/>
  <c r="L448" i="67"/>
  <c r="AC447" i="67"/>
  <c r="AA447" i="67"/>
  <c r="W447" i="67"/>
  <c r="U447" i="67"/>
  <c r="S447" i="67"/>
  <c r="R447" i="67"/>
  <c r="Q447" i="67"/>
  <c r="P447" i="67"/>
  <c r="X447" i="67" s="1"/>
  <c r="O447" i="67"/>
  <c r="N447" i="67"/>
  <c r="M447" i="67"/>
  <c r="L447" i="67"/>
  <c r="AC446" i="67"/>
  <c r="AA446" i="67"/>
  <c r="X446" i="67"/>
  <c r="U446" i="67"/>
  <c r="S446" i="67"/>
  <c r="R446" i="67"/>
  <c r="Q446" i="67"/>
  <c r="O446" i="67"/>
  <c r="N446" i="67"/>
  <c r="M446" i="67"/>
  <c r="AC445" i="67"/>
  <c r="AA445" i="67"/>
  <c r="W445" i="67"/>
  <c r="U445" i="67"/>
  <c r="S445" i="67"/>
  <c r="R445" i="67"/>
  <c r="Q445" i="67"/>
  <c r="P445" i="67"/>
  <c r="X445" i="67" s="1"/>
  <c r="O445" i="67"/>
  <c r="N445" i="67"/>
  <c r="M445" i="67"/>
  <c r="L445" i="67"/>
  <c r="AC444" i="67"/>
  <c r="AA444" i="67"/>
  <c r="W444" i="67"/>
  <c r="U444" i="67"/>
  <c r="S444" i="67"/>
  <c r="R444" i="67"/>
  <c r="Q444" i="67"/>
  <c r="P444" i="67"/>
  <c r="X444" i="67" s="1"/>
  <c r="O444" i="67"/>
  <c r="N444" i="67"/>
  <c r="M444" i="67"/>
  <c r="L444" i="67"/>
  <c r="AC443" i="67"/>
  <c r="AA443" i="67"/>
  <c r="W443" i="67"/>
  <c r="U443" i="67"/>
  <c r="S443" i="67"/>
  <c r="R443" i="67"/>
  <c r="Q443" i="67"/>
  <c r="P443" i="67"/>
  <c r="X443" i="67" s="1"/>
  <c r="O443" i="67"/>
  <c r="N443" i="67"/>
  <c r="M443" i="67"/>
  <c r="L443" i="67"/>
  <c r="AC442" i="67"/>
  <c r="AA442" i="67"/>
  <c r="W442" i="67"/>
  <c r="U442" i="67"/>
  <c r="S442" i="67"/>
  <c r="R442" i="67"/>
  <c r="Q442" i="67"/>
  <c r="P442" i="67"/>
  <c r="X442" i="67" s="1"/>
  <c r="O442" i="67"/>
  <c r="N442" i="67"/>
  <c r="M442" i="67"/>
  <c r="L442" i="67"/>
  <c r="AC441" i="67"/>
  <c r="AA441" i="67"/>
  <c r="W441" i="67"/>
  <c r="U441" i="67"/>
  <c r="S441" i="67"/>
  <c r="R441" i="67"/>
  <c r="Q441" i="67"/>
  <c r="P441" i="67"/>
  <c r="O441" i="67"/>
  <c r="N441" i="67"/>
  <c r="M441" i="67"/>
  <c r="L441" i="67"/>
  <c r="AC440" i="67"/>
  <c r="AA440" i="67"/>
  <c r="X440" i="67"/>
  <c r="U440" i="67"/>
  <c r="S440" i="67"/>
  <c r="R440" i="67"/>
  <c r="Q440" i="67"/>
  <c r="O440" i="67"/>
  <c r="N440" i="67"/>
  <c r="M440" i="67"/>
  <c r="AC439" i="67"/>
  <c r="AA439" i="67"/>
  <c r="W439" i="67"/>
  <c r="U439" i="67"/>
  <c r="S439" i="67"/>
  <c r="R439" i="67"/>
  <c r="Q439" i="67"/>
  <c r="P439" i="67"/>
  <c r="X439" i="67" s="1"/>
  <c r="O439" i="67"/>
  <c r="N439" i="67"/>
  <c r="M439" i="67"/>
  <c r="L439" i="67"/>
  <c r="AC438" i="67"/>
  <c r="AA438" i="67"/>
  <c r="W438" i="67"/>
  <c r="U438" i="67"/>
  <c r="S438" i="67"/>
  <c r="R438" i="67"/>
  <c r="Q438" i="67"/>
  <c r="P438" i="67"/>
  <c r="X438" i="67" s="1"/>
  <c r="O438" i="67"/>
  <c r="N438" i="67"/>
  <c r="M438" i="67"/>
  <c r="L438" i="67"/>
  <c r="AC437" i="67"/>
  <c r="AA437" i="67"/>
  <c r="W437" i="67"/>
  <c r="U437" i="67"/>
  <c r="S437" i="67"/>
  <c r="R437" i="67"/>
  <c r="Q437" i="67"/>
  <c r="P437" i="67"/>
  <c r="X437" i="67" s="1"/>
  <c r="O437" i="67"/>
  <c r="N437" i="67"/>
  <c r="M437" i="67"/>
  <c r="L437" i="67"/>
  <c r="AC436" i="67"/>
  <c r="AA436" i="67"/>
  <c r="W436" i="67"/>
  <c r="U436" i="67"/>
  <c r="S436" i="67"/>
  <c r="R436" i="67"/>
  <c r="Q436" i="67"/>
  <c r="P436" i="67"/>
  <c r="X436" i="67" s="1"/>
  <c r="O436" i="67"/>
  <c r="N436" i="67"/>
  <c r="M436" i="67"/>
  <c r="L436" i="67"/>
  <c r="AC435" i="67"/>
  <c r="AA435" i="67"/>
  <c r="W435" i="67"/>
  <c r="U435" i="67"/>
  <c r="S435" i="67"/>
  <c r="R435" i="67"/>
  <c r="Q435" i="67"/>
  <c r="P435" i="67"/>
  <c r="X435" i="67" s="1"/>
  <c r="O435" i="67"/>
  <c r="N435" i="67"/>
  <c r="M435" i="67"/>
  <c r="L435" i="67"/>
  <c r="AA434" i="67"/>
  <c r="X434" i="67"/>
  <c r="U434" i="67"/>
  <c r="S434" i="67"/>
  <c r="R434" i="67"/>
  <c r="Q434" i="67"/>
  <c r="O434" i="67"/>
  <c r="N434" i="67"/>
  <c r="M434" i="67"/>
  <c r="AC433" i="67"/>
  <c r="AA433" i="67"/>
  <c r="W433" i="67"/>
  <c r="U433" i="67"/>
  <c r="S433" i="67"/>
  <c r="R433" i="67"/>
  <c r="Q433" i="67"/>
  <c r="P433" i="67"/>
  <c r="X433" i="67" s="1"/>
  <c r="O433" i="67"/>
  <c r="N433" i="67"/>
  <c r="M433" i="67"/>
  <c r="L433" i="67"/>
  <c r="AC432" i="67"/>
  <c r="AA432" i="67"/>
  <c r="W432" i="67"/>
  <c r="U432" i="67"/>
  <c r="S432" i="67"/>
  <c r="R432" i="67"/>
  <c r="Q432" i="67"/>
  <c r="P432" i="67"/>
  <c r="X432" i="67" s="1"/>
  <c r="O432" i="67"/>
  <c r="N432" i="67"/>
  <c r="M432" i="67"/>
  <c r="L432" i="67"/>
  <c r="AC431" i="67"/>
  <c r="AA431" i="67"/>
  <c r="W431" i="67"/>
  <c r="U431" i="67"/>
  <c r="S431" i="67"/>
  <c r="R431" i="67"/>
  <c r="Q431" i="67"/>
  <c r="P431" i="67"/>
  <c r="X431" i="67" s="1"/>
  <c r="O431" i="67"/>
  <c r="N431" i="67"/>
  <c r="M431" i="67"/>
  <c r="L431" i="67"/>
  <c r="AC430" i="67"/>
  <c r="AA430" i="67"/>
  <c r="W430" i="67"/>
  <c r="U430" i="67"/>
  <c r="S430" i="67"/>
  <c r="R430" i="67"/>
  <c r="Q430" i="67"/>
  <c r="P430" i="67"/>
  <c r="X430" i="67" s="1"/>
  <c r="O430" i="67"/>
  <c r="N430" i="67"/>
  <c r="M430" i="67"/>
  <c r="L430" i="67"/>
  <c r="AC429" i="67"/>
  <c r="AA429" i="67"/>
  <c r="W429" i="67"/>
  <c r="U429" i="67"/>
  <c r="S429" i="67"/>
  <c r="R429" i="67"/>
  <c r="Q429" i="67"/>
  <c r="P429" i="67"/>
  <c r="X429" i="67" s="1"/>
  <c r="O429" i="67"/>
  <c r="N429" i="67"/>
  <c r="M429" i="67"/>
  <c r="L429" i="67"/>
  <c r="AC428" i="67"/>
  <c r="AA428" i="67"/>
  <c r="X428" i="67"/>
  <c r="W428" i="67"/>
  <c r="U428" i="67"/>
  <c r="S428" i="67"/>
  <c r="R428" i="67"/>
  <c r="Q428" i="67"/>
  <c r="P428" i="67"/>
  <c r="O428" i="67"/>
  <c r="N428" i="67"/>
  <c r="M428" i="67"/>
  <c r="L428" i="67"/>
  <c r="AC427" i="67"/>
  <c r="AA427" i="67"/>
  <c r="W427" i="67"/>
  <c r="U427" i="67"/>
  <c r="S427" i="67"/>
  <c r="R427" i="67"/>
  <c r="Q427" i="67"/>
  <c r="P427" i="67"/>
  <c r="X427" i="67" s="1"/>
  <c r="O427" i="67"/>
  <c r="N427" i="67"/>
  <c r="M427" i="67"/>
  <c r="L427" i="67"/>
  <c r="AC426" i="67"/>
  <c r="AA426" i="67"/>
  <c r="W426" i="67"/>
  <c r="U426" i="67"/>
  <c r="S426" i="67"/>
  <c r="R426" i="67"/>
  <c r="Q426" i="67"/>
  <c r="P426" i="67"/>
  <c r="X426" i="67" s="1"/>
  <c r="O426" i="67"/>
  <c r="N426" i="67"/>
  <c r="M426" i="67"/>
  <c r="L426" i="67"/>
  <c r="AC425" i="67"/>
  <c r="AA425" i="67"/>
  <c r="W425" i="67"/>
  <c r="U425" i="67"/>
  <c r="S425" i="67"/>
  <c r="R425" i="67"/>
  <c r="Q425" i="67"/>
  <c r="P425" i="67"/>
  <c r="X425" i="67" s="1"/>
  <c r="O425" i="67"/>
  <c r="N425" i="67"/>
  <c r="M425" i="67"/>
  <c r="L425" i="67"/>
  <c r="AC424" i="67"/>
  <c r="AA424" i="67"/>
  <c r="W424" i="67"/>
  <c r="U424" i="67"/>
  <c r="S424" i="67"/>
  <c r="R424" i="67"/>
  <c r="Q424" i="67"/>
  <c r="P424" i="67"/>
  <c r="X424" i="67" s="1"/>
  <c r="O424" i="67"/>
  <c r="N424" i="67"/>
  <c r="M424" i="67"/>
  <c r="L424" i="67"/>
  <c r="AC423" i="67"/>
  <c r="AA423" i="67"/>
  <c r="W423" i="67"/>
  <c r="U423" i="67"/>
  <c r="S423" i="67"/>
  <c r="R423" i="67"/>
  <c r="Q423" i="67"/>
  <c r="P423" i="67"/>
  <c r="X423" i="67" s="1"/>
  <c r="O423" i="67"/>
  <c r="N423" i="67"/>
  <c r="M423" i="67"/>
  <c r="L423" i="67"/>
  <c r="AA422" i="67"/>
  <c r="X422" i="67"/>
  <c r="W422" i="67"/>
  <c r="U422" i="67"/>
  <c r="S422" i="67"/>
  <c r="R422" i="67"/>
  <c r="Q422" i="67"/>
  <c r="P422" i="67"/>
  <c r="O422" i="67"/>
  <c r="N422" i="67"/>
  <c r="M422" i="67"/>
  <c r="L422" i="67"/>
  <c r="AC421" i="67"/>
  <c r="AA421" i="67"/>
  <c r="W421" i="67"/>
  <c r="U421" i="67"/>
  <c r="S421" i="67"/>
  <c r="R421" i="67"/>
  <c r="Q421" i="67"/>
  <c r="P421" i="67"/>
  <c r="X421" i="67" s="1"/>
  <c r="O421" i="67"/>
  <c r="N421" i="67"/>
  <c r="M421" i="67"/>
  <c r="L421" i="67"/>
  <c r="AC420" i="67"/>
  <c r="AA420" i="67"/>
  <c r="W420" i="67"/>
  <c r="U420" i="67"/>
  <c r="S420" i="67"/>
  <c r="R420" i="67"/>
  <c r="Q420" i="67"/>
  <c r="P420" i="67"/>
  <c r="X420" i="67" s="1"/>
  <c r="O420" i="67"/>
  <c r="N420" i="67"/>
  <c r="M420" i="67"/>
  <c r="L420" i="67"/>
  <c r="AC419" i="67"/>
  <c r="AA419" i="67"/>
  <c r="W419" i="67"/>
  <c r="U419" i="67"/>
  <c r="S419" i="67"/>
  <c r="R419" i="67"/>
  <c r="Q419" i="67"/>
  <c r="P419" i="67"/>
  <c r="X419" i="67" s="1"/>
  <c r="O419" i="67"/>
  <c r="N419" i="67"/>
  <c r="M419" i="67"/>
  <c r="L419" i="67"/>
  <c r="AC418" i="67"/>
  <c r="AA418" i="67"/>
  <c r="W418" i="67"/>
  <c r="U418" i="67"/>
  <c r="S418" i="67"/>
  <c r="R418" i="67"/>
  <c r="Q418" i="67"/>
  <c r="P418" i="67"/>
  <c r="X418" i="67" s="1"/>
  <c r="O418" i="67"/>
  <c r="N418" i="67"/>
  <c r="M418" i="67"/>
  <c r="L418" i="67"/>
  <c r="AC417" i="67"/>
  <c r="AA417" i="67"/>
  <c r="W417" i="67"/>
  <c r="U417" i="67"/>
  <c r="S417" i="67"/>
  <c r="R417" i="67"/>
  <c r="Q417" i="67"/>
  <c r="P417" i="67"/>
  <c r="X417" i="67" s="1"/>
  <c r="O417" i="67"/>
  <c r="N417" i="67"/>
  <c r="M417" i="67"/>
  <c r="L417" i="67"/>
  <c r="AA416" i="67"/>
  <c r="X416" i="67"/>
  <c r="W416" i="67"/>
  <c r="U416" i="67"/>
  <c r="S416" i="67"/>
  <c r="R416" i="67"/>
  <c r="Q416" i="67"/>
  <c r="P416" i="67"/>
  <c r="O416" i="67"/>
  <c r="N416" i="67"/>
  <c r="M416" i="67"/>
  <c r="L416" i="67"/>
  <c r="AC415" i="67"/>
  <c r="AA415" i="67"/>
  <c r="W415" i="67"/>
  <c r="U415" i="67"/>
  <c r="S415" i="67"/>
  <c r="R415" i="67"/>
  <c r="Q415" i="67"/>
  <c r="P415" i="67"/>
  <c r="X415" i="67" s="1"/>
  <c r="O415" i="67"/>
  <c r="N415" i="67"/>
  <c r="M415" i="67"/>
  <c r="L415" i="67"/>
  <c r="AC414" i="67"/>
  <c r="AA414" i="67"/>
  <c r="W414" i="67"/>
  <c r="U414" i="67"/>
  <c r="S414" i="67"/>
  <c r="R414" i="67"/>
  <c r="Q414" i="67"/>
  <c r="P414" i="67"/>
  <c r="X414" i="67" s="1"/>
  <c r="O414" i="67"/>
  <c r="N414" i="67"/>
  <c r="M414" i="67"/>
  <c r="L414" i="67"/>
  <c r="AC413" i="67"/>
  <c r="AA413" i="67"/>
  <c r="W413" i="67"/>
  <c r="U413" i="67"/>
  <c r="S413" i="67"/>
  <c r="R413" i="67"/>
  <c r="Q413" i="67"/>
  <c r="P413" i="67"/>
  <c r="X413" i="67" s="1"/>
  <c r="O413" i="67"/>
  <c r="N413" i="67"/>
  <c r="M413" i="67"/>
  <c r="L413" i="67"/>
  <c r="AC412" i="67"/>
  <c r="AA412" i="67"/>
  <c r="W412" i="67"/>
  <c r="U412" i="67"/>
  <c r="S412" i="67"/>
  <c r="R412" i="67"/>
  <c r="Q412" i="67"/>
  <c r="P412" i="67"/>
  <c r="X412" i="67" s="1"/>
  <c r="O412" i="67"/>
  <c r="N412" i="67"/>
  <c r="M412" i="67"/>
  <c r="L412" i="67"/>
  <c r="AC411" i="67"/>
  <c r="AA411" i="67"/>
  <c r="W411" i="67"/>
  <c r="U411" i="67"/>
  <c r="S411" i="67"/>
  <c r="R411" i="67"/>
  <c r="Q411" i="67"/>
  <c r="P411" i="67"/>
  <c r="X411" i="67" s="1"/>
  <c r="O411" i="67"/>
  <c r="N411" i="67"/>
  <c r="M411" i="67"/>
  <c r="L411" i="67"/>
  <c r="AA410" i="67"/>
  <c r="X410" i="67"/>
  <c r="W410" i="67"/>
  <c r="U410" i="67"/>
  <c r="S410" i="67"/>
  <c r="R410" i="67"/>
  <c r="Q410" i="67"/>
  <c r="P410" i="67"/>
  <c r="O410" i="67"/>
  <c r="N410" i="67"/>
  <c r="M410" i="67"/>
  <c r="L410" i="67"/>
  <c r="AC409" i="67"/>
  <c r="AA409" i="67"/>
  <c r="W409" i="67"/>
  <c r="U409" i="67"/>
  <c r="S409" i="67"/>
  <c r="R409" i="67"/>
  <c r="Q409" i="67"/>
  <c r="P409" i="67"/>
  <c r="X409" i="67" s="1"/>
  <c r="O409" i="67"/>
  <c r="N409" i="67"/>
  <c r="M409" i="67"/>
  <c r="L409" i="67"/>
  <c r="AC408" i="67"/>
  <c r="AA408" i="67"/>
  <c r="W408" i="67"/>
  <c r="U408" i="67"/>
  <c r="S408" i="67"/>
  <c r="R408" i="67"/>
  <c r="Q408" i="67"/>
  <c r="P408" i="67"/>
  <c r="X408" i="67" s="1"/>
  <c r="O408" i="67"/>
  <c r="N408" i="67"/>
  <c r="M408" i="67"/>
  <c r="L408" i="67"/>
  <c r="AC407" i="67"/>
  <c r="AA407" i="67"/>
  <c r="W407" i="67"/>
  <c r="U407" i="67"/>
  <c r="S407" i="67"/>
  <c r="R407" i="67"/>
  <c r="Q407" i="67"/>
  <c r="P407" i="67"/>
  <c r="X407" i="67" s="1"/>
  <c r="O407" i="67"/>
  <c r="N407" i="67"/>
  <c r="M407" i="67"/>
  <c r="L407" i="67"/>
  <c r="AC406" i="67"/>
  <c r="AA406" i="67"/>
  <c r="W406" i="67"/>
  <c r="U406" i="67"/>
  <c r="S406" i="67"/>
  <c r="R406" i="67"/>
  <c r="Q406" i="67"/>
  <c r="P406" i="67"/>
  <c r="X406" i="67" s="1"/>
  <c r="O406" i="67"/>
  <c r="N406" i="67"/>
  <c r="M406" i="67"/>
  <c r="L406" i="67"/>
  <c r="AC405" i="67"/>
  <c r="AA405" i="67"/>
  <c r="W405" i="67"/>
  <c r="U405" i="67"/>
  <c r="S405" i="67"/>
  <c r="R405" i="67"/>
  <c r="Q405" i="67"/>
  <c r="P405" i="67"/>
  <c r="X405" i="67" s="1"/>
  <c r="O405" i="67"/>
  <c r="N405" i="67"/>
  <c r="M405" i="67"/>
  <c r="L405" i="67"/>
  <c r="AA404" i="67"/>
  <c r="X404" i="67"/>
  <c r="W404" i="67"/>
  <c r="U404" i="67"/>
  <c r="S404" i="67"/>
  <c r="R404" i="67"/>
  <c r="Q404" i="67"/>
  <c r="P404" i="67"/>
  <c r="O404" i="67"/>
  <c r="N404" i="67"/>
  <c r="M404" i="67"/>
  <c r="L404" i="67"/>
  <c r="AC403" i="67"/>
  <c r="AA403" i="67"/>
  <c r="W403" i="67"/>
  <c r="U403" i="67"/>
  <c r="S403" i="67"/>
  <c r="R403" i="67"/>
  <c r="Q403" i="67"/>
  <c r="P403" i="67"/>
  <c r="X403" i="67" s="1"/>
  <c r="O403" i="67"/>
  <c r="N403" i="67"/>
  <c r="M403" i="67"/>
  <c r="L403" i="67"/>
  <c r="AC402" i="67"/>
  <c r="AA402" i="67"/>
  <c r="W402" i="67"/>
  <c r="U402" i="67"/>
  <c r="S402" i="67"/>
  <c r="R402" i="67"/>
  <c r="Q402" i="67"/>
  <c r="P402" i="67"/>
  <c r="X402" i="67" s="1"/>
  <c r="O402" i="67"/>
  <c r="N402" i="67"/>
  <c r="M402" i="67"/>
  <c r="L402" i="67"/>
  <c r="AC401" i="67"/>
  <c r="AA401" i="67"/>
  <c r="W401" i="67"/>
  <c r="U401" i="67"/>
  <c r="S401" i="67"/>
  <c r="R401" i="67"/>
  <c r="Q401" i="67"/>
  <c r="P401" i="67"/>
  <c r="X401" i="67" s="1"/>
  <c r="O401" i="67"/>
  <c r="N401" i="67"/>
  <c r="M401" i="67"/>
  <c r="L401" i="67"/>
  <c r="AC400" i="67"/>
  <c r="AA400" i="67"/>
  <c r="W400" i="67"/>
  <c r="U400" i="67"/>
  <c r="S400" i="67"/>
  <c r="R400" i="67"/>
  <c r="Q400" i="67"/>
  <c r="P400" i="67"/>
  <c r="X400" i="67" s="1"/>
  <c r="O400" i="67"/>
  <c r="N400" i="67"/>
  <c r="M400" i="67"/>
  <c r="L400" i="67"/>
  <c r="AC399" i="67"/>
  <c r="AA399" i="67"/>
  <c r="W399" i="67"/>
  <c r="U399" i="67"/>
  <c r="S399" i="67"/>
  <c r="R399" i="67"/>
  <c r="Q399" i="67"/>
  <c r="P399" i="67"/>
  <c r="X399" i="67" s="1"/>
  <c r="O399" i="67"/>
  <c r="N399" i="67"/>
  <c r="M399" i="67"/>
  <c r="L399" i="67"/>
  <c r="AA398" i="67"/>
  <c r="X398" i="67"/>
  <c r="W398" i="67"/>
  <c r="U398" i="67"/>
  <c r="S398" i="67"/>
  <c r="R398" i="67"/>
  <c r="Q398" i="67"/>
  <c r="P398" i="67"/>
  <c r="O398" i="67"/>
  <c r="N398" i="67"/>
  <c r="M398" i="67"/>
  <c r="L398" i="67"/>
  <c r="AA397" i="67"/>
  <c r="W397" i="67"/>
  <c r="U397" i="67"/>
  <c r="S397" i="67"/>
  <c r="R397" i="67"/>
  <c r="Q397" i="67"/>
  <c r="P397" i="67"/>
  <c r="X397" i="67" s="1"/>
  <c r="O397" i="67"/>
  <c r="N397" i="67"/>
  <c r="M397" i="67"/>
  <c r="L397" i="67"/>
  <c r="AA396" i="67"/>
  <c r="W396" i="67"/>
  <c r="U396" i="67"/>
  <c r="S396" i="67"/>
  <c r="R396" i="67"/>
  <c r="Q396" i="67"/>
  <c r="P396" i="67"/>
  <c r="X396" i="67" s="1"/>
  <c r="O396" i="67"/>
  <c r="N396" i="67"/>
  <c r="M396" i="67"/>
  <c r="L396" i="67"/>
  <c r="AC395" i="67"/>
  <c r="AA395" i="67"/>
  <c r="W395" i="67"/>
  <c r="U395" i="67"/>
  <c r="S395" i="67"/>
  <c r="R395" i="67"/>
  <c r="Q395" i="67"/>
  <c r="P395" i="67"/>
  <c r="X395" i="67" s="1"/>
  <c r="O395" i="67"/>
  <c r="N395" i="67"/>
  <c r="M395" i="67"/>
  <c r="L395" i="67"/>
  <c r="AC394" i="67"/>
  <c r="AA394" i="67"/>
  <c r="W394" i="67"/>
  <c r="U394" i="67"/>
  <c r="S394" i="67"/>
  <c r="R394" i="67"/>
  <c r="Q394" i="67"/>
  <c r="P394" i="67"/>
  <c r="X394" i="67" s="1"/>
  <c r="O394" i="67"/>
  <c r="N394" i="67"/>
  <c r="M394" i="67"/>
  <c r="L394" i="67"/>
  <c r="AC393" i="67"/>
  <c r="AA393" i="67"/>
  <c r="W393" i="67"/>
  <c r="U393" i="67"/>
  <c r="S393" i="67"/>
  <c r="R393" i="67"/>
  <c r="Q393" i="67"/>
  <c r="P393" i="67"/>
  <c r="X393" i="67" s="1"/>
  <c r="O393" i="67"/>
  <c r="N393" i="67"/>
  <c r="M393" i="67"/>
  <c r="L393" i="67"/>
  <c r="AA392" i="67"/>
  <c r="X392" i="67"/>
  <c r="W392" i="67"/>
  <c r="U392" i="67"/>
  <c r="S392" i="67"/>
  <c r="R392" i="67"/>
  <c r="Q392" i="67"/>
  <c r="P392" i="67"/>
  <c r="O392" i="67"/>
  <c r="N392" i="67"/>
  <c r="M392" i="67"/>
  <c r="L392" i="67"/>
  <c r="AC391" i="67"/>
  <c r="AA391" i="67"/>
  <c r="W391" i="67"/>
  <c r="U391" i="67"/>
  <c r="S391" i="67"/>
  <c r="R391" i="67"/>
  <c r="Q391" i="67"/>
  <c r="P391" i="67"/>
  <c r="X391" i="67" s="1"/>
  <c r="O391" i="67"/>
  <c r="N391" i="67"/>
  <c r="M391" i="67"/>
  <c r="L391" i="67"/>
  <c r="AC390" i="67"/>
  <c r="AA390" i="67"/>
  <c r="W390" i="67"/>
  <c r="U390" i="67"/>
  <c r="S390" i="67"/>
  <c r="R390" i="67"/>
  <c r="Q390" i="67"/>
  <c r="P390" i="67"/>
  <c r="X390" i="67" s="1"/>
  <c r="O390" i="67"/>
  <c r="N390" i="67"/>
  <c r="M390" i="67"/>
  <c r="L390" i="67"/>
  <c r="AC389" i="67"/>
  <c r="AA389" i="67"/>
  <c r="W389" i="67"/>
  <c r="U389" i="67"/>
  <c r="S389" i="67"/>
  <c r="R389" i="67"/>
  <c r="Q389" i="67"/>
  <c r="P389" i="67"/>
  <c r="X389" i="67" s="1"/>
  <c r="O389" i="67"/>
  <c r="N389" i="67"/>
  <c r="M389" i="67"/>
  <c r="L389" i="67"/>
  <c r="AC388" i="67"/>
  <c r="AA388" i="67"/>
  <c r="W388" i="67"/>
  <c r="U388" i="67"/>
  <c r="S388" i="67"/>
  <c r="R388" i="67"/>
  <c r="Q388" i="67"/>
  <c r="P388" i="67"/>
  <c r="X388" i="67" s="1"/>
  <c r="O388" i="67"/>
  <c r="N388" i="67"/>
  <c r="M388" i="67"/>
  <c r="L388" i="67"/>
  <c r="AC387" i="67"/>
  <c r="AA387" i="67"/>
  <c r="W387" i="67"/>
  <c r="U387" i="67"/>
  <c r="S387" i="67"/>
  <c r="R387" i="67"/>
  <c r="Q387" i="67"/>
  <c r="P387" i="67"/>
  <c r="X387" i="67" s="1"/>
  <c r="O387" i="67"/>
  <c r="N387" i="67"/>
  <c r="M387" i="67"/>
  <c r="L387" i="67"/>
  <c r="AA386" i="67"/>
  <c r="X386" i="67"/>
  <c r="W386" i="67"/>
  <c r="U386" i="67"/>
  <c r="S386" i="67"/>
  <c r="R386" i="67"/>
  <c r="Q386" i="67"/>
  <c r="P386" i="67"/>
  <c r="O386" i="67"/>
  <c r="N386" i="67"/>
  <c r="M386" i="67"/>
  <c r="L386" i="67"/>
  <c r="AC385" i="67"/>
  <c r="AA385" i="67"/>
  <c r="W385" i="67"/>
  <c r="U385" i="67"/>
  <c r="S385" i="67"/>
  <c r="R385" i="67"/>
  <c r="Q385" i="67"/>
  <c r="P385" i="67"/>
  <c r="X385" i="67" s="1"/>
  <c r="O385" i="67"/>
  <c r="N385" i="67"/>
  <c r="M385" i="67"/>
  <c r="L385" i="67"/>
  <c r="AC384" i="67"/>
  <c r="AA384" i="67"/>
  <c r="W384" i="67"/>
  <c r="U384" i="67"/>
  <c r="S384" i="67"/>
  <c r="R384" i="67"/>
  <c r="Q384" i="67"/>
  <c r="P384" i="67"/>
  <c r="X384" i="67" s="1"/>
  <c r="O384" i="67"/>
  <c r="N384" i="67"/>
  <c r="M384" i="67"/>
  <c r="L384" i="67"/>
  <c r="AC383" i="67"/>
  <c r="AA383" i="67"/>
  <c r="W383" i="67"/>
  <c r="U383" i="67"/>
  <c r="S383" i="67"/>
  <c r="R383" i="67"/>
  <c r="Q383" i="67"/>
  <c r="P383" i="67"/>
  <c r="X383" i="67" s="1"/>
  <c r="O383" i="67"/>
  <c r="N383" i="67"/>
  <c r="M383" i="67"/>
  <c r="L383" i="67"/>
  <c r="AC382" i="67"/>
  <c r="AA382" i="67"/>
  <c r="W382" i="67"/>
  <c r="U382" i="67"/>
  <c r="S382" i="67"/>
  <c r="R382" i="67"/>
  <c r="Q382" i="67"/>
  <c r="P382" i="67"/>
  <c r="X382" i="67" s="1"/>
  <c r="O382" i="67"/>
  <c r="N382" i="67"/>
  <c r="M382" i="67"/>
  <c r="L382" i="67"/>
  <c r="AC381" i="67"/>
  <c r="AA381" i="67"/>
  <c r="W381" i="67"/>
  <c r="U381" i="67"/>
  <c r="S381" i="67"/>
  <c r="R381" i="67"/>
  <c r="Q381" i="67"/>
  <c r="P381" i="67"/>
  <c r="X381" i="67" s="1"/>
  <c r="O381" i="67"/>
  <c r="N381" i="67"/>
  <c r="M381" i="67"/>
  <c r="L381" i="67"/>
  <c r="AA380" i="67"/>
  <c r="X380" i="67"/>
  <c r="W380" i="67"/>
  <c r="U380" i="67"/>
  <c r="S380" i="67"/>
  <c r="R380" i="67"/>
  <c r="Q380" i="67"/>
  <c r="P380" i="67"/>
  <c r="O380" i="67"/>
  <c r="N380" i="67"/>
  <c r="M380" i="67"/>
  <c r="L380" i="67"/>
  <c r="AA379" i="67"/>
  <c r="X379" i="67"/>
  <c r="W379" i="67"/>
  <c r="U379" i="67"/>
  <c r="S379" i="67"/>
  <c r="R379" i="67"/>
  <c r="Q379" i="67"/>
  <c r="P379" i="67"/>
  <c r="O379" i="67"/>
  <c r="N379" i="67"/>
  <c r="M379" i="67"/>
  <c r="L379" i="67"/>
  <c r="AA378" i="67"/>
  <c r="X378" i="67"/>
  <c r="W378" i="67"/>
  <c r="U378" i="67"/>
  <c r="S378" i="67"/>
  <c r="R378" i="67"/>
  <c r="Q378" i="67"/>
  <c r="P378" i="67"/>
  <c r="O378" i="67"/>
  <c r="N378" i="67"/>
  <c r="M378" i="67"/>
  <c r="L378" i="67"/>
  <c r="AC377" i="67"/>
  <c r="AA377" i="67"/>
  <c r="W377" i="67"/>
  <c r="U377" i="67"/>
  <c r="S377" i="67"/>
  <c r="R377" i="67"/>
  <c r="Q377" i="67"/>
  <c r="P377" i="67"/>
  <c r="X377" i="67" s="1"/>
  <c r="O377" i="67"/>
  <c r="N377" i="67"/>
  <c r="M377" i="67"/>
  <c r="L377" i="67"/>
  <c r="AC376" i="67"/>
  <c r="AA376" i="67"/>
  <c r="W376" i="67"/>
  <c r="U376" i="67"/>
  <c r="S376" i="67"/>
  <c r="R376" i="67"/>
  <c r="Q376" i="67"/>
  <c r="P376" i="67"/>
  <c r="X376" i="67" s="1"/>
  <c r="O376" i="67"/>
  <c r="N376" i="67"/>
  <c r="M376" i="67"/>
  <c r="L376" i="67"/>
  <c r="AC375" i="67"/>
  <c r="AA375" i="67"/>
  <c r="W375" i="67"/>
  <c r="U375" i="67"/>
  <c r="S375" i="67"/>
  <c r="R375" i="67"/>
  <c r="Q375" i="67"/>
  <c r="P375" i="67"/>
  <c r="X375" i="67" s="1"/>
  <c r="O375" i="67"/>
  <c r="N375" i="67"/>
  <c r="M375" i="67"/>
  <c r="L375" i="67"/>
  <c r="AC374" i="67"/>
  <c r="AA374" i="67"/>
  <c r="W374" i="67"/>
  <c r="U374" i="67"/>
  <c r="S374" i="67"/>
  <c r="R374" i="67"/>
  <c r="Q374" i="67"/>
  <c r="P374" i="67"/>
  <c r="X374" i="67" s="1"/>
  <c r="O374" i="67"/>
  <c r="N374" i="67"/>
  <c r="M374" i="67"/>
  <c r="L374" i="67"/>
  <c r="AC373" i="67"/>
  <c r="AA373" i="67"/>
  <c r="W373" i="67"/>
  <c r="U373" i="67"/>
  <c r="S373" i="67"/>
  <c r="R373" i="67"/>
  <c r="Q373" i="67"/>
  <c r="P373" i="67"/>
  <c r="X373" i="67" s="1"/>
  <c r="O373" i="67"/>
  <c r="N373" i="67"/>
  <c r="M373" i="67"/>
  <c r="L373" i="67"/>
  <c r="AA372" i="67"/>
  <c r="X372" i="67"/>
  <c r="W372" i="67"/>
  <c r="U372" i="67"/>
  <c r="S372" i="67"/>
  <c r="R372" i="67"/>
  <c r="Q372" i="67"/>
  <c r="P372" i="67"/>
  <c r="O372" i="67"/>
  <c r="N372" i="67"/>
  <c r="M372" i="67"/>
  <c r="L372" i="67"/>
  <c r="AC371" i="67"/>
  <c r="AA371" i="67"/>
  <c r="W371" i="67"/>
  <c r="U371" i="67"/>
  <c r="S371" i="67"/>
  <c r="R371" i="67"/>
  <c r="Q371" i="67"/>
  <c r="P371" i="67"/>
  <c r="X371" i="67" s="1"/>
  <c r="O371" i="67"/>
  <c r="N371" i="67"/>
  <c r="M371" i="67"/>
  <c r="L371" i="67"/>
  <c r="AC370" i="67"/>
  <c r="AA370" i="67"/>
  <c r="W370" i="67"/>
  <c r="U370" i="67"/>
  <c r="S370" i="67"/>
  <c r="R370" i="67"/>
  <c r="Q370" i="67"/>
  <c r="P370" i="67"/>
  <c r="X370" i="67" s="1"/>
  <c r="O370" i="67"/>
  <c r="N370" i="67"/>
  <c r="M370" i="67"/>
  <c r="L370" i="67"/>
  <c r="AC369" i="67"/>
  <c r="AA369" i="67"/>
  <c r="W369" i="67"/>
  <c r="U369" i="67"/>
  <c r="S369" i="67"/>
  <c r="R369" i="67"/>
  <c r="Q369" i="67"/>
  <c r="P369" i="67"/>
  <c r="X369" i="67" s="1"/>
  <c r="O369" i="67"/>
  <c r="N369" i="67"/>
  <c r="M369" i="67"/>
  <c r="L369" i="67"/>
  <c r="AC368" i="67"/>
  <c r="AA368" i="67"/>
  <c r="W368" i="67"/>
  <c r="U368" i="67"/>
  <c r="S368" i="67"/>
  <c r="R368" i="67"/>
  <c r="Q368" i="67"/>
  <c r="P368" i="67"/>
  <c r="X368" i="67" s="1"/>
  <c r="O368" i="67"/>
  <c r="N368" i="67"/>
  <c r="M368" i="67"/>
  <c r="L368" i="67"/>
  <c r="AC367" i="67"/>
  <c r="AA367" i="67"/>
  <c r="W367" i="67"/>
  <c r="U367" i="67"/>
  <c r="S367" i="67"/>
  <c r="R367" i="67"/>
  <c r="Q367" i="67"/>
  <c r="P367" i="67"/>
  <c r="X367" i="67" s="1"/>
  <c r="O367" i="67"/>
  <c r="N367" i="67"/>
  <c r="M367" i="67"/>
  <c r="L367" i="67"/>
  <c r="AA366" i="67"/>
  <c r="X366" i="67"/>
  <c r="W366" i="67"/>
  <c r="U366" i="67"/>
  <c r="S366" i="67"/>
  <c r="R366" i="67"/>
  <c r="Q366" i="67"/>
  <c r="P366" i="67"/>
  <c r="O366" i="67"/>
  <c r="N366" i="67"/>
  <c r="M366" i="67"/>
  <c r="L366" i="67"/>
  <c r="AC365" i="67"/>
  <c r="AA365" i="67"/>
  <c r="W365" i="67"/>
  <c r="U365" i="67"/>
  <c r="S365" i="67"/>
  <c r="R365" i="67"/>
  <c r="Q365" i="67"/>
  <c r="P365" i="67"/>
  <c r="X365" i="67" s="1"/>
  <c r="O365" i="67"/>
  <c r="N365" i="67"/>
  <c r="M365" i="67"/>
  <c r="L365" i="67"/>
  <c r="AC364" i="67"/>
  <c r="AA364" i="67"/>
  <c r="W364" i="67"/>
  <c r="U364" i="67"/>
  <c r="S364" i="67"/>
  <c r="R364" i="67"/>
  <c r="Q364" i="67"/>
  <c r="P364" i="67"/>
  <c r="X364" i="67" s="1"/>
  <c r="O364" i="67"/>
  <c r="N364" i="67"/>
  <c r="M364" i="67"/>
  <c r="L364" i="67"/>
  <c r="AC363" i="67"/>
  <c r="AA363" i="67"/>
  <c r="W363" i="67"/>
  <c r="U363" i="67"/>
  <c r="S363" i="67"/>
  <c r="R363" i="67"/>
  <c r="Q363" i="67"/>
  <c r="P363" i="67"/>
  <c r="X363" i="67" s="1"/>
  <c r="O363" i="67"/>
  <c r="N363" i="67"/>
  <c r="M363" i="67"/>
  <c r="L363" i="67"/>
  <c r="AC362" i="67"/>
  <c r="AA362" i="67"/>
  <c r="W362" i="67"/>
  <c r="U362" i="67"/>
  <c r="S362" i="67"/>
  <c r="R362" i="67"/>
  <c r="Q362" i="67"/>
  <c r="P362" i="67"/>
  <c r="X362" i="67" s="1"/>
  <c r="O362" i="67"/>
  <c r="N362" i="67"/>
  <c r="M362" i="67"/>
  <c r="L362" i="67"/>
  <c r="AC361" i="67"/>
  <c r="AA361" i="67"/>
  <c r="W361" i="67"/>
  <c r="U361" i="67"/>
  <c r="S361" i="67"/>
  <c r="R361" i="67"/>
  <c r="Q361" i="67"/>
  <c r="P361" i="67"/>
  <c r="X361" i="67" s="1"/>
  <c r="O361" i="67"/>
  <c r="N361" i="67"/>
  <c r="M361" i="67"/>
  <c r="L361" i="67"/>
  <c r="AA360" i="67"/>
  <c r="X360" i="67"/>
  <c r="W360" i="67"/>
  <c r="U360" i="67"/>
  <c r="S360" i="67"/>
  <c r="R360" i="67"/>
  <c r="Q360" i="67"/>
  <c r="P360" i="67"/>
  <c r="O360" i="67"/>
  <c r="N360" i="67"/>
  <c r="M360" i="67"/>
  <c r="L360" i="67"/>
  <c r="AC359" i="67"/>
  <c r="AA359" i="67"/>
  <c r="W359" i="67"/>
  <c r="U359" i="67"/>
  <c r="S359" i="67"/>
  <c r="R359" i="67"/>
  <c r="Q359" i="67"/>
  <c r="P359" i="67"/>
  <c r="X359" i="67" s="1"/>
  <c r="O359" i="67"/>
  <c r="N359" i="67"/>
  <c r="M359" i="67"/>
  <c r="L359" i="67"/>
  <c r="AC358" i="67"/>
  <c r="AA358" i="67"/>
  <c r="W358" i="67"/>
  <c r="U358" i="67"/>
  <c r="S358" i="67"/>
  <c r="R358" i="67"/>
  <c r="Q358" i="67"/>
  <c r="P358" i="67"/>
  <c r="X358" i="67" s="1"/>
  <c r="O358" i="67"/>
  <c r="N358" i="67"/>
  <c r="M358" i="67"/>
  <c r="L358" i="67"/>
  <c r="AC357" i="67"/>
  <c r="AA357" i="67"/>
  <c r="W357" i="67"/>
  <c r="U357" i="67"/>
  <c r="S357" i="67"/>
  <c r="R357" i="67"/>
  <c r="Q357" i="67"/>
  <c r="P357" i="67"/>
  <c r="X357" i="67" s="1"/>
  <c r="O357" i="67"/>
  <c r="N357" i="67"/>
  <c r="M357" i="67"/>
  <c r="L357" i="67"/>
  <c r="AC356" i="67"/>
  <c r="AA356" i="67"/>
  <c r="W356" i="67"/>
  <c r="U356" i="67"/>
  <c r="S356" i="67"/>
  <c r="R356" i="67"/>
  <c r="Q356" i="67"/>
  <c r="P356" i="67"/>
  <c r="X356" i="67" s="1"/>
  <c r="O356" i="67"/>
  <c r="N356" i="67"/>
  <c r="M356" i="67"/>
  <c r="L356" i="67"/>
  <c r="AC355" i="67"/>
  <c r="AA355" i="67"/>
  <c r="W355" i="67"/>
  <c r="U355" i="67"/>
  <c r="S355" i="67"/>
  <c r="R355" i="67"/>
  <c r="Q355" i="67"/>
  <c r="P355" i="67"/>
  <c r="X355" i="67" s="1"/>
  <c r="O355" i="67"/>
  <c r="N355" i="67"/>
  <c r="M355" i="67"/>
  <c r="L355" i="67"/>
  <c r="AA354" i="67"/>
  <c r="X354" i="67"/>
  <c r="U354" i="67"/>
  <c r="S354" i="67"/>
  <c r="R354" i="67"/>
  <c r="Q354" i="67"/>
  <c r="O354" i="67"/>
  <c r="N354" i="67"/>
  <c r="M354" i="67"/>
  <c r="AC353" i="67"/>
  <c r="AA353" i="67"/>
  <c r="W353" i="67"/>
  <c r="U353" i="67"/>
  <c r="S353" i="67"/>
  <c r="R353" i="67"/>
  <c r="Q353" i="67"/>
  <c r="P353" i="67"/>
  <c r="X353" i="67" s="1"/>
  <c r="O353" i="67"/>
  <c r="N353" i="67"/>
  <c r="M353" i="67"/>
  <c r="L353" i="67"/>
  <c r="AC352" i="67"/>
  <c r="AA352" i="67"/>
  <c r="W352" i="67"/>
  <c r="U352" i="67"/>
  <c r="S352" i="67"/>
  <c r="R352" i="67"/>
  <c r="Q352" i="67"/>
  <c r="P352" i="67"/>
  <c r="X352" i="67" s="1"/>
  <c r="O352" i="67"/>
  <c r="N352" i="67"/>
  <c r="M352" i="67"/>
  <c r="L352" i="67"/>
  <c r="AC351" i="67"/>
  <c r="AA351" i="67"/>
  <c r="W351" i="67"/>
  <c r="U351" i="67"/>
  <c r="S351" i="67"/>
  <c r="R351" i="67"/>
  <c r="Q351" i="67"/>
  <c r="P351" i="67"/>
  <c r="X351" i="67" s="1"/>
  <c r="O351" i="67"/>
  <c r="N351" i="67"/>
  <c r="M351" i="67"/>
  <c r="L351" i="67"/>
  <c r="AC350" i="67"/>
  <c r="AA350" i="67"/>
  <c r="W350" i="67"/>
  <c r="U350" i="67"/>
  <c r="S350" i="67"/>
  <c r="R350" i="67"/>
  <c r="Q350" i="67"/>
  <c r="P350" i="67"/>
  <c r="X350" i="67" s="1"/>
  <c r="O350" i="67"/>
  <c r="N350" i="67"/>
  <c r="M350" i="67"/>
  <c r="L350" i="67"/>
  <c r="AC349" i="67"/>
  <c r="AA349" i="67"/>
  <c r="W349" i="67"/>
  <c r="U349" i="67"/>
  <c r="S349" i="67"/>
  <c r="R349" i="67"/>
  <c r="Q349" i="67"/>
  <c r="P349" i="67"/>
  <c r="O349" i="67"/>
  <c r="N349" i="67"/>
  <c r="M349" i="67"/>
  <c r="L349" i="67"/>
  <c r="AA348" i="67"/>
  <c r="X348" i="67"/>
  <c r="U348" i="67"/>
  <c r="S348" i="67"/>
  <c r="R348" i="67"/>
  <c r="Q348" i="67"/>
  <c r="O348" i="67"/>
  <c r="N348" i="67"/>
  <c r="M348" i="67"/>
  <c r="AC347" i="67"/>
  <c r="AA347" i="67"/>
  <c r="W347" i="67"/>
  <c r="U347" i="67"/>
  <c r="S347" i="67"/>
  <c r="R347" i="67"/>
  <c r="Q347" i="67"/>
  <c r="P347" i="67"/>
  <c r="X347" i="67" s="1"/>
  <c r="O347" i="67"/>
  <c r="N347" i="67"/>
  <c r="M347" i="67"/>
  <c r="L347" i="67"/>
  <c r="AC346" i="67"/>
  <c r="AA346" i="67"/>
  <c r="W346" i="67"/>
  <c r="U346" i="67"/>
  <c r="S346" i="67"/>
  <c r="R346" i="67"/>
  <c r="Q346" i="67"/>
  <c r="P346" i="67"/>
  <c r="X346" i="67" s="1"/>
  <c r="O346" i="67"/>
  <c r="N346" i="67"/>
  <c r="M346" i="67"/>
  <c r="L346" i="67"/>
  <c r="AC345" i="67"/>
  <c r="AA345" i="67"/>
  <c r="W345" i="67"/>
  <c r="U345" i="67"/>
  <c r="S345" i="67"/>
  <c r="R345" i="67"/>
  <c r="Q345" i="67"/>
  <c r="P345" i="67"/>
  <c r="X345" i="67" s="1"/>
  <c r="O345" i="67"/>
  <c r="N345" i="67"/>
  <c r="M345" i="67"/>
  <c r="L345" i="67"/>
  <c r="AC344" i="67"/>
  <c r="AA344" i="67"/>
  <c r="W344" i="67"/>
  <c r="U344" i="67"/>
  <c r="S344" i="67"/>
  <c r="R344" i="67"/>
  <c r="Q344" i="67"/>
  <c r="P344" i="67"/>
  <c r="X344" i="67" s="1"/>
  <c r="O344" i="67"/>
  <c r="N344" i="67"/>
  <c r="M344" i="67"/>
  <c r="L344" i="67"/>
  <c r="AC343" i="67"/>
  <c r="AA343" i="67"/>
  <c r="W343" i="67"/>
  <c r="U343" i="67"/>
  <c r="S343" i="67"/>
  <c r="R343" i="67"/>
  <c r="Q343" i="67"/>
  <c r="P343" i="67"/>
  <c r="O343" i="67"/>
  <c r="N343" i="67"/>
  <c r="M343" i="67"/>
  <c r="L343" i="67"/>
  <c r="AA342" i="67"/>
  <c r="X342" i="67"/>
  <c r="U342" i="67"/>
  <c r="S342" i="67"/>
  <c r="R342" i="67"/>
  <c r="Q342" i="67"/>
  <c r="O342" i="67"/>
  <c r="N342" i="67"/>
  <c r="M342" i="67"/>
  <c r="AC341" i="67"/>
  <c r="AA341" i="67"/>
  <c r="W341" i="67"/>
  <c r="U341" i="67"/>
  <c r="S341" i="67"/>
  <c r="R341" i="67"/>
  <c r="Q341" i="67"/>
  <c r="P341" i="67"/>
  <c r="X341" i="67" s="1"/>
  <c r="O341" i="67"/>
  <c r="N341" i="67"/>
  <c r="M341" i="67"/>
  <c r="L341" i="67"/>
  <c r="AC340" i="67"/>
  <c r="AA340" i="67"/>
  <c r="W340" i="67"/>
  <c r="U340" i="67"/>
  <c r="S340" i="67"/>
  <c r="R340" i="67"/>
  <c r="Q340" i="67"/>
  <c r="P340" i="67"/>
  <c r="X340" i="67" s="1"/>
  <c r="O340" i="67"/>
  <c r="N340" i="67"/>
  <c r="M340" i="67"/>
  <c r="L340" i="67"/>
  <c r="AC339" i="67"/>
  <c r="AA339" i="67"/>
  <c r="W339" i="67"/>
  <c r="U339" i="67"/>
  <c r="S339" i="67"/>
  <c r="R339" i="67"/>
  <c r="Q339" i="67"/>
  <c r="P339" i="67"/>
  <c r="X339" i="67" s="1"/>
  <c r="O339" i="67"/>
  <c r="N339" i="67"/>
  <c r="M339" i="67"/>
  <c r="L339" i="67"/>
  <c r="AC338" i="67"/>
  <c r="AA338" i="67"/>
  <c r="W338" i="67"/>
  <c r="U338" i="67"/>
  <c r="S338" i="67"/>
  <c r="R338" i="67"/>
  <c r="Q338" i="67"/>
  <c r="P338" i="67"/>
  <c r="X338" i="67" s="1"/>
  <c r="O338" i="67"/>
  <c r="N338" i="67"/>
  <c r="M338" i="67"/>
  <c r="L338" i="67"/>
  <c r="AC337" i="67"/>
  <c r="AA337" i="67"/>
  <c r="W337" i="67"/>
  <c r="U337" i="67"/>
  <c r="S337" i="67"/>
  <c r="R337" i="67"/>
  <c r="Q337" i="67"/>
  <c r="P337" i="67"/>
  <c r="X337" i="67" s="1"/>
  <c r="O337" i="67"/>
  <c r="N337" i="67"/>
  <c r="M337" i="67"/>
  <c r="L337" i="67"/>
  <c r="AA336" i="67"/>
  <c r="X336" i="67"/>
  <c r="U336" i="67"/>
  <c r="S336" i="67"/>
  <c r="R336" i="67"/>
  <c r="Q336" i="67"/>
  <c r="O336" i="67"/>
  <c r="N336" i="67"/>
  <c r="M336" i="67"/>
  <c r="AC335" i="67"/>
  <c r="AA335" i="67"/>
  <c r="W335" i="67"/>
  <c r="U335" i="67"/>
  <c r="S335" i="67"/>
  <c r="R335" i="67"/>
  <c r="Q335" i="67"/>
  <c r="P335" i="67"/>
  <c r="X335" i="67" s="1"/>
  <c r="O335" i="67"/>
  <c r="N335" i="67"/>
  <c r="M335" i="67"/>
  <c r="L335" i="67"/>
  <c r="AC334" i="67"/>
  <c r="AA334" i="67"/>
  <c r="W334" i="67"/>
  <c r="U334" i="67"/>
  <c r="S334" i="67"/>
  <c r="R334" i="67"/>
  <c r="Q334" i="67"/>
  <c r="P334" i="67"/>
  <c r="X334" i="67" s="1"/>
  <c r="O334" i="67"/>
  <c r="N334" i="67"/>
  <c r="M334" i="67"/>
  <c r="L334" i="67"/>
  <c r="AC333" i="67"/>
  <c r="AA333" i="67"/>
  <c r="W333" i="67"/>
  <c r="U333" i="67"/>
  <c r="S333" i="67"/>
  <c r="R333" i="67"/>
  <c r="Q333" i="67"/>
  <c r="P333" i="67"/>
  <c r="X333" i="67" s="1"/>
  <c r="O333" i="67"/>
  <c r="N333" i="67"/>
  <c r="M333" i="67"/>
  <c r="L333" i="67"/>
  <c r="AC332" i="67"/>
  <c r="AA332" i="67"/>
  <c r="W332" i="67"/>
  <c r="U332" i="67"/>
  <c r="S332" i="67"/>
  <c r="R332" i="67"/>
  <c r="Q332" i="67"/>
  <c r="P332" i="67"/>
  <c r="X332" i="67" s="1"/>
  <c r="O332" i="67"/>
  <c r="N332" i="67"/>
  <c r="M332" i="67"/>
  <c r="L332" i="67"/>
  <c r="AC331" i="67"/>
  <c r="AA331" i="67"/>
  <c r="W331" i="67"/>
  <c r="U331" i="67"/>
  <c r="S331" i="67"/>
  <c r="R331" i="67"/>
  <c r="Q331" i="67"/>
  <c r="P331" i="67"/>
  <c r="X331" i="67" s="1"/>
  <c r="O331" i="67"/>
  <c r="N331" i="67"/>
  <c r="M331" i="67"/>
  <c r="L331" i="67"/>
  <c r="AA330" i="67"/>
  <c r="X330" i="67"/>
  <c r="U330" i="67"/>
  <c r="S330" i="67"/>
  <c r="R330" i="67"/>
  <c r="Q330" i="67"/>
  <c r="O330" i="67"/>
  <c r="N330" i="67"/>
  <c r="M330" i="67"/>
  <c r="AC329" i="67"/>
  <c r="AA329" i="67"/>
  <c r="W329" i="67"/>
  <c r="U329" i="67"/>
  <c r="S329" i="67"/>
  <c r="R329" i="67"/>
  <c r="Q329" i="67"/>
  <c r="P329" i="67"/>
  <c r="X329" i="67" s="1"/>
  <c r="O329" i="67"/>
  <c r="N329" i="67"/>
  <c r="M329" i="67"/>
  <c r="L329" i="67"/>
  <c r="AC328" i="67"/>
  <c r="AA328" i="67"/>
  <c r="W328" i="67"/>
  <c r="U328" i="67"/>
  <c r="S328" i="67"/>
  <c r="R328" i="67"/>
  <c r="Q328" i="67"/>
  <c r="P328" i="67"/>
  <c r="X328" i="67" s="1"/>
  <c r="O328" i="67"/>
  <c r="N328" i="67"/>
  <c r="M328" i="67"/>
  <c r="L328" i="67"/>
  <c r="AC327" i="67"/>
  <c r="AA327" i="67"/>
  <c r="W327" i="67"/>
  <c r="U327" i="67"/>
  <c r="S327" i="67"/>
  <c r="R327" i="67"/>
  <c r="Q327" i="67"/>
  <c r="P327" i="67"/>
  <c r="X327" i="67" s="1"/>
  <c r="O327" i="67"/>
  <c r="N327" i="67"/>
  <c r="M327" i="67"/>
  <c r="L327" i="67"/>
  <c r="AC326" i="67"/>
  <c r="AA326" i="67"/>
  <c r="W326" i="67"/>
  <c r="U326" i="67"/>
  <c r="S326" i="67"/>
  <c r="R326" i="67"/>
  <c r="Q326" i="67"/>
  <c r="P326" i="67"/>
  <c r="X326" i="67" s="1"/>
  <c r="O326" i="67"/>
  <c r="N326" i="67"/>
  <c r="M326" i="67"/>
  <c r="L326" i="67"/>
  <c r="AC325" i="67"/>
  <c r="AA325" i="67"/>
  <c r="W325" i="67"/>
  <c r="U325" i="67"/>
  <c r="S325" i="67"/>
  <c r="R325" i="67"/>
  <c r="Q325" i="67"/>
  <c r="P325" i="67"/>
  <c r="O325" i="67"/>
  <c r="N325" i="67"/>
  <c r="M325" i="67"/>
  <c r="L325" i="67"/>
  <c r="AA324" i="67"/>
  <c r="X324" i="67"/>
  <c r="U324" i="67"/>
  <c r="S324" i="67"/>
  <c r="R324" i="67"/>
  <c r="Q324" i="67"/>
  <c r="O324" i="67"/>
  <c r="N324" i="67"/>
  <c r="M324" i="67"/>
  <c r="AC323" i="67"/>
  <c r="AA323" i="67"/>
  <c r="W323" i="67"/>
  <c r="U323" i="67"/>
  <c r="S323" i="67"/>
  <c r="R323" i="67"/>
  <c r="Q323" i="67"/>
  <c r="P323" i="67"/>
  <c r="X323" i="67" s="1"/>
  <c r="O323" i="67"/>
  <c r="N323" i="67"/>
  <c r="M323" i="67"/>
  <c r="L323" i="67"/>
  <c r="AC322" i="67"/>
  <c r="AA322" i="67"/>
  <c r="W322" i="67"/>
  <c r="U322" i="67"/>
  <c r="S322" i="67"/>
  <c r="R322" i="67"/>
  <c r="Q322" i="67"/>
  <c r="P322" i="67"/>
  <c r="X322" i="67" s="1"/>
  <c r="O322" i="67"/>
  <c r="N322" i="67"/>
  <c r="M322" i="67"/>
  <c r="L322" i="67"/>
  <c r="AC321" i="67"/>
  <c r="AA321" i="67"/>
  <c r="W321" i="67"/>
  <c r="U321" i="67"/>
  <c r="S321" i="67"/>
  <c r="R321" i="67"/>
  <c r="Q321" i="67"/>
  <c r="P321" i="67"/>
  <c r="X321" i="67" s="1"/>
  <c r="O321" i="67"/>
  <c r="N321" i="67"/>
  <c r="M321" i="67"/>
  <c r="L321" i="67"/>
  <c r="AC320" i="67"/>
  <c r="AA320" i="67"/>
  <c r="W320" i="67"/>
  <c r="U320" i="67"/>
  <c r="S320" i="67"/>
  <c r="R320" i="67"/>
  <c r="Q320" i="67"/>
  <c r="P320" i="67"/>
  <c r="X320" i="67" s="1"/>
  <c r="O320" i="67"/>
  <c r="N320" i="67"/>
  <c r="M320" i="67"/>
  <c r="L320" i="67"/>
  <c r="AC319" i="67"/>
  <c r="AA319" i="67"/>
  <c r="W319" i="67"/>
  <c r="U319" i="67"/>
  <c r="S319" i="67"/>
  <c r="R319" i="67"/>
  <c r="Q319" i="67"/>
  <c r="P319" i="67"/>
  <c r="X319" i="67" s="1"/>
  <c r="O319" i="67"/>
  <c r="N319" i="67"/>
  <c r="M319" i="67"/>
  <c r="L319" i="67"/>
  <c r="AA318" i="67"/>
  <c r="X318" i="67"/>
  <c r="U318" i="67"/>
  <c r="S318" i="67"/>
  <c r="R318" i="67"/>
  <c r="Q318" i="67"/>
  <c r="O318" i="67"/>
  <c r="N318" i="67"/>
  <c r="M318" i="67"/>
  <c r="AC317" i="67"/>
  <c r="AA317" i="67"/>
  <c r="W317" i="67"/>
  <c r="U317" i="67"/>
  <c r="S317" i="67"/>
  <c r="R317" i="67"/>
  <c r="Q317" i="67"/>
  <c r="P317" i="67"/>
  <c r="X317" i="67" s="1"/>
  <c r="O317" i="67"/>
  <c r="N317" i="67"/>
  <c r="M317" i="67"/>
  <c r="L317" i="67"/>
  <c r="AC316" i="67"/>
  <c r="AA316" i="67"/>
  <c r="W316" i="67"/>
  <c r="U316" i="67"/>
  <c r="S316" i="67"/>
  <c r="R316" i="67"/>
  <c r="Q316" i="67"/>
  <c r="P316" i="67"/>
  <c r="X316" i="67" s="1"/>
  <c r="O316" i="67"/>
  <c r="N316" i="67"/>
  <c r="M316" i="67"/>
  <c r="L316" i="67"/>
  <c r="AC315" i="67"/>
  <c r="AA315" i="67"/>
  <c r="W315" i="67"/>
  <c r="U315" i="67"/>
  <c r="S315" i="67"/>
  <c r="R315" i="67"/>
  <c r="Q315" i="67"/>
  <c r="P315" i="67"/>
  <c r="X315" i="67" s="1"/>
  <c r="O315" i="67"/>
  <c r="N315" i="67"/>
  <c r="M315" i="67"/>
  <c r="L315" i="67"/>
  <c r="AC314" i="67"/>
  <c r="AA314" i="67"/>
  <c r="W314" i="67"/>
  <c r="U314" i="67"/>
  <c r="S314" i="67"/>
  <c r="R314" i="67"/>
  <c r="Q314" i="67"/>
  <c r="P314" i="67"/>
  <c r="X314" i="67" s="1"/>
  <c r="O314" i="67"/>
  <c r="N314" i="67"/>
  <c r="M314" i="67"/>
  <c r="L314" i="67"/>
  <c r="AC313" i="67"/>
  <c r="AA313" i="67"/>
  <c r="W313" i="67"/>
  <c r="U313" i="67"/>
  <c r="S313" i="67"/>
  <c r="R313" i="67"/>
  <c r="Q313" i="67"/>
  <c r="P313" i="67"/>
  <c r="X313" i="67" s="1"/>
  <c r="O313" i="67"/>
  <c r="N313" i="67"/>
  <c r="M313" i="67"/>
  <c r="L313" i="67"/>
  <c r="AA312" i="67"/>
  <c r="X312" i="67"/>
  <c r="U312" i="67"/>
  <c r="S312" i="67"/>
  <c r="R312" i="67"/>
  <c r="Q312" i="67"/>
  <c r="O312" i="67"/>
  <c r="N312" i="67"/>
  <c r="M312" i="67"/>
  <c r="AC311" i="67"/>
  <c r="AA311" i="67"/>
  <c r="W311" i="67"/>
  <c r="U311" i="67"/>
  <c r="S311" i="67"/>
  <c r="R311" i="67"/>
  <c r="Q311" i="67"/>
  <c r="P311" i="67"/>
  <c r="X311" i="67" s="1"/>
  <c r="O311" i="67"/>
  <c r="N311" i="67"/>
  <c r="M311" i="67"/>
  <c r="L311" i="67"/>
  <c r="AC310" i="67"/>
  <c r="AA310" i="67"/>
  <c r="W310" i="67"/>
  <c r="U310" i="67"/>
  <c r="S310" i="67"/>
  <c r="R310" i="67"/>
  <c r="Q310" i="67"/>
  <c r="P310" i="67"/>
  <c r="X310" i="67" s="1"/>
  <c r="O310" i="67"/>
  <c r="N310" i="67"/>
  <c r="M310" i="67"/>
  <c r="L310" i="67"/>
  <c r="AC309" i="67"/>
  <c r="AA309" i="67"/>
  <c r="W309" i="67"/>
  <c r="U309" i="67"/>
  <c r="S309" i="67"/>
  <c r="R309" i="67"/>
  <c r="Q309" i="67"/>
  <c r="P309" i="67"/>
  <c r="X309" i="67" s="1"/>
  <c r="O309" i="67"/>
  <c r="N309" i="67"/>
  <c r="M309" i="67"/>
  <c r="L309" i="67"/>
  <c r="AC308" i="67"/>
  <c r="AA308" i="67"/>
  <c r="W308" i="67"/>
  <c r="U308" i="67"/>
  <c r="S308" i="67"/>
  <c r="R308" i="67"/>
  <c r="Q308" i="67"/>
  <c r="P308" i="67"/>
  <c r="X308" i="67" s="1"/>
  <c r="O308" i="67"/>
  <c r="N308" i="67"/>
  <c r="M308" i="67"/>
  <c r="L308" i="67"/>
  <c r="AC307" i="67"/>
  <c r="AA307" i="67"/>
  <c r="W307" i="67"/>
  <c r="U307" i="67"/>
  <c r="S307" i="67"/>
  <c r="R307" i="67"/>
  <c r="Q307" i="67"/>
  <c r="P307" i="67"/>
  <c r="O307" i="67"/>
  <c r="N307" i="67"/>
  <c r="M307" i="67"/>
  <c r="L307" i="67"/>
  <c r="AA306" i="67"/>
  <c r="X306" i="67"/>
  <c r="U306" i="67"/>
  <c r="S306" i="67"/>
  <c r="R306" i="67"/>
  <c r="Q306" i="67"/>
  <c r="O306" i="67"/>
  <c r="N306" i="67"/>
  <c r="M306" i="67"/>
  <c r="AC305" i="67"/>
  <c r="AA305" i="67"/>
  <c r="W305" i="67"/>
  <c r="U305" i="67"/>
  <c r="S305" i="67"/>
  <c r="R305" i="67"/>
  <c r="Q305" i="67"/>
  <c r="P305" i="67"/>
  <c r="X305" i="67" s="1"/>
  <c r="O305" i="67"/>
  <c r="N305" i="67"/>
  <c r="M305" i="67"/>
  <c r="L305" i="67"/>
  <c r="AC304" i="67"/>
  <c r="AA304" i="67"/>
  <c r="W304" i="67"/>
  <c r="U304" i="67"/>
  <c r="S304" i="67"/>
  <c r="R304" i="67"/>
  <c r="Q304" i="67"/>
  <c r="P304" i="67"/>
  <c r="X304" i="67" s="1"/>
  <c r="O304" i="67"/>
  <c r="N304" i="67"/>
  <c r="M304" i="67"/>
  <c r="L304" i="67"/>
  <c r="AC303" i="67"/>
  <c r="AA303" i="67"/>
  <c r="W303" i="67"/>
  <c r="U303" i="67"/>
  <c r="S303" i="67"/>
  <c r="R303" i="67"/>
  <c r="Q303" i="67"/>
  <c r="P303" i="67"/>
  <c r="X303" i="67" s="1"/>
  <c r="O303" i="67"/>
  <c r="N303" i="67"/>
  <c r="M303" i="67"/>
  <c r="L303" i="67"/>
  <c r="AC302" i="67"/>
  <c r="AA302" i="67"/>
  <c r="W302" i="67"/>
  <c r="U302" i="67"/>
  <c r="S302" i="67"/>
  <c r="R302" i="67"/>
  <c r="Q302" i="67"/>
  <c r="P302" i="67"/>
  <c r="X302" i="67" s="1"/>
  <c r="O302" i="67"/>
  <c r="N302" i="67"/>
  <c r="M302" i="67"/>
  <c r="L302" i="67"/>
  <c r="AC301" i="67"/>
  <c r="AA301" i="67"/>
  <c r="W301" i="67"/>
  <c r="U301" i="67"/>
  <c r="S301" i="67"/>
  <c r="R301" i="67"/>
  <c r="Q301" i="67"/>
  <c r="P301" i="67"/>
  <c r="O301" i="67"/>
  <c r="N301" i="67"/>
  <c r="M301" i="67"/>
  <c r="L301" i="67"/>
  <c r="AA300" i="67"/>
  <c r="X300" i="67"/>
  <c r="U300" i="67"/>
  <c r="S300" i="67"/>
  <c r="R300" i="67"/>
  <c r="Q300" i="67"/>
  <c r="O300" i="67"/>
  <c r="N300" i="67"/>
  <c r="M300" i="67"/>
  <c r="AC299" i="67"/>
  <c r="AA299" i="67"/>
  <c r="W299" i="67"/>
  <c r="U299" i="67"/>
  <c r="S299" i="67"/>
  <c r="R299" i="67"/>
  <c r="Q299" i="67"/>
  <c r="P299" i="67"/>
  <c r="X299" i="67" s="1"/>
  <c r="O299" i="67"/>
  <c r="N299" i="67"/>
  <c r="M299" i="67"/>
  <c r="L299" i="67"/>
  <c r="AC298" i="67"/>
  <c r="AA298" i="67"/>
  <c r="W298" i="67"/>
  <c r="U298" i="67"/>
  <c r="S298" i="67"/>
  <c r="R298" i="67"/>
  <c r="Q298" i="67"/>
  <c r="P298" i="67"/>
  <c r="X298" i="67" s="1"/>
  <c r="O298" i="67"/>
  <c r="N298" i="67"/>
  <c r="M298" i="67"/>
  <c r="L298" i="67"/>
  <c r="AC297" i="67"/>
  <c r="AA297" i="67"/>
  <c r="W297" i="67"/>
  <c r="U297" i="67"/>
  <c r="S297" i="67"/>
  <c r="R297" i="67"/>
  <c r="Q297" i="67"/>
  <c r="P297" i="67"/>
  <c r="X297" i="67" s="1"/>
  <c r="O297" i="67"/>
  <c r="N297" i="67"/>
  <c r="M297" i="67"/>
  <c r="L297" i="67"/>
  <c r="AC296" i="67"/>
  <c r="AA296" i="67"/>
  <c r="W296" i="67"/>
  <c r="U296" i="67"/>
  <c r="S296" i="67"/>
  <c r="R296" i="67"/>
  <c r="Q296" i="67"/>
  <c r="P296" i="67"/>
  <c r="X296" i="67" s="1"/>
  <c r="O296" i="67"/>
  <c r="N296" i="67"/>
  <c r="M296" i="67"/>
  <c r="L296" i="67"/>
  <c r="AC295" i="67"/>
  <c r="AA295" i="67"/>
  <c r="W295" i="67"/>
  <c r="U295" i="67"/>
  <c r="S295" i="67"/>
  <c r="R295" i="67"/>
  <c r="Q295" i="67"/>
  <c r="P295" i="67"/>
  <c r="X295" i="67" s="1"/>
  <c r="O295" i="67"/>
  <c r="N295" i="67"/>
  <c r="M295" i="67"/>
  <c r="L295" i="67"/>
  <c r="AA294" i="67"/>
  <c r="X294" i="67"/>
  <c r="U294" i="67"/>
  <c r="S294" i="67"/>
  <c r="R294" i="67"/>
  <c r="Q294" i="67"/>
  <c r="O294" i="67"/>
  <c r="N294" i="67"/>
  <c r="M294" i="67"/>
  <c r="AC293" i="67"/>
  <c r="AA293" i="67"/>
  <c r="W293" i="67"/>
  <c r="U293" i="67"/>
  <c r="S293" i="67"/>
  <c r="R293" i="67"/>
  <c r="Q293" i="67"/>
  <c r="P293" i="67"/>
  <c r="X293" i="67" s="1"/>
  <c r="O293" i="67"/>
  <c r="N293" i="67"/>
  <c r="M293" i="67"/>
  <c r="L293" i="67"/>
  <c r="AC292" i="67"/>
  <c r="AA292" i="67"/>
  <c r="W292" i="67"/>
  <c r="U292" i="67"/>
  <c r="S292" i="67"/>
  <c r="R292" i="67"/>
  <c r="Q292" i="67"/>
  <c r="P292" i="67"/>
  <c r="X292" i="67" s="1"/>
  <c r="O292" i="67"/>
  <c r="N292" i="67"/>
  <c r="M292" i="67"/>
  <c r="L292" i="67"/>
  <c r="AC291" i="67"/>
  <c r="AA291" i="67"/>
  <c r="W291" i="67"/>
  <c r="U291" i="67"/>
  <c r="S291" i="67"/>
  <c r="R291" i="67"/>
  <c r="Q291" i="67"/>
  <c r="P291" i="67"/>
  <c r="X291" i="67" s="1"/>
  <c r="O291" i="67"/>
  <c r="N291" i="67"/>
  <c r="M291" i="67"/>
  <c r="L291" i="67"/>
  <c r="AC290" i="67"/>
  <c r="AA290" i="67"/>
  <c r="W290" i="67"/>
  <c r="U290" i="67"/>
  <c r="S290" i="67"/>
  <c r="R290" i="67"/>
  <c r="Q290" i="67"/>
  <c r="P290" i="67"/>
  <c r="X290" i="67" s="1"/>
  <c r="O290" i="67"/>
  <c r="N290" i="67"/>
  <c r="M290" i="67"/>
  <c r="L290" i="67"/>
  <c r="AC289" i="67"/>
  <c r="AA289" i="67"/>
  <c r="W289" i="67"/>
  <c r="U289" i="67"/>
  <c r="S289" i="67"/>
  <c r="R289" i="67"/>
  <c r="Q289" i="67"/>
  <c r="P289" i="67"/>
  <c r="X289" i="67" s="1"/>
  <c r="O289" i="67"/>
  <c r="N289" i="67"/>
  <c r="M289" i="67"/>
  <c r="L289" i="67"/>
  <c r="AA288" i="67"/>
  <c r="X288" i="67"/>
  <c r="U288" i="67"/>
  <c r="S288" i="67"/>
  <c r="R288" i="67"/>
  <c r="Q288" i="67"/>
  <c r="O288" i="67"/>
  <c r="N288" i="67"/>
  <c r="M288" i="67"/>
  <c r="AA287" i="67"/>
  <c r="X287" i="67"/>
  <c r="W287" i="67"/>
  <c r="U287" i="67"/>
  <c r="S287" i="67"/>
  <c r="R287" i="67"/>
  <c r="Q287" i="67"/>
  <c r="P287" i="67"/>
  <c r="O287" i="67"/>
  <c r="N287" i="67"/>
  <c r="M287" i="67"/>
  <c r="L287" i="67"/>
  <c r="AA286" i="67"/>
  <c r="X286" i="67"/>
  <c r="W286" i="67"/>
  <c r="U286" i="67"/>
  <c r="S286" i="67"/>
  <c r="R286" i="67"/>
  <c r="Q286" i="67"/>
  <c r="P286" i="67"/>
  <c r="O286" i="67"/>
  <c r="N286" i="67"/>
  <c r="M286" i="67"/>
  <c r="L286" i="67"/>
  <c r="AA285" i="67"/>
  <c r="X285" i="67"/>
  <c r="W285" i="67"/>
  <c r="U285" i="67"/>
  <c r="S285" i="67"/>
  <c r="R285" i="67"/>
  <c r="Q285" i="67"/>
  <c r="P285" i="67"/>
  <c r="O285" i="67"/>
  <c r="N285" i="67"/>
  <c r="M285" i="67"/>
  <c r="L285" i="67"/>
  <c r="AC284" i="67"/>
  <c r="AA284" i="67"/>
  <c r="W284" i="67"/>
  <c r="U284" i="67"/>
  <c r="S284" i="67"/>
  <c r="R284" i="67"/>
  <c r="Q284" i="67"/>
  <c r="P284" i="67"/>
  <c r="X284" i="67" s="1"/>
  <c r="O284" i="67"/>
  <c r="N284" i="67"/>
  <c r="M284" i="67"/>
  <c r="L284" i="67"/>
  <c r="AC283" i="67"/>
  <c r="AA283" i="67"/>
  <c r="W283" i="67"/>
  <c r="U283" i="67"/>
  <c r="S283" i="67"/>
  <c r="R283" i="67"/>
  <c r="Q283" i="67"/>
  <c r="P283" i="67"/>
  <c r="X283" i="67" s="1"/>
  <c r="O283" i="67"/>
  <c r="N283" i="67"/>
  <c r="M283" i="67"/>
  <c r="L283" i="67"/>
  <c r="AC282" i="67"/>
  <c r="AA282" i="67"/>
  <c r="W282" i="67"/>
  <c r="U282" i="67"/>
  <c r="S282" i="67"/>
  <c r="R282" i="67"/>
  <c r="Q282" i="67"/>
  <c r="P282" i="67"/>
  <c r="X282" i="67" s="1"/>
  <c r="O282" i="67"/>
  <c r="N282" i="67"/>
  <c r="M282" i="67"/>
  <c r="L282" i="67"/>
  <c r="AC281" i="67"/>
  <c r="AA281" i="67"/>
  <c r="W281" i="67"/>
  <c r="U281" i="67"/>
  <c r="S281" i="67"/>
  <c r="R281" i="67"/>
  <c r="Q281" i="67"/>
  <c r="P281" i="67"/>
  <c r="X281" i="67" s="1"/>
  <c r="O281" i="67"/>
  <c r="N281" i="67"/>
  <c r="M281" i="67"/>
  <c r="L281" i="67"/>
  <c r="AC280" i="67"/>
  <c r="AA280" i="67"/>
  <c r="W280" i="67"/>
  <c r="U280" i="67"/>
  <c r="S280" i="67"/>
  <c r="R280" i="67"/>
  <c r="Q280" i="67"/>
  <c r="P280" i="67"/>
  <c r="X280" i="67" s="1"/>
  <c r="O280" i="67"/>
  <c r="N280" i="67"/>
  <c r="M280" i="67"/>
  <c r="L280" i="67"/>
  <c r="AA279" i="67"/>
  <c r="X279" i="67"/>
  <c r="U279" i="67"/>
  <c r="S279" i="67"/>
  <c r="R279" i="67"/>
  <c r="Q279" i="67"/>
  <c r="O279" i="67"/>
  <c r="N279" i="67"/>
  <c r="M279" i="67"/>
  <c r="AC278" i="67"/>
  <c r="AA278" i="67"/>
  <c r="W278" i="67"/>
  <c r="U278" i="67"/>
  <c r="S278" i="67"/>
  <c r="R278" i="67"/>
  <c r="Q278" i="67"/>
  <c r="P278" i="67"/>
  <c r="X278" i="67" s="1"/>
  <c r="O278" i="67"/>
  <c r="N278" i="67"/>
  <c r="M278" i="67"/>
  <c r="L278" i="67"/>
  <c r="AC277" i="67"/>
  <c r="AA277" i="67"/>
  <c r="W277" i="67"/>
  <c r="U277" i="67"/>
  <c r="S277" i="67"/>
  <c r="R277" i="67"/>
  <c r="Q277" i="67"/>
  <c r="P277" i="67"/>
  <c r="X277" i="67" s="1"/>
  <c r="O277" i="67"/>
  <c r="N277" i="67"/>
  <c r="M277" i="67"/>
  <c r="L277" i="67"/>
  <c r="AC276" i="67"/>
  <c r="AA276" i="67"/>
  <c r="W276" i="67"/>
  <c r="U276" i="67"/>
  <c r="S276" i="67"/>
  <c r="R276" i="67"/>
  <c r="Q276" i="67"/>
  <c r="P276" i="67"/>
  <c r="X276" i="67" s="1"/>
  <c r="O276" i="67"/>
  <c r="N276" i="67"/>
  <c r="M276" i="67"/>
  <c r="L276" i="67"/>
  <c r="AC275" i="67"/>
  <c r="AA275" i="67"/>
  <c r="W275" i="67"/>
  <c r="U275" i="67"/>
  <c r="S275" i="67"/>
  <c r="R275" i="67"/>
  <c r="Q275" i="67"/>
  <c r="P275" i="67"/>
  <c r="X275" i="67" s="1"/>
  <c r="O275" i="67"/>
  <c r="N275" i="67"/>
  <c r="M275" i="67"/>
  <c r="L275" i="67"/>
  <c r="AC274" i="67"/>
  <c r="AA274" i="67"/>
  <c r="W274" i="67"/>
  <c r="U274" i="67"/>
  <c r="S274" i="67"/>
  <c r="R274" i="67"/>
  <c r="Q274" i="67"/>
  <c r="P274" i="67"/>
  <c r="X274" i="67" s="1"/>
  <c r="O274" i="67"/>
  <c r="N274" i="67"/>
  <c r="M274" i="67"/>
  <c r="L274" i="67"/>
  <c r="AA273" i="67"/>
  <c r="X273" i="67"/>
  <c r="U273" i="67"/>
  <c r="S273" i="67"/>
  <c r="R273" i="67"/>
  <c r="Q273" i="67"/>
  <c r="O273" i="67"/>
  <c r="N273" i="67"/>
  <c r="M273" i="67"/>
  <c r="AC272" i="67"/>
  <c r="AA272" i="67"/>
  <c r="W272" i="67"/>
  <c r="U272" i="67"/>
  <c r="S272" i="67"/>
  <c r="R272" i="67"/>
  <c r="Q272" i="67"/>
  <c r="P272" i="67"/>
  <c r="X272" i="67" s="1"/>
  <c r="O272" i="67"/>
  <c r="N272" i="67"/>
  <c r="M272" i="67"/>
  <c r="L272" i="67"/>
  <c r="AC271" i="67"/>
  <c r="AA271" i="67"/>
  <c r="W271" i="67"/>
  <c r="U271" i="67"/>
  <c r="S271" i="67"/>
  <c r="R271" i="67"/>
  <c r="Q271" i="67"/>
  <c r="P271" i="67"/>
  <c r="X271" i="67" s="1"/>
  <c r="O271" i="67"/>
  <c r="N271" i="67"/>
  <c r="M271" i="67"/>
  <c r="L271" i="67"/>
  <c r="AC270" i="67"/>
  <c r="AA270" i="67"/>
  <c r="W270" i="67"/>
  <c r="U270" i="67"/>
  <c r="S270" i="67"/>
  <c r="R270" i="67"/>
  <c r="Q270" i="67"/>
  <c r="P270" i="67"/>
  <c r="X270" i="67" s="1"/>
  <c r="O270" i="67"/>
  <c r="N270" i="67"/>
  <c r="M270" i="67"/>
  <c r="L270" i="67"/>
  <c r="AC269" i="67"/>
  <c r="AA269" i="67"/>
  <c r="W269" i="67"/>
  <c r="U269" i="67"/>
  <c r="S269" i="67"/>
  <c r="R269" i="67"/>
  <c r="Q269" i="67"/>
  <c r="P269" i="67"/>
  <c r="X269" i="67" s="1"/>
  <c r="O269" i="67"/>
  <c r="N269" i="67"/>
  <c r="M269" i="67"/>
  <c r="L269" i="67"/>
  <c r="AC268" i="67"/>
  <c r="AA268" i="67"/>
  <c r="W268" i="67"/>
  <c r="U268" i="67"/>
  <c r="S268" i="67"/>
  <c r="R268" i="67"/>
  <c r="Q268" i="67"/>
  <c r="P268" i="67"/>
  <c r="O268" i="67"/>
  <c r="N268" i="67"/>
  <c r="M268" i="67"/>
  <c r="L268" i="67"/>
  <c r="AA267" i="67"/>
  <c r="X267" i="67"/>
  <c r="U267" i="67"/>
  <c r="S267" i="67"/>
  <c r="R267" i="67"/>
  <c r="Q267" i="67"/>
  <c r="O267" i="67"/>
  <c r="N267" i="67"/>
  <c r="M267" i="67"/>
  <c r="AC266" i="67"/>
  <c r="AA266" i="67"/>
  <c r="W266" i="67"/>
  <c r="U266" i="67"/>
  <c r="S266" i="67"/>
  <c r="R266" i="67"/>
  <c r="Q266" i="67"/>
  <c r="P266" i="67"/>
  <c r="X266" i="67" s="1"/>
  <c r="O266" i="67"/>
  <c r="N266" i="67"/>
  <c r="M266" i="67"/>
  <c r="L266" i="67"/>
  <c r="AC265" i="67"/>
  <c r="AA265" i="67"/>
  <c r="W265" i="67"/>
  <c r="U265" i="67"/>
  <c r="S265" i="67"/>
  <c r="R265" i="67"/>
  <c r="Q265" i="67"/>
  <c r="P265" i="67"/>
  <c r="X265" i="67" s="1"/>
  <c r="O265" i="67"/>
  <c r="N265" i="67"/>
  <c r="M265" i="67"/>
  <c r="L265" i="67"/>
  <c r="AC264" i="67"/>
  <c r="AA264" i="67"/>
  <c r="W264" i="67"/>
  <c r="U264" i="67"/>
  <c r="S264" i="67"/>
  <c r="R264" i="67"/>
  <c r="Q264" i="67"/>
  <c r="P264" i="67"/>
  <c r="X264" i="67" s="1"/>
  <c r="O264" i="67"/>
  <c r="N264" i="67"/>
  <c r="M264" i="67"/>
  <c r="L264" i="67"/>
  <c r="AC263" i="67"/>
  <c r="AA263" i="67"/>
  <c r="W263" i="67"/>
  <c r="U263" i="67"/>
  <c r="S263" i="67"/>
  <c r="R263" i="67"/>
  <c r="Q263" i="67"/>
  <c r="P263" i="67"/>
  <c r="X263" i="67" s="1"/>
  <c r="O263" i="67"/>
  <c r="N263" i="67"/>
  <c r="M263" i="67"/>
  <c r="L263" i="67"/>
  <c r="AC262" i="67"/>
  <c r="AA262" i="67"/>
  <c r="W262" i="67"/>
  <c r="U262" i="67"/>
  <c r="S262" i="67"/>
  <c r="R262" i="67"/>
  <c r="Q262" i="67"/>
  <c r="P262" i="67"/>
  <c r="O262" i="67"/>
  <c r="N262" i="67"/>
  <c r="M262" i="67"/>
  <c r="L262" i="67"/>
  <c r="AA261" i="67"/>
  <c r="X261" i="67"/>
  <c r="U261" i="67"/>
  <c r="S261" i="67"/>
  <c r="R261" i="67"/>
  <c r="Q261" i="67"/>
  <c r="O261" i="67"/>
  <c r="N261" i="67"/>
  <c r="M261" i="67"/>
  <c r="AC260" i="67"/>
  <c r="AA260" i="67"/>
  <c r="W260" i="67"/>
  <c r="U260" i="67"/>
  <c r="S260" i="67"/>
  <c r="R260" i="67"/>
  <c r="Q260" i="67"/>
  <c r="P260" i="67"/>
  <c r="X260" i="67" s="1"/>
  <c r="O260" i="67"/>
  <c r="N260" i="67"/>
  <c r="M260" i="67"/>
  <c r="L260" i="67"/>
  <c r="AC259" i="67"/>
  <c r="AA259" i="67"/>
  <c r="W259" i="67"/>
  <c r="U259" i="67"/>
  <c r="S259" i="67"/>
  <c r="R259" i="67"/>
  <c r="Q259" i="67"/>
  <c r="P259" i="67"/>
  <c r="X259" i="67" s="1"/>
  <c r="O259" i="67"/>
  <c r="N259" i="67"/>
  <c r="M259" i="67"/>
  <c r="L259" i="67"/>
  <c r="AC258" i="67"/>
  <c r="AA258" i="67"/>
  <c r="W258" i="67"/>
  <c r="U258" i="67"/>
  <c r="S258" i="67"/>
  <c r="R258" i="67"/>
  <c r="Q258" i="67"/>
  <c r="P258" i="67"/>
  <c r="X258" i="67" s="1"/>
  <c r="O258" i="67"/>
  <c r="N258" i="67"/>
  <c r="M258" i="67"/>
  <c r="L258" i="67"/>
  <c r="AC257" i="67"/>
  <c r="AA257" i="67"/>
  <c r="W257" i="67"/>
  <c r="U257" i="67"/>
  <c r="S257" i="67"/>
  <c r="R257" i="67"/>
  <c r="Q257" i="67"/>
  <c r="P257" i="67"/>
  <c r="X257" i="67" s="1"/>
  <c r="O257" i="67"/>
  <c r="N257" i="67"/>
  <c r="M257" i="67"/>
  <c r="L257" i="67"/>
  <c r="AC256" i="67"/>
  <c r="AA256" i="67"/>
  <c r="W256" i="67"/>
  <c r="U256" i="67"/>
  <c r="S256" i="67"/>
  <c r="R256" i="67"/>
  <c r="Q256" i="67"/>
  <c r="P256" i="67"/>
  <c r="O256" i="67"/>
  <c r="N256" i="67"/>
  <c r="M256" i="67"/>
  <c r="L256" i="67"/>
  <c r="AA255" i="67"/>
  <c r="X255" i="67"/>
  <c r="U255" i="67"/>
  <c r="S255" i="67"/>
  <c r="R255" i="67"/>
  <c r="Q255" i="67"/>
  <c r="O255" i="67"/>
  <c r="N255" i="67"/>
  <c r="M255" i="67"/>
  <c r="AC254" i="67"/>
  <c r="AA254" i="67"/>
  <c r="W254" i="67"/>
  <c r="U254" i="67"/>
  <c r="S254" i="67"/>
  <c r="R254" i="67"/>
  <c r="Q254" i="67"/>
  <c r="P254" i="67"/>
  <c r="X254" i="67" s="1"/>
  <c r="O254" i="67"/>
  <c r="N254" i="67"/>
  <c r="M254" i="67"/>
  <c r="L254" i="67"/>
  <c r="AC253" i="67"/>
  <c r="AA253" i="67"/>
  <c r="W253" i="67"/>
  <c r="U253" i="67"/>
  <c r="S253" i="67"/>
  <c r="R253" i="67"/>
  <c r="Q253" i="67"/>
  <c r="P253" i="67"/>
  <c r="X253" i="67" s="1"/>
  <c r="O253" i="67"/>
  <c r="N253" i="67"/>
  <c r="M253" i="67"/>
  <c r="L253" i="67"/>
  <c r="AC252" i="67"/>
  <c r="AA252" i="67"/>
  <c r="W252" i="67"/>
  <c r="U252" i="67"/>
  <c r="S252" i="67"/>
  <c r="R252" i="67"/>
  <c r="Q252" i="67"/>
  <c r="P252" i="67"/>
  <c r="X252" i="67" s="1"/>
  <c r="O252" i="67"/>
  <c r="N252" i="67"/>
  <c r="M252" i="67"/>
  <c r="L252" i="67"/>
  <c r="AC251" i="67"/>
  <c r="AA251" i="67"/>
  <c r="W251" i="67"/>
  <c r="U251" i="67"/>
  <c r="S251" i="67"/>
  <c r="R251" i="67"/>
  <c r="Q251" i="67"/>
  <c r="P251" i="67"/>
  <c r="X251" i="67" s="1"/>
  <c r="O251" i="67"/>
  <c r="N251" i="67"/>
  <c r="M251" i="67"/>
  <c r="L251" i="67"/>
  <c r="AC250" i="67"/>
  <c r="AA250" i="67"/>
  <c r="W250" i="67"/>
  <c r="U250" i="67"/>
  <c r="S250" i="67"/>
  <c r="R250" i="67"/>
  <c r="Q250" i="67"/>
  <c r="P250" i="67"/>
  <c r="X250" i="67" s="1"/>
  <c r="O250" i="67"/>
  <c r="N250" i="67"/>
  <c r="M250" i="67"/>
  <c r="L250" i="67"/>
  <c r="AA249" i="67"/>
  <c r="X249" i="67"/>
  <c r="U249" i="67"/>
  <c r="S249" i="67"/>
  <c r="R249" i="67"/>
  <c r="Q249" i="67"/>
  <c r="O249" i="67"/>
  <c r="N249" i="67"/>
  <c r="M249" i="67"/>
  <c r="AC248" i="67"/>
  <c r="AA248" i="67"/>
  <c r="W248" i="67"/>
  <c r="U248" i="67"/>
  <c r="S248" i="67"/>
  <c r="R248" i="67"/>
  <c r="Q248" i="67"/>
  <c r="P248" i="67"/>
  <c r="X248" i="67" s="1"/>
  <c r="O248" i="67"/>
  <c r="N248" i="67"/>
  <c r="M248" i="67"/>
  <c r="L248" i="67"/>
  <c r="AC247" i="67"/>
  <c r="AA247" i="67"/>
  <c r="W247" i="67"/>
  <c r="U247" i="67"/>
  <c r="S247" i="67"/>
  <c r="R247" i="67"/>
  <c r="Q247" i="67"/>
  <c r="P247" i="67"/>
  <c r="X247" i="67" s="1"/>
  <c r="O247" i="67"/>
  <c r="N247" i="67"/>
  <c r="M247" i="67"/>
  <c r="L247" i="67"/>
  <c r="AC246" i="67"/>
  <c r="AA246" i="67"/>
  <c r="W246" i="67"/>
  <c r="U246" i="67"/>
  <c r="S246" i="67"/>
  <c r="R246" i="67"/>
  <c r="Q246" i="67"/>
  <c r="P246" i="67"/>
  <c r="X246" i="67" s="1"/>
  <c r="O246" i="67"/>
  <c r="N246" i="67"/>
  <c r="M246" i="67"/>
  <c r="L246" i="67"/>
  <c r="AC245" i="67"/>
  <c r="AA245" i="67"/>
  <c r="W245" i="67"/>
  <c r="U245" i="67"/>
  <c r="S245" i="67"/>
  <c r="R245" i="67"/>
  <c r="Q245" i="67"/>
  <c r="P245" i="67"/>
  <c r="X245" i="67" s="1"/>
  <c r="O245" i="67"/>
  <c r="N245" i="67"/>
  <c r="M245" i="67"/>
  <c r="L245" i="67"/>
  <c r="AC244" i="67"/>
  <c r="AA244" i="67"/>
  <c r="W244" i="67"/>
  <c r="U244" i="67"/>
  <c r="S244" i="67"/>
  <c r="R244" i="67"/>
  <c r="Q244" i="67"/>
  <c r="P244" i="67"/>
  <c r="O244" i="67"/>
  <c r="N244" i="67"/>
  <c r="M244" i="67"/>
  <c r="L244" i="67"/>
  <c r="AA243" i="67"/>
  <c r="X243" i="67"/>
  <c r="U243" i="67"/>
  <c r="S243" i="67"/>
  <c r="R243" i="67"/>
  <c r="Q243" i="67"/>
  <c r="O243" i="67"/>
  <c r="N243" i="67"/>
  <c r="M243" i="67"/>
  <c r="AC242" i="67"/>
  <c r="AA242" i="67"/>
  <c r="W242" i="67"/>
  <c r="U242" i="67"/>
  <c r="S242" i="67"/>
  <c r="R242" i="67"/>
  <c r="Q242" i="67"/>
  <c r="P242" i="67"/>
  <c r="X242" i="67" s="1"/>
  <c r="O242" i="67"/>
  <c r="N242" i="67"/>
  <c r="M242" i="67"/>
  <c r="L242" i="67"/>
  <c r="AC241" i="67"/>
  <c r="AA241" i="67"/>
  <c r="W241" i="67"/>
  <c r="U241" i="67"/>
  <c r="S241" i="67"/>
  <c r="R241" i="67"/>
  <c r="Q241" i="67"/>
  <c r="P241" i="67"/>
  <c r="X241" i="67" s="1"/>
  <c r="O241" i="67"/>
  <c r="N241" i="67"/>
  <c r="M241" i="67"/>
  <c r="L241" i="67"/>
  <c r="AC240" i="67"/>
  <c r="AA240" i="67"/>
  <c r="W240" i="67"/>
  <c r="U240" i="67"/>
  <c r="S240" i="67"/>
  <c r="R240" i="67"/>
  <c r="Q240" i="67"/>
  <c r="P240" i="67"/>
  <c r="X240" i="67" s="1"/>
  <c r="O240" i="67"/>
  <c r="N240" i="67"/>
  <c r="M240" i="67"/>
  <c r="L240" i="67"/>
  <c r="AC239" i="67"/>
  <c r="AA239" i="67"/>
  <c r="W239" i="67"/>
  <c r="U239" i="67"/>
  <c r="S239" i="67"/>
  <c r="R239" i="67"/>
  <c r="Q239" i="67"/>
  <c r="P239" i="67"/>
  <c r="X239" i="67" s="1"/>
  <c r="O239" i="67"/>
  <c r="N239" i="67"/>
  <c r="M239" i="67"/>
  <c r="L239" i="67"/>
  <c r="AC238" i="67"/>
  <c r="AA238" i="67"/>
  <c r="W238" i="67"/>
  <c r="U238" i="67"/>
  <c r="S238" i="67"/>
  <c r="R238" i="67"/>
  <c r="Q238" i="67"/>
  <c r="P238" i="67"/>
  <c r="W237" i="67" s="1"/>
  <c r="O238" i="67"/>
  <c r="N238" i="67"/>
  <c r="M238" i="67"/>
  <c r="L238" i="67"/>
  <c r="AA237" i="67"/>
  <c r="X237" i="67"/>
  <c r="U237" i="67"/>
  <c r="S237" i="67"/>
  <c r="R237" i="67"/>
  <c r="Q237" i="67"/>
  <c r="O237" i="67"/>
  <c r="N237" i="67"/>
  <c r="M237" i="67"/>
  <c r="AC236" i="67"/>
  <c r="AA236" i="67"/>
  <c r="W236" i="67"/>
  <c r="U236" i="67"/>
  <c r="S236" i="67"/>
  <c r="R236" i="67"/>
  <c r="Q236" i="67"/>
  <c r="P236" i="67"/>
  <c r="X236" i="67" s="1"/>
  <c r="O236" i="67"/>
  <c r="N236" i="67"/>
  <c r="M236" i="67"/>
  <c r="L236" i="67"/>
  <c r="AC235" i="67"/>
  <c r="AA235" i="67"/>
  <c r="W235" i="67"/>
  <c r="U235" i="67"/>
  <c r="S235" i="67"/>
  <c r="R235" i="67"/>
  <c r="Q235" i="67"/>
  <c r="P235" i="67"/>
  <c r="X235" i="67" s="1"/>
  <c r="O235" i="67"/>
  <c r="N235" i="67"/>
  <c r="M235" i="67"/>
  <c r="L235" i="67"/>
  <c r="AC234" i="67"/>
  <c r="AA234" i="67"/>
  <c r="W234" i="67"/>
  <c r="U234" i="67"/>
  <c r="S234" i="67"/>
  <c r="R234" i="67"/>
  <c r="Q234" i="67"/>
  <c r="P234" i="67"/>
  <c r="X234" i="67" s="1"/>
  <c r="O234" i="67"/>
  <c r="N234" i="67"/>
  <c r="M234" i="67"/>
  <c r="L234" i="67"/>
  <c r="AC233" i="67"/>
  <c r="AA233" i="67"/>
  <c r="W233" i="67"/>
  <c r="U233" i="67"/>
  <c r="S233" i="67"/>
  <c r="R233" i="67"/>
  <c r="Q233" i="67"/>
  <c r="P233" i="67"/>
  <c r="X233" i="67" s="1"/>
  <c r="O233" i="67"/>
  <c r="N233" i="67"/>
  <c r="M233" i="67"/>
  <c r="L233" i="67"/>
  <c r="AC232" i="67"/>
  <c r="AA232" i="67"/>
  <c r="W232" i="67"/>
  <c r="U232" i="67"/>
  <c r="S232" i="67"/>
  <c r="R232" i="67"/>
  <c r="Q232" i="67"/>
  <c r="P232" i="67"/>
  <c r="X232" i="67" s="1"/>
  <c r="O232" i="67"/>
  <c r="N232" i="67"/>
  <c r="M232" i="67"/>
  <c r="L232" i="67"/>
  <c r="AA231" i="67"/>
  <c r="X231" i="67"/>
  <c r="U231" i="67"/>
  <c r="S231" i="67"/>
  <c r="R231" i="67"/>
  <c r="Q231" i="67"/>
  <c r="O231" i="67"/>
  <c r="N231" i="67"/>
  <c r="M231" i="67"/>
  <c r="AC230" i="67"/>
  <c r="AA230" i="67"/>
  <c r="W230" i="67"/>
  <c r="U230" i="67"/>
  <c r="S230" i="67"/>
  <c r="R230" i="67"/>
  <c r="Q230" i="67"/>
  <c r="P230" i="67"/>
  <c r="X230" i="67" s="1"/>
  <c r="O230" i="67"/>
  <c r="N230" i="67"/>
  <c r="M230" i="67"/>
  <c r="L230" i="67"/>
  <c r="AC229" i="67"/>
  <c r="AA229" i="67"/>
  <c r="W229" i="67"/>
  <c r="U229" i="67"/>
  <c r="S229" i="67"/>
  <c r="R229" i="67"/>
  <c r="Q229" i="67"/>
  <c r="P229" i="67"/>
  <c r="X229" i="67" s="1"/>
  <c r="O229" i="67"/>
  <c r="N229" i="67"/>
  <c r="M229" i="67"/>
  <c r="L229" i="67"/>
  <c r="AC228" i="67"/>
  <c r="AA228" i="67"/>
  <c r="W228" i="67"/>
  <c r="U228" i="67"/>
  <c r="S228" i="67"/>
  <c r="R228" i="67"/>
  <c r="Q228" i="67"/>
  <c r="P228" i="67"/>
  <c r="X228" i="67" s="1"/>
  <c r="O228" i="67"/>
  <c r="N228" i="67"/>
  <c r="M228" i="67"/>
  <c r="L228" i="67"/>
  <c r="AC227" i="67"/>
  <c r="AA227" i="67"/>
  <c r="W227" i="67"/>
  <c r="U227" i="67"/>
  <c r="S227" i="67"/>
  <c r="R227" i="67"/>
  <c r="Q227" i="67"/>
  <c r="P227" i="67"/>
  <c r="X227" i="67" s="1"/>
  <c r="O227" i="67"/>
  <c r="N227" i="67"/>
  <c r="M227" i="67"/>
  <c r="L227" i="67"/>
  <c r="AC226" i="67"/>
  <c r="AA226" i="67"/>
  <c r="W226" i="67"/>
  <c r="U226" i="67"/>
  <c r="S226" i="67"/>
  <c r="R226" i="67"/>
  <c r="Q226" i="67"/>
  <c r="P226" i="67"/>
  <c r="W225" i="67" s="1"/>
  <c r="O226" i="67"/>
  <c r="N226" i="67"/>
  <c r="M226" i="67"/>
  <c r="L226" i="67"/>
  <c r="AA225" i="67"/>
  <c r="X225" i="67"/>
  <c r="U225" i="67"/>
  <c r="S225" i="67"/>
  <c r="R225" i="67"/>
  <c r="Q225" i="67"/>
  <c r="O225" i="67"/>
  <c r="N225" i="67"/>
  <c r="M225" i="67"/>
  <c r="AC224" i="67"/>
  <c r="AA224" i="67"/>
  <c r="W224" i="67"/>
  <c r="U224" i="67"/>
  <c r="S224" i="67"/>
  <c r="R224" i="67"/>
  <c r="Q224" i="67"/>
  <c r="P224" i="67"/>
  <c r="X224" i="67" s="1"/>
  <c r="O224" i="67"/>
  <c r="N224" i="67"/>
  <c r="M224" i="67"/>
  <c r="L224" i="67"/>
  <c r="AC223" i="67"/>
  <c r="AA223" i="67"/>
  <c r="W223" i="67"/>
  <c r="U223" i="67"/>
  <c r="S223" i="67"/>
  <c r="R223" i="67"/>
  <c r="Q223" i="67"/>
  <c r="P223" i="67"/>
  <c r="X223" i="67" s="1"/>
  <c r="O223" i="67"/>
  <c r="N223" i="67"/>
  <c r="M223" i="67"/>
  <c r="L223" i="67"/>
  <c r="AC222" i="67"/>
  <c r="AA222" i="67"/>
  <c r="W222" i="67"/>
  <c r="U222" i="67"/>
  <c r="S222" i="67"/>
  <c r="R222" i="67"/>
  <c r="Q222" i="67"/>
  <c r="P222" i="67"/>
  <c r="X222" i="67" s="1"/>
  <c r="O222" i="67"/>
  <c r="N222" i="67"/>
  <c r="M222" i="67"/>
  <c r="L222" i="67"/>
  <c r="AC221" i="67"/>
  <c r="AA221" i="67"/>
  <c r="W221" i="67"/>
  <c r="U221" i="67"/>
  <c r="S221" i="67"/>
  <c r="R221" i="67"/>
  <c r="Q221" i="67"/>
  <c r="P221" i="67"/>
  <c r="X221" i="67" s="1"/>
  <c r="O221" i="67"/>
  <c r="N221" i="67"/>
  <c r="M221" i="67"/>
  <c r="L221" i="67"/>
  <c r="AC220" i="67"/>
  <c r="AA220" i="67"/>
  <c r="W220" i="67"/>
  <c r="U220" i="67"/>
  <c r="S220" i="67"/>
  <c r="R220" i="67"/>
  <c r="Q220" i="67"/>
  <c r="P220" i="67"/>
  <c r="X220" i="67" s="1"/>
  <c r="O220" i="67"/>
  <c r="N220" i="67"/>
  <c r="M220" i="67"/>
  <c r="L220" i="67"/>
  <c r="AA219" i="67"/>
  <c r="X219" i="67"/>
  <c r="U219" i="67"/>
  <c r="S219" i="67"/>
  <c r="R219" i="67"/>
  <c r="Q219" i="67"/>
  <c r="O219" i="67"/>
  <c r="N219" i="67"/>
  <c r="M219" i="67"/>
  <c r="AC218" i="67"/>
  <c r="AA218" i="67"/>
  <c r="W218" i="67"/>
  <c r="U218" i="67"/>
  <c r="S218" i="67"/>
  <c r="R218" i="67"/>
  <c r="Q218" i="67"/>
  <c r="P218" i="67"/>
  <c r="X218" i="67" s="1"/>
  <c r="O218" i="67"/>
  <c r="N218" i="67"/>
  <c r="M218" i="67"/>
  <c r="L218" i="67"/>
  <c r="AC217" i="67"/>
  <c r="AA217" i="67"/>
  <c r="W217" i="67"/>
  <c r="U217" i="67"/>
  <c r="S217" i="67"/>
  <c r="R217" i="67"/>
  <c r="Q217" i="67"/>
  <c r="P217" i="67"/>
  <c r="X217" i="67" s="1"/>
  <c r="O217" i="67"/>
  <c r="N217" i="67"/>
  <c r="M217" i="67"/>
  <c r="L217" i="67"/>
  <c r="AC216" i="67"/>
  <c r="AA216" i="67"/>
  <c r="W216" i="67"/>
  <c r="U216" i="67"/>
  <c r="S216" i="67"/>
  <c r="R216" i="67"/>
  <c r="Q216" i="67"/>
  <c r="P216" i="67"/>
  <c r="X216" i="67" s="1"/>
  <c r="O216" i="67"/>
  <c r="N216" i="67"/>
  <c r="M216" i="67"/>
  <c r="L216" i="67"/>
  <c r="AC215" i="67"/>
  <c r="AA215" i="67"/>
  <c r="W215" i="67"/>
  <c r="U215" i="67"/>
  <c r="S215" i="67"/>
  <c r="R215" i="67"/>
  <c r="Q215" i="67"/>
  <c r="P215" i="67"/>
  <c r="X215" i="67" s="1"/>
  <c r="O215" i="67"/>
  <c r="N215" i="67"/>
  <c r="M215" i="67"/>
  <c r="L215" i="67"/>
  <c r="AC214" i="67"/>
  <c r="AA214" i="67"/>
  <c r="W214" i="67"/>
  <c r="U214" i="67"/>
  <c r="S214" i="67"/>
  <c r="R214" i="67"/>
  <c r="Q214" i="67"/>
  <c r="P214" i="67"/>
  <c r="O214" i="67"/>
  <c r="N214" i="67"/>
  <c r="M214" i="67"/>
  <c r="L214" i="67"/>
  <c r="AA213" i="67"/>
  <c r="X213" i="67"/>
  <c r="U213" i="67"/>
  <c r="S213" i="67"/>
  <c r="R213" i="67"/>
  <c r="Q213" i="67"/>
  <c r="O213" i="67"/>
  <c r="N213" i="67"/>
  <c r="M213" i="67"/>
  <c r="AC212" i="67"/>
  <c r="AA212" i="67"/>
  <c r="W212" i="67"/>
  <c r="U212" i="67"/>
  <c r="S212" i="67"/>
  <c r="R212" i="67"/>
  <c r="Q212" i="67"/>
  <c r="P212" i="67"/>
  <c r="X212" i="67" s="1"/>
  <c r="O212" i="67"/>
  <c r="N212" i="67"/>
  <c r="M212" i="67"/>
  <c r="L212" i="67"/>
  <c r="AC211" i="67"/>
  <c r="AA211" i="67"/>
  <c r="W211" i="67"/>
  <c r="U211" i="67"/>
  <c r="S211" i="67"/>
  <c r="R211" i="67"/>
  <c r="Q211" i="67"/>
  <c r="P211" i="67"/>
  <c r="X211" i="67" s="1"/>
  <c r="O211" i="67"/>
  <c r="N211" i="67"/>
  <c r="M211" i="67"/>
  <c r="L211" i="67"/>
  <c r="AC210" i="67"/>
  <c r="AA210" i="67"/>
  <c r="W210" i="67"/>
  <c r="U210" i="67"/>
  <c r="S210" i="67"/>
  <c r="R210" i="67"/>
  <c r="Q210" i="67"/>
  <c r="P210" i="67"/>
  <c r="X210" i="67" s="1"/>
  <c r="O210" i="67"/>
  <c r="N210" i="67"/>
  <c r="M210" i="67"/>
  <c r="L210" i="67"/>
  <c r="AC209" i="67"/>
  <c r="AA209" i="67"/>
  <c r="W209" i="67"/>
  <c r="U209" i="67"/>
  <c r="S209" i="67"/>
  <c r="R209" i="67"/>
  <c r="Q209" i="67"/>
  <c r="P209" i="67"/>
  <c r="X209" i="67" s="1"/>
  <c r="O209" i="67"/>
  <c r="N209" i="67"/>
  <c r="M209" i="67"/>
  <c r="L209" i="67"/>
  <c r="AC208" i="67"/>
  <c r="AA208" i="67"/>
  <c r="W208" i="67"/>
  <c r="U208" i="67"/>
  <c r="S208" i="67"/>
  <c r="R208" i="67"/>
  <c r="Q208" i="67"/>
  <c r="P208" i="67"/>
  <c r="X208" i="67" s="1"/>
  <c r="O208" i="67"/>
  <c r="N208" i="67"/>
  <c r="M208" i="67"/>
  <c r="L208" i="67"/>
  <c r="AA207" i="67"/>
  <c r="X207" i="67"/>
  <c r="W207" i="67"/>
  <c r="U207" i="67"/>
  <c r="S207" i="67"/>
  <c r="R207" i="67"/>
  <c r="Q207" i="67"/>
  <c r="P207" i="67"/>
  <c r="O207" i="67"/>
  <c r="N207" i="67"/>
  <c r="M207" i="67"/>
  <c r="L207" i="67"/>
  <c r="AC206" i="67"/>
  <c r="AA206" i="67"/>
  <c r="W206" i="67"/>
  <c r="U206" i="67"/>
  <c r="S206" i="67"/>
  <c r="R206" i="67"/>
  <c r="P206" i="67"/>
  <c r="X206" i="67" s="1"/>
  <c r="T206" i="67" s="1"/>
  <c r="O206" i="67"/>
  <c r="N206" i="67"/>
  <c r="M206" i="67"/>
  <c r="L206" i="67"/>
  <c r="AC205" i="67"/>
  <c r="AA205" i="67"/>
  <c r="W205" i="67"/>
  <c r="U205" i="67"/>
  <c r="S205" i="67"/>
  <c r="R205" i="67"/>
  <c r="Q205" i="67"/>
  <c r="P205" i="67"/>
  <c r="X205" i="67" s="1"/>
  <c r="O205" i="67"/>
  <c r="N205" i="67"/>
  <c r="M205" i="67"/>
  <c r="L205" i="67"/>
  <c r="AC204" i="67"/>
  <c r="AA204" i="67"/>
  <c r="W204" i="67"/>
  <c r="U204" i="67"/>
  <c r="S204" i="67"/>
  <c r="R204" i="67"/>
  <c r="Q204" i="67"/>
  <c r="P204" i="67"/>
  <c r="X204" i="67" s="1"/>
  <c r="O204" i="67"/>
  <c r="N204" i="67"/>
  <c r="M204" i="67"/>
  <c r="L204" i="67"/>
  <c r="AC203" i="67"/>
  <c r="AA203" i="67"/>
  <c r="W203" i="67"/>
  <c r="U203" i="67"/>
  <c r="S203" i="67"/>
  <c r="R203" i="67"/>
  <c r="Q203" i="67"/>
  <c r="P203" i="67"/>
  <c r="X203" i="67" s="1"/>
  <c r="O203" i="67"/>
  <c r="N203" i="67"/>
  <c r="M203" i="67"/>
  <c r="L203" i="67"/>
  <c r="AC202" i="67"/>
  <c r="AA202" i="67"/>
  <c r="W202" i="67"/>
  <c r="U202" i="67"/>
  <c r="S202" i="67"/>
  <c r="R202" i="67"/>
  <c r="Q202" i="67"/>
  <c r="P202" i="67"/>
  <c r="X202" i="67" s="1"/>
  <c r="O202" i="67"/>
  <c r="N202" i="67"/>
  <c r="M202" i="67"/>
  <c r="L202" i="67"/>
  <c r="AA201" i="67"/>
  <c r="X201" i="67"/>
  <c r="W201" i="67"/>
  <c r="U201" i="67"/>
  <c r="S201" i="67"/>
  <c r="R201" i="67"/>
  <c r="Q201" i="67"/>
  <c r="P201" i="67"/>
  <c r="O201" i="67"/>
  <c r="N201" i="67"/>
  <c r="M201" i="67"/>
  <c r="L201" i="67"/>
  <c r="AC200" i="67"/>
  <c r="AA200" i="67"/>
  <c r="W200" i="67"/>
  <c r="U200" i="67"/>
  <c r="S200" i="67"/>
  <c r="R200" i="67"/>
  <c r="Q200" i="67"/>
  <c r="P200" i="67"/>
  <c r="X200" i="67" s="1"/>
  <c r="O200" i="67"/>
  <c r="N200" i="67"/>
  <c r="M200" i="67"/>
  <c r="L200" i="67"/>
  <c r="AC199" i="67"/>
  <c r="AA199" i="67"/>
  <c r="W199" i="67"/>
  <c r="U199" i="67"/>
  <c r="S199" i="67"/>
  <c r="R199" i="67"/>
  <c r="Q199" i="67"/>
  <c r="P199" i="67"/>
  <c r="X199" i="67" s="1"/>
  <c r="O199" i="67"/>
  <c r="N199" i="67"/>
  <c r="M199" i="67"/>
  <c r="L199" i="67"/>
  <c r="AC198" i="67"/>
  <c r="AA198" i="67"/>
  <c r="W198" i="67"/>
  <c r="U198" i="67"/>
  <c r="S198" i="67"/>
  <c r="R198" i="67"/>
  <c r="Q198" i="67"/>
  <c r="P198" i="67"/>
  <c r="X198" i="67" s="1"/>
  <c r="O198" i="67"/>
  <c r="N198" i="67"/>
  <c r="M198" i="67"/>
  <c r="L198" i="67"/>
  <c r="AC197" i="67"/>
  <c r="AA197" i="67"/>
  <c r="W197" i="67"/>
  <c r="U197" i="67"/>
  <c r="S197" i="67"/>
  <c r="R197" i="67"/>
  <c r="Q197" i="67"/>
  <c r="P197" i="67"/>
  <c r="X197" i="67" s="1"/>
  <c r="O197" i="67"/>
  <c r="N197" i="67"/>
  <c r="M197" i="67"/>
  <c r="L197" i="67"/>
  <c r="AC196" i="67"/>
  <c r="AA196" i="67"/>
  <c r="W196" i="67"/>
  <c r="U196" i="67"/>
  <c r="S196" i="67"/>
  <c r="R196" i="67"/>
  <c r="Q196" i="67"/>
  <c r="P196" i="67"/>
  <c r="X196" i="67" s="1"/>
  <c r="O196" i="67"/>
  <c r="N196" i="67"/>
  <c r="M196" i="67"/>
  <c r="L196" i="67"/>
  <c r="AA195" i="67"/>
  <c r="X195" i="67"/>
  <c r="W195" i="67"/>
  <c r="U195" i="67"/>
  <c r="S195" i="67"/>
  <c r="R195" i="67"/>
  <c r="Q195" i="67"/>
  <c r="P195" i="67"/>
  <c r="O195" i="67"/>
  <c r="N195" i="67"/>
  <c r="M195" i="67"/>
  <c r="L195" i="67"/>
  <c r="AC194" i="67"/>
  <c r="AA194" i="67"/>
  <c r="W194" i="67"/>
  <c r="U194" i="67"/>
  <c r="S194" i="67"/>
  <c r="R194" i="67"/>
  <c r="Q194" i="67"/>
  <c r="P194" i="67"/>
  <c r="X194" i="67" s="1"/>
  <c r="O194" i="67"/>
  <c r="N194" i="67"/>
  <c r="M194" i="67"/>
  <c r="L194" i="67"/>
  <c r="AC193" i="67"/>
  <c r="AA193" i="67"/>
  <c r="W193" i="67"/>
  <c r="U193" i="67"/>
  <c r="S193" i="67"/>
  <c r="R193" i="67"/>
  <c r="Q193" i="67"/>
  <c r="P193" i="67"/>
  <c r="X193" i="67" s="1"/>
  <c r="O193" i="67"/>
  <c r="N193" i="67"/>
  <c r="M193" i="67"/>
  <c r="L193" i="67"/>
  <c r="AC192" i="67"/>
  <c r="AA192" i="67"/>
  <c r="W192" i="67"/>
  <c r="U192" i="67"/>
  <c r="S192" i="67"/>
  <c r="R192" i="67"/>
  <c r="Q192" i="67"/>
  <c r="P192" i="67"/>
  <c r="X192" i="67" s="1"/>
  <c r="O192" i="67"/>
  <c r="N192" i="67"/>
  <c r="M192" i="67"/>
  <c r="L192" i="67"/>
  <c r="AC191" i="67"/>
  <c r="AA191" i="67"/>
  <c r="W191" i="67"/>
  <c r="U191" i="67"/>
  <c r="S191" i="67"/>
  <c r="R191" i="67"/>
  <c r="Q191" i="67"/>
  <c r="P191" i="67"/>
  <c r="X191" i="67" s="1"/>
  <c r="O191" i="67"/>
  <c r="N191" i="67"/>
  <c r="M191" i="67"/>
  <c r="L191" i="67"/>
  <c r="AC190" i="67"/>
  <c r="AA190" i="67"/>
  <c r="W190" i="67"/>
  <c r="U190" i="67"/>
  <c r="S190" i="67"/>
  <c r="R190" i="67"/>
  <c r="Q190" i="67"/>
  <c r="P190" i="67"/>
  <c r="X190" i="67" s="1"/>
  <c r="O190" i="67"/>
  <c r="N190" i="67"/>
  <c r="M190" i="67"/>
  <c r="L190" i="67"/>
  <c r="AC189" i="67"/>
  <c r="AA189" i="67"/>
  <c r="W189" i="67"/>
  <c r="U189" i="67"/>
  <c r="S189" i="67"/>
  <c r="R189" i="67"/>
  <c r="Q189" i="67"/>
  <c r="P189" i="67"/>
  <c r="W188" i="67" s="1"/>
  <c r="O189" i="67"/>
  <c r="N189" i="67"/>
  <c r="M189" i="67"/>
  <c r="L189" i="67"/>
  <c r="AA188" i="67"/>
  <c r="X188" i="67"/>
  <c r="U188" i="67"/>
  <c r="S188" i="67"/>
  <c r="R188" i="67"/>
  <c r="Q188" i="67"/>
  <c r="O188" i="67"/>
  <c r="N188" i="67"/>
  <c r="M188" i="67"/>
  <c r="AC187" i="67"/>
  <c r="AA187" i="67"/>
  <c r="W187" i="67"/>
  <c r="U187" i="67"/>
  <c r="S187" i="67"/>
  <c r="R187" i="67"/>
  <c r="Q187" i="67"/>
  <c r="P187" i="67"/>
  <c r="X187" i="67" s="1"/>
  <c r="O187" i="67"/>
  <c r="N187" i="67"/>
  <c r="M187" i="67"/>
  <c r="L187" i="67"/>
  <c r="AC186" i="67"/>
  <c r="AA186" i="67"/>
  <c r="W186" i="67"/>
  <c r="U186" i="67"/>
  <c r="S186" i="67"/>
  <c r="R186" i="67"/>
  <c r="Q186" i="67"/>
  <c r="P186" i="67"/>
  <c r="X186" i="67" s="1"/>
  <c r="O186" i="67"/>
  <c r="N186" i="67"/>
  <c r="M186" i="67"/>
  <c r="L186" i="67"/>
  <c r="AC185" i="67"/>
  <c r="AA185" i="67"/>
  <c r="W185" i="67"/>
  <c r="U185" i="67"/>
  <c r="S185" i="67"/>
  <c r="R185" i="67"/>
  <c r="Q185" i="67"/>
  <c r="P185" i="67"/>
  <c r="X185" i="67" s="1"/>
  <c r="O185" i="67"/>
  <c r="N185" i="67"/>
  <c r="M185" i="67"/>
  <c r="L185" i="67"/>
  <c r="AC184" i="67"/>
  <c r="AA184" i="67"/>
  <c r="W184" i="67"/>
  <c r="U184" i="67"/>
  <c r="S184" i="67"/>
  <c r="R184" i="67"/>
  <c r="Q184" i="67"/>
  <c r="P184" i="67"/>
  <c r="W183" i="67" s="1"/>
  <c r="O184" i="67"/>
  <c r="N184" i="67"/>
  <c r="M184" i="67"/>
  <c r="L184" i="67"/>
  <c r="AA183" i="67"/>
  <c r="X183" i="67"/>
  <c r="U183" i="67"/>
  <c r="S183" i="67"/>
  <c r="R183" i="67"/>
  <c r="Q183" i="67"/>
  <c r="O183" i="67"/>
  <c r="N183" i="67"/>
  <c r="M183" i="67"/>
  <c r="AC182" i="67"/>
  <c r="AA182" i="67"/>
  <c r="W182" i="67"/>
  <c r="U182" i="67"/>
  <c r="S182" i="67"/>
  <c r="R182" i="67"/>
  <c r="Q182" i="67"/>
  <c r="P182" i="67"/>
  <c r="X182" i="67" s="1"/>
  <c r="O182" i="67"/>
  <c r="N182" i="67"/>
  <c r="M182" i="67"/>
  <c r="L182" i="67"/>
  <c r="AC181" i="67"/>
  <c r="AA181" i="67"/>
  <c r="W181" i="67"/>
  <c r="U181" i="67"/>
  <c r="S181" i="67"/>
  <c r="R181" i="67"/>
  <c r="Q181" i="67"/>
  <c r="P181" i="67"/>
  <c r="X181" i="67" s="1"/>
  <c r="O181" i="67"/>
  <c r="N181" i="67"/>
  <c r="M181" i="67"/>
  <c r="L181" i="67"/>
  <c r="AC180" i="67"/>
  <c r="AA180" i="67"/>
  <c r="W180" i="67"/>
  <c r="U180" i="67"/>
  <c r="S180" i="67"/>
  <c r="R180" i="67"/>
  <c r="Q180" i="67"/>
  <c r="P180" i="67"/>
  <c r="X180" i="67" s="1"/>
  <c r="O180" i="67"/>
  <c r="N180" i="67"/>
  <c r="M180" i="67"/>
  <c r="L180" i="67"/>
  <c r="AC179" i="67"/>
  <c r="AA179" i="67"/>
  <c r="W179" i="67"/>
  <c r="U179" i="67"/>
  <c r="S179" i="67"/>
  <c r="R179" i="67"/>
  <c r="Q179" i="67"/>
  <c r="P179" i="67"/>
  <c r="W178" i="67" s="1"/>
  <c r="O179" i="67"/>
  <c r="N179" i="67"/>
  <c r="M179" i="67"/>
  <c r="L179" i="67"/>
  <c r="AA178" i="67"/>
  <c r="X178" i="67"/>
  <c r="U178" i="67"/>
  <c r="S178" i="67"/>
  <c r="R178" i="67"/>
  <c r="Q178" i="67"/>
  <c r="O178" i="67"/>
  <c r="N178" i="67"/>
  <c r="M178" i="67"/>
  <c r="AC177" i="67"/>
  <c r="AA177" i="67"/>
  <c r="W177" i="67"/>
  <c r="U177" i="67"/>
  <c r="S177" i="67"/>
  <c r="R177" i="67"/>
  <c r="Q177" i="67"/>
  <c r="P177" i="67"/>
  <c r="X177" i="67" s="1"/>
  <c r="O177" i="67"/>
  <c r="N177" i="67"/>
  <c r="M177" i="67"/>
  <c r="L177" i="67"/>
  <c r="AC176" i="67"/>
  <c r="AA176" i="67"/>
  <c r="W176" i="67"/>
  <c r="U176" i="67"/>
  <c r="S176" i="67"/>
  <c r="R176" i="67"/>
  <c r="Q176" i="67"/>
  <c r="P176" i="67"/>
  <c r="X176" i="67" s="1"/>
  <c r="O176" i="67"/>
  <c r="N176" i="67"/>
  <c r="M176" i="67"/>
  <c r="L176" i="67"/>
  <c r="AC175" i="67"/>
  <c r="AA175" i="67"/>
  <c r="W175" i="67"/>
  <c r="U175" i="67"/>
  <c r="S175" i="67"/>
  <c r="R175" i="67"/>
  <c r="Q175" i="67"/>
  <c r="P175" i="67"/>
  <c r="X175" i="67" s="1"/>
  <c r="O175" i="67"/>
  <c r="N175" i="67"/>
  <c r="M175" i="67"/>
  <c r="L175" i="67"/>
  <c r="AC174" i="67"/>
  <c r="AA174" i="67"/>
  <c r="W174" i="67"/>
  <c r="U174" i="67"/>
  <c r="S174" i="67"/>
  <c r="R174" i="67"/>
  <c r="Q174" i="67"/>
  <c r="P174" i="67"/>
  <c r="X174" i="67" s="1"/>
  <c r="O174" i="67"/>
  <c r="N174" i="67"/>
  <c r="M174" i="67"/>
  <c r="L174" i="67"/>
  <c r="AC173" i="67"/>
  <c r="AA173" i="67"/>
  <c r="W173" i="67"/>
  <c r="U173" i="67"/>
  <c r="S173" i="67"/>
  <c r="R173" i="67"/>
  <c r="Q173" i="67"/>
  <c r="P173" i="67"/>
  <c r="X173" i="67" s="1"/>
  <c r="O173" i="67"/>
  <c r="N173" i="67"/>
  <c r="M173" i="67"/>
  <c r="L173" i="67"/>
  <c r="AC172" i="67"/>
  <c r="AA172" i="67"/>
  <c r="W172" i="67"/>
  <c r="U172" i="67"/>
  <c r="S172" i="67"/>
  <c r="R172" i="67"/>
  <c r="Q172" i="67"/>
  <c r="P172" i="67"/>
  <c r="X172" i="67" s="1"/>
  <c r="O172" i="67"/>
  <c r="N172" i="67"/>
  <c r="M172" i="67"/>
  <c r="L172" i="67"/>
  <c r="AA171" i="67"/>
  <c r="X171" i="67"/>
  <c r="U171" i="67"/>
  <c r="S171" i="67"/>
  <c r="R171" i="67"/>
  <c r="Q171" i="67"/>
  <c r="O171" i="67"/>
  <c r="N171" i="67"/>
  <c r="M171" i="67"/>
  <c r="AC170" i="67"/>
  <c r="AA170" i="67"/>
  <c r="W170" i="67"/>
  <c r="U170" i="67"/>
  <c r="S170" i="67"/>
  <c r="R170" i="67"/>
  <c r="Q170" i="67"/>
  <c r="P170" i="67"/>
  <c r="X170" i="67" s="1"/>
  <c r="O170" i="67"/>
  <c r="N170" i="67"/>
  <c r="M170" i="67"/>
  <c r="L170" i="67"/>
  <c r="AC169" i="67"/>
  <c r="AA169" i="67"/>
  <c r="W169" i="67"/>
  <c r="U169" i="67"/>
  <c r="S169" i="67"/>
  <c r="R169" i="67"/>
  <c r="Q169" i="67"/>
  <c r="P169" i="67"/>
  <c r="X169" i="67" s="1"/>
  <c r="O169" i="67"/>
  <c r="N169" i="67"/>
  <c r="M169" i="67"/>
  <c r="L169" i="67"/>
  <c r="AC168" i="67"/>
  <c r="AA168" i="67"/>
  <c r="W168" i="67"/>
  <c r="U168" i="67"/>
  <c r="S168" i="67"/>
  <c r="R168" i="67"/>
  <c r="Q168" i="67"/>
  <c r="P168" i="67"/>
  <c r="X168" i="67" s="1"/>
  <c r="O168" i="67"/>
  <c r="N168" i="67"/>
  <c r="M168" i="67"/>
  <c r="L168" i="67"/>
  <c r="AC167" i="67"/>
  <c r="AA167" i="67"/>
  <c r="W167" i="67"/>
  <c r="U167" i="67"/>
  <c r="S167" i="67"/>
  <c r="R167" i="67"/>
  <c r="Q167" i="67"/>
  <c r="P167" i="67"/>
  <c r="X167" i="67" s="1"/>
  <c r="O167" i="67"/>
  <c r="N167" i="67"/>
  <c r="M167" i="67"/>
  <c r="L167" i="67"/>
  <c r="AA166" i="67"/>
  <c r="X166" i="67"/>
  <c r="U166" i="67"/>
  <c r="S166" i="67"/>
  <c r="R166" i="67"/>
  <c r="Q166" i="67"/>
  <c r="O166" i="67"/>
  <c r="N166" i="67"/>
  <c r="M166" i="67"/>
  <c r="AC165" i="67"/>
  <c r="AA165" i="67"/>
  <c r="W165" i="67"/>
  <c r="U165" i="67"/>
  <c r="S165" i="67"/>
  <c r="R165" i="67"/>
  <c r="Q165" i="67"/>
  <c r="P165" i="67"/>
  <c r="X165" i="67" s="1"/>
  <c r="O165" i="67"/>
  <c r="N165" i="67"/>
  <c r="M165" i="67"/>
  <c r="L165" i="67"/>
  <c r="AC164" i="67"/>
  <c r="AA164" i="67"/>
  <c r="W164" i="67"/>
  <c r="U164" i="67"/>
  <c r="S164" i="67"/>
  <c r="R164" i="67"/>
  <c r="Q164" i="67"/>
  <c r="P164" i="67"/>
  <c r="X164" i="67" s="1"/>
  <c r="O164" i="67"/>
  <c r="N164" i="67"/>
  <c r="M164" i="67"/>
  <c r="L164" i="67"/>
  <c r="AC163" i="67"/>
  <c r="AA163" i="67"/>
  <c r="W163" i="67"/>
  <c r="U163" i="67"/>
  <c r="S163" i="67"/>
  <c r="R163" i="67"/>
  <c r="Q163" i="67"/>
  <c r="P163" i="67"/>
  <c r="X163" i="67" s="1"/>
  <c r="O163" i="67"/>
  <c r="N163" i="67"/>
  <c r="M163" i="67"/>
  <c r="L163" i="67"/>
  <c r="AC162" i="67"/>
  <c r="AA162" i="67"/>
  <c r="W162" i="67"/>
  <c r="U162" i="67"/>
  <c r="S162" i="67"/>
  <c r="R162" i="67"/>
  <c r="Q162" i="67"/>
  <c r="P162" i="67"/>
  <c r="X162" i="67" s="1"/>
  <c r="O162" i="67"/>
  <c r="N162" i="67"/>
  <c r="M162" i="67"/>
  <c r="L162" i="67"/>
  <c r="AC161" i="67"/>
  <c r="AA161" i="67"/>
  <c r="W161" i="67"/>
  <c r="U161" i="67"/>
  <c r="S161" i="67"/>
  <c r="R161" i="67"/>
  <c r="Q161" i="67"/>
  <c r="P161" i="67"/>
  <c r="X161" i="67" s="1"/>
  <c r="O161" i="67"/>
  <c r="N161" i="67"/>
  <c r="M161" i="67"/>
  <c r="L161" i="67"/>
  <c r="AC160" i="67"/>
  <c r="AA160" i="67"/>
  <c r="W160" i="67"/>
  <c r="U160" i="67"/>
  <c r="S160" i="67"/>
  <c r="R160" i="67"/>
  <c r="Q160" i="67"/>
  <c r="P160" i="67"/>
  <c r="X160" i="67" s="1"/>
  <c r="O160" i="67"/>
  <c r="N160" i="67"/>
  <c r="M160" i="67"/>
  <c r="L160" i="67"/>
  <c r="AA159" i="67"/>
  <c r="X159" i="67"/>
  <c r="U159" i="67"/>
  <c r="S159" i="67"/>
  <c r="R159" i="67"/>
  <c r="Q159" i="67"/>
  <c r="O159" i="67"/>
  <c r="N159" i="67"/>
  <c r="M159" i="67"/>
  <c r="AC158" i="67"/>
  <c r="AA158" i="67"/>
  <c r="W158" i="67"/>
  <c r="U158" i="67"/>
  <c r="S158" i="67"/>
  <c r="R158" i="67"/>
  <c r="Q158" i="67"/>
  <c r="P158" i="67"/>
  <c r="X158" i="67" s="1"/>
  <c r="O158" i="67"/>
  <c r="N158" i="67"/>
  <c r="M158" i="67"/>
  <c r="L158" i="67"/>
  <c r="AC157" i="67"/>
  <c r="AA157" i="67"/>
  <c r="W157" i="67"/>
  <c r="U157" i="67"/>
  <c r="S157" i="67"/>
  <c r="R157" i="67"/>
  <c r="Q157" i="67"/>
  <c r="P157" i="67"/>
  <c r="X157" i="67" s="1"/>
  <c r="O157" i="67"/>
  <c r="N157" i="67"/>
  <c r="M157" i="67"/>
  <c r="L157" i="67"/>
  <c r="AC156" i="67"/>
  <c r="AA156" i="67"/>
  <c r="W156" i="67"/>
  <c r="U156" i="67"/>
  <c r="S156" i="67"/>
  <c r="R156" i="67"/>
  <c r="Q156" i="67"/>
  <c r="P156" i="67"/>
  <c r="X156" i="67" s="1"/>
  <c r="O156" i="67"/>
  <c r="N156" i="67"/>
  <c r="M156" i="67"/>
  <c r="L156" i="67"/>
  <c r="AC155" i="67"/>
  <c r="AA155" i="67"/>
  <c r="W155" i="67"/>
  <c r="U155" i="67"/>
  <c r="S155" i="67"/>
  <c r="R155" i="67"/>
  <c r="Q155" i="67"/>
  <c r="P155" i="67"/>
  <c r="X155" i="67" s="1"/>
  <c r="O155" i="67"/>
  <c r="N155" i="67"/>
  <c r="M155" i="67"/>
  <c r="L155" i="67"/>
  <c r="AA154" i="67"/>
  <c r="X154" i="67"/>
  <c r="U154" i="67"/>
  <c r="S154" i="67"/>
  <c r="R154" i="67"/>
  <c r="Q154" i="67"/>
  <c r="O154" i="67"/>
  <c r="N154" i="67"/>
  <c r="M154" i="67"/>
  <c r="AC153" i="67"/>
  <c r="AA153" i="67"/>
  <c r="W153" i="67"/>
  <c r="U153" i="67"/>
  <c r="S153" i="67"/>
  <c r="R153" i="67"/>
  <c r="Q153" i="67"/>
  <c r="P153" i="67"/>
  <c r="X153" i="67" s="1"/>
  <c r="O153" i="67"/>
  <c r="N153" i="67"/>
  <c r="M153" i="67"/>
  <c r="L153" i="67"/>
  <c r="AC152" i="67"/>
  <c r="AA152" i="67"/>
  <c r="W152" i="67"/>
  <c r="U152" i="67"/>
  <c r="S152" i="67"/>
  <c r="R152" i="67"/>
  <c r="Q152" i="67"/>
  <c r="P152" i="67"/>
  <c r="X152" i="67" s="1"/>
  <c r="O152" i="67"/>
  <c r="N152" i="67"/>
  <c r="M152" i="67"/>
  <c r="L152" i="67"/>
  <c r="AC151" i="67"/>
  <c r="AA151" i="67"/>
  <c r="W151" i="67"/>
  <c r="U151" i="67"/>
  <c r="S151" i="67"/>
  <c r="R151" i="67"/>
  <c r="Q151" i="67"/>
  <c r="P151" i="67"/>
  <c r="X151" i="67" s="1"/>
  <c r="O151" i="67"/>
  <c r="N151" i="67"/>
  <c r="M151" i="67"/>
  <c r="L151" i="67"/>
  <c r="AC150" i="67"/>
  <c r="AA150" i="67"/>
  <c r="W150" i="67"/>
  <c r="U150" i="67"/>
  <c r="S150" i="67"/>
  <c r="R150" i="67"/>
  <c r="Q150" i="67"/>
  <c r="P150" i="67"/>
  <c r="X150" i="67" s="1"/>
  <c r="O150" i="67"/>
  <c r="N150" i="67"/>
  <c r="M150" i="67"/>
  <c r="L150" i="67"/>
  <c r="AC149" i="67"/>
  <c r="AA149" i="67"/>
  <c r="W149" i="67"/>
  <c r="U149" i="67"/>
  <c r="S149" i="67"/>
  <c r="R149" i="67"/>
  <c r="Q149" i="67"/>
  <c r="P149" i="67"/>
  <c r="X149" i="67" s="1"/>
  <c r="O149" i="67"/>
  <c r="N149" i="67"/>
  <c r="M149" i="67"/>
  <c r="L149" i="67"/>
  <c r="AC148" i="67"/>
  <c r="AA148" i="67"/>
  <c r="W148" i="67"/>
  <c r="U148" i="67"/>
  <c r="S148" i="67"/>
  <c r="R148" i="67"/>
  <c r="Q148" i="67"/>
  <c r="P148" i="67"/>
  <c r="X148" i="67" s="1"/>
  <c r="O148" i="67"/>
  <c r="N148" i="67"/>
  <c r="M148" i="67"/>
  <c r="L148" i="67"/>
  <c r="AA147" i="67"/>
  <c r="X147" i="67"/>
  <c r="U147" i="67"/>
  <c r="S147" i="67"/>
  <c r="R147" i="67"/>
  <c r="Q147" i="67"/>
  <c r="O147" i="67"/>
  <c r="N147" i="67"/>
  <c r="M147" i="67"/>
  <c r="AA146" i="67"/>
  <c r="W146" i="67"/>
  <c r="U146" i="67"/>
  <c r="S146" i="67"/>
  <c r="R146" i="67"/>
  <c r="Q146" i="67"/>
  <c r="P146" i="67"/>
  <c r="X146" i="67" s="1"/>
  <c r="O146" i="67"/>
  <c r="N146" i="67"/>
  <c r="M146" i="67"/>
  <c r="L146" i="67"/>
  <c r="AA145" i="67"/>
  <c r="W145" i="67"/>
  <c r="U145" i="67"/>
  <c r="S145" i="67"/>
  <c r="R145" i="67"/>
  <c r="Q145" i="67"/>
  <c r="P145" i="67"/>
  <c r="X145" i="67" s="1"/>
  <c r="O145" i="67"/>
  <c r="N145" i="67"/>
  <c r="M145" i="67"/>
  <c r="L145" i="67"/>
  <c r="AC144" i="67"/>
  <c r="AA144" i="67"/>
  <c r="W144" i="67"/>
  <c r="U144" i="67"/>
  <c r="S144" i="67"/>
  <c r="R144" i="67"/>
  <c r="Q144" i="67"/>
  <c r="P144" i="67"/>
  <c r="X144" i="67" s="1"/>
  <c r="O144" i="67"/>
  <c r="N144" i="67"/>
  <c r="M144" i="67"/>
  <c r="L144" i="67"/>
  <c r="AC143" i="67"/>
  <c r="AA143" i="67"/>
  <c r="W143" i="67"/>
  <c r="U143" i="67"/>
  <c r="S143" i="67"/>
  <c r="R143" i="67"/>
  <c r="Q143" i="67"/>
  <c r="P143" i="67"/>
  <c r="O143" i="67"/>
  <c r="N143" i="67"/>
  <c r="M143" i="67"/>
  <c r="L143" i="67"/>
  <c r="AC142" i="67"/>
  <c r="AA142" i="67"/>
  <c r="X142" i="67"/>
  <c r="U142" i="67"/>
  <c r="S142" i="67"/>
  <c r="R142" i="67"/>
  <c r="Q142" i="67"/>
  <c r="O142" i="67"/>
  <c r="N142" i="67"/>
  <c r="M142" i="67"/>
  <c r="AA141" i="67"/>
  <c r="W141" i="67"/>
  <c r="U141" i="67"/>
  <c r="S141" i="67"/>
  <c r="R141" i="67"/>
  <c r="Q141" i="67"/>
  <c r="P141" i="67"/>
  <c r="X141" i="67" s="1"/>
  <c r="O141" i="67"/>
  <c r="N141" i="67"/>
  <c r="M141" i="67"/>
  <c r="L141" i="67"/>
  <c r="AA140" i="67"/>
  <c r="W140" i="67"/>
  <c r="U140" i="67"/>
  <c r="S140" i="67"/>
  <c r="R140" i="67"/>
  <c r="Q140" i="67"/>
  <c r="P140" i="67"/>
  <c r="X140" i="67" s="1"/>
  <c r="O140" i="67"/>
  <c r="N140" i="67"/>
  <c r="M140" i="67"/>
  <c r="L140" i="67"/>
  <c r="AC139" i="67"/>
  <c r="AA139" i="67"/>
  <c r="W139" i="67"/>
  <c r="U139" i="67"/>
  <c r="S139" i="67"/>
  <c r="R139" i="67"/>
  <c r="Q139" i="67"/>
  <c r="P139" i="67"/>
  <c r="X139" i="67" s="1"/>
  <c r="O139" i="67"/>
  <c r="N139" i="67"/>
  <c r="M139" i="67"/>
  <c r="L139" i="67"/>
  <c r="AC138" i="67"/>
  <c r="AA138" i="67"/>
  <c r="W138" i="67"/>
  <c r="U138" i="67"/>
  <c r="S138" i="67"/>
  <c r="R138" i="67"/>
  <c r="Q138" i="67"/>
  <c r="P138" i="67"/>
  <c r="X138" i="67" s="1"/>
  <c r="O138" i="67"/>
  <c r="N138" i="67"/>
  <c r="M138" i="67"/>
  <c r="L138" i="67"/>
  <c r="AA137" i="67"/>
  <c r="X137" i="67"/>
  <c r="U137" i="67"/>
  <c r="S137" i="67"/>
  <c r="R137" i="67"/>
  <c r="Q137" i="67"/>
  <c r="O137" i="67"/>
  <c r="N137" i="67"/>
  <c r="M137" i="67"/>
  <c r="AA136" i="67"/>
  <c r="W136" i="67"/>
  <c r="U136" i="67"/>
  <c r="S136" i="67"/>
  <c r="R136" i="67"/>
  <c r="Q136" i="67"/>
  <c r="P136" i="67"/>
  <c r="X136" i="67" s="1"/>
  <c r="O136" i="67"/>
  <c r="N136" i="67"/>
  <c r="M136" i="67"/>
  <c r="L136" i="67"/>
  <c r="AC135" i="67"/>
  <c r="AA135" i="67"/>
  <c r="W135" i="67"/>
  <c r="U135" i="67"/>
  <c r="S135" i="67"/>
  <c r="R135" i="67"/>
  <c r="Q135" i="67"/>
  <c r="P135" i="67"/>
  <c r="X135" i="67" s="1"/>
  <c r="O135" i="67"/>
  <c r="N135" i="67"/>
  <c r="M135" i="67"/>
  <c r="L135" i="67"/>
  <c r="AC134" i="67"/>
  <c r="AA134" i="67"/>
  <c r="W134" i="67"/>
  <c r="U134" i="67"/>
  <c r="S134" i="67"/>
  <c r="R134" i="67"/>
  <c r="Q134" i="67"/>
  <c r="P134" i="67"/>
  <c r="X134" i="67" s="1"/>
  <c r="O134" i="67"/>
  <c r="N134" i="67"/>
  <c r="M134" i="67"/>
  <c r="L134" i="67"/>
  <c r="AC133" i="67"/>
  <c r="AA133" i="67"/>
  <c r="W133" i="67"/>
  <c r="U133" i="67"/>
  <c r="S133" i="67"/>
  <c r="R133" i="67"/>
  <c r="Q133" i="67"/>
  <c r="P133" i="67"/>
  <c r="X133" i="67" s="1"/>
  <c r="O133" i="67"/>
  <c r="N133" i="67"/>
  <c r="M133" i="67"/>
  <c r="L133" i="67"/>
  <c r="AC132" i="67"/>
  <c r="AA132" i="67"/>
  <c r="W132" i="67"/>
  <c r="U132" i="67"/>
  <c r="S132" i="67"/>
  <c r="R132" i="67"/>
  <c r="Q132" i="67"/>
  <c r="P132" i="67"/>
  <c r="X132" i="67" s="1"/>
  <c r="O132" i="67"/>
  <c r="N132" i="67"/>
  <c r="M132" i="67"/>
  <c r="L132" i="67"/>
  <c r="AC131" i="67"/>
  <c r="AA131" i="67"/>
  <c r="W131" i="67"/>
  <c r="U131" i="67"/>
  <c r="S131" i="67"/>
  <c r="R131" i="67"/>
  <c r="Q131" i="67"/>
  <c r="P131" i="67"/>
  <c r="X131" i="67" s="1"/>
  <c r="O131" i="67"/>
  <c r="N131" i="67"/>
  <c r="M131" i="67"/>
  <c r="L131" i="67"/>
  <c r="AA130" i="67"/>
  <c r="X130" i="67"/>
  <c r="U130" i="67"/>
  <c r="S130" i="67"/>
  <c r="R130" i="67"/>
  <c r="Q130" i="67"/>
  <c r="O130" i="67"/>
  <c r="N130" i="67"/>
  <c r="M130" i="67"/>
  <c r="AC129" i="67"/>
  <c r="AA129" i="67"/>
  <c r="W129" i="67"/>
  <c r="U129" i="67"/>
  <c r="S129" i="67"/>
  <c r="R129" i="67"/>
  <c r="Q129" i="67"/>
  <c r="P129" i="67"/>
  <c r="X129" i="67" s="1"/>
  <c r="O129" i="67"/>
  <c r="N129" i="67"/>
  <c r="M129" i="67"/>
  <c r="L129" i="67"/>
  <c r="AC128" i="67"/>
  <c r="AA128" i="67"/>
  <c r="W128" i="67"/>
  <c r="U128" i="67"/>
  <c r="S128" i="67"/>
  <c r="R128" i="67"/>
  <c r="Q128" i="67"/>
  <c r="P128" i="67"/>
  <c r="X128" i="67" s="1"/>
  <c r="O128" i="67"/>
  <c r="N128" i="67"/>
  <c r="M128" i="67"/>
  <c r="L128" i="67"/>
  <c r="AC127" i="67"/>
  <c r="AA127" i="67"/>
  <c r="W127" i="67"/>
  <c r="U127" i="67"/>
  <c r="S127" i="67"/>
  <c r="R127" i="67"/>
  <c r="Q127" i="67"/>
  <c r="P127" i="67"/>
  <c r="X127" i="67" s="1"/>
  <c r="O127" i="67"/>
  <c r="N127" i="67"/>
  <c r="M127" i="67"/>
  <c r="L127" i="67"/>
  <c r="AC126" i="67"/>
  <c r="AA126" i="67"/>
  <c r="W126" i="67"/>
  <c r="U126" i="67"/>
  <c r="S126" i="67"/>
  <c r="R126" i="67"/>
  <c r="Q126" i="67"/>
  <c r="P126" i="67"/>
  <c r="X126" i="67" s="1"/>
  <c r="O126" i="67"/>
  <c r="N126" i="67"/>
  <c r="M126" i="67"/>
  <c r="L126" i="67"/>
  <c r="AC125" i="67"/>
  <c r="AA125" i="67"/>
  <c r="W125" i="67"/>
  <c r="U125" i="67"/>
  <c r="S125" i="67"/>
  <c r="R125" i="67"/>
  <c r="Q125" i="67"/>
  <c r="P125" i="67"/>
  <c r="W124" i="67" s="1"/>
  <c r="O125" i="67"/>
  <c r="N125" i="67"/>
  <c r="M125" i="67"/>
  <c r="L125" i="67"/>
  <c r="AA124" i="67"/>
  <c r="X124" i="67"/>
  <c r="U124" i="67"/>
  <c r="S124" i="67"/>
  <c r="R124" i="67"/>
  <c r="Q124" i="67"/>
  <c r="O124" i="67"/>
  <c r="N124" i="67"/>
  <c r="M124" i="67"/>
  <c r="AA123" i="67"/>
  <c r="W123" i="67"/>
  <c r="U123" i="67"/>
  <c r="S123" i="67"/>
  <c r="R123" i="67"/>
  <c r="Q123" i="67"/>
  <c r="P123" i="67"/>
  <c r="X123" i="67" s="1"/>
  <c r="O123" i="67"/>
  <c r="N123" i="67"/>
  <c r="M123" i="67"/>
  <c r="L123" i="67"/>
  <c r="AC122" i="67"/>
  <c r="AA122" i="67"/>
  <c r="W122" i="67"/>
  <c r="U122" i="67"/>
  <c r="S122" i="67"/>
  <c r="R122" i="67"/>
  <c r="Q122" i="67"/>
  <c r="P122" i="67"/>
  <c r="X122" i="67" s="1"/>
  <c r="O122" i="67"/>
  <c r="N122" i="67"/>
  <c r="M122" i="67"/>
  <c r="L122" i="67"/>
  <c r="AC121" i="67"/>
  <c r="AA121" i="67"/>
  <c r="W121" i="67"/>
  <c r="U121" i="67"/>
  <c r="S121" i="67"/>
  <c r="R121" i="67"/>
  <c r="Q121" i="67"/>
  <c r="P121" i="67"/>
  <c r="X121" i="67" s="1"/>
  <c r="O121" i="67"/>
  <c r="N121" i="67"/>
  <c r="M121" i="67"/>
  <c r="L121" i="67"/>
  <c r="AC120" i="67"/>
  <c r="AA120" i="67"/>
  <c r="W120" i="67"/>
  <c r="U120" i="67"/>
  <c r="S120" i="67"/>
  <c r="R120" i="67"/>
  <c r="Q120" i="67"/>
  <c r="P120" i="67"/>
  <c r="X120" i="67" s="1"/>
  <c r="O120" i="67"/>
  <c r="N120" i="67"/>
  <c r="M120" i="67"/>
  <c r="L120" i="67"/>
  <c r="AC119" i="67"/>
  <c r="AA119" i="67"/>
  <c r="W119" i="67"/>
  <c r="U119" i="67"/>
  <c r="S119" i="67"/>
  <c r="R119" i="67"/>
  <c r="Q119" i="67"/>
  <c r="P119" i="67"/>
  <c r="X119" i="67" s="1"/>
  <c r="O119" i="67"/>
  <c r="N119" i="67"/>
  <c r="M119" i="67"/>
  <c r="L119" i="67"/>
  <c r="AC118" i="67"/>
  <c r="AA118" i="67"/>
  <c r="W118" i="67"/>
  <c r="U118" i="67"/>
  <c r="S118" i="67"/>
  <c r="R118" i="67"/>
  <c r="Q118" i="67"/>
  <c r="P118" i="67"/>
  <c r="X118" i="67" s="1"/>
  <c r="O118" i="67"/>
  <c r="N118" i="67"/>
  <c r="M118" i="67"/>
  <c r="L118" i="67"/>
  <c r="AA117" i="67"/>
  <c r="X117" i="67"/>
  <c r="U117" i="67"/>
  <c r="S117" i="67"/>
  <c r="R117" i="67"/>
  <c r="Q117" i="67"/>
  <c r="O117" i="67"/>
  <c r="N117" i="67"/>
  <c r="M117" i="67"/>
  <c r="AC116" i="67"/>
  <c r="AA116" i="67"/>
  <c r="W116" i="67"/>
  <c r="U116" i="67"/>
  <c r="S116" i="67"/>
  <c r="R116" i="67"/>
  <c r="Q116" i="67"/>
  <c r="P116" i="67"/>
  <c r="X116" i="67" s="1"/>
  <c r="O116" i="67"/>
  <c r="N116" i="67"/>
  <c r="M116" i="67"/>
  <c r="L116" i="67"/>
  <c r="AC115" i="67"/>
  <c r="AA115" i="67"/>
  <c r="W115" i="67"/>
  <c r="U115" i="67"/>
  <c r="S115" i="67"/>
  <c r="R115" i="67"/>
  <c r="Q115" i="67"/>
  <c r="P115" i="67"/>
  <c r="X115" i="67" s="1"/>
  <c r="O115" i="67"/>
  <c r="N115" i="67"/>
  <c r="M115" i="67"/>
  <c r="L115" i="67"/>
  <c r="AC114" i="67"/>
  <c r="AA114" i="67"/>
  <c r="W114" i="67"/>
  <c r="U114" i="67"/>
  <c r="S114" i="67"/>
  <c r="R114" i="67"/>
  <c r="Q114" i="67"/>
  <c r="P114" i="67"/>
  <c r="X114" i="67" s="1"/>
  <c r="O114" i="67"/>
  <c r="N114" i="67"/>
  <c r="M114" i="67"/>
  <c r="L114" i="67"/>
  <c r="AC113" i="67"/>
  <c r="AA113" i="67"/>
  <c r="W113" i="67"/>
  <c r="U113" i="67"/>
  <c r="S113" i="67"/>
  <c r="R113" i="67"/>
  <c r="Q113" i="67"/>
  <c r="P113" i="67"/>
  <c r="X113" i="67" s="1"/>
  <c r="O113" i="67"/>
  <c r="N113" i="67"/>
  <c r="M113" i="67"/>
  <c r="L113" i="67"/>
  <c r="AC112" i="67"/>
  <c r="AA112" i="67"/>
  <c r="W112" i="67"/>
  <c r="U112" i="67"/>
  <c r="S112" i="67"/>
  <c r="R112" i="67"/>
  <c r="Q112" i="67"/>
  <c r="P112" i="67"/>
  <c r="X112" i="67" s="1"/>
  <c r="O112" i="67"/>
  <c r="N112" i="67"/>
  <c r="M112" i="67"/>
  <c r="L112" i="67"/>
  <c r="AA111" i="67"/>
  <c r="X111" i="67"/>
  <c r="U111" i="67"/>
  <c r="S111" i="67"/>
  <c r="R111" i="67"/>
  <c r="Q111" i="67"/>
  <c r="O111" i="67"/>
  <c r="N111" i="67"/>
  <c r="M111" i="67"/>
  <c r="AC110" i="67"/>
  <c r="AA110" i="67"/>
  <c r="W110" i="67"/>
  <c r="U110" i="67"/>
  <c r="S110" i="67"/>
  <c r="R110" i="67"/>
  <c r="Q110" i="67"/>
  <c r="P110" i="67"/>
  <c r="X110" i="67" s="1"/>
  <c r="O110" i="67"/>
  <c r="N110" i="67"/>
  <c r="M110" i="67"/>
  <c r="L110" i="67"/>
  <c r="AC109" i="67"/>
  <c r="AA109" i="67"/>
  <c r="W109" i="67"/>
  <c r="U109" i="67"/>
  <c r="S109" i="67"/>
  <c r="R109" i="67"/>
  <c r="Q109" i="67"/>
  <c r="P109" i="67"/>
  <c r="X109" i="67" s="1"/>
  <c r="O109" i="67"/>
  <c r="N109" i="67"/>
  <c r="M109" i="67"/>
  <c r="L109" i="67"/>
  <c r="AC108" i="67"/>
  <c r="AA108" i="67"/>
  <c r="W108" i="67"/>
  <c r="U108" i="67"/>
  <c r="S108" i="67"/>
  <c r="R108" i="67"/>
  <c r="Q108" i="67"/>
  <c r="P108" i="67"/>
  <c r="X108" i="67" s="1"/>
  <c r="O108" i="67"/>
  <c r="N108" i="67"/>
  <c r="M108" i="67"/>
  <c r="L108" i="67"/>
  <c r="AC107" i="67"/>
  <c r="AA107" i="67"/>
  <c r="W107" i="67"/>
  <c r="U107" i="67"/>
  <c r="S107" i="67"/>
  <c r="R107" i="67"/>
  <c r="Q107" i="67"/>
  <c r="P107" i="67"/>
  <c r="X107" i="67" s="1"/>
  <c r="O107" i="67"/>
  <c r="N107" i="67"/>
  <c r="M107" i="67"/>
  <c r="L107" i="67"/>
  <c r="AA106" i="67"/>
  <c r="X106" i="67"/>
  <c r="U106" i="67"/>
  <c r="S106" i="67"/>
  <c r="R106" i="67"/>
  <c r="Q106" i="67"/>
  <c r="O106" i="67"/>
  <c r="N106" i="67"/>
  <c r="M106" i="67"/>
  <c r="AC105" i="67"/>
  <c r="AA105" i="67"/>
  <c r="W105" i="67"/>
  <c r="U105" i="67"/>
  <c r="S105" i="67"/>
  <c r="R105" i="67"/>
  <c r="Q105" i="67"/>
  <c r="P105" i="67"/>
  <c r="X105" i="67" s="1"/>
  <c r="O105" i="67"/>
  <c r="N105" i="67"/>
  <c r="M105" i="67"/>
  <c r="L105" i="67"/>
  <c r="AC104" i="67"/>
  <c r="AA104" i="67"/>
  <c r="W104" i="67"/>
  <c r="U104" i="67"/>
  <c r="S104" i="67"/>
  <c r="R104" i="67"/>
  <c r="Q104" i="67"/>
  <c r="P104" i="67"/>
  <c r="X104" i="67" s="1"/>
  <c r="O104" i="67"/>
  <c r="N104" i="67"/>
  <c r="M104" i="67"/>
  <c r="L104" i="67"/>
  <c r="AC103" i="67"/>
  <c r="AA103" i="67"/>
  <c r="W103" i="67"/>
  <c r="U103" i="67"/>
  <c r="S103" i="67"/>
  <c r="R103" i="67"/>
  <c r="Q103" i="67"/>
  <c r="P103" i="67"/>
  <c r="X103" i="67" s="1"/>
  <c r="O103" i="67"/>
  <c r="N103" i="67"/>
  <c r="M103" i="67"/>
  <c r="L103" i="67"/>
  <c r="AC102" i="67"/>
  <c r="AA102" i="67"/>
  <c r="W102" i="67"/>
  <c r="U102" i="67"/>
  <c r="S102" i="67"/>
  <c r="R102" i="67"/>
  <c r="Q102" i="67"/>
  <c r="P102" i="67"/>
  <c r="X102" i="67" s="1"/>
  <c r="O102" i="67"/>
  <c r="N102" i="67"/>
  <c r="M102" i="67"/>
  <c r="L102" i="67"/>
  <c r="AA101" i="67"/>
  <c r="X101" i="67"/>
  <c r="U101" i="67"/>
  <c r="S101" i="67"/>
  <c r="R101" i="67"/>
  <c r="Q101" i="67"/>
  <c r="O101" i="67"/>
  <c r="N101" i="67"/>
  <c r="M101" i="67"/>
  <c r="AC100" i="67"/>
  <c r="AA100" i="67"/>
  <c r="W100" i="67"/>
  <c r="U100" i="67"/>
  <c r="S100" i="67"/>
  <c r="R100" i="67"/>
  <c r="Q100" i="67"/>
  <c r="P100" i="67"/>
  <c r="X100" i="67" s="1"/>
  <c r="O100" i="67"/>
  <c r="N100" i="67"/>
  <c r="M100" i="67"/>
  <c r="L100" i="67"/>
  <c r="AC99" i="67"/>
  <c r="AA99" i="67"/>
  <c r="W99" i="67"/>
  <c r="U99" i="67"/>
  <c r="S99" i="67"/>
  <c r="R99" i="67"/>
  <c r="Q99" i="67"/>
  <c r="P99" i="67"/>
  <c r="X99" i="67" s="1"/>
  <c r="O99" i="67"/>
  <c r="N99" i="67"/>
  <c r="M99" i="67"/>
  <c r="L99" i="67"/>
  <c r="AC98" i="67"/>
  <c r="AA98" i="67"/>
  <c r="W98" i="67"/>
  <c r="U98" i="67"/>
  <c r="S98" i="67"/>
  <c r="R98" i="67"/>
  <c r="Q98" i="67"/>
  <c r="P98" i="67"/>
  <c r="X98" i="67" s="1"/>
  <c r="O98" i="67"/>
  <c r="N98" i="67"/>
  <c r="M98" i="67"/>
  <c r="L98" i="67"/>
  <c r="AC97" i="67"/>
  <c r="AA97" i="67"/>
  <c r="W97" i="67"/>
  <c r="U97" i="67"/>
  <c r="S97" i="67"/>
  <c r="R97" i="67"/>
  <c r="Q97" i="67"/>
  <c r="P97" i="67"/>
  <c r="X97" i="67" s="1"/>
  <c r="O97" i="67"/>
  <c r="N97" i="67"/>
  <c r="M97" i="67"/>
  <c r="L97" i="67"/>
  <c r="AC96" i="67"/>
  <c r="AA96" i="67"/>
  <c r="W96" i="67"/>
  <c r="U96" i="67"/>
  <c r="S96" i="67"/>
  <c r="R96" i="67"/>
  <c r="Q96" i="67"/>
  <c r="P96" i="67"/>
  <c r="X96" i="67" s="1"/>
  <c r="O96" i="67"/>
  <c r="N96" i="67"/>
  <c r="M96" i="67"/>
  <c r="L96" i="67"/>
  <c r="AC95" i="67"/>
  <c r="AA95" i="67"/>
  <c r="W95" i="67"/>
  <c r="U95" i="67"/>
  <c r="S95" i="67"/>
  <c r="R95" i="67"/>
  <c r="Q95" i="67"/>
  <c r="P95" i="67"/>
  <c r="X95" i="67" s="1"/>
  <c r="O95" i="67"/>
  <c r="N95" i="67"/>
  <c r="M95" i="67"/>
  <c r="L95" i="67"/>
  <c r="AC94" i="67"/>
  <c r="AA94" i="67"/>
  <c r="W94" i="67"/>
  <c r="U94" i="67"/>
  <c r="S94" i="67"/>
  <c r="R94" i="67"/>
  <c r="Q94" i="67"/>
  <c r="P94" i="67"/>
  <c r="X94" i="67" s="1"/>
  <c r="O94" i="67"/>
  <c r="N94" i="67"/>
  <c r="M94" i="67"/>
  <c r="L94" i="67"/>
  <c r="AC93" i="67"/>
  <c r="AA93" i="67"/>
  <c r="W93" i="67"/>
  <c r="U93" i="67"/>
  <c r="S93" i="67"/>
  <c r="R93" i="67"/>
  <c r="Q93" i="67"/>
  <c r="P93" i="67"/>
  <c r="X93" i="67" s="1"/>
  <c r="O93" i="67"/>
  <c r="N93" i="67"/>
  <c r="M93" i="67"/>
  <c r="L93" i="67"/>
  <c r="AA92" i="67"/>
  <c r="X92" i="67"/>
  <c r="U92" i="67"/>
  <c r="S92" i="67"/>
  <c r="R92" i="67"/>
  <c r="Q92" i="67"/>
  <c r="P92" i="67"/>
  <c r="O92" i="67"/>
  <c r="N92" i="67"/>
  <c r="M92" i="67"/>
  <c r="L92" i="67"/>
  <c r="AC91" i="67"/>
  <c r="AA91" i="67"/>
  <c r="W91" i="67"/>
  <c r="U91" i="67"/>
  <c r="S91" i="67"/>
  <c r="R91" i="67"/>
  <c r="Q91" i="67"/>
  <c r="P91" i="67"/>
  <c r="X91" i="67" s="1"/>
  <c r="O91" i="67"/>
  <c r="N91" i="67"/>
  <c r="M91" i="67"/>
  <c r="L91" i="67"/>
  <c r="AC90" i="67"/>
  <c r="AA90" i="67"/>
  <c r="W90" i="67"/>
  <c r="U90" i="67"/>
  <c r="S90" i="67"/>
  <c r="R90" i="67"/>
  <c r="Q90" i="67"/>
  <c r="P90" i="67"/>
  <c r="X90" i="67" s="1"/>
  <c r="O90" i="67"/>
  <c r="N90" i="67"/>
  <c r="M90" i="67"/>
  <c r="L90" i="67"/>
  <c r="AC89" i="67"/>
  <c r="AA89" i="67"/>
  <c r="W89" i="67"/>
  <c r="U89" i="67"/>
  <c r="S89" i="67"/>
  <c r="R89" i="67"/>
  <c r="Q89" i="67"/>
  <c r="P89" i="67"/>
  <c r="X89" i="67" s="1"/>
  <c r="O89" i="67"/>
  <c r="N89" i="67"/>
  <c r="M89" i="67"/>
  <c r="L89" i="67"/>
  <c r="AC88" i="67"/>
  <c r="AA88" i="67"/>
  <c r="W88" i="67"/>
  <c r="U88" i="67"/>
  <c r="S88" i="67"/>
  <c r="R88" i="67"/>
  <c r="Q88" i="67"/>
  <c r="P88" i="67"/>
  <c r="X88" i="67" s="1"/>
  <c r="O88" i="67"/>
  <c r="N88" i="67"/>
  <c r="M88" i="67"/>
  <c r="L88" i="67"/>
  <c r="AC87" i="67"/>
  <c r="AA87" i="67"/>
  <c r="W87" i="67"/>
  <c r="U87" i="67"/>
  <c r="S87" i="67"/>
  <c r="R87" i="67"/>
  <c r="Q87" i="67"/>
  <c r="P87" i="67"/>
  <c r="X87" i="67" s="1"/>
  <c r="O87" i="67"/>
  <c r="N87" i="67"/>
  <c r="M87" i="67"/>
  <c r="L87" i="67"/>
  <c r="AA86" i="67"/>
  <c r="X86" i="67"/>
  <c r="U86" i="67"/>
  <c r="S86" i="67"/>
  <c r="R86" i="67"/>
  <c r="Q86" i="67"/>
  <c r="O86" i="67"/>
  <c r="N86" i="67"/>
  <c r="M86" i="67"/>
  <c r="AC85" i="67"/>
  <c r="AA85" i="67"/>
  <c r="W85" i="67"/>
  <c r="U85" i="67"/>
  <c r="S85" i="67"/>
  <c r="R85" i="67"/>
  <c r="Q85" i="67"/>
  <c r="P85" i="67"/>
  <c r="X85" i="67" s="1"/>
  <c r="O85" i="67"/>
  <c r="N85" i="67"/>
  <c r="M85" i="67"/>
  <c r="L85" i="67"/>
  <c r="AC84" i="67"/>
  <c r="AA84" i="67"/>
  <c r="W84" i="67"/>
  <c r="U84" i="67"/>
  <c r="S84" i="67"/>
  <c r="R84" i="67"/>
  <c r="Q84" i="67"/>
  <c r="P84" i="67"/>
  <c r="X84" i="67" s="1"/>
  <c r="O84" i="67"/>
  <c r="N84" i="67"/>
  <c r="M84" i="67"/>
  <c r="L84" i="67"/>
  <c r="AC83" i="67"/>
  <c r="AA83" i="67"/>
  <c r="W83" i="67"/>
  <c r="U83" i="67"/>
  <c r="S83" i="67"/>
  <c r="R83" i="67"/>
  <c r="Q83" i="67"/>
  <c r="P83" i="67"/>
  <c r="X83" i="67" s="1"/>
  <c r="O83" i="67"/>
  <c r="N83" i="67"/>
  <c r="M83" i="67"/>
  <c r="L83" i="67"/>
  <c r="AC82" i="67"/>
  <c r="AA82" i="67"/>
  <c r="W82" i="67"/>
  <c r="U82" i="67"/>
  <c r="S82" i="67"/>
  <c r="R82" i="67"/>
  <c r="Q82" i="67"/>
  <c r="P82" i="67"/>
  <c r="X82" i="67" s="1"/>
  <c r="O82" i="67"/>
  <c r="N82" i="67"/>
  <c r="M82" i="67"/>
  <c r="L82" i="67"/>
  <c r="AC81" i="67"/>
  <c r="AA81" i="67"/>
  <c r="W81" i="67"/>
  <c r="U81" i="67"/>
  <c r="S81" i="67"/>
  <c r="R81" i="67"/>
  <c r="Q81" i="67"/>
  <c r="P81" i="67"/>
  <c r="X81" i="67" s="1"/>
  <c r="O81" i="67"/>
  <c r="N81" i="67"/>
  <c r="M81" i="67"/>
  <c r="L81" i="67"/>
  <c r="AA80" i="67"/>
  <c r="X80" i="67"/>
  <c r="U80" i="67"/>
  <c r="S80" i="67"/>
  <c r="R80" i="67"/>
  <c r="Q80" i="67"/>
  <c r="O80" i="67"/>
  <c r="N80" i="67"/>
  <c r="M80" i="67"/>
  <c r="AC79" i="67"/>
  <c r="AA79" i="67"/>
  <c r="W79" i="67"/>
  <c r="U79" i="67"/>
  <c r="S79" i="67"/>
  <c r="R79" i="67"/>
  <c r="Q79" i="67"/>
  <c r="P79" i="67"/>
  <c r="X79" i="67" s="1"/>
  <c r="O79" i="67"/>
  <c r="N79" i="67"/>
  <c r="M79" i="67"/>
  <c r="L79" i="67"/>
  <c r="AC78" i="67"/>
  <c r="AA78" i="67"/>
  <c r="W78" i="67"/>
  <c r="U78" i="67"/>
  <c r="S78" i="67"/>
  <c r="R78" i="67"/>
  <c r="Q78" i="67"/>
  <c r="P78" i="67"/>
  <c r="X78" i="67" s="1"/>
  <c r="O78" i="67"/>
  <c r="N78" i="67"/>
  <c r="M78" i="67"/>
  <c r="L78" i="67"/>
  <c r="AC77" i="67"/>
  <c r="AA77" i="67"/>
  <c r="W77" i="67"/>
  <c r="U77" i="67"/>
  <c r="S77" i="67"/>
  <c r="R77" i="67"/>
  <c r="Q77" i="67"/>
  <c r="P77" i="67"/>
  <c r="X77" i="67" s="1"/>
  <c r="O77" i="67"/>
  <c r="N77" i="67"/>
  <c r="M77" i="67"/>
  <c r="L77" i="67"/>
  <c r="AA76" i="67"/>
  <c r="X76" i="67"/>
  <c r="U76" i="67"/>
  <c r="S76" i="67"/>
  <c r="R76" i="67"/>
  <c r="Q76" i="67"/>
  <c r="O76" i="67"/>
  <c r="N76" i="67"/>
  <c r="M76" i="67"/>
  <c r="AC75" i="67"/>
  <c r="AA75" i="67"/>
  <c r="W75" i="67"/>
  <c r="U75" i="67"/>
  <c r="S75" i="67"/>
  <c r="R75" i="67"/>
  <c r="Q75" i="67"/>
  <c r="P75" i="67"/>
  <c r="X75" i="67" s="1"/>
  <c r="O75" i="67"/>
  <c r="N75" i="67"/>
  <c r="M75" i="67"/>
  <c r="L75" i="67"/>
  <c r="AC74" i="67"/>
  <c r="AA74" i="67"/>
  <c r="W74" i="67"/>
  <c r="U74" i="67"/>
  <c r="S74" i="67"/>
  <c r="R74" i="67"/>
  <c r="Q74" i="67"/>
  <c r="P74" i="67"/>
  <c r="O74" i="67"/>
  <c r="N74" i="67"/>
  <c r="M74" i="67"/>
  <c r="L74" i="67"/>
  <c r="AA73" i="67"/>
  <c r="X73" i="67"/>
  <c r="U73" i="67"/>
  <c r="S73" i="67"/>
  <c r="R73" i="67"/>
  <c r="Q73" i="67"/>
  <c r="O73" i="67"/>
  <c r="N73" i="67"/>
  <c r="M73" i="67"/>
  <c r="AC72" i="67"/>
  <c r="AA72" i="67"/>
  <c r="W72" i="67"/>
  <c r="U72" i="67"/>
  <c r="S72" i="67"/>
  <c r="R72" i="67"/>
  <c r="Q72" i="67"/>
  <c r="P72" i="67"/>
  <c r="X72" i="67" s="1"/>
  <c r="O72" i="67"/>
  <c r="N72" i="67"/>
  <c r="M72" i="67"/>
  <c r="L72" i="67"/>
  <c r="AC71" i="67"/>
  <c r="AA71" i="67"/>
  <c r="W71" i="67"/>
  <c r="U71" i="67"/>
  <c r="S71" i="67"/>
  <c r="R71" i="67"/>
  <c r="Q71" i="67"/>
  <c r="P71" i="67"/>
  <c r="W70" i="67" s="1"/>
  <c r="O71" i="67"/>
  <c r="N71" i="67"/>
  <c r="M71" i="67"/>
  <c r="L71" i="67"/>
  <c r="AA70" i="67"/>
  <c r="X70" i="67"/>
  <c r="U70" i="67"/>
  <c r="S70" i="67"/>
  <c r="R70" i="67"/>
  <c r="Q70" i="67"/>
  <c r="O70" i="67"/>
  <c r="N70" i="67"/>
  <c r="M70" i="67"/>
  <c r="AC69" i="67"/>
  <c r="AA69" i="67"/>
  <c r="W69" i="67"/>
  <c r="U69" i="67"/>
  <c r="S69" i="67"/>
  <c r="R69" i="67"/>
  <c r="Q69" i="67"/>
  <c r="P69" i="67"/>
  <c r="X69" i="67" s="1"/>
  <c r="O69" i="67"/>
  <c r="N69" i="67"/>
  <c r="M69" i="67"/>
  <c r="L69" i="67"/>
  <c r="AC68" i="67"/>
  <c r="AA68" i="67"/>
  <c r="W68" i="67"/>
  <c r="U68" i="67"/>
  <c r="S68" i="67"/>
  <c r="R68" i="67"/>
  <c r="Q68" i="67"/>
  <c r="P68" i="67"/>
  <c r="X68" i="67" s="1"/>
  <c r="O68" i="67"/>
  <c r="N68" i="67"/>
  <c r="M68" i="67"/>
  <c r="L68" i="67"/>
  <c r="AC67" i="67"/>
  <c r="AA67" i="67"/>
  <c r="W67" i="67"/>
  <c r="U67" i="67"/>
  <c r="S67" i="67"/>
  <c r="R67" i="67"/>
  <c r="Q67" i="67"/>
  <c r="P67" i="67"/>
  <c r="X67" i="67" s="1"/>
  <c r="O67" i="67"/>
  <c r="N67" i="67"/>
  <c r="M67" i="67"/>
  <c r="L67" i="67"/>
  <c r="AA66" i="67"/>
  <c r="X66" i="67"/>
  <c r="U66" i="67"/>
  <c r="S66" i="67"/>
  <c r="R66" i="67"/>
  <c r="Q66" i="67"/>
  <c r="O66" i="67"/>
  <c r="N66" i="67"/>
  <c r="M66" i="67"/>
  <c r="AC65" i="67"/>
  <c r="AA65" i="67"/>
  <c r="W65" i="67"/>
  <c r="U65" i="67"/>
  <c r="S65" i="67"/>
  <c r="R65" i="67"/>
  <c r="Q65" i="67"/>
  <c r="P65" i="67"/>
  <c r="X65" i="67" s="1"/>
  <c r="O65" i="67"/>
  <c r="N65" i="67"/>
  <c r="M65" i="67"/>
  <c r="L65" i="67"/>
  <c r="AC64" i="67"/>
  <c r="AA64" i="67"/>
  <c r="W64" i="67"/>
  <c r="U64" i="67"/>
  <c r="S64" i="67"/>
  <c r="R64" i="67"/>
  <c r="Q64" i="67"/>
  <c r="P64" i="67"/>
  <c r="X64" i="67" s="1"/>
  <c r="O64" i="67"/>
  <c r="N64" i="67"/>
  <c r="M64" i="67"/>
  <c r="L64" i="67"/>
  <c r="AC63" i="67"/>
  <c r="AA63" i="67"/>
  <c r="W63" i="67"/>
  <c r="U63" i="67"/>
  <c r="S63" i="67"/>
  <c r="R63" i="67"/>
  <c r="Q63" i="67"/>
  <c r="P63" i="67"/>
  <c r="X63" i="67" s="1"/>
  <c r="O63" i="67"/>
  <c r="N63" i="67"/>
  <c r="M63" i="67"/>
  <c r="L63" i="67"/>
  <c r="AC62" i="67"/>
  <c r="AA62" i="67"/>
  <c r="W62" i="67"/>
  <c r="U62" i="67"/>
  <c r="S62" i="67"/>
  <c r="R62" i="67"/>
  <c r="Q62" i="67"/>
  <c r="P62" i="67"/>
  <c r="X62" i="67" s="1"/>
  <c r="O62" i="67"/>
  <c r="N62" i="67"/>
  <c r="M62" i="67"/>
  <c r="L62" i="67"/>
  <c r="AC61" i="67"/>
  <c r="AA61" i="67"/>
  <c r="W61" i="67"/>
  <c r="U61" i="67"/>
  <c r="S61" i="67"/>
  <c r="R61" i="67"/>
  <c r="Q61" i="67"/>
  <c r="P61" i="67"/>
  <c r="X61" i="67" s="1"/>
  <c r="O61" i="67"/>
  <c r="N61" i="67"/>
  <c r="M61" i="67"/>
  <c r="L61" i="67"/>
  <c r="AA60" i="67"/>
  <c r="X60" i="67"/>
  <c r="U60" i="67"/>
  <c r="S60" i="67"/>
  <c r="R60" i="67"/>
  <c r="Q60" i="67"/>
  <c r="O60" i="67"/>
  <c r="N60" i="67"/>
  <c r="M60" i="67"/>
  <c r="AC59" i="67"/>
  <c r="AA59" i="67"/>
  <c r="W59" i="67"/>
  <c r="U59" i="67"/>
  <c r="S59" i="67"/>
  <c r="R59" i="67"/>
  <c r="Q59" i="67"/>
  <c r="P59" i="67"/>
  <c r="X59" i="67" s="1"/>
  <c r="O59" i="67"/>
  <c r="N59" i="67"/>
  <c r="M59" i="67"/>
  <c r="L59" i="67"/>
  <c r="AC58" i="67"/>
  <c r="AA58" i="67"/>
  <c r="W58" i="67"/>
  <c r="U58" i="67"/>
  <c r="S58" i="67"/>
  <c r="R58" i="67"/>
  <c r="Q58" i="67"/>
  <c r="P58" i="67"/>
  <c r="X58" i="67" s="1"/>
  <c r="O58" i="67"/>
  <c r="N58" i="67"/>
  <c r="M58" i="67"/>
  <c r="L58" i="67"/>
  <c r="AC57" i="67"/>
  <c r="AA57" i="67"/>
  <c r="W57" i="67"/>
  <c r="U57" i="67"/>
  <c r="S57" i="67"/>
  <c r="R57" i="67"/>
  <c r="Q57" i="67"/>
  <c r="P57" i="67"/>
  <c r="X57" i="67" s="1"/>
  <c r="O57" i="67"/>
  <c r="N57" i="67"/>
  <c r="M57" i="67"/>
  <c r="L57" i="67"/>
  <c r="AC56" i="67"/>
  <c r="AA56" i="67"/>
  <c r="W56" i="67"/>
  <c r="U56" i="67"/>
  <c r="S56" i="67"/>
  <c r="R56" i="67"/>
  <c r="Q56" i="67"/>
  <c r="P56" i="67"/>
  <c r="X56" i="67" s="1"/>
  <c r="O56" i="67"/>
  <c r="N56" i="67"/>
  <c r="M56" i="67"/>
  <c r="L56" i="67"/>
  <c r="AC55" i="67"/>
  <c r="AA55" i="67"/>
  <c r="W55" i="67"/>
  <c r="U55" i="67"/>
  <c r="S55" i="67"/>
  <c r="R55" i="67"/>
  <c r="Q55" i="67"/>
  <c r="P55" i="67"/>
  <c r="X55" i="67" s="1"/>
  <c r="O55" i="67"/>
  <c r="N55" i="67"/>
  <c r="M55" i="67"/>
  <c r="L55" i="67"/>
  <c r="AA54" i="67"/>
  <c r="X54" i="67"/>
  <c r="U54" i="67"/>
  <c r="S54" i="67"/>
  <c r="R54" i="67"/>
  <c r="Q54" i="67"/>
  <c r="O54" i="67"/>
  <c r="N54" i="67"/>
  <c r="M54" i="67"/>
  <c r="AC53" i="67"/>
  <c r="AA53" i="67"/>
  <c r="W53" i="67"/>
  <c r="U53" i="67"/>
  <c r="S53" i="67"/>
  <c r="R53" i="67"/>
  <c r="Q53" i="67"/>
  <c r="P53" i="67"/>
  <c r="X53" i="67" s="1"/>
  <c r="O53" i="67"/>
  <c r="N53" i="67"/>
  <c r="M53" i="67"/>
  <c r="L53" i="67"/>
  <c r="AC52" i="67"/>
  <c r="AA52" i="67"/>
  <c r="W52" i="67"/>
  <c r="U52" i="67"/>
  <c r="S52" i="67"/>
  <c r="R52" i="67"/>
  <c r="Q52" i="67"/>
  <c r="P52" i="67"/>
  <c r="X52" i="67" s="1"/>
  <c r="O52" i="67"/>
  <c r="N52" i="67"/>
  <c r="M52" i="67"/>
  <c r="L52" i="67"/>
  <c r="AC51" i="67"/>
  <c r="AA51" i="67"/>
  <c r="W51" i="67"/>
  <c r="U51" i="67"/>
  <c r="S51" i="67"/>
  <c r="R51" i="67"/>
  <c r="Q51" i="67"/>
  <c r="P51" i="67"/>
  <c r="X51" i="67" s="1"/>
  <c r="O51" i="67"/>
  <c r="N51" i="67"/>
  <c r="M51" i="67"/>
  <c r="L51" i="67"/>
  <c r="AC50" i="67"/>
  <c r="AA50" i="67"/>
  <c r="W50" i="67"/>
  <c r="U50" i="67"/>
  <c r="S50" i="67"/>
  <c r="R50" i="67"/>
  <c r="Q50" i="67"/>
  <c r="P50" i="67"/>
  <c r="X50" i="67" s="1"/>
  <c r="O50" i="67"/>
  <c r="N50" i="67"/>
  <c r="M50" i="67"/>
  <c r="L50" i="67"/>
  <c r="AA49" i="67"/>
  <c r="X49" i="67"/>
  <c r="U49" i="67"/>
  <c r="S49" i="67"/>
  <c r="R49" i="67"/>
  <c r="Q49" i="67"/>
  <c r="O49" i="67"/>
  <c r="N49" i="67"/>
  <c r="M49" i="67"/>
  <c r="AA48" i="67"/>
  <c r="W48" i="67"/>
  <c r="U48" i="67"/>
  <c r="S48" i="67"/>
  <c r="R48" i="67"/>
  <c r="Q48" i="67"/>
  <c r="P48" i="67"/>
  <c r="X48" i="67" s="1"/>
  <c r="O48" i="67"/>
  <c r="N48" i="67"/>
  <c r="M48" i="67"/>
  <c r="L48" i="67"/>
  <c r="AC47" i="67"/>
  <c r="AA47" i="67"/>
  <c r="W47" i="67"/>
  <c r="U47" i="67"/>
  <c r="S47" i="67"/>
  <c r="R47" i="67"/>
  <c r="Q47" i="67"/>
  <c r="P47" i="67"/>
  <c r="X47" i="67" s="1"/>
  <c r="O47" i="67"/>
  <c r="N47" i="67"/>
  <c r="M47" i="67"/>
  <c r="L47" i="67"/>
  <c r="AC46" i="67"/>
  <c r="AA46" i="67"/>
  <c r="W46" i="67"/>
  <c r="U46" i="67"/>
  <c r="S46" i="67"/>
  <c r="R46" i="67"/>
  <c r="Q46" i="67"/>
  <c r="P46" i="67"/>
  <c r="X46" i="67" s="1"/>
  <c r="O46" i="67"/>
  <c r="N46" i="67"/>
  <c r="M46" i="67"/>
  <c r="L46" i="67"/>
  <c r="AC45" i="67"/>
  <c r="AA45" i="67"/>
  <c r="W45" i="67"/>
  <c r="U45" i="67"/>
  <c r="S45" i="67"/>
  <c r="R45" i="67"/>
  <c r="Q45" i="67"/>
  <c r="P45" i="67"/>
  <c r="X45" i="67" s="1"/>
  <c r="O45" i="67"/>
  <c r="N45" i="67"/>
  <c r="M45" i="67"/>
  <c r="L45" i="67"/>
  <c r="AC44" i="67"/>
  <c r="AA44" i="67"/>
  <c r="W44" i="67"/>
  <c r="U44" i="67"/>
  <c r="S44" i="67"/>
  <c r="R44" i="67"/>
  <c r="Q44" i="67"/>
  <c r="P44" i="67"/>
  <c r="X44" i="67" s="1"/>
  <c r="O44" i="67"/>
  <c r="N44" i="67"/>
  <c r="M44" i="67"/>
  <c r="L44" i="67"/>
  <c r="AA43" i="67"/>
  <c r="X43" i="67"/>
  <c r="U43" i="67"/>
  <c r="S43" i="67"/>
  <c r="R43" i="67"/>
  <c r="Q43" i="67"/>
  <c r="O43" i="67"/>
  <c r="N43" i="67"/>
  <c r="M43" i="67"/>
  <c r="AC42" i="67"/>
  <c r="AA42" i="67"/>
  <c r="W42" i="67"/>
  <c r="U42" i="67"/>
  <c r="S42" i="67"/>
  <c r="R42" i="67"/>
  <c r="Q42" i="67"/>
  <c r="P42" i="67"/>
  <c r="X42" i="67" s="1"/>
  <c r="O42" i="67"/>
  <c r="N42" i="67"/>
  <c r="M42" i="67"/>
  <c r="L42" i="67"/>
  <c r="AO41" i="67"/>
  <c r="AN41" i="67"/>
  <c r="AM41" i="67"/>
  <c r="AC41" i="67"/>
  <c r="AA41" i="67"/>
  <c r="W41" i="67"/>
  <c r="U41" i="67"/>
  <c r="S41" i="67"/>
  <c r="R41" i="67"/>
  <c r="Q41" i="67"/>
  <c r="P41" i="67"/>
  <c r="X41" i="67" s="1"/>
  <c r="O41" i="67"/>
  <c r="N41" i="67"/>
  <c r="M41" i="67"/>
  <c r="L41" i="67"/>
  <c r="AO40" i="67"/>
  <c r="AN40" i="67"/>
  <c r="AM40" i="67"/>
  <c r="AC40" i="67"/>
  <c r="AA40" i="67"/>
  <c r="W40" i="67"/>
  <c r="U40" i="67"/>
  <c r="S40" i="67"/>
  <c r="R40" i="67"/>
  <c r="Q40" i="67"/>
  <c r="P40" i="67"/>
  <c r="X40" i="67" s="1"/>
  <c r="O40" i="67"/>
  <c r="N40" i="67"/>
  <c r="M40" i="67"/>
  <c r="L40" i="67"/>
  <c r="AO39" i="67"/>
  <c r="AN39" i="67"/>
  <c r="AM39" i="67"/>
  <c r="AC39" i="67"/>
  <c r="AA39" i="67"/>
  <c r="W39" i="67"/>
  <c r="U39" i="67"/>
  <c r="S39" i="67"/>
  <c r="R39" i="67"/>
  <c r="Q39" i="67"/>
  <c r="P39" i="67"/>
  <c r="X39" i="67" s="1"/>
  <c r="O39" i="67"/>
  <c r="N39" i="67"/>
  <c r="M39" i="67"/>
  <c r="L39" i="67"/>
  <c r="AO38" i="67"/>
  <c r="AN38" i="67"/>
  <c r="AM38" i="67"/>
  <c r="AC38" i="67"/>
  <c r="AA38" i="67"/>
  <c r="W38" i="67"/>
  <c r="U38" i="67"/>
  <c r="S38" i="67"/>
  <c r="R38" i="67"/>
  <c r="Q38" i="67"/>
  <c r="P38" i="67"/>
  <c r="X38" i="67" s="1"/>
  <c r="O38" i="67"/>
  <c r="N38" i="67"/>
  <c r="M38" i="67"/>
  <c r="L38" i="67"/>
  <c r="AO37" i="67"/>
  <c r="AN37" i="67"/>
  <c r="AM37" i="67"/>
  <c r="AC37" i="67"/>
  <c r="AA37" i="67"/>
  <c r="W37" i="67"/>
  <c r="U37" i="67"/>
  <c r="S37" i="67"/>
  <c r="R37" i="67"/>
  <c r="Q37" i="67"/>
  <c r="P37" i="67"/>
  <c r="X37" i="67" s="1"/>
  <c r="O37" i="67"/>
  <c r="N37" i="67"/>
  <c r="M37" i="67"/>
  <c r="L37" i="67"/>
  <c r="AO36" i="67"/>
  <c r="AN36" i="67"/>
  <c r="AM36" i="67"/>
  <c r="AC36" i="67"/>
  <c r="AA36" i="67"/>
  <c r="W36" i="67"/>
  <c r="U36" i="67"/>
  <c r="S36" i="67"/>
  <c r="R36" i="67"/>
  <c r="Q36" i="67"/>
  <c r="P36" i="67"/>
  <c r="X36" i="67" s="1"/>
  <c r="O36" i="67"/>
  <c r="N36" i="67"/>
  <c r="M36" i="67"/>
  <c r="L36" i="67"/>
  <c r="AO35" i="67"/>
  <c r="AN35" i="67"/>
  <c r="AM35" i="67"/>
  <c r="AC35" i="67"/>
  <c r="AA35" i="67"/>
  <c r="W35" i="67"/>
  <c r="U35" i="67"/>
  <c r="S35" i="67"/>
  <c r="R35" i="67"/>
  <c r="Q35" i="67"/>
  <c r="P35" i="67"/>
  <c r="X35" i="67" s="1"/>
  <c r="O35" i="67"/>
  <c r="N35" i="67"/>
  <c r="M35" i="67"/>
  <c r="L35" i="67"/>
  <c r="AO34" i="67"/>
  <c r="AN34" i="67"/>
  <c r="AM34" i="67"/>
  <c r="AA34" i="67"/>
  <c r="X34" i="67"/>
  <c r="U34" i="67"/>
  <c r="S34" i="67"/>
  <c r="R34" i="67"/>
  <c r="Q34" i="67"/>
  <c r="P34" i="67"/>
  <c r="O34" i="67"/>
  <c r="N34" i="67"/>
  <c r="M34" i="67"/>
  <c r="L34" i="67"/>
  <c r="AO33" i="67"/>
  <c r="AN33" i="67"/>
  <c r="AM33" i="67"/>
  <c r="AC33" i="67"/>
  <c r="AA33" i="67"/>
  <c r="W33" i="67"/>
  <c r="U33" i="67"/>
  <c r="S33" i="67"/>
  <c r="R33" i="67"/>
  <c r="Q33" i="67"/>
  <c r="P33" i="67"/>
  <c r="X33" i="67" s="1"/>
  <c r="O33" i="67"/>
  <c r="N33" i="67"/>
  <c r="M33" i="67"/>
  <c r="L33" i="67"/>
  <c r="AO32" i="67"/>
  <c r="AN32" i="67"/>
  <c r="AM32" i="67"/>
  <c r="AC32" i="67"/>
  <c r="AA32" i="67"/>
  <c r="W32" i="67"/>
  <c r="U32" i="67"/>
  <c r="S32" i="67"/>
  <c r="R32" i="67"/>
  <c r="Q32" i="67"/>
  <c r="P32" i="67"/>
  <c r="X32" i="67" s="1"/>
  <c r="O32" i="67"/>
  <c r="N32" i="67"/>
  <c r="M32" i="67"/>
  <c r="L32" i="67"/>
  <c r="AO31" i="67"/>
  <c r="AN31" i="67"/>
  <c r="AM31" i="67"/>
  <c r="AC31" i="67"/>
  <c r="AA31" i="67"/>
  <c r="W31" i="67"/>
  <c r="U31" i="67"/>
  <c r="S31" i="67"/>
  <c r="R31" i="67"/>
  <c r="Q31" i="67"/>
  <c r="P31" i="67"/>
  <c r="X31" i="67" s="1"/>
  <c r="O31" i="67"/>
  <c r="N31" i="67"/>
  <c r="M31" i="67"/>
  <c r="L31" i="67"/>
  <c r="AO30" i="67"/>
  <c r="AN30" i="67"/>
  <c r="AM30" i="67"/>
  <c r="AC30" i="67"/>
  <c r="AA30" i="67"/>
  <c r="W30" i="67"/>
  <c r="U30" i="67"/>
  <c r="S30" i="67"/>
  <c r="R30" i="67"/>
  <c r="Q30" i="67"/>
  <c r="P30" i="67"/>
  <c r="X30" i="67" s="1"/>
  <c r="O30" i="67"/>
  <c r="N30" i="67"/>
  <c r="M30" i="67"/>
  <c r="L30" i="67"/>
  <c r="AO29" i="67"/>
  <c r="AN29" i="67"/>
  <c r="AM29" i="67"/>
  <c r="AC29" i="67"/>
  <c r="AA29" i="67"/>
  <c r="W29" i="67"/>
  <c r="U29" i="67"/>
  <c r="S29" i="67"/>
  <c r="R29" i="67"/>
  <c r="Q29" i="67"/>
  <c r="P29" i="67"/>
  <c r="X29" i="67" s="1"/>
  <c r="O29" i="67"/>
  <c r="N29" i="67"/>
  <c r="M29" i="67"/>
  <c r="L29" i="67"/>
  <c r="AO28" i="67"/>
  <c r="AN28" i="67"/>
  <c r="AM28" i="67"/>
  <c r="AC28" i="67"/>
  <c r="AA28" i="67"/>
  <c r="W28" i="67"/>
  <c r="U28" i="67"/>
  <c r="S28" i="67"/>
  <c r="R28" i="67"/>
  <c r="Q28" i="67"/>
  <c r="P28" i="67"/>
  <c r="X28" i="67" s="1"/>
  <c r="O28" i="67"/>
  <c r="N28" i="67"/>
  <c r="M28" i="67"/>
  <c r="L28" i="67"/>
  <c r="AO27" i="67"/>
  <c r="AN27" i="67"/>
  <c r="AM27" i="67"/>
  <c r="AA27" i="67"/>
  <c r="X27" i="67"/>
  <c r="U27" i="67"/>
  <c r="S27" i="67"/>
  <c r="R27" i="67"/>
  <c r="Q27" i="67"/>
  <c r="O27" i="67"/>
  <c r="N27" i="67"/>
  <c r="M27" i="67"/>
  <c r="AO26" i="67"/>
  <c r="AN26" i="67"/>
  <c r="AM26" i="67"/>
  <c r="AC26" i="67"/>
  <c r="AA26" i="67"/>
  <c r="W26" i="67"/>
  <c r="U26" i="67"/>
  <c r="S26" i="67"/>
  <c r="R26" i="67"/>
  <c r="Q26" i="67"/>
  <c r="P26" i="67"/>
  <c r="X26" i="67" s="1"/>
  <c r="O26" i="67"/>
  <c r="N26" i="67"/>
  <c r="M26" i="67"/>
  <c r="L26" i="67"/>
  <c r="AO25" i="67"/>
  <c r="AN25" i="67"/>
  <c r="AM25" i="67"/>
  <c r="AC25" i="67"/>
  <c r="AA25" i="67"/>
  <c r="W25" i="67"/>
  <c r="U25" i="67"/>
  <c r="S25" i="67"/>
  <c r="R25" i="67"/>
  <c r="Q25" i="67"/>
  <c r="P25" i="67"/>
  <c r="X25" i="67" s="1"/>
  <c r="O25" i="67"/>
  <c r="N25" i="67"/>
  <c r="M25" i="67"/>
  <c r="L25" i="67"/>
  <c r="AO24" i="67"/>
  <c r="AN24" i="67"/>
  <c r="AM24" i="67"/>
  <c r="AC24" i="67"/>
  <c r="AA24" i="67"/>
  <c r="W24" i="67"/>
  <c r="U24" i="67"/>
  <c r="S24" i="67"/>
  <c r="R24" i="67"/>
  <c r="Q24" i="67"/>
  <c r="P24" i="67"/>
  <c r="X24" i="67" s="1"/>
  <c r="O24" i="67"/>
  <c r="N24" i="67"/>
  <c r="M24" i="67"/>
  <c r="L24" i="67"/>
  <c r="AO23" i="67"/>
  <c r="AN23" i="67"/>
  <c r="AM23" i="67"/>
  <c r="AC23" i="67"/>
  <c r="AA23" i="67"/>
  <c r="W23" i="67"/>
  <c r="U23" i="67"/>
  <c r="S23" i="67"/>
  <c r="R23" i="67"/>
  <c r="Q23" i="67"/>
  <c r="P23" i="67"/>
  <c r="X23" i="67" s="1"/>
  <c r="O23" i="67"/>
  <c r="N23" i="67"/>
  <c r="M23" i="67"/>
  <c r="L23" i="67"/>
  <c r="AO22" i="67"/>
  <c r="AN22" i="67"/>
  <c r="AM22" i="67"/>
  <c r="AC22" i="67"/>
  <c r="AA22" i="67"/>
  <c r="W22" i="67"/>
  <c r="U22" i="67"/>
  <c r="S22" i="67"/>
  <c r="R22" i="67"/>
  <c r="Q22" i="67"/>
  <c r="P22" i="67"/>
  <c r="X22" i="67" s="1"/>
  <c r="O22" i="67"/>
  <c r="N22" i="67"/>
  <c r="M22" i="67"/>
  <c r="L22" i="67"/>
  <c r="AO21" i="67"/>
  <c r="AN21" i="67"/>
  <c r="AM21" i="67"/>
  <c r="AC21" i="67"/>
  <c r="AA21" i="67"/>
  <c r="W21" i="67"/>
  <c r="U21" i="67"/>
  <c r="S21" i="67"/>
  <c r="R21" i="67"/>
  <c r="Q21" i="67"/>
  <c r="P21" i="67"/>
  <c r="X21" i="67" s="1"/>
  <c r="O21" i="67"/>
  <c r="N21" i="67"/>
  <c r="M21" i="67"/>
  <c r="L21" i="67"/>
  <c r="AO20" i="67"/>
  <c r="AN20" i="67"/>
  <c r="AM20" i="67"/>
  <c r="AA20" i="67"/>
  <c r="X20" i="67"/>
  <c r="U20" i="67"/>
  <c r="S20" i="67"/>
  <c r="R20" i="67"/>
  <c r="Q20" i="67"/>
  <c r="O20" i="67"/>
  <c r="N20" i="67"/>
  <c r="M20" i="67"/>
  <c r="AO19" i="67"/>
  <c r="AN19" i="67"/>
  <c r="AM19" i="67"/>
  <c r="AC19" i="67"/>
  <c r="AA19" i="67"/>
  <c r="W19" i="67"/>
  <c r="U19" i="67"/>
  <c r="S19" i="67"/>
  <c r="R19" i="67"/>
  <c r="Q19" i="67"/>
  <c r="P19" i="67"/>
  <c r="X19" i="67" s="1"/>
  <c r="O19" i="67"/>
  <c r="N19" i="67"/>
  <c r="M19" i="67"/>
  <c r="L19" i="67"/>
  <c r="AO18" i="67"/>
  <c r="AN18" i="67"/>
  <c r="AM18" i="67"/>
  <c r="AA18" i="67"/>
  <c r="W18" i="67"/>
  <c r="U18" i="67"/>
  <c r="S18" i="67"/>
  <c r="R18" i="67"/>
  <c r="Q18" i="67"/>
  <c r="P18" i="67"/>
  <c r="X18" i="67" s="1"/>
  <c r="O18" i="67"/>
  <c r="N18" i="67"/>
  <c r="M18" i="67"/>
  <c r="L18" i="67"/>
  <c r="AO17" i="67"/>
  <c r="AN17" i="67"/>
  <c r="AM17" i="67"/>
  <c r="AC17" i="67"/>
  <c r="AA17" i="67"/>
  <c r="W17" i="67"/>
  <c r="U17" i="67"/>
  <c r="S17" i="67"/>
  <c r="R17" i="67"/>
  <c r="Q17" i="67"/>
  <c r="P17" i="67"/>
  <c r="X17" i="67" s="1"/>
  <c r="O17" i="67"/>
  <c r="N17" i="67"/>
  <c r="M17" i="67"/>
  <c r="L17" i="67"/>
  <c r="AO16" i="67"/>
  <c r="AN16" i="67"/>
  <c r="AM16" i="67"/>
  <c r="AC16" i="67"/>
  <c r="AA16" i="67"/>
  <c r="W16" i="67"/>
  <c r="U16" i="67"/>
  <c r="S16" i="67"/>
  <c r="R16" i="67"/>
  <c r="Q16" i="67"/>
  <c r="P16" i="67"/>
  <c r="X16" i="67" s="1"/>
  <c r="O16" i="67"/>
  <c r="N16" i="67"/>
  <c r="M16" i="67"/>
  <c r="L16" i="67"/>
  <c r="AO15" i="67"/>
  <c r="AN15" i="67"/>
  <c r="AM15" i="67"/>
  <c r="AC15" i="67"/>
  <c r="AA15" i="67"/>
  <c r="W15" i="67"/>
  <c r="U15" i="67"/>
  <c r="S15" i="67"/>
  <c r="R15" i="67"/>
  <c r="Q15" i="67"/>
  <c r="P15" i="67"/>
  <c r="X15" i="67" s="1"/>
  <c r="O15" i="67"/>
  <c r="N15" i="67"/>
  <c r="M15" i="67"/>
  <c r="L15" i="67"/>
  <c r="AO14" i="67"/>
  <c r="AN14" i="67"/>
  <c r="AM14" i="67"/>
  <c r="AC14" i="67"/>
  <c r="AA14" i="67"/>
  <c r="W14" i="67"/>
  <c r="U14" i="67"/>
  <c r="S14" i="67"/>
  <c r="R14" i="67"/>
  <c r="Q14" i="67"/>
  <c r="P14" i="67"/>
  <c r="X14" i="67" s="1"/>
  <c r="O14" i="67"/>
  <c r="N14" i="67"/>
  <c r="M14" i="67"/>
  <c r="L14" i="67"/>
  <c r="AO13" i="67"/>
  <c r="AN13" i="67"/>
  <c r="AM13" i="67"/>
  <c r="AC13" i="67"/>
  <c r="AA13" i="67"/>
  <c r="W13" i="67"/>
  <c r="U13" i="67"/>
  <c r="S13" i="67"/>
  <c r="R13" i="67"/>
  <c r="Q13" i="67"/>
  <c r="P13" i="67"/>
  <c r="X13" i="67" s="1"/>
  <c r="O13" i="67"/>
  <c r="N13" i="67"/>
  <c r="M13" i="67"/>
  <c r="L13" i="67"/>
  <c r="AO12" i="67"/>
  <c r="AN12" i="67"/>
  <c r="AM12" i="67"/>
  <c r="AA12" i="67"/>
  <c r="X12" i="67"/>
  <c r="U12" i="67"/>
  <c r="S12" i="67"/>
  <c r="R12" i="67"/>
  <c r="Q12" i="67"/>
  <c r="P12" i="67"/>
  <c r="O12" i="67"/>
  <c r="N12" i="67"/>
  <c r="M12" i="67"/>
  <c r="L12" i="67"/>
  <c r="AO11" i="67"/>
  <c r="AN11" i="67"/>
  <c r="AM11" i="67"/>
  <c r="AC11" i="67"/>
  <c r="AA11" i="67"/>
  <c r="W11" i="67"/>
  <c r="U11" i="67"/>
  <c r="S11" i="67"/>
  <c r="R11" i="67"/>
  <c r="Q11" i="67"/>
  <c r="P11" i="67"/>
  <c r="X11" i="67" s="1"/>
  <c r="O11" i="67"/>
  <c r="N11" i="67"/>
  <c r="M11" i="67"/>
  <c r="L11" i="67"/>
  <c r="AO10" i="67"/>
  <c r="AN10" i="67"/>
  <c r="AM10" i="67"/>
  <c r="AC10" i="67"/>
  <c r="AA10" i="67"/>
  <c r="W10" i="67"/>
  <c r="U10" i="67"/>
  <c r="S10" i="67"/>
  <c r="R10" i="67"/>
  <c r="Q10" i="67"/>
  <c r="P10" i="67"/>
  <c r="X10" i="67" s="1"/>
  <c r="O10" i="67"/>
  <c r="N10" i="67"/>
  <c r="M10" i="67"/>
  <c r="L10" i="67"/>
  <c r="AO9" i="67"/>
  <c r="AN9" i="67"/>
  <c r="AM9" i="67"/>
  <c r="AC9" i="67"/>
  <c r="AA9" i="67"/>
  <c r="W9" i="67"/>
  <c r="U9" i="67"/>
  <c r="S9" i="67"/>
  <c r="R9" i="67"/>
  <c r="Q9" i="67"/>
  <c r="P9" i="67"/>
  <c r="X9" i="67" s="1"/>
  <c r="O9" i="67"/>
  <c r="N9" i="67"/>
  <c r="M9" i="67"/>
  <c r="L9" i="67"/>
  <c r="AO8" i="67"/>
  <c r="AN8" i="67"/>
  <c r="AM8" i="67"/>
  <c r="AC8" i="67"/>
  <c r="AA8" i="67"/>
  <c r="W8" i="67"/>
  <c r="U8" i="67"/>
  <c r="S8" i="67"/>
  <c r="R8" i="67"/>
  <c r="Q8" i="67"/>
  <c r="P8" i="67"/>
  <c r="X8" i="67" s="1"/>
  <c r="O8" i="67"/>
  <c r="N8" i="67"/>
  <c r="M8" i="67"/>
  <c r="L8" i="67"/>
  <c r="AO7" i="67"/>
  <c r="AN7" i="67"/>
  <c r="AM7" i="67"/>
  <c r="AC7" i="67"/>
  <c r="AA7" i="67"/>
  <c r="W7" i="67"/>
  <c r="U7" i="67"/>
  <c r="S7" i="67"/>
  <c r="R7" i="67"/>
  <c r="Q7" i="67"/>
  <c r="P7" i="67"/>
  <c r="X7" i="67" s="1"/>
  <c r="O7" i="67"/>
  <c r="N7" i="67"/>
  <c r="M7" i="67"/>
  <c r="L7" i="67"/>
  <c r="AO6" i="67"/>
  <c r="AN6" i="67"/>
  <c r="AM6" i="67"/>
  <c r="AC6" i="67"/>
  <c r="AA6" i="67"/>
  <c r="W6" i="67"/>
  <c r="U6" i="67"/>
  <c r="S6" i="67"/>
  <c r="R6" i="67"/>
  <c r="Q6" i="67"/>
  <c r="P6" i="67"/>
  <c r="X6" i="67" s="1"/>
  <c r="O6" i="67"/>
  <c r="N6" i="67"/>
  <c r="M6" i="67"/>
  <c r="L6" i="67"/>
  <c r="AO5" i="67"/>
  <c r="AN5" i="67"/>
  <c r="AM5" i="67"/>
  <c r="AC5" i="67"/>
  <c r="AA5" i="67"/>
  <c r="W5" i="67"/>
  <c r="U5" i="67"/>
  <c r="S5" i="67"/>
  <c r="R5" i="67"/>
  <c r="Q5" i="67"/>
  <c r="P5" i="67"/>
  <c r="X5" i="67" s="1"/>
  <c r="O5" i="67"/>
  <c r="N5" i="67"/>
  <c r="M5" i="67"/>
  <c r="L5" i="67"/>
  <c r="AO4" i="67"/>
  <c r="AN4" i="67"/>
  <c r="AM4" i="67"/>
  <c r="AC4" i="67"/>
  <c r="AA4" i="67"/>
  <c r="W4" i="67"/>
  <c r="U4" i="67"/>
  <c r="S4" i="67"/>
  <c r="R4" i="67"/>
  <c r="Q4" i="67"/>
  <c r="P4" i="67"/>
  <c r="X4" i="67" s="1"/>
  <c r="O4" i="67"/>
  <c r="N4" i="67"/>
  <c r="M4" i="67"/>
  <c r="L4" i="67"/>
  <c r="AO3" i="67"/>
  <c r="AN3" i="67"/>
  <c r="AM3" i="67"/>
  <c r="AA3" i="67"/>
  <c r="X3" i="67"/>
  <c r="U3" i="67"/>
  <c r="S3" i="67"/>
  <c r="R3" i="67"/>
  <c r="Q3" i="67"/>
  <c r="P3" i="67"/>
  <c r="O3" i="67"/>
  <c r="N3" i="67"/>
  <c r="M3" i="67"/>
  <c r="L3" i="67"/>
  <c r="AO2" i="67"/>
  <c r="AN2" i="67"/>
  <c r="AM2" i="67"/>
  <c r="T478" i="67" l="1"/>
  <c r="T585" i="67"/>
  <c r="T657" i="67"/>
  <c r="T718" i="67"/>
  <c r="W453" i="67"/>
  <c r="W718" i="67"/>
  <c r="T273" i="67"/>
  <c r="W450" i="67"/>
  <c r="T633" i="67"/>
  <c r="P324" i="67"/>
  <c r="V327" i="67" s="1" a="1"/>
  <c r="V327" i="67" s="1"/>
  <c r="X515" i="67"/>
  <c r="T514" i="67" s="1"/>
  <c r="T694" i="67"/>
  <c r="T695" i="67"/>
  <c r="AQ7" i="67"/>
  <c r="AQ2" i="67"/>
  <c r="AQ8" i="67"/>
  <c r="AQ3" i="67"/>
  <c r="AQ9" i="67"/>
  <c r="AQ4" i="67"/>
  <c r="AQ6" i="67"/>
  <c r="AQ11" i="67"/>
  <c r="AQ10" i="67"/>
  <c r="AQ5" i="67"/>
  <c r="W808" i="67"/>
  <c r="W816" i="67"/>
  <c r="AS6" i="67"/>
  <c r="AS11" i="67"/>
  <c r="P166" i="67"/>
  <c r="V167" i="67" s="1" a="1"/>
  <c r="V167" i="67" s="1"/>
  <c r="AS10" i="67"/>
  <c r="AS5" i="67"/>
  <c r="AS9" i="67"/>
  <c r="AS4" i="67"/>
  <c r="AS7" i="67"/>
  <c r="AS2" i="67"/>
  <c r="W723" i="67"/>
  <c r="T119" i="67"/>
  <c r="W446" i="67"/>
  <c r="W598" i="67"/>
  <c r="AS8" i="67"/>
  <c r="AS3" i="67"/>
  <c r="T669" i="67"/>
  <c r="W711" i="67"/>
  <c r="W812" i="67"/>
  <c r="T723" i="67"/>
  <c r="T767" i="67"/>
  <c r="P54" i="67"/>
  <c r="V54" i="67" s="1" a="1"/>
  <c r="V54" i="67" s="1"/>
  <c r="W154" i="67"/>
  <c r="T785" i="67"/>
  <c r="T627" i="67"/>
  <c r="T759" i="67"/>
  <c r="P300" i="67"/>
  <c r="V300" i="67" s="1" a="1"/>
  <c r="V300" i="67" s="1"/>
  <c r="T53" i="67"/>
  <c r="L54" i="67"/>
  <c r="T60" i="67"/>
  <c r="T64" i="67"/>
  <c r="T65" i="67"/>
  <c r="P111" i="67"/>
  <c r="V113" i="67" s="1" a="1"/>
  <c r="V113" i="67" s="1"/>
  <c r="W166" i="67"/>
  <c r="X238" i="67"/>
  <c r="T238" i="67" s="1"/>
  <c r="P243" i="67"/>
  <c r="V243" i="67" s="1" a="1"/>
  <c r="V243" i="67" s="1"/>
  <c r="T245" i="67"/>
  <c r="T246" i="67"/>
  <c r="T269" i="67"/>
  <c r="T270" i="67"/>
  <c r="T272" i="67"/>
  <c r="T496" i="67"/>
  <c r="T498" i="67"/>
  <c r="T499" i="67"/>
  <c r="T502" i="67"/>
  <c r="T504" i="67"/>
  <c r="T512" i="67"/>
  <c r="T530" i="67"/>
  <c r="P531" i="67"/>
  <c r="V537" i="67" s="1" a="1"/>
  <c r="V537" i="67" s="1"/>
  <c r="X184" i="67"/>
  <c r="T183" i="67" s="1"/>
  <c r="P342" i="67"/>
  <c r="V344" i="67" s="1" a="1"/>
  <c r="V344" i="67" s="1"/>
  <c r="T404" i="67"/>
  <c r="T482" i="67"/>
  <c r="T483" i="67"/>
  <c r="T755" i="67"/>
  <c r="T756" i="67"/>
  <c r="T757" i="67"/>
  <c r="T797" i="67"/>
  <c r="T814" i="67"/>
  <c r="T75" i="67"/>
  <c r="T136" i="67"/>
  <c r="T220" i="67"/>
  <c r="T221" i="67"/>
  <c r="T338" i="67"/>
  <c r="T339" i="67"/>
  <c r="T340" i="67"/>
  <c r="L342" i="67"/>
  <c r="T350" i="67"/>
  <c r="T450" i="67"/>
  <c r="T548" i="67"/>
  <c r="T705" i="67"/>
  <c r="T743" i="67"/>
  <c r="T745" i="67"/>
  <c r="T66" i="67"/>
  <c r="T93" i="67"/>
  <c r="T95" i="67"/>
  <c r="T96" i="67"/>
  <c r="T97" i="67"/>
  <c r="T153" i="67"/>
  <c r="T231" i="67"/>
  <c r="T288" i="67"/>
  <c r="W318" i="67"/>
  <c r="P450" i="67"/>
  <c r="V450" i="67" s="1" a="1"/>
  <c r="V450" i="67" s="1"/>
  <c r="T635" i="67"/>
  <c r="T638" i="67"/>
  <c r="T698" i="67"/>
  <c r="T651" i="67"/>
  <c r="T8" i="67"/>
  <c r="T15" i="67"/>
  <c r="T86" i="67"/>
  <c r="T88" i="67"/>
  <c r="T102" i="67"/>
  <c r="X189" i="67"/>
  <c r="T188" i="67" s="1"/>
  <c r="T194" i="67"/>
  <c r="T204" i="67"/>
  <c r="T205" i="67"/>
  <c r="T378" i="67"/>
  <c r="T379" i="67"/>
  <c r="T387" i="67"/>
  <c r="T677" i="67"/>
  <c r="T678" i="67"/>
  <c r="T679" i="67"/>
  <c r="T699" i="67"/>
  <c r="T711" i="67"/>
  <c r="P718" i="67"/>
  <c r="V721" i="67" s="1" a="1"/>
  <c r="V721" i="67" s="1"/>
  <c r="T721" i="67"/>
  <c r="T722" i="67"/>
  <c r="T724" i="67"/>
  <c r="T726" i="67"/>
  <c r="T727" i="67"/>
  <c r="T735" i="67"/>
  <c r="T776" i="67"/>
  <c r="T19" i="67"/>
  <c r="T111" i="67"/>
  <c r="T135" i="67"/>
  <c r="V3" i="67" a="1"/>
  <c r="V3" i="67" s="1"/>
  <c r="T6" i="67"/>
  <c r="T10" i="67"/>
  <c r="T17" i="67"/>
  <c r="T31" i="67"/>
  <c r="T38" i="67"/>
  <c r="T42" i="67"/>
  <c r="T76" i="67"/>
  <c r="P106" i="67"/>
  <c r="V107" i="67" s="1" a="1"/>
  <c r="V107" i="67" s="1"/>
  <c r="T110" i="67"/>
  <c r="L111" i="67"/>
  <c r="T129" i="67"/>
  <c r="P147" i="67"/>
  <c r="V151" i="67" s="1" a="1"/>
  <c r="V151" i="67" s="1"/>
  <c r="T154" i="67"/>
  <c r="W171" i="67"/>
  <c r="T172" i="67"/>
  <c r="T253" i="67"/>
  <c r="W279" i="67"/>
  <c r="T282" i="67"/>
  <c r="T283" i="67"/>
  <c r="T284" i="67"/>
  <c r="T299" i="67"/>
  <c r="W330" i="67"/>
  <c r="P348" i="67"/>
  <c r="V351" i="67" s="1" a="1"/>
  <c r="V351" i="67" s="1"/>
  <c r="W434" i="67"/>
  <c r="X457" i="67"/>
  <c r="T457" i="67" s="1"/>
  <c r="T462" i="67"/>
  <c r="T463" i="67"/>
  <c r="T489" i="67"/>
  <c r="T494" i="67"/>
  <c r="T495" i="67"/>
  <c r="T551" i="67"/>
  <c r="T553" i="67"/>
  <c r="T554" i="67"/>
  <c r="T560" i="67"/>
  <c r="T565" i="67"/>
  <c r="P598" i="67"/>
  <c r="V602" i="67" s="1" a="1"/>
  <c r="V602" i="67" s="1"/>
  <c r="T604" i="67"/>
  <c r="T647" i="67"/>
  <c r="T749" i="67"/>
  <c r="T750" i="67"/>
  <c r="T751" i="67"/>
  <c r="T752" i="67"/>
  <c r="T761" i="67"/>
  <c r="T763" i="67"/>
  <c r="T764" i="67"/>
  <c r="T801" i="67"/>
  <c r="T805" i="67"/>
  <c r="T809" i="67"/>
  <c r="T753" i="67"/>
  <c r="T765" i="67"/>
  <c r="T789" i="67"/>
  <c r="W66" i="67"/>
  <c r="P86" i="67"/>
  <c r="V89" i="67" s="1" a="1"/>
  <c r="V89" i="67" s="1"/>
  <c r="T100" i="67"/>
  <c r="P101" i="67"/>
  <c r="V103" i="67" s="1" a="1"/>
  <c r="V103" i="67" s="1"/>
  <c r="W130" i="67"/>
  <c r="W147" i="67"/>
  <c r="T148" i="67"/>
  <c r="T169" i="67"/>
  <c r="P219" i="67"/>
  <c r="V222" i="67" s="1" a="1"/>
  <c r="V222" i="67" s="1"/>
  <c r="T235" i="67"/>
  <c r="T277" i="67"/>
  <c r="T293" i="67"/>
  <c r="P294" i="67"/>
  <c r="V296" i="67" s="1" a="1"/>
  <c r="V296" i="67" s="1"/>
  <c r="T320" i="67"/>
  <c r="T321" i="67"/>
  <c r="L324" i="67"/>
  <c r="W336" i="67"/>
  <c r="T449" i="67"/>
  <c r="T468" i="67"/>
  <c r="T484" i="67"/>
  <c r="T519" i="67"/>
  <c r="T570" i="67"/>
  <c r="T579" i="67"/>
  <c r="T598" i="67"/>
  <c r="T618" i="67"/>
  <c r="T621" i="67"/>
  <c r="T652" i="67"/>
  <c r="T654" i="67"/>
  <c r="T655" i="67"/>
  <c r="L718" i="67"/>
  <c r="T780" i="67"/>
  <c r="T782" i="67"/>
  <c r="P808" i="67"/>
  <c r="V811" i="67" s="1" a="1"/>
  <c r="V811" i="67" s="1"/>
  <c r="P20" i="67"/>
  <c r="V22" i="67" s="1" a="1"/>
  <c r="V22" i="67" s="1"/>
  <c r="X179" i="67"/>
  <c r="T178" i="67" s="1"/>
  <c r="T825" i="67"/>
  <c r="W823" i="67"/>
  <c r="P43" i="67"/>
  <c r="V46" i="67" s="1" a="1"/>
  <c r="V46" i="67" s="1"/>
  <c r="X74" i="67"/>
  <c r="T73" i="67" s="1"/>
  <c r="W73" i="67"/>
  <c r="T137" i="67"/>
  <c r="T18" i="67"/>
  <c r="T32" i="67"/>
  <c r="T39" i="67"/>
  <c r="W43" i="67"/>
  <c r="P49" i="67"/>
  <c r="V51" i="67" s="1" a="1"/>
  <c r="V51" i="67" s="1"/>
  <c r="T58" i="67"/>
  <c r="T59" i="67"/>
  <c r="T67" i="67"/>
  <c r="P70" i="67"/>
  <c r="V72" i="67" s="1" a="1"/>
  <c r="V72" i="67" s="1"/>
  <c r="T319" i="67"/>
  <c r="T663" i="67"/>
  <c r="T687" i="67"/>
  <c r="P80" i="67"/>
  <c r="V80" i="67" s="1" a="1"/>
  <c r="V80" i="67" s="1"/>
  <c r="T82" i="67"/>
  <c r="T85" i="67"/>
  <c r="T117" i="67"/>
  <c r="T133" i="67"/>
  <c r="T157" i="67"/>
  <c r="T159" i="67"/>
  <c r="T161" i="67"/>
  <c r="T193" i="67"/>
  <c r="T207" i="67"/>
  <c r="L219" i="67"/>
  <c r="P225" i="67"/>
  <c r="V229" i="67" s="1" a="1"/>
  <c r="V229" i="67" s="1"/>
  <c r="W231" i="67"/>
  <c r="T233" i="67"/>
  <c r="L243" i="67"/>
  <c r="W288" i="67"/>
  <c r="W294" i="67"/>
  <c r="T295" i="67"/>
  <c r="T302" i="67"/>
  <c r="T333" i="67"/>
  <c r="T334" i="67"/>
  <c r="T335" i="67"/>
  <c r="T370" i="67"/>
  <c r="T371" i="67"/>
  <c r="T374" i="67"/>
  <c r="T376" i="67"/>
  <c r="T377" i="67"/>
  <c r="T398" i="67"/>
  <c r="T403" i="67"/>
  <c r="T429" i="67"/>
  <c r="T430" i="67"/>
  <c r="T432" i="67"/>
  <c r="T433" i="67"/>
  <c r="T469" i="67"/>
  <c r="T474" i="67"/>
  <c r="T475" i="67"/>
  <c r="T477" i="67"/>
  <c r="T511" i="67"/>
  <c r="W526" i="67"/>
  <c r="T538" i="67"/>
  <c r="T540" i="67"/>
  <c r="T541" i="67"/>
  <c r="T542" i="67"/>
  <c r="T544" i="67"/>
  <c r="T546" i="67"/>
  <c r="T563" i="67"/>
  <c r="T571" i="67"/>
  <c r="T581" i="67"/>
  <c r="T582" i="67"/>
  <c r="T632" i="67"/>
  <c r="T689" i="67"/>
  <c r="T709" i="67"/>
  <c r="T713" i="67"/>
  <c r="T716" i="67"/>
  <c r="T774" i="67"/>
  <c r="T802" i="67"/>
  <c r="T202" i="67"/>
  <c r="T228" i="67"/>
  <c r="L300" i="67"/>
  <c r="L450" i="67"/>
  <c r="T465" i="67"/>
  <c r="T497" i="67"/>
  <c r="X522" i="67"/>
  <c r="T522" i="67" s="1"/>
  <c r="T599" i="67"/>
  <c r="T611" i="67"/>
  <c r="T624" i="67"/>
  <c r="T769" i="67"/>
  <c r="T777" i="67"/>
  <c r="T799" i="67"/>
  <c r="P76" i="67"/>
  <c r="V76" i="67" s="1" a="1"/>
  <c r="V76" i="67" s="1"/>
  <c r="T78" i="67"/>
  <c r="T139" i="67"/>
  <c r="T166" i="67"/>
  <c r="T170" i="67"/>
  <c r="W249" i="67"/>
  <c r="T278" i="67"/>
  <c r="T326" i="67"/>
  <c r="T344" i="67"/>
  <c r="T345" i="67"/>
  <c r="T347" i="67"/>
  <c r="L348" i="67"/>
  <c r="T357" i="67"/>
  <c r="T358" i="67"/>
  <c r="T359" i="67"/>
  <c r="T360" i="67"/>
  <c r="T383" i="67"/>
  <c r="T384" i="67"/>
  <c r="T385" i="67"/>
  <c r="T388" i="67"/>
  <c r="T389" i="67"/>
  <c r="T390" i="67"/>
  <c r="T392" i="67"/>
  <c r="T413" i="67"/>
  <c r="T414" i="67"/>
  <c r="T415" i="67"/>
  <c r="T419" i="67"/>
  <c r="T420" i="67"/>
  <c r="T421" i="67"/>
  <c r="P521" i="67"/>
  <c r="V523" i="67" s="1" a="1"/>
  <c r="V523" i="67" s="1"/>
  <c r="T533" i="67"/>
  <c r="T556" i="67"/>
  <c r="T575" i="67"/>
  <c r="T587" i="67"/>
  <c r="T596" i="67"/>
  <c r="L598" i="67"/>
  <c r="T660" i="67"/>
  <c r="T662" i="67"/>
  <c r="T670" i="67"/>
  <c r="T671" i="67"/>
  <c r="T685" i="67"/>
  <c r="T686" i="67"/>
  <c r="T733" i="67"/>
  <c r="T734" i="67"/>
  <c r="T740" i="67"/>
  <c r="T792" i="67"/>
  <c r="T793" i="67"/>
  <c r="L808" i="67"/>
  <c r="T808" i="67"/>
  <c r="T817" i="67"/>
  <c r="T818" i="67"/>
  <c r="T52" i="67"/>
  <c r="T113" i="67"/>
  <c r="P137" i="67"/>
  <c r="V140" i="67" s="1" a="1"/>
  <c r="V140" i="67" s="1"/>
  <c r="L137" i="67"/>
  <c r="W243" i="67"/>
  <c r="X244" i="67"/>
  <c r="T244" i="67" s="1"/>
  <c r="X256" i="67"/>
  <c r="T256" i="67" s="1"/>
  <c r="W255" i="67"/>
  <c r="X268" i="67"/>
  <c r="T267" i="67" s="1"/>
  <c r="W267" i="67"/>
  <c r="X307" i="67"/>
  <c r="T307" i="67" s="1"/>
  <c r="W306" i="67"/>
  <c r="P318" i="67"/>
  <c r="V323" i="67" s="1" a="1"/>
  <c r="V323" i="67" s="1"/>
  <c r="L318" i="67"/>
  <c r="X349" i="67"/>
  <c r="T349" i="67" s="1"/>
  <c r="W348" i="67"/>
  <c r="T472" i="67"/>
  <c r="W591" i="67"/>
  <c r="X592" i="67"/>
  <c r="T591" i="67" s="1"/>
  <c r="T675" i="67"/>
  <c r="T7" i="67"/>
  <c r="T11" i="67"/>
  <c r="T14" i="67"/>
  <c r="T21" i="67"/>
  <c r="T22" i="67"/>
  <c r="T23" i="67"/>
  <c r="T24" i="67"/>
  <c r="T25" i="67"/>
  <c r="T26" i="67"/>
  <c r="P27" i="67"/>
  <c r="V30" i="67" s="1" a="1"/>
  <c r="V30" i="67" s="1"/>
  <c r="L43" i="67"/>
  <c r="W54" i="67"/>
  <c r="T56" i="67"/>
  <c r="W60" i="67"/>
  <c r="T61" i="67"/>
  <c r="T83" i="67"/>
  <c r="W92" i="67"/>
  <c r="W101" i="67"/>
  <c r="T103" i="67"/>
  <c r="T106" i="67"/>
  <c r="T114" i="67"/>
  <c r="W117" i="67"/>
  <c r="T118" i="67"/>
  <c r="T147" i="67"/>
  <c r="W159" i="67"/>
  <c r="T208" i="67"/>
  <c r="W219" i="67"/>
  <c r="T222" i="67"/>
  <c r="T236" i="67"/>
  <c r="T239" i="67"/>
  <c r="T240" i="67"/>
  <c r="T241" i="67"/>
  <c r="P249" i="67"/>
  <c r="V253" i="67" s="1" a="1"/>
  <c r="V253" i="67" s="1"/>
  <c r="L249" i="67"/>
  <c r="X325" i="67"/>
  <c r="T324" i="67" s="1"/>
  <c r="W324" i="67"/>
  <c r="P453" i="67"/>
  <c r="V453" i="67" s="1" a="1"/>
  <c r="V453" i="67" s="1"/>
  <c r="L453" i="67"/>
  <c r="T476" i="67"/>
  <c r="T20" i="67"/>
  <c r="W20" i="67"/>
  <c r="T30" i="67"/>
  <c r="T37" i="67"/>
  <c r="T41" i="67"/>
  <c r="T45" i="67"/>
  <c r="L49" i="67"/>
  <c r="T57" i="67"/>
  <c r="T62" i="67"/>
  <c r="T68" i="67"/>
  <c r="L76" i="67"/>
  <c r="W80" i="67"/>
  <c r="L86" i="67"/>
  <c r="T98" i="67"/>
  <c r="T105" i="67"/>
  <c r="L106" i="67"/>
  <c r="T108" i="67"/>
  <c r="T115" i="67"/>
  <c r="T116" i="67"/>
  <c r="X125" i="67"/>
  <c r="T124" i="67" s="1"/>
  <c r="T126" i="67"/>
  <c r="T127" i="67"/>
  <c r="T131" i="67"/>
  <c r="T132" i="67"/>
  <c r="T140" i="67"/>
  <c r="T141" i="67"/>
  <c r="T156" i="67"/>
  <c r="T165" i="67"/>
  <c r="T168" i="67"/>
  <c r="T171" i="67"/>
  <c r="T173" i="67"/>
  <c r="T201" i="67"/>
  <c r="T203" i="67"/>
  <c r="X214" i="67"/>
  <c r="T214" i="67" s="1"/>
  <c r="W213" i="67"/>
  <c r="T234" i="67"/>
  <c r="X262" i="67"/>
  <c r="T261" i="67" s="1"/>
  <c r="W261" i="67"/>
  <c r="P273" i="67"/>
  <c r="V273" i="67" s="1" a="1"/>
  <c r="V273" i="67" s="1"/>
  <c r="L273" i="67"/>
  <c r="X301" i="67"/>
  <c r="W300" i="67"/>
  <c r="T346" i="67"/>
  <c r="T448" i="67"/>
  <c r="T500" i="67"/>
  <c r="T5" i="67"/>
  <c r="T9" i="67"/>
  <c r="T16" i="67"/>
  <c r="T29" i="67"/>
  <c r="T33" i="67"/>
  <c r="T36" i="67"/>
  <c r="T40" i="67"/>
  <c r="T46" i="67"/>
  <c r="T47" i="67"/>
  <c r="T48" i="67"/>
  <c r="W49" i="67"/>
  <c r="T51" i="67"/>
  <c r="P60" i="67"/>
  <c r="V61" i="67" s="1" a="1"/>
  <c r="V61" i="67" s="1"/>
  <c r="P66" i="67"/>
  <c r="V66" i="67" s="1" a="1"/>
  <c r="V66" i="67" s="1"/>
  <c r="T72" i="67"/>
  <c r="W76" i="67"/>
  <c r="T79" i="67"/>
  <c r="W86" i="67"/>
  <c r="T90" i="67"/>
  <c r="T91" i="67"/>
  <c r="T92" i="67"/>
  <c r="T99" i="67"/>
  <c r="L101" i="67"/>
  <c r="T101" i="67"/>
  <c r="T122" i="67"/>
  <c r="T128" i="67"/>
  <c r="W142" i="67"/>
  <c r="X143" i="67"/>
  <c r="T142" i="67" s="1"/>
  <c r="T152" i="67"/>
  <c r="T177" i="67"/>
  <c r="T182" i="67"/>
  <c r="T187" i="67"/>
  <c r="T192" i="67"/>
  <c r="T229" i="67"/>
  <c r="T230" i="67"/>
  <c r="T276" i="67"/>
  <c r="W312" i="67"/>
  <c r="T313" i="67"/>
  <c r="T318" i="67"/>
  <c r="T336" i="67"/>
  <c r="W354" i="67"/>
  <c r="T356" i="67"/>
  <c r="T400" i="67"/>
  <c r="T401" i="67"/>
  <c r="T402" i="67"/>
  <c r="T436" i="67"/>
  <c r="T437" i="67"/>
  <c r="T438" i="67"/>
  <c r="T439" i="67"/>
  <c r="P446" i="67"/>
  <c r="V446" i="67" s="1" a="1"/>
  <c r="V446" i="67" s="1"/>
  <c r="L446" i="67"/>
  <c r="T481" i="67"/>
  <c r="T491" i="67"/>
  <c r="T490" i="67"/>
  <c r="T510" i="67"/>
  <c r="T645" i="67"/>
  <c r="T747" i="67"/>
  <c r="T120" i="67"/>
  <c r="T121" i="67"/>
  <c r="T134" i="67"/>
  <c r="T138" i="67"/>
  <c r="T144" i="67"/>
  <c r="T149" i="67"/>
  <c r="T158" i="67"/>
  <c r="T162" i="67"/>
  <c r="P171" i="67"/>
  <c r="V176" i="67" s="1" a="1"/>
  <c r="V176" i="67" s="1"/>
  <c r="T175" i="67"/>
  <c r="T197" i="67"/>
  <c r="T209" i="67"/>
  <c r="T210" i="67"/>
  <c r="T211" i="67"/>
  <c r="T215" i="67"/>
  <c r="T216" i="67"/>
  <c r="T223" i="67"/>
  <c r="T224" i="67"/>
  <c r="T250" i="67"/>
  <c r="T251" i="67"/>
  <c r="T257" i="67"/>
  <c r="T263" i="67"/>
  <c r="T264" i="67"/>
  <c r="T265" i="67"/>
  <c r="T271" i="67"/>
  <c r="T285" i="67"/>
  <c r="T294" i="67"/>
  <c r="T296" i="67"/>
  <c r="T297" i="67"/>
  <c r="T303" i="67"/>
  <c r="T309" i="67"/>
  <c r="T310" i="67"/>
  <c r="T311" i="67"/>
  <c r="T314" i="67"/>
  <c r="T315" i="67"/>
  <c r="T316" i="67"/>
  <c r="T323" i="67"/>
  <c r="T328" i="67"/>
  <c r="T329" i="67"/>
  <c r="P336" i="67"/>
  <c r="V339" i="67" s="1" a="1"/>
  <c r="V339" i="67" s="1"/>
  <c r="T352" i="67"/>
  <c r="T353" i="67"/>
  <c r="T362" i="67"/>
  <c r="T363" i="67"/>
  <c r="T364" i="67"/>
  <c r="T391" i="67"/>
  <c r="T405" i="67"/>
  <c r="T406" i="67"/>
  <c r="T407" i="67"/>
  <c r="T423" i="67"/>
  <c r="T424" i="67"/>
  <c r="T425" i="67"/>
  <c r="T426" i="67"/>
  <c r="T442" i="67"/>
  <c r="T443" i="67"/>
  <c r="T458" i="67"/>
  <c r="T459" i="67"/>
  <c r="T485" i="67"/>
  <c r="T486" i="67"/>
  <c r="T487" i="67"/>
  <c r="T492" i="67"/>
  <c r="T524" i="67"/>
  <c r="L531" i="67"/>
  <c r="X532" i="67"/>
  <c r="T531" i="67" s="1"/>
  <c r="W531" i="67"/>
  <c r="T145" i="67"/>
  <c r="T146" i="67"/>
  <c r="T150" i="67"/>
  <c r="T151" i="67"/>
  <c r="T163" i="67"/>
  <c r="T167" i="67"/>
  <c r="T176" i="67"/>
  <c r="T180" i="67"/>
  <c r="T181" i="67"/>
  <c r="T185" i="67"/>
  <c r="T186" i="67"/>
  <c r="T190" i="67"/>
  <c r="T191" i="67"/>
  <c r="T198" i="67"/>
  <c r="T199" i="67"/>
  <c r="T200" i="67"/>
  <c r="T212" i="67"/>
  <c r="T217" i="67"/>
  <c r="T227" i="67"/>
  <c r="T232" i="67"/>
  <c r="T254" i="67"/>
  <c r="T258" i="67"/>
  <c r="T259" i="67"/>
  <c r="T260" i="67"/>
  <c r="T266" i="67"/>
  <c r="P267" i="67"/>
  <c r="V269" i="67" s="1" a="1"/>
  <c r="V269" i="67" s="1"/>
  <c r="T274" i="67"/>
  <c r="T275" i="67"/>
  <c r="T290" i="67"/>
  <c r="T291" i="67"/>
  <c r="T292" i="67"/>
  <c r="T298" i="67"/>
  <c r="T304" i="67"/>
  <c r="T305" i="67"/>
  <c r="T367" i="67"/>
  <c r="T368" i="67"/>
  <c r="T369" i="67"/>
  <c r="T393" i="67"/>
  <c r="T394" i="67"/>
  <c r="T395" i="67"/>
  <c r="T409" i="67"/>
  <c r="T412" i="67"/>
  <c r="T427" i="67"/>
  <c r="T445" i="67"/>
  <c r="T451" i="67"/>
  <c r="T454" i="67"/>
  <c r="T453" i="67"/>
  <c r="T455" i="67"/>
  <c r="T479" i="67"/>
  <c r="T488" i="67"/>
  <c r="T506" i="67"/>
  <c r="T507" i="67"/>
  <c r="T518" i="67"/>
  <c r="T639" i="67"/>
  <c r="T547" i="67"/>
  <c r="T557" i="67"/>
  <c r="T564" i="67"/>
  <c r="T576" i="67"/>
  <c r="T583" i="67"/>
  <c r="T588" i="67"/>
  <c r="T597" i="67"/>
  <c r="T600" i="67"/>
  <c r="T607" i="67"/>
  <c r="T612" i="67"/>
  <c r="T619" i="67"/>
  <c r="T625" i="67"/>
  <c r="T653" i="67"/>
  <c r="T661" i="67"/>
  <c r="T760" i="67"/>
  <c r="T768" i="67"/>
  <c r="T770" i="67"/>
  <c r="T775" i="67"/>
  <c r="T778" i="67"/>
  <c r="T788" i="67"/>
  <c r="T794" i="67"/>
  <c r="T800" i="67"/>
  <c r="T803" i="67"/>
  <c r="T827" i="67"/>
  <c r="T464" i="67"/>
  <c r="T470" i="67"/>
  <c r="T471" i="67"/>
  <c r="T505" i="67"/>
  <c r="T526" i="67"/>
  <c r="T528" i="67"/>
  <c r="T534" i="67"/>
  <c r="T535" i="67"/>
  <c r="T537" i="67"/>
  <c r="T558" i="67"/>
  <c r="T559" i="67"/>
  <c r="T561" i="67"/>
  <c r="T566" i="67"/>
  <c r="T572" i="67"/>
  <c r="T577" i="67"/>
  <c r="T578" i="67"/>
  <c r="T589" i="67"/>
  <c r="T590" i="67"/>
  <c r="T593" i="67"/>
  <c r="T594" i="67"/>
  <c r="T602" i="67"/>
  <c r="T608" i="67"/>
  <c r="T615" i="67"/>
  <c r="T620" i="67"/>
  <c r="T626" i="67"/>
  <c r="T634" i="67"/>
  <c r="T637" i="67"/>
  <c r="T641" i="67"/>
  <c r="T642" i="67"/>
  <c r="T643" i="67"/>
  <c r="T646" i="67"/>
  <c r="T649" i="67"/>
  <c r="T650" i="67"/>
  <c r="T664" i="67"/>
  <c r="T672" i="67"/>
  <c r="T680" i="67"/>
  <c r="T690" i="67"/>
  <c r="T691" i="67"/>
  <c r="T697" i="67"/>
  <c r="T706" i="67"/>
  <c r="T707" i="67"/>
  <c r="T779" i="67"/>
  <c r="T819" i="67"/>
  <c r="T508" i="67"/>
  <c r="T523" i="67"/>
  <c r="T543" i="67"/>
  <c r="T549" i="67"/>
  <c r="T550" i="67"/>
  <c r="T562" i="67"/>
  <c r="T567" i="67"/>
  <c r="T573" i="67"/>
  <c r="T586" i="67"/>
  <c r="T595" i="67"/>
  <c r="T603" i="67"/>
  <c r="T610" i="67"/>
  <c r="T616" i="67"/>
  <c r="T622" i="67"/>
  <c r="T623" i="67"/>
  <c r="T628" i="67"/>
  <c r="T631" i="67"/>
  <c r="T658" i="67"/>
  <c r="T659" i="67"/>
  <c r="T665" i="67"/>
  <c r="T666" i="67"/>
  <c r="T667" i="67"/>
  <c r="T674" i="67"/>
  <c r="T681" i="67"/>
  <c r="T683" i="67"/>
  <c r="T692" i="67"/>
  <c r="T700" i="67"/>
  <c r="T702" i="67"/>
  <c r="T703" i="67"/>
  <c r="T708" i="67"/>
  <c r="T710" i="67"/>
  <c r="T714" i="67"/>
  <c r="T715" i="67"/>
  <c r="T719" i="67"/>
  <c r="T730" i="67"/>
  <c r="T731" i="67"/>
  <c r="T737" i="67"/>
  <c r="T738" i="67"/>
  <c r="T739" i="67"/>
  <c r="T746" i="67"/>
  <c r="T772" i="67"/>
  <c r="T773" i="67"/>
  <c r="T781" i="67"/>
  <c r="T786" i="67"/>
  <c r="T790" i="67"/>
  <c r="T798" i="67"/>
  <c r="T806" i="67"/>
  <c r="T811" i="67"/>
  <c r="T816" i="67"/>
  <c r="T820" i="67"/>
  <c r="T821" i="67"/>
  <c r="T822" i="67"/>
  <c r="T823" i="67"/>
  <c r="T12" i="67"/>
  <c r="T13" i="67"/>
  <c r="T50" i="67"/>
  <c r="T49" i="67"/>
  <c r="T69" i="67"/>
  <c r="T77" i="67"/>
  <c r="T87" i="67"/>
  <c r="T3" i="67"/>
  <c r="T4" i="67"/>
  <c r="T27" i="67"/>
  <c r="T28" i="67"/>
  <c r="T35" i="67"/>
  <c r="T34" i="67"/>
  <c r="T55" i="67"/>
  <c r="T54" i="67"/>
  <c r="T44" i="67"/>
  <c r="T43" i="67"/>
  <c r="T80" i="67"/>
  <c r="T81" i="67"/>
  <c r="P183" i="67"/>
  <c r="V187" i="67" s="1" a="1"/>
  <c r="V187" i="67" s="1"/>
  <c r="L183" i="67"/>
  <c r="P231" i="67"/>
  <c r="V234" i="67" s="1" a="1"/>
  <c r="V234" i="67" s="1"/>
  <c r="L231" i="67"/>
  <c r="P255" i="67"/>
  <c r="V259" i="67" s="1" a="1"/>
  <c r="V259" i="67" s="1"/>
  <c r="L255" i="67"/>
  <c r="P456" i="67"/>
  <c r="V458" i="67" s="1" a="1"/>
  <c r="V458" i="67" s="1"/>
  <c r="L456" i="67"/>
  <c r="T503" i="67"/>
  <c r="V743" i="67" a="1"/>
  <c r="V743" i="67" s="1"/>
  <c r="W12" i="67"/>
  <c r="V19" i="67" a="1"/>
  <c r="V19" i="67" s="1"/>
  <c r="W34" i="67"/>
  <c r="T63" i="67"/>
  <c r="X71" i="67"/>
  <c r="P73" i="67"/>
  <c r="V74" i="67" s="1" a="1"/>
  <c r="V74" i="67" s="1"/>
  <c r="L73" i="67"/>
  <c r="T84" i="67"/>
  <c r="T94" i="67"/>
  <c r="V94" i="67" a="1"/>
  <c r="V94" i="67" s="1"/>
  <c r="V98" i="67" a="1"/>
  <c r="V98" i="67" s="1"/>
  <c r="V99" i="67" a="1"/>
  <c r="V99" i="67" s="1"/>
  <c r="W106" i="67"/>
  <c r="T112" i="67"/>
  <c r="P124" i="67"/>
  <c r="V125" i="67" s="1" a="1"/>
  <c r="V125" i="67" s="1"/>
  <c r="L124" i="67"/>
  <c r="P142" i="67"/>
  <c r="V145" i="67" s="1" a="1"/>
  <c r="V145" i="67" s="1"/>
  <c r="L142" i="67"/>
  <c r="V197" i="67" a="1"/>
  <c r="V197" i="67" s="1"/>
  <c r="V202" i="67" a="1"/>
  <c r="V202" i="67" s="1"/>
  <c r="V208" i="67" a="1"/>
  <c r="V208" i="67" s="1"/>
  <c r="P213" i="67"/>
  <c r="V213" i="67" s="1" a="1"/>
  <c r="V213" i="67" s="1"/>
  <c r="L213" i="67"/>
  <c r="X343" i="67"/>
  <c r="W342" i="67"/>
  <c r="V364" i="67" a="1"/>
  <c r="V364" i="67" s="1"/>
  <c r="T411" i="67"/>
  <c r="T410" i="67"/>
  <c r="T107" i="67"/>
  <c r="P159" i="67"/>
  <c r="V162" i="67" s="1" a="1"/>
  <c r="V162" i="67" s="1"/>
  <c r="L159" i="67"/>
  <c r="P178" i="67"/>
  <c r="V179" i="67" s="1" a="1"/>
  <c r="V179" i="67" s="1"/>
  <c r="L178" i="67"/>
  <c r="P188" i="67"/>
  <c r="V192" i="67" s="1" a="1"/>
  <c r="V192" i="67" s="1"/>
  <c r="L188" i="67"/>
  <c r="T417" i="67"/>
  <c r="T416" i="67"/>
  <c r="W3" i="67"/>
  <c r="V13" i="67" a="1"/>
  <c r="V13" i="67" s="1"/>
  <c r="V14" i="67" a="1"/>
  <c r="V14" i="67" s="1"/>
  <c r="V15" i="67" a="1"/>
  <c r="V15" i="67" s="1"/>
  <c r="V16" i="67" a="1"/>
  <c r="V16" i="67" s="1"/>
  <c r="V17" i="67" a="1"/>
  <c r="V17" i="67" s="1"/>
  <c r="V18" i="67" a="1"/>
  <c r="V18" i="67" s="1"/>
  <c r="L27" i="67"/>
  <c r="W27" i="67"/>
  <c r="V35" i="67" a="1"/>
  <c r="V35" i="67" s="1"/>
  <c r="V36" i="67" a="1"/>
  <c r="V36" i="67" s="1"/>
  <c r="V37" i="67" a="1"/>
  <c r="V37" i="67" s="1"/>
  <c r="V38" i="67" a="1"/>
  <c r="V38" i="67" s="1"/>
  <c r="V39" i="67" a="1"/>
  <c r="V39" i="67" s="1"/>
  <c r="V40" i="67" a="1"/>
  <c r="V40" i="67" s="1"/>
  <c r="V41" i="67" a="1"/>
  <c r="V41" i="67" s="1"/>
  <c r="V42" i="67" a="1"/>
  <c r="V42" i="67" s="1"/>
  <c r="L60" i="67"/>
  <c r="L80" i="67"/>
  <c r="T89" i="67"/>
  <c r="V92" i="67" a="1"/>
  <c r="V92" i="67" s="1"/>
  <c r="V93" i="67" a="1"/>
  <c r="V93" i="67" s="1"/>
  <c r="V95" i="67" a="1"/>
  <c r="V95" i="67" s="1"/>
  <c r="T104" i="67"/>
  <c r="W111" i="67"/>
  <c r="P130" i="67"/>
  <c r="V134" i="67" s="1" a="1"/>
  <c r="V134" i="67" s="1"/>
  <c r="L130" i="67"/>
  <c r="T130" i="67"/>
  <c r="W137" i="67"/>
  <c r="T155" i="67"/>
  <c r="T164" i="67"/>
  <c r="T174" i="67"/>
  <c r="T218" i="67"/>
  <c r="T219" i="67"/>
  <c r="T248" i="67"/>
  <c r="V285" i="67" a="1"/>
  <c r="V285" i="67" s="1"/>
  <c r="V374" i="67" a="1"/>
  <c r="V374" i="67" s="1"/>
  <c r="V468" i="67" a="1"/>
  <c r="V468" i="67" s="1"/>
  <c r="T574" i="67"/>
  <c r="V821" i="67" a="1"/>
  <c r="V821" i="67" s="1"/>
  <c r="V817" i="67" a="1"/>
  <c r="V817" i="67" s="1"/>
  <c r="V805" i="67" a="1"/>
  <c r="V805" i="67" s="1"/>
  <c r="V801" i="67" a="1"/>
  <c r="V801" i="67" s="1"/>
  <c r="V797" i="67" a="1"/>
  <c r="V797" i="67" s="1"/>
  <c r="V793" i="67" a="1"/>
  <c r="V793" i="67" s="1"/>
  <c r="V789" i="67" a="1"/>
  <c r="V789" i="67" s="1"/>
  <c r="V785" i="67" a="1"/>
  <c r="V785" i="67" s="1"/>
  <c r="V781" i="67" a="1"/>
  <c r="V781" i="67" s="1"/>
  <c r="V777" i="67" a="1"/>
  <c r="V777" i="67" s="1"/>
  <c r="V773" i="67" a="1"/>
  <c r="V773" i="67" s="1"/>
  <c r="V769" i="67" a="1"/>
  <c r="V769" i="67" s="1"/>
  <c r="V820" i="67" a="1"/>
  <c r="V820" i="67" s="1"/>
  <c r="V816" i="67" a="1"/>
  <c r="V816" i="67" s="1"/>
  <c r="V804" i="67" a="1"/>
  <c r="V804" i="67" s="1"/>
  <c r="V800" i="67" a="1"/>
  <c r="V800" i="67" s="1"/>
  <c r="V796" i="67" a="1"/>
  <c r="V796" i="67" s="1"/>
  <c r="V792" i="67" a="1"/>
  <c r="V792" i="67" s="1"/>
  <c r="V788" i="67" a="1"/>
  <c r="V788" i="67" s="1"/>
  <c r="V784" i="67" a="1"/>
  <c r="V784" i="67" s="1"/>
  <c r="V780" i="67" a="1"/>
  <c r="V780" i="67" s="1"/>
  <c r="V776" i="67" a="1"/>
  <c r="V776" i="67" s="1"/>
  <c r="V772" i="67" a="1"/>
  <c r="V772" i="67" s="1"/>
  <c r="V768" i="67" a="1"/>
  <c r="V768" i="67" s="1"/>
  <c r="V764" i="67" a="1"/>
  <c r="V764" i="67" s="1"/>
  <c r="V760" i="67" a="1"/>
  <c r="V760" i="67" s="1"/>
  <c r="V756" i="67" a="1"/>
  <c r="V756" i="67" s="1"/>
  <c r="V752" i="67" a="1"/>
  <c r="V752" i="67" s="1"/>
  <c r="V827" i="67" a="1"/>
  <c r="V827" i="67" s="1"/>
  <c r="V825" i="67" a="1"/>
  <c r="V825" i="67" s="1"/>
  <c r="V807" i="67" a="1"/>
  <c r="V807" i="67" s="1"/>
  <c r="V806" i="67" a="1"/>
  <c r="V806" i="67" s="1"/>
  <c r="V783" i="67" a="1"/>
  <c r="V783" i="67" s="1"/>
  <c r="V782" i="67" a="1"/>
  <c r="V782" i="67" s="1"/>
  <c r="V759" i="67" a="1"/>
  <c r="V759" i="67" s="1"/>
  <c r="V757" i="67" a="1"/>
  <c r="V757" i="67" s="1"/>
  <c r="V754" i="67" a="1"/>
  <c r="V754" i="67" s="1"/>
  <c r="V753" i="67" a="1"/>
  <c r="V753" i="67" s="1"/>
  <c r="V750" i="67" a="1"/>
  <c r="V750" i="67" s="1"/>
  <c r="V746" i="67" a="1"/>
  <c r="V746" i="67" s="1"/>
  <c r="V742" i="67" a="1"/>
  <c r="V742" i="67" s="1"/>
  <c r="V738" i="67" a="1"/>
  <c r="V738" i="67" s="1"/>
  <c r="V823" i="67" a="1"/>
  <c r="V823" i="67" s="1"/>
  <c r="V818" i="67" a="1"/>
  <c r="V818" i="67" s="1"/>
  <c r="V791" i="67" a="1"/>
  <c r="V791" i="67" s="1"/>
  <c r="V790" i="67" a="1"/>
  <c r="V790" i="67" s="1"/>
  <c r="V787" i="67" a="1"/>
  <c r="V787" i="67" s="1"/>
  <c r="V786" i="67" a="1"/>
  <c r="V786" i="67" s="1"/>
  <c r="V767" i="67" a="1"/>
  <c r="V767" i="67" s="1"/>
  <c r="V763" i="67" a="1"/>
  <c r="V763" i="67" s="1"/>
  <c r="V761" i="67" a="1"/>
  <c r="V761" i="67" s="1"/>
  <c r="V758" i="67" a="1"/>
  <c r="V758" i="67" s="1"/>
  <c r="V749" i="67" a="1"/>
  <c r="V749" i="67" s="1"/>
  <c r="V745" i="67" a="1"/>
  <c r="V745" i="67" s="1"/>
  <c r="V741" i="67" a="1"/>
  <c r="V741" i="67" s="1"/>
  <c r="V822" i="67" a="1"/>
  <c r="V822" i="67" s="1"/>
  <c r="V779" i="67" a="1"/>
  <c r="V779" i="67" s="1"/>
  <c r="V778" i="67" a="1"/>
  <c r="V778" i="67" s="1"/>
  <c r="V765" i="67" a="1"/>
  <c r="V765" i="67" s="1"/>
  <c r="V762" i="67" a="1"/>
  <c r="V762" i="67" s="1"/>
  <c r="V744" i="67" a="1"/>
  <c r="V744" i="67" s="1"/>
  <c r="V737" i="67" a="1"/>
  <c r="V737" i="67" s="1"/>
  <c r="V710" i="67" a="1"/>
  <c r="V710" i="67" s="1"/>
  <c r="V706" i="67" a="1"/>
  <c r="V706" i="67" s="1"/>
  <c r="V702" i="67" a="1"/>
  <c r="V702" i="67" s="1"/>
  <c r="V698" i="67" a="1"/>
  <c r="V698" i="67" s="1"/>
  <c r="V694" i="67" a="1"/>
  <c r="V694" i="67" s="1"/>
  <c r="V690" i="67" a="1"/>
  <c r="V690" i="67" s="1"/>
  <c r="V686" i="67" a="1"/>
  <c r="V686" i="67" s="1"/>
  <c r="V682" i="67" a="1"/>
  <c r="V682" i="67" s="1"/>
  <c r="V678" i="67" a="1"/>
  <c r="V678" i="67" s="1"/>
  <c r="V674" i="67" a="1"/>
  <c r="V674" i="67" s="1"/>
  <c r="V670" i="67" a="1"/>
  <c r="V670" i="67" s="1"/>
  <c r="V666" i="67" a="1"/>
  <c r="V666" i="67" s="1"/>
  <c r="V662" i="67" a="1"/>
  <c r="V662" i="67" s="1"/>
  <c r="V658" i="67" a="1"/>
  <c r="V658" i="67" s="1"/>
  <c r="V654" i="67" a="1"/>
  <c r="V654" i="67" s="1"/>
  <c r="V650" i="67" a="1"/>
  <c r="V650" i="67" s="1"/>
  <c r="V646" i="67" a="1"/>
  <c r="V646" i="67" s="1"/>
  <c r="V642" i="67" a="1"/>
  <c r="V642" i="67" s="1"/>
  <c r="V638" i="67" a="1"/>
  <c r="V638" i="67" s="1"/>
  <c r="V634" i="67" a="1"/>
  <c r="V634" i="67" s="1"/>
  <c r="V630" i="67" a="1"/>
  <c r="V630" i="67" s="1"/>
  <c r="V626" i="67" a="1"/>
  <c r="V626" i="67" s="1"/>
  <c r="V828" i="67" a="1"/>
  <c r="V828" i="67" s="1"/>
  <c r="V819" i="67" a="1"/>
  <c r="V819" i="67" s="1"/>
  <c r="V775" i="67" a="1"/>
  <c r="V775" i="67" s="1"/>
  <c r="V774" i="67" a="1"/>
  <c r="V774" i="67" s="1"/>
  <c r="V770" i="67" a="1"/>
  <c r="V770" i="67" s="1"/>
  <c r="V766" i="67" a="1"/>
  <c r="V766" i="67" s="1"/>
  <c r="V748" i="67" a="1"/>
  <c r="V748" i="67" s="1"/>
  <c r="V747" i="67" a="1"/>
  <c r="V747" i="67" s="1"/>
  <c r="V739" i="67" a="1"/>
  <c r="V739" i="67" s="1"/>
  <c r="V736" i="67" a="1"/>
  <c r="V736" i="67" s="1"/>
  <c r="V735" i="67" a="1"/>
  <c r="V735" i="67" s="1"/>
  <c r="V709" i="67" a="1"/>
  <c r="V709" i="67" s="1"/>
  <c r="V705" i="67" a="1"/>
  <c r="V705" i="67" s="1"/>
  <c r="V701" i="67" a="1"/>
  <c r="V701" i="67" s="1"/>
  <c r="V697" i="67" a="1"/>
  <c r="V697" i="67" s="1"/>
  <c r="V693" i="67" a="1"/>
  <c r="V693" i="67" s="1"/>
  <c r="V689" i="67" a="1"/>
  <c r="V689" i="67" s="1"/>
  <c r="V685" i="67" a="1"/>
  <c r="V685" i="67" s="1"/>
  <c r="V681" i="67" a="1"/>
  <c r="V681" i="67" s="1"/>
  <c r="V677" i="67" a="1"/>
  <c r="V677" i="67" s="1"/>
  <c r="V673" i="67" a="1"/>
  <c r="V673" i="67" s="1"/>
  <c r="V669" i="67" a="1"/>
  <c r="V669" i="67" s="1"/>
  <c r="V665" i="67" a="1"/>
  <c r="V665" i="67" s="1"/>
  <c r="V661" i="67" a="1"/>
  <c r="V661" i="67" s="1"/>
  <c r="V657" i="67" a="1"/>
  <c r="V657" i="67" s="1"/>
  <c r="V653" i="67" a="1"/>
  <c r="V653" i="67" s="1"/>
  <c r="V649" i="67" a="1"/>
  <c r="V649" i="67" s="1"/>
  <c r="V826" i="67" a="1"/>
  <c r="V826" i="67" s="1"/>
  <c r="V803" i="67" a="1"/>
  <c r="V803" i="67" s="1"/>
  <c r="V802" i="67" a="1"/>
  <c r="V802" i="67" s="1"/>
  <c r="V794" i="67" a="1"/>
  <c r="V794" i="67" s="1"/>
  <c r="V771" i="67" a="1"/>
  <c r="V771" i="67" s="1"/>
  <c r="V751" i="67" a="1"/>
  <c r="V751" i="67" s="1"/>
  <c r="V740" i="67" a="1"/>
  <c r="V740" i="67" s="1"/>
  <c r="V755" i="67" a="1"/>
  <c r="V755" i="67" s="1"/>
  <c r="V703" i="67" a="1"/>
  <c r="V703" i="67" s="1"/>
  <c r="V692" i="67" a="1"/>
  <c r="V692" i="67" s="1"/>
  <c r="V683" i="67" a="1"/>
  <c r="V683" i="67" s="1"/>
  <c r="V672" i="67" a="1"/>
  <c r="V672" i="67" s="1"/>
  <c r="V664" i="67" a="1"/>
  <c r="V664" i="67" s="1"/>
  <c r="V663" i="67" a="1"/>
  <c r="V663" i="67" s="1"/>
  <c r="V824" i="67" a="1"/>
  <c r="V824" i="67" s="1"/>
  <c r="V798" i="67" a="1"/>
  <c r="V798" i="67" s="1"/>
  <c r="V704" i="67" a="1"/>
  <c r="V704" i="67" s="1"/>
  <c r="V695" i="67" a="1"/>
  <c r="V695" i="67" s="1"/>
  <c r="V684" i="67" a="1"/>
  <c r="V684" i="67" s="1"/>
  <c r="V676" i="67" a="1"/>
  <c r="V676" i="67" s="1"/>
  <c r="V675" i="67" a="1"/>
  <c r="V675" i="67" s="1"/>
  <c r="V667" i="67" a="1"/>
  <c r="V667" i="67" s="1"/>
  <c r="V656" i="67" a="1"/>
  <c r="V656" i="67" s="1"/>
  <c r="V799" i="67" a="1"/>
  <c r="V799" i="67" s="1"/>
  <c r="V707" i="67" a="1"/>
  <c r="V707" i="67" s="1"/>
  <c r="V696" i="67" a="1"/>
  <c r="V696" i="67" s="1"/>
  <c r="V688" i="67" a="1"/>
  <c r="V688" i="67" s="1"/>
  <c r="V687" i="67" a="1"/>
  <c r="V687" i="67" s="1"/>
  <c r="V679" i="67" a="1"/>
  <c r="V679" i="67" s="1"/>
  <c r="V668" i="67" a="1"/>
  <c r="V668" i="67" s="1"/>
  <c r="V659" i="67" a="1"/>
  <c r="V659" i="67" s="1"/>
  <c r="V648" i="67" a="1"/>
  <c r="V648" i="67" s="1"/>
  <c r="V645" i="67" a="1"/>
  <c r="V645" i="67" s="1"/>
  <c r="V643" i="67" a="1"/>
  <c r="V643" i="67" s="1"/>
  <c r="V640" i="67" a="1"/>
  <c r="V640" i="67" s="1"/>
  <c r="V639" i="67" a="1"/>
  <c r="V639" i="67" s="1"/>
  <c r="V636" i="67" a="1"/>
  <c r="V636" i="67" s="1"/>
  <c r="V700" i="67" a="1"/>
  <c r="V700" i="67" s="1"/>
  <c r="V691" i="67" a="1"/>
  <c r="V691" i="67" s="1"/>
  <c r="V655" i="67" a="1"/>
  <c r="V655" i="67" s="1"/>
  <c r="V652" i="67" a="1"/>
  <c r="V652" i="67" s="1"/>
  <c r="V637" i="67" a="1"/>
  <c r="V637" i="67" s="1"/>
  <c r="V632" i="67" a="1"/>
  <c r="V632" i="67" s="1"/>
  <c r="V624" i="67" a="1"/>
  <c r="V624" i="67" s="1"/>
  <c r="V619" i="67" a="1"/>
  <c r="V619" i="67" s="1"/>
  <c r="V615" i="67" a="1"/>
  <c r="V615" i="67" s="1"/>
  <c r="V611" i="67" a="1"/>
  <c r="V611" i="67" s="1"/>
  <c r="V607" i="67" a="1"/>
  <c r="V607" i="67" s="1"/>
  <c r="V660" i="67" a="1"/>
  <c r="V660" i="67" s="1"/>
  <c r="V644" i="67" a="1"/>
  <c r="V644" i="67" s="1"/>
  <c r="V641" i="67" a="1"/>
  <c r="V641" i="67" s="1"/>
  <c r="V635" i="67" a="1"/>
  <c r="V635" i="67" s="1"/>
  <c r="V623" i="67" a="1"/>
  <c r="V623" i="67" s="1"/>
  <c r="V618" i="67" a="1"/>
  <c r="V618" i="67" s="1"/>
  <c r="V614" i="67" a="1"/>
  <c r="V614" i="67" s="1"/>
  <c r="V610" i="67" a="1"/>
  <c r="V610" i="67" s="1"/>
  <c r="V606" i="67" a="1"/>
  <c r="V606" i="67" s="1"/>
  <c r="V590" i="67" a="1"/>
  <c r="V590" i="67" s="1"/>
  <c r="V586" i="67" a="1"/>
  <c r="V586" i="67" s="1"/>
  <c r="V582" i="67" a="1"/>
  <c r="V582" i="67" s="1"/>
  <c r="V578" i="67" a="1"/>
  <c r="V578" i="67" s="1"/>
  <c r="V574" i="67" a="1"/>
  <c r="V574" i="67" s="1"/>
  <c r="V570" i="67" a="1"/>
  <c r="V570" i="67" s="1"/>
  <c r="V566" i="67" a="1"/>
  <c r="V566" i="67" s="1"/>
  <c r="V565" i="67" a="1"/>
  <c r="V565" i="67" s="1"/>
  <c r="V561" i="67" a="1"/>
  <c r="V561" i="67" s="1"/>
  <c r="V556" i="67" a="1"/>
  <c r="V556" i="67" s="1"/>
  <c r="V555" i="67" a="1"/>
  <c r="V555" i="67" s="1"/>
  <c r="V554" i="67" a="1"/>
  <c r="V554" i="67" s="1"/>
  <c r="V550" i="67" a="1"/>
  <c r="V550" i="67" s="1"/>
  <c r="V546" i="67" a="1"/>
  <c r="V546" i="67" s="1"/>
  <c r="V795" i="67" a="1"/>
  <c r="V795" i="67" s="1"/>
  <c r="V647" i="67" a="1"/>
  <c r="V647" i="67" s="1"/>
  <c r="V629" i="67" a="1"/>
  <c r="V629" i="67" s="1"/>
  <c r="V622" i="67" a="1"/>
  <c r="V622" i="67" s="1"/>
  <c r="V617" i="67" a="1"/>
  <c r="V617" i="67" s="1"/>
  <c r="V613" i="67" a="1"/>
  <c r="V613" i="67" s="1"/>
  <c r="V609" i="67" a="1"/>
  <c r="V609" i="67" s="1"/>
  <c r="V605" i="67" a="1"/>
  <c r="V605" i="67" s="1"/>
  <c r="V589" i="67" a="1"/>
  <c r="V589" i="67" s="1"/>
  <c r="V585" i="67" a="1"/>
  <c r="V585" i="67" s="1"/>
  <c r="V581" i="67" a="1"/>
  <c r="V581" i="67" s="1"/>
  <c r="V577" i="67" a="1"/>
  <c r="V577" i="67" s="1"/>
  <c r="V573" i="67" a="1"/>
  <c r="V573" i="67" s="1"/>
  <c r="V569" i="67" a="1"/>
  <c r="V569" i="67" s="1"/>
  <c r="V564" i="67" a="1"/>
  <c r="V564" i="67" s="1"/>
  <c r="V560" i="67" a="1"/>
  <c r="V560" i="67" s="1"/>
  <c r="V559" i="67" a="1"/>
  <c r="V559" i="67" s="1"/>
  <c r="V553" i="67" a="1"/>
  <c r="V553" i="67" s="1"/>
  <c r="V549" i="67" a="1"/>
  <c r="V549" i="67" s="1"/>
  <c r="V545" i="67" a="1"/>
  <c r="V545" i="67" s="1"/>
  <c r="V671" i="67" a="1"/>
  <c r="V671" i="67" s="1"/>
  <c r="V627" i="67" a="1"/>
  <c r="V627" i="67" s="1"/>
  <c r="V620" i="67" a="1"/>
  <c r="V620" i="67" s="1"/>
  <c r="V608" i="67" a="1"/>
  <c r="V608" i="67" s="1"/>
  <c r="V576" i="67" a="1"/>
  <c r="V576" i="67" s="1"/>
  <c r="V575" i="67" a="1"/>
  <c r="V575" i="67" s="1"/>
  <c r="V548" i="67" a="1"/>
  <c r="V548" i="67" s="1"/>
  <c r="V547" i="67" a="1"/>
  <c r="V547" i="67" s="1"/>
  <c r="V540" i="67" a="1"/>
  <c r="V540" i="67" s="1"/>
  <c r="V513" i="67" a="1"/>
  <c r="V513" i="67" s="1"/>
  <c r="V509" i="67" a="1"/>
  <c r="V509" i="67" s="1"/>
  <c r="V508" i="67" a="1"/>
  <c r="V508" i="67" s="1"/>
  <c r="V504" i="67" a="1"/>
  <c r="V504" i="67" s="1"/>
  <c r="V499" i="67" a="1"/>
  <c r="V499" i="67" s="1"/>
  <c r="V495" i="67" a="1"/>
  <c r="V495" i="67" s="1"/>
  <c r="V491" i="67" a="1"/>
  <c r="V491" i="67" s="1"/>
  <c r="V487" i="67" a="1"/>
  <c r="V487" i="67" s="1"/>
  <c r="V483" i="67" a="1"/>
  <c r="V483" i="67" s="1"/>
  <c r="V680" i="67" a="1"/>
  <c r="V680" i="67" s="1"/>
  <c r="V631" i="67" a="1"/>
  <c r="V631" i="67" s="1"/>
  <c r="V628" i="67" a="1"/>
  <c r="V628" i="67" s="1"/>
  <c r="V612" i="67" a="1"/>
  <c r="V612" i="67" s="1"/>
  <c r="V580" i="67" a="1"/>
  <c r="V580" i="67" s="1"/>
  <c r="V579" i="67" a="1"/>
  <c r="V579" i="67" s="1"/>
  <c r="V552" i="67" a="1"/>
  <c r="V552" i="67" s="1"/>
  <c r="V551" i="67" a="1"/>
  <c r="V551" i="67" s="1"/>
  <c r="V541" i="67" a="1"/>
  <c r="V541" i="67" s="1"/>
  <c r="V512" i="67" a="1"/>
  <c r="V512" i="67" s="1"/>
  <c r="V507" i="67" a="1"/>
  <c r="V507" i="67" s="1"/>
  <c r="V503" i="67" a="1"/>
  <c r="V503" i="67" s="1"/>
  <c r="V502" i="67" a="1"/>
  <c r="V502" i="67" s="1"/>
  <c r="V498" i="67" a="1"/>
  <c r="V498" i="67" s="1"/>
  <c r="V494" i="67" a="1"/>
  <c r="V494" i="67" s="1"/>
  <c r="V490" i="67" a="1"/>
  <c r="V490" i="67" s="1"/>
  <c r="V486" i="67" a="1"/>
  <c r="V486" i="67" s="1"/>
  <c r="V482" i="67" a="1"/>
  <c r="V482" i="67" s="1"/>
  <c r="V478" i="67" a="1"/>
  <c r="V478" i="67" s="1"/>
  <c r="V474" i="67" a="1"/>
  <c r="V474" i="67" s="1"/>
  <c r="V470" i="67" a="1"/>
  <c r="V470" i="67" s="1"/>
  <c r="V466" i="67" a="1"/>
  <c r="V466" i="67" s="1"/>
  <c r="V462" i="67" a="1"/>
  <c r="V462" i="67" s="1"/>
  <c r="V708" i="67" a="1"/>
  <c r="V708" i="67" s="1"/>
  <c r="V699" i="67" a="1"/>
  <c r="V699" i="67" s="1"/>
  <c r="V651" i="67" a="1"/>
  <c r="V651" i="67" s="1"/>
  <c r="V633" i="67" a="1"/>
  <c r="V633" i="67" s="1"/>
  <c r="V621" i="67" a="1"/>
  <c r="V621" i="67" s="1"/>
  <c r="V584" i="67" a="1"/>
  <c r="V584" i="67" s="1"/>
  <c r="V583" i="67" a="1"/>
  <c r="V583" i="67" s="1"/>
  <c r="V568" i="67" a="1"/>
  <c r="V568" i="67" s="1"/>
  <c r="V567" i="67" a="1"/>
  <c r="V567" i="67" s="1"/>
  <c r="V542" i="67" a="1"/>
  <c r="V542" i="67" s="1"/>
  <c r="V538" i="67" a="1"/>
  <c r="V538" i="67" s="1"/>
  <c r="V511" i="67" a="1"/>
  <c r="V511" i="67" s="1"/>
  <c r="V506" i="67" a="1"/>
  <c r="V506" i="67" s="1"/>
  <c r="V501" i="67" a="1"/>
  <c r="V501" i="67" s="1"/>
  <c r="V497" i="67" a="1"/>
  <c r="V497" i="67" s="1"/>
  <c r="V493" i="67" a="1"/>
  <c r="V493" i="67" s="1"/>
  <c r="V489" i="67" a="1"/>
  <c r="V489" i="67" s="1"/>
  <c r="V485" i="67" a="1"/>
  <c r="V485" i="67" s="1"/>
  <c r="V481" i="67" a="1"/>
  <c r="V481" i="67" s="1"/>
  <c r="V477" i="67" a="1"/>
  <c r="V477" i="67" s="1"/>
  <c r="V473" i="67" a="1"/>
  <c r="V473" i="67" s="1"/>
  <c r="V469" i="67" a="1"/>
  <c r="V469" i="67" s="1"/>
  <c r="V465" i="67" a="1"/>
  <c r="V465" i="67" s="1"/>
  <c r="V461" i="67" a="1"/>
  <c r="V461" i="67" s="1"/>
  <c r="V571" i="67" a="1"/>
  <c r="V571" i="67" s="1"/>
  <c r="V563" i="67" a="1"/>
  <c r="V563" i="67" s="1"/>
  <c r="V557" i="67" a="1"/>
  <c r="V557" i="67" s="1"/>
  <c r="V505" i="67" a="1"/>
  <c r="V505" i="67" s="1"/>
  <c r="V484" i="67" a="1"/>
  <c r="V484" i="67" s="1"/>
  <c r="V480" i="67" a="1"/>
  <c r="V480" i="67" s="1"/>
  <c r="V471" i="67" a="1"/>
  <c r="V471" i="67" s="1"/>
  <c r="V460" i="67" a="1"/>
  <c r="V460" i="67" s="1"/>
  <c r="V433" i="67" a="1"/>
  <c r="V433" i="67" s="1"/>
  <c r="V429" i="67" a="1"/>
  <c r="V429" i="67" s="1"/>
  <c r="V425" i="67" a="1"/>
  <c r="V425" i="67" s="1"/>
  <c r="V420" i="67" a="1"/>
  <c r="V420" i="67" s="1"/>
  <c r="V415" i="67" a="1"/>
  <c r="V415" i="67" s="1"/>
  <c r="V411" i="67" a="1"/>
  <c r="V411" i="67" s="1"/>
  <c r="V410" i="67" a="1"/>
  <c r="V410" i="67" s="1"/>
  <c r="V406" i="67" a="1"/>
  <c r="V406" i="67" s="1"/>
  <c r="V401" i="67" a="1"/>
  <c r="V401" i="67" s="1"/>
  <c r="V394" i="67" a="1"/>
  <c r="V394" i="67" s="1"/>
  <c r="V389" i="67" a="1"/>
  <c r="V389" i="67" s="1"/>
  <c r="V384" i="67" a="1"/>
  <c r="V384" i="67" s="1"/>
  <c r="V377" i="67" a="1"/>
  <c r="V377" i="67" s="1"/>
  <c r="V373" i="67" a="1"/>
  <c r="V373" i="67" s="1"/>
  <c r="V372" i="67" a="1"/>
  <c r="V372" i="67" s="1"/>
  <c r="V368" i="67" a="1"/>
  <c r="V368" i="67" s="1"/>
  <c r="V363" i="67" a="1"/>
  <c r="V363" i="67" s="1"/>
  <c r="V325" i="67" a="1"/>
  <c r="V325" i="67" s="1"/>
  <c r="V324" i="67" a="1"/>
  <c r="V324" i="67" s="1"/>
  <c r="V625" i="67" a="1"/>
  <c r="V625" i="67" s="1"/>
  <c r="V587" i="67" a="1"/>
  <c r="V587" i="67" s="1"/>
  <c r="V572" i="67" a="1"/>
  <c r="V572" i="67" s="1"/>
  <c r="V558" i="67" a="1"/>
  <c r="V558" i="67" s="1"/>
  <c r="V539" i="67" a="1"/>
  <c r="V539" i="67" s="1"/>
  <c r="V510" i="67" a="1"/>
  <c r="V510" i="67" s="1"/>
  <c r="V496" i="67" a="1"/>
  <c r="V496" i="67" s="1"/>
  <c r="V472" i="67" a="1"/>
  <c r="V472" i="67" s="1"/>
  <c r="V463" i="67" a="1"/>
  <c r="V463" i="67" s="1"/>
  <c r="V432" i="67" a="1"/>
  <c r="V432" i="67" s="1"/>
  <c r="V428" i="67" a="1"/>
  <c r="V428" i="67" s="1"/>
  <c r="V424" i="67" a="1"/>
  <c r="V424" i="67" s="1"/>
  <c r="V419" i="67" a="1"/>
  <c r="V419" i="67" s="1"/>
  <c r="V414" i="67" a="1"/>
  <c r="V414" i="67" s="1"/>
  <c r="V409" i="67" a="1"/>
  <c r="V409" i="67" s="1"/>
  <c r="V405" i="67" a="1"/>
  <c r="V405" i="67" s="1"/>
  <c r="V404" i="67" a="1"/>
  <c r="V404" i="67" s="1"/>
  <c r="V400" i="67" a="1"/>
  <c r="V400" i="67" s="1"/>
  <c r="V393" i="67" a="1"/>
  <c r="V393" i="67" s="1"/>
  <c r="V392" i="67" a="1"/>
  <c r="V392" i="67" s="1"/>
  <c r="V388" i="67" a="1"/>
  <c r="V388" i="67" s="1"/>
  <c r="V383" i="67" a="1"/>
  <c r="V383" i="67" s="1"/>
  <c r="V376" i="67" a="1"/>
  <c r="V376" i="67" s="1"/>
  <c r="V371" i="67" a="1"/>
  <c r="V371" i="67" s="1"/>
  <c r="V367" i="67" a="1"/>
  <c r="V367" i="67" s="1"/>
  <c r="V366" i="67" a="1"/>
  <c r="V366" i="67" s="1"/>
  <c r="V362" i="67" a="1"/>
  <c r="V362" i="67" s="1"/>
  <c r="V616" i="67" a="1"/>
  <c r="V616" i="67" s="1"/>
  <c r="V588" i="67" a="1"/>
  <c r="V588" i="67" s="1"/>
  <c r="V543" i="67" a="1"/>
  <c r="V543" i="67" s="1"/>
  <c r="V488" i="67" a="1"/>
  <c r="V488" i="67" s="1"/>
  <c r="V475" i="67" a="1"/>
  <c r="V475" i="67" s="1"/>
  <c r="V467" i="67" a="1"/>
  <c r="V467" i="67" s="1"/>
  <c r="V464" i="67" a="1"/>
  <c r="V464" i="67" s="1"/>
  <c r="V431" i="67" a="1"/>
  <c r="V431" i="67" s="1"/>
  <c r="V427" i="67" a="1"/>
  <c r="V427" i="67" s="1"/>
  <c r="V423" i="67" a="1"/>
  <c r="V423" i="67" s="1"/>
  <c r="V422" i="67" a="1"/>
  <c r="V422" i="67" s="1"/>
  <c r="V418" i="67" a="1"/>
  <c r="V418" i="67" s="1"/>
  <c r="V413" i="67" a="1"/>
  <c r="V413" i="67" s="1"/>
  <c r="V408" i="67" a="1"/>
  <c r="V408" i="67" s="1"/>
  <c r="V403" i="67" a="1"/>
  <c r="V403" i="67" s="1"/>
  <c r="V399" i="67" a="1"/>
  <c r="V399" i="67" s="1"/>
  <c r="V398" i="67" a="1"/>
  <c r="V398" i="67" s="1"/>
  <c r="V397" i="67" a="1"/>
  <c r="V397" i="67" s="1"/>
  <c r="V396" i="67" a="1"/>
  <c r="V396" i="67" s="1"/>
  <c r="V391" i="67" a="1"/>
  <c r="V391" i="67" s="1"/>
  <c r="V387" i="67" a="1"/>
  <c r="V387" i="67" s="1"/>
  <c r="V386" i="67" a="1"/>
  <c r="V386" i="67" s="1"/>
  <c r="V382" i="67" a="1"/>
  <c r="V382" i="67" s="1"/>
  <c r="V375" i="67" a="1"/>
  <c r="V375" i="67" s="1"/>
  <c r="V370" i="67" a="1"/>
  <c r="V370" i="67" s="1"/>
  <c r="V365" i="67" a="1"/>
  <c r="V365" i="67" s="1"/>
  <c r="V361" i="67" a="1"/>
  <c r="V361" i="67" s="1"/>
  <c r="V360" i="67" a="1"/>
  <c r="V360" i="67" s="1"/>
  <c r="V562" i="67" a="1"/>
  <c r="V562" i="67" s="1"/>
  <c r="V426" i="67" a="1"/>
  <c r="V426" i="67" s="1"/>
  <c r="V416" i="67" a="1"/>
  <c r="V416" i="67" s="1"/>
  <c r="V390" i="67" a="1"/>
  <c r="V390" i="67" s="1"/>
  <c r="V380" i="67" a="1"/>
  <c r="V380" i="67" s="1"/>
  <c r="V211" i="67" a="1"/>
  <c r="V211" i="67" s="1"/>
  <c r="V206" i="67" a="1"/>
  <c r="V206" i="67" s="1"/>
  <c r="V205" i="67" a="1"/>
  <c r="V205" i="67" s="1"/>
  <c r="V200" i="67" a="1"/>
  <c r="V200" i="67" s="1"/>
  <c r="V196" i="67" a="1"/>
  <c r="V196" i="67" s="1"/>
  <c r="V195" i="67" a="1"/>
  <c r="V195" i="67" s="1"/>
  <c r="V544" i="67" a="1"/>
  <c r="V544" i="67" s="1"/>
  <c r="V500" i="67" a="1"/>
  <c r="V500" i="67" s="1"/>
  <c r="V479" i="67" a="1"/>
  <c r="V479" i="67" s="1"/>
  <c r="V421" i="67" a="1"/>
  <c r="V421" i="67" s="1"/>
  <c r="V412" i="67" a="1"/>
  <c r="V412" i="67" s="1"/>
  <c r="V402" i="67" a="1"/>
  <c r="V402" i="67" s="1"/>
  <c r="V385" i="67" a="1"/>
  <c r="V385" i="67" s="1"/>
  <c r="V378" i="67" a="1"/>
  <c r="V378" i="67" s="1"/>
  <c r="V369" i="67" a="1"/>
  <c r="V369" i="67" s="1"/>
  <c r="V286" i="67" a="1"/>
  <c r="V286" i="67" s="1"/>
  <c r="V210" i="67" a="1"/>
  <c r="V210" i="67" s="1"/>
  <c r="V204" i="67" a="1"/>
  <c r="V204" i="67" s="1"/>
  <c r="V199" i="67" a="1"/>
  <c r="V199" i="67" s="1"/>
  <c r="V97" i="67" a="1"/>
  <c r="V97" i="67" s="1"/>
  <c r="V492" i="67" a="1"/>
  <c r="V492" i="67" s="1"/>
  <c r="V476" i="67" a="1"/>
  <c r="V476" i="67" s="1"/>
  <c r="V430" i="67" a="1"/>
  <c r="V430" i="67" s="1"/>
  <c r="V417" i="67" a="1"/>
  <c r="V417" i="67" s="1"/>
  <c r="V395" i="67" a="1"/>
  <c r="V395" i="67" s="1"/>
  <c r="V381" i="67" a="1"/>
  <c r="V381" i="67" s="1"/>
  <c r="V379" i="67" a="1"/>
  <c r="V379" i="67" s="1"/>
  <c r="V209" i="67" a="1"/>
  <c r="V209" i="67" s="1"/>
  <c r="V203" i="67" a="1"/>
  <c r="V203" i="67" s="1"/>
  <c r="V198" i="67" a="1"/>
  <c r="V198" i="67" s="1"/>
  <c r="V100" i="67" a="1"/>
  <c r="V100" i="67" s="1"/>
  <c r="V96" i="67" a="1"/>
  <c r="V96" i="67" s="1"/>
  <c r="V4" i="67" a="1"/>
  <c r="V4" i="67" s="1"/>
  <c r="V5" i="67" a="1"/>
  <c r="V5" i="67" s="1"/>
  <c r="V6" i="67" a="1"/>
  <c r="V6" i="67" s="1"/>
  <c r="V7" i="67" a="1"/>
  <c r="V7" i="67" s="1"/>
  <c r="V8" i="67" a="1"/>
  <c r="V8" i="67" s="1"/>
  <c r="V9" i="67" a="1"/>
  <c r="V9" i="67" s="1"/>
  <c r="V10" i="67" a="1"/>
  <c r="V10" i="67" s="1"/>
  <c r="V11" i="67" a="1"/>
  <c r="V11" i="67" s="1"/>
  <c r="V12" i="67" a="1"/>
  <c r="V12" i="67" s="1"/>
  <c r="L20" i="67"/>
  <c r="V34" i="67" a="1"/>
  <c r="V34" i="67" s="1"/>
  <c r="L66" i="67"/>
  <c r="L70" i="67"/>
  <c r="T109" i="67"/>
  <c r="P117" i="67"/>
  <c r="V120" i="67" s="1" a="1"/>
  <c r="V120" i="67" s="1"/>
  <c r="L117" i="67"/>
  <c r="T123" i="67"/>
  <c r="P154" i="67"/>
  <c r="V158" i="67" s="1" a="1"/>
  <c r="V158" i="67" s="1"/>
  <c r="L154" i="67"/>
  <c r="T160" i="67"/>
  <c r="T196" i="67"/>
  <c r="T195" i="67"/>
  <c r="V201" i="67" a="1"/>
  <c r="V201" i="67" s="1"/>
  <c r="V207" i="67" a="1"/>
  <c r="V207" i="67" s="1"/>
  <c r="V212" i="67" a="1"/>
  <c r="V212" i="67" s="1"/>
  <c r="X226" i="67"/>
  <c r="P237" i="67"/>
  <c r="V241" i="67" s="1" a="1"/>
  <c r="V241" i="67" s="1"/>
  <c r="L237" i="67"/>
  <c r="V287" i="67" a="1"/>
  <c r="V287" i="67" s="1"/>
  <c r="P312" i="67"/>
  <c r="V312" i="67" s="1" a="1"/>
  <c r="V312" i="67" s="1"/>
  <c r="L312" i="67"/>
  <c r="V326" i="67" a="1"/>
  <c r="V326" i="67" s="1"/>
  <c r="T331" i="67"/>
  <c r="T330" i="67"/>
  <c r="T381" i="67"/>
  <c r="T380" i="67"/>
  <c r="V407" i="67" a="1"/>
  <c r="V407" i="67" s="1"/>
  <c r="L147" i="67"/>
  <c r="L166" i="67"/>
  <c r="L171" i="67"/>
  <c r="L225" i="67"/>
  <c r="T247" i="67"/>
  <c r="T249" i="67"/>
  <c r="T252" i="67"/>
  <c r="T322" i="67"/>
  <c r="P330" i="67"/>
  <c r="V334" i="67" s="1" a="1"/>
  <c r="V334" i="67" s="1"/>
  <c r="L330" i="67"/>
  <c r="T355" i="67"/>
  <c r="T354" i="67"/>
  <c r="T361" i="67"/>
  <c r="T386" i="67"/>
  <c r="T422" i="67"/>
  <c r="T428" i="67"/>
  <c r="T435" i="67"/>
  <c r="T434" i="67"/>
  <c r="P440" i="67"/>
  <c r="V440" i="67" s="1" a="1"/>
  <c r="V440" i="67" s="1"/>
  <c r="T473" i="67"/>
  <c r="T242" i="67"/>
  <c r="P261" i="67"/>
  <c r="V264" i="67" s="1" a="1"/>
  <c r="V264" i="67" s="1"/>
  <c r="L261" i="67"/>
  <c r="L267" i="67"/>
  <c r="W273" i="67"/>
  <c r="P279" i="67"/>
  <c r="V283" i="67" s="1" a="1"/>
  <c r="V283" i="67" s="1"/>
  <c r="L279" i="67"/>
  <c r="T280" i="67"/>
  <c r="T279" i="67"/>
  <c r="T281" i="67"/>
  <c r="T286" i="67"/>
  <c r="P288" i="67"/>
  <c r="V288" i="67" s="1" a="1"/>
  <c r="V288" i="67" s="1"/>
  <c r="L288" i="67"/>
  <c r="T287" i="67"/>
  <c r="T289" i="67"/>
  <c r="L294" i="67"/>
  <c r="P306" i="67"/>
  <c r="V306" i="67" s="1" a="1"/>
  <c r="V306" i="67" s="1"/>
  <c r="L306" i="67"/>
  <c r="T308" i="67"/>
  <c r="T312" i="67"/>
  <c r="T317" i="67"/>
  <c r="T327" i="67"/>
  <c r="T337" i="67"/>
  <c r="P354" i="67"/>
  <c r="V354" i="67" s="1" a="1"/>
  <c r="V354" i="67" s="1"/>
  <c r="L354" i="67"/>
  <c r="T365" i="67"/>
  <c r="T366" i="67"/>
  <c r="T373" i="67"/>
  <c r="T372" i="67"/>
  <c r="T375" i="67"/>
  <c r="T408" i="67"/>
  <c r="P434" i="67"/>
  <c r="V438" i="67" s="1" a="1"/>
  <c r="V438" i="67" s="1"/>
  <c r="L434" i="67"/>
  <c r="W440" i="67"/>
  <c r="X441" i="67"/>
  <c r="T447" i="67"/>
  <c r="T446" i="67"/>
  <c r="T467" i="67"/>
  <c r="T466" i="67"/>
  <c r="T332" i="67"/>
  <c r="T341" i="67"/>
  <c r="T351" i="67"/>
  <c r="T382" i="67"/>
  <c r="T396" i="67"/>
  <c r="T397" i="67"/>
  <c r="T399" i="67"/>
  <c r="T418" i="67"/>
  <c r="T431" i="67"/>
  <c r="T444" i="67"/>
  <c r="T460" i="67"/>
  <c r="T461" i="67"/>
  <c r="T509" i="67"/>
  <c r="T516" i="67"/>
  <c r="T520" i="67"/>
  <c r="T527" i="67"/>
  <c r="T536" i="67"/>
  <c r="T452" i="67"/>
  <c r="T517" i="67"/>
  <c r="T525" i="67"/>
  <c r="P526" i="67"/>
  <c r="V527" i="67" s="1" a="1"/>
  <c r="V527" i="67" s="1"/>
  <c r="L526" i="67"/>
  <c r="T545" i="67"/>
  <c r="T555" i="67"/>
  <c r="W613" i="67"/>
  <c r="X614" i="67"/>
  <c r="L336" i="67"/>
  <c r="L440" i="67"/>
  <c r="T480" i="67"/>
  <c r="T493" i="67"/>
  <c r="T501" i="67"/>
  <c r="T513" i="67"/>
  <c r="T569" i="67"/>
  <c r="T529" i="67"/>
  <c r="T568" i="67"/>
  <c r="T584" i="67"/>
  <c r="T601" i="67"/>
  <c r="T629" i="67"/>
  <c r="L521" i="67"/>
  <c r="T539" i="67"/>
  <c r="T552" i="67"/>
  <c r="T580" i="67"/>
  <c r="T609" i="67"/>
  <c r="T630" i="67"/>
  <c r="P514" i="67"/>
  <c r="V517" i="67" s="1" a="1"/>
  <c r="V517" i="67" s="1"/>
  <c r="L514" i="67"/>
  <c r="P591" i="67"/>
  <c r="V593" i="67" s="1" a="1"/>
  <c r="V593" i="67" s="1"/>
  <c r="L591" i="67"/>
  <c r="W605" i="67"/>
  <c r="X606" i="67"/>
  <c r="T617" i="67"/>
  <c r="T701" i="67"/>
  <c r="T644" i="67"/>
  <c r="T673" i="67"/>
  <c r="T682" i="67"/>
  <c r="T717" i="67"/>
  <c r="T725" i="67"/>
  <c r="T636" i="67"/>
  <c r="T640" i="67"/>
  <c r="T648" i="67"/>
  <c r="T668" i="67"/>
  <c r="T688" i="67"/>
  <c r="T693" i="67"/>
  <c r="T696" i="67"/>
  <c r="T712" i="67"/>
  <c r="P723" i="67"/>
  <c r="V724" i="67" s="1" a="1"/>
  <c r="V724" i="67" s="1"/>
  <c r="L723" i="67"/>
  <c r="P728" i="67"/>
  <c r="V730" i="67" s="1" a="1"/>
  <c r="V730" i="67" s="1"/>
  <c r="L728" i="67"/>
  <c r="T783" i="67"/>
  <c r="T784" i="67"/>
  <c r="T656" i="67"/>
  <c r="T676" i="67"/>
  <c r="T684" i="67"/>
  <c r="T704" i="67"/>
  <c r="T720" i="67"/>
  <c r="P711" i="67"/>
  <c r="V714" i="67" s="1" a="1"/>
  <c r="V714" i="67" s="1"/>
  <c r="L711" i="67"/>
  <c r="T741" i="67"/>
  <c r="T742" i="67"/>
  <c r="T812" i="67"/>
  <c r="T813" i="67"/>
  <c r="X729" i="67"/>
  <c r="T732" i="67"/>
  <c r="T736" i="67"/>
  <c r="T748" i="67"/>
  <c r="T766" i="67"/>
  <c r="T795" i="67"/>
  <c r="P812" i="67"/>
  <c r="V812" i="67" s="1" a="1"/>
  <c r="V812" i="67" s="1"/>
  <c r="L812" i="67"/>
  <c r="T744" i="67"/>
  <c r="T762" i="67"/>
  <c r="T796" i="67"/>
  <c r="T804" i="67"/>
  <c r="T758" i="67"/>
  <c r="T771" i="67"/>
  <c r="T787" i="67"/>
  <c r="T791" i="67"/>
  <c r="T810" i="67"/>
  <c r="T824" i="67"/>
  <c r="T826" i="67"/>
  <c r="T828" i="67"/>
  <c r="T754" i="67"/>
  <c r="T807" i="67"/>
  <c r="T815" i="67"/>
  <c r="V168" i="67" l="1" a="1"/>
  <c r="V168" i="67" s="1"/>
  <c r="T515" i="67"/>
  <c r="V328" i="67" a="1"/>
  <c r="V328" i="67" s="1"/>
  <c r="V329" i="67" a="1"/>
  <c r="V329" i="67" s="1"/>
  <c r="V322" i="67" a="1"/>
  <c r="V322" i="67" s="1"/>
  <c r="V183" i="67" a="1"/>
  <c r="V183" i="67" s="1"/>
  <c r="V299" i="67" a="1"/>
  <c r="V299" i="67" s="1"/>
  <c r="V521" i="67" a="1"/>
  <c r="V521" i="67" s="1"/>
  <c r="V153" i="67" a="1"/>
  <c r="V153" i="67" s="1"/>
  <c r="V165" i="67" a="1"/>
  <c r="V165" i="67" s="1"/>
  <c r="V159" i="67" a="1"/>
  <c r="V159" i="67" s="1"/>
  <c r="V90" i="67" a="1"/>
  <c r="V90" i="67" s="1"/>
  <c r="V91" i="67" a="1"/>
  <c r="V91" i="67" s="1"/>
  <c r="V43" i="67" a="1"/>
  <c r="V43" i="67" s="1"/>
  <c r="V71" i="67" a="1"/>
  <c r="V71" i="67" s="1"/>
  <c r="V235" i="67" a="1"/>
  <c r="V235" i="67" s="1"/>
  <c r="V87" i="67" a="1"/>
  <c r="V87" i="67" s="1"/>
  <c r="V260" i="67" a="1"/>
  <c r="V260" i="67" s="1"/>
  <c r="V109" i="67" a="1"/>
  <c r="V109" i="67" s="1"/>
  <c r="V193" i="67" a="1"/>
  <c r="V193" i="67" s="1"/>
  <c r="V256" i="67" a="1"/>
  <c r="V256" i="67" s="1"/>
  <c r="V343" i="67" a="1"/>
  <c r="V343" i="67" s="1"/>
  <c r="V132" i="67" a="1"/>
  <c r="V132" i="67" s="1"/>
  <c r="V598" i="67" a="1"/>
  <c r="V598" i="67" s="1"/>
  <c r="V720" i="67" a="1"/>
  <c r="V720" i="67" s="1"/>
  <c r="V258" i="67" a="1"/>
  <c r="V258" i="67" s="1"/>
  <c r="V75" i="67" a="1"/>
  <c r="V75" i="67" s="1"/>
  <c r="V101" i="67" a="1"/>
  <c r="V101" i="67" s="1"/>
  <c r="V452" i="67" a="1"/>
  <c r="V452" i="67" s="1"/>
  <c r="V270" i="67" a="1"/>
  <c r="V270" i="67" s="1"/>
  <c r="V166" i="67" a="1"/>
  <c r="V166" i="67" s="1"/>
  <c r="V455" i="67" a="1"/>
  <c r="V455" i="67" s="1"/>
  <c r="V116" i="67" a="1"/>
  <c r="V116" i="67" s="1"/>
  <c r="V219" i="67" a="1"/>
  <c r="V219" i="67" s="1"/>
  <c r="V225" i="67" a="1"/>
  <c r="V225" i="67" s="1"/>
  <c r="V451" i="67" a="1"/>
  <c r="V451" i="67" s="1"/>
  <c r="V86" i="67" a="1"/>
  <c r="V86" i="67" s="1"/>
  <c r="V160" i="67" a="1"/>
  <c r="V160" i="67" s="1"/>
  <c r="V214" i="67" a="1"/>
  <c r="V214" i="67" s="1"/>
  <c r="V112" i="67" a="1"/>
  <c r="V112" i="67" s="1"/>
  <c r="V267" i="67" a="1"/>
  <c r="V267" i="67" s="1"/>
  <c r="V83" i="67" a="1"/>
  <c r="V83" i="67" s="1"/>
  <c r="V190" i="67" a="1"/>
  <c r="V190" i="67" s="1"/>
  <c r="V345" i="67" a="1"/>
  <c r="V345" i="67" s="1"/>
  <c r="V248" i="67" a="1"/>
  <c r="V248" i="67" s="1"/>
  <c r="V347" i="67" a="1"/>
  <c r="V347" i="67" s="1"/>
  <c r="V245" i="67" a="1"/>
  <c r="V245" i="67" s="1"/>
  <c r="V194" i="67" a="1"/>
  <c r="V194" i="67" s="1"/>
  <c r="V191" i="67" a="1"/>
  <c r="V191" i="67" s="1"/>
  <c r="T456" i="67"/>
  <c r="V164" i="67" a="1"/>
  <c r="V164" i="67" s="1"/>
  <c r="V301" i="67" a="1"/>
  <c r="V301" i="67" s="1"/>
  <c r="V228" i="67" a="1"/>
  <c r="V228" i="67" s="1"/>
  <c r="V231" i="67" a="1"/>
  <c r="V231" i="67" s="1"/>
  <c r="V216" i="67" a="1"/>
  <c r="V216" i="67" s="1"/>
  <c r="V163" i="67" a="1"/>
  <c r="V163" i="67" s="1"/>
  <c r="V169" i="67" a="1"/>
  <c r="V169" i="67" s="1"/>
  <c r="V161" i="67" a="1"/>
  <c r="V161" i="67" s="1"/>
  <c r="V305" i="67" a="1"/>
  <c r="V305" i="67" s="1"/>
  <c r="V114" i="67" a="1"/>
  <c r="V114" i="67" s="1"/>
  <c r="V53" i="67" a="1"/>
  <c r="V53" i="67" s="1"/>
  <c r="V82" i="67" a="1"/>
  <c r="V82" i="67" s="1"/>
  <c r="V105" i="67" a="1"/>
  <c r="V105" i="67" s="1"/>
  <c r="V189" i="67" a="1"/>
  <c r="V189" i="67" s="1"/>
  <c r="V218" i="67" a="1"/>
  <c r="V218" i="67" s="1"/>
  <c r="V111" i="67" a="1"/>
  <c r="V111" i="67" s="1"/>
  <c r="V170" i="67" a="1"/>
  <c r="V170" i="67" s="1"/>
  <c r="V215" i="67" a="1"/>
  <c r="V215" i="67" s="1"/>
  <c r="V303" i="67" a="1"/>
  <c r="V303" i="67" s="1"/>
  <c r="V447" i="67" a="1"/>
  <c r="V447" i="67" s="1"/>
  <c r="T306" i="67"/>
  <c r="V249" i="67" a="1"/>
  <c r="V249" i="67" s="1"/>
  <c r="V57" i="67" a="1"/>
  <c r="V57" i="67" s="1"/>
  <c r="V52" i="67" a="1"/>
  <c r="V52" i="67" s="1"/>
  <c r="V59" i="67" a="1"/>
  <c r="V59" i="67" s="1"/>
  <c r="V56" i="67" a="1"/>
  <c r="V56" i="67" s="1"/>
  <c r="V110" i="67" a="1"/>
  <c r="V110" i="67" s="1"/>
  <c r="V55" i="67" a="1"/>
  <c r="V55" i="67" s="1"/>
  <c r="V252" i="67" a="1"/>
  <c r="V252" i="67" s="1"/>
  <c r="V106" i="67" a="1"/>
  <c r="V106" i="67" s="1"/>
  <c r="V50" i="67" a="1"/>
  <c r="V50" i="67" s="1"/>
  <c r="V49" i="67" a="1"/>
  <c r="V49" i="67" s="1"/>
  <c r="V108" i="67" a="1"/>
  <c r="V108" i="67" s="1"/>
  <c r="V250" i="67" a="1"/>
  <c r="V250" i="67" s="1"/>
  <c r="V254" i="67" a="1"/>
  <c r="V254" i="67" s="1"/>
  <c r="V251" i="67" a="1"/>
  <c r="V251" i="67" s="1"/>
  <c r="V58" i="67" a="1"/>
  <c r="V58" i="67" s="1"/>
  <c r="V65" i="67" a="1"/>
  <c r="V65" i="67" s="1"/>
  <c r="V604" i="67" a="1"/>
  <c r="V604" i="67" s="1"/>
  <c r="V454" i="67" a="1"/>
  <c r="V454" i="67" s="1"/>
  <c r="V603" i="67" a="1"/>
  <c r="V603" i="67" s="1"/>
  <c r="V45" i="67" a="1"/>
  <c r="V45" i="67" s="1"/>
  <c r="T213" i="67"/>
  <c r="V220" i="67" a="1"/>
  <c r="V220" i="67" s="1"/>
  <c r="V147" i="67" a="1"/>
  <c r="V147" i="67" s="1"/>
  <c r="V600" i="67" a="1"/>
  <c r="V600" i="67" s="1"/>
  <c r="V522" i="67" a="1"/>
  <c r="V522" i="67" s="1"/>
  <c r="V47" i="67" a="1"/>
  <c r="V47" i="67" s="1"/>
  <c r="V148" i="67" a="1"/>
  <c r="V148" i="67" s="1"/>
  <c r="V221" i="67" a="1"/>
  <c r="V221" i="67" s="1"/>
  <c r="V341" i="67" a="1"/>
  <c r="V341" i="67" s="1"/>
  <c r="V48" i="67" a="1"/>
  <c r="V48" i="67" s="1"/>
  <c r="V223" i="67" a="1"/>
  <c r="V223" i="67" s="1"/>
  <c r="V152" i="67" a="1"/>
  <c r="V152" i="67" s="1"/>
  <c r="V149" i="67" a="1"/>
  <c r="V149" i="67" s="1"/>
  <c r="V44" i="67" a="1"/>
  <c r="V44" i="67" s="1"/>
  <c r="V524" i="67" a="1"/>
  <c r="V524" i="67" s="1"/>
  <c r="V525" i="67" a="1"/>
  <c r="V525" i="67" s="1"/>
  <c r="V599" i="67" a="1"/>
  <c r="V599" i="67" s="1"/>
  <c r="V62" i="67" a="1"/>
  <c r="V62" i="67" s="1"/>
  <c r="V304" i="67" a="1"/>
  <c r="V304" i="67" s="1"/>
  <c r="V718" i="67" a="1"/>
  <c r="V718" i="67" s="1"/>
  <c r="V104" i="67" a="1"/>
  <c r="V104" i="67" s="1"/>
  <c r="V102" i="67" a="1"/>
  <c r="V102" i="67" s="1"/>
  <c r="V302" i="67" a="1"/>
  <c r="V302" i="67" s="1"/>
  <c r="V131" i="67" a="1"/>
  <c r="V131" i="67" s="1"/>
  <c r="V719" i="67" a="1"/>
  <c r="V719" i="67" s="1"/>
  <c r="V115" i="67" a="1"/>
  <c r="V115" i="67" s="1"/>
  <c r="V136" i="67" a="1"/>
  <c r="V136" i="67" s="1"/>
  <c r="V346" i="67" a="1"/>
  <c r="V346" i="67" s="1"/>
  <c r="V722" i="67" a="1"/>
  <c r="V722" i="67" s="1"/>
  <c r="V25" i="67" a="1"/>
  <c r="V25" i="67" s="1"/>
  <c r="T237" i="67"/>
  <c r="V217" i="67" a="1"/>
  <c r="V217" i="67" s="1"/>
  <c r="T189" i="67"/>
  <c r="V88" i="67" a="1"/>
  <c r="V88" i="67" s="1"/>
  <c r="V70" i="67" a="1"/>
  <c r="V70" i="67" s="1"/>
  <c r="V150" i="67" a="1"/>
  <c r="V150" i="67" s="1"/>
  <c r="V188" i="67" a="1"/>
  <c r="V188" i="67" s="1"/>
  <c r="V224" i="67" a="1"/>
  <c r="V224" i="67" s="1"/>
  <c r="V146" i="67" a="1"/>
  <c r="V146" i="67" s="1"/>
  <c r="V276" i="67" a="1"/>
  <c r="V276" i="67" s="1"/>
  <c r="V342" i="67" a="1"/>
  <c r="V342" i="67" s="1"/>
  <c r="V533" i="67" a="1"/>
  <c r="V533" i="67" s="1"/>
  <c r="V601" i="67" a="1"/>
  <c r="V601" i="67" s="1"/>
  <c r="V810" i="67" a="1"/>
  <c r="V810" i="67" s="1"/>
  <c r="V60" i="67" a="1"/>
  <c r="V60" i="67" s="1"/>
  <c r="V63" i="67" a="1"/>
  <c r="V63" i="67" s="1"/>
  <c r="V64" i="67" a="1"/>
  <c r="V64" i="67" s="1"/>
  <c r="T268" i="67"/>
  <c r="V297" i="67" a="1"/>
  <c r="V297" i="67" s="1"/>
  <c r="V350" i="67" a="1"/>
  <c r="V350" i="67" s="1"/>
  <c r="V531" i="67" a="1"/>
  <c r="V531" i="67" s="1"/>
  <c r="V321" i="67" a="1"/>
  <c r="V321" i="67" s="1"/>
  <c r="V244" i="67" a="1"/>
  <c r="V244" i="67" s="1"/>
  <c r="V295" i="67" a="1"/>
  <c r="V295" i="67" s="1"/>
  <c r="V456" i="67" a="1"/>
  <c r="V456" i="67" s="1"/>
  <c r="V85" i="67" a="1"/>
  <c r="V85" i="67" s="1"/>
  <c r="T325" i="67"/>
  <c r="V227" i="67" a="1"/>
  <c r="V227" i="67" s="1"/>
  <c r="V246" i="67" a="1"/>
  <c r="V246" i="67" s="1"/>
  <c r="V318" i="67" a="1"/>
  <c r="V318" i="67" s="1"/>
  <c r="V320" i="67" a="1"/>
  <c r="V320" i="67" s="1"/>
  <c r="V349" i="67" a="1"/>
  <c r="V349" i="67" s="1"/>
  <c r="V532" i="67" a="1"/>
  <c r="V532" i="67" s="1"/>
  <c r="V84" i="67" a="1"/>
  <c r="V84" i="67" s="1"/>
  <c r="V535" i="67" a="1"/>
  <c r="V535" i="67" s="1"/>
  <c r="V81" i="67" a="1"/>
  <c r="V81" i="67" s="1"/>
  <c r="V247" i="67" a="1"/>
  <c r="V247" i="67" s="1"/>
  <c r="V319" i="67" a="1"/>
  <c r="V319" i="67" s="1"/>
  <c r="V352" i="67" a="1"/>
  <c r="V352" i="67" s="1"/>
  <c r="V226" i="67" a="1"/>
  <c r="V226" i="67" s="1"/>
  <c r="V353" i="67" a="1"/>
  <c r="V353" i="67" s="1"/>
  <c r="V457" i="67" a="1"/>
  <c r="V457" i="67" s="1"/>
  <c r="V534" i="67" a="1"/>
  <c r="V534" i="67" s="1"/>
  <c r="V536" i="67" a="1"/>
  <c r="V536" i="67" s="1"/>
  <c r="V348" i="67" a="1"/>
  <c r="V348" i="67" s="1"/>
  <c r="V28" i="67" a="1"/>
  <c r="V28" i="67" s="1"/>
  <c r="V298" i="67" a="1"/>
  <c r="V298" i="67" s="1"/>
  <c r="V294" i="67" a="1"/>
  <c r="V294" i="67" s="1"/>
  <c r="V230" i="67" a="1"/>
  <c r="V230" i="67" s="1"/>
  <c r="T592" i="67"/>
  <c r="V257" i="67" a="1"/>
  <c r="V257" i="67" s="1"/>
  <c r="V141" i="67" a="1"/>
  <c r="V141" i="67" s="1"/>
  <c r="V271" i="67" a="1"/>
  <c r="V271" i="67" s="1"/>
  <c r="V268" i="67" a="1"/>
  <c r="V268" i="67" s="1"/>
  <c r="T521" i="67"/>
  <c r="Y816" i="67"/>
  <c r="T348" i="67"/>
  <c r="V137" i="67" a="1"/>
  <c r="V137" i="67" s="1"/>
  <c r="V336" i="67" a="1"/>
  <c r="V336" i="67" s="1"/>
  <c r="V130" i="67" a="1"/>
  <c r="V130" i="67" s="1"/>
  <c r="V340" i="67" a="1"/>
  <c r="V340" i="67" s="1"/>
  <c r="V138" i="67" a="1"/>
  <c r="V138" i="67" s="1"/>
  <c r="V255" i="67" a="1"/>
  <c r="V255" i="67" s="1"/>
  <c r="V139" i="67" a="1"/>
  <c r="V139" i="67" s="1"/>
  <c r="V337" i="67" a="1"/>
  <c r="V337" i="67" s="1"/>
  <c r="T255" i="67"/>
  <c r="T184" i="67"/>
  <c r="V73" i="67" a="1"/>
  <c r="V73" i="67" s="1"/>
  <c r="V33" i="67" a="1"/>
  <c r="V33" i="67" s="1"/>
  <c r="V274" i="67" a="1"/>
  <c r="V274" i="67" s="1"/>
  <c r="V32" i="67" a="1"/>
  <c r="V32" i="67" s="1"/>
  <c r="V77" i="67" a="1"/>
  <c r="V77" i="67" s="1"/>
  <c r="V143" i="67" a="1"/>
  <c r="V143" i="67" s="1"/>
  <c r="V144" i="67" a="1"/>
  <c r="V144" i="67" s="1"/>
  <c r="V278" i="67" a="1"/>
  <c r="V278" i="67" s="1"/>
  <c r="V182" i="67" a="1"/>
  <c r="V182" i="67" s="1"/>
  <c r="V67" i="67" a="1"/>
  <c r="V67" i="67" s="1"/>
  <c r="V29" i="67" a="1"/>
  <c r="V29" i="67" s="1"/>
  <c r="V180" i="67" a="1"/>
  <c r="V180" i="67" s="1"/>
  <c r="V181" i="67" a="1"/>
  <c r="V181" i="67" s="1"/>
  <c r="V809" i="67" a="1"/>
  <c r="V809" i="67" s="1"/>
  <c r="T74" i="67"/>
  <c r="V68" i="67" a="1"/>
  <c r="V68" i="67" s="1"/>
  <c r="V808" i="67" a="1"/>
  <c r="V808" i="67" s="1"/>
  <c r="V27" i="67" a="1"/>
  <c r="V27" i="67" s="1"/>
  <c r="V275" i="67" a="1"/>
  <c r="V275" i="67" s="1"/>
  <c r="V69" i="67" a="1"/>
  <c r="V69" i="67" s="1"/>
  <c r="T179" i="67"/>
  <c r="V79" i="67" a="1"/>
  <c r="V79" i="67" s="1"/>
  <c r="V31" i="67" a="1"/>
  <c r="V31" i="67" s="1"/>
  <c r="V233" i="67" a="1"/>
  <c r="V233" i="67" s="1"/>
  <c r="V448" i="67" a="1"/>
  <c r="V448" i="67" s="1"/>
  <c r="V272" i="67" a="1"/>
  <c r="V272" i="67" s="1"/>
  <c r="V449" i="67" a="1"/>
  <c r="V449" i="67" s="1"/>
  <c r="V78" i="67" a="1"/>
  <c r="V78" i="67" s="1"/>
  <c r="V23" i="67" a="1"/>
  <c r="V23" i="67" s="1"/>
  <c r="T243" i="67"/>
  <c r="V20" i="67" a="1"/>
  <c r="V20" i="67" s="1"/>
  <c r="V26" i="67" a="1"/>
  <c r="V26" i="67" s="1"/>
  <c r="T532" i="67"/>
  <c r="V142" i="67" a="1"/>
  <c r="V142" i="67" s="1"/>
  <c r="V236" i="67" a="1"/>
  <c r="V236" i="67" s="1"/>
  <c r="V277" i="67" a="1"/>
  <c r="V277" i="67" s="1"/>
  <c r="V21" i="67" a="1"/>
  <c r="V21" i="67" s="1"/>
  <c r="V24" i="67" a="1"/>
  <c r="V24" i="67" s="1"/>
  <c r="V232" i="67" a="1"/>
  <c r="V232" i="67" s="1"/>
  <c r="T125" i="67"/>
  <c r="V444" i="67" a="1"/>
  <c r="V444" i="67" s="1"/>
  <c r="V317" i="67" a="1"/>
  <c r="V317" i="67" s="1"/>
  <c r="V716" i="67" a="1"/>
  <c r="V716" i="67" s="1"/>
  <c r="Y804" i="67"/>
  <c r="Y753" i="67"/>
  <c r="Y784" i="67"/>
  <c r="Y817" i="67"/>
  <c r="V240" i="67" a="1"/>
  <c r="V240" i="67" s="1"/>
  <c r="V261" i="67" a="1"/>
  <c r="V261" i="67" s="1"/>
  <c r="Y812" i="67"/>
  <c r="V135" i="67" a="1"/>
  <c r="V135" i="67" s="1"/>
  <c r="V133" i="67" a="1"/>
  <c r="V133" i="67" s="1"/>
  <c r="V338" i="67" a="1"/>
  <c r="V338" i="67" s="1"/>
  <c r="V725" i="67" a="1"/>
  <c r="V725" i="67" s="1"/>
  <c r="V733" i="67" a="1"/>
  <c r="V733" i="67" s="1"/>
  <c r="T301" i="67"/>
  <c r="T300" i="67"/>
  <c r="Y789" i="67"/>
  <c r="Y752" i="67"/>
  <c r="Y473" i="67"/>
  <c r="V124" i="67" a="1"/>
  <c r="V124" i="67" s="1"/>
  <c r="V184" i="67" a="1"/>
  <c r="V184" i="67" s="1"/>
  <c r="V127" i="67" a="1"/>
  <c r="V127" i="67" s="1"/>
  <c r="V186" i="67" a="1"/>
  <c r="V186" i="67" s="1"/>
  <c r="V290" i="67" a="1"/>
  <c r="V290" i="67" s="1"/>
  <c r="V437" i="67" a="1"/>
  <c r="V437" i="67" s="1"/>
  <c r="V529" i="67" a="1"/>
  <c r="V529" i="67" s="1"/>
  <c r="V729" i="67" a="1"/>
  <c r="V729" i="67" s="1"/>
  <c r="V177" i="67" a="1"/>
  <c r="V177" i="67" s="1"/>
  <c r="Y347" i="67"/>
  <c r="T143" i="67"/>
  <c r="Y796" i="67"/>
  <c r="Y755" i="67"/>
  <c r="T262" i="67"/>
  <c r="V174" i="67" a="1"/>
  <c r="V174" i="67" s="1"/>
  <c r="V185" i="67" a="1"/>
  <c r="V185" i="67" s="1"/>
  <c r="V171" i="67" a="1"/>
  <c r="V171" i="67" s="1"/>
  <c r="V459" i="67" a="1"/>
  <c r="V459" i="67" s="1"/>
  <c r="V173" i="67" a="1"/>
  <c r="V173" i="67" s="1"/>
  <c r="V178" i="67" a="1"/>
  <c r="V178" i="67" s="1"/>
  <c r="V311" i="67" a="1"/>
  <c r="V311" i="67" s="1"/>
  <c r="V128" i="67" a="1"/>
  <c r="V128" i="67" s="1"/>
  <c r="V172" i="67" a="1"/>
  <c r="V172" i="67" s="1"/>
  <c r="V442" i="67" a="1"/>
  <c r="V442" i="67" s="1"/>
  <c r="V514" i="67" a="1"/>
  <c r="V514" i="67" s="1"/>
  <c r="V728" i="67" a="1"/>
  <c r="V728" i="67" s="1"/>
  <c r="V734" i="67" a="1"/>
  <c r="V734" i="67" s="1"/>
  <c r="V238" i="67" a="1"/>
  <c r="V238" i="67" s="1"/>
  <c r="Y528" i="67"/>
  <c r="Y103" i="67"/>
  <c r="V266" i="67" a="1"/>
  <c r="V266" i="67" s="1"/>
  <c r="Y4" i="67"/>
  <c r="V126" i="67" a="1"/>
  <c r="V126" i="67" s="1"/>
  <c r="V175" i="67" a="1"/>
  <c r="V175" i="67" s="1"/>
  <c r="V356" i="67" a="1"/>
  <c r="V356" i="67" s="1"/>
  <c r="V239" i="67" a="1"/>
  <c r="V239" i="67" s="1"/>
  <c r="V291" i="67" a="1"/>
  <c r="V291" i="67" s="1"/>
  <c r="V597" i="67" a="1"/>
  <c r="V597" i="67" s="1"/>
  <c r="V594" i="67" a="1"/>
  <c r="V594" i="67" s="1"/>
  <c r="V313" i="67" a="1"/>
  <c r="V313" i="67" s="1"/>
  <c r="Y713" i="67"/>
  <c r="Y681" i="67"/>
  <c r="Y673" i="67"/>
  <c r="Y639" i="67"/>
  <c r="Y641" i="67"/>
  <c r="Y593" i="67"/>
  <c r="Y609" i="67"/>
  <c r="Y522" i="67"/>
  <c r="Y493" i="67"/>
  <c r="Y450" i="67"/>
  <c r="Y352" i="67"/>
  <c r="Y278" i="67"/>
  <c r="Y376" i="67"/>
  <c r="Y314" i="67"/>
  <c r="Y537" i="67"/>
  <c r="Y405" i="67"/>
  <c r="Y269" i="67"/>
  <c r="Y421" i="67"/>
  <c r="Y256" i="67"/>
  <c r="Y126" i="67"/>
  <c r="Y777" i="67"/>
  <c r="Y666" i="67"/>
  <c r="Y725" i="67"/>
  <c r="Y705" i="67"/>
  <c r="Y605" i="67"/>
  <c r="Y573" i="67"/>
  <c r="Y586" i="67"/>
  <c r="Y494" i="67"/>
  <c r="Y469" i="67"/>
  <c r="Y442" i="67"/>
  <c r="Y349" i="67"/>
  <c r="Y250" i="67"/>
  <c r="Y373" i="67"/>
  <c r="Y294" i="67"/>
  <c r="Y438" i="67"/>
  <c r="Y330" i="67"/>
  <c r="Y249" i="67"/>
  <c r="Y401" i="67"/>
  <c r="Y220" i="67"/>
  <c r="Y161" i="67"/>
  <c r="Y122" i="67"/>
  <c r="Y125" i="67"/>
  <c r="Y385" i="67"/>
  <c r="Y243" i="67"/>
  <c r="Y184" i="67"/>
  <c r="Y156" i="67"/>
  <c r="Y109" i="67"/>
  <c r="Y242" i="67"/>
  <c r="Y378" i="67"/>
  <c r="Y298" i="67"/>
  <c r="Y128" i="67"/>
  <c r="Y181" i="67"/>
  <c r="Y233" i="67"/>
  <c r="Y381" i="67"/>
  <c r="Y341" i="67"/>
  <c r="Y391" i="67"/>
  <c r="Y431" i="67"/>
  <c r="Y587" i="67"/>
  <c r="Y459" i="67"/>
  <c r="Y538" i="67"/>
  <c r="Y534" i="67"/>
  <c r="Y487" i="67"/>
  <c r="Y544" i="67"/>
  <c r="Y616" i="67"/>
  <c r="Y615" i="67"/>
  <c r="Y640" i="67"/>
  <c r="Y798" i="67"/>
  <c r="Y660" i="67"/>
  <c r="Y736" i="67"/>
  <c r="Y811" i="67"/>
  <c r="Y775" i="67"/>
  <c r="Y229" i="67"/>
  <c r="Y137" i="67"/>
  <c r="Y404" i="67"/>
  <c r="Y218" i="67"/>
  <c r="Y174" i="67"/>
  <c r="Y138" i="67"/>
  <c r="Y112" i="67"/>
  <c r="Y84" i="67"/>
  <c r="Y71" i="67"/>
  <c r="Y46" i="67"/>
  <c r="Y749" i="67"/>
  <c r="Y334" i="67"/>
  <c r="Y197" i="67"/>
  <c r="Y86" i="67"/>
  <c r="Y23" i="67"/>
  <c r="Y11" i="67"/>
  <c r="Y63" i="67"/>
  <c r="Y93" i="67"/>
  <c r="Y54" i="67"/>
  <c r="Y75" i="67"/>
  <c r="Y17" i="67"/>
  <c r="Y48" i="67"/>
  <c r="Y33" i="67"/>
  <c r="Y9" i="67"/>
  <c r="Y59" i="67"/>
  <c r="Y785" i="67"/>
  <c r="Y800" i="67"/>
  <c r="Y769" i="67"/>
  <c r="Y808" i="67"/>
  <c r="Y788" i="67"/>
  <c r="Y746" i="67"/>
  <c r="Y792" i="67"/>
  <c r="Y750" i="67"/>
  <c r="Y730" i="67"/>
  <c r="Y781" i="67"/>
  <c r="Y742" i="67"/>
  <c r="Y773" i="67"/>
  <c r="Y737" i="67"/>
  <c r="Y711" i="67"/>
  <c r="Y689" i="67"/>
  <c r="Y764" i="67"/>
  <c r="Y701" i="67"/>
  <c r="Y678" i="67"/>
  <c r="Y763" i="67"/>
  <c r="Y723" i="67"/>
  <c r="Y693" i="67"/>
  <c r="Y670" i="67"/>
  <c r="Y662" i="67"/>
  <c r="Y630" i="67"/>
  <c r="Y733" i="67"/>
  <c r="Y634" i="67"/>
  <c r="Y685" i="67"/>
  <c r="Y702" i="67"/>
  <c r="Y635" i="67"/>
  <c r="T605" i="67"/>
  <c r="T606" i="67"/>
  <c r="Y591" i="67"/>
  <c r="Y569" i="67"/>
  <c r="Y514" i="67"/>
  <c r="Y617" i="67"/>
  <c r="Y589" i="67"/>
  <c r="Y566" i="67"/>
  <c r="Y521" i="67"/>
  <c r="Y602" i="67"/>
  <c r="Y561" i="67"/>
  <c r="Y581" i="67"/>
  <c r="Y465" i="67"/>
  <c r="Y336" i="67"/>
  <c r="Y613" i="67"/>
  <c r="Y555" i="67"/>
  <c r="Y530" i="67"/>
  <c r="Y486" i="67"/>
  <c r="Y565" i="67"/>
  <c r="Y506" i="67"/>
  <c r="Y466" i="67"/>
  <c r="Y531" i="67"/>
  <c r="Y453" i="67"/>
  <c r="Y432" i="67"/>
  <c r="Y342" i="67"/>
  <c r="Y305" i="67"/>
  <c r="Y273" i="67"/>
  <c r="Y248" i="67"/>
  <c r="Y490" i="67"/>
  <c r="Y441" i="67"/>
  <c r="Y354" i="67"/>
  <c r="Y291" i="67"/>
  <c r="Y261" i="67"/>
  <c r="Y239" i="67"/>
  <c r="Y535" i="67"/>
  <c r="Y451" i="67"/>
  <c r="Y425" i="67"/>
  <c r="Y392" i="67"/>
  <c r="Y362" i="67"/>
  <c r="Y304" i="67"/>
  <c r="Y277" i="67"/>
  <c r="Y254" i="67"/>
  <c r="Y166" i="67"/>
  <c r="Y414" i="67"/>
  <c r="Y265" i="67"/>
  <c r="Y240" i="67"/>
  <c r="Y185" i="67"/>
  <c r="V122" i="67" a="1"/>
  <c r="V122" i="67" s="1"/>
  <c r="Y114" i="67"/>
  <c r="Y108" i="67"/>
  <c r="V265" i="67" a="1"/>
  <c r="V265" i="67" s="1"/>
  <c r="V121" i="67" a="1"/>
  <c r="V121" i="67" s="1"/>
  <c r="V156" i="67" a="1"/>
  <c r="V156" i="67" s="1"/>
  <c r="V237" i="67" a="1"/>
  <c r="V237" i="67" s="1"/>
  <c r="V289" i="67" a="1"/>
  <c r="V289" i="67" s="1"/>
  <c r="V307" i="67" a="1"/>
  <c r="V307" i="67" s="1"/>
  <c r="V359" i="67" a="1"/>
  <c r="V359" i="67" s="1"/>
  <c r="V309" i="67" a="1"/>
  <c r="V309" i="67" s="1"/>
  <c r="V357" i="67" a="1"/>
  <c r="V357" i="67" s="1"/>
  <c r="V441" i="67" a="1"/>
  <c r="V441" i="67" s="1"/>
  <c r="V310" i="67" a="1"/>
  <c r="V310" i="67" s="1"/>
  <c r="V358" i="67" a="1"/>
  <c r="V358" i="67" s="1"/>
  <c r="V516" i="67" a="1"/>
  <c r="V516" i="67" s="1"/>
  <c r="V713" i="67" a="1"/>
  <c r="V713" i="67" s="1"/>
  <c r="V732" i="67" a="1"/>
  <c r="V732" i="67" s="1"/>
  <c r="V815" i="67" a="1"/>
  <c r="V815" i="67" s="1"/>
  <c r="V813" i="67" a="1"/>
  <c r="V813" i="67" s="1"/>
  <c r="Y369" i="67"/>
  <c r="Y170" i="67"/>
  <c r="V119" i="67" a="1"/>
  <c r="V119" i="67" s="1"/>
  <c r="Y105" i="67"/>
  <c r="Y467" i="67"/>
  <c r="Y335" i="67"/>
  <c r="Y284" i="67"/>
  <c r="Y217" i="67"/>
  <c r="Y163" i="67"/>
  <c r="Y120" i="67"/>
  <c r="Y106" i="67"/>
  <c r="Y87" i="67"/>
  <c r="Y74" i="67"/>
  <c r="Y13" i="67"/>
  <c r="Y246" i="67"/>
  <c r="Y286" i="67"/>
  <c r="Y321" i="67"/>
  <c r="Y390" i="67"/>
  <c r="Y464" i="67"/>
  <c r="Y271" i="67"/>
  <c r="Y303" i="67"/>
  <c r="Y364" i="67"/>
  <c r="Y416" i="67"/>
  <c r="Y133" i="67"/>
  <c r="Y148" i="67"/>
  <c r="Y167" i="67"/>
  <c r="Y186" i="67"/>
  <c r="Y200" i="67"/>
  <c r="Y216" i="67"/>
  <c r="Y234" i="67"/>
  <c r="Y270" i="67"/>
  <c r="Y293" i="67"/>
  <c r="Y331" i="67"/>
  <c r="Y395" i="67"/>
  <c r="Y327" i="67"/>
  <c r="Y346" i="67"/>
  <c r="Y361" i="67"/>
  <c r="Y382" i="67"/>
  <c r="Y396" i="67"/>
  <c r="Y403" i="67"/>
  <c r="Y422" i="67"/>
  <c r="Y436" i="67"/>
  <c r="Y463" i="67"/>
  <c r="Y515" i="67"/>
  <c r="Y604" i="67"/>
  <c r="Y480" i="67"/>
  <c r="Y524" i="67"/>
  <c r="Y468" i="67"/>
  <c r="Y500" i="67"/>
  <c r="Y568" i="67"/>
  <c r="Y542" i="67"/>
  <c r="Y583" i="67"/>
  <c r="Y628" i="67"/>
  <c r="Y541" i="67"/>
  <c r="Y579" i="67"/>
  <c r="Y629" i="67"/>
  <c r="Y491" i="67"/>
  <c r="Y508" i="67"/>
  <c r="Y519" i="67"/>
  <c r="Y547" i="67"/>
  <c r="Y575" i="67"/>
  <c r="Y625" i="67"/>
  <c r="Y652" i="67"/>
  <c r="Y603" i="67"/>
  <c r="Y619" i="67"/>
  <c r="Y633" i="67"/>
  <c r="Y699" i="67"/>
  <c r="Y647" i="67"/>
  <c r="Y684" i="67"/>
  <c r="Y720" i="67"/>
  <c r="Y655" i="67"/>
  <c r="Y683" i="67"/>
  <c r="Y719" i="67"/>
  <c r="Y663" i="67"/>
  <c r="Y700" i="67"/>
  <c r="Y771" i="67"/>
  <c r="Y802" i="67"/>
  <c r="Y744" i="67"/>
  <c r="Y774" i="67"/>
  <c r="Y778" i="67"/>
  <c r="Y826" i="67"/>
  <c r="Y790" i="67"/>
  <c r="Y825" i="67"/>
  <c r="Y779" i="67"/>
  <c r="Y806" i="67"/>
  <c r="Y223" i="67"/>
  <c r="Y159" i="67"/>
  <c r="Y131" i="67"/>
  <c r="Y99" i="67"/>
  <c r="Y26" i="67"/>
  <c r="Y21" i="67"/>
  <c r="Y402" i="67"/>
  <c r="Y259" i="67"/>
  <c r="Y187" i="67"/>
  <c r="Y142" i="67"/>
  <c r="Y110" i="67"/>
  <c r="Y73" i="67"/>
  <c r="Y255" i="67"/>
  <c r="Y231" i="67"/>
  <c r="Y226" i="67"/>
  <c r="Y183" i="67"/>
  <c r="Y136" i="67"/>
  <c r="Y113" i="67"/>
  <c r="Y45" i="67"/>
  <c r="Y44" i="67"/>
  <c r="Y31" i="67"/>
  <c r="Y7" i="67"/>
  <c r="Y49" i="67"/>
  <c r="Y53" i="67"/>
  <c r="Y35" i="67"/>
  <c r="Y28" i="67"/>
  <c r="Y58" i="67"/>
  <c r="Y10" i="67"/>
  <c r="Y47" i="67"/>
  <c r="Y29" i="67"/>
  <c r="Y5" i="67"/>
  <c r="Y739" i="67"/>
  <c r="Y722" i="67"/>
  <c r="Y714" i="67"/>
  <c r="Y735" i="67"/>
  <c r="Y517" i="67"/>
  <c r="Y532" i="67"/>
  <c r="Y590" i="67"/>
  <c r="Y614" i="67"/>
  <c r="Y481" i="67"/>
  <c r="Y383" i="67"/>
  <c r="Y320" i="67"/>
  <c r="Y409" i="67"/>
  <c r="Y338" i="67"/>
  <c r="Y372" i="67"/>
  <c r="Y296" i="67"/>
  <c r="Y290" i="67"/>
  <c r="Y209" i="67"/>
  <c r="Y100" i="67"/>
  <c r="Y199" i="67"/>
  <c r="Y317" i="67"/>
  <c r="Y260" i="67"/>
  <c r="Y407" i="67"/>
  <c r="Y162" i="67"/>
  <c r="Y211" i="67"/>
  <c r="Y287" i="67"/>
  <c r="Y443" i="67"/>
  <c r="Y375" i="67"/>
  <c r="Y418" i="67"/>
  <c r="Y510" i="67"/>
  <c r="Y516" i="67"/>
  <c r="Y562" i="67"/>
  <c r="Y612" i="67"/>
  <c r="Y627" i="67"/>
  <c r="Y518" i="67"/>
  <c r="Y599" i="67"/>
  <c r="Y688" i="67"/>
  <c r="Y704" i="67"/>
  <c r="Y716" i="67"/>
  <c r="Y740" i="67"/>
  <c r="Y765" i="67"/>
  <c r="Y786" i="67"/>
  <c r="Y803" i="67"/>
  <c r="Y168" i="67"/>
  <c r="Y22" i="67"/>
  <c r="Y353" i="67"/>
  <c r="Y192" i="67"/>
  <c r="Y144" i="67"/>
  <c r="Y124" i="67"/>
  <c r="Y94" i="67"/>
  <c r="Y76" i="67"/>
  <c r="Y57" i="67"/>
  <c r="Y19" i="67"/>
  <c r="Y456" i="67"/>
  <c r="Y227" i="67"/>
  <c r="Y143" i="67"/>
  <c r="V118" i="67" a="1"/>
  <c r="V118" i="67" s="1"/>
  <c r="Y51" i="67"/>
  <c r="Y38" i="67"/>
  <c r="Y8" i="67"/>
  <c r="Y809" i="67"/>
  <c r="Y772" i="67"/>
  <c r="Y793" i="67"/>
  <c r="Y780" i="67"/>
  <c r="Y805" i="67"/>
  <c r="Y768" i="67"/>
  <c r="Y801" i="67"/>
  <c r="T728" i="67"/>
  <c r="T729" i="67"/>
  <c r="Y757" i="67"/>
  <c r="Y738" i="67"/>
  <c r="Y761" i="67"/>
  <c r="Y726" i="67"/>
  <c r="Y674" i="67"/>
  <c r="Y751" i="67"/>
  <c r="Y709" i="67"/>
  <c r="Y686" i="67"/>
  <c r="Y653" i="67"/>
  <c r="Y728" i="67"/>
  <c r="Y698" i="67"/>
  <c r="Y690" i="67"/>
  <c r="Y646" i="67"/>
  <c r="Y626" i="67"/>
  <c r="Y682" i="67"/>
  <c r="Y729" i="67"/>
  <c r="Y657" i="67"/>
  <c r="Y677" i="67"/>
  <c r="Y622" i="67"/>
  <c r="Y560" i="67"/>
  <c r="Y610" i="67"/>
  <c r="Y582" i="67"/>
  <c r="Y564" i="67"/>
  <c r="Y545" i="67"/>
  <c r="Y643" i="67"/>
  <c r="Y577" i="67"/>
  <c r="Y556" i="67"/>
  <c r="Y527" i="67"/>
  <c r="Y502" i="67"/>
  <c r="Y489" i="67"/>
  <c r="Y462" i="67"/>
  <c r="T613" i="67"/>
  <c r="T614" i="67"/>
  <c r="Y597" i="67"/>
  <c r="Y526" i="67"/>
  <c r="Y507" i="67"/>
  <c r="Y477" i="67"/>
  <c r="Y454" i="67"/>
  <c r="Y546" i="67"/>
  <c r="Y498" i="67"/>
  <c r="Y461" i="67"/>
  <c r="Y478" i="67"/>
  <c r="Y445" i="67"/>
  <c r="Y410" i="67"/>
  <c r="Y377" i="67"/>
  <c r="Y329" i="67"/>
  <c r="Y300" i="67"/>
  <c r="Y268" i="67"/>
  <c r="Y245" i="67"/>
  <c r="Y470" i="67"/>
  <c r="Y434" i="67"/>
  <c r="Y406" i="67"/>
  <c r="Y366" i="67"/>
  <c r="Y328" i="67"/>
  <c r="Y325" i="67"/>
  <c r="Y310" i="67"/>
  <c r="Y306" i="67"/>
  <c r="Y267" i="67"/>
  <c r="Y511" i="67"/>
  <c r="Y449" i="67"/>
  <c r="Y389" i="67"/>
  <c r="Y324" i="67"/>
  <c r="Y301" i="67"/>
  <c r="Y274" i="67"/>
  <c r="Y244" i="67"/>
  <c r="Y147" i="67"/>
  <c r="V434" i="67" a="1"/>
  <c r="V434" i="67" s="1"/>
  <c r="Y412" i="67"/>
  <c r="Y322" i="67"/>
  <c r="Y311" i="67"/>
  <c r="V293" i="67" a="1"/>
  <c r="V293" i="67" s="1"/>
  <c r="V279" i="67" a="1"/>
  <c r="V279" i="67" s="1"/>
  <c r="Y263" i="67"/>
  <c r="Y237" i="67"/>
  <c r="Y228" i="67"/>
  <c r="Y214" i="67"/>
  <c r="Y203" i="67"/>
  <c r="Y169" i="67"/>
  <c r="Y154" i="67"/>
  <c r="Y135" i="67"/>
  <c r="V123" i="67" a="1"/>
  <c r="V123" i="67" s="1"/>
  <c r="Y119" i="67"/>
  <c r="Y111" i="67"/>
  <c r="Y78" i="67"/>
  <c r="Y70" i="67"/>
  <c r="V154" i="67" a="1"/>
  <c r="V154" i="67" s="1"/>
  <c r="V284" i="67" a="1"/>
  <c r="V284" i="67" s="1"/>
  <c r="V331" i="67" a="1"/>
  <c r="V331" i="67" s="1"/>
  <c r="V443" i="67" a="1"/>
  <c r="V443" i="67" s="1"/>
  <c r="V242" i="67" a="1"/>
  <c r="V242" i="67" s="1"/>
  <c r="V262" i="67" a="1"/>
  <c r="V262" i="67" s="1"/>
  <c r="V308" i="67" a="1"/>
  <c r="V308" i="67" s="1"/>
  <c r="V335" i="67" a="1"/>
  <c r="V335" i="67" s="1"/>
  <c r="V435" i="67" a="1"/>
  <c r="V435" i="67" s="1"/>
  <c r="V157" i="67" a="1"/>
  <c r="V157" i="67" s="1"/>
  <c r="V280" i="67" a="1"/>
  <c r="V280" i="67" s="1"/>
  <c r="V316" i="67" a="1"/>
  <c r="V316" i="67" s="1"/>
  <c r="V439" i="67" a="1"/>
  <c r="V439" i="67" s="1"/>
  <c r="V332" i="67" a="1"/>
  <c r="V332" i="67" s="1"/>
  <c r="V436" i="67" a="1"/>
  <c r="V436" i="67" s="1"/>
  <c r="V263" i="67" a="1"/>
  <c r="V263" i="67" s="1"/>
  <c r="V314" i="67" a="1"/>
  <c r="V314" i="67" s="1"/>
  <c r="V445" i="67" a="1"/>
  <c r="V445" i="67" s="1"/>
  <c r="V515" i="67" a="1"/>
  <c r="V515" i="67" s="1"/>
  <c r="V315" i="67" a="1"/>
  <c r="V315" i="67" s="1"/>
  <c r="V528" i="67" a="1"/>
  <c r="V528" i="67" s="1"/>
  <c r="V519" i="67" a="1"/>
  <c r="V519" i="67" s="1"/>
  <c r="V595" i="67" a="1"/>
  <c r="V595" i="67" s="1"/>
  <c r="V526" i="67" a="1"/>
  <c r="V526" i="67" s="1"/>
  <c r="V711" i="67" a="1"/>
  <c r="V711" i="67" s="1"/>
  <c r="V727" i="67" a="1"/>
  <c r="V727" i="67" s="1"/>
  <c r="V723" i="67" a="1"/>
  <c r="V723" i="67" s="1"/>
  <c r="V717" i="67" a="1"/>
  <c r="V717" i="67" s="1"/>
  <c r="V726" i="67" a="1"/>
  <c r="V726" i="67" s="1"/>
  <c r="Y215" i="67"/>
  <c r="Y140" i="67"/>
  <c r="Y118" i="67"/>
  <c r="Y446" i="67"/>
  <c r="Y368" i="67"/>
  <c r="Y318" i="67"/>
  <c r="Y282" i="67"/>
  <c r="Y247" i="67"/>
  <c r="Y212" i="67"/>
  <c r="Y189" i="67"/>
  <c r="Y179" i="67"/>
  <c r="Y173" i="67"/>
  <c r="Y160" i="67"/>
  <c r="Y130" i="67"/>
  <c r="Y115" i="67"/>
  <c r="Y97" i="67"/>
  <c r="Y89" i="67"/>
  <c r="Y60" i="67"/>
  <c r="Y251" i="67"/>
  <c r="Y289" i="67"/>
  <c r="Y345" i="67"/>
  <c r="Y426" i="67"/>
  <c r="Y475" i="67"/>
  <c r="Y276" i="67"/>
  <c r="Y307" i="67"/>
  <c r="Y374" i="67"/>
  <c r="Y488" i="67"/>
  <c r="Y139" i="67"/>
  <c r="Y152" i="67"/>
  <c r="Y172" i="67"/>
  <c r="Y191" i="67"/>
  <c r="Y205" i="67"/>
  <c r="Y221" i="67"/>
  <c r="Y238" i="67"/>
  <c r="Y275" i="67"/>
  <c r="Y297" i="67"/>
  <c r="Y340" i="67"/>
  <c r="Y417" i="67"/>
  <c r="Y332" i="67"/>
  <c r="Y351" i="67"/>
  <c r="Y365" i="67"/>
  <c r="Y386" i="67"/>
  <c r="Y397" i="67"/>
  <c r="Y408" i="67"/>
  <c r="Y423" i="67"/>
  <c r="Y444" i="67"/>
  <c r="Y472" i="67"/>
  <c r="Y539" i="67"/>
  <c r="Y712" i="67"/>
  <c r="Y484" i="67"/>
  <c r="Y557" i="67"/>
  <c r="Y476" i="67"/>
  <c r="Y523" i="67"/>
  <c r="Y621" i="67"/>
  <c r="Y552" i="67"/>
  <c r="Y596" i="67"/>
  <c r="Y696" i="67"/>
  <c r="Y548" i="67"/>
  <c r="Y608" i="67"/>
  <c r="Y679" i="67"/>
  <c r="Y495" i="67"/>
  <c r="Y509" i="67"/>
  <c r="Y520" i="67"/>
  <c r="Y558" i="67"/>
  <c r="Y588" i="67"/>
  <c r="Y644" i="67"/>
  <c r="Y659" i="67"/>
  <c r="Y607" i="67"/>
  <c r="Y624" i="67"/>
  <c r="Y651" i="67"/>
  <c r="Y767" i="67"/>
  <c r="Y656" i="67"/>
  <c r="Y687" i="67"/>
  <c r="Y727" i="67"/>
  <c r="Y664" i="67"/>
  <c r="Y692" i="67"/>
  <c r="Y724" i="67"/>
  <c r="Y671" i="67"/>
  <c r="Y708" i="67"/>
  <c r="Y748" i="67"/>
  <c r="Y819" i="67"/>
  <c r="Y747" i="67"/>
  <c r="Y818" i="67"/>
  <c r="Y791" i="67"/>
  <c r="Y758" i="67"/>
  <c r="Y807" i="67"/>
  <c r="Y827" i="67"/>
  <c r="Y782" i="67"/>
  <c r="Y814" i="67"/>
  <c r="Y384" i="67"/>
  <c r="Y208" i="67"/>
  <c r="Y178" i="67"/>
  <c r="Y121" i="67"/>
  <c r="Y25" i="67"/>
  <c r="Y497" i="67"/>
  <c r="Y379" i="67"/>
  <c r="T342" i="67"/>
  <c r="T343" i="67"/>
  <c r="Y224" i="67"/>
  <c r="Y213" i="67"/>
  <c r="Y182" i="67"/>
  <c r="Y164" i="67"/>
  <c r="Y151" i="67"/>
  <c r="Y132" i="67"/>
  <c r="V117" i="67" a="1"/>
  <c r="V117" i="67" s="1"/>
  <c r="Y98" i="67"/>
  <c r="Y62" i="67"/>
  <c r="Y52" i="67"/>
  <c r="Y433" i="67"/>
  <c r="Y210" i="67"/>
  <c r="V129" i="67" a="1"/>
  <c r="V129" i="67" s="1"/>
  <c r="Y107" i="67"/>
  <c r="Y65" i="67"/>
  <c r="Y95" i="67"/>
  <c r="Y81" i="67"/>
  <c r="Y43" i="67"/>
  <c r="Y18" i="67"/>
  <c r="V592" i="67" a="1"/>
  <c r="V592" i="67" s="1"/>
  <c r="Y37" i="67"/>
  <c r="Y39" i="67"/>
  <c r="Y32" i="67"/>
  <c r="Y15" i="67"/>
  <c r="Y50" i="67"/>
  <c r="Y92" i="67"/>
  <c r="Y72" i="67"/>
  <c r="Y40" i="67"/>
  <c r="Y85" i="67"/>
  <c r="Y694" i="67"/>
  <c r="Y658" i="67"/>
  <c r="Y650" i="67"/>
  <c r="Y637" i="67"/>
  <c r="Y578" i="67"/>
  <c r="Y554" i="67"/>
  <c r="Y536" i="67"/>
  <c r="Y440" i="67"/>
  <c r="Y645" i="67"/>
  <c r="Y419" i="67"/>
  <c r="Y333" i="67"/>
  <c r="Y601" i="67"/>
  <c r="Y363" i="67"/>
  <c r="Y288" i="67"/>
  <c r="Y428" i="67"/>
  <c r="Y319" i="67"/>
  <c r="Y171" i="67"/>
  <c r="Y312" i="67"/>
  <c r="Y236" i="67"/>
  <c r="Y198" i="67"/>
  <c r="Y79" i="67"/>
  <c r="Y455" i="67"/>
  <c r="Y61" i="67"/>
  <c r="Y355" i="67"/>
  <c r="Y201" i="67"/>
  <c r="Y175" i="67"/>
  <c r="Y123" i="67"/>
  <c r="Y80" i="67"/>
  <c r="Y281" i="67"/>
  <c r="Y447" i="67"/>
  <c r="Y326" i="67"/>
  <c r="Y146" i="67"/>
  <c r="Y196" i="67"/>
  <c r="Y266" i="67"/>
  <c r="Y313" i="67"/>
  <c r="Y360" i="67"/>
  <c r="Y399" i="67"/>
  <c r="Y452" i="67"/>
  <c r="Y471" i="67"/>
  <c r="Y492" i="67"/>
  <c r="Y580" i="67"/>
  <c r="Y576" i="67"/>
  <c r="Y504" i="67"/>
  <c r="Y572" i="67"/>
  <c r="Y794" i="67"/>
  <c r="Y632" i="67"/>
  <c r="Y676" i="67"/>
  <c r="Y675" i="67"/>
  <c r="Y691" i="67"/>
  <c r="Y770" i="67"/>
  <c r="Y743" i="67"/>
  <c r="Y823" i="67"/>
  <c r="Y188" i="67"/>
  <c r="Y67" i="67"/>
  <c r="Y420" i="67"/>
  <c r="Y155" i="67"/>
  <c r="Y101" i="67"/>
  <c r="Y820" i="67"/>
  <c r="Y776" i="67"/>
  <c r="Y756" i="67"/>
  <c r="Y741" i="67"/>
  <c r="Y797" i="67"/>
  <c r="Y760" i="67"/>
  <c r="Y821" i="67"/>
  <c r="Y813" i="67"/>
  <c r="Y745" i="67"/>
  <c r="Y734" i="67"/>
  <c r="Y718" i="67"/>
  <c r="Y697" i="67"/>
  <c r="Y669" i="67"/>
  <c r="Y731" i="67"/>
  <c r="Y706" i="67"/>
  <c r="Y661" i="67"/>
  <c r="Y717" i="67"/>
  <c r="Y665" i="67"/>
  <c r="Y642" i="67"/>
  <c r="Y759" i="67"/>
  <c r="Y721" i="67"/>
  <c r="Y710" i="67"/>
  <c r="Y654" i="67"/>
  <c r="Y649" i="67"/>
  <c r="Y618" i="67"/>
  <c r="Y606" i="67"/>
  <c r="Y585" i="67"/>
  <c r="Y550" i="67"/>
  <c r="Y638" i="67"/>
  <c r="Y559" i="67"/>
  <c r="Y598" i="67"/>
  <c r="Y570" i="67"/>
  <c r="Y549" i="67"/>
  <c r="Y623" i="67"/>
  <c r="Y482" i="67"/>
  <c r="Y457" i="67"/>
  <c r="Y594" i="67"/>
  <c r="Y533" i="67"/>
  <c r="Y501" i="67"/>
  <c r="Y474" i="67"/>
  <c r="Y512" i="67"/>
  <c r="Y485" i="67"/>
  <c r="Y458" i="67"/>
  <c r="Y429" i="67"/>
  <c r="Y400" i="67"/>
  <c r="Y394" i="67"/>
  <c r="Y367" i="67"/>
  <c r="Y339" i="67"/>
  <c r="Y323" i="67"/>
  <c r="Y295" i="67"/>
  <c r="Y253" i="67"/>
  <c r="Y230" i="67"/>
  <c r="T440" i="67"/>
  <c r="T441" i="67"/>
  <c r="Y393" i="67"/>
  <c r="Y348" i="67"/>
  <c r="Y283" i="67"/>
  <c r="Y279" i="67"/>
  <c r="Y264" i="67"/>
  <c r="Y258" i="67"/>
  <c r="Y235" i="67"/>
  <c r="Y415" i="67"/>
  <c r="Y358" i="67"/>
  <c r="Y344" i="67"/>
  <c r="Y299" i="67"/>
  <c r="Y272" i="67"/>
  <c r="Y225" i="67"/>
  <c r="Y553" i="67"/>
  <c r="Y424" i="67"/>
  <c r="Y315" i="67"/>
  <c r="Y309" i="67"/>
  <c r="Y292" i="67"/>
  <c r="T225" i="67"/>
  <c r="T226" i="67"/>
  <c r="Y190" i="67"/>
  <c r="Y180" i="67"/>
  <c r="Y129" i="67"/>
  <c r="Y117" i="67"/>
  <c r="Y102" i="67"/>
  <c r="Y77" i="67"/>
  <c r="Y66" i="67"/>
  <c r="Y20" i="67"/>
  <c r="Y3" i="67"/>
  <c r="V155" i="67" a="1"/>
  <c r="V155" i="67" s="1"/>
  <c r="V292" i="67" a="1"/>
  <c r="V292" i="67" s="1"/>
  <c r="V281" i="67" a="1"/>
  <c r="V281" i="67" s="1"/>
  <c r="V355" i="67" a="1"/>
  <c r="V355" i="67" s="1"/>
  <c r="V330" i="67" a="1"/>
  <c r="V330" i="67" s="1"/>
  <c r="V520" i="67" a="1"/>
  <c r="V520" i="67" s="1"/>
  <c r="V715" i="67" a="1"/>
  <c r="V715" i="67" s="1"/>
  <c r="V282" i="67" a="1"/>
  <c r="V282" i="67" s="1"/>
  <c r="V333" i="67" a="1"/>
  <c r="V333" i="67" s="1"/>
  <c r="V518" i="67" a="1"/>
  <c r="V518" i="67" s="1"/>
  <c r="V591" i="67" a="1"/>
  <c r="V591" i="67" s="1"/>
  <c r="V530" i="67" a="1"/>
  <c r="V530" i="67" s="1"/>
  <c r="V596" i="67" a="1"/>
  <c r="V596" i="67" s="1"/>
  <c r="V712" i="67" a="1"/>
  <c r="V712" i="67" s="1"/>
  <c r="V731" i="67" a="1"/>
  <c r="V731" i="67" s="1"/>
  <c r="V814" i="67" a="1"/>
  <c r="V814" i="67" s="1"/>
  <c r="Y202" i="67"/>
  <c r="Y134" i="67"/>
  <c r="Y68" i="67"/>
  <c r="Y574" i="67"/>
  <c r="Y388" i="67"/>
  <c r="Y357" i="67"/>
  <c r="Y219" i="67"/>
  <c r="Y207" i="67"/>
  <c r="Y165" i="67"/>
  <c r="Y141" i="67"/>
  <c r="Y27" i="67"/>
  <c r="Y262" i="67"/>
  <c r="Y308" i="67"/>
  <c r="Y359" i="67"/>
  <c r="Y439" i="67"/>
  <c r="Y241" i="67"/>
  <c r="Y280" i="67"/>
  <c r="Y316" i="67"/>
  <c r="Y380" i="67"/>
  <c r="Y543" i="67"/>
  <c r="Y145" i="67"/>
  <c r="Y157" i="67"/>
  <c r="Y176" i="67"/>
  <c r="Y195" i="67"/>
  <c r="Y206" i="67"/>
  <c r="Y232" i="67"/>
  <c r="Y257" i="67"/>
  <c r="Y285" i="67"/>
  <c r="Y302" i="67"/>
  <c r="Y350" i="67"/>
  <c r="Y430" i="67"/>
  <c r="Y337" i="67"/>
  <c r="Y356" i="67"/>
  <c r="Y370" i="67"/>
  <c r="Y387" i="67"/>
  <c r="Y398" i="67"/>
  <c r="Y413" i="67"/>
  <c r="Y427" i="67"/>
  <c r="Y448" i="67"/>
  <c r="Y496" i="67"/>
  <c r="Y584" i="67"/>
  <c r="Y460" i="67"/>
  <c r="Y505" i="67"/>
  <c r="Y571" i="67"/>
  <c r="Y479" i="67"/>
  <c r="Y525" i="67"/>
  <c r="Y529" i="67"/>
  <c r="Y567" i="67"/>
  <c r="Y600" i="67"/>
  <c r="Y707" i="67"/>
  <c r="Y551" i="67"/>
  <c r="Y620" i="67"/>
  <c r="Y483" i="67"/>
  <c r="Y499" i="67"/>
  <c r="Y513" i="67"/>
  <c r="Y540" i="67"/>
  <c r="Y563" i="67"/>
  <c r="Y592" i="67"/>
  <c r="Y648" i="67"/>
  <c r="Y595" i="67"/>
  <c r="Y611" i="67"/>
  <c r="Y631" i="67"/>
  <c r="Y668" i="67"/>
  <c r="Y636" i="67"/>
  <c r="Y667" i="67"/>
  <c r="Y695" i="67"/>
  <c r="Y787" i="67"/>
  <c r="Y672" i="67"/>
  <c r="Y703" i="67"/>
  <c r="Y810" i="67"/>
  <c r="Y680" i="67"/>
  <c r="Y715" i="67"/>
  <c r="Y766" i="67"/>
  <c r="Y732" i="67"/>
  <c r="Y762" i="67"/>
  <c r="Y824" i="67"/>
  <c r="Y795" i="67"/>
  <c r="Y783" i="67"/>
  <c r="Y815" i="67"/>
  <c r="Y754" i="67"/>
  <c r="Y799" i="67"/>
  <c r="Y822" i="67"/>
  <c r="Y193" i="67"/>
  <c r="Y153" i="67"/>
  <c r="Y116" i="67"/>
  <c r="Y69" i="67"/>
  <c r="Y437" i="67"/>
  <c r="Y411" i="67"/>
  <c r="Y343" i="67"/>
  <c r="Y222" i="67"/>
  <c r="Y194" i="67"/>
  <c r="Y177" i="67"/>
  <c r="Y158" i="67"/>
  <c r="Y149" i="67"/>
  <c r="Y104" i="67"/>
  <c r="Y91" i="67"/>
  <c r="Y82" i="67"/>
  <c r="T70" i="67"/>
  <c r="T71" i="67"/>
  <c r="Y828" i="67"/>
  <c r="Y503" i="67"/>
  <c r="Y371" i="67"/>
  <c r="Y252" i="67"/>
  <c r="Y204" i="67"/>
  <c r="Y150" i="67"/>
  <c r="Y127" i="67"/>
  <c r="Y96" i="67"/>
  <c r="Y56" i="67"/>
  <c r="Y24" i="67"/>
  <c r="Y83" i="67"/>
  <c r="Y42" i="67"/>
  <c r="Y14" i="67"/>
  <c r="Y435" i="67"/>
  <c r="Y30" i="67"/>
  <c r="Y55" i="67"/>
  <c r="Y12" i="67"/>
  <c r="Y88" i="67"/>
  <c r="Y34" i="67"/>
  <c r="Y90" i="67"/>
  <c r="Y36" i="67"/>
  <c r="Y16" i="67"/>
  <c r="Y64" i="67"/>
  <c r="Y41" i="67"/>
  <c r="Y6" i="67"/>
  <c r="N9" i="58" l="1"/>
  <c r="G35" i="58" l="1"/>
  <c r="H35" i="58"/>
  <c r="I35" i="58"/>
  <c r="J35" i="58"/>
  <c r="K35" i="58"/>
  <c r="G36" i="58"/>
  <c r="H36" i="58"/>
  <c r="I36" i="58"/>
  <c r="J36" i="58"/>
  <c r="K36" i="58"/>
  <c r="G37" i="58"/>
  <c r="H37" i="58"/>
  <c r="I37" i="58"/>
  <c r="J37" i="58"/>
  <c r="K37" i="58"/>
  <c r="G38" i="58"/>
  <c r="H38" i="58"/>
  <c r="I38" i="58"/>
  <c r="J38" i="58"/>
  <c r="K38" i="58"/>
  <c r="G39" i="58"/>
  <c r="H39" i="58"/>
  <c r="I39" i="58"/>
  <c r="J39" i="58"/>
  <c r="K39" i="58"/>
  <c r="G40" i="58"/>
  <c r="H40" i="58"/>
  <c r="I40" i="58"/>
  <c r="J40" i="58"/>
  <c r="K40" i="58"/>
  <c r="G12" i="58"/>
  <c r="H12" i="58"/>
  <c r="I12" i="58"/>
  <c r="J12" i="58"/>
  <c r="K12" i="58"/>
  <c r="G13" i="58"/>
  <c r="H13" i="58"/>
  <c r="I13" i="58"/>
  <c r="J13" i="58"/>
  <c r="K13" i="58"/>
  <c r="G14" i="58"/>
  <c r="H14" i="58"/>
  <c r="I14" i="58"/>
  <c r="J14" i="58"/>
  <c r="K14" i="58"/>
  <c r="G15" i="58"/>
  <c r="H15" i="58"/>
  <c r="I15" i="58"/>
  <c r="J15" i="58"/>
  <c r="K15" i="58"/>
  <c r="G16" i="58"/>
  <c r="H16" i="58"/>
  <c r="I16" i="58"/>
  <c r="J16" i="58"/>
  <c r="K16" i="58"/>
  <c r="G17" i="58"/>
  <c r="H17" i="58"/>
  <c r="I17" i="58"/>
  <c r="J17" i="58"/>
  <c r="K17" i="58"/>
  <c r="G18" i="58"/>
  <c r="H18" i="58"/>
  <c r="I18" i="58"/>
  <c r="J18" i="58"/>
  <c r="K18" i="58"/>
  <c r="G19" i="58"/>
  <c r="H19" i="58"/>
  <c r="I19" i="58"/>
  <c r="J19" i="58"/>
  <c r="K19" i="58"/>
  <c r="G20" i="58"/>
  <c r="H20" i="58"/>
  <c r="I20" i="58"/>
  <c r="J20" i="58"/>
  <c r="K20" i="58"/>
  <c r="G21" i="58"/>
  <c r="H21" i="58"/>
  <c r="I21" i="58"/>
  <c r="J21" i="58"/>
  <c r="K21" i="58"/>
  <c r="G22" i="58"/>
  <c r="H22" i="58"/>
  <c r="I22" i="58"/>
  <c r="J22" i="58"/>
  <c r="K22" i="58"/>
  <c r="G23" i="58"/>
  <c r="H23" i="58"/>
  <c r="I23" i="58"/>
  <c r="J23" i="58"/>
  <c r="K23" i="58"/>
  <c r="G24" i="58"/>
  <c r="H24" i="58"/>
  <c r="I24" i="58"/>
  <c r="J24" i="58"/>
  <c r="K24" i="58"/>
  <c r="G25" i="58"/>
  <c r="H25" i="58"/>
  <c r="I25" i="58"/>
  <c r="J25" i="58"/>
  <c r="K25" i="58"/>
  <c r="G26" i="58"/>
  <c r="H26" i="58"/>
  <c r="I26" i="58"/>
  <c r="J26" i="58"/>
  <c r="K26" i="58"/>
  <c r="G27" i="58"/>
  <c r="H27" i="58"/>
  <c r="I27" i="58"/>
  <c r="J27" i="58"/>
  <c r="K27" i="58"/>
  <c r="G28" i="58"/>
  <c r="H28" i="58"/>
  <c r="I28" i="58"/>
  <c r="J28" i="58"/>
  <c r="K28" i="58"/>
  <c r="G29" i="58"/>
  <c r="H29" i="58"/>
  <c r="I29" i="58"/>
  <c r="J29" i="58"/>
  <c r="K29" i="58"/>
  <c r="G30" i="58"/>
  <c r="H30" i="58"/>
  <c r="I30" i="58"/>
  <c r="J30" i="58"/>
  <c r="K30" i="58"/>
  <c r="G31" i="58"/>
  <c r="H31" i="58"/>
  <c r="I31" i="58"/>
  <c r="J31" i="58"/>
  <c r="K31" i="58"/>
  <c r="G32" i="58"/>
  <c r="H32" i="58"/>
  <c r="I32" i="58"/>
  <c r="J32" i="58"/>
  <c r="K32" i="58"/>
  <c r="G33" i="58"/>
  <c r="H33" i="58"/>
  <c r="I33" i="58"/>
  <c r="J33" i="58"/>
  <c r="K33" i="58"/>
  <c r="G34" i="58"/>
  <c r="H34" i="58"/>
  <c r="I34" i="58"/>
  <c r="J34" i="58"/>
  <c r="K34" i="58"/>
  <c r="H11" i="58"/>
  <c r="I11" i="58"/>
  <c r="J11" i="58"/>
  <c r="K11" i="58"/>
  <c r="G11" i="58"/>
  <c r="B12" i="58"/>
  <c r="N12" i="58" s="1"/>
  <c r="C12" i="58"/>
  <c r="O12" i="58" s="1"/>
  <c r="D12" i="58"/>
  <c r="P12" i="58" s="1"/>
  <c r="E12" i="58"/>
  <c r="F12" i="58"/>
  <c r="R12" i="58" s="1"/>
  <c r="B13" i="58"/>
  <c r="N13" i="58" s="1"/>
  <c r="C13" i="58"/>
  <c r="O13" i="58" s="1"/>
  <c r="D13" i="58"/>
  <c r="P13" i="58" s="1"/>
  <c r="E13" i="58"/>
  <c r="Q13" i="58" s="1"/>
  <c r="F13" i="58"/>
  <c r="R13" i="58" s="1"/>
  <c r="B14" i="58"/>
  <c r="N14" i="58" s="1"/>
  <c r="C14" i="58"/>
  <c r="D14" i="58"/>
  <c r="P14" i="58" s="1"/>
  <c r="E14" i="58"/>
  <c r="Q14" i="58" s="1"/>
  <c r="F14" i="58"/>
  <c r="R14" i="58" s="1"/>
  <c r="B15" i="58"/>
  <c r="N15" i="58" s="1"/>
  <c r="C15" i="58"/>
  <c r="O15" i="58" s="1"/>
  <c r="D15" i="58"/>
  <c r="P15" i="58" s="1"/>
  <c r="E15" i="58"/>
  <c r="Q15" i="58" s="1"/>
  <c r="F15" i="58"/>
  <c r="R15" i="58" s="1"/>
  <c r="B16" i="58"/>
  <c r="N16" i="58" s="1"/>
  <c r="C16" i="58"/>
  <c r="O16" i="58" s="1"/>
  <c r="D16" i="58"/>
  <c r="P16" i="58" s="1"/>
  <c r="E16" i="58"/>
  <c r="F16" i="58"/>
  <c r="R16" i="58" s="1"/>
  <c r="B17" i="58"/>
  <c r="N17" i="58" s="1"/>
  <c r="C17" i="58"/>
  <c r="O17" i="58" s="1"/>
  <c r="D17" i="58"/>
  <c r="P17" i="58" s="1"/>
  <c r="E17" i="58"/>
  <c r="Q17" i="58" s="1"/>
  <c r="F17" i="58"/>
  <c r="R17" i="58" s="1"/>
  <c r="B18" i="58"/>
  <c r="N18" i="58" s="1"/>
  <c r="C18" i="58"/>
  <c r="D18" i="58"/>
  <c r="P18" i="58" s="1"/>
  <c r="E18" i="58"/>
  <c r="Q18" i="58" s="1"/>
  <c r="F18" i="58"/>
  <c r="R18" i="58" s="1"/>
  <c r="B19" i="58"/>
  <c r="N19" i="58" s="1"/>
  <c r="C19" i="58"/>
  <c r="O19" i="58" s="1"/>
  <c r="D19" i="58"/>
  <c r="E19" i="58"/>
  <c r="Q19" i="58" s="1"/>
  <c r="F19" i="58"/>
  <c r="R19" i="58" s="1"/>
  <c r="B20" i="58"/>
  <c r="N20" i="58" s="1"/>
  <c r="C20" i="58"/>
  <c r="O20" i="58" s="1"/>
  <c r="D20" i="58"/>
  <c r="P20" i="58" s="1"/>
  <c r="E20" i="58"/>
  <c r="Q20" i="58" s="1"/>
  <c r="F20" i="58"/>
  <c r="R20" i="58" s="1"/>
  <c r="B21" i="58"/>
  <c r="N21" i="58" s="1"/>
  <c r="C21" i="58"/>
  <c r="O21" i="58" s="1"/>
  <c r="D21" i="58"/>
  <c r="P21" i="58" s="1"/>
  <c r="E21" i="58"/>
  <c r="Q21" i="58" s="1"/>
  <c r="F21" i="58"/>
  <c r="R21" i="58" s="1"/>
  <c r="B22" i="58"/>
  <c r="N22" i="58" s="1"/>
  <c r="C22" i="58"/>
  <c r="O22" i="58" s="1"/>
  <c r="D22" i="58"/>
  <c r="P22" i="58" s="1"/>
  <c r="E22" i="58"/>
  <c r="Q22" i="58" s="1"/>
  <c r="F22" i="58"/>
  <c r="R22" i="58" s="1"/>
  <c r="B23" i="58"/>
  <c r="N23" i="58" s="1"/>
  <c r="C23" i="58"/>
  <c r="O23" i="58" s="1"/>
  <c r="D23" i="58"/>
  <c r="P23" i="58" s="1"/>
  <c r="E23" i="58"/>
  <c r="Q23" i="58" s="1"/>
  <c r="F23" i="58"/>
  <c r="R23" i="58" s="1"/>
  <c r="B24" i="58"/>
  <c r="N24" i="58" s="1"/>
  <c r="C24" i="58"/>
  <c r="O24" i="58" s="1"/>
  <c r="D24" i="58"/>
  <c r="P24" i="58" s="1"/>
  <c r="E24" i="58"/>
  <c r="Q24" i="58" s="1"/>
  <c r="F24" i="58"/>
  <c r="B25" i="58"/>
  <c r="N25" i="58" s="1"/>
  <c r="C25" i="58"/>
  <c r="O25" i="58" s="1"/>
  <c r="D25" i="58"/>
  <c r="P25" i="58" s="1"/>
  <c r="E25" i="58"/>
  <c r="Q25" i="58" s="1"/>
  <c r="F25" i="58"/>
  <c r="R25" i="58" s="1"/>
  <c r="B26" i="58"/>
  <c r="N26" i="58" s="1"/>
  <c r="C26" i="58"/>
  <c r="O26" i="58" s="1"/>
  <c r="D26" i="58"/>
  <c r="P26" i="58" s="1"/>
  <c r="E26" i="58"/>
  <c r="Q26" i="58" s="1"/>
  <c r="F26" i="58"/>
  <c r="R26" i="58" s="1"/>
  <c r="B27" i="58"/>
  <c r="N27" i="58" s="1"/>
  <c r="C27" i="58"/>
  <c r="O27" i="58" s="1"/>
  <c r="D27" i="58"/>
  <c r="P27" i="58" s="1"/>
  <c r="E27" i="58"/>
  <c r="Q27" i="58" s="1"/>
  <c r="F27" i="58"/>
  <c r="R27" i="58" s="1"/>
  <c r="B28" i="58"/>
  <c r="N28" i="58" s="1"/>
  <c r="C28" i="58"/>
  <c r="O28" i="58" s="1"/>
  <c r="D28" i="58"/>
  <c r="P28" i="58" s="1"/>
  <c r="E28" i="58"/>
  <c r="Q28" i="58" s="1"/>
  <c r="F28" i="58"/>
  <c r="R28" i="58" s="1"/>
  <c r="B29" i="58"/>
  <c r="N29" i="58" s="1"/>
  <c r="C29" i="58"/>
  <c r="D29" i="58"/>
  <c r="P29" i="58" s="1"/>
  <c r="E29" i="58"/>
  <c r="Q29" i="58" s="1"/>
  <c r="F29" i="58"/>
  <c r="R29" i="58" s="1"/>
  <c r="B30" i="58"/>
  <c r="N30" i="58" s="1"/>
  <c r="C30" i="58"/>
  <c r="O30" i="58" s="1"/>
  <c r="D30" i="58"/>
  <c r="P30" i="58" s="1"/>
  <c r="E30" i="58"/>
  <c r="Q30" i="58" s="1"/>
  <c r="F30" i="58"/>
  <c r="R30" i="58" s="1"/>
  <c r="B31" i="58"/>
  <c r="N31" i="58" s="1"/>
  <c r="C31" i="58"/>
  <c r="O31" i="58" s="1"/>
  <c r="D31" i="58"/>
  <c r="P31" i="58" s="1"/>
  <c r="E31" i="58"/>
  <c r="Q31" i="58" s="1"/>
  <c r="F31" i="58"/>
  <c r="R31" i="58" s="1"/>
  <c r="B32" i="58"/>
  <c r="N32" i="58" s="1"/>
  <c r="C32" i="58"/>
  <c r="O32" i="58" s="1"/>
  <c r="D32" i="58"/>
  <c r="P32" i="58" s="1"/>
  <c r="E32" i="58"/>
  <c r="Q32" i="58" s="1"/>
  <c r="F32" i="58"/>
  <c r="R32" i="58" s="1"/>
  <c r="B33" i="58"/>
  <c r="N33" i="58" s="1"/>
  <c r="C33" i="58"/>
  <c r="O33" i="58" s="1"/>
  <c r="D33" i="58"/>
  <c r="P33" i="58" s="1"/>
  <c r="E33" i="58"/>
  <c r="Q33" i="58" s="1"/>
  <c r="F33" i="58"/>
  <c r="R33" i="58" s="1"/>
  <c r="B34" i="58"/>
  <c r="C34" i="58"/>
  <c r="O34" i="58" s="1"/>
  <c r="D34" i="58"/>
  <c r="P34" i="58" s="1"/>
  <c r="E34" i="58"/>
  <c r="Q34" i="58" s="1"/>
  <c r="F34" i="58"/>
  <c r="R34" i="58" s="1"/>
  <c r="B35" i="58"/>
  <c r="C35" i="58"/>
  <c r="D35" i="58"/>
  <c r="E35" i="58"/>
  <c r="F35" i="58"/>
  <c r="B36" i="58"/>
  <c r="C36" i="58"/>
  <c r="D36" i="58"/>
  <c r="E36" i="58"/>
  <c r="F36" i="58"/>
  <c r="B37" i="58"/>
  <c r="C37" i="58"/>
  <c r="D37" i="58"/>
  <c r="E37" i="58"/>
  <c r="F37" i="58"/>
  <c r="B38" i="58"/>
  <c r="C38" i="58"/>
  <c r="D38" i="58"/>
  <c r="E38" i="58"/>
  <c r="F38" i="58"/>
  <c r="B39" i="58"/>
  <c r="C39" i="58"/>
  <c r="D39" i="58"/>
  <c r="E39" i="58"/>
  <c r="F39" i="58"/>
  <c r="B40" i="58"/>
  <c r="C40" i="58"/>
  <c r="D40" i="58"/>
  <c r="E40" i="58"/>
  <c r="F40" i="58"/>
  <c r="C11" i="58"/>
  <c r="D11" i="58"/>
  <c r="E11" i="58"/>
  <c r="F11" i="58"/>
  <c r="B11" i="58"/>
  <c r="Q12" i="58" l="1"/>
  <c r="N34" i="58"/>
  <c r="O29" i="58"/>
  <c r="O18" i="58"/>
  <c r="O14" i="58"/>
  <c r="R24" i="58"/>
  <c r="P19" i="58"/>
  <c r="Q16" i="58"/>
  <c r="Q39" i="58"/>
  <c r="O37" i="58"/>
  <c r="R38" i="58"/>
  <c r="P36" i="58"/>
  <c r="P40" i="58"/>
  <c r="N38" i="58"/>
  <c r="O40" i="58"/>
  <c r="P39" i="58"/>
  <c r="Q38" i="58"/>
  <c r="R37" i="58"/>
  <c r="N37" i="58"/>
  <c r="O36" i="58"/>
  <c r="R11" i="58"/>
  <c r="Q40" i="58"/>
  <c r="R39" i="58"/>
  <c r="N39" i="58"/>
  <c r="O38" i="58"/>
  <c r="P37" i="58"/>
  <c r="Q36" i="58"/>
  <c r="R35" i="58"/>
  <c r="P11" i="58"/>
  <c r="Q11" i="58"/>
  <c r="N11" i="58"/>
  <c r="O11" i="58"/>
  <c r="R40" i="58"/>
  <c r="N40" i="58"/>
  <c r="O39" i="58"/>
  <c r="P38" i="58"/>
  <c r="Q37" i="58"/>
  <c r="R36" i="58"/>
  <c r="N36" i="58"/>
  <c r="G9" i="58" l="1"/>
  <c r="B9" i="58" l="1"/>
  <c r="L3" i="9" l="1"/>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2" i="9"/>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2" i="9"/>
  <c r="AT3" i="67" l="1"/>
  <c r="AT9" i="67"/>
  <c r="AT15" i="67"/>
  <c r="AT21" i="67"/>
  <c r="AT27" i="67"/>
  <c r="AT33" i="67"/>
  <c r="AT39" i="67"/>
  <c r="AR3" i="67"/>
  <c r="AR9" i="67"/>
  <c r="AR15" i="67"/>
  <c r="AR21" i="67"/>
  <c r="AR27" i="67"/>
  <c r="AR33" i="67"/>
  <c r="AR39" i="67"/>
  <c r="AT2" i="67"/>
  <c r="AT36" i="67"/>
  <c r="AT4" i="67"/>
  <c r="AT10" i="67"/>
  <c r="AT16" i="67"/>
  <c r="AT22" i="67"/>
  <c r="AT28" i="67"/>
  <c r="AT34" i="67"/>
  <c r="AT40" i="67"/>
  <c r="AR4" i="67"/>
  <c r="AR10" i="67"/>
  <c r="AR16" i="67"/>
  <c r="AR22" i="67"/>
  <c r="AR28" i="67"/>
  <c r="AR34" i="67"/>
  <c r="AR40" i="67"/>
  <c r="AT18" i="67"/>
  <c r="AR12" i="67"/>
  <c r="AR18" i="67"/>
  <c r="AR24" i="67"/>
  <c r="AR36" i="67"/>
  <c r="AT5" i="67"/>
  <c r="AT11" i="67"/>
  <c r="AT17" i="67"/>
  <c r="AT23" i="67"/>
  <c r="AT29" i="67"/>
  <c r="AT35" i="67"/>
  <c r="AT41" i="67"/>
  <c r="AR5" i="67"/>
  <c r="AR11" i="67"/>
  <c r="AR17" i="67"/>
  <c r="AR23" i="67"/>
  <c r="AR29" i="67"/>
  <c r="AR35" i="67"/>
  <c r="AR41" i="67"/>
  <c r="AR2" i="67"/>
  <c r="AX2" i="67" s="1"/>
  <c r="AT6" i="67"/>
  <c r="AT12" i="67"/>
  <c r="AT24" i="67"/>
  <c r="AT30" i="67"/>
  <c r="AT7" i="67"/>
  <c r="AT13" i="67"/>
  <c r="AT19" i="67"/>
  <c r="AT25" i="67"/>
  <c r="AT31" i="67"/>
  <c r="AT37" i="67"/>
  <c r="AR7" i="67"/>
  <c r="AR13" i="67"/>
  <c r="AR19" i="67"/>
  <c r="AR25" i="67"/>
  <c r="AR31" i="67"/>
  <c r="AR37" i="67"/>
  <c r="AT8" i="67"/>
  <c r="AT14" i="67"/>
  <c r="AT20" i="67"/>
  <c r="AT26" i="67"/>
  <c r="AT32" i="67"/>
  <c r="AT38" i="67"/>
  <c r="AR8" i="67"/>
  <c r="AR14" i="67"/>
  <c r="AR20" i="67"/>
  <c r="AR26" i="67"/>
  <c r="AR32" i="67"/>
  <c r="AR38" i="67"/>
  <c r="AR6" i="67"/>
  <c r="AR30" i="67"/>
  <c r="W4" i="9"/>
  <c r="X4" i="9"/>
  <c r="X5" i="9"/>
  <c r="X3" i="9"/>
  <c r="W2" i="9"/>
  <c r="W6" i="9"/>
  <c r="W3" i="9"/>
  <c r="X6" i="9"/>
  <c r="W5" i="9"/>
  <c r="X2" i="9" l="1"/>
  <c r="K39" i="42"/>
  <c r="D39" i="42"/>
  <c r="K38" i="42"/>
  <c r="D38" i="42"/>
  <c r="K37" i="42"/>
  <c r="D37" i="42"/>
  <c r="K36" i="42"/>
  <c r="D36" i="42"/>
  <c r="K35" i="42"/>
  <c r="D35" i="42"/>
  <c r="K34" i="42"/>
  <c r="D34" i="42"/>
  <c r="K33" i="42"/>
  <c r="D33" i="42"/>
  <c r="K32" i="42"/>
  <c r="D32" i="42"/>
  <c r="K31" i="42"/>
  <c r="D31" i="42"/>
  <c r="K30" i="42"/>
  <c r="D30" i="42"/>
  <c r="K29" i="42"/>
  <c r="D29" i="42"/>
  <c r="K28" i="42"/>
  <c r="D28" i="42"/>
  <c r="K27" i="42"/>
  <c r="D27" i="42"/>
  <c r="K26" i="42"/>
  <c r="D26" i="42"/>
  <c r="K25" i="42"/>
  <c r="D25" i="42"/>
  <c r="K24" i="42"/>
  <c r="D24" i="42"/>
  <c r="K23" i="42"/>
  <c r="D23" i="42"/>
  <c r="K22" i="42"/>
  <c r="D22" i="42"/>
  <c r="K21" i="42"/>
  <c r="D21" i="42"/>
  <c r="N24" i="40"/>
  <c r="L24" i="40"/>
  <c r="K24" i="40"/>
  <c r="J24" i="40"/>
  <c r="I24" i="40"/>
  <c r="H24" i="40"/>
  <c r="G24" i="40"/>
  <c r="F24" i="40"/>
  <c r="E24" i="40"/>
  <c r="D24" i="40"/>
  <c r="C24" i="40"/>
  <c r="B24" i="40"/>
  <c r="N23" i="40"/>
  <c r="L23" i="40"/>
  <c r="K23" i="40"/>
  <c r="J23" i="40"/>
  <c r="I23" i="40"/>
  <c r="H23" i="40"/>
  <c r="G23" i="40"/>
  <c r="F23" i="40"/>
  <c r="E23" i="40"/>
  <c r="D23" i="40"/>
  <c r="C23" i="40"/>
  <c r="B23" i="40"/>
  <c r="N22" i="40"/>
  <c r="L22" i="40"/>
  <c r="K22" i="40"/>
  <c r="J22" i="40"/>
  <c r="I22" i="40"/>
  <c r="H22" i="40"/>
  <c r="G22" i="40"/>
  <c r="F22" i="40"/>
  <c r="E22" i="40"/>
  <c r="D22" i="40"/>
  <c r="C22" i="40"/>
  <c r="B22" i="40"/>
  <c r="N21" i="40"/>
  <c r="L21" i="40"/>
  <c r="K21" i="40"/>
  <c r="J21" i="40"/>
  <c r="I21" i="40"/>
  <c r="H21" i="40"/>
  <c r="G21" i="40"/>
  <c r="F21" i="40"/>
  <c r="E21" i="40"/>
  <c r="D21" i="40"/>
  <c r="C21" i="40"/>
  <c r="B21" i="40"/>
  <c r="N20" i="40"/>
  <c r="L20" i="40"/>
  <c r="K20" i="40"/>
  <c r="J20" i="40"/>
  <c r="I20" i="40"/>
  <c r="H20" i="40"/>
  <c r="G20" i="40"/>
  <c r="F20" i="40"/>
  <c r="E20" i="40"/>
  <c r="D20" i="40"/>
  <c r="C20" i="40"/>
  <c r="B20" i="40"/>
  <c r="A21" i="40" s="1"/>
  <c r="A22" i="40" s="1"/>
  <c r="C19" i="40"/>
  <c r="C18" i="40"/>
  <c r="C17" i="40"/>
  <c r="C16" i="40"/>
  <c r="A16" i="40"/>
  <c r="A18" i="40" s="1"/>
  <c r="C15" i="40"/>
  <c r="C14" i="40"/>
  <c r="C13" i="40"/>
  <c r="C12" i="40"/>
  <c r="C11" i="40"/>
  <c r="A11" i="40"/>
  <c r="A12" i="40" s="1"/>
  <c r="C9" i="40"/>
  <c r="C8" i="40"/>
  <c r="C7" i="40"/>
  <c r="C6" i="40"/>
  <c r="A6" i="40"/>
  <c r="A7" i="40" s="1"/>
  <c r="G10" i="40" s="1"/>
  <c r="F5" i="40"/>
  <c r="E5" i="40"/>
  <c r="G5" i="40" s="1"/>
  <c r="C5" i="40"/>
  <c r="W31" i="39"/>
  <c r="U31" i="39"/>
  <c r="R31" i="39"/>
  <c r="X31" i="39" s="1"/>
  <c r="P31" i="39"/>
  <c r="Q31" i="39" s="1"/>
  <c r="W28" i="39"/>
  <c r="U28" i="39"/>
  <c r="R28" i="39"/>
  <c r="P28" i="39"/>
  <c r="V28" i="39" s="1"/>
  <c r="W27" i="39"/>
  <c r="U27" i="39"/>
  <c r="R27" i="39"/>
  <c r="P27" i="39"/>
  <c r="Q27" i="39" s="1"/>
  <c r="A27" i="39"/>
  <c r="A30" i="39" s="1"/>
  <c r="W26" i="39"/>
  <c r="U26" i="39"/>
  <c r="R26" i="39"/>
  <c r="S26" i="39" s="1"/>
  <c r="P26" i="39"/>
  <c r="V26" i="39" s="1"/>
  <c r="W25" i="39"/>
  <c r="U25" i="39"/>
  <c r="R25" i="39"/>
  <c r="S25" i="39" s="1"/>
  <c r="P25" i="39"/>
  <c r="V25" i="39" s="1"/>
  <c r="U24" i="39"/>
  <c r="D20" i="42" s="1"/>
  <c r="U23" i="39"/>
  <c r="D19" i="42" s="1"/>
  <c r="U22" i="39"/>
  <c r="D18" i="42" s="1"/>
  <c r="U21" i="39"/>
  <c r="D17" i="42" s="1"/>
  <c r="U20" i="39"/>
  <c r="D16" i="42" s="1"/>
  <c r="U19" i="39"/>
  <c r="D15" i="42" s="1"/>
  <c r="U18" i="39"/>
  <c r="D14" i="42" s="1"/>
  <c r="U17" i="39"/>
  <c r="D13" i="42" s="1"/>
  <c r="U16" i="39"/>
  <c r="D12" i="42" s="1"/>
  <c r="W15" i="39"/>
  <c r="U15" i="39"/>
  <c r="R15" i="39"/>
  <c r="S15" i="39" s="1"/>
  <c r="P15" i="39"/>
  <c r="Q15" i="39" s="1"/>
  <c r="U14" i="39"/>
  <c r="D11" i="42" s="1"/>
  <c r="U13" i="39"/>
  <c r="D10" i="42" s="1"/>
  <c r="U12" i="39"/>
  <c r="D9" i="42" s="1"/>
  <c r="U11" i="39"/>
  <c r="D8" i="42" s="1"/>
  <c r="U10" i="39"/>
  <c r="D7" i="42" s="1"/>
  <c r="U9" i="39"/>
  <c r="D6" i="42" s="1"/>
  <c r="U8" i="39"/>
  <c r="D5" i="42" s="1"/>
  <c r="U7" i="39"/>
  <c r="D4" i="42" s="1"/>
  <c r="U6" i="39"/>
  <c r="D3" i="42" s="1"/>
  <c r="U5" i="39"/>
  <c r="D2" i="42" s="1"/>
  <c r="I5" i="40" l="1"/>
  <c r="A17" i="40"/>
  <c r="G13" i="40" s="1"/>
  <c r="H13" i="40" s="1"/>
  <c r="J5" i="40"/>
  <c r="K5" i="40" s="1"/>
  <c r="A23" i="40"/>
  <c r="S31" i="39"/>
  <c r="Q28" i="39"/>
  <c r="V15" i="39"/>
  <c r="X26" i="39"/>
  <c r="X15" i="39"/>
  <c r="V31" i="39"/>
  <c r="X25" i="39"/>
  <c r="Q26" i="39"/>
  <c r="J10" i="40"/>
  <c r="K10" i="40" s="1"/>
  <c r="H10" i="40"/>
  <c r="G15" i="40"/>
  <c r="H15" i="40" s="1"/>
  <c r="G7" i="40"/>
  <c r="H7" i="40" s="1"/>
  <c r="H7" i="42"/>
  <c r="G7" i="42"/>
  <c r="E7" i="42"/>
  <c r="F7" i="42"/>
  <c r="H9" i="42"/>
  <c r="G9" i="42"/>
  <c r="F9" i="42"/>
  <c r="E9" i="42"/>
  <c r="F13" i="42"/>
  <c r="G13" i="42"/>
  <c r="E13" i="42"/>
  <c r="H13" i="42"/>
  <c r="F17" i="42"/>
  <c r="H17" i="42"/>
  <c r="E17" i="42"/>
  <c r="G17" i="42"/>
  <c r="F19" i="42"/>
  <c r="H19" i="42"/>
  <c r="G19" i="42"/>
  <c r="E19" i="42"/>
  <c r="V27" i="39"/>
  <c r="X28" i="39"/>
  <c r="S28" i="39"/>
  <c r="A13" i="40"/>
  <c r="H3" i="42"/>
  <c r="G3" i="42"/>
  <c r="E3" i="42"/>
  <c r="F3" i="42"/>
  <c r="H5" i="42"/>
  <c r="G5" i="42"/>
  <c r="F5" i="42"/>
  <c r="E5" i="42"/>
  <c r="F6" i="42"/>
  <c r="E6" i="42"/>
  <c r="H6" i="42"/>
  <c r="G6" i="42"/>
  <c r="H12" i="42"/>
  <c r="G12" i="42"/>
  <c r="E12" i="42"/>
  <c r="F12" i="42"/>
  <c r="F15" i="42"/>
  <c r="E15" i="42"/>
  <c r="H15" i="42"/>
  <c r="G15" i="42"/>
  <c r="H20" i="42"/>
  <c r="E20" i="42"/>
  <c r="F20" i="42"/>
  <c r="G20" i="42"/>
  <c r="H5" i="40"/>
  <c r="E38" i="42"/>
  <c r="E36" i="42"/>
  <c r="G34" i="42"/>
  <c r="E32" i="42"/>
  <c r="G30" i="42"/>
  <c r="E28" i="42"/>
  <c r="G26" i="42"/>
  <c r="E24" i="42"/>
  <c r="G22" i="42"/>
  <c r="G38" i="42"/>
  <c r="F34" i="42"/>
  <c r="F30" i="42"/>
  <c r="F26" i="42"/>
  <c r="F22" i="42"/>
  <c r="E39" i="42"/>
  <c r="F38" i="42"/>
  <c r="F36" i="42"/>
  <c r="G31" i="42"/>
  <c r="E30" i="42"/>
  <c r="F28" i="42"/>
  <c r="G23" i="42"/>
  <c r="E22" i="42"/>
  <c r="F2" i="42"/>
  <c r="G32" i="42"/>
  <c r="E31" i="42"/>
  <c r="G24" i="42"/>
  <c r="E23" i="42"/>
  <c r="E2" i="42"/>
  <c r="G36" i="42"/>
  <c r="E27" i="42"/>
  <c r="E26" i="42"/>
  <c r="F24" i="42"/>
  <c r="H39" i="42"/>
  <c r="G35" i="42"/>
  <c r="H2" i="42"/>
  <c r="H29" i="42"/>
  <c r="E34" i="42"/>
  <c r="E35" i="42"/>
  <c r="G27" i="42"/>
  <c r="G28" i="42"/>
  <c r="G2" i="42"/>
  <c r="F32" i="42"/>
  <c r="G10" i="42"/>
  <c r="E10" i="42"/>
  <c r="F10" i="42"/>
  <c r="H10" i="42"/>
  <c r="H14" i="42"/>
  <c r="G14" i="42"/>
  <c r="E14" i="42"/>
  <c r="F14" i="42"/>
  <c r="H16" i="42"/>
  <c r="G16" i="42"/>
  <c r="F16" i="42"/>
  <c r="E16" i="42"/>
  <c r="H18" i="42"/>
  <c r="F18" i="42"/>
  <c r="E18" i="42"/>
  <c r="G18" i="42"/>
  <c r="X27" i="39"/>
  <c r="S27" i="39"/>
  <c r="A8" i="40"/>
  <c r="F4" i="42"/>
  <c r="E4" i="42"/>
  <c r="G4" i="42"/>
  <c r="H4" i="42"/>
  <c r="F8" i="42"/>
  <c r="E8" i="42"/>
  <c r="G8" i="42"/>
  <c r="H8" i="42"/>
  <c r="E11" i="42"/>
  <c r="G11" i="42"/>
  <c r="F11" i="42"/>
  <c r="H11" i="42"/>
  <c r="F21" i="42"/>
  <c r="G21" i="42"/>
  <c r="E21" i="42"/>
  <c r="H21" i="42"/>
  <c r="H34" i="42"/>
  <c r="H31" i="42"/>
  <c r="F37" i="42"/>
  <c r="G37" i="42"/>
  <c r="E37" i="42"/>
  <c r="H37" i="42"/>
  <c r="H26" i="42"/>
  <c r="H23" i="42"/>
  <c r="F29" i="42"/>
  <c r="G29" i="42"/>
  <c r="E29" i="42"/>
  <c r="H22" i="42"/>
  <c r="F25" i="42"/>
  <c r="G25" i="42"/>
  <c r="E25" i="42"/>
  <c r="H30" i="42"/>
  <c r="F33" i="42"/>
  <c r="G33" i="42"/>
  <c r="E33" i="42"/>
  <c r="H38" i="42"/>
  <c r="H25" i="42"/>
  <c r="H27" i="42"/>
  <c r="H33" i="42"/>
  <c r="H35" i="42"/>
  <c r="H24" i="42"/>
  <c r="H28" i="42"/>
  <c r="H32" i="42"/>
  <c r="H36" i="42"/>
  <c r="F23" i="42"/>
  <c r="F27" i="42"/>
  <c r="F31" i="42"/>
  <c r="F35" i="42"/>
  <c r="G39" i="42"/>
  <c r="F39" i="42"/>
  <c r="J7" i="40" l="1"/>
  <c r="K7" i="40" s="1"/>
  <c r="J13" i="40"/>
  <c r="K15" i="40" s="1"/>
  <c r="E23" i="39"/>
  <c r="A17" i="39"/>
  <c r="A21" i="39" s="1"/>
  <c r="E11" i="39"/>
  <c r="C5" i="39"/>
  <c r="E18" i="39"/>
  <c r="W18" i="39" s="1"/>
  <c r="K14" i="42" s="1"/>
  <c r="E19" i="39"/>
  <c r="I29" i="42"/>
  <c r="J29" i="42" s="1"/>
  <c r="I8" i="42"/>
  <c r="P11" i="39" s="1"/>
  <c r="V11" i="39" s="1"/>
  <c r="I12" i="42"/>
  <c r="P16" i="39" s="1"/>
  <c r="V16" i="39" s="1"/>
  <c r="I16" i="42"/>
  <c r="P20" i="39" s="1"/>
  <c r="V20" i="39" s="1"/>
  <c r="I17" i="42"/>
  <c r="P21" i="39" s="1"/>
  <c r="V21" i="39" s="1"/>
  <c r="I7" i="42"/>
  <c r="P10" i="39" s="1"/>
  <c r="F10" i="39" s="1" a="1"/>
  <c r="F10" i="39" s="1"/>
  <c r="E24" i="39"/>
  <c r="E14" i="39"/>
  <c r="C8" i="39"/>
  <c r="C19" i="39"/>
  <c r="I26" i="42"/>
  <c r="J26" i="42" s="1"/>
  <c r="I23" i="42"/>
  <c r="J23" i="42" s="1"/>
  <c r="I24" i="42"/>
  <c r="J24" i="42" s="1"/>
  <c r="I32" i="42"/>
  <c r="J32" i="42" s="1"/>
  <c r="E8" i="39"/>
  <c r="A6" i="39"/>
  <c r="A10" i="39" s="1"/>
  <c r="E17" i="39"/>
  <c r="C12" i="39"/>
  <c r="I10" i="42"/>
  <c r="C10" i="39"/>
  <c r="I35" i="42"/>
  <c r="J35" i="42" s="1"/>
  <c r="I27" i="42"/>
  <c r="J27" i="42" s="1"/>
  <c r="I30" i="42"/>
  <c r="J30" i="42" s="1"/>
  <c r="I39" i="42"/>
  <c r="J39" i="42" s="1"/>
  <c r="C23" i="39"/>
  <c r="I15" i="42"/>
  <c r="C9" i="39"/>
  <c r="E5" i="39"/>
  <c r="I13" i="42"/>
  <c r="I9" i="42"/>
  <c r="A11" i="39"/>
  <c r="C20" i="39"/>
  <c r="J15" i="40"/>
  <c r="I21" i="42"/>
  <c r="J21" i="42" s="1"/>
  <c r="E16" i="39"/>
  <c r="E21" i="39"/>
  <c r="C21" i="39"/>
  <c r="C16" i="39"/>
  <c r="C6" i="39"/>
  <c r="I18" i="42"/>
  <c r="C17" i="39"/>
  <c r="E9" i="39"/>
  <c r="I34" i="42"/>
  <c r="J34" i="42" s="1"/>
  <c r="I31" i="42"/>
  <c r="J31" i="42" s="1"/>
  <c r="I22" i="42"/>
  <c r="J22" i="42" s="1"/>
  <c r="I28" i="42"/>
  <c r="J28" i="42" s="1"/>
  <c r="I36" i="42"/>
  <c r="J36" i="42" s="1"/>
  <c r="I20" i="42"/>
  <c r="E20" i="39"/>
  <c r="I6" i="42"/>
  <c r="I3" i="42"/>
  <c r="I19" i="42"/>
  <c r="E12" i="39"/>
  <c r="C22" i="39"/>
  <c r="I33" i="42"/>
  <c r="J33" i="42" s="1"/>
  <c r="I25" i="42"/>
  <c r="J25" i="42" s="1"/>
  <c r="I37" i="42"/>
  <c r="J37" i="42" s="1"/>
  <c r="E22" i="39"/>
  <c r="A22" i="39"/>
  <c r="I11" i="42"/>
  <c r="E10" i="39"/>
  <c r="I4" i="42"/>
  <c r="I14" i="42"/>
  <c r="E7" i="39"/>
  <c r="I2" i="42"/>
  <c r="I38" i="42"/>
  <c r="J38" i="42" s="1"/>
  <c r="E13" i="39"/>
  <c r="I5" i="42"/>
  <c r="C7" i="39"/>
  <c r="E6" i="39"/>
  <c r="C13" i="39"/>
  <c r="K13" i="40" l="1"/>
  <c r="F21" i="39" a="1"/>
  <c r="F21" i="39" s="1"/>
  <c r="I21" i="39" s="1"/>
  <c r="J8" i="42"/>
  <c r="J7" i="42"/>
  <c r="F16" i="39" a="1"/>
  <c r="F16" i="39" s="1"/>
  <c r="I16" i="39" s="1"/>
  <c r="J12" i="42"/>
  <c r="J17" i="42"/>
  <c r="V10" i="39"/>
  <c r="J16" i="42"/>
  <c r="W16" i="39"/>
  <c r="K12" i="42" s="1"/>
  <c r="W6" i="39"/>
  <c r="K3" i="42" s="1"/>
  <c r="W13" i="39"/>
  <c r="K10" i="42" s="1"/>
  <c r="P9" i="39"/>
  <c r="J6" i="42"/>
  <c r="C18" i="39"/>
  <c r="P17" i="39"/>
  <c r="J13" i="42"/>
  <c r="W11" i="39"/>
  <c r="K8" i="42" s="1"/>
  <c r="P5" i="39"/>
  <c r="J2" i="42"/>
  <c r="P7" i="39"/>
  <c r="J4" i="42"/>
  <c r="W22" i="39"/>
  <c r="K18" i="42" s="1"/>
  <c r="W20" i="39"/>
  <c r="K16" i="42" s="1"/>
  <c r="W21" i="39"/>
  <c r="K17" i="42" s="1"/>
  <c r="W23" i="39"/>
  <c r="K19" i="42" s="1"/>
  <c r="F11" i="39" a="1"/>
  <c r="F11" i="39" s="1"/>
  <c r="W7" i="39"/>
  <c r="K4" i="42" s="1"/>
  <c r="W10" i="39"/>
  <c r="K7" i="42" s="1"/>
  <c r="P23" i="39"/>
  <c r="J19" i="42"/>
  <c r="P24" i="39"/>
  <c r="J20" i="42"/>
  <c r="P22" i="39"/>
  <c r="J18" i="42"/>
  <c r="P19" i="39"/>
  <c r="J15" i="42"/>
  <c r="C11" i="39"/>
  <c r="I10" i="39"/>
  <c r="W17" i="39"/>
  <c r="K13" i="42" s="1"/>
  <c r="W8" i="39"/>
  <c r="K5" i="42" s="1"/>
  <c r="W14" i="39"/>
  <c r="K11" i="42" s="1"/>
  <c r="C14" i="39"/>
  <c r="P8" i="39"/>
  <c r="J5" i="42"/>
  <c r="P18" i="39"/>
  <c r="J14" i="42"/>
  <c r="P14" i="39"/>
  <c r="J11" i="42"/>
  <c r="W12" i="39"/>
  <c r="K9" i="42" s="1"/>
  <c r="P6" i="39"/>
  <c r="J3" i="42"/>
  <c r="W9" i="39"/>
  <c r="K6" i="42" s="1"/>
  <c r="P12" i="39"/>
  <c r="J9" i="42"/>
  <c r="W5" i="39"/>
  <c r="K2" i="42" s="1"/>
  <c r="C24" i="39"/>
  <c r="P13" i="39"/>
  <c r="J10" i="42"/>
  <c r="W19" i="39"/>
  <c r="K15" i="42" s="1"/>
  <c r="W24" i="39"/>
  <c r="K20" i="42" s="1"/>
  <c r="N15" i="42" l="1"/>
  <c r="O15" i="42"/>
  <c r="L15" i="42"/>
  <c r="M15" i="42"/>
  <c r="M9" i="42"/>
  <c r="N9" i="42"/>
  <c r="L9" i="42"/>
  <c r="O9" i="42"/>
  <c r="V14" i="39"/>
  <c r="F14" i="39" a="1"/>
  <c r="F14" i="39" s="1"/>
  <c r="I14" i="39" s="1"/>
  <c r="V8" i="39"/>
  <c r="F8" i="39" a="1"/>
  <c r="F8" i="39" s="1"/>
  <c r="I8" i="39" s="1"/>
  <c r="V19" i="39"/>
  <c r="F19" i="39" a="1"/>
  <c r="F19" i="39" s="1"/>
  <c r="I19" i="39" s="1"/>
  <c r="V24" i="39"/>
  <c r="F24" i="39" a="1"/>
  <c r="F24" i="39" s="1"/>
  <c r="I24" i="39" s="1"/>
  <c r="L7" i="42"/>
  <c r="O7" i="42"/>
  <c r="M7" i="42"/>
  <c r="N7" i="42"/>
  <c r="O14" i="42"/>
  <c r="L16" i="42"/>
  <c r="M16" i="42"/>
  <c r="O16" i="42"/>
  <c r="N16" i="42"/>
  <c r="N8" i="42"/>
  <c r="M8" i="42"/>
  <c r="O8" i="42"/>
  <c r="L8" i="42"/>
  <c r="L3" i="42"/>
  <c r="O3" i="42"/>
  <c r="M3" i="42"/>
  <c r="N3" i="42"/>
  <c r="L37" i="42"/>
  <c r="M34" i="42"/>
  <c r="L33" i="42"/>
  <c r="M30" i="42"/>
  <c r="L29" i="42"/>
  <c r="M26" i="42"/>
  <c r="L25" i="42"/>
  <c r="M22" i="42"/>
  <c r="L21" i="42"/>
  <c r="M39" i="42"/>
  <c r="O33" i="42"/>
  <c r="N30" i="42"/>
  <c r="O25" i="42"/>
  <c r="N22" i="42"/>
  <c r="N2" i="42"/>
  <c r="L39" i="42"/>
  <c r="O34" i="42"/>
  <c r="M33" i="42"/>
  <c r="O26" i="42"/>
  <c r="M25" i="42"/>
  <c r="M2" i="42"/>
  <c r="N34" i="42"/>
  <c r="M32" i="42"/>
  <c r="L31" i="42"/>
  <c r="O29" i="42"/>
  <c r="M29" i="42"/>
  <c r="O22" i="42"/>
  <c r="N26" i="42"/>
  <c r="M21" i="42"/>
  <c r="O2" i="42"/>
  <c r="O37" i="42"/>
  <c r="L2" i="42"/>
  <c r="M37" i="42"/>
  <c r="O21" i="42"/>
  <c r="O30" i="42"/>
  <c r="N38" i="42"/>
  <c r="M24" i="42"/>
  <c r="O23" i="42"/>
  <c r="L36" i="42"/>
  <c r="M36" i="42"/>
  <c r="O28" i="42"/>
  <c r="N31" i="42"/>
  <c r="O32" i="42"/>
  <c r="L35" i="42"/>
  <c r="N28" i="42"/>
  <c r="O31" i="42"/>
  <c r="L24" i="42"/>
  <c r="N32" i="42"/>
  <c r="N21" i="42"/>
  <c r="N25" i="42"/>
  <c r="N33" i="42"/>
  <c r="N37" i="42"/>
  <c r="O39" i="42"/>
  <c r="N23" i="42"/>
  <c r="L23" i="42"/>
  <c r="M23" i="42"/>
  <c r="O36" i="42"/>
  <c r="M38" i="42"/>
  <c r="N27" i="42"/>
  <c r="N35" i="42"/>
  <c r="N29" i="42"/>
  <c r="L28" i="42"/>
  <c r="O38" i="42"/>
  <c r="M27" i="42"/>
  <c r="L32" i="42"/>
  <c r="N36" i="42"/>
  <c r="M31" i="42"/>
  <c r="L38" i="42"/>
  <c r="O27" i="42"/>
  <c r="O35" i="42"/>
  <c r="O24" i="42"/>
  <c r="L27" i="42"/>
  <c r="L22" i="42"/>
  <c r="L26" i="42"/>
  <c r="L30" i="42"/>
  <c r="L34" i="42"/>
  <c r="N39" i="42"/>
  <c r="M28" i="42"/>
  <c r="M35" i="42"/>
  <c r="N24" i="42"/>
  <c r="V12" i="39"/>
  <c r="F12" i="39"/>
  <c r="I12" i="39" s="1"/>
  <c r="N6" i="42"/>
  <c r="M6" i="42"/>
  <c r="O6" i="42"/>
  <c r="L6" i="42"/>
  <c r="L5" i="42"/>
  <c r="O5" i="42"/>
  <c r="N5" i="42"/>
  <c r="M5" i="42"/>
  <c r="M14" i="42"/>
  <c r="N19" i="42"/>
  <c r="M19" i="42"/>
  <c r="L19" i="42"/>
  <c r="O19" i="42"/>
  <c r="N17" i="42"/>
  <c r="O17" i="42"/>
  <c r="M17" i="42"/>
  <c r="L17" i="42"/>
  <c r="L18" i="42"/>
  <c r="O18" i="42"/>
  <c r="M18" i="42"/>
  <c r="N18" i="42"/>
  <c r="F7" i="39" a="1"/>
  <c r="F7" i="39" s="1"/>
  <c r="I7" i="39" s="1"/>
  <c r="V7" i="39"/>
  <c r="V17" i="39"/>
  <c r="F17" i="39" a="1"/>
  <c r="F17" i="39" s="1"/>
  <c r="I17" i="39" s="1"/>
  <c r="F9" i="39"/>
  <c r="I9" i="39" s="1"/>
  <c r="V9" i="39"/>
  <c r="V13" i="39"/>
  <c r="F13" i="39" a="1"/>
  <c r="F13" i="39" s="1"/>
  <c r="I13" i="39" s="1"/>
  <c r="V18" i="39"/>
  <c r="F18" i="39" a="1"/>
  <c r="F18" i="39" s="1"/>
  <c r="I18" i="39" s="1"/>
  <c r="N13" i="42"/>
  <c r="L13" i="42"/>
  <c r="O13" i="42"/>
  <c r="M13" i="42"/>
  <c r="I11" i="39"/>
  <c r="V22" i="39"/>
  <c r="F22" i="39" a="1"/>
  <c r="F22" i="39" s="1"/>
  <c r="I22" i="39" s="1"/>
  <c r="V23" i="39"/>
  <c r="F23" i="39" a="1"/>
  <c r="F23" i="39" s="1"/>
  <c r="I23" i="39" s="1"/>
  <c r="N14" i="42"/>
  <c r="L20" i="42"/>
  <c r="O20" i="42"/>
  <c r="N20" i="42"/>
  <c r="M20" i="42"/>
  <c r="V6" i="39"/>
  <c r="F6" i="39" a="1"/>
  <c r="F6" i="39" s="1"/>
  <c r="I6" i="39" s="1"/>
  <c r="M11" i="42"/>
  <c r="L11" i="42"/>
  <c r="N11" i="42"/>
  <c r="O11" i="42"/>
  <c r="N4" i="42"/>
  <c r="M4" i="42"/>
  <c r="O4" i="42"/>
  <c r="L4" i="42"/>
  <c r="L14" i="42"/>
  <c r="V5" i="39"/>
  <c r="F5" i="39" a="1"/>
  <c r="F5" i="39" s="1"/>
  <c r="I5" i="39" s="1"/>
  <c r="O10" i="42"/>
  <c r="N10" i="42"/>
  <c r="M10" i="42"/>
  <c r="L10" i="42"/>
  <c r="L12" i="42"/>
  <c r="O12" i="42"/>
  <c r="M12" i="42"/>
  <c r="N12" i="42"/>
  <c r="P30" i="42" l="1"/>
  <c r="Q30" i="42" s="1"/>
  <c r="Q12" i="39"/>
  <c r="P17" i="42"/>
  <c r="R21" i="39" s="1"/>
  <c r="X21" i="39" s="1"/>
  <c r="P13" i="42"/>
  <c r="R17" i="39" s="1"/>
  <c r="X17" i="39" s="1"/>
  <c r="P6" i="42"/>
  <c r="R9" i="39" s="1"/>
  <c r="X9" i="39" s="1"/>
  <c r="P12" i="42"/>
  <c r="P21" i="42"/>
  <c r="Q21" i="42" s="1"/>
  <c r="P29" i="42"/>
  <c r="Q29" i="42" s="1"/>
  <c r="P34" i="42"/>
  <c r="Q34" i="42" s="1"/>
  <c r="P27" i="42"/>
  <c r="Q27" i="42" s="1"/>
  <c r="P38" i="42"/>
  <c r="Q38" i="42" s="1"/>
  <c r="P2" i="42"/>
  <c r="R5" i="39" s="1"/>
  <c r="G5" i="39" s="1" a="1"/>
  <c r="G5" i="39" s="1"/>
  <c r="P31" i="42"/>
  <c r="Q31" i="42" s="1"/>
  <c r="P39" i="42"/>
  <c r="Q39" i="42" s="1"/>
  <c r="P20" i="42"/>
  <c r="Q23" i="39"/>
  <c r="P37" i="42"/>
  <c r="Q37" i="42" s="1"/>
  <c r="Q24" i="39"/>
  <c r="P10" i="42"/>
  <c r="P14" i="42"/>
  <c r="P11" i="42"/>
  <c r="Q6" i="39"/>
  <c r="Q9" i="39"/>
  <c r="Q17" i="39"/>
  <c r="P19" i="42"/>
  <c r="P23" i="42"/>
  <c r="Q23" i="42" s="1"/>
  <c r="P24" i="42"/>
  <c r="Q24" i="42" s="1"/>
  <c r="P36" i="42"/>
  <c r="Q36" i="42" s="1"/>
  <c r="P3" i="42"/>
  <c r="P7" i="42"/>
  <c r="Q8" i="39"/>
  <c r="P15" i="42"/>
  <c r="Q14" i="39"/>
  <c r="P4" i="42"/>
  <c r="Q22" i="39"/>
  <c r="P18" i="42"/>
  <c r="P5" i="42"/>
  <c r="P26" i="42"/>
  <c r="Q26" i="42" s="1"/>
  <c r="P28" i="42"/>
  <c r="Q28" i="42" s="1"/>
  <c r="P25" i="42"/>
  <c r="Q25" i="42" s="1"/>
  <c r="P33" i="42"/>
  <c r="Q33" i="42" s="1"/>
  <c r="P8" i="42"/>
  <c r="Q11" i="39"/>
  <c r="Q20" i="39"/>
  <c r="Q10" i="39"/>
  <c r="Q16" i="39"/>
  <c r="Q21" i="39"/>
  <c r="Q18" i="39"/>
  <c r="P35" i="42"/>
  <c r="Q35" i="42" s="1"/>
  <c r="Q5" i="39"/>
  <c r="Q13" i="39"/>
  <c r="Q7" i="39"/>
  <c r="P22" i="42"/>
  <c r="Q22" i="42" s="1"/>
  <c r="P32" i="42"/>
  <c r="Q32" i="42" s="1"/>
  <c r="P16" i="42"/>
  <c r="Q19" i="39"/>
  <c r="P9" i="42"/>
  <c r="F20" i="39" a="1"/>
  <c r="Q17" i="42" l="1"/>
  <c r="Q13" i="42"/>
  <c r="Q6" i="42"/>
  <c r="Q2" i="42"/>
  <c r="X5" i="39"/>
  <c r="R16" i="39"/>
  <c r="Q12" i="42"/>
  <c r="F20" i="39"/>
  <c r="I20" i="39" s="1"/>
  <c r="R22" i="39"/>
  <c r="Q18" i="42"/>
  <c r="R19" i="39"/>
  <c r="Q15" i="42"/>
  <c r="R14" i="39"/>
  <c r="Q11" i="42"/>
  <c r="R8" i="39"/>
  <c r="Q5" i="42"/>
  <c r="R6" i="39"/>
  <c r="Q3" i="42"/>
  <c r="R23" i="39"/>
  <c r="Q19" i="42"/>
  <c r="R12" i="39"/>
  <c r="Q9" i="42"/>
  <c r="R18" i="39"/>
  <c r="Q14" i="42"/>
  <c r="R20" i="39"/>
  <c r="Q16" i="42"/>
  <c r="H5" i="39"/>
  <c r="J5" i="39"/>
  <c r="K5" i="39" s="1"/>
  <c r="R11" i="39"/>
  <c r="Q8" i="42"/>
  <c r="R7" i="39"/>
  <c r="Q4" i="42"/>
  <c r="R10" i="39"/>
  <c r="Q7" i="42"/>
  <c r="R13" i="39"/>
  <c r="Q10" i="42"/>
  <c r="R24" i="39"/>
  <c r="Q20" i="42"/>
  <c r="X16" i="39" l="1"/>
  <c r="X24" i="39"/>
  <c r="X10" i="39"/>
  <c r="X11" i="39"/>
  <c r="X12" i="39"/>
  <c r="X6" i="39"/>
  <c r="S22" i="39" s="1"/>
  <c r="X14" i="39"/>
  <c r="X22" i="39"/>
  <c r="X20" i="39"/>
  <c r="X18" i="39"/>
  <c r="X13" i="39"/>
  <c r="X7" i="39"/>
  <c r="X23" i="39"/>
  <c r="X8" i="39"/>
  <c r="X19" i="39"/>
  <c r="S11" i="39" l="1"/>
  <c r="S24" i="39"/>
  <c r="S23" i="39"/>
  <c r="S18" i="39"/>
  <c r="S12" i="39"/>
  <c r="S20" i="39"/>
  <c r="S6" i="39"/>
  <c r="S19" i="39"/>
  <c r="S8" i="39"/>
  <c r="S13" i="39"/>
  <c r="S14" i="39"/>
  <c r="S16" i="39"/>
  <c r="S21" i="39"/>
  <c r="S9" i="39"/>
  <c r="S5" i="39"/>
  <c r="S17" i="39"/>
  <c r="S10" i="39"/>
  <c r="S7" i="39"/>
  <c r="G11" i="39" a="1"/>
  <c r="G9" i="39"/>
  <c r="G22" i="39" a="1"/>
  <c r="G8" i="39" a="1"/>
  <c r="G23" i="39" a="1"/>
  <c r="G19" i="39" a="1"/>
  <c r="G18" i="39" a="1"/>
  <c r="G13" i="39" a="1"/>
  <c r="G21" i="39" a="1"/>
  <c r="G6" i="39" a="1"/>
  <c r="G17" i="39" a="1"/>
  <c r="G10" i="39" a="1"/>
  <c r="G12" i="39" a="1"/>
  <c r="G16" i="39" a="1"/>
  <c r="G7" i="39" a="1"/>
  <c r="G23" i="39" l="1"/>
  <c r="J9" i="39"/>
  <c r="K9" i="39" s="1"/>
  <c r="H9" i="39"/>
  <c r="G19" i="39"/>
  <c r="G8" i="39"/>
  <c r="G10" i="39"/>
  <c r="G6" i="39"/>
  <c r="G11" i="39"/>
  <c r="G7" i="39"/>
  <c r="G17" i="39"/>
  <c r="G16" i="39"/>
  <c r="G18" i="39"/>
  <c r="G22" i="39"/>
  <c r="G21" i="39"/>
  <c r="G13" i="39"/>
  <c r="G12" i="39"/>
  <c r="H16" i="39" l="1"/>
  <c r="J16" i="39"/>
  <c r="K16" i="39" s="1"/>
  <c r="J6" i="39"/>
  <c r="K6" i="39" s="1"/>
  <c r="H6" i="39"/>
  <c r="H17" i="39"/>
  <c r="J17" i="39"/>
  <c r="K17" i="39" s="1"/>
  <c r="J10" i="39"/>
  <c r="K10" i="39" s="1"/>
  <c r="H10" i="39"/>
  <c r="H11" i="39"/>
  <c r="J11" i="39"/>
  <c r="K11" i="39" s="1"/>
  <c r="H19" i="39"/>
  <c r="J19" i="39"/>
  <c r="K19" i="39" s="1"/>
  <c r="H7" i="39"/>
  <c r="J7" i="39"/>
  <c r="K7" i="39" s="1"/>
  <c r="H8" i="39"/>
  <c r="J8" i="39"/>
  <c r="K8" i="39" s="1"/>
  <c r="J23" i="39"/>
  <c r="K23" i="39" s="1"/>
  <c r="H23" i="39"/>
  <c r="H13" i="39"/>
  <c r="J13" i="39"/>
  <c r="K13" i="39" s="1"/>
  <c r="J21" i="39"/>
  <c r="K21" i="39" s="1"/>
  <c r="H21" i="39"/>
  <c r="J22" i="39"/>
  <c r="K22" i="39" s="1"/>
  <c r="H22" i="39"/>
  <c r="J12" i="39"/>
  <c r="H12" i="39"/>
  <c r="H18" i="39"/>
  <c r="J18" i="39"/>
  <c r="G14" i="39"/>
  <c r="G20" i="39"/>
  <c r="H14" i="39" l="1"/>
  <c r="J14" i="39"/>
  <c r="K14" i="39" s="1"/>
  <c r="J20" i="39"/>
  <c r="H20" i="39"/>
  <c r="K12" i="39"/>
  <c r="K18" i="39"/>
  <c r="G24" i="39" a="1"/>
  <c r="G24" i="39" l="1"/>
  <c r="K20" i="39"/>
  <c r="H24" i="39" l="1"/>
  <c r="J24" i="39"/>
  <c r="K24"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tc={4E1BA589-B5E1-4701-9133-33EF58DBF0E0}</author>
    <author>tc={CA2AD8A4-0060-4B66-A737-AD82AFBED21E}</author>
    <author>tc={0955E770-0601-4BF5-8B98-7B23A128A0CC}</author>
    <author>Administrator</author>
  </authors>
  <commentList>
    <comment ref="F1" authorId="0" shapeId="0" xr:uid="{00000000-0006-0000-0000-000001000000}">
      <text>
        <t>[對話串註解]
您的 Excel 版本可讓您讀取此對話串註解; 但若以較新的 Excel 版本開啟此檔案，將會移除對它進行的所有編輯。深入了解: https://go.microsoft.com/fwlink/?linkid=870924。
註解:
    填HW+停電月+停電日+編號</t>
      </text>
    </comment>
    <comment ref="H1" authorId="1" shapeId="0" xr:uid="{00000000-0006-0000-0000-000002000000}">
      <text>
        <t>[對話串註解]
您的 Excel 版本可讓您讀取此對話串註解; 但若以較新的 Excel 版本開啟此檔案，將會移除對它進行的所有編輯。深入了解: https://go.microsoft.com/fwlink/?linkid=870924。
註解:
    請填停電當日日期，第二件請標02</t>
      </text>
    </comment>
    <comment ref="G7" authorId="2" shapeId="0" xr:uid="{00000000-0006-0000-0000-000003000000}">
      <text>
        <t>[對話串註解]
您的 Excel 版本可讓您讀取此對話串註解; 但若以較新的 Excel 版本開啟此檔案，將會移除對它進行的所有編輯。深入了解: https://go.microsoft.com/fwlink/?linkid=870924。
註解:
    請確認出口電桿是否正確，若為地下開關，請至T:\線路課\出口電桿.XLSX 增加開關編號如G3329GD2835-S21 (-S21) ，更新後再執行2.填出口電桿</t>
      </text>
    </comment>
    <comment ref="I49" authorId="3" shapeId="0" xr:uid="{00000000-0006-0000-0000-000004000000}">
      <text>
        <r>
          <rPr>
            <b/>
            <sz val="9"/>
            <color indexed="81"/>
            <rFont val="Tahoma"/>
            <family val="2"/>
          </rPr>
          <t>Administrator:</t>
        </r>
        <r>
          <rPr>
            <sz val="9"/>
            <color indexed="81"/>
            <rFont val="Tahoma"/>
            <family val="2"/>
          </rPr>
          <t xml:space="preserve">
</t>
        </r>
        <r>
          <rPr>
            <sz val="9"/>
            <color indexed="81"/>
            <rFont val="細明體"/>
            <family val="3"/>
            <charset val="136"/>
          </rPr>
          <t>本表格參考</t>
        </r>
        <r>
          <rPr>
            <sz val="9"/>
            <color indexed="81"/>
            <rFont val="Tahoma"/>
            <family val="2"/>
          </rPr>
          <t xml:space="preserve">110.6.30 FDIR
</t>
        </r>
        <r>
          <rPr>
            <sz val="9"/>
            <color indexed="81"/>
            <rFont val="細明體"/>
            <family val="3"/>
            <charset val="136"/>
          </rPr>
          <t>若有更新請修正</t>
        </r>
      </text>
    </comment>
    <comment ref="E57" authorId="3" shapeId="0" xr:uid="{00000000-0006-0000-0000-000005000000}">
      <text>
        <r>
          <rPr>
            <b/>
            <sz val="9"/>
            <color indexed="81"/>
            <rFont val="Tahoma"/>
            <family val="2"/>
          </rPr>
          <t>Administrator:</t>
        </r>
        <r>
          <rPr>
            <sz val="9"/>
            <color indexed="81"/>
            <rFont val="Tahoma"/>
            <family val="2"/>
          </rPr>
          <t xml:space="preserve">
</t>
        </r>
        <r>
          <rPr>
            <sz val="11"/>
            <color indexed="81"/>
            <rFont val="細明體"/>
            <family val="3"/>
            <charset val="136"/>
          </rPr>
          <t>停電一天電流不可超過</t>
        </r>
        <r>
          <rPr>
            <sz val="11"/>
            <color indexed="81"/>
            <rFont val="Tahoma"/>
            <family val="2"/>
          </rPr>
          <t xml:space="preserve">400A </t>
        </r>
        <r>
          <rPr>
            <sz val="11"/>
            <color indexed="81"/>
            <rFont val="細明體"/>
            <family val="3"/>
            <charset val="136"/>
          </rPr>
          <t>，二天以上不可超過</t>
        </r>
        <r>
          <rPr>
            <sz val="11"/>
            <color indexed="81"/>
            <rFont val="Tahoma"/>
            <family val="2"/>
          </rPr>
          <t xml:space="preserve">350A
</t>
        </r>
      </text>
    </comment>
    <comment ref="H57" authorId="3" shapeId="0" xr:uid="{00000000-0006-0000-0000-000006000000}">
      <text>
        <r>
          <rPr>
            <b/>
            <sz val="9"/>
            <color indexed="81"/>
            <rFont val="Tahoma"/>
            <family val="2"/>
          </rPr>
          <t>Administrator:</t>
        </r>
        <r>
          <rPr>
            <sz val="9"/>
            <color indexed="81"/>
            <rFont val="Tahoma"/>
            <family val="2"/>
          </rPr>
          <t xml:space="preserve">
</t>
        </r>
        <r>
          <rPr>
            <sz val="11"/>
            <color indexed="81"/>
            <rFont val="細明體"/>
            <family val="3"/>
            <charset val="136"/>
          </rPr>
          <t>二次主變壓器轉供電流不可超過</t>
        </r>
        <r>
          <rPr>
            <sz val="11"/>
            <color indexed="81"/>
            <rFont val="Tahoma"/>
            <family val="2"/>
          </rPr>
          <t xml:space="preserve">1125A
</t>
        </r>
        <r>
          <rPr>
            <sz val="11"/>
            <color indexed="81"/>
            <rFont val="細明體"/>
            <family val="3"/>
            <charset val="136"/>
          </rPr>
          <t>一次主變壓器轉供電流
不可超過</t>
        </r>
        <r>
          <rPr>
            <sz val="11"/>
            <color indexed="81"/>
            <rFont val="Tahoma"/>
            <family val="2"/>
          </rPr>
          <t>1350A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min</author>
  </authors>
  <commentList>
    <comment ref="D41" authorId="0" shapeId="0" xr:uid="{00000000-0006-0000-0300-000001000000}">
      <text>
        <r>
          <rPr>
            <b/>
            <sz val="9"/>
            <color indexed="81"/>
            <rFont val="Tahoma"/>
            <family val="2"/>
          </rPr>
          <t>min:</t>
        </r>
        <r>
          <rPr>
            <sz val="9"/>
            <color indexed="81"/>
            <rFont val="Tahoma"/>
            <family val="2"/>
          </rPr>
          <t xml:space="preserve">
</t>
        </r>
        <r>
          <rPr>
            <sz val="9"/>
            <color indexed="81"/>
            <rFont val="細明體"/>
            <family val="3"/>
            <charset val="136"/>
          </rPr>
          <t>電流</t>
        </r>
        <r>
          <rPr>
            <sz val="9"/>
            <color indexed="81"/>
            <rFont val="Tahoma"/>
            <family val="2"/>
          </rPr>
          <t>X20/1000</t>
        </r>
      </text>
    </comment>
    <comment ref="I41" authorId="0" shapeId="0" xr:uid="{00000000-0006-0000-0300-000002000000}">
      <text>
        <r>
          <rPr>
            <b/>
            <sz val="9"/>
            <color indexed="81"/>
            <rFont val="Tahoma"/>
            <family val="2"/>
          </rPr>
          <t>min:</t>
        </r>
        <r>
          <rPr>
            <sz val="9"/>
            <color indexed="81"/>
            <rFont val="Tahoma"/>
            <family val="2"/>
          </rPr>
          <t xml:space="preserve">
11.4KV
</t>
        </r>
        <r>
          <rPr>
            <sz val="9"/>
            <color indexed="81"/>
            <rFont val="細明體"/>
            <family val="3"/>
            <charset val="136"/>
          </rPr>
          <t>電流</t>
        </r>
        <r>
          <rPr>
            <sz val="9"/>
            <color indexed="81"/>
            <rFont val="Tahoma"/>
            <family val="2"/>
          </rPr>
          <t xml:space="preserve">X20
22.8KV
</t>
        </r>
        <r>
          <rPr>
            <sz val="9"/>
            <color indexed="81"/>
            <rFont val="細明體"/>
            <family val="3"/>
            <charset val="136"/>
          </rPr>
          <t>電流Ｘ</t>
        </r>
        <r>
          <rPr>
            <sz val="9"/>
            <color indexed="81"/>
            <rFont val="Tahoma"/>
            <family val="2"/>
          </rPr>
          <t>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C130002</author>
  </authors>
  <commentList>
    <comment ref="E5" authorId="0" shapeId="0" xr:uid="{C51A3ACC-04E0-49E4-850F-AF9EE8B10583}">
      <text>
        <r>
          <rPr>
            <b/>
            <sz val="9"/>
            <color indexed="81"/>
            <rFont val="細明體"/>
            <family val="3"/>
            <charset val="136"/>
          </rPr>
          <t xml:space="preserve">不計算天然災害
不計算停電總分為1之案件
事故原因 
12(洪水災害)、13(颱風)、14(強風)、15(火災)、16(地震)、26(一次系統故障)、30(低頻跳脫)、34(失竊)、
</t>
        </r>
      </text>
    </comment>
    <comment ref="E11" authorId="0" shapeId="0" xr:uid="{2D674C05-A99F-44C6-A489-B985166849F4}">
      <text>
        <r>
          <rPr>
            <b/>
            <sz val="9"/>
            <color indexed="81"/>
            <rFont val="Tahoma"/>
            <family val="2"/>
          </rPr>
          <t>C130002:</t>
        </r>
        <r>
          <rPr>
            <sz val="9"/>
            <color indexed="81"/>
            <rFont val="Tahoma"/>
            <family val="2"/>
          </rPr>
          <t xml:space="preserve">
</t>
        </r>
        <r>
          <rPr>
            <sz val="9"/>
            <color indexed="81"/>
            <rFont val="細明體"/>
            <family val="3"/>
            <charset val="136"/>
          </rPr>
          <t>有高壓且饋線為紅字代表與</t>
        </r>
        <r>
          <rPr>
            <sz val="9"/>
            <color indexed="81"/>
            <rFont val="Tahoma"/>
            <family val="2"/>
          </rPr>
          <t>DD</t>
        </r>
        <r>
          <rPr>
            <sz val="9"/>
            <color indexed="81"/>
            <rFont val="細明體"/>
            <family val="3"/>
            <charset val="136"/>
          </rPr>
          <t xml:space="preserve">相符，若只有其中之一為紅字需確認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C036032</author>
  </authors>
  <commentList>
    <comment ref="Q25" authorId="0" shapeId="0" xr:uid="{00000000-0006-0000-0C00-000001000000}">
      <text>
        <r>
          <rPr>
            <b/>
            <sz val="9"/>
            <color indexed="81"/>
            <rFont val="Tahoma"/>
            <family val="2"/>
          </rPr>
          <t>C036032:</t>
        </r>
        <r>
          <rPr>
            <sz val="9"/>
            <color indexed="81"/>
            <rFont val="Tahoma"/>
            <family val="2"/>
          </rPr>
          <t xml:space="preserve">
</t>
        </r>
        <r>
          <rPr>
            <sz val="9"/>
            <color indexed="81"/>
            <rFont val="細明體"/>
            <family val="3"/>
            <charset val="136"/>
          </rPr>
          <t>手動</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B769D0FD-D1D5-40D9-BAAB-4A2B48E234EF}">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4B354CE0-CF45-47C6-AEE1-27CA7B71CB65}">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7DE92E45-BC69-4015-AAE1-3093640E9C87}">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<sst xmlns="http://schemas.openxmlformats.org/spreadsheetml/2006/main" count="136242" uniqueCount="39086">
  <si>
    <t>%BDu%A6%E8DS_9B</t>
    <phoneticPr fontId="3" type="noConversion"/>
  </si>
  <si>
    <t>%B9%FC%C0%D8ES_9A</t>
    <phoneticPr fontId="3" type="noConversion"/>
  </si>
  <si>
    <t>%AD%FB%AALDS_9C</t>
    <phoneticPr fontId="3" type="noConversion"/>
  </si>
  <si>
    <t>查詢日期</t>
    <phoneticPr fontId="3" type="noConversion"/>
  </si>
  <si>
    <t>彰濱ES_9A</t>
    <phoneticPr fontId="3" type="noConversion"/>
  </si>
  <si>
    <t>線西DS_9B</t>
    <phoneticPr fontId="3" type="noConversion"/>
  </si>
  <si>
    <t>員林DS_9C</t>
    <phoneticPr fontId="3" type="noConversion"/>
  </si>
  <si>
    <t>%B3%C0%A6%E8DS_9F</t>
    <phoneticPr fontId="3" type="noConversion"/>
  </si>
  <si>
    <t>鹿西DS_9F</t>
    <phoneticPr fontId="3" type="noConversion"/>
  </si>
  <si>
    <t>%BA%7E%C4_DS_9G</t>
    <phoneticPr fontId="3" type="noConversion"/>
  </si>
  <si>
    <t>漢寶DS_9G</t>
    <phoneticPr fontId="3" type="noConversion"/>
  </si>
  <si>
    <t>%AF%F3%B4%E4DS_9H</t>
    <phoneticPr fontId="3" type="noConversion"/>
  </si>
  <si>
    <t>%BA%D6%BF%B3DS_9I</t>
    <phoneticPr fontId="3" type="noConversion"/>
  </si>
  <si>
    <t>%AEH%C6QSS_9J</t>
    <phoneticPr fontId="3" type="noConversion"/>
  </si>
  <si>
    <t>%A4j%C1%F8DS_9K</t>
    <phoneticPr fontId="3" type="noConversion"/>
  </si>
  <si>
    <t>大霞DS_9K</t>
    <phoneticPr fontId="3" type="noConversion"/>
  </si>
  <si>
    <t>埔塩SS_9J</t>
    <phoneticPr fontId="3" type="noConversion"/>
  </si>
  <si>
    <t>福興DS_9I</t>
    <phoneticPr fontId="3" type="noConversion"/>
  </si>
  <si>
    <t>草港DS_9H</t>
    <phoneticPr fontId="3" type="noConversion"/>
  </si>
  <si>
    <t>%A4j%AB%B0DS_9L</t>
    <phoneticPr fontId="3" type="noConversion"/>
  </si>
  <si>
    <t>大城DS_9L</t>
    <phoneticPr fontId="3" type="noConversion"/>
  </si>
  <si>
    <t>%B9%FC%AALES_9M</t>
    <phoneticPr fontId="3" type="noConversion"/>
  </si>
  <si>
    <t>%B9%FC%A6%CBDS_9N</t>
    <phoneticPr fontId="3" type="noConversion"/>
  </si>
  <si>
    <t>%AA%E1%BE%C2DS_9P</t>
    <phoneticPr fontId="3" type="noConversion"/>
  </si>
  <si>
    <t>%B9%FC%B7sDS_IA</t>
    <phoneticPr fontId="3" type="noConversion"/>
  </si>
  <si>
    <t>%B3%C0%B4%E4SS_IB</t>
    <phoneticPr fontId="3" type="noConversion"/>
  </si>
  <si>
    <t>%AD%FB%AALSS_IC</t>
    <phoneticPr fontId="3" type="noConversion"/>
  </si>
  <si>
    <t>%B7%CB%B4%F2SS_ID</t>
    <phoneticPr fontId="3" type="noConversion"/>
  </si>
  <si>
    <t>%A4G%AALSS_IE</t>
    <phoneticPr fontId="3" type="noConversion"/>
  </si>
  <si>
    <t>%B7%CB%A6%7BSS_IF</t>
    <phoneticPr fontId="3" type="noConversion"/>
  </si>
  <si>
    <t>%A5%D0%A4%A4DS_IG</t>
    <phoneticPr fontId="3" type="noConversion"/>
  </si>
  <si>
    <t>%B9%FC%A6%E8SS_IH</t>
    <phoneticPr fontId="3" type="noConversion"/>
  </si>
  <si>
    <t>%B9%FC%ABnSS_II</t>
    <phoneticPr fontId="3" type="noConversion"/>
  </si>
  <si>
    <t>%A9M%AC%FCSS_IJ</t>
    <phoneticPr fontId="3" type="noConversion"/>
  </si>
  <si>
    <t>%B9%FC%A4%C6DS_IK</t>
    <phoneticPr fontId="3" type="noConversion"/>
  </si>
  <si>
    <t>%B9%FC%A4%C6PS_IK</t>
    <phoneticPr fontId="3" type="noConversion"/>
  </si>
  <si>
    <t>%AD%FB%ABnSS_IL</t>
    <phoneticPr fontId="3" type="noConversion"/>
  </si>
  <si>
    <t>%A4j%A6%CBSS_IM</t>
    <phoneticPr fontId="3" type="noConversion"/>
  </si>
  <si>
    <t>%A4j%A7%F8SS_IN</t>
    <phoneticPr fontId="3" type="noConversion"/>
  </si>
  <si>
    <t>%B3%C0%AAFDS_IO</t>
    <phoneticPr fontId="3" type="noConversion"/>
  </si>
  <si>
    <t>彰林ES_9M</t>
    <phoneticPr fontId="3" type="noConversion"/>
  </si>
  <si>
    <t>彰竹DS_9N</t>
    <phoneticPr fontId="3" type="noConversion"/>
  </si>
  <si>
    <t>花壇DS_9P</t>
    <phoneticPr fontId="3" type="noConversion"/>
  </si>
  <si>
    <t>彰新DS_IA</t>
    <phoneticPr fontId="3" type="noConversion"/>
  </si>
  <si>
    <t>鹿港SS_IB</t>
    <phoneticPr fontId="3" type="noConversion"/>
  </si>
  <si>
    <t>員林SS_IC</t>
    <phoneticPr fontId="3" type="noConversion"/>
  </si>
  <si>
    <t>溪湖SS_ID</t>
    <phoneticPr fontId="3" type="noConversion"/>
  </si>
  <si>
    <t>二林SS_IE</t>
    <phoneticPr fontId="3" type="noConversion"/>
  </si>
  <si>
    <t>溪州SS_IF</t>
    <phoneticPr fontId="3" type="noConversion"/>
  </si>
  <si>
    <t>田中DS_IG</t>
    <phoneticPr fontId="3" type="noConversion"/>
  </si>
  <si>
    <t>彰西SS_IH</t>
    <phoneticPr fontId="3" type="noConversion"/>
  </si>
  <si>
    <t>彰南SS_II</t>
    <phoneticPr fontId="3" type="noConversion"/>
  </si>
  <si>
    <t>和美SS_IJ</t>
    <phoneticPr fontId="3" type="noConversion"/>
  </si>
  <si>
    <t>彰化DS_IK</t>
    <phoneticPr fontId="3" type="noConversion"/>
  </si>
  <si>
    <t>彰化PS_IK</t>
    <phoneticPr fontId="3" type="noConversion"/>
  </si>
  <si>
    <t>員南SS_IL</t>
    <phoneticPr fontId="3" type="noConversion"/>
  </si>
  <si>
    <t>大竹SS_IM</t>
    <phoneticPr fontId="3" type="noConversion"/>
  </si>
  <si>
    <t>大村SS_IN</t>
    <phoneticPr fontId="3" type="noConversion"/>
  </si>
  <si>
    <t>鹿東DS_IO</t>
    <phoneticPr fontId="3" type="noConversion"/>
  </si>
  <si>
    <t>%BA%D6%A4uSS_IP</t>
    <phoneticPr fontId="3" type="noConversion"/>
  </si>
  <si>
    <t>%B9%FC%AAFSS_IQ</t>
    <phoneticPr fontId="3" type="noConversion"/>
  </si>
  <si>
    <t>%AA%C0%C0YSS_IR</t>
    <phoneticPr fontId="3" type="noConversion"/>
  </si>
  <si>
    <t>%AF%F3%B4%F2SS_IS</t>
    <phoneticPr fontId="3" type="noConversion"/>
  </si>
  <si>
    <t>溝墘SS_IT</t>
    <phoneticPr fontId="3" type="noConversion"/>
  </si>
  <si>
    <t>%B7%BE%E1YSS_IT</t>
    <phoneticPr fontId="3" type="noConversion"/>
  </si>
  <si>
    <t>草湖SS_IS</t>
    <phoneticPr fontId="3" type="noConversion"/>
  </si>
  <si>
    <t>社頭SS_IR</t>
    <phoneticPr fontId="3" type="noConversion"/>
  </si>
  <si>
    <t>彰東SS_IQ</t>
    <phoneticPr fontId="3" type="noConversion"/>
  </si>
  <si>
    <t>福工SS_IP</t>
    <phoneticPr fontId="3" type="noConversion"/>
  </si>
  <si>
    <t>%AD%FB%AAFDS_IU</t>
    <phoneticPr fontId="3" type="noConversion"/>
  </si>
  <si>
    <t>員東DS_IU</t>
    <phoneticPr fontId="3" type="noConversion"/>
  </si>
  <si>
    <t>%A6%F9%B4%E4SS_IV</t>
    <phoneticPr fontId="3" type="noConversion"/>
  </si>
  <si>
    <t>伸港SS_IV</t>
    <phoneticPr fontId="3" type="noConversion"/>
  </si>
  <si>
    <t>%A4G%A4%F4SS_IW</t>
    <phoneticPr fontId="3" type="noConversion"/>
  </si>
  <si>
    <t>二水SS_IW</t>
    <phoneticPr fontId="3" type="noConversion"/>
  </si>
  <si>
    <t>北斗SS_IX</t>
    <phoneticPr fontId="3" type="noConversion"/>
  </si>
  <si>
    <t>%A5_%A4%E6SS_IX</t>
    <phoneticPr fontId="3" type="noConversion"/>
  </si>
  <si>
    <t>芳苑SS_IY</t>
    <phoneticPr fontId="3" type="noConversion"/>
  </si>
  <si>
    <t>%AA%DA%ADbSS_IY</t>
    <phoneticPr fontId="3" type="noConversion"/>
  </si>
  <si>
    <t>全興ES_IZ</t>
    <phoneticPr fontId="3" type="noConversion"/>
  </si>
  <si>
    <t>%A5%FE%BF%B3ES_IZ</t>
    <phoneticPr fontId="3" type="noConversion"/>
  </si>
  <si>
    <t>最大電流</t>
  </si>
  <si>
    <t>N</t>
  </si>
  <si>
    <t>電流</t>
  </si>
  <si>
    <t>發生時間</t>
  </si>
  <si>
    <t xml:space="preserve"> </t>
  </si>
  <si>
    <t>饋線名稱</t>
  </si>
  <si>
    <t>彰濱ES_9A</t>
  </si>
  <si>
    <t>9J34</t>
    <phoneticPr fontId="3" type="noConversion"/>
  </si>
  <si>
    <t>9M29</t>
    <phoneticPr fontId="3" type="noConversion"/>
  </si>
  <si>
    <t>9G24</t>
    <phoneticPr fontId="3" type="noConversion"/>
  </si>
  <si>
    <t>9G22</t>
    <phoneticPr fontId="3" type="noConversion"/>
  </si>
  <si>
    <t>IS25</t>
    <phoneticPr fontId="3" type="noConversion"/>
  </si>
  <si>
    <t>9A71(9A71)</t>
  </si>
  <si>
    <t>9A72(9A72)</t>
  </si>
  <si>
    <t>9A73(9A73)</t>
  </si>
  <si>
    <t>9A74(9A74)</t>
  </si>
  <si>
    <r>
      <t>彰化</t>
    </r>
    <r>
      <rPr>
        <b/>
        <sz val="20"/>
        <color indexed="8"/>
        <rFont val="Arial"/>
        <family val="2"/>
      </rPr>
      <t xml:space="preserve"> </t>
    </r>
    <r>
      <rPr>
        <b/>
        <sz val="20"/>
        <color indexed="8"/>
        <rFont val="新細明體"/>
        <family val="1"/>
        <charset val="136"/>
      </rPr>
      <t>區處</t>
    </r>
    <r>
      <rPr>
        <b/>
        <sz val="20"/>
        <color indexed="8"/>
        <rFont val="Arial"/>
        <family val="2"/>
      </rPr>
      <t xml:space="preserve"> </t>
    </r>
  </si>
  <si>
    <t>大霞</t>
    <phoneticPr fontId="13" type="noConversion"/>
  </si>
  <si>
    <r>
      <t>變電所</t>
    </r>
    <r>
      <rPr>
        <b/>
        <sz val="20"/>
        <color indexed="8"/>
        <rFont val="Arial"/>
        <family val="2"/>
      </rPr>
      <t xml:space="preserve"> </t>
    </r>
    <r>
      <rPr>
        <b/>
        <sz val="20"/>
        <color indexed="8"/>
        <rFont val="新細明體"/>
        <family val="1"/>
        <charset val="136"/>
      </rPr>
      <t>主變全停電尖載轉供計畫工程檢討表</t>
    </r>
    <phoneticPr fontId="13" type="noConversion"/>
  </si>
  <si>
    <r>
      <t>(</t>
    </r>
    <r>
      <rPr>
        <sz val="20"/>
        <color indexed="8"/>
        <rFont val="新細明體"/>
        <family val="1"/>
        <charset val="136"/>
      </rPr>
      <t>本案實施前請確認停電主變</t>
    </r>
    <r>
      <rPr>
        <sz val="20"/>
        <color indexed="8"/>
        <rFont val="Arial"/>
        <family val="2"/>
      </rPr>
      <t>CB</t>
    </r>
    <r>
      <rPr>
        <sz val="20"/>
        <color indexed="8"/>
        <rFont val="新細明體"/>
        <family val="1"/>
        <charset val="136"/>
      </rPr>
      <t>及其所供電之饋線</t>
    </r>
    <r>
      <rPr>
        <sz val="20"/>
        <color indexed="8"/>
        <rFont val="Arial"/>
        <family val="2"/>
      </rPr>
      <t>CB</t>
    </r>
    <r>
      <rPr>
        <sz val="20"/>
        <color indexed="8"/>
        <rFont val="新細明體"/>
        <family val="1"/>
        <charset val="136"/>
      </rPr>
      <t>全部切開</t>
    </r>
    <r>
      <rPr>
        <sz val="20"/>
        <color indexed="8"/>
        <rFont val="Arial"/>
        <family val="2"/>
      </rPr>
      <t>)</t>
    </r>
  </si>
  <si>
    <t>主變編號     全停時負載    (MW)            (電壓等級)</t>
    <phoneticPr fontId="13" type="noConversion"/>
  </si>
  <si>
    <t>饋線名稱或代號</t>
    <phoneticPr fontId="13" type="noConversion"/>
  </si>
  <si>
    <r>
      <t>支援轉供變電所</t>
    </r>
    <r>
      <rPr>
        <sz val="11"/>
        <color indexed="8"/>
        <rFont val="Arial"/>
        <family val="2"/>
      </rPr>
      <t xml:space="preserve">  </t>
    </r>
    <phoneticPr fontId="13" type="noConversion"/>
  </si>
  <si>
    <t>轉供前</t>
    <phoneticPr fontId="13" type="noConversion"/>
  </si>
  <si>
    <t>轉供後</t>
    <phoneticPr fontId="13" type="noConversion"/>
  </si>
  <si>
    <t>開關操作位置</t>
    <phoneticPr fontId="13" type="noConversion"/>
  </si>
  <si>
    <r>
      <t>備註</t>
    </r>
    <r>
      <rPr>
        <sz val="11"/>
        <color indexed="8"/>
        <rFont val="Arial"/>
        <family val="2"/>
      </rPr>
      <t xml:space="preserve">                                                (</t>
    </r>
    <r>
      <rPr>
        <sz val="11"/>
        <color indexed="8"/>
        <rFont val="新細明體"/>
        <family val="1"/>
        <charset val="136"/>
      </rPr>
      <t>註</t>
    </r>
    <r>
      <rPr>
        <sz val="11"/>
        <color indexed="8"/>
        <rFont val="Arial"/>
        <family val="2"/>
      </rPr>
      <t>3)</t>
    </r>
    <phoneticPr fontId="13" type="noConversion"/>
  </si>
  <si>
    <t>轉供順序</t>
    <phoneticPr fontId="13" type="noConversion"/>
  </si>
  <si>
    <t>可否轉供</t>
    <phoneticPr fontId="13" type="noConversion"/>
  </si>
  <si>
    <t>(MW)</t>
    <phoneticPr fontId="13" type="noConversion"/>
  </si>
  <si>
    <t>轉供饋線</t>
    <phoneticPr fontId="13" type="noConversion"/>
  </si>
  <si>
    <t>轉供變電所及主變名稱</t>
    <phoneticPr fontId="13"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</si>
  <si>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</si>
  <si>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</si>
  <si>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
利用率</t>
    </r>
    <r>
      <rPr>
        <sz val="11"/>
        <color indexed="8"/>
        <rFont val="Arial"/>
        <family val="2"/>
      </rPr>
      <t>(%)</t>
    </r>
    <phoneticPr fontId="13"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</si>
  <si>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</si>
  <si>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</si>
  <si>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t>重複第幾次(饋線)</t>
    <phoneticPr fontId="13" type="noConversion"/>
  </si>
  <si>
    <t>重複位置(饋線)</t>
    <phoneticPr fontId="13" type="noConversion"/>
  </si>
  <si>
    <t>重複第幾次(主變)</t>
    <phoneticPr fontId="13" type="noConversion"/>
  </si>
  <si>
    <t>重複位置(主變)</t>
    <phoneticPr fontId="13" type="noConversion"/>
  </si>
  <si>
    <t>查找用</t>
    <phoneticPr fontId="13" type="noConversion"/>
  </si>
  <si>
    <t>查找用</t>
    <phoneticPr fontId="13" type="noConversion"/>
  </si>
  <si>
    <t>9K34</t>
  </si>
  <si>
    <t>IJ29</t>
    <phoneticPr fontId="13" type="noConversion"/>
  </si>
  <si>
    <t>霞田#31(G3435HC32) 自動化開關切改入
出口：霞田幹56-1號(G3533FE33)</t>
    <phoneticPr fontId="13" type="noConversion"/>
  </si>
  <si>
    <t>可</t>
    <phoneticPr fontId="13" type="noConversion"/>
  </si>
  <si>
    <t>9K32</t>
  </si>
  <si>
    <t>IA30</t>
  </si>
  <si>
    <t>G3830 GE02-O 自動化開關 S21 切改入
出口：水源幹1號(G3830FE1658)</t>
    <phoneticPr fontId="13" type="noConversion"/>
  </si>
  <si>
    <t>9K31</t>
  </si>
  <si>
    <t>9K26</t>
    <phoneticPr fontId="13" type="noConversion"/>
  </si>
  <si>
    <t>和東#103(G3733CC66)自動化開關切改入
出口：頂湳幹47-1號(G3732BB3989)</t>
    <phoneticPr fontId="13" type="noConversion"/>
  </si>
  <si>
    <t>IH27</t>
    <phoneticPr fontId="13" type="noConversion"/>
  </si>
  <si>
    <t>IH20</t>
    <phoneticPr fontId="13" type="noConversion"/>
  </si>
  <si>
    <t>水尾#30(G3627CB78)自動化開關切改入
鎮平#80-1(G3628AD52)自動化開關入改切</t>
    <phoneticPr fontId="13" type="noConversion"/>
  </si>
  <si>
    <t>降低IH27負載</t>
    <phoneticPr fontId="13" type="noConversion"/>
  </si>
  <si>
    <t>9K23</t>
    <phoneticPr fontId="13" type="noConversion"/>
  </si>
  <si>
    <t>嘉佃#1(G3528BD46) 自動化開關切改入
嘉佃#26-1(G3530FC94) 自動化開關入改切</t>
    <phoneticPr fontId="13" type="noConversion"/>
  </si>
  <si>
    <t>降低9K23負載</t>
    <phoneticPr fontId="13" type="noConversion"/>
  </si>
  <si>
    <t>9K35</t>
  </si>
  <si>
    <t>IT20</t>
    <phoneticPr fontId="13" type="noConversion"/>
  </si>
  <si>
    <t>鎮平27X#1(G3328HE74) 自動化開關切改入
南雅高分23Y#1(G3430FD66) 自動化開關入改切</t>
    <phoneticPr fontId="13" type="noConversion"/>
  </si>
  <si>
    <t>9K23</t>
    <phoneticPr fontId="13" type="noConversion"/>
  </si>
  <si>
    <t>大霞12X#15(G3631DC06)LBS開關切改入
出口：大霞幹1號(G3632AE04)</t>
    <phoneticPr fontId="13" type="noConversion"/>
  </si>
  <si>
    <t>IH24</t>
    <phoneticPr fontId="13" type="noConversion"/>
  </si>
  <si>
    <t>9K22</t>
    <phoneticPr fontId="13" type="noConversion"/>
  </si>
  <si>
    <t>頂湳#18(G3731EA32) 自動化開關切改入
頂湳#2(G3729BE33) 自動化開關入改切</t>
    <phoneticPr fontId="13" type="noConversion"/>
  </si>
  <si>
    <t>降低IH24負載</t>
    <phoneticPr fontId="13" type="noConversion"/>
  </si>
  <si>
    <t>9K33</t>
    <phoneticPr fontId="13" type="noConversion"/>
  </si>
  <si>
    <t>IH24</t>
    <phoneticPr fontId="13" type="noConversion"/>
  </si>
  <si>
    <t>下湳#40(G3631HA8146) 自動化開關切改入
霞田#94(G3631HE95) 自動化開關入改切</t>
    <phoneticPr fontId="13" type="noConversion"/>
  </si>
  <si>
    <t>9K24</t>
    <phoneticPr fontId="13" type="noConversion"/>
  </si>
  <si>
    <t>霞田#80(G3632DC56)自動化開關切改入
出口：霞田高幹82-1號(G3632EC21)</t>
    <phoneticPr fontId="13" type="noConversion"/>
  </si>
  <si>
    <t>9K36</t>
  </si>
  <si>
    <t>IA25</t>
    <phoneticPr fontId="13" type="noConversion"/>
  </si>
  <si>
    <t>彰美#50(G3832DD7499) 自動化開關切改入
出口：	彰美幹75號(G3733EC7192)</t>
    <phoneticPr fontId="13" type="noConversion"/>
  </si>
  <si>
    <t>9K37</t>
  </si>
  <si>
    <t>IJ23</t>
    <phoneticPr fontId="13" type="noConversion"/>
  </si>
  <si>
    <t>彰美#35(G3537HA26) 自動化開關切改入
地政#28(G3535FE09) 自動化開關入改切</t>
    <phoneticPr fontId="13" type="noConversion"/>
  </si>
  <si>
    <t>9K30</t>
    <phoneticPr fontId="13" type="noConversion"/>
  </si>
  <si>
    <t>地政#44(G3534EE52) 自動化開關切改入
出口：美寮幹13號(G3535FD73)</t>
    <phoneticPr fontId="13" type="noConversion"/>
  </si>
  <si>
    <t>9K29</t>
    <phoneticPr fontId="13" type="noConversion"/>
  </si>
  <si>
    <t>IA33</t>
    <phoneticPr fontId="13" type="noConversion"/>
  </si>
  <si>
    <t>東平#1(G3933BC27)自動化開關切改入</t>
    <phoneticPr fontId="13" type="noConversion"/>
  </si>
  <si>
    <t>降低9K#1B負載</t>
    <phoneticPr fontId="13" type="noConversion"/>
  </si>
  <si>
    <t>可</t>
    <phoneticPr fontId="13" type="noConversion"/>
  </si>
  <si>
    <t>9K38</t>
  </si>
  <si>
    <t>9K26</t>
    <phoneticPr fontId="13" type="noConversion"/>
  </si>
  <si>
    <t>柑竹南#28(G3733DC66) 自動化開關切改入
出口：柑竹南幹22號(G3733DE48)</t>
    <phoneticPr fontId="13" type="noConversion"/>
  </si>
  <si>
    <t>9K39</t>
  </si>
  <si>
    <t>IA20</t>
    <phoneticPr fontId="13" type="noConversion"/>
  </si>
  <si>
    <t>中寮#64(G3935AE52) 自動化開關切改入
出口：柑竹北幹1-1號(G3735EC7711)</t>
    <phoneticPr fontId="13" type="noConversion"/>
  </si>
  <si>
    <t>9K40</t>
  </si>
  <si>
    <t>IA35</t>
    <phoneticPr fontId="13" type="noConversion"/>
  </si>
  <si>
    <t>中圍#1(G3935FA81) 自動化開關切改入
前庄#53(G3839DD50) 自動化開關入改切</t>
    <phoneticPr fontId="13" type="noConversion"/>
  </si>
  <si>
    <t>IZ24</t>
    <phoneticPr fontId="13" type="noConversion"/>
  </si>
  <si>
    <t>嘉寶#32(G3739AA28) 自動化開關切改入
嘉寶#52(G3738GA01) LBS開關入改切</t>
    <phoneticPr fontId="13" type="noConversion"/>
  </si>
  <si>
    <t>9K28</t>
    <phoneticPr fontId="13" type="noConversion"/>
  </si>
  <si>
    <t>嘉寶#60(G3837BC06) 自動化開關切改入
出口：美寮幹42X0-1號(G3735BE22)</t>
    <phoneticPr fontId="13" type="noConversion"/>
  </si>
  <si>
    <t>I16</t>
    <phoneticPr fontId="13" type="noConversion"/>
  </si>
  <si>
    <r>
      <t>註：</t>
    </r>
    <r>
      <rPr>
        <sz val="12"/>
        <color indexed="8"/>
        <rFont val="新細明體"/>
        <family val="1"/>
        <charset val="136"/>
      </rPr>
      <t>1.</t>
    </r>
    <r>
      <rPr>
        <sz val="12"/>
        <color indexed="8"/>
        <rFont val="新細明體"/>
        <family val="1"/>
        <charset val="136"/>
      </rPr>
      <t>本轉供計畫工程檢討表負載資料係參考</t>
    </r>
    <r>
      <rPr>
        <sz val="12"/>
        <color indexed="8"/>
        <rFont val="新細明體"/>
        <family val="1"/>
        <charset val="136"/>
      </rPr>
      <t>110.6.16</t>
    </r>
    <r>
      <rPr>
        <sz val="12"/>
        <color indexed="8"/>
        <rFont val="新細明體"/>
        <family val="1"/>
        <charset val="136"/>
      </rPr>
      <t>系統尖峰日負載，使用時請自行參酌當時負載情形做調整。</t>
    </r>
    <phoneticPr fontId="13" type="noConversion"/>
  </si>
  <si>
    <r>
      <t xml:space="preserve">        2.</t>
    </r>
    <r>
      <rPr>
        <sz val="12"/>
        <color indexed="8"/>
        <rFont val="新細明體"/>
        <family val="1"/>
        <charset val="136"/>
      </rPr>
      <t>支援轉供變電所主變若有重覆者應累計於下欄轉供前之主變負載量。</t>
    </r>
    <phoneticPr fontId="13" type="noConversion"/>
  </si>
  <si>
    <r>
      <t xml:space="preserve">        3.</t>
    </r>
    <r>
      <rPr>
        <sz val="12"/>
        <color indexed="8"/>
        <rFont val="新細明體"/>
        <family val="1"/>
        <charset val="136"/>
      </rPr>
      <t>支援轉供主變或饋線負載過重需由其他分歧線轉供或負載及時調整因應者，請列調整方案及可轉供容量，若需辦理連絡線及其它改善工程因應</t>
    </r>
    <phoneticPr fontId="13" type="noConversion"/>
  </si>
  <si>
    <r>
      <t xml:space="preserve">           </t>
    </r>
    <r>
      <rPr>
        <sz val="12"/>
        <color indexed="8"/>
        <rFont val="新細明體"/>
        <family val="1"/>
        <charset val="136"/>
      </rPr>
      <t>者，請列工程名稱及預定完成日期，該工程進度將納入定期追蹤。</t>
    </r>
    <phoneticPr fontId="13" type="noConversion"/>
  </si>
  <si>
    <t>經辦:</t>
    <phoneticPr fontId="13" type="noConversion"/>
  </si>
  <si>
    <t>課長:</t>
    <phoneticPr fontId="13" type="noConversion"/>
  </si>
  <si>
    <t>經理:</t>
    <phoneticPr fontId="13" type="noConversion"/>
  </si>
  <si>
    <r>
      <t>彰化</t>
    </r>
    <r>
      <rPr>
        <b/>
        <sz val="20"/>
        <rFont val="Arial"/>
        <family val="2"/>
      </rPr>
      <t xml:space="preserve"> </t>
    </r>
    <r>
      <rPr>
        <b/>
        <sz val="20"/>
        <rFont val="新細明體"/>
        <family val="1"/>
        <charset val="136"/>
      </rPr>
      <t>區處</t>
    </r>
    <r>
      <rPr>
        <b/>
        <sz val="20"/>
        <rFont val="Arial"/>
        <family val="2"/>
      </rPr>
      <t xml:space="preserve"> </t>
    </r>
  </si>
  <si>
    <t>鹿港</t>
    <phoneticPr fontId="13"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</si>
  <si>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13" type="noConversion"/>
  </si>
  <si>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</si>
  <si>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r>
      <t xml:space="preserve">主變編號     全停時負載    (MW)    </t>
    </r>
    <r>
      <rPr>
        <sz val="12"/>
        <color theme="1"/>
        <rFont val="新細明體"/>
        <family val="2"/>
        <charset val="136"/>
        <scheme val="minor"/>
      </rPr>
      <t xml:space="preserve">    </t>
    </r>
    <r>
      <rPr>
        <sz val="12"/>
        <rFont val="新細明體"/>
        <family val="1"/>
        <charset val="136"/>
      </rPr>
      <t xml:space="preserve">    (電壓等級)</t>
    </r>
    <phoneticPr fontId="13" type="noConversion"/>
  </si>
  <si>
    <t>饋線名稱或代號</t>
    <phoneticPr fontId="13" type="noConversion"/>
  </si>
  <si>
    <r>
      <t>支援轉供變電所</t>
    </r>
    <r>
      <rPr>
        <sz val="11"/>
        <rFont val="Arial"/>
        <family val="2"/>
      </rPr>
      <t xml:space="preserve">  </t>
    </r>
    <phoneticPr fontId="13" type="noConversion"/>
  </si>
  <si>
    <t>轉供前</t>
    <phoneticPr fontId="13" type="noConversion"/>
  </si>
  <si>
    <t>轉供後</t>
    <phoneticPr fontId="13" type="noConversion"/>
  </si>
  <si>
    <t>開關操作位置</t>
    <phoneticPr fontId="13" type="noConversion"/>
  </si>
  <si>
    <r>
      <t>備註</t>
    </r>
    <r>
      <rPr>
        <sz val="11"/>
        <rFont val="Arial"/>
        <family val="2"/>
      </rPr>
      <t xml:space="preserve">                                                (</t>
    </r>
    <r>
      <rPr>
        <sz val="11"/>
        <rFont val="新細明體"/>
        <family val="1"/>
        <charset val="136"/>
      </rPr>
      <t>註</t>
    </r>
    <r>
      <rPr>
        <sz val="11"/>
        <rFont val="Arial"/>
        <family val="2"/>
      </rPr>
      <t>3)</t>
    </r>
    <phoneticPr fontId="13" type="noConversion"/>
  </si>
  <si>
    <t>轉供順序</t>
    <phoneticPr fontId="13" type="noConversion"/>
  </si>
  <si>
    <t>可否轉供</t>
    <phoneticPr fontId="13" type="noConversion"/>
  </si>
  <si>
    <t>(MW)</t>
    <phoneticPr fontId="13" type="noConversion"/>
  </si>
  <si>
    <t>轉供饋線</t>
    <phoneticPr fontId="13" type="noConversion"/>
  </si>
  <si>
    <t>轉供變電所及主變名稱</t>
    <phoneticPr fontId="13" type="noConversion"/>
  </si>
  <si>
    <r>
      <t>饋線</t>
    </r>
    <r>
      <rPr>
        <sz val="11"/>
        <rFont val="Arial"/>
        <family val="2"/>
      </rPr>
      <t xml:space="preserve">  </t>
    </r>
    <r>
      <rPr>
        <sz val="11"/>
        <rFont val="新細明體"/>
        <family val="1"/>
        <charset val="136"/>
      </rPr>
      <t xml:space="preserve">負載
</t>
    </r>
    <r>
      <rPr>
        <sz val="11"/>
        <rFont val="Arial"/>
        <family val="2"/>
      </rPr>
      <t>(MW)</t>
    </r>
    <phoneticPr fontId="13" type="noConversion"/>
  </si>
  <si>
    <r>
      <t>主變</t>
    </r>
    <r>
      <rPr>
        <sz val="11"/>
        <rFont val="Arial"/>
        <family val="2"/>
      </rPr>
      <t xml:space="preserve">  </t>
    </r>
    <r>
      <rPr>
        <sz val="11"/>
        <rFont val="新細明體"/>
        <family val="1"/>
        <charset val="136"/>
      </rPr>
      <t xml:space="preserve">負載
</t>
    </r>
    <r>
      <rPr>
        <sz val="11"/>
        <rFont val="Arial"/>
        <family val="2"/>
      </rPr>
      <t>(MW)</t>
    </r>
    <phoneticPr fontId="13" type="noConversion"/>
  </si>
  <si>
    <r>
      <t>主變
利用率</t>
    </r>
    <r>
      <rPr>
        <sz val="11"/>
        <rFont val="Arial"/>
        <family val="2"/>
      </rPr>
      <t>(%)</t>
    </r>
    <phoneticPr fontId="13" type="noConversion"/>
  </si>
  <si>
    <r>
      <t>主變</t>
    </r>
    <r>
      <rPr>
        <sz val="11"/>
        <rFont val="Arial"/>
        <family val="2"/>
      </rPr>
      <t xml:space="preserve">  </t>
    </r>
    <r>
      <rPr>
        <sz val="11"/>
        <rFont val="新細明體"/>
        <family val="1"/>
        <charset val="136"/>
      </rPr>
      <t xml:space="preserve">負載
</t>
    </r>
    <r>
      <rPr>
        <sz val="11"/>
        <rFont val="Arial"/>
        <family val="2"/>
      </rPr>
      <t>(MW)</t>
    </r>
    <phoneticPr fontId="13" type="noConversion"/>
  </si>
  <si>
    <t>IB20</t>
    <phoneticPr fontId="13" type="noConversion"/>
  </si>
  <si>
    <t>9G37</t>
    <phoneticPr fontId="13" type="noConversion"/>
  </si>
  <si>
    <t>G2420CA20-O，S11切改入</t>
    <phoneticPr fontId="13" type="noConversion"/>
  </si>
  <si>
    <t>IB21</t>
    <phoneticPr fontId="13" type="noConversion"/>
  </si>
  <si>
    <t>IB22</t>
    <phoneticPr fontId="13" type="noConversion"/>
  </si>
  <si>
    <r>
      <rPr>
        <sz val="12"/>
        <rFont val="微軟正黑體"/>
        <family val="2"/>
        <charset val="136"/>
      </rPr>
      <t>所內轉供</t>
    </r>
    <r>
      <rPr>
        <sz val="12"/>
        <rFont val="Arial"/>
        <family val="2"/>
      </rPr>
      <t>IB#2</t>
    </r>
    <phoneticPr fontId="13" type="noConversion"/>
  </si>
  <si>
    <t>NO.1 TIE 切改入</t>
    <phoneticPr fontId="13" type="noConversion"/>
  </si>
  <si>
    <t>IB30</t>
    <phoneticPr fontId="13" type="noConversion"/>
  </si>
  <si>
    <t>IB31</t>
    <phoneticPr fontId="13" type="noConversion"/>
  </si>
  <si>
    <t>IB24</t>
    <phoneticPr fontId="13" type="noConversion"/>
  </si>
  <si>
    <r>
      <rPr>
        <sz val="12"/>
        <rFont val="微軟正黑體"/>
        <family val="2"/>
        <charset val="136"/>
      </rPr>
      <t>所內轉供</t>
    </r>
    <r>
      <rPr>
        <sz val="12"/>
        <rFont val="Arial"/>
        <family val="2"/>
      </rPr>
      <t>IB#1</t>
    </r>
    <phoneticPr fontId="13" type="noConversion"/>
  </si>
  <si>
    <r>
      <t xml:space="preserve">NO.1 TIE </t>
    </r>
    <r>
      <rPr>
        <sz val="12"/>
        <rFont val="微軟正黑體"/>
        <family val="2"/>
        <charset val="136"/>
      </rPr>
      <t>切改入</t>
    </r>
    <phoneticPr fontId="13" type="noConversion"/>
  </si>
  <si>
    <t>IB27</t>
    <phoneticPr fontId="13" type="noConversion"/>
  </si>
  <si>
    <t>IB25</t>
    <phoneticPr fontId="13" type="noConversion"/>
  </si>
  <si>
    <t>IB28</t>
    <phoneticPr fontId="13" type="noConversion"/>
  </si>
  <si>
    <r>
      <rPr>
        <sz val="12"/>
        <rFont val="微軟正黑體"/>
        <family val="2"/>
        <charset val="136"/>
      </rPr>
      <t>所內轉供</t>
    </r>
    <r>
      <rPr>
        <sz val="12"/>
        <rFont val="Arial"/>
        <family val="2"/>
      </rPr>
      <t>IB#3</t>
    </r>
    <phoneticPr fontId="13" type="noConversion"/>
  </si>
  <si>
    <r>
      <t xml:space="preserve">NO.2 TIE </t>
    </r>
    <r>
      <rPr>
        <sz val="12"/>
        <rFont val="微軟正黑體"/>
        <family val="2"/>
        <charset val="136"/>
      </rPr>
      <t>切改入</t>
    </r>
    <phoneticPr fontId="13" type="noConversion"/>
  </si>
  <si>
    <t>IB33</t>
    <phoneticPr fontId="13" type="noConversion"/>
  </si>
  <si>
    <t>IB23</t>
    <phoneticPr fontId="13" type="noConversion"/>
  </si>
  <si>
    <r>
      <rPr>
        <sz val="12"/>
        <rFont val="微軟正黑體"/>
        <family val="2"/>
        <charset val="136"/>
      </rPr>
      <t>所內轉供</t>
    </r>
    <r>
      <rPr>
        <sz val="12"/>
        <rFont val="Arial"/>
        <family val="2"/>
      </rPr>
      <t>IB#2</t>
    </r>
    <phoneticPr fontId="13" type="noConversion"/>
  </si>
  <si>
    <r>
      <t xml:space="preserve">NO.2 TIE </t>
    </r>
    <r>
      <rPr>
        <sz val="12"/>
        <rFont val="微軟正黑體"/>
        <family val="2"/>
        <charset val="136"/>
      </rPr>
      <t>切改入</t>
    </r>
    <phoneticPr fontId="13" type="noConversion"/>
  </si>
  <si>
    <t>IB26</t>
    <phoneticPr fontId="13" type="noConversion"/>
  </si>
  <si>
    <t>IB29</t>
    <phoneticPr fontId="13" type="noConversion"/>
  </si>
  <si>
    <t>IB32</t>
    <phoneticPr fontId="13" type="noConversion"/>
  </si>
  <si>
    <t>IB34</t>
    <phoneticPr fontId="13" type="noConversion"/>
  </si>
  <si>
    <t>可</t>
    <phoneticPr fontId="13"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</si>
  <si>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13" type="noConversion"/>
  </si>
  <si>
    <r>
      <t xml:space="preserve">        2.</t>
    </r>
    <r>
      <rPr>
        <sz val="12"/>
        <rFont val="新細明體"/>
        <family val="1"/>
        <charset val="136"/>
      </rPr>
      <t>支援轉供變電所主變若有重覆者應累計於下欄轉供前之主變負載量。</t>
    </r>
    <phoneticPr fontId="13"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</si>
  <si>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13" type="noConversion"/>
  </si>
  <si>
    <r>
      <t xml:space="preserve">           </t>
    </r>
    <r>
      <rPr>
        <sz val="12"/>
        <rFont val="新細明體"/>
        <family val="1"/>
        <charset val="136"/>
      </rPr>
      <t>者，請列工程名稱及預定完成日期，該工程進度將納入定期追蹤。</t>
    </r>
    <phoneticPr fontId="13" type="noConversion"/>
  </si>
  <si>
    <t>經理:</t>
    <phoneticPr fontId="13" type="noConversion"/>
  </si>
  <si>
    <t>整理</t>
    <phoneticPr fontId="13" type="noConversion"/>
  </si>
  <si>
    <t>0</t>
  </si>
  <si>
    <t/>
  </si>
  <si>
    <t>重復</t>
    <phoneticPr fontId="13" type="noConversion"/>
  </si>
  <si>
    <t>要求書：</t>
  </si>
  <si>
    <t>操作日期：</t>
  </si>
  <si>
    <t>VHF</t>
  </si>
  <si>
    <t>順</t>
  </si>
  <si>
    <t>序</t>
  </si>
  <si>
    <t>高壓配電線路</t>
    <phoneticPr fontId="13" type="noConversion"/>
  </si>
  <si>
    <t>施工要求書</t>
  </si>
  <si>
    <t>一、工作概略內容：</t>
    <phoneticPr fontId="13" type="noConversion"/>
  </si>
  <si>
    <t>工作內容概要：</t>
    <phoneticPr fontId="13" type="noConversion"/>
  </si>
  <si>
    <t>二、</t>
    <phoneticPr fontId="13" type="noConversion"/>
  </si>
  <si>
    <t>請求號數</t>
    <phoneticPr fontId="13" type="noConversion"/>
  </si>
  <si>
    <t>施工號碼</t>
    <phoneticPr fontId="13" type="noConversion"/>
  </si>
  <si>
    <t>DCIS號碼</t>
    <phoneticPr fontId="13" type="noConversion"/>
  </si>
  <si>
    <t>饋線代號</t>
    <phoneticPr fontId="13" type="noConversion"/>
  </si>
  <si>
    <t>施工日期</t>
    <phoneticPr fontId="13" type="noConversion"/>
  </si>
  <si>
    <t>要求書提出部門</t>
    <phoneticPr fontId="13" type="noConversion"/>
  </si>
  <si>
    <t>施工單位(承攬商)</t>
    <phoneticPr fontId="13" type="noConversion"/>
  </si>
  <si>
    <t>線路課</t>
  </si>
  <si>
    <t>無</t>
  </si>
  <si>
    <t>工作停電</t>
  </si>
  <si>
    <t>工作停電範圍</t>
    <phoneticPr fontId="13" type="noConversion"/>
  </si>
  <si>
    <t>停電作業類別</t>
    <phoneticPr fontId="13" type="noConversion"/>
  </si>
  <si>
    <t>停電用戶數</t>
    <phoneticPr fontId="13" type="noConversion"/>
  </si>
  <si>
    <t>停電電量</t>
    <phoneticPr fontId="13" type="noConversion"/>
  </si>
  <si>
    <t>工程類別</t>
    <phoneticPr fontId="13" type="noConversion"/>
  </si>
  <si>
    <t>工業區別</t>
    <phoneticPr fontId="13" type="noConversion"/>
  </si>
  <si>
    <t>一般高壓線</t>
  </si>
  <si>
    <t>日間作業</t>
  </si>
  <si>
    <t>0KWH</t>
  </si>
  <si>
    <t>維護工程</t>
  </si>
  <si>
    <t xml:space="preserve">無 停 電                    施      工      </t>
    <phoneticPr fontId="13" type="noConversion"/>
  </si>
  <si>
    <t>無停電施工作業類別</t>
    <phoneticPr fontId="13" type="noConversion"/>
  </si>
  <si>
    <t>受益用戶數</t>
    <phoneticPr fontId="13" type="noConversion"/>
  </si>
  <si>
    <t>減少停電電量</t>
    <phoneticPr fontId="13" type="noConversion"/>
  </si>
  <si>
    <t>併案工程件數</t>
    <phoneticPr fontId="13" type="noConversion"/>
  </si>
  <si>
    <t>配合施工部門</t>
    <phoneticPr fontId="13" type="noConversion"/>
  </si>
  <si>
    <t>三、工作停電資料：</t>
    <phoneticPr fontId="13" type="noConversion"/>
  </si>
  <si>
    <t>■風雨無阻</t>
    <phoneticPr fontId="13" type="noConversion"/>
  </si>
  <si>
    <t>□雨天取消(日期另訂)</t>
    <phoneticPr fontId="13" type="noConversion"/>
  </si>
  <si>
    <t>起  迄  桿  號  或  地  點</t>
  </si>
  <si>
    <t>工作內容</t>
  </si>
  <si>
    <t>停電時間</t>
  </si>
  <si>
    <t>停電數據</t>
  </si>
  <si>
    <t>變電所</t>
  </si>
  <si>
    <t>無停電轉供</t>
  </si>
  <si>
    <t>饋  線</t>
  </si>
  <si>
    <t>實績       時       分至       時       分</t>
  </si>
  <si>
    <t>預計      分 實際    分</t>
    <phoneticPr fontId="13" type="noConversion"/>
  </si>
  <si>
    <t xml:space="preserve"> 戶    KWH</t>
    <phoneticPr fontId="13" type="noConversion"/>
  </si>
  <si>
    <t xml:space="preserve">預定       至 </t>
    <phoneticPr fontId="13" type="noConversion"/>
  </si>
  <si>
    <t>現場工作負責人</t>
  </si>
  <si>
    <t>與配電調度中心連絡員</t>
  </si>
  <si>
    <t>現場停送電連絡員</t>
  </si>
  <si>
    <t>姓</t>
  </si>
  <si>
    <t>電</t>
  </si>
  <si>
    <t>名</t>
  </si>
  <si>
    <t>話</t>
  </si>
  <si>
    <t>四、</t>
  </si>
  <si>
    <t>1.操作順序及系統圖如附件。</t>
  </si>
  <si>
    <t>2.停電通知部門及方法:</t>
  </si>
  <si>
    <t>無</t>
    <phoneticPr fontId="13" type="noConversion"/>
  </si>
  <si>
    <t>3.相關服務所:</t>
  </si>
  <si>
    <t>4.應連絡重點用戶名稱:無</t>
  </si>
  <si>
    <t>5.電驛應如何改變:</t>
  </si>
  <si>
    <t xml:space="preserve">  應連絡用戶地址:無</t>
  </si>
  <si>
    <t>接頭及標置如下表:</t>
  </si>
  <si>
    <t>主變(MVA)</t>
    <phoneticPr fontId="13" type="noConversion"/>
  </si>
  <si>
    <t>饋線(KVA)</t>
    <phoneticPr fontId="13" type="noConversion"/>
  </si>
  <si>
    <t>C.T.比</t>
  </si>
  <si>
    <t>C.O.T/L</t>
  </si>
  <si>
    <t>L.C.O.T/L</t>
  </si>
  <si>
    <t>主變編號</t>
    <phoneticPr fontId="13" type="noConversion"/>
  </si>
  <si>
    <t>變更後</t>
  </si>
  <si>
    <t>饋線名</t>
    <phoneticPr fontId="13" type="noConversion"/>
  </si>
  <si>
    <t>變更前</t>
    <phoneticPr fontId="13" type="noConversion"/>
  </si>
  <si>
    <t>變更後</t>
    <phoneticPr fontId="13" type="noConversion"/>
  </si>
  <si>
    <t>變更前</t>
  </si>
  <si>
    <t>6.配合施工情況如下表:</t>
  </si>
  <si>
    <t>有無配合</t>
    <phoneticPr fontId="13" type="noConversion"/>
  </si>
  <si>
    <t>停送電連絡員</t>
  </si>
  <si>
    <t xml:space="preserve">7.轉供檢討    </t>
  </si>
  <si>
    <t>□系統永久變更</t>
    <phoneticPr fontId="13" type="noConversion"/>
  </si>
  <si>
    <t>□須變電課派員檢電掛接地</t>
    <phoneticPr fontId="13" type="noConversion"/>
  </si>
  <si>
    <t>負 載 檢 討</t>
  </si>
  <si>
    <t>轉供變電所</t>
  </si>
  <si>
    <t>容許負載</t>
  </si>
  <si>
    <t>轉供後負載</t>
  </si>
  <si>
    <t>及饋線名稱</t>
  </si>
  <si>
    <t>主變</t>
  </si>
  <si>
    <t>饋線</t>
  </si>
  <si>
    <t>要求部門</t>
  </si>
  <si>
    <t>停電控制管登部門</t>
  </si>
  <si>
    <t>規劃部門</t>
    <phoneticPr fontId="13" type="noConversion"/>
  </si>
  <si>
    <t>會核</t>
  </si>
  <si>
    <t>核定</t>
  </si>
  <si>
    <t>經辦</t>
  </si>
  <si>
    <t>課長</t>
  </si>
  <si>
    <t>經理</t>
  </si>
  <si>
    <t>控制</t>
  </si>
  <si>
    <t>管登</t>
  </si>
  <si>
    <t>經辦員</t>
  </si>
  <si>
    <t>規劃課長</t>
  </si>
  <si>
    <t>設計經理</t>
  </si>
  <si>
    <t>工安經理</t>
  </si>
  <si>
    <t>副處長</t>
  </si>
  <si>
    <t>處長</t>
  </si>
  <si>
    <t>授權</t>
    <phoneticPr fontId="13" type="noConversion"/>
  </si>
  <si>
    <t>註:</t>
  </si>
  <si>
    <t>1.要求書提出部門：(1)線路課 (2)工一課 (3)工二課 (4)檢驗課 (5)變電課 (6)巡修課 (7)區域巡修課 (8)服務所 (依據部門代碼請參照DCIS系統) 。</t>
  </si>
  <si>
    <t>2.工作停電範圍：(1)高壓饋線 (2)一般高壓線 (3)低壓線 (4)S/S自辦 (5)S/S他辦 (6)特高用戶 (7)高壓用戶。停電範圍為(5)、(6)項時不列入停電時間統計。</t>
  </si>
  <si>
    <t>3.作業類別：(1)日間作業 (2)夜間作業 (3)瞬間操作(日) (4)瞬間操作(夜) (5)併聯轉供或併聯饋線負載調整 (6)活線作業施工 (7) 利用其他設備施工</t>
  </si>
  <si>
    <t xml:space="preserve">  (8)臨時變壓器供電施工法 (9)低壓旁路施工 (A)高壓旁路施工 (B)發電機轉供施工。</t>
  </si>
  <si>
    <t>4.工程類別：(1)新增設工程 (2)線路遷移工程 (3)零資工程 (4)大項工程 (5)維護工程 (6)其他</t>
  </si>
  <si>
    <t>5.本工程如僅係活線作業施工，免填本要求書，惟應另填製活線作業要求書陳核。</t>
  </si>
  <si>
    <t>11</t>
    <phoneticPr fontId="3" type="noConversion"/>
  </si>
  <si>
    <t>變電所別</t>
    <phoneticPr fontId="3" type="noConversion"/>
  </si>
  <si>
    <t>變壓器或_x000D_
饋線名稱</t>
    <phoneticPr fontId="3" type="noConversion"/>
  </si>
  <si>
    <t>R</t>
    <phoneticPr fontId="3" type="noConversion"/>
  </si>
  <si>
    <t>T</t>
    <phoneticPr fontId="3" type="noConversion"/>
  </si>
  <si>
    <t>N</t>
    <phoneticPr fontId="3" type="noConversion"/>
  </si>
  <si>
    <t>發生時間</t>
    <phoneticPr fontId="3" type="noConversion"/>
  </si>
  <si>
    <t>電流</t>
    <phoneticPr fontId="3" type="noConversion"/>
  </si>
  <si>
    <t>#2DTR</t>
    <phoneticPr fontId="3" type="noConversion"/>
  </si>
  <si>
    <t xml:space="preserve"> </t>
    <phoneticPr fontId="3" type="noConversion"/>
  </si>
  <si>
    <t>9A70(9A70)</t>
    <phoneticPr fontId="3" type="noConversion"/>
  </si>
  <si>
    <t>9A71(9A71)</t>
    <phoneticPr fontId="3" type="noConversion"/>
  </si>
  <si>
    <t>9A72(9A72)</t>
    <phoneticPr fontId="3" type="noConversion"/>
  </si>
  <si>
    <t>9A73(9A73)</t>
    <phoneticPr fontId="3" type="noConversion"/>
  </si>
  <si>
    <t>9A74(9A74)</t>
    <phoneticPr fontId="3" type="noConversion"/>
  </si>
  <si>
    <t>9A75(9A75)</t>
    <phoneticPr fontId="3" type="noConversion"/>
  </si>
  <si>
    <t>9A76(9A76)</t>
    <phoneticPr fontId="3" type="noConversion"/>
  </si>
  <si>
    <t>#3DTR</t>
    <phoneticPr fontId="3" type="noConversion"/>
  </si>
  <si>
    <t>9A61(9A61)</t>
    <phoneticPr fontId="3" type="noConversion"/>
  </si>
  <si>
    <t>9A62(9A62)</t>
    <phoneticPr fontId="3" type="noConversion"/>
  </si>
  <si>
    <t>9A63(9A63)</t>
    <phoneticPr fontId="3" type="noConversion"/>
  </si>
  <si>
    <t>9A64(9A64)</t>
    <phoneticPr fontId="3" type="noConversion"/>
  </si>
  <si>
    <t>9A65(9A65)</t>
    <phoneticPr fontId="3" type="noConversion"/>
  </si>
  <si>
    <t>頂晶(9APV1)</t>
    <phoneticPr fontId="3" type="noConversion"/>
  </si>
  <si>
    <t>#4ADTR</t>
    <phoneticPr fontId="3" type="noConversion"/>
  </si>
  <si>
    <t>9A51(9A51)</t>
    <phoneticPr fontId="3" type="noConversion"/>
  </si>
  <si>
    <t>9A53(9A53)</t>
    <phoneticPr fontId="3" type="noConversion"/>
  </si>
  <si>
    <t>9A54(9A54)</t>
    <phoneticPr fontId="3" type="noConversion"/>
  </si>
  <si>
    <t>#4BDTR</t>
    <phoneticPr fontId="3" type="noConversion"/>
  </si>
  <si>
    <t>9A68(9A68)</t>
    <phoneticPr fontId="3" type="noConversion"/>
  </si>
  <si>
    <t>9A59(9A59)</t>
    <phoneticPr fontId="3" type="noConversion"/>
  </si>
  <si>
    <t>9A58(9A58)</t>
    <phoneticPr fontId="3" type="noConversion"/>
  </si>
  <si>
    <t>9A57(9A57)</t>
    <phoneticPr fontId="3" type="noConversion"/>
  </si>
  <si>
    <t>#1DTR</t>
    <phoneticPr fontId="3" type="noConversion"/>
  </si>
  <si>
    <t>9B55(9B55)</t>
    <phoneticPr fontId="3" type="noConversion"/>
  </si>
  <si>
    <t>9B57(9B57)</t>
    <phoneticPr fontId="3" type="noConversion"/>
  </si>
  <si>
    <t>9B58(9B58)</t>
    <phoneticPr fontId="3" type="noConversion"/>
  </si>
  <si>
    <t>#2ADTR</t>
    <phoneticPr fontId="3" type="noConversion"/>
  </si>
  <si>
    <t>新威(9BPV1)</t>
    <phoneticPr fontId="3" type="noConversion"/>
  </si>
  <si>
    <t>#2BDTR</t>
    <phoneticPr fontId="3" type="noConversion"/>
  </si>
  <si>
    <t>9B66(9B66)</t>
    <phoneticPr fontId="3" type="noConversion"/>
  </si>
  <si>
    <t>9B67(9B67)</t>
    <phoneticPr fontId="3" type="noConversion"/>
  </si>
  <si>
    <t>#1ADTR</t>
    <phoneticPr fontId="3" type="noConversion"/>
  </si>
  <si>
    <t>#1BDTR</t>
    <phoneticPr fontId="3" type="noConversion"/>
  </si>
  <si>
    <t>9C27(9C27)</t>
    <phoneticPr fontId="3" type="noConversion"/>
  </si>
  <si>
    <t>#2A1DTR</t>
    <phoneticPr fontId="3" type="noConversion"/>
  </si>
  <si>
    <t>#2A2DTR</t>
    <phoneticPr fontId="3" type="noConversion"/>
  </si>
  <si>
    <t>#2B1DTR</t>
    <phoneticPr fontId="3" type="noConversion"/>
  </si>
  <si>
    <t>9C36(9C36)</t>
    <phoneticPr fontId="3" type="noConversion"/>
  </si>
  <si>
    <t>#2B2DTR</t>
    <phoneticPr fontId="3" type="noConversion"/>
  </si>
  <si>
    <t>#3ADTR</t>
    <phoneticPr fontId="3" type="noConversion"/>
  </si>
  <si>
    <t>9C43(9C43)</t>
    <phoneticPr fontId="3" type="noConversion"/>
  </si>
  <si>
    <t>#3BDTR</t>
    <phoneticPr fontId="3" type="noConversion"/>
  </si>
  <si>
    <t>9C47(9C47)</t>
    <phoneticPr fontId="3" type="noConversion"/>
  </si>
  <si>
    <t>9F62(9F62)</t>
    <phoneticPr fontId="3" type="noConversion"/>
  </si>
  <si>
    <t>9F68(9F68)</t>
    <phoneticPr fontId="3" type="noConversion"/>
  </si>
  <si>
    <t>9G25(9G25)</t>
    <phoneticPr fontId="3" type="noConversion"/>
  </si>
  <si>
    <t>立風1(9GE8)</t>
    <phoneticPr fontId="3" type="noConversion"/>
  </si>
  <si>
    <t>9GE2(9GE2)</t>
    <phoneticPr fontId="3" type="noConversion"/>
  </si>
  <si>
    <t>9GE6(9GE6)</t>
    <phoneticPr fontId="3" type="noConversion"/>
  </si>
  <si>
    <t>彰苑(9GE4)</t>
    <phoneticPr fontId="3" type="noConversion"/>
  </si>
  <si>
    <t>草塭線(9H22)</t>
    <phoneticPr fontId="3" type="noConversion"/>
  </si>
  <si>
    <t>崙草線(9H24)</t>
    <phoneticPr fontId="3" type="noConversion"/>
  </si>
  <si>
    <t>草洋線(9H26)</t>
    <phoneticPr fontId="3" type="noConversion"/>
  </si>
  <si>
    <t>草莊線(9H28)</t>
    <phoneticPr fontId="3" type="noConversion"/>
  </si>
  <si>
    <t>草鹿線(9H33)</t>
    <phoneticPr fontId="3" type="noConversion"/>
  </si>
  <si>
    <t>頂山線(9H34)</t>
    <phoneticPr fontId="3" type="noConversion"/>
  </si>
  <si>
    <t>9I20(9I20)</t>
    <phoneticPr fontId="3" type="noConversion"/>
  </si>
  <si>
    <t>9I24(9I24)</t>
    <phoneticPr fontId="3" type="noConversion"/>
  </si>
  <si>
    <t>9I39(9I39)</t>
    <phoneticPr fontId="3" type="noConversion"/>
  </si>
  <si>
    <t>9I26(9I26)</t>
    <phoneticPr fontId="3" type="noConversion"/>
  </si>
  <si>
    <t>9I35(9I35)</t>
    <phoneticPr fontId="3" type="noConversion"/>
  </si>
  <si>
    <t>9I33(9I33)</t>
    <phoneticPr fontId="3" type="noConversion"/>
  </si>
  <si>
    <t>9I32(9I32)</t>
    <phoneticPr fontId="3" type="noConversion"/>
  </si>
  <si>
    <t>9I30(9I30)</t>
    <phoneticPr fontId="3" type="noConversion"/>
  </si>
  <si>
    <t>埔鹽SS_9J</t>
    <phoneticPr fontId="3" type="noConversion"/>
  </si>
  <si>
    <t>#1MTR</t>
    <phoneticPr fontId="3" type="noConversion"/>
  </si>
  <si>
    <t>9J11(9J11)</t>
    <phoneticPr fontId="3" type="noConversion"/>
  </si>
  <si>
    <t>#2MTR</t>
    <phoneticPr fontId="3" type="noConversion"/>
  </si>
  <si>
    <t>9J23(9J23)</t>
    <phoneticPr fontId="3" type="noConversion"/>
  </si>
  <si>
    <t>9J24(9J24)</t>
    <phoneticPr fontId="3" type="noConversion"/>
  </si>
  <si>
    <t>#3MTR</t>
    <phoneticPr fontId="3" type="noConversion"/>
  </si>
  <si>
    <t>9J32(9J32)</t>
    <phoneticPr fontId="3" type="noConversion"/>
  </si>
  <si>
    <t>9J33(9J33)</t>
    <phoneticPr fontId="3" type="noConversion"/>
  </si>
  <si>
    <t>9K26(9K26)</t>
    <phoneticPr fontId="3" type="noConversion"/>
  </si>
  <si>
    <t>9K36(9K36)</t>
    <phoneticPr fontId="3" type="noConversion"/>
  </si>
  <si>
    <t>9L22(9L22)</t>
    <phoneticPr fontId="3" type="noConversion"/>
  </si>
  <si>
    <t>9L23(9L23)</t>
    <phoneticPr fontId="3" type="noConversion"/>
  </si>
  <si>
    <t>9L34(9L34)</t>
    <phoneticPr fontId="3" type="noConversion"/>
  </si>
  <si>
    <t>9L36(9L36)</t>
    <phoneticPr fontId="3" type="noConversion"/>
  </si>
  <si>
    <t>9L37(9L37)</t>
    <phoneticPr fontId="3" type="noConversion"/>
  </si>
  <si>
    <t>9L38(9L38)</t>
    <phoneticPr fontId="3" type="noConversion"/>
  </si>
  <si>
    <t>9M20(9M20)</t>
    <phoneticPr fontId="3" type="noConversion"/>
  </si>
  <si>
    <t>9M21(9M21)</t>
    <phoneticPr fontId="3" type="noConversion"/>
  </si>
  <si>
    <t>9M23(9M23)</t>
    <phoneticPr fontId="3" type="noConversion"/>
  </si>
  <si>
    <t>9M26(9M26)</t>
    <phoneticPr fontId="3" type="noConversion"/>
  </si>
  <si>
    <t>9M27(9M27)</t>
    <phoneticPr fontId="3" type="noConversion"/>
  </si>
  <si>
    <t>9M30(9M30)</t>
    <phoneticPr fontId="3" type="noConversion"/>
  </si>
  <si>
    <t>9M31(9M31)</t>
    <phoneticPr fontId="3" type="noConversion"/>
  </si>
  <si>
    <t>9M34(9M34)</t>
    <phoneticPr fontId="3" type="noConversion"/>
  </si>
  <si>
    <t>9M35(9M35)</t>
    <phoneticPr fontId="3" type="noConversion"/>
  </si>
  <si>
    <t>9M37(9M37)</t>
    <phoneticPr fontId="3" type="noConversion"/>
  </si>
  <si>
    <t>9N20(9N20)</t>
    <phoneticPr fontId="3" type="noConversion"/>
  </si>
  <si>
    <t>9N21(9N21)</t>
    <phoneticPr fontId="3" type="noConversion"/>
  </si>
  <si>
    <t>9N22(9N22)</t>
    <phoneticPr fontId="3" type="noConversion"/>
  </si>
  <si>
    <t>9N24(9N24)</t>
    <phoneticPr fontId="3" type="noConversion"/>
  </si>
  <si>
    <t>9N25(9N25)</t>
    <phoneticPr fontId="3" type="noConversion"/>
  </si>
  <si>
    <t>9N29(9N29)</t>
    <phoneticPr fontId="3" type="noConversion"/>
  </si>
  <si>
    <t>9P11(9P11)</t>
    <phoneticPr fontId="3" type="noConversion"/>
  </si>
  <si>
    <t>9P12(9P12)</t>
    <phoneticPr fontId="3" type="noConversion"/>
  </si>
  <si>
    <t>9P14(9P14)</t>
    <phoneticPr fontId="3" type="noConversion"/>
  </si>
  <si>
    <t>9P15(9P15)</t>
    <phoneticPr fontId="3" type="noConversion"/>
  </si>
  <si>
    <t>9P17(9P17)</t>
    <phoneticPr fontId="3" type="noConversion"/>
  </si>
  <si>
    <t>9P19(9P19)</t>
    <phoneticPr fontId="3" type="noConversion"/>
  </si>
  <si>
    <t>9P20(9P20)</t>
    <phoneticPr fontId="3" type="noConversion"/>
  </si>
  <si>
    <t>9P21(9P21)</t>
    <phoneticPr fontId="3" type="noConversion"/>
  </si>
  <si>
    <t>9P23(9P23)</t>
    <phoneticPr fontId="3" type="noConversion"/>
  </si>
  <si>
    <t>9P24(9P24)</t>
    <phoneticPr fontId="3" type="noConversion"/>
  </si>
  <si>
    <t>9P25(9P25)</t>
    <phoneticPr fontId="3" type="noConversion"/>
  </si>
  <si>
    <t>9P27(9P27)</t>
    <phoneticPr fontId="3" type="noConversion"/>
  </si>
  <si>
    <t>9P28(9P28)</t>
    <phoneticPr fontId="3" type="noConversion"/>
  </si>
  <si>
    <t>9P29(9P29)</t>
    <phoneticPr fontId="3" type="noConversion"/>
  </si>
  <si>
    <t>民生線(IA28)</t>
    <phoneticPr fontId="3" type="noConversion"/>
  </si>
  <si>
    <t>北部線(IA37)</t>
    <phoneticPr fontId="3" type="noConversion"/>
  </si>
  <si>
    <t>磚瑤線(IA30)</t>
    <phoneticPr fontId="3" type="noConversion"/>
  </si>
  <si>
    <t>鐵山線(IA32)</t>
    <phoneticPr fontId="3" type="noConversion"/>
  </si>
  <si>
    <t>北安線(IA39)</t>
    <phoneticPr fontId="3" type="noConversion"/>
  </si>
  <si>
    <t>新庄線(IA29)</t>
    <phoneticPr fontId="3" type="noConversion"/>
  </si>
  <si>
    <t>犁盛線(IA33)</t>
    <phoneticPr fontId="3" type="noConversion"/>
  </si>
  <si>
    <t>成功線(IA36)</t>
    <phoneticPr fontId="3" type="noConversion"/>
  </si>
  <si>
    <t>辭修線(IA27)</t>
    <phoneticPr fontId="3" type="noConversion"/>
  </si>
  <si>
    <t>車站線(IA34)</t>
    <phoneticPr fontId="3" type="noConversion"/>
  </si>
  <si>
    <t>中山線(IA23)</t>
    <phoneticPr fontId="3" type="noConversion"/>
  </si>
  <si>
    <t>泰和線(IA26)</t>
    <phoneticPr fontId="3" type="noConversion"/>
  </si>
  <si>
    <t>北新線(IA31)</t>
    <phoneticPr fontId="3" type="noConversion"/>
  </si>
  <si>
    <t>中圍線(IA20)</t>
    <phoneticPr fontId="3" type="noConversion"/>
  </si>
  <si>
    <t>國聖線(IA40)</t>
    <phoneticPr fontId="3" type="noConversion"/>
  </si>
  <si>
    <t>忠孝線(IA41)</t>
    <phoneticPr fontId="3" type="noConversion"/>
  </si>
  <si>
    <t>建國線(IA42)</t>
    <phoneticPr fontId="3" type="noConversion"/>
  </si>
  <si>
    <t>公園線(IA43)</t>
    <phoneticPr fontId="3" type="noConversion"/>
  </si>
  <si>
    <t>牛稠線(IA45)</t>
    <phoneticPr fontId="3" type="noConversion"/>
  </si>
  <si>
    <t>茄苳線(IA46)</t>
    <phoneticPr fontId="3" type="noConversion"/>
  </si>
  <si>
    <t>卦山線(IA47)</t>
    <phoneticPr fontId="3" type="noConversion"/>
  </si>
  <si>
    <t>保警線(IA48)</t>
    <phoneticPr fontId="3" type="noConversion"/>
  </si>
  <si>
    <t>西勢線(IA49)</t>
    <phoneticPr fontId="3" type="noConversion"/>
  </si>
  <si>
    <t>二港線(IB20)</t>
    <phoneticPr fontId="3" type="noConversion"/>
  </si>
  <si>
    <t>海埔線(IB22)</t>
    <phoneticPr fontId="3" type="noConversion"/>
  </si>
  <si>
    <t>下庄線(IB30)</t>
    <phoneticPr fontId="3" type="noConversion"/>
  </si>
  <si>
    <t>鹿一線(IB31)</t>
    <phoneticPr fontId="3" type="noConversion"/>
  </si>
  <si>
    <t>橋頭線(IB21)</t>
    <phoneticPr fontId="3" type="noConversion"/>
  </si>
  <si>
    <t>龍山線(IB28)</t>
    <phoneticPr fontId="3" type="noConversion"/>
  </si>
  <si>
    <t>鹿二線(IB32)</t>
    <phoneticPr fontId="3" type="noConversion"/>
  </si>
  <si>
    <t>頂厝線(IB26)</t>
    <phoneticPr fontId="3" type="noConversion"/>
  </si>
  <si>
    <t>鹿中線(IB23)</t>
    <phoneticPr fontId="3" type="noConversion"/>
  </si>
  <si>
    <t>溪湖線(ID28)</t>
    <phoneticPr fontId="3" type="noConversion"/>
  </si>
  <si>
    <t>湳底線(ID26)</t>
    <phoneticPr fontId="3" type="noConversion"/>
  </si>
  <si>
    <t>二重線(ID21)</t>
    <phoneticPr fontId="3" type="noConversion"/>
  </si>
  <si>
    <t>南新線(ID29)</t>
    <phoneticPr fontId="3" type="noConversion"/>
  </si>
  <si>
    <t>東寮線(ID25)</t>
    <phoneticPr fontId="3" type="noConversion"/>
  </si>
  <si>
    <t>巫厝線(ID27)</t>
    <phoneticPr fontId="3" type="noConversion"/>
  </si>
  <si>
    <t>番婆線(ID32)</t>
    <phoneticPr fontId="3" type="noConversion"/>
  </si>
  <si>
    <t>湖西線(ID22)</t>
    <phoneticPr fontId="3" type="noConversion"/>
  </si>
  <si>
    <t>F14(F14)</t>
    <phoneticPr fontId="3" type="noConversion"/>
  </si>
  <si>
    <t>F15(F15)</t>
    <phoneticPr fontId="3" type="noConversion"/>
  </si>
  <si>
    <t>永安線(IE25)</t>
    <phoneticPr fontId="3" type="noConversion"/>
  </si>
  <si>
    <t>溝頭線(IE24)</t>
    <phoneticPr fontId="3" type="noConversion"/>
  </si>
  <si>
    <t>中西線(IE21)</t>
    <phoneticPr fontId="3" type="noConversion"/>
  </si>
  <si>
    <t>北平線(IE23)</t>
    <phoneticPr fontId="3" type="noConversion"/>
  </si>
  <si>
    <t>三合線(IE20)</t>
    <phoneticPr fontId="3" type="noConversion"/>
  </si>
  <si>
    <t>舊社線(IE26)</t>
    <phoneticPr fontId="3" type="noConversion"/>
  </si>
  <si>
    <t>東興線(IE29)</t>
    <phoneticPr fontId="3" type="noConversion"/>
  </si>
  <si>
    <t>埤頭線(IF21)</t>
    <phoneticPr fontId="3" type="noConversion"/>
  </si>
  <si>
    <t>下霸線(IF25)</t>
    <phoneticPr fontId="3" type="noConversion"/>
  </si>
  <si>
    <t>田頭線(IF30)</t>
    <phoneticPr fontId="3" type="noConversion"/>
  </si>
  <si>
    <t>潮洋線(IF22)</t>
    <phoneticPr fontId="3" type="noConversion"/>
  </si>
  <si>
    <t>路口線(IF23)</t>
    <phoneticPr fontId="3" type="noConversion"/>
  </si>
  <si>
    <t>溪竹線(IF31)</t>
    <phoneticPr fontId="3" type="noConversion"/>
  </si>
  <si>
    <t>IF35(IF35)</t>
    <phoneticPr fontId="3" type="noConversion"/>
  </si>
  <si>
    <t>IF39(IF39)</t>
    <phoneticPr fontId="3" type="noConversion"/>
  </si>
  <si>
    <t>IF37(IF37)</t>
    <phoneticPr fontId="3" type="noConversion"/>
  </si>
  <si>
    <t>IF38(IF38)</t>
    <phoneticPr fontId="3" type="noConversion"/>
  </si>
  <si>
    <t>IF36(IF36)</t>
    <phoneticPr fontId="3" type="noConversion"/>
  </si>
  <si>
    <t>#4MTR</t>
    <phoneticPr fontId="3" type="noConversion"/>
  </si>
  <si>
    <t>元埔線(IF27)</t>
    <phoneticPr fontId="3" type="noConversion"/>
  </si>
  <si>
    <t>溪斗線(IF20)</t>
    <phoneticPr fontId="3" type="noConversion"/>
  </si>
  <si>
    <t>南州線(IF28)</t>
    <phoneticPr fontId="3" type="noConversion"/>
  </si>
  <si>
    <t>溪林線(IF32)</t>
    <phoneticPr fontId="3" type="noConversion"/>
  </si>
  <si>
    <t>合興線(IF29)</t>
    <phoneticPr fontId="3" type="noConversion"/>
  </si>
  <si>
    <t>IG30(IG30)</t>
    <phoneticPr fontId="3" type="noConversion"/>
  </si>
  <si>
    <t>IG31(IG31)</t>
    <phoneticPr fontId="3" type="noConversion"/>
  </si>
  <si>
    <t>IG35(IG35)</t>
    <phoneticPr fontId="3" type="noConversion"/>
  </si>
  <si>
    <t>IG37(IG37)</t>
    <phoneticPr fontId="3" type="noConversion"/>
  </si>
  <si>
    <t>IG38(IG38)</t>
    <phoneticPr fontId="3" type="noConversion"/>
  </si>
  <si>
    <t>IG40(IG40)</t>
    <phoneticPr fontId="3" type="noConversion"/>
  </si>
  <si>
    <t>IG41(IG41)</t>
    <phoneticPr fontId="3" type="noConversion"/>
  </si>
  <si>
    <t>IG42(IG42)</t>
    <phoneticPr fontId="3" type="noConversion"/>
  </si>
  <si>
    <t>IG43(IG43)</t>
    <phoneticPr fontId="3" type="noConversion"/>
  </si>
  <si>
    <t>IG45(IG45)</t>
    <phoneticPr fontId="3" type="noConversion"/>
  </si>
  <si>
    <t>IG46(IG46)</t>
    <phoneticPr fontId="3" type="noConversion"/>
  </si>
  <si>
    <t>IG47(IG47)</t>
    <phoneticPr fontId="3" type="noConversion"/>
  </si>
  <si>
    <t>IG48(IG48)</t>
    <phoneticPr fontId="3" type="noConversion"/>
  </si>
  <si>
    <t>西安線(IH25)</t>
    <phoneticPr fontId="3" type="noConversion"/>
  </si>
  <si>
    <t>西溝線(IH28)</t>
    <phoneticPr fontId="3" type="noConversion"/>
  </si>
  <si>
    <t>建和線(IH33)</t>
    <phoneticPr fontId="3" type="noConversion"/>
  </si>
  <si>
    <t>林森線(IH31)</t>
    <phoneticPr fontId="3" type="noConversion"/>
  </si>
  <si>
    <t>平和線(IH34)</t>
    <phoneticPr fontId="3" type="noConversion"/>
  </si>
  <si>
    <t>崙平線(IH35)</t>
    <phoneticPr fontId="3" type="noConversion"/>
  </si>
  <si>
    <t>西南線(IH29)</t>
    <phoneticPr fontId="3" type="noConversion"/>
  </si>
  <si>
    <t>頂湳線(IH23)</t>
    <phoneticPr fontId="3" type="noConversion"/>
  </si>
  <si>
    <t>源埤線(IH22)</t>
    <phoneticPr fontId="3" type="noConversion"/>
  </si>
  <si>
    <t>西華線(IH26)</t>
    <phoneticPr fontId="3" type="noConversion"/>
  </si>
  <si>
    <t>縣府線(II22)</t>
    <phoneticPr fontId="3" type="noConversion"/>
  </si>
  <si>
    <t>西門線(II25)</t>
    <phoneticPr fontId="3" type="noConversion"/>
  </si>
  <si>
    <t>南和線(II27)</t>
    <phoneticPr fontId="3" type="noConversion"/>
  </si>
  <si>
    <t>南郭線(II32)</t>
    <phoneticPr fontId="3" type="noConversion"/>
  </si>
  <si>
    <t>民權線(II34)</t>
    <phoneticPr fontId="3" type="noConversion"/>
  </si>
  <si>
    <t>虎山線(II30)</t>
    <phoneticPr fontId="3" type="noConversion"/>
  </si>
  <si>
    <t>民族線(II31)</t>
    <phoneticPr fontId="3" type="noConversion"/>
  </si>
  <si>
    <t>大埔線(II28)</t>
    <phoneticPr fontId="3" type="noConversion"/>
  </si>
  <si>
    <t>建寶線(II24)</t>
    <phoneticPr fontId="3" type="noConversion"/>
  </si>
  <si>
    <t>天祥線(II33)</t>
    <phoneticPr fontId="3" type="noConversion"/>
  </si>
  <si>
    <t>南瑤線(II21)</t>
    <phoneticPr fontId="3" type="noConversion"/>
  </si>
  <si>
    <t>口庄線(II29)</t>
    <phoneticPr fontId="3" type="noConversion"/>
  </si>
  <si>
    <t>田寮線(II23)</t>
    <phoneticPr fontId="3" type="noConversion"/>
  </si>
  <si>
    <t>和美線(IJ23)</t>
    <phoneticPr fontId="3" type="noConversion"/>
  </si>
  <si>
    <t>汴頭線(IJ30)</t>
    <phoneticPr fontId="3" type="noConversion"/>
  </si>
  <si>
    <t>和西線(IJ22)</t>
    <phoneticPr fontId="3" type="noConversion"/>
  </si>
  <si>
    <t>和張線(IJ34)</t>
    <phoneticPr fontId="3" type="noConversion"/>
  </si>
  <si>
    <t>和發線(IJ26)</t>
    <phoneticPr fontId="3" type="noConversion"/>
  </si>
  <si>
    <t>和伸線(IJ20)</t>
    <phoneticPr fontId="3" type="noConversion"/>
  </si>
  <si>
    <t>和東線(IJ29)</t>
    <phoneticPr fontId="3" type="noConversion"/>
  </si>
  <si>
    <t>和雅線(IJ32)</t>
    <phoneticPr fontId="3" type="noConversion"/>
  </si>
  <si>
    <t>地政線(IJ31)</t>
    <phoneticPr fontId="3" type="noConversion"/>
  </si>
  <si>
    <t>溪底線(IJ24)</t>
    <phoneticPr fontId="3" type="noConversion"/>
  </si>
  <si>
    <t>下犁線(IJ25)</t>
    <phoneticPr fontId="3" type="noConversion"/>
  </si>
  <si>
    <t>頂犁線(IJ21)</t>
    <phoneticPr fontId="3" type="noConversion"/>
  </si>
  <si>
    <t>IK30(IK30)</t>
    <phoneticPr fontId="3" type="noConversion"/>
  </si>
  <si>
    <t>IK31(IK31)</t>
    <phoneticPr fontId="3" type="noConversion"/>
  </si>
  <si>
    <t>IK32(IK32)</t>
    <phoneticPr fontId="3" type="noConversion"/>
  </si>
  <si>
    <t>IK34(IK34)</t>
    <phoneticPr fontId="3" type="noConversion"/>
  </si>
  <si>
    <t>IK35(IK35)</t>
    <phoneticPr fontId="3" type="noConversion"/>
  </si>
  <si>
    <t>IK47(IK47)</t>
    <phoneticPr fontId="3" type="noConversion"/>
  </si>
  <si>
    <t>IK46(IK46)</t>
    <phoneticPr fontId="3" type="noConversion"/>
  </si>
  <si>
    <t>IK36(IK36)</t>
    <phoneticPr fontId="3" type="noConversion"/>
  </si>
  <si>
    <t>IK37(IK37)</t>
    <phoneticPr fontId="3" type="noConversion"/>
  </si>
  <si>
    <t>IK39(IK39)</t>
    <phoneticPr fontId="3" type="noConversion"/>
  </si>
  <si>
    <t>IK45(IK45)</t>
    <phoneticPr fontId="3" type="noConversion"/>
  </si>
  <si>
    <t>IK43(IK43)</t>
    <phoneticPr fontId="3" type="noConversion"/>
  </si>
  <si>
    <t>IK42(IK42)</t>
    <phoneticPr fontId="3" type="noConversion"/>
  </si>
  <si>
    <t>IK41(IK41)</t>
    <phoneticPr fontId="3" type="noConversion"/>
  </si>
  <si>
    <t>IK40(IK40)</t>
    <phoneticPr fontId="3" type="noConversion"/>
  </si>
  <si>
    <t>萬年線(IL27)</t>
    <phoneticPr fontId="3" type="noConversion"/>
  </si>
  <si>
    <t>經口線(IL21)</t>
    <phoneticPr fontId="3" type="noConversion"/>
  </si>
  <si>
    <t>百果線(IL20)</t>
    <phoneticPr fontId="3" type="noConversion"/>
  </si>
  <si>
    <t>大饒線(IL26)</t>
    <phoneticPr fontId="3" type="noConversion"/>
  </si>
  <si>
    <t>五汴線(IL28)</t>
    <phoneticPr fontId="3" type="noConversion"/>
  </si>
  <si>
    <t>莒光線(IL31)</t>
    <phoneticPr fontId="3" type="noConversion"/>
  </si>
  <si>
    <t>牛埔線(IM26)</t>
    <phoneticPr fontId="3" type="noConversion"/>
  </si>
  <si>
    <t>大竹線(IM22)</t>
    <phoneticPr fontId="3" type="noConversion"/>
  </si>
  <si>
    <t>渡橋線(IM28)</t>
    <phoneticPr fontId="3" type="noConversion"/>
  </si>
  <si>
    <t>香山線(IM27)</t>
    <phoneticPr fontId="3" type="noConversion"/>
  </si>
  <si>
    <t>中莊線(IM24)</t>
    <phoneticPr fontId="3" type="noConversion"/>
  </si>
  <si>
    <t>快官線(IM23)</t>
    <phoneticPr fontId="3" type="noConversion"/>
  </si>
  <si>
    <t>大東線(IM21)</t>
    <phoneticPr fontId="3" type="noConversion"/>
  </si>
  <si>
    <t>黃厝線(IN28)</t>
    <phoneticPr fontId="3" type="noConversion"/>
  </si>
  <si>
    <t>中興線(IN24)</t>
    <phoneticPr fontId="3" type="noConversion"/>
  </si>
  <si>
    <t>三芬線(IN31)</t>
    <phoneticPr fontId="3" type="noConversion"/>
  </si>
  <si>
    <t>村上線(IN29)</t>
    <phoneticPr fontId="3" type="noConversion"/>
  </si>
  <si>
    <t>大橋線(IN22)</t>
    <phoneticPr fontId="3" type="noConversion"/>
  </si>
  <si>
    <t>大村線(IN23)</t>
    <phoneticPr fontId="3" type="noConversion"/>
  </si>
  <si>
    <t>金墩線(IN26)</t>
    <phoneticPr fontId="3" type="noConversion"/>
  </si>
  <si>
    <t>南寮線(IN34)</t>
    <phoneticPr fontId="3" type="noConversion"/>
  </si>
  <si>
    <t>上莊線(IN33)</t>
    <phoneticPr fontId="3" type="noConversion"/>
  </si>
  <si>
    <t>三春線(IN21)</t>
    <phoneticPr fontId="3" type="noConversion"/>
  </si>
  <si>
    <t>村北線(IN25)</t>
    <phoneticPr fontId="3" type="noConversion"/>
  </si>
  <si>
    <t>村宜線(IN30)</t>
    <phoneticPr fontId="3" type="noConversion"/>
  </si>
  <si>
    <t>IO26(IO26)</t>
    <phoneticPr fontId="3" type="noConversion"/>
  </si>
  <si>
    <t>IO24(IO24)</t>
    <phoneticPr fontId="3" type="noConversion"/>
  </si>
  <si>
    <t>IO23(IO23)</t>
    <phoneticPr fontId="3" type="noConversion"/>
  </si>
  <si>
    <t>IO21(IO21)</t>
    <phoneticPr fontId="3" type="noConversion"/>
  </si>
  <si>
    <t>IO51(IO51)</t>
    <phoneticPr fontId="3" type="noConversion"/>
  </si>
  <si>
    <t>IO52(IO52)</t>
    <phoneticPr fontId="3" type="noConversion"/>
  </si>
  <si>
    <t>IO53(IO53)</t>
    <phoneticPr fontId="3" type="noConversion"/>
  </si>
  <si>
    <t>IO54(IO54)</t>
    <phoneticPr fontId="3" type="noConversion"/>
  </si>
  <si>
    <t>IO56(IO56)</t>
    <phoneticPr fontId="3" type="noConversion"/>
  </si>
  <si>
    <t>IO61(IO61)</t>
    <phoneticPr fontId="3" type="noConversion"/>
  </si>
  <si>
    <t>IO62(IO62)</t>
    <phoneticPr fontId="3" type="noConversion"/>
  </si>
  <si>
    <t>IO63(IO63)</t>
    <phoneticPr fontId="3" type="noConversion"/>
  </si>
  <si>
    <t>IO64(IO64)</t>
    <phoneticPr fontId="3" type="noConversion"/>
  </si>
  <si>
    <t>IO66(IO66)</t>
    <phoneticPr fontId="3" type="noConversion"/>
  </si>
  <si>
    <t>IO76(IO76)</t>
    <phoneticPr fontId="3" type="noConversion"/>
  </si>
  <si>
    <t>IO75(IO75)</t>
    <phoneticPr fontId="3" type="noConversion"/>
  </si>
  <si>
    <t>IO74(IO74)</t>
    <phoneticPr fontId="3" type="noConversion"/>
  </si>
  <si>
    <t>IO73(IO73)</t>
    <phoneticPr fontId="3" type="noConversion"/>
  </si>
  <si>
    <t>IO72(IO72)</t>
    <phoneticPr fontId="3" type="noConversion"/>
  </si>
  <si>
    <t>星能(IOPV1)</t>
    <phoneticPr fontId="3" type="noConversion"/>
  </si>
  <si>
    <t>廓仔線(IP22)</t>
    <phoneticPr fontId="3" type="noConversion"/>
  </si>
  <si>
    <t>番社線(IP20)</t>
    <phoneticPr fontId="3" type="noConversion"/>
  </si>
  <si>
    <t>福東線(IP31)</t>
    <phoneticPr fontId="3" type="noConversion"/>
  </si>
  <si>
    <t>福南線(IP30)</t>
    <phoneticPr fontId="3" type="noConversion"/>
  </si>
  <si>
    <t>三汴線(IP25)</t>
    <phoneticPr fontId="3" type="noConversion"/>
  </si>
  <si>
    <t>福村線(IP32)</t>
    <phoneticPr fontId="3" type="noConversion"/>
  </si>
  <si>
    <t>福溪線(IP34)</t>
    <phoneticPr fontId="3" type="noConversion"/>
  </si>
  <si>
    <t>IQ21(IQ21)</t>
    <phoneticPr fontId="3" type="noConversion"/>
  </si>
  <si>
    <t>IQ23(IQ23)</t>
    <phoneticPr fontId="3" type="noConversion"/>
  </si>
  <si>
    <t>IQ24(IQ24)</t>
    <phoneticPr fontId="3" type="noConversion"/>
  </si>
  <si>
    <t>IQ26(IQ26)</t>
    <phoneticPr fontId="3" type="noConversion"/>
  </si>
  <si>
    <t>IQ27(IQ27)</t>
    <phoneticPr fontId="3" type="noConversion"/>
  </si>
  <si>
    <t>IQ28(IQ28)</t>
    <phoneticPr fontId="3" type="noConversion"/>
  </si>
  <si>
    <t>IQ29(IQ29)</t>
    <phoneticPr fontId="3" type="noConversion"/>
  </si>
  <si>
    <t>IQ30(IQ30)</t>
    <phoneticPr fontId="3" type="noConversion"/>
  </si>
  <si>
    <t>IQ31(IQ31)</t>
    <phoneticPr fontId="3" type="noConversion"/>
  </si>
  <si>
    <t>IQ35(IQ35)</t>
    <phoneticPr fontId="3" type="noConversion"/>
  </si>
  <si>
    <t>社東線(IR21)</t>
    <phoneticPr fontId="3" type="noConversion"/>
  </si>
  <si>
    <t>崙厝線(IR31)</t>
    <phoneticPr fontId="3" type="noConversion"/>
  </si>
  <si>
    <t>雅果線(IR32)</t>
    <phoneticPr fontId="3" type="noConversion"/>
  </si>
  <si>
    <t>清水線(IR33)</t>
    <phoneticPr fontId="3" type="noConversion"/>
  </si>
  <si>
    <t>美雅線(IR34)</t>
    <phoneticPr fontId="3" type="noConversion"/>
  </si>
  <si>
    <t>八堡線(IR35)</t>
    <phoneticPr fontId="3" type="noConversion"/>
  </si>
  <si>
    <t>新雅線(IR20)</t>
    <phoneticPr fontId="3" type="noConversion"/>
  </si>
  <si>
    <t>崙雅線(IR25)</t>
    <phoneticPr fontId="3" type="noConversion"/>
  </si>
  <si>
    <t>朝興線(IR26)</t>
    <phoneticPr fontId="3" type="noConversion"/>
  </si>
  <si>
    <t>IR40(IR40)</t>
    <phoneticPr fontId="3" type="noConversion"/>
  </si>
  <si>
    <t>社西線(IR22)</t>
    <phoneticPr fontId="3" type="noConversion"/>
  </si>
  <si>
    <t>草北線(IS20)</t>
    <phoneticPr fontId="3" type="noConversion"/>
  </si>
  <si>
    <t>竹寮線(IS21)</t>
    <phoneticPr fontId="3" type="noConversion"/>
  </si>
  <si>
    <t>胡厝線(IS29)</t>
    <phoneticPr fontId="3" type="noConversion"/>
  </si>
  <si>
    <t>八甲線(IS26)</t>
    <phoneticPr fontId="3" type="noConversion"/>
  </si>
  <si>
    <t>川邊線(IS25)</t>
    <phoneticPr fontId="3" type="noConversion"/>
  </si>
  <si>
    <t>草苑線(IS23)</t>
    <phoneticPr fontId="3" type="noConversion"/>
  </si>
  <si>
    <t>崙腳線(IS24)</t>
    <phoneticPr fontId="3" type="noConversion"/>
  </si>
  <si>
    <t>興海線(IS28)</t>
    <phoneticPr fontId="3" type="noConversion"/>
  </si>
  <si>
    <t>馬興線(IT23)</t>
    <phoneticPr fontId="3" type="noConversion"/>
  </si>
  <si>
    <t>溝東線(IT33)</t>
    <phoneticPr fontId="3" type="noConversion"/>
  </si>
  <si>
    <t>南海線(IT27)</t>
    <phoneticPr fontId="3" type="noConversion"/>
  </si>
  <si>
    <t>溝中線(IT32)</t>
    <phoneticPr fontId="3" type="noConversion"/>
  </si>
  <si>
    <t>溝圳線(IT30)</t>
    <phoneticPr fontId="3" type="noConversion"/>
  </si>
  <si>
    <t>溝北線(IT26)</t>
    <phoneticPr fontId="3" type="noConversion"/>
  </si>
  <si>
    <t>三永線(IT28)</t>
    <phoneticPr fontId="3" type="noConversion"/>
  </si>
  <si>
    <t>IU21(IU21)</t>
    <phoneticPr fontId="3" type="noConversion"/>
  </si>
  <si>
    <t>宏進線(IU22)</t>
    <phoneticPr fontId="3" type="noConversion"/>
  </si>
  <si>
    <t>中崙線(IU23)</t>
    <phoneticPr fontId="3" type="noConversion"/>
  </si>
  <si>
    <t>東山線(IU24)</t>
    <phoneticPr fontId="3" type="noConversion"/>
  </si>
  <si>
    <t>湖水線(IU25)</t>
    <phoneticPr fontId="3" type="noConversion"/>
  </si>
  <si>
    <t>東新線(IU31)</t>
    <phoneticPr fontId="3" type="noConversion"/>
  </si>
  <si>
    <t>西東線(IU32)</t>
    <phoneticPr fontId="3" type="noConversion"/>
  </si>
  <si>
    <t>三民線(IU33)</t>
    <phoneticPr fontId="3" type="noConversion"/>
  </si>
  <si>
    <t>IU34(IU34)</t>
    <phoneticPr fontId="3" type="noConversion"/>
  </si>
  <si>
    <t>東北線(IU28)</t>
    <phoneticPr fontId="3" type="noConversion"/>
  </si>
  <si>
    <t>東水線(IU29)</t>
    <phoneticPr fontId="3" type="noConversion"/>
  </si>
  <si>
    <t>山腳線(IU35)</t>
    <phoneticPr fontId="3" type="noConversion"/>
  </si>
  <si>
    <t>東門線(IU37)</t>
    <phoneticPr fontId="3" type="noConversion"/>
  </si>
  <si>
    <t>金安線(IU38)</t>
    <phoneticPr fontId="3" type="noConversion"/>
  </si>
  <si>
    <t>IU39(IU39)</t>
    <phoneticPr fontId="3" type="noConversion"/>
  </si>
  <si>
    <t>IV51(IV51)</t>
    <phoneticPr fontId="3" type="noConversion"/>
  </si>
  <si>
    <t>IV53(IV53)</t>
    <phoneticPr fontId="3" type="noConversion"/>
  </si>
  <si>
    <t>IV55(IV55)</t>
    <phoneticPr fontId="3" type="noConversion"/>
  </si>
  <si>
    <t>伸湖線(IV32)</t>
    <phoneticPr fontId="3" type="noConversion"/>
  </si>
  <si>
    <t>伸隆線(IV34)</t>
    <phoneticPr fontId="3" type="noConversion"/>
  </si>
  <si>
    <t>伸松線(IV35)</t>
    <phoneticPr fontId="3" type="noConversion"/>
  </si>
  <si>
    <t>伸尾線(IV33)</t>
    <phoneticPr fontId="3" type="noConversion"/>
  </si>
  <si>
    <t>伸工線(IV31)</t>
    <phoneticPr fontId="3" type="noConversion"/>
  </si>
  <si>
    <t>伸海線(IV25)</t>
    <phoneticPr fontId="3" type="noConversion"/>
  </si>
  <si>
    <t>草埔線(IV21)</t>
    <phoneticPr fontId="3" type="noConversion"/>
  </si>
  <si>
    <t>榮光線(IW25)</t>
    <phoneticPr fontId="3" type="noConversion"/>
  </si>
  <si>
    <t>大崙線(IW24)</t>
    <phoneticPr fontId="3" type="noConversion"/>
  </si>
  <si>
    <t>華成線(IW29)</t>
    <phoneticPr fontId="3" type="noConversion"/>
  </si>
  <si>
    <t>大安線(IW31)</t>
    <phoneticPr fontId="3" type="noConversion"/>
  </si>
  <si>
    <t>坑內線(IW32)</t>
    <phoneticPr fontId="3" type="noConversion"/>
  </si>
  <si>
    <t>柑園線(IW34)</t>
    <phoneticPr fontId="3" type="noConversion"/>
  </si>
  <si>
    <t>羽台線(IW33)</t>
    <phoneticPr fontId="3" type="noConversion"/>
  </si>
  <si>
    <t>南通線(IW21)</t>
    <phoneticPr fontId="3" type="noConversion"/>
  </si>
  <si>
    <t>源泉線(IW20)</t>
    <phoneticPr fontId="3" type="noConversion"/>
  </si>
  <si>
    <t>大同線(IW23)</t>
    <phoneticPr fontId="3" type="noConversion"/>
  </si>
  <si>
    <t>大田線(IW28)</t>
    <phoneticPr fontId="3" type="noConversion"/>
  </si>
  <si>
    <t>斗裕線(IX25)</t>
    <phoneticPr fontId="3" type="noConversion"/>
  </si>
  <si>
    <t>斗永線(IX23)</t>
    <phoneticPr fontId="3" type="noConversion"/>
  </si>
  <si>
    <t>斗州線(IX26)</t>
    <phoneticPr fontId="3" type="noConversion"/>
  </si>
  <si>
    <t>斗湖線(IX30)</t>
    <phoneticPr fontId="3" type="noConversion"/>
  </si>
  <si>
    <t>斗建線(IX28)</t>
    <phoneticPr fontId="3" type="noConversion"/>
  </si>
  <si>
    <t>斗圳線(IX31)</t>
    <phoneticPr fontId="3" type="noConversion"/>
  </si>
  <si>
    <t>斗興線(IX32)</t>
    <phoneticPr fontId="3" type="noConversion"/>
  </si>
  <si>
    <t>斗溪線(IX33)</t>
    <phoneticPr fontId="3" type="noConversion"/>
  </si>
  <si>
    <t>斗海線(IX22)</t>
    <phoneticPr fontId="3" type="noConversion"/>
  </si>
  <si>
    <t>斗苑線(IX20)</t>
    <phoneticPr fontId="3" type="noConversion"/>
  </si>
  <si>
    <t>斗中線(IX21)</t>
    <phoneticPr fontId="3" type="noConversion"/>
  </si>
  <si>
    <t>斗工線(IX29)</t>
    <phoneticPr fontId="3" type="noConversion"/>
  </si>
  <si>
    <t>斗民線(IX27)</t>
    <phoneticPr fontId="3" type="noConversion"/>
  </si>
  <si>
    <t>芳森線(IY31)</t>
    <phoneticPr fontId="3" type="noConversion"/>
  </si>
  <si>
    <t>芳苑線(IY21)</t>
    <phoneticPr fontId="3" type="noConversion"/>
  </si>
  <si>
    <t>芳中線(IY32)</t>
    <phoneticPr fontId="3" type="noConversion"/>
  </si>
  <si>
    <t>芳隆線(IY28)</t>
    <phoneticPr fontId="3" type="noConversion"/>
  </si>
  <si>
    <t>芳六線(IY29)</t>
    <phoneticPr fontId="3" type="noConversion"/>
  </si>
  <si>
    <t>芳街線(IY35)</t>
    <phoneticPr fontId="3" type="noConversion"/>
  </si>
  <si>
    <t>新街線(IY20)</t>
    <phoneticPr fontId="3" type="noConversion"/>
  </si>
  <si>
    <t>永興線(IY24)</t>
    <phoneticPr fontId="3" type="noConversion"/>
  </si>
  <si>
    <t>芳鵬線(IY27)</t>
    <phoneticPr fontId="3" type="noConversion"/>
  </si>
  <si>
    <t>芳聚線(IY26)</t>
    <phoneticPr fontId="3" type="noConversion"/>
  </si>
  <si>
    <t>芳南線(IY22)</t>
    <phoneticPr fontId="3" type="noConversion"/>
  </si>
  <si>
    <t>芳北線(IY23)</t>
    <phoneticPr fontId="3" type="noConversion"/>
  </si>
  <si>
    <t>芳麗線(IY25)</t>
    <phoneticPr fontId="3" type="noConversion"/>
  </si>
  <si>
    <t>IZ24(IZ24)</t>
    <phoneticPr fontId="3" type="noConversion"/>
  </si>
  <si>
    <t>IZ55(IZ55)</t>
    <phoneticPr fontId="3" type="noConversion"/>
  </si>
  <si>
    <t>IZ63(IZ63)</t>
    <phoneticPr fontId="3" type="noConversion"/>
  </si>
  <si>
    <t>9G25</t>
    <phoneticPr fontId="3" type="noConversion"/>
  </si>
  <si>
    <t>併聯轉供或並聯饋線負載調整</t>
    <phoneticPr fontId="13" type="noConversion"/>
  </si>
  <si>
    <t>部份饋線活電轉供(詳如系統圖)</t>
    <phoneticPr fontId="13" type="noConversion"/>
  </si>
  <si>
    <t>□調整</t>
    <phoneticPr fontId="13" type="noConversion"/>
  </si>
  <si>
    <t>9G26</t>
  </si>
  <si>
    <t>9G27</t>
  </si>
  <si>
    <t>9G28</t>
  </si>
  <si>
    <t>9G29</t>
  </si>
  <si>
    <t>桿號</t>
    <phoneticPr fontId="3" type="noConversion"/>
  </si>
  <si>
    <t>饋線代號</t>
    <phoneticPr fontId="3" type="noConversion"/>
  </si>
  <si>
    <t>變電所名稱</t>
    <phoneticPr fontId="3" type="noConversion"/>
  </si>
  <si>
    <t>KWH</t>
  </si>
  <si>
    <t>總計</t>
  </si>
  <si>
    <t>平均值</t>
  </si>
  <si>
    <t>最大值</t>
  </si>
  <si>
    <t>最大值時間</t>
  </si>
  <si>
    <t>最小值</t>
  </si>
  <si>
    <t>最小值時間</t>
  </si>
  <si>
    <t>小時</t>
    <phoneticPr fontId="3" type="noConversion"/>
  </si>
  <si>
    <t>A(R)</t>
    <phoneticPr fontId="3" type="noConversion"/>
  </si>
  <si>
    <t>A(S)</t>
    <phoneticPr fontId="3" type="noConversion"/>
  </si>
  <si>
    <t>A(T)</t>
    <phoneticPr fontId="3" type="noConversion"/>
  </si>
  <si>
    <t>A(N)</t>
    <phoneticPr fontId="3" type="noConversion"/>
  </si>
  <si>
    <t>KWH</t>
    <phoneticPr fontId="3" type="noConversion"/>
  </si>
  <si>
    <t>總計</t>
    <phoneticPr fontId="3" type="noConversion"/>
  </si>
  <si>
    <t>平均值</t>
    <phoneticPr fontId="3" type="noConversion"/>
  </si>
  <si>
    <t>最大值</t>
    <phoneticPr fontId="3" type="noConversion"/>
  </si>
  <si>
    <t>最大值時間</t>
    <phoneticPr fontId="3" type="noConversion"/>
  </si>
  <si>
    <t>最小值</t>
    <phoneticPr fontId="3" type="noConversion"/>
  </si>
  <si>
    <t>最小值時間</t>
    <phoneticPr fontId="3" type="noConversion"/>
  </si>
  <si>
    <t>15:00:00</t>
    <phoneticPr fontId="3" type="noConversion"/>
  </si>
  <si>
    <t>00:00:00</t>
    <phoneticPr fontId="3" type="noConversion"/>
  </si>
  <si>
    <t>50</t>
    <phoneticPr fontId="3" type="noConversion"/>
  </si>
  <si>
    <t>02:00:00</t>
    <phoneticPr fontId="3" type="noConversion"/>
  </si>
  <si>
    <t>177</t>
    <phoneticPr fontId="3" type="noConversion"/>
  </si>
  <si>
    <t>151</t>
    <phoneticPr fontId="3" type="noConversion"/>
  </si>
  <si>
    <t>23:00:00</t>
    <phoneticPr fontId="3" type="noConversion"/>
  </si>
  <si>
    <t>04:00:00</t>
    <phoneticPr fontId="3" type="noConversion"/>
  </si>
  <si>
    <t>102</t>
    <phoneticPr fontId="3" type="noConversion"/>
  </si>
  <si>
    <t>187</t>
    <phoneticPr fontId="3" type="noConversion"/>
  </si>
  <si>
    <t>37</t>
    <phoneticPr fontId="3" type="noConversion"/>
  </si>
  <si>
    <t>34</t>
    <phoneticPr fontId="3" type="noConversion"/>
  </si>
  <si>
    <t>69</t>
    <phoneticPr fontId="3" type="noConversion"/>
  </si>
  <si>
    <t>36</t>
    <phoneticPr fontId="3" type="noConversion"/>
  </si>
  <si>
    <t>18:00:00</t>
    <phoneticPr fontId="3" type="noConversion"/>
  </si>
  <si>
    <t>146</t>
    <phoneticPr fontId="3" type="noConversion"/>
  </si>
  <si>
    <t>43</t>
    <phoneticPr fontId="3" type="noConversion"/>
  </si>
  <si>
    <t>33</t>
    <phoneticPr fontId="3" type="noConversion"/>
  </si>
  <si>
    <t>141</t>
    <phoneticPr fontId="3" type="noConversion"/>
  </si>
  <si>
    <t>67</t>
    <phoneticPr fontId="3" type="noConversion"/>
  </si>
  <si>
    <t>65</t>
    <phoneticPr fontId="3" type="noConversion"/>
  </si>
  <si>
    <t>13:00:00</t>
    <phoneticPr fontId="3" type="noConversion"/>
  </si>
  <si>
    <t>18</t>
    <phoneticPr fontId="3" type="noConversion"/>
  </si>
  <si>
    <t>16</t>
    <phoneticPr fontId="3" type="noConversion"/>
  </si>
  <si>
    <t>104</t>
    <phoneticPr fontId="3" type="noConversion"/>
  </si>
  <si>
    <t>107</t>
    <phoneticPr fontId="3" type="noConversion"/>
  </si>
  <si>
    <t>106</t>
    <phoneticPr fontId="3" type="noConversion"/>
  </si>
  <si>
    <t>125</t>
    <phoneticPr fontId="3" type="noConversion"/>
  </si>
  <si>
    <t>05:00:00</t>
    <phoneticPr fontId="3" type="noConversion"/>
  </si>
  <si>
    <t>121</t>
    <phoneticPr fontId="3" type="noConversion"/>
  </si>
  <si>
    <t>185</t>
    <phoneticPr fontId="3" type="noConversion"/>
  </si>
  <si>
    <t>3</t>
    <phoneticPr fontId="3" type="noConversion"/>
  </si>
  <si>
    <t>251</t>
    <phoneticPr fontId="3" type="noConversion"/>
  </si>
  <si>
    <t>249</t>
    <phoneticPr fontId="3" type="noConversion"/>
  </si>
  <si>
    <t>250</t>
    <phoneticPr fontId="3" type="noConversion"/>
  </si>
  <si>
    <t>105</t>
    <phoneticPr fontId="3" type="noConversion"/>
  </si>
  <si>
    <t>139</t>
    <phoneticPr fontId="3" type="noConversion"/>
  </si>
  <si>
    <t>144</t>
    <phoneticPr fontId="3" type="noConversion"/>
  </si>
  <si>
    <t>166</t>
    <phoneticPr fontId="3" type="noConversion"/>
  </si>
  <si>
    <t>148</t>
    <phoneticPr fontId="3" type="noConversion"/>
  </si>
  <si>
    <t>241</t>
    <phoneticPr fontId="3" type="noConversion"/>
  </si>
  <si>
    <t>242</t>
    <phoneticPr fontId="3" type="noConversion"/>
  </si>
  <si>
    <t>89</t>
    <phoneticPr fontId="3" type="noConversion"/>
  </si>
  <si>
    <t>92</t>
    <phoneticPr fontId="3" type="noConversion"/>
  </si>
  <si>
    <t>159</t>
    <phoneticPr fontId="3" type="noConversion"/>
  </si>
  <si>
    <t>111</t>
    <phoneticPr fontId="3" type="noConversion"/>
  </si>
  <si>
    <t>115</t>
    <phoneticPr fontId="3" type="noConversion"/>
  </si>
  <si>
    <t>112</t>
    <phoneticPr fontId="3" type="noConversion"/>
  </si>
  <si>
    <t>73</t>
    <phoneticPr fontId="3" type="noConversion"/>
  </si>
  <si>
    <t>14:00:00</t>
    <phoneticPr fontId="3" type="noConversion"/>
  </si>
  <si>
    <t>109</t>
    <phoneticPr fontId="3" type="noConversion"/>
  </si>
  <si>
    <t>99</t>
    <phoneticPr fontId="3" type="noConversion"/>
  </si>
  <si>
    <t>17:00:00</t>
    <phoneticPr fontId="3" type="noConversion"/>
  </si>
  <si>
    <t>40</t>
    <phoneticPr fontId="3" type="noConversion"/>
  </si>
  <si>
    <t>143</t>
    <phoneticPr fontId="3" type="noConversion"/>
  </si>
  <si>
    <t>126</t>
    <phoneticPr fontId="3" type="noConversion"/>
  </si>
  <si>
    <t>11:00:00</t>
    <phoneticPr fontId="3" type="noConversion"/>
  </si>
  <si>
    <t>129</t>
    <phoneticPr fontId="3" type="noConversion"/>
  </si>
  <si>
    <t>29</t>
    <phoneticPr fontId="3" type="noConversion"/>
  </si>
  <si>
    <t>47</t>
    <phoneticPr fontId="3" type="noConversion"/>
  </si>
  <si>
    <t>57</t>
    <phoneticPr fontId="3" type="noConversion"/>
  </si>
  <si>
    <t>51</t>
    <phoneticPr fontId="3" type="noConversion"/>
  </si>
  <si>
    <t>21:00:00</t>
    <phoneticPr fontId="3" type="noConversion"/>
  </si>
  <si>
    <t>19:00:00</t>
    <phoneticPr fontId="3" type="noConversion"/>
  </si>
  <si>
    <t>192</t>
    <phoneticPr fontId="3" type="noConversion"/>
  </si>
  <si>
    <t>60</t>
    <phoneticPr fontId="3" type="noConversion"/>
  </si>
  <si>
    <t>14</t>
    <phoneticPr fontId="3" type="noConversion"/>
  </si>
  <si>
    <t>20:00:00</t>
    <phoneticPr fontId="3" type="noConversion"/>
  </si>
  <si>
    <t>7</t>
    <phoneticPr fontId="3" type="noConversion"/>
  </si>
  <si>
    <t>13</t>
    <phoneticPr fontId="3" type="noConversion"/>
  </si>
  <si>
    <t>173</t>
    <phoneticPr fontId="3" type="noConversion"/>
  </si>
  <si>
    <t>217</t>
    <phoneticPr fontId="3" type="noConversion"/>
  </si>
  <si>
    <t>202</t>
    <phoneticPr fontId="3" type="noConversion"/>
  </si>
  <si>
    <t>244</t>
    <phoneticPr fontId="3" type="noConversion"/>
  </si>
  <si>
    <t>82</t>
    <phoneticPr fontId="3" type="noConversion"/>
  </si>
  <si>
    <t>150</t>
    <phoneticPr fontId="3" type="noConversion"/>
  </si>
  <si>
    <t>09:00:00</t>
    <phoneticPr fontId="3" type="noConversion"/>
  </si>
  <si>
    <t>255</t>
    <phoneticPr fontId="3" type="noConversion"/>
  </si>
  <si>
    <t>240</t>
    <phoneticPr fontId="3" type="noConversion"/>
  </si>
  <si>
    <t>199</t>
    <phoneticPr fontId="3" type="noConversion"/>
  </si>
  <si>
    <t>230</t>
    <phoneticPr fontId="3" type="noConversion"/>
  </si>
  <si>
    <t>183</t>
    <phoneticPr fontId="3" type="noConversion"/>
  </si>
  <si>
    <t>81</t>
    <phoneticPr fontId="3" type="noConversion"/>
  </si>
  <si>
    <t>80</t>
    <phoneticPr fontId="3" type="noConversion"/>
  </si>
  <si>
    <t>58</t>
    <phoneticPr fontId="3" type="noConversion"/>
  </si>
  <si>
    <t>45</t>
    <phoneticPr fontId="3" type="noConversion"/>
  </si>
  <si>
    <t>124</t>
    <phoneticPr fontId="3" type="noConversion"/>
  </si>
  <si>
    <t>123</t>
    <phoneticPr fontId="3" type="noConversion"/>
  </si>
  <si>
    <t>114</t>
    <phoneticPr fontId="3" type="noConversion"/>
  </si>
  <si>
    <t>62</t>
    <phoneticPr fontId="3" type="noConversion"/>
  </si>
  <si>
    <t>35</t>
    <phoneticPr fontId="3" type="noConversion"/>
  </si>
  <si>
    <t>231</t>
    <phoneticPr fontId="3" type="noConversion"/>
  </si>
  <si>
    <t>227</t>
    <phoneticPr fontId="3" type="noConversion"/>
  </si>
  <si>
    <t>237</t>
    <phoneticPr fontId="3" type="noConversion"/>
  </si>
  <si>
    <t>98</t>
    <phoneticPr fontId="3" type="noConversion"/>
  </si>
  <si>
    <t>53</t>
    <phoneticPr fontId="3" type="noConversion"/>
  </si>
  <si>
    <t>64</t>
    <phoneticPr fontId="3" type="noConversion"/>
  </si>
  <si>
    <t>119</t>
    <phoneticPr fontId="3" type="noConversion"/>
  </si>
  <si>
    <t>52</t>
    <phoneticPr fontId="3" type="noConversion"/>
  </si>
  <si>
    <t>318</t>
    <phoneticPr fontId="3" type="noConversion"/>
  </si>
  <si>
    <t>165</t>
    <phoneticPr fontId="3" type="noConversion"/>
  </si>
  <si>
    <t>41</t>
    <phoneticPr fontId="3" type="noConversion"/>
  </si>
  <si>
    <t>248</t>
    <phoneticPr fontId="3" type="noConversion"/>
  </si>
  <si>
    <t>269</t>
    <phoneticPr fontId="3" type="noConversion"/>
  </si>
  <si>
    <t>78</t>
    <phoneticPr fontId="3" type="noConversion"/>
  </si>
  <si>
    <t>101</t>
    <phoneticPr fontId="3" type="noConversion"/>
  </si>
  <si>
    <t>46</t>
    <phoneticPr fontId="3" type="noConversion"/>
  </si>
  <si>
    <t>21</t>
    <phoneticPr fontId="3" type="noConversion"/>
  </si>
  <si>
    <t>276</t>
    <phoneticPr fontId="3" type="noConversion"/>
  </si>
  <si>
    <t>268</t>
    <phoneticPr fontId="3" type="noConversion"/>
  </si>
  <si>
    <t>157</t>
    <phoneticPr fontId="3" type="noConversion"/>
  </si>
  <si>
    <t>194</t>
    <phoneticPr fontId="3" type="noConversion"/>
  </si>
  <si>
    <t>184</t>
    <phoneticPr fontId="3" type="noConversion"/>
  </si>
  <si>
    <t>162</t>
    <phoneticPr fontId="3" type="noConversion"/>
  </si>
  <si>
    <t>56</t>
    <phoneticPr fontId="3" type="noConversion"/>
  </si>
  <si>
    <t>195</t>
    <phoneticPr fontId="3" type="noConversion"/>
  </si>
  <si>
    <t>191</t>
    <phoneticPr fontId="3" type="noConversion"/>
  </si>
  <si>
    <t>27</t>
    <phoneticPr fontId="3" type="noConversion"/>
  </si>
  <si>
    <t>07:00:00</t>
    <phoneticPr fontId="3" type="noConversion"/>
  </si>
  <si>
    <t>228</t>
    <phoneticPr fontId="3" type="noConversion"/>
  </si>
  <si>
    <t>243</t>
    <phoneticPr fontId="3" type="noConversion"/>
  </si>
  <si>
    <t>145</t>
    <phoneticPr fontId="3" type="noConversion"/>
  </si>
  <si>
    <t>131</t>
    <phoneticPr fontId="3" type="noConversion"/>
  </si>
  <si>
    <t>79</t>
    <phoneticPr fontId="3" type="noConversion"/>
  </si>
  <si>
    <t>138</t>
    <phoneticPr fontId="3" type="noConversion"/>
  </si>
  <si>
    <t>97</t>
    <phoneticPr fontId="3" type="noConversion"/>
  </si>
  <si>
    <t>96</t>
    <phoneticPr fontId="3" type="noConversion"/>
  </si>
  <si>
    <t>66</t>
    <phoneticPr fontId="3" type="noConversion"/>
  </si>
  <si>
    <t>137</t>
    <phoneticPr fontId="3" type="noConversion"/>
  </si>
  <si>
    <t>264</t>
    <phoneticPr fontId="3" type="noConversion"/>
  </si>
  <si>
    <t>219</t>
    <phoneticPr fontId="3" type="noConversion"/>
  </si>
  <si>
    <t>221</t>
    <phoneticPr fontId="3" type="noConversion"/>
  </si>
  <si>
    <t>203</t>
    <phoneticPr fontId="3" type="noConversion"/>
  </si>
  <si>
    <t>200</t>
    <phoneticPr fontId="3" type="noConversion"/>
  </si>
  <si>
    <t>61</t>
    <phoneticPr fontId="3" type="noConversion"/>
  </si>
  <si>
    <t>113</t>
    <phoneticPr fontId="3" type="noConversion"/>
  </si>
  <si>
    <t>103</t>
    <phoneticPr fontId="3" type="noConversion"/>
  </si>
  <si>
    <t>63</t>
    <phoneticPr fontId="3" type="noConversion"/>
  </si>
  <si>
    <t>236</t>
    <phoneticPr fontId="3" type="noConversion"/>
  </si>
  <si>
    <t>76</t>
    <phoneticPr fontId="3" type="noConversion"/>
  </si>
  <si>
    <t>48</t>
    <phoneticPr fontId="3" type="noConversion"/>
  </si>
  <si>
    <t>122</t>
    <phoneticPr fontId="3" type="noConversion"/>
  </si>
  <si>
    <t>17</t>
    <phoneticPr fontId="3" type="noConversion"/>
  </si>
  <si>
    <t>74</t>
    <phoneticPr fontId="3" type="noConversion"/>
  </si>
  <si>
    <t>100</t>
    <phoneticPr fontId="3" type="noConversion"/>
  </si>
  <si>
    <t>154</t>
    <phoneticPr fontId="3" type="noConversion"/>
  </si>
  <si>
    <t>156</t>
    <phoneticPr fontId="3" type="noConversion"/>
  </si>
  <si>
    <t>24</t>
    <phoneticPr fontId="3" type="noConversion"/>
  </si>
  <si>
    <t>23</t>
    <phoneticPr fontId="3" type="noConversion"/>
  </si>
  <si>
    <t>31</t>
    <phoneticPr fontId="3" type="noConversion"/>
  </si>
  <si>
    <t>133</t>
    <phoneticPr fontId="3" type="noConversion"/>
  </si>
  <si>
    <t>77</t>
    <phoneticPr fontId="3" type="noConversion"/>
  </si>
  <si>
    <t>85</t>
    <phoneticPr fontId="3" type="noConversion"/>
  </si>
  <si>
    <t>4</t>
    <phoneticPr fontId="3" type="noConversion"/>
  </si>
  <si>
    <t>54</t>
    <phoneticPr fontId="3" type="noConversion"/>
  </si>
  <si>
    <t>88</t>
    <phoneticPr fontId="3" type="noConversion"/>
  </si>
  <si>
    <t>116</t>
    <phoneticPr fontId="3" type="noConversion"/>
  </si>
  <si>
    <t>95</t>
    <phoneticPr fontId="3" type="noConversion"/>
  </si>
  <si>
    <t>49</t>
    <phoneticPr fontId="3" type="noConversion"/>
  </si>
  <si>
    <t>30</t>
    <phoneticPr fontId="3" type="noConversion"/>
  </si>
  <si>
    <t>94</t>
    <phoneticPr fontId="3" type="noConversion"/>
  </si>
  <si>
    <t>91</t>
    <phoneticPr fontId="3" type="noConversion"/>
  </si>
  <si>
    <t>20</t>
    <phoneticPr fontId="3" type="noConversion"/>
  </si>
  <si>
    <t>193</t>
    <phoneticPr fontId="3" type="noConversion"/>
  </si>
  <si>
    <t>197</t>
    <phoneticPr fontId="3" type="noConversion"/>
  </si>
  <si>
    <t>135</t>
    <phoneticPr fontId="3" type="noConversion"/>
  </si>
  <si>
    <t>234</t>
    <phoneticPr fontId="3" type="noConversion"/>
  </si>
  <si>
    <t>245</t>
    <phoneticPr fontId="3" type="noConversion"/>
  </si>
  <si>
    <t>278</t>
    <phoneticPr fontId="3" type="noConversion"/>
  </si>
  <si>
    <t>258</t>
    <phoneticPr fontId="3" type="noConversion"/>
  </si>
  <si>
    <t>259</t>
    <phoneticPr fontId="3" type="noConversion"/>
  </si>
  <si>
    <t>03:00:00</t>
    <phoneticPr fontId="3" type="noConversion"/>
  </si>
  <si>
    <t>42</t>
    <phoneticPr fontId="3" type="noConversion"/>
  </si>
  <si>
    <t>140</t>
    <phoneticPr fontId="3" type="noConversion"/>
  </si>
  <si>
    <t>93</t>
    <phoneticPr fontId="3" type="noConversion"/>
  </si>
  <si>
    <t>226</t>
    <phoneticPr fontId="3" type="noConversion"/>
  </si>
  <si>
    <t>170</t>
    <phoneticPr fontId="3" type="noConversion"/>
  </si>
  <si>
    <t>84</t>
    <phoneticPr fontId="3" type="noConversion"/>
  </si>
  <si>
    <t>196</t>
    <phoneticPr fontId="3" type="noConversion"/>
  </si>
  <si>
    <t>209</t>
    <phoneticPr fontId="3" type="noConversion"/>
  </si>
  <si>
    <t>201</t>
    <phoneticPr fontId="3" type="noConversion"/>
  </si>
  <si>
    <t>212</t>
    <phoneticPr fontId="3" type="noConversion"/>
  </si>
  <si>
    <t>204</t>
    <phoneticPr fontId="3" type="noConversion"/>
  </si>
  <si>
    <t>110</t>
    <phoneticPr fontId="3" type="noConversion"/>
  </si>
  <si>
    <t>68</t>
    <phoneticPr fontId="3" type="noConversion"/>
  </si>
  <si>
    <t>205</t>
    <phoneticPr fontId="3" type="noConversion"/>
  </si>
  <si>
    <t>169</t>
    <phoneticPr fontId="3" type="noConversion"/>
  </si>
  <si>
    <t>190</t>
    <phoneticPr fontId="3" type="noConversion"/>
  </si>
  <si>
    <t>120</t>
    <phoneticPr fontId="3" type="noConversion"/>
  </si>
  <si>
    <t>55</t>
    <phoneticPr fontId="3" type="noConversion"/>
  </si>
  <si>
    <t>335</t>
    <phoneticPr fontId="3" type="noConversion"/>
  </si>
  <si>
    <t>213</t>
    <phoneticPr fontId="3" type="noConversion"/>
  </si>
  <si>
    <t>117</t>
    <phoneticPr fontId="3" type="noConversion"/>
  </si>
  <si>
    <t>118</t>
    <phoneticPr fontId="3" type="noConversion"/>
  </si>
  <si>
    <t>158</t>
    <phoneticPr fontId="3" type="noConversion"/>
  </si>
  <si>
    <t>136</t>
    <phoneticPr fontId="3" type="noConversion"/>
  </si>
  <si>
    <t>149</t>
    <phoneticPr fontId="3" type="noConversion"/>
  </si>
  <si>
    <t>130</t>
    <phoneticPr fontId="3" type="noConversion"/>
  </si>
  <si>
    <t>233</t>
    <phoneticPr fontId="3" type="noConversion"/>
  </si>
  <si>
    <t>262</t>
    <phoneticPr fontId="3" type="noConversion"/>
  </si>
  <si>
    <t>239</t>
    <phoneticPr fontId="3" type="noConversion"/>
  </si>
  <si>
    <t>216</t>
    <phoneticPr fontId="3" type="noConversion"/>
  </si>
  <si>
    <t>215</t>
    <phoneticPr fontId="3" type="noConversion"/>
  </si>
  <si>
    <t>229</t>
    <phoneticPr fontId="3" type="noConversion"/>
  </si>
  <si>
    <t>210</t>
    <phoneticPr fontId="3" type="noConversion"/>
  </si>
  <si>
    <t>164</t>
    <phoneticPr fontId="3" type="noConversion"/>
  </si>
  <si>
    <t>172</t>
    <phoneticPr fontId="3" type="noConversion"/>
  </si>
  <si>
    <t>72</t>
    <phoneticPr fontId="3" type="noConversion"/>
  </si>
  <si>
    <t>127</t>
    <phoneticPr fontId="3" type="noConversion"/>
  </si>
  <si>
    <t>211</t>
    <phoneticPr fontId="3" type="noConversion"/>
  </si>
  <si>
    <t>22</t>
    <phoneticPr fontId="3" type="noConversion"/>
  </si>
  <si>
    <t>15</t>
    <phoneticPr fontId="3" type="noConversion"/>
  </si>
  <si>
    <t>132</t>
    <phoneticPr fontId="3" type="noConversion"/>
  </si>
  <si>
    <t>252</t>
    <phoneticPr fontId="3" type="noConversion"/>
  </si>
  <si>
    <t>273</t>
    <phoneticPr fontId="3" type="noConversion"/>
  </si>
  <si>
    <t>235</t>
    <phoneticPr fontId="3" type="noConversion"/>
  </si>
  <si>
    <t>283</t>
    <phoneticPr fontId="3" type="noConversion"/>
  </si>
  <si>
    <t>134</t>
    <phoneticPr fontId="3" type="noConversion"/>
  </si>
  <si>
    <t>108</t>
    <phoneticPr fontId="3" type="noConversion"/>
  </si>
  <si>
    <t>182</t>
    <phoneticPr fontId="3" type="noConversion"/>
  </si>
  <si>
    <t>207</t>
    <phoneticPr fontId="3" type="noConversion"/>
  </si>
  <si>
    <t>206</t>
    <phoneticPr fontId="3" type="noConversion"/>
  </si>
  <si>
    <t>208</t>
    <phoneticPr fontId="3" type="noConversion"/>
  </si>
  <si>
    <t>218</t>
    <phoneticPr fontId="3" type="noConversion"/>
  </si>
  <si>
    <t>256</t>
    <phoneticPr fontId="3" type="noConversion"/>
  </si>
  <si>
    <t>274</t>
    <phoneticPr fontId="3" type="noConversion"/>
  </si>
  <si>
    <t>59</t>
    <phoneticPr fontId="3" type="noConversion"/>
  </si>
  <si>
    <t>306</t>
    <phoneticPr fontId="3" type="noConversion"/>
  </si>
  <si>
    <t>297</t>
    <phoneticPr fontId="3" type="noConversion"/>
  </si>
  <si>
    <t>25</t>
    <phoneticPr fontId="3" type="noConversion"/>
  </si>
  <si>
    <t>175</t>
    <phoneticPr fontId="3" type="noConversion"/>
  </si>
  <si>
    <t>90</t>
    <phoneticPr fontId="3" type="noConversion"/>
  </si>
  <si>
    <t>86</t>
    <phoneticPr fontId="3" type="noConversion"/>
  </si>
  <si>
    <t>83</t>
    <phoneticPr fontId="3" type="noConversion"/>
  </si>
  <si>
    <t>223</t>
    <phoneticPr fontId="3" type="noConversion"/>
  </si>
  <si>
    <t>285</t>
    <phoneticPr fontId="3" type="noConversion"/>
  </si>
  <si>
    <t>302</t>
    <phoneticPr fontId="3" type="noConversion"/>
  </si>
  <si>
    <t>75</t>
    <phoneticPr fontId="3" type="noConversion"/>
  </si>
  <si>
    <t>174</t>
    <phoneticPr fontId="3" type="noConversion"/>
  </si>
  <si>
    <t>8</t>
    <phoneticPr fontId="3" type="noConversion"/>
  </si>
  <si>
    <t>12</t>
    <phoneticPr fontId="3" type="noConversion"/>
  </si>
  <si>
    <t>19</t>
    <phoneticPr fontId="3" type="noConversion"/>
  </si>
  <si>
    <t>180</t>
    <phoneticPr fontId="3" type="noConversion"/>
  </si>
  <si>
    <t>214</t>
    <phoneticPr fontId="3" type="noConversion"/>
  </si>
  <si>
    <t>128</t>
    <phoneticPr fontId="3" type="noConversion"/>
  </si>
  <si>
    <t>225</t>
    <phoneticPr fontId="3" type="noConversion"/>
  </si>
  <si>
    <t>254</t>
    <phoneticPr fontId="3" type="noConversion"/>
  </si>
  <si>
    <t>266</t>
    <phoneticPr fontId="3" type="noConversion"/>
  </si>
  <si>
    <t>198</t>
    <phoneticPr fontId="3" type="noConversion"/>
  </si>
  <si>
    <t>5</t>
    <phoneticPr fontId="3" type="noConversion"/>
  </si>
  <si>
    <t>253</t>
    <phoneticPr fontId="3" type="noConversion"/>
  </si>
  <si>
    <t>732</t>
    <phoneticPr fontId="3" type="noConversion"/>
  </si>
  <si>
    <t>284</t>
    <phoneticPr fontId="3" type="noConversion"/>
  </si>
  <si>
    <t>282</t>
    <phoneticPr fontId="3" type="noConversion"/>
  </si>
  <si>
    <t>224</t>
    <phoneticPr fontId="3" type="noConversion"/>
  </si>
  <si>
    <t>10</t>
    <phoneticPr fontId="3" type="noConversion"/>
  </si>
  <si>
    <t>275</t>
    <phoneticPr fontId="3" type="noConversion"/>
  </si>
  <si>
    <t>153</t>
    <phoneticPr fontId="3" type="noConversion"/>
  </si>
  <si>
    <t>247</t>
    <phoneticPr fontId="3" type="noConversion"/>
  </si>
  <si>
    <t>639</t>
    <phoneticPr fontId="3" type="noConversion"/>
  </si>
  <si>
    <t>280</t>
    <phoneticPr fontId="3" type="noConversion"/>
  </si>
  <si>
    <t>270</t>
    <phoneticPr fontId="3" type="noConversion"/>
  </si>
  <si>
    <t>246</t>
    <phoneticPr fontId="3" type="noConversion"/>
  </si>
  <si>
    <t>220</t>
    <phoneticPr fontId="3" type="noConversion"/>
  </si>
  <si>
    <t>261</t>
    <phoneticPr fontId="3" type="noConversion"/>
  </si>
  <si>
    <t>314</t>
    <phoneticPr fontId="3" type="noConversion"/>
  </si>
  <si>
    <t>171</t>
    <phoneticPr fontId="3" type="noConversion"/>
  </si>
  <si>
    <t>181</t>
    <phoneticPr fontId="3" type="noConversion"/>
  </si>
  <si>
    <t>167</t>
    <phoneticPr fontId="3" type="noConversion"/>
  </si>
  <si>
    <t>296</t>
    <phoneticPr fontId="3" type="noConversion"/>
  </si>
  <si>
    <t>332</t>
    <phoneticPr fontId="3" type="noConversion"/>
  </si>
  <si>
    <t>317</t>
    <phoneticPr fontId="3" type="noConversion"/>
  </si>
  <si>
    <t>6</t>
    <phoneticPr fontId="3" type="noConversion"/>
  </si>
  <si>
    <t>265</t>
    <phoneticPr fontId="3" type="noConversion"/>
  </si>
  <si>
    <t>299</t>
    <phoneticPr fontId="3" type="noConversion"/>
  </si>
  <si>
    <t>305</t>
    <phoneticPr fontId="3" type="noConversion"/>
  </si>
  <si>
    <t>396</t>
    <phoneticPr fontId="3" type="noConversion"/>
  </si>
  <si>
    <t>834</t>
    <phoneticPr fontId="3" type="noConversion"/>
  </si>
  <si>
    <t>811</t>
    <phoneticPr fontId="3" type="noConversion"/>
  </si>
  <si>
    <t>569</t>
    <phoneticPr fontId="3" type="noConversion"/>
  </si>
  <si>
    <t>272</t>
    <phoneticPr fontId="3" type="noConversion"/>
  </si>
  <si>
    <t>川邊高幹#4</t>
    <phoneticPr fontId="3" type="noConversion"/>
  </si>
  <si>
    <t>彰化區處饋線FDIR啟動總表</t>
    <phoneticPr fontId="13" type="noConversion"/>
  </si>
  <si>
    <t xml:space="preserve">           </t>
    <phoneticPr fontId="13" type="noConversion"/>
  </si>
  <si>
    <r>
      <rPr>
        <sz val="12"/>
        <rFont val="細明體"/>
        <family val="3"/>
        <charset val="136"/>
      </rPr>
      <t>修訂日期</t>
    </r>
    <r>
      <rPr>
        <sz val="12"/>
        <rFont val="Times New Roman"/>
        <family val="1"/>
      </rPr>
      <t>110</t>
    </r>
    <r>
      <rPr>
        <sz val="12"/>
        <rFont val="細明體"/>
        <family val="3"/>
        <charset val="136"/>
      </rPr>
      <t>年6月</t>
    </r>
    <r>
      <rPr>
        <sz val="12"/>
        <rFont val="Times New Roman"/>
        <family val="1"/>
      </rPr>
      <t>23</t>
    </r>
    <r>
      <rPr>
        <sz val="12"/>
        <rFont val="Times New Roman"/>
        <family val="1"/>
      </rPr>
      <t xml:space="preserve"> </t>
    </r>
    <r>
      <rPr>
        <sz val="12"/>
        <rFont val="細明體"/>
        <family val="3"/>
        <charset val="136"/>
      </rPr>
      <t>日</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</si>
  <si>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新</t>
    </r>
    <r>
      <rPr>
        <b/>
        <sz val="12"/>
        <rFont val="Times New Roman"/>
        <family val="1"/>
      </rPr>
      <t xml:space="preserve">                                    IA                                (D/S)</t>
    </r>
    <phoneticPr fontId="13" type="noConversion"/>
  </si>
  <si>
    <r>
      <t xml:space="preserve"> </t>
    </r>
    <r>
      <rPr>
        <b/>
        <sz val="12"/>
        <rFont val="標楷體"/>
        <family val="4"/>
        <charset val="136"/>
      </rPr>
      <t>鹿</t>
    </r>
    <r>
      <rPr>
        <b/>
        <sz val="12"/>
        <rFont val="Times New Roman"/>
        <family val="1"/>
      </rPr>
      <t xml:space="preserve"> </t>
    </r>
    <r>
      <rPr>
        <b/>
        <sz val="12"/>
        <rFont val="標楷體"/>
        <family val="4"/>
        <charset val="136"/>
      </rPr>
      <t>港</t>
    </r>
  </si>
  <si>
    <r>
      <t xml:space="preserve"> </t>
    </r>
    <r>
      <rPr>
        <b/>
        <sz val="12"/>
        <rFont val="標楷體"/>
        <family val="4"/>
        <charset val="136"/>
      </rPr>
      <t>溪</t>
    </r>
    <r>
      <rPr>
        <b/>
        <sz val="12"/>
        <rFont val="Times New Roman"/>
        <family val="1"/>
      </rPr>
      <t xml:space="preserve"> </t>
    </r>
    <r>
      <rPr>
        <b/>
        <sz val="12"/>
        <rFont val="標楷體"/>
        <family val="4"/>
        <charset val="136"/>
      </rPr>
      <t>湖</t>
    </r>
  </si>
  <si>
    <r>
      <t xml:space="preserve"> </t>
    </r>
    <r>
      <rPr>
        <b/>
        <sz val="12"/>
        <rFont val="標楷體"/>
        <family val="4"/>
        <charset val="136"/>
      </rPr>
      <t>二</t>
    </r>
    <r>
      <rPr>
        <b/>
        <sz val="12"/>
        <rFont val="Times New Roman"/>
        <family val="1"/>
      </rPr>
      <t xml:space="preserve"> </t>
    </r>
    <r>
      <rPr>
        <b/>
        <sz val="12"/>
        <rFont val="標楷體"/>
        <family val="4"/>
        <charset val="136"/>
      </rPr>
      <t>林</t>
    </r>
  </si>
  <si>
    <r>
      <t xml:space="preserve"> </t>
    </r>
    <r>
      <rPr>
        <b/>
        <sz val="12"/>
        <rFont val="標楷體"/>
        <family val="4"/>
        <charset val="136"/>
      </rPr>
      <t>溪</t>
    </r>
    <r>
      <rPr>
        <b/>
        <sz val="12"/>
        <rFont val="Times New Roman"/>
        <family val="1"/>
      </rPr>
      <t xml:space="preserve"> </t>
    </r>
    <r>
      <rPr>
        <b/>
        <sz val="12"/>
        <rFont val="標楷體"/>
        <family val="4"/>
        <charset val="136"/>
      </rPr>
      <t>州</t>
    </r>
  </si>
  <si>
    <r>
      <rPr>
        <b/>
        <sz val="12"/>
        <rFont val="標楷體"/>
        <family val="4"/>
        <charset val="136"/>
      </rPr>
      <t>田中</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</si>
  <si>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西</t>
    </r>
  </si>
  <si>
    <r>
      <t xml:space="preserve"> </t>
    </r>
    <r>
      <rPr>
        <b/>
        <sz val="12"/>
        <rFont val="標楷體"/>
        <family val="4"/>
        <charset val="136"/>
      </rPr>
      <t>彰</t>
    </r>
    <r>
      <rPr>
        <b/>
        <sz val="12"/>
        <rFont val="Times New Roman"/>
        <family val="1"/>
      </rPr>
      <t xml:space="preserve"> </t>
    </r>
    <r>
      <rPr>
        <b/>
        <sz val="12"/>
        <rFont val="標楷體"/>
        <family val="4"/>
        <charset val="136"/>
      </rPr>
      <t>南</t>
    </r>
  </si>
  <si>
    <r>
      <t xml:space="preserve"> </t>
    </r>
    <r>
      <rPr>
        <b/>
        <sz val="12"/>
        <rFont val="標楷體"/>
        <family val="4"/>
        <charset val="136"/>
      </rPr>
      <t>和</t>
    </r>
    <r>
      <rPr>
        <b/>
        <sz val="12"/>
        <rFont val="Times New Roman"/>
        <family val="1"/>
      </rPr>
      <t xml:space="preserve"> </t>
    </r>
    <r>
      <rPr>
        <b/>
        <sz val="12"/>
        <rFont val="標楷體"/>
        <family val="4"/>
        <charset val="136"/>
      </rPr>
      <t>美</t>
    </r>
  </si>
  <si>
    <r>
      <t xml:space="preserve"> </t>
    </r>
    <r>
      <rPr>
        <b/>
        <sz val="12"/>
        <rFont val="標楷體"/>
        <family val="4"/>
        <charset val="136"/>
      </rPr>
      <t>彰</t>
    </r>
    <r>
      <rPr>
        <b/>
        <sz val="12"/>
        <rFont val="Times New Roman"/>
        <family val="1"/>
      </rPr>
      <t xml:space="preserve"> </t>
    </r>
    <r>
      <rPr>
        <b/>
        <sz val="12"/>
        <rFont val="標楷體"/>
        <family val="4"/>
        <charset val="136"/>
      </rPr>
      <t>化</t>
    </r>
  </si>
  <si>
    <r>
      <t xml:space="preserve"> </t>
    </r>
    <r>
      <rPr>
        <b/>
        <sz val="12"/>
        <rFont val="標楷體"/>
        <family val="4"/>
        <charset val="136"/>
      </rPr>
      <t>員</t>
    </r>
    <r>
      <rPr>
        <b/>
        <sz val="12"/>
        <rFont val="Times New Roman"/>
        <family val="1"/>
      </rPr>
      <t xml:space="preserve"> </t>
    </r>
    <r>
      <rPr>
        <b/>
        <sz val="12"/>
        <rFont val="標楷體"/>
        <family val="4"/>
        <charset val="136"/>
      </rPr>
      <t>南</t>
    </r>
  </si>
  <si>
    <r>
      <t xml:space="preserve"> </t>
    </r>
    <r>
      <rPr>
        <b/>
        <sz val="12"/>
        <rFont val="標楷體"/>
        <family val="4"/>
        <charset val="136"/>
      </rPr>
      <t>大</t>
    </r>
    <r>
      <rPr>
        <b/>
        <sz val="12"/>
        <rFont val="Times New Roman"/>
        <family val="1"/>
      </rPr>
      <t xml:space="preserve"> </t>
    </r>
    <r>
      <rPr>
        <b/>
        <sz val="12"/>
        <rFont val="標楷體"/>
        <family val="4"/>
        <charset val="136"/>
      </rPr>
      <t>竹</t>
    </r>
  </si>
  <si>
    <r>
      <t xml:space="preserve"> </t>
    </r>
    <r>
      <rPr>
        <b/>
        <sz val="12"/>
        <rFont val="標楷體"/>
        <family val="4"/>
        <charset val="136"/>
      </rPr>
      <t>大</t>
    </r>
    <r>
      <rPr>
        <b/>
        <sz val="12"/>
        <rFont val="Times New Roman"/>
        <family val="1"/>
      </rPr>
      <t xml:space="preserve"> </t>
    </r>
    <r>
      <rPr>
        <b/>
        <sz val="12"/>
        <rFont val="標楷體"/>
        <family val="4"/>
        <charset val="136"/>
      </rPr>
      <t>村</t>
    </r>
  </si>
  <si>
    <r>
      <t xml:space="preserve"> </t>
    </r>
    <r>
      <rPr>
        <b/>
        <sz val="12"/>
        <rFont val="標楷體"/>
        <family val="4"/>
        <charset val="136"/>
      </rPr>
      <t>鹿</t>
    </r>
    <r>
      <rPr>
        <b/>
        <sz val="12"/>
        <rFont val="Times New Roman"/>
        <family val="1"/>
      </rPr>
      <t xml:space="preserve"> </t>
    </r>
    <r>
      <rPr>
        <b/>
        <sz val="12"/>
        <rFont val="標楷體"/>
        <family val="4"/>
        <charset val="136"/>
      </rPr>
      <t>東</t>
    </r>
  </si>
  <si>
    <r>
      <t xml:space="preserve"> </t>
    </r>
    <r>
      <rPr>
        <b/>
        <sz val="12"/>
        <rFont val="標楷體"/>
        <family val="4"/>
        <charset val="136"/>
      </rPr>
      <t>福</t>
    </r>
    <r>
      <rPr>
        <b/>
        <sz val="12"/>
        <rFont val="Times New Roman"/>
        <family val="1"/>
      </rPr>
      <t xml:space="preserve"> </t>
    </r>
    <r>
      <rPr>
        <b/>
        <sz val="12"/>
        <rFont val="標楷體"/>
        <family val="4"/>
        <charset val="136"/>
      </rPr>
      <t>工</t>
    </r>
  </si>
  <si>
    <r>
      <t xml:space="preserve"> </t>
    </r>
    <r>
      <rPr>
        <b/>
        <sz val="12"/>
        <rFont val="標楷體"/>
        <family val="4"/>
        <charset val="136"/>
      </rPr>
      <t>彰</t>
    </r>
    <r>
      <rPr>
        <b/>
        <sz val="12"/>
        <rFont val="Times New Roman"/>
        <family val="1"/>
      </rPr>
      <t xml:space="preserve"> </t>
    </r>
    <r>
      <rPr>
        <b/>
        <sz val="12"/>
        <rFont val="標楷體"/>
        <family val="4"/>
        <charset val="136"/>
      </rPr>
      <t>東</t>
    </r>
    <phoneticPr fontId="13" type="noConversion"/>
  </si>
  <si>
    <r>
      <t xml:space="preserve"> </t>
    </r>
    <r>
      <rPr>
        <b/>
        <sz val="12"/>
        <rFont val="標楷體"/>
        <family val="4"/>
        <charset val="136"/>
      </rPr>
      <t>社</t>
    </r>
    <r>
      <rPr>
        <b/>
        <sz val="12"/>
        <rFont val="Times New Roman"/>
        <family val="1"/>
      </rPr>
      <t xml:space="preserve"> </t>
    </r>
    <r>
      <rPr>
        <b/>
        <sz val="12"/>
        <rFont val="標楷體"/>
        <family val="4"/>
        <charset val="136"/>
      </rPr>
      <t>頭</t>
    </r>
  </si>
  <si>
    <r>
      <t xml:space="preserve"> </t>
    </r>
    <r>
      <rPr>
        <b/>
        <sz val="12"/>
        <rFont val="標楷體"/>
        <family val="4"/>
        <charset val="136"/>
      </rPr>
      <t>草</t>
    </r>
    <r>
      <rPr>
        <b/>
        <sz val="12"/>
        <rFont val="Times New Roman"/>
        <family val="1"/>
      </rPr>
      <t xml:space="preserve"> </t>
    </r>
    <r>
      <rPr>
        <b/>
        <sz val="12"/>
        <rFont val="標楷體"/>
        <family val="4"/>
        <charset val="136"/>
      </rPr>
      <t>湖</t>
    </r>
  </si>
  <si>
    <r>
      <t xml:space="preserve"> </t>
    </r>
    <r>
      <rPr>
        <b/>
        <sz val="12"/>
        <rFont val="標楷體"/>
        <family val="4"/>
        <charset val="136"/>
      </rPr>
      <t>溝</t>
    </r>
    <r>
      <rPr>
        <b/>
        <sz val="12"/>
        <rFont val="Times New Roman"/>
        <family val="1"/>
      </rPr>
      <t xml:space="preserve"> </t>
    </r>
    <r>
      <rPr>
        <b/>
        <sz val="12"/>
        <rFont val="標楷體"/>
        <family val="4"/>
        <charset val="136"/>
      </rPr>
      <t>墘</t>
    </r>
  </si>
  <si>
    <r>
      <t xml:space="preserve"> </t>
    </r>
    <r>
      <rPr>
        <b/>
        <sz val="12"/>
        <rFont val="標楷體"/>
        <family val="4"/>
        <charset val="136"/>
      </rPr>
      <t>員東</t>
    </r>
    <phoneticPr fontId="13" type="noConversion"/>
  </si>
  <si>
    <r>
      <t xml:space="preserve"> </t>
    </r>
    <r>
      <rPr>
        <b/>
        <sz val="12"/>
        <rFont val="標楷體"/>
        <family val="4"/>
        <charset val="136"/>
      </rPr>
      <t>伸</t>
    </r>
    <r>
      <rPr>
        <b/>
        <sz val="12"/>
        <rFont val="Times New Roman"/>
        <family val="1"/>
      </rPr>
      <t xml:space="preserve"> </t>
    </r>
    <r>
      <rPr>
        <b/>
        <sz val="12"/>
        <rFont val="標楷體"/>
        <family val="4"/>
        <charset val="136"/>
      </rPr>
      <t>港</t>
    </r>
  </si>
  <si>
    <r>
      <t xml:space="preserve"> </t>
    </r>
    <r>
      <rPr>
        <b/>
        <sz val="12"/>
        <rFont val="標楷體"/>
        <family val="4"/>
        <charset val="136"/>
      </rPr>
      <t>二</t>
    </r>
    <r>
      <rPr>
        <b/>
        <sz val="12"/>
        <rFont val="Times New Roman"/>
        <family val="1"/>
      </rPr>
      <t xml:space="preserve"> </t>
    </r>
    <r>
      <rPr>
        <b/>
        <sz val="12"/>
        <rFont val="標楷體"/>
        <family val="4"/>
        <charset val="136"/>
      </rPr>
      <t>水</t>
    </r>
  </si>
  <si>
    <r>
      <t xml:space="preserve"> </t>
    </r>
    <r>
      <rPr>
        <b/>
        <sz val="12"/>
        <rFont val="標楷體"/>
        <family val="4"/>
        <charset val="136"/>
      </rPr>
      <t>北</t>
    </r>
    <r>
      <rPr>
        <b/>
        <sz val="12"/>
        <rFont val="Times New Roman"/>
        <family val="1"/>
      </rPr>
      <t xml:space="preserve"> </t>
    </r>
    <r>
      <rPr>
        <b/>
        <sz val="12"/>
        <rFont val="標楷體"/>
        <family val="4"/>
        <charset val="136"/>
      </rPr>
      <t>斗</t>
    </r>
  </si>
  <si>
    <r>
      <t xml:space="preserve"> </t>
    </r>
    <r>
      <rPr>
        <b/>
        <sz val="12"/>
        <rFont val="標楷體"/>
        <family val="4"/>
        <charset val="136"/>
      </rPr>
      <t>芳</t>
    </r>
    <r>
      <rPr>
        <b/>
        <sz val="12"/>
        <rFont val="Times New Roman"/>
        <family val="1"/>
      </rPr>
      <t xml:space="preserve"> </t>
    </r>
    <r>
      <rPr>
        <b/>
        <sz val="12"/>
        <rFont val="標楷體"/>
        <family val="4"/>
        <charset val="136"/>
      </rPr>
      <t>苑</t>
    </r>
  </si>
  <si>
    <r>
      <rPr>
        <b/>
        <sz val="12"/>
        <rFont val="標楷體"/>
        <family val="4"/>
        <charset val="136"/>
      </rPr>
      <t>全</t>
    </r>
    <r>
      <rPr>
        <b/>
        <sz val="12"/>
        <rFont val="Times New Roman"/>
        <family val="1"/>
      </rPr>
      <t xml:space="preserve"> </t>
    </r>
    <r>
      <rPr>
        <b/>
        <sz val="12"/>
        <rFont val="標楷體"/>
        <family val="4"/>
        <charset val="136"/>
      </rPr>
      <t>興</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</si>
  <si>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濱</t>
    </r>
    <phoneticPr fontId="13" type="noConversion"/>
  </si>
  <si>
    <r>
      <rPr>
        <b/>
        <sz val="12"/>
        <rFont val="標楷體"/>
        <family val="4"/>
        <charset val="136"/>
      </rPr>
      <t>線西</t>
    </r>
    <phoneticPr fontId="13" type="noConversion"/>
  </si>
  <si>
    <r>
      <t xml:space="preserve"> </t>
    </r>
    <r>
      <rPr>
        <b/>
        <sz val="12"/>
        <rFont val="標楷體"/>
        <family val="4"/>
        <charset val="136"/>
      </rPr>
      <t>員</t>
    </r>
    <r>
      <rPr>
        <b/>
        <sz val="12"/>
        <rFont val="Times New Roman"/>
        <family val="1"/>
      </rPr>
      <t xml:space="preserve"> </t>
    </r>
    <r>
      <rPr>
        <b/>
        <sz val="12"/>
        <rFont val="標楷體"/>
        <family val="4"/>
        <charset val="136"/>
      </rPr>
      <t>林</t>
    </r>
  </si>
  <si>
    <r>
      <rPr>
        <b/>
        <sz val="12"/>
        <rFont val="標楷體"/>
        <family val="4"/>
        <charset val="136"/>
      </rPr>
      <t>鹿西</t>
    </r>
    <phoneticPr fontId="13" type="noConversion"/>
  </si>
  <si>
    <r>
      <t xml:space="preserve"> </t>
    </r>
    <r>
      <rPr>
        <b/>
        <sz val="12"/>
        <rFont val="標楷體"/>
        <family val="4"/>
        <charset val="136"/>
      </rPr>
      <t>漢</t>
    </r>
    <r>
      <rPr>
        <b/>
        <sz val="12"/>
        <rFont val="Times New Roman"/>
        <family val="1"/>
      </rPr>
      <t xml:space="preserve"> </t>
    </r>
    <r>
      <rPr>
        <b/>
        <sz val="12"/>
        <rFont val="標楷體"/>
        <family val="4"/>
        <charset val="136"/>
      </rPr>
      <t>寶</t>
    </r>
    <phoneticPr fontId="13" type="noConversion"/>
  </si>
  <si>
    <r>
      <t xml:space="preserve"> </t>
    </r>
    <r>
      <rPr>
        <b/>
        <sz val="12"/>
        <rFont val="標楷體"/>
        <family val="4"/>
        <charset val="136"/>
      </rPr>
      <t>草</t>
    </r>
    <r>
      <rPr>
        <b/>
        <sz val="12"/>
        <rFont val="Times New Roman"/>
        <family val="1"/>
      </rPr>
      <t xml:space="preserve"> </t>
    </r>
    <r>
      <rPr>
        <b/>
        <sz val="12"/>
        <rFont val="標楷體"/>
        <family val="4"/>
        <charset val="136"/>
      </rPr>
      <t>港</t>
    </r>
    <phoneticPr fontId="13" type="noConversion"/>
  </si>
  <si>
    <r>
      <t xml:space="preserve"> </t>
    </r>
    <r>
      <rPr>
        <b/>
        <sz val="12"/>
        <rFont val="標楷體"/>
        <family val="4"/>
        <charset val="136"/>
      </rPr>
      <t>福</t>
    </r>
    <r>
      <rPr>
        <b/>
        <sz val="12"/>
        <rFont val="Times New Roman"/>
        <family val="1"/>
      </rPr>
      <t xml:space="preserve"> </t>
    </r>
    <r>
      <rPr>
        <b/>
        <sz val="12"/>
        <rFont val="標楷體"/>
        <family val="4"/>
        <charset val="136"/>
      </rPr>
      <t>興</t>
    </r>
    <phoneticPr fontId="13" type="noConversion"/>
  </si>
  <si>
    <r>
      <t xml:space="preserve"> </t>
    </r>
    <r>
      <rPr>
        <b/>
        <sz val="12"/>
        <rFont val="標楷體"/>
        <family val="4"/>
        <charset val="136"/>
      </rPr>
      <t>埔</t>
    </r>
    <r>
      <rPr>
        <b/>
        <sz val="12"/>
        <rFont val="Times New Roman"/>
        <family val="1"/>
      </rPr>
      <t xml:space="preserve"> </t>
    </r>
    <r>
      <rPr>
        <b/>
        <sz val="12"/>
        <rFont val="標楷體"/>
        <family val="4"/>
        <charset val="136"/>
      </rPr>
      <t>鹽</t>
    </r>
    <phoneticPr fontId="13" type="noConversion"/>
  </si>
  <si>
    <r>
      <rPr>
        <b/>
        <sz val="12"/>
        <rFont val="標楷體"/>
        <family val="4"/>
        <charset val="136"/>
      </rPr>
      <t>大霞</t>
    </r>
    <phoneticPr fontId="13" type="noConversion"/>
  </si>
  <si>
    <r>
      <rPr>
        <b/>
        <sz val="12"/>
        <rFont val="標楷體"/>
        <family val="4"/>
        <charset val="136"/>
      </rPr>
      <t>大城</t>
    </r>
    <phoneticPr fontId="13" type="noConversion"/>
  </si>
  <si>
    <r>
      <rPr>
        <b/>
        <sz val="12"/>
        <rFont val="標楷體"/>
        <family val="4"/>
        <charset val="136"/>
      </rPr>
      <t>彰林</t>
    </r>
    <phoneticPr fontId="13" type="noConversion"/>
  </si>
  <si>
    <r>
      <rPr>
        <b/>
        <sz val="12"/>
        <rFont val="標楷體"/>
        <family val="4"/>
        <charset val="136"/>
      </rPr>
      <t>彰竹</t>
    </r>
    <phoneticPr fontId="13" type="noConversion"/>
  </si>
  <si>
    <r>
      <rPr>
        <b/>
        <sz val="12"/>
        <rFont val="標楷體"/>
        <family val="4"/>
        <charset val="136"/>
      </rPr>
      <t>花壇</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</si>
  <si>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Ｂ</t>
    </r>
  </si>
  <si>
    <r>
      <t xml:space="preserve"> </t>
    </r>
    <r>
      <rPr>
        <b/>
        <sz val="12"/>
        <rFont val="標楷體"/>
        <family val="4"/>
        <charset val="136"/>
      </rPr>
      <t>Ｉ</t>
    </r>
    <r>
      <rPr>
        <b/>
        <sz val="12"/>
        <rFont val="Times New Roman"/>
        <family val="1"/>
      </rPr>
      <t xml:space="preserve"> </t>
    </r>
    <r>
      <rPr>
        <b/>
        <sz val="12"/>
        <rFont val="標楷體"/>
        <family val="4"/>
        <charset val="136"/>
      </rPr>
      <t>Ｄ</t>
    </r>
  </si>
  <si>
    <r>
      <t xml:space="preserve"> </t>
    </r>
    <r>
      <rPr>
        <b/>
        <sz val="12"/>
        <rFont val="標楷體"/>
        <family val="4"/>
        <charset val="136"/>
      </rPr>
      <t>Ｉ</t>
    </r>
    <r>
      <rPr>
        <b/>
        <sz val="12"/>
        <rFont val="Times New Roman"/>
        <family val="1"/>
      </rPr>
      <t xml:space="preserve"> </t>
    </r>
    <r>
      <rPr>
        <b/>
        <sz val="12"/>
        <rFont val="標楷體"/>
        <family val="4"/>
        <charset val="136"/>
      </rPr>
      <t>Ｅ</t>
    </r>
  </si>
  <si>
    <r>
      <t xml:space="preserve"> </t>
    </r>
    <r>
      <rPr>
        <b/>
        <sz val="12"/>
        <rFont val="標楷體"/>
        <family val="4"/>
        <charset val="136"/>
      </rPr>
      <t>Ｉ</t>
    </r>
    <r>
      <rPr>
        <b/>
        <sz val="12"/>
        <rFont val="Times New Roman"/>
        <family val="1"/>
      </rPr>
      <t xml:space="preserve"> </t>
    </r>
    <r>
      <rPr>
        <b/>
        <sz val="12"/>
        <rFont val="標楷體"/>
        <family val="4"/>
        <charset val="136"/>
      </rPr>
      <t>Ｆ</t>
    </r>
  </si>
  <si>
    <t>IG</t>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</si>
  <si>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Ｈ</t>
    </r>
  </si>
  <si>
    <r>
      <t xml:space="preserve"> </t>
    </r>
    <r>
      <rPr>
        <b/>
        <sz val="12"/>
        <rFont val="標楷體"/>
        <family val="4"/>
        <charset val="136"/>
      </rPr>
      <t>Ｉ</t>
    </r>
    <r>
      <rPr>
        <b/>
        <sz val="12"/>
        <rFont val="Times New Roman"/>
        <family val="1"/>
      </rPr>
      <t xml:space="preserve"> </t>
    </r>
    <r>
      <rPr>
        <b/>
        <sz val="12"/>
        <rFont val="標楷體"/>
        <family val="4"/>
        <charset val="136"/>
      </rPr>
      <t>Ｉ</t>
    </r>
  </si>
  <si>
    <r>
      <t xml:space="preserve"> </t>
    </r>
    <r>
      <rPr>
        <b/>
        <sz val="12"/>
        <rFont val="標楷體"/>
        <family val="4"/>
        <charset val="136"/>
      </rPr>
      <t>Ｉ</t>
    </r>
    <r>
      <rPr>
        <b/>
        <sz val="12"/>
        <rFont val="Times New Roman"/>
        <family val="1"/>
      </rPr>
      <t xml:space="preserve"> </t>
    </r>
    <r>
      <rPr>
        <b/>
        <sz val="12"/>
        <rFont val="標楷體"/>
        <family val="4"/>
        <charset val="136"/>
      </rPr>
      <t>Ｊ</t>
    </r>
  </si>
  <si>
    <r>
      <t xml:space="preserve"> </t>
    </r>
    <r>
      <rPr>
        <b/>
        <sz val="12"/>
        <rFont val="標楷體"/>
        <family val="4"/>
        <charset val="136"/>
      </rPr>
      <t>Ｉ</t>
    </r>
    <r>
      <rPr>
        <b/>
        <sz val="12"/>
        <rFont val="Times New Roman"/>
        <family val="1"/>
      </rPr>
      <t xml:space="preserve"> </t>
    </r>
    <r>
      <rPr>
        <b/>
        <sz val="12"/>
        <rFont val="標楷體"/>
        <family val="4"/>
        <charset val="136"/>
      </rPr>
      <t>Ｋ</t>
    </r>
  </si>
  <si>
    <r>
      <t xml:space="preserve"> </t>
    </r>
    <r>
      <rPr>
        <b/>
        <sz val="12"/>
        <rFont val="標楷體"/>
        <family val="4"/>
        <charset val="136"/>
      </rPr>
      <t>Ｉ</t>
    </r>
    <r>
      <rPr>
        <b/>
        <sz val="12"/>
        <rFont val="Times New Roman"/>
        <family val="1"/>
      </rPr>
      <t xml:space="preserve"> </t>
    </r>
    <r>
      <rPr>
        <b/>
        <sz val="12"/>
        <rFont val="標楷體"/>
        <family val="4"/>
        <charset val="136"/>
      </rPr>
      <t>Ｌ</t>
    </r>
  </si>
  <si>
    <r>
      <t xml:space="preserve"> </t>
    </r>
    <r>
      <rPr>
        <b/>
        <sz val="12"/>
        <rFont val="標楷體"/>
        <family val="4"/>
        <charset val="136"/>
      </rPr>
      <t>Ｉ</t>
    </r>
    <r>
      <rPr>
        <b/>
        <sz val="12"/>
        <rFont val="Times New Roman"/>
        <family val="1"/>
      </rPr>
      <t xml:space="preserve"> </t>
    </r>
    <r>
      <rPr>
        <b/>
        <sz val="12"/>
        <rFont val="標楷體"/>
        <family val="4"/>
        <charset val="136"/>
      </rPr>
      <t>Ｍ</t>
    </r>
  </si>
  <si>
    <r>
      <t xml:space="preserve"> </t>
    </r>
    <r>
      <rPr>
        <b/>
        <sz val="12"/>
        <rFont val="標楷體"/>
        <family val="4"/>
        <charset val="136"/>
      </rPr>
      <t>Ｉ</t>
    </r>
    <r>
      <rPr>
        <b/>
        <sz val="12"/>
        <rFont val="Times New Roman"/>
        <family val="1"/>
      </rPr>
      <t xml:space="preserve"> </t>
    </r>
    <r>
      <rPr>
        <b/>
        <sz val="12"/>
        <rFont val="標楷體"/>
        <family val="4"/>
        <charset val="136"/>
      </rPr>
      <t>Ｎ</t>
    </r>
  </si>
  <si>
    <r>
      <t xml:space="preserve"> </t>
    </r>
    <r>
      <rPr>
        <b/>
        <sz val="12"/>
        <rFont val="標楷體"/>
        <family val="4"/>
        <charset val="136"/>
      </rPr>
      <t>Ｉ</t>
    </r>
    <r>
      <rPr>
        <b/>
        <sz val="12"/>
        <rFont val="Times New Roman"/>
        <family val="1"/>
      </rPr>
      <t xml:space="preserve"> O</t>
    </r>
  </si>
  <si>
    <r>
      <t xml:space="preserve"> </t>
    </r>
    <r>
      <rPr>
        <b/>
        <sz val="12"/>
        <rFont val="標楷體"/>
        <family val="4"/>
        <charset val="136"/>
      </rPr>
      <t>Ｉ</t>
    </r>
    <r>
      <rPr>
        <b/>
        <sz val="12"/>
        <rFont val="Times New Roman"/>
        <family val="1"/>
      </rPr>
      <t xml:space="preserve"> </t>
    </r>
    <r>
      <rPr>
        <b/>
        <sz val="12"/>
        <rFont val="標楷體"/>
        <family val="4"/>
        <charset val="136"/>
      </rPr>
      <t>Ｐ</t>
    </r>
  </si>
  <si>
    <r>
      <t xml:space="preserve"> </t>
    </r>
    <r>
      <rPr>
        <b/>
        <sz val="12"/>
        <rFont val="標楷體"/>
        <family val="4"/>
        <charset val="136"/>
      </rPr>
      <t>Ｉ</t>
    </r>
    <r>
      <rPr>
        <b/>
        <sz val="12"/>
        <rFont val="Times New Roman"/>
        <family val="1"/>
      </rPr>
      <t xml:space="preserve"> Q</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</si>
  <si>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Ｒ</t>
    </r>
  </si>
  <si>
    <r>
      <t xml:space="preserve"> </t>
    </r>
    <r>
      <rPr>
        <b/>
        <sz val="12"/>
        <rFont val="標楷體"/>
        <family val="4"/>
        <charset val="136"/>
      </rPr>
      <t>Ｉ</t>
    </r>
    <r>
      <rPr>
        <b/>
        <sz val="12"/>
        <rFont val="Times New Roman"/>
        <family val="1"/>
      </rPr>
      <t xml:space="preserve"> </t>
    </r>
    <r>
      <rPr>
        <b/>
        <sz val="12"/>
        <rFont val="標楷體"/>
        <family val="4"/>
        <charset val="136"/>
      </rPr>
      <t>Ｓ</t>
    </r>
  </si>
  <si>
    <r>
      <t xml:space="preserve"> </t>
    </r>
    <r>
      <rPr>
        <b/>
        <sz val="12"/>
        <rFont val="標楷體"/>
        <family val="4"/>
        <charset val="136"/>
      </rPr>
      <t>Ｉ</t>
    </r>
    <r>
      <rPr>
        <b/>
        <sz val="12"/>
        <rFont val="Times New Roman"/>
        <family val="1"/>
      </rPr>
      <t xml:space="preserve"> </t>
    </r>
    <r>
      <rPr>
        <b/>
        <sz val="12"/>
        <rFont val="標楷體"/>
        <family val="4"/>
        <charset val="136"/>
      </rPr>
      <t>Ｔ</t>
    </r>
  </si>
  <si>
    <r>
      <t xml:space="preserve"> </t>
    </r>
    <r>
      <rPr>
        <b/>
        <sz val="12"/>
        <rFont val="標楷體"/>
        <family val="4"/>
        <charset val="136"/>
      </rPr>
      <t>Ｉ</t>
    </r>
    <r>
      <rPr>
        <b/>
        <sz val="12"/>
        <rFont val="Times New Roman"/>
        <family val="1"/>
      </rPr>
      <t xml:space="preserve"> U</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</si>
  <si>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Ｖ</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</si>
  <si>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Ｗ</t>
    </r>
  </si>
  <si>
    <r>
      <t xml:space="preserve"> </t>
    </r>
    <r>
      <rPr>
        <b/>
        <sz val="12"/>
        <rFont val="標楷體"/>
        <family val="4"/>
        <charset val="136"/>
      </rPr>
      <t>Ｉ</t>
    </r>
    <r>
      <rPr>
        <b/>
        <sz val="12"/>
        <rFont val="Times New Roman"/>
        <family val="1"/>
      </rPr>
      <t xml:space="preserve"> </t>
    </r>
    <r>
      <rPr>
        <b/>
        <sz val="12"/>
        <rFont val="標楷體"/>
        <family val="4"/>
        <charset val="136"/>
      </rPr>
      <t>Ｘ</t>
    </r>
  </si>
  <si>
    <r>
      <t xml:space="preserve"> </t>
    </r>
    <r>
      <rPr>
        <b/>
        <sz val="12"/>
        <rFont val="標楷體"/>
        <family val="4"/>
        <charset val="136"/>
      </rPr>
      <t>Ｉ</t>
    </r>
    <r>
      <rPr>
        <b/>
        <sz val="12"/>
        <rFont val="Times New Roman"/>
        <family val="1"/>
      </rPr>
      <t xml:space="preserve"> </t>
    </r>
    <r>
      <rPr>
        <b/>
        <sz val="12"/>
        <rFont val="標楷體"/>
        <family val="4"/>
        <charset val="136"/>
      </rPr>
      <t>Ｙ</t>
    </r>
  </si>
  <si>
    <r>
      <rPr>
        <b/>
        <sz val="12"/>
        <rFont val="標楷體"/>
        <family val="4"/>
        <charset val="136"/>
      </rPr>
      <t>Ｉ</t>
    </r>
    <r>
      <rPr>
        <b/>
        <sz val="12"/>
        <rFont val="Times New Roman"/>
        <family val="1"/>
      </rPr>
      <t xml:space="preserve"> </t>
    </r>
    <r>
      <rPr>
        <b/>
        <sz val="12"/>
        <rFont val="標楷體"/>
        <family val="4"/>
        <charset val="136"/>
      </rPr>
      <t>Ｚ</t>
    </r>
    <phoneticPr fontId="13" type="noConversion"/>
  </si>
  <si>
    <t xml:space="preserve"> 9  A</t>
    <phoneticPr fontId="13" type="noConversion"/>
  </si>
  <si>
    <t>9B</t>
    <phoneticPr fontId="13" type="noConversion"/>
  </si>
  <si>
    <r>
      <t xml:space="preserve"> 9 </t>
    </r>
    <r>
      <rPr>
        <b/>
        <sz val="12"/>
        <rFont val="標楷體"/>
        <family val="4"/>
        <charset val="136"/>
      </rPr>
      <t>Ｃ</t>
    </r>
    <phoneticPr fontId="13" type="noConversion"/>
  </si>
  <si>
    <t>9F</t>
    <phoneticPr fontId="13" type="noConversion"/>
  </si>
  <si>
    <t xml:space="preserve"> 9 G</t>
    <phoneticPr fontId="13" type="noConversion"/>
  </si>
  <si>
    <t xml:space="preserve"> 9  H</t>
    <phoneticPr fontId="13" type="noConversion"/>
  </si>
  <si>
    <t xml:space="preserve"> 9  I</t>
    <phoneticPr fontId="13" type="noConversion"/>
  </si>
  <si>
    <t xml:space="preserve"> 9  J</t>
    <phoneticPr fontId="13" type="noConversion"/>
  </si>
  <si>
    <t>9K</t>
    <phoneticPr fontId="13" type="noConversion"/>
  </si>
  <si>
    <t>9L</t>
    <phoneticPr fontId="13" type="noConversion"/>
  </si>
  <si>
    <t>9M</t>
    <phoneticPr fontId="13" type="noConversion"/>
  </si>
  <si>
    <t>9N</t>
    <phoneticPr fontId="13" type="noConversion"/>
  </si>
  <si>
    <t>9P</t>
    <phoneticPr fontId="13" type="noConversion"/>
  </si>
  <si>
    <t>(D/S)</t>
    <phoneticPr fontId="13" type="noConversion"/>
  </si>
  <si>
    <t xml:space="preserve"> (P/S)</t>
    <phoneticPr fontId="13" type="noConversion"/>
  </si>
  <si>
    <t xml:space="preserve"> (D/S)</t>
    <phoneticPr fontId="13" type="noConversion"/>
  </si>
  <si>
    <t>(E/S)</t>
    <phoneticPr fontId="13" type="noConversion"/>
  </si>
  <si>
    <t xml:space="preserve">  (S/S)</t>
    <phoneticPr fontId="13" type="noConversion"/>
  </si>
  <si>
    <r>
      <t>#1 A</t>
    </r>
    <r>
      <rPr>
        <b/>
        <sz val="12"/>
        <rFont val="標楷體"/>
        <family val="4"/>
        <charset val="136"/>
      </rPr>
      <t>圈</t>
    </r>
    <phoneticPr fontId="13" type="noConversion"/>
  </si>
  <si>
    <r>
      <t>#2 B</t>
    </r>
    <r>
      <rPr>
        <b/>
        <sz val="12"/>
        <rFont val="標楷體"/>
        <family val="4"/>
        <charset val="136"/>
      </rPr>
      <t>圈</t>
    </r>
  </si>
  <si>
    <t xml:space="preserve"> #1 </t>
    <phoneticPr fontId="13" type="noConversion"/>
  </si>
  <si>
    <t>#M1A</t>
    <phoneticPr fontId="13" type="noConversion"/>
  </si>
  <si>
    <r>
      <t>D/S</t>
    </r>
    <r>
      <rPr>
        <sz val="10"/>
        <rFont val="Times New Roman"/>
        <family val="1"/>
      </rPr>
      <t>60MVA</t>
    </r>
    <phoneticPr fontId="13" type="noConversion"/>
  </si>
  <si>
    <t xml:space="preserve"> # 1</t>
    <phoneticPr fontId="13" type="noConversion"/>
  </si>
  <si>
    <t xml:space="preserve"> 60MVA</t>
  </si>
  <si>
    <t xml:space="preserve">  60MVA </t>
    <phoneticPr fontId="13" type="noConversion"/>
  </si>
  <si>
    <t>#1</t>
    <phoneticPr fontId="13" type="noConversion"/>
  </si>
  <si>
    <t>60MVA</t>
    <phoneticPr fontId="13" type="noConversion"/>
  </si>
  <si>
    <t>30MVA</t>
    <phoneticPr fontId="13" type="noConversion"/>
  </si>
  <si>
    <t xml:space="preserve"> 25MVA</t>
    <phoneticPr fontId="13" type="noConversion"/>
  </si>
  <si>
    <t xml:space="preserve">  25MVA</t>
    <phoneticPr fontId="13" type="noConversion"/>
  </si>
  <si>
    <r>
      <t>#1 A</t>
    </r>
    <r>
      <rPr>
        <b/>
        <sz val="12"/>
        <rFont val="標楷體"/>
        <family val="4"/>
        <charset val="136"/>
      </rPr>
      <t>圈</t>
    </r>
  </si>
  <si>
    <r>
      <t>#3 A</t>
    </r>
    <r>
      <rPr>
        <b/>
        <sz val="12"/>
        <rFont val="細明體"/>
        <family val="3"/>
        <charset val="136"/>
      </rPr>
      <t>圈</t>
    </r>
    <phoneticPr fontId="13" type="noConversion"/>
  </si>
  <si>
    <r>
      <t>#1 A</t>
    </r>
    <r>
      <rPr>
        <sz val="12"/>
        <rFont val="標楷體"/>
        <family val="4"/>
        <charset val="136"/>
      </rPr>
      <t>圈</t>
    </r>
  </si>
  <si>
    <r>
      <t>#2 A</t>
    </r>
    <r>
      <rPr>
        <b/>
        <sz val="12"/>
        <rFont val="標楷體"/>
        <family val="4"/>
        <charset val="136"/>
      </rPr>
      <t>圈</t>
    </r>
    <phoneticPr fontId="13" type="noConversion"/>
  </si>
  <si>
    <t>#1A</t>
    <phoneticPr fontId="13" type="noConversion"/>
  </si>
  <si>
    <t>#2A</t>
    <phoneticPr fontId="13" type="noConversion"/>
  </si>
  <si>
    <r>
      <t xml:space="preserve">28 </t>
    </r>
    <r>
      <rPr>
        <sz val="12"/>
        <rFont val="標楷體"/>
        <family val="4"/>
        <charset val="136"/>
      </rPr>
      <t>民生</t>
    </r>
    <phoneticPr fontId="13" type="noConversion"/>
  </si>
  <si>
    <r>
      <t xml:space="preserve">20 </t>
    </r>
    <r>
      <rPr>
        <sz val="12"/>
        <rFont val="標楷體"/>
        <family val="4"/>
        <charset val="136"/>
      </rPr>
      <t>中圍</t>
    </r>
    <phoneticPr fontId="13" type="noConversion"/>
  </si>
  <si>
    <r>
      <t xml:space="preserve">20 </t>
    </r>
    <r>
      <rPr>
        <sz val="12"/>
        <rFont val="標楷體"/>
        <family val="4"/>
        <charset val="136"/>
      </rPr>
      <t>二港</t>
    </r>
  </si>
  <si>
    <r>
      <t xml:space="preserve">20 </t>
    </r>
    <r>
      <rPr>
        <sz val="12"/>
        <rFont val="標楷體"/>
        <family val="4"/>
        <charset val="136"/>
      </rPr>
      <t>西寮</t>
    </r>
  </si>
  <si>
    <r>
      <t xml:space="preserve">21 </t>
    </r>
    <r>
      <rPr>
        <sz val="12"/>
        <rFont val="標楷體"/>
        <family val="4"/>
        <charset val="136"/>
      </rPr>
      <t>中西</t>
    </r>
  </si>
  <si>
    <r>
      <t xml:space="preserve">21 </t>
    </r>
    <r>
      <rPr>
        <sz val="12"/>
        <rFont val="標楷體"/>
        <family val="4"/>
        <charset val="136"/>
      </rPr>
      <t>埤頭</t>
    </r>
  </si>
  <si>
    <t>IG30</t>
    <phoneticPr fontId="13" type="noConversion"/>
  </si>
  <si>
    <r>
      <t xml:space="preserve">21 </t>
    </r>
    <r>
      <rPr>
        <sz val="12"/>
        <rFont val="標楷體"/>
        <family val="4"/>
        <charset val="136"/>
      </rPr>
      <t>西美</t>
    </r>
  </si>
  <si>
    <r>
      <t xml:space="preserve">20 </t>
    </r>
    <r>
      <rPr>
        <sz val="12"/>
        <rFont val="標楷體"/>
        <family val="4"/>
        <charset val="136"/>
      </rPr>
      <t>新生</t>
    </r>
  </si>
  <si>
    <r>
      <t xml:space="preserve">22 </t>
    </r>
    <r>
      <rPr>
        <sz val="12"/>
        <rFont val="標楷體"/>
        <family val="4"/>
        <charset val="136"/>
      </rPr>
      <t>和西</t>
    </r>
  </si>
  <si>
    <r>
      <rPr>
        <sz val="12"/>
        <rFont val="標楷體"/>
        <family val="4"/>
        <charset val="136"/>
      </rPr>
      <t>彰化</t>
    </r>
    <r>
      <rPr>
        <sz val="12"/>
        <rFont val="Times New Roman"/>
        <family val="1"/>
      </rPr>
      <t>30</t>
    </r>
    <phoneticPr fontId="13" type="noConversion"/>
  </si>
  <si>
    <r>
      <t xml:space="preserve">21 </t>
    </r>
    <r>
      <rPr>
        <sz val="12"/>
        <rFont val="標楷體"/>
        <family val="4"/>
        <charset val="136"/>
      </rPr>
      <t>經口</t>
    </r>
  </si>
  <si>
    <r>
      <t xml:space="preserve">20 </t>
    </r>
    <r>
      <rPr>
        <sz val="12"/>
        <rFont val="標楷體"/>
        <family val="4"/>
        <charset val="136"/>
      </rPr>
      <t>渡船</t>
    </r>
  </si>
  <si>
    <r>
      <t xml:space="preserve">20 </t>
    </r>
    <r>
      <rPr>
        <sz val="12"/>
        <rFont val="標楷體"/>
        <family val="4"/>
        <charset val="136"/>
      </rPr>
      <t>內庄</t>
    </r>
  </si>
  <si>
    <r>
      <t xml:space="preserve"> </t>
    </r>
    <r>
      <rPr>
        <sz val="12"/>
        <rFont val="標楷體"/>
        <family val="4"/>
        <charset val="136"/>
      </rPr>
      <t>鹿東</t>
    </r>
    <r>
      <rPr>
        <sz val="12"/>
        <rFont val="Times New Roman"/>
        <family val="1"/>
      </rPr>
      <t>51</t>
    </r>
    <phoneticPr fontId="13" type="noConversion"/>
  </si>
  <si>
    <r>
      <t xml:space="preserve">20 </t>
    </r>
    <r>
      <rPr>
        <sz val="12"/>
        <rFont val="標楷體"/>
        <family val="4"/>
        <charset val="136"/>
      </rPr>
      <t>番社</t>
    </r>
  </si>
  <si>
    <r>
      <rPr>
        <sz val="12"/>
        <rFont val="標楷體"/>
        <family val="4"/>
        <charset val="136"/>
      </rPr>
      <t>彰東</t>
    </r>
    <r>
      <rPr>
        <sz val="12"/>
        <rFont val="Times New Roman"/>
        <family val="1"/>
      </rPr>
      <t>21</t>
    </r>
    <phoneticPr fontId="13" type="noConversion"/>
  </si>
  <si>
    <r>
      <t xml:space="preserve">21 </t>
    </r>
    <r>
      <rPr>
        <sz val="12"/>
        <rFont val="標楷體"/>
        <family val="4"/>
        <charset val="136"/>
      </rPr>
      <t>社東</t>
    </r>
  </si>
  <si>
    <r>
      <t xml:space="preserve">20 </t>
    </r>
    <r>
      <rPr>
        <sz val="12"/>
        <rFont val="標楷體"/>
        <family val="4"/>
        <charset val="136"/>
      </rPr>
      <t>草北</t>
    </r>
  </si>
  <si>
    <r>
      <t xml:space="preserve">22 </t>
    </r>
    <r>
      <rPr>
        <sz val="12"/>
        <rFont val="標楷體"/>
        <family val="4"/>
        <charset val="136"/>
      </rPr>
      <t>頭崙</t>
    </r>
  </si>
  <si>
    <t>IV51</t>
    <phoneticPr fontId="13" type="noConversion"/>
  </si>
  <si>
    <r>
      <t xml:space="preserve">22 </t>
    </r>
    <r>
      <rPr>
        <sz val="12"/>
        <rFont val="標楷體"/>
        <family val="4"/>
        <charset val="136"/>
      </rPr>
      <t>大莊</t>
    </r>
  </si>
  <si>
    <r>
      <t xml:space="preserve">23 </t>
    </r>
    <r>
      <rPr>
        <sz val="12"/>
        <rFont val="標楷體"/>
        <family val="4"/>
        <charset val="136"/>
      </rPr>
      <t>斗永</t>
    </r>
  </si>
  <si>
    <r>
      <t xml:space="preserve">21 </t>
    </r>
    <r>
      <rPr>
        <sz val="12"/>
        <rFont val="標楷體"/>
        <family val="4"/>
        <charset val="136"/>
      </rPr>
      <t>芳苑</t>
    </r>
  </si>
  <si>
    <r>
      <rPr>
        <sz val="12"/>
        <rFont val="標楷體"/>
        <family val="4"/>
        <charset val="136"/>
      </rPr>
      <t>全興</t>
    </r>
    <r>
      <rPr>
        <sz val="12"/>
        <rFont val="Times New Roman"/>
        <family val="1"/>
      </rPr>
      <t>51</t>
    </r>
    <phoneticPr fontId="13" type="noConversion"/>
  </si>
  <si>
    <r>
      <rPr>
        <sz val="12"/>
        <color indexed="8"/>
        <rFont val="標楷體"/>
        <family val="4"/>
        <charset val="136"/>
      </rPr>
      <t>彰濱</t>
    </r>
    <r>
      <rPr>
        <sz val="12"/>
        <color indexed="8"/>
        <rFont val="Times New Roman"/>
        <family val="1"/>
      </rPr>
      <t>61</t>
    </r>
    <phoneticPr fontId="13" type="noConversion"/>
  </si>
  <si>
    <t>9B51</t>
    <phoneticPr fontId="13" type="noConversion"/>
  </si>
  <si>
    <t>9C20</t>
    <phoneticPr fontId="13" type="noConversion"/>
  </si>
  <si>
    <t>9F51</t>
    <phoneticPr fontId="13" type="noConversion"/>
  </si>
  <si>
    <t>9G20</t>
    <phoneticPr fontId="13" type="noConversion"/>
  </si>
  <si>
    <r>
      <t xml:space="preserve">21 </t>
    </r>
    <r>
      <rPr>
        <sz val="12"/>
        <rFont val="標楷體"/>
        <family val="4"/>
        <charset val="136"/>
      </rPr>
      <t>下港</t>
    </r>
    <phoneticPr fontId="13" type="noConversion"/>
  </si>
  <si>
    <t>9I20</t>
    <phoneticPr fontId="13" type="noConversion"/>
  </si>
  <si>
    <r>
      <t xml:space="preserve"> </t>
    </r>
    <r>
      <rPr>
        <sz val="12"/>
        <rFont val="標楷體"/>
        <family val="4"/>
        <charset val="136"/>
      </rPr>
      <t>埔鹽</t>
    </r>
    <r>
      <rPr>
        <sz val="12"/>
        <rFont val="Times New Roman"/>
        <family val="1"/>
      </rPr>
      <t>11</t>
    </r>
    <phoneticPr fontId="13" type="noConversion"/>
  </si>
  <si>
    <t>9K21</t>
    <phoneticPr fontId="13" type="noConversion"/>
  </si>
  <si>
    <t>9L21</t>
    <phoneticPr fontId="13" type="noConversion"/>
  </si>
  <si>
    <t>9M20</t>
    <phoneticPr fontId="13" type="noConversion"/>
  </si>
  <si>
    <t>9N20</t>
    <phoneticPr fontId="13" type="noConversion"/>
  </si>
  <si>
    <t>9P10</t>
    <phoneticPr fontId="13" type="noConversion"/>
  </si>
  <si>
    <t>IG31</t>
  </si>
  <si>
    <r>
      <t xml:space="preserve"> </t>
    </r>
    <r>
      <rPr>
        <sz val="12"/>
        <rFont val="標楷體"/>
        <family val="4"/>
        <charset val="136"/>
      </rPr>
      <t>鹿東</t>
    </r>
    <r>
      <rPr>
        <sz val="12"/>
        <rFont val="Times New Roman"/>
        <family val="1"/>
      </rPr>
      <t>52</t>
    </r>
  </si>
  <si>
    <r>
      <t xml:space="preserve">22 </t>
    </r>
    <r>
      <rPr>
        <sz val="12"/>
        <rFont val="標楷體"/>
        <family val="4"/>
        <charset val="136"/>
      </rPr>
      <t>宏進</t>
    </r>
    <phoneticPr fontId="13" type="noConversion"/>
  </si>
  <si>
    <t>IV52</t>
  </si>
  <si>
    <r>
      <rPr>
        <sz val="12"/>
        <rFont val="標楷體"/>
        <family val="4"/>
        <charset val="136"/>
      </rPr>
      <t>彰濱</t>
    </r>
    <r>
      <rPr>
        <sz val="12"/>
        <rFont val="Times New Roman"/>
        <family val="1"/>
      </rPr>
      <t>62</t>
    </r>
    <phoneticPr fontId="13" type="noConversion"/>
  </si>
  <si>
    <t>9B52</t>
  </si>
  <si>
    <t>9C21</t>
    <phoneticPr fontId="13" type="noConversion"/>
  </si>
  <si>
    <t>9F52</t>
  </si>
  <si>
    <t>9G21</t>
  </si>
  <si>
    <t>9I21</t>
  </si>
  <si>
    <t>9K22</t>
  </si>
  <si>
    <t>9L22</t>
    <phoneticPr fontId="13" type="noConversion"/>
  </si>
  <si>
    <t>9M21</t>
  </si>
  <si>
    <t>9N21</t>
    <phoneticPr fontId="13" type="noConversion"/>
  </si>
  <si>
    <t>9P11</t>
    <phoneticPr fontId="13" type="noConversion"/>
  </si>
  <si>
    <t>IG32</t>
  </si>
  <si>
    <r>
      <rPr>
        <sz val="12"/>
        <rFont val="標楷體"/>
        <family val="4"/>
        <charset val="136"/>
      </rPr>
      <t>彰化</t>
    </r>
    <r>
      <rPr>
        <sz val="12"/>
        <rFont val="Times New Roman"/>
        <family val="1"/>
      </rPr>
      <t>31</t>
    </r>
    <phoneticPr fontId="13" type="noConversion"/>
  </si>
  <si>
    <r>
      <t xml:space="preserve"> </t>
    </r>
    <r>
      <rPr>
        <sz val="12"/>
        <rFont val="標楷體"/>
        <family val="4"/>
        <charset val="136"/>
      </rPr>
      <t>鹿東</t>
    </r>
    <r>
      <rPr>
        <sz val="12"/>
        <rFont val="Times New Roman"/>
        <family val="1"/>
      </rPr>
      <t>53</t>
    </r>
  </si>
  <si>
    <r>
      <t xml:space="preserve">23 </t>
    </r>
    <r>
      <rPr>
        <sz val="12"/>
        <rFont val="標楷體"/>
        <family val="4"/>
        <charset val="136"/>
      </rPr>
      <t>中崙</t>
    </r>
    <phoneticPr fontId="13" type="noConversion"/>
  </si>
  <si>
    <t>IV53</t>
  </si>
  <si>
    <r>
      <rPr>
        <sz val="12"/>
        <rFont val="標楷體"/>
        <family val="4"/>
        <charset val="136"/>
      </rPr>
      <t>全興</t>
    </r>
    <r>
      <rPr>
        <sz val="12"/>
        <rFont val="Times New Roman"/>
        <family val="1"/>
      </rPr>
      <t>52</t>
    </r>
    <phoneticPr fontId="13" type="noConversion"/>
  </si>
  <si>
    <r>
      <rPr>
        <sz val="12"/>
        <rFont val="標楷體"/>
        <family val="4"/>
        <charset val="136"/>
      </rPr>
      <t>彰濱</t>
    </r>
    <r>
      <rPr>
        <sz val="12"/>
        <rFont val="Times New Roman"/>
        <family val="1"/>
      </rPr>
      <t>63</t>
    </r>
    <phoneticPr fontId="13" type="noConversion"/>
  </si>
  <si>
    <t>9B53</t>
  </si>
  <si>
    <t>9C22</t>
    <phoneticPr fontId="13" type="noConversion"/>
  </si>
  <si>
    <t>9F53</t>
    <phoneticPr fontId="13" type="noConversion"/>
  </si>
  <si>
    <t>9G22</t>
  </si>
  <si>
    <r>
      <t xml:space="preserve">22 </t>
    </r>
    <r>
      <rPr>
        <sz val="12"/>
        <rFont val="標楷體"/>
        <family val="4"/>
        <charset val="136"/>
      </rPr>
      <t>草塭</t>
    </r>
    <phoneticPr fontId="13" type="noConversion"/>
  </si>
  <si>
    <t>9I22</t>
  </si>
  <si>
    <t>9K23</t>
  </si>
  <si>
    <t>9L23</t>
    <phoneticPr fontId="13" type="noConversion"/>
  </si>
  <si>
    <t>9M22</t>
  </si>
  <si>
    <t>9N22</t>
    <phoneticPr fontId="13" type="noConversion"/>
  </si>
  <si>
    <t>9P12</t>
    <phoneticPr fontId="13" type="noConversion"/>
  </si>
  <si>
    <r>
      <t xml:space="preserve">30 </t>
    </r>
    <r>
      <rPr>
        <sz val="12"/>
        <rFont val="標楷體"/>
        <family val="4"/>
        <charset val="136"/>
      </rPr>
      <t>磚瑤</t>
    </r>
    <phoneticPr fontId="13" type="noConversion"/>
  </si>
  <si>
    <r>
      <t xml:space="preserve">21 </t>
    </r>
    <r>
      <rPr>
        <sz val="12"/>
        <rFont val="標楷體"/>
        <family val="4"/>
        <charset val="136"/>
      </rPr>
      <t>北廠</t>
    </r>
    <phoneticPr fontId="13" type="noConversion"/>
  </si>
  <si>
    <r>
      <t xml:space="preserve">21 </t>
    </r>
    <r>
      <rPr>
        <sz val="12"/>
        <rFont val="標楷體"/>
        <family val="4"/>
        <charset val="136"/>
      </rPr>
      <t>橋頭</t>
    </r>
  </si>
  <si>
    <r>
      <t xml:space="preserve">23 </t>
    </r>
    <r>
      <rPr>
        <sz val="12"/>
        <rFont val="標楷體"/>
        <family val="4"/>
        <charset val="136"/>
      </rPr>
      <t>湖南</t>
    </r>
  </si>
  <si>
    <r>
      <t xml:space="preserve">22 </t>
    </r>
    <r>
      <rPr>
        <sz val="12"/>
        <rFont val="標楷體"/>
        <family val="4"/>
        <charset val="136"/>
      </rPr>
      <t>西斗</t>
    </r>
  </si>
  <si>
    <r>
      <t xml:space="preserve">25 </t>
    </r>
    <r>
      <rPr>
        <sz val="12"/>
        <rFont val="標楷體"/>
        <family val="4"/>
        <charset val="136"/>
      </rPr>
      <t>下霸</t>
    </r>
  </si>
  <si>
    <t>IG33</t>
  </si>
  <si>
    <r>
      <t xml:space="preserve">24 </t>
    </r>
    <r>
      <rPr>
        <sz val="12"/>
        <rFont val="標楷體"/>
        <family val="4"/>
        <charset val="136"/>
      </rPr>
      <t>下湳</t>
    </r>
  </si>
  <si>
    <r>
      <t xml:space="preserve">22 </t>
    </r>
    <r>
      <rPr>
        <sz val="12"/>
        <rFont val="標楷體"/>
        <family val="4"/>
        <charset val="136"/>
      </rPr>
      <t>縣府</t>
    </r>
  </si>
  <si>
    <r>
      <t xml:space="preserve">23 </t>
    </r>
    <r>
      <rPr>
        <sz val="12"/>
        <rFont val="標楷體"/>
        <family val="4"/>
        <charset val="136"/>
      </rPr>
      <t>和美</t>
    </r>
  </si>
  <si>
    <r>
      <rPr>
        <sz val="12"/>
        <rFont val="標楷體"/>
        <family val="4"/>
        <charset val="136"/>
      </rPr>
      <t>彰化</t>
    </r>
    <r>
      <rPr>
        <sz val="12"/>
        <rFont val="Times New Roman"/>
        <family val="1"/>
      </rPr>
      <t>32</t>
    </r>
    <phoneticPr fontId="13" type="noConversion"/>
  </si>
  <si>
    <r>
      <t xml:space="preserve">22 </t>
    </r>
    <r>
      <rPr>
        <sz val="12"/>
        <rFont val="標楷體"/>
        <family val="4"/>
        <charset val="136"/>
      </rPr>
      <t>南靖</t>
    </r>
  </si>
  <si>
    <r>
      <t xml:space="preserve">22 </t>
    </r>
    <r>
      <rPr>
        <sz val="12"/>
        <rFont val="標楷體"/>
        <family val="4"/>
        <charset val="136"/>
      </rPr>
      <t>大竹</t>
    </r>
    <phoneticPr fontId="13" type="noConversion"/>
  </si>
  <si>
    <r>
      <t xml:space="preserve">24 </t>
    </r>
    <r>
      <rPr>
        <sz val="12"/>
        <rFont val="標楷體"/>
        <family val="4"/>
        <charset val="136"/>
      </rPr>
      <t>中興</t>
    </r>
  </si>
  <si>
    <r>
      <t xml:space="preserve"> </t>
    </r>
    <r>
      <rPr>
        <sz val="12"/>
        <rFont val="標楷體"/>
        <family val="4"/>
        <charset val="136"/>
      </rPr>
      <t>鹿東</t>
    </r>
    <r>
      <rPr>
        <sz val="12"/>
        <rFont val="Times New Roman"/>
        <family val="1"/>
      </rPr>
      <t>54</t>
    </r>
  </si>
  <si>
    <r>
      <t xml:space="preserve">21 </t>
    </r>
    <r>
      <rPr>
        <sz val="12"/>
        <rFont val="標楷體"/>
        <family val="4"/>
        <charset val="136"/>
      </rPr>
      <t>金興</t>
    </r>
  </si>
  <si>
    <r>
      <rPr>
        <sz val="12"/>
        <rFont val="標楷體"/>
        <family val="4"/>
        <charset val="136"/>
      </rPr>
      <t>彰東</t>
    </r>
    <r>
      <rPr>
        <sz val="12"/>
        <rFont val="Times New Roman"/>
        <family val="1"/>
      </rPr>
      <t>22</t>
    </r>
    <phoneticPr fontId="13" type="noConversion"/>
  </si>
  <si>
    <r>
      <t xml:space="preserve">31 </t>
    </r>
    <r>
      <rPr>
        <sz val="12"/>
        <rFont val="標楷體"/>
        <family val="4"/>
        <charset val="136"/>
      </rPr>
      <t>崙厝</t>
    </r>
  </si>
  <si>
    <r>
      <t xml:space="preserve">21 </t>
    </r>
    <r>
      <rPr>
        <sz val="12"/>
        <rFont val="標楷體"/>
        <family val="4"/>
        <charset val="136"/>
      </rPr>
      <t>竹寮</t>
    </r>
  </si>
  <si>
    <r>
      <t xml:space="preserve">23 </t>
    </r>
    <r>
      <rPr>
        <sz val="12"/>
        <rFont val="標楷體"/>
        <family val="4"/>
        <charset val="136"/>
      </rPr>
      <t>馬興</t>
    </r>
  </si>
  <si>
    <r>
      <t xml:space="preserve">24 </t>
    </r>
    <r>
      <rPr>
        <sz val="12"/>
        <rFont val="標楷體"/>
        <family val="4"/>
        <charset val="136"/>
      </rPr>
      <t>東山</t>
    </r>
    <phoneticPr fontId="13" type="noConversion"/>
  </si>
  <si>
    <t>IV54</t>
  </si>
  <si>
    <r>
      <t xml:space="preserve">24 </t>
    </r>
    <r>
      <rPr>
        <sz val="12"/>
        <rFont val="標楷體"/>
        <family val="4"/>
        <charset val="136"/>
      </rPr>
      <t>大崙</t>
    </r>
  </si>
  <si>
    <r>
      <t xml:space="preserve">24 </t>
    </r>
    <r>
      <rPr>
        <sz val="12"/>
        <rFont val="標楷體"/>
        <family val="4"/>
        <charset val="136"/>
      </rPr>
      <t>文宗</t>
    </r>
  </si>
  <si>
    <r>
      <t xml:space="preserve">28 </t>
    </r>
    <r>
      <rPr>
        <sz val="12"/>
        <rFont val="標楷體"/>
        <family val="4"/>
        <charset val="136"/>
      </rPr>
      <t>芳隆</t>
    </r>
  </si>
  <si>
    <r>
      <rPr>
        <sz val="12"/>
        <rFont val="標楷體"/>
        <family val="4"/>
        <charset val="136"/>
      </rPr>
      <t>全興</t>
    </r>
    <r>
      <rPr>
        <sz val="12"/>
        <rFont val="Times New Roman"/>
        <family val="1"/>
      </rPr>
      <t>53</t>
    </r>
    <phoneticPr fontId="13" type="noConversion"/>
  </si>
  <si>
    <t>9B54</t>
  </si>
  <si>
    <t>9C23</t>
  </si>
  <si>
    <t>9F54</t>
    <phoneticPr fontId="13" type="noConversion"/>
  </si>
  <si>
    <t>9G23</t>
  </si>
  <si>
    <r>
      <t xml:space="preserve">23 </t>
    </r>
    <r>
      <rPr>
        <sz val="12"/>
        <rFont val="標楷體"/>
        <family val="4"/>
        <charset val="136"/>
      </rPr>
      <t>崙尾</t>
    </r>
    <phoneticPr fontId="13" type="noConversion"/>
  </si>
  <si>
    <t>9I23</t>
  </si>
  <si>
    <r>
      <t xml:space="preserve"> </t>
    </r>
    <r>
      <rPr>
        <sz val="12"/>
        <rFont val="標楷體"/>
        <family val="4"/>
        <charset val="136"/>
      </rPr>
      <t>埔鹽</t>
    </r>
    <r>
      <rPr>
        <sz val="12"/>
        <rFont val="Times New Roman"/>
        <family val="1"/>
      </rPr>
      <t>12</t>
    </r>
    <phoneticPr fontId="13" type="noConversion"/>
  </si>
  <si>
    <t>9K24</t>
  </si>
  <si>
    <t>9L24</t>
    <phoneticPr fontId="13" type="noConversion"/>
  </si>
  <si>
    <t>9M23</t>
  </si>
  <si>
    <t>9N23</t>
    <phoneticPr fontId="13" type="noConversion"/>
  </si>
  <si>
    <t>9P13</t>
    <phoneticPr fontId="13" type="noConversion"/>
  </si>
  <si>
    <t>IG34</t>
  </si>
  <si>
    <r>
      <rPr>
        <sz val="12"/>
        <rFont val="標楷體"/>
        <family val="4"/>
        <charset val="136"/>
      </rPr>
      <t>彰化</t>
    </r>
    <r>
      <rPr>
        <sz val="12"/>
        <rFont val="Times New Roman"/>
        <family val="1"/>
      </rPr>
      <t>33</t>
    </r>
    <phoneticPr fontId="13" type="noConversion"/>
  </si>
  <si>
    <r>
      <t xml:space="preserve"> </t>
    </r>
    <r>
      <rPr>
        <sz val="12"/>
        <rFont val="標楷體"/>
        <family val="4"/>
        <charset val="136"/>
      </rPr>
      <t>鹿東</t>
    </r>
    <r>
      <rPr>
        <sz val="12"/>
        <rFont val="Times New Roman"/>
        <family val="1"/>
      </rPr>
      <t>55</t>
    </r>
  </si>
  <si>
    <r>
      <t xml:space="preserve">25 </t>
    </r>
    <r>
      <rPr>
        <sz val="12"/>
        <rFont val="標楷體"/>
        <family val="4"/>
        <charset val="136"/>
      </rPr>
      <t>湖水</t>
    </r>
    <phoneticPr fontId="13" type="noConversion"/>
  </si>
  <si>
    <t>IV55</t>
  </si>
  <si>
    <r>
      <rPr>
        <sz val="12"/>
        <rFont val="標楷體"/>
        <family val="4"/>
        <charset val="136"/>
      </rPr>
      <t>全興</t>
    </r>
    <r>
      <rPr>
        <sz val="12"/>
        <rFont val="Times New Roman"/>
        <family val="1"/>
      </rPr>
      <t>54</t>
    </r>
    <phoneticPr fontId="13" type="noConversion"/>
  </si>
  <si>
    <r>
      <t>#3 B</t>
    </r>
    <r>
      <rPr>
        <b/>
        <sz val="12"/>
        <rFont val="Arial"/>
        <family val="2"/>
      </rPr>
      <t>圈</t>
    </r>
    <phoneticPr fontId="13" type="noConversion"/>
  </si>
  <si>
    <t>9B55</t>
  </si>
  <si>
    <t>9C24</t>
  </si>
  <si>
    <t>9F55</t>
    <phoneticPr fontId="13" type="noConversion"/>
  </si>
  <si>
    <t>9G24</t>
  </si>
  <si>
    <r>
      <t xml:space="preserve">24 </t>
    </r>
    <r>
      <rPr>
        <sz val="12"/>
        <rFont val="標楷體"/>
        <family val="4"/>
        <charset val="136"/>
      </rPr>
      <t>崙草</t>
    </r>
    <phoneticPr fontId="13" type="noConversion"/>
  </si>
  <si>
    <t>9I24</t>
  </si>
  <si>
    <t>9K25</t>
  </si>
  <si>
    <t>9L25</t>
    <phoneticPr fontId="13" type="noConversion"/>
  </si>
  <si>
    <t>9M24</t>
  </si>
  <si>
    <t>9N24</t>
    <phoneticPr fontId="13" type="noConversion"/>
  </si>
  <si>
    <t>9P14</t>
    <phoneticPr fontId="13" type="noConversion"/>
  </si>
  <si>
    <r>
      <t xml:space="preserve">32 </t>
    </r>
    <r>
      <rPr>
        <sz val="12"/>
        <rFont val="標楷體"/>
        <family val="4"/>
        <charset val="136"/>
      </rPr>
      <t>鐵山</t>
    </r>
    <phoneticPr fontId="13" type="noConversion"/>
  </si>
  <si>
    <r>
      <t xml:space="preserve">25 </t>
    </r>
    <r>
      <rPr>
        <sz val="12"/>
        <rFont val="標楷體"/>
        <family val="4"/>
        <charset val="136"/>
      </rPr>
      <t>北美</t>
    </r>
    <phoneticPr fontId="13" type="noConversion"/>
  </si>
  <si>
    <r>
      <t xml:space="preserve">22 </t>
    </r>
    <r>
      <rPr>
        <sz val="12"/>
        <rFont val="標楷體"/>
        <family val="4"/>
        <charset val="136"/>
      </rPr>
      <t>海埔</t>
    </r>
  </si>
  <si>
    <r>
      <t xml:space="preserve">26 </t>
    </r>
    <r>
      <rPr>
        <sz val="12"/>
        <rFont val="標楷體"/>
        <family val="4"/>
        <charset val="136"/>
      </rPr>
      <t>湳底</t>
    </r>
  </si>
  <si>
    <r>
      <t xml:space="preserve">24 </t>
    </r>
    <r>
      <rPr>
        <sz val="12"/>
        <rFont val="標楷體"/>
        <family val="4"/>
        <charset val="136"/>
      </rPr>
      <t>溝頭</t>
    </r>
  </si>
  <si>
    <r>
      <t xml:space="preserve">30 </t>
    </r>
    <r>
      <rPr>
        <sz val="12"/>
        <rFont val="標楷體"/>
        <family val="4"/>
        <charset val="136"/>
      </rPr>
      <t>田頭</t>
    </r>
    <phoneticPr fontId="13" type="noConversion"/>
  </si>
  <si>
    <t>#M1B</t>
    <phoneticPr fontId="13" type="noConversion"/>
  </si>
  <si>
    <r>
      <t xml:space="preserve">25 </t>
    </r>
    <r>
      <rPr>
        <sz val="12"/>
        <rFont val="標楷體"/>
        <family val="4"/>
        <charset val="136"/>
      </rPr>
      <t>西安</t>
    </r>
  </si>
  <si>
    <r>
      <t xml:space="preserve">25 </t>
    </r>
    <r>
      <rPr>
        <sz val="12"/>
        <rFont val="標楷體"/>
        <family val="4"/>
        <charset val="136"/>
      </rPr>
      <t>西門</t>
    </r>
  </si>
  <si>
    <r>
      <t xml:space="preserve">30 </t>
    </r>
    <r>
      <rPr>
        <sz val="12"/>
        <rFont val="標楷體"/>
        <family val="4"/>
        <charset val="136"/>
      </rPr>
      <t>汴頭</t>
    </r>
  </si>
  <si>
    <r>
      <rPr>
        <sz val="12"/>
        <rFont val="標楷體"/>
        <family val="4"/>
        <charset val="136"/>
      </rPr>
      <t>彰化</t>
    </r>
    <r>
      <rPr>
        <sz val="12"/>
        <rFont val="Times New Roman"/>
        <family val="1"/>
      </rPr>
      <t>34</t>
    </r>
    <phoneticPr fontId="13" type="noConversion"/>
  </si>
  <si>
    <r>
      <t xml:space="preserve">23 </t>
    </r>
    <r>
      <rPr>
        <sz val="12"/>
        <rFont val="標楷體"/>
        <family val="4"/>
        <charset val="136"/>
      </rPr>
      <t>太平</t>
    </r>
  </si>
  <si>
    <r>
      <t xml:space="preserve">26 </t>
    </r>
    <r>
      <rPr>
        <sz val="12"/>
        <rFont val="標楷體"/>
        <family val="4"/>
        <charset val="136"/>
      </rPr>
      <t>牛埔</t>
    </r>
  </si>
  <si>
    <r>
      <t xml:space="preserve">28 </t>
    </r>
    <r>
      <rPr>
        <sz val="12"/>
        <rFont val="標楷體"/>
        <family val="4"/>
        <charset val="136"/>
      </rPr>
      <t>黃厝</t>
    </r>
  </si>
  <si>
    <r>
      <t xml:space="preserve"> </t>
    </r>
    <r>
      <rPr>
        <sz val="12"/>
        <rFont val="標楷體"/>
        <family val="4"/>
        <charset val="136"/>
      </rPr>
      <t>鹿東</t>
    </r>
    <r>
      <rPr>
        <sz val="12"/>
        <rFont val="Times New Roman"/>
        <family val="1"/>
      </rPr>
      <t>56</t>
    </r>
    <phoneticPr fontId="13" type="noConversion"/>
  </si>
  <si>
    <r>
      <t>22 </t>
    </r>
    <r>
      <rPr>
        <sz val="12"/>
        <rFont val="標楷體"/>
        <family val="4"/>
        <charset val="136"/>
      </rPr>
      <t>仔</t>
    </r>
    <phoneticPr fontId="13" type="noConversion"/>
  </si>
  <si>
    <r>
      <rPr>
        <sz val="12"/>
        <rFont val="標楷體"/>
        <family val="4"/>
        <charset val="136"/>
      </rPr>
      <t>彰東</t>
    </r>
    <r>
      <rPr>
        <sz val="12"/>
        <rFont val="Times New Roman"/>
        <family val="1"/>
      </rPr>
      <t>23</t>
    </r>
    <phoneticPr fontId="13" type="noConversion"/>
  </si>
  <si>
    <r>
      <t xml:space="preserve">32 </t>
    </r>
    <r>
      <rPr>
        <sz val="12"/>
        <rFont val="標楷體"/>
        <family val="4"/>
        <charset val="136"/>
      </rPr>
      <t>雅果</t>
    </r>
  </si>
  <si>
    <r>
      <t xml:space="preserve">22 </t>
    </r>
    <r>
      <rPr>
        <sz val="12"/>
        <rFont val="標楷體"/>
        <family val="4"/>
        <charset val="136"/>
      </rPr>
      <t>趙甲</t>
    </r>
  </si>
  <si>
    <r>
      <t xml:space="preserve">25 </t>
    </r>
    <r>
      <rPr>
        <sz val="12"/>
        <rFont val="標楷體"/>
        <family val="4"/>
        <charset val="136"/>
      </rPr>
      <t>葉厝</t>
    </r>
  </si>
  <si>
    <r>
      <t xml:space="preserve">25 </t>
    </r>
    <r>
      <rPr>
        <sz val="12"/>
        <rFont val="標楷體"/>
        <family val="4"/>
        <charset val="136"/>
      </rPr>
      <t>榮光</t>
    </r>
  </si>
  <si>
    <r>
      <t xml:space="preserve">25 </t>
    </r>
    <r>
      <rPr>
        <sz val="12"/>
        <rFont val="標楷體"/>
        <family val="4"/>
        <charset val="136"/>
      </rPr>
      <t>斗裕</t>
    </r>
  </si>
  <si>
    <r>
      <t xml:space="preserve">29 </t>
    </r>
    <r>
      <rPr>
        <sz val="12"/>
        <rFont val="標楷體"/>
        <family val="4"/>
        <charset val="136"/>
      </rPr>
      <t>芳六</t>
    </r>
    <phoneticPr fontId="13" type="noConversion"/>
  </si>
  <si>
    <r>
      <rPr>
        <sz val="12"/>
        <rFont val="標楷體"/>
        <family val="4"/>
        <charset val="136"/>
      </rPr>
      <t>全興</t>
    </r>
    <r>
      <rPr>
        <sz val="12"/>
        <rFont val="Times New Roman"/>
        <family val="1"/>
      </rPr>
      <t>55</t>
    </r>
    <phoneticPr fontId="13" type="noConversion"/>
  </si>
  <si>
    <r>
      <rPr>
        <sz val="12"/>
        <rFont val="標楷體"/>
        <family val="4"/>
        <charset val="136"/>
      </rPr>
      <t>彰濱</t>
    </r>
    <r>
      <rPr>
        <sz val="12"/>
        <rFont val="Times New Roman"/>
        <family val="1"/>
      </rPr>
      <t>64</t>
    </r>
    <phoneticPr fontId="13" type="noConversion"/>
  </si>
  <si>
    <t>9B56</t>
    <phoneticPr fontId="13" type="noConversion"/>
  </si>
  <si>
    <t>9F56</t>
  </si>
  <si>
    <r>
      <t>#1 B</t>
    </r>
    <r>
      <rPr>
        <b/>
        <sz val="12"/>
        <rFont val="標楷體"/>
        <family val="4"/>
        <charset val="136"/>
      </rPr>
      <t>圈</t>
    </r>
    <phoneticPr fontId="13" type="noConversion"/>
  </si>
  <si>
    <r>
      <t xml:space="preserve">25 </t>
    </r>
    <r>
      <rPr>
        <sz val="12"/>
        <rFont val="標楷體"/>
        <family val="4"/>
        <charset val="136"/>
      </rPr>
      <t>南勢</t>
    </r>
    <phoneticPr fontId="13" type="noConversion"/>
  </si>
  <si>
    <t>9I25</t>
  </si>
  <si>
    <r>
      <t xml:space="preserve"> </t>
    </r>
    <r>
      <rPr>
        <sz val="12"/>
        <rFont val="標楷體"/>
        <family val="4"/>
        <charset val="136"/>
      </rPr>
      <t>埔鹽</t>
    </r>
    <r>
      <rPr>
        <sz val="12"/>
        <rFont val="Times New Roman"/>
        <family val="1"/>
      </rPr>
      <t>13</t>
    </r>
    <phoneticPr fontId="13" type="noConversion"/>
  </si>
  <si>
    <t>#1B</t>
    <phoneticPr fontId="13" type="noConversion"/>
  </si>
  <si>
    <t>#2B</t>
    <phoneticPr fontId="13" type="noConversion"/>
  </si>
  <si>
    <t>IG35</t>
    <phoneticPr fontId="13" type="noConversion"/>
  </si>
  <si>
    <r>
      <t>#1 B</t>
    </r>
    <r>
      <rPr>
        <b/>
        <sz val="12"/>
        <rFont val="標楷體"/>
        <family val="4"/>
        <charset val="136"/>
      </rPr>
      <t>圈</t>
    </r>
  </si>
  <si>
    <r>
      <rPr>
        <sz val="12"/>
        <rFont val="標楷體"/>
        <family val="4"/>
        <charset val="136"/>
      </rPr>
      <t>全興</t>
    </r>
    <r>
      <rPr>
        <sz val="12"/>
        <rFont val="Times New Roman"/>
        <family val="1"/>
      </rPr>
      <t>56</t>
    </r>
    <phoneticPr fontId="13" type="noConversion"/>
  </si>
  <si>
    <r>
      <rPr>
        <sz val="12"/>
        <rFont val="標楷體"/>
        <family val="4"/>
        <charset val="136"/>
      </rPr>
      <t>彰濱</t>
    </r>
    <r>
      <rPr>
        <sz val="12"/>
        <rFont val="Times New Roman"/>
        <family val="1"/>
      </rPr>
      <t>65</t>
    </r>
    <phoneticPr fontId="13" type="noConversion"/>
  </si>
  <si>
    <t>9B57</t>
  </si>
  <si>
    <t>9C25</t>
    <phoneticPr fontId="13" type="noConversion"/>
  </si>
  <si>
    <t>9F57</t>
    <phoneticPr fontId="13" type="noConversion"/>
  </si>
  <si>
    <t>9G25</t>
  </si>
  <si>
    <r>
      <t>#2 B</t>
    </r>
    <r>
      <rPr>
        <b/>
        <sz val="12"/>
        <rFont val="標楷體"/>
        <family val="4"/>
        <charset val="136"/>
      </rPr>
      <t>圈</t>
    </r>
    <phoneticPr fontId="13" type="noConversion"/>
  </si>
  <si>
    <t>9L26</t>
    <phoneticPr fontId="13" type="noConversion"/>
  </si>
  <si>
    <t>9M25</t>
    <phoneticPr fontId="13" type="noConversion"/>
  </si>
  <si>
    <t>9N25</t>
    <phoneticPr fontId="13" type="noConversion"/>
  </si>
  <si>
    <t>9P15</t>
    <phoneticPr fontId="13" type="noConversion"/>
  </si>
  <si>
    <r>
      <t xml:space="preserve">35 </t>
    </r>
    <r>
      <rPr>
        <sz val="12"/>
        <rFont val="標楷體"/>
        <family val="4"/>
        <charset val="136"/>
      </rPr>
      <t>彰茂</t>
    </r>
    <phoneticPr fontId="13" type="noConversion"/>
  </si>
  <si>
    <r>
      <t xml:space="preserve">31 </t>
    </r>
    <r>
      <rPr>
        <sz val="12"/>
        <rFont val="標楷體"/>
        <family val="4"/>
        <charset val="136"/>
      </rPr>
      <t>北新</t>
    </r>
    <phoneticPr fontId="13" type="noConversion"/>
  </si>
  <si>
    <r>
      <t xml:space="preserve">30 </t>
    </r>
    <r>
      <rPr>
        <sz val="12"/>
        <rFont val="標楷體"/>
        <family val="4"/>
        <charset val="136"/>
      </rPr>
      <t>下庄</t>
    </r>
  </si>
  <si>
    <r>
      <t xml:space="preserve">28 </t>
    </r>
    <r>
      <rPr>
        <sz val="12"/>
        <rFont val="標楷體"/>
        <family val="4"/>
        <charset val="136"/>
      </rPr>
      <t>溪湖</t>
    </r>
  </si>
  <si>
    <r>
      <t xml:space="preserve">25 </t>
    </r>
    <r>
      <rPr>
        <sz val="12"/>
        <rFont val="標楷體"/>
        <family val="4"/>
        <charset val="136"/>
      </rPr>
      <t>永安</t>
    </r>
  </si>
  <si>
    <r>
      <t xml:space="preserve">33 </t>
    </r>
    <r>
      <rPr>
        <sz val="12"/>
        <rFont val="標楷體"/>
        <family val="4"/>
        <charset val="136"/>
      </rPr>
      <t>溪工</t>
    </r>
    <phoneticPr fontId="13" type="noConversion"/>
  </si>
  <si>
    <t>IG36</t>
  </si>
  <si>
    <r>
      <t xml:space="preserve">27 </t>
    </r>
    <r>
      <rPr>
        <sz val="12"/>
        <rFont val="標楷體"/>
        <family val="4"/>
        <charset val="136"/>
      </rPr>
      <t>西鎮</t>
    </r>
  </si>
  <si>
    <r>
      <t xml:space="preserve">26 </t>
    </r>
    <r>
      <rPr>
        <sz val="12"/>
        <rFont val="標楷體"/>
        <family val="4"/>
        <charset val="136"/>
      </rPr>
      <t>南興</t>
    </r>
  </si>
  <si>
    <r>
      <t xml:space="preserve">33 </t>
    </r>
    <r>
      <rPr>
        <sz val="12"/>
        <rFont val="標楷體"/>
        <family val="4"/>
        <charset val="136"/>
      </rPr>
      <t>和崁</t>
    </r>
  </si>
  <si>
    <r>
      <rPr>
        <sz val="12"/>
        <rFont val="標楷體"/>
        <family val="4"/>
        <charset val="136"/>
      </rPr>
      <t>彰化</t>
    </r>
    <r>
      <rPr>
        <sz val="12"/>
        <rFont val="Times New Roman"/>
        <family val="1"/>
      </rPr>
      <t>46</t>
    </r>
    <phoneticPr fontId="13" type="noConversion"/>
  </si>
  <si>
    <r>
      <t xml:space="preserve">24 </t>
    </r>
    <r>
      <rPr>
        <sz val="12"/>
        <rFont val="標楷體"/>
        <family val="4"/>
        <charset val="136"/>
      </rPr>
      <t>中央</t>
    </r>
  </si>
  <si>
    <r>
      <t xml:space="preserve">29 </t>
    </r>
    <r>
      <rPr>
        <sz val="12"/>
        <rFont val="標楷體"/>
        <family val="4"/>
        <charset val="136"/>
      </rPr>
      <t>山坑</t>
    </r>
  </si>
  <si>
    <r>
      <t xml:space="preserve">29 </t>
    </r>
    <r>
      <rPr>
        <sz val="12"/>
        <rFont val="標楷體"/>
        <family val="4"/>
        <charset val="136"/>
      </rPr>
      <t>村上</t>
    </r>
  </si>
  <si>
    <r>
      <t xml:space="preserve">24 </t>
    </r>
    <r>
      <rPr>
        <sz val="12"/>
        <rFont val="標楷體"/>
        <family val="4"/>
        <charset val="136"/>
      </rPr>
      <t>福工</t>
    </r>
  </si>
  <si>
    <r>
      <rPr>
        <sz val="12"/>
        <rFont val="標楷體"/>
        <family val="4"/>
        <charset val="136"/>
      </rPr>
      <t>彰東</t>
    </r>
    <r>
      <rPr>
        <sz val="12"/>
        <rFont val="Times New Roman"/>
        <family val="1"/>
      </rPr>
      <t>24</t>
    </r>
    <phoneticPr fontId="13" type="noConversion"/>
  </si>
  <si>
    <r>
      <t xml:space="preserve">33 </t>
    </r>
    <r>
      <rPr>
        <sz val="12"/>
        <rFont val="標楷體"/>
        <family val="4"/>
        <charset val="136"/>
      </rPr>
      <t>清水</t>
    </r>
  </si>
  <si>
    <r>
      <t xml:space="preserve">27 </t>
    </r>
    <r>
      <rPr>
        <sz val="12"/>
        <rFont val="標楷體"/>
        <family val="4"/>
        <charset val="136"/>
      </rPr>
      <t>建平</t>
    </r>
    <phoneticPr fontId="13" type="noConversion"/>
  </si>
  <si>
    <r>
      <t xml:space="preserve">29 </t>
    </r>
    <r>
      <rPr>
        <sz val="12"/>
        <rFont val="標楷體"/>
        <family val="4"/>
        <charset val="136"/>
      </rPr>
      <t>嘉佃</t>
    </r>
  </si>
  <si>
    <r>
      <t xml:space="preserve">31 </t>
    </r>
    <r>
      <rPr>
        <sz val="12"/>
        <rFont val="標楷體"/>
        <family val="4"/>
        <charset val="136"/>
      </rPr>
      <t>東新</t>
    </r>
    <phoneticPr fontId="13" type="noConversion"/>
  </si>
  <si>
    <r>
      <t xml:space="preserve">26 </t>
    </r>
    <r>
      <rPr>
        <sz val="12"/>
        <rFont val="標楷體"/>
        <family val="4"/>
        <charset val="136"/>
      </rPr>
      <t>惠民</t>
    </r>
  </si>
  <si>
    <r>
      <t xml:space="preserve">26 </t>
    </r>
    <r>
      <rPr>
        <sz val="12"/>
        <rFont val="標楷體"/>
        <family val="4"/>
        <charset val="136"/>
      </rPr>
      <t>斗洲</t>
    </r>
  </si>
  <si>
    <r>
      <t xml:space="preserve">31 </t>
    </r>
    <r>
      <rPr>
        <sz val="12"/>
        <rFont val="標楷體"/>
        <family val="4"/>
        <charset val="136"/>
      </rPr>
      <t>芳森</t>
    </r>
    <phoneticPr fontId="13" type="noConversion"/>
  </si>
  <si>
    <t>9B58</t>
    <phoneticPr fontId="13" type="noConversion"/>
  </si>
  <si>
    <t>9C26</t>
    <phoneticPr fontId="13" type="noConversion"/>
  </si>
  <si>
    <t>9F58</t>
    <phoneticPr fontId="13" type="noConversion"/>
  </si>
  <si>
    <r>
      <t xml:space="preserve">26 </t>
    </r>
    <r>
      <rPr>
        <sz val="12"/>
        <rFont val="標楷體"/>
        <family val="4"/>
        <charset val="136"/>
      </rPr>
      <t>草洋</t>
    </r>
    <phoneticPr fontId="13" type="noConversion"/>
  </si>
  <si>
    <t>9I36</t>
  </si>
  <si>
    <r>
      <t xml:space="preserve"> </t>
    </r>
    <r>
      <rPr>
        <sz val="12"/>
        <rFont val="標楷體"/>
        <family val="4"/>
        <charset val="136"/>
      </rPr>
      <t>埔鹽</t>
    </r>
    <r>
      <rPr>
        <sz val="12"/>
        <rFont val="Times New Roman"/>
        <family val="1"/>
      </rPr>
      <t>14</t>
    </r>
    <phoneticPr fontId="13" type="noConversion"/>
  </si>
  <si>
    <t>9K27</t>
  </si>
  <si>
    <t>9L27</t>
    <phoneticPr fontId="13" type="noConversion"/>
  </si>
  <si>
    <t>9M26</t>
  </si>
  <si>
    <t>9N26</t>
    <phoneticPr fontId="13" type="noConversion"/>
  </si>
  <si>
    <t>9P16</t>
    <phoneticPr fontId="13" type="noConversion"/>
  </si>
  <si>
    <t>IG37</t>
  </si>
  <si>
    <r>
      <rPr>
        <sz val="12"/>
        <rFont val="標楷體"/>
        <family val="4"/>
        <charset val="136"/>
      </rPr>
      <t>彰化</t>
    </r>
    <r>
      <rPr>
        <sz val="12"/>
        <rFont val="Times New Roman"/>
        <family val="1"/>
      </rPr>
      <t>47</t>
    </r>
    <phoneticPr fontId="13" type="noConversion"/>
  </si>
  <si>
    <r>
      <t xml:space="preserve">32 </t>
    </r>
    <r>
      <rPr>
        <sz val="12"/>
        <rFont val="標楷體"/>
        <family val="4"/>
        <charset val="136"/>
      </rPr>
      <t>西東</t>
    </r>
    <phoneticPr fontId="13" type="noConversion"/>
  </si>
  <si>
    <t>9C27</t>
    <phoneticPr fontId="13" type="noConversion"/>
  </si>
  <si>
    <r>
      <t xml:space="preserve">27 </t>
    </r>
    <r>
      <rPr>
        <sz val="12"/>
        <rFont val="標楷體"/>
        <family val="4"/>
        <charset val="136"/>
      </rPr>
      <t>草港</t>
    </r>
    <phoneticPr fontId="13" type="noConversion"/>
  </si>
  <si>
    <t>9I37</t>
  </si>
  <si>
    <t>9K28</t>
  </si>
  <si>
    <t>9L28</t>
    <phoneticPr fontId="13" type="noConversion"/>
  </si>
  <si>
    <t>9M27</t>
  </si>
  <si>
    <t>9N27</t>
  </si>
  <si>
    <t>9P17</t>
    <phoneticPr fontId="13" type="noConversion"/>
  </si>
  <si>
    <r>
      <t xml:space="preserve">37 </t>
    </r>
    <r>
      <rPr>
        <sz val="12"/>
        <rFont val="標楷體"/>
        <family val="4"/>
        <charset val="136"/>
      </rPr>
      <t>北</t>
    </r>
    <r>
      <rPr>
        <sz val="12"/>
        <rFont val="Times New Roman"/>
        <family val="1"/>
      </rPr>
      <t></t>
    </r>
    <phoneticPr fontId="13" type="noConversion"/>
  </si>
  <si>
    <r>
      <t xml:space="preserve">38 </t>
    </r>
    <r>
      <rPr>
        <sz val="12"/>
        <rFont val="標楷體"/>
        <family val="4"/>
        <charset val="136"/>
      </rPr>
      <t>北建</t>
    </r>
    <phoneticPr fontId="13" type="noConversion"/>
  </si>
  <si>
    <r>
      <t xml:space="preserve">31 </t>
    </r>
    <r>
      <rPr>
        <sz val="12"/>
        <rFont val="標楷體"/>
        <family val="4"/>
        <charset val="136"/>
      </rPr>
      <t>鹿一</t>
    </r>
  </si>
  <si>
    <r>
      <t xml:space="preserve">31 </t>
    </r>
    <r>
      <rPr>
        <sz val="12"/>
        <rFont val="標楷體"/>
        <family val="4"/>
        <charset val="136"/>
      </rPr>
      <t>湖北</t>
    </r>
  </si>
  <si>
    <r>
      <t xml:space="preserve">27 </t>
    </r>
    <r>
      <rPr>
        <sz val="12"/>
        <rFont val="標楷體"/>
        <family val="4"/>
        <charset val="136"/>
      </rPr>
      <t>埤北</t>
    </r>
  </si>
  <si>
    <r>
      <t xml:space="preserve">34 </t>
    </r>
    <r>
      <rPr>
        <sz val="12"/>
        <rFont val="標楷體"/>
        <family val="4"/>
        <charset val="136"/>
      </rPr>
      <t>農場</t>
    </r>
    <phoneticPr fontId="13" type="noConversion"/>
  </si>
  <si>
    <t>IG38</t>
  </si>
  <si>
    <r>
      <t xml:space="preserve">28 </t>
    </r>
    <r>
      <rPr>
        <sz val="12"/>
        <rFont val="標楷體"/>
        <family val="4"/>
        <charset val="136"/>
      </rPr>
      <t>西溝</t>
    </r>
  </si>
  <si>
    <r>
      <t xml:space="preserve">27 </t>
    </r>
    <r>
      <rPr>
        <sz val="12"/>
        <rFont val="標楷體"/>
        <family val="4"/>
        <charset val="136"/>
      </rPr>
      <t>南和</t>
    </r>
  </si>
  <si>
    <r>
      <t xml:space="preserve">34 </t>
    </r>
    <r>
      <rPr>
        <sz val="12"/>
        <rFont val="標楷體"/>
        <family val="4"/>
        <charset val="136"/>
      </rPr>
      <t>和張</t>
    </r>
  </si>
  <si>
    <r>
      <rPr>
        <sz val="12"/>
        <rFont val="標楷體"/>
        <family val="4"/>
        <charset val="136"/>
      </rPr>
      <t>彰化</t>
    </r>
    <r>
      <rPr>
        <sz val="12"/>
        <rFont val="Times New Roman"/>
        <family val="1"/>
      </rPr>
      <t>48</t>
    </r>
    <phoneticPr fontId="13" type="noConversion"/>
  </si>
  <si>
    <r>
      <t xml:space="preserve">27 </t>
    </r>
    <r>
      <rPr>
        <sz val="12"/>
        <rFont val="標楷體"/>
        <family val="4"/>
        <charset val="136"/>
      </rPr>
      <t>萬年</t>
    </r>
  </si>
  <si>
    <r>
      <t xml:space="preserve">30 </t>
    </r>
    <r>
      <rPr>
        <sz val="12"/>
        <rFont val="標楷體"/>
        <family val="4"/>
        <charset val="136"/>
      </rPr>
      <t>竹彰</t>
    </r>
  </si>
  <si>
    <r>
      <t xml:space="preserve">31 </t>
    </r>
    <r>
      <rPr>
        <sz val="12"/>
        <rFont val="標楷體"/>
        <family val="4"/>
        <charset val="136"/>
      </rPr>
      <t>三芬</t>
    </r>
  </si>
  <si>
    <r>
      <t xml:space="preserve"> </t>
    </r>
    <r>
      <rPr>
        <sz val="12"/>
        <rFont val="標楷體"/>
        <family val="4"/>
        <charset val="136"/>
      </rPr>
      <t>鹿東</t>
    </r>
    <r>
      <rPr>
        <sz val="12"/>
        <rFont val="Times New Roman"/>
        <family val="1"/>
      </rPr>
      <t>21</t>
    </r>
  </si>
  <si>
    <r>
      <t xml:space="preserve">29 </t>
    </r>
    <r>
      <rPr>
        <sz val="12"/>
        <rFont val="標楷體"/>
        <family val="4"/>
        <charset val="136"/>
      </rPr>
      <t>金崙</t>
    </r>
  </si>
  <si>
    <r>
      <rPr>
        <sz val="12"/>
        <rFont val="標楷體"/>
        <family val="4"/>
        <charset val="136"/>
      </rPr>
      <t>彰東</t>
    </r>
    <r>
      <rPr>
        <sz val="12"/>
        <rFont val="Times New Roman"/>
        <family val="1"/>
      </rPr>
      <t>25</t>
    </r>
    <phoneticPr fontId="13" type="noConversion"/>
  </si>
  <si>
    <r>
      <t xml:space="preserve">34 </t>
    </r>
    <r>
      <rPr>
        <sz val="12"/>
        <rFont val="標楷體"/>
        <family val="4"/>
        <charset val="136"/>
      </rPr>
      <t>美雅</t>
    </r>
  </si>
  <si>
    <r>
      <t xml:space="preserve">29 </t>
    </r>
    <r>
      <rPr>
        <sz val="12"/>
        <rFont val="標楷體"/>
        <family val="4"/>
        <charset val="136"/>
      </rPr>
      <t>胡厝</t>
    </r>
  </si>
  <si>
    <r>
      <t xml:space="preserve">34 </t>
    </r>
    <r>
      <rPr>
        <sz val="12"/>
        <rFont val="標楷體"/>
        <family val="4"/>
        <charset val="136"/>
      </rPr>
      <t>溝南</t>
    </r>
  </si>
  <si>
    <r>
      <t xml:space="preserve">33 </t>
    </r>
    <r>
      <rPr>
        <sz val="12"/>
        <rFont val="標楷體"/>
        <family val="4"/>
        <charset val="136"/>
      </rPr>
      <t>三民</t>
    </r>
    <phoneticPr fontId="13" type="noConversion"/>
  </si>
  <si>
    <r>
      <t xml:space="preserve">29 </t>
    </r>
    <r>
      <rPr>
        <sz val="12"/>
        <rFont val="標楷體"/>
        <family val="4"/>
        <charset val="136"/>
      </rPr>
      <t>華成</t>
    </r>
  </si>
  <si>
    <r>
      <t xml:space="preserve">30 </t>
    </r>
    <r>
      <rPr>
        <sz val="12"/>
        <rFont val="標楷體"/>
        <family val="4"/>
        <charset val="136"/>
      </rPr>
      <t>斗湖</t>
    </r>
  </si>
  <si>
    <r>
      <t xml:space="preserve">32 </t>
    </r>
    <r>
      <rPr>
        <sz val="12"/>
        <rFont val="標楷體"/>
        <family val="4"/>
        <charset val="136"/>
      </rPr>
      <t>芳中</t>
    </r>
    <phoneticPr fontId="13" type="noConversion"/>
  </si>
  <si>
    <t>9C28</t>
    <phoneticPr fontId="13" type="noConversion"/>
  </si>
  <si>
    <r>
      <t xml:space="preserve">28 </t>
    </r>
    <r>
      <rPr>
        <sz val="12"/>
        <rFont val="標楷體"/>
        <family val="4"/>
        <charset val="136"/>
      </rPr>
      <t>草莊</t>
    </r>
    <phoneticPr fontId="13" type="noConversion"/>
  </si>
  <si>
    <t>9I38</t>
  </si>
  <si>
    <r>
      <t xml:space="preserve"> </t>
    </r>
    <r>
      <rPr>
        <sz val="12"/>
        <rFont val="標楷體"/>
        <family val="4"/>
        <charset val="136"/>
      </rPr>
      <t>埔鹽</t>
    </r>
    <r>
      <rPr>
        <sz val="12"/>
        <rFont val="Times New Roman"/>
        <family val="1"/>
      </rPr>
      <t>15</t>
    </r>
    <phoneticPr fontId="13" type="noConversion"/>
  </si>
  <si>
    <t>9K29</t>
  </si>
  <si>
    <t>9L29</t>
    <phoneticPr fontId="13" type="noConversion"/>
  </si>
  <si>
    <t>9M28</t>
  </si>
  <si>
    <t>9N28</t>
  </si>
  <si>
    <t>9P18</t>
    <phoneticPr fontId="13" type="noConversion"/>
  </si>
  <si>
    <t>IG39</t>
  </si>
  <si>
    <r>
      <rPr>
        <sz val="12"/>
        <rFont val="標楷體"/>
        <family val="4"/>
        <charset val="136"/>
      </rPr>
      <t>彰化</t>
    </r>
    <r>
      <rPr>
        <sz val="12"/>
        <rFont val="Times New Roman"/>
        <family val="1"/>
      </rPr>
      <t>49</t>
    </r>
    <phoneticPr fontId="13" type="noConversion"/>
  </si>
  <si>
    <r>
      <t xml:space="preserve"> </t>
    </r>
    <r>
      <rPr>
        <sz val="12"/>
        <rFont val="標楷體"/>
        <family val="4"/>
        <charset val="136"/>
      </rPr>
      <t>鹿東</t>
    </r>
    <r>
      <rPr>
        <sz val="12"/>
        <rFont val="Times New Roman"/>
        <family val="1"/>
      </rPr>
      <t>22</t>
    </r>
  </si>
  <si>
    <t>9C29</t>
    <phoneticPr fontId="13" type="noConversion"/>
  </si>
  <si>
    <r>
      <t xml:space="preserve">29 </t>
    </r>
    <r>
      <rPr>
        <sz val="12"/>
        <rFont val="標楷體"/>
        <family val="4"/>
        <charset val="136"/>
      </rPr>
      <t>草東</t>
    </r>
    <phoneticPr fontId="13" type="noConversion"/>
  </si>
  <si>
    <t>9I39</t>
  </si>
  <si>
    <t>9K30</t>
  </si>
  <si>
    <t>9L30</t>
    <phoneticPr fontId="13" type="noConversion"/>
  </si>
  <si>
    <t>9M29</t>
  </si>
  <si>
    <t>9N29</t>
  </si>
  <si>
    <t>9P19</t>
    <phoneticPr fontId="13" type="noConversion"/>
  </si>
  <si>
    <r>
      <t>#3 A</t>
    </r>
    <r>
      <rPr>
        <b/>
        <sz val="12"/>
        <rFont val="標楷體"/>
        <family val="4"/>
        <charset val="136"/>
      </rPr>
      <t>圈</t>
    </r>
    <phoneticPr fontId="13" type="noConversion"/>
  </si>
  <si>
    <t xml:space="preserve"> #2 </t>
  </si>
  <si>
    <t>#M2A1</t>
    <phoneticPr fontId="13" type="noConversion"/>
  </si>
  <si>
    <t xml:space="preserve">#2 </t>
    <phoneticPr fontId="13" type="noConversion"/>
  </si>
  <si>
    <r>
      <t xml:space="preserve"> </t>
    </r>
    <r>
      <rPr>
        <sz val="12"/>
        <rFont val="標楷體"/>
        <family val="4"/>
        <charset val="136"/>
      </rPr>
      <t>鹿東</t>
    </r>
    <r>
      <rPr>
        <sz val="12"/>
        <rFont val="Times New Roman"/>
        <family val="1"/>
      </rPr>
      <t>23</t>
    </r>
  </si>
  <si>
    <r>
      <t>#4 A</t>
    </r>
    <r>
      <rPr>
        <b/>
        <sz val="12"/>
        <rFont val="標楷體"/>
        <family val="4"/>
        <charset val="136"/>
      </rPr>
      <t>圈</t>
    </r>
    <r>
      <rPr>
        <b/>
        <sz val="12"/>
        <rFont val="Times New Roman"/>
        <family val="1"/>
      </rPr>
      <t xml:space="preserve"> </t>
    </r>
  </si>
  <si>
    <t>#M2A</t>
    <phoneticPr fontId="13" type="noConversion"/>
  </si>
  <si>
    <t>#2MTR</t>
    <phoneticPr fontId="13" type="noConversion"/>
  </si>
  <si>
    <t xml:space="preserve"> 25MVA</t>
  </si>
  <si>
    <t>IG40</t>
    <phoneticPr fontId="13" type="noConversion"/>
  </si>
  <si>
    <r>
      <t xml:space="preserve"> </t>
    </r>
    <r>
      <rPr>
        <sz val="12"/>
        <rFont val="標楷體"/>
        <family val="4"/>
        <charset val="136"/>
      </rPr>
      <t>鹿東</t>
    </r>
    <r>
      <rPr>
        <sz val="12"/>
        <rFont val="Times New Roman"/>
        <family val="1"/>
      </rPr>
      <t>24</t>
    </r>
    <r>
      <rPr>
        <b/>
        <sz val="12"/>
        <rFont val="Times New Roman"/>
        <family val="1"/>
      </rPr>
      <t/>
    </r>
  </si>
  <si>
    <t xml:space="preserve"> 30MVA</t>
  </si>
  <si>
    <t>9B61</t>
    <phoneticPr fontId="13" type="noConversion"/>
  </si>
  <si>
    <t>9C30</t>
  </si>
  <si>
    <t>9F61</t>
    <phoneticPr fontId="13" type="noConversion"/>
  </si>
  <si>
    <t>9K31</t>
    <phoneticPr fontId="13" type="noConversion"/>
  </si>
  <si>
    <t>#3A</t>
    <phoneticPr fontId="13" type="noConversion"/>
  </si>
  <si>
    <t>IG41</t>
  </si>
  <si>
    <r>
      <t xml:space="preserve"> </t>
    </r>
    <r>
      <rPr>
        <sz val="12"/>
        <rFont val="標楷體"/>
        <family val="4"/>
        <charset val="136"/>
      </rPr>
      <t>鹿東</t>
    </r>
    <r>
      <rPr>
        <sz val="12"/>
        <rFont val="Times New Roman"/>
        <family val="1"/>
      </rPr>
      <t>25</t>
    </r>
    <phoneticPr fontId="13" type="noConversion"/>
  </si>
  <si>
    <r>
      <t xml:space="preserve">27 </t>
    </r>
    <r>
      <rPr>
        <sz val="12"/>
        <rFont val="標楷體"/>
        <family val="4"/>
        <charset val="136"/>
      </rPr>
      <t>東羽</t>
    </r>
    <phoneticPr fontId="13" type="noConversion"/>
  </si>
  <si>
    <r>
      <rPr>
        <sz val="12"/>
        <rFont val="標楷體"/>
        <family val="4"/>
        <charset val="136"/>
      </rPr>
      <t>全興</t>
    </r>
    <r>
      <rPr>
        <sz val="12"/>
        <rFont val="Times New Roman"/>
        <family val="1"/>
      </rPr>
      <t>61</t>
    </r>
    <phoneticPr fontId="13" type="noConversion"/>
  </si>
  <si>
    <r>
      <rPr>
        <sz val="12"/>
        <rFont val="標楷體"/>
        <family val="4"/>
        <charset val="136"/>
      </rPr>
      <t>彰濱</t>
    </r>
    <r>
      <rPr>
        <sz val="12"/>
        <rFont val="Times New Roman"/>
        <family val="1"/>
      </rPr>
      <t>51</t>
    </r>
    <phoneticPr fontId="13" type="noConversion"/>
  </si>
  <si>
    <t>9B62</t>
  </si>
  <si>
    <t>9C31</t>
  </si>
  <si>
    <t>9F62</t>
  </si>
  <si>
    <t>9G30</t>
  </si>
  <si>
    <r>
      <t xml:space="preserve">31 </t>
    </r>
    <r>
      <rPr>
        <sz val="12"/>
        <rFont val="標楷體"/>
        <family val="4"/>
        <charset val="136"/>
      </rPr>
      <t>西崙</t>
    </r>
    <phoneticPr fontId="13" type="noConversion"/>
  </si>
  <si>
    <t>9I26</t>
  </si>
  <si>
    <t>9k32</t>
    <phoneticPr fontId="13" type="noConversion"/>
  </si>
  <si>
    <t>9L31</t>
    <phoneticPr fontId="13" type="noConversion"/>
  </si>
  <si>
    <t>9M30</t>
    <phoneticPr fontId="13" type="noConversion"/>
  </si>
  <si>
    <t>9P20</t>
    <phoneticPr fontId="13" type="noConversion"/>
  </si>
  <si>
    <r>
      <t xml:space="preserve">24 </t>
    </r>
    <r>
      <rPr>
        <sz val="12"/>
        <rFont val="標楷體"/>
        <family val="4"/>
        <charset val="136"/>
      </rPr>
      <t>阿夷</t>
    </r>
    <phoneticPr fontId="13" type="noConversion"/>
  </si>
  <si>
    <r>
      <t xml:space="preserve">40 </t>
    </r>
    <r>
      <rPr>
        <sz val="12"/>
        <rFont val="標楷體"/>
        <family val="4"/>
        <charset val="136"/>
      </rPr>
      <t>國聖</t>
    </r>
    <phoneticPr fontId="13" type="noConversion"/>
  </si>
  <si>
    <r>
      <t xml:space="preserve">24 </t>
    </r>
    <r>
      <rPr>
        <sz val="12"/>
        <rFont val="標楷體"/>
        <family val="4"/>
        <charset val="136"/>
      </rPr>
      <t>鹿溪</t>
    </r>
  </si>
  <si>
    <r>
      <t xml:space="preserve">21 </t>
    </r>
    <r>
      <rPr>
        <sz val="12"/>
        <rFont val="標楷體"/>
        <family val="4"/>
        <charset val="136"/>
      </rPr>
      <t>二重</t>
    </r>
  </si>
  <si>
    <r>
      <t xml:space="preserve">20 </t>
    </r>
    <r>
      <rPr>
        <sz val="12"/>
        <rFont val="標楷體"/>
        <family val="4"/>
        <charset val="136"/>
      </rPr>
      <t>三合</t>
    </r>
  </si>
  <si>
    <r>
      <t xml:space="preserve">22 </t>
    </r>
    <r>
      <rPr>
        <sz val="12"/>
        <rFont val="標楷體"/>
        <family val="4"/>
        <charset val="136"/>
      </rPr>
      <t>潮洋</t>
    </r>
    <phoneticPr fontId="13" type="noConversion"/>
  </si>
  <si>
    <t>IG42</t>
  </si>
  <si>
    <r>
      <t xml:space="preserve">31 </t>
    </r>
    <r>
      <rPr>
        <sz val="12"/>
        <rFont val="標楷體"/>
        <family val="4"/>
        <charset val="136"/>
      </rPr>
      <t>林森</t>
    </r>
  </si>
  <si>
    <r>
      <t xml:space="preserve">28 </t>
    </r>
    <r>
      <rPr>
        <sz val="12"/>
        <rFont val="標楷體"/>
        <family val="4"/>
        <charset val="136"/>
      </rPr>
      <t>大埔</t>
    </r>
  </si>
  <si>
    <r>
      <t xml:space="preserve">20 </t>
    </r>
    <r>
      <rPr>
        <sz val="12"/>
        <rFont val="標楷體"/>
        <family val="4"/>
        <charset val="136"/>
      </rPr>
      <t>和伸</t>
    </r>
  </si>
  <si>
    <r>
      <rPr>
        <sz val="12"/>
        <rFont val="標楷體"/>
        <family val="4"/>
        <charset val="136"/>
      </rPr>
      <t>彰化</t>
    </r>
    <r>
      <rPr>
        <sz val="12"/>
        <rFont val="Times New Roman"/>
        <family val="1"/>
      </rPr>
      <t>36</t>
    </r>
    <phoneticPr fontId="13" type="noConversion"/>
  </si>
  <si>
    <r>
      <t xml:space="preserve">23 </t>
    </r>
    <r>
      <rPr>
        <sz val="12"/>
        <rFont val="標楷體"/>
        <family val="4"/>
        <charset val="136"/>
      </rPr>
      <t>快官</t>
    </r>
  </si>
  <si>
    <r>
      <t xml:space="preserve">22 </t>
    </r>
    <r>
      <rPr>
        <sz val="12"/>
        <rFont val="標楷體"/>
        <family val="4"/>
        <charset val="136"/>
      </rPr>
      <t>大橋</t>
    </r>
  </si>
  <si>
    <r>
      <t xml:space="preserve"> </t>
    </r>
    <r>
      <rPr>
        <sz val="12"/>
        <rFont val="標楷體"/>
        <family val="4"/>
        <charset val="136"/>
      </rPr>
      <t>鹿東</t>
    </r>
    <r>
      <rPr>
        <sz val="12"/>
        <rFont val="Times New Roman"/>
        <family val="1"/>
      </rPr>
      <t>26</t>
    </r>
  </si>
  <si>
    <r>
      <t xml:space="preserve">25 </t>
    </r>
    <r>
      <rPr>
        <sz val="12"/>
        <rFont val="標楷體"/>
        <family val="4"/>
        <charset val="136"/>
      </rPr>
      <t>三汴</t>
    </r>
  </si>
  <si>
    <r>
      <rPr>
        <sz val="12"/>
        <rFont val="標楷體"/>
        <family val="4"/>
        <charset val="136"/>
      </rPr>
      <t>彰東</t>
    </r>
    <r>
      <rPr>
        <sz val="12"/>
        <rFont val="Times New Roman"/>
        <family val="1"/>
      </rPr>
      <t>26</t>
    </r>
    <phoneticPr fontId="13" type="noConversion"/>
  </si>
  <si>
    <r>
      <t xml:space="preserve">20 </t>
    </r>
    <r>
      <rPr>
        <sz val="12"/>
        <rFont val="標楷體"/>
        <family val="4"/>
        <charset val="136"/>
      </rPr>
      <t>新雅</t>
    </r>
  </si>
  <si>
    <r>
      <t xml:space="preserve">23 </t>
    </r>
    <r>
      <rPr>
        <sz val="12"/>
        <rFont val="標楷體"/>
        <family val="4"/>
        <charset val="136"/>
      </rPr>
      <t>草苑</t>
    </r>
  </si>
  <si>
    <r>
      <t xml:space="preserve">20 </t>
    </r>
    <r>
      <rPr>
        <sz val="12"/>
        <rFont val="標楷體"/>
        <family val="4"/>
        <charset val="136"/>
      </rPr>
      <t>鎮平</t>
    </r>
  </si>
  <si>
    <r>
      <t xml:space="preserve">28 </t>
    </r>
    <r>
      <rPr>
        <sz val="12"/>
        <rFont val="標楷體"/>
        <family val="4"/>
        <charset val="136"/>
      </rPr>
      <t>東北</t>
    </r>
    <phoneticPr fontId="13" type="noConversion"/>
  </si>
  <si>
    <r>
      <t xml:space="preserve">31 </t>
    </r>
    <r>
      <rPr>
        <sz val="12"/>
        <rFont val="標楷體"/>
        <family val="4"/>
        <charset val="136"/>
      </rPr>
      <t>伸工</t>
    </r>
    <phoneticPr fontId="13" type="noConversion"/>
  </si>
  <si>
    <r>
      <t xml:space="preserve">30 </t>
    </r>
    <r>
      <rPr>
        <sz val="12"/>
        <rFont val="標楷體"/>
        <family val="4"/>
        <charset val="136"/>
      </rPr>
      <t>吉安</t>
    </r>
    <phoneticPr fontId="13" type="noConversion"/>
  </si>
  <si>
    <r>
      <t xml:space="preserve">28 </t>
    </r>
    <r>
      <rPr>
        <sz val="12"/>
        <rFont val="標楷體"/>
        <family val="4"/>
        <charset val="136"/>
      </rPr>
      <t>斗建</t>
    </r>
  </si>
  <si>
    <r>
      <t xml:space="preserve">20 </t>
    </r>
    <r>
      <rPr>
        <sz val="12"/>
        <rFont val="標楷體"/>
        <family val="4"/>
        <charset val="136"/>
      </rPr>
      <t>新街</t>
    </r>
  </si>
  <si>
    <r>
      <rPr>
        <sz val="12"/>
        <rFont val="標楷體"/>
        <family val="4"/>
        <charset val="136"/>
      </rPr>
      <t>全興</t>
    </r>
    <r>
      <rPr>
        <sz val="12"/>
        <rFont val="Times New Roman"/>
        <family val="1"/>
      </rPr>
      <t>62</t>
    </r>
    <phoneticPr fontId="13" type="noConversion"/>
  </si>
  <si>
    <r>
      <rPr>
        <sz val="12"/>
        <rFont val="標楷體"/>
        <family val="4"/>
        <charset val="136"/>
      </rPr>
      <t>彰濱</t>
    </r>
    <r>
      <rPr>
        <sz val="12"/>
        <rFont val="Times New Roman"/>
        <family val="1"/>
      </rPr>
      <t>52</t>
    </r>
    <r>
      <rPr>
        <sz val="12"/>
        <rFont val="新細明體"/>
        <family val="1"/>
        <charset val="136"/>
      </rPr>
      <t/>
    </r>
  </si>
  <si>
    <t>9B63</t>
  </si>
  <si>
    <t>9C32</t>
  </si>
  <si>
    <t>9F63</t>
    <phoneticPr fontId="13" type="noConversion"/>
  </si>
  <si>
    <t>9G31</t>
  </si>
  <si>
    <r>
      <t xml:space="preserve">32 </t>
    </r>
    <r>
      <rPr>
        <sz val="12"/>
        <rFont val="標楷體"/>
        <family val="4"/>
        <charset val="136"/>
      </rPr>
      <t>草一</t>
    </r>
    <phoneticPr fontId="13" type="noConversion"/>
  </si>
  <si>
    <t>9I27</t>
  </si>
  <si>
    <r>
      <t xml:space="preserve"> </t>
    </r>
    <r>
      <rPr>
        <sz val="12"/>
        <rFont val="標楷體"/>
        <family val="4"/>
        <charset val="136"/>
      </rPr>
      <t>埔鹽</t>
    </r>
    <r>
      <rPr>
        <sz val="12"/>
        <rFont val="Times New Roman"/>
        <family val="1"/>
      </rPr>
      <t>21</t>
    </r>
    <phoneticPr fontId="13" type="noConversion"/>
  </si>
  <si>
    <t>9L32</t>
    <phoneticPr fontId="13" type="noConversion"/>
  </si>
  <si>
    <t>9M31</t>
  </si>
  <si>
    <t>9P21</t>
    <phoneticPr fontId="13" type="noConversion"/>
  </si>
  <si>
    <t>#M2A2</t>
    <phoneticPr fontId="13" type="noConversion"/>
  </si>
  <si>
    <r>
      <rPr>
        <sz val="12"/>
        <rFont val="標楷體"/>
        <family val="4"/>
        <charset val="136"/>
      </rPr>
      <t>彰化</t>
    </r>
    <r>
      <rPr>
        <sz val="12"/>
        <rFont val="Times New Roman"/>
        <family val="1"/>
      </rPr>
      <t>37</t>
    </r>
    <phoneticPr fontId="13" type="noConversion"/>
  </si>
  <si>
    <r>
      <t xml:space="preserve">29 </t>
    </r>
    <r>
      <rPr>
        <sz val="12"/>
        <rFont val="標楷體"/>
        <family val="4"/>
        <charset val="136"/>
      </rPr>
      <t>東水</t>
    </r>
    <phoneticPr fontId="13" type="noConversion"/>
  </si>
  <si>
    <r>
      <rPr>
        <sz val="12"/>
        <rFont val="標楷體"/>
        <family val="4"/>
        <charset val="136"/>
      </rPr>
      <t>全興</t>
    </r>
    <r>
      <rPr>
        <sz val="12"/>
        <rFont val="Times New Roman"/>
        <family val="1"/>
      </rPr>
      <t>63</t>
    </r>
    <phoneticPr fontId="13" type="noConversion"/>
  </si>
  <si>
    <r>
      <rPr>
        <sz val="12"/>
        <rFont val="標楷體"/>
        <family val="4"/>
        <charset val="136"/>
      </rPr>
      <t>彰濱</t>
    </r>
    <r>
      <rPr>
        <sz val="12"/>
        <rFont val="Times New Roman"/>
        <family val="1"/>
      </rPr>
      <t>53</t>
    </r>
    <r>
      <rPr>
        <sz val="12"/>
        <rFont val="新細明體"/>
        <family val="1"/>
        <charset val="136"/>
      </rPr>
      <t/>
    </r>
  </si>
  <si>
    <t>9B64</t>
  </si>
  <si>
    <t>9C33</t>
  </si>
  <si>
    <t>9F64</t>
  </si>
  <si>
    <t>9G32</t>
  </si>
  <si>
    <r>
      <t xml:space="preserve">33 </t>
    </r>
    <r>
      <rPr>
        <sz val="12"/>
        <rFont val="標楷體"/>
        <family val="4"/>
        <charset val="136"/>
      </rPr>
      <t>草鹿</t>
    </r>
    <phoneticPr fontId="13" type="noConversion"/>
  </si>
  <si>
    <t>9I28</t>
  </si>
  <si>
    <t>9L33</t>
    <phoneticPr fontId="13" type="noConversion"/>
  </si>
  <si>
    <t>9M32</t>
  </si>
  <si>
    <t>9P22</t>
    <phoneticPr fontId="13" type="noConversion"/>
  </si>
  <si>
    <r>
      <t xml:space="preserve">29 </t>
    </r>
    <r>
      <rPr>
        <sz val="12"/>
        <rFont val="標楷體"/>
        <family val="4"/>
        <charset val="136"/>
      </rPr>
      <t>新庄</t>
    </r>
    <phoneticPr fontId="13" type="noConversion"/>
  </si>
  <si>
    <r>
      <t xml:space="preserve">41 </t>
    </r>
    <r>
      <rPr>
        <sz val="12"/>
        <rFont val="標楷體"/>
        <family val="4"/>
        <charset val="136"/>
      </rPr>
      <t>忠孝</t>
    </r>
    <phoneticPr fontId="13" type="noConversion"/>
  </si>
  <si>
    <r>
      <t xml:space="preserve">25 </t>
    </r>
    <r>
      <rPr>
        <sz val="12"/>
        <rFont val="標楷體"/>
        <family val="4"/>
        <charset val="136"/>
      </rPr>
      <t>鹽場</t>
    </r>
  </si>
  <si>
    <r>
      <t xml:space="preserve">24 </t>
    </r>
    <r>
      <rPr>
        <sz val="12"/>
        <rFont val="標楷體"/>
        <family val="4"/>
        <charset val="136"/>
      </rPr>
      <t>溪東</t>
    </r>
  </si>
  <si>
    <r>
      <t xml:space="preserve">23 </t>
    </r>
    <r>
      <rPr>
        <sz val="12"/>
        <rFont val="標楷體"/>
        <family val="4"/>
        <charset val="136"/>
      </rPr>
      <t>北平</t>
    </r>
  </si>
  <si>
    <r>
      <t xml:space="preserve">23 </t>
    </r>
    <r>
      <rPr>
        <sz val="12"/>
        <rFont val="標楷體"/>
        <family val="4"/>
        <charset val="136"/>
      </rPr>
      <t>路口</t>
    </r>
    <phoneticPr fontId="13" type="noConversion"/>
  </si>
  <si>
    <t>IG43</t>
    <phoneticPr fontId="13" type="noConversion"/>
  </si>
  <si>
    <r>
      <t xml:space="preserve">32 </t>
    </r>
    <r>
      <rPr>
        <sz val="12"/>
        <rFont val="標楷體"/>
        <family val="4"/>
        <charset val="136"/>
      </rPr>
      <t>中華</t>
    </r>
  </si>
  <si>
    <r>
      <t xml:space="preserve">30 </t>
    </r>
    <r>
      <rPr>
        <sz val="12"/>
        <rFont val="標楷體"/>
        <family val="4"/>
        <charset val="136"/>
      </rPr>
      <t>虎山</t>
    </r>
  </si>
  <si>
    <r>
      <t xml:space="preserve">26 </t>
    </r>
    <r>
      <rPr>
        <sz val="12"/>
        <rFont val="標楷體"/>
        <family val="4"/>
        <charset val="136"/>
      </rPr>
      <t>和發</t>
    </r>
  </si>
  <si>
    <r>
      <rPr>
        <sz val="12"/>
        <rFont val="標楷體"/>
        <family val="4"/>
        <charset val="136"/>
      </rPr>
      <t>彰化</t>
    </r>
    <r>
      <rPr>
        <sz val="12"/>
        <rFont val="Times New Roman"/>
        <family val="1"/>
      </rPr>
      <t>38</t>
    </r>
    <phoneticPr fontId="13" type="noConversion"/>
  </si>
  <si>
    <r>
      <t xml:space="preserve">25 </t>
    </r>
    <r>
      <rPr>
        <sz val="12"/>
        <rFont val="標楷體"/>
        <family val="4"/>
        <charset val="136"/>
      </rPr>
      <t>溝皂</t>
    </r>
  </si>
  <si>
    <r>
      <t xml:space="preserve">24 </t>
    </r>
    <r>
      <rPr>
        <sz val="12"/>
        <rFont val="標楷體"/>
        <family val="4"/>
        <charset val="136"/>
      </rPr>
      <t>中莊</t>
    </r>
  </si>
  <si>
    <r>
      <t xml:space="preserve">23 </t>
    </r>
    <r>
      <rPr>
        <sz val="12"/>
        <rFont val="標楷體"/>
        <family val="4"/>
        <charset val="136"/>
      </rPr>
      <t>大村</t>
    </r>
    <phoneticPr fontId="13" type="noConversion"/>
  </si>
  <si>
    <r>
      <t xml:space="preserve">27 </t>
    </r>
    <r>
      <rPr>
        <sz val="12"/>
        <rFont val="標楷體"/>
        <family val="4"/>
        <charset val="136"/>
      </rPr>
      <t>外埔</t>
    </r>
  </si>
  <si>
    <r>
      <rPr>
        <sz val="12"/>
        <rFont val="標楷體"/>
        <family val="4"/>
        <charset val="136"/>
      </rPr>
      <t>彰東</t>
    </r>
    <r>
      <rPr>
        <sz val="12"/>
        <rFont val="Times New Roman"/>
        <family val="1"/>
      </rPr>
      <t>27</t>
    </r>
    <phoneticPr fontId="13" type="noConversion"/>
  </si>
  <si>
    <r>
      <t xml:space="preserve">25 </t>
    </r>
    <r>
      <rPr>
        <sz val="12"/>
        <rFont val="標楷體"/>
        <family val="4"/>
        <charset val="136"/>
      </rPr>
      <t>崙雅</t>
    </r>
  </si>
  <si>
    <r>
      <t xml:space="preserve">24 </t>
    </r>
    <r>
      <rPr>
        <sz val="12"/>
        <rFont val="標楷體"/>
        <family val="4"/>
        <charset val="136"/>
      </rPr>
      <t>崙腳</t>
    </r>
  </si>
  <si>
    <r>
      <t xml:space="preserve">24 </t>
    </r>
    <r>
      <rPr>
        <sz val="12"/>
        <rFont val="標楷體"/>
        <family val="4"/>
        <charset val="136"/>
      </rPr>
      <t>棋盤</t>
    </r>
  </si>
  <si>
    <r>
      <t xml:space="preserve">30 </t>
    </r>
    <r>
      <rPr>
        <sz val="12"/>
        <rFont val="標楷體"/>
        <family val="4"/>
        <charset val="136"/>
      </rPr>
      <t>三條</t>
    </r>
    <phoneticPr fontId="13" type="noConversion"/>
  </si>
  <si>
    <r>
      <t xml:space="preserve">32 </t>
    </r>
    <r>
      <rPr>
        <sz val="12"/>
        <rFont val="標楷體"/>
        <family val="4"/>
        <charset val="136"/>
      </rPr>
      <t>伸湖</t>
    </r>
    <phoneticPr fontId="13" type="noConversion"/>
  </si>
  <si>
    <r>
      <t xml:space="preserve">31 </t>
    </r>
    <r>
      <rPr>
        <sz val="12"/>
        <rFont val="標楷體"/>
        <family val="4"/>
        <charset val="136"/>
      </rPr>
      <t>大安</t>
    </r>
    <phoneticPr fontId="13" type="noConversion"/>
  </si>
  <si>
    <r>
      <t xml:space="preserve">31 </t>
    </r>
    <r>
      <rPr>
        <sz val="12"/>
        <rFont val="標楷體"/>
        <family val="4"/>
        <charset val="136"/>
      </rPr>
      <t>斗圳</t>
    </r>
  </si>
  <si>
    <r>
      <t xml:space="preserve">24 </t>
    </r>
    <r>
      <rPr>
        <sz val="12"/>
        <rFont val="標楷體"/>
        <family val="4"/>
        <charset val="136"/>
      </rPr>
      <t>永興</t>
    </r>
  </si>
  <si>
    <r>
      <rPr>
        <sz val="12"/>
        <rFont val="標楷體"/>
        <family val="4"/>
        <charset val="136"/>
      </rPr>
      <t>全興</t>
    </r>
    <r>
      <rPr>
        <sz val="12"/>
        <rFont val="Times New Roman"/>
        <family val="1"/>
      </rPr>
      <t>64</t>
    </r>
    <phoneticPr fontId="13" type="noConversion"/>
  </si>
  <si>
    <r>
      <rPr>
        <sz val="12"/>
        <rFont val="標楷體"/>
        <family val="4"/>
        <charset val="136"/>
      </rPr>
      <t>彰濱</t>
    </r>
    <r>
      <rPr>
        <sz val="12"/>
        <rFont val="Times New Roman"/>
        <family val="1"/>
      </rPr>
      <t>54</t>
    </r>
    <r>
      <rPr>
        <sz val="12"/>
        <rFont val="新細明體"/>
        <family val="1"/>
        <charset val="136"/>
      </rPr>
      <t/>
    </r>
  </si>
  <si>
    <t>9C34</t>
  </si>
  <si>
    <t>9F65</t>
    <phoneticPr fontId="13" type="noConversion"/>
  </si>
  <si>
    <t>9G33</t>
  </si>
  <si>
    <r>
      <t xml:space="preserve">34 </t>
    </r>
    <r>
      <rPr>
        <sz val="12"/>
        <rFont val="標楷體"/>
        <family val="4"/>
        <charset val="136"/>
      </rPr>
      <t>頂山</t>
    </r>
    <phoneticPr fontId="13" type="noConversion"/>
  </si>
  <si>
    <t>9I29</t>
  </si>
  <si>
    <r>
      <t xml:space="preserve"> </t>
    </r>
    <r>
      <rPr>
        <sz val="12"/>
        <rFont val="標楷體"/>
        <family val="4"/>
        <charset val="136"/>
      </rPr>
      <t>埔鹽</t>
    </r>
    <r>
      <rPr>
        <sz val="12"/>
        <rFont val="Times New Roman"/>
        <family val="1"/>
      </rPr>
      <t>22</t>
    </r>
    <phoneticPr fontId="13" type="noConversion"/>
  </si>
  <si>
    <t>9K34</t>
    <phoneticPr fontId="13" type="noConversion"/>
  </si>
  <si>
    <t>9L34</t>
    <phoneticPr fontId="13" type="noConversion"/>
  </si>
  <si>
    <t>9M33</t>
  </si>
  <si>
    <t>9P23</t>
    <phoneticPr fontId="13" type="noConversion"/>
  </si>
  <si>
    <t>IG44</t>
    <phoneticPr fontId="13" type="noConversion"/>
  </si>
  <si>
    <r>
      <rPr>
        <sz val="12"/>
        <rFont val="標楷體"/>
        <family val="4"/>
        <charset val="136"/>
      </rPr>
      <t>彰化</t>
    </r>
    <r>
      <rPr>
        <sz val="12"/>
        <rFont val="Times New Roman"/>
        <family val="1"/>
      </rPr>
      <t>39</t>
    </r>
    <phoneticPr fontId="13" type="noConversion"/>
  </si>
  <si>
    <r>
      <t xml:space="preserve"> </t>
    </r>
    <r>
      <rPr>
        <sz val="12"/>
        <rFont val="標楷體"/>
        <family val="4"/>
        <charset val="136"/>
      </rPr>
      <t>鹿東</t>
    </r>
    <r>
      <rPr>
        <sz val="12"/>
        <rFont val="Times New Roman"/>
        <family val="1"/>
      </rPr>
      <t>61</t>
    </r>
    <phoneticPr fontId="13" type="noConversion"/>
  </si>
  <si>
    <r>
      <rPr>
        <sz val="12"/>
        <rFont val="標楷體"/>
        <family val="4"/>
        <charset val="136"/>
      </rPr>
      <t>全興</t>
    </r>
    <r>
      <rPr>
        <sz val="12"/>
        <rFont val="Times New Roman"/>
        <family val="1"/>
      </rPr>
      <t>65</t>
    </r>
    <phoneticPr fontId="13" type="noConversion"/>
  </si>
  <si>
    <r>
      <rPr>
        <sz val="12"/>
        <rFont val="標楷體"/>
        <family val="4"/>
        <charset val="136"/>
      </rPr>
      <t>彰濱</t>
    </r>
    <r>
      <rPr>
        <sz val="12"/>
        <rFont val="Times New Roman"/>
        <family val="1"/>
      </rPr>
      <t>55</t>
    </r>
    <r>
      <rPr>
        <sz val="12"/>
        <rFont val="新細明體"/>
        <family val="1"/>
        <charset val="136"/>
      </rPr>
      <t/>
    </r>
  </si>
  <si>
    <t>9F66</t>
  </si>
  <si>
    <t>9G34</t>
  </si>
  <si>
    <r>
      <t xml:space="preserve">35 </t>
    </r>
    <r>
      <rPr>
        <sz val="12"/>
        <rFont val="標楷體"/>
        <family val="4"/>
        <charset val="136"/>
      </rPr>
      <t>草中</t>
    </r>
    <phoneticPr fontId="13" type="noConversion"/>
  </si>
  <si>
    <t>9K35</t>
    <phoneticPr fontId="13" type="noConversion"/>
  </si>
  <si>
    <t>9L35</t>
    <phoneticPr fontId="13" type="noConversion"/>
  </si>
  <si>
    <t>9M34</t>
  </si>
  <si>
    <t>9P24</t>
    <phoneticPr fontId="13" type="noConversion"/>
  </si>
  <si>
    <r>
      <t xml:space="preserve">33 </t>
    </r>
    <r>
      <rPr>
        <sz val="12"/>
        <rFont val="標楷體"/>
        <family val="4"/>
        <charset val="136"/>
      </rPr>
      <t>犁盛</t>
    </r>
    <phoneticPr fontId="13" type="noConversion"/>
  </si>
  <si>
    <r>
      <t xml:space="preserve">42 </t>
    </r>
    <r>
      <rPr>
        <sz val="12"/>
        <rFont val="標楷體"/>
        <family val="4"/>
        <charset val="136"/>
      </rPr>
      <t>建國</t>
    </r>
    <phoneticPr fontId="13" type="noConversion"/>
  </si>
  <si>
    <r>
      <t xml:space="preserve">27 </t>
    </r>
    <r>
      <rPr>
        <sz val="12"/>
        <rFont val="標楷體"/>
        <family val="4"/>
        <charset val="136"/>
      </rPr>
      <t>鹿東</t>
    </r>
  </si>
  <si>
    <r>
      <t xml:space="preserve">25 </t>
    </r>
    <r>
      <rPr>
        <sz val="12"/>
        <rFont val="標楷體"/>
        <family val="4"/>
        <charset val="136"/>
      </rPr>
      <t>東寮</t>
    </r>
  </si>
  <si>
    <r>
      <t xml:space="preserve">26 </t>
    </r>
    <r>
      <rPr>
        <sz val="12"/>
        <rFont val="標楷體"/>
        <family val="4"/>
        <charset val="136"/>
      </rPr>
      <t>舊社</t>
    </r>
  </si>
  <si>
    <r>
      <t xml:space="preserve">24 </t>
    </r>
    <r>
      <rPr>
        <sz val="12"/>
        <rFont val="標楷體"/>
        <family val="4"/>
        <charset val="136"/>
      </rPr>
      <t>埤工</t>
    </r>
    <phoneticPr fontId="13" type="noConversion"/>
  </si>
  <si>
    <t>#M2B1</t>
    <phoneticPr fontId="13" type="noConversion"/>
  </si>
  <si>
    <r>
      <t xml:space="preserve">33 </t>
    </r>
    <r>
      <rPr>
        <sz val="12"/>
        <rFont val="標楷體"/>
        <family val="4"/>
        <charset val="136"/>
      </rPr>
      <t>建和</t>
    </r>
  </si>
  <si>
    <r>
      <t xml:space="preserve">31 </t>
    </r>
    <r>
      <rPr>
        <sz val="12"/>
        <rFont val="標楷體"/>
        <family val="4"/>
        <charset val="136"/>
      </rPr>
      <t>民族</t>
    </r>
  </si>
  <si>
    <r>
      <t xml:space="preserve">28 </t>
    </r>
    <r>
      <rPr>
        <sz val="12"/>
        <rFont val="標楷體"/>
        <family val="4"/>
        <charset val="136"/>
      </rPr>
      <t>和南</t>
    </r>
  </si>
  <si>
    <r>
      <t xml:space="preserve">26 </t>
    </r>
    <r>
      <rPr>
        <sz val="12"/>
        <rFont val="標楷體"/>
        <family val="4"/>
        <charset val="136"/>
      </rPr>
      <t>大饒</t>
    </r>
  </si>
  <si>
    <r>
      <t xml:space="preserve">25 </t>
    </r>
    <r>
      <rPr>
        <sz val="12"/>
        <rFont val="標楷體"/>
        <family val="4"/>
        <charset val="136"/>
      </rPr>
      <t>福山</t>
    </r>
  </si>
  <si>
    <r>
      <t xml:space="preserve">26 </t>
    </r>
    <r>
      <rPr>
        <sz val="12"/>
        <rFont val="標楷體"/>
        <family val="4"/>
        <charset val="136"/>
      </rPr>
      <t>金墩</t>
    </r>
    <phoneticPr fontId="13" type="noConversion"/>
  </si>
  <si>
    <r>
      <t xml:space="preserve"> </t>
    </r>
    <r>
      <rPr>
        <sz val="12"/>
        <rFont val="標楷體"/>
        <family val="4"/>
        <charset val="136"/>
      </rPr>
      <t>鹿東</t>
    </r>
    <r>
      <rPr>
        <sz val="12"/>
        <rFont val="Times New Roman"/>
        <family val="1"/>
      </rPr>
      <t>62</t>
    </r>
    <phoneticPr fontId="13" type="noConversion"/>
  </si>
  <si>
    <r>
      <t xml:space="preserve">28 </t>
    </r>
    <r>
      <rPr>
        <sz val="12"/>
        <rFont val="標楷體"/>
        <family val="4"/>
        <charset val="136"/>
      </rPr>
      <t>南港</t>
    </r>
  </si>
  <si>
    <r>
      <rPr>
        <sz val="12"/>
        <rFont val="標楷體"/>
        <family val="4"/>
        <charset val="136"/>
      </rPr>
      <t>彰東</t>
    </r>
    <r>
      <rPr>
        <sz val="12"/>
        <rFont val="Times New Roman"/>
        <family val="1"/>
      </rPr>
      <t>28</t>
    </r>
    <phoneticPr fontId="13" type="noConversion"/>
  </si>
  <si>
    <r>
      <t xml:space="preserve">26 </t>
    </r>
    <r>
      <rPr>
        <sz val="12"/>
        <rFont val="標楷體"/>
        <family val="4"/>
        <charset val="136"/>
      </rPr>
      <t>朝興</t>
    </r>
  </si>
  <si>
    <r>
      <t xml:space="preserve">25 </t>
    </r>
    <r>
      <rPr>
        <sz val="12"/>
        <rFont val="標楷體"/>
        <family val="4"/>
        <charset val="136"/>
      </rPr>
      <t>川邊</t>
    </r>
  </si>
  <si>
    <r>
      <t xml:space="preserve">27 </t>
    </r>
    <r>
      <rPr>
        <sz val="12"/>
        <rFont val="標楷體"/>
        <family val="4"/>
        <charset val="136"/>
      </rPr>
      <t>南海</t>
    </r>
  </si>
  <si>
    <r>
      <t xml:space="preserve">33 </t>
    </r>
    <r>
      <rPr>
        <sz val="12"/>
        <rFont val="標楷體"/>
        <family val="4"/>
        <charset val="136"/>
      </rPr>
      <t>伸尾</t>
    </r>
    <phoneticPr fontId="13" type="noConversion"/>
  </si>
  <si>
    <r>
      <t xml:space="preserve">32 </t>
    </r>
    <r>
      <rPr>
        <sz val="12"/>
        <rFont val="標楷體"/>
        <family val="4"/>
        <charset val="136"/>
      </rPr>
      <t>坑內</t>
    </r>
    <phoneticPr fontId="13" type="noConversion"/>
  </si>
  <si>
    <r>
      <t xml:space="preserve">32 </t>
    </r>
    <r>
      <rPr>
        <sz val="12"/>
        <rFont val="標楷體"/>
        <family val="4"/>
        <charset val="136"/>
      </rPr>
      <t>斗興</t>
    </r>
  </si>
  <si>
    <r>
      <t xml:space="preserve">33 </t>
    </r>
    <r>
      <rPr>
        <sz val="12"/>
        <rFont val="標楷體"/>
        <family val="4"/>
        <charset val="136"/>
      </rPr>
      <t>芳路</t>
    </r>
    <phoneticPr fontId="13" type="noConversion"/>
  </si>
  <si>
    <r>
      <rPr>
        <sz val="12"/>
        <rFont val="標楷體"/>
        <family val="4"/>
        <charset val="136"/>
      </rPr>
      <t>全興</t>
    </r>
    <r>
      <rPr>
        <sz val="12"/>
        <rFont val="Times New Roman"/>
        <family val="1"/>
      </rPr>
      <t>66</t>
    </r>
    <phoneticPr fontId="13" type="noConversion"/>
  </si>
  <si>
    <r>
      <rPr>
        <sz val="12"/>
        <rFont val="標楷體"/>
        <family val="4"/>
        <charset val="136"/>
      </rPr>
      <t>彰濱</t>
    </r>
    <r>
      <rPr>
        <sz val="12"/>
        <rFont val="Times New Roman"/>
        <family val="1"/>
      </rPr>
      <t>56</t>
    </r>
    <r>
      <rPr>
        <sz val="12"/>
        <rFont val="新細明體"/>
        <family val="1"/>
        <charset val="136"/>
      </rPr>
      <t/>
    </r>
    <phoneticPr fontId="13" type="noConversion"/>
  </si>
  <si>
    <t>#M2B</t>
    <phoneticPr fontId="13" type="noConversion"/>
  </si>
  <si>
    <t>9F67</t>
    <phoneticPr fontId="13" type="noConversion"/>
  </si>
  <si>
    <r>
      <t>#3 B</t>
    </r>
    <r>
      <rPr>
        <b/>
        <sz val="12"/>
        <rFont val="標楷體"/>
        <family val="4"/>
        <charset val="136"/>
      </rPr>
      <t>圈</t>
    </r>
    <phoneticPr fontId="13" type="noConversion"/>
  </si>
  <si>
    <t>9I30</t>
  </si>
  <si>
    <r>
      <t xml:space="preserve"> </t>
    </r>
    <r>
      <rPr>
        <sz val="12"/>
        <rFont val="標楷體"/>
        <family val="4"/>
        <charset val="136"/>
      </rPr>
      <t>埔鹽</t>
    </r>
    <r>
      <rPr>
        <sz val="12"/>
        <rFont val="Times New Roman"/>
        <family val="1"/>
      </rPr>
      <t>23</t>
    </r>
    <phoneticPr fontId="13" type="noConversion"/>
  </si>
  <si>
    <t>#3B</t>
    <phoneticPr fontId="13" type="noConversion"/>
  </si>
  <si>
    <t>IG45</t>
    <phoneticPr fontId="13" type="noConversion"/>
  </si>
  <si>
    <r>
      <rPr>
        <sz val="12"/>
        <rFont val="標楷體"/>
        <family val="4"/>
        <charset val="136"/>
      </rPr>
      <t>彰化</t>
    </r>
    <r>
      <rPr>
        <sz val="12"/>
        <rFont val="Times New Roman"/>
        <family val="1"/>
      </rPr>
      <t>40</t>
    </r>
    <phoneticPr fontId="13" type="noConversion"/>
  </si>
  <si>
    <r>
      <t xml:space="preserve"> </t>
    </r>
    <r>
      <rPr>
        <sz val="12"/>
        <rFont val="標楷體"/>
        <family val="4"/>
        <charset val="136"/>
      </rPr>
      <t>鹿東</t>
    </r>
    <r>
      <rPr>
        <sz val="12"/>
        <rFont val="Times New Roman"/>
        <family val="1"/>
      </rPr>
      <t>63</t>
    </r>
  </si>
  <si>
    <r>
      <t xml:space="preserve">35 </t>
    </r>
    <r>
      <rPr>
        <sz val="12"/>
        <rFont val="標楷體"/>
        <family val="4"/>
        <charset val="136"/>
      </rPr>
      <t>山腳</t>
    </r>
    <phoneticPr fontId="13" type="noConversion"/>
  </si>
  <si>
    <t>9B65</t>
    <phoneticPr fontId="13" type="noConversion"/>
  </si>
  <si>
    <t>9C35</t>
  </si>
  <si>
    <t>9F68</t>
    <phoneticPr fontId="13" type="noConversion"/>
  </si>
  <si>
    <t>9G35</t>
  </si>
  <si>
    <r>
      <t xml:space="preserve">36 </t>
    </r>
    <r>
      <rPr>
        <sz val="12"/>
        <rFont val="標楷體"/>
        <family val="4"/>
        <charset val="136"/>
      </rPr>
      <t>草子</t>
    </r>
    <phoneticPr fontId="13" type="noConversion"/>
  </si>
  <si>
    <t>9I31</t>
  </si>
  <si>
    <t>9K36</t>
    <phoneticPr fontId="13" type="noConversion"/>
  </si>
  <si>
    <t>9L36</t>
    <phoneticPr fontId="13" type="noConversion"/>
  </si>
  <si>
    <t>9M35</t>
    <phoneticPr fontId="13" type="noConversion"/>
  </si>
  <si>
    <t>9P25</t>
    <phoneticPr fontId="13" type="noConversion"/>
  </si>
  <si>
    <r>
      <t xml:space="preserve">36 </t>
    </r>
    <r>
      <rPr>
        <sz val="12"/>
        <rFont val="標楷體"/>
        <family val="4"/>
        <charset val="136"/>
      </rPr>
      <t>成功</t>
    </r>
    <phoneticPr fontId="13" type="noConversion"/>
  </si>
  <si>
    <r>
      <t xml:space="preserve">43 </t>
    </r>
    <r>
      <rPr>
        <sz val="12"/>
        <rFont val="標楷體"/>
        <family val="4"/>
        <charset val="136"/>
      </rPr>
      <t>公園</t>
    </r>
    <phoneticPr fontId="13" type="noConversion"/>
  </si>
  <si>
    <r>
      <t xml:space="preserve">28 </t>
    </r>
    <r>
      <rPr>
        <sz val="12"/>
        <rFont val="標楷體"/>
        <family val="4"/>
        <charset val="136"/>
      </rPr>
      <t>龍山</t>
    </r>
  </si>
  <si>
    <r>
      <t xml:space="preserve">29 </t>
    </r>
    <r>
      <rPr>
        <sz val="12"/>
        <rFont val="標楷體"/>
        <family val="4"/>
        <charset val="136"/>
      </rPr>
      <t>南新</t>
    </r>
  </si>
  <si>
    <r>
      <t xml:space="preserve">28 </t>
    </r>
    <r>
      <rPr>
        <sz val="12"/>
        <rFont val="標楷體"/>
        <family val="4"/>
        <charset val="136"/>
      </rPr>
      <t>廣西</t>
    </r>
  </si>
  <si>
    <r>
      <t xml:space="preserve">26 </t>
    </r>
    <r>
      <rPr>
        <sz val="12"/>
        <rFont val="標楷體"/>
        <family val="4"/>
        <charset val="136"/>
      </rPr>
      <t>埔尾</t>
    </r>
    <phoneticPr fontId="13" type="noConversion"/>
  </si>
  <si>
    <t>IG46</t>
    <phoneticPr fontId="13" type="noConversion"/>
  </si>
  <si>
    <r>
      <t xml:space="preserve">34 </t>
    </r>
    <r>
      <rPr>
        <sz val="12"/>
        <rFont val="標楷體"/>
        <family val="4"/>
        <charset val="136"/>
      </rPr>
      <t>平和</t>
    </r>
    <r>
      <rPr>
        <sz val="12"/>
        <rFont val="Times New Roman"/>
        <family val="1"/>
      </rPr>
      <t xml:space="preserve"> </t>
    </r>
  </si>
  <si>
    <r>
      <t xml:space="preserve">32 </t>
    </r>
    <r>
      <rPr>
        <sz val="12"/>
        <rFont val="標楷體"/>
        <family val="4"/>
        <charset val="136"/>
      </rPr>
      <t>南郭</t>
    </r>
  </si>
  <si>
    <r>
      <t xml:space="preserve">29 </t>
    </r>
    <r>
      <rPr>
        <sz val="12"/>
        <rFont val="標楷體"/>
        <family val="4"/>
        <charset val="136"/>
      </rPr>
      <t>和東</t>
    </r>
  </si>
  <si>
    <r>
      <rPr>
        <sz val="12"/>
        <rFont val="標楷體"/>
        <family val="4"/>
        <charset val="136"/>
      </rPr>
      <t>彰化</t>
    </r>
    <r>
      <rPr>
        <sz val="12"/>
        <rFont val="Times New Roman"/>
        <family val="1"/>
      </rPr>
      <t>41</t>
    </r>
    <phoneticPr fontId="13" type="noConversion"/>
  </si>
  <si>
    <r>
      <t xml:space="preserve">29 </t>
    </r>
    <r>
      <rPr>
        <sz val="12"/>
        <rFont val="標楷體"/>
        <family val="4"/>
        <charset val="136"/>
      </rPr>
      <t>瓦瑤</t>
    </r>
  </si>
  <si>
    <r>
      <t xml:space="preserve">27 </t>
    </r>
    <r>
      <rPr>
        <sz val="12"/>
        <rFont val="標楷體"/>
        <family val="4"/>
        <charset val="136"/>
      </rPr>
      <t>香山</t>
    </r>
  </si>
  <si>
    <r>
      <t xml:space="preserve">27 </t>
    </r>
    <r>
      <rPr>
        <sz val="12"/>
        <rFont val="標楷體"/>
        <family val="4"/>
        <charset val="136"/>
      </rPr>
      <t>灣口</t>
    </r>
  </si>
  <si>
    <r>
      <t xml:space="preserve"> </t>
    </r>
    <r>
      <rPr>
        <sz val="12"/>
        <rFont val="標楷體"/>
        <family val="4"/>
        <charset val="136"/>
      </rPr>
      <t>鹿東</t>
    </r>
    <r>
      <rPr>
        <sz val="12"/>
        <rFont val="Times New Roman"/>
        <family val="1"/>
      </rPr>
      <t>64</t>
    </r>
  </si>
  <si>
    <r>
      <t xml:space="preserve">30 </t>
    </r>
    <r>
      <rPr>
        <sz val="12"/>
        <rFont val="標楷體"/>
        <family val="4"/>
        <charset val="136"/>
      </rPr>
      <t>福南</t>
    </r>
  </si>
  <si>
    <r>
      <rPr>
        <sz val="12"/>
        <rFont val="標楷體"/>
        <family val="4"/>
        <charset val="136"/>
      </rPr>
      <t>彰東</t>
    </r>
    <r>
      <rPr>
        <sz val="12"/>
        <rFont val="Times New Roman"/>
        <family val="1"/>
      </rPr>
      <t>29</t>
    </r>
    <phoneticPr fontId="13" type="noConversion"/>
  </si>
  <si>
    <r>
      <t xml:space="preserve">27 </t>
    </r>
    <r>
      <rPr>
        <sz val="12"/>
        <rFont val="標楷體"/>
        <family val="4"/>
        <charset val="136"/>
      </rPr>
      <t>社永</t>
    </r>
  </si>
  <si>
    <r>
      <t xml:space="preserve">26 </t>
    </r>
    <r>
      <rPr>
        <sz val="12"/>
        <rFont val="標楷體"/>
        <family val="4"/>
        <charset val="136"/>
      </rPr>
      <t>八甲</t>
    </r>
  </si>
  <si>
    <r>
      <t xml:space="preserve">32 </t>
    </r>
    <r>
      <rPr>
        <sz val="12"/>
        <rFont val="標楷體"/>
        <family val="4"/>
        <charset val="136"/>
      </rPr>
      <t>溝中</t>
    </r>
  </si>
  <si>
    <r>
      <t xml:space="preserve">36 </t>
    </r>
    <r>
      <rPr>
        <sz val="12"/>
        <rFont val="標楷體"/>
        <family val="4"/>
        <charset val="136"/>
      </rPr>
      <t>鎮興</t>
    </r>
    <phoneticPr fontId="13" type="noConversion"/>
  </si>
  <si>
    <r>
      <t xml:space="preserve">34 </t>
    </r>
    <r>
      <rPr>
        <sz val="12"/>
        <rFont val="標楷體"/>
        <family val="4"/>
        <charset val="136"/>
      </rPr>
      <t>伸隆</t>
    </r>
    <phoneticPr fontId="13" type="noConversion"/>
  </si>
  <si>
    <r>
      <t xml:space="preserve">33 </t>
    </r>
    <r>
      <rPr>
        <sz val="12"/>
        <rFont val="標楷體"/>
        <family val="4"/>
        <charset val="136"/>
      </rPr>
      <t>羽台</t>
    </r>
    <phoneticPr fontId="13" type="noConversion"/>
  </si>
  <si>
    <r>
      <t xml:space="preserve">33 </t>
    </r>
    <r>
      <rPr>
        <sz val="12"/>
        <rFont val="標楷體"/>
        <family val="4"/>
        <charset val="136"/>
      </rPr>
      <t>斗溪</t>
    </r>
  </si>
  <si>
    <r>
      <t xml:space="preserve">34 </t>
    </r>
    <r>
      <rPr>
        <sz val="12"/>
        <rFont val="標楷體"/>
        <family val="4"/>
        <charset val="136"/>
      </rPr>
      <t>芳林</t>
    </r>
    <phoneticPr fontId="13" type="noConversion"/>
  </si>
  <si>
    <t>9B66</t>
  </si>
  <si>
    <t>9C36</t>
  </si>
  <si>
    <t>9G36</t>
  </si>
  <si>
    <r>
      <t xml:space="preserve">37 </t>
    </r>
    <r>
      <rPr>
        <sz val="12"/>
        <rFont val="標楷體"/>
        <family val="4"/>
        <charset val="136"/>
      </rPr>
      <t>東正</t>
    </r>
    <phoneticPr fontId="13" type="noConversion"/>
  </si>
  <si>
    <t>9I32</t>
  </si>
  <si>
    <r>
      <t xml:space="preserve"> </t>
    </r>
    <r>
      <rPr>
        <sz val="12"/>
        <rFont val="標楷體"/>
        <family val="4"/>
        <charset val="136"/>
      </rPr>
      <t>埔鹽</t>
    </r>
    <r>
      <rPr>
        <sz val="12"/>
        <rFont val="Times New Roman"/>
        <family val="1"/>
      </rPr>
      <t>24</t>
    </r>
    <phoneticPr fontId="13" type="noConversion"/>
  </si>
  <si>
    <t>9K37</t>
    <phoneticPr fontId="13" type="noConversion"/>
  </si>
  <si>
    <t>9L37</t>
    <phoneticPr fontId="13" type="noConversion"/>
  </si>
  <si>
    <t>9M36</t>
  </si>
  <si>
    <t>9P26</t>
    <phoneticPr fontId="13" type="noConversion"/>
  </si>
  <si>
    <t>#M2B2</t>
    <phoneticPr fontId="13" type="noConversion"/>
  </si>
  <si>
    <r>
      <rPr>
        <sz val="12"/>
        <rFont val="標楷體"/>
        <family val="4"/>
        <charset val="136"/>
      </rPr>
      <t>彰化</t>
    </r>
    <r>
      <rPr>
        <sz val="12"/>
        <rFont val="Times New Roman"/>
        <family val="1"/>
      </rPr>
      <t>42</t>
    </r>
    <phoneticPr fontId="13" type="noConversion"/>
  </si>
  <si>
    <r>
      <t xml:space="preserve"> </t>
    </r>
    <r>
      <rPr>
        <sz val="12"/>
        <rFont val="標楷體"/>
        <family val="4"/>
        <charset val="136"/>
      </rPr>
      <t>鹿東</t>
    </r>
    <r>
      <rPr>
        <sz val="12"/>
        <rFont val="Times New Roman"/>
        <family val="1"/>
      </rPr>
      <t>65</t>
    </r>
  </si>
  <si>
    <r>
      <t xml:space="preserve">37 </t>
    </r>
    <r>
      <rPr>
        <sz val="12"/>
        <rFont val="標楷體"/>
        <family val="4"/>
        <charset val="136"/>
      </rPr>
      <t>東門</t>
    </r>
    <phoneticPr fontId="13" type="noConversion"/>
  </si>
  <si>
    <t>9B67</t>
    <phoneticPr fontId="13" type="noConversion"/>
  </si>
  <si>
    <t>9C37</t>
  </si>
  <si>
    <t>9G37</t>
  </si>
  <si>
    <r>
      <t xml:space="preserve">38 </t>
    </r>
    <r>
      <rPr>
        <sz val="12"/>
        <rFont val="標楷體"/>
        <family val="4"/>
        <charset val="136"/>
      </rPr>
      <t>草嶺</t>
    </r>
    <phoneticPr fontId="13" type="noConversion"/>
  </si>
  <si>
    <t>9I33</t>
  </si>
  <si>
    <t>9L38</t>
    <phoneticPr fontId="13" type="noConversion"/>
  </si>
  <si>
    <t>9M37</t>
  </si>
  <si>
    <t>9P27</t>
    <phoneticPr fontId="13" type="noConversion"/>
  </si>
  <si>
    <r>
      <t xml:space="preserve">39 </t>
    </r>
    <r>
      <rPr>
        <sz val="12"/>
        <rFont val="標楷體"/>
        <family val="4"/>
        <charset val="136"/>
      </rPr>
      <t>北安</t>
    </r>
    <phoneticPr fontId="13" type="noConversion"/>
  </si>
  <si>
    <r>
      <t xml:space="preserve">44 </t>
    </r>
    <r>
      <rPr>
        <sz val="12"/>
        <rFont val="標楷體"/>
        <family val="4"/>
        <charset val="136"/>
      </rPr>
      <t>東頭</t>
    </r>
    <phoneticPr fontId="13" type="noConversion"/>
  </si>
  <si>
    <r>
      <t xml:space="preserve">33 </t>
    </r>
    <r>
      <rPr>
        <sz val="12"/>
        <rFont val="標楷體"/>
        <family val="4"/>
        <charset val="136"/>
      </rPr>
      <t>鹿三</t>
    </r>
  </si>
  <si>
    <r>
      <t xml:space="preserve">30 </t>
    </r>
    <r>
      <rPr>
        <sz val="12"/>
        <rFont val="標楷體"/>
        <family val="4"/>
        <charset val="136"/>
      </rPr>
      <t>湖中</t>
    </r>
  </si>
  <si>
    <r>
      <t xml:space="preserve">29 </t>
    </r>
    <r>
      <rPr>
        <sz val="12"/>
        <rFont val="標楷體"/>
        <family val="4"/>
        <charset val="136"/>
      </rPr>
      <t>東興</t>
    </r>
  </si>
  <si>
    <r>
      <t xml:space="preserve">31 </t>
    </r>
    <r>
      <rPr>
        <sz val="12"/>
        <rFont val="標楷體"/>
        <family val="4"/>
        <charset val="136"/>
      </rPr>
      <t>溪竹</t>
    </r>
    <phoneticPr fontId="13" type="noConversion"/>
  </si>
  <si>
    <t>IG47</t>
    <phoneticPr fontId="13" type="noConversion"/>
  </si>
  <si>
    <r>
      <t xml:space="preserve">35 </t>
    </r>
    <r>
      <rPr>
        <sz val="12"/>
        <rFont val="標楷體"/>
        <family val="4"/>
        <charset val="136"/>
      </rPr>
      <t>崙平</t>
    </r>
  </si>
  <si>
    <r>
      <t xml:space="preserve">34 </t>
    </r>
    <r>
      <rPr>
        <sz val="12"/>
        <rFont val="標楷體"/>
        <family val="4"/>
        <charset val="136"/>
      </rPr>
      <t>民權</t>
    </r>
  </si>
  <si>
    <r>
      <t xml:space="preserve">32 </t>
    </r>
    <r>
      <rPr>
        <sz val="12"/>
        <rFont val="標楷體"/>
        <family val="4"/>
        <charset val="136"/>
      </rPr>
      <t>和雅</t>
    </r>
  </si>
  <si>
    <r>
      <rPr>
        <sz val="12"/>
        <rFont val="標楷體"/>
        <family val="4"/>
        <charset val="136"/>
      </rPr>
      <t>彰化</t>
    </r>
    <r>
      <rPr>
        <sz val="12"/>
        <rFont val="Times New Roman"/>
        <family val="1"/>
      </rPr>
      <t>43</t>
    </r>
    <phoneticPr fontId="13" type="noConversion"/>
  </si>
  <si>
    <r>
      <t xml:space="preserve">32 </t>
    </r>
    <r>
      <rPr>
        <sz val="12"/>
        <rFont val="標楷體"/>
        <family val="4"/>
        <charset val="136"/>
      </rPr>
      <t>大華</t>
    </r>
  </si>
  <si>
    <r>
      <t xml:space="preserve">28 </t>
    </r>
    <r>
      <rPr>
        <sz val="12"/>
        <rFont val="標楷體"/>
        <family val="4"/>
        <charset val="136"/>
      </rPr>
      <t>渡橋</t>
    </r>
  </si>
  <si>
    <r>
      <t xml:space="preserve">32 </t>
    </r>
    <r>
      <rPr>
        <sz val="12"/>
        <rFont val="標楷體"/>
        <family val="4"/>
        <charset val="136"/>
      </rPr>
      <t>長春</t>
    </r>
  </si>
  <si>
    <r>
      <t xml:space="preserve"> </t>
    </r>
    <r>
      <rPr>
        <sz val="12"/>
        <rFont val="標楷體"/>
        <family val="4"/>
        <charset val="136"/>
      </rPr>
      <t>鹿東</t>
    </r>
    <r>
      <rPr>
        <sz val="12"/>
        <rFont val="Times New Roman"/>
        <family val="1"/>
      </rPr>
      <t>66</t>
    </r>
    <phoneticPr fontId="13" type="noConversion"/>
  </si>
  <si>
    <r>
      <t xml:space="preserve">31 </t>
    </r>
    <r>
      <rPr>
        <sz val="12"/>
        <rFont val="標楷體"/>
        <family val="4"/>
        <charset val="136"/>
      </rPr>
      <t>福東</t>
    </r>
  </si>
  <si>
    <r>
      <rPr>
        <sz val="12"/>
        <rFont val="標楷體"/>
        <family val="4"/>
        <charset val="136"/>
      </rPr>
      <t>彰東</t>
    </r>
    <r>
      <rPr>
        <sz val="12"/>
        <rFont val="Times New Roman"/>
        <family val="1"/>
      </rPr>
      <t>30</t>
    </r>
    <phoneticPr fontId="13" type="noConversion"/>
  </si>
  <si>
    <r>
      <t xml:space="preserve">35 </t>
    </r>
    <r>
      <rPr>
        <sz val="12"/>
        <rFont val="標楷體"/>
        <family val="4"/>
        <charset val="136"/>
      </rPr>
      <t>八堡</t>
    </r>
  </si>
  <si>
    <r>
      <t xml:space="preserve">28 </t>
    </r>
    <r>
      <rPr>
        <sz val="12"/>
        <rFont val="標楷體"/>
        <family val="4"/>
        <charset val="136"/>
      </rPr>
      <t>興海</t>
    </r>
  </si>
  <si>
    <r>
      <t xml:space="preserve">33 </t>
    </r>
    <r>
      <rPr>
        <sz val="12"/>
        <rFont val="標楷體"/>
        <family val="4"/>
        <charset val="136"/>
      </rPr>
      <t>溝東</t>
    </r>
  </si>
  <si>
    <r>
      <t xml:space="preserve">38 </t>
    </r>
    <r>
      <rPr>
        <sz val="12"/>
        <rFont val="標楷體"/>
        <family val="4"/>
        <charset val="136"/>
      </rPr>
      <t>金安</t>
    </r>
    <phoneticPr fontId="13" type="noConversion"/>
  </si>
  <si>
    <r>
      <t xml:space="preserve">35 </t>
    </r>
    <r>
      <rPr>
        <sz val="12"/>
        <rFont val="標楷體"/>
        <family val="4"/>
        <charset val="136"/>
      </rPr>
      <t>伸松</t>
    </r>
    <phoneticPr fontId="13" type="noConversion"/>
  </si>
  <si>
    <r>
      <t xml:space="preserve">34 </t>
    </r>
    <r>
      <rPr>
        <sz val="12"/>
        <rFont val="標楷體"/>
        <family val="4"/>
        <charset val="136"/>
      </rPr>
      <t>柑園</t>
    </r>
    <phoneticPr fontId="13" type="noConversion"/>
  </si>
  <si>
    <r>
      <t xml:space="preserve">34 </t>
    </r>
    <r>
      <rPr>
        <sz val="12"/>
        <rFont val="標楷體"/>
        <family val="4"/>
        <charset val="136"/>
      </rPr>
      <t>斗鳳</t>
    </r>
  </si>
  <si>
    <r>
      <t xml:space="preserve">35 </t>
    </r>
    <r>
      <rPr>
        <sz val="12"/>
        <rFont val="標楷體"/>
        <family val="4"/>
        <charset val="136"/>
      </rPr>
      <t>芳街</t>
    </r>
    <phoneticPr fontId="13" type="noConversion"/>
  </si>
  <si>
    <t>9B68</t>
    <phoneticPr fontId="13" type="noConversion"/>
  </si>
  <si>
    <t>9C38</t>
  </si>
  <si>
    <t>9G38</t>
  </si>
  <si>
    <r>
      <t xml:space="preserve">39 </t>
    </r>
    <r>
      <rPr>
        <sz val="12"/>
        <rFont val="標楷體"/>
        <family val="4"/>
        <charset val="136"/>
      </rPr>
      <t>草伸</t>
    </r>
    <phoneticPr fontId="13" type="noConversion"/>
  </si>
  <si>
    <t>9I34</t>
  </si>
  <si>
    <r>
      <t xml:space="preserve"> </t>
    </r>
    <r>
      <rPr>
        <sz val="12"/>
        <rFont val="標楷體"/>
        <family val="4"/>
        <charset val="136"/>
      </rPr>
      <t>埔鹽</t>
    </r>
    <r>
      <rPr>
        <sz val="12"/>
        <rFont val="Times New Roman"/>
        <family val="1"/>
      </rPr>
      <t>25</t>
    </r>
    <phoneticPr fontId="13" type="noConversion"/>
  </si>
  <si>
    <t>9K38</t>
    <phoneticPr fontId="13" type="noConversion"/>
  </si>
  <si>
    <t>9L39</t>
    <phoneticPr fontId="13" type="noConversion"/>
  </si>
  <si>
    <t>9M38</t>
  </si>
  <si>
    <t>9P28</t>
    <phoneticPr fontId="13" type="noConversion"/>
  </si>
  <si>
    <t>IG48</t>
  </si>
  <si>
    <r>
      <rPr>
        <sz val="12"/>
        <rFont val="標楷體"/>
        <family val="4"/>
        <charset val="136"/>
      </rPr>
      <t>彰化</t>
    </r>
    <r>
      <rPr>
        <sz val="12"/>
        <rFont val="Times New Roman"/>
        <family val="1"/>
      </rPr>
      <t>44</t>
    </r>
    <phoneticPr fontId="13" type="noConversion"/>
  </si>
  <si>
    <t>9C39</t>
  </si>
  <si>
    <t>9G39</t>
  </si>
  <si>
    <t>9I35</t>
  </si>
  <si>
    <t>9K39</t>
    <phoneticPr fontId="13" type="noConversion"/>
  </si>
  <si>
    <t>9L40</t>
    <phoneticPr fontId="13" type="noConversion"/>
  </si>
  <si>
    <t>9M39</t>
  </si>
  <si>
    <t>9P29</t>
    <phoneticPr fontId="13" type="noConversion"/>
  </si>
  <si>
    <t>IG49</t>
  </si>
  <si>
    <t>9K40</t>
    <phoneticPr fontId="13" type="noConversion"/>
  </si>
  <si>
    <r>
      <t>#3 B</t>
    </r>
    <r>
      <rPr>
        <b/>
        <sz val="12"/>
        <rFont val="標楷體"/>
        <family val="4"/>
        <charset val="136"/>
      </rPr>
      <t>圈</t>
    </r>
  </si>
  <si>
    <t xml:space="preserve"> #3</t>
  </si>
  <si>
    <t>MOB</t>
  </si>
  <si>
    <t>#3</t>
    <phoneticPr fontId="13" type="noConversion"/>
  </si>
  <si>
    <t xml:space="preserve"> #3 </t>
  </si>
  <si>
    <t xml:space="preserve"> # 3 </t>
    <phoneticPr fontId="13" type="noConversion"/>
  </si>
  <si>
    <t xml:space="preserve"> #3</t>
    <phoneticPr fontId="13" type="noConversion"/>
  </si>
  <si>
    <r>
      <t>#4 B</t>
    </r>
    <r>
      <rPr>
        <b/>
        <sz val="12"/>
        <rFont val="標楷體"/>
        <family val="4"/>
        <charset val="136"/>
      </rPr>
      <t>圈</t>
    </r>
    <r>
      <rPr>
        <b/>
        <sz val="12"/>
        <rFont val="Times New Roman"/>
        <family val="1"/>
      </rPr>
      <t xml:space="preserve"> </t>
    </r>
    <phoneticPr fontId="13" type="noConversion"/>
  </si>
  <si>
    <t>#M3A</t>
    <phoneticPr fontId="13" type="noConversion"/>
  </si>
  <si>
    <t xml:space="preserve">#3 </t>
    <phoneticPr fontId="13" type="noConversion"/>
  </si>
  <si>
    <t xml:space="preserve"> 20MVA</t>
    <phoneticPr fontId="13" type="noConversion"/>
  </si>
  <si>
    <t>25MVA</t>
    <phoneticPr fontId="13" type="noConversion"/>
  </si>
  <si>
    <t>9C40</t>
    <phoneticPr fontId="13" type="noConversion"/>
  </si>
  <si>
    <r>
      <t>IR36</t>
    </r>
    <r>
      <rPr>
        <sz val="12"/>
        <rFont val="標楷體"/>
        <family val="4"/>
        <charset val="136"/>
      </rPr>
      <t>線</t>
    </r>
    <phoneticPr fontId="13" type="noConversion"/>
  </si>
  <si>
    <r>
      <rPr>
        <sz val="12"/>
        <color indexed="8"/>
        <rFont val="標楷體"/>
        <family val="4"/>
        <charset val="136"/>
      </rPr>
      <t>彰濱</t>
    </r>
    <r>
      <rPr>
        <sz val="12"/>
        <color indexed="8"/>
        <rFont val="Times New Roman"/>
        <family val="1"/>
      </rPr>
      <t>57</t>
    </r>
    <phoneticPr fontId="13" type="noConversion"/>
  </si>
  <si>
    <t>9C41</t>
    <phoneticPr fontId="13" type="noConversion"/>
  </si>
  <si>
    <r>
      <t xml:space="preserve">22 </t>
    </r>
    <r>
      <rPr>
        <sz val="12"/>
        <rFont val="標楷體"/>
        <family val="4"/>
        <charset val="136"/>
      </rPr>
      <t>大成</t>
    </r>
    <phoneticPr fontId="13" type="noConversion"/>
  </si>
  <si>
    <r>
      <t xml:space="preserve">45 </t>
    </r>
    <r>
      <rPr>
        <sz val="12"/>
        <rFont val="標楷體"/>
        <family val="4"/>
        <charset val="136"/>
      </rPr>
      <t>牛稠</t>
    </r>
    <phoneticPr fontId="13" type="noConversion"/>
  </si>
  <si>
    <r>
      <t xml:space="preserve">23 </t>
    </r>
    <r>
      <rPr>
        <sz val="12"/>
        <rFont val="標楷體"/>
        <family val="4"/>
        <charset val="136"/>
      </rPr>
      <t>鹿中</t>
    </r>
  </si>
  <si>
    <r>
      <t xml:space="preserve">22 </t>
    </r>
    <r>
      <rPr>
        <sz val="12"/>
        <rFont val="標楷體"/>
        <family val="4"/>
        <charset val="136"/>
      </rPr>
      <t>湖西</t>
    </r>
    <phoneticPr fontId="13" type="noConversion"/>
  </si>
  <si>
    <r>
      <t xml:space="preserve">20 </t>
    </r>
    <r>
      <rPr>
        <sz val="12"/>
        <rFont val="標楷體"/>
        <family val="4"/>
        <charset val="136"/>
      </rPr>
      <t>後港</t>
    </r>
  </si>
  <si>
    <r>
      <t xml:space="preserve">21 </t>
    </r>
    <r>
      <rPr>
        <sz val="12"/>
        <rFont val="標楷體"/>
        <family val="4"/>
        <charset val="136"/>
      </rPr>
      <t>南瑤</t>
    </r>
  </si>
  <si>
    <r>
      <t xml:space="preserve">21 </t>
    </r>
    <r>
      <rPr>
        <sz val="12"/>
        <rFont val="標楷體"/>
        <family val="4"/>
        <charset val="136"/>
      </rPr>
      <t>頂犁</t>
    </r>
  </si>
  <si>
    <r>
      <t xml:space="preserve">28 </t>
    </r>
    <r>
      <rPr>
        <sz val="12"/>
        <rFont val="標楷體"/>
        <family val="4"/>
        <charset val="136"/>
      </rPr>
      <t>五汴</t>
    </r>
  </si>
  <si>
    <r>
      <t xml:space="preserve">21 </t>
    </r>
    <r>
      <rPr>
        <sz val="12"/>
        <rFont val="標楷體"/>
        <family val="4"/>
        <charset val="136"/>
      </rPr>
      <t>大東</t>
    </r>
  </si>
  <si>
    <r>
      <t xml:space="preserve">21 </t>
    </r>
    <r>
      <rPr>
        <sz val="12"/>
        <rFont val="標楷體"/>
        <family val="4"/>
        <charset val="136"/>
      </rPr>
      <t>三春</t>
    </r>
  </si>
  <si>
    <r>
      <t xml:space="preserve"> </t>
    </r>
    <r>
      <rPr>
        <sz val="12"/>
        <rFont val="標楷體"/>
        <family val="4"/>
        <charset val="136"/>
      </rPr>
      <t>鹿東</t>
    </r>
    <r>
      <rPr>
        <sz val="12"/>
        <rFont val="Times New Roman"/>
        <family val="1"/>
      </rPr>
      <t>71</t>
    </r>
    <phoneticPr fontId="13" type="noConversion"/>
  </si>
  <si>
    <r>
      <t xml:space="preserve">23 </t>
    </r>
    <r>
      <rPr>
        <sz val="12"/>
        <rFont val="標楷體"/>
        <family val="4"/>
        <charset val="136"/>
      </rPr>
      <t>埔崙</t>
    </r>
  </si>
  <si>
    <r>
      <rPr>
        <sz val="12"/>
        <rFont val="標楷體"/>
        <family val="4"/>
        <charset val="136"/>
      </rPr>
      <t>彰東</t>
    </r>
    <r>
      <rPr>
        <sz val="12"/>
        <rFont val="Times New Roman"/>
        <family val="1"/>
      </rPr>
      <t>31</t>
    </r>
    <phoneticPr fontId="13" type="noConversion"/>
  </si>
  <si>
    <r>
      <t>IR37</t>
    </r>
    <r>
      <rPr>
        <sz val="12"/>
        <rFont val="標楷體"/>
        <family val="4"/>
        <charset val="136"/>
      </rPr>
      <t>線</t>
    </r>
    <phoneticPr fontId="13" type="noConversion"/>
  </si>
  <si>
    <r>
      <t xml:space="preserve">21 </t>
    </r>
    <r>
      <rPr>
        <sz val="12"/>
        <rFont val="標楷體"/>
        <family val="4"/>
        <charset val="136"/>
      </rPr>
      <t>頂番</t>
    </r>
  </si>
  <si>
    <r>
      <t xml:space="preserve">21 </t>
    </r>
    <r>
      <rPr>
        <sz val="12"/>
        <rFont val="標楷體"/>
        <family val="4"/>
        <charset val="136"/>
      </rPr>
      <t>草埔</t>
    </r>
    <phoneticPr fontId="13" type="noConversion"/>
  </si>
  <si>
    <r>
      <t xml:space="preserve">20 </t>
    </r>
    <r>
      <rPr>
        <sz val="12"/>
        <rFont val="標楷體"/>
        <family val="4"/>
        <charset val="136"/>
      </rPr>
      <t>源泉</t>
    </r>
  </si>
  <si>
    <r>
      <t xml:space="preserve">20 </t>
    </r>
    <r>
      <rPr>
        <sz val="12"/>
        <rFont val="標楷體"/>
        <family val="4"/>
        <charset val="136"/>
      </rPr>
      <t>斗苑</t>
    </r>
  </si>
  <si>
    <r>
      <t xml:space="preserve">23 </t>
    </r>
    <r>
      <rPr>
        <sz val="12"/>
        <rFont val="標楷體"/>
        <family val="4"/>
        <charset val="136"/>
      </rPr>
      <t>芳北</t>
    </r>
  </si>
  <si>
    <r>
      <rPr>
        <sz val="12"/>
        <rFont val="標楷體"/>
        <family val="4"/>
        <charset val="136"/>
      </rPr>
      <t>全興</t>
    </r>
    <r>
      <rPr>
        <sz val="12"/>
        <rFont val="Times New Roman"/>
        <family val="1"/>
      </rPr>
      <t>21</t>
    </r>
    <phoneticPr fontId="13" type="noConversion"/>
  </si>
  <si>
    <r>
      <rPr>
        <sz val="12"/>
        <color indexed="8"/>
        <rFont val="標楷體"/>
        <family val="4"/>
        <charset val="136"/>
      </rPr>
      <t>彰濱</t>
    </r>
    <r>
      <rPr>
        <sz val="12"/>
        <color indexed="8"/>
        <rFont val="Times New Roman"/>
        <family val="1"/>
      </rPr>
      <t>58</t>
    </r>
    <phoneticPr fontId="13" type="noConversion"/>
  </si>
  <si>
    <t>9C42</t>
    <phoneticPr fontId="13" type="noConversion"/>
  </si>
  <si>
    <r>
      <t xml:space="preserve"> </t>
    </r>
    <r>
      <rPr>
        <sz val="12"/>
        <rFont val="標楷體"/>
        <family val="4"/>
        <charset val="136"/>
      </rPr>
      <t>埔鹽</t>
    </r>
    <r>
      <rPr>
        <sz val="12"/>
        <rFont val="Times New Roman"/>
        <family val="1"/>
      </rPr>
      <t>31</t>
    </r>
    <phoneticPr fontId="13" type="noConversion"/>
  </si>
  <si>
    <r>
      <t xml:space="preserve"> </t>
    </r>
    <r>
      <rPr>
        <sz val="12"/>
        <rFont val="標楷體"/>
        <family val="4"/>
        <charset val="136"/>
      </rPr>
      <t>鹿東</t>
    </r>
    <r>
      <rPr>
        <sz val="12"/>
        <rFont val="Times New Roman"/>
        <family val="1"/>
      </rPr>
      <t>72</t>
    </r>
    <phoneticPr fontId="13" type="noConversion"/>
  </si>
  <si>
    <r>
      <t>IR38</t>
    </r>
    <r>
      <rPr>
        <sz val="12"/>
        <rFont val="標楷體"/>
        <family val="4"/>
        <charset val="136"/>
      </rPr>
      <t>線</t>
    </r>
    <phoneticPr fontId="13" type="noConversion"/>
  </si>
  <si>
    <r>
      <rPr>
        <sz val="12"/>
        <rFont val="標楷體"/>
        <family val="4"/>
        <charset val="136"/>
      </rPr>
      <t>全興</t>
    </r>
    <r>
      <rPr>
        <sz val="12"/>
        <rFont val="Times New Roman"/>
        <family val="1"/>
      </rPr>
      <t>22</t>
    </r>
    <phoneticPr fontId="13" type="noConversion"/>
  </si>
  <si>
    <r>
      <rPr>
        <sz val="12"/>
        <rFont val="標楷體"/>
        <family val="4"/>
        <charset val="136"/>
      </rPr>
      <t>彰濱</t>
    </r>
    <r>
      <rPr>
        <sz val="12"/>
        <rFont val="Times New Roman"/>
        <family val="1"/>
      </rPr>
      <t>59</t>
    </r>
    <phoneticPr fontId="13" type="noConversion"/>
  </si>
  <si>
    <t>9C43</t>
    <phoneticPr fontId="13" type="noConversion"/>
  </si>
  <si>
    <r>
      <t xml:space="preserve">23 </t>
    </r>
    <r>
      <rPr>
        <sz val="12"/>
        <rFont val="標楷體"/>
        <family val="4"/>
        <charset val="136"/>
      </rPr>
      <t>中山</t>
    </r>
    <r>
      <rPr>
        <sz val="12"/>
        <rFont val="Times New Roman"/>
        <family val="1"/>
      </rPr>
      <t xml:space="preserve"> </t>
    </r>
    <phoneticPr fontId="13" type="noConversion"/>
  </si>
  <si>
    <r>
      <t xml:space="preserve">46 </t>
    </r>
    <r>
      <rPr>
        <sz val="12"/>
        <rFont val="標楷體"/>
        <family val="4"/>
        <charset val="136"/>
      </rPr>
      <t>茄苳</t>
    </r>
    <phoneticPr fontId="13" type="noConversion"/>
  </si>
  <si>
    <r>
      <t xml:space="preserve">26 </t>
    </r>
    <r>
      <rPr>
        <sz val="12"/>
        <rFont val="標楷體"/>
        <family val="4"/>
        <charset val="136"/>
      </rPr>
      <t>頂厝</t>
    </r>
  </si>
  <si>
    <r>
      <t xml:space="preserve">27 </t>
    </r>
    <r>
      <rPr>
        <sz val="12"/>
        <rFont val="標楷體"/>
        <family val="4"/>
        <charset val="136"/>
      </rPr>
      <t>巫厝</t>
    </r>
  </si>
  <si>
    <r>
      <t xml:space="preserve">22 </t>
    </r>
    <r>
      <rPr>
        <sz val="12"/>
        <rFont val="標楷體"/>
        <family val="4"/>
        <charset val="136"/>
      </rPr>
      <t>源埤</t>
    </r>
  </si>
  <si>
    <r>
      <t xml:space="preserve">23 </t>
    </r>
    <r>
      <rPr>
        <sz val="12"/>
        <rFont val="標楷體"/>
        <family val="4"/>
        <charset val="136"/>
      </rPr>
      <t>田寮</t>
    </r>
  </si>
  <si>
    <r>
      <t xml:space="preserve">24 </t>
    </r>
    <r>
      <rPr>
        <sz val="12"/>
        <rFont val="標楷體"/>
        <family val="4"/>
        <charset val="136"/>
      </rPr>
      <t>溪底</t>
    </r>
  </si>
  <si>
    <r>
      <t xml:space="preserve">30 </t>
    </r>
    <r>
      <rPr>
        <sz val="12"/>
        <rFont val="標楷體"/>
        <family val="4"/>
        <charset val="136"/>
      </rPr>
      <t>南門</t>
    </r>
  </si>
  <si>
    <r>
      <t xml:space="preserve">25 </t>
    </r>
    <r>
      <rPr>
        <sz val="12"/>
        <rFont val="標楷體"/>
        <family val="4"/>
        <charset val="136"/>
      </rPr>
      <t>村北</t>
    </r>
  </si>
  <si>
    <r>
      <t xml:space="preserve"> </t>
    </r>
    <r>
      <rPr>
        <sz val="12"/>
        <rFont val="標楷體"/>
        <family val="4"/>
        <charset val="136"/>
      </rPr>
      <t>鹿東</t>
    </r>
    <r>
      <rPr>
        <sz val="12"/>
        <rFont val="Times New Roman"/>
        <family val="1"/>
      </rPr>
      <t>73</t>
    </r>
    <phoneticPr fontId="13" type="noConversion"/>
  </si>
  <si>
    <r>
      <t xml:space="preserve">26 </t>
    </r>
    <r>
      <rPr>
        <sz val="12"/>
        <rFont val="標楷體"/>
        <family val="4"/>
        <charset val="136"/>
      </rPr>
      <t>福北</t>
    </r>
  </si>
  <si>
    <r>
      <rPr>
        <sz val="12"/>
        <rFont val="標楷體"/>
        <family val="4"/>
        <charset val="136"/>
      </rPr>
      <t>彰東</t>
    </r>
    <r>
      <rPr>
        <sz val="12"/>
        <rFont val="Times New Roman"/>
        <family val="1"/>
      </rPr>
      <t>32</t>
    </r>
    <phoneticPr fontId="13" type="noConversion"/>
  </si>
  <si>
    <r>
      <t>IR39</t>
    </r>
    <r>
      <rPr>
        <sz val="12"/>
        <rFont val="標楷體"/>
        <family val="4"/>
        <charset val="136"/>
      </rPr>
      <t>線</t>
    </r>
    <phoneticPr fontId="13" type="noConversion"/>
  </si>
  <si>
    <r>
      <t xml:space="preserve">26 </t>
    </r>
    <r>
      <rPr>
        <sz val="12"/>
        <rFont val="標楷體"/>
        <family val="4"/>
        <charset val="136"/>
      </rPr>
      <t>溝北</t>
    </r>
  </si>
  <si>
    <r>
      <t xml:space="preserve">22 </t>
    </r>
    <r>
      <rPr>
        <sz val="12"/>
        <rFont val="標楷體"/>
        <family val="4"/>
        <charset val="136"/>
      </rPr>
      <t>水尾</t>
    </r>
  </si>
  <si>
    <r>
      <t xml:space="preserve">21 </t>
    </r>
    <r>
      <rPr>
        <sz val="12"/>
        <rFont val="標楷體"/>
        <family val="4"/>
        <charset val="136"/>
      </rPr>
      <t>南通</t>
    </r>
  </si>
  <si>
    <r>
      <t xml:space="preserve">21 </t>
    </r>
    <r>
      <rPr>
        <sz val="12"/>
        <rFont val="標楷體"/>
        <family val="4"/>
        <charset val="136"/>
      </rPr>
      <t>斗中</t>
    </r>
  </si>
  <si>
    <r>
      <t xml:space="preserve">22 </t>
    </r>
    <r>
      <rPr>
        <sz val="12"/>
        <rFont val="標楷體"/>
        <family val="4"/>
        <charset val="136"/>
      </rPr>
      <t>芳南</t>
    </r>
  </si>
  <si>
    <r>
      <rPr>
        <sz val="12"/>
        <rFont val="標楷體"/>
        <family val="4"/>
        <charset val="136"/>
      </rPr>
      <t>全興</t>
    </r>
    <r>
      <rPr>
        <sz val="12"/>
        <rFont val="Times New Roman"/>
        <family val="1"/>
      </rPr>
      <t>23</t>
    </r>
    <phoneticPr fontId="13" type="noConversion"/>
  </si>
  <si>
    <r>
      <rPr>
        <sz val="12"/>
        <color indexed="8"/>
        <rFont val="標楷體"/>
        <family val="4"/>
        <charset val="136"/>
      </rPr>
      <t>彰濱</t>
    </r>
    <r>
      <rPr>
        <sz val="12"/>
        <color indexed="8"/>
        <rFont val="Times New Roman"/>
        <family val="1"/>
      </rPr>
      <t>67</t>
    </r>
    <phoneticPr fontId="13" type="noConversion"/>
  </si>
  <si>
    <t>9C44</t>
  </si>
  <si>
    <r>
      <t xml:space="preserve"> </t>
    </r>
    <r>
      <rPr>
        <sz val="12"/>
        <rFont val="標楷體"/>
        <family val="4"/>
        <charset val="136"/>
      </rPr>
      <t>埔鹽</t>
    </r>
    <r>
      <rPr>
        <sz val="12"/>
        <rFont val="Times New Roman"/>
        <family val="1"/>
      </rPr>
      <t>32</t>
    </r>
    <phoneticPr fontId="13" type="noConversion"/>
  </si>
  <si>
    <r>
      <t xml:space="preserve"> </t>
    </r>
    <r>
      <rPr>
        <sz val="12"/>
        <rFont val="標楷體"/>
        <family val="4"/>
        <charset val="136"/>
      </rPr>
      <t>鹿東</t>
    </r>
    <r>
      <rPr>
        <sz val="12"/>
        <rFont val="Times New Roman"/>
        <family val="1"/>
      </rPr>
      <t>74</t>
    </r>
    <phoneticPr fontId="13" type="noConversion"/>
  </si>
  <si>
    <r>
      <t>IR40</t>
    </r>
    <r>
      <rPr>
        <sz val="12"/>
        <rFont val="標楷體"/>
        <family val="4"/>
        <charset val="136"/>
      </rPr>
      <t>線</t>
    </r>
    <phoneticPr fontId="13" type="noConversion"/>
  </si>
  <si>
    <r>
      <rPr>
        <sz val="12"/>
        <color indexed="8"/>
        <rFont val="標楷體"/>
        <family val="4"/>
        <charset val="136"/>
      </rPr>
      <t>彰濱</t>
    </r>
    <r>
      <rPr>
        <sz val="12"/>
        <color indexed="8"/>
        <rFont val="Times New Roman"/>
        <family val="1"/>
      </rPr>
      <t>68</t>
    </r>
    <phoneticPr fontId="13" type="noConversion"/>
  </si>
  <si>
    <r>
      <t xml:space="preserve">26 </t>
    </r>
    <r>
      <rPr>
        <sz val="12"/>
        <rFont val="標楷體"/>
        <family val="4"/>
        <charset val="136"/>
      </rPr>
      <t>泰和</t>
    </r>
    <phoneticPr fontId="13" type="noConversion"/>
  </si>
  <si>
    <r>
      <t xml:space="preserve">47 </t>
    </r>
    <r>
      <rPr>
        <sz val="12"/>
        <rFont val="標楷體"/>
        <family val="4"/>
        <charset val="136"/>
      </rPr>
      <t>卦山</t>
    </r>
    <phoneticPr fontId="13" type="noConversion"/>
  </si>
  <si>
    <r>
      <t xml:space="preserve">29 </t>
    </r>
    <r>
      <rPr>
        <sz val="12"/>
        <rFont val="標楷體"/>
        <family val="4"/>
        <charset val="136"/>
      </rPr>
      <t>鹿管</t>
    </r>
    <r>
      <rPr>
        <sz val="12"/>
        <rFont val="Times New Roman"/>
        <family val="1"/>
      </rPr>
      <t xml:space="preserve"> </t>
    </r>
  </si>
  <si>
    <r>
      <t xml:space="preserve">32 </t>
    </r>
    <r>
      <rPr>
        <sz val="12"/>
        <rFont val="標楷體"/>
        <family val="4"/>
        <charset val="136"/>
      </rPr>
      <t>番婆</t>
    </r>
    <phoneticPr fontId="13" type="noConversion"/>
  </si>
  <si>
    <t xml:space="preserve"> #4</t>
    <phoneticPr fontId="13" type="noConversion"/>
  </si>
  <si>
    <r>
      <t xml:space="preserve">23 </t>
    </r>
    <r>
      <rPr>
        <sz val="12"/>
        <rFont val="標楷體"/>
        <family val="4"/>
        <charset val="136"/>
      </rPr>
      <t>頂湳</t>
    </r>
  </si>
  <si>
    <r>
      <t xml:space="preserve">24 </t>
    </r>
    <r>
      <rPr>
        <sz val="12"/>
        <rFont val="標楷體"/>
        <family val="4"/>
        <charset val="136"/>
      </rPr>
      <t>建寶</t>
    </r>
  </si>
  <si>
    <r>
      <t xml:space="preserve">25 </t>
    </r>
    <r>
      <rPr>
        <sz val="12"/>
        <rFont val="標楷體"/>
        <family val="4"/>
        <charset val="136"/>
      </rPr>
      <t>下犁</t>
    </r>
  </si>
  <si>
    <r>
      <t xml:space="preserve">31 </t>
    </r>
    <r>
      <rPr>
        <sz val="12"/>
        <rFont val="標楷體"/>
        <family val="4"/>
        <charset val="136"/>
      </rPr>
      <t>莒光</t>
    </r>
    <phoneticPr fontId="13" type="noConversion"/>
  </si>
  <si>
    <r>
      <t xml:space="preserve">30 </t>
    </r>
    <r>
      <rPr>
        <sz val="12"/>
        <rFont val="標楷體"/>
        <family val="4"/>
        <charset val="136"/>
      </rPr>
      <t>村宜</t>
    </r>
  </si>
  <si>
    <r>
      <t xml:space="preserve"> </t>
    </r>
    <r>
      <rPr>
        <sz val="12"/>
        <rFont val="標楷體"/>
        <family val="4"/>
        <charset val="136"/>
      </rPr>
      <t>鹿東</t>
    </r>
    <r>
      <rPr>
        <sz val="12"/>
        <rFont val="Times New Roman"/>
        <family val="1"/>
      </rPr>
      <t>75</t>
    </r>
    <phoneticPr fontId="13" type="noConversion"/>
  </si>
  <si>
    <r>
      <t xml:space="preserve">32 </t>
    </r>
    <r>
      <rPr>
        <sz val="12"/>
        <rFont val="標楷體"/>
        <family val="4"/>
        <charset val="136"/>
      </rPr>
      <t>福村</t>
    </r>
  </si>
  <si>
    <r>
      <rPr>
        <sz val="12"/>
        <rFont val="標楷體"/>
        <family val="4"/>
        <charset val="136"/>
      </rPr>
      <t>彰東</t>
    </r>
    <r>
      <rPr>
        <sz val="12"/>
        <rFont val="Times New Roman"/>
        <family val="1"/>
      </rPr>
      <t>33</t>
    </r>
    <phoneticPr fontId="13" type="noConversion"/>
  </si>
  <si>
    <r>
      <t xml:space="preserve">28 </t>
    </r>
    <r>
      <rPr>
        <sz val="12"/>
        <rFont val="標楷體"/>
        <family val="4"/>
        <charset val="136"/>
      </rPr>
      <t>三永</t>
    </r>
  </si>
  <si>
    <r>
      <t xml:space="preserve">24 </t>
    </r>
    <r>
      <rPr>
        <sz val="12"/>
        <rFont val="標楷體"/>
        <family val="4"/>
        <charset val="136"/>
      </rPr>
      <t>頂溪</t>
    </r>
  </si>
  <si>
    <r>
      <t xml:space="preserve">23 </t>
    </r>
    <r>
      <rPr>
        <sz val="12"/>
        <rFont val="標楷體"/>
        <family val="4"/>
        <charset val="136"/>
      </rPr>
      <t>大同</t>
    </r>
  </si>
  <si>
    <r>
      <t xml:space="preserve">22 </t>
    </r>
    <r>
      <rPr>
        <sz val="12"/>
        <rFont val="標楷體"/>
        <family val="4"/>
        <charset val="136"/>
      </rPr>
      <t>斗海</t>
    </r>
  </si>
  <si>
    <r>
      <t xml:space="preserve">25 </t>
    </r>
    <r>
      <rPr>
        <sz val="12"/>
        <rFont val="標楷體"/>
        <family val="4"/>
        <charset val="136"/>
      </rPr>
      <t>芳麗</t>
    </r>
  </si>
  <si>
    <t>9AE0</t>
    <phoneticPr fontId="13" type="noConversion"/>
  </si>
  <si>
    <t>#M3B</t>
    <phoneticPr fontId="13" type="noConversion"/>
  </si>
  <si>
    <r>
      <t xml:space="preserve"> </t>
    </r>
    <r>
      <rPr>
        <sz val="12"/>
        <rFont val="標楷體"/>
        <family val="4"/>
        <charset val="136"/>
      </rPr>
      <t>埔鹽</t>
    </r>
    <r>
      <rPr>
        <sz val="12"/>
        <rFont val="Times New Roman"/>
        <family val="1"/>
      </rPr>
      <t>33</t>
    </r>
    <phoneticPr fontId="13" type="noConversion"/>
  </si>
  <si>
    <r>
      <t xml:space="preserve"> </t>
    </r>
    <r>
      <rPr>
        <sz val="12"/>
        <rFont val="標楷體"/>
        <family val="4"/>
        <charset val="136"/>
      </rPr>
      <t>鹿東</t>
    </r>
    <r>
      <rPr>
        <sz val="12"/>
        <rFont val="Times New Roman"/>
        <family val="1"/>
      </rPr>
      <t>76</t>
    </r>
    <phoneticPr fontId="13" type="noConversion"/>
  </si>
  <si>
    <t>9C45</t>
    <phoneticPr fontId="13" type="noConversion"/>
  </si>
  <si>
    <r>
      <t xml:space="preserve">27 </t>
    </r>
    <r>
      <rPr>
        <sz val="12"/>
        <rFont val="標楷體"/>
        <family val="4"/>
        <charset val="136"/>
      </rPr>
      <t>辭修</t>
    </r>
    <phoneticPr fontId="13" type="noConversion"/>
  </si>
  <si>
    <r>
      <t xml:space="preserve">48 </t>
    </r>
    <r>
      <rPr>
        <sz val="12"/>
        <rFont val="標楷體"/>
        <family val="4"/>
        <charset val="136"/>
      </rPr>
      <t>保警</t>
    </r>
    <phoneticPr fontId="13" type="noConversion"/>
  </si>
  <si>
    <r>
      <t xml:space="preserve">32 </t>
    </r>
    <r>
      <rPr>
        <sz val="12"/>
        <rFont val="標楷體"/>
        <family val="4"/>
        <charset val="136"/>
      </rPr>
      <t>鹿二</t>
    </r>
  </si>
  <si>
    <r>
      <t xml:space="preserve">20 </t>
    </r>
    <r>
      <rPr>
        <sz val="12"/>
        <rFont val="標楷體"/>
        <family val="4"/>
        <charset val="136"/>
      </rPr>
      <t>溪斗</t>
    </r>
  </si>
  <si>
    <r>
      <t xml:space="preserve">26 </t>
    </r>
    <r>
      <rPr>
        <sz val="12"/>
        <rFont val="標楷體"/>
        <family val="4"/>
        <charset val="136"/>
      </rPr>
      <t>西華</t>
    </r>
  </si>
  <si>
    <r>
      <t xml:space="preserve">29 </t>
    </r>
    <r>
      <rPr>
        <sz val="12"/>
        <rFont val="標楷體"/>
        <family val="4"/>
        <charset val="136"/>
      </rPr>
      <t>口庄</t>
    </r>
  </si>
  <si>
    <r>
      <t xml:space="preserve">27 </t>
    </r>
    <r>
      <rPr>
        <sz val="12"/>
        <rFont val="標楷體"/>
        <family val="4"/>
        <charset val="136"/>
      </rPr>
      <t>霞田</t>
    </r>
  </si>
  <si>
    <r>
      <t xml:space="preserve">20 </t>
    </r>
    <r>
      <rPr>
        <sz val="12"/>
        <rFont val="標楷體"/>
        <family val="4"/>
        <charset val="136"/>
      </rPr>
      <t>百果</t>
    </r>
  </si>
  <si>
    <r>
      <t xml:space="preserve">33 </t>
    </r>
    <r>
      <rPr>
        <sz val="12"/>
        <rFont val="標楷體"/>
        <family val="4"/>
        <charset val="136"/>
      </rPr>
      <t>上莊</t>
    </r>
    <r>
      <rPr>
        <sz val="6"/>
        <rFont val="Times New Roman"/>
        <family val="1"/>
      </rPr>
      <t/>
    </r>
    <phoneticPr fontId="13" type="noConversion"/>
  </si>
  <si>
    <r>
      <t xml:space="preserve">33 </t>
    </r>
    <r>
      <rPr>
        <sz val="12"/>
        <rFont val="標楷體"/>
        <family val="4"/>
        <charset val="136"/>
      </rPr>
      <t>福旗</t>
    </r>
  </si>
  <si>
    <r>
      <rPr>
        <sz val="12"/>
        <rFont val="標楷體"/>
        <family val="4"/>
        <charset val="136"/>
      </rPr>
      <t>彰東</t>
    </r>
    <r>
      <rPr>
        <sz val="12"/>
        <rFont val="Times New Roman"/>
        <family val="1"/>
      </rPr>
      <t>34</t>
    </r>
    <phoneticPr fontId="13" type="noConversion"/>
  </si>
  <si>
    <r>
      <t xml:space="preserve">30 </t>
    </r>
    <r>
      <rPr>
        <sz val="12"/>
        <rFont val="標楷體"/>
        <family val="4"/>
        <charset val="136"/>
      </rPr>
      <t>溝圳</t>
    </r>
  </si>
  <si>
    <r>
      <t xml:space="preserve">25 </t>
    </r>
    <r>
      <rPr>
        <sz val="12"/>
        <rFont val="標楷體"/>
        <family val="4"/>
        <charset val="136"/>
      </rPr>
      <t>伸海</t>
    </r>
  </si>
  <si>
    <r>
      <t xml:space="preserve">27 </t>
    </r>
    <r>
      <rPr>
        <sz val="12"/>
        <rFont val="標楷體"/>
        <family val="4"/>
        <charset val="136"/>
      </rPr>
      <t>榮民</t>
    </r>
  </si>
  <si>
    <r>
      <t xml:space="preserve">27 </t>
    </r>
    <r>
      <rPr>
        <sz val="12"/>
        <rFont val="標楷體"/>
        <family val="4"/>
        <charset val="136"/>
      </rPr>
      <t>斗民</t>
    </r>
  </si>
  <si>
    <r>
      <t xml:space="preserve">26 </t>
    </r>
    <r>
      <rPr>
        <sz val="12"/>
        <rFont val="標楷體"/>
        <family val="4"/>
        <charset val="136"/>
      </rPr>
      <t>芳聚</t>
    </r>
  </si>
  <si>
    <r>
      <rPr>
        <sz val="12"/>
        <rFont val="標楷體"/>
        <family val="4"/>
        <charset val="136"/>
      </rPr>
      <t>全興</t>
    </r>
    <r>
      <rPr>
        <sz val="12"/>
        <rFont val="Times New Roman"/>
        <family val="1"/>
      </rPr>
      <t>24</t>
    </r>
    <phoneticPr fontId="13" type="noConversion"/>
  </si>
  <si>
    <t>#2</t>
    <phoneticPr fontId="13" type="noConversion"/>
  </si>
  <si>
    <t>9C46</t>
    <phoneticPr fontId="13" type="noConversion"/>
  </si>
  <si>
    <r>
      <t xml:space="preserve"> </t>
    </r>
    <r>
      <rPr>
        <sz val="12"/>
        <rFont val="標楷體"/>
        <family val="4"/>
        <charset val="136"/>
      </rPr>
      <t>埔鹽</t>
    </r>
    <r>
      <rPr>
        <sz val="12"/>
        <rFont val="Times New Roman"/>
        <family val="1"/>
      </rPr>
      <t>34</t>
    </r>
    <phoneticPr fontId="13" type="noConversion"/>
  </si>
  <si>
    <r>
      <t xml:space="preserve">27 </t>
    </r>
    <r>
      <rPr>
        <sz val="12"/>
        <rFont val="標楷體"/>
        <family val="4"/>
        <charset val="136"/>
      </rPr>
      <t>元埔</t>
    </r>
  </si>
  <si>
    <r>
      <t xml:space="preserve">22 </t>
    </r>
    <r>
      <rPr>
        <sz val="12"/>
        <rFont val="標楷體"/>
        <family val="4"/>
        <charset val="136"/>
      </rPr>
      <t>社西</t>
    </r>
  </si>
  <si>
    <r>
      <rPr>
        <sz val="12"/>
        <rFont val="標楷體"/>
        <family val="4"/>
        <charset val="136"/>
      </rPr>
      <t>全興</t>
    </r>
    <r>
      <rPr>
        <sz val="12"/>
        <rFont val="Times New Roman"/>
        <family val="1"/>
      </rPr>
      <t>25</t>
    </r>
    <phoneticPr fontId="13" type="noConversion"/>
  </si>
  <si>
    <r>
      <rPr>
        <sz val="12"/>
        <rFont val="細明體"/>
        <family val="3"/>
        <charset val="136"/>
      </rPr>
      <t>併風機</t>
    </r>
    <phoneticPr fontId="13" type="noConversion"/>
  </si>
  <si>
    <t>9C47</t>
    <phoneticPr fontId="13" type="noConversion"/>
  </si>
  <si>
    <r>
      <t xml:space="preserve">34 </t>
    </r>
    <r>
      <rPr>
        <sz val="12"/>
        <rFont val="標楷體"/>
        <family val="4"/>
        <charset val="136"/>
      </rPr>
      <t>車站</t>
    </r>
    <phoneticPr fontId="13" type="noConversion"/>
  </si>
  <si>
    <r>
      <t xml:space="preserve">49 </t>
    </r>
    <r>
      <rPr>
        <sz val="12"/>
        <rFont val="標楷體"/>
        <family val="4"/>
        <charset val="136"/>
      </rPr>
      <t>西勢</t>
    </r>
    <phoneticPr fontId="13" type="noConversion"/>
  </si>
  <si>
    <r>
      <t xml:space="preserve">34 </t>
    </r>
    <r>
      <rPr>
        <sz val="12"/>
        <rFont val="標楷體"/>
        <family val="4"/>
        <charset val="136"/>
      </rPr>
      <t>永豐</t>
    </r>
  </si>
  <si>
    <r>
      <t xml:space="preserve">28 </t>
    </r>
    <r>
      <rPr>
        <sz val="12"/>
        <rFont val="標楷體"/>
        <family val="4"/>
        <charset val="136"/>
      </rPr>
      <t>南州</t>
    </r>
  </si>
  <si>
    <r>
      <t xml:space="preserve">29 </t>
    </r>
    <r>
      <rPr>
        <sz val="12"/>
        <rFont val="標楷體"/>
        <family val="4"/>
        <charset val="136"/>
      </rPr>
      <t>西南</t>
    </r>
  </si>
  <si>
    <r>
      <t xml:space="preserve">33 </t>
    </r>
    <r>
      <rPr>
        <sz val="12"/>
        <rFont val="標楷體"/>
        <family val="4"/>
        <charset val="136"/>
      </rPr>
      <t>天祥</t>
    </r>
  </si>
  <si>
    <r>
      <t xml:space="preserve">31 </t>
    </r>
    <r>
      <rPr>
        <sz val="12"/>
        <rFont val="標楷體"/>
        <family val="4"/>
        <charset val="136"/>
      </rPr>
      <t>地政</t>
    </r>
  </si>
  <si>
    <r>
      <t xml:space="preserve">34 </t>
    </r>
    <r>
      <rPr>
        <sz val="12"/>
        <rFont val="標楷體"/>
        <family val="4"/>
        <charset val="136"/>
      </rPr>
      <t>南寮</t>
    </r>
    <r>
      <rPr>
        <sz val="6"/>
        <rFont val="Times New Roman"/>
        <family val="1"/>
      </rPr>
      <t/>
    </r>
    <phoneticPr fontId="13" type="noConversion"/>
  </si>
  <si>
    <r>
      <t xml:space="preserve">34 </t>
    </r>
    <r>
      <rPr>
        <sz val="12"/>
        <rFont val="標楷體"/>
        <family val="4"/>
        <charset val="136"/>
      </rPr>
      <t>福溪</t>
    </r>
  </si>
  <si>
    <r>
      <rPr>
        <sz val="12"/>
        <rFont val="標楷體"/>
        <family val="4"/>
        <charset val="136"/>
      </rPr>
      <t>彰東</t>
    </r>
    <r>
      <rPr>
        <sz val="12"/>
        <rFont val="Times New Roman"/>
        <family val="1"/>
      </rPr>
      <t>35</t>
    </r>
    <phoneticPr fontId="13" type="noConversion"/>
  </si>
  <si>
    <r>
      <t xml:space="preserve">23 </t>
    </r>
    <r>
      <rPr>
        <sz val="12"/>
        <rFont val="標楷體"/>
        <family val="4"/>
        <charset val="136"/>
      </rPr>
      <t>社斗</t>
    </r>
  </si>
  <si>
    <r>
      <t xml:space="preserve">31 </t>
    </r>
    <r>
      <rPr>
        <sz val="12"/>
        <rFont val="標楷體"/>
        <family val="4"/>
        <charset val="136"/>
      </rPr>
      <t>溝鹿</t>
    </r>
  </si>
  <si>
    <r>
      <t xml:space="preserve">29 </t>
    </r>
    <r>
      <rPr>
        <sz val="12"/>
        <rFont val="標楷體"/>
        <family val="4"/>
        <charset val="136"/>
      </rPr>
      <t>伸三</t>
    </r>
  </si>
  <si>
    <r>
      <t xml:space="preserve">28 </t>
    </r>
    <r>
      <rPr>
        <sz val="12"/>
        <rFont val="標楷體"/>
        <family val="4"/>
        <charset val="136"/>
      </rPr>
      <t>大田</t>
    </r>
  </si>
  <si>
    <r>
      <t xml:space="preserve">29 </t>
    </r>
    <r>
      <rPr>
        <sz val="12"/>
        <rFont val="標楷體"/>
        <family val="4"/>
        <charset val="136"/>
      </rPr>
      <t>斗工</t>
    </r>
  </si>
  <si>
    <r>
      <t xml:space="preserve">27 </t>
    </r>
    <r>
      <rPr>
        <sz val="12"/>
        <rFont val="標楷體"/>
        <family val="4"/>
        <charset val="136"/>
      </rPr>
      <t>芳鵬</t>
    </r>
  </si>
  <si>
    <r>
      <rPr>
        <sz val="12"/>
        <rFont val="標楷體"/>
        <family val="4"/>
        <charset val="136"/>
      </rPr>
      <t>全興</t>
    </r>
    <r>
      <rPr>
        <sz val="12"/>
        <rFont val="Times New Roman"/>
        <family val="1"/>
      </rPr>
      <t>26</t>
    </r>
    <phoneticPr fontId="13" type="noConversion"/>
  </si>
  <si>
    <t>9C48</t>
    <phoneticPr fontId="13" type="noConversion"/>
  </si>
  <si>
    <r>
      <t xml:space="preserve"> </t>
    </r>
    <r>
      <rPr>
        <sz val="12"/>
        <rFont val="標楷體"/>
        <family val="4"/>
        <charset val="136"/>
      </rPr>
      <t>埔鹽</t>
    </r>
    <r>
      <rPr>
        <sz val="12"/>
        <rFont val="Times New Roman"/>
        <family val="1"/>
      </rPr>
      <t>35</t>
    </r>
    <phoneticPr fontId="13" type="noConversion"/>
  </si>
  <si>
    <r>
      <t xml:space="preserve">29 </t>
    </r>
    <r>
      <rPr>
        <sz val="12"/>
        <rFont val="標楷體"/>
        <family val="4"/>
        <charset val="136"/>
      </rPr>
      <t>合興</t>
    </r>
  </si>
  <si>
    <r>
      <t xml:space="preserve">24 </t>
    </r>
    <r>
      <rPr>
        <sz val="12"/>
        <rFont val="標楷體"/>
        <family val="4"/>
        <charset val="136"/>
      </rPr>
      <t>枋橋</t>
    </r>
  </si>
  <si>
    <t>9C49</t>
    <phoneticPr fontId="13" type="noConversion"/>
  </si>
  <si>
    <r>
      <t xml:space="preserve">32 </t>
    </r>
    <r>
      <rPr>
        <sz val="12"/>
        <rFont val="標楷體"/>
        <family val="4"/>
        <charset val="136"/>
      </rPr>
      <t>溪林</t>
    </r>
    <phoneticPr fontId="13" type="noConversion"/>
  </si>
  <si>
    <r>
      <t xml:space="preserve">28 </t>
    </r>
    <r>
      <rPr>
        <sz val="12"/>
        <rFont val="標楷體"/>
        <family val="4"/>
        <charset val="136"/>
      </rPr>
      <t>光雲</t>
    </r>
  </si>
  <si>
    <r>
      <t xml:space="preserve">29 </t>
    </r>
    <r>
      <rPr>
        <sz val="12"/>
        <rFont val="標楷體"/>
        <family val="4"/>
        <charset val="136"/>
      </rPr>
      <t>圳尾</t>
    </r>
  </si>
  <si>
    <r>
      <rPr>
        <b/>
        <sz val="12"/>
        <rFont val="標楷體"/>
        <family val="4"/>
        <charset val="136"/>
      </rPr>
      <t>特高壓</t>
    </r>
    <r>
      <rPr>
        <b/>
        <sz val="12"/>
        <rFont val="Times New Roman"/>
        <family val="1"/>
      </rPr>
      <t>:</t>
    </r>
    <phoneticPr fontId="13" type="noConversion"/>
  </si>
  <si>
    <r>
      <t>IA83</t>
    </r>
    <r>
      <rPr>
        <sz val="11"/>
        <rFont val="標楷體"/>
        <family val="4"/>
        <charset val="136"/>
      </rPr>
      <t>台化</t>
    </r>
    <phoneticPr fontId="13" type="noConversion"/>
  </si>
  <si>
    <t>161</t>
    <phoneticPr fontId="13" type="noConversion"/>
  </si>
  <si>
    <r>
      <t>IC86</t>
    </r>
    <r>
      <rPr>
        <sz val="11"/>
        <rFont val="標楷體"/>
        <family val="4"/>
        <charset val="136"/>
      </rPr>
      <t>正新</t>
    </r>
    <r>
      <rPr>
        <sz val="11"/>
        <rFont val="Times New Roman"/>
        <family val="1"/>
      </rPr>
      <t>(</t>
    </r>
    <r>
      <rPr>
        <sz val="11"/>
        <rFont val="標楷體"/>
        <family val="4"/>
        <charset val="136"/>
      </rPr>
      <t>羽田</t>
    </r>
    <r>
      <rPr>
        <sz val="11"/>
        <rFont val="Times New Roman"/>
        <family val="1"/>
      </rPr>
      <t>)     69</t>
    </r>
    <phoneticPr fontId="13" type="noConversion"/>
  </si>
  <si>
    <r>
      <t>IF80</t>
    </r>
    <r>
      <rPr>
        <sz val="11"/>
        <rFont val="標楷體"/>
        <family val="4"/>
        <charset val="136"/>
      </rPr>
      <t>正橡</t>
    </r>
    <r>
      <rPr>
        <sz val="11"/>
        <rFont val="Times New Roman"/>
        <family val="1"/>
      </rPr>
      <t>(</t>
    </r>
    <r>
      <rPr>
        <sz val="11"/>
        <rFont val="標楷體"/>
        <family val="4"/>
        <charset val="136"/>
      </rPr>
      <t>溪資</t>
    </r>
    <r>
      <rPr>
        <sz val="11"/>
        <rFont val="Times New Roman"/>
        <family val="1"/>
      </rPr>
      <t>)(69)</t>
    </r>
    <phoneticPr fontId="13" type="noConversion"/>
  </si>
  <si>
    <r>
      <t>IK85</t>
    </r>
    <r>
      <rPr>
        <sz val="11"/>
        <rFont val="標楷體"/>
        <family val="4"/>
        <charset val="136"/>
      </rPr>
      <t>鐵彰﹝紅白線﹞</t>
    </r>
    <r>
      <rPr>
        <sz val="11"/>
        <rFont val="Times New Roman"/>
        <family val="1"/>
      </rPr>
      <t>69</t>
    </r>
    <phoneticPr fontId="13" type="noConversion"/>
  </si>
  <si>
    <r>
      <t xml:space="preserve">      IY89</t>
    </r>
    <r>
      <rPr>
        <sz val="11"/>
        <rFont val="標楷體"/>
        <family val="4"/>
        <charset val="136"/>
      </rPr>
      <t>力麗</t>
    </r>
    <r>
      <rPr>
        <sz val="11"/>
        <rFont val="Times New Roman"/>
        <family val="1"/>
      </rPr>
      <t>(</t>
    </r>
    <r>
      <rPr>
        <sz val="11"/>
        <rFont val="標楷體"/>
        <family val="4"/>
        <charset val="136"/>
      </rPr>
      <t>力麗三廠</t>
    </r>
    <r>
      <rPr>
        <sz val="11"/>
        <rFont val="Times New Roman"/>
        <family val="1"/>
      </rPr>
      <t>.</t>
    </r>
    <r>
      <rPr>
        <sz val="11"/>
        <rFont val="標楷體"/>
        <family val="4"/>
        <charset val="136"/>
      </rPr>
      <t>聚隆</t>
    </r>
    <r>
      <rPr>
        <sz val="11"/>
        <rFont val="Times New Roman"/>
        <family val="1"/>
      </rPr>
      <t>.</t>
    </r>
    <r>
      <rPr>
        <sz val="11"/>
        <rFont val="標楷體"/>
        <family val="4"/>
        <charset val="136"/>
      </rPr>
      <t>首利</t>
    </r>
    <r>
      <rPr>
        <sz val="11"/>
        <rFont val="Times New Roman"/>
        <family val="1"/>
      </rPr>
      <t>.</t>
    </r>
    <r>
      <rPr>
        <sz val="11"/>
        <rFont val="標楷體"/>
        <family val="4"/>
        <charset val="136"/>
      </rPr>
      <t>鵬尼</t>
    </r>
    <r>
      <rPr>
        <sz val="11"/>
        <rFont val="Times New Roman"/>
        <family val="1"/>
      </rPr>
      <t>.</t>
    </r>
    <r>
      <rPr>
        <sz val="11"/>
        <rFont val="標楷體"/>
        <family val="4"/>
        <charset val="136"/>
      </rPr>
      <t>東隆</t>
    </r>
    <r>
      <rPr>
        <sz val="11"/>
        <rFont val="Times New Roman"/>
        <family val="1"/>
      </rPr>
      <t>)</t>
    </r>
    <phoneticPr fontId="13" type="noConversion"/>
  </si>
  <si>
    <r>
      <t>IY80</t>
    </r>
    <r>
      <rPr>
        <sz val="11"/>
        <color indexed="8"/>
        <rFont val="標楷體"/>
        <family val="4"/>
        <charset val="136"/>
      </rPr>
      <t>東隆興業</t>
    </r>
    <phoneticPr fontId="13" type="noConversion"/>
  </si>
  <si>
    <r>
      <t>9B91</t>
    </r>
    <r>
      <rPr>
        <sz val="11"/>
        <rFont val="細明體"/>
        <family val="3"/>
        <charset val="136"/>
      </rPr>
      <t>寶德</t>
    </r>
    <phoneticPr fontId="13" type="noConversion"/>
  </si>
  <si>
    <t>:代表FDIR無啟動</t>
    <phoneticPr fontId="13" type="noConversion"/>
  </si>
  <si>
    <t>饋線啟動FDIR功能係隨時變動，本表僅供參考，詳情請洽FDCC主任。</t>
  </si>
  <si>
    <r>
      <t>IA90</t>
    </r>
    <r>
      <rPr>
        <sz val="11"/>
        <color indexed="8"/>
        <rFont val="標楷體"/>
        <family val="4"/>
        <charset val="136"/>
      </rPr>
      <t>矽品</t>
    </r>
    <phoneticPr fontId="13" type="noConversion"/>
  </si>
  <si>
    <r>
      <t>IO80</t>
    </r>
    <r>
      <rPr>
        <sz val="11"/>
        <rFont val="標楷體"/>
        <family val="4"/>
        <charset val="136"/>
      </rPr>
      <t>台鹿</t>
    </r>
    <r>
      <rPr>
        <sz val="11"/>
        <rFont val="Times New Roman"/>
        <family val="1"/>
      </rPr>
      <t xml:space="preserve">             161</t>
    </r>
    <phoneticPr fontId="13" type="noConversion"/>
  </si>
  <si>
    <r>
      <t xml:space="preserve">9B90 </t>
    </r>
    <r>
      <rPr>
        <sz val="11"/>
        <rFont val="標楷體"/>
        <family val="4"/>
        <charset val="136"/>
      </rPr>
      <t>新能源施工處風力</t>
    </r>
    <phoneticPr fontId="13" type="noConversion"/>
  </si>
  <si>
    <r>
      <t xml:space="preserve">  9A80</t>
    </r>
    <r>
      <rPr>
        <sz val="11"/>
        <rFont val="標楷體"/>
        <family val="4"/>
        <charset val="136"/>
      </rPr>
      <t>彰濱</t>
    </r>
    <r>
      <rPr>
        <sz val="11"/>
        <rFont val="Times New Roman"/>
        <family val="1"/>
      </rPr>
      <t>-</t>
    </r>
    <r>
      <rPr>
        <sz val="11"/>
        <rFont val="標楷體"/>
        <family val="4"/>
        <charset val="136"/>
      </rPr>
      <t>星元</t>
    </r>
    <phoneticPr fontId="13" type="noConversion"/>
  </si>
  <si>
    <r>
      <t>9A90</t>
    </r>
    <r>
      <rPr>
        <sz val="11"/>
        <rFont val="標楷體"/>
        <family val="4"/>
        <charset val="136"/>
      </rPr>
      <t>彰英彰濱</t>
    </r>
    <phoneticPr fontId="13" type="noConversion"/>
  </si>
  <si>
    <r>
      <t>9B80</t>
    </r>
    <r>
      <rPr>
        <sz val="11"/>
        <rFont val="標楷體"/>
        <family val="4"/>
        <charset val="136"/>
      </rPr>
      <t>特許</t>
    </r>
    <phoneticPr fontId="13" type="noConversion"/>
  </si>
  <si>
    <r>
      <t>IL90</t>
    </r>
    <r>
      <rPr>
        <sz val="11"/>
        <rFont val="細明體"/>
        <family val="3"/>
        <charset val="136"/>
      </rPr>
      <t>彰源</t>
    </r>
    <r>
      <rPr>
        <sz val="11"/>
        <rFont val="Times New Roman"/>
        <family val="1"/>
      </rPr>
      <t xml:space="preserve">  69(</t>
    </r>
    <r>
      <rPr>
        <sz val="11"/>
        <rFont val="細明體"/>
        <family val="3"/>
        <charset val="136"/>
      </rPr>
      <t>興建中</t>
    </r>
    <r>
      <rPr>
        <sz val="11"/>
        <rFont val="Times New Roman"/>
        <family val="1"/>
      </rPr>
      <t>)</t>
    </r>
    <phoneticPr fontId="13" type="noConversion"/>
  </si>
  <si>
    <t>:代表於110/6/30啟動FDIR之饋線，計60條</t>
    <phoneticPr fontId="13" type="noConversion"/>
  </si>
  <si>
    <r>
      <t>IE87</t>
    </r>
    <r>
      <rPr>
        <sz val="11"/>
        <rFont val="標楷體"/>
        <family val="4"/>
        <charset val="136"/>
      </rPr>
      <t>榮成</t>
    </r>
  </si>
  <si>
    <t>69</t>
    <phoneticPr fontId="13" type="noConversion"/>
  </si>
  <si>
    <r>
      <t>IO90</t>
    </r>
    <r>
      <rPr>
        <sz val="11"/>
        <rFont val="標楷體"/>
        <family val="4"/>
        <charset val="136"/>
      </rPr>
      <t>鹿英鹿東</t>
    </r>
    <r>
      <rPr>
        <sz val="11"/>
        <rFont val="Times New Roman"/>
        <family val="1"/>
      </rPr>
      <t xml:space="preserve">       161</t>
    </r>
    <phoneticPr fontId="13" type="noConversion"/>
  </si>
  <si>
    <r>
      <t xml:space="preserve">9G90 </t>
    </r>
    <r>
      <rPr>
        <sz val="11"/>
        <rFont val="標楷體"/>
        <family val="4"/>
        <charset val="136"/>
      </rPr>
      <t>新能源施工處風力</t>
    </r>
    <phoneticPr fontId="13" type="noConversion"/>
  </si>
  <si>
    <r>
      <t xml:space="preserve">  9A85</t>
    </r>
    <r>
      <rPr>
        <sz val="11"/>
        <rFont val="標楷體"/>
        <family val="4"/>
        <charset val="136"/>
      </rPr>
      <t>彰濱</t>
    </r>
    <r>
      <rPr>
        <sz val="11"/>
        <rFont val="Times New Roman"/>
        <family val="1"/>
      </rPr>
      <t>-</t>
    </r>
    <r>
      <rPr>
        <sz val="11"/>
        <rFont val="標楷體"/>
        <family val="4"/>
        <charset val="136"/>
      </rPr>
      <t>星能</t>
    </r>
    <phoneticPr fontId="13" type="noConversion"/>
  </si>
  <si>
    <r>
      <t>9A92</t>
    </r>
    <r>
      <rPr>
        <sz val="11"/>
        <rFont val="標楷體"/>
        <family val="4"/>
        <charset val="136"/>
      </rPr>
      <t>修護處風力彰濱</t>
    </r>
    <phoneticPr fontId="13" type="noConversion"/>
  </si>
  <si>
    <r>
      <t>IZ90</t>
    </r>
    <r>
      <rPr>
        <sz val="11"/>
        <rFont val="標楷體"/>
        <family val="4"/>
        <charset val="136"/>
      </rPr>
      <t>慶欣欣</t>
    </r>
    <phoneticPr fontId="13" type="noConversion"/>
  </si>
  <si>
    <r>
      <t>IN91</t>
    </r>
    <r>
      <rPr>
        <sz val="11"/>
        <rFont val="標楷體"/>
        <family val="4"/>
        <charset val="136"/>
      </rPr>
      <t>宜新</t>
    </r>
    <phoneticPr fontId="13" type="noConversion"/>
  </si>
  <si>
    <r>
      <t>IJ92</t>
    </r>
    <r>
      <rPr>
        <sz val="11"/>
        <rFont val="標楷體"/>
        <family val="4"/>
        <charset val="136"/>
      </rPr>
      <t>勝隆</t>
    </r>
    <phoneticPr fontId="13" type="noConversion"/>
  </si>
  <si>
    <r>
      <t>IL80</t>
    </r>
    <r>
      <rPr>
        <sz val="11"/>
        <rFont val="標楷體"/>
        <family val="4"/>
        <charset val="136"/>
      </rPr>
      <t>彰路</t>
    </r>
    <phoneticPr fontId="13" type="noConversion"/>
  </si>
  <si>
    <t>:代表未供電</t>
    <phoneticPr fontId="13" type="noConversion"/>
  </si>
  <si>
    <t>啟動FDIR</t>
    <phoneticPr fontId="3" type="noConversion"/>
  </si>
  <si>
    <t>IA32</t>
  </si>
  <si>
    <t>IA32</t>
    <phoneticPr fontId="3" type="noConversion"/>
  </si>
  <si>
    <t>IA21</t>
  </si>
  <si>
    <t>IA21</t>
    <phoneticPr fontId="3" type="noConversion"/>
  </si>
  <si>
    <t>IB21</t>
  </si>
  <si>
    <t>IB21</t>
    <phoneticPr fontId="3" type="noConversion"/>
  </si>
  <si>
    <t>IG30</t>
  </si>
  <si>
    <t>IG30</t>
    <phoneticPr fontId="3" type="noConversion"/>
  </si>
  <si>
    <t>IG35</t>
  </si>
  <si>
    <t>IG40</t>
  </si>
  <si>
    <t>IG43</t>
  </si>
  <si>
    <t>IG44</t>
  </si>
  <si>
    <t>IG45</t>
  </si>
  <si>
    <t>IG46</t>
  </si>
  <si>
    <t>IG47</t>
  </si>
  <si>
    <t>IN21</t>
  </si>
  <si>
    <t>IN20</t>
  </si>
  <si>
    <t>IN20</t>
    <phoneticPr fontId="3" type="noConversion"/>
  </si>
  <si>
    <t>IP20</t>
  </si>
  <si>
    <t>IP20</t>
    <phoneticPr fontId="3" type="noConversion"/>
  </si>
  <si>
    <t>IP21</t>
  </si>
  <si>
    <t>IU26</t>
  </si>
  <si>
    <t>IU26</t>
    <phoneticPr fontId="3" type="noConversion"/>
  </si>
  <si>
    <t>IU27</t>
  </si>
  <si>
    <t>IU28</t>
  </si>
  <si>
    <t>IU32</t>
  </si>
  <si>
    <t>IU32</t>
    <phoneticPr fontId="3" type="noConversion"/>
  </si>
  <si>
    <t>IU33</t>
  </si>
  <si>
    <t>IU33</t>
    <phoneticPr fontId="3" type="noConversion"/>
  </si>
  <si>
    <t>IU34</t>
  </si>
  <si>
    <t>IV51</t>
  </si>
  <si>
    <t>IV51</t>
    <phoneticPr fontId="3" type="noConversion"/>
  </si>
  <si>
    <t>IV53</t>
    <phoneticPr fontId="3" type="noConversion"/>
  </si>
  <si>
    <t>IV55</t>
    <phoneticPr fontId="3" type="noConversion"/>
  </si>
  <si>
    <t>IY21</t>
  </si>
  <si>
    <t>IY21</t>
    <phoneticPr fontId="3" type="noConversion"/>
  </si>
  <si>
    <t>IY28</t>
  </si>
  <si>
    <t>IY29</t>
  </si>
  <si>
    <t>IY31</t>
  </si>
  <si>
    <t>IY32</t>
  </si>
  <si>
    <t>IZ51</t>
  </si>
  <si>
    <t>IZ51</t>
    <phoneticPr fontId="3" type="noConversion"/>
  </si>
  <si>
    <t>IZ56</t>
  </si>
  <si>
    <t>IZ56</t>
    <phoneticPr fontId="3" type="noConversion"/>
  </si>
  <si>
    <t>9A61</t>
  </si>
  <si>
    <t>9A61</t>
    <phoneticPr fontId="3" type="noConversion"/>
  </si>
  <si>
    <t>9B51</t>
  </si>
  <si>
    <t>9B51</t>
    <phoneticPr fontId="3" type="noConversion"/>
  </si>
  <si>
    <t>9B56</t>
  </si>
  <si>
    <t>9B58</t>
  </si>
  <si>
    <t>9C21</t>
  </si>
  <si>
    <t>9C21</t>
    <phoneticPr fontId="3" type="noConversion"/>
  </si>
  <si>
    <t>9C25</t>
  </si>
  <si>
    <t>9C25</t>
    <phoneticPr fontId="3" type="noConversion"/>
  </si>
  <si>
    <t>9C28</t>
  </si>
  <si>
    <t>9C28</t>
    <phoneticPr fontId="3" type="noConversion"/>
  </si>
  <si>
    <t>9F51</t>
  </si>
  <si>
    <t>9F53</t>
  </si>
  <si>
    <t>9F54</t>
  </si>
  <si>
    <t>9F55</t>
  </si>
  <si>
    <t>9F57</t>
  </si>
  <si>
    <t>9F58</t>
  </si>
  <si>
    <t>9L21</t>
  </si>
  <si>
    <t>9L21</t>
    <phoneticPr fontId="3" type="noConversion"/>
  </si>
  <si>
    <t>9L22</t>
  </si>
  <si>
    <t>9L23</t>
  </si>
  <si>
    <t>9L24</t>
  </si>
  <si>
    <t>9L25</t>
  </si>
  <si>
    <t>9L26</t>
  </si>
  <si>
    <t>9L27</t>
  </si>
  <si>
    <t>9L28</t>
  </si>
  <si>
    <t>9L29</t>
  </si>
  <si>
    <t>9L30</t>
  </si>
  <si>
    <t>9N20</t>
  </si>
  <si>
    <t>9N20</t>
    <phoneticPr fontId="3" type="noConversion"/>
  </si>
  <si>
    <t>9N21</t>
  </si>
  <si>
    <t>9N22</t>
  </si>
  <si>
    <t>9N23</t>
  </si>
  <si>
    <t>9N24</t>
  </si>
  <si>
    <t>9N25</t>
  </si>
  <si>
    <t>9N26</t>
  </si>
  <si>
    <t>IA36</t>
  </si>
  <si>
    <t>IA36</t>
    <phoneticPr fontId="3" type="noConversion"/>
  </si>
  <si>
    <t>IA41</t>
  </si>
  <si>
    <t>IA41</t>
    <phoneticPr fontId="3" type="noConversion"/>
  </si>
  <si>
    <t>IA44</t>
  </si>
  <si>
    <t>IA44</t>
    <phoneticPr fontId="3" type="noConversion"/>
  </si>
  <si>
    <t>ID32</t>
  </si>
  <si>
    <t>ID32</t>
    <phoneticPr fontId="3" type="noConversion"/>
  </si>
  <si>
    <t>IM21</t>
  </si>
  <si>
    <t>IM21</t>
    <phoneticPr fontId="3" type="noConversion"/>
  </si>
  <si>
    <t>IP27</t>
  </si>
  <si>
    <t>IP27</t>
    <phoneticPr fontId="3" type="noConversion"/>
  </si>
  <si>
    <t>IP28</t>
  </si>
  <si>
    <t>IP23</t>
  </si>
  <si>
    <t>IP23</t>
    <phoneticPr fontId="3" type="noConversion"/>
  </si>
  <si>
    <t>IU30</t>
  </si>
  <si>
    <t>IU30</t>
    <phoneticPr fontId="3" type="noConversion"/>
  </si>
  <si>
    <t>IU37</t>
  </si>
  <si>
    <t>IU37</t>
    <phoneticPr fontId="3" type="noConversion"/>
  </si>
  <si>
    <t>IU39</t>
  </si>
  <si>
    <t>IU39</t>
    <phoneticPr fontId="3" type="noConversion"/>
  </si>
  <si>
    <t>IU40</t>
  </si>
  <si>
    <t>IY20</t>
  </si>
  <si>
    <t>IY24</t>
  </si>
  <si>
    <t>IY33</t>
  </si>
  <si>
    <t>IY34</t>
  </si>
  <si>
    <t>IY35</t>
  </si>
  <si>
    <t>IY22</t>
  </si>
  <si>
    <t>IY23</t>
  </si>
  <si>
    <t>IY25</t>
  </si>
  <si>
    <t>IY26</t>
  </si>
  <si>
    <t>IY27</t>
  </si>
  <si>
    <t>IZ24</t>
  </si>
  <si>
    <t>IZ24</t>
    <phoneticPr fontId="3" type="noConversion"/>
  </si>
  <si>
    <t>IZ26</t>
  </si>
  <si>
    <t>IZ26</t>
    <phoneticPr fontId="3" type="noConversion"/>
  </si>
  <si>
    <t>IZ64</t>
  </si>
  <si>
    <t>IZ64</t>
    <phoneticPr fontId="3" type="noConversion"/>
  </si>
  <si>
    <t>9A51</t>
  </si>
  <si>
    <t>9A51</t>
    <phoneticPr fontId="3" type="noConversion"/>
  </si>
  <si>
    <t>9A56</t>
  </si>
  <si>
    <t>9A56</t>
    <phoneticPr fontId="3" type="noConversion"/>
  </si>
  <si>
    <t>9A57</t>
  </si>
  <si>
    <t>9A58</t>
  </si>
  <si>
    <t>9A59</t>
  </si>
  <si>
    <t>9A67</t>
  </si>
  <si>
    <t>9A67</t>
    <phoneticPr fontId="3" type="noConversion"/>
  </si>
  <si>
    <t>9A68</t>
  </si>
  <si>
    <t>9B61</t>
  </si>
  <si>
    <t>9B61</t>
    <phoneticPr fontId="3" type="noConversion"/>
  </si>
  <si>
    <t>9B65</t>
  </si>
  <si>
    <t>9B67</t>
  </si>
  <si>
    <t>9B68</t>
  </si>
  <si>
    <t>9C30</t>
    <phoneticPr fontId="3" type="noConversion"/>
  </si>
  <si>
    <t>9C32</t>
    <phoneticPr fontId="3" type="noConversion"/>
  </si>
  <si>
    <t>9C35</t>
    <phoneticPr fontId="3" type="noConversion"/>
  </si>
  <si>
    <t>9C42</t>
  </si>
  <si>
    <t>9C42</t>
    <phoneticPr fontId="3" type="noConversion"/>
  </si>
  <si>
    <t>9C43</t>
  </si>
  <si>
    <t>9C45</t>
  </si>
  <si>
    <t>9C45</t>
    <phoneticPr fontId="3" type="noConversion"/>
  </si>
  <si>
    <t>9F61</t>
  </si>
  <si>
    <t>9F63</t>
  </si>
  <si>
    <t>9F65</t>
  </si>
  <si>
    <t>9F67</t>
  </si>
  <si>
    <t>9F68</t>
  </si>
  <si>
    <t>9L31</t>
  </si>
  <si>
    <t>9L31</t>
    <phoneticPr fontId="3" type="noConversion"/>
  </si>
  <si>
    <t>9L32</t>
  </si>
  <si>
    <t>9L33</t>
  </si>
  <si>
    <t>9L34</t>
  </si>
  <si>
    <t>9L35</t>
  </si>
  <si>
    <t>9L36</t>
  </si>
  <si>
    <t>9L37</t>
  </si>
  <si>
    <t>9L38</t>
  </si>
  <si>
    <t>9L39</t>
  </si>
  <si>
    <t>9L40</t>
  </si>
  <si>
    <t>9M33</t>
    <phoneticPr fontId="3" type="noConversion"/>
  </si>
  <si>
    <t>9P10</t>
  </si>
  <si>
    <t>9P10</t>
    <phoneticPr fontId="3" type="noConversion"/>
  </si>
  <si>
    <t>9P18</t>
  </si>
  <si>
    <t>9P18</t>
    <phoneticPr fontId="3" type="noConversion"/>
  </si>
  <si>
    <t>9P22</t>
  </si>
  <si>
    <t>9P22</t>
    <phoneticPr fontId="3" type="noConversion"/>
  </si>
  <si>
    <t>9P25</t>
  </si>
  <si>
    <t>9P25</t>
    <phoneticPr fontId="3" type="noConversion"/>
  </si>
  <si>
    <t>無啟動</t>
  </si>
  <si>
    <t>未供電</t>
    <phoneticPr fontId="3" type="noConversion"/>
  </si>
  <si>
    <t>9I31</t>
    <phoneticPr fontId="3" type="noConversion"/>
  </si>
  <si>
    <t>9J34</t>
  </si>
  <si>
    <t>代號</t>
    <phoneticPr fontId="3" type="noConversion"/>
  </si>
  <si>
    <t>種類(一二次變電所)</t>
    <phoneticPr fontId="3" type="noConversion"/>
  </si>
  <si>
    <t>G1709HD5430</t>
    <phoneticPr fontId="3" type="noConversion"/>
  </si>
  <si>
    <t>十戶高幹#1</t>
    <phoneticPr fontId="3" type="noConversion"/>
  </si>
  <si>
    <t>9A#2DTR</t>
  </si>
  <si>
    <t>9A70</t>
  </si>
  <si>
    <t>9A71</t>
  </si>
  <si>
    <t>9A72</t>
  </si>
  <si>
    <t>9A73</t>
  </si>
  <si>
    <t>9A74</t>
  </si>
  <si>
    <t>9A75</t>
  </si>
  <si>
    <t>9A76</t>
  </si>
  <si>
    <t>9A77</t>
  </si>
  <si>
    <t>9A#3DTR</t>
  </si>
  <si>
    <t>9A62</t>
  </si>
  <si>
    <t>9A63</t>
  </si>
  <si>
    <t>9A64</t>
  </si>
  <si>
    <t>9A65</t>
  </si>
  <si>
    <t>9APV</t>
  </si>
  <si>
    <t>9A66</t>
  </si>
  <si>
    <t>9A#4DTR(A)</t>
  </si>
  <si>
    <t>9A52</t>
  </si>
  <si>
    <t>9A53</t>
  </si>
  <si>
    <t>9A54</t>
  </si>
  <si>
    <t>9A55</t>
  </si>
  <si>
    <t>9A#4DTR(B)</t>
  </si>
  <si>
    <t>9AE0</t>
  </si>
  <si>
    <t>9B#1DTR</t>
  </si>
  <si>
    <t>9B#2DTR(A)</t>
  </si>
  <si>
    <t>9BPV</t>
  </si>
  <si>
    <t>9B#2DTR(B)</t>
  </si>
  <si>
    <t>9C#1DTR(A)</t>
  </si>
  <si>
    <t>9C20</t>
  </si>
  <si>
    <t>9C22</t>
  </si>
  <si>
    <t>9C#1DTR(B)</t>
  </si>
  <si>
    <t>9C26</t>
  </si>
  <si>
    <t>9C27</t>
  </si>
  <si>
    <t>9C29</t>
  </si>
  <si>
    <t>9C#2DTR(A)</t>
  </si>
  <si>
    <t>9C#2DTR(B)</t>
  </si>
  <si>
    <t>9C#3DTR(A)</t>
  </si>
  <si>
    <t>9C40</t>
  </si>
  <si>
    <t>9C41</t>
  </si>
  <si>
    <t>9C#3DTR(B)</t>
  </si>
  <si>
    <t>9C46</t>
  </si>
  <si>
    <t>9C47</t>
  </si>
  <si>
    <t>9C48</t>
  </si>
  <si>
    <t>9C49</t>
  </si>
  <si>
    <t>9F#1DTR</t>
  </si>
  <si>
    <t>9F#2DTR(A)</t>
  </si>
  <si>
    <t>9F#2DTR(B)</t>
  </si>
  <si>
    <t>9G#1DTR(A)</t>
  </si>
  <si>
    <t>9G20</t>
  </si>
  <si>
    <t>9G#1DTR(B)</t>
  </si>
  <si>
    <t>9GE8</t>
  </si>
  <si>
    <t>9G#2DTR(A)</t>
  </si>
  <si>
    <t>9G#2DTR(B)</t>
  </si>
  <si>
    <t>9GE9</t>
  </si>
  <si>
    <t>9G#3DTR(A)</t>
  </si>
  <si>
    <t>9GE2</t>
  </si>
  <si>
    <t>9GE3</t>
  </si>
  <si>
    <t>9GE1</t>
  </si>
  <si>
    <t>9GE0</t>
  </si>
  <si>
    <t>9G#3DTR(B)</t>
  </si>
  <si>
    <t>9GE6</t>
  </si>
  <si>
    <t>9GE7</t>
  </si>
  <si>
    <t>9GE5</t>
  </si>
  <si>
    <t>9GE4</t>
  </si>
  <si>
    <t>9H#2DTR(A)</t>
  </si>
  <si>
    <t>9H20</t>
  </si>
  <si>
    <t>9H21</t>
  </si>
  <si>
    <t>9H22</t>
  </si>
  <si>
    <t>9H23</t>
  </si>
  <si>
    <t>9H24</t>
  </si>
  <si>
    <t>9H25</t>
  </si>
  <si>
    <t>9H#2DTR(B)</t>
  </si>
  <si>
    <t>9H26</t>
  </si>
  <si>
    <t>9H27</t>
  </si>
  <si>
    <t>9H28</t>
  </si>
  <si>
    <t>9H29</t>
  </si>
  <si>
    <t>9H#3DTR(A)</t>
  </si>
  <si>
    <t>9H30</t>
  </si>
  <si>
    <t>9H31</t>
  </si>
  <si>
    <t>9H32</t>
  </si>
  <si>
    <t>9H33</t>
  </si>
  <si>
    <t>9H34</t>
  </si>
  <si>
    <t>9H35</t>
  </si>
  <si>
    <t>9H#3DTR(B)</t>
  </si>
  <si>
    <t>9H36</t>
  </si>
  <si>
    <t>9H37</t>
  </si>
  <si>
    <t>9H38</t>
  </si>
  <si>
    <t>9H39</t>
  </si>
  <si>
    <t>9I#1DTR(A)</t>
  </si>
  <si>
    <t>9I20</t>
  </si>
  <si>
    <t>9I#1DTR(B)</t>
  </si>
  <si>
    <t>9I#2DTR(A)</t>
  </si>
  <si>
    <t>9I#2DTR(B)</t>
  </si>
  <si>
    <t>9J#1MTR</t>
  </si>
  <si>
    <t>9J11</t>
  </si>
  <si>
    <t>9J12</t>
  </si>
  <si>
    <t>9J13</t>
  </si>
  <si>
    <t>9J14</t>
  </si>
  <si>
    <t>9J15</t>
  </si>
  <si>
    <t>9J#2MTR</t>
  </si>
  <si>
    <t>9J21</t>
  </si>
  <si>
    <t>9J22</t>
  </si>
  <si>
    <t>9J23</t>
  </si>
  <si>
    <t>9J24</t>
  </si>
  <si>
    <t>9J25</t>
  </si>
  <si>
    <t>9J#3MTR</t>
  </si>
  <si>
    <t>9J31</t>
  </si>
  <si>
    <t>9J32</t>
  </si>
  <si>
    <t>9J33</t>
  </si>
  <si>
    <t>9J35</t>
  </si>
  <si>
    <t>9K#1DTR(A)</t>
  </si>
  <si>
    <t>9K21</t>
  </si>
  <si>
    <t>9K#1DTR(B)</t>
  </si>
  <si>
    <t>9K26</t>
  </si>
  <si>
    <t>9K#2DTR(A)</t>
  </si>
  <si>
    <t>9K33</t>
  </si>
  <si>
    <t>9K#2DTR(B)</t>
  </si>
  <si>
    <t>9L#1DTR(A)</t>
  </si>
  <si>
    <t>9L#1DTR(B)</t>
  </si>
  <si>
    <t>9L#2DTR(A)</t>
  </si>
  <si>
    <t>9L#2DTR(B)</t>
  </si>
  <si>
    <t>9M#2DTR(A)</t>
  </si>
  <si>
    <t>9M20</t>
  </si>
  <si>
    <t>9M#2DTR(B)</t>
  </si>
  <si>
    <t>9M25</t>
  </si>
  <si>
    <t>9M#3DTR(A)</t>
  </si>
  <si>
    <t>9M30</t>
  </si>
  <si>
    <t>9M#3DTR(B)</t>
  </si>
  <si>
    <t>9M35</t>
  </si>
  <si>
    <t>9M#1MTR</t>
  </si>
  <si>
    <t>9M#2MTR</t>
  </si>
  <si>
    <t>9M#3MTR</t>
  </si>
  <si>
    <t>9N#1DTR(A)</t>
  </si>
  <si>
    <t>9N#1DTR(B)</t>
  </si>
  <si>
    <t>9P#1DTR(A)</t>
  </si>
  <si>
    <t>9P11</t>
  </si>
  <si>
    <t>9P12</t>
  </si>
  <si>
    <t>9P13</t>
  </si>
  <si>
    <t>9P14</t>
  </si>
  <si>
    <t>9P#1DTR(B)</t>
  </si>
  <si>
    <t>9P15</t>
  </si>
  <si>
    <t>9P16</t>
  </si>
  <si>
    <t>9P17</t>
  </si>
  <si>
    <t>9P19</t>
  </si>
  <si>
    <t>9P#2DTR(A)</t>
  </si>
  <si>
    <t>9P20</t>
  </si>
  <si>
    <t>9P21</t>
  </si>
  <si>
    <t>9P23</t>
  </si>
  <si>
    <t>9P24</t>
  </si>
  <si>
    <t>9P#2DTR(B)</t>
  </si>
  <si>
    <t>9P26</t>
  </si>
  <si>
    <t>9P27</t>
  </si>
  <si>
    <t>9P28</t>
  </si>
  <si>
    <t>9P29</t>
  </si>
  <si>
    <t>IA#1DTR(A)</t>
  </si>
  <si>
    <t>IA28</t>
  </si>
  <si>
    <t>IA37</t>
  </si>
  <si>
    <t>IA35</t>
  </si>
  <si>
    <t>IA#1DTR(B)</t>
  </si>
  <si>
    <t>IA39</t>
  </si>
  <si>
    <t>IA24</t>
  </si>
  <si>
    <t>IA29</t>
  </si>
  <si>
    <t>IA33</t>
  </si>
  <si>
    <t>IA#2DTR(A)</t>
  </si>
  <si>
    <t>IA27</t>
  </si>
  <si>
    <t>IA34</t>
  </si>
  <si>
    <t>IA23</t>
  </si>
  <si>
    <t>IA26</t>
  </si>
  <si>
    <t>IA22</t>
  </si>
  <si>
    <t>IA#2DTR(B)</t>
  </si>
  <si>
    <t>IA38</t>
  </si>
  <si>
    <t>IA25</t>
  </si>
  <si>
    <t>IA31</t>
  </si>
  <si>
    <t>IA20</t>
  </si>
  <si>
    <t>IA#3DTR(A)</t>
  </si>
  <si>
    <t>IA40</t>
  </si>
  <si>
    <t>IA42</t>
  </si>
  <si>
    <t>IA43</t>
  </si>
  <si>
    <t>IA#3DTR(B)</t>
  </si>
  <si>
    <t>IA45</t>
  </si>
  <si>
    <t>IA46</t>
  </si>
  <si>
    <t>IA47</t>
  </si>
  <si>
    <t>IA48</t>
  </si>
  <si>
    <t>IA49</t>
  </si>
  <si>
    <t>IB#1MTR</t>
  </si>
  <si>
    <t>IB20</t>
  </si>
  <si>
    <t>IB22</t>
  </si>
  <si>
    <t>IB30</t>
  </si>
  <si>
    <t>IB31</t>
  </si>
  <si>
    <t>IB#2MTR</t>
  </si>
  <si>
    <t>IB33</t>
  </si>
  <si>
    <t>IB25</t>
  </si>
  <si>
    <t>IB28</t>
  </si>
  <si>
    <t>IB24</t>
  </si>
  <si>
    <t>IB27</t>
  </si>
  <si>
    <t>IB#3MTR</t>
  </si>
  <si>
    <t>IB34</t>
  </si>
  <si>
    <t>IB29</t>
  </si>
  <si>
    <t>IB32</t>
  </si>
  <si>
    <t>IB26</t>
  </si>
  <si>
    <t>IB23</t>
  </si>
  <si>
    <t>IC#1MTR</t>
  </si>
  <si>
    <t>IC#3MTR</t>
  </si>
  <si>
    <t>ID#1MTR</t>
  </si>
  <si>
    <t>ID20</t>
  </si>
  <si>
    <t>ID23</t>
  </si>
  <si>
    <t>ID28</t>
  </si>
  <si>
    <t>ID26</t>
  </si>
  <si>
    <t>ID31</t>
  </si>
  <si>
    <t>ID#2MTR</t>
  </si>
  <si>
    <t>ID30</t>
  </si>
  <si>
    <t>ID24</t>
  </si>
  <si>
    <t>ID21</t>
  </si>
  <si>
    <t>ID29</t>
  </si>
  <si>
    <t>ID25</t>
  </si>
  <si>
    <t>ID#3MTR</t>
  </si>
  <si>
    <t>ID27</t>
  </si>
  <si>
    <t>ID22</t>
  </si>
  <si>
    <t>F14)</t>
  </si>
  <si>
    <t>F15)</t>
  </si>
  <si>
    <t>IE#1MTR</t>
  </si>
  <si>
    <t>IE25</t>
  </si>
  <si>
    <t>IE24</t>
  </si>
  <si>
    <t>IE21</t>
  </si>
  <si>
    <t>IE27</t>
  </si>
  <si>
    <t>IE22</t>
  </si>
  <si>
    <t>IE#2MTR</t>
  </si>
  <si>
    <t>IE23</t>
  </si>
  <si>
    <t>IE28</t>
  </si>
  <si>
    <t>IE20</t>
  </si>
  <si>
    <t>IE26</t>
  </si>
  <si>
    <t>IE29</t>
  </si>
  <si>
    <t>IF#1MTR</t>
  </si>
  <si>
    <t>IF21</t>
  </si>
  <si>
    <t>IF25</t>
  </si>
  <si>
    <t>IF30</t>
  </si>
  <si>
    <t>IF33</t>
  </si>
  <si>
    <t>IF34</t>
  </si>
  <si>
    <t>IF#2MTR</t>
  </si>
  <si>
    <t>IF22</t>
  </si>
  <si>
    <t>IF23</t>
  </si>
  <si>
    <t>IF31</t>
  </si>
  <si>
    <t>IF24</t>
  </si>
  <si>
    <t>IF26</t>
  </si>
  <si>
    <t>IF#3MTR</t>
  </si>
  <si>
    <t>IF35</t>
  </si>
  <si>
    <t>IF39</t>
  </si>
  <si>
    <t>IF37</t>
  </si>
  <si>
    <t>IF38</t>
  </si>
  <si>
    <t>IF36</t>
  </si>
  <si>
    <t>IF#4MTR</t>
  </si>
  <si>
    <t>IF27</t>
  </si>
  <si>
    <t>IF20</t>
  </si>
  <si>
    <t>IF28</t>
  </si>
  <si>
    <t>IF32</t>
  </si>
  <si>
    <t>IF29</t>
  </si>
  <si>
    <t>IG#1DTR(A)</t>
  </si>
  <si>
    <t>IG#1DTR(B)</t>
  </si>
  <si>
    <t>IG#2DTR(A)</t>
  </si>
  <si>
    <t>IG#2DTR(B)</t>
  </si>
  <si>
    <t>IH#1MTR</t>
  </si>
  <si>
    <t>IH27</t>
  </si>
  <si>
    <t>IH21</t>
  </si>
  <si>
    <t>IH25</t>
  </si>
  <si>
    <t>IH24</t>
  </si>
  <si>
    <t>IH28</t>
  </si>
  <si>
    <t>IH#2MTR</t>
  </si>
  <si>
    <t>IH33</t>
  </si>
  <si>
    <t>IH32</t>
  </si>
  <si>
    <t>IH31</t>
  </si>
  <si>
    <t>IH34</t>
  </si>
  <si>
    <t>IH35</t>
  </si>
  <si>
    <t>IH#3MTR</t>
  </si>
  <si>
    <t>IH29</t>
  </si>
  <si>
    <t>IH23</t>
  </si>
  <si>
    <t>IH22</t>
  </si>
  <si>
    <t>IH26</t>
  </si>
  <si>
    <t>IH20</t>
  </si>
  <si>
    <t>II#1MTR</t>
  </si>
  <si>
    <t>II22</t>
  </si>
  <si>
    <t>II25</t>
  </si>
  <si>
    <t>II20</t>
  </si>
  <si>
    <t>II26</t>
  </si>
  <si>
    <t>II27</t>
  </si>
  <si>
    <t>II#2MTR</t>
  </si>
  <si>
    <t>II32</t>
  </si>
  <si>
    <t>II34</t>
  </si>
  <si>
    <t>II30</t>
  </si>
  <si>
    <t>II31</t>
  </si>
  <si>
    <t>II28</t>
  </si>
  <si>
    <t>II#3MTR</t>
  </si>
  <si>
    <t>II24</t>
  </si>
  <si>
    <t>II33</t>
  </si>
  <si>
    <t>II21</t>
  </si>
  <si>
    <t>II29</t>
  </si>
  <si>
    <t>II23</t>
  </si>
  <si>
    <t>IJ#1MTR</t>
  </si>
  <si>
    <t>IJ23</t>
  </si>
  <si>
    <t>IJ33</t>
  </si>
  <si>
    <t>IJ30</t>
  </si>
  <si>
    <t>IJ22</t>
  </si>
  <si>
    <t>IJ34</t>
  </si>
  <si>
    <t>IJ#2MTR</t>
  </si>
  <si>
    <t>IJ26</t>
  </si>
  <si>
    <t>IJ28</t>
  </si>
  <si>
    <t>IJ20</t>
  </si>
  <si>
    <t>IJ29</t>
  </si>
  <si>
    <t>IJ32</t>
  </si>
  <si>
    <t>IJ#3MTR</t>
  </si>
  <si>
    <t>IJ31</t>
  </si>
  <si>
    <t>IJ24</t>
  </si>
  <si>
    <t>IJ25</t>
  </si>
  <si>
    <t>IJ21</t>
  </si>
  <si>
    <t>IJ27</t>
  </si>
  <si>
    <t>IK#1DTR(A)</t>
  </si>
  <si>
    <t>IK30</t>
  </si>
  <si>
    <t>IK31</t>
  </si>
  <si>
    <t>IK32</t>
  </si>
  <si>
    <t>IK33</t>
  </si>
  <si>
    <t>IK34</t>
  </si>
  <si>
    <t>IK35</t>
  </si>
  <si>
    <t>IK#1DTR(B)</t>
  </si>
  <si>
    <t>IK49</t>
  </si>
  <si>
    <t>IK48</t>
  </si>
  <si>
    <t>IK47</t>
  </si>
  <si>
    <t>IK46</t>
  </si>
  <si>
    <t>IK#2DTR(A)</t>
  </si>
  <si>
    <t>IK36</t>
  </si>
  <si>
    <t>IK37</t>
  </si>
  <si>
    <t>IK38</t>
  </si>
  <si>
    <t>IK39</t>
  </si>
  <si>
    <t>IK#2DTR(B)</t>
  </si>
  <si>
    <t>IK45</t>
  </si>
  <si>
    <t>IK44</t>
  </si>
  <si>
    <t>IK43</t>
  </si>
  <si>
    <t>IK42</t>
  </si>
  <si>
    <t>IK41</t>
  </si>
  <si>
    <t>IK40</t>
  </si>
  <si>
    <t>IK#1MTR</t>
  </si>
  <si>
    <t>IK#2MTR</t>
  </si>
  <si>
    <t>IK#3MTR</t>
  </si>
  <si>
    <t>IK#4MTR</t>
  </si>
  <si>
    <t>IL#1MTR</t>
  </si>
  <si>
    <t>IL27</t>
  </si>
  <si>
    <t>IL22</t>
  </si>
  <si>
    <t>IL21</t>
  </si>
  <si>
    <t>IL23</t>
  </si>
  <si>
    <t>IL24</t>
  </si>
  <si>
    <t>IL#2MTR</t>
  </si>
  <si>
    <t>IL32</t>
  </si>
  <si>
    <t>IL29</t>
  </si>
  <si>
    <t>IL25</t>
  </si>
  <si>
    <t>IL20</t>
  </si>
  <si>
    <t>IL26</t>
  </si>
  <si>
    <t>IL#3MTR</t>
  </si>
  <si>
    <t>IL30</t>
  </si>
  <si>
    <t>IL28</t>
  </si>
  <si>
    <t>IL31</t>
  </si>
  <si>
    <t>IM#1MTR</t>
  </si>
  <si>
    <t>IM30</t>
  </si>
  <si>
    <t>IM29</t>
  </si>
  <si>
    <t>IM26</t>
  </si>
  <si>
    <t>IM22</t>
  </si>
  <si>
    <t>IM20</t>
  </si>
  <si>
    <t>IM#2MTR</t>
  </si>
  <si>
    <t>IM28</t>
  </si>
  <si>
    <t>IM27</t>
  </si>
  <si>
    <t>IM25</t>
  </si>
  <si>
    <t>IM24</t>
  </si>
  <si>
    <t>IM23</t>
  </si>
  <si>
    <t>IM#3MTR</t>
  </si>
  <si>
    <t>IN#1MTR</t>
  </si>
  <si>
    <t>IN28</t>
  </si>
  <si>
    <t>IN24</t>
  </si>
  <si>
    <t>IN31</t>
  </si>
  <si>
    <t>IN29</t>
  </si>
  <si>
    <t>IN#2MTR</t>
  </si>
  <si>
    <t>IN22</t>
  </si>
  <si>
    <t>IN23</t>
  </si>
  <si>
    <t>IN32</t>
  </si>
  <si>
    <t>IN26</t>
  </si>
  <si>
    <t>IN27</t>
  </si>
  <si>
    <t>IN#3MTR</t>
  </si>
  <si>
    <t>IN34</t>
  </si>
  <si>
    <t>IN33</t>
  </si>
  <si>
    <t>IN25</t>
  </si>
  <si>
    <t>IN30</t>
  </si>
  <si>
    <t>IO#1DTR(B)</t>
  </si>
  <si>
    <t>IO26</t>
  </si>
  <si>
    <t>IO25</t>
  </si>
  <si>
    <t>IO24</t>
  </si>
  <si>
    <t>IO23</t>
  </si>
  <si>
    <t>IO22</t>
  </si>
  <si>
    <t>IO21</t>
  </si>
  <si>
    <t>IO#1DTR(A)</t>
  </si>
  <si>
    <t>IO51</t>
  </si>
  <si>
    <t>IO52</t>
  </si>
  <si>
    <t>IO53</t>
  </si>
  <si>
    <t>IO54</t>
  </si>
  <si>
    <t>IO55</t>
  </si>
  <si>
    <t>IO56</t>
  </si>
  <si>
    <t>IO#2DTR</t>
  </si>
  <si>
    <t>IO61</t>
  </si>
  <si>
    <t>IO62</t>
  </si>
  <si>
    <t>IO63</t>
  </si>
  <si>
    <t>IO64</t>
  </si>
  <si>
    <t>IO65</t>
  </si>
  <si>
    <t>IO66</t>
  </si>
  <si>
    <t>IOW1</t>
  </si>
  <si>
    <t>IO#3DTR</t>
  </si>
  <si>
    <t>IO76</t>
  </si>
  <si>
    <t>IO75</t>
  </si>
  <si>
    <t>IO74</t>
  </si>
  <si>
    <t>IO73</t>
  </si>
  <si>
    <t>IO72</t>
  </si>
  <si>
    <t>IO71</t>
  </si>
  <si>
    <t>IOPV</t>
  </si>
  <si>
    <t>IP#1MTR</t>
  </si>
  <si>
    <t>IP29</t>
  </si>
  <si>
    <t>IP24</t>
  </si>
  <si>
    <t>IP22</t>
  </si>
  <si>
    <t>IP#2MTR</t>
  </si>
  <si>
    <t>IP31</t>
  </si>
  <si>
    <t>IP30</t>
  </si>
  <si>
    <t>IP25</t>
  </si>
  <si>
    <t>IP#3MTR</t>
  </si>
  <si>
    <t>IP26</t>
  </si>
  <si>
    <t>IP32</t>
  </si>
  <si>
    <t>IP33</t>
  </si>
  <si>
    <t>IP34</t>
  </si>
  <si>
    <t>IQ#1MTR</t>
  </si>
  <si>
    <t>IQ21</t>
  </si>
  <si>
    <t>IQ22</t>
  </si>
  <si>
    <t>IQ23</t>
  </si>
  <si>
    <t>IQ24</t>
  </si>
  <si>
    <t>IQ25</t>
  </si>
  <si>
    <t>IQ#2MTR</t>
  </si>
  <si>
    <t>IQ26</t>
  </si>
  <si>
    <t>IQ27</t>
  </si>
  <si>
    <t>IQ28</t>
  </si>
  <si>
    <t>IQ29</t>
  </si>
  <si>
    <t>IQ30</t>
  </si>
  <si>
    <t>IQ#3MTR</t>
  </si>
  <si>
    <t>IQ31</t>
  </si>
  <si>
    <t>IQ32</t>
  </si>
  <si>
    <t>IQ33</t>
  </si>
  <si>
    <t>IQ34</t>
  </si>
  <si>
    <t>IQ35</t>
  </si>
  <si>
    <t>IR#1MTR</t>
  </si>
  <si>
    <t>IR21</t>
  </si>
  <si>
    <t>IR31</t>
  </si>
  <si>
    <t>IR32</t>
  </si>
  <si>
    <t>IR33</t>
  </si>
  <si>
    <t>IR34</t>
  </si>
  <si>
    <t>IR#2MTR</t>
  </si>
  <si>
    <t>IR35</t>
  </si>
  <si>
    <t>IR20</t>
  </si>
  <si>
    <t>IR25</t>
  </si>
  <si>
    <t>IR26</t>
  </si>
  <si>
    <t>IR27</t>
  </si>
  <si>
    <t>IR#3MTR</t>
  </si>
  <si>
    <t>IR37</t>
  </si>
  <si>
    <t>IR36</t>
  </si>
  <si>
    <t>IR38</t>
  </si>
  <si>
    <t>IR39</t>
  </si>
  <si>
    <t>IR40</t>
  </si>
  <si>
    <t>IR#4MTR</t>
  </si>
  <si>
    <t>IR23</t>
  </si>
  <si>
    <t>IR28</t>
  </si>
  <si>
    <t>IR22</t>
  </si>
  <si>
    <t>IR29</t>
  </si>
  <si>
    <t>IR24</t>
  </si>
  <si>
    <t>IS#1MTR</t>
  </si>
  <si>
    <t>IS20</t>
  </si>
  <si>
    <t>IS21</t>
  </si>
  <si>
    <t>IS22</t>
  </si>
  <si>
    <t>IS27</t>
  </si>
  <si>
    <t>IS29</t>
  </si>
  <si>
    <t>IS#2MTR</t>
  </si>
  <si>
    <t>IS26</t>
  </si>
  <si>
    <t>IS25</t>
  </si>
  <si>
    <t>IS23</t>
  </si>
  <si>
    <t>IS24</t>
  </si>
  <si>
    <t>IS28</t>
  </si>
  <si>
    <t>IT#1MTR</t>
  </si>
  <si>
    <t>IT29</t>
  </si>
  <si>
    <t>IT22</t>
  </si>
  <si>
    <t>IT34</t>
  </si>
  <si>
    <t>IT23</t>
  </si>
  <si>
    <t>IT25</t>
  </si>
  <si>
    <t>IT#2MTR</t>
  </si>
  <si>
    <t>IT20</t>
  </si>
  <si>
    <t>IT33</t>
  </si>
  <si>
    <t>IT27</t>
  </si>
  <si>
    <t>IT24</t>
  </si>
  <si>
    <t>IT32</t>
  </si>
  <si>
    <t>IT#3MTR</t>
  </si>
  <si>
    <t>IT21</t>
  </si>
  <si>
    <t>IT30</t>
  </si>
  <si>
    <t>IT26</t>
  </si>
  <si>
    <t>IT31</t>
  </si>
  <si>
    <t>IT28</t>
  </si>
  <si>
    <t>IU#1DTR(A)</t>
  </si>
  <si>
    <t>IU21</t>
  </si>
  <si>
    <t>IU22</t>
  </si>
  <si>
    <t>IU23</t>
  </si>
  <si>
    <t>IU24</t>
  </si>
  <si>
    <t>IU25</t>
  </si>
  <si>
    <t>IU#1DTR(B)</t>
  </si>
  <si>
    <t>IU31</t>
  </si>
  <si>
    <t>IU#2DTR(A)</t>
  </si>
  <si>
    <t>IU29</t>
  </si>
  <si>
    <t>IU#2DTR(B)</t>
  </si>
  <si>
    <t>IU35</t>
  </si>
  <si>
    <t>IU36</t>
  </si>
  <si>
    <t>IU38</t>
  </si>
  <si>
    <t>IV#1MTR</t>
  </si>
  <si>
    <t>IV#2MTR</t>
  </si>
  <si>
    <t>IV32</t>
  </si>
  <si>
    <t>IV34</t>
  </si>
  <si>
    <t>IV35</t>
  </si>
  <si>
    <t>IV33</t>
  </si>
  <si>
    <t>IV31</t>
  </si>
  <si>
    <t>IV#3MTR</t>
  </si>
  <si>
    <t>IV24</t>
  </si>
  <si>
    <t>IV25</t>
  </si>
  <si>
    <t>IV22</t>
  </si>
  <si>
    <t>IV21</t>
  </si>
  <si>
    <t>IV29</t>
  </si>
  <si>
    <t>IW#1MTR</t>
  </si>
  <si>
    <t>IW22</t>
  </si>
  <si>
    <t>IW26</t>
  </si>
  <si>
    <t>IW25</t>
  </si>
  <si>
    <t>IW24</t>
  </si>
  <si>
    <t>IW29</t>
  </si>
  <si>
    <t>IW#2MTR</t>
  </si>
  <si>
    <t>IW30</t>
  </si>
  <si>
    <t>IW31</t>
  </si>
  <si>
    <t>IW32</t>
  </si>
  <si>
    <t>IW34</t>
  </si>
  <si>
    <t>IW33</t>
  </si>
  <si>
    <t>IW#3MTR</t>
  </si>
  <si>
    <t>IW21</t>
  </si>
  <si>
    <t>IW20</t>
  </si>
  <si>
    <t>IW27</t>
  </si>
  <si>
    <t>IW23</t>
  </si>
  <si>
    <t>IW28</t>
  </si>
  <si>
    <t>IX#1MTR</t>
  </si>
  <si>
    <t>IX25</t>
  </si>
  <si>
    <t>IX23</t>
  </si>
  <si>
    <t>IX26</t>
  </si>
  <si>
    <t>IX30</t>
  </si>
  <si>
    <t>IX24</t>
  </si>
  <si>
    <t>IX#2MTR</t>
  </si>
  <si>
    <t>IX28</t>
  </si>
  <si>
    <t>IX31</t>
  </si>
  <si>
    <t>IX32</t>
  </si>
  <si>
    <t>IX34</t>
  </si>
  <si>
    <t>IX33</t>
  </si>
  <si>
    <t>IX#3MTR</t>
  </si>
  <si>
    <t>IX22</t>
  </si>
  <si>
    <t>IX20</t>
  </si>
  <si>
    <t>IX21</t>
  </si>
  <si>
    <t>IX29</t>
  </si>
  <si>
    <t>IX27</t>
  </si>
  <si>
    <t>IY#1MTR</t>
  </si>
  <si>
    <t>IY#2MTR</t>
  </si>
  <si>
    <t>IY#3MTR</t>
  </si>
  <si>
    <t>1PVY</t>
  </si>
  <si>
    <t>IZ#3DTR(A)</t>
  </si>
  <si>
    <t>IZ23</t>
  </si>
  <si>
    <t>IZ22</t>
  </si>
  <si>
    <t>IZ21</t>
  </si>
  <si>
    <t>IZ#3DTR(B)</t>
  </si>
  <si>
    <t>IZ25</t>
  </si>
  <si>
    <t>IZ#1DTR</t>
  </si>
  <si>
    <t>IZ52</t>
  </si>
  <si>
    <t>IZ53</t>
  </si>
  <si>
    <t>IZ54</t>
  </si>
  <si>
    <t>IZ55</t>
  </si>
  <si>
    <t>IZ#2DTR</t>
  </si>
  <si>
    <t>IZ61</t>
  </si>
  <si>
    <t>IZ62</t>
  </si>
  <si>
    <t>IZ63</t>
  </si>
  <si>
    <t>IZ65</t>
  </si>
  <si>
    <t>9A#2</t>
    <phoneticPr fontId="3" type="noConversion"/>
  </si>
  <si>
    <t>轉供饋線名稱</t>
    <phoneticPr fontId="3" type="noConversion"/>
  </si>
  <si>
    <t>停電饋線FDIR
有無啟用</t>
    <phoneticPr fontId="3" type="noConversion"/>
  </si>
  <si>
    <t>轉供饋線FDIR
有無啟用</t>
    <phoneticPr fontId="3" type="noConversion"/>
  </si>
  <si>
    <t>埔鹽SS_9J</t>
    <phoneticPr fontId="3" type="noConversion"/>
  </si>
  <si>
    <t>確認轉供及被轉供饋線線路狀況</t>
  </si>
  <si>
    <t>各饋線  Tap  請調整</t>
  </si>
  <si>
    <t>操    作    程    序</t>
  </si>
  <si>
    <t>配合施工單位</t>
    <phoneticPr fontId="3" type="noConversion"/>
  </si>
  <si>
    <t>川邊高幹#5</t>
  </si>
  <si>
    <t>G1708DD32</t>
  </si>
  <si>
    <t>川邊高幹#142</t>
  </si>
  <si>
    <t>川邊高幹#6</t>
  </si>
  <si>
    <t>G1708DD33</t>
  </si>
  <si>
    <t>川邊高幹#143</t>
  </si>
  <si>
    <t>川邊高幹#7</t>
  </si>
  <si>
    <t>G1708DD34</t>
  </si>
  <si>
    <t>川邊高幹#144</t>
  </si>
  <si>
    <t>川邊高幹#8</t>
  </si>
  <si>
    <t>G1708DD35</t>
  </si>
  <si>
    <t>川邊高幹#145</t>
  </si>
  <si>
    <t>川邊高幹#9</t>
  </si>
  <si>
    <t>G1708DD36</t>
  </si>
  <si>
    <t>川邊高幹#146</t>
  </si>
  <si>
    <t>川邊高幹#10</t>
  </si>
  <si>
    <t>G1708DD37</t>
  </si>
  <si>
    <t>川邊高幹#147</t>
  </si>
  <si>
    <t>川邊高幹#11</t>
  </si>
  <si>
    <t>G1708DD38</t>
  </si>
  <si>
    <t>川邊高幹#148</t>
  </si>
  <si>
    <t>川邊高幹#12</t>
  </si>
  <si>
    <t>G1708DD39</t>
  </si>
  <si>
    <t>川邊高幹#149</t>
  </si>
  <si>
    <t>川邊高幹#13</t>
  </si>
  <si>
    <t>G1708DD40</t>
  </si>
  <si>
    <t>川邊高幹#150</t>
  </si>
  <si>
    <t>川邊高幹#14</t>
  </si>
  <si>
    <t>G1708DD41</t>
  </si>
  <si>
    <t>川邊高幹#151</t>
  </si>
  <si>
    <t>川邊高幹#15</t>
  </si>
  <si>
    <t>G1708DD42</t>
  </si>
  <si>
    <t>川邊高幹#152</t>
  </si>
  <si>
    <t>川邊高幹#16</t>
  </si>
  <si>
    <t>G1708DD43</t>
  </si>
  <si>
    <t>川邊高幹#153</t>
  </si>
  <si>
    <t>川邊高幹#17</t>
  </si>
  <si>
    <t>G1708DD44</t>
  </si>
  <si>
    <t>川邊高幹#154</t>
  </si>
  <si>
    <t>川邊高幹#18</t>
  </si>
  <si>
    <t>G1708DD45</t>
  </si>
  <si>
    <t>川邊高幹#155</t>
  </si>
  <si>
    <t>川邊高幹#19</t>
  </si>
  <si>
    <t>G1708DD46</t>
  </si>
  <si>
    <t>川邊高幹#156</t>
  </si>
  <si>
    <t>川邊高幹#20</t>
  </si>
  <si>
    <t>G1708DD47</t>
  </si>
  <si>
    <t>川邊高幹#157</t>
  </si>
  <si>
    <t>川邊高幹#21</t>
  </si>
  <si>
    <t>G1708DD48</t>
  </si>
  <si>
    <t>川邊高幹#158</t>
  </si>
  <si>
    <t>川邊高幹#22</t>
  </si>
  <si>
    <t>G1708DD49</t>
  </si>
  <si>
    <t>川邊高幹#159</t>
  </si>
  <si>
    <t>川邊高幹#23</t>
  </si>
  <si>
    <t>G1708DD50</t>
  </si>
  <si>
    <t>川邊高幹#160</t>
  </si>
  <si>
    <t>川邊高幹#24</t>
  </si>
  <si>
    <t>G1708DD51</t>
  </si>
  <si>
    <t>川邊高幹#161</t>
  </si>
  <si>
    <t>川邊高幹#25</t>
  </si>
  <si>
    <t>G1708DD52</t>
  </si>
  <si>
    <t>川邊高幹#162</t>
  </si>
  <si>
    <t>川邊高幹#26</t>
  </si>
  <si>
    <t>G1708DD53</t>
  </si>
  <si>
    <t>川邊高幹#163</t>
  </si>
  <si>
    <t>川邊高幹#27</t>
  </si>
  <si>
    <t>G1708DD54</t>
  </si>
  <si>
    <t>川邊高幹#164</t>
  </si>
  <si>
    <t>川邊高幹#28</t>
  </si>
  <si>
    <t>G1708DD55</t>
  </si>
  <si>
    <t>川邊高幹#165</t>
  </si>
  <si>
    <t>川邊高幹#29</t>
  </si>
  <si>
    <t>G1708DD56</t>
  </si>
  <si>
    <t>川邊高幹#166</t>
  </si>
  <si>
    <t>川邊高幹#30</t>
  </si>
  <si>
    <t>G1708DD57</t>
  </si>
  <si>
    <t>川邊高幹#167</t>
  </si>
  <si>
    <t>川邊高幹#31</t>
  </si>
  <si>
    <t>G1708DD58</t>
  </si>
  <si>
    <t>川邊高幹#168</t>
  </si>
  <si>
    <t>川邊高幹#32</t>
  </si>
  <si>
    <t>G1708DD59</t>
  </si>
  <si>
    <t>川邊高幹#169</t>
  </si>
  <si>
    <t>川邊高幹#33</t>
  </si>
  <si>
    <t>G1708DD60</t>
  </si>
  <si>
    <t>川邊高幹#170</t>
  </si>
  <si>
    <t>川邊高幹#34</t>
  </si>
  <si>
    <t>G1708DD61</t>
  </si>
  <si>
    <t>川邊高幹#171</t>
  </si>
  <si>
    <t>川邊高幹#35</t>
  </si>
  <si>
    <t>G1708DD62</t>
  </si>
  <si>
    <t>川邊高幹#172</t>
  </si>
  <si>
    <t>川邊高幹#36</t>
  </si>
  <si>
    <t>G1708DD63</t>
  </si>
  <si>
    <t>川邊高幹#173</t>
  </si>
  <si>
    <t>川邊高幹#37</t>
  </si>
  <si>
    <t>G1708DD64</t>
  </si>
  <si>
    <t>川邊高幹#174</t>
  </si>
  <si>
    <t>川邊高幹#38</t>
  </si>
  <si>
    <t>G1708DD65</t>
  </si>
  <si>
    <t>川邊高幹#175</t>
  </si>
  <si>
    <t>川邊高幹#39</t>
  </si>
  <si>
    <t>G1708DD66</t>
  </si>
  <si>
    <t>川邊高幹#176</t>
  </si>
  <si>
    <t>222</t>
    <phoneticPr fontId="3" type="noConversion"/>
  </si>
  <si>
    <t>315</t>
    <phoneticPr fontId="3" type="noConversion"/>
  </si>
  <si>
    <t>456</t>
    <phoneticPr fontId="3" type="noConversion"/>
  </si>
  <si>
    <t>512</t>
    <phoneticPr fontId="3" type="noConversion"/>
  </si>
  <si>
    <t>用戶數</t>
    <phoneticPr fontId="3" type="noConversion"/>
  </si>
  <si>
    <t>減少停
電量</t>
    <phoneticPr fontId="3" type="noConversion"/>
  </si>
  <si>
    <t>9B52</t>
    <phoneticPr fontId="3" type="noConversion"/>
  </si>
  <si>
    <t>9B57</t>
    <phoneticPr fontId="3" type="noConversion"/>
  </si>
  <si>
    <t>9B62</t>
    <phoneticPr fontId="3" type="noConversion"/>
  </si>
  <si>
    <t>9C20</t>
    <phoneticPr fontId="3" type="noConversion"/>
  </si>
  <si>
    <t>9C22</t>
    <phoneticPr fontId="3" type="noConversion"/>
  </si>
  <si>
    <t>9C26</t>
    <phoneticPr fontId="3" type="noConversion"/>
  </si>
  <si>
    <t>9F51</t>
    <phoneticPr fontId="3" type="noConversion"/>
  </si>
  <si>
    <t>9F61</t>
    <phoneticPr fontId="3" type="noConversion"/>
  </si>
  <si>
    <t>9G20</t>
    <phoneticPr fontId="3" type="noConversion"/>
  </si>
  <si>
    <t>9G39</t>
    <phoneticPr fontId="3" type="noConversion"/>
  </si>
  <si>
    <t>9H21</t>
    <phoneticPr fontId="3" type="noConversion"/>
  </si>
  <si>
    <t>9H24</t>
    <phoneticPr fontId="3" type="noConversion"/>
  </si>
  <si>
    <t>9H27</t>
    <phoneticPr fontId="3" type="noConversion"/>
  </si>
  <si>
    <t>9H28</t>
    <phoneticPr fontId="3" type="noConversion"/>
  </si>
  <si>
    <t>9H31</t>
    <phoneticPr fontId="3" type="noConversion"/>
  </si>
  <si>
    <t>9I20</t>
    <phoneticPr fontId="3" type="noConversion"/>
  </si>
  <si>
    <t>9I25</t>
    <phoneticPr fontId="3" type="noConversion"/>
  </si>
  <si>
    <t>9I26</t>
    <phoneticPr fontId="3" type="noConversion"/>
  </si>
  <si>
    <t>9I28</t>
    <phoneticPr fontId="3" type="noConversion"/>
  </si>
  <si>
    <t>9I36</t>
    <phoneticPr fontId="3" type="noConversion"/>
  </si>
  <si>
    <t>9J11</t>
    <phoneticPr fontId="3" type="noConversion"/>
  </si>
  <si>
    <t>9J21</t>
    <phoneticPr fontId="3" type="noConversion"/>
  </si>
  <si>
    <t>9J31</t>
    <phoneticPr fontId="3" type="noConversion"/>
  </si>
  <si>
    <t>9M20</t>
    <phoneticPr fontId="3" type="noConversion"/>
  </si>
  <si>
    <t>9N22</t>
    <phoneticPr fontId="3" type="noConversion"/>
  </si>
  <si>
    <t>9N24</t>
    <phoneticPr fontId="3" type="noConversion"/>
  </si>
  <si>
    <t>9N26</t>
    <phoneticPr fontId="3" type="noConversion"/>
  </si>
  <si>
    <t>9N29</t>
    <phoneticPr fontId="3" type="noConversion"/>
  </si>
  <si>
    <t>IA20</t>
    <phoneticPr fontId="3" type="noConversion"/>
  </si>
  <si>
    <t>IA22</t>
    <phoneticPr fontId="3" type="noConversion"/>
  </si>
  <si>
    <t>IA24</t>
    <phoneticPr fontId="3" type="noConversion"/>
  </si>
  <si>
    <t>IA25</t>
    <phoneticPr fontId="3" type="noConversion"/>
  </si>
  <si>
    <t>IA26</t>
    <phoneticPr fontId="3" type="noConversion"/>
  </si>
  <si>
    <t>IA27</t>
    <phoneticPr fontId="3" type="noConversion"/>
  </si>
  <si>
    <t>IA28</t>
    <phoneticPr fontId="3" type="noConversion"/>
  </si>
  <si>
    <t>IA29</t>
    <phoneticPr fontId="3" type="noConversion"/>
  </si>
  <si>
    <t>IA30</t>
    <phoneticPr fontId="3" type="noConversion"/>
  </si>
  <si>
    <t>IA31</t>
    <phoneticPr fontId="3" type="noConversion"/>
  </si>
  <si>
    <t>IA33</t>
    <phoneticPr fontId="3" type="noConversion"/>
  </si>
  <si>
    <t>IA34</t>
    <phoneticPr fontId="3" type="noConversion"/>
  </si>
  <si>
    <t>IA35</t>
    <phoneticPr fontId="3" type="noConversion"/>
  </si>
  <si>
    <t>IA37</t>
    <phoneticPr fontId="3" type="noConversion"/>
  </si>
  <si>
    <t>IA38</t>
    <phoneticPr fontId="3" type="noConversion"/>
  </si>
  <si>
    <t>IA39</t>
    <phoneticPr fontId="3" type="noConversion"/>
  </si>
  <si>
    <t>IA40</t>
    <phoneticPr fontId="3" type="noConversion"/>
  </si>
  <si>
    <t>IB20</t>
    <phoneticPr fontId="3" type="noConversion"/>
  </si>
  <si>
    <t>IB22</t>
    <phoneticPr fontId="3" type="noConversion"/>
  </si>
  <si>
    <t>IB23</t>
    <phoneticPr fontId="3" type="noConversion"/>
  </si>
  <si>
    <t>IB24</t>
    <phoneticPr fontId="3" type="noConversion"/>
  </si>
  <si>
    <t>IB26</t>
    <phoneticPr fontId="3" type="noConversion"/>
  </si>
  <si>
    <t>IB27</t>
    <phoneticPr fontId="3" type="noConversion"/>
  </si>
  <si>
    <t>IB29</t>
    <phoneticPr fontId="3" type="noConversion"/>
  </si>
  <si>
    <t>IB30</t>
    <phoneticPr fontId="3" type="noConversion"/>
  </si>
  <si>
    <t>IB32</t>
    <phoneticPr fontId="3" type="noConversion"/>
  </si>
  <si>
    <t>IB33</t>
    <phoneticPr fontId="3" type="noConversion"/>
  </si>
  <si>
    <t>IB34</t>
    <phoneticPr fontId="3" type="noConversion"/>
  </si>
  <si>
    <t>ID20</t>
    <phoneticPr fontId="3" type="noConversion"/>
  </si>
  <si>
    <t>ID21</t>
    <phoneticPr fontId="3" type="noConversion"/>
  </si>
  <si>
    <t>ID22</t>
    <phoneticPr fontId="3" type="noConversion"/>
  </si>
  <si>
    <t>ID23</t>
    <phoneticPr fontId="3" type="noConversion"/>
  </si>
  <si>
    <t>ID24</t>
    <phoneticPr fontId="3" type="noConversion"/>
  </si>
  <si>
    <t>ID26</t>
    <phoneticPr fontId="3" type="noConversion"/>
  </si>
  <si>
    <t>ID27</t>
    <phoneticPr fontId="3" type="noConversion"/>
  </si>
  <si>
    <t>ID28</t>
    <phoneticPr fontId="3" type="noConversion"/>
  </si>
  <si>
    <t>ID29</t>
    <phoneticPr fontId="3" type="noConversion"/>
  </si>
  <si>
    <t>ID31</t>
    <phoneticPr fontId="3" type="noConversion"/>
  </si>
  <si>
    <t>IE20</t>
    <phoneticPr fontId="3" type="noConversion"/>
  </si>
  <si>
    <t>IE21</t>
    <phoneticPr fontId="3" type="noConversion"/>
  </si>
  <si>
    <t>IE23</t>
    <phoneticPr fontId="3" type="noConversion"/>
  </si>
  <si>
    <t>IE24</t>
    <phoneticPr fontId="3" type="noConversion"/>
  </si>
  <si>
    <t>IE26</t>
    <phoneticPr fontId="3" type="noConversion"/>
  </si>
  <si>
    <t>IE27</t>
    <phoneticPr fontId="3" type="noConversion"/>
  </si>
  <si>
    <t>IE28</t>
    <phoneticPr fontId="3" type="noConversion"/>
  </si>
  <si>
    <t>IF20</t>
    <phoneticPr fontId="3" type="noConversion"/>
  </si>
  <si>
    <t>IF21</t>
    <phoneticPr fontId="3" type="noConversion"/>
  </si>
  <si>
    <t>IF22</t>
    <phoneticPr fontId="3" type="noConversion"/>
  </si>
  <si>
    <t>IF25</t>
    <phoneticPr fontId="3" type="noConversion"/>
  </si>
  <si>
    <t>IF26</t>
    <phoneticPr fontId="3" type="noConversion"/>
  </si>
  <si>
    <t>IF27</t>
    <phoneticPr fontId="3" type="noConversion"/>
  </si>
  <si>
    <t>IF30</t>
    <phoneticPr fontId="3" type="noConversion"/>
  </si>
  <si>
    <t>IF31</t>
    <phoneticPr fontId="3" type="noConversion"/>
  </si>
  <si>
    <t>IF32</t>
    <phoneticPr fontId="3" type="noConversion"/>
  </si>
  <si>
    <t>IF33</t>
    <phoneticPr fontId="3" type="noConversion"/>
  </si>
  <si>
    <t>IF35</t>
    <phoneticPr fontId="3" type="noConversion"/>
  </si>
  <si>
    <t>IH20</t>
    <phoneticPr fontId="3" type="noConversion"/>
  </si>
  <si>
    <t>IH21</t>
    <phoneticPr fontId="3" type="noConversion"/>
  </si>
  <si>
    <t>IH22</t>
    <phoneticPr fontId="3" type="noConversion"/>
  </si>
  <si>
    <t>IH24</t>
    <phoneticPr fontId="3" type="noConversion"/>
  </si>
  <si>
    <t>IH26</t>
    <phoneticPr fontId="3" type="noConversion"/>
  </si>
  <si>
    <t>IH27</t>
    <phoneticPr fontId="3" type="noConversion"/>
  </si>
  <si>
    <t>IH29</t>
    <phoneticPr fontId="3" type="noConversion"/>
  </si>
  <si>
    <t>IH31</t>
    <phoneticPr fontId="3" type="noConversion"/>
  </si>
  <si>
    <t>II20</t>
    <phoneticPr fontId="3" type="noConversion"/>
  </si>
  <si>
    <t>II21</t>
    <phoneticPr fontId="3" type="noConversion"/>
  </si>
  <si>
    <t>II22</t>
    <phoneticPr fontId="3" type="noConversion"/>
  </si>
  <si>
    <t>II23</t>
    <phoneticPr fontId="3" type="noConversion"/>
  </si>
  <si>
    <t>II25</t>
    <phoneticPr fontId="3" type="noConversion"/>
  </si>
  <si>
    <t>II29</t>
    <phoneticPr fontId="3" type="noConversion"/>
  </si>
  <si>
    <t>II30</t>
    <phoneticPr fontId="3" type="noConversion"/>
  </si>
  <si>
    <t>II34</t>
    <phoneticPr fontId="3" type="noConversion"/>
  </si>
  <si>
    <t>IJ20</t>
    <phoneticPr fontId="3" type="noConversion"/>
  </si>
  <si>
    <t>IJ21</t>
    <phoneticPr fontId="3" type="noConversion"/>
  </si>
  <si>
    <t>IJ22</t>
    <phoneticPr fontId="3" type="noConversion"/>
  </si>
  <si>
    <t>IJ24</t>
    <phoneticPr fontId="3" type="noConversion"/>
  </si>
  <si>
    <t>IJ26</t>
    <phoneticPr fontId="3" type="noConversion"/>
  </si>
  <si>
    <t>IJ27</t>
    <phoneticPr fontId="3" type="noConversion"/>
  </si>
  <si>
    <t>IJ28</t>
    <phoneticPr fontId="3" type="noConversion"/>
  </si>
  <si>
    <t>IJ30</t>
    <phoneticPr fontId="3" type="noConversion"/>
  </si>
  <si>
    <t>IJ31</t>
    <phoneticPr fontId="3" type="noConversion"/>
  </si>
  <si>
    <t>IJ32</t>
    <phoneticPr fontId="3" type="noConversion"/>
  </si>
  <si>
    <t>IJ33</t>
    <phoneticPr fontId="3" type="noConversion"/>
  </si>
  <si>
    <t>IK46</t>
    <phoneticPr fontId="3" type="noConversion"/>
  </si>
  <si>
    <t>IL25</t>
    <phoneticPr fontId="3" type="noConversion"/>
  </si>
  <si>
    <t>IL27</t>
    <phoneticPr fontId="3" type="noConversion"/>
  </si>
  <si>
    <t>IL28</t>
    <phoneticPr fontId="3" type="noConversion"/>
  </si>
  <si>
    <t>IL29</t>
    <phoneticPr fontId="3" type="noConversion"/>
  </si>
  <si>
    <t>IL30</t>
    <phoneticPr fontId="3" type="noConversion"/>
  </si>
  <si>
    <t>IL32</t>
    <phoneticPr fontId="3" type="noConversion"/>
  </si>
  <si>
    <t>IM20</t>
    <phoneticPr fontId="3" type="noConversion"/>
  </si>
  <si>
    <t>IM22</t>
    <phoneticPr fontId="3" type="noConversion"/>
  </si>
  <si>
    <t>IM23</t>
    <phoneticPr fontId="3" type="noConversion"/>
  </si>
  <si>
    <t>IM25</t>
    <phoneticPr fontId="3" type="noConversion"/>
  </si>
  <si>
    <t>IM26</t>
    <phoneticPr fontId="3" type="noConversion"/>
  </si>
  <si>
    <t>IM27</t>
    <phoneticPr fontId="3" type="noConversion"/>
  </si>
  <si>
    <t>IM29</t>
    <phoneticPr fontId="3" type="noConversion"/>
  </si>
  <si>
    <t>IN21</t>
    <phoneticPr fontId="3" type="noConversion"/>
  </si>
  <si>
    <t>IN22</t>
    <phoneticPr fontId="3" type="noConversion"/>
  </si>
  <si>
    <t>IN24</t>
    <phoneticPr fontId="3" type="noConversion"/>
  </si>
  <si>
    <t>IN25</t>
    <phoneticPr fontId="3" type="noConversion"/>
  </si>
  <si>
    <t>IN28</t>
    <phoneticPr fontId="3" type="noConversion"/>
  </si>
  <si>
    <t>IN30</t>
    <phoneticPr fontId="3" type="noConversion"/>
  </si>
  <si>
    <t>IN31</t>
    <phoneticPr fontId="3" type="noConversion"/>
  </si>
  <si>
    <t>IN32</t>
    <phoneticPr fontId="3" type="noConversion"/>
  </si>
  <si>
    <t>IN33</t>
    <phoneticPr fontId="3" type="noConversion"/>
  </si>
  <si>
    <t>IO21</t>
    <phoneticPr fontId="3" type="noConversion"/>
  </si>
  <si>
    <t>IO51</t>
    <phoneticPr fontId="3" type="noConversion"/>
  </si>
  <si>
    <t>IO61</t>
    <phoneticPr fontId="3" type="noConversion"/>
  </si>
  <si>
    <t>IO71</t>
    <phoneticPr fontId="3" type="noConversion"/>
  </si>
  <si>
    <t>IP22</t>
    <phoneticPr fontId="3" type="noConversion"/>
  </si>
  <si>
    <t>IP24</t>
    <phoneticPr fontId="3" type="noConversion"/>
  </si>
  <si>
    <t>IP25</t>
    <phoneticPr fontId="3" type="noConversion"/>
  </si>
  <si>
    <t>IP26</t>
    <phoneticPr fontId="3" type="noConversion"/>
  </si>
  <si>
    <t>IP29</t>
    <phoneticPr fontId="3" type="noConversion"/>
  </si>
  <si>
    <t>IP30</t>
    <phoneticPr fontId="3" type="noConversion"/>
  </si>
  <si>
    <t>IP32</t>
    <phoneticPr fontId="3" type="noConversion"/>
  </si>
  <si>
    <t>IR20</t>
    <phoneticPr fontId="3" type="noConversion"/>
  </si>
  <si>
    <t>IR21</t>
    <phoneticPr fontId="3" type="noConversion"/>
  </si>
  <si>
    <t>IR22</t>
    <phoneticPr fontId="3" type="noConversion"/>
  </si>
  <si>
    <t>IR25</t>
    <phoneticPr fontId="3" type="noConversion"/>
  </si>
  <si>
    <t>IR28</t>
    <phoneticPr fontId="3" type="noConversion"/>
  </si>
  <si>
    <t>IR31</t>
    <phoneticPr fontId="3" type="noConversion"/>
  </si>
  <si>
    <t>IR35</t>
    <phoneticPr fontId="3" type="noConversion"/>
  </si>
  <si>
    <t>IR37</t>
    <phoneticPr fontId="3" type="noConversion"/>
  </si>
  <si>
    <t>IR39</t>
    <phoneticPr fontId="3" type="noConversion"/>
  </si>
  <si>
    <t>IS20</t>
    <phoneticPr fontId="3" type="noConversion"/>
  </si>
  <si>
    <t>IS23</t>
    <phoneticPr fontId="3" type="noConversion"/>
  </si>
  <si>
    <t>IS27</t>
    <phoneticPr fontId="3" type="noConversion"/>
  </si>
  <si>
    <t>IS28</t>
    <phoneticPr fontId="3" type="noConversion"/>
  </si>
  <si>
    <t>IS29</t>
    <phoneticPr fontId="3" type="noConversion"/>
  </si>
  <si>
    <t>IT20</t>
    <phoneticPr fontId="3" type="noConversion"/>
  </si>
  <si>
    <t>IT21</t>
    <phoneticPr fontId="3" type="noConversion"/>
  </si>
  <si>
    <t>IT22</t>
    <phoneticPr fontId="3" type="noConversion"/>
  </si>
  <si>
    <t>IT23</t>
    <phoneticPr fontId="3" type="noConversion"/>
  </si>
  <si>
    <t>IT24</t>
    <phoneticPr fontId="3" type="noConversion"/>
  </si>
  <si>
    <t>IT25</t>
    <phoneticPr fontId="3" type="noConversion"/>
  </si>
  <si>
    <t>IT26</t>
    <phoneticPr fontId="3" type="noConversion"/>
  </si>
  <si>
    <t>IT27</t>
    <phoneticPr fontId="3" type="noConversion"/>
  </si>
  <si>
    <t>IT28</t>
    <phoneticPr fontId="3" type="noConversion"/>
  </si>
  <si>
    <t>IT29</t>
    <phoneticPr fontId="3" type="noConversion"/>
  </si>
  <si>
    <t>IT30</t>
    <phoneticPr fontId="3" type="noConversion"/>
  </si>
  <si>
    <t>IT31</t>
    <phoneticPr fontId="3" type="noConversion"/>
  </si>
  <si>
    <t>IT32</t>
    <phoneticPr fontId="3" type="noConversion"/>
  </si>
  <si>
    <t>IT33</t>
    <phoneticPr fontId="3" type="noConversion"/>
  </si>
  <si>
    <t>IT34</t>
    <phoneticPr fontId="3" type="noConversion"/>
  </si>
  <si>
    <t>IU21</t>
    <phoneticPr fontId="3" type="noConversion"/>
  </si>
  <si>
    <t>IU22</t>
    <phoneticPr fontId="3" type="noConversion"/>
  </si>
  <si>
    <t>IU40</t>
    <phoneticPr fontId="3" type="noConversion"/>
  </si>
  <si>
    <t>IV21</t>
    <phoneticPr fontId="3" type="noConversion"/>
  </si>
  <si>
    <t>IV24</t>
    <phoneticPr fontId="3" type="noConversion"/>
  </si>
  <si>
    <t>IV29</t>
    <phoneticPr fontId="3" type="noConversion"/>
  </si>
  <si>
    <t>IW20</t>
    <phoneticPr fontId="3" type="noConversion"/>
  </si>
  <si>
    <t>IW22</t>
    <phoneticPr fontId="3" type="noConversion"/>
  </si>
  <si>
    <t>IW23</t>
    <phoneticPr fontId="3" type="noConversion"/>
  </si>
  <si>
    <t>IW24</t>
    <phoneticPr fontId="3" type="noConversion"/>
  </si>
  <si>
    <t>IW27</t>
    <phoneticPr fontId="3" type="noConversion"/>
  </si>
  <si>
    <t>IW29</t>
    <phoneticPr fontId="3" type="noConversion"/>
  </si>
  <si>
    <t>IX20</t>
    <phoneticPr fontId="3" type="noConversion"/>
  </si>
  <si>
    <t>IX21</t>
    <phoneticPr fontId="3" type="noConversion"/>
  </si>
  <si>
    <t>IX23</t>
    <phoneticPr fontId="3" type="noConversion"/>
  </si>
  <si>
    <t>IX26</t>
    <phoneticPr fontId="3" type="noConversion"/>
  </si>
  <si>
    <t>IX27</t>
    <phoneticPr fontId="3" type="noConversion"/>
  </si>
  <si>
    <t>IX28</t>
    <phoneticPr fontId="3" type="noConversion"/>
  </si>
  <si>
    <t>IX29</t>
    <phoneticPr fontId="3" type="noConversion"/>
  </si>
  <si>
    <t>IX30</t>
    <phoneticPr fontId="3" type="noConversion"/>
  </si>
  <si>
    <t>IX31</t>
    <phoneticPr fontId="3" type="noConversion"/>
  </si>
  <si>
    <t>IY20</t>
    <phoneticPr fontId="3" type="noConversion"/>
  </si>
  <si>
    <t>IY22</t>
    <phoneticPr fontId="3" type="noConversion"/>
  </si>
  <si>
    <t>IY24</t>
    <phoneticPr fontId="3" type="noConversion"/>
  </si>
  <si>
    <t>IY25</t>
    <phoneticPr fontId="3" type="noConversion"/>
  </si>
  <si>
    <t>IY28</t>
    <phoneticPr fontId="3" type="noConversion"/>
  </si>
  <si>
    <t>IY31</t>
    <phoneticPr fontId="3" type="noConversion"/>
  </si>
  <si>
    <t>IY33</t>
    <phoneticPr fontId="3" type="noConversion"/>
  </si>
  <si>
    <t>IY35</t>
    <phoneticPr fontId="3" type="noConversion"/>
  </si>
  <si>
    <t>IZ61</t>
    <phoneticPr fontId="3" type="noConversion"/>
  </si>
  <si>
    <t>696</t>
    <phoneticPr fontId="3" type="noConversion"/>
  </si>
  <si>
    <t>477</t>
    <phoneticPr fontId="3" type="noConversion"/>
  </si>
  <si>
    <t>803</t>
    <phoneticPr fontId="3" type="noConversion"/>
  </si>
  <si>
    <r>
      <t xml:space="preserve">草港 D/S #2 </t>
    </r>
    <r>
      <rPr>
        <b/>
        <sz val="18"/>
        <rFont val="標楷體"/>
        <family val="4"/>
        <charset val="136"/>
      </rPr>
      <t>停電</t>
    </r>
    <r>
      <rPr>
        <sz val="14"/>
        <rFont val="標楷體"/>
        <family val="4"/>
        <charset val="136"/>
      </rPr>
      <t xml:space="preserve">  配  電  線  路  轉 供  操  作  程  序 表    1100408</t>
    </r>
    <phoneticPr fontId="13" type="noConversion"/>
  </si>
  <si>
    <t xml:space="preserve">HW041203號    </t>
    <phoneticPr fontId="13" type="noConversion"/>
  </si>
  <si>
    <t xml:space="preserve"> 110 年 04 月 12 日 上午操作</t>
    <phoneticPr fontId="13" type="noConversion"/>
  </si>
  <si>
    <t>操  作  程  序</t>
  </si>
  <si>
    <t>確認轉供及被轉供饋線線路狀況</t>
    <phoneticPr fontId="13" type="noConversion"/>
  </si>
  <si>
    <t>四</t>
    <phoneticPr fontId="13" type="noConversion"/>
  </si>
  <si>
    <t>溝墘S/S IT26溝北線 FDIR禁能</t>
    <phoneticPr fontId="13" type="noConversion"/>
  </si>
  <si>
    <t>七</t>
    <phoneticPr fontId="13" type="noConversion"/>
  </si>
  <si>
    <t>草港D/S 9H26草洋線 FDIR禁能</t>
    <phoneticPr fontId="13" type="noConversion"/>
  </si>
  <si>
    <t>十</t>
    <phoneticPr fontId="13" type="noConversion"/>
  </si>
  <si>
    <t>伸港S/S IV29伸三線 FDIR禁能</t>
    <phoneticPr fontId="13" type="noConversion"/>
  </si>
  <si>
    <t>各饋線  Tap  請調整</t>
    <phoneticPr fontId="13" type="noConversion"/>
  </si>
  <si>
    <t>草港D/S 9H24崙草線 FDIR禁能</t>
    <phoneticPr fontId="13" type="noConversion"/>
  </si>
  <si>
    <t>鹿東D/S IO25    線 改手動</t>
    <phoneticPr fontId="13" type="noConversion"/>
  </si>
  <si>
    <t>草港D/S 9H29草東線 FDIR禁能</t>
    <phoneticPr fontId="13" type="noConversion"/>
  </si>
  <si>
    <t>溝墘S/S IT26溝北線 改手動</t>
    <phoneticPr fontId="13" type="noConversion"/>
  </si>
  <si>
    <t>草港D/S 9H26草洋線 改手動</t>
    <phoneticPr fontId="13" type="noConversion"/>
  </si>
  <si>
    <t>伸港S/S IV29伸三線 改手動</t>
    <phoneticPr fontId="13" type="noConversion"/>
  </si>
  <si>
    <t>一</t>
    <phoneticPr fontId="13" type="noConversion"/>
  </si>
  <si>
    <t>和美S/S IJ34和張線 FDIR禁能</t>
    <phoneticPr fontId="13" type="noConversion"/>
  </si>
  <si>
    <t>草港D/S 9H24崙草線 改手動</t>
    <phoneticPr fontId="13" type="noConversion"/>
  </si>
  <si>
    <t>台</t>
    <phoneticPr fontId="13" type="noConversion"/>
  </si>
  <si>
    <t>鹿海幹46號(G2729EC22) 相別核對</t>
    <phoneticPr fontId="13" type="noConversion"/>
  </si>
  <si>
    <t>草港D/S 9H29草東線 改手動</t>
    <phoneticPr fontId="13" type="noConversion"/>
  </si>
  <si>
    <t>草港D/S 9H21下港線 FDIR禁能</t>
    <phoneticPr fontId="13" type="noConversion"/>
  </si>
  <si>
    <t>G3031-CA9134-O-S12 相別核對</t>
    <phoneticPr fontId="13" type="noConversion"/>
  </si>
  <si>
    <t>鹿東D/S IO25    線 LCO提高</t>
    <phoneticPr fontId="13" type="noConversion"/>
  </si>
  <si>
    <t>伸線幹48號(G3143EB75) 相別核對</t>
    <phoneticPr fontId="13" type="noConversion"/>
  </si>
  <si>
    <t>和美S/S IJ34和張線 改手動</t>
    <phoneticPr fontId="13" type="noConversion"/>
  </si>
  <si>
    <t>溝墘S/S IT26溝北線 LCO提高</t>
    <phoneticPr fontId="13" type="noConversion"/>
  </si>
  <si>
    <t>草港D/S 9H26草洋線 LCO提高</t>
    <phoneticPr fontId="13" type="noConversion"/>
  </si>
  <si>
    <t>伸港S/S IV29伸三線 LCO提高</t>
    <phoneticPr fontId="13" type="noConversion"/>
  </si>
  <si>
    <t>草港D/S 9H21下港線 改手動</t>
    <phoneticPr fontId="13" type="noConversion"/>
  </si>
  <si>
    <t>草港D/S 9H24崙草線 LCO提高</t>
    <phoneticPr fontId="13" type="noConversion"/>
  </si>
  <si>
    <t>A</t>
    <phoneticPr fontId="13" type="noConversion"/>
  </si>
  <si>
    <t>鹿海幹46號(G2729EC22) LBS切改入</t>
    <phoneticPr fontId="13" type="noConversion"/>
  </si>
  <si>
    <t>草港D/S 9H29草東線 LCO提高</t>
    <phoneticPr fontId="13" type="noConversion"/>
  </si>
  <si>
    <t>和線幹21號(G3336FD68) 相別核對</t>
    <phoneticPr fontId="13" type="noConversion"/>
  </si>
  <si>
    <t>G3031-CA9134-O-S12 切改入</t>
    <phoneticPr fontId="13" type="noConversion"/>
  </si>
  <si>
    <t>草港D/S 9H26草洋線 CB 入改切</t>
    <phoneticPr fontId="13" type="noConversion"/>
  </si>
  <si>
    <t>伸線幹48號(G3143EB75) LBS切改入</t>
    <phoneticPr fontId="13" type="noConversion"/>
  </si>
  <si>
    <t>和美S/S IJ34和張線 LCO提高</t>
    <phoneticPr fontId="13" type="noConversion"/>
  </si>
  <si>
    <t>草港D/S 9H24崙草線 CB 入改切</t>
    <phoneticPr fontId="13" type="noConversion"/>
  </si>
  <si>
    <t>洋厝幹25號(G2933EB5422) 入改切(出口)</t>
    <phoneticPr fontId="13" type="noConversion"/>
  </si>
  <si>
    <t>草港D/S 9H29草東線 CB 入改切</t>
    <phoneticPr fontId="13" type="noConversion"/>
  </si>
  <si>
    <t>草港D/S 9H21下港線 LCO提高</t>
    <phoneticPr fontId="13" type="noConversion"/>
  </si>
  <si>
    <t>帝寶幹1號 G3030FC47 入改切(出口)</t>
    <phoneticPr fontId="13" type="noConversion"/>
  </si>
  <si>
    <t>遙控改現場，開關操作電源切至OFF</t>
    <phoneticPr fontId="13" type="noConversion"/>
  </si>
  <si>
    <t>蚵伸幹55號 G3143FC20入改切(出口)</t>
    <phoneticPr fontId="13" type="noConversion"/>
  </si>
  <si>
    <t>和線幹21號(G3336FD68) LBS 切改入</t>
    <phoneticPr fontId="13" type="noConversion"/>
  </si>
  <si>
    <t>溝墘S/S IT26溝北線 LCO復原改自動</t>
    <phoneticPr fontId="13" type="noConversion"/>
  </si>
  <si>
    <t>鹿東D/S IO25    線 LCO復原改自動</t>
    <phoneticPr fontId="13" type="noConversion"/>
  </si>
  <si>
    <t>草港D/S 9H21下港線 CB 入改切</t>
    <phoneticPr fontId="13" type="noConversion"/>
  </si>
  <si>
    <t>草港D/S 9H24崙草線 LCO復原改自動</t>
    <phoneticPr fontId="13" type="noConversion"/>
  </si>
  <si>
    <t>草港D/S 9H26草洋線 LCO復原改自動</t>
    <phoneticPr fontId="13" type="noConversion"/>
  </si>
  <si>
    <t>伸港S/S IV29伸三線 LCO復原改自動</t>
    <phoneticPr fontId="13" type="noConversion"/>
  </si>
  <si>
    <t>下港幹64號 G3038BA9450入改切(出口)</t>
    <phoneticPr fontId="13" type="noConversion"/>
  </si>
  <si>
    <t>(請轄區巡修課派員配合操作)</t>
    <phoneticPr fontId="13" type="noConversion"/>
  </si>
  <si>
    <t>草港D/S 9H29草東線 LCO復原改自動</t>
    <phoneticPr fontId="13" type="noConversion"/>
  </si>
  <si>
    <t>和美S/S IJ34和張線 LCO復原改自動</t>
    <phoneticPr fontId="13" type="noConversion"/>
  </si>
  <si>
    <t>草港D/S 9H21下港線 LCO復原改自動</t>
    <phoneticPr fontId="13" type="noConversion"/>
  </si>
  <si>
    <t>五</t>
    <phoneticPr fontId="13" type="noConversion"/>
  </si>
  <si>
    <t>鹿港S/S IB28龍山線 FDIR禁能</t>
    <phoneticPr fontId="13" type="noConversion"/>
  </si>
  <si>
    <t>八</t>
    <phoneticPr fontId="13" type="noConversion"/>
  </si>
  <si>
    <t>草港D/S 9H27草港線 FDIR禁能</t>
    <phoneticPr fontId="13" type="noConversion"/>
  </si>
  <si>
    <t>鹿東D/S IO21    線 改手動</t>
    <phoneticPr fontId="13" type="noConversion"/>
  </si>
  <si>
    <t>草港D/S 9H34頂山線 改手動</t>
    <phoneticPr fontId="13" type="noConversion"/>
  </si>
  <si>
    <t>鹿港S/S IB28龍山線 改手動</t>
    <phoneticPr fontId="13" type="noConversion"/>
  </si>
  <si>
    <t>草港D/S 9H27草港線 改手動</t>
    <phoneticPr fontId="13" type="noConversion"/>
  </si>
  <si>
    <t>二</t>
    <phoneticPr fontId="13" type="noConversion"/>
  </si>
  <si>
    <t>草港D/S 9H38草嶺線 FDIR禁能</t>
    <phoneticPr fontId="13" type="noConversion"/>
  </si>
  <si>
    <t>鹽場分24X9-1號(G2626DD11) 相別核對</t>
    <phoneticPr fontId="13" type="noConversion"/>
  </si>
  <si>
    <t>崙尾幹2-1號(G2935HB03) 相別核對</t>
    <phoneticPr fontId="13" type="noConversion"/>
  </si>
  <si>
    <t>草港D/S 9H38草嶺線 改手動</t>
    <phoneticPr fontId="13" type="noConversion"/>
  </si>
  <si>
    <t>鹿東D/S IO21    線 LCO提高</t>
    <phoneticPr fontId="13" type="noConversion"/>
  </si>
  <si>
    <t>草港D/S 9H34頂山線 LCO提高</t>
    <phoneticPr fontId="13" type="noConversion"/>
  </si>
  <si>
    <t>草港D/S 9H22草塭線 改手動</t>
    <phoneticPr fontId="13" type="noConversion"/>
  </si>
  <si>
    <t>鹿港S/S IB28龍山線 LCO提高</t>
    <phoneticPr fontId="13" type="noConversion"/>
  </si>
  <si>
    <t>草港D/S 9H27草港線 LCO提高</t>
    <phoneticPr fontId="13" type="noConversion"/>
  </si>
  <si>
    <t>草港幹12Y0-1號(G3039FE01) 相別核對</t>
    <phoneticPr fontId="13" type="noConversion"/>
  </si>
  <si>
    <t>鹽場分24X9-1號(G2626DD11) LBS切改入</t>
    <phoneticPr fontId="13" type="noConversion"/>
  </si>
  <si>
    <t>崙尾幹2-1號(G2935HB03) LBS切改入</t>
    <phoneticPr fontId="13" type="noConversion"/>
  </si>
  <si>
    <t>草港D/S 9H38草嶺線 LCO提高</t>
    <phoneticPr fontId="13" type="noConversion"/>
  </si>
  <si>
    <t>鹽場分24X8-1號(G2626DD16) LBS入改切</t>
    <phoneticPr fontId="13" type="noConversion"/>
  </si>
  <si>
    <t>草港D/S 9H27草港線 CB 入改切</t>
    <phoneticPr fontId="13" type="noConversion"/>
  </si>
  <si>
    <t>草港D/S 9H22草塭線 LCO提高</t>
    <phoneticPr fontId="13" type="noConversion"/>
  </si>
  <si>
    <t>鹿東D/S IO21    線 LCO復原改自動</t>
    <phoneticPr fontId="13" type="noConversion"/>
  </si>
  <si>
    <t>草港幹58號(G2936GA7503) 入改切(出口)</t>
    <phoneticPr fontId="13" type="noConversion"/>
  </si>
  <si>
    <t>草港幹12Y0-1號(G3039FE01) LBS切改入</t>
    <phoneticPr fontId="13" type="noConversion"/>
  </si>
  <si>
    <t>鹿港S/S IB28龍山線 LCO復原改自動</t>
    <phoneticPr fontId="13" type="noConversion"/>
  </si>
  <si>
    <t>草港D/S 9H34頂山線 LCO復原改自動</t>
    <phoneticPr fontId="13" type="noConversion"/>
  </si>
  <si>
    <t>草港D/S 9H22草塭線 CB 入改切</t>
    <phoneticPr fontId="13" type="noConversion"/>
  </si>
  <si>
    <t>草港D/S 9H27草港線 LCO復原改自動</t>
    <phoneticPr fontId="13" type="noConversion"/>
  </si>
  <si>
    <t>重光幹3號(G3038BB24) 入改切(出口)</t>
    <phoneticPr fontId="13" type="noConversion"/>
  </si>
  <si>
    <t>六</t>
    <phoneticPr fontId="13" type="noConversion"/>
  </si>
  <si>
    <t>草港D/S 9H38草嶺線 LCO復原改自動</t>
    <phoneticPr fontId="13" type="noConversion"/>
  </si>
  <si>
    <t>九</t>
    <phoneticPr fontId="13" type="noConversion"/>
  </si>
  <si>
    <t>草港D/S 9H39草伸線 FDIR禁能</t>
    <phoneticPr fontId="13" type="noConversion"/>
  </si>
  <si>
    <t>草港D/S 9H22草塭線 LCO復原改自動</t>
    <phoneticPr fontId="13" type="noConversion"/>
  </si>
  <si>
    <t>草港D/S 9H25南勢線 改手動</t>
    <phoneticPr fontId="13" type="noConversion"/>
  </si>
  <si>
    <t>草港D/S 9H39草伸線 改手動</t>
    <phoneticPr fontId="13" type="noConversion"/>
  </si>
  <si>
    <t>G2726-DA16-O-S12 相別核對</t>
    <phoneticPr fontId="13" type="noConversion"/>
  </si>
  <si>
    <t>草港D/S 9H28草莊線 改手動</t>
    <phoneticPr fontId="13" type="noConversion"/>
  </si>
  <si>
    <t>頭犁幹45號(G3235CA57) 相別核對</t>
    <phoneticPr fontId="13" type="noConversion"/>
  </si>
  <si>
    <t>三</t>
    <phoneticPr fontId="13" type="noConversion"/>
  </si>
  <si>
    <t>草港D/S 9H25南勢線 LCO提高</t>
    <phoneticPr fontId="13" type="noConversion"/>
  </si>
  <si>
    <t>草港D/S 9H39草伸線 LCO提高</t>
    <phoneticPr fontId="13" type="noConversion"/>
  </si>
  <si>
    <t>草港D/S 9H23崙尾線 改手動</t>
    <phoneticPr fontId="13" type="noConversion"/>
  </si>
  <si>
    <t>G2726-DA16-O-S12 切改入</t>
    <phoneticPr fontId="13" type="noConversion"/>
  </si>
  <si>
    <t>草港D/S 9H28草莊線 LCO提高</t>
    <phoneticPr fontId="13" type="noConversion"/>
  </si>
  <si>
    <t>西崙幹 64號(G2835CB49) 相別核對</t>
    <phoneticPr fontId="13" type="noConversion"/>
  </si>
  <si>
    <t>草港D/S 9H25南勢線 CB 入改切</t>
    <phoneticPr fontId="13" type="noConversion"/>
  </si>
  <si>
    <t>頭犁幹45號(G3235CA57) LBS切改入</t>
    <phoneticPr fontId="13" type="noConversion"/>
  </si>
  <si>
    <t>草港幹86號 G2933FD73 入改切(出口)</t>
    <phoneticPr fontId="13" type="noConversion"/>
  </si>
  <si>
    <t>草港D/S 9H28草莊線 CB 入改切</t>
    <phoneticPr fontId="13" type="noConversion"/>
  </si>
  <si>
    <t>草港D/S 9H23崙尾線 LCO提高</t>
    <phoneticPr fontId="13" type="noConversion"/>
  </si>
  <si>
    <t>草犁幹2號 G3037AA02 入改切(出口)</t>
    <phoneticPr fontId="13" type="noConversion"/>
  </si>
  <si>
    <t>西崙幹 64號(G2835CB49)LBS切改入</t>
    <phoneticPr fontId="13" type="noConversion"/>
  </si>
  <si>
    <t>草港D/S 9H23崙尾線 CB 入改切</t>
    <phoneticPr fontId="13" type="noConversion"/>
  </si>
  <si>
    <t>草港D/S 9H25南勢線 LCO復原改自動</t>
    <phoneticPr fontId="13" type="noConversion"/>
  </si>
  <si>
    <t>草港D/S 9H39草伸線 LCO復原改自動</t>
    <phoneticPr fontId="13" type="noConversion"/>
  </si>
  <si>
    <t>崙尾幹5號 G2935FC91入改切(出口)</t>
    <phoneticPr fontId="13" type="noConversion"/>
  </si>
  <si>
    <t>草港D/S 9H28草莊線 LCO復原改自動</t>
    <phoneticPr fontId="13" type="noConversion"/>
  </si>
  <si>
    <t>草港D/S 9H23崙尾線 LCO復原改自動</t>
    <phoneticPr fontId="13" type="noConversion"/>
  </si>
  <si>
    <r>
      <t xml:space="preserve">草港 D/S #2 </t>
    </r>
    <r>
      <rPr>
        <b/>
        <sz val="18"/>
        <rFont val="標楷體"/>
        <family val="4"/>
        <charset val="136"/>
      </rPr>
      <t>復電</t>
    </r>
    <r>
      <rPr>
        <sz val="14"/>
        <rFont val="標楷體"/>
        <family val="4"/>
        <charset val="136"/>
      </rPr>
      <t xml:space="preserve">  配  電  線  路  復  原  操  作  程  序</t>
    </r>
    <phoneticPr fontId="13" type="noConversion"/>
  </si>
  <si>
    <t xml:space="preserve"> 110 年 04 月 16 日 下午操作</t>
    <phoneticPr fontId="13" type="noConversion"/>
  </si>
  <si>
    <t>確認接地線已拆除</t>
    <phoneticPr fontId="13" type="noConversion"/>
  </si>
  <si>
    <t>鹿港S/S IB28龍山線 LCO提高改手動</t>
    <phoneticPr fontId="13" type="noConversion"/>
  </si>
  <si>
    <t>和美S/S IJ34和張線 LCO提高改手動</t>
    <phoneticPr fontId="13" type="noConversion"/>
  </si>
  <si>
    <t>草港D/S 9H21、9H22、9H23、9H24、9H25</t>
    <phoneticPr fontId="13" type="noConversion"/>
  </si>
  <si>
    <t>草港D/S 9H25南勢線 LCO提高改手動</t>
    <phoneticPr fontId="13" type="noConversion"/>
  </si>
  <si>
    <t>草港D/S 9H21下港線 LCO提高改手動</t>
    <phoneticPr fontId="13" type="noConversion"/>
  </si>
  <si>
    <t>、9H26、9H27、9H28、9H29</t>
    <phoneticPr fontId="13" type="noConversion"/>
  </si>
  <si>
    <t>草港幹86號 G2933FD73 切改入(出口)</t>
    <phoneticPr fontId="13" type="noConversion"/>
  </si>
  <si>
    <t>下港幹64號 G3038BA9450切改入(出口)</t>
    <phoneticPr fontId="13" type="noConversion"/>
  </si>
  <si>
    <t>CB 推入定位保持啟斷</t>
    <phoneticPr fontId="13" type="noConversion"/>
  </si>
  <si>
    <t>現場改遙控，開關操作電源切至ON</t>
    <phoneticPr fontId="13" type="noConversion"/>
  </si>
  <si>
    <t>草港D/S 9H21下港線 CB 切改入</t>
    <phoneticPr fontId="13" type="noConversion"/>
  </si>
  <si>
    <t>草港D/S 9H25南勢線 CB 切改入</t>
    <phoneticPr fontId="13" type="noConversion"/>
  </si>
  <si>
    <t>和線幹21號(G3336FD68) LBS 入改切</t>
    <phoneticPr fontId="13" type="noConversion"/>
  </si>
  <si>
    <t>伸港S/S IV29伸三線 LCO提高改手動</t>
    <phoneticPr fontId="13" type="noConversion"/>
  </si>
  <si>
    <t>G2726-DA16-O-S12 入改切</t>
    <phoneticPr fontId="13" type="noConversion"/>
  </si>
  <si>
    <t>草港D/S 9H29草東線 LCO提高改手動</t>
    <phoneticPr fontId="13" type="noConversion"/>
  </si>
  <si>
    <t>蚵伸幹55號 G3143FC20切改入(出口)</t>
    <phoneticPr fontId="13" type="noConversion"/>
  </si>
  <si>
    <t>草港D/S 9H29草東線 CB 切改入</t>
    <phoneticPr fontId="13" type="noConversion"/>
  </si>
  <si>
    <t>各饋線  Tap  請復原</t>
    <phoneticPr fontId="13" type="noConversion"/>
  </si>
  <si>
    <t>伸線幹48號(G3143EB75) LBS入改切</t>
    <phoneticPr fontId="13" type="noConversion"/>
  </si>
  <si>
    <t>鹿東D/S IO21    線 LCO提高改手動</t>
    <phoneticPr fontId="13" type="noConversion"/>
  </si>
  <si>
    <t>鹽場分24X8-1號(G2626DD16) LBS切改入</t>
    <phoneticPr fontId="13" type="noConversion"/>
  </si>
  <si>
    <t>鹽場分24X9-1號(G2626DD11) LBS入改切</t>
    <phoneticPr fontId="13" type="noConversion"/>
  </si>
  <si>
    <t>草港D/S 9H39草伸線 LCO提高改手動</t>
    <phoneticPr fontId="13" type="noConversion"/>
  </si>
  <si>
    <t>草港D/S 9H28草莊線 LCO提高改手動</t>
    <phoneticPr fontId="13" type="noConversion"/>
  </si>
  <si>
    <t>草犁幹2號 G3037AA02 切改入(出口)</t>
    <phoneticPr fontId="13" type="noConversion"/>
  </si>
  <si>
    <t>溝墘S/S IT26溝北線 LCO提高改手動</t>
    <phoneticPr fontId="13" type="noConversion"/>
  </si>
  <si>
    <t>草港D/S 9H28草莊線 CB 切改入</t>
    <phoneticPr fontId="13" type="noConversion"/>
  </si>
  <si>
    <t>草港D/S 9H24崙草線 LCO提高改手動</t>
    <phoneticPr fontId="13" type="noConversion"/>
  </si>
  <si>
    <t>頭犁幹45號(G3235CA57) LBS入改切</t>
    <phoneticPr fontId="13" type="noConversion"/>
  </si>
  <si>
    <t>帝寶幹1號 G3030FC47 切改入(出口)</t>
    <phoneticPr fontId="13" type="noConversion"/>
  </si>
  <si>
    <t>草港D/S 9H24崙草線 CB 切改入</t>
    <phoneticPr fontId="13" type="noConversion"/>
  </si>
  <si>
    <t>G3031-CA9134-O-S12 入改切</t>
    <phoneticPr fontId="13" type="noConversion"/>
  </si>
  <si>
    <t>草港D/S 9H34頂山線 LCO提高改手動</t>
    <phoneticPr fontId="13" type="noConversion"/>
  </si>
  <si>
    <t>草港D/S 9H27草港線 LCO提高改手動</t>
    <phoneticPr fontId="13" type="noConversion"/>
  </si>
  <si>
    <t>草港幹58號(G2936GA7503) 切改入(出口)</t>
    <phoneticPr fontId="13" type="noConversion"/>
  </si>
  <si>
    <t>草港D/S 9H27草港線 CB 切改入</t>
    <phoneticPr fontId="13" type="noConversion"/>
  </si>
  <si>
    <t>草港D/S 9H23崙尾線 LCO提高改手動</t>
    <phoneticPr fontId="13" type="noConversion"/>
  </si>
  <si>
    <t>崙尾幹2-1號(G2935HB03) LBS入改切</t>
    <phoneticPr fontId="13" type="noConversion"/>
  </si>
  <si>
    <t>崙尾幹5號 G2935FC91切改入(出口)</t>
    <phoneticPr fontId="13" type="noConversion"/>
  </si>
  <si>
    <t>草港D/S 9H23崙尾線 CB 切改入</t>
    <phoneticPr fontId="13" type="noConversion"/>
  </si>
  <si>
    <t>西崙幹 64號(G2835CB49) LBS入改切</t>
    <phoneticPr fontId="13" type="noConversion"/>
  </si>
  <si>
    <t>鹿東D/S IO25    線 LCO提高改手動</t>
    <phoneticPr fontId="13" type="noConversion"/>
  </si>
  <si>
    <t>草港D/S 9H26草洋線 LCO提高改手動</t>
    <phoneticPr fontId="13" type="noConversion"/>
  </si>
  <si>
    <t>洋厝幹25號(G2933EB5422) 切改入(出口)</t>
    <phoneticPr fontId="13" type="noConversion"/>
  </si>
  <si>
    <t>草港D/S 9H38草嶺線 LCO提高改手動</t>
    <phoneticPr fontId="13" type="noConversion"/>
  </si>
  <si>
    <t>草港D/S 9H22草塭線 LCO提高改手動</t>
    <phoneticPr fontId="13" type="noConversion"/>
  </si>
  <si>
    <t>草港D/S 9H26草洋線 CB 切改入</t>
    <phoneticPr fontId="13" type="noConversion"/>
  </si>
  <si>
    <t>重光幹3號(G3038BB24) 切改入(出口)</t>
    <phoneticPr fontId="13" type="noConversion"/>
  </si>
  <si>
    <t>鹿海幹46號(G2729EC22) LBS入改切</t>
    <phoneticPr fontId="13" type="noConversion"/>
  </si>
  <si>
    <t>草港D/S 9H22草塭線 CB 切改入</t>
    <phoneticPr fontId="13" type="noConversion"/>
  </si>
  <si>
    <t>草港幹12Y0-1號(G3039FE01) LBS入改切</t>
    <phoneticPr fontId="13" type="noConversion"/>
  </si>
  <si>
    <t>567</t>
    <phoneticPr fontId="3" type="noConversion"/>
  </si>
  <si>
    <t>794</t>
    <phoneticPr fontId="3" type="noConversion"/>
  </si>
  <si>
    <t>416</t>
    <phoneticPr fontId="3" type="noConversion"/>
  </si>
  <si>
    <t>485</t>
    <phoneticPr fontId="3" type="noConversion"/>
  </si>
  <si>
    <t>710</t>
    <phoneticPr fontId="3" type="noConversion"/>
  </si>
  <si>
    <t>552</t>
    <phoneticPr fontId="3" type="noConversion"/>
  </si>
  <si>
    <t>767</t>
    <phoneticPr fontId="3" type="noConversion"/>
  </si>
  <si>
    <t>509</t>
    <phoneticPr fontId="3" type="noConversion"/>
  </si>
  <si>
    <t>323</t>
    <phoneticPr fontId="3" type="noConversion"/>
  </si>
  <si>
    <t>763</t>
    <phoneticPr fontId="3" type="noConversion"/>
  </si>
  <si>
    <t>797</t>
    <phoneticPr fontId="3" type="noConversion"/>
  </si>
  <si>
    <t>619</t>
    <phoneticPr fontId="3" type="noConversion"/>
  </si>
  <si>
    <t>680</t>
    <phoneticPr fontId="3" type="noConversion"/>
  </si>
  <si>
    <t>598</t>
    <phoneticPr fontId="3" type="noConversion"/>
  </si>
  <si>
    <t>301</t>
    <phoneticPr fontId="3" type="noConversion"/>
  </si>
  <si>
    <t>869</t>
    <phoneticPr fontId="3" type="noConversion"/>
  </si>
  <si>
    <t>321</t>
    <phoneticPr fontId="3" type="noConversion"/>
  </si>
  <si>
    <t>426</t>
    <phoneticPr fontId="3" type="noConversion"/>
  </si>
  <si>
    <t>變電所</t>
    <phoneticPr fontId="3" type="noConversion"/>
  </si>
  <si>
    <t>437</t>
    <phoneticPr fontId="3" type="noConversion"/>
  </si>
  <si>
    <t>293</t>
    <phoneticPr fontId="3" type="noConversion"/>
  </si>
  <si>
    <t>324</t>
    <phoneticPr fontId="3" type="noConversion"/>
  </si>
  <si>
    <t>669</t>
    <phoneticPr fontId="3" type="noConversion"/>
  </si>
  <si>
    <t>279</t>
    <phoneticPr fontId="3" type="noConversion"/>
  </si>
  <si>
    <t>984</t>
    <phoneticPr fontId="3" type="noConversion"/>
  </si>
  <si>
    <t>290</t>
    <phoneticPr fontId="3" type="noConversion"/>
  </si>
  <si>
    <t>168</t>
    <phoneticPr fontId="3" type="noConversion"/>
  </si>
  <si>
    <t>866</t>
    <phoneticPr fontId="3" type="noConversion"/>
  </si>
  <si>
    <t>729</t>
    <phoneticPr fontId="3" type="noConversion"/>
  </si>
  <si>
    <t>652</t>
    <phoneticPr fontId="3" type="noConversion"/>
  </si>
  <si>
    <t>582</t>
    <phoneticPr fontId="3" type="noConversion"/>
  </si>
  <si>
    <t>726</t>
    <phoneticPr fontId="3" type="noConversion"/>
  </si>
  <si>
    <t>756</t>
    <phoneticPr fontId="3" type="noConversion"/>
  </si>
  <si>
    <t>383</t>
    <phoneticPr fontId="3" type="noConversion"/>
  </si>
  <si>
    <t>313</t>
    <phoneticPr fontId="3" type="noConversion"/>
  </si>
  <si>
    <t>319</t>
    <phoneticPr fontId="3" type="noConversion"/>
  </si>
  <si>
    <t>384</t>
    <phoneticPr fontId="3" type="noConversion"/>
  </si>
  <si>
    <t>773</t>
    <phoneticPr fontId="3" type="noConversion"/>
  </si>
  <si>
    <t>486</t>
    <phoneticPr fontId="3" type="noConversion"/>
  </si>
  <si>
    <t>433</t>
    <phoneticPr fontId="3" type="noConversion"/>
  </si>
  <si>
    <t>445</t>
    <phoneticPr fontId="3" type="noConversion"/>
  </si>
  <si>
    <t>543</t>
    <phoneticPr fontId="3" type="noConversion"/>
  </si>
  <si>
    <t>786</t>
    <phoneticPr fontId="3" type="noConversion"/>
  </si>
  <si>
    <t>542</t>
    <phoneticPr fontId="3" type="noConversion"/>
  </si>
  <si>
    <t>733</t>
    <phoneticPr fontId="3" type="noConversion"/>
  </si>
  <si>
    <t>892</t>
    <phoneticPr fontId="3" type="noConversion"/>
  </si>
  <si>
    <t>812</t>
    <phoneticPr fontId="3" type="noConversion"/>
  </si>
  <si>
    <t>467</t>
    <phoneticPr fontId="3" type="noConversion"/>
  </si>
  <si>
    <t>1014</t>
    <phoneticPr fontId="3" type="noConversion"/>
  </si>
  <si>
    <t>1025</t>
    <phoneticPr fontId="3" type="noConversion"/>
  </si>
  <si>
    <t>939</t>
    <phoneticPr fontId="3" type="noConversion"/>
  </si>
  <si>
    <t>277</t>
    <phoneticPr fontId="3" type="noConversion"/>
  </si>
  <si>
    <t>827</t>
    <phoneticPr fontId="3" type="noConversion"/>
  </si>
  <si>
    <t>440</t>
    <phoneticPr fontId="3" type="noConversion"/>
  </si>
  <si>
    <t>361</t>
    <phoneticPr fontId="3" type="noConversion"/>
  </si>
  <si>
    <t>637</t>
    <phoneticPr fontId="3" type="noConversion"/>
  </si>
  <si>
    <t>341</t>
    <phoneticPr fontId="3" type="noConversion"/>
  </si>
  <si>
    <t>539</t>
    <phoneticPr fontId="3" type="noConversion"/>
  </si>
  <si>
    <t>910</t>
    <phoneticPr fontId="3" type="noConversion"/>
  </si>
  <si>
    <t>725</t>
    <phoneticPr fontId="3" type="noConversion"/>
  </si>
  <si>
    <t>403</t>
    <phoneticPr fontId="3" type="noConversion"/>
  </si>
  <si>
    <t>1052</t>
    <phoneticPr fontId="3" type="noConversion"/>
  </si>
  <si>
    <t>1015</t>
    <phoneticPr fontId="3" type="noConversion"/>
  </si>
  <si>
    <t>307</t>
    <phoneticPr fontId="3" type="noConversion"/>
  </si>
  <si>
    <t>310</t>
    <phoneticPr fontId="3" type="noConversion"/>
  </si>
  <si>
    <t>303</t>
    <phoneticPr fontId="3" type="noConversion"/>
  </si>
  <si>
    <t>日期</t>
    <phoneticPr fontId="3" type="noConversion"/>
  </si>
  <si>
    <t>小時</t>
  </si>
  <si>
    <t>A(R)</t>
  </si>
  <si>
    <t>A(S)</t>
  </si>
  <si>
    <t>A(T)</t>
  </si>
  <si>
    <t>A(N)</t>
  </si>
  <si>
    <t>9A75(9A75)</t>
  </si>
  <si>
    <t>9A76(9A76)</t>
  </si>
  <si>
    <t>9A77(9A77)</t>
  </si>
  <si>
    <t>停電饋線</t>
    <phoneticPr fontId="3" type="noConversion"/>
  </si>
  <si>
    <t>轉供饋線</t>
    <phoneticPr fontId="3" type="noConversion"/>
  </si>
  <si>
    <t>饋線代號</t>
  </si>
  <si>
    <t>線路變壓器用戶數</t>
  </si>
  <si>
    <t>高壓用戶用戶數</t>
  </si>
  <si>
    <t>合計用戶數</t>
  </si>
  <si>
    <t>9A21</t>
  </si>
  <si>
    <t>9A22</t>
  </si>
  <si>
    <t>9A23</t>
  </si>
  <si>
    <t>9A24</t>
  </si>
  <si>
    <t>9A69</t>
  </si>
  <si>
    <t>9H40</t>
  </si>
  <si>
    <t>IA50</t>
  </si>
  <si>
    <t>IB35</t>
  </si>
  <si>
    <t>IC20</t>
  </si>
  <si>
    <t>IC21</t>
  </si>
  <si>
    <t>IC22</t>
  </si>
  <si>
    <t>IC23</t>
  </si>
  <si>
    <t>IC24</t>
  </si>
  <si>
    <t>IC25</t>
  </si>
  <si>
    <t>IC26</t>
  </si>
  <si>
    <t>IC27</t>
  </si>
  <si>
    <t>IC28</t>
  </si>
  <si>
    <t>IC29</t>
  </si>
  <si>
    <t>IC30</t>
  </si>
  <si>
    <t>IC31</t>
  </si>
  <si>
    <t>IC32</t>
  </si>
  <si>
    <t>IC33</t>
  </si>
  <si>
    <t>IC34</t>
  </si>
  <si>
    <t>IC35</t>
  </si>
  <si>
    <t>IC36</t>
  </si>
  <si>
    <t>IC37</t>
  </si>
  <si>
    <t>IC38</t>
  </si>
  <si>
    <t>IC39</t>
  </si>
  <si>
    <t>IC40</t>
  </si>
  <si>
    <t>IC41</t>
  </si>
  <si>
    <t>IC42</t>
  </si>
  <si>
    <t>IC43</t>
  </si>
  <si>
    <t>IC45</t>
  </si>
  <si>
    <t>ID33</t>
  </si>
  <si>
    <t>ID34</t>
  </si>
  <si>
    <t>ID35</t>
  </si>
  <si>
    <t>IG25</t>
  </si>
  <si>
    <t>IH30</t>
  </si>
  <si>
    <t>II35</t>
  </si>
  <si>
    <t>IJ35</t>
  </si>
  <si>
    <t>IK50</t>
  </si>
  <si>
    <t>IL33</t>
  </si>
  <si>
    <t>IL34</t>
  </si>
  <si>
    <t>IL35</t>
  </si>
  <si>
    <t>IN35</t>
  </si>
  <si>
    <t>IP35</t>
  </si>
  <si>
    <t>IR30</t>
  </si>
  <si>
    <t>IT35</t>
  </si>
  <si>
    <t>IV20</t>
  </si>
  <si>
    <t>IV23</t>
  </si>
  <si>
    <t>IV26</t>
  </si>
  <si>
    <t>IV27</t>
  </si>
  <si>
    <t>IV28</t>
  </si>
  <si>
    <t>IV30</t>
  </si>
  <si>
    <t>IW35</t>
  </si>
  <si>
    <t>IX35</t>
  </si>
  <si>
    <t>IY30</t>
  </si>
  <si>
    <t>IZ66</t>
  </si>
  <si>
    <t>9A70(9A70)</t>
  </si>
  <si>
    <t>9A61(9A61)</t>
  </si>
  <si>
    <t>9A62(9A62)</t>
  </si>
  <si>
    <t>9A63(9A63)</t>
  </si>
  <si>
    <t>9A64(9A64)</t>
  </si>
  <si>
    <t>9A65(9A65)</t>
  </si>
  <si>
    <t>頂晶(9APV1)</t>
  </si>
  <si>
    <t>9A66(9A66)</t>
  </si>
  <si>
    <t>9A51(9A51)</t>
  </si>
  <si>
    <t>9A52(9A52)</t>
  </si>
  <si>
    <t>9A53(9A53)</t>
  </si>
  <si>
    <t>9A54(9A54)</t>
  </si>
  <si>
    <t>9A55(9A55)</t>
  </si>
  <si>
    <t>9A56(9A56)</t>
  </si>
  <si>
    <t>變電所頁數</t>
    <phoneticPr fontId="3" type="noConversion"/>
  </si>
  <si>
    <t>9M20(9M20)</t>
  </si>
  <si>
    <t>9M21(9M21)</t>
  </si>
  <si>
    <t>9M22(9M22)</t>
  </si>
  <si>
    <t>9M23(9M23)</t>
  </si>
  <si>
    <t>9M24(9M24)</t>
  </si>
  <si>
    <t>9M25(9M25)</t>
  </si>
  <si>
    <t>9M26(9M26)</t>
  </si>
  <si>
    <t>9M27(9M27)</t>
  </si>
  <si>
    <t>9M28(9M28)</t>
  </si>
  <si>
    <t>9M29(9M29)</t>
  </si>
  <si>
    <t>9M30(9M30)</t>
  </si>
  <si>
    <t>9M31(9M31)</t>
  </si>
  <si>
    <t>9M32(9M32)</t>
  </si>
  <si>
    <t>9M33(9M33)</t>
  </si>
  <si>
    <t>9M34(9M34)</t>
  </si>
  <si>
    <t>9M35(9M35)</t>
  </si>
  <si>
    <t>9M36(9M36)</t>
  </si>
  <si>
    <t>9M37(9M37)</t>
  </si>
  <si>
    <t>9M38(9M38)</t>
  </si>
  <si>
    <t>9M39(9M39)</t>
  </si>
  <si>
    <t>9AE0(9AE0)</t>
  </si>
  <si>
    <t>9A68(9A68)</t>
  </si>
  <si>
    <t>9A67(9A67)</t>
  </si>
  <si>
    <t>9A59(9A59)</t>
  </si>
  <si>
    <t>9A58(9A58)</t>
  </si>
  <si>
    <t>9A57(9A57)</t>
  </si>
  <si>
    <t>No</t>
  </si>
  <si>
    <t>自動化開關數量</t>
    <phoneticPr fontId="3" type="noConversion"/>
  </si>
  <si>
    <t>備註</t>
    <phoneticPr fontId="3" type="noConversion"/>
  </si>
  <si>
    <t>圖號座標(出口桿)</t>
    <phoneticPr fontId="3" type="noConversion"/>
  </si>
  <si>
    <t>桿號/地址</t>
  </si>
  <si>
    <t>類別</t>
    <phoneticPr fontId="3" type="noConversion"/>
  </si>
  <si>
    <t>自動化</t>
  </si>
  <si>
    <t>年度</t>
  </si>
  <si>
    <t>備註(更改前)</t>
    <phoneticPr fontId="3" type="noConversion"/>
  </si>
  <si>
    <t>彰新D/S</t>
    <phoneticPr fontId="95" type="noConversion"/>
  </si>
  <si>
    <t>G4029FB15</t>
    <phoneticPr fontId="3" type="noConversion"/>
  </si>
  <si>
    <t>彰化市三民路109號</t>
    <phoneticPr fontId="3" type="noConversion"/>
  </si>
  <si>
    <t>地下</t>
    <phoneticPr fontId="95" type="noConversion"/>
  </si>
  <si>
    <t>否</t>
    <phoneticPr fontId="3" type="noConversion"/>
  </si>
  <si>
    <t>規劃課</t>
    <phoneticPr fontId="3" type="noConversion"/>
  </si>
  <si>
    <t>G3930GB68</t>
  </si>
  <si>
    <t>彰化市金馬路三段53巷</t>
    <phoneticPr fontId="3" type="noConversion"/>
  </si>
  <si>
    <t>是</t>
    <phoneticPr fontId="3" type="noConversion"/>
  </si>
  <si>
    <t>第九期</t>
    <phoneticPr fontId="3" type="noConversion"/>
  </si>
  <si>
    <t>G4031DC96</t>
  </si>
  <si>
    <t>彰化市金馬路</t>
  </si>
  <si>
    <t>110年</t>
    <phoneticPr fontId="95" type="noConversion"/>
  </si>
  <si>
    <t>第十期</t>
    <phoneticPr fontId="3" type="noConversion"/>
  </si>
  <si>
    <t>G4032AC21</t>
  </si>
  <si>
    <t>茂盛高幹#5</t>
  </si>
  <si>
    <t>架空</t>
    <phoneticPr fontId="95" type="noConversion"/>
  </si>
  <si>
    <t>G4232FC40</t>
  </si>
  <si>
    <t>寶部高分#12</t>
  </si>
  <si>
    <t>G4031FD48</t>
    <phoneticPr fontId="3" type="noConversion"/>
  </si>
  <si>
    <t>阿夷高幹#8-1</t>
    <phoneticPr fontId="3" type="noConversion"/>
  </si>
  <si>
    <t>G4031AD50</t>
  </si>
  <si>
    <t>新庄高幹#1</t>
    <phoneticPr fontId="3" type="noConversion"/>
  </si>
  <si>
    <t>G3933EC24</t>
  </si>
  <si>
    <t>犁盛高幹#1</t>
  </si>
  <si>
    <t>出口桿通訊異常  (七期)</t>
    <phoneticPr fontId="3" type="noConversion"/>
  </si>
  <si>
    <t>彰化市光復路</t>
  </si>
  <si>
    <t>G4129DB32</t>
  </si>
  <si>
    <t>彰化市中民街和園大樓</t>
  </si>
  <si>
    <t>G4029GB23</t>
  </si>
  <si>
    <t>彰化市民生路371 號配電場</t>
  </si>
  <si>
    <t>G4031BA71</t>
  </si>
  <si>
    <t>彰化市金馬路二段643號</t>
    <phoneticPr fontId="3" type="noConversion"/>
  </si>
  <si>
    <t>G4031DB22</t>
  </si>
  <si>
    <t>彰化市金馬路二段517號</t>
    <phoneticPr fontId="3" type="noConversion"/>
  </si>
  <si>
    <t>G4030BE15</t>
    <phoneticPr fontId="3" type="noConversion"/>
  </si>
  <si>
    <t>金馬路二段643號</t>
  </si>
  <si>
    <t>G4028DE61</t>
  </si>
  <si>
    <t>彰化市中正路1段566號喬友大廈</t>
  </si>
  <si>
    <t>G4031AC86</t>
  </si>
  <si>
    <t>彰化市彰新路二段配電場</t>
  </si>
  <si>
    <t>G3931EA78</t>
    <phoneticPr fontId="95" type="noConversion"/>
  </si>
  <si>
    <t>彰美高幹#3</t>
    <phoneticPr fontId="95" type="noConversion"/>
  </si>
  <si>
    <t>G3931HB21</t>
  </si>
  <si>
    <t>彰化市金馬路二段692巷120號</t>
    <phoneticPr fontId="3" type="noConversion"/>
  </si>
  <si>
    <t>G4031AD5417</t>
  </si>
  <si>
    <t>中寮高幹#10-1</t>
  </si>
  <si>
    <t>G4131GD74</t>
  </si>
  <si>
    <t>彰化市建國北路172巷12弄8號陽明大邸</t>
  </si>
  <si>
    <t>G4432CA79</t>
  </si>
  <si>
    <t>國聖井高幹#4</t>
  </si>
  <si>
    <t>G3929EC17</t>
  </si>
  <si>
    <t>彰化市孝德街24巷</t>
  </si>
  <si>
    <t>G4031GC69</t>
  </si>
  <si>
    <t>彰化市金馬路二段321號</t>
  </si>
  <si>
    <t>G4127AC34</t>
  </si>
  <si>
    <t>彰化市中山路二段418號台電彰化區營業處</t>
  </si>
  <si>
    <t>G4031CB05</t>
  </si>
  <si>
    <t>和美鎮彰新路(彰化二廠)矽品精密</t>
    <phoneticPr fontId="3" type="noConversion"/>
  </si>
  <si>
    <t>G4229CB06</t>
    <phoneticPr fontId="3" type="noConversion"/>
  </si>
  <si>
    <t>彰化市中山路三段27號配電場</t>
    <phoneticPr fontId="3" type="noConversion"/>
  </si>
  <si>
    <t>G4132BB68</t>
  </si>
  <si>
    <t>茄苳高分#1-1</t>
  </si>
  <si>
    <t>G4130GB83</t>
  </si>
  <si>
    <t>彰化市三福街230巷1號陽明世紀</t>
  </si>
  <si>
    <t>G4028GC52</t>
  </si>
  <si>
    <t>彰化市民生路249號</t>
  </si>
  <si>
    <t>G4030AB41</t>
  </si>
  <si>
    <t>彰化市自立街204-1號</t>
  </si>
  <si>
    <t>鹿港S/S</t>
    <phoneticPr fontId="95" type="noConversion"/>
  </si>
  <si>
    <t>G2621BB75</t>
  </si>
  <si>
    <t>二港高幹#5</t>
  </si>
  <si>
    <t>G2523HC43</t>
    <phoneticPr fontId="3" type="noConversion"/>
  </si>
  <si>
    <t>鹿港鎮光復路4號配電場</t>
  </si>
  <si>
    <t>G2621DA49</t>
    <phoneticPr fontId="3" type="noConversion"/>
  </si>
  <si>
    <t>龍山高幹#32</t>
  </si>
  <si>
    <t>G2621DA13</t>
    <phoneticPr fontId="3" type="noConversion"/>
  </si>
  <si>
    <t>龍山高幹#35</t>
  </si>
  <si>
    <t>G2722EC76</t>
    <phoneticPr fontId="3" type="noConversion"/>
  </si>
  <si>
    <t>好修高幹#1</t>
  </si>
  <si>
    <t>G2726HE1239 未納入監控</t>
    <phoneticPr fontId="3" type="noConversion"/>
  </si>
  <si>
    <t>G2722ED62</t>
  </si>
  <si>
    <t>鹿港高幹#2</t>
  </si>
  <si>
    <t>G2724CC5221</t>
    <phoneticPr fontId="3" type="noConversion"/>
  </si>
  <si>
    <t>鹿港鎮中正路配電場</t>
  </si>
  <si>
    <t>G2723BD25</t>
  </si>
  <si>
    <t>鹿港鎮復興路配電場</t>
    <phoneticPr fontId="3" type="noConversion"/>
  </si>
  <si>
    <t>G2726GC28</t>
  </si>
  <si>
    <t>鹿草高幹#40</t>
  </si>
  <si>
    <t>鹿港鎮館前街19號配電場</t>
  </si>
  <si>
    <t>鹿港鎮光明街110號領先建設</t>
  </si>
  <si>
    <t>G2722EC82</t>
  </si>
  <si>
    <t>好修高幹#2</t>
  </si>
  <si>
    <t>G2624CA74</t>
  </si>
  <si>
    <t>鹿中高幹#24</t>
    <phoneticPr fontId="3" type="noConversion"/>
  </si>
  <si>
    <t>G2821AA29</t>
    <phoneticPr fontId="3" type="noConversion"/>
  </si>
  <si>
    <t>永豐高幹#121</t>
  </si>
  <si>
    <t>溪湖S/S</t>
    <phoneticPr fontId="95" type="noConversion"/>
  </si>
  <si>
    <t>G3203EA00</t>
  </si>
  <si>
    <t>溪湖鎮員鹿路三段413巷7號溪湖泰欣零售市場</t>
    <phoneticPr fontId="3" type="noConversion"/>
  </si>
  <si>
    <t>K3298GC13</t>
  </si>
  <si>
    <t>埤興高幹#4</t>
  </si>
  <si>
    <t>G3300BB89</t>
  </si>
  <si>
    <t>溪湖鎮忠工路配電場</t>
  </si>
  <si>
    <t>G3201ED52</t>
  </si>
  <si>
    <t>萬興高幹#17</t>
  </si>
  <si>
    <t>G3301DB14</t>
  </si>
  <si>
    <t>溪湖鎮湖東街29號配電場</t>
  </si>
  <si>
    <t>G3301DC90</t>
    <phoneticPr fontId="3" type="noConversion"/>
  </si>
  <si>
    <t>二重高幹5Y#1</t>
  </si>
  <si>
    <t>G3301DA8260</t>
  </si>
  <si>
    <t>溪東高幹#1Z1</t>
  </si>
  <si>
    <t>G3302BA04</t>
    <phoneticPr fontId="3" type="noConversion"/>
  </si>
  <si>
    <t>溪湖鎮東環路</t>
    <phoneticPr fontId="3" type="noConversion"/>
  </si>
  <si>
    <t>G3201HC43</t>
    <phoneticPr fontId="3" type="noConversion"/>
  </si>
  <si>
    <t>溪湖鎮員鹿路與彰水路附近溪湖鎮農會</t>
    <phoneticPr fontId="3" type="noConversion"/>
  </si>
  <si>
    <t>G3200HB46</t>
    <phoneticPr fontId="3" type="noConversion"/>
  </si>
  <si>
    <t>溪湖鎮東環路配電場</t>
    <phoneticPr fontId="3" type="noConversion"/>
  </si>
  <si>
    <t>G3101ED02</t>
    <phoneticPr fontId="3" type="noConversion"/>
  </si>
  <si>
    <t>萬興高幹35Y#2</t>
    <phoneticPr fontId="3" type="noConversion"/>
  </si>
  <si>
    <t>G3301EA20</t>
  </si>
  <si>
    <t>溪東高幹#2</t>
  </si>
  <si>
    <t>K3299HA0631</t>
  </si>
  <si>
    <t>溪埤高幹#29-1</t>
  </si>
  <si>
    <t>二林S/S</t>
    <phoneticPr fontId="95" type="noConversion"/>
  </si>
  <si>
    <t>K1787HA23</t>
  </si>
  <si>
    <t>大城高幹#33-1</t>
  </si>
  <si>
    <t>K1988CD85</t>
  </si>
  <si>
    <t>竹塘高幹#4</t>
  </si>
  <si>
    <t>K1787HA42</t>
    <phoneticPr fontId="3" type="noConversion"/>
  </si>
  <si>
    <t>大城高幹33-1X#1</t>
  </si>
  <si>
    <t>K1988CC35</t>
    <phoneticPr fontId="3" type="noConversion"/>
  </si>
  <si>
    <t>二林高幹#3</t>
    <phoneticPr fontId="3" type="noConversion"/>
  </si>
  <si>
    <t>K1988BD11</t>
    <phoneticPr fontId="3" type="noConversion"/>
  </si>
  <si>
    <t>芳苑高幹#1</t>
  </si>
  <si>
    <t>K1887BC26</t>
  </si>
  <si>
    <t>路上高幹#1</t>
  </si>
  <si>
    <t>K1989CB49</t>
  </si>
  <si>
    <t>草湖高幹6X#6</t>
  </si>
  <si>
    <t>K1988AC55</t>
  </si>
  <si>
    <t>二林高幹#9</t>
  </si>
  <si>
    <t>K1787HA52</t>
  </si>
  <si>
    <t>大城高幹33-1X#1-1</t>
  </si>
  <si>
    <t>K1988CC56</t>
  </si>
  <si>
    <t>二林高幹3X#1</t>
  </si>
  <si>
    <t>溪州S/S</t>
    <phoneticPr fontId="95" type="noConversion"/>
  </si>
  <si>
    <t>K3478DE52</t>
  </si>
  <si>
    <t>瓦厝高幹#11</t>
  </si>
  <si>
    <t>K3477FA08</t>
    <phoneticPr fontId="3" type="noConversion"/>
  </si>
  <si>
    <t>溪州鄉中央路三段225號配電場</t>
    <phoneticPr fontId="3" type="noConversion"/>
  </si>
  <si>
    <t>K2976HB38</t>
    <phoneticPr fontId="3" type="noConversion"/>
  </si>
  <si>
    <t>中和高幹#65</t>
    <phoneticPr fontId="3" type="noConversion"/>
  </si>
  <si>
    <t>K2976HE33</t>
    <phoneticPr fontId="3" type="noConversion"/>
  </si>
  <si>
    <t>路合高幹#2</t>
  </si>
  <si>
    <t>K3478FD86</t>
  </si>
  <si>
    <t>埔尾高幹#26</t>
    <phoneticPr fontId="3" type="noConversion"/>
  </si>
  <si>
    <t>K3476BE26</t>
  </si>
  <si>
    <t>溪州鄉俊智路</t>
  </si>
  <si>
    <t>K3378FB73</t>
  </si>
  <si>
    <t>路口厝高幹#3-1</t>
  </si>
  <si>
    <t>K3478DE42</t>
  </si>
  <si>
    <t>瓦厝高幹#12</t>
    <phoneticPr fontId="3" type="noConversion"/>
  </si>
  <si>
    <t>K3377GE85</t>
  </si>
  <si>
    <t>埔尾高幹#1</t>
  </si>
  <si>
    <t>K2778CD6737</t>
  </si>
  <si>
    <t>路口厝高幹#135</t>
  </si>
  <si>
    <t>K3182FD69</t>
  </si>
  <si>
    <t>埤頭鄉埤圳北路配電場</t>
  </si>
  <si>
    <t>K3282AB91</t>
  </si>
  <si>
    <t>埤頭鄉埤圳北路338號前配電場</t>
  </si>
  <si>
    <t>K2679CA48</t>
    <phoneticPr fontId="3" type="noConversion"/>
  </si>
  <si>
    <t>土庫高幹#1</t>
    <phoneticPr fontId="3" type="noConversion"/>
  </si>
  <si>
    <t>K2679GB88</t>
    <phoneticPr fontId="3" type="noConversion"/>
  </si>
  <si>
    <t>路口厝高幹144Y#3</t>
    <phoneticPr fontId="3" type="noConversion"/>
  </si>
  <si>
    <t>K3475FA08</t>
  </si>
  <si>
    <t>潮洋高幹#26</t>
  </si>
  <si>
    <t>K3478BA87</t>
    <phoneticPr fontId="3" type="noConversion"/>
  </si>
  <si>
    <t>溪州鄉中山路配電場</t>
  </si>
  <si>
    <t>K3478AB90</t>
  </si>
  <si>
    <t>埤頭高幹#1</t>
  </si>
  <si>
    <t>K3377GE42</t>
    <phoneticPr fontId="3" type="noConversion"/>
  </si>
  <si>
    <t>溪州鄉中山路二段705號配電場</t>
  </si>
  <si>
    <t>K3478ED52</t>
    <phoneticPr fontId="3" type="noConversion"/>
  </si>
  <si>
    <t>溪崙高幹#1</t>
    <phoneticPr fontId="3" type="noConversion"/>
  </si>
  <si>
    <t>K2778EB74</t>
  </si>
  <si>
    <t>新廣高分#3</t>
  </si>
  <si>
    <t>田中D/S</t>
    <phoneticPr fontId="95" type="noConversion"/>
  </si>
  <si>
    <t>K4476EC71</t>
  </si>
  <si>
    <t>新工三高分#11-1</t>
    <phoneticPr fontId="3" type="noConversion"/>
  </si>
  <si>
    <t>K4378AA68</t>
  </si>
  <si>
    <t>中新高分63X#3</t>
  </si>
  <si>
    <t>K4378AA45</t>
  </si>
  <si>
    <t>中新高分63X#2</t>
  </si>
  <si>
    <t>K4680AB55</t>
  </si>
  <si>
    <t>卓乃潭高幹#1</t>
  </si>
  <si>
    <t>K4478GA14</t>
  </si>
  <si>
    <t>田中高幹#38-1</t>
  </si>
  <si>
    <t>K4477FB38</t>
  </si>
  <si>
    <t>新工一高分#5</t>
  </si>
  <si>
    <t>K4578ED39</t>
  </si>
  <si>
    <t>沙崙高分#1-1</t>
  </si>
  <si>
    <t>K4579HD70</t>
  </si>
  <si>
    <t>田斗高幹#11</t>
  </si>
  <si>
    <t>K4780CA66</t>
  </si>
  <si>
    <t>許厝寮高幹#2-1</t>
  </si>
  <si>
    <t>K4580GD63</t>
  </si>
  <si>
    <t>三潭高幹4空X#5</t>
  </si>
  <si>
    <t>K4476FC96</t>
  </si>
  <si>
    <t>大同高幹21-1X#2</t>
  </si>
  <si>
    <t>K4377GA67</t>
  </si>
  <si>
    <t>中西高分15-1Y#2</t>
  </si>
  <si>
    <t>K4678GA04</t>
    <phoneticPr fontId="3" type="noConversion"/>
  </si>
  <si>
    <t>二水高幹#13-1</t>
  </si>
  <si>
    <t>K4780AB84</t>
  </si>
  <si>
    <t>社頭高幹#2-1</t>
    <phoneticPr fontId="3" type="noConversion"/>
  </si>
  <si>
    <t>K4580GC39</t>
  </si>
  <si>
    <t>卓乃潭高幹#7-1</t>
    <phoneticPr fontId="3" type="noConversion"/>
  </si>
  <si>
    <t>K4476DC77</t>
  </si>
  <si>
    <t>新工二高分#15-1</t>
    <phoneticPr fontId="3" type="noConversion"/>
  </si>
  <si>
    <t>K4478GA34</t>
  </si>
  <si>
    <t>大同高幹#1</t>
    <phoneticPr fontId="3" type="noConversion"/>
  </si>
  <si>
    <t>K4579EA00</t>
  </si>
  <si>
    <t>田斗高幹17-2X#16</t>
  </si>
  <si>
    <t>K4377AE6545</t>
  </si>
  <si>
    <t>中新高分#64-1</t>
    <phoneticPr fontId="3" type="noConversion"/>
  </si>
  <si>
    <t>K4678EA72</t>
  </si>
  <si>
    <t>二水高幹18Y#7</t>
  </si>
  <si>
    <t>彰西S/S</t>
    <phoneticPr fontId="95" type="noConversion"/>
  </si>
  <si>
    <t>G3727FC97</t>
    <phoneticPr fontId="3" type="noConversion"/>
  </si>
  <si>
    <t>美草高幹#2</t>
    <phoneticPr fontId="3" type="noConversion"/>
  </si>
  <si>
    <t>G3729FB6114</t>
    <phoneticPr fontId="3" type="noConversion"/>
  </si>
  <si>
    <t>下湳高幹#2</t>
    <phoneticPr fontId="3" type="noConversion"/>
  </si>
  <si>
    <t>G3726GC33</t>
  </si>
  <si>
    <t>平安高幹#17-1</t>
  </si>
  <si>
    <t>G3728CC95</t>
  </si>
  <si>
    <t>鎮平高幹#109-1</t>
  </si>
  <si>
    <t>G3726FC5143</t>
  </si>
  <si>
    <t>永芳高幹#13-1</t>
  </si>
  <si>
    <t>G3826GE15</t>
    <phoneticPr fontId="3" type="noConversion"/>
  </si>
  <si>
    <t xml:space="preserve">彰化市精誠路21巷 </t>
    <phoneticPr fontId="3" type="noConversion"/>
  </si>
  <si>
    <t>G3926AE90</t>
  </si>
  <si>
    <t>彰化市精華街配電場</t>
  </si>
  <si>
    <t>G3925BE78</t>
    <phoneticPr fontId="3" type="noConversion"/>
  </si>
  <si>
    <t>彰化市平和13街72號</t>
    <phoneticPr fontId="3" type="noConversion"/>
  </si>
  <si>
    <t>G3925BD00</t>
    <phoneticPr fontId="3" type="noConversion"/>
  </si>
  <si>
    <t>彰化市平和十街71號誠洲園邸園</t>
    <phoneticPr fontId="3" type="noConversion"/>
  </si>
  <si>
    <t>G3825GD63</t>
    <phoneticPr fontId="3" type="noConversion"/>
  </si>
  <si>
    <t>彰化市中央路266號彰化郵局大樓</t>
    <phoneticPr fontId="3" type="noConversion"/>
  </si>
  <si>
    <t>G3727FB8965</t>
  </si>
  <si>
    <t>永芳高幹#2</t>
  </si>
  <si>
    <t>G3728DC68</t>
  </si>
  <si>
    <t>源埤高幹#11</t>
  </si>
  <si>
    <t>G3825GE3603</t>
    <phoneticPr fontId="3" type="noConversion"/>
  </si>
  <si>
    <t>彰化市中華西路416號旁配電場</t>
    <phoneticPr fontId="3" type="noConversion"/>
  </si>
  <si>
    <t>G3727HE57</t>
    <phoneticPr fontId="3" type="noConversion"/>
  </si>
  <si>
    <t>彰化市彰草路498號配電場</t>
    <phoneticPr fontId="3" type="noConversion"/>
  </si>
  <si>
    <t>G3725FB7719</t>
  </si>
  <si>
    <t>西南高幹#2</t>
  </si>
  <si>
    <t>彰南S/S</t>
    <phoneticPr fontId="95" type="noConversion"/>
  </si>
  <si>
    <t>G4025AE29</t>
  </si>
  <si>
    <t>彰化市仁愛路137巷16號皇家中庭家園</t>
    <phoneticPr fontId="3" type="noConversion"/>
  </si>
  <si>
    <t>G4025FE15</t>
    <phoneticPr fontId="3" type="noConversion"/>
  </si>
  <si>
    <t>彰化市中山路二段配電場</t>
    <phoneticPr fontId="3" type="noConversion"/>
  </si>
  <si>
    <t>G3924HC88</t>
  </si>
  <si>
    <t>彰化市中山路大埔排水溝旁配電場</t>
    <phoneticPr fontId="3" type="noConversion"/>
  </si>
  <si>
    <t>G3924HC80</t>
    <phoneticPr fontId="3" type="noConversion"/>
  </si>
  <si>
    <t>彰化市中山路一段410號</t>
    <phoneticPr fontId="3" type="noConversion"/>
  </si>
  <si>
    <t>G3923HC30</t>
  </si>
  <si>
    <t>南埔高幹#5</t>
  </si>
  <si>
    <t>G4024CC76</t>
    <phoneticPr fontId="3" type="noConversion"/>
  </si>
  <si>
    <t>彰化市延平路545號中山國宅大樓</t>
    <phoneticPr fontId="3" type="noConversion"/>
  </si>
  <si>
    <t>G4025CB74</t>
  </si>
  <si>
    <t>彰化市中山路一段556巷21弄24號龍家堡大樓</t>
  </si>
  <si>
    <t>G4024BE38</t>
  </si>
  <si>
    <t>彰化市中山路一段542號</t>
    <phoneticPr fontId="3" type="noConversion"/>
  </si>
  <si>
    <t>G4026HB87</t>
  </si>
  <si>
    <t>彰化市南校街135號彰化基督教醫院</t>
  </si>
  <si>
    <t>G4025BE05</t>
  </si>
  <si>
    <t>彰化市民族路129巷38號</t>
  </si>
  <si>
    <t>G4025AA93</t>
  </si>
  <si>
    <t>彰化市中山路一段521號彰南S/S</t>
  </si>
  <si>
    <t>G3923HB1516</t>
  </si>
  <si>
    <t>南沙高幹#2</t>
  </si>
  <si>
    <t>G4025HD28</t>
  </si>
  <si>
    <t>彰化市大埔路676-1號</t>
  </si>
  <si>
    <t>G3922FE3422</t>
    <phoneticPr fontId="3" type="noConversion"/>
  </si>
  <si>
    <t>南興高幹#37</t>
  </si>
  <si>
    <t>G3925HB77</t>
  </si>
  <si>
    <t>彰化市四維路69巷1弄1號龍大第大廈</t>
    <phoneticPr fontId="3" type="noConversion"/>
  </si>
  <si>
    <t>和美S/S</t>
    <phoneticPr fontId="95" type="noConversion"/>
  </si>
  <si>
    <t>G3435CC59</t>
  </si>
  <si>
    <t>和西高幹#7-1</t>
    <phoneticPr fontId="3" type="noConversion"/>
  </si>
  <si>
    <t>G3437DC4909</t>
  </si>
  <si>
    <t>和美高幹#1</t>
    <phoneticPr fontId="3" type="noConversion"/>
  </si>
  <si>
    <t>G3439AE80</t>
    <phoneticPr fontId="3" type="noConversion"/>
  </si>
  <si>
    <t>伸港高幹15X#1-1</t>
    <phoneticPr fontId="3" type="noConversion"/>
  </si>
  <si>
    <t>G3335FD97</t>
    <phoneticPr fontId="3" type="noConversion"/>
  </si>
  <si>
    <t>頭梨高幹#92</t>
    <phoneticPr fontId="3" type="noConversion"/>
  </si>
  <si>
    <t>G3436DA06</t>
    <phoneticPr fontId="3" type="noConversion"/>
  </si>
  <si>
    <t>和線高幹#1</t>
  </si>
  <si>
    <t>G3438CD25</t>
    <phoneticPr fontId="3" type="noConversion"/>
  </si>
  <si>
    <t>伸港高幹#1</t>
    <phoneticPr fontId="3" type="noConversion"/>
  </si>
  <si>
    <t>G3438CD19</t>
  </si>
  <si>
    <t>伸港高幹#2</t>
  </si>
  <si>
    <t>G3438CD2096</t>
  </si>
  <si>
    <t>和東高幹#2</t>
  </si>
  <si>
    <t>G3438CD21</t>
  </si>
  <si>
    <t>和東高幹#1</t>
    <phoneticPr fontId="3" type="noConversion"/>
  </si>
  <si>
    <t>G3436DA01</t>
    <phoneticPr fontId="3" type="noConversion"/>
  </si>
  <si>
    <t>和美鎮道周路825號旁</t>
    <phoneticPr fontId="3" type="noConversion"/>
  </si>
  <si>
    <t>G3338FC3646</t>
  </si>
  <si>
    <t>伸德東幹#23</t>
  </si>
  <si>
    <t>G3440BA17</t>
  </si>
  <si>
    <t>汴頭高幹#2</t>
    <phoneticPr fontId="3" type="noConversion"/>
  </si>
  <si>
    <t>G3437AC1962</t>
    <phoneticPr fontId="3" type="noConversion"/>
  </si>
  <si>
    <t>下犁高幹#2</t>
    <phoneticPr fontId="3" type="noConversion"/>
  </si>
  <si>
    <t>G3435DD41</t>
  </si>
  <si>
    <t>和西高幹#5</t>
  </si>
  <si>
    <t>G3436EE79</t>
  </si>
  <si>
    <t>和美鎮德美路766號配電場</t>
  </si>
  <si>
    <t>彰化D/S</t>
    <phoneticPr fontId="95" type="noConversion"/>
  </si>
  <si>
    <t>G3622DA1698</t>
  </si>
  <si>
    <t>崎溝高幹#13</t>
  </si>
  <si>
    <t>原: G3721ED0712</t>
    <phoneticPr fontId="3" type="noConversion"/>
  </si>
  <si>
    <t>自動化:否</t>
    <phoneticPr fontId="3" type="noConversion"/>
  </si>
  <si>
    <t>G3722FD71</t>
  </si>
  <si>
    <t>湳尾高幹1X#1</t>
    <phoneticPr fontId="3" type="noConversion"/>
  </si>
  <si>
    <t>G3920HD30</t>
  </si>
  <si>
    <t>白沙高幹#7</t>
  </si>
  <si>
    <t>G3721CE18</t>
  </si>
  <si>
    <t>皇裕高幹#1</t>
  </si>
  <si>
    <t>G3920BB79</t>
  </si>
  <si>
    <t>花壇高幹#44</t>
  </si>
  <si>
    <t>G3921EC2534</t>
  </si>
  <si>
    <t>花壇鄉北口村中山路二段789號配電場</t>
  </si>
  <si>
    <t>G3718FE11</t>
  </si>
  <si>
    <t>秀安高幹#20</t>
  </si>
  <si>
    <t>G3622DA16</t>
  </si>
  <si>
    <t>崎溝高幹#14</t>
  </si>
  <si>
    <t>G3718BE80</t>
  </si>
  <si>
    <t>溪心高幹#7</t>
  </si>
  <si>
    <t>G3722FE99</t>
  </si>
  <si>
    <t>彰化市彰水路183巷35號配電場</t>
    <phoneticPr fontId="3" type="noConversion"/>
  </si>
  <si>
    <t>G3723EA69</t>
  </si>
  <si>
    <t>彰化市彰水路183巷15號配電場</t>
  </si>
  <si>
    <t>G3723CA15</t>
  </si>
  <si>
    <t>莿桐高幹#1</t>
  </si>
  <si>
    <t>G3721DC11</t>
  </si>
  <si>
    <t>安溪高幹#1-1</t>
  </si>
  <si>
    <t>G3920BC46</t>
  </si>
  <si>
    <t>花壇高幹#41-1</t>
  </si>
  <si>
    <t>G3718EE92</t>
  </si>
  <si>
    <t>秀安高幹#19</t>
  </si>
  <si>
    <t>G3718EE72</t>
  </si>
  <si>
    <t>秀安高幹18空Y#1</t>
  </si>
  <si>
    <t>G3722FC32</t>
  </si>
  <si>
    <t>湳尾高幹#1</t>
  </si>
  <si>
    <t>G3718DE69</t>
  </si>
  <si>
    <t>秀安高幹#16-2</t>
    <phoneticPr fontId="3" type="noConversion"/>
  </si>
  <si>
    <t>員南S/S</t>
    <phoneticPr fontId="95" type="noConversion"/>
  </si>
  <si>
    <t>IL21</t>
    <phoneticPr fontId="95" type="noConversion"/>
  </si>
  <si>
    <t>K4398AE44</t>
  </si>
  <si>
    <t>埔心鄉柳橋東路66號配電場</t>
  </si>
  <si>
    <t>K4498AB86</t>
    <phoneticPr fontId="3" type="noConversion"/>
  </si>
  <si>
    <t>太平高幹#1</t>
  </si>
  <si>
    <t>K4398CB6838</t>
  </si>
  <si>
    <t>員林市中山路一段146號配電場</t>
    <phoneticPr fontId="3" type="noConversion"/>
  </si>
  <si>
    <t>K4498AB76</t>
  </si>
  <si>
    <t>太平高幹#1-1</t>
  </si>
  <si>
    <t>K4498CC64</t>
  </si>
  <si>
    <t>萬年高幹#2</t>
  </si>
  <si>
    <t>IL20</t>
    <phoneticPr fontId="95" type="noConversion"/>
  </si>
  <si>
    <t>K4398HB58</t>
    <phoneticPr fontId="95" type="noConversion"/>
  </si>
  <si>
    <t>員林市員林大排水配電場</t>
    <phoneticPr fontId="3" type="noConversion"/>
  </si>
  <si>
    <t>原:</t>
    <phoneticPr fontId="3" type="noConversion"/>
  </si>
  <si>
    <t>K4498AC73</t>
    <phoneticPr fontId="3" type="noConversion"/>
  </si>
  <si>
    <t>經口高幹#2</t>
  </si>
  <si>
    <t>K4498DB47</t>
  </si>
  <si>
    <t>百果高幹#4-1</t>
  </si>
  <si>
    <t>K4398EC86</t>
  </si>
  <si>
    <t>潤發高幹#1</t>
  </si>
  <si>
    <t>K4398DC42</t>
  </si>
  <si>
    <t>太平高幹#13</t>
  </si>
  <si>
    <t>K4397AC19</t>
  </si>
  <si>
    <t>太平高幹#26</t>
    <phoneticPr fontId="3" type="noConversion"/>
  </si>
  <si>
    <t>7.5+0.5=7.5</t>
    <phoneticPr fontId="3" type="noConversion"/>
  </si>
  <si>
    <t>九期</t>
    <phoneticPr fontId="3" type="noConversion"/>
  </si>
  <si>
    <t>K4498CC53</t>
  </si>
  <si>
    <t>萬年高幹#1</t>
  </si>
  <si>
    <t>K4498AB96</t>
  </si>
  <si>
    <t>員南高幹#1</t>
  </si>
  <si>
    <t>大竹S/S</t>
    <phoneticPr fontId="95" type="noConversion"/>
  </si>
  <si>
    <t>G4530AA91</t>
  </si>
  <si>
    <t>渡船高幹#2</t>
  </si>
  <si>
    <t>G4529AC86</t>
  </si>
  <si>
    <t>大竹高幹#3</t>
  </si>
  <si>
    <t>G4530CD68</t>
  </si>
  <si>
    <t>牛埔高幹#1-1</t>
    <phoneticPr fontId="3" type="noConversion"/>
  </si>
  <si>
    <t>G4529BA59</t>
  </si>
  <si>
    <t>山坑高分#4</t>
  </si>
  <si>
    <t>G4628GE52</t>
    <phoneticPr fontId="3" type="noConversion"/>
  </si>
  <si>
    <t>大竹高幹34Y#1</t>
  </si>
  <si>
    <t>G4530CD58</t>
  </si>
  <si>
    <t>牛埔高幹#1</t>
  </si>
  <si>
    <t>G4529AC17</t>
  </si>
  <si>
    <t>中莊高幹#2</t>
  </si>
  <si>
    <t>G4529AC47</t>
  </si>
  <si>
    <t>中莊高幹#1</t>
  </si>
  <si>
    <t>G4529AC76</t>
  </si>
  <si>
    <t>大竹高幹#2</t>
  </si>
  <si>
    <t>G4531HA63</t>
  </si>
  <si>
    <t>渡橋高幹59Y#7</t>
  </si>
  <si>
    <t>G4530BA13</t>
  </si>
  <si>
    <t>渡船高幹#1</t>
  </si>
  <si>
    <t>大村S/S</t>
    <phoneticPr fontId="95" type="noConversion"/>
  </si>
  <si>
    <t>G4211DE92</t>
  </si>
  <si>
    <t>中興高幹#3</t>
    <phoneticPr fontId="3" type="noConversion"/>
  </si>
  <si>
    <t>G4211FA19</t>
  </si>
  <si>
    <t>村上高幹#1</t>
  </si>
  <si>
    <t>G4211FB10</t>
  </si>
  <si>
    <t>村上高幹#2</t>
    <phoneticPr fontId="3" type="noConversion"/>
  </si>
  <si>
    <t>G4212EC41</t>
  </si>
  <si>
    <t>三春高幹#9</t>
    <phoneticPr fontId="3" type="noConversion"/>
  </si>
  <si>
    <t>G4210FE23</t>
  </si>
  <si>
    <t>大村高幹#13</t>
  </si>
  <si>
    <t>G4211DD5911</t>
  </si>
  <si>
    <t>花壇鄉中山路配電場</t>
  </si>
  <si>
    <t>G4211DE24</t>
  </si>
  <si>
    <t>金墩高幹#3</t>
    <phoneticPr fontId="3" type="noConversion"/>
  </si>
  <si>
    <t>原:G4211DE50</t>
    <phoneticPr fontId="3" type="noConversion"/>
  </si>
  <si>
    <t>G4212HC67</t>
    <phoneticPr fontId="3" type="noConversion"/>
  </si>
  <si>
    <t>三春高幹#20</t>
  </si>
  <si>
    <t>G4211GB9055</t>
    <phoneticPr fontId="3" type="noConversion"/>
  </si>
  <si>
    <t>長春高幹#4</t>
  </si>
  <si>
    <t>G4212CB4137</t>
  </si>
  <si>
    <t>三春高幹#1</t>
    <phoneticPr fontId="3" type="noConversion"/>
  </si>
  <si>
    <t>G4115AA29</t>
    <phoneticPr fontId="3" type="noConversion"/>
  </si>
  <si>
    <t>花壇鄉花南路426號</t>
  </si>
  <si>
    <t>G4114HB00</t>
  </si>
  <si>
    <t>內庄高幹#28</t>
  </si>
  <si>
    <t>G4211ED53</t>
  </si>
  <si>
    <t>大村高幹2X#2</t>
  </si>
  <si>
    <t>G4211GA3999</t>
  </si>
  <si>
    <t>長春高幹#2</t>
    <phoneticPr fontId="3" type="noConversion"/>
  </si>
  <si>
    <t>鹿東D/S</t>
    <phoneticPr fontId="95" type="noConversion"/>
  </si>
  <si>
    <t>G2226FC00</t>
  </si>
  <si>
    <t>鹿港工業西五路20號炳昌五金</t>
  </si>
  <si>
    <t>G2429FA40</t>
  </si>
  <si>
    <t>鹿港鎮鹿工北一路6號聲遠公司</t>
  </si>
  <si>
    <t>G2327BE43</t>
  </si>
  <si>
    <t>鹿港鎮鹿工路與工業路交叉口配電場</t>
  </si>
  <si>
    <t>G2427BE94</t>
  </si>
  <si>
    <t>鹿港鎮鹿工路鹿工北二路交叉口配電場</t>
  </si>
  <si>
    <t>G2428FE01</t>
  </si>
  <si>
    <t>鹿港鎮鹿工北一路3號長安機械公司</t>
  </si>
  <si>
    <t>G2327FD79</t>
  </si>
  <si>
    <t>鹿港鎮鹿工路5號恒美化工</t>
  </si>
  <si>
    <t>G2626DC19</t>
  </si>
  <si>
    <t>鹽場高分24X#10</t>
  </si>
  <si>
    <t>G2726BB81</t>
  </si>
  <si>
    <t>鹿港鎮台17線公路邊配電場</t>
  </si>
  <si>
    <t>G2726BB23</t>
  </si>
  <si>
    <t>鹿港鎮台17 線配電場</t>
    <phoneticPr fontId="3" type="noConversion"/>
  </si>
  <si>
    <t>G2623HE21</t>
    <phoneticPr fontId="3" type="noConversion"/>
  </si>
  <si>
    <t>北頭高幹#16</t>
    <phoneticPr fontId="3" type="noConversion"/>
  </si>
  <si>
    <t>G2726CA49</t>
  </si>
  <si>
    <t>鹿海高幹#1</t>
  </si>
  <si>
    <t>G2427GA65</t>
  </si>
  <si>
    <t>鹿港鎮臨海路三段配電場</t>
  </si>
  <si>
    <t>G2227DB61</t>
  </si>
  <si>
    <t>鹿港鎮鹿工南三路大宇紡織公司</t>
  </si>
  <si>
    <t>G2327DE24</t>
  </si>
  <si>
    <t>鹿港鎮鹿工路10號大倡國際公司</t>
    <phoneticPr fontId="3" type="noConversion"/>
  </si>
  <si>
    <t>G2125FA41</t>
    <phoneticPr fontId="3" type="noConversion"/>
  </si>
  <si>
    <t>鹿港鎮環工八路尚泰五金</t>
    <phoneticPr fontId="3" type="noConversion"/>
  </si>
  <si>
    <t>G2226GC80</t>
  </si>
  <si>
    <t>鹿港鎮工業西五路12號冠邦鏡業</t>
    <phoneticPr fontId="3" type="noConversion"/>
  </si>
  <si>
    <t>G2428CE34(2W無監控,FTU為4W)</t>
    <phoneticPr fontId="3" type="noConversion"/>
  </si>
  <si>
    <t>G2428CE34</t>
    <phoneticPr fontId="3" type="noConversion"/>
  </si>
  <si>
    <t>鹿港鎮鹿工北二路3號柏佑公司</t>
    <phoneticPr fontId="3" type="noConversion"/>
  </si>
  <si>
    <t>G2128GC75</t>
    <phoneticPr fontId="3" type="noConversion"/>
  </si>
  <si>
    <t>鹿港鎮鹿工段77-86地號中鴻鋼鐵</t>
    <phoneticPr fontId="3" type="noConversion"/>
  </si>
  <si>
    <t>G2225BE00</t>
  </si>
  <si>
    <t>鹿港鎮鹿工南四路30號台明將企業</t>
  </si>
  <si>
    <t>G2428AB32</t>
    <phoneticPr fontId="3" type="noConversion"/>
  </si>
  <si>
    <t>鹿港鎮鹿工北二路秀傳紀念醫院</t>
  </si>
  <si>
    <t>G2327HB47</t>
  </si>
  <si>
    <t>鹿港鎮鹿工南二路6號世鴻工業</t>
  </si>
  <si>
    <t>G2327ED58</t>
  </si>
  <si>
    <t>鹿港鎮鹿工路7號福壽實業公司</t>
  </si>
  <si>
    <t>G2428AD11</t>
    <phoneticPr fontId="3" type="noConversion"/>
  </si>
  <si>
    <t>鹿港鎮工業東三路9號旁配電場</t>
    <phoneticPr fontId="3" type="noConversion"/>
  </si>
  <si>
    <t>G2329GB91</t>
  </si>
  <si>
    <t>鹿港鎮工業東四路10號泓杰企業公司</t>
    <phoneticPr fontId="3" type="noConversion"/>
  </si>
  <si>
    <t>福工S/S</t>
    <phoneticPr fontId="95" type="noConversion"/>
  </si>
  <si>
    <t>0.5+1</t>
    <phoneticPr fontId="3" type="noConversion"/>
  </si>
  <si>
    <t>G3314GB7701</t>
  </si>
  <si>
    <t>番花高幹#1</t>
    <phoneticPr fontId="3" type="noConversion"/>
  </si>
  <si>
    <t>0.5+2</t>
  </si>
  <si>
    <t>G3413GE4840</t>
  </si>
  <si>
    <t>金興高幹#11</t>
    <phoneticPr fontId="3" type="noConversion"/>
  </si>
  <si>
    <t>G3413FC4925</t>
  </si>
  <si>
    <t>部仔高幹#1</t>
  </si>
  <si>
    <t>G3413DA45</t>
  </si>
  <si>
    <t>福興鄉興工路17-1號配電場</t>
  </si>
  <si>
    <t>G3513BC88</t>
  </si>
  <si>
    <t>金崙高幹#5</t>
  </si>
  <si>
    <t>G3413DD73</t>
  </si>
  <si>
    <t>福興鄉興業路配電場</t>
  </si>
  <si>
    <t>0.5+2</t>
    <phoneticPr fontId="3" type="noConversion"/>
  </si>
  <si>
    <t>G3314GB67</t>
  </si>
  <si>
    <t>番花高幹#2</t>
    <phoneticPr fontId="3" type="noConversion"/>
  </si>
  <si>
    <t>0+1</t>
    <phoneticPr fontId="3" type="noConversion"/>
  </si>
  <si>
    <t>G3413GC23</t>
    <phoneticPr fontId="3" type="noConversion"/>
  </si>
  <si>
    <t>南港高幹#1</t>
    <phoneticPr fontId="3" type="noConversion"/>
  </si>
  <si>
    <t>G3413EC46</t>
    <phoneticPr fontId="3" type="noConversion"/>
  </si>
  <si>
    <t>福興鄉興工路18號配電場</t>
  </si>
  <si>
    <t>G3514BA53</t>
    <phoneticPr fontId="3" type="noConversion"/>
  </si>
  <si>
    <t>周厝高幹#35</t>
  </si>
  <si>
    <t>G3413AE40</t>
  </si>
  <si>
    <t>G3413EE83</t>
  </si>
  <si>
    <t>G3713FC6542</t>
  </si>
  <si>
    <t>金錫高幹#1</t>
  </si>
  <si>
    <t>G3713FC72</t>
    <phoneticPr fontId="3" type="noConversion"/>
  </si>
  <si>
    <t>金錫高幹#2</t>
    <phoneticPr fontId="3" type="noConversion"/>
  </si>
  <si>
    <t>G3413BE70</t>
    <phoneticPr fontId="3" type="noConversion"/>
  </si>
  <si>
    <t>福興鄉興業路配電場</t>
    <phoneticPr fontId="3" type="noConversion"/>
  </si>
  <si>
    <t>彰東S/S</t>
    <phoneticPr fontId="95" type="noConversion"/>
  </si>
  <si>
    <t>G4226FE18</t>
    <phoneticPr fontId="3" type="noConversion"/>
  </si>
  <si>
    <t>彰化市公園路二段配電場</t>
    <phoneticPr fontId="3" type="noConversion"/>
  </si>
  <si>
    <t>G4126AC81</t>
  </si>
  <si>
    <t>彰化市南校街135 號</t>
  </si>
  <si>
    <t>G4126EC21</t>
  </si>
  <si>
    <t>彰化市介壽北路186號前配電場</t>
  </si>
  <si>
    <t>G4224HC37</t>
  </si>
  <si>
    <t>彰化市寶山路配電場</t>
    <phoneticPr fontId="3" type="noConversion"/>
  </si>
  <si>
    <t>G4128CC66</t>
  </si>
  <si>
    <t>中山路二段644巷配電場</t>
    <phoneticPr fontId="3" type="noConversion"/>
  </si>
  <si>
    <t>G4229BB90</t>
  </si>
  <si>
    <t>彰化市實踐路3號配電場</t>
    <phoneticPr fontId="3" type="noConversion"/>
  </si>
  <si>
    <t>G4126CA14</t>
  </si>
  <si>
    <t>彰化市中興路100號縣府行政大樓(二)</t>
    <phoneticPr fontId="3" type="noConversion"/>
  </si>
  <si>
    <t>G4027HA65</t>
  </si>
  <si>
    <t>彰化市中山路二段彰化縣農會</t>
    <phoneticPr fontId="3" type="noConversion"/>
  </si>
  <si>
    <t>G4725CB4148</t>
  </si>
  <si>
    <t>彰化市東外環道路</t>
    <phoneticPr fontId="3" type="noConversion"/>
  </si>
  <si>
    <t>G4127CC57</t>
  </si>
  <si>
    <t>彰化市公園路一段76-1號同成建設</t>
  </si>
  <si>
    <t>G4128HA99</t>
    <phoneticPr fontId="3" type="noConversion"/>
  </si>
  <si>
    <t>彰化市卦山路配電場</t>
  </si>
  <si>
    <t>G4128AE27</t>
    <phoneticPr fontId="3" type="noConversion"/>
  </si>
  <si>
    <t>彰化市中正路一段373巷1號中正新家</t>
  </si>
  <si>
    <t>G4125EE21</t>
  </si>
  <si>
    <t>彰化市介壽北路108 巷14-19號皇家漢宮大樓</t>
    <phoneticPr fontId="3" type="noConversion"/>
  </si>
  <si>
    <t>G4227BA98</t>
  </si>
  <si>
    <t>彰化市公園路一段388號配電場</t>
    <phoneticPr fontId="3" type="noConversion"/>
  </si>
  <si>
    <t>G4227FB78</t>
    <phoneticPr fontId="3" type="noConversion"/>
  </si>
  <si>
    <t>彰化市卦山路</t>
  </si>
  <si>
    <t>社頭S/S</t>
    <phoneticPr fontId="95" type="noConversion"/>
  </si>
  <si>
    <t>K4590FC34</t>
  </si>
  <si>
    <t>社東高幹#1</t>
  </si>
  <si>
    <t>K4592ED53</t>
  </si>
  <si>
    <t>社興高幹#7</t>
  </si>
  <si>
    <t>K4590FC18</t>
    <phoneticPr fontId="3" type="noConversion"/>
  </si>
  <si>
    <t>枋橋頭高幹#1</t>
  </si>
  <si>
    <t>K4588GB70</t>
  </si>
  <si>
    <t>建興高幹#1</t>
  </si>
  <si>
    <t>K4587HD02</t>
    <phoneticPr fontId="3" type="noConversion"/>
  </si>
  <si>
    <t>社西高幹#40</t>
  </si>
  <si>
    <t>K4592FC2559</t>
  </si>
  <si>
    <t>社興高幹#3</t>
  </si>
  <si>
    <t>K4587HC59</t>
  </si>
  <si>
    <t>清水岩高幹#1</t>
  </si>
  <si>
    <t>K4590HC20</t>
  </si>
  <si>
    <t>龍井高幹#2</t>
  </si>
  <si>
    <t>K4490CE8711</t>
    <phoneticPr fontId="3" type="noConversion"/>
  </si>
  <si>
    <t>社永高幹#26</t>
    <phoneticPr fontId="3" type="noConversion"/>
  </si>
  <si>
    <t>K4590FB03</t>
  </si>
  <si>
    <t>社斗高幹#2</t>
  </si>
  <si>
    <t>K4593CA25</t>
  </si>
  <si>
    <t>潘厝高幹#3</t>
    <phoneticPr fontId="3" type="noConversion"/>
  </si>
  <si>
    <t>K4389EA2841</t>
  </si>
  <si>
    <t>社永高幹46X#15-2</t>
  </si>
  <si>
    <t>原:K4488HE8679</t>
    <phoneticPr fontId="3" type="noConversion"/>
  </si>
  <si>
    <t>K4389EA28</t>
    <phoneticPr fontId="3" type="noConversion"/>
  </si>
  <si>
    <t>社永高幹46X#15-1</t>
  </si>
  <si>
    <t>原:K4388HE9609</t>
    <phoneticPr fontId="3" type="noConversion"/>
  </si>
  <si>
    <t>K4389CA98</t>
    <phoneticPr fontId="3" type="noConversion"/>
  </si>
  <si>
    <t>新厝高分#43</t>
  </si>
  <si>
    <t>原:K4388HE9639</t>
    <phoneticPr fontId="3" type="noConversion"/>
  </si>
  <si>
    <t>K4692BD11</t>
  </si>
  <si>
    <t>圳邊高幹#1</t>
  </si>
  <si>
    <t>K4589HB21</t>
  </si>
  <si>
    <t>社西高幹21X#2</t>
  </si>
  <si>
    <t>K4590FB16</t>
    <phoneticPr fontId="3" type="noConversion"/>
  </si>
  <si>
    <t>社斗高幹#1</t>
  </si>
  <si>
    <t>K4590FC1835</t>
  </si>
  <si>
    <t>枋橋頭高幹#1-1</t>
    <phoneticPr fontId="3" type="noConversion"/>
  </si>
  <si>
    <t>K4590FE04</t>
    <phoneticPr fontId="3" type="noConversion"/>
  </si>
  <si>
    <t>社永高幹#1-1</t>
    <phoneticPr fontId="3" type="noConversion"/>
  </si>
  <si>
    <t>K4692CB80</t>
  </si>
  <si>
    <t>圳尾高幹28Y#3</t>
    <phoneticPr fontId="3" type="noConversion"/>
  </si>
  <si>
    <t>草湖S/S</t>
    <phoneticPr fontId="95" type="noConversion"/>
  </si>
  <si>
    <t>G2001CD79</t>
  </si>
  <si>
    <t>草漢高幹#1</t>
  </si>
  <si>
    <t>G2001CB76</t>
    <phoneticPr fontId="3" type="noConversion"/>
  </si>
  <si>
    <t>草東高幹#1</t>
    <phoneticPr fontId="3" type="noConversion"/>
  </si>
  <si>
    <t>G2001CB64</t>
    <phoneticPr fontId="3" type="noConversion"/>
  </si>
  <si>
    <t>趙甲高幹#1-1</t>
  </si>
  <si>
    <t>G2101BD35</t>
  </si>
  <si>
    <t>建平高幹#5</t>
  </si>
  <si>
    <t>G2101EA48</t>
  </si>
  <si>
    <t>胡厝高幹#2</t>
  </si>
  <si>
    <t>G2001CD66</t>
    <phoneticPr fontId="3" type="noConversion"/>
  </si>
  <si>
    <t>崙腳高幹#1-1</t>
    <phoneticPr fontId="3" type="noConversion"/>
  </si>
  <si>
    <t>G2001CD68</t>
    <phoneticPr fontId="3" type="noConversion"/>
  </si>
  <si>
    <t>崙腳高幹#1</t>
  </si>
  <si>
    <t>G1901GC26</t>
    <phoneticPr fontId="3" type="noConversion"/>
  </si>
  <si>
    <t>川邊高幹#1-1</t>
  </si>
  <si>
    <t>G2001CE71</t>
  </si>
  <si>
    <t>草漢高幹#3</t>
  </si>
  <si>
    <t>G1901GB45</t>
    <phoneticPr fontId="3" type="noConversion"/>
  </si>
  <si>
    <t>興海高幹#2</t>
  </si>
  <si>
    <t>溝墘S/S</t>
    <phoneticPr fontId="95" type="noConversion"/>
  </si>
  <si>
    <t>G3229HE3755</t>
  </si>
  <si>
    <t>頭崙高幹#3</t>
  </si>
  <si>
    <t>G3227FB37</t>
  </si>
  <si>
    <t>棋盤高幹#1</t>
    <phoneticPr fontId="3" type="noConversion"/>
  </si>
  <si>
    <t>G3227FC5038</t>
  </si>
  <si>
    <t>三嘉高幹#2</t>
    <phoneticPr fontId="3" type="noConversion"/>
  </si>
  <si>
    <t>G3329AC91</t>
  </si>
  <si>
    <t>鎮平高幹#1</t>
  </si>
  <si>
    <t>G3226BD64</t>
  </si>
  <si>
    <t>溝鹿高幹#2</t>
  </si>
  <si>
    <t>G3329AC9177</t>
  </si>
  <si>
    <t>鎮平高幹#2</t>
  </si>
  <si>
    <t>G3227FB36</t>
    <phoneticPr fontId="3" type="noConversion"/>
  </si>
  <si>
    <t>棋盤高幹#2</t>
    <phoneticPr fontId="3" type="noConversion"/>
  </si>
  <si>
    <t>G3229GD2835</t>
    <phoneticPr fontId="3" type="noConversion"/>
  </si>
  <si>
    <t>南勢高幹#4</t>
    <phoneticPr fontId="3" type="noConversion"/>
  </si>
  <si>
    <t>G3227FC68</t>
    <phoneticPr fontId="3" type="noConversion"/>
  </si>
  <si>
    <t>溝草高幹#1</t>
    <phoneticPr fontId="3" type="noConversion"/>
  </si>
  <si>
    <t>G3328BE4112</t>
  </si>
  <si>
    <t>三嘉高幹#32</t>
    <phoneticPr fontId="3" type="noConversion"/>
  </si>
  <si>
    <t>G3329AD66</t>
  </si>
  <si>
    <t>頂番高幹#8-1</t>
  </si>
  <si>
    <t>G3230DA4151</t>
    <phoneticPr fontId="3" type="noConversion"/>
  </si>
  <si>
    <t>鹿港鎮鹿和路四段三巷配電場</t>
    <phoneticPr fontId="3" type="noConversion"/>
  </si>
  <si>
    <t>G3227FC5013</t>
  </si>
  <si>
    <t>三嘉高幹#1</t>
    <phoneticPr fontId="3" type="noConversion"/>
  </si>
  <si>
    <t>G3128DB81</t>
  </si>
  <si>
    <t>廖圳高幹#2</t>
  </si>
  <si>
    <t>G3226BD43</t>
  </si>
  <si>
    <t>溝鹿高幹#3</t>
  </si>
  <si>
    <t>員東D/S</t>
    <phoneticPr fontId="95" type="noConversion"/>
  </si>
  <si>
    <t>G4800BB45</t>
    <phoneticPr fontId="3" type="noConversion"/>
  </si>
  <si>
    <t>鎮東高分#2</t>
  </si>
  <si>
    <t>G4608BD84</t>
  </si>
  <si>
    <t>宏進高分#2</t>
  </si>
  <si>
    <t>1.5+1</t>
    <phoneticPr fontId="3" type="noConversion"/>
  </si>
  <si>
    <t>G4802CC17</t>
    <phoneticPr fontId="3" type="noConversion"/>
  </si>
  <si>
    <t>大峰高幹1-1X#2</t>
    <phoneticPr fontId="3" type="noConversion"/>
  </si>
  <si>
    <t>G4802AC05</t>
  </si>
  <si>
    <t>東山高幹#73</t>
  </si>
  <si>
    <t>K4898BD39</t>
  </si>
  <si>
    <t>百果高幹#75</t>
  </si>
  <si>
    <t>0+2.5</t>
    <phoneticPr fontId="3" type="noConversion"/>
  </si>
  <si>
    <t>G4503EC92</t>
  </si>
  <si>
    <t>西東高幹6X#4</t>
    <phoneticPr fontId="3" type="noConversion"/>
  </si>
  <si>
    <t>3.5+1</t>
    <phoneticPr fontId="3" type="noConversion"/>
  </si>
  <si>
    <t>G4509EE55</t>
  </si>
  <si>
    <t>三春高幹#103</t>
    <phoneticPr fontId="3" type="noConversion"/>
  </si>
  <si>
    <t>G4704HA87</t>
  </si>
  <si>
    <t>員林市浮圳路一段68號配電場</t>
    <phoneticPr fontId="3" type="noConversion"/>
  </si>
  <si>
    <t>0+3</t>
    <phoneticPr fontId="3" type="noConversion"/>
  </si>
  <si>
    <t>G4502FA85</t>
  </si>
  <si>
    <t>員林市成功東路138巷1號龍大地大廈</t>
    <phoneticPr fontId="3" type="noConversion"/>
  </si>
  <si>
    <t>G4603AC01</t>
  </si>
  <si>
    <t>員林市浮圳路二段119號對面配電場</t>
    <phoneticPr fontId="3" type="noConversion"/>
  </si>
  <si>
    <t>2.5+1</t>
    <phoneticPr fontId="3" type="noConversion"/>
  </si>
  <si>
    <t>G4607EC99</t>
  </si>
  <si>
    <t>大村鄉山腳路65-1號</t>
    <phoneticPr fontId="3" type="noConversion"/>
  </si>
  <si>
    <t>G4705EA56</t>
  </si>
  <si>
    <t>山腳高幹#40-2</t>
    <phoneticPr fontId="3" type="noConversion"/>
  </si>
  <si>
    <t>G4601AD21</t>
  </si>
  <si>
    <t>員林市三條街195巷蕭聰華</t>
    <phoneticPr fontId="3" type="noConversion"/>
  </si>
  <si>
    <t>0+2</t>
    <phoneticPr fontId="3" type="noConversion"/>
  </si>
  <si>
    <t>G4501EE30</t>
  </si>
  <si>
    <t>員林市大同路一段配電場</t>
    <phoneticPr fontId="3" type="noConversion"/>
  </si>
  <si>
    <t>G4705FA75</t>
  </si>
  <si>
    <t>員林市山腳路5段306號員東D/S前配電場</t>
    <phoneticPr fontId="3" type="noConversion"/>
  </si>
  <si>
    <t>G4802BB23</t>
  </si>
  <si>
    <t>鎮興高幹#5</t>
    <phoneticPr fontId="3" type="noConversion"/>
  </si>
  <si>
    <t>0+3.5</t>
    <phoneticPr fontId="3" type="noConversion"/>
  </si>
  <si>
    <t>G4501EA91</t>
    <phoneticPr fontId="3" type="noConversion"/>
  </si>
  <si>
    <t>員林市忠孝街177號和181巷東門翠亨村大樓</t>
    <phoneticPr fontId="3" type="noConversion"/>
  </si>
  <si>
    <t>G4802DE55</t>
  </si>
  <si>
    <t>金安坑高分#5</t>
  </si>
  <si>
    <t>0+0.5</t>
    <phoneticPr fontId="3" type="noConversion"/>
  </si>
  <si>
    <t>G4704GB37</t>
  </si>
  <si>
    <t>員林市浮圳路一段100巷配電場</t>
    <phoneticPr fontId="3" type="noConversion"/>
  </si>
  <si>
    <t>G4603CC91</t>
  </si>
  <si>
    <t>浮圳高幹#4</t>
    <phoneticPr fontId="3" type="noConversion"/>
  </si>
  <si>
    <t>原:G4603CC93</t>
    <phoneticPr fontId="3" type="noConversion"/>
  </si>
  <si>
    <t>伸港S/S</t>
    <phoneticPr fontId="95" type="noConversion"/>
  </si>
  <si>
    <t>G3647GC55</t>
  </si>
  <si>
    <t>伸港鄉興工路55號配電場</t>
    <phoneticPr fontId="3" type="noConversion"/>
  </si>
  <si>
    <t>G3647HC95</t>
    <phoneticPr fontId="3" type="noConversion"/>
  </si>
  <si>
    <t>伸港鄉工東一路46號配電場</t>
  </si>
  <si>
    <t>G3648CC8952</t>
  </si>
  <si>
    <t>伸港鄉工八路9號配電場</t>
    <phoneticPr fontId="3" type="noConversion"/>
  </si>
  <si>
    <t>原:G3648CC99</t>
    <phoneticPr fontId="3" type="noConversion"/>
  </si>
  <si>
    <t>G3648GA52</t>
    <phoneticPr fontId="3" type="noConversion"/>
  </si>
  <si>
    <t>伸港鄉興工路61-1號配電場</t>
  </si>
  <si>
    <t>G3648GB30</t>
    <phoneticPr fontId="3" type="noConversion"/>
  </si>
  <si>
    <t>伸港鄉興工路64號大成長城公司</t>
    <phoneticPr fontId="3" type="noConversion"/>
  </si>
  <si>
    <t>G3448FD85</t>
  </si>
  <si>
    <t>湖內高幹#1-1</t>
    <phoneticPr fontId="3" type="noConversion"/>
  </si>
  <si>
    <t>G3448GD29</t>
    <phoneticPr fontId="3" type="noConversion"/>
  </si>
  <si>
    <t>湖內高幹#2-1</t>
    <phoneticPr fontId="3" type="noConversion"/>
  </si>
  <si>
    <t>G3343GD35</t>
    <phoneticPr fontId="3" type="noConversion"/>
  </si>
  <si>
    <t>伸港鄉新港路配電場</t>
    <phoneticPr fontId="3" type="noConversion"/>
  </si>
  <si>
    <t>G3345AC43</t>
  </si>
  <si>
    <t>蚵伸高幹18Y#2</t>
  </si>
  <si>
    <t>G3545CD90</t>
    <phoneticPr fontId="3" type="noConversion"/>
  </si>
  <si>
    <t>伸港鄉彰新路七段455號對面配電場</t>
  </si>
  <si>
    <t>G3446CA6760</t>
  </si>
  <si>
    <t>伸港彰新路七段743號對面配電場</t>
  </si>
  <si>
    <t>G3346GB42</t>
  </si>
  <si>
    <t>海尾高幹#33</t>
  </si>
  <si>
    <t>G3448FD40</t>
  </si>
  <si>
    <t>海尾高幹#1</t>
  </si>
  <si>
    <t>G3346GD37</t>
    <phoneticPr fontId="3" type="noConversion"/>
  </si>
  <si>
    <t>濱海二高幹#1-1</t>
  </si>
  <si>
    <t>G3142DB01</t>
    <phoneticPr fontId="3" type="noConversion"/>
  </si>
  <si>
    <t>伸德高幹#3</t>
  </si>
  <si>
    <t>二水S/S</t>
    <phoneticPr fontId="95" type="noConversion"/>
  </si>
  <si>
    <t>K4670FA09</t>
  </si>
  <si>
    <t>大田高幹#2</t>
  </si>
  <si>
    <t>K4871BA74</t>
  </si>
  <si>
    <t>大崙高幹#1</t>
    <phoneticPr fontId="3" type="noConversion"/>
  </si>
  <si>
    <t>K4770EC39</t>
  </si>
  <si>
    <t>大同高幹#130</t>
  </si>
  <si>
    <t>K4871BA65</t>
  </si>
  <si>
    <t>大崙高幹#1-1</t>
  </si>
  <si>
    <t>K4969FB60</t>
    <phoneticPr fontId="3" type="noConversion"/>
  </si>
  <si>
    <t>源泉高幹40-1Y#2</t>
  </si>
  <si>
    <t>K5068BB70</t>
  </si>
  <si>
    <t>源泉高幹#64</t>
  </si>
  <si>
    <t>K4970DC38</t>
    <phoneticPr fontId="3" type="noConversion"/>
  </si>
  <si>
    <t>惠民高幹#46-1</t>
  </si>
  <si>
    <t>K4970EB9325</t>
  </si>
  <si>
    <t>惠民高幹#53-1</t>
  </si>
  <si>
    <t>K5067GC27</t>
  </si>
  <si>
    <t>南通高幹62-2X#4</t>
  </si>
  <si>
    <t>K4670DA42</t>
    <phoneticPr fontId="3" type="noConversion"/>
  </si>
  <si>
    <t>大莊高幹#37</t>
    <phoneticPr fontId="3" type="noConversion"/>
  </si>
  <si>
    <t>K4870CE27</t>
    <phoneticPr fontId="3" type="noConversion"/>
  </si>
  <si>
    <t>源泉高幹#1</t>
  </si>
  <si>
    <t>K5068BA11</t>
  </si>
  <si>
    <t>文昌高分#1-2</t>
  </si>
  <si>
    <t>K4870CE2008</t>
  </si>
  <si>
    <t>大莊高幹#1</t>
  </si>
  <si>
    <t>K4770DC94</t>
    <phoneticPr fontId="3" type="noConversion"/>
  </si>
  <si>
    <t>大莊高幹#18</t>
  </si>
  <si>
    <t>K4670FA18</t>
    <phoneticPr fontId="3" type="noConversion"/>
  </si>
  <si>
    <t>大田高幹#1</t>
  </si>
  <si>
    <t>北斗S/S</t>
    <phoneticPr fontId="95" type="noConversion"/>
  </si>
  <si>
    <t>K3986BD17</t>
  </si>
  <si>
    <t>斗永高幹#42</t>
    <phoneticPr fontId="3" type="noConversion"/>
  </si>
  <si>
    <t>K3884EA11</t>
    <phoneticPr fontId="3" type="noConversion"/>
  </si>
  <si>
    <t>北斗鎮復興路370號附近配電場</t>
    <phoneticPr fontId="3" type="noConversion"/>
  </si>
  <si>
    <t>K3884AB18</t>
    <phoneticPr fontId="3" type="noConversion"/>
  </si>
  <si>
    <t>斗裕高幹14Y#10</t>
  </si>
  <si>
    <t>K3884BD30</t>
    <phoneticPr fontId="3" type="noConversion"/>
  </si>
  <si>
    <t>北斗鎮中山路二段521號配電場</t>
    <phoneticPr fontId="3" type="noConversion"/>
  </si>
  <si>
    <t>K3885CB27</t>
  </si>
  <si>
    <t>法院高幹#3</t>
  </si>
  <si>
    <t>K3884BC07</t>
    <phoneticPr fontId="3" type="noConversion"/>
  </si>
  <si>
    <t>斗永高幹#1</t>
  </si>
  <si>
    <t>K3883AA32</t>
    <phoneticPr fontId="3" type="noConversion"/>
  </si>
  <si>
    <t>北斗鎮文苑路</t>
    <phoneticPr fontId="3" type="noConversion"/>
  </si>
  <si>
    <t>K3782CD78</t>
  </si>
  <si>
    <t>斗苑高幹#6</t>
  </si>
  <si>
    <t>K3885BB97</t>
  </si>
  <si>
    <t>法院高幹#4</t>
    <phoneticPr fontId="3" type="noConversion"/>
  </si>
  <si>
    <t>K3886ED89</t>
    <phoneticPr fontId="3" type="noConversion"/>
  </si>
  <si>
    <t>田尾鄉光復路三段</t>
    <phoneticPr fontId="3" type="noConversion"/>
  </si>
  <si>
    <t>K3884BC28</t>
  </si>
  <si>
    <t>北斗鎮中山路二段521號配電場</t>
  </si>
  <si>
    <t>K3883CE30</t>
  </si>
  <si>
    <t>北斗鎮光復路配電場</t>
    <phoneticPr fontId="3" type="noConversion"/>
  </si>
  <si>
    <t>K3885CD29</t>
  </si>
  <si>
    <t>海豐高幹#5</t>
    <phoneticPr fontId="3" type="noConversion"/>
  </si>
  <si>
    <t>K3782FC14</t>
    <phoneticPr fontId="3" type="noConversion"/>
  </si>
  <si>
    <t>北市高幹14空X4X#12</t>
  </si>
  <si>
    <t>K3885DA11</t>
    <phoneticPr fontId="3" type="noConversion"/>
  </si>
  <si>
    <t>西華高幹#2</t>
  </si>
  <si>
    <t>芳苑S/S</t>
    <phoneticPr fontId="95" type="noConversion"/>
  </si>
  <si>
    <t>K1691AB88        未納入監控</t>
    <phoneticPr fontId="3" type="noConversion"/>
  </si>
  <si>
    <t>K1691AB88</t>
    <phoneticPr fontId="3" type="noConversion"/>
  </si>
  <si>
    <t>芳苑鄉工區三路8號配電場</t>
    <phoneticPr fontId="3" type="noConversion"/>
  </si>
  <si>
    <t>K1691CB13</t>
  </si>
  <si>
    <t>芳苑鄉工區三路配電場</t>
  </si>
  <si>
    <t>K1692AB44</t>
    <phoneticPr fontId="3" type="noConversion"/>
  </si>
  <si>
    <t>芳苑鄉工區六路配電場</t>
  </si>
  <si>
    <t>K1590FB72</t>
  </si>
  <si>
    <t>芳苑高幹#93</t>
    <phoneticPr fontId="3" type="noConversion"/>
  </si>
  <si>
    <t>K1592HA74</t>
  </si>
  <si>
    <t>芳苑鄉工區路配電場</t>
  </si>
  <si>
    <t>K1590AE45</t>
    <phoneticPr fontId="3" type="noConversion"/>
  </si>
  <si>
    <t>路平高幹#75</t>
    <phoneticPr fontId="3" type="noConversion"/>
  </si>
  <si>
    <t>K1590EC23</t>
  </si>
  <si>
    <t>芳苑高幹#99</t>
  </si>
  <si>
    <t>K1491FA99</t>
  </si>
  <si>
    <t>芳平高幹#1</t>
  </si>
  <si>
    <t>K1491FB71</t>
  </si>
  <si>
    <t>頂部高幹#2</t>
  </si>
  <si>
    <t>K1591HD05</t>
  </si>
  <si>
    <t>K1592HB89</t>
  </si>
  <si>
    <t>芳苑鄉工區路29號配電場</t>
    <phoneticPr fontId="3" type="noConversion"/>
  </si>
  <si>
    <t>K1693GC9455    未納入監控</t>
    <phoneticPr fontId="3" type="noConversion"/>
  </si>
  <si>
    <t>K1692BC6928</t>
    <phoneticPr fontId="3" type="noConversion"/>
  </si>
  <si>
    <t>芳苑鄉工區七路配電場</t>
  </si>
  <si>
    <t>K1691AE08</t>
  </si>
  <si>
    <t>芳苑鄉工區路30號配電場</t>
    <phoneticPr fontId="3" type="noConversion"/>
  </si>
  <si>
    <t>K1692EA00</t>
  </si>
  <si>
    <t>芳苑鄉工業路16 號力鵬紡織廠</t>
  </si>
  <si>
    <t>全興E/S</t>
    <phoneticPr fontId="95" type="noConversion"/>
  </si>
  <si>
    <t>G3744DD33</t>
  </si>
  <si>
    <t>伸港鄉工東三路7號</t>
    <phoneticPr fontId="3" type="noConversion"/>
  </si>
  <si>
    <t>G3745BD38</t>
  </si>
  <si>
    <t>和美鎮工一路1號配電場</t>
  </si>
  <si>
    <t>G3647EA14</t>
  </si>
  <si>
    <t>和美鎮工西一路4號配電場</t>
  </si>
  <si>
    <t>G3746BD01</t>
  </si>
  <si>
    <t>伸港鄉工東三路1 號配電場</t>
  </si>
  <si>
    <t>G3646GD50</t>
  </si>
  <si>
    <t>伸港鄉興工路35號配電場</t>
    <phoneticPr fontId="3" type="noConversion"/>
  </si>
  <si>
    <t>G3647CB88</t>
  </si>
  <si>
    <t>伸港鄉工六路6號配電場</t>
    <phoneticPr fontId="3" type="noConversion"/>
  </si>
  <si>
    <t>G3745CD77</t>
  </si>
  <si>
    <t>伸港鄉工東三路12 號配電場</t>
  </si>
  <si>
    <t>G3645HE81</t>
  </si>
  <si>
    <t>伸港鄉興工路33 號配電場</t>
    <phoneticPr fontId="3" type="noConversion"/>
  </si>
  <si>
    <t>G3645FC57</t>
  </si>
  <si>
    <t>和美鎮興工路32 號志誠公司配電場</t>
  </si>
  <si>
    <t>G3647GA52</t>
  </si>
  <si>
    <t>伸港鄉興工路47號配電場</t>
    <phoneticPr fontId="3" type="noConversion"/>
  </si>
  <si>
    <t>G3647HD73</t>
  </si>
  <si>
    <t>伸港工五路1號配電場</t>
  </si>
  <si>
    <t>G3648FC39</t>
  </si>
  <si>
    <t>伸港鄉興工路66號配電場</t>
  </si>
  <si>
    <t>G3545EC40</t>
  </si>
  <si>
    <t>湖內高幹20X#63</t>
    <phoneticPr fontId="3" type="noConversion"/>
  </si>
  <si>
    <t>G3550CA39</t>
  </si>
  <si>
    <t>全興高幹#74</t>
    <phoneticPr fontId="3" type="noConversion"/>
  </si>
  <si>
    <t>G3647FB39</t>
  </si>
  <si>
    <t>全工六高分#3</t>
    <phoneticPr fontId="3" type="noConversion"/>
  </si>
  <si>
    <t>G3640EE97</t>
  </si>
  <si>
    <t>嘉寶高幹#8</t>
    <phoneticPr fontId="3" type="noConversion"/>
  </si>
  <si>
    <t>G3641DC73</t>
  </si>
  <si>
    <t>汴頭高幹#89</t>
    <phoneticPr fontId="3" type="noConversion"/>
  </si>
  <si>
    <t>G3745BE34</t>
  </si>
  <si>
    <t>全工七高分#22</t>
    <phoneticPr fontId="3" type="noConversion"/>
  </si>
  <si>
    <t>彰濱E/S</t>
    <phoneticPr fontId="95" type="noConversion"/>
  </si>
  <si>
    <t>G2642ED7928</t>
    <phoneticPr fontId="3" type="noConversion"/>
  </si>
  <si>
    <t>線西鄉彰濱西三路長春石油(彰濱廠)</t>
    <phoneticPr fontId="3" type="noConversion"/>
  </si>
  <si>
    <t>G2739CD98</t>
  </si>
  <si>
    <t>線西鄉彰濱東二路慶安路交叉口配電場</t>
    <phoneticPr fontId="3" type="noConversion"/>
  </si>
  <si>
    <t>G2741DE08</t>
  </si>
  <si>
    <t>線西鄉彰濱東八路8號</t>
    <phoneticPr fontId="3" type="noConversion"/>
  </si>
  <si>
    <t>G2639DB40</t>
  </si>
  <si>
    <t>線西鄉彰濱東一路20號百達精密化學公司</t>
    <phoneticPr fontId="3" type="noConversion"/>
  </si>
  <si>
    <t>G2639HE49</t>
  </si>
  <si>
    <t>線西鄉工南二路18號新力美科技</t>
    <phoneticPr fontId="3" type="noConversion"/>
  </si>
  <si>
    <t>G2641CD9265</t>
    <phoneticPr fontId="95" type="noConversion"/>
  </si>
  <si>
    <t>線西鄉西興段9號趙威企業公司</t>
    <phoneticPr fontId="3" type="noConversion"/>
  </si>
  <si>
    <t>G2640ED74</t>
  </si>
  <si>
    <t>線西鄉彰濱東四路7號大騰興業股份有限公司</t>
    <phoneticPr fontId="3" type="noConversion"/>
  </si>
  <si>
    <t>G2741BA68</t>
  </si>
  <si>
    <t>線西鄉彰濱東六路立勤鋼鐵</t>
    <phoneticPr fontId="3" type="noConversion"/>
  </si>
  <si>
    <t>G2740AC04</t>
  </si>
  <si>
    <t>線西鄉線工南二路20號上品綜合工業公司</t>
    <phoneticPr fontId="3" type="noConversion"/>
  </si>
  <si>
    <t>G2639DC57</t>
    <phoneticPr fontId="3" type="noConversion"/>
  </si>
  <si>
    <t>線西鄉彰濱東二路18號</t>
    <phoneticPr fontId="3" type="noConversion"/>
  </si>
  <si>
    <t>G2843AA27</t>
  </si>
  <si>
    <t>線西鄉縣興段37-3地號健和興端子公司</t>
    <phoneticPr fontId="3" type="noConversion"/>
  </si>
  <si>
    <t>原:9A56</t>
    <phoneticPr fontId="3" type="noConversion"/>
  </si>
  <si>
    <t>線西D/S</t>
    <phoneticPr fontId="95" type="noConversion"/>
  </si>
  <si>
    <t>G2539FC98</t>
  </si>
  <si>
    <t>線西鄉慶安南三路配電場</t>
  </si>
  <si>
    <t>G2844BD04</t>
  </si>
  <si>
    <t>線西鄉彰濱西五路2號日友環保</t>
  </si>
  <si>
    <t>G2844HB87</t>
  </si>
  <si>
    <t>伸港鄉線工北一路18號晉瑜企業</t>
    <phoneticPr fontId="3" type="noConversion"/>
  </si>
  <si>
    <t>G2639AE16</t>
  </si>
  <si>
    <t>線西鄉彰濱西一路1號樺勝環保</t>
    <phoneticPr fontId="3" type="noConversion"/>
  </si>
  <si>
    <t>G2945CC60</t>
    <phoneticPr fontId="3" type="noConversion"/>
  </si>
  <si>
    <t>伸港鄉彰濱東十二路1號</t>
    <phoneticPr fontId="3" type="noConversion"/>
  </si>
  <si>
    <t>G2538EE33</t>
    <phoneticPr fontId="3" type="noConversion"/>
  </si>
  <si>
    <t>線西鄉慶安南二路配電場</t>
    <phoneticPr fontId="3" type="noConversion"/>
  </si>
  <si>
    <t>G2745GA62</t>
  </si>
  <si>
    <t>線西鄉彰濱西五路6號線西廢水處理廠</t>
  </si>
  <si>
    <t>G2743GE49</t>
  </si>
  <si>
    <t>線西鄉線安路1號泰山氣體公司</t>
  </si>
  <si>
    <t>G2743FD04</t>
  </si>
  <si>
    <t>線西鄉彰濱西四路2號臺灣住精科技</t>
  </si>
  <si>
    <t>員林D/S</t>
    <phoneticPr fontId="95" type="noConversion"/>
  </si>
  <si>
    <t>G4403DB11</t>
  </si>
  <si>
    <t>東部高幹#6</t>
  </si>
  <si>
    <t>G4403DB01</t>
  </si>
  <si>
    <t>東部高幹#5</t>
  </si>
  <si>
    <t>G4403CD5943</t>
    <phoneticPr fontId="3" type="noConversion"/>
  </si>
  <si>
    <t>員林市萬年路北段(植栽帶上)配電場</t>
    <phoneticPr fontId="3" type="noConversion"/>
  </si>
  <si>
    <t>G4501ED0711</t>
    <phoneticPr fontId="3" type="noConversion"/>
  </si>
  <si>
    <t>育英高幹31X#16</t>
    <phoneticPr fontId="3" type="noConversion"/>
  </si>
  <si>
    <t>G4503AC09</t>
    <phoneticPr fontId="3" type="noConversion"/>
  </si>
  <si>
    <t>員林市大仁南路配電場</t>
    <phoneticPr fontId="3" type="noConversion"/>
  </si>
  <si>
    <t>G4302GB83</t>
    <phoneticPr fontId="3" type="noConversion"/>
  </si>
  <si>
    <t>員林市靜修路與莒光路交叉口彰化基督教醫院</t>
    <phoneticPr fontId="3" type="noConversion"/>
  </si>
  <si>
    <t>G4406AE10</t>
  </si>
  <si>
    <t>港尾高幹#44</t>
    <phoneticPr fontId="3" type="noConversion"/>
  </si>
  <si>
    <t>0.5+3</t>
    <phoneticPr fontId="3" type="noConversion"/>
  </si>
  <si>
    <t>G4402AD70</t>
    <phoneticPr fontId="3" type="noConversion"/>
  </si>
  <si>
    <t>員林市台鳳市地重畫區配電場</t>
    <phoneticPr fontId="3" type="noConversion"/>
  </si>
  <si>
    <t>K3999AB25</t>
  </si>
  <si>
    <t>溪東高幹#96</t>
  </si>
  <si>
    <t>0+1.5</t>
    <phoneticPr fontId="3" type="noConversion"/>
  </si>
  <si>
    <t>G4403BE09</t>
    <phoneticPr fontId="3" type="noConversion"/>
  </si>
  <si>
    <t>員林市莒光路上翔建設大樓</t>
    <phoneticPr fontId="3" type="noConversion"/>
  </si>
  <si>
    <t>G4303HE46</t>
    <phoneticPr fontId="3" type="noConversion"/>
  </si>
  <si>
    <t>員林市新生路配電場</t>
    <phoneticPr fontId="3" type="noConversion"/>
  </si>
  <si>
    <t>G4403ED81</t>
    <phoneticPr fontId="3" type="noConversion"/>
  </si>
  <si>
    <t>員林市僑信街76號配電場</t>
    <phoneticPr fontId="3" type="noConversion"/>
  </si>
  <si>
    <t>1+1</t>
    <phoneticPr fontId="3" type="noConversion"/>
  </si>
  <si>
    <t>G4403CD01</t>
  </si>
  <si>
    <t>員復高幹#1</t>
  </si>
  <si>
    <t>G4402AD25</t>
    <phoneticPr fontId="3" type="noConversion"/>
  </si>
  <si>
    <t>員林市雙平路昌祐建設</t>
    <phoneticPr fontId="3" type="noConversion"/>
  </si>
  <si>
    <t>G4402CA99</t>
    <phoneticPr fontId="3" type="noConversion"/>
  </si>
  <si>
    <t>員林市中山路二段100號台灣土地銀行</t>
    <phoneticPr fontId="3" type="noConversion"/>
  </si>
  <si>
    <t>G4400DA82</t>
    <phoneticPr fontId="3" type="noConversion"/>
  </si>
  <si>
    <t>員林市中山南路167巷30號對面配電場</t>
    <phoneticPr fontId="3" type="noConversion"/>
  </si>
  <si>
    <t>G4600FC3658</t>
  </si>
  <si>
    <t>東門高幹41X#1</t>
  </si>
  <si>
    <t>G4302GB02</t>
  </si>
  <si>
    <t>員大高幹#3</t>
  </si>
  <si>
    <t>K3898FE58</t>
    <phoneticPr fontId="3" type="noConversion"/>
  </si>
  <si>
    <t>新館高分#2</t>
  </si>
  <si>
    <t>G4300CE27</t>
    <phoneticPr fontId="3" type="noConversion"/>
  </si>
  <si>
    <t>埔心鄉員林大道七段綺麗建設</t>
    <phoneticPr fontId="3" type="noConversion"/>
  </si>
  <si>
    <t>G4304EC9856</t>
  </si>
  <si>
    <t>擺塘高幹#14-1</t>
  </si>
  <si>
    <t>G4401HB55</t>
    <phoneticPr fontId="3" type="noConversion"/>
  </si>
  <si>
    <t>員林市育英路16號員林國宅(乙棟)</t>
    <phoneticPr fontId="3" type="noConversion"/>
  </si>
  <si>
    <t>G4002DA55</t>
  </si>
  <si>
    <t>油柳高分#47</t>
  </si>
  <si>
    <t>G4600AD32</t>
    <phoneticPr fontId="3" type="noConversion"/>
  </si>
  <si>
    <t>員林市員水路二段213號德寬工業社大樓</t>
    <phoneticPr fontId="3" type="noConversion"/>
  </si>
  <si>
    <t>G4300AE79</t>
  </si>
  <si>
    <t>柳橋高幹#3-1</t>
    <phoneticPr fontId="3" type="noConversion"/>
  </si>
  <si>
    <t>G4303HE50</t>
  </si>
  <si>
    <t>源潭高幹#5</t>
  </si>
  <si>
    <t>G4308HB12</t>
  </si>
  <si>
    <t>村上高幹56-1Y#1</t>
  </si>
  <si>
    <t>G4401CA7740</t>
  </si>
  <si>
    <t>站前高幹#16-1</t>
  </si>
  <si>
    <t>鹿西D/S</t>
    <phoneticPr fontId="95" type="noConversion"/>
  </si>
  <si>
    <t>G2127AD0389</t>
    <phoneticPr fontId="3" type="noConversion"/>
  </si>
  <si>
    <t>彰濱工業區鹿港西2區鹿工路金農有生計</t>
    <phoneticPr fontId="3" type="noConversion"/>
  </si>
  <si>
    <t>G2128DC29</t>
    <phoneticPr fontId="3" type="noConversion"/>
  </si>
  <si>
    <t>鹿港鎮工業西七路甲聖工業公司</t>
    <phoneticPr fontId="3" type="noConversion"/>
  </si>
  <si>
    <t>G2025HA83</t>
    <phoneticPr fontId="3" type="noConversion"/>
  </si>
  <si>
    <t>鹿港鎮環工二路翔富電鍍公司</t>
    <phoneticPr fontId="3" type="noConversion"/>
  </si>
  <si>
    <t>G2127HD07</t>
  </si>
  <si>
    <t>鹿港鎮鹿工路17號立墩公司配電室</t>
  </si>
  <si>
    <t>G2027ED3534</t>
    <phoneticPr fontId="3" type="noConversion"/>
  </si>
  <si>
    <t>鹿港鎮鹿工路31號配電廠</t>
    <phoneticPr fontId="3" type="noConversion"/>
  </si>
  <si>
    <t>G2226HB97</t>
    <phoneticPr fontId="3" type="noConversion"/>
  </si>
  <si>
    <t>鹿港鎮工業西五路崇新企業</t>
    <phoneticPr fontId="3" type="noConversion"/>
  </si>
  <si>
    <t>G2226BD09        未納入監控</t>
    <phoneticPr fontId="3" type="noConversion"/>
  </si>
  <si>
    <t>G2127CC70</t>
    <phoneticPr fontId="3" type="noConversion"/>
  </si>
  <si>
    <t>彰濱工業區鹿港鎮鹿工南六路3號尚墩公司</t>
    <phoneticPr fontId="3" type="noConversion"/>
  </si>
  <si>
    <t>G2026HD69</t>
    <phoneticPr fontId="3" type="noConversion"/>
  </si>
  <si>
    <t>鹿港鎮工業西六路51號</t>
  </si>
  <si>
    <t>G2227BE83</t>
    <phoneticPr fontId="3" type="noConversion"/>
  </si>
  <si>
    <t>鹿港鎮鹿工路28號</t>
    <phoneticPr fontId="3" type="noConversion"/>
  </si>
  <si>
    <t>G2125CD81</t>
    <phoneticPr fontId="3" type="noConversion"/>
  </si>
  <si>
    <t>鹿港鎮鹿工南六路28號</t>
    <phoneticPr fontId="3" type="noConversion"/>
  </si>
  <si>
    <t>G2128BA39</t>
    <phoneticPr fontId="3" type="noConversion"/>
  </si>
  <si>
    <t>鹿港鎮鹿工路台玻東元公司</t>
    <phoneticPr fontId="3" type="noConversion"/>
  </si>
  <si>
    <t>G2127GB65</t>
  </si>
  <si>
    <t>鹿港鎮工業西六路16號</t>
  </si>
  <si>
    <t>G2028CA58</t>
    <phoneticPr fontId="3" type="noConversion"/>
  </si>
  <si>
    <t>鹿港鎮鹿工北六路台玻彰濱廠</t>
    <phoneticPr fontId="3" type="noConversion"/>
  </si>
  <si>
    <t>G2329HA17</t>
  </si>
  <si>
    <t>鹿港鎮工業東四路15號繼茂橡膠</t>
  </si>
  <si>
    <t>G2126BE14</t>
  </si>
  <si>
    <t>鹿港鎮工業西六路興鑫金屬科技</t>
  </si>
  <si>
    <t>漢寶D/S</t>
    <phoneticPr fontId="3" type="noConversion"/>
  </si>
  <si>
    <t>G1811HD48</t>
  </si>
  <si>
    <t>漢寶高幹125X#15</t>
  </si>
  <si>
    <t>G1810CC70</t>
  </si>
  <si>
    <t>五區高幹22Y#23-1</t>
    <phoneticPr fontId="3" type="noConversion"/>
  </si>
  <si>
    <t>G1708CB89</t>
  </si>
  <si>
    <t>芳漢高幹#74</t>
  </si>
  <si>
    <t>G1810BA05</t>
  </si>
  <si>
    <t>芳漢高幹#99</t>
  </si>
  <si>
    <t>G1709GD07</t>
    <phoneticPr fontId="3" type="noConversion"/>
  </si>
  <si>
    <t>漢中高幹#3</t>
    <phoneticPr fontId="3" type="noConversion"/>
  </si>
  <si>
    <t>G2406DD07</t>
  </si>
  <si>
    <t>樂庄高分#2</t>
  </si>
  <si>
    <t>G1709DA91</t>
  </si>
  <si>
    <t>芳漢高幹80X#2</t>
  </si>
  <si>
    <t>G1708DE4142</t>
  </si>
  <si>
    <t>漢南高幹#1</t>
  </si>
  <si>
    <t>G1708ED10</t>
  </si>
  <si>
    <t>川邊高幹#139</t>
  </si>
  <si>
    <t>G1810DD32</t>
  </si>
  <si>
    <t>芳漢高幹#109</t>
  </si>
  <si>
    <t>G1810ED29</t>
    <phoneticPr fontId="3" type="noConversion"/>
  </si>
  <si>
    <t>五區高幹15Y#18-1</t>
  </si>
  <si>
    <t>G2410HA95</t>
  </si>
  <si>
    <t>新樂高幹227X#36</t>
  </si>
  <si>
    <t>G1811FA98</t>
  </si>
  <si>
    <t>五區高幹7Y#15-1</t>
  </si>
  <si>
    <t>G2407AC23</t>
  </si>
  <si>
    <t>新樂高幹103X#2</t>
  </si>
  <si>
    <t>G1911AD4567</t>
  </si>
  <si>
    <t>原料高分#1</t>
  </si>
  <si>
    <t>G1912GE91</t>
  </si>
  <si>
    <t>信豪高分#47-1</t>
  </si>
  <si>
    <t>G2113AD1674</t>
  </si>
  <si>
    <t>漢寶高幹#1-1</t>
  </si>
  <si>
    <t>G2113AD45</t>
  </si>
  <si>
    <t>麥嶼厝高幹#1-1</t>
  </si>
  <si>
    <t>G2113BD08</t>
  </si>
  <si>
    <t>麥嶼厝高幹#2-1</t>
  </si>
  <si>
    <t>草港D/S</t>
    <phoneticPr fontId="95" type="noConversion"/>
  </si>
  <si>
    <t>G3038BA9450</t>
  </si>
  <si>
    <t>下港高幹#64</t>
  </si>
  <si>
    <t>G3038BB24</t>
  </si>
  <si>
    <t>重光高幹#3</t>
    <phoneticPr fontId="3" type="noConversion"/>
  </si>
  <si>
    <t>G2935FC91</t>
  </si>
  <si>
    <t>崙尾高分#5</t>
  </si>
  <si>
    <t>G3030FC47</t>
  </si>
  <si>
    <t>帝寶高幹#1</t>
  </si>
  <si>
    <t>G2933FD73</t>
    <phoneticPr fontId="3" type="noConversion"/>
  </si>
  <si>
    <t>草港高幹#86</t>
  </si>
  <si>
    <t>G2933EB5422</t>
  </si>
  <si>
    <t>洋厝高幹#25</t>
  </si>
  <si>
    <t>G2936GA7503</t>
  </si>
  <si>
    <t>草港高幹#58</t>
  </si>
  <si>
    <t>G3037AA02</t>
  </si>
  <si>
    <t>草犁高幹#2</t>
  </si>
  <si>
    <t>G3143FC20</t>
  </si>
  <si>
    <t>蚵伸高幹#55</t>
  </si>
  <si>
    <t>G3040CC6990</t>
  </si>
  <si>
    <t>中華高幹#7-1</t>
  </si>
  <si>
    <t>G2831HC86</t>
    <phoneticPr fontId="3" type="noConversion"/>
  </si>
  <si>
    <t>鹿港鎮洋厝里鹿草路3段260巷3號配電場</t>
    <phoneticPr fontId="3" type="noConversion"/>
  </si>
  <si>
    <t>G2831HE8735</t>
  </si>
  <si>
    <t>草港高幹#111</t>
  </si>
  <si>
    <t>G2935GB48</t>
  </si>
  <si>
    <t>崙尾高分#4</t>
  </si>
  <si>
    <t>G3034AD43</t>
    <phoneticPr fontId="3" type="noConversion"/>
  </si>
  <si>
    <t>草中高分#3</t>
    <phoneticPr fontId="3" type="noConversion"/>
  </si>
  <si>
    <t>G3142CB57</t>
  </si>
  <si>
    <t>德興高幹16Y#50</t>
  </si>
  <si>
    <t>G3039DA50</t>
  </si>
  <si>
    <t>草豐高幹#2</t>
  </si>
  <si>
    <t>G3039FE60</t>
  </si>
  <si>
    <t>草港高幹12X#2</t>
  </si>
  <si>
    <t>G3037AA97</t>
  </si>
  <si>
    <t>崁頂高幹#53</t>
  </si>
  <si>
    <t>福興D/S</t>
    <phoneticPr fontId="95" type="noConversion"/>
  </si>
  <si>
    <t>G3118ED39</t>
  </si>
  <si>
    <t>大興高幹#52</t>
  </si>
  <si>
    <t>G3121EB32</t>
  </si>
  <si>
    <t>彰鹿高幹#23</t>
  </si>
  <si>
    <t>G3020CD79</t>
    <phoneticPr fontId="3" type="noConversion"/>
  </si>
  <si>
    <t>鹿港鎮彰鹿路六段536號配電場</t>
  </si>
  <si>
    <t>G3118DD75</t>
  </si>
  <si>
    <t>陳筆高幹#2</t>
  </si>
  <si>
    <t>G3020HA31</t>
  </si>
  <si>
    <t>阮田高幹#1</t>
    <phoneticPr fontId="3" type="noConversion"/>
  </si>
  <si>
    <t>G2920HE30</t>
    <phoneticPr fontId="3" type="noConversion"/>
  </si>
  <si>
    <t>彰頂高幹#2</t>
  </si>
  <si>
    <t>G3020DE53</t>
  </si>
  <si>
    <t>和華高幹#29-1</t>
  </si>
  <si>
    <t>G3119DE86</t>
  </si>
  <si>
    <t>大興高幹#65</t>
  </si>
  <si>
    <t>G2920FD14</t>
  </si>
  <si>
    <t>浮景高幹#2</t>
  </si>
  <si>
    <t>G3020HA54</t>
  </si>
  <si>
    <t>路店高幹#1</t>
    <phoneticPr fontId="3" type="noConversion"/>
  </si>
  <si>
    <t>G3020DD48</t>
  </si>
  <si>
    <t>彰鹿高幹7Y#1</t>
    <phoneticPr fontId="3" type="noConversion"/>
  </si>
  <si>
    <t>G3118DD89</t>
  </si>
  <si>
    <t>大興高幹#53</t>
  </si>
  <si>
    <t>G3121DB97</t>
  </si>
  <si>
    <t>溝興高幹#77</t>
  </si>
  <si>
    <t>G2920FE26</t>
  </si>
  <si>
    <t>橋頭高幹33X#2</t>
  </si>
  <si>
    <t>G3020GA9187</t>
  </si>
  <si>
    <t>阮田高幹#2</t>
  </si>
  <si>
    <t>G3020GE38</t>
  </si>
  <si>
    <t>福興鄉彰鹿路六段373 號配電場</t>
  </si>
  <si>
    <t>G3120EA3193</t>
  </si>
  <si>
    <t>大興高幹66Y#1-1</t>
  </si>
  <si>
    <t>G3118DD59</t>
  </si>
  <si>
    <t>路店高幹17X#11</t>
  </si>
  <si>
    <t>G3121EB83</t>
  </si>
  <si>
    <t>彰鹿高幹#24</t>
  </si>
  <si>
    <t>G3118DD81</t>
  </si>
  <si>
    <t>陳筆高幹#3</t>
  </si>
  <si>
    <t>埔鹽S/S</t>
    <phoneticPr fontId="95" type="noConversion"/>
  </si>
  <si>
    <t>G3210FD5629</t>
  </si>
  <si>
    <t>部打高幹#1-2</t>
    <phoneticPr fontId="3" type="noConversion"/>
  </si>
  <si>
    <t>G3210FE67</t>
  </si>
  <si>
    <t>部仔高幹#56-2</t>
  </si>
  <si>
    <t>G3012EC53</t>
  </si>
  <si>
    <t>瓦瑤高幹#39</t>
    <phoneticPr fontId="3" type="noConversion"/>
  </si>
  <si>
    <t>G2911AA3173</t>
  </si>
  <si>
    <t>永樂高幹25X#14</t>
  </si>
  <si>
    <t>G2910AD08</t>
  </si>
  <si>
    <t>新水高幹#54</t>
  </si>
  <si>
    <t>4.5+1</t>
    <phoneticPr fontId="3" type="noConversion"/>
  </si>
  <si>
    <t>G3209DC48</t>
  </si>
  <si>
    <t>部仔高幹73X#1</t>
  </si>
  <si>
    <t>G3206EE90</t>
  </si>
  <si>
    <t>東寮高幹60Z#1</t>
  </si>
  <si>
    <t>G3105FD18</t>
  </si>
  <si>
    <t>西寮高分#45</t>
  </si>
  <si>
    <t>G3106CB06</t>
  </si>
  <si>
    <t>浸水高幹#5</t>
  </si>
  <si>
    <t>G2810HE56</t>
  </si>
  <si>
    <t>永樂高幹25X16Y#2</t>
    <phoneticPr fontId="3" type="noConversion"/>
  </si>
  <si>
    <t>G3009BE63</t>
  </si>
  <si>
    <t>好金高幹#57</t>
  </si>
  <si>
    <t>G3009HC43</t>
    <phoneticPr fontId="3" type="noConversion"/>
  </si>
  <si>
    <t>埔鹽高幹#109</t>
    <phoneticPr fontId="3" type="noConversion"/>
  </si>
  <si>
    <t>G3109AB41</t>
    <phoneticPr fontId="3" type="noConversion"/>
  </si>
  <si>
    <t>角樹高分25Y#19</t>
  </si>
  <si>
    <t>G2910AE11</t>
  </si>
  <si>
    <t>新水高幹#55</t>
  </si>
  <si>
    <t>G3010FD8501</t>
  </si>
  <si>
    <t>公所高幹#1</t>
  </si>
  <si>
    <t>大霞D/S</t>
    <phoneticPr fontId="95" type="noConversion"/>
  </si>
  <si>
    <t>G4031BC24</t>
  </si>
  <si>
    <t>和美鎮彰新路二段</t>
    <phoneticPr fontId="3" type="noConversion"/>
  </si>
  <si>
    <t>G3632GB74</t>
  </si>
  <si>
    <t>頂湳高幹46X#8</t>
    <phoneticPr fontId="3" type="noConversion"/>
  </si>
  <si>
    <t>G3631GE59</t>
  </si>
  <si>
    <t>嘉佃高幹#52</t>
  </si>
  <si>
    <t>G3632CD25</t>
  </si>
  <si>
    <t>霞田高幹#76</t>
    <phoneticPr fontId="3" type="noConversion"/>
  </si>
  <si>
    <t>G3533FD46</t>
  </si>
  <si>
    <t>霞田高幹58Y#1-1</t>
    <phoneticPr fontId="3" type="noConversion"/>
  </si>
  <si>
    <t>G3733DA57</t>
  </si>
  <si>
    <t>嘉犁高幹#5</t>
  </si>
  <si>
    <t>G3735BD46</t>
  </si>
  <si>
    <t>柑井高幹#42</t>
  </si>
  <si>
    <t>G3735ED92</t>
  </si>
  <si>
    <t>柑竹北高幹#3</t>
    <phoneticPr fontId="3" type="noConversion"/>
  </si>
  <si>
    <t>G3735EC82</t>
  </si>
  <si>
    <t>柑井高幹#33</t>
  </si>
  <si>
    <t>G3534ED95</t>
  </si>
  <si>
    <t>和東高幹#63-2</t>
    <phoneticPr fontId="3" type="noConversion"/>
  </si>
  <si>
    <t>G3732BB3989</t>
  </si>
  <si>
    <t>頂湳高幹#47-1</t>
    <phoneticPr fontId="3" type="noConversion"/>
  </si>
  <si>
    <t>G3830FE1658</t>
  </si>
  <si>
    <t>水源高幹#1</t>
  </si>
  <si>
    <t>G3632EC21</t>
  </si>
  <si>
    <t>霞田高幹#82-1</t>
  </si>
  <si>
    <t>G3533FE33</t>
  </si>
  <si>
    <t>霞田高幹#56-1</t>
  </si>
  <si>
    <t>G3632AE04</t>
  </si>
  <si>
    <t>大霞高幹#1</t>
    <phoneticPr fontId="3" type="noConversion"/>
  </si>
  <si>
    <t>G3733EC7192</t>
  </si>
  <si>
    <t>彰美高幹#75</t>
  </si>
  <si>
    <t>G3535FD73</t>
  </si>
  <si>
    <t>美寮高幹#13</t>
  </si>
  <si>
    <t>G3733DE48</t>
  </si>
  <si>
    <t>柑竹南高幹#22</t>
  </si>
  <si>
    <t>G3735EC7711</t>
  </si>
  <si>
    <t>柑竹北高幹#1-1</t>
  </si>
  <si>
    <t>G3735BE22</t>
  </si>
  <si>
    <t>美寮高幹42X#0-1</t>
    <phoneticPr fontId="3" type="noConversion"/>
  </si>
  <si>
    <t>大城D/S</t>
    <phoneticPr fontId="95" type="noConversion"/>
  </si>
  <si>
    <t>K0880EE97</t>
    <phoneticPr fontId="3" type="noConversion"/>
  </si>
  <si>
    <t>沿海高分#1</t>
    <phoneticPr fontId="3" type="noConversion"/>
  </si>
  <si>
    <t>K1178BE12</t>
    <phoneticPr fontId="3" type="noConversion"/>
  </si>
  <si>
    <t>東港高幹#27</t>
    <phoneticPr fontId="3" type="noConversion"/>
  </si>
  <si>
    <t>K1279AD71</t>
  </si>
  <si>
    <t>菜寮高幹#25</t>
    <phoneticPr fontId="3" type="noConversion"/>
  </si>
  <si>
    <t>K1277ED94</t>
  </si>
  <si>
    <t>頂山高分#81</t>
    <phoneticPr fontId="3" type="noConversion"/>
  </si>
  <si>
    <t>K1378GD10</t>
    <phoneticPr fontId="3" type="noConversion"/>
  </si>
  <si>
    <t>安東寮高幹#4</t>
    <phoneticPr fontId="3" type="noConversion"/>
  </si>
  <si>
    <t>K1078FE6899</t>
  </si>
  <si>
    <t xml:space="preserve">大城鄉南平路配電場 </t>
    <phoneticPr fontId="3" type="noConversion"/>
  </si>
  <si>
    <t>K0979ED56</t>
  </si>
  <si>
    <t>東港高幹61X#2</t>
    <phoneticPr fontId="3" type="noConversion"/>
  </si>
  <si>
    <t>K1178AE02</t>
  </si>
  <si>
    <t>永光高幹#1-1</t>
    <phoneticPr fontId="3" type="noConversion"/>
  </si>
  <si>
    <t>5.5+1</t>
    <phoneticPr fontId="3" type="noConversion"/>
  </si>
  <si>
    <t>K1179CC84</t>
  </si>
  <si>
    <t>東港高幹30Y8Y#5</t>
    <phoneticPr fontId="3" type="noConversion"/>
  </si>
  <si>
    <t>K1477CE76</t>
    <phoneticPr fontId="3" type="noConversion"/>
  </si>
  <si>
    <t>頂山高分40Y#29</t>
    <phoneticPr fontId="3" type="noConversion"/>
  </si>
  <si>
    <t>K1178DD0240</t>
  </si>
  <si>
    <t>東港高幹#22-1</t>
    <phoneticPr fontId="3" type="noConversion"/>
  </si>
  <si>
    <t>原:K1178DD13</t>
    <phoneticPr fontId="3" type="noConversion"/>
  </si>
  <si>
    <t>K1079AB4753</t>
  </si>
  <si>
    <t>K1179GD19</t>
    <phoneticPr fontId="3" type="noConversion"/>
  </si>
  <si>
    <t>西城高幹35X#6-1</t>
    <phoneticPr fontId="3" type="noConversion"/>
  </si>
  <si>
    <t>K1277DE98</t>
  </si>
  <si>
    <t>大城高幹#117-1</t>
    <phoneticPr fontId="3" type="noConversion"/>
  </si>
  <si>
    <t>K1278GE25</t>
  </si>
  <si>
    <t>大城高幹#105-3</t>
    <phoneticPr fontId="3" type="noConversion"/>
  </si>
  <si>
    <t>K0879BC72</t>
  </si>
  <si>
    <t>台西高幹#8</t>
    <phoneticPr fontId="3" type="noConversion"/>
  </si>
  <si>
    <t>3.5+2</t>
    <phoneticPr fontId="3" type="noConversion"/>
  </si>
  <si>
    <t>K0979EE78</t>
  </si>
  <si>
    <t>西城高幹#98</t>
    <phoneticPr fontId="3" type="noConversion"/>
  </si>
  <si>
    <t>K1079CA1329</t>
  </si>
  <si>
    <t>四股高分#2</t>
    <phoneticPr fontId="3" type="noConversion"/>
  </si>
  <si>
    <t>K1378DB96</t>
  </si>
  <si>
    <t>大城高幹114X13-1X#9</t>
    <phoneticPr fontId="3" type="noConversion"/>
  </si>
  <si>
    <t>K1777BD70</t>
    <phoneticPr fontId="3" type="noConversion"/>
  </si>
  <si>
    <t>潭墘高幹#16</t>
    <phoneticPr fontId="3" type="noConversion"/>
  </si>
  <si>
    <t>彰林E/S</t>
    <phoneticPr fontId="95" type="noConversion"/>
  </si>
  <si>
    <t>K3298HB46</t>
    <phoneticPr fontId="3" type="noConversion"/>
  </si>
  <si>
    <t>溪埤高幹#39-2</t>
    <phoneticPr fontId="3" type="noConversion"/>
  </si>
  <si>
    <t>K3092FD43</t>
  </si>
  <si>
    <t>沙崙高幹#80</t>
  </si>
  <si>
    <t>K3294DD13</t>
  </si>
  <si>
    <t>草埔高幹22X24X#13</t>
  </si>
  <si>
    <t>K3189AE78</t>
    <phoneticPr fontId="3" type="noConversion"/>
  </si>
  <si>
    <t>彰水高幹#41</t>
  </si>
  <si>
    <t>K2797AB24</t>
  </si>
  <si>
    <t>塗崙高幹#42</t>
    <phoneticPr fontId="3" type="noConversion"/>
  </si>
  <si>
    <t>K3192HB15</t>
    <phoneticPr fontId="3" type="noConversion"/>
  </si>
  <si>
    <t>仁美高幹#2</t>
  </si>
  <si>
    <t>K2998CB12</t>
  </si>
  <si>
    <t>挖仔高幹#48</t>
    <phoneticPr fontId="3" type="noConversion"/>
  </si>
  <si>
    <t>K3189AA08</t>
  </si>
  <si>
    <t>庄子高幹#2-1</t>
  </si>
  <si>
    <t>K2993DA23</t>
    <phoneticPr fontId="3" type="noConversion"/>
  </si>
  <si>
    <t>埤周高分18空Y#5</t>
    <phoneticPr fontId="3" type="noConversion"/>
  </si>
  <si>
    <t>G2700DB01</t>
  </si>
  <si>
    <t>萬興高幹#100</t>
  </si>
  <si>
    <t>G2700GB10</t>
  </si>
  <si>
    <t>萬興高幹#91</t>
    <phoneticPr fontId="3" type="noConversion"/>
  </si>
  <si>
    <t>K3094AA67</t>
  </si>
  <si>
    <t>沙崙高幹80空X#19</t>
    <phoneticPr fontId="3" type="noConversion"/>
  </si>
  <si>
    <t>K3190BC95</t>
    <phoneticPr fontId="3" type="noConversion"/>
  </si>
  <si>
    <t>彰水高幹#48-2</t>
  </si>
  <si>
    <t>K2695HB56</t>
  </si>
  <si>
    <t>二林鎮中科大道配電場</t>
    <phoneticPr fontId="3" type="noConversion"/>
  </si>
  <si>
    <t>K3192CE29</t>
  </si>
  <si>
    <t>豐崙高分#14-1</t>
  </si>
  <si>
    <t>K2998CA38</t>
    <phoneticPr fontId="3" type="noConversion"/>
  </si>
  <si>
    <t>挖仔高幹#51</t>
  </si>
  <si>
    <t>K3191DA97</t>
    <phoneticPr fontId="3" type="noConversion"/>
  </si>
  <si>
    <t>埔興高幹#96</t>
  </si>
  <si>
    <t>K3295FA15</t>
  </si>
  <si>
    <t>溪埤高幹#83-1</t>
  </si>
  <si>
    <t>K2993DA36</t>
  </si>
  <si>
    <t>埤周高分18空Y#6</t>
    <phoneticPr fontId="3" type="noConversion"/>
  </si>
  <si>
    <t>K2994GE03</t>
  </si>
  <si>
    <t>埤頭鄉沙崙路配電場</t>
    <phoneticPr fontId="3" type="noConversion"/>
  </si>
  <si>
    <t>彰竹D/S</t>
    <phoneticPr fontId="95" type="noConversion"/>
  </si>
  <si>
    <t>G4925GD06</t>
    <phoneticPr fontId="3" type="noConversion"/>
  </si>
  <si>
    <t>校坑高分#2</t>
    <phoneticPr fontId="3" type="noConversion"/>
  </si>
  <si>
    <t>G4827HB19</t>
    <phoneticPr fontId="3" type="noConversion"/>
  </si>
  <si>
    <t>快官高幹13Y#8</t>
    <phoneticPr fontId="3" type="noConversion"/>
  </si>
  <si>
    <t>G4828FE02</t>
    <phoneticPr fontId="3" type="noConversion"/>
  </si>
  <si>
    <t>埔村高幹#3</t>
    <phoneticPr fontId="3" type="noConversion"/>
  </si>
  <si>
    <t>G4828ED75</t>
    <phoneticPr fontId="3" type="noConversion"/>
  </si>
  <si>
    <t>牛埔高幹#83</t>
    <phoneticPr fontId="3" type="noConversion"/>
  </si>
  <si>
    <t>G4926FC36</t>
    <phoneticPr fontId="3" type="noConversion"/>
  </si>
  <si>
    <t>三村高幹#184</t>
    <phoneticPr fontId="3" type="noConversion"/>
  </si>
  <si>
    <t>花壇D/S</t>
    <phoneticPr fontId="95" type="noConversion"/>
  </si>
  <si>
    <t>G4120CA72</t>
  </si>
  <si>
    <t>大埔高幹74Y#2</t>
    <phoneticPr fontId="3" type="noConversion"/>
  </si>
  <si>
    <t>G4119BD93</t>
  </si>
  <si>
    <t>溪南高分#29</t>
    <phoneticPr fontId="3" type="noConversion"/>
  </si>
  <si>
    <t>G4215DA88</t>
  </si>
  <si>
    <t>華南高幹5空X#9</t>
  </si>
  <si>
    <t>G4215EC88</t>
    <phoneticPr fontId="3" type="noConversion"/>
  </si>
  <si>
    <t>內庄高幹#85</t>
  </si>
  <si>
    <t>G4114FB71</t>
    <phoneticPr fontId="3" type="noConversion"/>
  </si>
  <si>
    <t>金墩高幹#36</t>
  </si>
  <si>
    <t>G4120CA22</t>
  </si>
  <si>
    <t>大埔高幹74Y#4</t>
    <phoneticPr fontId="3" type="noConversion"/>
  </si>
  <si>
    <t>G4313HD38</t>
  </si>
  <si>
    <t>三春高幹57Z#9</t>
    <phoneticPr fontId="3" type="noConversion"/>
  </si>
  <si>
    <t>原:G4313HD28</t>
    <phoneticPr fontId="3" type="noConversion"/>
  </si>
  <si>
    <t>G4114EC23</t>
  </si>
  <si>
    <t>金墩高幹#41-1</t>
    <phoneticPr fontId="3" type="noConversion"/>
  </si>
  <si>
    <t>G4215BE29</t>
  </si>
  <si>
    <t>華南高幹5空Y#19</t>
  </si>
  <si>
    <t>G4114FB81</t>
    <phoneticPr fontId="3" type="noConversion"/>
  </si>
  <si>
    <t>金墩高幹#35-1</t>
  </si>
  <si>
    <t>G4216BA21</t>
    <phoneticPr fontId="3" type="noConversion"/>
  </si>
  <si>
    <t>內庄高幹#74</t>
    <phoneticPr fontId="3" type="noConversion"/>
  </si>
  <si>
    <t>G4119CD56</t>
  </si>
  <si>
    <t>溪南高分#31</t>
  </si>
  <si>
    <t>G3920FB57</t>
  </si>
  <si>
    <t>南興高幹#82</t>
    <phoneticPr fontId="3" type="noConversion"/>
  </si>
  <si>
    <t>G4117CA92</t>
  </si>
  <si>
    <t>學前高幹#28</t>
    <phoneticPr fontId="3" type="noConversion"/>
  </si>
  <si>
    <t>G4121BB33</t>
  </si>
  <si>
    <t>大埔高幹#58</t>
    <phoneticPr fontId="3" type="noConversion"/>
  </si>
  <si>
    <t>G4116EE84</t>
    <phoneticPr fontId="3" type="noConversion"/>
  </si>
  <si>
    <t>花壇鄉中正路1-3號</t>
    <phoneticPr fontId="3" type="noConversion"/>
  </si>
  <si>
    <t>G4215CD90</t>
    <phoneticPr fontId="3" type="noConversion"/>
  </si>
  <si>
    <t>華南高幹#3</t>
  </si>
  <si>
    <t>G4215GB21</t>
  </si>
  <si>
    <t>內庄高幹#90</t>
  </si>
  <si>
    <t>G3921EC33</t>
  </si>
  <si>
    <t>南興高幹#62</t>
    <phoneticPr fontId="3" type="noConversion"/>
  </si>
  <si>
    <t>257</t>
    <phoneticPr fontId="3" type="noConversion"/>
  </si>
  <si>
    <t>480</t>
    <phoneticPr fontId="3" type="noConversion"/>
  </si>
  <si>
    <t>343</t>
    <phoneticPr fontId="3" type="noConversion"/>
  </si>
  <si>
    <t>362</t>
    <phoneticPr fontId="3" type="noConversion"/>
  </si>
  <si>
    <t>954</t>
    <phoneticPr fontId="3" type="noConversion"/>
  </si>
  <si>
    <t>878</t>
    <phoneticPr fontId="3" type="noConversion"/>
  </si>
  <si>
    <t>941</t>
    <phoneticPr fontId="3" type="noConversion"/>
  </si>
  <si>
    <t>747</t>
    <phoneticPr fontId="3" type="noConversion"/>
  </si>
  <si>
    <t>1047</t>
    <phoneticPr fontId="3" type="noConversion"/>
  </si>
  <si>
    <t>386</t>
    <phoneticPr fontId="3" type="noConversion"/>
  </si>
  <si>
    <t>831</t>
    <phoneticPr fontId="3" type="noConversion"/>
  </si>
  <si>
    <t>742</t>
    <phoneticPr fontId="3" type="noConversion"/>
  </si>
  <si>
    <t>465</t>
    <phoneticPr fontId="3" type="noConversion"/>
  </si>
  <si>
    <t>985</t>
    <phoneticPr fontId="3" type="noConversion"/>
  </si>
  <si>
    <t>967</t>
    <phoneticPr fontId="3" type="noConversion"/>
  </si>
  <si>
    <t>670</t>
    <phoneticPr fontId="3" type="noConversion"/>
  </si>
  <si>
    <t>292</t>
    <phoneticPr fontId="3" type="noConversion"/>
  </si>
  <si>
    <t>281</t>
    <phoneticPr fontId="3" type="noConversion"/>
  </si>
  <si>
    <t>331</t>
    <phoneticPr fontId="3" type="noConversion"/>
  </si>
  <si>
    <t>449</t>
    <phoneticPr fontId="3" type="noConversion"/>
  </si>
  <si>
    <t>554</t>
    <phoneticPr fontId="3" type="noConversion"/>
  </si>
  <si>
    <t>749</t>
    <phoneticPr fontId="3" type="noConversion"/>
  </si>
  <si>
    <t>429</t>
    <phoneticPr fontId="3" type="noConversion"/>
  </si>
  <si>
    <t>447</t>
    <phoneticPr fontId="3" type="noConversion"/>
  </si>
  <si>
    <t>379</t>
    <phoneticPr fontId="3" type="noConversion"/>
  </si>
  <si>
    <t>382</t>
    <phoneticPr fontId="3" type="noConversion"/>
  </si>
  <si>
    <t>528</t>
    <phoneticPr fontId="3" type="noConversion"/>
  </si>
  <si>
    <t>618</t>
    <phoneticPr fontId="3" type="noConversion"/>
  </si>
  <si>
    <t>612</t>
    <phoneticPr fontId="3" type="noConversion"/>
  </si>
  <si>
    <t>623</t>
    <phoneticPr fontId="3" type="noConversion"/>
  </si>
  <si>
    <t>723</t>
    <phoneticPr fontId="3" type="noConversion"/>
  </si>
  <si>
    <t>555</t>
    <phoneticPr fontId="3" type="noConversion"/>
  </si>
  <si>
    <t>587</t>
    <phoneticPr fontId="3" type="noConversion"/>
  </si>
  <si>
    <t>805</t>
    <phoneticPr fontId="3" type="noConversion"/>
  </si>
  <si>
    <t>294</t>
    <phoneticPr fontId="3" type="noConversion"/>
  </si>
  <si>
    <t>945</t>
    <phoneticPr fontId="3" type="noConversion"/>
  </si>
  <si>
    <t>518</t>
    <phoneticPr fontId="3" type="noConversion"/>
  </si>
  <si>
    <t>308</t>
    <phoneticPr fontId="3" type="noConversion"/>
  </si>
  <si>
    <t>450</t>
    <phoneticPr fontId="3" type="noConversion"/>
  </si>
  <si>
    <t>789</t>
    <phoneticPr fontId="3" type="noConversion"/>
  </si>
  <si>
    <t>782</t>
    <phoneticPr fontId="3" type="noConversion"/>
  </si>
  <si>
    <t>295</t>
    <phoneticPr fontId="3" type="noConversion"/>
  </si>
  <si>
    <t>494</t>
    <phoneticPr fontId="3" type="noConversion"/>
  </si>
  <si>
    <t>460</t>
    <phoneticPr fontId="3" type="noConversion"/>
  </si>
  <si>
    <t>579</t>
    <phoneticPr fontId="3" type="noConversion"/>
  </si>
  <si>
    <t>564</t>
    <phoneticPr fontId="3" type="noConversion"/>
  </si>
  <si>
    <t>613</t>
    <phoneticPr fontId="3" type="noConversion"/>
  </si>
  <si>
    <t>664</t>
    <phoneticPr fontId="3" type="noConversion"/>
  </si>
  <si>
    <t>649</t>
    <phoneticPr fontId="3" type="noConversion"/>
  </si>
  <si>
    <t>574</t>
    <phoneticPr fontId="3" type="noConversion"/>
  </si>
  <si>
    <t>492</t>
    <phoneticPr fontId="3" type="noConversion"/>
  </si>
  <si>
    <t>764</t>
    <phoneticPr fontId="3" type="noConversion"/>
  </si>
  <si>
    <t>516</t>
    <phoneticPr fontId="3" type="noConversion"/>
  </si>
  <si>
    <t>488</t>
    <phoneticPr fontId="3" type="noConversion"/>
  </si>
  <si>
    <t>311</t>
    <phoneticPr fontId="3" type="noConversion"/>
  </si>
  <si>
    <t>656</t>
    <phoneticPr fontId="3" type="noConversion"/>
  </si>
  <si>
    <t>693</t>
    <phoneticPr fontId="3" type="noConversion"/>
  </si>
  <si>
    <t>974</t>
    <phoneticPr fontId="3" type="noConversion"/>
  </si>
  <si>
    <t>917</t>
    <phoneticPr fontId="3" type="noConversion"/>
  </si>
  <si>
    <t>921</t>
    <phoneticPr fontId="3" type="noConversion"/>
  </si>
  <si>
    <t>964</t>
    <phoneticPr fontId="3" type="noConversion"/>
  </si>
  <si>
    <t>400</t>
    <phoneticPr fontId="3" type="noConversion"/>
  </si>
  <si>
    <t>929</t>
    <phoneticPr fontId="3" type="noConversion"/>
  </si>
  <si>
    <t>469</t>
    <phoneticPr fontId="3" type="noConversion"/>
  </si>
  <si>
    <t>737</t>
    <phoneticPr fontId="3" type="noConversion"/>
  </si>
  <si>
    <t>855</t>
    <phoneticPr fontId="3" type="noConversion"/>
  </si>
  <si>
    <t>715</t>
    <phoneticPr fontId="3" type="noConversion"/>
  </si>
  <si>
    <t>806</t>
    <phoneticPr fontId="3" type="noConversion"/>
  </si>
  <si>
    <t>808</t>
    <phoneticPr fontId="3" type="noConversion"/>
  </si>
  <si>
    <t>377</t>
    <phoneticPr fontId="3" type="noConversion"/>
  </si>
  <si>
    <t>348</t>
    <phoneticPr fontId="3" type="noConversion"/>
  </si>
  <si>
    <t>1061</t>
    <phoneticPr fontId="3" type="noConversion"/>
  </si>
  <si>
    <t>1048</t>
    <phoneticPr fontId="3" type="noConversion"/>
  </si>
  <si>
    <t>1031</t>
    <phoneticPr fontId="3" type="noConversion"/>
  </si>
  <si>
    <t>793</t>
    <phoneticPr fontId="3" type="noConversion"/>
  </si>
  <si>
    <t>750</t>
    <phoneticPr fontId="3" type="noConversion"/>
  </si>
  <si>
    <t>944</t>
    <phoneticPr fontId="3" type="noConversion"/>
  </si>
  <si>
    <t>853</t>
    <phoneticPr fontId="3" type="noConversion"/>
  </si>
  <si>
    <t>481</t>
    <phoneticPr fontId="3" type="noConversion"/>
  </si>
  <si>
    <t>530</t>
    <phoneticPr fontId="3" type="noConversion"/>
  </si>
  <si>
    <t>346</t>
    <phoneticPr fontId="3" type="noConversion"/>
  </si>
  <si>
    <t>414</t>
    <phoneticPr fontId="3" type="noConversion"/>
  </si>
  <si>
    <t>536</t>
    <phoneticPr fontId="3" type="noConversion"/>
  </si>
  <si>
    <t>891</t>
    <phoneticPr fontId="3" type="noConversion"/>
  </si>
  <si>
    <t>854</t>
    <phoneticPr fontId="3" type="noConversion"/>
  </si>
  <si>
    <t>1012</t>
    <phoneticPr fontId="3" type="noConversion"/>
  </si>
  <si>
    <t>755</t>
    <phoneticPr fontId="3" type="noConversion"/>
  </si>
  <si>
    <t>553</t>
    <phoneticPr fontId="3" type="noConversion"/>
  </si>
  <si>
    <t>520</t>
    <phoneticPr fontId="3" type="noConversion"/>
  </si>
  <si>
    <t>563</t>
    <phoneticPr fontId="3" type="noConversion"/>
  </si>
  <si>
    <t>459</t>
    <phoneticPr fontId="3" type="noConversion"/>
  </si>
  <si>
    <t>497</t>
    <phoneticPr fontId="3" type="noConversion"/>
  </si>
  <si>
    <t>865</t>
    <phoneticPr fontId="3" type="noConversion"/>
  </si>
  <si>
    <t>886</t>
    <phoneticPr fontId="3" type="noConversion"/>
  </si>
  <si>
    <t>965</t>
    <phoneticPr fontId="3" type="noConversion"/>
  </si>
  <si>
    <t>312</t>
    <phoneticPr fontId="3" type="noConversion"/>
  </si>
  <si>
    <t>559</t>
    <phoneticPr fontId="3" type="noConversion"/>
  </si>
  <si>
    <t>642</t>
    <phoneticPr fontId="3" type="noConversion"/>
  </si>
  <si>
    <t>1028</t>
    <phoneticPr fontId="3" type="noConversion"/>
  </si>
  <si>
    <t>1027</t>
    <phoneticPr fontId="3" type="noConversion"/>
  </si>
  <si>
    <t>1019</t>
    <phoneticPr fontId="3" type="noConversion"/>
  </si>
  <si>
    <t>790</t>
    <phoneticPr fontId="3" type="noConversion"/>
  </si>
  <si>
    <t>787</t>
    <phoneticPr fontId="3" type="noConversion"/>
  </si>
  <si>
    <t>659</t>
    <phoneticPr fontId="3" type="noConversion"/>
  </si>
  <si>
    <t>830</t>
    <phoneticPr fontId="3" type="noConversion"/>
  </si>
  <si>
    <t>926</t>
    <phoneticPr fontId="3" type="noConversion"/>
  </si>
  <si>
    <t>819</t>
    <phoneticPr fontId="3" type="noConversion"/>
  </si>
  <si>
    <t>679</t>
    <phoneticPr fontId="3" type="noConversion"/>
  </si>
  <si>
    <t>610</t>
    <phoneticPr fontId="3" type="noConversion"/>
  </si>
  <si>
    <t>566</t>
    <phoneticPr fontId="3" type="noConversion"/>
  </si>
  <si>
    <t>826</t>
    <phoneticPr fontId="3" type="noConversion"/>
  </si>
  <si>
    <t>792</t>
    <phoneticPr fontId="3" type="noConversion"/>
  </si>
  <si>
    <t>757</t>
    <phoneticPr fontId="3" type="noConversion"/>
  </si>
  <si>
    <t>724</t>
    <phoneticPr fontId="3" type="noConversion"/>
  </si>
  <si>
    <t>925</t>
    <phoneticPr fontId="3" type="noConversion"/>
  </si>
  <si>
    <t>933</t>
    <phoneticPr fontId="3" type="noConversion"/>
  </si>
  <si>
    <t>457</t>
    <phoneticPr fontId="3" type="noConversion"/>
  </si>
  <si>
    <t>IU21(IU21)</t>
  </si>
  <si>
    <t>宏進線(IU22)</t>
  </si>
  <si>
    <t>中崙線(IU23)</t>
  </si>
  <si>
    <t>東山線(IU24)</t>
  </si>
  <si>
    <t>湖水線(IU25)</t>
  </si>
  <si>
    <t>IU26(IU26)</t>
  </si>
  <si>
    <t>東新線(IU31)</t>
  </si>
  <si>
    <t>西東線(IU32)</t>
  </si>
  <si>
    <t>三民線(IU33)</t>
  </si>
  <si>
    <t>IU34(IU34)</t>
  </si>
  <si>
    <t>東羽線(IU27)</t>
  </si>
  <si>
    <t>東北線(IU28)</t>
  </si>
  <si>
    <t>東水線(IU29)</t>
  </si>
  <si>
    <t>三條線(IU30)</t>
  </si>
  <si>
    <t>山腳線(IU35)</t>
  </si>
  <si>
    <t>鎮興線(IU36)</t>
  </si>
  <si>
    <t>東門線(IU37)</t>
  </si>
  <si>
    <t>金安線(IU38)</t>
  </si>
  <si>
    <t>IU39(IU39)</t>
  </si>
  <si>
    <t>IU40(IU40)</t>
  </si>
  <si>
    <t>變壓器_x000D_
或饋線名稱</t>
    <phoneticPr fontId="3" type="noConversion"/>
  </si>
  <si>
    <t>S</t>
    <phoneticPr fontId="3" type="noConversion"/>
  </si>
  <si>
    <t>最大電流</t>
    <phoneticPr fontId="3" type="noConversion"/>
  </si>
  <si>
    <t xml:space="preserve"> 二水SS_IW </t>
    <phoneticPr fontId="3" type="noConversion"/>
  </si>
  <si>
    <t xml:space="preserve"> #1MTR </t>
    <phoneticPr fontId="3" type="noConversion"/>
  </si>
  <si>
    <t xml:space="preserve"> 18:00:00 </t>
    <phoneticPr fontId="3" type="noConversion"/>
  </si>
  <si>
    <t xml:space="preserve">  </t>
    <phoneticPr fontId="3" type="noConversion"/>
  </si>
  <si>
    <t xml:space="preserve"> 大莊線 (IW22) </t>
    <phoneticPr fontId="3" type="noConversion"/>
  </si>
  <si>
    <t xml:space="preserve"> 19:00:00 </t>
    <phoneticPr fontId="3" type="noConversion"/>
  </si>
  <si>
    <t xml:space="preserve"> 10:00:00 </t>
    <phoneticPr fontId="3" type="noConversion"/>
  </si>
  <si>
    <t xml:space="preserve"> 惠民線 (IW26) </t>
    <phoneticPr fontId="3" type="noConversion"/>
  </si>
  <si>
    <t xml:space="preserve"> 21:00:00 </t>
    <phoneticPr fontId="3" type="noConversion"/>
  </si>
  <si>
    <t xml:space="preserve"> 07:00:00 </t>
    <phoneticPr fontId="3" type="noConversion"/>
  </si>
  <si>
    <t xml:space="preserve"> 20:00:00 </t>
    <phoneticPr fontId="3" type="noConversion"/>
  </si>
  <si>
    <t xml:space="preserve"> 08:00:00 </t>
    <phoneticPr fontId="3" type="noConversion"/>
  </si>
  <si>
    <t xml:space="preserve"> 17:00:00 </t>
    <phoneticPr fontId="3" type="noConversion"/>
  </si>
  <si>
    <t xml:space="preserve"> #2MTR </t>
    <phoneticPr fontId="3" type="noConversion"/>
  </si>
  <si>
    <t xml:space="preserve"> 吉安線 (IW30) </t>
    <phoneticPr fontId="3" type="noConversion"/>
  </si>
  <si>
    <t xml:space="preserve"> 15:00:00 </t>
    <phoneticPr fontId="3" type="noConversion"/>
  </si>
  <si>
    <t xml:space="preserve"> 柑園線 (IW34) </t>
    <phoneticPr fontId="3" type="noConversion"/>
  </si>
  <si>
    <t xml:space="preserve"> 12:00:00 </t>
    <phoneticPr fontId="3" type="noConversion"/>
  </si>
  <si>
    <t xml:space="preserve"> 14:00:00 </t>
    <phoneticPr fontId="3" type="noConversion"/>
  </si>
  <si>
    <t xml:space="preserve"> 09:00:00 </t>
    <phoneticPr fontId="3" type="noConversion"/>
  </si>
  <si>
    <t xml:space="preserve"> 00:00:00 </t>
    <phoneticPr fontId="3" type="noConversion"/>
  </si>
  <si>
    <t xml:space="preserve"> #3MTR </t>
    <phoneticPr fontId="3" type="noConversion"/>
  </si>
  <si>
    <t xml:space="preserve"> 16:00:00 </t>
    <phoneticPr fontId="3" type="noConversion"/>
  </si>
  <si>
    <t xml:space="preserve"> 大田線 (IW28) </t>
    <phoneticPr fontId="3" type="noConversion"/>
  </si>
  <si>
    <t xml:space="preserve"> 13:00:00 </t>
    <phoneticPr fontId="3" type="noConversion"/>
  </si>
  <si>
    <t xml:space="preserve"> 二林SS_IE </t>
    <phoneticPr fontId="3" type="noConversion"/>
  </si>
  <si>
    <t xml:space="preserve"> 永安線 (IE25) </t>
    <phoneticPr fontId="3" type="noConversion"/>
  </si>
  <si>
    <t xml:space="preserve"> 11:00:00 </t>
    <phoneticPr fontId="3" type="noConversion"/>
  </si>
  <si>
    <t xml:space="preserve"> 溝頭線 (IE24) </t>
    <phoneticPr fontId="3" type="noConversion"/>
  </si>
  <si>
    <t xml:space="preserve"> 中西線 (IE21) </t>
    <phoneticPr fontId="3" type="noConversion"/>
  </si>
  <si>
    <t xml:space="preserve"> 埤北線 (IE27) </t>
    <phoneticPr fontId="3" type="noConversion"/>
  </si>
  <si>
    <t xml:space="preserve"> 23:00:00 </t>
    <phoneticPr fontId="3" type="noConversion"/>
  </si>
  <si>
    <t xml:space="preserve"> 西斗線 (IE22) </t>
    <phoneticPr fontId="3" type="noConversion"/>
  </si>
  <si>
    <t xml:space="preserve"> 北平線 (IE23) </t>
    <phoneticPr fontId="3" type="noConversion"/>
  </si>
  <si>
    <t xml:space="preserve"> 廣西線 (IE28) </t>
    <phoneticPr fontId="3" type="noConversion"/>
  </si>
  <si>
    <t xml:space="preserve"> 三合線 (IE20) </t>
    <phoneticPr fontId="3" type="noConversion"/>
  </si>
  <si>
    <t xml:space="preserve"> 05:00:00 </t>
    <phoneticPr fontId="3" type="noConversion"/>
  </si>
  <si>
    <t xml:space="preserve"> 舊社線 (IE26) </t>
    <phoneticPr fontId="3" type="noConversion"/>
  </si>
  <si>
    <t xml:space="preserve"> 東興線 (IE29) </t>
    <phoneticPr fontId="3" type="noConversion"/>
  </si>
  <si>
    <t xml:space="preserve"> 大竹SS_IM </t>
    <phoneticPr fontId="3" type="noConversion"/>
  </si>
  <si>
    <t xml:space="preserve"> 竹彰線 (IM30) </t>
    <phoneticPr fontId="3" type="noConversion"/>
  </si>
  <si>
    <t xml:space="preserve"> 山坑線 (IM29) </t>
    <phoneticPr fontId="3" type="noConversion"/>
  </si>
  <si>
    <t xml:space="preserve"> 牛埔線 (IM26) </t>
    <phoneticPr fontId="3" type="noConversion"/>
  </si>
  <si>
    <t xml:space="preserve"> 大竹線 (IM22) </t>
    <phoneticPr fontId="3" type="noConversion"/>
  </si>
  <si>
    <t xml:space="preserve"> 渡船線 (IM20) </t>
    <phoneticPr fontId="3" type="noConversion"/>
  </si>
  <si>
    <t xml:space="preserve"> 渡橋線 (IM28) </t>
    <phoneticPr fontId="3" type="noConversion"/>
  </si>
  <si>
    <t xml:space="preserve"> 香山線 (IM27) </t>
    <phoneticPr fontId="3" type="noConversion"/>
  </si>
  <si>
    <t xml:space="preserve"> 福山線 (IM25) </t>
    <phoneticPr fontId="3" type="noConversion"/>
  </si>
  <si>
    <t xml:space="preserve"> 中莊線 (IM24) </t>
    <phoneticPr fontId="3" type="noConversion"/>
  </si>
  <si>
    <t xml:space="preserve"> 快官線 (IM23) </t>
    <phoneticPr fontId="3" type="noConversion"/>
  </si>
  <si>
    <t xml:space="preserve"> 大村SS_IN </t>
    <phoneticPr fontId="3" type="noConversion"/>
  </si>
  <si>
    <t xml:space="preserve"> 黃厝線 (IN28) </t>
    <phoneticPr fontId="3" type="noConversion"/>
  </si>
  <si>
    <t xml:space="preserve"> 中興線 (IN24) </t>
    <phoneticPr fontId="3" type="noConversion"/>
  </si>
  <si>
    <t xml:space="preserve"> 03:00:00 </t>
    <phoneticPr fontId="3" type="noConversion"/>
  </si>
  <si>
    <t xml:space="preserve"> 內庄線 (IN20) </t>
    <phoneticPr fontId="3" type="noConversion"/>
  </si>
  <si>
    <t xml:space="preserve"> 三芬線 (IN31) </t>
    <phoneticPr fontId="3" type="noConversion"/>
  </si>
  <si>
    <t xml:space="preserve"> 村上線 (IN29) </t>
    <phoneticPr fontId="3" type="noConversion"/>
  </si>
  <si>
    <t xml:space="preserve"> 大橋線 (IN22) </t>
    <phoneticPr fontId="3" type="noConversion"/>
  </si>
  <si>
    <t xml:space="preserve"> 金墩線 (IN26) </t>
    <phoneticPr fontId="3" type="noConversion"/>
  </si>
  <si>
    <t xml:space="preserve"> 大村線 (IN23) </t>
    <phoneticPr fontId="3" type="noConversion"/>
  </si>
  <si>
    <t xml:space="preserve"> 灣口線 (IN27) </t>
    <phoneticPr fontId="3" type="noConversion"/>
  </si>
  <si>
    <t xml:space="preserve"> 長春線 (IN32) </t>
    <phoneticPr fontId="3" type="noConversion"/>
  </si>
  <si>
    <t xml:space="preserve"> 南寮線 (IN34) </t>
    <phoneticPr fontId="3" type="noConversion"/>
  </si>
  <si>
    <t xml:space="preserve"> 01:00:00 </t>
    <phoneticPr fontId="3" type="noConversion"/>
  </si>
  <si>
    <t xml:space="preserve"> 上莊線 (IN33) </t>
    <phoneticPr fontId="3" type="noConversion"/>
  </si>
  <si>
    <t xml:space="preserve"> 三春線 (IN21) </t>
    <phoneticPr fontId="3" type="noConversion"/>
  </si>
  <si>
    <t xml:space="preserve"> 村北線 (IN25) </t>
    <phoneticPr fontId="3" type="noConversion"/>
  </si>
  <si>
    <t xml:space="preserve"> 村宜線 (IN30) </t>
    <phoneticPr fontId="3" type="noConversion"/>
  </si>
  <si>
    <t xml:space="preserve"> 大城DS_9L </t>
    <phoneticPr fontId="3" type="noConversion"/>
  </si>
  <si>
    <t xml:space="preserve"> #1DTR(A) </t>
    <phoneticPr fontId="3" type="noConversion"/>
  </si>
  <si>
    <t xml:space="preserve"> 9L26 (9L26) </t>
    <phoneticPr fontId="3" type="noConversion"/>
  </si>
  <si>
    <t xml:space="preserve"> 9L27 (9L27) </t>
    <phoneticPr fontId="3" type="noConversion"/>
  </si>
  <si>
    <t xml:space="preserve"> 9L21 (9L21) </t>
    <phoneticPr fontId="3" type="noConversion"/>
  </si>
  <si>
    <t xml:space="preserve"> 9L22 (9L22) </t>
    <phoneticPr fontId="3" type="noConversion"/>
  </si>
  <si>
    <t xml:space="preserve"> 9L28 (9L28) </t>
    <phoneticPr fontId="3" type="noConversion"/>
  </si>
  <si>
    <t xml:space="preserve"> 9L29 (9L29) </t>
    <phoneticPr fontId="3" type="noConversion"/>
  </si>
  <si>
    <t xml:space="preserve"> 9L23 (9L23) </t>
    <phoneticPr fontId="3" type="noConversion"/>
  </si>
  <si>
    <t xml:space="preserve"> 9L24 (9L24) </t>
    <phoneticPr fontId="3" type="noConversion"/>
  </si>
  <si>
    <t xml:space="preserve"> 9L30 (9L30) </t>
    <phoneticPr fontId="3" type="noConversion"/>
  </si>
  <si>
    <t xml:space="preserve"> 9L25 (9L25) </t>
    <phoneticPr fontId="3" type="noConversion"/>
  </si>
  <si>
    <t xml:space="preserve"> #2DTR(A) </t>
    <phoneticPr fontId="3" type="noConversion"/>
  </si>
  <si>
    <t xml:space="preserve"> 9L35 (9L35) </t>
    <phoneticPr fontId="3" type="noConversion"/>
  </si>
  <si>
    <t xml:space="preserve"> 22:00:00 </t>
    <phoneticPr fontId="3" type="noConversion"/>
  </si>
  <si>
    <t xml:space="preserve"> 9L34 (9L34) </t>
    <phoneticPr fontId="3" type="noConversion"/>
  </si>
  <si>
    <t xml:space="preserve"> 9L33 (9L33) </t>
    <phoneticPr fontId="3" type="noConversion"/>
  </si>
  <si>
    <t xml:space="preserve"> 9L32 (9L32) </t>
    <phoneticPr fontId="3" type="noConversion"/>
  </si>
  <si>
    <t xml:space="preserve"> 9L31 (9L31) </t>
    <phoneticPr fontId="3" type="noConversion"/>
  </si>
  <si>
    <t xml:space="preserve"> #2DTR(B) </t>
    <phoneticPr fontId="3" type="noConversion"/>
  </si>
  <si>
    <t xml:space="preserve"> 9L40 (9L40) </t>
    <phoneticPr fontId="3" type="noConversion"/>
  </si>
  <si>
    <t xml:space="preserve"> 9L39 (9L39) </t>
    <phoneticPr fontId="3" type="noConversion"/>
  </si>
  <si>
    <t xml:space="preserve"> 9L38 (9L38) </t>
    <phoneticPr fontId="3" type="noConversion"/>
  </si>
  <si>
    <t xml:space="preserve"> 9L37 (9L37) </t>
    <phoneticPr fontId="3" type="noConversion"/>
  </si>
  <si>
    <t xml:space="preserve"> 9L36 (9L36) </t>
    <phoneticPr fontId="3" type="noConversion"/>
  </si>
  <si>
    <t xml:space="preserve"> 大霞DS_9K </t>
    <phoneticPr fontId="3" type="noConversion"/>
  </si>
  <si>
    <t xml:space="preserve"> 9K21 (9K21) </t>
    <phoneticPr fontId="3" type="noConversion"/>
  </si>
  <si>
    <t xml:space="preserve"> 9K22 (9K22) </t>
    <phoneticPr fontId="3" type="noConversion"/>
  </si>
  <si>
    <t xml:space="preserve"> 9K23 (9K23) </t>
    <phoneticPr fontId="3" type="noConversion"/>
  </si>
  <si>
    <t xml:space="preserve"> 9K24 (9K24) </t>
    <phoneticPr fontId="3" type="noConversion"/>
  </si>
  <si>
    <t xml:space="preserve"> 9K25 (9K25) </t>
    <phoneticPr fontId="3" type="noConversion"/>
  </si>
  <si>
    <t xml:space="preserve"> #1DTR(B) </t>
    <phoneticPr fontId="3" type="noConversion"/>
  </si>
  <si>
    <t xml:space="preserve"> 9K26 (9K26) </t>
    <phoneticPr fontId="3" type="noConversion"/>
  </si>
  <si>
    <t xml:space="preserve"> 9K27 (9K27) </t>
    <phoneticPr fontId="3" type="noConversion"/>
  </si>
  <si>
    <t xml:space="preserve"> 9K28 (9K28) </t>
    <phoneticPr fontId="3" type="noConversion"/>
  </si>
  <si>
    <t xml:space="preserve"> 9K29 (9K29) </t>
    <phoneticPr fontId="3" type="noConversion"/>
  </si>
  <si>
    <t xml:space="preserve"> 9K30 (9K30) </t>
    <phoneticPr fontId="3" type="noConversion"/>
  </si>
  <si>
    <t xml:space="preserve"> 北斗SS_IX </t>
    <phoneticPr fontId="3" type="noConversion"/>
  </si>
  <si>
    <t xml:space="preserve"> 斗裕線 (IX25) </t>
    <phoneticPr fontId="3" type="noConversion"/>
  </si>
  <si>
    <t xml:space="preserve"> 斗永線 (IX23) </t>
    <phoneticPr fontId="3" type="noConversion"/>
  </si>
  <si>
    <t xml:space="preserve"> 斗州線 (IX26) </t>
    <phoneticPr fontId="3" type="noConversion"/>
  </si>
  <si>
    <t xml:space="preserve"> 斗湖線 (IX30) </t>
    <phoneticPr fontId="3" type="noConversion"/>
  </si>
  <si>
    <t xml:space="preserve"> 文宗線 (IX24) </t>
    <phoneticPr fontId="3" type="noConversion"/>
  </si>
  <si>
    <t xml:space="preserve"> 斗建線 (IX28) </t>
    <phoneticPr fontId="3" type="noConversion"/>
  </si>
  <si>
    <t xml:space="preserve"> 斗鳳線 (IX34) </t>
    <phoneticPr fontId="3" type="noConversion"/>
  </si>
  <si>
    <t xml:space="preserve"> 斗圳線 (IX31) </t>
    <phoneticPr fontId="3" type="noConversion"/>
  </si>
  <si>
    <t xml:space="preserve"> 斗溪線 (IX33) </t>
    <phoneticPr fontId="3" type="noConversion"/>
  </si>
  <si>
    <t xml:space="preserve"> 斗興線 (IX32) </t>
    <phoneticPr fontId="3" type="noConversion"/>
  </si>
  <si>
    <t xml:space="preserve"> 斗海線 (IX22) </t>
    <phoneticPr fontId="3" type="noConversion"/>
  </si>
  <si>
    <t xml:space="preserve"> 斗苑線 (IX20) </t>
    <phoneticPr fontId="3" type="noConversion"/>
  </si>
  <si>
    <t xml:space="preserve"> 斗中線 (IX21) </t>
    <phoneticPr fontId="3" type="noConversion"/>
  </si>
  <si>
    <t xml:space="preserve"> 斗工線 (IX29) </t>
    <phoneticPr fontId="3" type="noConversion"/>
  </si>
  <si>
    <t xml:space="preserve"> 斗民線 (IX27) </t>
    <phoneticPr fontId="3" type="noConversion"/>
  </si>
  <si>
    <t xml:space="preserve"> 田中DS_IG </t>
    <phoneticPr fontId="3" type="noConversion"/>
  </si>
  <si>
    <t xml:space="preserve"> IG30 (IG30) </t>
    <phoneticPr fontId="3" type="noConversion"/>
  </si>
  <si>
    <t xml:space="preserve"> IG31 (IG31) </t>
    <phoneticPr fontId="3" type="noConversion"/>
  </si>
  <si>
    <t xml:space="preserve"> IG32 (IG32) </t>
    <phoneticPr fontId="3" type="noConversion"/>
  </si>
  <si>
    <t xml:space="preserve"> IG33 (IG33) </t>
    <phoneticPr fontId="3" type="noConversion"/>
  </si>
  <si>
    <t xml:space="preserve"> IG34 (IG34) </t>
    <phoneticPr fontId="3" type="noConversion"/>
  </si>
  <si>
    <t xml:space="preserve"> IG35 (IG35) </t>
    <phoneticPr fontId="3" type="noConversion"/>
  </si>
  <si>
    <t xml:space="preserve"> 06:00:00 </t>
    <phoneticPr fontId="3" type="noConversion"/>
  </si>
  <si>
    <t xml:space="preserve"> IG36 (IG36) </t>
    <phoneticPr fontId="3" type="noConversion"/>
  </si>
  <si>
    <t xml:space="preserve"> IG37 (IG37) </t>
    <phoneticPr fontId="3" type="noConversion"/>
  </si>
  <si>
    <t xml:space="preserve"> IG38 (IG38) </t>
    <phoneticPr fontId="3" type="noConversion"/>
  </si>
  <si>
    <t xml:space="preserve"> IG39 (IG39) </t>
    <phoneticPr fontId="3" type="noConversion"/>
  </si>
  <si>
    <t xml:space="preserve"> 全興ES_IZ </t>
    <phoneticPr fontId="3" type="noConversion"/>
  </si>
  <si>
    <t xml:space="preserve"> #1DTR </t>
    <phoneticPr fontId="3" type="noConversion"/>
  </si>
  <si>
    <t xml:space="preserve"> IZ51 (IZ51) </t>
    <phoneticPr fontId="3" type="noConversion"/>
  </si>
  <si>
    <t xml:space="preserve"> 02:00:00 </t>
    <phoneticPr fontId="3" type="noConversion"/>
  </si>
  <si>
    <t xml:space="preserve"> IZ52 (IZ52) </t>
    <phoneticPr fontId="3" type="noConversion"/>
  </si>
  <si>
    <t xml:space="preserve"> IZ53 (IZ53) </t>
    <phoneticPr fontId="3" type="noConversion"/>
  </si>
  <si>
    <t xml:space="preserve"> IZ54 (IZ54) </t>
    <phoneticPr fontId="3" type="noConversion"/>
  </si>
  <si>
    <t xml:space="preserve"> IZ55 (IZ55) </t>
    <phoneticPr fontId="3" type="noConversion"/>
  </si>
  <si>
    <t xml:space="preserve"> IZ56 (IZ56) </t>
    <phoneticPr fontId="3" type="noConversion"/>
  </si>
  <si>
    <t xml:space="preserve"> #2DTR </t>
    <phoneticPr fontId="3" type="noConversion"/>
  </si>
  <si>
    <t xml:space="preserve"> IZ61 (IZ61) </t>
    <phoneticPr fontId="3" type="noConversion"/>
  </si>
  <si>
    <t xml:space="preserve"> IZ62 (IZ62) </t>
    <phoneticPr fontId="3" type="noConversion"/>
  </si>
  <si>
    <t xml:space="preserve"> IZ63 (IZ63) </t>
    <phoneticPr fontId="3" type="noConversion"/>
  </si>
  <si>
    <t xml:space="preserve"> IZ64 (IZ64) </t>
    <phoneticPr fontId="3" type="noConversion"/>
  </si>
  <si>
    <t xml:space="preserve"> IZ65 (IZ65) </t>
    <phoneticPr fontId="3" type="noConversion"/>
  </si>
  <si>
    <t xml:space="preserve"> 04:00:00 </t>
    <phoneticPr fontId="3" type="noConversion"/>
  </si>
  <si>
    <t xml:space="preserve"> IZ66 (IZ66) </t>
    <phoneticPr fontId="3" type="noConversion"/>
  </si>
  <si>
    <t xml:space="preserve"> #3DTR(A) </t>
    <phoneticPr fontId="3" type="noConversion"/>
  </si>
  <si>
    <t xml:space="preserve"> IZ23 (IZ23) </t>
    <phoneticPr fontId="3" type="noConversion"/>
  </si>
  <si>
    <t xml:space="preserve"> IZ22 (IZ22) </t>
    <phoneticPr fontId="3" type="noConversion"/>
  </si>
  <si>
    <t xml:space="preserve"> IZ21 (IZ21) </t>
    <phoneticPr fontId="3" type="noConversion"/>
  </si>
  <si>
    <t xml:space="preserve"> #3DTR(B) </t>
    <phoneticPr fontId="3" type="noConversion"/>
  </si>
  <si>
    <t xml:space="preserve"> IZ26 (IZ26) </t>
    <phoneticPr fontId="3" type="noConversion"/>
  </si>
  <si>
    <t xml:space="preserve"> IZ25 (IZ25) </t>
    <phoneticPr fontId="3" type="noConversion"/>
  </si>
  <si>
    <t xml:space="preserve"> IZ24 (IZ24) </t>
    <phoneticPr fontId="3" type="noConversion"/>
  </si>
  <si>
    <t xml:space="preserve"> 伸港SS_IV </t>
    <phoneticPr fontId="3" type="noConversion"/>
  </si>
  <si>
    <t xml:space="preserve"> IV51 (IV51) </t>
    <phoneticPr fontId="3" type="noConversion"/>
  </si>
  <si>
    <t xml:space="preserve"> IV52 (IV52) </t>
    <phoneticPr fontId="3" type="noConversion"/>
  </si>
  <si>
    <t xml:space="preserve"> IV53 (IV53) </t>
    <phoneticPr fontId="3" type="noConversion"/>
  </si>
  <si>
    <t xml:space="preserve"> IV54 (IV54) </t>
    <phoneticPr fontId="3" type="noConversion"/>
  </si>
  <si>
    <t xml:space="preserve"> IV55 (IV55) </t>
    <phoneticPr fontId="3" type="noConversion"/>
  </si>
  <si>
    <t xml:space="preserve"> 伸湖線 (IV32) </t>
    <phoneticPr fontId="3" type="noConversion"/>
  </si>
  <si>
    <t xml:space="preserve"> 伸隆線 (IV34) </t>
    <phoneticPr fontId="3" type="noConversion"/>
  </si>
  <si>
    <t xml:space="preserve"> 伸松線 (IV35) </t>
    <phoneticPr fontId="3" type="noConversion"/>
  </si>
  <si>
    <t xml:space="preserve"> 伸尾線 (IV33) </t>
    <phoneticPr fontId="3" type="noConversion"/>
  </si>
  <si>
    <t xml:space="preserve"> 伸工線 (IV31) </t>
    <phoneticPr fontId="3" type="noConversion"/>
  </si>
  <si>
    <t xml:space="preserve"> 頂溪線 (IV24) </t>
    <phoneticPr fontId="3" type="noConversion"/>
  </si>
  <si>
    <t xml:space="preserve"> 伸海線 (IV25) </t>
    <phoneticPr fontId="3" type="noConversion"/>
  </si>
  <si>
    <t xml:space="preserve"> 水尾線 (IV22) </t>
    <phoneticPr fontId="3" type="noConversion"/>
  </si>
  <si>
    <t xml:space="preserve"> 草埔線 (IV21) </t>
    <phoneticPr fontId="3" type="noConversion"/>
  </si>
  <si>
    <t xml:space="preserve"> 伸三線 (IV29) </t>
    <phoneticPr fontId="3" type="noConversion"/>
  </si>
  <si>
    <t xml:space="preserve"> 和美SS_IJ </t>
    <phoneticPr fontId="3" type="noConversion"/>
  </si>
  <si>
    <t xml:space="preserve"> 和美線 (IJ23) </t>
    <phoneticPr fontId="3" type="noConversion"/>
  </si>
  <si>
    <t xml:space="preserve"> 和崁線 (IJ33) </t>
    <phoneticPr fontId="3" type="noConversion"/>
  </si>
  <si>
    <t xml:space="preserve"> 汴頭線 (IJ30) </t>
    <phoneticPr fontId="3" type="noConversion"/>
  </si>
  <si>
    <t xml:space="preserve"> 和西線 (IJ22) </t>
    <phoneticPr fontId="3" type="noConversion"/>
  </si>
  <si>
    <t xml:space="preserve"> 和張線 (IJ34) </t>
    <phoneticPr fontId="3" type="noConversion"/>
  </si>
  <si>
    <t xml:space="preserve"> 和發線 (IJ26) </t>
    <phoneticPr fontId="3" type="noConversion"/>
  </si>
  <si>
    <t xml:space="preserve"> 和南線 (IJ28) </t>
    <phoneticPr fontId="3" type="noConversion"/>
  </si>
  <si>
    <t xml:space="preserve"> 和伸線 (IJ20) </t>
    <phoneticPr fontId="3" type="noConversion"/>
  </si>
  <si>
    <t xml:space="preserve"> 和東線 (IJ29) </t>
    <phoneticPr fontId="3" type="noConversion"/>
  </si>
  <si>
    <t xml:space="preserve"> 和雅線 (IJ32) </t>
    <phoneticPr fontId="3" type="noConversion"/>
  </si>
  <si>
    <t xml:space="preserve"> 地政線 (IJ31) </t>
    <phoneticPr fontId="3" type="noConversion"/>
  </si>
  <si>
    <t xml:space="preserve"> 溪底線 (IJ24) </t>
    <phoneticPr fontId="3" type="noConversion"/>
  </si>
  <si>
    <t xml:space="preserve"> 下犁線 (IJ25) </t>
    <phoneticPr fontId="3" type="noConversion"/>
  </si>
  <si>
    <t xml:space="preserve"> 頂犁線 (IJ21) </t>
    <phoneticPr fontId="3" type="noConversion"/>
  </si>
  <si>
    <t xml:space="preserve"> 霞田線 (IJ27) </t>
    <phoneticPr fontId="3" type="noConversion"/>
  </si>
  <si>
    <t xml:space="preserve"> 社頭SS_IR </t>
    <phoneticPr fontId="3" type="noConversion"/>
  </si>
  <si>
    <t xml:space="preserve"> 社東線 (IR21) </t>
    <phoneticPr fontId="3" type="noConversion"/>
  </si>
  <si>
    <t xml:space="preserve"> 崙厝線 (IR31) </t>
    <phoneticPr fontId="3" type="noConversion"/>
  </si>
  <si>
    <t xml:space="preserve"> 雅果線 (IR32) </t>
    <phoneticPr fontId="3" type="noConversion"/>
  </si>
  <si>
    <t xml:space="preserve"> 清水線 (IR33) </t>
    <phoneticPr fontId="3" type="noConversion"/>
  </si>
  <si>
    <t xml:space="preserve"> 美雅線 (IR34) </t>
    <phoneticPr fontId="3" type="noConversion"/>
  </si>
  <si>
    <t xml:space="preserve"> 崙雅線 (IR25) </t>
    <phoneticPr fontId="3" type="noConversion"/>
  </si>
  <si>
    <t xml:space="preserve"> 朝興線 (IR26) </t>
    <phoneticPr fontId="3" type="noConversion"/>
  </si>
  <si>
    <t xml:space="preserve"> 社永線 (IR27) </t>
    <phoneticPr fontId="3" type="noConversion"/>
  </si>
  <si>
    <t xml:space="preserve"> 八堡線 (IR35) </t>
    <phoneticPr fontId="3" type="noConversion"/>
  </si>
  <si>
    <t xml:space="preserve"> 新雅線 (IR20) </t>
    <phoneticPr fontId="3" type="noConversion"/>
  </si>
  <si>
    <t xml:space="preserve"> IR38 (IR38) </t>
    <phoneticPr fontId="3" type="noConversion"/>
  </si>
  <si>
    <t xml:space="preserve"> IR39 (IR39) </t>
    <phoneticPr fontId="3" type="noConversion"/>
  </si>
  <si>
    <t xml:space="preserve"> IR40 (IR40) </t>
    <phoneticPr fontId="3" type="noConversion"/>
  </si>
  <si>
    <t xml:space="preserve"> IR37 (IR37) </t>
    <phoneticPr fontId="3" type="noConversion"/>
  </si>
  <si>
    <t xml:space="preserve"> IR36 (IR36) </t>
    <phoneticPr fontId="3" type="noConversion"/>
  </si>
  <si>
    <t xml:space="preserve"> #4MTR </t>
    <phoneticPr fontId="3" type="noConversion"/>
  </si>
  <si>
    <t xml:space="preserve"> 社斗線 (IR23) </t>
    <phoneticPr fontId="3" type="noConversion"/>
  </si>
  <si>
    <t xml:space="preserve"> 光雲線 (IR28) </t>
    <phoneticPr fontId="3" type="noConversion"/>
  </si>
  <si>
    <t xml:space="preserve"> 社西線 (IR22) </t>
    <phoneticPr fontId="3" type="noConversion"/>
  </si>
  <si>
    <t xml:space="preserve"> 圳尾線 (IR29) </t>
    <phoneticPr fontId="3" type="noConversion"/>
  </si>
  <si>
    <t xml:space="preserve"> 枋橋線 (IR24) </t>
    <phoneticPr fontId="3" type="noConversion"/>
  </si>
  <si>
    <t xml:space="preserve"> 芳苑SS_IY </t>
    <phoneticPr fontId="3" type="noConversion"/>
  </si>
  <si>
    <t xml:space="preserve"> 芳森線 (IY31) </t>
    <phoneticPr fontId="3" type="noConversion"/>
  </si>
  <si>
    <t xml:space="preserve"> 芳苑線 (IY21) </t>
    <phoneticPr fontId="3" type="noConversion"/>
  </si>
  <si>
    <t xml:space="preserve"> 芳中線 (IY32) </t>
    <phoneticPr fontId="3" type="noConversion"/>
  </si>
  <si>
    <t xml:space="preserve"> 芳隆線 (IY28) </t>
    <phoneticPr fontId="3" type="noConversion"/>
  </si>
  <si>
    <t xml:space="preserve"> 芳六線 (IY29) </t>
    <phoneticPr fontId="3" type="noConversion"/>
  </si>
  <si>
    <t xml:space="preserve"> 芳路線 (IY33) </t>
    <phoneticPr fontId="3" type="noConversion"/>
  </si>
  <si>
    <t xml:space="preserve"> 新街線 (IY20) </t>
    <phoneticPr fontId="3" type="noConversion"/>
  </si>
  <si>
    <t xml:space="preserve"> 芳林線 (IY34) </t>
    <phoneticPr fontId="3" type="noConversion"/>
  </si>
  <si>
    <t xml:space="preserve"> 芳街線 (IY35) </t>
    <phoneticPr fontId="3" type="noConversion"/>
  </si>
  <si>
    <t xml:space="preserve"> 永興線 (IY24) </t>
    <phoneticPr fontId="3" type="noConversion"/>
  </si>
  <si>
    <t xml:space="preserve"> 芳鵬線 (IY27) </t>
    <phoneticPr fontId="3" type="noConversion"/>
  </si>
  <si>
    <t xml:space="preserve"> 芳聚線 (IY26) </t>
    <phoneticPr fontId="3" type="noConversion"/>
  </si>
  <si>
    <t xml:space="preserve"> 芳南線 (IY22) </t>
    <phoneticPr fontId="3" type="noConversion"/>
  </si>
  <si>
    <t xml:space="preserve"> 芳北線 (IY23) </t>
    <phoneticPr fontId="3" type="noConversion"/>
  </si>
  <si>
    <t xml:space="preserve"> 芳麗線 (IY25) </t>
    <phoneticPr fontId="3" type="noConversion"/>
  </si>
  <si>
    <t xml:space="preserve"> 員東DS_IU </t>
    <phoneticPr fontId="3" type="noConversion"/>
  </si>
  <si>
    <t xml:space="preserve"> IU21 (IU21) </t>
    <phoneticPr fontId="3" type="noConversion"/>
  </si>
  <si>
    <t xml:space="preserve"> 宏進線 (IU22) </t>
    <phoneticPr fontId="3" type="noConversion"/>
  </si>
  <si>
    <t xml:space="preserve"> 中崙線 (IU23) </t>
    <phoneticPr fontId="3" type="noConversion"/>
  </si>
  <si>
    <t xml:space="preserve"> 東山線 (IU24) </t>
    <phoneticPr fontId="3" type="noConversion"/>
  </si>
  <si>
    <t xml:space="preserve"> 湖水線 (IU25) </t>
    <phoneticPr fontId="3" type="noConversion"/>
  </si>
  <si>
    <t xml:space="preserve"> IU26 (IU26) </t>
    <phoneticPr fontId="3" type="noConversion"/>
  </si>
  <si>
    <t xml:space="preserve"> 東新線 (IU31) </t>
    <phoneticPr fontId="3" type="noConversion"/>
  </si>
  <si>
    <t xml:space="preserve"> 西東線 (IU32) </t>
    <phoneticPr fontId="3" type="noConversion"/>
  </si>
  <si>
    <t xml:space="preserve"> 三民線 (IU33) </t>
    <phoneticPr fontId="3" type="noConversion"/>
  </si>
  <si>
    <t xml:space="preserve"> IU34 (IU34) </t>
    <phoneticPr fontId="3" type="noConversion"/>
  </si>
  <si>
    <t xml:space="preserve"> 東羽線 (IU27) </t>
    <phoneticPr fontId="3" type="noConversion"/>
  </si>
  <si>
    <t xml:space="preserve"> 東北線 (IU28) </t>
    <phoneticPr fontId="3" type="noConversion"/>
  </si>
  <si>
    <t xml:space="preserve"> 東水線 (IU29) </t>
    <phoneticPr fontId="3" type="noConversion"/>
  </si>
  <si>
    <t xml:space="preserve"> 三條線 (IU30) </t>
    <phoneticPr fontId="3" type="noConversion"/>
  </si>
  <si>
    <t xml:space="preserve"> 山腳線 (IU35) </t>
    <phoneticPr fontId="3" type="noConversion"/>
  </si>
  <si>
    <t xml:space="preserve"> 鎮興線 (IU36) </t>
    <phoneticPr fontId="3" type="noConversion"/>
  </si>
  <si>
    <t xml:space="preserve"> 東門線 (IU37) </t>
    <phoneticPr fontId="3" type="noConversion"/>
  </si>
  <si>
    <t xml:space="preserve"> 金安線 (IU38) </t>
    <phoneticPr fontId="3" type="noConversion"/>
  </si>
  <si>
    <t xml:space="preserve"> IU39 (IU39) </t>
    <phoneticPr fontId="3" type="noConversion"/>
  </si>
  <si>
    <t xml:space="preserve"> IU40 (IU40) </t>
    <phoneticPr fontId="3" type="noConversion"/>
  </si>
  <si>
    <t xml:space="preserve"> 員林DS_9C </t>
    <phoneticPr fontId="3" type="noConversion"/>
  </si>
  <si>
    <t xml:space="preserve"> 9C20 (9C20) </t>
    <phoneticPr fontId="3" type="noConversion"/>
  </si>
  <si>
    <t xml:space="preserve"> 9C21 (9C21) </t>
    <phoneticPr fontId="3" type="noConversion"/>
  </si>
  <si>
    <t xml:space="preserve"> 9C22 (9C22) </t>
    <phoneticPr fontId="3" type="noConversion"/>
  </si>
  <si>
    <t xml:space="preserve"> 9C23 (9C23) </t>
    <phoneticPr fontId="3" type="noConversion"/>
  </si>
  <si>
    <t xml:space="preserve"> 9C24 (9C24) </t>
    <phoneticPr fontId="3" type="noConversion"/>
  </si>
  <si>
    <t xml:space="preserve"> 9C25 (9C25) </t>
    <phoneticPr fontId="3" type="noConversion"/>
  </si>
  <si>
    <t xml:space="preserve"> 9C26 (9C26) </t>
    <phoneticPr fontId="3" type="noConversion"/>
  </si>
  <si>
    <t xml:space="preserve"> 9C27 (9C27) </t>
    <phoneticPr fontId="3" type="noConversion"/>
  </si>
  <si>
    <t xml:space="preserve"> 9C28 (9C28) </t>
    <phoneticPr fontId="3" type="noConversion"/>
  </si>
  <si>
    <t xml:space="preserve"> 9C29 (9C29) </t>
    <phoneticPr fontId="3" type="noConversion"/>
  </si>
  <si>
    <t xml:space="preserve"> 9C40 (9C40) </t>
    <phoneticPr fontId="3" type="noConversion"/>
  </si>
  <si>
    <t xml:space="preserve"> 9C41 (9C41) </t>
    <phoneticPr fontId="3" type="noConversion"/>
  </si>
  <si>
    <t xml:space="preserve"> 9C42 (9C42) </t>
    <phoneticPr fontId="3" type="noConversion"/>
  </si>
  <si>
    <t xml:space="preserve"> 9C43 (9C43) </t>
    <phoneticPr fontId="3" type="noConversion"/>
  </si>
  <si>
    <t xml:space="preserve"> 9C44 (9C44) </t>
    <phoneticPr fontId="3" type="noConversion"/>
  </si>
  <si>
    <t xml:space="preserve"> 9C45 (9C45) </t>
    <phoneticPr fontId="3" type="noConversion"/>
  </si>
  <si>
    <t xml:space="preserve"> 9C46 (9C46) </t>
    <phoneticPr fontId="3" type="noConversion"/>
  </si>
  <si>
    <t xml:space="preserve"> 9C47 (9C47) </t>
    <phoneticPr fontId="3" type="noConversion"/>
  </si>
  <si>
    <t xml:space="preserve"> 9C48 (9C48) </t>
    <phoneticPr fontId="3" type="noConversion"/>
  </si>
  <si>
    <t xml:space="preserve"> 9C49 (9C49) </t>
    <phoneticPr fontId="3" type="noConversion"/>
  </si>
  <si>
    <t xml:space="preserve"> 員南SS_IL </t>
    <phoneticPr fontId="3" type="noConversion"/>
  </si>
  <si>
    <t xml:space="preserve"> 萬年線 (IL27) </t>
    <phoneticPr fontId="3" type="noConversion"/>
  </si>
  <si>
    <t xml:space="preserve"> 南靖線 (IL22) </t>
    <phoneticPr fontId="3" type="noConversion"/>
  </si>
  <si>
    <t xml:space="preserve"> 經口線 (IL21) </t>
    <phoneticPr fontId="3" type="noConversion"/>
  </si>
  <si>
    <t xml:space="preserve"> 太平線 (IL23) </t>
    <phoneticPr fontId="3" type="noConversion"/>
  </si>
  <si>
    <t xml:space="preserve"> 中央線 (IL24) </t>
    <phoneticPr fontId="3" type="noConversion"/>
  </si>
  <si>
    <t xml:space="preserve"> 大華線 (IL32) </t>
    <phoneticPr fontId="3" type="noConversion"/>
  </si>
  <si>
    <t xml:space="preserve"> 瓦瑤線 (IL29) </t>
    <phoneticPr fontId="3" type="noConversion"/>
  </si>
  <si>
    <t xml:space="preserve"> 百果線 (IL20) </t>
    <phoneticPr fontId="3" type="noConversion"/>
  </si>
  <si>
    <t xml:space="preserve"> 溝皂線 (IL25) </t>
    <phoneticPr fontId="3" type="noConversion"/>
  </si>
  <si>
    <t xml:space="preserve"> 大饒線 (IL26) </t>
    <phoneticPr fontId="3" type="noConversion"/>
  </si>
  <si>
    <t xml:space="preserve"> F14 (F14) </t>
    <phoneticPr fontId="3" type="noConversion"/>
  </si>
  <si>
    <t xml:space="preserve"> 南門線 (IL30) </t>
    <phoneticPr fontId="3" type="noConversion"/>
  </si>
  <si>
    <t xml:space="preserve"> 五汴線 (IL28) </t>
    <phoneticPr fontId="3" type="noConversion"/>
  </si>
  <si>
    <t xml:space="preserve"> 莒光線 (IL31) </t>
    <phoneticPr fontId="3" type="noConversion"/>
  </si>
  <si>
    <t xml:space="preserve"> 埔鹽SS_9J </t>
    <phoneticPr fontId="3" type="noConversion"/>
  </si>
  <si>
    <t xml:space="preserve"> 9J11 (9J11) </t>
    <phoneticPr fontId="3" type="noConversion"/>
  </si>
  <si>
    <t xml:space="preserve"> 9J12 (9J12) </t>
    <phoneticPr fontId="3" type="noConversion"/>
  </si>
  <si>
    <t xml:space="preserve"> 9J13 (9J13) </t>
    <phoneticPr fontId="3" type="noConversion"/>
  </si>
  <si>
    <t xml:space="preserve"> 9J14 (9J14) </t>
    <phoneticPr fontId="3" type="noConversion"/>
  </si>
  <si>
    <t xml:space="preserve"> 9J15 (9J15) </t>
    <phoneticPr fontId="3" type="noConversion"/>
  </si>
  <si>
    <t xml:space="preserve"> 9J21 (9J21) </t>
    <phoneticPr fontId="3" type="noConversion"/>
  </si>
  <si>
    <t xml:space="preserve"> 9J24 (9J24) </t>
    <phoneticPr fontId="3" type="noConversion"/>
  </si>
  <si>
    <t xml:space="preserve"> 9J25 (9J25) </t>
    <phoneticPr fontId="3" type="noConversion"/>
  </si>
  <si>
    <t xml:space="preserve"> 9J22 (9J22) </t>
    <phoneticPr fontId="3" type="noConversion"/>
  </si>
  <si>
    <t xml:space="preserve"> 9J23 (9J23) </t>
    <phoneticPr fontId="3" type="noConversion"/>
  </si>
  <si>
    <t xml:space="preserve"> 9J31 (9J31) </t>
    <phoneticPr fontId="3" type="noConversion"/>
  </si>
  <si>
    <t xml:space="preserve"> 9J32 (9J32) </t>
    <phoneticPr fontId="3" type="noConversion"/>
  </si>
  <si>
    <t xml:space="preserve"> 9J33 (9J33) </t>
    <phoneticPr fontId="3" type="noConversion"/>
  </si>
  <si>
    <t xml:space="preserve"> 9J34 (9J34) </t>
    <phoneticPr fontId="3" type="noConversion"/>
  </si>
  <si>
    <t xml:space="preserve"> 9J35 (9J35) </t>
    <phoneticPr fontId="3" type="noConversion"/>
  </si>
  <si>
    <t xml:space="preserve"> 草港DS_9H </t>
    <phoneticPr fontId="3" type="noConversion"/>
  </si>
  <si>
    <t xml:space="preserve"> 9H20 (9H20) </t>
    <phoneticPr fontId="3" type="noConversion"/>
  </si>
  <si>
    <t xml:space="preserve"> 下港線 (9H21) </t>
    <phoneticPr fontId="3" type="noConversion"/>
  </si>
  <si>
    <t xml:space="preserve"> 草塭線 (9H22) </t>
    <phoneticPr fontId="3" type="noConversion"/>
  </si>
  <si>
    <t xml:space="preserve"> 崙尾線 (9H23) </t>
    <phoneticPr fontId="3" type="noConversion"/>
  </si>
  <si>
    <t xml:space="preserve"> 崙草線 (9H24) </t>
    <phoneticPr fontId="3" type="noConversion"/>
  </si>
  <si>
    <t xml:space="preserve"> 南勢線 (9H25) </t>
    <phoneticPr fontId="3" type="noConversion"/>
  </si>
  <si>
    <t xml:space="preserve"> 草洋線 (9H26) </t>
    <phoneticPr fontId="3" type="noConversion"/>
  </si>
  <si>
    <t xml:space="preserve"> 草港線 (9H27) </t>
    <phoneticPr fontId="3" type="noConversion"/>
  </si>
  <si>
    <t xml:space="preserve"> 草莊線 (9H28) </t>
    <phoneticPr fontId="3" type="noConversion"/>
  </si>
  <si>
    <t xml:space="preserve"> 草東線 (9H29) </t>
    <phoneticPr fontId="3" type="noConversion"/>
  </si>
  <si>
    <t xml:space="preserve"> 9H30 (9H30) </t>
    <phoneticPr fontId="3" type="noConversion"/>
  </si>
  <si>
    <t xml:space="preserve"> 西崙線 (9H31) </t>
    <phoneticPr fontId="3" type="noConversion"/>
  </si>
  <si>
    <t xml:space="preserve"> 草一線 (9H32) </t>
    <phoneticPr fontId="3" type="noConversion"/>
  </si>
  <si>
    <t xml:space="preserve"> 草鹿線 (9H33) </t>
    <phoneticPr fontId="3" type="noConversion"/>
  </si>
  <si>
    <t xml:space="preserve"> 頂山線 (9H34) </t>
    <phoneticPr fontId="3" type="noConversion"/>
  </si>
  <si>
    <t xml:space="preserve"> 草中線 (9H35) </t>
    <phoneticPr fontId="3" type="noConversion"/>
  </si>
  <si>
    <t xml:space="preserve"> 草子線 (9H36) </t>
    <phoneticPr fontId="3" type="noConversion"/>
  </si>
  <si>
    <t xml:space="preserve"> 東正線 (9H37) </t>
    <phoneticPr fontId="3" type="noConversion"/>
  </si>
  <si>
    <t xml:space="preserve"> 草嶺線 (9H38) </t>
    <phoneticPr fontId="3" type="noConversion"/>
  </si>
  <si>
    <t xml:space="preserve"> 草伸線 (9H39) </t>
    <phoneticPr fontId="3" type="noConversion"/>
  </si>
  <si>
    <t xml:space="preserve"> 草湖SS_IS </t>
    <phoneticPr fontId="3" type="noConversion"/>
  </si>
  <si>
    <t xml:space="preserve"> 草北線 (IS20) </t>
    <phoneticPr fontId="3" type="noConversion"/>
  </si>
  <si>
    <t xml:space="preserve"> 竹寮線 (IS21) </t>
    <phoneticPr fontId="3" type="noConversion"/>
  </si>
  <si>
    <t xml:space="preserve"> 趙甲線 (IS22) </t>
    <phoneticPr fontId="3" type="noConversion"/>
  </si>
  <si>
    <t xml:space="preserve"> 建平線 (IS27) </t>
    <phoneticPr fontId="3" type="noConversion"/>
  </si>
  <si>
    <t xml:space="preserve"> 胡厝線 (IS29) </t>
    <phoneticPr fontId="3" type="noConversion"/>
  </si>
  <si>
    <t xml:space="preserve"> 八甲線 (IS26) </t>
    <phoneticPr fontId="3" type="noConversion"/>
  </si>
  <si>
    <t xml:space="preserve"> 川邊線 (IS25) </t>
    <phoneticPr fontId="3" type="noConversion"/>
  </si>
  <si>
    <t xml:space="preserve"> 草苑線 (IS23) </t>
    <phoneticPr fontId="3" type="noConversion"/>
  </si>
  <si>
    <t xml:space="preserve"> 崙腳線 (IS24) </t>
    <phoneticPr fontId="3" type="noConversion"/>
  </si>
  <si>
    <t xml:space="preserve"> 興海線 (IS28) </t>
    <phoneticPr fontId="3" type="noConversion"/>
  </si>
  <si>
    <t xml:space="preserve"> 鹿西DS_9F </t>
    <phoneticPr fontId="3" type="noConversion"/>
  </si>
  <si>
    <t xml:space="preserve"> 9F51 (9F51) </t>
    <phoneticPr fontId="3" type="noConversion"/>
  </si>
  <si>
    <t xml:space="preserve"> 9F52 (9F52) </t>
    <phoneticPr fontId="3" type="noConversion"/>
  </si>
  <si>
    <t xml:space="preserve"> 9F53 (9F53) </t>
    <phoneticPr fontId="3" type="noConversion"/>
  </si>
  <si>
    <t xml:space="preserve"> 9F54 (9F54) </t>
    <phoneticPr fontId="3" type="noConversion"/>
  </si>
  <si>
    <t xml:space="preserve"> 9F55 (9F55) </t>
    <phoneticPr fontId="3" type="noConversion"/>
  </si>
  <si>
    <t xml:space="preserve"> 9F56 (9F56) </t>
    <phoneticPr fontId="3" type="noConversion"/>
  </si>
  <si>
    <t xml:space="preserve"> 9F57 (9F57) </t>
    <phoneticPr fontId="3" type="noConversion"/>
  </si>
  <si>
    <t xml:space="preserve"> 9F58 (9F58) </t>
    <phoneticPr fontId="3" type="noConversion"/>
  </si>
  <si>
    <t xml:space="preserve"> 9F61 (9F61) </t>
    <phoneticPr fontId="3" type="noConversion"/>
  </si>
  <si>
    <t xml:space="preserve"> 9F62 (9F62) </t>
    <phoneticPr fontId="3" type="noConversion"/>
  </si>
  <si>
    <t xml:space="preserve"> 9F63 (9F63) </t>
    <phoneticPr fontId="3" type="noConversion"/>
  </si>
  <si>
    <t xml:space="preserve"> 9F64 (9F64) </t>
    <phoneticPr fontId="3" type="noConversion"/>
  </si>
  <si>
    <t xml:space="preserve"> 9F65 (9F65) </t>
    <phoneticPr fontId="3" type="noConversion"/>
  </si>
  <si>
    <t xml:space="preserve"> 9F66 (9F66) </t>
    <phoneticPr fontId="3" type="noConversion"/>
  </si>
  <si>
    <t xml:space="preserve"> 9F67 (9F67) </t>
    <phoneticPr fontId="3" type="noConversion"/>
  </si>
  <si>
    <t xml:space="preserve"> 9F68 (9F68) </t>
    <phoneticPr fontId="3" type="noConversion"/>
  </si>
  <si>
    <t xml:space="preserve"> 鹿東DS_IO </t>
    <phoneticPr fontId="3" type="noConversion"/>
  </si>
  <si>
    <t xml:space="preserve"> IO51 (IO51) </t>
    <phoneticPr fontId="3" type="noConversion"/>
  </si>
  <si>
    <t xml:space="preserve"> IO52 (IO52) </t>
    <phoneticPr fontId="3" type="noConversion"/>
  </si>
  <si>
    <t xml:space="preserve"> IO53 (IO53) </t>
    <phoneticPr fontId="3" type="noConversion"/>
  </si>
  <si>
    <t xml:space="preserve"> IO54 (IO54) </t>
    <phoneticPr fontId="3" type="noConversion"/>
  </si>
  <si>
    <t xml:space="preserve"> IO55 (IO55) </t>
    <phoneticPr fontId="3" type="noConversion"/>
  </si>
  <si>
    <t xml:space="preserve"> IO56 (IO56) </t>
    <phoneticPr fontId="3" type="noConversion"/>
  </si>
  <si>
    <t xml:space="preserve"> IO61 (IO61) </t>
    <phoneticPr fontId="3" type="noConversion"/>
  </si>
  <si>
    <t xml:space="preserve"> IO64 (IO64) </t>
    <phoneticPr fontId="3" type="noConversion"/>
  </si>
  <si>
    <t xml:space="preserve"> IO65 (IO65) </t>
    <phoneticPr fontId="3" type="noConversion"/>
  </si>
  <si>
    <t xml:space="preserve"> IO62 (IO62) </t>
    <phoneticPr fontId="3" type="noConversion"/>
  </si>
  <si>
    <t xml:space="preserve"> IO63 (IO63) </t>
    <phoneticPr fontId="3" type="noConversion"/>
  </si>
  <si>
    <t xml:space="preserve"> IO66 (IO66) </t>
    <phoneticPr fontId="3" type="noConversion"/>
  </si>
  <si>
    <t xml:space="preserve"> #3DTR </t>
    <phoneticPr fontId="3" type="noConversion"/>
  </si>
  <si>
    <t xml:space="preserve"> IO76 (IO76) </t>
    <phoneticPr fontId="3" type="noConversion"/>
  </si>
  <si>
    <t xml:space="preserve"> IO75 (IO75) </t>
    <phoneticPr fontId="3" type="noConversion"/>
  </si>
  <si>
    <t xml:space="preserve"> IO73 (IO73) </t>
    <phoneticPr fontId="3" type="noConversion"/>
  </si>
  <si>
    <t xml:space="preserve"> IO74 (IO74) </t>
    <phoneticPr fontId="3" type="noConversion"/>
  </si>
  <si>
    <t xml:space="preserve"> IO72 (IO72) </t>
    <phoneticPr fontId="3" type="noConversion"/>
  </si>
  <si>
    <t xml:space="preserve"> IO71 (IO71) </t>
    <phoneticPr fontId="3" type="noConversion"/>
  </si>
  <si>
    <t xml:space="preserve"> IO26 (IO26) </t>
    <phoneticPr fontId="3" type="noConversion"/>
  </si>
  <si>
    <t xml:space="preserve"> IO25 (IO25) </t>
    <phoneticPr fontId="3" type="noConversion"/>
  </si>
  <si>
    <t xml:space="preserve"> IO24 (IO24) </t>
    <phoneticPr fontId="3" type="noConversion"/>
  </si>
  <si>
    <t xml:space="preserve"> IO23 (IO23) </t>
    <phoneticPr fontId="3" type="noConversion"/>
  </si>
  <si>
    <t xml:space="preserve"> IO22 (IO22) </t>
    <phoneticPr fontId="3" type="noConversion"/>
  </si>
  <si>
    <t xml:space="preserve"> IO21 (IO21) </t>
    <phoneticPr fontId="3" type="noConversion"/>
  </si>
  <si>
    <t xml:space="preserve"> 鹿港SS_IB </t>
    <phoneticPr fontId="3" type="noConversion"/>
  </si>
  <si>
    <t xml:space="preserve"> 二港線 (IB20) </t>
    <phoneticPr fontId="3" type="noConversion"/>
  </si>
  <si>
    <t xml:space="preserve"> 海埔線 (IB22) </t>
    <phoneticPr fontId="3" type="noConversion"/>
  </si>
  <si>
    <t xml:space="preserve"> 下庄線 (IB30) </t>
    <phoneticPr fontId="3" type="noConversion"/>
  </si>
  <si>
    <t xml:space="preserve"> 鹿一線 (IB31) </t>
    <phoneticPr fontId="3" type="noConversion"/>
  </si>
  <si>
    <t xml:space="preserve"> 橋頭線 (IB21) </t>
    <phoneticPr fontId="3" type="noConversion"/>
  </si>
  <si>
    <t xml:space="preserve"> 龍山線 (IB28) </t>
    <phoneticPr fontId="3" type="noConversion"/>
  </si>
  <si>
    <t xml:space="preserve"> 鹽場線 (IB25) </t>
    <phoneticPr fontId="3" type="noConversion"/>
  </si>
  <si>
    <t xml:space="preserve"> 鹿三線 (IB33) </t>
    <phoneticPr fontId="3" type="noConversion"/>
  </si>
  <si>
    <t xml:space="preserve"> 鹿東線 (IB27) </t>
    <phoneticPr fontId="3" type="noConversion"/>
  </si>
  <si>
    <t xml:space="preserve"> 鹿溪線 (IB24) </t>
    <phoneticPr fontId="3" type="noConversion"/>
  </si>
  <si>
    <t xml:space="preserve"> 永豐線 (IB34) </t>
    <phoneticPr fontId="3" type="noConversion"/>
  </si>
  <si>
    <t xml:space="preserve"> 鹿管線 (IB29) </t>
    <phoneticPr fontId="3" type="noConversion"/>
  </si>
  <si>
    <t xml:space="preserve"> 鹿二線 (IB32) </t>
    <phoneticPr fontId="3" type="noConversion"/>
  </si>
  <si>
    <t xml:space="preserve"> 頂厝線 (IB26) </t>
    <phoneticPr fontId="3" type="noConversion"/>
  </si>
  <si>
    <t xml:space="preserve"> 鹿中線 (IB23) </t>
    <phoneticPr fontId="3" type="noConversion"/>
  </si>
  <si>
    <t xml:space="preserve"> 溝墘SS_IT </t>
    <phoneticPr fontId="3" type="noConversion"/>
  </si>
  <si>
    <t xml:space="preserve"> 嘉佃線 (IT29) </t>
    <phoneticPr fontId="3" type="noConversion"/>
  </si>
  <si>
    <t xml:space="preserve"> 頭崙線 (IT22) </t>
    <phoneticPr fontId="3" type="noConversion"/>
  </si>
  <si>
    <t xml:space="preserve"> 溝南線 (IT34) </t>
    <phoneticPr fontId="3" type="noConversion"/>
  </si>
  <si>
    <t xml:space="preserve"> 馬興線 (IT23) </t>
    <phoneticPr fontId="3" type="noConversion"/>
  </si>
  <si>
    <t xml:space="preserve"> 葉厝線 (IT25) </t>
    <phoneticPr fontId="3" type="noConversion"/>
  </si>
  <si>
    <t xml:space="preserve"> 棋盤線 (IT24) </t>
    <phoneticPr fontId="3" type="noConversion"/>
  </si>
  <si>
    <t xml:space="preserve"> 鎮平線 (IT20) </t>
    <phoneticPr fontId="3" type="noConversion"/>
  </si>
  <si>
    <t xml:space="preserve"> 溝中線 (IT32) </t>
    <phoneticPr fontId="3" type="noConversion"/>
  </si>
  <si>
    <t xml:space="preserve"> 溝東線 (IT33) </t>
    <phoneticPr fontId="3" type="noConversion"/>
  </si>
  <si>
    <t xml:space="preserve"> 南海線 (IT27) </t>
    <phoneticPr fontId="3" type="noConversion"/>
  </si>
  <si>
    <t xml:space="preserve"> 頂番線 (IT21) </t>
    <phoneticPr fontId="3" type="noConversion"/>
  </si>
  <si>
    <t xml:space="preserve"> 溝圳線 (IT30) </t>
    <phoneticPr fontId="3" type="noConversion"/>
  </si>
  <si>
    <t xml:space="preserve"> 溝北線 (IT26) </t>
    <phoneticPr fontId="3" type="noConversion"/>
  </si>
  <si>
    <t xml:space="preserve"> 溝鹿線 (IT31) </t>
    <phoneticPr fontId="3" type="noConversion"/>
  </si>
  <si>
    <t xml:space="preserve"> 三永線 (IT28) </t>
    <phoneticPr fontId="3" type="noConversion"/>
  </si>
  <si>
    <t xml:space="preserve"> 溪州SS_IF </t>
    <phoneticPr fontId="3" type="noConversion"/>
  </si>
  <si>
    <t xml:space="preserve"> 埤頭線 (IF21) </t>
    <phoneticPr fontId="3" type="noConversion"/>
  </si>
  <si>
    <t xml:space="preserve"> 下霸線 (IF25) </t>
    <phoneticPr fontId="3" type="noConversion"/>
  </si>
  <si>
    <t xml:space="preserve"> 田頭線 (IF30) </t>
    <phoneticPr fontId="3" type="noConversion"/>
  </si>
  <si>
    <t xml:space="preserve"> 溪工線 (IF33) </t>
    <phoneticPr fontId="3" type="noConversion"/>
  </si>
  <si>
    <t xml:space="preserve"> 農場線 (IF34) </t>
    <phoneticPr fontId="3" type="noConversion"/>
  </si>
  <si>
    <t xml:space="preserve"> 溪竹線 (IF31) </t>
    <phoneticPr fontId="3" type="noConversion"/>
  </si>
  <si>
    <t xml:space="preserve"> 潮洋線 (IF22) </t>
    <phoneticPr fontId="3" type="noConversion"/>
  </si>
  <si>
    <t xml:space="preserve"> 路口線 (IF23) </t>
    <phoneticPr fontId="3" type="noConversion"/>
  </si>
  <si>
    <t xml:space="preserve"> 埤工線 (IF24) </t>
    <phoneticPr fontId="3" type="noConversion"/>
  </si>
  <si>
    <t xml:space="preserve"> 埔尾線 (IF26) </t>
    <phoneticPr fontId="3" type="noConversion"/>
  </si>
  <si>
    <t xml:space="preserve"> IF35 (IF35) </t>
    <phoneticPr fontId="3" type="noConversion"/>
  </si>
  <si>
    <t xml:space="preserve"> IF38 (IF38) </t>
    <phoneticPr fontId="3" type="noConversion"/>
  </si>
  <si>
    <t xml:space="preserve"> IF39 (IF39) </t>
    <phoneticPr fontId="3" type="noConversion"/>
  </si>
  <si>
    <t xml:space="preserve"> IF36 (IF36) </t>
    <phoneticPr fontId="3" type="noConversion"/>
  </si>
  <si>
    <t xml:space="preserve"> IF37 (IF37) </t>
    <phoneticPr fontId="3" type="noConversion"/>
  </si>
  <si>
    <t xml:space="preserve"> 元埔線 (IF27) </t>
    <phoneticPr fontId="3" type="noConversion"/>
  </si>
  <si>
    <t xml:space="preserve"> 溪斗線 (IF20) </t>
    <phoneticPr fontId="3" type="noConversion"/>
  </si>
  <si>
    <t xml:space="preserve"> 南州線 (IF28) </t>
    <phoneticPr fontId="3" type="noConversion"/>
  </si>
  <si>
    <t xml:space="preserve"> 溪林線 (IF32) </t>
    <phoneticPr fontId="3" type="noConversion"/>
  </si>
  <si>
    <t xml:space="preserve"> 合興線 (IF29) </t>
    <phoneticPr fontId="3" type="noConversion"/>
  </si>
  <si>
    <t xml:space="preserve"> 溪湖SS_ID </t>
    <phoneticPr fontId="3" type="noConversion"/>
  </si>
  <si>
    <t xml:space="preserve"> 西寮線 (ID20) </t>
    <phoneticPr fontId="3" type="noConversion"/>
  </si>
  <si>
    <t xml:space="preserve"> 湖南線 (ID23) </t>
    <phoneticPr fontId="3" type="noConversion"/>
  </si>
  <si>
    <t xml:space="preserve"> 溪湖線 (ID28) </t>
    <phoneticPr fontId="3" type="noConversion"/>
  </si>
  <si>
    <t xml:space="preserve"> 湳底線 (ID26) </t>
    <phoneticPr fontId="3" type="noConversion"/>
  </si>
  <si>
    <t xml:space="preserve"> 湖北線 (ID31) </t>
    <phoneticPr fontId="3" type="noConversion"/>
  </si>
  <si>
    <t xml:space="preserve"> 湖中線 (ID30) </t>
    <phoneticPr fontId="3" type="noConversion"/>
  </si>
  <si>
    <t xml:space="preserve"> 溪東線 (ID24) </t>
    <phoneticPr fontId="3" type="noConversion"/>
  </si>
  <si>
    <t xml:space="preserve"> 二重線 (ID21) </t>
    <phoneticPr fontId="3" type="noConversion"/>
  </si>
  <si>
    <t xml:space="preserve"> 南新線 (ID29) </t>
    <phoneticPr fontId="3" type="noConversion"/>
  </si>
  <si>
    <t xml:space="preserve"> 東寮線 (ID25) </t>
    <phoneticPr fontId="3" type="noConversion"/>
  </si>
  <si>
    <t xml:space="preserve"> 巫厝線 (ID27) </t>
    <phoneticPr fontId="3" type="noConversion"/>
  </si>
  <si>
    <t xml:space="preserve"> 番婆線 (ID32) </t>
    <phoneticPr fontId="3" type="noConversion"/>
  </si>
  <si>
    <t xml:space="preserve"> 湖西線 (ID22) </t>
    <phoneticPr fontId="3" type="noConversion"/>
  </si>
  <si>
    <t xml:space="preserve"> 彰化DS_IK </t>
    <phoneticPr fontId="3" type="noConversion"/>
  </si>
  <si>
    <t xml:space="preserve"> IK30 (IK30) </t>
    <phoneticPr fontId="3" type="noConversion"/>
  </si>
  <si>
    <t xml:space="preserve"> IK31 (IK31) </t>
    <phoneticPr fontId="3" type="noConversion"/>
  </si>
  <si>
    <t xml:space="preserve"> IK32 (IK32) </t>
    <phoneticPr fontId="3" type="noConversion"/>
  </si>
  <si>
    <t xml:space="preserve"> IK33 (IK33) </t>
    <phoneticPr fontId="3" type="noConversion"/>
  </si>
  <si>
    <t xml:space="preserve"> IK34 (IK34) </t>
    <phoneticPr fontId="3" type="noConversion"/>
  </si>
  <si>
    <t xml:space="preserve"> IK35 (IK35) </t>
    <phoneticPr fontId="3" type="noConversion"/>
  </si>
  <si>
    <t xml:space="preserve"> IK49 (IK49) </t>
    <phoneticPr fontId="3" type="noConversion"/>
  </si>
  <si>
    <t xml:space="preserve"> IK48 (IK48) </t>
    <phoneticPr fontId="3" type="noConversion"/>
  </si>
  <si>
    <t xml:space="preserve"> IK47 (IK47) </t>
    <phoneticPr fontId="3" type="noConversion"/>
  </si>
  <si>
    <t xml:space="preserve"> IK46 (IK46) </t>
    <phoneticPr fontId="3" type="noConversion"/>
  </si>
  <si>
    <t xml:space="preserve"> IK36 (IK36) </t>
    <phoneticPr fontId="3" type="noConversion"/>
  </si>
  <si>
    <t xml:space="preserve"> IK37 (IK37) </t>
    <phoneticPr fontId="3" type="noConversion"/>
  </si>
  <si>
    <t xml:space="preserve"> IK38 (IK38) </t>
    <phoneticPr fontId="3" type="noConversion"/>
  </si>
  <si>
    <t xml:space="preserve"> IK39 (IK39) </t>
    <phoneticPr fontId="3" type="noConversion"/>
  </si>
  <si>
    <t xml:space="preserve"> IK45 (IK45) </t>
    <phoneticPr fontId="3" type="noConversion"/>
  </si>
  <si>
    <t xml:space="preserve"> IK44 (IK44) </t>
    <phoneticPr fontId="3" type="noConversion"/>
  </si>
  <si>
    <t xml:space="preserve"> IK43 (IK43) </t>
    <phoneticPr fontId="3" type="noConversion"/>
  </si>
  <si>
    <t xml:space="preserve"> IK42 (IK42) </t>
    <phoneticPr fontId="3" type="noConversion"/>
  </si>
  <si>
    <t xml:space="preserve"> IK41 (IK41) </t>
    <phoneticPr fontId="3" type="noConversion"/>
  </si>
  <si>
    <t xml:space="preserve"> IK40 (IK40) </t>
    <phoneticPr fontId="3" type="noConversion"/>
  </si>
  <si>
    <t xml:space="preserve"> 彰竹DS_9N </t>
    <phoneticPr fontId="3" type="noConversion"/>
  </si>
  <si>
    <t xml:space="preserve"> 9N20 (9N20) </t>
    <phoneticPr fontId="3" type="noConversion"/>
  </si>
  <si>
    <t xml:space="preserve"> 9N21 (9N21) </t>
    <phoneticPr fontId="3" type="noConversion"/>
  </si>
  <si>
    <t xml:space="preserve"> 9N22 (9N22) </t>
    <phoneticPr fontId="3" type="noConversion"/>
  </si>
  <si>
    <t xml:space="preserve"> 9N23 (9N23) </t>
    <phoneticPr fontId="3" type="noConversion"/>
  </si>
  <si>
    <t xml:space="preserve"> 9N24 (9N24) </t>
    <phoneticPr fontId="3" type="noConversion"/>
  </si>
  <si>
    <t xml:space="preserve"> 9N25 (9N25) </t>
    <phoneticPr fontId="3" type="noConversion"/>
  </si>
  <si>
    <t xml:space="preserve"> 9N26 (9N26) </t>
    <phoneticPr fontId="3" type="noConversion"/>
  </si>
  <si>
    <t xml:space="preserve"> 9N27 (9N27) </t>
    <phoneticPr fontId="3" type="noConversion"/>
  </si>
  <si>
    <t xml:space="preserve"> 9N28 (9N28) </t>
    <phoneticPr fontId="3" type="noConversion"/>
  </si>
  <si>
    <t xml:space="preserve"> 9N29 (9N29) </t>
    <phoneticPr fontId="3" type="noConversion"/>
  </si>
  <si>
    <t xml:space="preserve"> 彰西SS_IH </t>
    <phoneticPr fontId="3" type="noConversion"/>
  </si>
  <si>
    <t xml:space="preserve"> 西鎮線 (IH27) </t>
    <phoneticPr fontId="3" type="noConversion"/>
  </si>
  <si>
    <t xml:space="preserve"> 西美線 (IH21) </t>
    <phoneticPr fontId="3" type="noConversion"/>
  </si>
  <si>
    <t xml:space="preserve"> 西安線 (IH25) </t>
    <phoneticPr fontId="3" type="noConversion"/>
  </si>
  <si>
    <t xml:space="preserve"> 下湳線 (IH24) </t>
    <phoneticPr fontId="3" type="noConversion"/>
  </si>
  <si>
    <t xml:space="preserve"> 西溝線 (IH28) </t>
    <phoneticPr fontId="3" type="noConversion"/>
  </si>
  <si>
    <t xml:space="preserve"> 建和線 (IH33) </t>
    <phoneticPr fontId="3" type="noConversion"/>
  </si>
  <si>
    <t xml:space="preserve"> 中華線 (IH32) </t>
    <phoneticPr fontId="3" type="noConversion"/>
  </si>
  <si>
    <t xml:space="preserve"> 平和線 (IH34) </t>
    <phoneticPr fontId="3" type="noConversion"/>
  </si>
  <si>
    <t xml:space="preserve"> 林森線 (IH31) </t>
    <phoneticPr fontId="3" type="noConversion"/>
  </si>
  <si>
    <t xml:space="preserve"> 崙平線 (IH35) </t>
    <phoneticPr fontId="3" type="noConversion"/>
  </si>
  <si>
    <t xml:space="preserve"> 西南線 (IH29) </t>
    <phoneticPr fontId="3" type="noConversion"/>
  </si>
  <si>
    <t xml:space="preserve"> 頂湳線 (IH23) </t>
    <phoneticPr fontId="3" type="noConversion"/>
  </si>
  <si>
    <t xml:space="preserve"> 源埤線 (IH22) </t>
    <phoneticPr fontId="3" type="noConversion"/>
  </si>
  <si>
    <t xml:space="preserve"> 西華線 (IH26) </t>
    <phoneticPr fontId="3" type="noConversion"/>
  </si>
  <si>
    <t xml:space="preserve"> 後港線 (IH20) </t>
    <phoneticPr fontId="3" type="noConversion"/>
  </si>
  <si>
    <t xml:space="preserve"> 彰東SS_IQ </t>
    <phoneticPr fontId="3" type="noConversion"/>
  </si>
  <si>
    <t xml:space="preserve"> IQ21 (IQ21) </t>
    <phoneticPr fontId="3" type="noConversion"/>
  </si>
  <si>
    <t xml:space="preserve"> IQ22 (IQ22) </t>
    <phoneticPr fontId="3" type="noConversion"/>
  </si>
  <si>
    <t xml:space="preserve"> IQ23 (IQ23) </t>
    <phoneticPr fontId="3" type="noConversion"/>
  </si>
  <si>
    <t xml:space="preserve"> IQ24 (IQ24) </t>
    <phoneticPr fontId="3" type="noConversion"/>
  </si>
  <si>
    <t xml:space="preserve"> IQ25 (IQ25) </t>
    <phoneticPr fontId="3" type="noConversion"/>
  </si>
  <si>
    <t xml:space="preserve"> IQ26 (IQ26) </t>
    <phoneticPr fontId="3" type="noConversion"/>
  </si>
  <si>
    <t xml:space="preserve"> IQ29 (IQ29) </t>
    <phoneticPr fontId="3" type="noConversion"/>
  </si>
  <si>
    <t xml:space="preserve"> IQ30 (IQ30) </t>
    <phoneticPr fontId="3" type="noConversion"/>
  </si>
  <si>
    <t xml:space="preserve"> IQ27 (IQ27) </t>
    <phoneticPr fontId="3" type="noConversion"/>
  </si>
  <si>
    <t xml:space="preserve"> IQ28 (IQ28) </t>
    <phoneticPr fontId="3" type="noConversion"/>
  </si>
  <si>
    <t xml:space="preserve"> IQ31 (IQ31) </t>
    <phoneticPr fontId="3" type="noConversion"/>
  </si>
  <si>
    <t xml:space="preserve"> IQ32 (IQ32) </t>
    <phoneticPr fontId="3" type="noConversion"/>
  </si>
  <si>
    <t xml:space="preserve"> IQ33 (IQ33) </t>
    <phoneticPr fontId="3" type="noConversion"/>
  </si>
  <si>
    <t xml:space="preserve"> IQ34 (IQ34) </t>
    <phoneticPr fontId="3" type="noConversion"/>
  </si>
  <si>
    <t xml:space="preserve"> IQ35 (IQ35) </t>
    <phoneticPr fontId="3" type="noConversion"/>
  </si>
  <si>
    <t xml:space="preserve"> 彰林ES_9M </t>
    <phoneticPr fontId="3" type="noConversion"/>
  </si>
  <si>
    <t xml:space="preserve"> 9M20 (9M20) </t>
    <phoneticPr fontId="3" type="noConversion"/>
  </si>
  <si>
    <t xml:space="preserve"> 9M21 (9M21) </t>
    <phoneticPr fontId="3" type="noConversion"/>
  </si>
  <si>
    <t xml:space="preserve"> 9M22 (9M22) </t>
    <phoneticPr fontId="3" type="noConversion"/>
  </si>
  <si>
    <t xml:space="preserve"> 9M23 (9M23) </t>
    <phoneticPr fontId="3" type="noConversion"/>
  </si>
  <si>
    <t xml:space="preserve"> 9M24 (9M24) </t>
    <phoneticPr fontId="3" type="noConversion"/>
  </si>
  <si>
    <t xml:space="preserve"> 9M25 (9M25) </t>
    <phoneticPr fontId="3" type="noConversion"/>
  </si>
  <si>
    <t xml:space="preserve"> 9M26 (9M26) </t>
    <phoneticPr fontId="3" type="noConversion"/>
  </si>
  <si>
    <t xml:space="preserve"> 9M27 (9M27) </t>
    <phoneticPr fontId="3" type="noConversion"/>
  </si>
  <si>
    <t xml:space="preserve"> 9M28 (9M28) </t>
    <phoneticPr fontId="3" type="noConversion"/>
  </si>
  <si>
    <t xml:space="preserve"> 9M29 (9M29) </t>
    <phoneticPr fontId="3" type="noConversion"/>
  </si>
  <si>
    <t xml:space="preserve"> 9M30 (9M30) </t>
    <phoneticPr fontId="3" type="noConversion"/>
  </si>
  <si>
    <t xml:space="preserve"> 9M31 (9M31) </t>
    <phoneticPr fontId="3" type="noConversion"/>
  </si>
  <si>
    <t xml:space="preserve"> 9M32 (9M32) </t>
    <phoneticPr fontId="3" type="noConversion"/>
  </si>
  <si>
    <t xml:space="preserve"> 9M33 (9M33) </t>
    <phoneticPr fontId="3" type="noConversion"/>
  </si>
  <si>
    <t xml:space="preserve"> 9M34 (9M34) </t>
    <phoneticPr fontId="3" type="noConversion"/>
  </si>
  <si>
    <t xml:space="preserve"> 9M35 (9M35) </t>
    <phoneticPr fontId="3" type="noConversion"/>
  </si>
  <si>
    <t xml:space="preserve"> 9M36 (9M36) </t>
    <phoneticPr fontId="3" type="noConversion"/>
  </si>
  <si>
    <t xml:space="preserve"> 9M37 (9M37) </t>
    <phoneticPr fontId="3" type="noConversion"/>
  </si>
  <si>
    <t xml:space="preserve"> 9M38 (9M38) </t>
    <phoneticPr fontId="3" type="noConversion"/>
  </si>
  <si>
    <t xml:space="preserve"> 9M39 (9M39) </t>
    <phoneticPr fontId="3" type="noConversion"/>
  </si>
  <si>
    <t xml:space="preserve"> 彰南SS_II </t>
    <phoneticPr fontId="3" type="noConversion"/>
  </si>
  <si>
    <t xml:space="preserve"> 縣府線 (II22) </t>
    <phoneticPr fontId="3" type="noConversion"/>
  </si>
  <si>
    <t xml:space="preserve"> 西門線 (II25) </t>
    <phoneticPr fontId="3" type="noConversion"/>
  </si>
  <si>
    <t xml:space="preserve"> 新生線 (II20) </t>
    <phoneticPr fontId="3" type="noConversion"/>
  </si>
  <si>
    <t xml:space="preserve"> 南興線 (II26) </t>
    <phoneticPr fontId="3" type="noConversion"/>
  </si>
  <si>
    <t xml:space="preserve"> 南和線 (II27) </t>
    <phoneticPr fontId="3" type="noConversion"/>
  </si>
  <si>
    <t xml:space="preserve"> 南郭線 (II32) </t>
    <phoneticPr fontId="3" type="noConversion"/>
  </si>
  <si>
    <t xml:space="preserve"> 民族線 (II31) </t>
    <phoneticPr fontId="3" type="noConversion"/>
  </si>
  <si>
    <t xml:space="preserve"> 民權線 (II34) </t>
    <phoneticPr fontId="3" type="noConversion"/>
  </si>
  <si>
    <t xml:space="preserve"> 虎山線 (II30) </t>
    <phoneticPr fontId="3" type="noConversion"/>
  </si>
  <si>
    <t xml:space="preserve"> 大埔線 (II28) </t>
    <phoneticPr fontId="3" type="noConversion"/>
  </si>
  <si>
    <t xml:space="preserve"> 建寶線 (II24) </t>
    <phoneticPr fontId="3" type="noConversion"/>
  </si>
  <si>
    <t xml:space="preserve"> 天祥線 (II33) </t>
    <phoneticPr fontId="3" type="noConversion"/>
  </si>
  <si>
    <t xml:space="preserve"> 南瑤線 (II21) </t>
    <phoneticPr fontId="3" type="noConversion"/>
  </si>
  <si>
    <t xml:space="preserve"> 口庄線 (II29) </t>
    <phoneticPr fontId="3" type="noConversion"/>
  </si>
  <si>
    <t xml:space="preserve"> 田寮線 (II23) </t>
    <phoneticPr fontId="3" type="noConversion"/>
  </si>
  <si>
    <t xml:space="preserve"> 彰新DS_IA </t>
    <phoneticPr fontId="3" type="noConversion"/>
  </si>
  <si>
    <t xml:space="preserve"> 民生線 (IA28) </t>
    <phoneticPr fontId="3" type="noConversion"/>
  </si>
  <si>
    <t xml:space="preserve"> 北部線 (IA37) </t>
    <phoneticPr fontId="3" type="noConversion"/>
  </si>
  <si>
    <t xml:space="preserve"> 磚瑤線 (IA30) </t>
    <phoneticPr fontId="3" type="noConversion"/>
  </si>
  <si>
    <t xml:space="preserve"> 鐵山線 (IA32) </t>
    <phoneticPr fontId="3" type="noConversion"/>
  </si>
  <si>
    <t xml:space="preserve"> 彰茂線 (IA35) </t>
    <phoneticPr fontId="3" type="noConversion"/>
  </si>
  <si>
    <t xml:space="preserve"> 北安線 (IA39) </t>
    <phoneticPr fontId="3" type="noConversion"/>
  </si>
  <si>
    <t xml:space="preserve"> 阿夷線 (IA24) </t>
    <phoneticPr fontId="3" type="noConversion"/>
  </si>
  <si>
    <t xml:space="preserve"> 新庄線 (IA29) </t>
    <phoneticPr fontId="3" type="noConversion"/>
  </si>
  <si>
    <t xml:space="preserve"> 犁盛線 (IA33) </t>
    <phoneticPr fontId="3" type="noConversion"/>
  </si>
  <si>
    <t xml:space="preserve"> 成功線 (IA36) </t>
    <phoneticPr fontId="3" type="noConversion"/>
  </si>
  <si>
    <t xml:space="preserve"> 國聖線 (IA40) </t>
    <phoneticPr fontId="3" type="noConversion"/>
  </si>
  <si>
    <t xml:space="preserve"> 忠孝線 (IA41) </t>
    <phoneticPr fontId="3" type="noConversion"/>
  </si>
  <si>
    <t xml:space="preserve"> 建國線 (IA42) </t>
    <phoneticPr fontId="3" type="noConversion"/>
  </si>
  <si>
    <t xml:space="preserve"> 公園線 (IA43) </t>
    <phoneticPr fontId="3" type="noConversion"/>
  </si>
  <si>
    <t xml:space="preserve"> 東頭線 (IA44) </t>
    <phoneticPr fontId="3" type="noConversion"/>
  </si>
  <si>
    <t xml:space="preserve"> 牛稠線 (IA45) </t>
    <phoneticPr fontId="3" type="noConversion"/>
  </si>
  <si>
    <t xml:space="preserve"> 茄苳線 (IA46) </t>
    <phoneticPr fontId="3" type="noConversion"/>
  </si>
  <si>
    <t xml:space="preserve"> 卦山線 (IA47) </t>
    <phoneticPr fontId="3" type="noConversion"/>
  </si>
  <si>
    <t xml:space="preserve"> 保警線 (IA48) </t>
    <phoneticPr fontId="3" type="noConversion"/>
  </si>
  <si>
    <t xml:space="preserve"> 西勢線 (IA49) </t>
    <phoneticPr fontId="3" type="noConversion"/>
  </si>
  <si>
    <t xml:space="preserve"> 彰濱ES_9A </t>
    <phoneticPr fontId="3" type="noConversion"/>
  </si>
  <si>
    <t xml:space="preserve"> 9A70 (9A70) </t>
    <phoneticPr fontId="3" type="noConversion"/>
  </si>
  <si>
    <t xml:space="preserve"> 9A71 (9A71) </t>
    <phoneticPr fontId="3" type="noConversion"/>
  </si>
  <si>
    <t xml:space="preserve"> 9A72 (9A72) </t>
    <phoneticPr fontId="3" type="noConversion"/>
  </si>
  <si>
    <t xml:space="preserve"> 9A73 (9A73) </t>
    <phoneticPr fontId="3" type="noConversion"/>
  </si>
  <si>
    <t xml:space="preserve"> 9A74 (9A74) </t>
    <phoneticPr fontId="3" type="noConversion"/>
  </si>
  <si>
    <t xml:space="preserve"> 9A75 (9A75) </t>
    <phoneticPr fontId="3" type="noConversion"/>
  </si>
  <si>
    <t xml:space="preserve"> 9A76 (9A76) </t>
    <phoneticPr fontId="3" type="noConversion"/>
  </si>
  <si>
    <t xml:space="preserve"> 9A77 (9A77) </t>
    <phoneticPr fontId="3" type="noConversion"/>
  </si>
  <si>
    <t xml:space="preserve"> 9A61 (9A61) </t>
    <phoneticPr fontId="3" type="noConversion"/>
  </si>
  <si>
    <t xml:space="preserve"> 9A62 (9A62) </t>
    <phoneticPr fontId="3" type="noConversion"/>
  </si>
  <si>
    <t xml:space="preserve"> 9A63 (9A63) </t>
    <phoneticPr fontId="3" type="noConversion"/>
  </si>
  <si>
    <t xml:space="preserve"> 9A64 (9A64) </t>
    <phoneticPr fontId="3" type="noConversion"/>
  </si>
  <si>
    <t xml:space="preserve"> 9A65 (9A65) </t>
    <phoneticPr fontId="3" type="noConversion"/>
  </si>
  <si>
    <t xml:space="preserve"> 9A66 (9A66) </t>
    <phoneticPr fontId="3" type="noConversion"/>
  </si>
  <si>
    <t xml:space="preserve"> #4DTR(A) </t>
    <phoneticPr fontId="3" type="noConversion"/>
  </si>
  <si>
    <t xml:space="preserve"> 9A51 (9A51) </t>
    <phoneticPr fontId="3" type="noConversion"/>
  </si>
  <si>
    <t xml:space="preserve"> 9A52 (9A52) </t>
    <phoneticPr fontId="3" type="noConversion"/>
  </si>
  <si>
    <t xml:space="preserve"> 9A53 (9A53) </t>
    <phoneticPr fontId="3" type="noConversion"/>
  </si>
  <si>
    <t xml:space="preserve"> 9A54 (9A54) </t>
    <phoneticPr fontId="3" type="noConversion"/>
  </si>
  <si>
    <t xml:space="preserve"> 9A55 (9A55) </t>
    <phoneticPr fontId="3" type="noConversion"/>
  </si>
  <si>
    <t xml:space="preserve"> 9A56 (9A56) </t>
    <phoneticPr fontId="3" type="noConversion"/>
  </si>
  <si>
    <t xml:space="preserve"> #4DTR(B) </t>
    <phoneticPr fontId="3" type="noConversion"/>
  </si>
  <si>
    <t xml:space="preserve"> 9A68 (9A68) </t>
    <phoneticPr fontId="3" type="noConversion"/>
  </si>
  <si>
    <t xml:space="preserve"> 9A67 (9A67) </t>
    <phoneticPr fontId="3" type="noConversion"/>
  </si>
  <si>
    <t xml:space="preserve"> 9A59 (9A59) </t>
    <phoneticPr fontId="3" type="noConversion"/>
  </si>
  <si>
    <t xml:space="preserve"> 9A58 (9A58) </t>
    <phoneticPr fontId="3" type="noConversion"/>
  </si>
  <si>
    <t xml:space="preserve"> 9A57 (9A57) </t>
    <phoneticPr fontId="3" type="noConversion"/>
  </si>
  <si>
    <t xml:space="preserve"> 漢寶DS_9G </t>
    <phoneticPr fontId="3" type="noConversion"/>
  </si>
  <si>
    <t xml:space="preserve"> 9G20 (9G20) </t>
    <phoneticPr fontId="3" type="noConversion"/>
  </si>
  <si>
    <t xml:space="preserve"> 9G21 (9G21) </t>
    <phoneticPr fontId="3" type="noConversion"/>
  </si>
  <si>
    <t xml:space="preserve"> 9G22 (9G22) </t>
    <phoneticPr fontId="3" type="noConversion"/>
  </si>
  <si>
    <t xml:space="preserve"> 9G23 (9G23) </t>
    <phoneticPr fontId="3" type="noConversion"/>
  </si>
  <si>
    <t xml:space="preserve"> 9G24 (9G24) </t>
    <phoneticPr fontId="3" type="noConversion"/>
  </si>
  <si>
    <t xml:space="preserve"> 9G25 (9G25) </t>
    <phoneticPr fontId="3" type="noConversion"/>
  </si>
  <si>
    <t xml:space="preserve"> 9G26 (9G26) </t>
    <phoneticPr fontId="3" type="noConversion"/>
  </si>
  <si>
    <t xml:space="preserve"> 9G27 (9G27) </t>
    <phoneticPr fontId="3" type="noConversion"/>
  </si>
  <si>
    <t xml:space="preserve"> 9G28 (9G28) </t>
    <phoneticPr fontId="3" type="noConversion"/>
  </si>
  <si>
    <t xml:space="preserve"> 9G29 (9G29) </t>
    <phoneticPr fontId="3" type="noConversion"/>
  </si>
  <si>
    <t xml:space="preserve"> 9G30 (9G30) </t>
    <phoneticPr fontId="3" type="noConversion"/>
  </si>
  <si>
    <t xml:space="preserve"> 9G31 (9G31) </t>
    <phoneticPr fontId="3" type="noConversion"/>
  </si>
  <si>
    <t xml:space="preserve"> 9G32 (9G32) </t>
    <phoneticPr fontId="3" type="noConversion"/>
  </si>
  <si>
    <t xml:space="preserve"> 9G33 (9G33) </t>
    <phoneticPr fontId="3" type="noConversion"/>
  </si>
  <si>
    <t xml:space="preserve"> 9G34 (9G34) </t>
    <phoneticPr fontId="3" type="noConversion"/>
  </si>
  <si>
    <t xml:space="preserve"> 9G35 (9G35) </t>
    <phoneticPr fontId="3" type="noConversion"/>
  </si>
  <si>
    <t xml:space="preserve"> 9G36 (9G36) </t>
    <phoneticPr fontId="3" type="noConversion"/>
  </si>
  <si>
    <t xml:space="preserve"> 9G37 (9G37) </t>
    <phoneticPr fontId="3" type="noConversion"/>
  </si>
  <si>
    <t xml:space="preserve"> 9G38 (9G38) </t>
    <phoneticPr fontId="3" type="noConversion"/>
  </si>
  <si>
    <t xml:space="preserve"> 9G39 (9G39) </t>
    <phoneticPr fontId="3" type="noConversion"/>
  </si>
  <si>
    <t xml:space="preserve"> 福工SS_IP </t>
    <phoneticPr fontId="3" type="noConversion"/>
  </si>
  <si>
    <t xml:space="preserve"> 金崙線 (IP29) </t>
    <phoneticPr fontId="3" type="noConversion"/>
  </si>
  <si>
    <t xml:space="preserve"> 福工線 (IP24) </t>
    <phoneticPr fontId="3" type="noConversion"/>
  </si>
  <si>
    <t xml:space="preserve"> 廓仔線 (IP22) </t>
    <phoneticPr fontId="3" type="noConversion"/>
  </si>
  <si>
    <t xml:space="preserve"> 金興線 (IP21) </t>
    <phoneticPr fontId="3" type="noConversion"/>
  </si>
  <si>
    <t xml:space="preserve"> 番社線 (IP20) </t>
    <phoneticPr fontId="3" type="noConversion"/>
  </si>
  <si>
    <t xml:space="preserve"> 福東線 (IP31) </t>
    <phoneticPr fontId="3" type="noConversion"/>
  </si>
  <si>
    <t xml:space="preserve"> 福南線 (IP30) </t>
    <phoneticPr fontId="3" type="noConversion"/>
  </si>
  <si>
    <t xml:space="preserve"> 三汴線 (IP25) </t>
    <phoneticPr fontId="3" type="noConversion"/>
  </si>
  <si>
    <t xml:space="preserve"> 外埔線 (IP27) </t>
    <phoneticPr fontId="3" type="noConversion"/>
  </si>
  <si>
    <t xml:space="preserve"> 南港線 (IP28) </t>
    <phoneticPr fontId="3" type="noConversion"/>
  </si>
  <si>
    <t>kWH</t>
    <phoneticPr fontId="3" type="noConversion"/>
  </si>
  <si>
    <t xml:space="preserve"> 大東線 (IM21) </t>
    <phoneticPr fontId="3" type="noConversion"/>
  </si>
  <si>
    <t xml:space="preserve"> 9K31 (9K31) </t>
    <phoneticPr fontId="3" type="noConversion"/>
  </si>
  <si>
    <t xml:space="preserve"> 9K32 (9K32) </t>
    <phoneticPr fontId="3" type="noConversion"/>
  </si>
  <si>
    <t xml:space="preserve"> 9K34 (9K34) </t>
    <phoneticPr fontId="3" type="noConversion"/>
  </si>
  <si>
    <t xml:space="preserve"> 9K35 (9K35) </t>
    <phoneticPr fontId="3" type="noConversion"/>
  </si>
  <si>
    <t xml:space="preserve"> 9K33 (9K33) </t>
    <phoneticPr fontId="3" type="noConversion"/>
  </si>
  <si>
    <t xml:space="preserve"> 9K36 (9K36) </t>
    <phoneticPr fontId="3" type="noConversion"/>
  </si>
  <si>
    <t xml:space="preserve"> 9K37 (9K37) </t>
    <phoneticPr fontId="3" type="noConversion"/>
  </si>
  <si>
    <t xml:space="preserve"> 9K38 (9K38) </t>
    <phoneticPr fontId="3" type="noConversion"/>
  </si>
  <si>
    <t xml:space="preserve"> 9K39 (9K39) </t>
    <phoneticPr fontId="3" type="noConversion"/>
  </si>
  <si>
    <t xml:space="preserve"> 9K40 (9K40) </t>
    <phoneticPr fontId="3" type="noConversion"/>
  </si>
  <si>
    <t xml:space="preserve"> IG40 (IG40) </t>
    <phoneticPr fontId="3" type="noConversion"/>
  </si>
  <si>
    <t xml:space="preserve"> IG41 (IG41) </t>
    <phoneticPr fontId="3" type="noConversion"/>
  </si>
  <si>
    <t xml:space="preserve"> IG43 (IG43) </t>
    <phoneticPr fontId="3" type="noConversion"/>
  </si>
  <si>
    <t xml:space="preserve"> IG44 (IG44) </t>
    <phoneticPr fontId="3" type="noConversion"/>
  </si>
  <si>
    <t xml:space="preserve"> IG42 (IG42) </t>
    <phoneticPr fontId="3" type="noConversion"/>
  </si>
  <si>
    <t xml:space="preserve"> IG45 (IG45) </t>
    <phoneticPr fontId="3" type="noConversion"/>
  </si>
  <si>
    <t xml:space="preserve"> IG46 (IG46) </t>
    <phoneticPr fontId="3" type="noConversion"/>
  </si>
  <si>
    <t xml:space="preserve"> IG47 (IG47) </t>
    <phoneticPr fontId="3" type="noConversion"/>
  </si>
  <si>
    <t xml:space="preserve"> IG48 (IG48) </t>
    <phoneticPr fontId="3" type="noConversion"/>
  </si>
  <si>
    <t xml:space="preserve"> IG49 (IG49) </t>
    <phoneticPr fontId="3" type="noConversion"/>
  </si>
  <si>
    <t xml:space="preserve"> 花壇DS_9P </t>
    <phoneticPr fontId="3" type="noConversion"/>
  </si>
  <si>
    <t xml:space="preserve"> 9P10 (9P10) </t>
    <phoneticPr fontId="3" type="noConversion"/>
  </si>
  <si>
    <t xml:space="preserve"> 9P11 (9P11) </t>
    <phoneticPr fontId="3" type="noConversion"/>
  </si>
  <si>
    <t xml:space="preserve"> 9P12 (9P12) </t>
    <phoneticPr fontId="3" type="noConversion"/>
  </si>
  <si>
    <t xml:space="preserve"> 9P13 (9P13) </t>
    <phoneticPr fontId="3" type="noConversion"/>
  </si>
  <si>
    <t xml:space="preserve"> 9P14 (9P14) </t>
    <phoneticPr fontId="3" type="noConversion"/>
  </si>
  <si>
    <t xml:space="preserve"> 9P15 (9P15) </t>
    <phoneticPr fontId="3" type="noConversion"/>
  </si>
  <si>
    <t xml:space="preserve"> 9P16 (9P16) </t>
    <phoneticPr fontId="3" type="noConversion"/>
  </si>
  <si>
    <t xml:space="preserve"> 9P17 (9P17) </t>
    <phoneticPr fontId="3" type="noConversion"/>
  </si>
  <si>
    <t xml:space="preserve"> 9P18 (9P18) </t>
    <phoneticPr fontId="3" type="noConversion"/>
  </si>
  <si>
    <t xml:space="preserve"> 9P19 (9P19) </t>
    <phoneticPr fontId="3" type="noConversion"/>
  </si>
  <si>
    <t xml:space="preserve"> 9P20 (9P20) </t>
    <phoneticPr fontId="3" type="noConversion"/>
  </si>
  <si>
    <t xml:space="preserve"> 9P21 (9P21) </t>
    <phoneticPr fontId="3" type="noConversion"/>
  </si>
  <si>
    <t xml:space="preserve"> 9P22 (9P22) </t>
    <phoneticPr fontId="3" type="noConversion"/>
  </si>
  <si>
    <t xml:space="preserve"> 9P23 (9P23) </t>
    <phoneticPr fontId="3" type="noConversion"/>
  </si>
  <si>
    <t xml:space="preserve"> 9P24 (9P24) </t>
    <phoneticPr fontId="3" type="noConversion"/>
  </si>
  <si>
    <t xml:space="preserve"> 9P25 (9P25) </t>
    <phoneticPr fontId="3" type="noConversion"/>
  </si>
  <si>
    <t xml:space="preserve"> 9P26 (9P26) </t>
    <phoneticPr fontId="3" type="noConversion"/>
  </si>
  <si>
    <t xml:space="preserve"> 9P27 (9P27) </t>
    <phoneticPr fontId="3" type="noConversion"/>
  </si>
  <si>
    <t xml:space="preserve"> 9P28 (9P28) </t>
    <phoneticPr fontId="3" type="noConversion"/>
  </si>
  <si>
    <t xml:space="preserve"> 9P29 (9P29) </t>
    <phoneticPr fontId="3" type="noConversion"/>
  </si>
  <si>
    <t xml:space="preserve"> 9C30 (9C30) </t>
    <phoneticPr fontId="3" type="noConversion"/>
  </si>
  <si>
    <t xml:space="preserve"> 9C31 (9C31) </t>
    <phoneticPr fontId="3" type="noConversion"/>
  </si>
  <si>
    <t xml:space="preserve"> 9C33 (9C33) </t>
    <phoneticPr fontId="3" type="noConversion"/>
  </si>
  <si>
    <t xml:space="preserve"> 9C34 (9C34) </t>
    <phoneticPr fontId="3" type="noConversion"/>
  </si>
  <si>
    <t xml:space="preserve"> 9C32 (9C32) </t>
    <phoneticPr fontId="3" type="noConversion"/>
  </si>
  <si>
    <t xml:space="preserve"> 9C35 (9C35) </t>
    <phoneticPr fontId="3" type="noConversion"/>
  </si>
  <si>
    <t xml:space="preserve"> 9C36 (9C36) </t>
    <phoneticPr fontId="3" type="noConversion"/>
  </si>
  <si>
    <t xml:space="preserve"> 9C37 (9C37) </t>
    <phoneticPr fontId="3" type="noConversion"/>
  </si>
  <si>
    <t xml:space="preserve"> 9C38 (9C38) </t>
    <phoneticPr fontId="3" type="noConversion"/>
  </si>
  <si>
    <t xml:space="preserve"> 9C39 (9C39) </t>
    <phoneticPr fontId="3" type="noConversion"/>
  </si>
  <si>
    <t xml:space="preserve"> 中山線 (IA23) </t>
    <phoneticPr fontId="3" type="noConversion"/>
  </si>
  <si>
    <t xml:space="preserve"> 泰和線 (IA26) </t>
    <phoneticPr fontId="3" type="noConversion"/>
  </si>
  <si>
    <t xml:space="preserve"> 辭修線 (IA27) </t>
    <phoneticPr fontId="3" type="noConversion"/>
  </si>
  <si>
    <t xml:space="preserve"> 車站線 (IA34) </t>
    <phoneticPr fontId="3" type="noConversion"/>
  </si>
  <si>
    <t xml:space="preserve"> 大成線 (IA22) </t>
    <phoneticPr fontId="3" type="noConversion"/>
  </si>
  <si>
    <t xml:space="preserve"> 北建線 (IA38) </t>
    <phoneticPr fontId="3" type="noConversion"/>
  </si>
  <si>
    <t xml:space="preserve"> 北新線 (IA31) </t>
    <phoneticPr fontId="3" type="noConversion"/>
  </si>
  <si>
    <t xml:space="preserve"> 北廠線 (IA21) </t>
    <phoneticPr fontId="3" type="noConversion"/>
  </si>
  <si>
    <t xml:space="preserve"> 北美線 (IA25) </t>
    <phoneticPr fontId="3" type="noConversion"/>
  </si>
  <si>
    <t xml:space="preserve"> 中圍線 (IA20) </t>
    <phoneticPr fontId="3" type="noConversion"/>
  </si>
  <si>
    <t xml:space="preserve"> 埔崙線 (IP23) </t>
    <phoneticPr fontId="3" type="noConversion"/>
  </si>
  <si>
    <t xml:space="preserve"> 福北線 (IP26) </t>
    <phoneticPr fontId="3" type="noConversion"/>
  </si>
  <si>
    <t xml:space="preserve"> 福村線 (IP32) </t>
    <phoneticPr fontId="3" type="noConversion"/>
  </si>
  <si>
    <t xml:space="preserve"> 福旗線 (IP33) </t>
    <phoneticPr fontId="3" type="noConversion"/>
  </si>
  <si>
    <t xml:space="preserve"> 福溪線 (IP34) </t>
    <phoneticPr fontId="3" type="noConversion"/>
  </si>
  <si>
    <t xml:space="preserve"> 福興DS_9I </t>
    <phoneticPr fontId="3" type="noConversion"/>
  </si>
  <si>
    <t xml:space="preserve"> 9I20 (9I20) </t>
    <phoneticPr fontId="3" type="noConversion"/>
  </si>
  <si>
    <t xml:space="preserve"> 9I21 (9I21) </t>
    <phoneticPr fontId="3" type="noConversion"/>
  </si>
  <si>
    <t xml:space="preserve"> 9I22 (9I22) </t>
    <phoneticPr fontId="3" type="noConversion"/>
  </si>
  <si>
    <t xml:space="preserve"> 9I23 (9I23) </t>
    <phoneticPr fontId="3" type="noConversion"/>
  </si>
  <si>
    <t xml:space="preserve"> 9I24 (9I24) </t>
    <phoneticPr fontId="3" type="noConversion"/>
  </si>
  <si>
    <t xml:space="preserve"> 9I25 (9I25) </t>
    <phoneticPr fontId="3" type="noConversion"/>
  </si>
  <si>
    <t xml:space="preserve"> 9I39 (9I39) </t>
    <phoneticPr fontId="3" type="noConversion"/>
  </si>
  <si>
    <t xml:space="preserve"> 9I38 (9I38) </t>
    <phoneticPr fontId="3" type="noConversion"/>
  </si>
  <si>
    <t xml:space="preserve"> 9I37 (9I37) </t>
    <phoneticPr fontId="3" type="noConversion"/>
  </si>
  <si>
    <t xml:space="preserve"> 9I36 (9I36) </t>
    <phoneticPr fontId="3" type="noConversion"/>
  </si>
  <si>
    <t xml:space="preserve"> 9I26 (9I26) </t>
    <phoneticPr fontId="3" type="noConversion"/>
  </si>
  <si>
    <t xml:space="preserve"> 9I27 (9I27) </t>
    <phoneticPr fontId="3" type="noConversion"/>
  </si>
  <si>
    <t xml:space="preserve"> 9I28 (9I28) </t>
    <phoneticPr fontId="3" type="noConversion"/>
  </si>
  <si>
    <t xml:space="preserve"> 9I29 (9I29) </t>
    <phoneticPr fontId="3" type="noConversion"/>
  </si>
  <si>
    <t xml:space="preserve"> 9I35 (9I35) </t>
    <phoneticPr fontId="3" type="noConversion"/>
  </si>
  <si>
    <t xml:space="preserve"> 9I34 (9I34) </t>
    <phoneticPr fontId="3" type="noConversion"/>
  </si>
  <si>
    <t xml:space="preserve"> 9I33 (9I33) </t>
    <phoneticPr fontId="3" type="noConversion"/>
  </si>
  <si>
    <t xml:space="preserve"> 9I32 (9I32) </t>
    <phoneticPr fontId="3" type="noConversion"/>
  </si>
  <si>
    <t xml:space="preserve"> 9I31 (9I31) </t>
    <phoneticPr fontId="3" type="noConversion"/>
  </si>
  <si>
    <t xml:space="preserve"> 9I30 (9I30) </t>
    <phoneticPr fontId="3" type="noConversion"/>
  </si>
  <si>
    <t xml:space="preserve"> 線西DS_9B </t>
    <phoneticPr fontId="3" type="noConversion"/>
  </si>
  <si>
    <t xml:space="preserve"> 9B51 (9B51) </t>
    <phoneticPr fontId="3" type="noConversion"/>
  </si>
  <si>
    <t xml:space="preserve"> 9B52 (9B52) </t>
    <phoneticPr fontId="3" type="noConversion"/>
  </si>
  <si>
    <t xml:space="preserve"> 9B53 (9B53) </t>
    <phoneticPr fontId="3" type="noConversion"/>
  </si>
  <si>
    <t xml:space="preserve"> 9B54 (9B54) </t>
    <phoneticPr fontId="3" type="noConversion"/>
  </si>
  <si>
    <t xml:space="preserve"> 9B55 (9B55) </t>
    <phoneticPr fontId="3" type="noConversion"/>
  </si>
  <si>
    <t xml:space="preserve"> 9B56 (9B56) </t>
    <phoneticPr fontId="3" type="noConversion"/>
  </si>
  <si>
    <t xml:space="preserve"> 9B57 (9B57) </t>
    <phoneticPr fontId="3" type="noConversion"/>
  </si>
  <si>
    <t xml:space="preserve"> 9B58 (9B58) </t>
    <phoneticPr fontId="3" type="noConversion"/>
  </si>
  <si>
    <t xml:space="preserve"> 9AE0 (9AE0) </t>
    <phoneticPr fontId="3" type="noConversion"/>
  </si>
  <si>
    <t xml:space="preserve"> 星寶 (9GE0) </t>
    <phoneticPr fontId="3" type="noConversion"/>
  </si>
  <si>
    <t xml:space="preserve"> 彰苑 (9GE4) </t>
    <phoneticPr fontId="3" type="noConversion"/>
  </si>
  <si>
    <t xml:space="preserve"> 北苑 (9GE1) </t>
    <phoneticPr fontId="3" type="noConversion"/>
  </si>
  <si>
    <t xml:space="preserve"> 彰旺 (9GE5) </t>
    <phoneticPr fontId="3" type="noConversion"/>
  </si>
  <si>
    <t xml:space="preserve"> 9GE2 (9GE2) </t>
    <phoneticPr fontId="3" type="noConversion"/>
  </si>
  <si>
    <t xml:space="preserve"> 9GE6 (9GE6) </t>
    <phoneticPr fontId="3" type="noConversion"/>
  </si>
  <si>
    <t xml:space="preserve"> 9GE7 (9GE7) </t>
    <phoneticPr fontId="3" type="noConversion"/>
  </si>
  <si>
    <t xml:space="preserve"> 9GE3 (9GE3) </t>
    <phoneticPr fontId="3" type="noConversion"/>
  </si>
  <si>
    <t xml:space="preserve"> 立風1 (9GE8) </t>
    <phoneticPr fontId="3" type="noConversion"/>
  </si>
  <si>
    <t xml:space="preserve"> 立風2 (9GE9) </t>
    <phoneticPr fontId="3" type="noConversion"/>
  </si>
  <si>
    <t>主變代號</t>
  </si>
  <si>
    <t>轉供前總負載</t>
    <phoneticPr fontId="3" type="noConversion"/>
  </si>
  <si>
    <t>轉供負載</t>
    <phoneticPr fontId="3" type="noConversion"/>
  </si>
  <si>
    <t xml:space="preserve"> F15 (F15) </t>
    <phoneticPr fontId="3" type="noConversion"/>
  </si>
  <si>
    <t xml:space="preserve"> 彰化PS_IK </t>
    <phoneticPr fontId="3" type="noConversion"/>
  </si>
  <si>
    <t xml:space="preserve"> 9B61 (9B61) </t>
    <phoneticPr fontId="3" type="noConversion"/>
  </si>
  <si>
    <t xml:space="preserve"> 9B62 (9B62) </t>
    <phoneticPr fontId="3" type="noConversion"/>
  </si>
  <si>
    <t xml:space="preserve"> 9B63 (9B63) </t>
    <phoneticPr fontId="3" type="noConversion"/>
  </si>
  <si>
    <t xml:space="preserve"> 9B64 (9B64) </t>
    <phoneticPr fontId="3" type="noConversion"/>
  </si>
  <si>
    <t xml:space="preserve"> 9B65 (9B65) </t>
    <phoneticPr fontId="3" type="noConversion"/>
  </si>
  <si>
    <t xml:space="preserve"> 9B66 (9B66) </t>
    <phoneticPr fontId="3" type="noConversion"/>
  </si>
  <si>
    <t xml:space="preserve"> 9B67 (9B67) </t>
    <phoneticPr fontId="3" type="noConversion"/>
  </si>
  <si>
    <t xml:space="preserve"> 9B68 (9B68) </t>
    <phoneticPr fontId="3" type="noConversion"/>
  </si>
  <si>
    <t>G2722EC57-S31</t>
    <phoneticPr fontId="3" type="noConversion"/>
  </si>
  <si>
    <t>G2723HA39-S31</t>
    <phoneticPr fontId="3" type="noConversion"/>
  </si>
  <si>
    <t>饋線FDIR禁致能請依配電手冊(三)運轉維護篇規定操作</t>
  </si>
  <si>
    <t>變電所別</t>
    <phoneticPr fontId="3" type="noConversion"/>
  </si>
  <si>
    <t>R</t>
    <phoneticPr fontId="3" type="noConversion"/>
  </si>
  <si>
    <t>T</t>
    <phoneticPr fontId="3" type="noConversion"/>
  </si>
  <si>
    <t>N</t>
    <phoneticPr fontId="3" type="noConversion"/>
  </si>
  <si>
    <t>中文</t>
    <phoneticPr fontId="3" type="noConversion"/>
  </si>
  <si>
    <t>啟動FDIR</t>
    <phoneticPr fontId="3" type="noConversion"/>
  </si>
  <si>
    <t>代號</t>
    <phoneticPr fontId="3" type="noConversion"/>
  </si>
  <si>
    <t>變電所名稱</t>
    <phoneticPr fontId="3" type="noConversion"/>
  </si>
  <si>
    <t>變電所名稱</t>
    <phoneticPr fontId="3" type="noConversion"/>
  </si>
  <si>
    <t>停電饋線名稱</t>
    <phoneticPr fontId="3" type="noConversion"/>
  </si>
  <si>
    <t>變電所名稱</t>
    <phoneticPr fontId="3" type="noConversion"/>
  </si>
  <si>
    <t>桿號</t>
    <phoneticPr fontId="3" type="noConversion"/>
  </si>
  <si>
    <t>出口開關操作位置</t>
    <phoneticPr fontId="3" type="noConversion"/>
  </si>
  <si>
    <t>桿號</t>
    <phoneticPr fontId="3" type="noConversion"/>
  </si>
  <si>
    <t>填表名稱</t>
    <phoneticPr fontId="3" type="noConversion"/>
  </si>
  <si>
    <t>饋線用戶數</t>
    <phoneticPr fontId="3" type="noConversion"/>
  </si>
  <si>
    <t>電流</t>
    <phoneticPr fontId="3" type="noConversion"/>
  </si>
  <si>
    <t>發生時間</t>
    <phoneticPr fontId="3" type="noConversion"/>
  </si>
  <si>
    <t>發生時間</t>
    <phoneticPr fontId="3" type="noConversion"/>
  </si>
  <si>
    <t>(預留)</t>
    <phoneticPr fontId="13" type="noConversion"/>
  </si>
  <si>
    <t>整理</t>
    <phoneticPr fontId="13" type="noConversion"/>
  </si>
  <si>
    <t>整理</t>
    <phoneticPr fontId="13" type="noConversion"/>
  </si>
  <si>
    <t>最終整理</t>
    <phoneticPr fontId="13" type="noConversion"/>
  </si>
  <si>
    <t>最大電流</t>
    <phoneticPr fontId="13" type="noConversion"/>
  </si>
  <si>
    <t>平均電流</t>
    <phoneticPr fontId="13" type="noConversion"/>
  </si>
  <si>
    <t>最小電流</t>
    <phoneticPr fontId="13" type="noConversion"/>
  </si>
  <si>
    <t>MVA</t>
    <phoneticPr fontId="13" type="noConversion"/>
  </si>
  <si>
    <t>整理</t>
    <phoneticPr fontId="13" type="noConversion"/>
  </si>
  <si>
    <t>主變代號</t>
    <phoneticPr fontId="13" type="noConversion"/>
  </si>
  <si>
    <t>MVA</t>
    <phoneticPr fontId="13" type="noConversion"/>
  </si>
  <si>
    <t>kV</t>
    <phoneticPr fontId="13" type="noConversion"/>
  </si>
  <si>
    <t>饋線名稱</t>
    <phoneticPr fontId="3" type="noConversion"/>
  </si>
  <si>
    <t>彰濱ES_9A</t>
    <phoneticPr fontId="3" type="noConversion"/>
  </si>
  <si>
    <t>%B9%FC%C0%D8ES_9A</t>
    <phoneticPr fontId="3" type="noConversion"/>
  </si>
  <si>
    <t>IA21</t>
    <phoneticPr fontId="3" type="noConversion"/>
  </si>
  <si>
    <t>新樂高幹227Y#1</t>
    <phoneticPr fontId="3" type="noConversion"/>
  </si>
  <si>
    <t>G1709HD5430</t>
    <phoneticPr fontId="3" type="noConversion"/>
  </si>
  <si>
    <t>十戶高幹#1</t>
    <phoneticPr fontId="3" type="noConversion"/>
  </si>
  <si>
    <t>彰濱ES_9A</t>
    <phoneticPr fontId="3" type="noConversion"/>
  </si>
  <si>
    <t>#2DTR</t>
    <phoneticPr fontId="3" type="noConversion"/>
  </si>
  <si>
    <t>631</t>
    <phoneticPr fontId="3" type="noConversion"/>
  </si>
  <si>
    <t>14:00:00</t>
    <phoneticPr fontId="3" type="noConversion"/>
  </si>
  <si>
    <t>640</t>
    <phoneticPr fontId="3" type="noConversion"/>
  </si>
  <si>
    <t>634</t>
    <phoneticPr fontId="3" type="noConversion"/>
  </si>
  <si>
    <t>14:00:00</t>
    <phoneticPr fontId="3" type="noConversion"/>
  </si>
  <si>
    <t>640</t>
    <phoneticPr fontId="3" type="noConversion"/>
  </si>
  <si>
    <t xml:space="preserve"> </t>
    <phoneticPr fontId="3" type="noConversion"/>
  </si>
  <si>
    <t xml:space="preserve"> </t>
    <phoneticPr fontId="3" type="noConversion"/>
  </si>
  <si>
    <t>線西DS_9B</t>
    <phoneticPr fontId="3" type="noConversion"/>
  </si>
  <si>
    <t>IA32</t>
    <phoneticPr fontId="3" type="noConversion"/>
  </si>
  <si>
    <t>西庄幹#1</t>
    <phoneticPr fontId="3" type="noConversion"/>
  </si>
  <si>
    <t>G2406DD07</t>
    <phoneticPr fontId="3" type="noConversion"/>
  </si>
  <si>
    <t>樂庄高分#2</t>
    <phoneticPr fontId="3" type="noConversion"/>
  </si>
  <si>
    <t>彰濱ES_9A</t>
    <phoneticPr fontId="3" type="noConversion"/>
  </si>
  <si>
    <t>9A70(9A70)</t>
    <phoneticPr fontId="3" type="noConversion"/>
  </si>
  <si>
    <t>-1</t>
    <phoneticPr fontId="3" type="noConversion"/>
  </si>
  <si>
    <t>00:00:00</t>
    <phoneticPr fontId="3" type="noConversion"/>
  </si>
  <si>
    <t>-1</t>
    <phoneticPr fontId="3" type="noConversion"/>
  </si>
  <si>
    <t>01:00:00</t>
    <phoneticPr fontId="3" type="noConversion"/>
  </si>
  <si>
    <t>01:00:00</t>
    <phoneticPr fontId="3" type="noConversion"/>
  </si>
  <si>
    <t>00:00:00</t>
    <phoneticPr fontId="3" type="noConversion"/>
  </si>
  <si>
    <t>00:00:00</t>
    <phoneticPr fontId="3" type="noConversion"/>
  </si>
  <si>
    <t>員林DS_9C</t>
    <phoneticPr fontId="3" type="noConversion"/>
  </si>
  <si>
    <t>%AD%FB%AALDS_9C</t>
    <phoneticPr fontId="3" type="noConversion"/>
  </si>
  <si>
    <t>IA36</t>
    <phoneticPr fontId="3" type="noConversion"/>
  </si>
  <si>
    <t>有啟動</t>
    <phoneticPr fontId="3" type="noConversion"/>
  </si>
  <si>
    <t>漢寶高幹169Y#36</t>
    <phoneticPr fontId="3" type="noConversion"/>
  </si>
  <si>
    <t>G1709DA91</t>
    <phoneticPr fontId="3" type="noConversion"/>
  </si>
  <si>
    <t>芳漢高幹80X#2</t>
    <phoneticPr fontId="3" type="noConversion"/>
  </si>
  <si>
    <t>彰濱ES_9A</t>
    <phoneticPr fontId="3" type="noConversion"/>
  </si>
  <si>
    <t>9A71(9A71)</t>
    <phoneticPr fontId="3" type="noConversion"/>
  </si>
  <si>
    <t>46</t>
    <phoneticPr fontId="3" type="noConversion"/>
  </si>
  <si>
    <t>13:00:00</t>
    <phoneticPr fontId="3" type="noConversion"/>
  </si>
  <si>
    <t>47</t>
    <phoneticPr fontId="3" type="noConversion"/>
  </si>
  <si>
    <t>13:00:00</t>
    <phoneticPr fontId="3" type="noConversion"/>
  </si>
  <si>
    <t>0</t>
    <phoneticPr fontId="3" type="noConversion"/>
  </si>
  <si>
    <t>0</t>
    <phoneticPr fontId="3" type="noConversion"/>
  </si>
  <si>
    <t>00:00:00</t>
    <phoneticPr fontId="3" type="noConversion"/>
  </si>
  <si>
    <t>鹿西DS_9F</t>
    <phoneticPr fontId="3" type="noConversion"/>
  </si>
  <si>
    <t>%B3%C0%A6%E8DS_9F</t>
    <phoneticPr fontId="3" type="noConversion"/>
  </si>
  <si>
    <t>IA41</t>
    <phoneticPr fontId="3" type="noConversion"/>
  </si>
  <si>
    <t>海埔二高分#5</t>
    <phoneticPr fontId="3" type="noConversion"/>
  </si>
  <si>
    <t>G1708DD0135</t>
    <phoneticPr fontId="3" type="noConversion"/>
  </si>
  <si>
    <t>漢南高幹#2</t>
    <phoneticPr fontId="3" type="noConversion"/>
  </si>
  <si>
    <t>9A72(9A72)</t>
    <phoneticPr fontId="3" type="noConversion"/>
  </si>
  <si>
    <t>115</t>
    <phoneticPr fontId="3" type="noConversion"/>
  </si>
  <si>
    <t>14:00:00</t>
    <phoneticPr fontId="3" type="noConversion"/>
  </si>
  <si>
    <t>117</t>
    <phoneticPr fontId="3" type="noConversion"/>
  </si>
  <si>
    <t>116</t>
    <phoneticPr fontId="3" type="noConversion"/>
  </si>
  <si>
    <t>00:00:00</t>
    <phoneticPr fontId="3" type="noConversion"/>
  </si>
  <si>
    <t>%BA%7E%C4_DS_9G</t>
    <phoneticPr fontId="3" type="noConversion"/>
  </si>
  <si>
    <t>IA44</t>
    <phoneticPr fontId="3" type="noConversion"/>
  </si>
  <si>
    <t>G1708DD31</t>
    <phoneticPr fontId="3" type="noConversion"/>
  </si>
  <si>
    <t>川邊高幹#141</t>
    <phoneticPr fontId="3" type="noConversion"/>
  </si>
  <si>
    <t>151</t>
    <phoneticPr fontId="3" type="noConversion"/>
  </si>
  <si>
    <t>149</t>
    <phoneticPr fontId="3" type="noConversion"/>
  </si>
  <si>
    <t>草港DS_9H</t>
    <phoneticPr fontId="3" type="noConversion"/>
  </si>
  <si>
    <t>%AF%F3%B4%E4DS_9H</t>
    <phoneticPr fontId="3" type="noConversion"/>
  </si>
  <si>
    <t>IB21</t>
    <phoneticPr fontId="3" type="noConversion"/>
  </si>
  <si>
    <t>9A74(9A74)</t>
    <phoneticPr fontId="3" type="noConversion"/>
  </si>
  <si>
    <t>128</t>
    <phoneticPr fontId="3" type="noConversion"/>
  </si>
  <si>
    <t>130</t>
    <phoneticPr fontId="3" type="noConversion"/>
  </si>
  <si>
    <t>13:00:00</t>
    <phoneticPr fontId="3" type="noConversion"/>
  </si>
  <si>
    <t>129</t>
    <phoneticPr fontId="3" type="noConversion"/>
  </si>
  <si>
    <t>130</t>
    <phoneticPr fontId="3" type="noConversion"/>
  </si>
  <si>
    <t>1</t>
    <phoneticPr fontId="3" type="noConversion"/>
  </si>
  <si>
    <t>1</t>
    <phoneticPr fontId="3" type="noConversion"/>
  </si>
  <si>
    <t>福興DS_9I</t>
    <phoneticPr fontId="3" type="noConversion"/>
  </si>
  <si>
    <t>%BA%D6%BF%B3DS_9I</t>
    <phoneticPr fontId="3" type="noConversion"/>
  </si>
  <si>
    <t>ID32</t>
    <phoneticPr fontId="3" type="noConversion"/>
  </si>
  <si>
    <t>161</t>
    <phoneticPr fontId="3" type="noConversion"/>
  </si>
  <si>
    <t>12:00:00</t>
    <phoneticPr fontId="3" type="noConversion"/>
  </si>
  <si>
    <t>163</t>
    <phoneticPr fontId="3" type="noConversion"/>
  </si>
  <si>
    <t>163</t>
    <phoneticPr fontId="3" type="noConversion"/>
  </si>
  <si>
    <t>12:00:00</t>
    <phoneticPr fontId="3" type="noConversion"/>
  </si>
  <si>
    <t>2</t>
    <phoneticPr fontId="3" type="noConversion"/>
  </si>
  <si>
    <t>2</t>
    <phoneticPr fontId="3" type="noConversion"/>
  </si>
  <si>
    <t>%AEH%C6QSS_9J</t>
    <phoneticPr fontId="3" type="noConversion"/>
  </si>
  <si>
    <t>IG30</t>
    <phoneticPr fontId="3" type="noConversion"/>
  </si>
  <si>
    <t>93</t>
    <phoneticPr fontId="3" type="noConversion"/>
  </si>
  <si>
    <t>94</t>
    <phoneticPr fontId="3" type="noConversion"/>
  </si>
  <si>
    <t>1</t>
    <phoneticPr fontId="3" type="noConversion"/>
  </si>
  <si>
    <t>大霞DS_9K</t>
    <phoneticPr fontId="3" type="noConversion"/>
  </si>
  <si>
    <t>%A4j%C1%F8DS_9K</t>
    <phoneticPr fontId="3" type="noConversion"/>
  </si>
  <si>
    <t>9A77(9A77)</t>
    <phoneticPr fontId="3" type="noConversion"/>
  </si>
  <si>
    <t>大城DS_9L</t>
    <phoneticPr fontId="3" type="noConversion"/>
  </si>
  <si>
    <t>%A4j%AB%B0DS_9L</t>
    <phoneticPr fontId="3" type="noConversion"/>
  </si>
  <si>
    <t>IM21</t>
    <phoneticPr fontId="3" type="noConversion"/>
  </si>
  <si>
    <t>彰濱ES_9A</t>
    <phoneticPr fontId="3" type="noConversion"/>
  </si>
  <si>
    <t>#3DTR</t>
    <phoneticPr fontId="3" type="noConversion"/>
  </si>
  <si>
    <t>28</t>
    <phoneticPr fontId="3" type="noConversion"/>
  </si>
  <si>
    <t>00:00:00</t>
    <phoneticPr fontId="3" type="noConversion"/>
  </si>
  <si>
    <t>29</t>
    <phoneticPr fontId="3" type="noConversion"/>
  </si>
  <si>
    <t>02:00:00</t>
    <phoneticPr fontId="3" type="noConversion"/>
  </si>
  <si>
    <t>29</t>
    <phoneticPr fontId="3" type="noConversion"/>
  </si>
  <si>
    <t xml:space="preserve"> </t>
    <phoneticPr fontId="3" type="noConversion"/>
  </si>
  <si>
    <t>9A#3</t>
    <phoneticPr fontId="3" type="noConversion"/>
  </si>
  <si>
    <t>彰林ES_9M</t>
    <phoneticPr fontId="3" type="noConversion"/>
  </si>
  <si>
    <t>%B9%FC%AALES_9M</t>
    <phoneticPr fontId="3" type="noConversion"/>
  </si>
  <si>
    <t>IN20</t>
    <phoneticPr fontId="3" type="noConversion"/>
  </si>
  <si>
    <t>彰濱ES_9A</t>
    <phoneticPr fontId="3" type="noConversion"/>
  </si>
  <si>
    <t>9A61(9A61)</t>
    <phoneticPr fontId="3" type="noConversion"/>
  </si>
  <si>
    <t>25</t>
    <phoneticPr fontId="3" type="noConversion"/>
  </si>
  <si>
    <t>16:00:00</t>
    <phoneticPr fontId="3" type="noConversion"/>
  </si>
  <si>
    <t>16:00:00</t>
    <phoneticPr fontId="3" type="noConversion"/>
  </si>
  <si>
    <t>25</t>
    <phoneticPr fontId="3" type="noConversion"/>
  </si>
  <si>
    <t>16:00:00</t>
    <phoneticPr fontId="3" type="noConversion"/>
  </si>
  <si>
    <t>02:00:00</t>
    <phoneticPr fontId="3" type="noConversion"/>
  </si>
  <si>
    <t>00:00:00</t>
    <phoneticPr fontId="3" type="noConversion"/>
  </si>
  <si>
    <t>彰竹DS_9N</t>
    <phoneticPr fontId="3" type="noConversion"/>
  </si>
  <si>
    <t>%B9%FC%A6%CBDS_9N</t>
    <phoneticPr fontId="3" type="noConversion"/>
  </si>
  <si>
    <t>IP20</t>
    <phoneticPr fontId="3" type="noConversion"/>
  </si>
  <si>
    <t>彰濱ES_9A</t>
    <phoneticPr fontId="3" type="noConversion"/>
  </si>
  <si>
    <t>9A62(9A62)</t>
    <phoneticPr fontId="3" type="noConversion"/>
  </si>
  <si>
    <t>2</t>
    <phoneticPr fontId="3" type="noConversion"/>
  </si>
  <si>
    <t>0</t>
    <phoneticPr fontId="3" type="noConversion"/>
  </si>
  <si>
    <t>花壇DS_9P</t>
    <phoneticPr fontId="3" type="noConversion"/>
  </si>
  <si>
    <t>%AA%E1%BE%C2DS_9P</t>
    <phoneticPr fontId="3" type="noConversion"/>
  </si>
  <si>
    <t>9A63(9A63)</t>
    <phoneticPr fontId="3" type="noConversion"/>
  </si>
  <si>
    <t>0</t>
    <phoneticPr fontId="3" type="noConversion"/>
  </si>
  <si>
    <t>0</t>
    <phoneticPr fontId="3" type="noConversion"/>
  </si>
  <si>
    <t>彰新DS_IA</t>
    <phoneticPr fontId="3" type="noConversion"/>
  </si>
  <si>
    <t>%B9%FC%B7sDS_IA</t>
    <phoneticPr fontId="3" type="noConversion"/>
  </si>
  <si>
    <t>IP27</t>
    <phoneticPr fontId="3" type="noConversion"/>
  </si>
  <si>
    <t>彰濱ES_9A</t>
    <phoneticPr fontId="3" type="noConversion"/>
  </si>
  <si>
    <t>9A64(9A64)</t>
    <phoneticPr fontId="3" type="noConversion"/>
  </si>
  <si>
    <t>%B3%C0%B4%E4SS_IB</t>
    <phoneticPr fontId="3" type="noConversion"/>
  </si>
  <si>
    <t>員林SS_IC</t>
    <phoneticPr fontId="3" type="noConversion"/>
  </si>
  <si>
    <t>%AD%FB%AALSS_IC</t>
    <phoneticPr fontId="3" type="noConversion"/>
  </si>
  <si>
    <t>IP23</t>
    <phoneticPr fontId="3" type="noConversion"/>
  </si>
  <si>
    <t>頂晶(9APV1)</t>
    <phoneticPr fontId="3" type="noConversion"/>
  </si>
  <si>
    <t xml:space="preserve"> </t>
    <phoneticPr fontId="3" type="noConversion"/>
  </si>
  <si>
    <t xml:space="preserve"> </t>
    <phoneticPr fontId="3" type="noConversion"/>
  </si>
  <si>
    <t>溪湖SS_ID</t>
    <phoneticPr fontId="3" type="noConversion"/>
  </si>
  <si>
    <t>%B7%CB%B4%F2SS_ID</t>
    <phoneticPr fontId="3" type="noConversion"/>
  </si>
  <si>
    <t>IU26</t>
    <phoneticPr fontId="3" type="noConversion"/>
  </si>
  <si>
    <t>9A66(9A66)</t>
    <phoneticPr fontId="3" type="noConversion"/>
  </si>
  <si>
    <t>2</t>
    <phoneticPr fontId="3" type="noConversion"/>
  </si>
  <si>
    <t>二林SS_IE</t>
    <phoneticPr fontId="3" type="noConversion"/>
  </si>
  <si>
    <t>%A4G%AALSS_IE</t>
    <phoneticPr fontId="3" type="noConversion"/>
  </si>
  <si>
    <t>IU32</t>
    <phoneticPr fontId="3" type="noConversion"/>
  </si>
  <si>
    <t>#4ADTR</t>
    <phoneticPr fontId="3" type="noConversion"/>
  </si>
  <si>
    <t>257</t>
    <phoneticPr fontId="3" type="noConversion"/>
  </si>
  <si>
    <t>18:00:00</t>
    <phoneticPr fontId="3" type="noConversion"/>
  </si>
  <si>
    <t>259</t>
    <phoneticPr fontId="3" type="noConversion"/>
  </si>
  <si>
    <t>9A#4(A)</t>
    <phoneticPr fontId="3" type="noConversion"/>
  </si>
  <si>
    <t>溪州SS_IF</t>
    <phoneticPr fontId="3" type="noConversion"/>
  </si>
  <si>
    <t>%B7%CB%A6%7BSS_IF</t>
    <phoneticPr fontId="3" type="noConversion"/>
  </si>
  <si>
    <t>18:00:00</t>
    <phoneticPr fontId="3" type="noConversion"/>
  </si>
  <si>
    <t>230</t>
    <phoneticPr fontId="3" type="noConversion"/>
  </si>
  <si>
    <t>0</t>
    <phoneticPr fontId="3" type="noConversion"/>
  </si>
  <si>
    <t>%A5%D0%A4%A4DS_IG</t>
    <phoneticPr fontId="3" type="noConversion"/>
  </si>
  <si>
    <t>9A52(9A52)</t>
    <phoneticPr fontId="3" type="noConversion"/>
  </si>
  <si>
    <t>33</t>
    <phoneticPr fontId="3" type="noConversion"/>
  </si>
  <si>
    <t>08:00:00</t>
    <phoneticPr fontId="3" type="noConversion"/>
  </si>
  <si>
    <t>08:00:00</t>
    <phoneticPr fontId="3" type="noConversion"/>
  </si>
  <si>
    <t>32</t>
    <phoneticPr fontId="3" type="noConversion"/>
  </si>
  <si>
    <t>32</t>
    <phoneticPr fontId="3" type="noConversion"/>
  </si>
  <si>
    <t>32</t>
    <phoneticPr fontId="3" type="noConversion"/>
  </si>
  <si>
    <t>彰西SS_IH</t>
    <phoneticPr fontId="3" type="noConversion"/>
  </si>
  <si>
    <t>%B9%FC%A6%E8SS_IH</t>
    <phoneticPr fontId="3" type="noConversion"/>
  </si>
  <si>
    <t>IU30</t>
    <phoneticPr fontId="3" type="noConversion"/>
  </si>
  <si>
    <t>9A53(9A53)</t>
    <phoneticPr fontId="3" type="noConversion"/>
  </si>
  <si>
    <t>21</t>
    <phoneticPr fontId="3" type="noConversion"/>
  </si>
  <si>
    <t>13:00:00</t>
    <phoneticPr fontId="3" type="noConversion"/>
  </si>
  <si>
    <t>19</t>
    <phoneticPr fontId="3" type="noConversion"/>
  </si>
  <si>
    <t>20</t>
    <phoneticPr fontId="3" type="noConversion"/>
  </si>
  <si>
    <t>21</t>
    <phoneticPr fontId="3" type="noConversion"/>
  </si>
  <si>
    <t>彰南SS_II</t>
    <phoneticPr fontId="3" type="noConversion"/>
  </si>
  <si>
    <t>%B9%FC%ABnSS_II</t>
    <phoneticPr fontId="3" type="noConversion"/>
  </si>
  <si>
    <t>IU37</t>
    <phoneticPr fontId="3" type="noConversion"/>
  </si>
  <si>
    <t>9A54(9A54)</t>
    <phoneticPr fontId="3" type="noConversion"/>
  </si>
  <si>
    <t>和美SS_IJ</t>
    <phoneticPr fontId="3" type="noConversion"/>
  </si>
  <si>
    <t>%A9M%AC%FCSS_IJ</t>
    <phoneticPr fontId="3" type="noConversion"/>
  </si>
  <si>
    <t>IU39</t>
    <phoneticPr fontId="3" type="noConversion"/>
  </si>
  <si>
    <t>9A55(9A55)</t>
    <phoneticPr fontId="3" type="noConversion"/>
  </si>
  <si>
    <t>0</t>
    <phoneticPr fontId="3" type="noConversion"/>
  </si>
  <si>
    <t>彰化DS_IK</t>
    <phoneticPr fontId="3" type="noConversion"/>
  </si>
  <si>
    <t>%B9%FC%A4%C6DS_IK</t>
    <phoneticPr fontId="3" type="noConversion"/>
  </si>
  <si>
    <t>9A56(9A56)</t>
    <phoneticPr fontId="3" type="noConversion"/>
  </si>
  <si>
    <t>彰化PS_IK</t>
    <phoneticPr fontId="3" type="noConversion"/>
  </si>
  <si>
    <t>%B9%FC%A4%C6PS_IK</t>
    <phoneticPr fontId="3" type="noConversion"/>
  </si>
  <si>
    <t>IV51</t>
    <phoneticPr fontId="3" type="noConversion"/>
  </si>
  <si>
    <t>#4BDTR</t>
    <phoneticPr fontId="3" type="noConversion"/>
  </si>
  <si>
    <t>196</t>
    <phoneticPr fontId="3" type="noConversion"/>
  </si>
  <si>
    <t>18:00:00</t>
    <phoneticPr fontId="3" type="noConversion"/>
  </si>
  <si>
    <t>199</t>
    <phoneticPr fontId="3" type="noConversion"/>
  </si>
  <si>
    <t>18:00:00</t>
    <phoneticPr fontId="3" type="noConversion"/>
  </si>
  <si>
    <t>201</t>
    <phoneticPr fontId="3" type="noConversion"/>
  </si>
  <si>
    <t>201</t>
    <phoneticPr fontId="3" type="noConversion"/>
  </si>
  <si>
    <t>9A#4(B)</t>
    <phoneticPr fontId="3" type="noConversion"/>
  </si>
  <si>
    <t>員南SS_IL</t>
    <phoneticPr fontId="3" type="noConversion"/>
  </si>
  <si>
    <t>%AD%FB%ABnSS_IL</t>
    <phoneticPr fontId="3" type="noConversion"/>
  </si>
  <si>
    <t>IV53</t>
    <phoneticPr fontId="3" type="noConversion"/>
  </si>
  <si>
    <t>9AE0(9AE0)</t>
    <phoneticPr fontId="3" type="noConversion"/>
  </si>
  <si>
    <t>143</t>
    <phoneticPr fontId="3" type="noConversion"/>
  </si>
  <si>
    <t>11:00:00</t>
    <phoneticPr fontId="3" type="noConversion"/>
  </si>
  <si>
    <t>144</t>
    <phoneticPr fontId="3" type="noConversion"/>
  </si>
  <si>
    <t>11:00:00</t>
    <phoneticPr fontId="3" type="noConversion"/>
  </si>
  <si>
    <t>143</t>
    <phoneticPr fontId="3" type="noConversion"/>
  </si>
  <si>
    <t>大竹SS_IM</t>
    <phoneticPr fontId="3" type="noConversion"/>
  </si>
  <si>
    <t>%A4j%A6%CBSS_IM</t>
    <phoneticPr fontId="3" type="noConversion"/>
  </si>
  <si>
    <t>IV55</t>
    <phoneticPr fontId="3" type="noConversion"/>
  </si>
  <si>
    <t>9A68(9A68)</t>
    <phoneticPr fontId="3" type="noConversion"/>
  </si>
  <si>
    <t>大村SS_IN</t>
    <phoneticPr fontId="3" type="noConversion"/>
  </si>
  <si>
    <t>%A4j%A7%F8SS_IN</t>
    <phoneticPr fontId="3" type="noConversion"/>
  </si>
  <si>
    <t>IY21</t>
    <phoneticPr fontId="3" type="noConversion"/>
  </si>
  <si>
    <t>9A67(9A67)</t>
    <phoneticPr fontId="3" type="noConversion"/>
  </si>
  <si>
    <t>鹿東DS_IO</t>
    <phoneticPr fontId="3" type="noConversion"/>
  </si>
  <si>
    <t>%B3%C0%AAFDS_IO</t>
    <phoneticPr fontId="3" type="noConversion"/>
  </si>
  <si>
    <t>9A59(9A59)</t>
    <phoneticPr fontId="3" type="noConversion"/>
  </si>
  <si>
    <t>75</t>
    <phoneticPr fontId="3" type="noConversion"/>
  </si>
  <si>
    <t>10:00:00</t>
    <phoneticPr fontId="3" type="noConversion"/>
  </si>
  <si>
    <t>10:00:00</t>
    <phoneticPr fontId="3" type="noConversion"/>
  </si>
  <si>
    <t>74</t>
    <phoneticPr fontId="3" type="noConversion"/>
  </si>
  <si>
    <t>77</t>
    <phoneticPr fontId="3" type="noConversion"/>
  </si>
  <si>
    <t>福工SS_IP</t>
    <phoneticPr fontId="3" type="noConversion"/>
  </si>
  <si>
    <t>%BA%D6%A4uSS_IP</t>
    <phoneticPr fontId="3" type="noConversion"/>
  </si>
  <si>
    <t>9A58(9A58)</t>
    <phoneticPr fontId="3" type="noConversion"/>
  </si>
  <si>
    <t>33</t>
    <phoneticPr fontId="3" type="noConversion"/>
  </si>
  <si>
    <t>29</t>
    <phoneticPr fontId="3" type="noConversion"/>
  </si>
  <si>
    <t>32</t>
    <phoneticPr fontId="3" type="noConversion"/>
  </si>
  <si>
    <t>彰東SS_IQ</t>
    <phoneticPr fontId="3" type="noConversion"/>
  </si>
  <si>
    <t>%B9%FC%AAFSS_IQ</t>
    <phoneticPr fontId="3" type="noConversion"/>
  </si>
  <si>
    <t>IZ24</t>
    <phoneticPr fontId="3" type="noConversion"/>
  </si>
  <si>
    <t>9A57(9A57)</t>
    <phoneticPr fontId="3" type="noConversion"/>
  </si>
  <si>
    <t>96</t>
    <phoneticPr fontId="3" type="noConversion"/>
  </si>
  <si>
    <t>04:00:00</t>
    <phoneticPr fontId="3" type="noConversion"/>
  </si>
  <si>
    <t>101</t>
    <phoneticPr fontId="3" type="noConversion"/>
  </si>
  <si>
    <t>98</t>
    <phoneticPr fontId="3" type="noConversion"/>
  </si>
  <si>
    <t>社頭SS_IR</t>
    <phoneticPr fontId="3" type="noConversion"/>
  </si>
  <si>
    <t>%AA%C0%C0YSS_IR</t>
    <phoneticPr fontId="3" type="noConversion"/>
  </si>
  <si>
    <t>IZ26</t>
    <phoneticPr fontId="3" type="noConversion"/>
  </si>
  <si>
    <t>線西DS_9B</t>
    <phoneticPr fontId="3" type="noConversion"/>
  </si>
  <si>
    <t>#1DTR</t>
    <phoneticPr fontId="3" type="noConversion"/>
  </si>
  <si>
    <t>611</t>
    <phoneticPr fontId="3" type="noConversion"/>
  </si>
  <si>
    <t>606</t>
    <phoneticPr fontId="3" type="noConversion"/>
  </si>
  <si>
    <t>615</t>
    <phoneticPr fontId="3" type="noConversion"/>
  </si>
  <si>
    <t>9B#1</t>
    <phoneticPr fontId="3" type="noConversion"/>
  </si>
  <si>
    <t>草湖SS_IS</t>
    <phoneticPr fontId="3" type="noConversion"/>
  </si>
  <si>
    <t>%AF%F3%B4%F2SS_IS</t>
    <phoneticPr fontId="3" type="noConversion"/>
  </si>
  <si>
    <t>IZ51</t>
    <phoneticPr fontId="3" type="noConversion"/>
  </si>
  <si>
    <t>9B51(9B51)</t>
    <phoneticPr fontId="3" type="noConversion"/>
  </si>
  <si>
    <t>溝墘SS_IT</t>
    <phoneticPr fontId="3" type="noConversion"/>
  </si>
  <si>
    <t>%B7%BE%E1YSS_IT</t>
    <phoneticPr fontId="3" type="noConversion"/>
  </si>
  <si>
    <t>IZ56</t>
    <phoneticPr fontId="3" type="noConversion"/>
  </si>
  <si>
    <t>線西DS_9B</t>
    <phoneticPr fontId="3" type="noConversion"/>
  </si>
  <si>
    <t>9B52(9B52)</t>
    <phoneticPr fontId="3" type="noConversion"/>
  </si>
  <si>
    <t>111</t>
    <phoneticPr fontId="3" type="noConversion"/>
  </si>
  <si>
    <t>04:00:00</t>
    <phoneticPr fontId="3" type="noConversion"/>
  </si>
  <si>
    <t>116</t>
    <phoneticPr fontId="3" type="noConversion"/>
  </si>
  <si>
    <t>員東DS_IU</t>
    <phoneticPr fontId="3" type="noConversion"/>
  </si>
  <si>
    <t>%AD%FB%AAFDS_IU</t>
    <phoneticPr fontId="3" type="noConversion"/>
  </si>
  <si>
    <t>IZ64</t>
    <phoneticPr fontId="3" type="noConversion"/>
  </si>
  <si>
    <t>線西DS_9B</t>
    <phoneticPr fontId="3" type="noConversion"/>
  </si>
  <si>
    <t>9B53(9B53)</t>
    <phoneticPr fontId="3" type="noConversion"/>
  </si>
  <si>
    <t>175</t>
    <phoneticPr fontId="3" type="noConversion"/>
  </si>
  <si>
    <t>17:00:00</t>
    <phoneticPr fontId="3" type="noConversion"/>
  </si>
  <si>
    <t>173</t>
    <phoneticPr fontId="3" type="noConversion"/>
  </si>
  <si>
    <t>175</t>
    <phoneticPr fontId="3" type="noConversion"/>
  </si>
  <si>
    <t>3</t>
    <phoneticPr fontId="3" type="noConversion"/>
  </si>
  <si>
    <t>03:00:00</t>
    <phoneticPr fontId="3" type="noConversion"/>
  </si>
  <si>
    <t>伸港SS_IV</t>
    <phoneticPr fontId="3" type="noConversion"/>
  </si>
  <si>
    <t>伸港SS_IV</t>
    <phoneticPr fontId="3" type="noConversion"/>
  </si>
  <si>
    <t>%A6%F9%B4%E4SS_IV</t>
    <phoneticPr fontId="3" type="noConversion"/>
  </si>
  <si>
    <t>9A51</t>
    <phoneticPr fontId="3" type="noConversion"/>
  </si>
  <si>
    <t>9B54(9B54)</t>
    <phoneticPr fontId="3" type="noConversion"/>
  </si>
  <si>
    <t>263</t>
    <phoneticPr fontId="3" type="noConversion"/>
  </si>
  <si>
    <t>21:00:00</t>
    <phoneticPr fontId="3" type="noConversion"/>
  </si>
  <si>
    <t>265</t>
    <phoneticPr fontId="3" type="noConversion"/>
  </si>
  <si>
    <t>21:00:00</t>
    <phoneticPr fontId="3" type="noConversion"/>
  </si>
  <si>
    <t>二水SS_IW</t>
    <phoneticPr fontId="3" type="noConversion"/>
  </si>
  <si>
    <t>%A4G%A4%F4SS_IW</t>
    <phoneticPr fontId="3" type="noConversion"/>
  </si>
  <si>
    <t>9A56</t>
    <phoneticPr fontId="3" type="noConversion"/>
  </si>
  <si>
    <t>9B55(9B55)</t>
    <phoneticPr fontId="3" type="noConversion"/>
  </si>
  <si>
    <t>27</t>
    <phoneticPr fontId="3" type="noConversion"/>
  </si>
  <si>
    <t>15:00:00</t>
    <phoneticPr fontId="3" type="noConversion"/>
  </si>
  <si>
    <t>26</t>
    <phoneticPr fontId="3" type="noConversion"/>
  </si>
  <si>
    <t>26</t>
    <phoneticPr fontId="3" type="noConversion"/>
  </si>
  <si>
    <t>17:00:00</t>
    <phoneticPr fontId="3" type="noConversion"/>
  </si>
  <si>
    <t>17:00:00</t>
    <phoneticPr fontId="3" type="noConversion"/>
  </si>
  <si>
    <t>27</t>
    <phoneticPr fontId="3" type="noConversion"/>
  </si>
  <si>
    <t>3</t>
    <phoneticPr fontId="3" type="noConversion"/>
  </si>
  <si>
    <t>北斗SS_IX</t>
    <phoneticPr fontId="3" type="noConversion"/>
  </si>
  <si>
    <t>%A5_%A4%E6SS_IX</t>
    <phoneticPr fontId="3" type="noConversion"/>
  </si>
  <si>
    <t>9B56(9B56)</t>
    <phoneticPr fontId="3" type="noConversion"/>
  </si>
  <si>
    <t>芳苑SS_IY</t>
    <phoneticPr fontId="3" type="noConversion"/>
  </si>
  <si>
    <t>%AA%DA%ADbSS_IY</t>
    <phoneticPr fontId="3" type="noConversion"/>
  </si>
  <si>
    <t>9B57(9B57)</t>
    <phoneticPr fontId="3" type="noConversion"/>
  </si>
  <si>
    <t>137</t>
    <phoneticPr fontId="3" type="noConversion"/>
  </si>
  <si>
    <t>08:00:00</t>
    <phoneticPr fontId="3" type="noConversion"/>
  </si>
  <si>
    <t>131</t>
    <phoneticPr fontId="3" type="noConversion"/>
  </si>
  <si>
    <t>141</t>
    <phoneticPr fontId="3" type="noConversion"/>
  </si>
  <si>
    <t>141</t>
    <phoneticPr fontId="3" type="noConversion"/>
  </si>
  <si>
    <t>全興ES_IZ</t>
    <phoneticPr fontId="3" type="noConversion"/>
  </si>
  <si>
    <t>%A5%FE%BF%B3ES_IZ</t>
    <phoneticPr fontId="3" type="noConversion"/>
  </si>
  <si>
    <t>9A61</t>
    <phoneticPr fontId="3" type="noConversion"/>
  </si>
  <si>
    <t>9B58(9B58)</t>
    <phoneticPr fontId="3" type="noConversion"/>
  </si>
  <si>
    <t>9A67</t>
    <phoneticPr fontId="3" type="noConversion"/>
  </si>
  <si>
    <t>未供電</t>
    <phoneticPr fontId="3" type="noConversion"/>
  </si>
  <si>
    <t>#2ADTR</t>
    <phoneticPr fontId="3" type="noConversion"/>
  </si>
  <si>
    <t>479</t>
    <phoneticPr fontId="3" type="noConversion"/>
  </si>
  <si>
    <t>480</t>
    <phoneticPr fontId="3" type="noConversion"/>
  </si>
  <si>
    <t>473</t>
    <phoneticPr fontId="3" type="noConversion"/>
  </si>
  <si>
    <t>480</t>
    <phoneticPr fontId="3" type="noConversion"/>
  </si>
  <si>
    <t>9B61(9B61)</t>
    <phoneticPr fontId="3" type="noConversion"/>
  </si>
  <si>
    <t>9B51</t>
    <phoneticPr fontId="3" type="noConversion"/>
  </si>
  <si>
    <t>9B62(9B62)</t>
    <phoneticPr fontId="3" type="noConversion"/>
  </si>
  <si>
    <t>157</t>
    <phoneticPr fontId="3" type="noConversion"/>
  </si>
  <si>
    <t>160</t>
    <phoneticPr fontId="3" type="noConversion"/>
  </si>
  <si>
    <t>160</t>
    <phoneticPr fontId="3" type="noConversion"/>
  </si>
  <si>
    <t>9B63(9B63)</t>
    <phoneticPr fontId="3" type="noConversion"/>
  </si>
  <si>
    <t>146</t>
    <phoneticPr fontId="3" type="noConversion"/>
  </si>
  <si>
    <t>142</t>
    <phoneticPr fontId="3" type="noConversion"/>
  </si>
  <si>
    <t>145</t>
    <phoneticPr fontId="3" type="noConversion"/>
  </si>
  <si>
    <t>146</t>
    <phoneticPr fontId="3" type="noConversion"/>
  </si>
  <si>
    <t>10:00:00</t>
    <phoneticPr fontId="3" type="noConversion"/>
  </si>
  <si>
    <t>未供電</t>
    <phoneticPr fontId="3" type="noConversion"/>
  </si>
  <si>
    <t>9B64(9B64)</t>
    <phoneticPr fontId="3" type="noConversion"/>
  </si>
  <si>
    <t>291</t>
    <phoneticPr fontId="3" type="noConversion"/>
  </si>
  <si>
    <t>289</t>
    <phoneticPr fontId="3" type="noConversion"/>
  </si>
  <si>
    <t>291</t>
    <phoneticPr fontId="3" type="noConversion"/>
  </si>
  <si>
    <t>5</t>
    <phoneticPr fontId="3" type="noConversion"/>
  </si>
  <si>
    <t>11:00:00</t>
    <phoneticPr fontId="3" type="noConversion"/>
  </si>
  <si>
    <t>新威(9BPV1)</t>
    <phoneticPr fontId="3" type="noConversion"/>
  </si>
  <si>
    <t>9B61</t>
    <phoneticPr fontId="3" type="noConversion"/>
  </si>
  <si>
    <t>#2BDTR</t>
    <phoneticPr fontId="3" type="noConversion"/>
  </si>
  <si>
    <t>111</t>
    <phoneticPr fontId="3" type="noConversion"/>
  </si>
  <si>
    <t>線西DS_9B</t>
    <phoneticPr fontId="3" type="noConversion"/>
  </si>
  <si>
    <t>9B65(9B65)</t>
    <phoneticPr fontId="3" type="noConversion"/>
  </si>
  <si>
    <t>193</t>
    <phoneticPr fontId="3" type="noConversion"/>
  </si>
  <si>
    <t>200</t>
    <phoneticPr fontId="3" type="noConversion"/>
  </si>
  <si>
    <t>191</t>
    <phoneticPr fontId="3" type="noConversion"/>
  </si>
  <si>
    <t>197</t>
    <phoneticPr fontId="3" type="noConversion"/>
  </si>
  <si>
    <t>200</t>
    <phoneticPr fontId="3" type="noConversion"/>
  </si>
  <si>
    <t>18:00:00</t>
    <phoneticPr fontId="3" type="noConversion"/>
  </si>
  <si>
    <t>未供電</t>
    <phoneticPr fontId="3" type="noConversion"/>
  </si>
  <si>
    <t>9B68(9B68)</t>
    <phoneticPr fontId="3" type="noConversion"/>
  </si>
  <si>
    <t>9C21</t>
    <phoneticPr fontId="3" type="noConversion"/>
  </si>
  <si>
    <t>員林DS_9C</t>
    <phoneticPr fontId="3" type="noConversion"/>
  </si>
  <si>
    <t>#1ADTR</t>
    <phoneticPr fontId="3" type="noConversion"/>
  </si>
  <si>
    <t>765</t>
    <phoneticPr fontId="3" type="noConversion"/>
  </si>
  <si>
    <t>800</t>
    <phoneticPr fontId="3" type="noConversion"/>
  </si>
  <si>
    <t>13:00:00</t>
    <phoneticPr fontId="3" type="noConversion"/>
  </si>
  <si>
    <t>858</t>
    <phoneticPr fontId="3" type="noConversion"/>
  </si>
  <si>
    <t>13:00:00</t>
    <phoneticPr fontId="3" type="noConversion"/>
  </si>
  <si>
    <t>858</t>
    <phoneticPr fontId="3" type="noConversion"/>
  </si>
  <si>
    <t xml:space="preserve"> </t>
    <phoneticPr fontId="3" type="noConversion"/>
  </si>
  <si>
    <t>9C25</t>
    <phoneticPr fontId="3" type="noConversion"/>
  </si>
  <si>
    <t>員林DS_9C</t>
    <phoneticPr fontId="3" type="noConversion"/>
  </si>
  <si>
    <t>9C20(9C20)</t>
    <phoneticPr fontId="3" type="noConversion"/>
  </si>
  <si>
    <t>82</t>
    <phoneticPr fontId="3" type="noConversion"/>
  </si>
  <si>
    <t>12:00:00</t>
    <phoneticPr fontId="3" type="noConversion"/>
  </si>
  <si>
    <t>134</t>
    <phoneticPr fontId="3" type="noConversion"/>
  </si>
  <si>
    <t>12:00:00</t>
    <phoneticPr fontId="3" type="noConversion"/>
  </si>
  <si>
    <t>112</t>
    <phoneticPr fontId="3" type="noConversion"/>
  </si>
  <si>
    <t>134</t>
    <phoneticPr fontId="3" type="noConversion"/>
  </si>
  <si>
    <t>54</t>
    <phoneticPr fontId="3" type="noConversion"/>
  </si>
  <si>
    <t>08:00:00</t>
    <phoneticPr fontId="3" type="noConversion"/>
  </si>
  <si>
    <t>9C28</t>
    <phoneticPr fontId="3" type="noConversion"/>
  </si>
  <si>
    <t>員林DS_9C</t>
    <phoneticPr fontId="3" type="noConversion"/>
  </si>
  <si>
    <t>9C21(9C21)</t>
    <phoneticPr fontId="3" type="noConversion"/>
  </si>
  <si>
    <t>9C30</t>
    <phoneticPr fontId="3" type="noConversion"/>
  </si>
  <si>
    <t>9C22(9C22)</t>
    <phoneticPr fontId="3" type="noConversion"/>
  </si>
  <si>
    <t>161</t>
    <phoneticPr fontId="3" type="noConversion"/>
  </si>
  <si>
    <t>13:00:00</t>
    <phoneticPr fontId="3" type="noConversion"/>
  </si>
  <si>
    <t>147</t>
    <phoneticPr fontId="3" type="noConversion"/>
  </si>
  <si>
    <t>152</t>
    <phoneticPr fontId="3" type="noConversion"/>
  </si>
  <si>
    <t>152</t>
    <phoneticPr fontId="3" type="noConversion"/>
  </si>
  <si>
    <t>27</t>
    <phoneticPr fontId="3" type="noConversion"/>
  </si>
  <si>
    <t>22:00:00</t>
    <phoneticPr fontId="3" type="noConversion"/>
  </si>
  <si>
    <t>22:00:00</t>
    <phoneticPr fontId="3" type="noConversion"/>
  </si>
  <si>
    <t>9C32</t>
    <phoneticPr fontId="3" type="noConversion"/>
  </si>
  <si>
    <t>9C23(9C23)</t>
    <phoneticPr fontId="3" type="noConversion"/>
  </si>
  <si>
    <t>313</t>
    <phoneticPr fontId="3" type="noConversion"/>
  </si>
  <si>
    <t>343</t>
    <phoneticPr fontId="3" type="noConversion"/>
  </si>
  <si>
    <t>362</t>
    <phoneticPr fontId="3" type="noConversion"/>
  </si>
  <si>
    <t>79</t>
    <phoneticPr fontId="3" type="noConversion"/>
  </si>
  <si>
    <t>9C35</t>
    <phoneticPr fontId="3" type="noConversion"/>
  </si>
  <si>
    <t>9C24(9C24)</t>
    <phoneticPr fontId="3" type="noConversion"/>
  </si>
  <si>
    <t>212</t>
    <phoneticPr fontId="3" type="noConversion"/>
  </si>
  <si>
    <t>198</t>
    <phoneticPr fontId="3" type="noConversion"/>
  </si>
  <si>
    <t>10:00:00</t>
    <phoneticPr fontId="3" type="noConversion"/>
  </si>
  <si>
    <t>252</t>
    <phoneticPr fontId="3" type="noConversion"/>
  </si>
  <si>
    <t>68</t>
    <phoneticPr fontId="3" type="noConversion"/>
  </si>
  <si>
    <t>08:00:00</t>
    <phoneticPr fontId="3" type="noConversion"/>
  </si>
  <si>
    <t>9C42</t>
    <phoneticPr fontId="3" type="noConversion"/>
  </si>
  <si>
    <t>#1BDTR</t>
    <phoneticPr fontId="3" type="noConversion"/>
  </si>
  <si>
    <t>954</t>
    <phoneticPr fontId="3" type="noConversion"/>
  </si>
  <si>
    <t>14:00:00</t>
    <phoneticPr fontId="3" type="noConversion"/>
  </si>
  <si>
    <t>878</t>
    <phoneticPr fontId="3" type="noConversion"/>
  </si>
  <si>
    <t>941</t>
    <phoneticPr fontId="3" type="noConversion"/>
  </si>
  <si>
    <t>954</t>
    <phoneticPr fontId="3" type="noConversion"/>
  </si>
  <si>
    <t xml:space="preserve"> </t>
    <phoneticPr fontId="3" type="noConversion"/>
  </si>
  <si>
    <t>9C25(9C25)</t>
    <phoneticPr fontId="3" type="noConversion"/>
  </si>
  <si>
    <t>13</t>
    <phoneticPr fontId="3" type="noConversion"/>
  </si>
  <si>
    <t>20:00:00</t>
    <phoneticPr fontId="3" type="noConversion"/>
  </si>
  <si>
    <t>20:00:00</t>
    <phoneticPr fontId="3" type="noConversion"/>
  </si>
  <si>
    <t>9</t>
    <phoneticPr fontId="3" type="noConversion"/>
  </si>
  <si>
    <t>13</t>
    <phoneticPr fontId="3" type="noConversion"/>
  </si>
  <si>
    <t>11</t>
    <phoneticPr fontId="3" type="noConversion"/>
  </si>
  <si>
    <t>9C45</t>
    <phoneticPr fontId="3" type="noConversion"/>
  </si>
  <si>
    <t>9C26(9C26)</t>
    <phoneticPr fontId="3" type="noConversion"/>
  </si>
  <si>
    <t>335</t>
    <phoneticPr fontId="3" type="noConversion"/>
  </si>
  <si>
    <t>305</t>
    <phoneticPr fontId="3" type="noConversion"/>
  </si>
  <si>
    <t>342</t>
    <phoneticPr fontId="3" type="noConversion"/>
  </si>
  <si>
    <t>73</t>
    <phoneticPr fontId="3" type="noConversion"/>
  </si>
  <si>
    <t>19:00:00</t>
    <phoneticPr fontId="3" type="noConversion"/>
  </si>
  <si>
    <t>9C27(9C27)</t>
    <phoneticPr fontId="3" type="noConversion"/>
  </si>
  <si>
    <t>216</t>
    <phoneticPr fontId="3" type="noConversion"/>
  </si>
  <si>
    <t>189</t>
    <phoneticPr fontId="3" type="noConversion"/>
  </si>
  <si>
    <t>189</t>
    <phoneticPr fontId="3" type="noConversion"/>
  </si>
  <si>
    <t>09:00:00</t>
    <phoneticPr fontId="3" type="noConversion"/>
  </si>
  <si>
    <t>243</t>
    <phoneticPr fontId="3" type="noConversion"/>
  </si>
  <si>
    <t>88</t>
    <phoneticPr fontId="3" type="noConversion"/>
  </si>
  <si>
    <t>9C28(9C28)</t>
    <phoneticPr fontId="3" type="noConversion"/>
  </si>
  <si>
    <t>193</t>
    <phoneticPr fontId="3" type="noConversion"/>
  </si>
  <si>
    <t>170</t>
    <phoneticPr fontId="3" type="noConversion"/>
  </si>
  <si>
    <t>174</t>
    <phoneticPr fontId="3" type="noConversion"/>
  </si>
  <si>
    <t>19:00:00</t>
    <phoneticPr fontId="3" type="noConversion"/>
  </si>
  <si>
    <t>48</t>
    <phoneticPr fontId="3" type="noConversion"/>
  </si>
  <si>
    <t>9C29(9C29)</t>
    <phoneticPr fontId="3" type="noConversion"/>
  </si>
  <si>
    <t>250</t>
    <phoneticPr fontId="3" type="noConversion"/>
  </si>
  <si>
    <t>250</t>
    <phoneticPr fontId="3" type="noConversion"/>
  </si>
  <si>
    <t>240</t>
    <phoneticPr fontId="3" type="noConversion"/>
  </si>
  <si>
    <t>226</t>
    <phoneticPr fontId="3" type="noConversion"/>
  </si>
  <si>
    <t>43</t>
    <phoneticPr fontId="3" type="noConversion"/>
  </si>
  <si>
    <t>21:00:00</t>
    <phoneticPr fontId="3" type="noConversion"/>
  </si>
  <si>
    <t>#2A1DTR</t>
    <phoneticPr fontId="3" type="noConversion"/>
  </si>
  <si>
    <t>239</t>
    <phoneticPr fontId="3" type="noConversion"/>
  </si>
  <si>
    <t>264</t>
    <phoneticPr fontId="3" type="noConversion"/>
  </si>
  <si>
    <t>203</t>
    <phoneticPr fontId="3" type="noConversion"/>
  </si>
  <si>
    <t>9C30(9C30)</t>
    <phoneticPr fontId="3" type="noConversion"/>
  </si>
  <si>
    <t>97</t>
    <phoneticPr fontId="3" type="noConversion"/>
  </si>
  <si>
    <t>91</t>
    <phoneticPr fontId="3" type="noConversion"/>
  </si>
  <si>
    <t>15:00:00</t>
    <phoneticPr fontId="3" type="noConversion"/>
  </si>
  <si>
    <t>65</t>
    <phoneticPr fontId="3" type="noConversion"/>
  </si>
  <si>
    <t>55</t>
    <phoneticPr fontId="3" type="noConversion"/>
  </si>
  <si>
    <t>9G25</t>
    <phoneticPr fontId="3" type="noConversion"/>
  </si>
  <si>
    <t>9C31(9C31)</t>
    <phoneticPr fontId="3" type="noConversion"/>
  </si>
  <si>
    <t>119</t>
    <phoneticPr fontId="3" type="noConversion"/>
  </si>
  <si>
    <t>139</t>
    <phoneticPr fontId="3" type="noConversion"/>
  </si>
  <si>
    <t>123</t>
    <phoneticPr fontId="3" type="noConversion"/>
  </si>
  <si>
    <t>41</t>
    <phoneticPr fontId="3" type="noConversion"/>
  </si>
  <si>
    <t>9I31</t>
    <phoneticPr fontId="3" type="noConversion"/>
  </si>
  <si>
    <t>9C32(9C32)</t>
    <phoneticPr fontId="3" type="noConversion"/>
  </si>
  <si>
    <t>145</t>
    <phoneticPr fontId="3" type="noConversion"/>
  </si>
  <si>
    <t>172</t>
    <phoneticPr fontId="3" type="noConversion"/>
  </si>
  <si>
    <t>132</t>
    <phoneticPr fontId="3" type="noConversion"/>
  </si>
  <si>
    <t>78</t>
    <phoneticPr fontId="3" type="noConversion"/>
  </si>
  <si>
    <t>12:00:00</t>
    <phoneticPr fontId="3" type="noConversion"/>
  </si>
  <si>
    <t>9L21</t>
    <phoneticPr fontId="3" type="noConversion"/>
  </si>
  <si>
    <t>#2A2DTR</t>
    <phoneticPr fontId="3" type="noConversion"/>
  </si>
  <si>
    <t>171</t>
    <phoneticPr fontId="3" type="noConversion"/>
  </si>
  <si>
    <t>183</t>
    <phoneticPr fontId="3" type="noConversion"/>
  </si>
  <si>
    <t>9C33(9C33)</t>
    <phoneticPr fontId="3" type="noConversion"/>
  </si>
  <si>
    <t>38</t>
    <phoneticPr fontId="3" type="noConversion"/>
  </si>
  <si>
    <t>38</t>
    <phoneticPr fontId="3" type="noConversion"/>
  </si>
  <si>
    <t>63</t>
    <phoneticPr fontId="3" type="noConversion"/>
  </si>
  <si>
    <t>36</t>
    <phoneticPr fontId="3" type="noConversion"/>
  </si>
  <si>
    <t>員林DS_9C</t>
    <phoneticPr fontId="3" type="noConversion"/>
  </si>
  <si>
    <t>9C34(9C34)</t>
    <phoneticPr fontId="3" type="noConversion"/>
  </si>
  <si>
    <t>231</t>
    <phoneticPr fontId="3" type="noConversion"/>
  </si>
  <si>
    <t>13:00:00</t>
    <phoneticPr fontId="3" type="noConversion"/>
  </si>
  <si>
    <t>230</t>
    <phoneticPr fontId="3" type="noConversion"/>
  </si>
  <si>
    <t>10:00:00</t>
    <phoneticPr fontId="3" type="noConversion"/>
  </si>
  <si>
    <t>251</t>
    <phoneticPr fontId="3" type="noConversion"/>
  </si>
  <si>
    <t>10:00:00</t>
    <phoneticPr fontId="3" type="noConversion"/>
  </si>
  <si>
    <t>49</t>
    <phoneticPr fontId="3" type="noConversion"/>
  </si>
  <si>
    <t>19:00:00</t>
    <phoneticPr fontId="3" type="noConversion"/>
  </si>
  <si>
    <t>#2B1DTR</t>
    <phoneticPr fontId="3" type="noConversion"/>
  </si>
  <si>
    <t>86</t>
    <phoneticPr fontId="3" type="noConversion"/>
  </si>
  <si>
    <t>18:00:00</t>
    <phoneticPr fontId="3" type="noConversion"/>
  </si>
  <si>
    <t>99</t>
    <phoneticPr fontId="3" type="noConversion"/>
  </si>
  <si>
    <t>110</t>
    <phoneticPr fontId="3" type="noConversion"/>
  </si>
  <si>
    <t>21:00:00</t>
    <phoneticPr fontId="3" type="noConversion"/>
  </si>
  <si>
    <t xml:space="preserve"> </t>
    <phoneticPr fontId="3" type="noConversion"/>
  </si>
  <si>
    <t>員林DS_9C</t>
    <phoneticPr fontId="3" type="noConversion"/>
  </si>
  <si>
    <t>9C35(9C35)</t>
    <phoneticPr fontId="3" type="noConversion"/>
  </si>
  <si>
    <t>58</t>
    <phoneticPr fontId="3" type="noConversion"/>
  </si>
  <si>
    <t>15:00:00</t>
    <phoneticPr fontId="3" type="noConversion"/>
  </si>
  <si>
    <t>73</t>
    <phoneticPr fontId="3" type="noConversion"/>
  </si>
  <si>
    <t>15:00:00</t>
    <phoneticPr fontId="3" type="noConversion"/>
  </si>
  <si>
    <t>47</t>
    <phoneticPr fontId="3" type="noConversion"/>
  </si>
  <si>
    <t>38</t>
    <phoneticPr fontId="3" type="noConversion"/>
  </si>
  <si>
    <t>員林DS_9C</t>
    <phoneticPr fontId="3" type="noConversion"/>
  </si>
  <si>
    <t>9C36(9C36)</t>
    <phoneticPr fontId="3" type="noConversion"/>
  </si>
  <si>
    <t>82</t>
    <phoneticPr fontId="3" type="noConversion"/>
  </si>
  <si>
    <t>18:00:00</t>
    <phoneticPr fontId="3" type="noConversion"/>
  </si>
  <si>
    <t>97</t>
    <phoneticPr fontId="3" type="noConversion"/>
  </si>
  <si>
    <t>21:00:00</t>
    <phoneticPr fontId="3" type="noConversion"/>
  </si>
  <si>
    <t>143</t>
    <phoneticPr fontId="3" type="noConversion"/>
  </si>
  <si>
    <t>143</t>
    <phoneticPr fontId="3" type="noConversion"/>
  </si>
  <si>
    <t>62</t>
    <phoneticPr fontId="3" type="noConversion"/>
  </si>
  <si>
    <t>21:00:00</t>
    <phoneticPr fontId="3" type="noConversion"/>
  </si>
  <si>
    <t>9L31</t>
    <phoneticPr fontId="3" type="noConversion"/>
  </si>
  <si>
    <t>員林DS_9C</t>
    <phoneticPr fontId="3" type="noConversion"/>
  </si>
  <si>
    <t>#2B2DTR</t>
    <phoneticPr fontId="3" type="noConversion"/>
  </si>
  <si>
    <t>175</t>
    <phoneticPr fontId="3" type="noConversion"/>
  </si>
  <si>
    <t>21:00:00</t>
    <phoneticPr fontId="3" type="noConversion"/>
  </si>
  <si>
    <t>165</t>
    <phoneticPr fontId="3" type="noConversion"/>
  </si>
  <si>
    <t>21:00:00</t>
    <phoneticPr fontId="3" type="noConversion"/>
  </si>
  <si>
    <t>176</t>
    <phoneticPr fontId="3" type="noConversion"/>
  </si>
  <si>
    <t>176</t>
    <phoneticPr fontId="3" type="noConversion"/>
  </si>
  <si>
    <t>20:00:00</t>
    <phoneticPr fontId="3" type="noConversion"/>
  </si>
  <si>
    <t>176</t>
    <phoneticPr fontId="3" type="noConversion"/>
  </si>
  <si>
    <t xml:space="preserve"> </t>
    <phoneticPr fontId="3" type="noConversion"/>
  </si>
  <si>
    <t xml:space="preserve"> </t>
    <phoneticPr fontId="3" type="noConversion"/>
  </si>
  <si>
    <t>員林DS_9C</t>
    <phoneticPr fontId="3" type="noConversion"/>
  </si>
  <si>
    <t>9C37(9C37)</t>
    <phoneticPr fontId="3" type="noConversion"/>
  </si>
  <si>
    <t>124</t>
    <phoneticPr fontId="3" type="noConversion"/>
  </si>
  <si>
    <t>20:00:00</t>
    <phoneticPr fontId="3" type="noConversion"/>
  </si>
  <si>
    <t>97</t>
    <phoneticPr fontId="3" type="noConversion"/>
  </si>
  <si>
    <t>127</t>
    <phoneticPr fontId="3" type="noConversion"/>
  </si>
  <si>
    <t>20:00:00</t>
    <phoneticPr fontId="3" type="noConversion"/>
  </si>
  <si>
    <t>40</t>
    <phoneticPr fontId="3" type="noConversion"/>
  </si>
  <si>
    <t>20:00:00</t>
    <phoneticPr fontId="3" type="noConversion"/>
  </si>
  <si>
    <t>9C38(9C38)</t>
    <phoneticPr fontId="3" type="noConversion"/>
  </si>
  <si>
    <t>27</t>
    <phoneticPr fontId="3" type="noConversion"/>
  </si>
  <si>
    <t>59</t>
    <phoneticPr fontId="3" type="noConversion"/>
  </si>
  <si>
    <t>19:00:00</t>
    <phoneticPr fontId="3" type="noConversion"/>
  </si>
  <si>
    <t>39</t>
    <phoneticPr fontId="3" type="noConversion"/>
  </si>
  <si>
    <t>39</t>
    <phoneticPr fontId="3" type="noConversion"/>
  </si>
  <si>
    <t>17:00:00</t>
    <phoneticPr fontId="3" type="noConversion"/>
  </si>
  <si>
    <t>59</t>
    <phoneticPr fontId="3" type="noConversion"/>
  </si>
  <si>
    <t>33</t>
    <phoneticPr fontId="3" type="noConversion"/>
  </si>
  <si>
    <t>21:00:00</t>
    <phoneticPr fontId="3" type="noConversion"/>
  </si>
  <si>
    <t>員林DS_9C</t>
    <phoneticPr fontId="3" type="noConversion"/>
  </si>
  <si>
    <t>9C39(9C39)</t>
    <phoneticPr fontId="3" type="noConversion"/>
  </si>
  <si>
    <t>123</t>
    <phoneticPr fontId="3" type="noConversion"/>
  </si>
  <si>
    <t>95</t>
    <phoneticPr fontId="3" type="noConversion"/>
  </si>
  <si>
    <t>108</t>
    <phoneticPr fontId="3" type="noConversion"/>
  </si>
  <si>
    <t>38</t>
    <phoneticPr fontId="3" type="noConversion"/>
  </si>
  <si>
    <t>#3ADTR</t>
    <phoneticPr fontId="3" type="noConversion"/>
  </si>
  <si>
    <t>732</t>
    <phoneticPr fontId="3" type="noConversion"/>
  </si>
  <si>
    <t>18:00:00</t>
    <phoneticPr fontId="3" type="noConversion"/>
  </si>
  <si>
    <t>714</t>
    <phoneticPr fontId="3" type="noConversion"/>
  </si>
  <si>
    <t>717</t>
    <phoneticPr fontId="3" type="noConversion"/>
  </si>
  <si>
    <t>732</t>
    <phoneticPr fontId="3" type="noConversion"/>
  </si>
  <si>
    <t>員林DS_9C</t>
    <phoneticPr fontId="3" type="noConversion"/>
  </si>
  <si>
    <t>9C40(9C40)</t>
    <phoneticPr fontId="3" type="noConversion"/>
  </si>
  <si>
    <t>84</t>
    <phoneticPr fontId="3" type="noConversion"/>
  </si>
  <si>
    <t>19:00:00</t>
    <phoneticPr fontId="3" type="noConversion"/>
  </si>
  <si>
    <t>66</t>
    <phoneticPr fontId="3" type="noConversion"/>
  </si>
  <si>
    <t>19:00:00</t>
    <phoneticPr fontId="3" type="noConversion"/>
  </si>
  <si>
    <t>95</t>
    <phoneticPr fontId="3" type="noConversion"/>
  </si>
  <si>
    <t>27</t>
    <phoneticPr fontId="3" type="noConversion"/>
  </si>
  <si>
    <t>9M33</t>
    <phoneticPr fontId="3" type="noConversion"/>
  </si>
  <si>
    <t>員林DS_9C</t>
    <phoneticPr fontId="3" type="noConversion"/>
  </si>
  <si>
    <t>9C41(9C41)</t>
    <phoneticPr fontId="3" type="noConversion"/>
  </si>
  <si>
    <t>293</t>
    <phoneticPr fontId="3" type="noConversion"/>
  </si>
  <si>
    <t>299</t>
    <phoneticPr fontId="3" type="noConversion"/>
  </si>
  <si>
    <t>18:00:00</t>
    <phoneticPr fontId="3" type="noConversion"/>
  </si>
  <si>
    <t>303</t>
    <phoneticPr fontId="3" type="noConversion"/>
  </si>
  <si>
    <t>303</t>
    <phoneticPr fontId="3" type="noConversion"/>
  </si>
  <si>
    <t>52</t>
    <phoneticPr fontId="3" type="noConversion"/>
  </si>
  <si>
    <t>10:00:00</t>
    <phoneticPr fontId="3" type="noConversion"/>
  </si>
  <si>
    <t>9N20</t>
    <phoneticPr fontId="3" type="noConversion"/>
  </si>
  <si>
    <t>未供電</t>
    <phoneticPr fontId="3" type="noConversion"/>
  </si>
  <si>
    <t>9C42(9C42)</t>
    <phoneticPr fontId="3" type="noConversion"/>
  </si>
  <si>
    <t>00:00:00</t>
    <phoneticPr fontId="3" type="noConversion"/>
  </si>
  <si>
    <t>9C43(9C43)</t>
    <phoneticPr fontId="3" type="noConversion"/>
  </si>
  <si>
    <t>171</t>
    <phoneticPr fontId="3" type="noConversion"/>
  </si>
  <si>
    <t>12:00:00</t>
    <phoneticPr fontId="3" type="noConversion"/>
  </si>
  <si>
    <t>179</t>
    <phoneticPr fontId="3" type="noConversion"/>
  </si>
  <si>
    <t>179</t>
    <phoneticPr fontId="3" type="noConversion"/>
  </si>
  <si>
    <t>178</t>
    <phoneticPr fontId="3" type="noConversion"/>
  </si>
  <si>
    <t>15:00:00</t>
    <phoneticPr fontId="3" type="noConversion"/>
  </si>
  <si>
    <t>179</t>
    <phoneticPr fontId="3" type="noConversion"/>
  </si>
  <si>
    <t>37</t>
    <phoneticPr fontId="3" type="noConversion"/>
  </si>
  <si>
    <t>15:00:00</t>
    <phoneticPr fontId="3" type="noConversion"/>
  </si>
  <si>
    <t>9C44(9C44)</t>
    <phoneticPr fontId="3" type="noConversion"/>
  </si>
  <si>
    <t>220</t>
    <phoneticPr fontId="3" type="noConversion"/>
  </si>
  <si>
    <t>204</t>
    <phoneticPr fontId="3" type="noConversion"/>
  </si>
  <si>
    <t>177</t>
    <phoneticPr fontId="3" type="noConversion"/>
  </si>
  <si>
    <t>220</t>
    <phoneticPr fontId="3" type="noConversion"/>
  </si>
  <si>
    <t>68</t>
    <phoneticPr fontId="3" type="noConversion"/>
  </si>
  <si>
    <t>未供電</t>
    <phoneticPr fontId="3" type="noConversion"/>
  </si>
  <si>
    <t>#3BDTR</t>
    <phoneticPr fontId="3" type="noConversion"/>
  </si>
  <si>
    <t>738</t>
    <phoneticPr fontId="3" type="noConversion"/>
  </si>
  <si>
    <t>14:00:00</t>
    <phoneticPr fontId="3" type="noConversion"/>
  </si>
  <si>
    <t>708</t>
    <phoneticPr fontId="3" type="noConversion"/>
  </si>
  <si>
    <t>747</t>
    <phoneticPr fontId="3" type="noConversion"/>
  </si>
  <si>
    <t>747</t>
    <phoneticPr fontId="3" type="noConversion"/>
  </si>
  <si>
    <t xml:space="preserve"> </t>
    <phoneticPr fontId="3" type="noConversion"/>
  </si>
  <si>
    <t>9C45(9C45)</t>
    <phoneticPr fontId="3" type="noConversion"/>
  </si>
  <si>
    <t>15</t>
    <phoneticPr fontId="3" type="noConversion"/>
  </si>
  <si>
    <t>22:00:00</t>
    <phoneticPr fontId="3" type="noConversion"/>
  </si>
  <si>
    <t>18</t>
    <phoneticPr fontId="3" type="noConversion"/>
  </si>
  <si>
    <t>16</t>
    <phoneticPr fontId="3" type="noConversion"/>
  </si>
  <si>
    <t>20:00:00</t>
    <phoneticPr fontId="3" type="noConversion"/>
  </si>
  <si>
    <t>18</t>
    <phoneticPr fontId="3" type="noConversion"/>
  </si>
  <si>
    <t>8</t>
    <phoneticPr fontId="3" type="noConversion"/>
  </si>
  <si>
    <t>9C46(9C46)</t>
    <phoneticPr fontId="3" type="noConversion"/>
  </si>
  <si>
    <t>211</t>
    <phoneticPr fontId="3" type="noConversion"/>
  </si>
  <si>
    <t>206</t>
    <phoneticPr fontId="3" type="noConversion"/>
  </si>
  <si>
    <t>14:00:00</t>
    <phoneticPr fontId="3" type="noConversion"/>
  </si>
  <si>
    <t>214</t>
    <phoneticPr fontId="3" type="noConversion"/>
  </si>
  <si>
    <t>214</t>
    <phoneticPr fontId="3" type="noConversion"/>
  </si>
  <si>
    <t>28</t>
    <phoneticPr fontId="3" type="noConversion"/>
  </si>
  <si>
    <t>21:00:00</t>
    <phoneticPr fontId="3" type="noConversion"/>
  </si>
  <si>
    <t>9C47(9C47)</t>
    <phoneticPr fontId="3" type="noConversion"/>
  </si>
  <si>
    <t>264</t>
    <phoneticPr fontId="3" type="noConversion"/>
  </si>
  <si>
    <t>272</t>
    <phoneticPr fontId="3" type="noConversion"/>
  </si>
  <si>
    <t>301</t>
    <phoneticPr fontId="3" type="noConversion"/>
  </si>
  <si>
    <t>301</t>
    <phoneticPr fontId="3" type="noConversion"/>
  </si>
  <si>
    <t>64</t>
    <phoneticPr fontId="3" type="noConversion"/>
  </si>
  <si>
    <t>01:00:00</t>
    <phoneticPr fontId="3" type="noConversion"/>
  </si>
  <si>
    <t>9P10</t>
    <phoneticPr fontId="3" type="noConversion"/>
  </si>
  <si>
    <t>9C48(9C48)</t>
    <phoneticPr fontId="3" type="noConversion"/>
  </si>
  <si>
    <t>152</t>
    <phoneticPr fontId="3" type="noConversion"/>
  </si>
  <si>
    <t>15:00:00</t>
    <phoneticPr fontId="3" type="noConversion"/>
  </si>
  <si>
    <t>120</t>
    <phoneticPr fontId="3" type="noConversion"/>
  </si>
  <si>
    <t>150</t>
    <phoneticPr fontId="3" type="noConversion"/>
  </si>
  <si>
    <t>54</t>
    <phoneticPr fontId="3" type="noConversion"/>
  </si>
  <si>
    <t>9P18</t>
    <phoneticPr fontId="3" type="noConversion"/>
  </si>
  <si>
    <t>9C49(9C49)</t>
    <phoneticPr fontId="3" type="noConversion"/>
  </si>
  <si>
    <t>117</t>
    <phoneticPr fontId="3" type="noConversion"/>
  </si>
  <si>
    <t>98</t>
    <phoneticPr fontId="3" type="noConversion"/>
  </si>
  <si>
    <t>15:00:00</t>
    <phoneticPr fontId="3" type="noConversion"/>
  </si>
  <si>
    <t>83</t>
    <phoneticPr fontId="3" type="noConversion"/>
  </si>
  <si>
    <t>14:00:00</t>
    <phoneticPr fontId="3" type="noConversion"/>
  </si>
  <si>
    <t>117</t>
    <phoneticPr fontId="3" type="noConversion"/>
  </si>
  <si>
    <t>36</t>
    <phoneticPr fontId="3" type="noConversion"/>
  </si>
  <si>
    <t>9P22</t>
    <phoneticPr fontId="3" type="noConversion"/>
  </si>
  <si>
    <t>鹿西DS_9F</t>
    <phoneticPr fontId="3" type="noConversion"/>
  </si>
  <si>
    <t>#1DTR</t>
    <phoneticPr fontId="3" type="noConversion"/>
  </si>
  <si>
    <t>1046</t>
    <phoneticPr fontId="3" type="noConversion"/>
  </si>
  <si>
    <t>1038</t>
    <phoneticPr fontId="3" type="noConversion"/>
  </si>
  <si>
    <t>1047</t>
    <phoneticPr fontId="3" type="noConversion"/>
  </si>
  <si>
    <t xml:space="preserve"> </t>
    <phoneticPr fontId="3" type="noConversion"/>
  </si>
  <si>
    <t>9P25</t>
    <phoneticPr fontId="3" type="noConversion"/>
  </si>
  <si>
    <t>鹿西DS_9F</t>
    <phoneticPr fontId="3" type="noConversion"/>
  </si>
  <si>
    <t>9F51(9F51)</t>
    <phoneticPr fontId="3" type="noConversion"/>
  </si>
  <si>
    <t>138</t>
    <phoneticPr fontId="3" type="noConversion"/>
  </si>
  <si>
    <t>23:00:00</t>
    <phoneticPr fontId="3" type="noConversion"/>
  </si>
  <si>
    <t>140</t>
    <phoneticPr fontId="3" type="noConversion"/>
  </si>
  <si>
    <t>23:00:00</t>
    <phoneticPr fontId="3" type="noConversion"/>
  </si>
  <si>
    <t>140</t>
    <phoneticPr fontId="3" type="noConversion"/>
  </si>
  <si>
    <t>鹿西DS_9F</t>
    <phoneticPr fontId="3" type="noConversion"/>
  </si>
  <si>
    <t>9F52(9F52)</t>
    <phoneticPr fontId="3" type="noConversion"/>
  </si>
  <si>
    <t>152</t>
    <phoneticPr fontId="3" type="noConversion"/>
  </si>
  <si>
    <t>149</t>
    <phoneticPr fontId="3" type="noConversion"/>
  </si>
  <si>
    <t>9F53(9F53)</t>
    <phoneticPr fontId="3" type="noConversion"/>
  </si>
  <si>
    <t>16:00:00</t>
    <phoneticPr fontId="3" type="noConversion"/>
  </si>
  <si>
    <t>93</t>
    <phoneticPr fontId="3" type="noConversion"/>
  </si>
  <si>
    <t>16:00:00</t>
    <phoneticPr fontId="3" type="noConversion"/>
  </si>
  <si>
    <t>9F54(9F54)</t>
    <phoneticPr fontId="3" type="noConversion"/>
  </si>
  <si>
    <t>17:00:00</t>
    <phoneticPr fontId="3" type="noConversion"/>
  </si>
  <si>
    <t>145</t>
    <phoneticPr fontId="3" type="noConversion"/>
  </si>
  <si>
    <t>22:00:00</t>
    <phoneticPr fontId="3" type="noConversion"/>
  </si>
  <si>
    <t>鹿西DS_9F</t>
    <phoneticPr fontId="3" type="noConversion"/>
  </si>
  <si>
    <t>9F55(9F55)</t>
    <phoneticPr fontId="3" type="noConversion"/>
  </si>
  <si>
    <t>92</t>
    <phoneticPr fontId="3" type="noConversion"/>
  </si>
  <si>
    <t>89</t>
    <phoneticPr fontId="3" type="noConversion"/>
  </si>
  <si>
    <t>91</t>
    <phoneticPr fontId="3" type="noConversion"/>
  </si>
  <si>
    <t>9F56(9F56)</t>
    <phoneticPr fontId="3" type="noConversion"/>
  </si>
  <si>
    <t>137</t>
    <phoneticPr fontId="3" type="noConversion"/>
  </si>
  <si>
    <t>137</t>
    <phoneticPr fontId="3" type="noConversion"/>
  </si>
  <si>
    <t>139</t>
    <phoneticPr fontId="3" type="noConversion"/>
  </si>
  <si>
    <t>9F57(9F57)</t>
    <phoneticPr fontId="3" type="noConversion"/>
  </si>
  <si>
    <t>279</t>
    <phoneticPr fontId="3" type="noConversion"/>
  </si>
  <si>
    <t>284</t>
    <phoneticPr fontId="3" type="noConversion"/>
  </si>
  <si>
    <t>286</t>
    <phoneticPr fontId="3" type="noConversion"/>
  </si>
  <si>
    <t>286</t>
    <phoneticPr fontId="3" type="noConversion"/>
  </si>
  <si>
    <t>9F58(9F58)</t>
    <phoneticPr fontId="3" type="noConversion"/>
  </si>
  <si>
    <t>194</t>
    <phoneticPr fontId="3" type="noConversion"/>
  </si>
  <si>
    <t>19:00:00</t>
    <phoneticPr fontId="3" type="noConversion"/>
  </si>
  <si>
    <t>196</t>
    <phoneticPr fontId="3" type="noConversion"/>
  </si>
  <si>
    <t>194</t>
    <phoneticPr fontId="3" type="noConversion"/>
  </si>
  <si>
    <t>#2ADTR</t>
    <phoneticPr fontId="3" type="noConversion"/>
  </si>
  <si>
    <t>230</t>
    <phoneticPr fontId="3" type="noConversion"/>
  </si>
  <si>
    <t>233</t>
    <phoneticPr fontId="3" type="noConversion"/>
  </si>
  <si>
    <t>233</t>
    <phoneticPr fontId="3" type="noConversion"/>
  </si>
  <si>
    <t>9F61(9F61)</t>
    <phoneticPr fontId="3" type="noConversion"/>
  </si>
  <si>
    <t>49</t>
    <phoneticPr fontId="3" type="noConversion"/>
  </si>
  <si>
    <t>54</t>
    <phoneticPr fontId="3" type="noConversion"/>
  </si>
  <si>
    <t>48</t>
    <phoneticPr fontId="3" type="noConversion"/>
  </si>
  <si>
    <t>9F62(9F62)</t>
    <phoneticPr fontId="3" type="noConversion"/>
  </si>
  <si>
    <t>119</t>
    <phoneticPr fontId="3" type="noConversion"/>
  </si>
  <si>
    <t>119</t>
    <phoneticPr fontId="3" type="noConversion"/>
  </si>
  <si>
    <t>9F63(9F63)</t>
    <phoneticPr fontId="3" type="noConversion"/>
  </si>
  <si>
    <t>102</t>
    <phoneticPr fontId="3" type="noConversion"/>
  </si>
  <si>
    <t>12:00:00</t>
    <phoneticPr fontId="3" type="noConversion"/>
  </si>
  <si>
    <t>100</t>
    <phoneticPr fontId="3" type="noConversion"/>
  </si>
  <si>
    <t>102</t>
    <phoneticPr fontId="3" type="noConversion"/>
  </si>
  <si>
    <t>9F64(9F64)</t>
    <phoneticPr fontId="3" type="noConversion"/>
  </si>
  <si>
    <t>70</t>
    <phoneticPr fontId="3" type="noConversion"/>
  </si>
  <si>
    <t>70</t>
    <phoneticPr fontId="3" type="noConversion"/>
  </si>
  <si>
    <t>68</t>
    <phoneticPr fontId="3" type="noConversion"/>
  </si>
  <si>
    <t>69</t>
    <phoneticPr fontId="3" type="noConversion"/>
  </si>
  <si>
    <t>70</t>
    <phoneticPr fontId="3" type="noConversion"/>
  </si>
  <si>
    <t>#2BDTR</t>
    <phoneticPr fontId="3" type="noConversion"/>
  </si>
  <si>
    <t>443</t>
    <phoneticPr fontId="3" type="noConversion"/>
  </si>
  <si>
    <t>455</t>
    <phoneticPr fontId="3" type="noConversion"/>
  </si>
  <si>
    <t>456</t>
    <phoneticPr fontId="3" type="noConversion"/>
  </si>
  <si>
    <t>9F65(9F65)</t>
    <phoneticPr fontId="3" type="noConversion"/>
  </si>
  <si>
    <t>256</t>
    <phoneticPr fontId="3" type="noConversion"/>
  </si>
  <si>
    <t>256</t>
    <phoneticPr fontId="3" type="noConversion"/>
  </si>
  <si>
    <t>258</t>
    <phoneticPr fontId="3" type="noConversion"/>
  </si>
  <si>
    <t>9F66(9F66)</t>
    <phoneticPr fontId="3" type="noConversion"/>
  </si>
  <si>
    <t>54</t>
    <phoneticPr fontId="3" type="noConversion"/>
  </si>
  <si>
    <t>20:00:00</t>
    <phoneticPr fontId="3" type="noConversion"/>
  </si>
  <si>
    <t>60</t>
    <phoneticPr fontId="3" type="noConversion"/>
  </si>
  <si>
    <t>62</t>
    <phoneticPr fontId="3" type="noConversion"/>
  </si>
  <si>
    <t>9F67(9F67)</t>
    <phoneticPr fontId="3" type="noConversion"/>
  </si>
  <si>
    <t>99</t>
    <phoneticPr fontId="3" type="noConversion"/>
  </si>
  <si>
    <t>9F68(9F68)</t>
    <phoneticPr fontId="3" type="noConversion"/>
  </si>
  <si>
    <t>漢寶DS_9G</t>
    <phoneticPr fontId="3" type="noConversion"/>
  </si>
  <si>
    <t>#1ADTR</t>
    <phoneticPr fontId="3" type="noConversion"/>
  </si>
  <si>
    <t>386</t>
    <phoneticPr fontId="3" type="noConversion"/>
  </si>
  <si>
    <t>375</t>
    <phoneticPr fontId="3" type="noConversion"/>
  </si>
  <si>
    <t>437</t>
    <phoneticPr fontId="3" type="noConversion"/>
  </si>
  <si>
    <t>437</t>
    <phoneticPr fontId="3" type="noConversion"/>
  </si>
  <si>
    <t>9G20(9G20)</t>
    <phoneticPr fontId="3" type="noConversion"/>
  </si>
  <si>
    <t>19:00:00</t>
    <phoneticPr fontId="3" type="noConversion"/>
  </si>
  <si>
    <t>59</t>
    <phoneticPr fontId="3" type="noConversion"/>
  </si>
  <si>
    <t>21:00:00</t>
    <phoneticPr fontId="3" type="noConversion"/>
  </si>
  <si>
    <t>44</t>
    <phoneticPr fontId="3" type="noConversion"/>
  </si>
  <si>
    <t>44</t>
    <phoneticPr fontId="3" type="noConversion"/>
  </si>
  <si>
    <t>08:00:00</t>
    <phoneticPr fontId="3" type="noConversion"/>
  </si>
  <si>
    <t>9G21(9G21)</t>
    <phoneticPr fontId="3" type="noConversion"/>
  </si>
  <si>
    <t>108</t>
    <phoneticPr fontId="3" type="noConversion"/>
  </si>
  <si>
    <t>11:00:00</t>
    <phoneticPr fontId="3" type="noConversion"/>
  </si>
  <si>
    <t>104</t>
    <phoneticPr fontId="3" type="noConversion"/>
  </si>
  <si>
    <t>103</t>
    <phoneticPr fontId="3" type="noConversion"/>
  </si>
  <si>
    <t>20</t>
    <phoneticPr fontId="3" type="noConversion"/>
  </si>
  <si>
    <t>漢寶DS_9G</t>
    <phoneticPr fontId="3" type="noConversion"/>
  </si>
  <si>
    <t>9G22(9G22)</t>
    <phoneticPr fontId="3" type="noConversion"/>
  </si>
  <si>
    <t>178</t>
    <phoneticPr fontId="3" type="noConversion"/>
  </si>
  <si>
    <t>156</t>
    <phoneticPr fontId="3" type="noConversion"/>
  </si>
  <si>
    <t>204</t>
    <phoneticPr fontId="3" type="noConversion"/>
  </si>
  <si>
    <t>19:00:00</t>
    <phoneticPr fontId="3" type="noConversion"/>
  </si>
  <si>
    <t>52</t>
    <phoneticPr fontId="3" type="noConversion"/>
  </si>
  <si>
    <t>19:00:00</t>
    <phoneticPr fontId="3" type="noConversion"/>
  </si>
  <si>
    <t>9G23(9G23)</t>
    <phoneticPr fontId="3" type="noConversion"/>
  </si>
  <si>
    <t>168</t>
    <phoneticPr fontId="3" type="noConversion"/>
  </si>
  <si>
    <t>195</t>
    <phoneticPr fontId="3" type="noConversion"/>
  </si>
  <si>
    <t>185</t>
    <phoneticPr fontId="3" type="noConversion"/>
  </si>
  <si>
    <t>35</t>
    <phoneticPr fontId="3" type="noConversion"/>
  </si>
  <si>
    <t>9G24(9G24)</t>
    <phoneticPr fontId="3" type="noConversion"/>
  </si>
  <si>
    <t>60</t>
    <phoneticPr fontId="3" type="noConversion"/>
  </si>
  <si>
    <t>61</t>
    <phoneticPr fontId="3" type="noConversion"/>
  </si>
  <si>
    <t>漢寶DS_9G</t>
    <phoneticPr fontId="3" type="noConversion"/>
  </si>
  <si>
    <t>#1BDTR</t>
    <phoneticPr fontId="3" type="noConversion"/>
  </si>
  <si>
    <t>93</t>
    <phoneticPr fontId="3" type="noConversion"/>
  </si>
  <si>
    <t>05:00:00</t>
    <phoneticPr fontId="3" type="noConversion"/>
  </si>
  <si>
    <t xml:space="preserve"> </t>
    <phoneticPr fontId="3" type="noConversion"/>
  </si>
  <si>
    <t>9G25(9G25)</t>
    <phoneticPr fontId="3" type="noConversion"/>
  </si>
  <si>
    <t>127</t>
    <phoneticPr fontId="3" type="noConversion"/>
  </si>
  <si>
    <t>01:00:00</t>
    <phoneticPr fontId="3" type="noConversion"/>
  </si>
  <si>
    <t>137</t>
    <phoneticPr fontId="3" type="noConversion"/>
  </si>
  <si>
    <t>138</t>
    <phoneticPr fontId="3" type="noConversion"/>
  </si>
  <si>
    <t>00:00:00</t>
    <phoneticPr fontId="3" type="noConversion"/>
  </si>
  <si>
    <t>9G26(9G26)</t>
    <phoneticPr fontId="3" type="noConversion"/>
  </si>
  <si>
    <t>9G27(9G27)</t>
    <phoneticPr fontId="3" type="noConversion"/>
  </si>
  <si>
    <t>9G28(9G28)</t>
    <phoneticPr fontId="3" type="noConversion"/>
  </si>
  <si>
    <t>漢寶DS_9G</t>
    <phoneticPr fontId="3" type="noConversion"/>
  </si>
  <si>
    <t>9G29(9G29)</t>
    <phoneticPr fontId="3" type="noConversion"/>
  </si>
  <si>
    <t>立風1(9GE8)</t>
    <phoneticPr fontId="3" type="noConversion"/>
  </si>
  <si>
    <t>117</t>
    <phoneticPr fontId="3" type="noConversion"/>
  </si>
  <si>
    <t>116</t>
    <phoneticPr fontId="3" type="noConversion"/>
  </si>
  <si>
    <t>120</t>
    <phoneticPr fontId="3" type="noConversion"/>
  </si>
  <si>
    <t>#2ADTR</t>
    <phoneticPr fontId="3" type="noConversion"/>
  </si>
  <si>
    <t>1013</t>
    <phoneticPr fontId="3" type="noConversion"/>
  </si>
  <si>
    <t>19:00:00</t>
    <phoneticPr fontId="3" type="noConversion"/>
  </si>
  <si>
    <t>935</t>
    <phoneticPr fontId="3" type="noConversion"/>
  </si>
  <si>
    <t>1038</t>
    <phoneticPr fontId="3" type="noConversion"/>
  </si>
  <si>
    <t>9G30(9G30)</t>
    <phoneticPr fontId="3" type="noConversion"/>
  </si>
  <si>
    <t>126</t>
    <phoneticPr fontId="3" type="noConversion"/>
  </si>
  <si>
    <t>9G31(9G31)</t>
    <phoneticPr fontId="3" type="noConversion"/>
  </si>
  <si>
    <t>39</t>
    <phoneticPr fontId="3" type="noConversion"/>
  </si>
  <si>
    <t>41</t>
    <phoneticPr fontId="3" type="noConversion"/>
  </si>
  <si>
    <t>28</t>
    <phoneticPr fontId="3" type="noConversion"/>
  </si>
  <si>
    <t>9G32(9G32)</t>
    <phoneticPr fontId="3" type="noConversion"/>
  </si>
  <si>
    <t>113</t>
    <phoneticPr fontId="3" type="noConversion"/>
  </si>
  <si>
    <t>112</t>
    <phoneticPr fontId="3" type="noConversion"/>
  </si>
  <si>
    <t>漢寶DS_9G</t>
    <phoneticPr fontId="3" type="noConversion"/>
  </si>
  <si>
    <t>9G33(9G33)</t>
    <phoneticPr fontId="3" type="noConversion"/>
  </si>
  <si>
    <t>107</t>
    <phoneticPr fontId="3" type="noConversion"/>
  </si>
  <si>
    <t>105</t>
    <phoneticPr fontId="3" type="noConversion"/>
  </si>
  <si>
    <t>19:00:00</t>
    <phoneticPr fontId="3" type="noConversion"/>
  </si>
  <si>
    <t>112</t>
    <phoneticPr fontId="3" type="noConversion"/>
  </si>
  <si>
    <t>112</t>
    <phoneticPr fontId="3" type="noConversion"/>
  </si>
  <si>
    <t>19</t>
    <phoneticPr fontId="3" type="noConversion"/>
  </si>
  <si>
    <t>9G34(9G34)</t>
    <phoneticPr fontId="3" type="noConversion"/>
  </si>
  <si>
    <t>219</t>
    <phoneticPr fontId="3" type="noConversion"/>
  </si>
  <si>
    <t>193</t>
    <phoneticPr fontId="3" type="noConversion"/>
  </si>
  <si>
    <t>170</t>
    <phoneticPr fontId="3" type="noConversion"/>
  </si>
  <si>
    <t>219</t>
    <phoneticPr fontId="3" type="noConversion"/>
  </si>
  <si>
    <t>56</t>
    <phoneticPr fontId="3" type="noConversion"/>
  </si>
  <si>
    <t>漢寶DS_9G</t>
    <phoneticPr fontId="3" type="noConversion"/>
  </si>
  <si>
    <t>#2BDTR</t>
    <phoneticPr fontId="3" type="noConversion"/>
  </si>
  <si>
    <t>824</t>
    <phoneticPr fontId="3" type="noConversion"/>
  </si>
  <si>
    <t>815</t>
    <phoneticPr fontId="3" type="noConversion"/>
  </si>
  <si>
    <t>18:00:00</t>
    <phoneticPr fontId="3" type="noConversion"/>
  </si>
  <si>
    <t>831</t>
    <phoneticPr fontId="3" type="noConversion"/>
  </si>
  <si>
    <t>831</t>
    <phoneticPr fontId="3" type="noConversion"/>
  </si>
  <si>
    <t>9G35(9G35)</t>
    <phoneticPr fontId="3" type="noConversion"/>
  </si>
  <si>
    <t>247</t>
    <phoneticPr fontId="3" type="noConversion"/>
  </si>
  <si>
    <t>237</t>
    <phoneticPr fontId="3" type="noConversion"/>
  </si>
  <si>
    <t>14:00:00</t>
    <phoneticPr fontId="3" type="noConversion"/>
  </si>
  <si>
    <t>206</t>
    <phoneticPr fontId="3" type="noConversion"/>
  </si>
  <si>
    <t>48</t>
    <phoneticPr fontId="3" type="noConversion"/>
  </si>
  <si>
    <t>9G36(9G36)</t>
    <phoneticPr fontId="3" type="noConversion"/>
  </si>
  <si>
    <t>129</t>
    <phoneticPr fontId="3" type="noConversion"/>
  </si>
  <si>
    <t>134</t>
    <phoneticPr fontId="3" type="noConversion"/>
  </si>
  <si>
    <t>163</t>
    <phoneticPr fontId="3" type="noConversion"/>
  </si>
  <si>
    <t>163</t>
    <phoneticPr fontId="3" type="noConversion"/>
  </si>
  <si>
    <t>66</t>
    <phoneticPr fontId="3" type="noConversion"/>
  </si>
  <si>
    <t>9G37(9G37)</t>
    <phoneticPr fontId="3" type="noConversion"/>
  </si>
  <si>
    <t>09:00:00</t>
    <phoneticPr fontId="3" type="noConversion"/>
  </si>
  <si>
    <t>159</t>
    <phoneticPr fontId="3" type="noConversion"/>
  </si>
  <si>
    <t>157</t>
    <phoneticPr fontId="3" type="noConversion"/>
  </si>
  <si>
    <t>09:00:00</t>
    <phoneticPr fontId="3" type="noConversion"/>
  </si>
  <si>
    <t>159</t>
    <phoneticPr fontId="3" type="noConversion"/>
  </si>
  <si>
    <t>65</t>
    <phoneticPr fontId="3" type="noConversion"/>
  </si>
  <si>
    <t>9G38(9G38)</t>
    <phoneticPr fontId="3" type="noConversion"/>
  </si>
  <si>
    <t>268</t>
    <phoneticPr fontId="3" type="noConversion"/>
  </si>
  <si>
    <t>223</t>
    <phoneticPr fontId="3" type="noConversion"/>
  </si>
  <si>
    <t>262</t>
    <phoneticPr fontId="3" type="noConversion"/>
  </si>
  <si>
    <t>268</t>
    <phoneticPr fontId="3" type="noConversion"/>
  </si>
  <si>
    <t>78</t>
    <phoneticPr fontId="3" type="noConversion"/>
  </si>
  <si>
    <t>9G39(9G39)</t>
    <phoneticPr fontId="3" type="noConversion"/>
  </si>
  <si>
    <t>254</t>
    <phoneticPr fontId="3" type="noConversion"/>
  </si>
  <si>
    <t>240</t>
    <phoneticPr fontId="3" type="noConversion"/>
  </si>
  <si>
    <t>241</t>
    <phoneticPr fontId="3" type="noConversion"/>
  </si>
  <si>
    <t>36</t>
    <phoneticPr fontId="3" type="noConversion"/>
  </si>
  <si>
    <t>立風2(9GE9)</t>
    <phoneticPr fontId="3" type="noConversion"/>
  </si>
  <si>
    <t>383</t>
    <phoneticPr fontId="3" type="noConversion"/>
  </si>
  <si>
    <t>381</t>
    <phoneticPr fontId="3" type="noConversion"/>
  </si>
  <si>
    <t>12:00:00</t>
    <phoneticPr fontId="3" type="noConversion"/>
  </si>
  <si>
    <t>383</t>
    <phoneticPr fontId="3" type="noConversion"/>
  </si>
  <si>
    <t>0</t>
    <phoneticPr fontId="3" type="noConversion"/>
  </si>
  <si>
    <t>#3ADTR</t>
    <phoneticPr fontId="3" type="noConversion"/>
  </si>
  <si>
    <t>368</t>
    <phoneticPr fontId="3" type="noConversion"/>
  </si>
  <si>
    <t>13:00:00</t>
    <phoneticPr fontId="3" type="noConversion"/>
  </si>
  <si>
    <t>371</t>
    <phoneticPr fontId="3" type="noConversion"/>
  </si>
  <si>
    <t>371</t>
    <phoneticPr fontId="3" type="noConversion"/>
  </si>
  <si>
    <t>9GE2(9GE2)</t>
    <phoneticPr fontId="3" type="noConversion"/>
  </si>
  <si>
    <t>9GE3(9GE3)</t>
    <phoneticPr fontId="3" type="noConversion"/>
  </si>
  <si>
    <t>0</t>
    <phoneticPr fontId="3" type="noConversion"/>
  </si>
  <si>
    <t>漢寶DS_9G</t>
    <phoneticPr fontId="3" type="noConversion"/>
  </si>
  <si>
    <t>北苑(9GE1)</t>
    <phoneticPr fontId="3" type="noConversion"/>
  </si>
  <si>
    <t>12:00:00</t>
    <phoneticPr fontId="3" type="noConversion"/>
  </si>
  <si>
    <t>141</t>
    <phoneticPr fontId="3" type="noConversion"/>
  </si>
  <si>
    <t>12:00:00</t>
    <phoneticPr fontId="3" type="noConversion"/>
  </si>
  <si>
    <t>141</t>
    <phoneticPr fontId="3" type="noConversion"/>
  </si>
  <si>
    <t>漢寶DS_9G</t>
    <phoneticPr fontId="3" type="noConversion"/>
  </si>
  <si>
    <t>星寶(9GE0)</t>
    <phoneticPr fontId="3" type="noConversion"/>
  </si>
  <si>
    <t>228</t>
    <phoneticPr fontId="3" type="noConversion"/>
  </si>
  <si>
    <t>13:00:00</t>
    <phoneticPr fontId="3" type="noConversion"/>
  </si>
  <si>
    <t>13:00:00</t>
    <phoneticPr fontId="3" type="noConversion"/>
  </si>
  <si>
    <t>228</t>
    <phoneticPr fontId="3" type="noConversion"/>
  </si>
  <si>
    <t>228</t>
    <phoneticPr fontId="3" type="noConversion"/>
  </si>
  <si>
    <t>0</t>
    <phoneticPr fontId="3" type="noConversion"/>
  </si>
  <si>
    <t>漢寶DS_9G</t>
    <phoneticPr fontId="3" type="noConversion"/>
  </si>
  <si>
    <t>#3BDTR</t>
    <phoneticPr fontId="3" type="noConversion"/>
  </si>
  <si>
    <t>461</t>
    <phoneticPr fontId="3" type="noConversion"/>
  </si>
  <si>
    <t>12:00:00</t>
    <phoneticPr fontId="3" type="noConversion"/>
  </si>
  <si>
    <t>461</t>
    <phoneticPr fontId="3" type="noConversion"/>
  </si>
  <si>
    <t>12:00:00</t>
    <phoneticPr fontId="3" type="noConversion"/>
  </si>
  <si>
    <t>461</t>
    <phoneticPr fontId="3" type="noConversion"/>
  </si>
  <si>
    <t>漢寶DS_9G</t>
    <phoneticPr fontId="3" type="noConversion"/>
  </si>
  <si>
    <t>9GE6(9GE6)</t>
    <phoneticPr fontId="3" type="noConversion"/>
  </si>
  <si>
    <t>0</t>
    <phoneticPr fontId="3" type="noConversion"/>
  </si>
  <si>
    <t>00:00:00</t>
    <phoneticPr fontId="3" type="noConversion"/>
  </si>
  <si>
    <t>0</t>
    <phoneticPr fontId="3" type="noConversion"/>
  </si>
  <si>
    <t>00:00:00</t>
    <phoneticPr fontId="3" type="noConversion"/>
  </si>
  <si>
    <t>0</t>
    <phoneticPr fontId="3" type="noConversion"/>
  </si>
  <si>
    <t>9GE7(9GE7)</t>
    <phoneticPr fontId="3" type="noConversion"/>
  </si>
  <si>
    <t>0</t>
    <phoneticPr fontId="3" type="noConversion"/>
  </si>
  <si>
    <t>0</t>
    <phoneticPr fontId="3" type="noConversion"/>
  </si>
  <si>
    <t>00:00:00</t>
    <phoneticPr fontId="3" type="noConversion"/>
  </si>
  <si>
    <t>彰旺(9GE5)</t>
    <phoneticPr fontId="3" type="noConversion"/>
  </si>
  <si>
    <t>282</t>
    <phoneticPr fontId="3" type="noConversion"/>
  </si>
  <si>
    <t>282</t>
    <phoneticPr fontId="3" type="noConversion"/>
  </si>
  <si>
    <t>282</t>
    <phoneticPr fontId="3" type="noConversion"/>
  </si>
  <si>
    <t>0</t>
    <phoneticPr fontId="3" type="noConversion"/>
  </si>
  <si>
    <t>00:00:00</t>
    <phoneticPr fontId="3" type="noConversion"/>
  </si>
  <si>
    <t>彰苑(9GE4)</t>
    <phoneticPr fontId="3" type="noConversion"/>
  </si>
  <si>
    <t>181</t>
    <phoneticPr fontId="3" type="noConversion"/>
  </si>
  <si>
    <t>12:00:00</t>
    <phoneticPr fontId="3" type="noConversion"/>
  </si>
  <si>
    <t>181</t>
    <phoneticPr fontId="3" type="noConversion"/>
  </si>
  <si>
    <t>12:00:00</t>
    <phoneticPr fontId="3" type="noConversion"/>
  </si>
  <si>
    <t>181</t>
    <phoneticPr fontId="3" type="noConversion"/>
  </si>
  <si>
    <t>草港DS_9H</t>
    <phoneticPr fontId="3" type="noConversion"/>
  </si>
  <si>
    <t>#2ADTR</t>
    <phoneticPr fontId="3" type="noConversion"/>
  </si>
  <si>
    <t>741</t>
    <phoneticPr fontId="3" type="noConversion"/>
  </si>
  <si>
    <t>18:00:00</t>
    <phoneticPr fontId="3" type="noConversion"/>
  </si>
  <si>
    <t>692</t>
    <phoneticPr fontId="3" type="noConversion"/>
  </si>
  <si>
    <t>18:00:00</t>
    <phoneticPr fontId="3" type="noConversion"/>
  </si>
  <si>
    <t>734</t>
    <phoneticPr fontId="3" type="noConversion"/>
  </si>
  <si>
    <t>741</t>
    <phoneticPr fontId="3" type="noConversion"/>
  </si>
  <si>
    <t>草港DS_9H</t>
    <phoneticPr fontId="3" type="noConversion"/>
  </si>
  <si>
    <t>9H20(9H20)</t>
    <phoneticPr fontId="3" type="noConversion"/>
  </si>
  <si>
    <t>0</t>
    <phoneticPr fontId="3" type="noConversion"/>
  </si>
  <si>
    <t>00:00:00</t>
    <phoneticPr fontId="3" type="noConversion"/>
  </si>
  <si>
    <t>草港DS_9H</t>
    <phoneticPr fontId="3" type="noConversion"/>
  </si>
  <si>
    <t>下港線(9H21)</t>
    <phoneticPr fontId="3" type="noConversion"/>
  </si>
  <si>
    <t>146</t>
    <phoneticPr fontId="3" type="noConversion"/>
  </si>
  <si>
    <t>140</t>
    <phoneticPr fontId="3" type="noConversion"/>
  </si>
  <si>
    <t>10:00:00</t>
    <phoneticPr fontId="3" type="noConversion"/>
  </si>
  <si>
    <t>132</t>
    <phoneticPr fontId="3" type="noConversion"/>
  </si>
  <si>
    <t>15:00:00</t>
    <phoneticPr fontId="3" type="noConversion"/>
  </si>
  <si>
    <t>146</t>
    <phoneticPr fontId="3" type="noConversion"/>
  </si>
  <si>
    <t>38</t>
    <phoneticPr fontId="3" type="noConversion"/>
  </si>
  <si>
    <t>10:00:00</t>
    <phoneticPr fontId="3" type="noConversion"/>
  </si>
  <si>
    <t>122</t>
    <phoneticPr fontId="3" type="noConversion"/>
  </si>
  <si>
    <t>109</t>
    <phoneticPr fontId="3" type="noConversion"/>
  </si>
  <si>
    <t>150</t>
    <phoneticPr fontId="3" type="noConversion"/>
  </si>
  <si>
    <t>59</t>
    <phoneticPr fontId="3" type="noConversion"/>
  </si>
  <si>
    <t>15:00:00</t>
    <phoneticPr fontId="3" type="noConversion"/>
  </si>
  <si>
    <t>崙尾線(9H23)</t>
    <phoneticPr fontId="3" type="noConversion"/>
  </si>
  <si>
    <t>104</t>
    <phoneticPr fontId="3" type="noConversion"/>
  </si>
  <si>
    <t>19:00:00</t>
    <phoneticPr fontId="3" type="noConversion"/>
  </si>
  <si>
    <t>81</t>
    <phoneticPr fontId="3" type="noConversion"/>
  </si>
  <si>
    <t>20:00:00</t>
    <phoneticPr fontId="3" type="noConversion"/>
  </si>
  <si>
    <t>96</t>
    <phoneticPr fontId="3" type="noConversion"/>
  </si>
  <si>
    <t>46</t>
    <phoneticPr fontId="3" type="noConversion"/>
  </si>
  <si>
    <t>200</t>
    <phoneticPr fontId="3" type="noConversion"/>
  </si>
  <si>
    <t>202</t>
    <phoneticPr fontId="3" type="noConversion"/>
  </si>
  <si>
    <t>20</t>
    <phoneticPr fontId="3" type="noConversion"/>
  </si>
  <si>
    <t>南勢線(9H25)</t>
    <phoneticPr fontId="3" type="noConversion"/>
  </si>
  <si>
    <t>草港DS_9H</t>
    <phoneticPr fontId="3" type="noConversion"/>
  </si>
  <si>
    <t>#2BDTR</t>
    <phoneticPr fontId="3" type="noConversion"/>
  </si>
  <si>
    <t>606</t>
    <phoneticPr fontId="3" type="noConversion"/>
  </si>
  <si>
    <t>19:00:00</t>
    <phoneticPr fontId="3" type="noConversion"/>
  </si>
  <si>
    <t>651</t>
    <phoneticPr fontId="3" type="noConversion"/>
  </si>
  <si>
    <t>645</t>
    <phoneticPr fontId="3" type="noConversion"/>
  </si>
  <si>
    <t xml:space="preserve"> </t>
    <phoneticPr fontId="3" type="noConversion"/>
  </si>
  <si>
    <t>176</t>
    <phoneticPr fontId="3" type="noConversion"/>
  </si>
  <si>
    <t>185</t>
    <phoneticPr fontId="3" type="noConversion"/>
  </si>
  <si>
    <t>18:00:00</t>
    <phoneticPr fontId="3" type="noConversion"/>
  </si>
  <si>
    <t>37</t>
    <phoneticPr fontId="3" type="noConversion"/>
  </si>
  <si>
    <t>06:00:00</t>
    <phoneticPr fontId="3" type="noConversion"/>
  </si>
  <si>
    <t>06:00:00</t>
    <phoneticPr fontId="3" type="noConversion"/>
  </si>
  <si>
    <t>草港線(9H27)</t>
    <phoneticPr fontId="3" type="noConversion"/>
  </si>
  <si>
    <t>95</t>
    <phoneticPr fontId="3" type="noConversion"/>
  </si>
  <si>
    <t>98</t>
    <phoneticPr fontId="3" type="noConversion"/>
  </si>
  <si>
    <t>08:00:00</t>
    <phoneticPr fontId="3" type="noConversion"/>
  </si>
  <si>
    <t>28</t>
    <phoneticPr fontId="3" type="noConversion"/>
  </si>
  <si>
    <t>184</t>
    <phoneticPr fontId="3" type="noConversion"/>
  </si>
  <si>
    <t>203</t>
    <phoneticPr fontId="3" type="noConversion"/>
  </si>
  <si>
    <t>14:00:00</t>
    <phoneticPr fontId="3" type="noConversion"/>
  </si>
  <si>
    <t>218</t>
    <phoneticPr fontId="3" type="noConversion"/>
  </si>
  <si>
    <t>20:00:00</t>
    <phoneticPr fontId="3" type="noConversion"/>
  </si>
  <si>
    <t>草東線(9H29)</t>
    <phoneticPr fontId="3" type="noConversion"/>
  </si>
  <si>
    <t>224</t>
    <phoneticPr fontId="3" type="noConversion"/>
  </si>
  <si>
    <t>241</t>
    <phoneticPr fontId="3" type="noConversion"/>
  </si>
  <si>
    <t>214</t>
    <phoneticPr fontId="3" type="noConversion"/>
  </si>
  <si>
    <t>13:00:00</t>
    <phoneticPr fontId="3" type="noConversion"/>
  </si>
  <si>
    <t>#3ADTR</t>
    <phoneticPr fontId="3" type="noConversion"/>
  </si>
  <si>
    <t>763</t>
    <phoneticPr fontId="3" type="noConversion"/>
  </si>
  <si>
    <t>19:00:00</t>
    <phoneticPr fontId="3" type="noConversion"/>
  </si>
  <si>
    <t>660</t>
    <phoneticPr fontId="3" type="noConversion"/>
  </si>
  <si>
    <t xml:space="preserve"> </t>
    <phoneticPr fontId="3" type="noConversion"/>
  </si>
  <si>
    <t>草港DS_9H</t>
    <phoneticPr fontId="3" type="noConversion"/>
  </si>
  <si>
    <t>9H30(9H30)</t>
    <phoneticPr fontId="3" type="noConversion"/>
  </si>
  <si>
    <t>0</t>
    <phoneticPr fontId="3" type="noConversion"/>
  </si>
  <si>
    <t>西崙線(9H31)</t>
    <phoneticPr fontId="3" type="noConversion"/>
  </si>
  <si>
    <t>202</t>
    <phoneticPr fontId="3" type="noConversion"/>
  </si>
  <si>
    <t>209</t>
    <phoneticPr fontId="3" type="noConversion"/>
  </si>
  <si>
    <t>212</t>
    <phoneticPr fontId="3" type="noConversion"/>
  </si>
  <si>
    <t>29</t>
    <phoneticPr fontId="3" type="noConversion"/>
  </si>
  <si>
    <t>06:00:00</t>
    <phoneticPr fontId="3" type="noConversion"/>
  </si>
  <si>
    <t>草一線(9H32)</t>
    <phoneticPr fontId="3" type="noConversion"/>
  </si>
  <si>
    <t>227</t>
    <phoneticPr fontId="3" type="noConversion"/>
  </si>
  <si>
    <t>10:00:00</t>
    <phoneticPr fontId="3" type="noConversion"/>
  </si>
  <si>
    <t>10:00:00</t>
    <phoneticPr fontId="3" type="noConversion"/>
  </si>
  <si>
    <t>219</t>
    <phoneticPr fontId="3" type="noConversion"/>
  </si>
  <si>
    <t>10:00:00</t>
    <phoneticPr fontId="3" type="noConversion"/>
  </si>
  <si>
    <t>102</t>
    <phoneticPr fontId="3" type="noConversion"/>
  </si>
  <si>
    <t>104</t>
    <phoneticPr fontId="3" type="noConversion"/>
  </si>
  <si>
    <t>97</t>
    <phoneticPr fontId="3" type="noConversion"/>
  </si>
  <si>
    <t>83</t>
    <phoneticPr fontId="3" type="noConversion"/>
  </si>
  <si>
    <t>18:00:00</t>
    <phoneticPr fontId="3" type="noConversion"/>
  </si>
  <si>
    <t>71</t>
    <phoneticPr fontId="3" type="noConversion"/>
  </si>
  <si>
    <t>71</t>
    <phoneticPr fontId="3" type="noConversion"/>
  </si>
  <si>
    <t>86</t>
    <phoneticPr fontId="3" type="noConversion"/>
  </si>
  <si>
    <t>97</t>
    <phoneticPr fontId="3" type="noConversion"/>
  </si>
  <si>
    <t>75</t>
    <phoneticPr fontId="3" type="noConversion"/>
  </si>
  <si>
    <t>18:00:00</t>
    <phoneticPr fontId="3" type="noConversion"/>
  </si>
  <si>
    <t>97</t>
    <phoneticPr fontId="3" type="noConversion"/>
  </si>
  <si>
    <t>草中線(9H35)</t>
    <phoneticPr fontId="3" type="noConversion"/>
  </si>
  <si>
    <t>232</t>
    <phoneticPr fontId="3" type="noConversion"/>
  </si>
  <si>
    <t>10:00:00</t>
    <phoneticPr fontId="3" type="noConversion"/>
  </si>
  <si>
    <t>186</t>
    <phoneticPr fontId="3" type="noConversion"/>
  </si>
  <si>
    <t>202</t>
    <phoneticPr fontId="3" type="noConversion"/>
  </si>
  <si>
    <t>232</t>
    <phoneticPr fontId="3" type="noConversion"/>
  </si>
  <si>
    <t>72</t>
    <phoneticPr fontId="3" type="noConversion"/>
  </si>
  <si>
    <t>455</t>
    <phoneticPr fontId="3" type="noConversion"/>
  </si>
  <si>
    <t>496</t>
    <phoneticPr fontId="3" type="noConversion"/>
  </si>
  <si>
    <t>15:00:00</t>
    <phoneticPr fontId="3" type="noConversion"/>
  </si>
  <si>
    <t>496</t>
    <phoneticPr fontId="3" type="noConversion"/>
  </si>
  <si>
    <t>草子線(9H36)</t>
    <phoneticPr fontId="3" type="noConversion"/>
  </si>
  <si>
    <t>21:00:00</t>
    <phoneticPr fontId="3" type="noConversion"/>
  </si>
  <si>
    <t>145</t>
    <phoneticPr fontId="3" type="noConversion"/>
  </si>
  <si>
    <t>79</t>
    <phoneticPr fontId="3" type="noConversion"/>
  </si>
  <si>
    <t>草港DS_9H</t>
    <phoneticPr fontId="3" type="noConversion"/>
  </si>
  <si>
    <t>東正線(9H37)</t>
    <phoneticPr fontId="3" type="noConversion"/>
  </si>
  <si>
    <t>130</t>
    <phoneticPr fontId="3" type="noConversion"/>
  </si>
  <si>
    <t>157</t>
    <phoneticPr fontId="3" type="noConversion"/>
  </si>
  <si>
    <t>0</t>
    <phoneticPr fontId="3" type="noConversion"/>
  </si>
  <si>
    <t>草港DS_9H</t>
    <phoneticPr fontId="3" type="noConversion"/>
  </si>
  <si>
    <t>草嶺線(9H38)</t>
    <phoneticPr fontId="3" type="noConversion"/>
  </si>
  <si>
    <t>116</t>
    <phoneticPr fontId="3" type="noConversion"/>
  </si>
  <si>
    <t>131</t>
    <phoneticPr fontId="3" type="noConversion"/>
  </si>
  <si>
    <t>20:00:00</t>
    <phoneticPr fontId="3" type="noConversion"/>
  </si>
  <si>
    <t>19:00:00</t>
    <phoneticPr fontId="3" type="noConversion"/>
  </si>
  <si>
    <t>20:00:00</t>
    <phoneticPr fontId="3" type="noConversion"/>
  </si>
  <si>
    <t>草港DS_9H</t>
    <phoneticPr fontId="3" type="noConversion"/>
  </si>
  <si>
    <t>草伸線(9H39)</t>
    <phoneticPr fontId="3" type="noConversion"/>
  </si>
  <si>
    <t>15:00:00</t>
    <phoneticPr fontId="3" type="noConversion"/>
  </si>
  <si>
    <t>164</t>
    <phoneticPr fontId="3" type="noConversion"/>
  </si>
  <si>
    <t>161</t>
    <phoneticPr fontId="3" type="noConversion"/>
  </si>
  <si>
    <t>176</t>
    <phoneticPr fontId="3" type="noConversion"/>
  </si>
  <si>
    <t>34</t>
    <phoneticPr fontId="3" type="noConversion"/>
  </si>
  <si>
    <t>福興DS_9I</t>
    <phoneticPr fontId="3" type="noConversion"/>
  </si>
  <si>
    <t>#1ADTR</t>
    <phoneticPr fontId="3" type="noConversion"/>
  </si>
  <si>
    <t>985</t>
    <phoneticPr fontId="3" type="noConversion"/>
  </si>
  <si>
    <t>14:00:00</t>
    <phoneticPr fontId="3" type="noConversion"/>
  </si>
  <si>
    <t>907</t>
    <phoneticPr fontId="3" type="noConversion"/>
  </si>
  <si>
    <t xml:space="preserve"> </t>
    <phoneticPr fontId="3" type="noConversion"/>
  </si>
  <si>
    <t>福興DS_9I</t>
    <phoneticPr fontId="3" type="noConversion"/>
  </si>
  <si>
    <t>150</t>
    <phoneticPr fontId="3" type="noConversion"/>
  </si>
  <si>
    <t>19:00:00</t>
    <phoneticPr fontId="3" type="noConversion"/>
  </si>
  <si>
    <t>182</t>
    <phoneticPr fontId="3" type="noConversion"/>
  </si>
  <si>
    <t>178</t>
    <phoneticPr fontId="3" type="noConversion"/>
  </si>
  <si>
    <t>50</t>
    <phoneticPr fontId="3" type="noConversion"/>
  </si>
  <si>
    <t>9I21(9I21)</t>
    <phoneticPr fontId="3" type="noConversion"/>
  </si>
  <si>
    <t>313</t>
    <phoneticPr fontId="3" type="noConversion"/>
  </si>
  <si>
    <t>13:00:00</t>
    <phoneticPr fontId="3" type="noConversion"/>
  </si>
  <si>
    <t>343</t>
    <phoneticPr fontId="3" type="noConversion"/>
  </si>
  <si>
    <t>67</t>
    <phoneticPr fontId="3" type="noConversion"/>
  </si>
  <si>
    <t>06:00:00</t>
    <phoneticPr fontId="3" type="noConversion"/>
  </si>
  <si>
    <t>福興DS_9I</t>
    <phoneticPr fontId="3" type="noConversion"/>
  </si>
  <si>
    <t>9I22(9I22)</t>
    <phoneticPr fontId="3" type="noConversion"/>
  </si>
  <si>
    <t>244</t>
    <phoneticPr fontId="3" type="noConversion"/>
  </si>
  <si>
    <t>15:00:00</t>
    <phoneticPr fontId="3" type="noConversion"/>
  </si>
  <si>
    <t>229</t>
    <phoneticPr fontId="3" type="noConversion"/>
  </si>
  <si>
    <t>197</t>
    <phoneticPr fontId="3" type="noConversion"/>
  </si>
  <si>
    <t>244</t>
    <phoneticPr fontId="3" type="noConversion"/>
  </si>
  <si>
    <t>73</t>
    <phoneticPr fontId="3" type="noConversion"/>
  </si>
  <si>
    <t>9I23(9I23)</t>
    <phoneticPr fontId="3" type="noConversion"/>
  </si>
  <si>
    <t>29</t>
    <phoneticPr fontId="3" type="noConversion"/>
  </si>
  <si>
    <t>53</t>
    <phoneticPr fontId="3" type="noConversion"/>
  </si>
  <si>
    <t>16:00:00</t>
    <phoneticPr fontId="3" type="noConversion"/>
  </si>
  <si>
    <t>11:00:00</t>
    <phoneticPr fontId="3" type="noConversion"/>
  </si>
  <si>
    <t>14:00:00</t>
    <phoneticPr fontId="3" type="noConversion"/>
  </si>
  <si>
    <t>123</t>
    <phoneticPr fontId="3" type="noConversion"/>
  </si>
  <si>
    <t>115</t>
    <phoneticPr fontId="3" type="noConversion"/>
  </si>
  <si>
    <t>24</t>
    <phoneticPr fontId="3" type="noConversion"/>
  </si>
  <si>
    <t>福興DS_9I</t>
    <phoneticPr fontId="3" type="noConversion"/>
  </si>
  <si>
    <t>9I25(9I25)</t>
    <phoneticPr fontId="3" type="noConversion"/>
  </si>
  <si>
    <t>187</t>
    <phoneticPr fontId="3" type="noConversion"/>
  </si>
  <si>
    <t>18:00:00</t>
    <phoneticPr fontId="3" type="noConversion"/>
  </si>
  <si>
    <t>141</t>
    <phoneticPr fontId="3" type="noConversion"/>
  </si>
  <si>
    <t>167</t>
    <phoneticPr fontId="3" type="noConversion"/>
  </si>
  <si>
    <t>18:00:00</t>
    <phoneticPr fontId="3" type="noConversion"/>
  </si>
  <si>
    <t>187</t>
    <phoneticPr fontId="3" type="noConversion"/>
  </si>
  <si>
    <t>80</t>
    <phoneticPr fontId="3" type="noConversion"/>
  </si>
  <si>
    <t>#1BDTR</t>
    <phoneticPr fontId="3" type="noConversion"/>
  </si>
  <si>
    <t>622</t>
    <phoneticPr fontId="3" type="noConversion"/>
  </si>
  <si>
    <t>13:00:00</t>
    <phoneticPr fontId="3" type="noConversion"/>
  </si>
  <si>
    <t>596</t>
    <phoneticPr fontId="3" type="noConversion"/>
  </si>
  <si>
    <t>13:00:00</t>
    <phoneticPr fontId="3" type="noConversion"/>
  </si>
  <si>
    <t>670</t>
    <phoneticPr fontId="3" type="noConversion"/>
  </si>
  <si>
    <t xml:space="preserve"> </t>
    <phoneticPr fontId="3" type="noConversion"/>
  </si>
  <si>
    <t>105</t>
    <phoneticPr fontId="3" type="noConversion"/>
  </si>
  <si>
    <t>107</t>
    <phoneticPr fontId="3" type="noConversion"/>
  </si>
  <si>
    <t>14:00:00</t>
    <phoneticPr fontId="3" type="noConversion"/>
  </si>
  <si>
    <t>122</t>
    <phoneticPr fontId="3" type="noConversion"/>
  </si>
  <si>
    <t>122</t>
    <phoneticPr fontId="3" type="noConversion"/>
  </si>
  <si>
    <t>22:00:00</t>
    <phoneticPr fontId="3" type="noConversion"/>
  </si>
  <si>
    <t>9I38(9I38)</t>
    <phoneticPr fontId="3" type="noConversion"/>
  </si>
  <si>
    <t>147</t>
    <phoneticPr fontId="3" type="noConversion"/>
  </si>
  <si>
    <t>103</t>
    <phoneticPr fontId="3" type="noConversion"/>
  </si>
  <si>
    <t>146</t>
    <phoneticPr fontId="3" type="noConversion"/>
  </si>
  <si>
    <t>147</t>
    <phoneticPr fontId="3" type="noConversion"/>
  </si>
  <si>
    <t>72</t>
    <phoneticPr fontId="3" type="noConversion"/>
  </si>
  <si>
    <t>福興DS_9I</t>
    <phoneticPr fontId="3" type="noConversion"/>
  </si>
  <si>
    <t>9I37(9I37)</t>
    <phoneticPr fontId="3" type="noConversion"/>
  </si>
  <si>
    <t>231</t>
    <phoneticPr fontId="3" type="noConversion"/>
  </si>
  <si>
    <t>234</t>
    <phoneticPr fontId="3" type="noConversion"/>
  </si>
  <si>
    <t>253</t>
    <phoneticPr fontId="3" type="noConversion"/>
  </si>
  <si>
    <t>14:00:00</t>
    <phoneticPr fontId="3" type="noConversion"/>
  </si>
  <si>
    <t>64</t>
    <phoneticPr fontId="3" type="noConversion"/>
  </si>
  <si>
    <t>9I36(9I36)</t>
    <phoneticPr fontId="3" type="noConversion"/>
  </si>
  <si>
    <t>184</t>
    <phoneticPr fontId="3" type="noConversion"/>
  </si>
  <si>
    <t>197</t>
    <phoneticPr fontId="3" type="noConversion"/>
  </si>
  <si>
    <t>198</t>
    <phoneticPr fontId="3" type="noConversion"/>
  </si>
  <si>
    <t>18:00:00</t>
    <phoneticPr fontId="3" type="noConversion"/>
  </si>
  <si>
    <t>198</t>
    <phoneticPr fontId="3" type="noConversion"/>
  </si>
  <si>
    <t>45</t>
    <phoneticPr fontId="3" type="noConversion"/>
  </si>
  <si>
    <t>福興DS_9I</t>
    <phoneticPr fontId="3" type="noConversion"/>
  </si>
  <si>
    <t>#2ADTR</t>
    <phoneticPr fontId="3" type="noConversion"/>
  </si>
  <si>
    <t>651</t>
    <phoneticPr fontId="3" type="noConversion"/>
  </si>
  <si>
    <t>13:00:00</t>
    <phoneticPr fontId="3" type="noConversion"/>
  </si>
  <si>
    <t>640</t>
    <phoneticPr fontId="3" type="noConversion"/>
  </si>
  <si>
    <t>14:00:00</t>
    <phoneticPr fontId="3" type="noConversion"/>
  </si>
  <si>
    <t>633</t>
    <phoneticPr fontId="3" type="noConversion"/>
  </si>
  <si>
    <t>15:00:00</t>
    <phoneticPr fontId="3" type="noConversion"/>
  </si>
  <si>
    <t>9I26(9I26)</t>
    <phoneticPr fontId="3" type="noConversion"/>
  </si>
  <si>
    <t>54</t>
    <phoneticPr fontId="3" type="noConversion"/>
  </si>
  <si>
    <t>51</t>
    <phoneticPr fontId="3" type="noConversion"/>
  </si>
  <si>
    <t>55</t>
    <phoneticPr fontId="3" type="noConversion"/>
  </si>
  <si>
    <t>10:00:00</t>
    <phoneticPr fontId="3" type="noConversion"/>
  </si>
  <si>
    <t>55</t>
    <phoneticPr fontId="3" type="noConversion"/>
  </si>
  <si>
    <t>15</t>
    <phoneticPr fontId="3" type="noConversion"/>
  </si>
  <si>
    <t>07:00:00</t>
    <phoneticPr fontId="3" type="noConversion"/>
  </si>
  <si>
    <t>9I27(9I27)</t>
    <phoneticPr fontId="3" type="noConversion"/>
  </si>
  <si>
    <t>100</t>
    <phoneticPr fontId="3" type="noConversion"/>
  </si>
  <si>
    <t>119</t>
    <phoneticPr fontId="3" type="noConversion"/>
  </si>
  <si>
    <t>49</t>
    <phoneticPr fontId="3" type="noConversion"/>
  </si>
  <si>
    <t>14:00:00</t>
    <phoneticPr fontId="3" type="noConversion"/>
  </si>
  <si>
    <t>9I28(9I28)</t>
    <phoneticPr fontId="3" type="noConversion"/>
  </si>
  <si>
    <t>273</t>
    <phoneticPr fontId="3" type="noConversion"/>
  </si>
  <si>
    <t>268</t>
    <phoneticPr fontId="3" type="noConversion"/>
  </si>
  <si>
    <t>283</t>
    <phoneticPr fontId="3" type="noConversion"/>
  </si>
  <si>
    <t>22:00:00</t>
    <phoneticPr fontId="3" type="noConversion"/>
  </si>
  <si>
    <t>福興DS_9I</t>
    <phoneticPr fontId="3" type="noConversion"/>
  </si>
  <si>
    <t>9I29(9I29)</t>
    <phoneticPr fontId="3" type="noConversion"/>
  </si>
  <si>
    <t>270</t>
    <phoneticPr fontId="3" type="noConversion"/>
  </si>
  <si>
    <t>239</t>
    <phoneticPr fontId="3" type="noConversion"/>
  </si>
  <si>
    <t>238</t>
    <phoneticPr fontId="3" type="noConversion"/>
  </si>
  <si>
    <t>270</t>
    <phoneticPr fontId="3" type="noConversion"/>
  </si>
  <si>
    <t>50</t>
    <phoneticPr fontId="3" type="noConversion"/>
  </si>
  <si>
    <t>20:00:00</t>
    <phoneticPr fontId="3" type="noConversion"/>
  </si>
  <si>
    <t>福興DS_9I</t>
    <phoneticPr fontId="3" type="noConversion"/>
  </si>
  <si>
    <t>#2BDTR</t>
    <phoneticPr fontId="3" type="noConversion"/>
  </si>
  <si>
    <t>834</t>
    <phoneticPr fontId="3" type="noConversion"/>
  </si>
  <si>
    <t>840</t>
    <phoneticPr fontId="3" type="noConversion"/>
  </si>
  <si>
    <t>863</t>
    <phoneticPr fontId="3" type="noConversion"/>
  </si>
  <si>
    <t>863</t>
    <phoneticPr fontId="3" type="noConversion"/>
  </si>
  <si>
    <t xml:space="preserve"> </t>
    <phoneticPr fontId="3" type="noConversion"/>
  </si>
  <si>
    <t>9I35(9I35)</t>
    <phoneticPr fontId="3" type="noConversion"/>
  </si>
  <si>
    <t>258</t>
    <phoneticPr fontId="3" type="noConversion"/>
  </si>
  <si>
    <t>242</t>
    <phoneticPr fontId="3" type="noConversion"/>
  </si>
  <si>
    <t>49</t>
    <phoneticPr fontId="3" type="noConversion"/>
  </si>
  <si>
    <t>福興DS_9I</t>
    <phoneticPr fontId="3" type="noConversion"/>
  </si>
  <si>
    <t>9I34(9I34)</t>
    <phoneticPr fontId="3" type="noConversion"/>
  </si>
  <si>
    <t>134</t>
    <phoneticPr fontId="3" type="noConversion"/>
  </si>
  <si>
    <t>132</t>
    <phoneticPr fontId="3" type="noConversion"/>
  </si>
  <si>
    <t>14:00:00</t>
    <phoneticPr fontId="3" type="noConversion"/>
  </si>
  <si>
    <t>148</t>
    <phoneticPr fontId="3" type="noConversion"/>
  </si>
  <si>
    <t>212</t>
    <phoneticPr fontId="3" type="noConversion"/>
  </si>
  <si>
    <t>214</t>
    <phoneticPr fontId="3" type="noConversion"/>
  </si>
  <si>
    <t>215</t>
    <phoneticPr fontId="3" type="noConversion"/>
  </si>
  <si>
    <t>215</t>
    <phoneticPr fontId="3" type="noConversion"/>
  </si>
  <si>
    <t>22:00:00</t>
    <phoneticPr fontId="3" type="noConversion"/>
  </si>
  <si>
    <t>176</t>
    <phoneticPr fontId="3" type="noConversion"/>
  </si>
  <si>
    <t>19:00:00</t>
    <phoneticPr fontId="3" type="noConversion"/>
  </si>
  <si>
    <t>130</t>
    <phoneticPr fontId="3" type="noConversion"/>
  </si>
  <si>
    <t>9I31(9I31)</t>
    <phoneticPr fontId="3" type="noConversion"/>
  </si>
  <si>
    <t>80</t>
    <phoneticPr fontId="3" type="noConversion"/>
  </si>
  <si>
    <t>75</t>
    <phoneticPr fontId="3" type="noConversion"/>
  </si>
  <si>
    <t>88</t>
    <phoneticPr fontId="3" type="noConversion"/>
  </si>
  <si>
    <t>22</t>
    <phoneticPr fontId="3" type="noConversion"/>
  </si>
  <si>
    <t>17:00:00</t>
    <phoneticPr fontId="3" type="noConversion"/>
  </si>
  <si>
    <t>福興DS_9I</t>
    <phoneticPr fontId="3" type="noConversion"/>
  </si>
  <si>
    <t>121</t>
    <phoneticPr fontId="3" type="noConversion"/>
  </si>
  <si>
    <t>13:00:00</t>
    <phoneticPr fontId="3" type="noConversion"/>
  </si>
  <si>
    <t>141</t>
    <phoneticPr fontId="3" type="noConversion"/>
  </si>
  <si>
    <t>15:00:00</t>
    <phoneticPr fontId="3" type="noConversion"/>
  </si>
  <si>
    <t>53</t>
    <phoneticPr fontId="3" type="noConversion"/>
  </si>
  <si>
    <t>12:00:00</t>
    <phoneticPr fontId="3" type="noConversion"/>
  </si>
  <si>
    <t>504</t>
    <phoneticPr fontId="3" type="noConversion"/>
  </si>
  <si>
    <t>505</t>
    <phoneticPr fontId="3" type="noConversion"/>
  </si>
  <si>
    <t>515</t>
    <phoneticPr fontId="3" type="noConversion"/>
  </si>
  <si>
    <t>515</t>
    <phoneticPr fontId="3" type="noConversion"/>
  </si>
  <si>
    <t>埔鹽SS_9J</t>
    <phoneticPr fontId="3" type="noConversion"/>
  </si>
  <si>
    <t>117</t>
    <phoneticPr fontId="3" type="noConversion"/>
  </si>
  <si>
    <t>119</t>
    <phoneticPr fontId="3" type="noConversion"/>
  </si>
  <si>
    <t>63</t>
    <phoneticPr fontId="3" type="noConversion"/>
  </si>
  <si>
    <t>9J12(9J12)</t>
    <phoneticPr fontId="3" type="noConversion"/>
  </si>
  <si>
    <t>194</t>
    <phoneticPr fontId="3" type="noConversion"/>
  </si>
  <si>
    <t>197</t>
    <phoneticPr fontId="3" type="noConversion"/>
  </si>
  <si>
    <t>9J13(9J13)</t>
    <phoneticPr fontId="3" type="noConversion"/>
  </si>
  <si>
    <t>81</t>
    <phoneticPr fontId="3" type="noConversion"/>
  </si>
  <si>
    <t>116</t>
    <phoneticPr fontId="3" type="noConversion"/>
  </si>
  <si>
    <t>18:00:00</t>
    <phoneticPr fontId="3" type="noConversion"/>
  </si>
  <si>
    <t>9J14(9J14)</t>
    <phoneticPr fontId="3" type="noConversion"/>
  </si>
  <si>
    <t>0</t>
    <phoneticPr fontId="3" type="noConversion"/>
  </si>
  <si>
    <t>9J15(9J15)</t>
    <phoneticPr fontId="3" type="noConversion"/>
  </si>
  <si>
    <t>162</t>
    <phoneticPr fontId="3" type="noConversion"/>
  </si>
  <si>
    <t>149</t>
    <phoneticPr fontId="3" type="noConversion"/>
  </si>
  <si>
    <t>150</t>
    <phoneticPr fontId="3" type="noConversion"/>
  </si>
  <si>
    <t>56</t>
    <phoneticPr fontId="3" type="noConversion"/>
  </si>
  <si>
    <t>#2MTR</t>
    <phoneticPr fontId="3" type="noConversion"/>
  </si>
  <si>
    <t>583</t>
    <phoneticPr fontId="3" type="noConversion"/>
  </si>
  <si>
    <t>611</t>
    <phoneticPr fontId="3" type="noConversion"/>
  </si>
  <si>
    <t>埔鹽SS_9J</t>
    <phoneticPr fontId="3" type="noConversion"/>
  </si>
  <si>
    <t>9J21(9J21)</t>
    <phoneticPr fontId="3" type="noConversion"/>
  </si>
  <si>
    <t>175</t>
    <phoneticPr fontId="3" type="noConversion"/>
  </si>
  <si>
    <t>203</t>
    <phoneticPr fontId="3" type="noConversion"/>
  </si>
  <si>
    <t>18:00:00</t>
    <phoneticPr fontId="3" type="noConversion"/>
  </si>
  <si>
    <t>76</t>
    <phoneticPr fontId="3" type="noConversion"/>
  </si>
  <si>
    <t>9J22(9J22)</t>
    <phoneticPr fontId="3" type="noConversion"/>
  </si>
  <si>
    <t>246</t>
    <phoneticPr fontId="3" type="noConversion"/>
  </si>
  <si>
    <t>13:00:00</t>
    <phoneticPr fontId="3" type="noConversion"/>
  </si>
  <si>
    <t>254</t>
    <phoneticPr fontId="3" type="noConversion"/>
  </si>
  <si>
    <t>216</t>
    <phoneticPr fontId="3" type="noConversion"/>
  </si>
  <si>
    <t>74</t>
    <phoneticPr fontId="3" type="noConversion"/>
  </si>
  <si>
    <t>09:00:00</t>
    <phoneticPr fontId="3" type="noConversion"/>
  </si>
  <si>
    <t>9J23(9J23)</t>
    <phoneticPr fontId="3" type="noConversion"/>
  </si>
  <si>
    <t>127</t>
    <phoneticPr fontId="3" type="noConversion"/>
  </si>
  <si>
    <t>100</t>
    <phoneticPr fontId="3" type="noConversion"/>
  </si>
  <si>
    <t>42</t>
    <phoneticPr fontId="3" type="noConversion"/>
  </si>
  <si>
    <t>21:00:00</t>
    <phoneticPr fontId="3" type="noConversion"/>
  </si>
  <si>
    <t>9J24(9J24)</t>
    <phoneticPr fontId="3" type="noConversion"/>
  </si>
  <si>
    <t>146</t>
    <phoneticPr fontId="3" type="noConversion"/>
  </si>
  <si>
    <t>139</t>
    <phoneticPr fontId="3" type="noConversion"/>
  </si>
  <si>
    <t>33</t>
    <phoneticPr fontId="3" type="noConversion"/>
  </si>
  <si>
    <t>10:00:00</t>
    <phoneticPr fontId="3" type="noConversion"/>
  </si>
  <si>
    <t>9J25(9J25)</t>
    <phoneticPr fontId="3" type="noConversion"/>
  </si>
  <si>
    <t>25</t>
    <phoneticPr fontId="3" type="noConversion"/>
  </si>
  <si>
    <t>20</t>
    <phoneticPr fontId="3" type="noConversion"/>
  </si>
  <si>
    <t>08:00:00</t>
    <phoneticPr fontId="3" type="noConversion"/>
  </si>
  <si>
    <t>27</t>
    <phoneticPr fontId="3" type="noConversion"/>
  </si>
  <si>
    <t>11</t>
    <phoneticPr fontId="3" type="noConversion"/>
  </si>
  <si>
    <t>#3MTR</t>
    <phoneticPr fontId="3" type="noConversion"/>
  </si>
  <si>
    <t>727</t>
    <phoneticPr fontId="3" type="noConversion"/>
  </si>
  <si>
    <t>719</t>
    <phoneticPr fontId="3" type="noConversion"/>
  </si>
  <si>
    <t>700</t>
    <phoneticPr fontId="3" type="noConversion"/>
  </si>
  <si>
    <t xml:space="preserve"> </t>
    <phoneticPr fontId="3" type="noConversion"/>
  </si>
  <si>
    <t>9J31(9J31)</t>
    <phoneticPr fontId="3" type="noConversion"/>
  </si>
  <si>
    <t>92</t>
    <phoneticPr fontId="3" type="noConversion"/>
  </si>
  <si>
    <t>83</t>
    <phoneticPr fontId="3" type="noConversion"/>
  </si>
  <si>
    <t>39</t>
    <phoneticPr fontId="3" type="noConversion"/>
  </si>
  <si>
    <t>埔鹽SS_9J</t>
    <phoneticPr fontId="3" type="noConversion"/>
  </si>
  <si>
    <t>9J32(9J32)</t>
    <phoneticPr fontId="3" type="noConversion"/>
  </si>
  <si>
    <t>13:00:00</t>
    <phoneticPr fontId="3" type="noConversion"/>
  </si>
  <si>
    <t>40</t>
    <phoneticPr fontId="3" type="noConversion"/>
  </si>
  <si>
    <t>37</t>
    <phoneticPr fontId="3" type="noConversion"/>
  </si>
  <si>
    <t>9J33(9J33)</t>
    <phoneticPr fontId="3" type="noConversion"/>
  </si>
  <si>
    <t>204</t>
    <phoneticPr fontId="3" type="noConversion"/>
  </si>
  <si>
    <t>194</t>
    <phoneticPr fontId="3" type="noConversion"/>
  </si>
  <si>
    <t>206</t>
    <phoneticPr fontId="3" type="noConversion"/>
  </si>
  <si>
    <t>35</t>
    <phoneticPr fontId="3" type="noConversion"/>
  </si>
  <si>
    <t>9J34(9J34)</t>
    <phoneticPr fontId="3" type="noConversion"/>
  </si>
  <si>
    <t>242</t>
    <phoneticPr fontId="3" type="noConversion"/>
  </si>
  <si>
    <t>230</t>
    <phoneticPr fontId="3" type="noConversion"/>
  </si>
  <si>
    <t>236</t>
    <phoneticPr fontId="3" type="noConversion"/>
  </si>
  <si>
    <t>46</t>
    <phoneticPr fontId="3" type="noConversion"/>
  </si>
  <si>
    <t>09:00:00</t>
    <phoneticPr fontId="3" type="noConversion"/>
  </si>
  <si>
    <t>9J35(9J35)</t>
    <phoneticPr fontId="3" type="noConversion"/>
  </si>
  <si>
    <t>268</t>
    <phoneticPr fontId="3" type="noConversion"/>
  </si>
  <si>
    <t>286</t>
    <phoneticPr fontId="3" type="noConversion"/>
  </si>
  <si>
    <t>246</t>
    <phoneticPr fontId="3" type="noConversion"/>
  </si>
  <si>
    <t>65</t>
    <phoneticPr fontId="3" type="noConversion"/>
  </si>
  <si>
    <t>#1ADTR</t>
    <phoneticPr fontId="3" type="noConversion"/>
  </si>
  <si>
    <t>834</t>
    <phoneticPr fontId="3" type="noConversion"/>
  </si>
  <si>
    <t>828</t>
    <phoneticPr fontId="3" type="noConversion"/>
  </si>
  <si>
    <t>894</t>
    <phoneticPr fontId="3" type="noConversion"/>
  </si>
  <si>
    <t>9K21(9K21)</t>
    <phoneticPr fontId="3" type="noConversion"/>
  </si>
  <si>
    <t>64</t>
    <phoneticPr fontId="3" type="noConversion"/>
  </si>
  <si>
    <t>50</t>
    <phoneticPr fontId="3" type="noConversion"/>
  </si>
  <si>
    <t>49</t>
    <phoneticPr fontId="3" type="noConversion"/>
  </si>
  <si>
    <t>16:00:00</t>
    <phoneticPr fontId="3" type="noConversion"/>
  </si>
  <si>
    <t>9K22(9K22)</t>
    <phoneticPr fontId="3" type="noConversion"/>
  </si>
  <si>
    <t>292</t>
    <phoneticPr fontId="3" type="noConversion"/>
  </si>
  <si>
    <t>82</t>
    <phoneticPr fontId="3" type="noConversion"/>
  </si>
  <si>
    <t>9K23(9K23)</t>
    <phoneticPr fontId="3" type="noConversion"/>
  </si>
  <si>
    <t>255</t>
    <phoneticPr fontId="3" type="noConversion"/>
  </si>
  <si>
    <t>280</t>
    <phoneticPr fontId="3" type="noConversion"/>
  </si>
  <si>
    <t>290</t>
    <phoneticPr fontId="3" type="noConversion"/>
  </si>
  <si>
    <t>78</t>
    <phoneticPr fontId="3" type="noConversion"/>
  </si>
  <si>
    <t>20:00:00</t>
    <phoneticPr fontId="3" type="noConversion"/>
  </si>
  <si>
    <t>9K24(9K24)</t>
    <phoneticPr fontId="3" type="noConversion"/>
  </si>
  <si>
    <t>47</t>
    <phoneticPr fontId="3" type="noConversion"/>
  </si>
  <si>
    <t>62</t>
    <phoneticPr fontId="3" type="noConversion"/>
  </si>
  <si>
    <t>53</t>
    <phoneticPr fontId="3" type="noConversion"/>
  </si>
  <si>
    <t>30</t>
    <phoneticPr fontId="3" type="noConversion"/>
  </si>
  <si>
    <t>9K25(9K25)</t>
    <phoneticPr fontId="3" type="noConversion"/>
  </si>
  <si>
    <t>229</t>
    <phoneticPr fontId="3" type="noConversion"/>
  </si>
  <si>
    <t>253</t>
    <phoneticPr fontId="3" type="noConversion"/>
  </si>
  <si>
    <t>75</t>
    <phoneticPr fontId="3" type="noConversion"/>
  </si>
  <si>
    <t>#1BDTR</t>
    <phoneticPr fontId="3" type="noConversion"/>
  </si>
  <si>
    <t>624</t>
    <phoneticPr fontId="3" type="noConversion"/>
  </si>
  <si>
    <t>581</t>
    <phoneticPr fontId="3" type="noConversion"/>
  </si>
  <si>
    <t>578</t>
    <phoneticPr fontId="3" type="noConversion"/>
  </si>
  <si>
    <t>大霞DS_9K</t>
    <phoneticPr fontId="3" type="noConversion"/>
  </si>
  <si>
    <t>9K26(9K26)</t>
    <phoneticPr fontId="3" type="noConversion"/>
  </si>
  <si>
    <t>45</t>
    <phoneticPr fontId="3" type="noConversion"/>
  </si>
  <si>
    <t>21</t>
    <phoneticPr fontId="3" type="noConversion"/>
  </si>
  <si>
    <t>50</t>
    <phoneticPr fontId="3" type="noConversion"/>
  </si>
  <si>
    <t>42</t>
    <phoneticPr fontId="3" type="noConversion"/>
  </si>
  <si>
    <t>9K27(9K27)</t>
    <phoneticPr fontId="3" type="noConversion"/>
  </si>
  <si>
    <t>180</t>
    <phoneticPr fontId="3" type="noConversion"/>
  </si>
  <si>
    <t>145</t>
    <phoneticPr fontId="3" type="noConversion"/>
  </si>
  <si>
    <t>153</t>
    <phoneticPr fontId="3" type="noConversion"/>
  </si>
  <si>
    <t>68</t>
    <phoneticPr fontId="3" type="noConversion"/>
  </si>
  <si>
    <t>9K28(9K28)</t>
    <phoneticPr fontId="3" type="noConversion"/>
  </si>
  <si>
    <t>146</t>
    <phoneticPr fontId="3" type="noConversion"/>
  </si>
  <si>
    <t>158</t>
    <phoneticPr fontId="3" type="noConversion"/>
  </si>
  <si>
    <t>19:00:00</t>
    <phoneticPr fontId="3" type="noConversion"/>
  </si>
  <si>
    <t>9K29(9K29)</t>
    <phoneticPr fontId="3" type="noConversion"/>
  </si>
  <si>
    <t>196</t>
    <phoneticPr fontId="3" type="noConversion"/>
  </si>
  <si>
    <t>74</t>
    <phoneticPr fontId="3" type="noConversion"/>
  </si>
  <si>
    <t>9K30(9K30)</t>
    <phoneticPr fontId="3" type="noConversion"/>
  </si>
  <si>
    <t>126</t>
    <phoneticPr fontId="3" type="noConversion"/>
  </si>
  <si>
    <t>155</t>
    <phoneticPr fontId="3" type="noConversion"/>
  </si>
  <si>
    <t>122</t>
    <phoneticPr fontId="3" type="noConversion"/>
  </si>
  <si>
    <t>61</t>
    <phoneticPr fontId="3" type="noConversion"/>
  </si>
  <si>
    <t>998</t>
    <phoneticPr fontId="3" type="noConversion"/>
  </si>
  <si>
    <t>1034</t>
    <phoneticPr fontId="3" type="noConversion"/>
  </si>
  <si>
    <t>1043</t>
    <phoneticPr fontId="3" type="noConversion"/>
  </si>
  <si>
    <t>9K31(9K31)</t>
    <phoneticPr fontId="3" type="noConversion"/>
  </si>
  <si>
    <t>172</t>
    <phoneticPr fontId="3" type="noConversion"/>
  </si>
  <si>
    <t>9K32(9K32)</t>
    <phoneticPr fontId="3" type="noConversion"/>
  </si>
  <si>
    <t>157</t>
    <phoneticPr fontId="3" type="noConversion"/>
  </si>
  <si>
    <t>22</t>
    <phoneticPr fontId="3" type="noConversion"/>
  </si>
  <si>
    <t>9K33(9K33)</t>
    <phoneticPr fontId="3" type="noConversion"/>
  </si>
  <si>
    <t>202</t>
    <phoneticPr fontId="3" type="noConversion"/>
  </si>
  <si>
    <t>212</t>
    <phoneticPr fontId="3" type="noConversion"/>
  </si>
  <si>
    <t>55</t>
    <phoneticPr fontId="3" type="noConversion"/>
  </si>
  <si>
    <t>9K34(9K34)</t>
    <phoneticPr fontId="3" type="noConversion"/>
  </si>
  <si>
    <t>222</t>
    <phoneticPr fontId="3" type="noConversion"/>
  </si>
  <si>
    <t>237</t>
    <phoneticPr fontId="3" type="noConversion"/>
  </si>
  <si>
    <t>56</t>
    <phoneticPr fontId="3" type="noConversion"/>
  </si>
  <si>
    <t>9K35(9K35)</t>
    <phoneticPr fontId="3" type="noConversion"/>
  </si>
  <si>
    <t>272</t>
    <phoneticPr fontId="3" type="noConversion"/>
  </si>
  <si>
    <t>293</t>
    <phoneticPr fontId="3" type="noConversion"/>
  </si>
  <si>
    <t>54</t>
    <phoneticPr fontId="3" type="noConversion"/>
  </si>
  <si>
    <t>888</t>
    <phoneticPr fontId="3" type="noConversion"/>
  </si>
  <si>
    <t>861</t>
    <phoneticPr fontId="3" type="noConversion"/>
  </si>
  <si>
    <t>851</t>
    <phoneticPr fontId="3" type="noConversion"/>
  </si>
  <si>
    <t>9K36(9K36)</t>
    <phoneticPr fontId="3" type="noConversion"/>
  </si>
  <si>
    <t>48</t>
    <phoneticPr fontId="3" type="noConversion"/>
  </si>
  <si>
    <t>9K37(9K37)</t>
    <phoneticPr fontId="3" type="noConversion"/>
  </si>
  <si>
    <t>323</t>
    <phoneticPr fontId="3" type="noConversion"/>
  </si>
  <si>
    <t>261</t>
    <phoneticPr fontId="3" type="noConversion"/>
  </si>
  <si>
    <t>22:00:00</t>
    <phoneticPr fontId="3" type="noConversion"/>
  </si>
  <si>
    <t>大霞DS_9K</t>
    <phoneticPr fontId="3" type="noConversion"/>
  </si>
  <si>
    <t>9K38(9K38)</t>
    <phoneticPr fontId="3" type="noConversion"/>
  </si>
  <si>
    <t>138</t>
    <phoneticPr fontId="3" type="noConversion"/>
  </si>
  <si>
    <t>113</t>
    <phoneticPr fontId="3" type="noConversion"/>
  </si>
  <si>
    <t>9K39(9K39)</t>
    <phoneticPr fontId="3" type="noConversion"/>
  </si>
  <si>
    <t>104</t>
    <phoneticPr fontId="3" type="noConversion"/>
  </si>
  <si>
    <t>118</t>
    <phoneticPr fontId="3" type="noConversion"/>
  </si>
  <si>
    <t>135</t>
    <phoneticPr fontId="3" type="noConversion"/>
  </si>
  <si>
    <t>9K40(9K40)</t>
    <phoneticPr fontId="3" type="noConversion"/>
  </si>
  <si>
    <t>363</t>
    <phoneticPr fontId="3" type="noConversion"/>
  </si>
  <si>
    <t>331</t>
    <phoneticPr fontId="3" type="noConversion"/>
  </si>
  <si>
    <t>351</t>
    <phoneticPr fontId="3" type="noConversion"/>
  </si>
  <si>
    <t>09:00:00</t>
    <phoneticPr fontId="3" type="noConversion"/>
  </si>
  <si>
    <t>大城DS_9L</t>
    <phoneticPr fontId="3" type="noConversion"/>
  </si>
  <si>
    <t>401</t>
    <phoneticPr fontId="3" type="noConversion"/>
  </si>
  <si>
    <t>329</t>
    <phoneticPr fontId="3" type="noConversion"/>
  </si>
  <si>
    <t>344</t>
    <phoneticPr fontId="3" type="noConversion"/>
  </si>
  <si>
    <t>9L21(9L21)</t>
    <phoneticPr fontId="3" type="noConversion"/>
  </si>
  <si>
    <t>77</t>
    <phoneticPr fontId="3" type="noConversion"/>
  </si>
  <si>
    <t>89</t>
    <phoneticPr fontId="3" type="noConversion"/>
  </si>
  <si>
    <t>9L22(9L22)</t>
    <phoneticPr fontId="3" type="noConversion"/>
  </si>
  <si>
    <t>43</t>
    <phoneticPr fontId="3" type="noConversion"/>
  </si>
  <si>
    <t>41</t>
    <phoneticPr fontId="3" type="noConversion"/>
  </si>
  <si>
    <t>16</t>
    <phoneticPr fontId="3" type="noConversion"/>
  </si>
  <si>
    <t>9L23(9L23)</t>
    <phoneticPr fontId="3" type="noConversion"/>
  </si>
  <si>
    <t>101</t>
    <phoneticPr fontId="3" type="noConversion"/>
  </si>
  <si>
    <t>95</t>
    <phoneticPr fontId="3" type="noConversion"/>
  </si>
  <si>
    <t>85</t>
    <phoneticPr fontId="3" type="noConversion"/>
  </si>
  <si>
    <t>52</t>
    <phoneticPr fontId="3" type="noConversion"/>
  </si>
  <si>
    <t>9L24(9L24)</t>
    <phoneticPr fontId="3" type="noConversion"/>
  </si>
  <si>
    <t>9L25(9L25)</t>
    <phoneticPr fontId="3" type="noConversion"/>
  </si>
  <si>
    <t>91</t>
    <phoneticPr fontId="3" type="noConversion"/>
  </si>
  <si>
    <t>70</t>
    <phoneticPr fontId="3" type="noConversion"/>
  </si>
  <si>
    <t>456</t>
    <phoneticPr fontId="3" type="noConversion"/>
  </si>
  <si>
    <t>449</t>
    <phoneticPr fontId="3" type="noConversion"/>
  </si>
  <si>
    <t>411</t>
    <phoneticPr fontId="3" type="noConversion"/>
  </si>
  <si>
    <t>9L26(9L26)</t>
    <phoneticPr fontId="3" type="noConversion"/>
  </si>
  <si>
    <t>9L27(9L27)</t>
    <phoneticPr fontId="3" type="noConversion"/>
  </si>
  <si>
    <t>36</t>
    <phoneticPr fontId="3" type="noConversion"/>
  </si>
  <si>
    <t>19</t>
    <phoneticPr fontId="3" type="noConversion"/>
  </si>
  <si>
    <t>9L28(9L28)</t>
    <phoneticPr fontId="3" type="noConversion"/>
  </si>
  <si>
    <t>166</t>
    <phoneticPr fontId="3" type="noConversion"/>
  </si>
  <si>
    <t>11:00:00</t>
    <phoneticPr fontId="3" type="noConversion"/>
  </si>
  <si>
    <t>188</t>
    <phoneticPr fontId="3" type="noConversion"/>
  </si>
  <si>
    <t>188</t>
    <phoneticPr fontId="3" type="noConversion"/>
  </si>
  <si>
    <t>154</t>
    <phoneticPr fontId="3" type="noConversion"/>
  </si>
  <si>
    <t>188</t>
    <phoneticPr fontId="3" type="noConversion"/>
  </si>
  <si>
    <t>9L29(9L29)</t>
    <phoneticPr fontId="3" type="noConversion"/>
  </si>
  <si>
    <t>9L30(9L30)</t>
    <phoneticPr fontId="3" type="noConversion"/>
  </si>
  <si>
    <t>33</t>
    <phoneticPr fontId="3" type="noConversion"/>
  </si>
  <si>
    <t>34</t>
    <phoneticPr fontId="3" type="noConversion"/>
  </si>
  <si>
    <t>17</t>
    <phoneticPr fontId="3" type="noConversion"/>
  </si>
  <si>
    <t>大城DS_9L</t>
    <phoneticPr fontId="3" type="noConversion"/>
  </si>
  <si>
    <t>19:00:00</t>
    <phoneticPr fontId="3" type="noConversion"/>
  </si>
  <si>
    <t>273</t>
    <phoneticPr fontId="3" type="noConversion"/>
  </si>
  <si>
    <t>9L31(9L31)</t>
    <phoneticPr fontId="3" type="noConversion"/>
  </si>
  <si>
    <t>87</t>
    <phoneticPr fontId="3" type="noConversion"/>
  </si>
  <si>
    <t>9L32(9L32)</t>
    <phoneticPr fontId="3" type="noConversion"/>
  </si>
  <si>
    <t>9L33(9L33)</t>
    <phoneticPr fontId="3" type="noConversion"/>
  </si>
  <si>
    <t>9L34(9L34)</t>
    <phoneticPr fontId="3" type="noConversion"/>
  </si>
  <si>
    <t>39</t>
    <phoneticPr fontId="3" type="noConversion"/>
  </si>
  <si>
    <t>25</t>
    <phoneticPr fontId="3" type="noConversion"/>
  </si>
  <si>
    <t>大城DS_9L</t>
    <phoneticPr fontId="3" type="noConversion"/>
  </si>
  <si>
    <t>9L35(9L35)</t>
    <phoneticPr fontId="3" type="noConversion"/>
  </si>
  <si>
    <t>178</t>
    <phoneticPr fontId="3" type="noConversion"/>
  </si>
  <si>
    <t>19:00:00</t>
    <phoneticPr fontId="3" type="noConversion"/>
  </si>
  <si>
    <t>140</t>
    <phoneticPr fontId="3" type="noConversion"/>
  </si>
  <si>
    <t>51</t>
    <phoneticPr fontId="3" type="noConversion"/>
  </si>
  <si>
    <t>21:00:00</t>
    <phoneticPr fontId="3" type="noConversion"/>
  </si>
  <si>
    <t>47</t>
    <phoneticPr fontId="3" type="noConversion"/>
  </si>
  <si>
    <t>62</t>
    <phoneticPr fontId="3" type="noConversion"/>
  </si>
  <si>
    <t>22</t>
    <phoneticPr fontId="3" type="noConversion"/>
  </si>
  <si>
    <t>9L37(9L37)</t>
    <phoneticPr fontId="3" type="noConversion"/>
  </si>
  <si>
    <t>41</t>
    <phoneticPr fontId="3" type="noConversion"/>
  </si>
  <si>
    <t>9L38(9L38)</t>
    <phoneticPr fontId="3" type="noConversion"/>
  </si>
  <si>
    <t>18</t>
    <phoneticPr fontId="3" type="noConversion"/>
  </si>
  <si>
    <t>60</t>
    <phoneticPr fontId="3" type="noConversion"/>
  </si>
  <si>
    <t>9L39(9L39)</t>
    <phoneticPr fontId="3" type="noConversion"/>
  </si>
  <si>
    <t>245</t>
    <phoneticPr fontId="3" type="noConversion"/>
  </si>
  <si>
    <t>277</t>
    <phoneticPr fontId="3" type="noConversion"/>
  </si>
  <si>
    <t>269</t>
    <phoneticPr fontId="3" type="noConversion"/>
  </si>
  <si>
    <t>9L40(9L40)</t>
    <phoneticPr fontId="3" type="noConversion"/>
  </si>
  <si>
    <t>80</t>
    <phoneticPr fontId="3" type="noConversion"/>
  </si>
  <si>
    <t>彰林ES_9M</t>
    <phoneticPr fontId="3" type="noConversion"/>
  </si>
  <si>
    <t>473</t>
    <phoneticPr fontId="3" type="noConversion"/>
  </si>
  <si>
    <t>345</t>
    <phoneticPr fontId="3" type="noConversion"/>
  </si>
  <si>
    <t>381</t>
    <phoneticPr fontId="3" type="noConversion"/>
  </si>
  <si>
    <t>彰林ES_9M</t>
    <phoneticPr fontId="3" type="noConversion"/>
  </si>
  <si>
    <t>9M20(9M20)</t>
    <phoneticPr fontId="3" type="noConversion"/>
  </si>
  <si>
    <t>178</t>
    <phoneticPr fontId="3" type="noConversion"/>
  </si>
  <si>
    <t>168</t>
    <phoneticPr fontId="3" type="noConversion"/>
  </si>
  <si>
    <t>9M21(9M21)</t>
    <phoneticPr fontId="3" type="noConversion"/>
  </si>
  <si>
    <t>63</t>
    <phoneticPr fontId="3" type="noConversion"/>
  </si>
  <si>
    <t>23</t>
    <phoneticPr fontId="3" type="noConversion"/>
  </si>
  <si>
    <t>9M22(9M22)</t>
    <phoneticPr fontId="3" type="noConversion"/>
  </si>
  <si>
    <t>133</t>
    <phoneticPr fontId="3" type="noConversion"/>
  </si>
  <si>
    <t>9M23(9M23)</t>
    <phoneticPr fontId="3" type="noConversion"/>
  </si>
  <si>
    <t>32</t>
    <phoneticPr fontId="3" type="noConversion"/>
  </si>
  <si>
    <t>9M24(9M24)</t>
    <phoneticPr fontId="3" type="noConversion"/>
  </si>
  <si>
    <t>#2BDTR</t>
    <phoneticPr fontId="3" type="noConversion"/>
  </si>
  <si>
    <t>846</t>
    <phoneticPr fontId="3" type="noConversion"/>
  </si>
  <si>
    <t>18:00:00</t>
    <phoneticPr fontId="3" type="noConversion"/>
  </si>
  <si>
    <t>777</t>
    <phoneticPr fontId="3" type="noConversion"/>
  </si>
  <si>
    <t>18:00:00</t>
    <phoneticPr fontId="3" type="noConversion"/>
  </si>
  <si>
    <t>837</t>
    <phoneticPr fontId="3" type="noConversion"/>
  </si>
  <si>
    <t>846</t>
    <phoneticPr fontId="3" type="noConversion"/>
  </si>
  <si>
    <t xml:space="preserve"> </t>
    <phoneticPr fontId="3" type="noConversion"/>
  </si>
  <si>
    <t xml:space="preserve"> </t>
    <phoneticPr fontId="3" type="noConversion"/>
  </si>
  <si>
    <t>9M25(9M25)</t>
    <phoneticPr fontId="3" type="noConversion"/>
  </si>
  <si>
    <t>224</t>
    <phoneticPr fontId="3" type="noConversion"/>
  </si>
  <si>
    <t>198</t>
    <phoneticPr fontId="3" type="noConversion"/>
  </si>
  <si>
    <t>199</t>
    <phoneticPr fontId="3" type="noConversion"/>
  </si>
  <si>
    <t>224</t>
    <phoneticPr fontId="3" type="noConversion"/>
  </si>
  <si>
    <t>41</t>
    <phoneticPr fontId="3" type="noConversion"/>
  </si>
  <si>
    <t>17:00:00</t>
    <phoneticPr fontId="3" type="noConversion"/>
  </si>
  <si>
    <t>9M27(9M27)</t>
    <phoneticPr fontId="3" type="noConversion"/>
  </si>
  <si>
    <t>224</t>
    <phoneticPr fontId="3" type="noConversion"/>
  </si>
  <si>
    <t>211</t>
    <phoneticPr fontId="3" type="noConversion"/>
  </si>
  <si>
    <t>240</t>
    <phoneticPr fontId="3" type="noConversion"/>
  </si>
  <si>
    <t>彰林ES_9M</t>
    <phoneticPr fontId="3" type="noConversion"/>
  </si>
  <si>
    <t>9M28(9M28)</t>
    <phoneticPr fontId="3" type="noConversion"/>
  </si>
  <si>
    <t>117</t>
    <phoneticPr fontId="3" type="noConversion"/>
  </si>
  <si>
    <t>18:00:00</t>
    <phoneticPr fontId="3" type="noConversion"/>
  </si>
  <si>
    <t>116</t>
    <phoneticPr fontId="3" type="noConversion"/>
  </si>
  <si>
    <t>19:00:00</t>
    <phoneticPr fontId="3" type="noConversion"/>
  </si>
  <si>
    <t>137</t>
    <phoneticPr fontId="3" type="noConversion"/>
  </si>
  <si>
    <t>42</t>
    <phoneticPr fontId="3" type="noConversion"/>
  </si>
  <si>
    <t>14:00:00</t>
    <phoneticPr fontId="3" type="noConversion"/>
  </si>
  <si>
    <t>彰林ES_9M</t>
    <phoneticPr fontId="3" type="noConversion"/>
  </si>
  <si>
    <t>9M29(9M29)</t>
    <phoneticPr fontId="3" type="noConversion"/>
  </si>
  <si>
    <t>99</t>
    <phoneticPr fontId="3" type="noConversion"/>
  </si>
  <si>
    <t>115</t>
    <phoneticPr fontId="3" type="noConversion"/>
  </si>
  <si>
    <t>103</t>
    <phoneticPr fontId="3" type="noConversion"/>
  </si>
  <si>
    <t>31</t>
    <phoneticPr fontId="3" type="noConversion"/>
  </si>
  <si>
    <t>19:00:00</t>
    <phoneticPr fontId="3" type="noConversion"/>
  </si>
  <si>
    <t>彰林ES_9M</t>
    <phoneticPr fontId="3" type="noConversion"/>
  </si>
  <si>
    <t>722</t>
    <phoneticPr fontId="3" type="noConversion"/>
  </si>
  <si>
    <t>19:00:00</t>
    <phoneticPr fontId="3" type="noConversion"/>
  </si>
  <si>
    <t>19:00:00</t>
    <phoneticPr fontId="3" type="noConversion"/>
  </si>
  <si>
    <t>747</t>
    <phoneticPr fontId="3" type="noConversion"/>
  </si>
  <si>
    <t>293</t>
    <phoneticPr fontId="3" type="noConversion"/>
  </si>
  <si>
    <t>252</t>
    <phoneticPr fontId="3" type="noConversion"/>
  </si>
  <si>
    <t>9M31(9M31)</t>
    <phoneticPr fontId="3" type="noConversion"/>
  </si>
  <si>
    <t>13:00:00</t>
    <phoneticPr fontId="3" type="noConversion"/>
  </si>
  <si>
    <t>13:00:00</t>
    <phoneticPr fontId="3" type="noConversion"/>
  </si>
  <si>
    <t>83</t>
    <phoneticPr fontId="3" type="noConversion"/>
  </si>
  <si>
    <t>10:00:00</t>
    <phoneticPr fontId="3" type="noConversion"/>
  </si>
  <si>
    <t>彰林ES_9M</t>
    <phoneticPr fontId="3" type="noConversion"/>
  </si>
  <si>
    <t>9M32(9M32)</t>
    <phoneticPr fontId="3" type="noConversion"/>
  </si>
  <si>
    <t>18:00:00</t>
    <phoneticPr fontId="3" type="noConversion"/>
  </si>
  <si>
    <t>9M33(9M33)</t>
    <phoneticPr fontId="3" type="noConversion"/>
  </si>
  <si>
    <t>19:00:00</t>
    <phoneticPr fontId="3" type="noConversion"/>
  </si>
  <si>
    <t>9M34(9M34)</t>
    <phoneticPr fontId="3" type="noConversion"/>
  </si>
  <si>
    <t>112</t>
    <phoneticPr fontId="3" type="noConversion"/>
  </si>
  <si>
    <t>762</t>
    <phoneticPr fontId="3" type="noConversion"/>
  </si>
  <si>
    <t>812</t>
    <phoneticPr fontId="3" type="noConversion"/>
  </si>
  <si>
    <t xml:space="preserve"> </t>
    <phoneticPr fontId="3" type="noConversion"/>
  </si>
  <si>
    <t>91</t>
    <phoneticPr fontId="3" type="noConversion"/>
  </si>
  <si>
    <t>74</t>
    <phoneticPr fontId="3" type="noConversion"/>
  </si>
  <si>
    <t>18:00:00</t>
    <phoneticPr fontId="3" type="noConversion"/>
  </si>
  <si>
    <t>9M36(9M36)</t>
    <phoneticPr fontId="3" type="noConversion"/>
  </si>
  <si>
    <t>9M38(9M38)</t>
    <phoneticPr fontId="3" type="noConversion"/>
  </si>
  <si>
    <t>268</t>
    <phoneticPr fontId="3" type="noConversion"/>
  </si>
  <si>
    <t>18:00:00</t>
    <phoneticPr fontId="3" type="noConversion"/>
  </si>
  <si>
    <t>9M39(9M39)</t>
    <phoneticPr fontId="3" type="noConversion"/>
  </si>
  <si>
    <t xml:space="preserve"> </t>
    <phoneticPr fontId="3" type="noConversion"/>
  </si>
  <si>
    <t>639</t>
    <phoneticPr fontId="3" type="noConversion"/>
  </si>
  <si>
    <t xml:space="preserve"> </t>
    <phoneticPr fontId="3" type="noConversion"/>
  </si>
  <si>
    <t>637</t>
    <phoneticPr fontId="3" type="noConversion"/>
  </si>
  <si>
    <t>#3MTR</t>
    <phoneticPr fontId="3" type="noConversion"/>
  </si>
  <si>
    <t>440</t>
    <phoneticPr fontId="3" type="noConversion"/>
  </si>
  <si>
    <t>449</t>
    <phoneticPr fontId="3" type="noConversion"/>
  </si>
  <si>
    <t xml:space="preserve"> </t>
    <phoneticPr fontId="3" type="noConversion"/>
  </si>
  <si>
    <t>彰竹DS_9N</t>
    <phoneticPr fontId="3" type="noConversion"/>
  </si>
  <si>
    <t>0</t>
    <phoneticPr fontId="3" type="noConversion"/>
  </si>
  <si>
    <t>彰竹DS_9N</t>
    <phoneticPr fontId="3" type="noConversion"/>
  </si>
  <si>
    <t>00:00:00</t>
    <phoneticPr fontId="3" type="noConversion"/>
  </si>
  <si>
    <t>0</t>
    <phoneticPr fontId="3" type="noConversion"/>
  </si>
  <si>
    <t>00:00:00</t>
    <phoneticPr fontId="3" type="noConversion"/>
  </si>
  <si>
    <t>219</t>
    <phoneticPr fontId="3" type="noConversion"/>
  </si>
  <si>
    <t>9N23(9N23)</t>
    <phoneticPr fontId="3" type="noConversion"/>
  </si>
  <si>
    <t>彰竹DS_9N</t>
    <phoneticPr fontId="3" type="noConversion"/>
  </si>
  <si>
    <t>222</t>
    <phoneticPr fontId="3" type="noConversion"/>
  </si>
  <si>
    <t>229</t>
    <phoneticPr fontId="3" type="noConversion"/>
  </si>
  <si>
    <t>彰竹DS_9N</t>
    <phoneticPr fontId="3" type="noConversion"/>
  </si>
  <si>
    <t>#1BDTR</t>
    <phoneticPr fontId="3" type="noConversion"/>
  </si>
  <si>
    <t>290</t>
    <phoneticPr fontId="3" type="noConversion"/>
  </si>
  <si>
    <t>0</t>
    <phoneticPr fontId="3" type="noConversion"/>
  </si>
  <si>
    <t>9N26(9N26)</t>
    <phoneticPr fontId="3" type="noConversion"/>
  </si>
  <si>
    <t>69</t>
    <phoneticPr fontId="3" type="noConversion"/>
  </si>
  <si>
    <t>85</t>
    <phoneticPr fontId="3" type="noConversion"/>
  </si>
  <si>
    <t>09:00:00</t>
    <phoneticPr fontId="3" type="noConversion"/>
  </si>
  <si>
    <t>9N27(9N27)</t>
    <phoneticPr fontId="3" type="noConversion"/>
  </si>
  <si>
    <t>43</t>
    <phoneticPr fontId="3" type="noConversion"/>
  </si>
  <si>
    <t>35</t>
    <phoneticPr fontId="3" type="noConversion"/>
  </si>
  <si>
    <t>彰竹DS_9N</t>
    <phoneticPr fontId="3" type="noConversion"/>
  </si>
  <si>
    <t>9N28(9N28)</t>
    <phoneticPr fontId="3" type="noConversion"/>
  </si>
  <si>
    <t>135</t>
    <phoneticPr fontId="3" type="noConversion"/>
  </si>
  <si>
    <t>#1ADTR</t>
    <phoneticPr fontId="3" type="noConversion"/>
  </si>
  <si>
    <t>378</t>
    <phoneticPr fontId="3" type="noConversion"/>
  </si>
  <si>
    <t>15:00:00</t>
    <phoneticPr fontId="3" type="noConversion"/>
  </si>
  <si>
    <t xml:space="preserve"> </t>
    <phoneticPr fontId="3" type="noConversion"/>
  </si>
  <si>
    <t>9P10(9P10)</t>
    <phoneticPr fontId="3" type="noConversion"/>
  </si>
  <si>
    <t>141</t>
    <phoneticPr fontId="3" type="noConversion"/>
  </si>
  <si>
    <t>126</t>
    <phoneticPr fontId="3" type="noConversion"/>
  </si>
  <si>
    <t>16:00:00</t>
    <phoneticPr fontId="3" type="noConversion"/>
  </si>
  <si>
    <t>80</t>
    <phoneticPr fontId="3" type="noConversion"/>
  </si>
  <si>
    <t>86</t>
    <phoneticPr fontId="3" type="noConversion"/>
  </si>
  <si>
    <t>9P13(9P13)</t>
    <phoneticPr fontId="3" type="noConversion"/>
  </si>
  <si>
    <t>35</t>
    <phoneticPr fontId="3" type="noConversion"/>
  </si>
  <si>
    <t>39</t>
    <phoneticPr fontId="3" type="noConversion"/>
  </si>
  <si>
    <t>09:00:00</t>
    <phoneticPr fontId="3" type="noConversion"/>
  </si>
  <si>
    <t>9P14(9P14)</t>
    <phoneticPr fontId="3" type="noConversion"/>
  </si>
  <si>
    <t>8</t>
    <phoneticPr fontId="3" type="noConversion"/>
  </si>
  <si>
    <t>花壇DS_9P</t>
    <phoneticPr fontId="3" type="noConversion"/>
  </si>
  <si>
    <t>#1BDTR</t>
    <phoneticPr fontId="3" type="noConversion"/>
  </si>
  <si>
    <t>248</t>
    <phoneticPr fontId="3" type="noConversion"/>
  </si>
  <si>
    <t>9P16(9P16)</t>
    <phoneticPr fontId="3" type="noConversion"/>
  </si>
  <si>
    <t>207</t>
    <phoneticPr fontId="3" type="noConversion"/>
  </si>
  <si>
    <t>花壇DS_9P</t>
    <phoneticPr fontId="3" type="noConversion"/>
  </si>
  <si>
    <t>145</t>
    <phoneticPr fontId="3" type="noConversion"/>
  </si>
  <si>
    <t>18:00:00</t>
    <phoneticPr fontId="3" type="noConversion"/>
  </si>
  <si>
    <t>123</t>
    <phoneticPr fontId="3" type="noConversion"/>
  </si>
  <si>
    <t>9P18(9P18)</t>
    <phoneticPr fontId="3" type="noConversion"/>
  </si>
  <si>
    <t>00:00:00</t>
    <phoneticPr fontId="3" type="noConversion"/>
  </si>
  <si>
    <t>51</t>
    <phoneticPr fontId="3" type="noConversion"/>
  </si>
  <si>
    <t>38</t>
    <phoneticPr fontId="3" type="noConversion"/>
  </si>
  <si>
    <t>42</t>
    <phoneticPr fontId="3" type="noConversion"/>
  </si>
  <si>
    <t>08:00:00</t>
    <phoneticPr fontId="3" type="noConversion"/>
  </si>
  <si>
    <t>29</t>
    <phoneticPr fontId="3" type="noConversion"/>
  </si>
  <si>
    <t>9P22(9P22)</t>
    <phoneticPr fontId="3" type="noConversion"/>
  </si>
  <si>
    <t>78</t>
    <phoneticPr fontId="3" type="noConversion"/>
  </si>
  <si>
    <t>20:00:00</t>
    <phoneticPr fontId="3" type="noConversion"/>
  </si>
  <si>
    <t>136</t>
    <phoneticPr fontId="3" type="noConversion"/>
  </si>
  <si>
    <t>21:00:00</t>
    <phoneticPr fontId="3" type="noConversion"/>
  </si>
  <si>
    <t>9P25(9P25)</t>
    <phoneticPr fontId="3" type="noConversion"/>
  </si>
  <si>
    <t>14:00:00</t>
    <phoneticPr fontId="3" type="noConversion"/>
  </si>
  <si>
    <t>9P26(9P26)</t>
    <phoneticPr fontId="3" type="noConversion"/>
  </si>
  <si>
    <t>38</t>
    <phoneticPr fontId="3" type="noConversion"/>
  </si>
  <si>
    <t>164</t>
    <phoneticPr fontId="3" type="noConversion"/>
  </si>
  <si>
    <t>131</t>
    <phoneticPr fontId="3" type="noConversion"/>
  </si>
  <si>
    <t>153</t>
    <phoneticPr fontId="3" type="noConversion"/>
  </si>
  <si>
    <t>59</t>
    <phoneticPr fontId="3" type="noConversion"/>
  </si>
  <si>
    <t>11:00:00</t>
    <phoneticPr fontId="3" type="noConversion"/>
  </si>
  <si>
    <t>35</t>
    <phoneticPr fontId="3" type="noConversion"/>
  </si>
  <si>
    <t>#1ADTR</t>
    <phoneticPr fontId="3" type="noConversion"/>
  </si>
  <si>
    <t xml:space="preserve"> </t>
    <phoneticPr fontId="3" type="noConversion"/>
  </si>
  <si>
    <t>176</t>
    <phoneticPr fontId="3" type="noConversion"/>
  </si>
  <si>
    <t>14:00:00</t>
    <phoneticPr fontId="3" type="noConversion"/>
  </si>
  <si>
    <t>171</t>
    <phoneticPr fontId="3" type="noConversion"/>
  </si>
  <si>
    <t>彰新DS_IA</t>
    <phoneticPr fontId="3" type="noConversion"/>
  </si>
  <si>
    <t>136</t>
    <phoneticPr fontId="3" type="noConversion"/>
  </si>
  <si>
    <t>21:00:00</t>
    <phoneticPr fontId="3" type="noConversion"/>
  </si>
  <si>
    <t>20:00:00</t>
    <phoneticPr fontId="3" type="noConversion"/>
  </si>
  <si>
    <t>179</t>
    <phoneticPr fontId="3" type="noConversion"/>
  </si>
  <si>
    <t>2</t>
    <phoneticPr fontId="3" type="noConversion"/>
  </si>
  <si>
    <t>00:00:00</t>
    <phoneticPr fontId="3" type="noConversion"/>
  </si>
  <si>
    <t>彰茂線(IA35)</t>
    <phoneticPr fontId="3" type="noConversion"/>
  </si>
  <si>
    <t>251</t>
    <phoneticPr fontId="3" type="noConversion"/>
  </si>
  <si>
    <t>587</t>
    <phoneticPr fontId="3" type="noConversion"/>
  </si>
  <si>
    <t>18:00:00</t>
    <phoneticPr fontId="3" type="noConversion"/>
  </si>
  <si>
    <t>67</t>
    <phoneticPr fontId="3" type="noConversion"/>
  </si>
  <si>
    <t>阿夷線(IA24)</t>
    <phoneticPr fontId="3" type="noConversion"/>
  </si>
  <si>
    <t>19:00:00</t>
    <phoneticPr fontId="3" type="noConversion"/>
  </si>
  <si>
    <t>247</t>
    <phoneticPr fontId="3" type="noConversion"/>
  </si>
  <si>
    <t>248</t>
    <phoneticPr fontId="3" type="noConversion"/>
  </si>
  <si>
    <t>57</t>
    <phoneticPr fontId="3" type="noConversion"/>
  </si>
  <si>
    <t>22:00:00</t>
    <phoneticPr fontId="3" type="noConversion"/>
  </si>
  <si>
    <t>08:00:00</t>
    <phoneticPr fontId="3" type="noConversion"/>
  </si>
  <si>
    <t>147</t>
    <phoneticPr fontId="3" type="noConversion"/>
  </si>
  <si>
    <t>彰新DS_IA</t>
    <phoneticPr fontId="3" type="noConversion"/>
  </si>
  <si>
    <t>63</t>
    <phoneticPr fontId="3" type="noConversion"/>
  </si>
  <si>
    <t>12:00:00</t>
    <phoneticPr fontId="3" type="noConversion"/>
  </si>
  <si>
    <t>133</t>
    <phoneticPr fontId="3" type="noConversion"/>
  </si>
  <si>
    <t>219</t>
    <phoneticPr fontId="3" type="noConversion"/>
  </si>
  <si>
    <t>彰新DS_IA</t>
    <phoneticPr fontId="3" type="noConversion"/>
  </si>
  <si>
    <t>大成線(IA22)</t>
    <phoneticPr fontId="3" type="noConversion"/>
  </si>
  <si>
    <t>彰新DS_IA</t>
    <phoneticPr fontId="3" type="noConversion"/>
  </si>
  <si>
    <t>北建線(IA38)</t>
    <phoneticPr fontId="3" type="noConversion"/>
  </si>
  <si>
    <t>100</t>
    <phoneticPr fontId="3" type="noConversion"/>
  </si>
  <si>
    <t>119</t>
    <phoneticPr fontId="3" type="noConversion"/>
  </si>
  <si>
    <t>44</t>
    <phoneticPr fontId="3" type="noConversion"/>
  </si>
  <si>
    <t>北廠線(IA21)</t>
    <phoneticPr fontId="3" type="noConversion"/>
  </si>
  <si>
    <t>179</t>
    <phoneticPr fontId="3" type="noConversion"/>
  </si>
  <si>
    <t>48</t>
    <phoneticPr fontId="3" type="noConversion"/>
  </si>
  <si>
    <t>11:00:00</t>
    <phoneticPr fontId="3" type="noConversion"/>
  </si>
  <si>
    <t>北美線(IA25)</t>
    <phoneticPr fontId="3" type="noConversion"/>
  </si>
  <si>
    <t>139</t>
    <phoneticPr fontId="3" type="noConversion"/>
  </si>
  <si>
    <t>北新線(IA31)</t>
    <phoneticPr fontId="3" type="noConversion"/>
  </si>
  <si>
    <t>10:00:00</t>
    <phoneticPr fontId="3" type="noConversion"/>
  </si>
  <si>
    <t>194</t>
    <phoneticPr fontId="3" type="noConversion"/>
  </si>
  <si>
    <t>69</t>
    <phoneticPr fontId="3" type="noConversion"/>
  </si>
  <si>
    <t>#3ADTR</t>
    <phoneticPr fontId="3" type="noConversion"/>
  </si>
  <si>
    <t>904</t>
    <phoneticPr fontId="3" type="noConversion"/>
  </si>
  <si>
    <t>14:00:00</t>
    <phoneticPr fontId="3" type="noConversion"/>
  </si>
  <si>
    <t>827</t>
    <phoneticPr fontId="3" type="noConversion"/>
  </si>
  <si>
    <t>13:00:00</t>
    <phoneticPr fontId="3" type="noConversion"/>
  </si>
  <si>
    <t>904</t>
    <phoneticPr fontId="3" type="noConversion"/>
  </si>
  <si>
    <t xml:space="preserve"> </t>
    <phoneticPr fontId="3" type="noConversion"/>
  </si>
  <si>
    <t>彰新DS_IA</t>
    <phoneticPr fontId="3" type="noConversion"/>
  </si>
  <si>
    <t>163</t>
    <phoneticPr fontId="3" type="noConversion"/>
  </si>
  <si>
    <t>53</t>
    <phoneticPr fontId="3" type="noConversion"/>
  </si>
  <si>
    <t>137</t>
    <phoneticPr fontId="3" type="noConversion"/>
  </si>
  <si>
    <t>129</t>
    <phoneticPr fontId="3" type="noConversion"/>
  </si>
  <si>
    <t>12:00:00</t>
    <phoneticPr fontId="3" type="noConversion"/>
  </si>
  <si>
    <t>23:00:00</t>
    <phoneticPr fontId="3" type="noConversion"/>
  </si>
  <si>
    <t>103</t>
    <phoneticPr fontId="3" type="noConversion"/>
  </si>
  <si>
    <t>14:00:00</t>
    <phoneticPr fontId="3" type="noConversion"/>
  </si>
  <si>
    <t>101</t>
    <phoneticPr fontId="3" type="noConversion"/>
  </si>
  <si>
    <t>103</t>
    <phoneticPr fontId="3" type="noConversion"/>
  </si>
  <si>
    <t>44</t>
    <phoneticPr fontId="3" type="noConversion"/>
  </si>
  <si>
    <t>東頭線(IA44)</t>
    <phoneticPr fontId="3" type="noConversion"/>
  </si>
  <si>
    <t>203</t>
    <phoneticPr fontId="3" type="noConversion"/>
  </si>
  <si>
    <t>彰新DS_IA</t>
    <phoneticPr fontId="3" type="noConversion"/>
  </si>
  <si>
    <t>#3BDTR</t>
    <phoneticPr fontId="3" type="noConversion"/>
  </si>
  <si>
    <t>13:00:00</t>
    <phoneticPr fontId="3" type="noConversion"/>
  </si>
  <si>
    <t>805</t>
    <phoneticPr fontId="3" type="noConversion"/>
  </si>
  <si>
    <t xml:space="preserve"> </t>
    <phoneticPr fontId="3" type="noConversion"/>
  </si>
  <si>
    <t>茄苳線(IA46)</t>
    <phoneticPr fontId="3" type="noConversion"/>
  </si>
  <si>
    <t>290</t>
    <phoneticPr fontId="3" type="noConversion"/>
  </si>
  <si>
    <t>129</t>
    <phoneticPr fontId="3" type="noConversion"/>
  </si>
  <si>
    <t>55</t>
    <phoneticPr fontId="3" type="noConversion"/>
  </si>
  <si>
    <t>彰新DS_IA</t>
    <phoneticPr fontId="3" type="noConversion"/>
  </si>
  <si>
    <t>190</t>
    <phoneticPr fontId="3" type="noConversion"/>
  </si>
  <si>
    <t>鹿港SS_IB</t>
    <phoneticPr fontId="3" type="noConversion"/>
  </si>
  <si>
    <t>#1MTR</t>
    <phoneticPr fontId="3" type="noConversion"/>
  </si>
  <si>
    <t>13:00:00</t>
    <phoneticPr fontId="3" type="noConversion"/>
  </si>
  <si>
    <t>567</t>
    <phoneticPr fontId="3" type="noConversion"/>
  </si>
  <si>
    <t xml:space="preserve"> </t>
    <phoneticPr fontId="3" type="noConversion"/>
  </si>
  <si>
    <t>鹿港SS_IB</t>
    <phoneticPr fontId="3" type="noConversion"/>
  </si>
  <si>
    <t>180</t>
    <phoneticPr fontId="3" type="noConversion"/>
  </si>
  <si>
    <t>19:00:00</t>
    <phoneticPr fontId="3" type="noConversion"/>
  </si>
  <si>
    <t>160</t>
    <phoneticPr fontId="3" type="noConversion"/>
  </si>
  <si>
    <t>19:00:00</t>
    <phoneticPr fontId="3" type="noConversion"/>
  </si>
  <si>
    <t>131</t>
    <phoneticPr fontId="3" type="noConversion"/>
  </si>
  <si>
    <t>180</t>
    <phoneticPr fontId="3" type="noConversion"/>
  </si>
  <si>
    <t>53</t>
    <phoneticPr fontId="3" type="noConversion"/>
  </si>
  <si>
    <t>鹿港SS_IB</t>
    <phoneticPr fontId="3" type="noConversion"/>
  </si>
  <si>
    <t>25</t>
    <phoneticPr fontId="3" type="noConversion"/>
  </si>
  <si>
    <t>20</t>
    <phoneticPr fontId="3" type="noConversion"/>
  </si>
  <si>
    <t>14</t>
    <phoneticPr fontId="3" type="noConversion"/>
  </si>
  <si>
    <t>鹿港SS_IB</t>
    <phoneticPr fontId="3" type="noConversion"/>
  </si>
  <si>
    <t>297</t>
    <phoneticPr fontId="3" type="noConversion"/>
  </si>
  <si>
    <t>297</t>
    <phoneticPr fontId="3" type="noConversion"/>
  </si>
  <si>
    <t>10:00:00</t>
    <phoneticPr fontId="3" type="noConversion"/>
  </si>
  <si>
    <t>15:00:00</t>
    <phoneticPr fontId="3" type="noConversion"/>
  </si>
  <si>
    <t>15:00:00</t>
    <phoneticPr fontId="3" type="noConversion"/>
  </si>
  <si>
    <t>148</t>
    <phoneticPr fontId="3" type="noConversion"/>
  </si>
  <si>
    <t>10:00:00</t>
    <phoneticPr fontId="3" type="noConversion"/>
  </si>
  <si>
    <t>168</t>
    <phoneticPr fontId="3" type="noConversion"/>
  </si>
  <si>
    <t>60</t>
    <phoneticPr fontId="3" type="noConversion"/>
  </si>
  <si>
    <t>0</t>
    <phoneticPr fontId="3" type="noConversion"/>
  </si>
  <si>
    <t>00:00:00</t>
    <phoneticPr fontId="3" type="noConversion"/>
  </si>
  <si>
    <t>0</t>
    <phoneticPr fontId="3" type="noConversion"/>
  </si>
  <si>
    <t>00:00:00</t>
    <phoneticPr fontId="3" type="noConversion"/>
  </si>
  <si>
    <t>0</t>
    <phoneticPr fontId="3" type="noConversion"/>
  </si>
  <si>
    <t>00:00:00</t>
    <phoneticPr fontId="3" type="noConversion"/>
  </si>
  <si>
    <t>鹿港SS_IB</t>
    <phoneticPr fontId="3" type="noConversion"/>
  </si>
  <si>
    <t>816</t>
    <phoneticPr fontId="3" type="noConversion"/>
  </si>
  <si>
    <t>791</t>
    <phoneticPr fontId="3" type="noConversion"/>
  </si>
  <si>
    <t>851</t>
    <phoneticPr fontId="3" type="noConversion"/>
  </si>
  <si>
    <t>851</t>
    <phoneticPr fontId="3" type="noConversion"/>
  </si>
  <si>
    <t>鹿三線(IB33)</t>
    <phoneticPr fontId="3" type="noConversion"/>
  </si>
  <si>
    <t>192</t>
    <phoneticPr fontId="3" type="noConversion"/>
  </si>
  <si>
    <t>180</t>
    <phoneticPr fontId="3" type="noConversion"/>
  </si>
  <si>
    <t>14:00:00</t>
    <phoneticPr fontId="3" type="noConversion"/>
  </si>
  <si>
    <t>191</t>
    <phoneticPr fontId="3" type="noConversion"/>
  </si>
  <si>
    <t>08:00:00</t>
    <phoneticPr fontId="3" type="noConversion"/>
  </si>
  <si>
    <t>鹿港SS_IB</t>
    <phoneticPr fontId="3" type="noConversion"/>
  </si>
  <si>
    <t>鹽場線(IB25)</t>
    <phoneticPr fontId="3" type="noConversion"/>
  </si>
  <si>
    <t>278</t>
    <phoneticPr fontId="3" type="noConversion"/>
  </si>
  <si>
    <t>259</t>
    <phoneticPr fontId="3" type="noConversion"/>
  </si>
  <si>
    <t>308</t>
    <phoneticPr fontId="3" type="noConversion"/>
  </si>
  <si>
    <t>08:00:00</t>
    <phoneticPr fontId="3" type="noConversion"/>
  </si>
  <si>
    <t>194</t>
    <phoneticPr fontId="3" type="noConversion"/>
  </si>
  <si>
    <t>211</t>
    <phoneticPr fontId="3" type="noConversion"/>
  </si>
  <si>
    <t>56</t>
    <phoneticPr fontId="3" type="noConversion"/>
  </si>
  <si>
    <t>鹿溪線(IB24)</t>
    <phoneticPr fontId="3" type="noConversion"/>
  </si>
  <si>
    <t>119</t>
    <phoneticPr fontId="3" type="noConversion"/>
  </si>
  <si>
    <t>鹿東線(IB27)</t>
    <phoneticPr fontId="3" type="noConversion"/>
  </si>
  <si>
    <t>80</t>
    <phoneticPr fontId="3" type="noConversion"/>
  </si>
  <si>
    <t>#3MTR</t>
    <phoneticPr fontId="3" type="noConversion"/>
  </si>
  <si>
    <t>永豐線(IB34)</t>
    <phoneticPr fontId="3" type="noConversion"/>
  </si>
  <si>
    <t>17</t>
    <phoneticPr fontId="3" type="noConversion"/>
  </si>
  <si>
    <t>6</t>
    <phoneticPr fontId="3" type="noConversion"/>
  </si>
  <si>
    <t>鹿管線(IB29)</t>
    <phoneticPr fontId="3" type="noConversion"/>
  </si>
  <si>
    <t>227</t>
    <phoneticPr fontId="3" type="noConversion"/>
  </si>
  <si>
    <t>212</t>
    <phoneticPr fontId="3" type="noConversion"/>
  </si>
  <si>
    <t>63</t>
    <phoneticPr fontId="3" type="noConversion"/>
  </si>
  <si>
    <t>13:00:00</t>
    <phoneticPr fontId="3" type="noConversion"/>
  </si>
  <si>
    <t>125</t>
    <phoneticPr fontId="3" type="noConversion"/>
  </si>
  <si>
    <t>20:00:00</t>
    <phoneticPr fontId="3" type="noConversion"/>
  </si>
  <si>
    <t>133</t>
    <phoneticPr fontId="3" type="noConversion"/>
  </si>
  <si>
    <t>23</t>
    <phoneticPr fontId="3" type="noConversion"/>
  </si>
  <si>
    <t>53</t>
    <phoneticPr fontId="3" type="noConversion"/>
  </si>
  <si>
    <t>員林SS_IC</t>
    <phoneticPr fontId="3" type="noConversion"/>
  </si>
  <si>
    <t>00:00:00</t>
    <phoneticPr fontId="3" type="noConversion"/>
  </si>
  <si>
    <t>溪湖SS_ID</t>
    <phoneticPr fontId="3" type="noConversion"/>
  </si>
  <si>
    <t>#1MTR</t>
    <phoneticPr fontId="3" type="noConversion"/>
  </si>
  <si>
    <t>761</t>
    <phoneticPr fontId="3" type="noConversion"/>
  </si>
  <si>
    <t>672</t>
    <phoneticPr fontId="3" type="noConversion"/>
  </si>
  <si>
    <t>710</t>
    <phoneticPr fontId="3" type="noConversion"/>
  </si>
  <si>
    <t>18:00:00</t>
    <phoneticPr fontId="3" type="noConversion"/>
  </si>
  <si>
    <t>761</t>
    <phoneticPr fontId="3" type="noConversion"/>
  </si>
  <si>
    <t xml:space="preserve"> </t>
    <phoneticPr fontId="3" type="noConversion"/>
  </si>
  <si>
    <t>西寮線(ID20)</t>
    <phoneticPr fontId="3" type="noConversion"/>
  </si>
  <si>
    <t>18:00:00</t>
    <phoneticPr fontId="3" type="noConversion"/>
  </si>
  <si>
    <t>218</t>
    <phoneticPr fontId="3" type="noConversion"/>
  </si>
  <si>
    <t>227</t>
    <phoneticPr fontId="3" type="noConversion"/>
  </si>
  <si>
    <t>53</t>
    <phoneticPr fontId="3" type="noConversion"/>
  </si>
  <si>
    <t>20:00:00</t>
    <phoneticPr fontId="3" type="noConversion"/>
  </si>
  <si>
    <t>湖南線(ID23)</t>
    <phoneticPr fontId="3" type="noConversion"/>
  </si>
  <si>
    <t>15:00:00</t>
    <phoneticPr fontId="3" type="noConversion"/>
  </si>
  <si>
    <t>108</t>
    <phoneticPr fontId="3" type="noConversion"/>
  </si>
  <si>
    <t>122</t>
    <phoneticPr fontId="3" type="noConversion"/>
  </si>
  <si>
    <t>126</t>
    <phoneticPr fontId="3" type="noConversion"/>
  </si>
  <si>
    <t>222</t>
    <phoneticPr fontId="3" type="noConversion"/>
  </si>
  <si>
    <t>162</t>
    <phoneticPr fontId="3" type="noConversion"/>
  </si>
  <si>
    <t>222</t>
    <phoneticPr fontId="3" type="noConversion"/>
  </si>
  <si>
    <t>73</t>
    <phoneticPr fontId="3" type="noConversion"/>
  </si>
  <si>
    <t>溪湖SS_ID</t>
    <phoneticPr fontId="3" type="noConversion"/>
  </si>
  <si>
    <t>湖北線(ID31)</t>
    <phoneticPr fontId="3" type="noConversion"/>
  </si>
  <si>
    <t>#2MTR</t>
    <phoneticPr fontId="3" type="noConversion"/>
  </si>
  <si>
    <t>782</t>
    <phoneticPr fontId="3" type="noConversion"/>
  </si>
  <si>
    <t>湖中線(ID30)</t>
    <phoneticPr fontId="3" type="noConversion"/>
  </si>
  <si>
    <t>101</t>
    <phoneticPr fontId="3" type="noConversion"/>
  </si>
  <si>
    <t>45</t>
    <phoneticPr fontId="3" type="noConversion"/>
  </si>
  <si>
    <t>溪東線(ID24)</t>
    <phoneticPr fontId="3" type="noConversion"/>
  </si>
  <si>
    <t>08:00:00</t>
    <phoneticPr fontId="3" type="noConversion"/>
  </si>
  <si>
    <t>224</t>
    <phoneticPr fontId="3" type="noConversion"/>
  </si>
  <si>
    <t>216</t>
    <phoneticPr fontId="3" type="noConversion"/>
  </si>
  <si>
    <t>227</t>
    <phoneticPr fontId="3" type="noConversion"/>
  </si>
  <si>
    <t>26</t>
    <phoneticPr fontId="3" type="noConversion"/>
  </si>
  <si>
    <t>18:00:00</t>
    <phoneticPr fontId="3" type="noConversion"/>
  </si>
  <si>
    <t>191</t>
    <phoneticPr fontId="3" type="noConversion"/>
  </si>
  <si>
    <t>19:00:00</t>
    <phoneticPr fontId="3" type="noConversion"/>
  </si>
  <si>
    <t>224</t>
    <phoneticPr fontId="3" type="noConversion"/>
  </si>
  <si>
    <t>224</t>
    <phoneticPr fontId="3" type="noConversion"/>
  </si>
  <si>
    <t>溪湖SS_ID</t>
    <phoneticPr fontId="3" type="noConversion"/>
  </si>
  <si>
    <t>175</t>
    <phoneticPr fontId="3" type="noConversion"/>
  </si>
  <si>
    <t>18:00:00</t>
    <phoneticPr fontId="3" type="noConversion"/>
  </si>
  <si>
    <t>107</t>
    <phoneticPr fontId="3" type="noConversion"/>
  </si>
  <si>
    <t>18:00:00</t>
    <phoneticPr fontId="3" type="noConversion"/>
  </si>
  <si>
    <t>292</t>
    <phoneticPr fontId="3" type="noConversion"/>
  </si>
  <si>
    <t>332</t>
    <phoneticPr fontId="3" type="noConversion"/>
  </si>
  <si>
    <t xml:space="preserve"> </t>
    <phoneticPr fontId="3" type="noConversion"/>
  </si>
  <si>
    <t>溪湖SS_ID</t>
    <phoneticPr fontId="3" type="noConversion"/>
  </si>
  <si>
    <t>14:00:00</t>
    <phoneticPr fontId="3" type="noConversion"/>
  </si>
  <si>
    <t>282</t>
    <phoneticPr fontId="3" type="noConversion"/>
  </si>
  <si>
    <t>284</t>
    <phoneticPr fontId="3" type="noConversion"/>
  </si>
  <si>
    <t>00:00:00</t>
    <phoneticPr fontId="3" type="noConversion"/>
  </si>
  <si>
    <t>0</t>
    <phoneticPr fontId="3" type="noConversion"/>
  </si>
  <si>
    <t>20</t>
    <phoneticPr fontId="3" type="noConversion"/>
  </si>
  <si>
    <t>60</t>
    <phoneticPr fontId="3" type="noConversion"/>
  </si>
  <si>
    <t>F14(F14)</t>
    <phoneticPr fontId="3" type="noConversion"/>
  </si>
  <si>
    <t>00:00:00</t>
    <phoneticPr fontId="3" type="noConversion"/>
  </si>
  <si>
    <t>573</t>
    <phoneticPr fontId="3" type="noConversion"/>
  </si>
  <si>
    <t>550</t>
    <phoneticPr fontId="3" type="noConversion"/>
  </si>
  <si>
    <t>582</t>
    <phoneticPr fontId="3" type="noConversion"/>
  </si>
  <si>
    <t>78</t>
    <phoneticPr fontId="3" type="noConversion"/>
  </si>
  <si>
    <t>20:00:00</t>
    <phoneticPr fontId="3" type="noConversion"/>
  </si>
  <si>
    <t>86</t>
    <phoneticPr fontId="3" type="noConversion"/>
  </si>
  <si>
    <t>33</t>
    <phoneticPr fontId="3" type="noConversion"/>
  </si>
  <si>
    <t>39</t>
    <phoneticPr fontId="3" type="noConversion"/>
  </si>
  <si>
    <t>44</t>
    <phoneticPr fontId="3" type="noConversion"/>
  </si>
  <si>
    <t>44</t>
    <phoneticPr fontId="3" type="noConversion"/>
  </si>
  <si>
    <t>29</t>
    <phoneticPr fontId="3" type="noConversion"/>
  </si>
  <si>
    <t>110</t>
    <phoneticPr fontId="3" type="noConversion"/>
  </si>
  <si>
    <t>92</t>
    <phoneticPr fontId="3" type="noConversion"/>
  </si>
  <si>
    <t>46</t>
    <phoneticPr fontId="3" type="noConversion"/>
  </si>
  <si>
    <t>18:00:00</t>
    <phoneticPr fontId="3" type="noConversion"/>
  </si>
  <si>
    <t>二林SS_IE</t>
    <phoneticPr fontId="3" type="noConversion"/>
  </si>
  <si>
    <t>埤北線(IE27)</t>
    <phoneticPr fontId="3" type="noConversion"/>
  </si>
  <si>
    <t>260</t>
    <phoneticPr fontId="3" type="noConversion"/>
  </si>
  <si>
    <t>274</t>
    <phoneticPr fontId="3" type="noConversion"/>
  </si>
  <si>
    <t>274</t>
    <phoneticPr fontId="3" type="noConversion"/>
  </si>
  <si>
    <t>06:00:00</t>
    <phoneticPr fontId="3" type="noConversion"/>
  </si>
  <si>
    <t>二林SS_IE</t>
    <phoneticPr fontId="3" type="noConversion"/>
  </si>
  <si>
    <t>西斗線(IE22)</t>
    <phoneticPr fontId="3" type="noConversion"/>
  </si>
  <si>
    <t>191</t>
    <phoneticPr fontId="3" type="noConversion"/>
  </si>
  <si>
    <t>19:00:00</t>
    <phoneticPr fontId="3" type="noConversion"/>
  </si>
  <si>
    <t>154</t>
    <phoneticPr fontId="3" type="noConversion"/>
  </si>
  <si>
    <t>#2MTR</t>
    <phoneticPr fontId="3" type="noConversion"/>
  </si>
  <si>
    <t>799</t>
    <phoneticPr fontId="3" type="noConversion"/>
  </si>
  <si>
    <t>848</t>
    <phoneticPr fontId="3" type="noConversion"/>
  </si>
  <si>
    <t>939</t>
    <phoneticPr fontId="3" type="noConversion"/>
  </si>
  <si>
    <t>939</t>
    <phoneticPr fontId="3" type="noConversion"/>
  </si>
  <si>
    <t>85</t>
    <phoneticPr fontId="3" type="noConversion"/>
  </si>
  <si>
    <t>21:00:00</t>
    <phoneticPr fontId="3" type="noConversion"/>
  </si>
  <si>
    <t>19:00:00</t>
    <phoneticPr fontId="3" type="noConversion"/>
  </si>
  <si>
    <t>138</t>
    <phoneticPr fontId="3" type="noConversion"/>
  </si>
  <si>
    <t>09:00:00</t>
    <phoneticPr fontId="3" type="noConversion"/>
  </si>
  <si>
    <t>二林SS_IE</t>
    <phoneticPr fontId="3" type="noConversion"/>
  </si>
  <si>
    <t>廣西線(IE28)</t>
    <phoneticPr fontId="3" type="noConversion"/>
  </si>
  <si>
    <t>106</t>
    <phoneticPr fontId="3" type="noConversion"/>
  </si>
  <si>
    <t>99</t>
    <phoneticPr fontId="3" type="noConversion"/>
  </si>
  <si>
    <t>170</t>
    <phoneticPr fontId="3" type="noConversion"/>
  </si>
  <si>
    <t>170</t>
    <phoneticPr fontId="3" type="noConversion"/>
  </si>
  <si>
    <t>78</t>
    <phoneticPr fontId="3" type="noConversion"/>
  </si>
  <si>
    <t>20:00:00</t>
    <phoneticPr fontId="3" type="noConversion"/>
  </si>
  <si>
    <t>109</t>
    <phoneticPr fontId="3" type="noConversion"/>
  </si>
  <si>
    <t>19:00:00</t>
    <phoneticPr fontId="3" type="noConversion"/>
  </si>
  <si>
    <t>109</t>
    <phoneticPr fontId="3" type="noConversion"/>
  </si>
  <si>
    <t>18:00:00</t>
    <phoneticPr fontId="3" type="noConversion"/>
  </si>
  <si>
    <t>109</t>
    <phoneticPr fontId="3" type="noConversion"/>
  </si>
  <si>
    <t>34</t>
    <phoneticPr fontId="3" type="noConversion"/>
  </si>
  <si>
    <t>223</t>
    <phoneticPr fontId="3" type="noConversion"/>
  </si>
  <si>
    <t>281</t>
    <phoneticPr fontId="3" type="noConversion"/>
  </si>
  <si>
    <t>13:00:00</t>
    <phoneticPr fontId="3" type="noConversion"/>
  </si>
  <si>
    <t>19:00:00</t>
    <phoneticPr fontId="3" type="noConversion"/>
  </si>
  <si>
    <t>70</t>
    <phoneticPr fontId="3" type="noConversion"/>
  </si>
  <si>
    <t>289</t>
    <phoneticPr fontId="3" type="noConversion"/>
  </si>
  <si>
    <t>18:00:00</t>
    <phoneticPr fontId="3" type="noConversion"/>
  </si>
  <si>
    <t>溪州SS_IF</t>
    <phoneticPr fontId="3" type="noConversion"/>
  </si>
  <si>
    <t>18:00:00</t>
    <phoneticPr fontId="3" type="noConversion"/>
  </si>
  <si>
    <t>490</t>
    <phoneticPr fontId="3" type="noConversion"/>
  </si>
  <si>
    <t>18:00:00</t>
    <phoneticPr fontId="3" type="noConversion"/>
  </si>
  <si>
    <t>埤頭線(IF21)</t>
    <phoneticPr fontId="3" type="noConversion"/>
  </si>
  <si>
    <t>45</t>
    <phoneticPr fontId="3" type="noConversion"/>
  </si>
  <si>
    <t>238</t>
    <phoneticPr fontId="3" type="noConversion"/>
  </si>
  <si>
    <t>230</t>
    <phoneticPr fontId="3" type="noConversion"/>
  </si>
  <si>
    <t>溪工線(IF33)</t>
    <phoneticPr fontId="3" type="noConversion"/>
  </si>
  <si>
    <t>129</t>
    <phoneticPr fontId="3" type="noConversion"/>
  </si>
  <si>
    <t>15:00:00</t>
    <phoneticPr fontId="3" type="noConversion"/>
  </si>
  <si>
    <t>136</t>
    <phoneticPr fontId="3" type="noConversion"/>
  </si>
  <si>
    <t>農場線(IF34)</t>
    <phoneticPr fontId="3" type="noConversion"/>
  </si>
  <si>
    <t>0</t>
    <phoneticPr fontId="3" type="noConversion"/>
  </si>
  <si>
    <t>00:00:00</t>
    <phoneticPr fontId="3" type="noConversion"/>
  </si>
  <si>
    <t>#2MTR</t>
    <phoneticPr fontId="3" type="noConversion"/>
  </si>
  <si>
    <t>613</t>
    <phoneticPr fontId="3" type="noConversion"/>
  </si>
  <si>
    <t>19</t>
    <phoneticPr fontId="3" type="noConversion"/>
  </si>
  <si>
    <t>18</t>
    <phoneticPr fontId="3" type="noConversion"/>
  </si>
  <si>
    <t>15:00:00</t>
    <phoneticPr fontId="3" type="noConversion"/>
  </si>
  <si>
    <t>19</t>
    <phoneticPr fontId="3" type="noConversion"/>
  </si>
  <si>
    <t>3</t>
    <phoneticPr fontId="3" type="noConversion"/>
  </si>
  <si>
    <t>49</t>
    <phoneticPr fontId="3" type="noConversion"/>
  </si>
  <si>
    <t>98</t>
    <phoneticPr fontId="3" type="noConversion"/>
  </si>
  <si>
    <t>48</t>
    <phoneticPr fontId="3" type="noConversion"/>
  </si>
  <si>
    <t>48</t>
    <phoneticPr fontId="3" type="noConversion"/>
  </si>
  <si>
    <t>埤工線(IF24)</t>
    <phoneticPr fontId="3" type="noConversion"/>
  </si>
  <si>
    <t>埔尾線(IF26)</t>
    <phoneticPr fontId="3" type="noConversion"/>
  </si>
  <si>
    <t>269</t>
    <phoneticPr fontId="3" type="noConversion"/>
  </si>
  <si>
    <t>21:00:00</t>
    <phoneticPr fontId="3" type="noConversion"/>
  </si>
  <si>
    <t>溪州SS_IF</t>
    <phoneticPr fontId="3" type="noConversion"/>
  </si>
  <si>
    <t>18:00:00</t>
    <phoneticPr fontId="3" type="noConversion"/>
  </si>
  <si>
    <t>50</t>
    <phoneticPr fontId="3" type="noConversion"/>
  </si>
  <si>
    <t>165</t>
    <phoneticPr fontId="3" type="noConversion"/>
  </si>
  <si>
    <t>115</t>
    <phoneticPr fontId="3" type="noConversion"/>
  </si>
  <si>
    <t>19:00:00</t>
    <phoneticPr fontId="3" type="noConversion"/>
  </si>
  <si>
    <t>45</t>
    <phoneticPr fontId="3" type="noConversion"/>
  </si>
  <si>
    <t>16</t>
    <phoneticPr fontId="3" type="noConversion"/>
  </si>
  <si>
    <t>319</t>
    <phoneticPr fontId="3" type="noConversion"/>
  </si>
  <si>
    <t>52</t>
    <phoneticPr fontId="3" type="noConversion"/>
  </si>
  <si>
    <t>89</t>
    <phoneticPr fontId="3" type="noConversion"/>
  </si>
  <si>
    <t>溪州SS_IF</t>
    <phoneticPr fontId="3" type="noConversion"/>
  </si>
  <si>
    <t>#1ADTR</t>
    <phoneticPr fontId="3" type="noConversion"/>
  </si>
  <si>
    <t>726</t>
    <phoneticPr fontId="3" type="noConversion"/>
  </si>
  <si>
    <t>710</t>
    <phoneticPr fontId="3" type="noConversion"/>
  </si>
  <si>
    <t>698</t>
    <phoneticPr fontId="3" type="noConversion"/>
  </si>
  <si>
    <t>68</t>
    <phoneticPr fontId="3" type="noConversion"/>
  </si>
  <si>
    <t>45</t>
    <phoneticPr fontId="3" type="noConversion"/>
  </si>
  <si>
    <t>田中DS_IG</t>
    <phoneticPr fontId="3" type="noConversion"/>
  </si>
  <si>
    <t>12:00:00</t>
    <phoneticPr fontId="3" type="noConversion"/>
  </si>
  <si>
    <t>田中DS_IG</t>
    <phoneticPr fontId="3" type="noConversion"/>
  </si>
  <si>
    <t>IG32(IG32)</t>
    <phoneticPr fontId="3" type="noConversion"/>
  </si>
  <si>
    <t>13:00:00</t>
    <phoneticPr fontId="3" type="noConversion"/>
  </si>
  <si>
    <t>169</t>
    <phoneticPr fontId="3" type="noConversion"/>
  </si>
  <si>
    <t>14</t>
    <phoneticPr fontId="3" type="noConversion"/>
  </si>
  <si>
    <t>田中DS_IG</t>
    <phoneticPr fontId="3" type="noConversion"/>
  </si>
  <si>
    <t>IG33(IG33)</t>
    <phoneticPr fontId="3" type="noConversion"/>
  </si>
  <si>
    <t>256</t>
    <phoneticPr fontId="3" type="noConversion"/>
  </si>
  <si>
    <t>266</t>
    <phoneticPr fontId="3" type="noConversion"/>
  </si>
  <si>
    <t>279</t>
    <phoneticPr fontId="3" type="noConversion"/>
  </si>
  <si>
    <t>279</t>
    <phoneticPr fontId="3" type="noConversion"/>
  </si>
  <si>
    <t>田中DS_IG</t>
    <phoneticPr fontId="3" type="noConversion"/>
  </si>
  <si>
    <t>IG34(IG34)</t>
    <phoneticPr fontId="3" type="noConversion"/>
  </si>
  <si>
    <t>67</t>
    <phoneticPr fontId="3" type="noConversion"/>
  </si>
  <si>
    <t>10:00:00</t>
    <phoneticPr fontId="3" type="noConversion"/>
  </si>
  <si>
    <t>767</t>
    <phoneticPr fontId="3" type="noConversion"/>
  </si>
  <si>
    <t>IG35(IG35)</t>
    <phoneticPr fontId="3" type="noConversion"/>
  </si>
  <si>
    <t>IG36(IG36)</t>
    <phoneticPr fontId="3" type="noConversion"/>
  </si>
  <si>
    <t>49</t>
    <phoneticPr fontId="3" type="noConversion"/>
  </si>
  <si>
    <t>217</t>
    <phoneticPr fontId="3" type="noConversion"/>
  </si>
  <si>
    <t>19:00:00</t>
    <phoneticPr fontId="3" type="noConversion"/>
  </si>
  <si>
    <t>IG39(IG39)</t>
    <phoneticPr fontId="3" type="noConversion"/>
  </si>
  <si>
    <t>21:00:00</t>
    <phoneticPr fontId="3" type="noConversion"/>
  </si>
  <si>
    <t>137</t>
    <phoneticPr fontId="3" type="noConversion"/>
  </si>
  <si>
    <t>516</t>
    <phoneticPr fontId="3" type="noConversion"/>
  </si>
  <si>
    <t>34</t>
    <phoneticPr fontId="3" type="noConversion"/>
  </si>
  <si>
    <t>13:00:00</t>
    <phoneticPr fontId="3" type="noConversion"/>
  </si>
  <si>
    <t>338</t>
    <phoneticPr fontId="3" type="noConversion"/>
  </si>
  <si>
    <t>IG44(IG44)</t>
    <phoneticPr fontId="3" type="noConversion"/>
  </si>
  <si>
    <t>21:00:00</t>
    <phoneticPr fontId="3" type="noConversion"/>
  </si>
  <si>
    <t>82</t>
    <phoneticPr fontId="3" type="noConversion"/>
  </si>
  <si>
    <t>106</t>
    <phoneticPr fontId="3" type="noConversion"/>
  </si>
  <si>
    <t>43</t>
    <phoneticPr fontId="3" type="noConversion"/>
  </si>
  <si>
    <t>276</t>
    <phoneticPr fontId="3" type="noConversion"/>
  </si>
  <si>
    <t>259</t>
    <phoneticPr fontId="3" type="noConversion"/>
  </si>
  <si>
    <t>31</t>
    <phoneticPr fontId="3" type="noConversion"/>
  </si>
  <si>
    <t>61</t>
    <phoneticPr fontId="3" type="noConversion"/>
  </si>
  <si>
    <t>67</t>
    <phoneticPr fontId="3" type="noConversion"/>
  </si>
  <si>
    <t>671</t>
    <phoneticPr fontId="3" type="noConversion"/>
  </si>
  <si>
    <t>693</t>
    <phoneticPr fontId="3" type="noConversion"/>
  </si>
  <si>
    <t>IG47(IG47)</t>
    <phoneticPr fontId="3" type="noConversion"/>
  </si>
  <si>
    <t>276</t>
    <phoneticPr fontId="3" type="noConversion"/>
  </si>
  <si>
    <t>275</t>
    <phoneticPr fontId="3" type="noConversion"/>
  </si>
  <si>
    <t>15:00:00</t>
    <phoneticPr fontId="3" type="noConversion"/>
  </si>
  <si>
    <t>278</t>
    <phoneticPr fontId="3" type="noConversion"/>
  </si>
  <si>
    <t>14:00:00</t>
    <phoneticPr fontId="3" type="noConversion"/>
  </si>
  <si>
    <t>49</t>
    <phoneticPr fontId="3" type="noConversion"/>
  </si>
  <si>
    <t>IG49(IG49)</t>
    <phoneticPr fontId="3" type="noConversion"/>
  </si>
  <si>
    <t>彰西SS_IH</t>
    <phoneticPr fontId="3" type="noConversion"/>
  </si>
  <si>
    <t>#1MTR</t>
    <phoneticPr fontId="3" type="noConversion"/>
  </si>
  <si>
    <t xml:space="preserve"> </t>
    <phoneticPr fontId="3" type="noConversion"/>
  </si>
  <si>
    <t>彰西SS_IH</t>
    <phoneticPr fontId="3" type="noConversion"/>
  </si>
  <si>
    <t>西鎮線(IH27)</t>
    <phoneticPr fontId="3" type="noConversion"/>
  </si>
  <si>
    <t>270</t>
    <phoneticPr fontId="3" type="noConversion"/>
  </si>
  <si>
    <t>西美線(IH21)</t>
    <phoneticPr fontId="3" type="noConversion"/>
  </si>
  <si>
    <t>143</t>
    <phoneticPr fontId="3" type="noConversion"/>
  </si>
  <si>
    <t>159</t>
    <phoneticPr fontId="3" type="noConversion"/>
  </si>
  <si>
    <t>20:00:00</t>
    <phoneticPr fontId="3" type="noConversion"/>
  </si>
  <si>
    <t>101</t>
    <phoneticPr fontId="3" type="noConversion"/>
  </si>
  <si>
    <t>124</t>
    <phoneticPr fontId="3" type="noConversion"/>
  </si>
  <si>
    <t>124</t>
    <phoneticPr fontId="3" type="noConversion"/>
  </si>
  <si>
    <t>下湳線(IH24)</t>
    <phoneticPr fontId="3" type="noConversion"/>
  </si>
  <si>
    <t>258</t>
    <phoneticPr fontId="3" type="noConversion"/>
  </si>
  <si>
    <t>258</t>
    <phoneticPr fontId="3" type="noConversion"/>
  </si>
  <si>
    <t>299</t>
    <phoneticPr fontId="3" type="noConversion"/>
  </si>
  <si>
    <t>#2MTR</t>
    <phoneticPr fontId="3" type="noConversion"/>
  </si>
  <si>
    <t>723</t>
    <phoneticPr fontId="3" type="noConversion"/>
  </si>
  <si>
    <t>590</t>
    <phoneticPr fontId="3" type="noConversion"/>
  </si>
  <si>
    <t>中華線(IH32)</t>
    <phoneticPr fontId="3" type="noConversion"/>
  </si>
  <si>
    <t>56</t>
    <phoneticPr fontId="3" type="noConversion"/>
  </si>
  <si>
    <t>22:00:00</t>
    <phoneticPr fontId="3" type="noConversion"/>
  </si>
  <si>
    <t>林森線(IH31)</t>
    <phoneticPr fontId="3" type="noConversion"/>
  </si>
  <si>
    <t>68</t>
    <phoneticPr fontId="3" type="noConversion"/>
  </si>
  <si>
    <t>平和線(IH34)</t>
    <phoneticPr fontId="3" type="noConversion"/>
  </si>
  <si>
    <t>151</t>
    <phoneticPr fontId="3" type="noConversion"/>
  </si>
  <si>
    <t>89</t>
    <phoneticPr fontId="3" type="noConversion"/>
  </si>
  <si>
    <t>214</t>
    <phoneticPr fontId="3" type="noConversion"/>
  </si>
  <si>
    <t>964</t>
    <phoneticPr fontId="3" type="noConversion"/>
  </si>
  <si>
    <t>14:00:00</t>
    <phoneticPr fontId="3" type="noConversion"/>
  </si>
  <si>
    <t>362</t>
    <phoneticPr fontId="3" type="noConversion"/>
  </si>
  <si>
    <t>107</t>
    <phoneticPr fontId="3" type="noConversion"/>
  </si>
  <si>
    <t>152</t>
    <phoneticPr fontId="3" type="noConversion"/>
  </si>
  <si>
    <t>19:00:00</t>
    <phoneticPr fontId="3" type="noConversion"/>
  </si>
  <si>
    <t>11:00:00</t>
    <phoneticPr fontId="3" type="noConversion"/>
  </si>
  <si>
    <t>203</t>
    <phoneticPr fontId="3" type="noConversion"/>
  </si>
  <si>
    <t>62</t>
    <phoneticPr fontId="3" type="noConversion"/>
  </si>
  <si>
    <t>12:00:00</t>
    <phoneticPr fontId="3" type="noConversion"/>
  </si>
  <si>
    <t>182</t>
    <phoneticPr fontId="3" type="noConversion"/>
  </si>
  <si>
    <t>後港線(IH20)</t>
    <phoneticPr fontId="3" type="noConversion"/>
  </si>
  <si>
    <t>144</t>
    <phoneticPr fontId="3" type="noConversion"/>
  </si>
  <si>
    <t>71</t>
    <phoneticPr fontId="3" type="noConversion"/>
  </si>
  <si>
    <t xml:space="preserve"> </t>
    <phoneticPr fontId="3" type="noConversion"/>
  </si>
  <si>
    <t>54</t>
    <phoneticPr fontId="3" type="noConversion"/>
  </si>
  <si>
    <t>58</t>
    <phoneticPr fontId="3" type="noConversion"/>
  </si>
  <si>
    <t>新生線(II20)</t>
    <phoneticPr fontId="3" type="noConversion"/>
  </si>
  <si>
    <t>206</t>
    <phoneticPr fontId="3" type="noConversion"/>
  </si>
  <si>
    <t>彰南SS_II</t>
    <phoneticPr fontId="3" type="noConversion"/>
  </si>
  <si>
    <t>南興線(II26)</t>
    <phoneticPr fontId="3" type="noConversion"/>
  </si>
  <si>
    <t>18:00:00</t>
    <phoneticPr fontId="3" type="noConversion"/>
  </si>
  <si>
    <t>56</t>
    <phoneticPr fontId="3" type="noConversion"/>
  </si>
  <si>
    <t>112</t>
    <phoneticPr fontId="3" type="noConversion"/>
  </si>
  <si>
    <t>彰南SS_II</t>
    <phoneticPr fontId="3" type="noConversion"/>
  </si>
  <si>
    <t>899</t>
    <phoneticPr fontId="3" type="noConversion"/>
  </si>
  <si>
    <t>860</t>
    <phoneticPr fontId="3" type="noConversion"/>
  </si>
  <si>
    <t>929</t>
    <phoneticPr fontId="3" type="noConversion"/>
  </si>
  <si>
    <t>南郭線(II32)</t>
    <phoneticPr fontId="3" type="noConversion"/>
  </si>
  <si>
    <t>127</t>
    <phoneticPr fontId="3" type="noConversion"/>
  </si>
  <si>
    <t>14:00:00</t>
    <phoneticPr fontId="3" type="noConversion"/>
  </si>
  <si>
    <t>169</t>
    <phoneticPr fontId="3" type="noConversion"/>
  </si>
  <si>
    <t>158</t>
    <phoneticPr fontId="3" type="noConversion"/>
  </si>
  <si>
    <t>169</t>
    <phoneticPr fontId="3" type="noConversion"/>
  </si>
  <si>
    <t>57</t>
    <phoneticPr fontId="3" type="noConversion"/>
  </si>
  <si>
    <t>彰南SS_II</t>
    <phoneticPr fontId="3" type="noConversion"/>
  </si>
  <si>
    <t>120</t>
    <phoneticPr fontId="3" type="noConversion"/>
  </si>
  <si>
    <t>215</t>
    <phoneticPr fontId="3" type="noConversion"/>
  </si>
  <si>
    <t>151</t>
    <phoneticPr fontId="3" type="noConversion"/>
  </si>
  <si>
    <t>159</t>
    <phoneticPr fontId="3" type="noConversion"/>
  </si>
  <si>
    <t>13:00:00</t>
    <phoneticPr fontId="3" type="noConversion"/>
  </si>
  <si>
    <t>彰南SS_II</t>
    <phoneticPr fontId="3" type="noConversion"/>
  </si>
  <si>
    <t>36</t>
    <phoneticPr fontId="3" type="noConversion"/>
  </si>
  <si>
    <t>73</t>
    <phoneticPr fontId="3" type="noConversion"/>
  </si>
  <si>
    <t>和美SS_IJ</t>
    <phoneticPr fontId="3" type="noConversion"/>
  </si>
  <si>
    <t>13:00:00</t>
    <phoneticPr fontId="3" type="noConversion"/>
  </si>
  <si>
    <t>47</t>
    <phoneticPr fontId="3" type="noConversion"/>
  </si>
  <si>
    <t>和崁線(IJ33)</t>
    <phoneticPr fontId="3" type="noConversion"/>
  </si>
  <si>
    <t>10:00:00</t>
    <phoneticPr fontId="3" type="noConversion"/>
  </si>
  <si>
    <t>95</t>
    <phoneticPr fontId="3" type="noConversion"/>
  </si>
  <si>
    <t>和美SS_IJ</t>
    <phoneticPr fontId="3" type="noConversion"/>
  </si>
  <si>
    <t>77</t>
    <phoneticPr fontId="3" type="noConversion"/>
  </si>
  <si>
    <t>20:00:00</t>
    <phoneticPr fontId="3" type="noConversion"/>
  </si>
  <si>
    <t>869</t>
    <phoneticPr fontId="3" type="noConversion"/>
  </si>
  <si>
    <t>14:00:00</t>
    <phoneticPr fontId="3" type="noConversion"/>
  </si>
  <si>
    <t>和美SS_IJ</t>
    <phoneticPr fontId="3" type="noConversion"/>
  </si>
  <si>
    <t>和南線(IJ28)</t>
    <phoneticPr fontId="3" type="noConversion"/>
  </si>
  <si>
    <t>163</t>
    <phoneticPr fontId="3" type="noConversion"/>
  </si>
  <si>
    <t>212</t>
    <phoneticPr fontId="3" type="noConversion"/>
  </si>
  <si>
    <t>06:00:00</t>
    <phoneticPr fontId="3" type="noConversion"/>
  </si>
  <si>
    <t>231</t>
    <phoneticPr fontId="3" type="noConversion"/>
  </si>
  <si>
    <t>21:00:00</t>
    <phoneticPr fontId="3" type="noConversion"/>
  </si>
  <si>
    <t>161</t>
    <phoneticPr fontId="3" type="noConversion"/>
  </si>
  <si>
    <t>196</t>
    <phoneticPr fontId="3" type="noConversion"/>
  </si>
  <si>
    <t>22:00:00</t>
    <phoneticPr fontId="3" type="noConversion"/>
  </si>
  <si>
    <t>頂犁線(IJ21)</t>
    <phoneticPr fontId="3" type="noConversion"/>
  </si>
  <si>
    <t>霞田線(IJ27)</t>
    <phoneticPr fontId="3" type="noConversion"/>
  </si>
  <si>
    <t>764</t>
    <phoneticPr fontId="3" type="noConversion"/>
  </si>
  <si>
    <t>271</t>
    <phoneticPr fontId="3" type="noConversion"/>
  </si>
  <si>
    <t>285</t>
    <phoneticPr fontId="3" type="noConversion"/>
  </si>
  <si>
    <t>彰化DS_IK</t>
    <phoneticPr fontId="3" type="noConversion"/>
  </si>
  <si>
    <t>103</t>
    <phoneticPr fontId="3" type="noConversion"/>
  </si>
  <si>
    <t>IK33(IK33)</t>
    <phoneticPr fontId="3" type="noConversion"/>
  </si>
  <si>
    <t>218</t>
    <phoneticPr fontId="3" type="noConversion"/>
  </si>
  <si>
    <t>18</t>
    <phoneticPr fontId="3" type="noConversion"/>
  </si>
  <si>
    <t>14</t>
    <phoneticPr fontId="3" type="noConversion"/>
  </si>
  <si>
    <t>彰化DS_IK</t>
    <phoneticPr fontId="3" type="noConversion"/>
  </si>
  <si>
    <t>#1BDTR</t>
    <phoneticPr fontId="3" type="noConversion"/>
  </si>
  <si>
    <t>584</t>
    <phoneticPr fontId="3" type="noConversion"/>
  </si>
  <si>
    <t>577</t>
    <phoneticPr fontId="3" type="noConversion"/>
  </si>
  <si>
    <t>582</t>
    <phoneticPr fontId="3" type="noConversion"/>
  </si>
  <si>
    <t>IK49(IK49)</t>
    <phoneticPr fontId="3" type="noConversion"/>
  </si>
  <si>
    <t>249</t>
    <phoneticPr fontId="3" type="noConversion"/>
  </si>
  <si>
    <t>56</t>
    <phoneticPr fontId="3" type="noConversion"/>
  </si>
  <si>
    <t>IK48(IK48)</t>
    <phoneticPr fontId="3" type="noConversion"/>
  </si>
  <si>
    <t>173</t>
    <phoneticPr fontId="3" type="noConversion"/>
  </si>
  <si>
    <t>197</t>
    <phoneticPr fontId="3" type="noConversion"/>
  </si>
  <si>
    <t>211</t>
    <phoneticPr fontId="3" type="noConversion"/>
  </si>
  <si>
    <t>151</t>
    <phoneticPr fontId="3" type="noConversion"/>
  </si>
  <si>
    <t>0</t>
    <phoneticPr fontId="3" type="noConversion"/>
  </si>
  <si>
    <t>#2ADTR</t>
    <phoneticPr fontId="3" type="noConversion"/>
  </si>
  <si>
    <t>808</t>
    <phoneticPr fontId="3" type="noConversion"/>
  </si>
  <si>
    <t>777</t>
    <phoneticPr fontId="3" type="noConversion"/>
  </si>
  <si>
    <t>彰化DS_IK</t>
    <phoneticPr fontId="3" type="noConversion"/>
  </si>
  <si>
    <t>彰化DS_IK</t>
    <phoneticPr fontId="3" type="noConversion"/>
  </si>
  <si>
    <t>IK38(IK38)</t>
    <phoneticPr fontId="3" type="noConversion"/>
  </si>
  <si>
    <t>176</t>
    <phoneticPr fontId="3" type="noConversion"/>
  </si>
  <si>
    <t>23</t>
    <phoneticPr fontId="3" type="noConversion"/>
  </si>
  <si>
    <t>#2BDTR</t>
    <phoneticPr fontId="3" type="noConversion"/>
  </si>
  <si>
    <t>896</t>
    <phoneticPr fontId="3" type="noConversion"/>
  </si>
  <si>
    <t>IK44(IK44)</t>
    <phoneticPr fontId="3" type="noConversion"/>
  </si>
  <si>
    <t>253</t>
    <phoneticPr fontId="3" type="noConversion"/>
  </si>
  <si>
    <t>329</t>
    <phoneticPr fontId="3" type="noConversion"/>
  </si>
  <si>
    <t>22:00:00</t>
    <phoneticPr fontId="3" type="noConversion"/>
  </si>
  <si>
    <t>92</t>
    <phoneticPr fontId="3" type="noConversion"/>
  </si>
  <si>
    <t>94</t>
    <phoneticPr fontId="3" type="noConversion"/>
  </si>
  <si>
    <t>#2MTR</t>
    <phoneticPr fontId="3" type="noConversion"/>
  </si>
  <si>
    <t>1031</t>
    <phoneticPr fontId="3" type="noConversion"/>
  </si>
  <si>
    <t>員南SS_IL</t>
    <phoneticPr fontId="3" type="noConversion"/>
  </si>
  <si>
    <t>#1MTR</t>
    <phoneticPr fontId="3" type="noConversion"/>
  </si>
  <si>
    <t>784</t>
    <phoneticPr fontId="3" type="noConversion"/>
  </si>
  <si>
    <t>793</t>
    <phoneticPr fontId="3" type="noConversion"/>
  </si>
  <si>
    <t>員南SS_IL</t>
    <phoneticPr fontId="3" type="noConversion"/>
  </si>
  <si>
    <t>南靖線(IL22)</t>
    <phoneticPr fontId="3" type="noConversion"/>
  </si>
  <si>
    <t>299</t>
    <phoneticPr fontId="3" type="noConversion"/>
  </si>
  <si>
    <t>280</t>
    <phoneticPr fontId="3" type="noConversion"/>
  </si>
  <si>
    <t>274</t>
    <phoneticPr fontId="3" type="noConversion"/>
  </si>
  <si>
    <t>299</t>
    <phoneticPr fontId="3" type="noConversion"/>
  </si>
  <si>
    <t>150</t>
    <phoneticPr fontId="3" type="noConversion"/>
  </si>
  <si>
    <t>太平線(IL23)</t>
    <phoneticPr fontId="3" type="noConversion"/>
  </si>
  <si>
    <t>236</t>
    <phoneticPr fontId="3" type="noConversion"/>
  </si>
  <si>
    <t>257</t>
    <phoneticPr fontId="3" type="noConversion"/>
  </si>
  <si>
    <t>中央線(IL24)</t>
    <phoneticPr fontId="3" type="noConversion"/>
  </si>
  <si>
    <t>167</t>
    <phoneticPr fontId="3" type="noConversion"/>
  </si>
  <si>
    <t>173</t>
    <phoneticPr fontId="3" type="noConversion"/>
  </si>
  <si>
    <t>7</t>
    <phoneticPr fontId="3" type="noConversion"/>
  </si>
  <si>
    <t>732</t>
    <phoneticPr fontId="3" type="noConversion"/>
  </si>
  <si>
    <t>672</t>
    <phoneticPr fontId="3" type="noConversion"/>
  </si>
  <si>
    <t>638</t>
    <phoneticPr fontId="3" type="noConversion"/>
  </si>
  <si>
    <t>大華線(IL32)</t>
    <phoneticPr fontId="3" type="noConversion"/>
  </si>
  <si>
    <t>190</t>
    <phoneticPr fontId="3" type="noConversion"/>
  </si>
  <si>
    <t>172</t>
    <phoneticPr fontId="3" type="noConversion"/>
  </si>
  <si>
    <t>瓦瑤線(IL29)</t>
    <phoneticPr fontId="3" type="noConversion"/>
  </si>
  <si>
    <t>81</t>
    <phoneticPr fontId="3" type="noConversion"/>
  </si>
  <si>
    <t>83</t>
    <phoneticPr fontId="3" type="noConversion"/>
  </si>
  <si>
    <t>員南SS_IL</t>
    <phoneticPr fontId="3" type="noConversion"/>
  </si>
  <si>
    <t>溝皂線(IL25)</t>
    <phoneticPr fontId="3" type="noConversion"/>
  </si>
  <si>
    <t>208</t>
    <phoneticPr fontId="3" type="noConversion"/>
  </si>
  <si>
    <t>194</t>
    <phoneticPr fontId="3" type="noConversion"/>
  </si>
  <si>
    <t>180</t>
    <phoneticPr fontId="3" type="noConversion"/>
  </si>
  <si>
    <t>208</t>
    <phoneticPr fontId="3" type="noConversion"/>
  </si>
  <si>
    <t>54</t>
    <phoneticPr fontId="3" type="noConversion"/>
  </si>
  <si>
    <t>119</t>
    <phoneticPr fontId="3" type="noConversion"/>
  </si>
  <si>
    <t>185</t>
    <phoneticPr fontId="3" type="noConversion"/>
  </si>
  <si>
    <t>13:00:00</t>
    <phoneticPr fontId="3" type="noConversion"/>
  </si>
  <si>
    <t>員南SS_IL</t>
    <phoneticPr fontId="3" type="noConversion"/>
  </si>
  <si>
    <t>712</t>
    <phoneticPr fontId="3" type="noConversion"/>
  </si>
  <si>
    <t>756</t>
    <phoneticPr fontId="3" type="noConversion"/>
  </si>
  <si>
    <t>0</t>
    <phoneticPr fontId="3" type="noConversion"/>
  </si>
  <si>
    <t>00:00:00</t>
    <phoneticPr fontId="3" type="noConversion"/>
  </si>
  <si>
    <t>南門線(IL30)</t>
    <phoneticPr fontId="3" type="noConversion"/>
  </si>
  <si>
    <t>379</t>
    <phoneticPr fontId="3" type="noConversion"/>
  </si>
  <si>
    <t>338</t>
    <phoneticPr fontId="3" type="noConversion"/>
  </si>
  <si>
    <t>356</t>
    <phoneticPr fontId="3" type="noConversion"/>
  </si>
  <si>
    <t>75</t>
    <phoneticPr fontId="3" type="noConversion"/>
  </si>
  <si>
    <t>214</t>
    <phoneticPr fontId="3" type="noConversion"/>
  </si>
  <si>
    <t>221</t>
    <phoneticPr fontId="3" type="noConversion"/>
  </si>
  <si>
    <t>19:00:00</t>
    <phoneticPr fontId="3" type="noConversion"/>
  </si>
  <si>
    <t>員南SS_IL</t>
    <phoneticPr fontId="3" type="noConversion"/>
  </si>
  <si>
    <t>#1MTR</t>
    <phoneticPr fontId="3" type="noConversion"/>
  </si>
  <si>
    <t>910</t>
    <phoneticPr fontId="3" type="noConversion"/>
  </si>
  <si>
    <t>944</t>
    <phoneticPr fontId="3" type="noConversion"/>
  </si>
  <si>
    <t>竹彰線(IM30)</t>
    <phoneticPr fontId="3" type="noConversion"/>
  </si>
  <si>
    <t>31</t>
    <phoneticPr fontId="3" type="noConversion"/>
  </si>
  <si>
    <t>山坑線(IM29)</t>
    <phoneticPr fontId="3" type="noConversion"/>
  </si>
  <si>
    <t>大竹SS_IM</t>
    <phoneticPr fontId="3" type="noConversion"/>
  </si>
  <si>
    <t>渡船線(IM20)</t>
    <phoneticPr fontId="3" type="noConversion"/>
  </si>
  <si>
    <t>245</t>
    <phoneticPr fontId="3" type="noConversion"/>
  </si>
  <si>
    <t>大竹SS_IM</t>
    <phoneticPr fontId="3" type="noConversion"/>
  </si>
  <si>
    <t>496</t>
    <phoneticPr fontId="3" type="noConversion"/>
  </si>
  <si>
    <t>13:00:00</t>
    <phoneticPr fontId="3" type="noConversion"/>
  </si>
  <si>
    <t>530</t>
    <phoneticPr fontId="3" type="noConversion"/>
  </si>
  <si>
    <t xml:space="preserve"> </t>
    <phoneticPr fontId="3" type="noConversion"/>
  </si>
  <si>
    <t>107</t>
    <phoneticPr fontId="3" type="noConversion"/>
  </si>
  <si>
    <t>63</t>
    <phoneticPr fontId="3" type="noConversion"/>
  </si>
  <si>
    <t>15:00:00</t>
    <phoneticPr fontId="3" type="noConversion"/>
  </si>
  <si>
    <t>福山線(IM25)</t>
    <phoneticPr fontId="3" type="noConversion"/>
  </si>
  <si>
    <t>#3MTR</t>
    <phoneticPr fontId="3" type="noConversion"/>
  </si>
  <si>
    <t>大竹SS_IM</t>
    <phoneticPr fontId="3" type="noConversion"/>
  </si>
  <si>
    <t>大東線(IM21)</t>
    <phoneticPr fontId="3" type="noConversion"/>
  </si>
  <si>
    <t>大村SS_IN</t>
    <phoneticPr fontId="3" type="noConversion"/>
  </si>
  <si>
    <t>712</t>
    <phoneticPr fontId="3" type="noConversion"/>
  </si>
  <si>
    <t>772</t>
    <phoneticPr fontId="3" type="noConversion"/>
  </si>
  <si>
    <t>772</t>
    <phoneticPr fontId="3" type="noConversion"/>
  </si>
  <si>
    <t>346</t>
    <phoneticPr fontId="3" type="noConversion"/>
  </si>
  <si>
    <t>352</t>
    <phoneticPr fontId="3" type="noConversion"/>
  </si>
  <si>
    <t>384</t>
    <phoneticPr fontId="3" type="noConversion"/>
  </si>
  <si>
    <t>58</t>
    <phoneticPr fontId="3" type="noConversion"/>
  </si>
  <si>
    <t>15:00:00</t>
    <phoneticPr fontId="3" type="noConversion"/>
  </si>
  <si>
    <t>中興線(IN24)</t>
    <phoneticPr fontId="3" type="noConversion"/>
  </si>
  <si>
    <t>04:00:00</t>
    <phoneticPr fontId="3" type="noConversion"/>
  </si>
  <si>
    <t>04:00:00</t>
    <phoneticPr fontId="3" type="noConversion"/>
  </si>
  <si>
    <t>121</t>
    <phoneticPr fontId="3" type="noConversion"/>
  </si>
  <si>
    <t>121</t>
    <phoneticPr fontId="3" type="noConversion"/>
  </si>
  <si>
    <t>5</t>
    <phoneticPr fontId="3" type="noConversion"/>
  </si>
  <si>
    <t>大村SS_IN</t>
    <phoneticPr fontId="3" type="noConversion"/>
  </si>
  <si>
    <t>內庄線(IN20)</t>
    <phoneticPr fontId="3" type="noConversion"/>
  </si>
  <si>
    <t>00:00:00</t>
    <phoneticPr fontId="3" type="noConversion"/>
  </si>
  <si>
    <t>三芬線(IN31)</t>
    <phoneticPr fontId="3" type="noConversion"/>
  </si>
  <si>
    <t>174</t>
    <phoneticPr fontId="3" type="noConversion"/>
  </si>
  <si>
    <t>161</t>
    <phoneticPr fontId="3" type="noConversion"/>
  </si>
  <si>
    <t>37</t>
    <phoneticPr fontId="3" type="noConversion"/>
  </si>
  <si>
    <t>213</t>
    <phoneticPr fontId="3" type="noConversion"/>
  </si>
  <si>
    <t>32</t>
    <phoneticPr fontId="3" type="noConversion"/>
  </si>
  <si>
    <t>697</t>
    <phoneticPr fontId="3" type="noConversion"/>
  </si>
  <si>
    <t>700</t>
    <phoneticPr fontId="3" type="noConversion"/>
  </si>
  <si>
    <t>729</t>
    <phoneticPr fontId="3" type="noConversion"/>
  </si>
  <si>
    <t>大橋線(IN22)</t>
    <phoneticPr fontId="3" type="noConversion"/>
  </si>
  <si>
    <t>225</t>
    <phoneticPr fontId="3" type="noConversion"/>
  </si>
  <si>
    <t>237</t>
    <phoneticPr fontId="3" type="noConversion"/>
  </si>
  <si>
    <t>49</t>
    <phoneticPr fontId="3" type="noConversion"/>
  </si>
  <si>
    <t>大村SS_IN</t>
    <phoneticPr fontId="3" type="noConversion"/>
  </si>
  <si>
    <t>118</t>
    <phoneticPr fontId="3" type="noConversion"/>
  </si>
  <si>
    <t>長春線(IN32)</t>
    <phoneticPr fontId="3" type="noConversion"/>
  </si>
  <si>
    <t>148</t>
    <phoneticPr fontId="3" type="noConversion"/>
  </si>
  <si>
    <t>242</t>
    <phoneticPr fontId="3" type="noConversion"/>
  </si>
  <si>
    <t>灣口線(IN27)</t>
    <phoneticPr fontId="3" type="noConversion"/>
  </si>
  <si>
    <t>377</t>
    <phoneticPr fontId="3" type="noConversion"/>
  </si>
  <si>
    <t>383</t>
    <phoneticPr fontId="3" type="noConversion"/>
  </si>
  <si>
    <t>13:00:00</t>
    <phoneticPr fontId="3" type="noConversion"/>
  </si>
  <si>
    <t>383</t>
    <phoneticPr fontId="3" type="noConversion"/>
  </si>
  <si>
    <t>87</t>
    <phoneticPr fontId="3" type="noConversion"/>
  </si>
  <si>
    <t>28</t>
    <phoneticPr fontId="3" type="noConversion"/>
  </si>
  <si>
    <t>185</t>
    <phoneticPr fontId="3" type="noConversion"/>
  </si>
  <si>
    <t>227</t>
    <phoneticPr fontId="3" type="noConversion"/>
  </si>
  <si>
    <t>66</t>
    <phoneticPr fontId="3" type="noConversion"/>
  </si>
  <si>
    <t>16:00:00</t>
    <phoneticPr fontId="3" type="noConversion"/>
  </si>
  <si>
    <t>3</t>
    <phoneticPr fontId="3" type="noConversion"/>
  </si>
  <si>
    <t>鹿東DS_IO</t>
    <phoneticPr fontId="3" type="noConversion"/>
  </si>
  <si>
    <t>749</t>
    <phoneticPr fontId="3" type="noConversion"/>
  </si>
  <si>
    <t>IO25(IO25)</t>
    <phoneticPr fontId="3" type="noConversion"/>
  </si>
  <si>
    <t>27</t>
    <phoneticPr fontId="3" type="noConversion"/>
  </si>
  <si>
    <t>鹿東DS_IO</t>
    <phoneticPr fontId="3" type="noConversion"/>
  </si>
  <si>
    <t>54</t>
    <phoneticPr fontId="3" type="noConversion"/>
  </si>
  <si>
    <t>鹿東DS_IO</t>
    <phoneticPr fontId="3" type="noConversion"/>
  </si>
  <si>
    <t>IO22(IO22)</t>
    <phoneticPr fontId="3" type="noConversion"/>
  </si>
  <si>
    <t>205</t>
    <phoneticPr fontId="3" type="noConversion"/>
  </si>
  <si>
    <t>#1ADTR</t>
    <phoneticPr fontId="3" type="noConversion"/>
  </si>
  <si>
    <t>404</t>
    <phoneticPr fontId="3" type="noConversion"/>
  </si>
  <si>
    <t>414</t>
    <phoneticPr fontId="3" type="noConversion"/>
  </si>
  <si>
    <t>107</t>
    <phoneticPr fontId="3" type="noConversion"/>
  </si>
  <si>
    <t>16:00:00</t>
    <phoneticPr fontId="3" type="noConversion"/>
  </si>
  <si>
    <t>77</t>
    <phoneticPr fontId="3" type="noConversion"/>
  </si>
  <si>
    <t>IO55(IO55)</t>
    <phoneticPr fontId="3" type="noConversion"/>
  </si>
  <si>
    <t>158</t>
    <phoneticPr fontId="3" type="noConversion"/>
  </si>
  <si>
    <t>163</t>
    <phoneticPr fontId="3" type="noConversion"/>
  </si>
  <si>
    <t>474</t>
    <phoneticPr fontId="3" type="noConversion"/>
  </si>
  <si>
    <t>98</t>
    <phoneticPr fontId="3" type="noConversion"/>
  </si>
  <si>
    <t>98</t>
    <phoneticPr fontId="3" type="noConversion"/>
  </si>
  <si>
    <t>17:00:00</t>
    <phoneticPr fontId="3" type="noConversion"/>
  </si>
  <si>
    <t>17:00:00</t>
    <phoneticPr fontId="3" type="noConversion"/>
  </si>
  <si>
    <t>17:00:00</t>
    <phoneticPr fontId="3" type="noConversion"/>
  </si>
  <si>
    <t>194</t>
    <phoneticPr fontId="3" type="noConversion"/>
  </si>
  <si>
    <t>鹿東DS_IO</t>
    <phoneticPr fontId="3" type="noConversion"/>
  </si>
  <si>
    <t>IO65(IO65)</t>
    <phoneticPr fontId="3" type="noConversion"/>
  </si>
  <si>
    <t>32</t>
    <phoneticPr fontId="3" type="noConversion"/>
  </si>
  <si>
    <t>33</t>
    <phoneticPr fontId="3" type="noConversion"/>
  </si>
  <si>
    <t>鹿東DS_IO</t>
    <phoneticPr fontId="3" type="noConversion"/>
  </si>
  <si>
    <t>57</t>
    <phoneticPr fontId="3" type="noConversion"/>
  </si>
  <si>
    <t>1</t>
    <phoneticPr fontId="3" type="noConversion"/>
  </si>
  <si>
    <t>鹿威(IOW1)</t>
    <phoneticPr fontId="3" type="noConversion"/>
  </si>
  <si>
    <t>838</t>
    <phoneticPr fontId="3" type="noConversion"/>
  </si>
  <si>
    <t>18:00:00</t>
    <phoneticPr fontId="3" type="noConversion"/>
  </si>
  <si>
    <t>14</t>
    <phoneticPr fontId="3" type="noConversion"/>
  </si>
  <si>
    <t>00:00:00</t>
    <phoneticPr fontId="3" type="noConversion"/>
  </si>
  <si>
    <t>61</t>
    <phoneticPr fontId="3" type="noConversion"/>
  </si>
  <si>
    <t>66</t>
    <phoneticPr fontId="3" type="noConversion"/>
  </si>
  <si>
    <t>IO71(IO71)</t>
    <phoneticPr fontId="3" type="noConversion"/>
  </si>
  <si>
    <t>239</t>
    <phoneticPr fontId="3" type="noConversion"/>
  </si>
  <si>
    <t>25</t>
    <phoneticPr fontId="3" type="noConversion"/>
  </si>
  <si>
    <t>26</t>
    <phoneticPr fontId="3" type="noConversion"/>
  </si>
  <si>
    <t>26</t>
    <phoneticPr fontId="3" type="noConversion"/>
  </si>
  <si>
    <t>851</t>
    <phoneticPr fontId="3" type="noConversion"/>
  </si>
  <si>
    <t xml:space="preserve"> </t>
    <phoneticPr fontId="3" type="noConversion"/>
  </si>
  <si>
    <t>金崙線(IP29)</t>
    <phoneticPr fontId="3" type="noConversion"/>
  </si>
  <si>
    <t>福工SS_IP</t>
    <phoneticPr fontId="3" type="noConversion"/>
  </si>
  <si>
    <t>福工線(IP24)</t>
    <phoneticPr fontId="3" type="noConversion"/>
  </si>
  <si>
    <t>135</t>
    <phoneticPr fontId="3" type="noConversion"/>
  </si>
  <si>
    <t>232</t>
    <phoneticPr fontId="3" type="noConversion"/>
  </si>
  <si>
    <t>218</t>
    <phoneticPr fontId="3" type="noConversion"/>
  </si>
  <si>
    <t>福工SS_IP</t>
    <phoneticPr fontId="3" type="noConversion"/>
  </si>
  <si>
    <t>金興線(IP21)</t>
    <phoneticPr fontId="3" type="noConversion"/>
  </si>
  <si>
    <t>197</t>
    <phoneticPr fontId="3" type="noConversion"/>
  </si>
  <si>
    <t>1005</t>
    <phoneticPr fontId="3" type="noConversion"/>
  </si>
  <si>
    <t>福工SS_IP</t>
    <phoneticPr fontId="3" type="noConversion"/>
  </si>
  <si>
    <t>339</t>
    <phoneticPr fontId="3" type="noConversion"/>
  </si>
  <si>
    <t>339</t>
    <phoneticPr fontId="3" type="noConversion"/>
  </si>
  <si>
    <t>78</t>
    <phoneticPr fontId="3" type="noConversion"/>
  </si>
  <si>
    <t>福工SS_IP</t>
    <phoneticPr fontId="3" type="noConversion"/>
  </si>
  <si>
    <t>203</t>
    <phoneticPr fontId="3" type="noConversion"/>
  </si>
  <si>
    <t>10:00:00</t>
    <phoneticPr fontId="3" type="noConversion"/>
  </si>
  <si>
    <t>198</t>
    <phoneticPr fontId="3" type="noConversion"/>
  </si>
  <si>
    <t>00:00:00</t>
    <phoneticPr fontId="3" type="noConversion"/>
  </si>
  <si>
    <t>福工SS_IP</t>
    <phoneticPr fontId="3" type="noConversion"/>
  </si>
  <si>
    <t>南港線(IP28)</t>
    <phoneticPr fontId="3" type="noConversion"/>
  </si>
  <si>
    <t>127</t>
    <phoneticPr fontId="3" type="noConversion"/>
  </si>
  <si>
    <t>235</t>
    <phoneticPr fontId="3" type="noConversion"/>
  </si>
  <si>
    <t>外埔線(IP27)</t>
    <phoneticPr fontId="3" type="noConversion"/>
  </si>
  <si>
    <t>23</t>
    <phoneticPr fontId="3" type="noConversion"/>
  </si>
  <si>
    <t>997</t>
    <phoneticPr fontId="3" type="noConversion"/>
  </si>
  <si>
    <t>埔崙線(IP23)</t>
    <phoneticPr fontId="3" type="noConversion"/>
  </si>
  <si>
    <t>156</t>
    <phoneticPr fontId="3" type="noConversion"/>
  </si>
  <si>
    <t>福北線(IP26)</t>
    <phoneticPr fontId="3" type="noConversion"/>
  </si>
  <si>
    <t>福旗線(IP33)</t>
    <phoneticPr fontId="3" type="noConversion"/>
  </si>
  <si>
    <t>260</t>
    <phoneticPr fontId="3" type="noConversion"/>
  </si>
  <si>
    <t>262</t>
    <phoneticPr fontId="3" type="noConversion"/>
  </si>
  <si>
    <t>46</t>
    <phoneticPr fontId="3" type="noConversion"/>
  </si>
  <si>
    <t>彰東SS_IQ</t>
    <phoneticPr fontId="3" type="noConversion"/>
  </si>
  <si>
    <t>729</t>
    <phoneticPr fontId="3" type="noConversion"/>
  </si>
  <si>
    <t>15:00:00</t>
    <phoneticPr fontId="3" type="noConversion"/>
  </si>
  <si>
    <t>786</t>
    <phoneticPr fontId="3" type="noConversion"/>
  </si>
  <si>
    <t>202</t>
    <phoneticPr fontId="3" type="noConversion"/>
  </si>
  <si>
    <t>彰東SS_IQ</t>
    <phoneticPr fontId="3" type="noConversion"/>
  </si>
  <si>
    <t>IQ22(IQ22)</t>
    <phoneticPr fontId="3" type="noConversion"/>
  </si>
  <si>
    <t>199</t>
    <phoneticPr fontId="3" type="noConversion"/>
  </si>
  <si>
    <t>205</t>
    <phoneticPr fontId="3" type="noConversion"/>
  </si>
  <si>
    <t>22</t>
    <phoneticPr fontId="3" type="noConversion"/>
  </si>
  <si>
    <t>131</t>
    <phoneticPr fontId="3" type="noConversion"/>
  </si>
  <si>
    <t>52</t>
    <phoneticPr fontId="3" type="noConversion"/>
  </si>
  <si>
    <t>彰東SS_IQ</t>
    <phoneticPr fontId="3" type="noConversion"/>
  </si>
  <si>
    <t>203</t>
    <phoneticPr fontId="3" type="noConversion"/>
  </si>
  <si>
    <t>200</t>
    <phoneticPr fontId="3" type="noConversion"/>
  </si>
  <si>
    <t>207</t>
    <phoneticPr fontId="3" type="noConversion"/>
  </si>
  <si>
    <t>32</t>
    <phoneticPr fontId="3" type="noConversion"/>
  </si>
  <si>
    <t>IQ25(IQ25)</t>
    <phoneticPr fontId="3" type="noConversion"/>
  </si>
  <si>
    <t>16:00:00</t>
    <phoneticPr fontId="3" type="noConversion"/>
  </si>
  <si>
    <t>11:00:00</t>
    <phoneticPr fontId="3" type="noConversion"/>
  </si>
  <si>
    <t>14:00:00</t>
    <phoneticPr fontId="3" type="noConversion"/>
  </si>
  <si>
    <t>IQ26(IQ26)</t>
    <phoneticPr fontId="3" type="noConversion"/>
  </si>
  <si>
    <t>186</t>
    <phoneticPr fontId="3" type="noConversion"/>
  </si>
  <si>
    <t>87</t>
    <phoneticPr fontId="3" type="noConversion"/>
  </si>
  <si>
    <t>112</t>
    <phoneticPr fontId="3" type="noConversion"/>
  </si>
  <si>
    <t>IQ28(IQ28)</t>
    <phoneticPr fontId="3" type="noConversion"/>
  </si>
  <si>
    <t>126</t>
    <phoneticPr fontId="3" type="noConversion"/>
  </si>
  <si>
    <t>74</t>
    <phoneticPr fontId="3" type="noConversion"/>
  </si>
  <si>
    <t>05:00:00</t>
    <phoneticPr fontId="3" type="noConversion"/>
  </si>
  <si>
    <t>141</t>
    <phoneticPr fontId="3" type="noConversion"/>
  </si>
  <si>
    <t>12:00:00</t>
    <phoneticPr fontId="3" type="noConversion"/>
  </si>
  <si>
    <t>497</t>
    <phoneticPr fontId="3" type="noConversion"/>
  </si>
  <si>
    <t>76</t>
    <phoneticPr fontId="3" type="noConversion"/>
  </si>
  <si>
    <t>80</t>
    <phoneticPr fontId="3" type="noConversion"/>
  </si>
  <si>
    <t>39</t>
    <phoneticPr fontId="3" type="noConversion"/>
  </si>
  <si>
    <t>IQ32(IQ32)</t>
    <phoneticPr fontId="3" type="noConversion"/>
  </si>
  <si>
    <t>115</t>
    <phoneticPr fontId="3" type="noConversion"/>
  </si>
  <si>
    <t>IQ33(IQ33)</t>
    <phoneticPr fontId="3" type="noConversion"/>
  </si>
  <si>
    <t>102</t>
    <phoneticPr fontId="3" type="noConversion"/>
  </si>
  <si>
    <t>78</t>
    <phoneticPr fontId="3" type="noConversion"/>
  </si>
  <si>
    <t>IQ34(IQ34)</t>
    <phoneticPr fontId="3" type="noConversion"/>
  </si>
  <si>
    <t>109</t>
    <phoneticPr fontId="3" type="noConversion"/>
  </si>
  <si>
    <t>35</t>
    <phoneticPr fontId="3" type="noConversion"/>
  </si>
  <si>
    <t>社頭SS_IR</t>
    <phoneticPr fontId="3" type="noConversion"/>
  </si>
  <si>
    <t>146</t>
    <phoneticPr fontId="3" type="noConversion"/>
  </si>
  <si>
    <t>11:00:00</t>
    <phoneticPr fontId="3" type="noConversion"/>
  </si>
  <si>
    <t>社頭SS_IR</t>
    <phoneticPr fontId="3" type="noConversion"/>
  </si>
  <si>
    <t>332</t>
    <phoneticPr fontId="3" type="noConversion"/>
  </si>
  <si>
    <t>289</t>
    <phoneticPr fontId="3" type="noConversion"/>
  </si>
  <si>
    <t>161</t>
    <phoneticPr fontId="3" type="noConversion"/>
  </si>
  <si>
    <t>209</t>
    <phoneticPr fontId="3" type="noConversion"/>
  </si>
  <si>
    <t>73</t>
    <phoneticPr fontId="3" type="noConversion"/>
  </si>
  <si>
    <t>20:00:00</t>
    <phoneticPr fontId="3" type="noConversion"/>
  </si>
  <si>
    <t>13:00:00</t>
    <phoneticPr fontId="3" type="noConversion"/>
  </si>
  <si>
    <t>137</t>
    <phoneticPr fontId="3" type="noConversion"/>
  </si>
  <si>
    <t>11:00:00</t>
    <phoneticPr fontId="3" type="noConversion"/>
  </si>
  <si>
    <t>社頭SS_IR</t>
    <phoneticPr fontId="3" type="noConversion"/>
  </si>
  <si>
    <t xml:space="preserve"> </t>
    <phoneticPr fontId="3" type="noConversion"/>
  </si>
  <si>
    <t>198</t>
    <phoneticPr fontId="3" type="noConversion"/>
  </si>
  <si>
    <t>285</t>
    <phoneticPr fontId="3" type="noConversion"/>
  </si>
  <si>
    <t>19:00:00</t>
    <phoneticPr fontId="3" type="noConversion"/>
  </si>
  <si>
    <t>285</t>
    <phoneticPr fontId="3" type="noConversion"/>
  </si>
  <si>
    <t>社頭SS_IR</t>
    <phoneticPr fontId="3" type="noConversion"/>
  </si>
  <si>
    <t>135</t>
    <phoneticPr fontId="3" type="noConversion"/>
  </si>
  <si>
    <t>17:00:00</t>
    <phoneticPr fontId="3" type="noConversion"/>
  </si>
  <si>
    <t>105</t>
    <phoneticPr fontId="3" type="noConversion"/>
  </si>
  <si>
    <t>51</t>
    <phoneticPr fontId="3" type="noConversion"/>
  </si>
  <si>
    <t>255</t>
    <phoneticPr fontId="3" type="noConversion"/>
  </si>
  <si>
    <t>15:00:00</t>
    <phoneticPr fontId="3" type="noConversion"/>
  </si>
  <si>
    <t>198</t>
    <phoneticPr fontId="3" type="noConversion"/>
  </si>
  <si>
    <t>15:00:00</t>
    <phoneticPr fontId="3" type="noConversion"/>
  </si>
  <si>
    <t>社永線(IR27)</t>
    <phoneticPr fontId="3" type="noConversion"/>
  </si>
  <si>
    <t>302</t>
    <phoneticPr fontId="3" type="noConversion"/>
  </si>
  <si>
    <t>98</t>
    <phoneticPr fontId="3" type="noConversion"/>
  </si>
  <si>
    <t>IR37(IR37)</t>
    <phoneticPr fontId="3" type="noConversion"/>
  </si>
  <si>
    <t>IR36(IR36)</t>
    <phoneticPr fontId="3" type="noConversion"/>
  </si>
  <si>
    <t>0</t>
    <phoneticPr fontId="3" type="noConversion"/>
  </si>
  <si>
    <t>IR38(IR38)</t>
    <phoneticPr fontId="3" type="noConversion"/>
  </si>
  <si>
    <t>0</t>
    <phoneticPr fontId="3" type="noConversion"/>
  </si>
  <si>
    <t>IR39(IR39)</t>
    <phoneticPr fontId="3" type="noConversion"/>
  </si>
  <si>
    <t>0</t>
    <phoneticPr fontId="3" type="noConversion"/>
  </si>
  <si>
    <t>#4MTR</t>
    <phoneticPr fontId="3" type="noConversion"/>
  </si>
  <si>
    <t>1111</t>
    <phoneticPr fontId="3" type="noConversion"/>
  </si>
  <si>
    <t>1084</t>
    <phoneticPr fontId="3" type="noConversion"/>
  </si>
  <si>
    <t>20:00:00</t>
    <phoneticPr fontId="3" type="noConversion"/>
  </si>
  <si>
    <t>社頭SS_IR</t>
    <phoneticPr fontId="3" type="noConversion"/>
  </si>
  <si>
    <t>社斗線(IR23)</t>
    <phoneticPr fontId="3" type="noConversion"/>
  </si>
  <si>
    <t>316</t>
    <phoneticPr fontId="3" type="noConversion"/>
  </si>
  <si>
    <t>20:00:00</t>
    <phoneticPr fontId="3" type="noConversion"/>
  </si>
  <si>
    <t>298</t>
    <phoneticPr fontId="3" type="noConversion"/>
  </si>
  <si>
    <t>20:00:00</t>
    <phoneticPr fontId="3" type="noConversion"/>
  </si>
  <si>
    <t>316</t>
    <phoneticPr fontId="3" type="noConversion"/>
  </si>
  <si>
    <t>光雲線(IR28)</t>
    <phoneticPr fontId="3" type="noConversion"/>
  </si>
  <si>
    <t>72</t>
    <phoneticPr fontId="3" type="noConversion"/>
  </si>
  <si>
    <t>60</t>
    <phoneticPr fontId="3" type="noConversion"/>
  </si>
  <si>
    <t>72</t>
    <phoneticPr fontId="3" type="noConversion"/>
  </si>
  <si>
    <t>25</t>
    <phoneticPr fontId="3" type="noConversion"/>
  </si>
  <si>
    <t>132</t>
    <phoneticPr fontId="3" type="noConversion"/>
  </si>
  <si>
    <t>22:00:00</t>
    <phoneticPr fontId="3" type="noConversion"/>
  </si>
  <si>
    <t>136</t>
    <phoneticPr fontId="3" type="noConversion"/>
  </si>
  <si>
    <t>37</t>
    <phoneticPr fontId="3" type="noConversion"/>
  </si>
  <si>
    <t>09:00:00</t>
    <phoneticPr fontId="3" type="noConversion"/>
  </si>
  <si>
    <t>圳尾線(IR29)</t>
    <phoneticPr fontId="3" type="noConversion"/>
  </si>
  <si>
    <t>254</t>
    <phoneticPr fontId="3" type="noConversion"/>
  </si>
  <si>
    <t>270</t>
    <phoneticPr fontId="3" type="noConversion"/>
  </si>
  <si>
    <t>枋橋線(IR24)</t>
    <phoneticPr fontId="3" type="noConversion"/>
  </si>
  <si>
    <t>00:00:00</t>
    <phoneticPr fontId="3" type="noConversion"/>
  </si>
  <si>
    <t>419</t>
    <phoneticPr fontId="3" type="noConversion"/>
  </si>
  <si>
    <t>草湖SS_IS</t>
    <phoneticPr fontId="3" type="noConversion"/>
  </si>
  <si>
    <t>#1MTR</t>
    <phoneticPr fontId="3" type="noConversion"/>
  </si>
  <si>
    <t>527</t>
    <phoneticPr fontId="3" type="noConversion"/>
  </si>
  <si>
    <t>559</t>
    <phoneticPr fontId="3" type="noConversion"/>
  </si>
  <si>
    <t>193</t>
    <phoneticPr fontId="3" type="noConversion"/>
  </si>
  <si>
    <t>75</t>
    <phoneticPr fontId="3" type="noConversion"/>
  </si>
  <si>
    <t>105</t>
    <phoneticPr fontId="3" type="noConversion"/>
  </si>
  <si>
    <t>109</t>
    <phoneticPr fontId="3" type="noConversion"/>
  </si>
  <si>
    <t>趙甲線(IS22)</t>
    <phoneticPr fontId="3" type="noConversion"/>
  </si>
  <si>
    <t>18:00:00</t>
    <phoneticPr fontId="3" type="noConversion"/>
  </si>
  <si>
    <t>211</t>
    <phoneticPr fontId="3" type="noConversion"/>
  </si>
  <si>
    <t>10:00:00</t>
    <phoneticPr fontId="3" type="noConversion"/>
  </si>
  <si>
    <t>建平線(IS27)</t>
    <phoneticPr fontId="3" type="noConversion"/>
  </si>
  <si>
    <t>43</t>
    <phoneticPr fontId="3" type="noConversion"/>
  </si>
  <si>
    <t>46</t>
    <phoneticPr fontId="3" type="noConversion"/>
  </si>
  <si>
    <t>10</t>
    <phoneticPr fontId="3" type="noConversion"/>
  </si>
  <si>
    <t>草湖SS_IS</t>
    <phoneticPr fontId="3" type="noConversion"/>
  </si>
  <si>
    <t>64</t>
    <phoneticPr fontId="3" type="noConversion"/>
  </si>
  <si>
    <t>15:00:00</t>
    <phoneticPr fontId="3" type="noConversion"/>
  </si>
  <si>
    <t>65</t>
    <phoneticPr fontId="3" type="noConversion"/>
  </si>
  <si>
    <t>642</t>
    <phoneticPr fontId="3" type="noConversion"/>
  </si>
  <si>
    <t>八甲線(IS26)</t>
    <phoneticPr fontId="3" type="noConversion"/>
  </si>
  <si>
    <t>10:00:00</t>
    <phoneticPr fontId="3" type="noConversion"/>
  </si>
  <si>
    <t>131</t>
    <phoneticPr fontId="3" type="noConversion"/>
  </si>
  <si>
    <t>草湖SS_IS</t>
    <phoneticPr fontId="3" type="noConversion"/>
  </si>
  <si>
    <t>105</t>
    <phoneticPr fontId="3" type="noConversion"/>
  </si>
  <si>
    <t>131</t>
    <phoneticPr fontId="3" type="noConversion"/>
  </si>
  <si>
    <t>131</t>
    <phoneticPr fontId="3" type="noConversion"/>
  </si>
  <si>
    <t>07:00:00</t>
    <phoneticPr fontId="3" type="noConversion"/>
  </si>
  <si>
    <t>229</t>
    <phoneticPr fontId="3" type="noConversion"/>
  </si>
  <si>
    <t>224</t>
    <phoneticPr fontId="3" type="noConversion"/>
  </si>
  <si>
    <t>18:00:00</t>
    <phoneticPr fontId="3" type="noConversion"/>
  </si>
  <si>
    <t>227</t>
    <phoneticPr fontId="3" type="noConversion"/>
  </si>
  <si>
    <t>47</t>
    <phoneticPr fontId="3" type="noConversion"/>
  </si>
  <si>
    <t>草湖SS_IS</t>
    <phoneticPr fontId="3" type="noConversion"/>
  </si>
  <si>
    <t>202</t>
    <phoneticPr fontId="3" type="noConversion"/>
  </si>
  <si>
    <t>13:00:00</t>
    <phoneticPr fontId="3" type="noConversion"/>
  </si>
  <si>
    <t>溝墘SS_IT</t>
    <phoneticPr fontId="3" type="noConversion"/>
  </si>
  <si>
    <t>1028</t>
    <phoneticPr fontId="3" type="noConversion"/>
  </si>
  <si>
    <t xml:space="preserve"> </t>
    <phoneticPr fontId="3" type="noConversion"/>
  </si>
  <si>
    <t>嘉佃線(IT29)</t>
    <phoneticPr fontId="3" type="noConversion"/>
  </si>
  <si>
    <t>62</t>
    <phoneticPr fontId="3" type="noConversion"/>
  </si>
  <si>
    <t>73</t>
    <phoneticPr fontId="3" type="noConversion"/>
  </si>
  <si>
    <t>44</t>
    <phoneticPr fontId="3" type="noConversion"/>
  </si>
  <si>
    <t>14:00:00</t>
    <phoneticPr fontId="3" type="noConversion"/>
  </si>
  <si>
    <t>73</t>
    <phoneticPr fontId="3" type="noConversion"/>
  </si>
  <si>
    <t>溝墘SS_IT</t>
    <phoneticPr fontId="3" type="noConversion"/>
  </si>
  <si>
    <t>頭崙線(IT22)</t>
    <phoneticPr fontId="3" type="noConversion"/>
  </si>
  <si>
    <t>13:00:00</t>
    <phoneticPr fontId="3" type="noConversion"/>
  </si>
  <si>
    <t>13:00:00</t>
    <phoneticPr fontId="3" type="noConversion"/>
  </si>
  <si>
    <t>271</t>
    <phoneticPr fontId="3" type="noConversion"/>
  </si>
  <si>
    <t>40</t>
    <phoneticPr fontId="3" type="noConversion"/>
  </si>
  <si>
    <t>溝南線(IT34)</t>
    <phoneticPr fontId="3" type="noConversion"/>
  </si>
  <si>
    <t>311</t>
    <phoneticPr fontId="3" type="noConversion"/>
  </si>
  <si>
    <t>15:00:00</t>
    <phoneticPr fontId="3" type="noConversion"/>
  </si>
  <si>
    <t>284</t>
    <phoneticPr fontId="3" type="noConversion"/>
  </si>
  <si>
    <t>305</t>
    <phoneticPr fontId="3" type="noConversion"/>
  </si>
  <si>
    <t>15:00:00</t>
    <phoneticPr fontId="3" type="noConversion"/>
  </si>
  <si>
    <t>311</t>
    <phoneticPr fontId="3" type="noConversion"/>
  </si>
  <si>
    <t>68</t>
    <phoneticPr fontId="3" type="noConversion"/>
  </si>
  <si>
    <t>14:00:00</t>
    <phoneticPr fontId="3" type="noConversion"/>
  </si>
  <si>
    <t>306</t>
    <phoneticPr fontId="3" type="noConversion"/>
  </si>
  <si>
    <t>315</t>
    <phoneticPr fontId="3" type="noConversion"/>
  </si>
  <si>
    <t>17:00:00</t>
    <phoneticPr fontId="3" type="noConversion"/>
  </si>
  <si>
    <t>葉厝線(IT25)</t>
    <phoneticPr fontId="3" type="noConversion"/>
  </si>
  <si>
    <t>177</t>
    <phoneticPr fontId="3" type="noConversion"/>
  </si>
  <si>
    <t>14:00:00</t>
    <phoneticPr fontId="3" type="noConversion"/>
  </si>
  <si>
    <t>173</t>
    <phoneticPr fontId="3" type="noConversion"/>
  </si>
  <si>
    <t>溝墘SS_IT</t>
    <phoneticPr fontId="3" type="noConversion"/>
  </si>
  <si>
    <t>859</t>
    <phoneticPr fontId="3" type="noConversion"/>
  </si>
  <si>
    <t>824</t>
    <phoneticPr fontId="3" type="noConversion"/>
  </si>
  <si>
    <t>921</t>
    <phoneticPr fontId="3" type="noConversion"/>
  </si>
  <si>
    <t xml:space="preserve"> </t>
    <phoneticPr fontId="3" type="noConversion"/>
  </si>
  <si>
    <t>鎮平線(IT20)</t>
    <phoneticPr fontId="3" type="noConversion"/>
  </si>
  <si>
    <t>246</t>
    <phoneticPr fontId="3" type="noConversion"/>
  </si>
  <si>
    <t>238</t>
    <phoneticPr fontId="3" type="noConversion"/>
  </si>
  <si>
    <t>10:00:00</t>
    <phoneticPr fontId="3" type="noConversion"/>
  </si>
  <si>
    <t>250</t>
    <phoneticPr fontId="3" type="noConversion"/>
  </si>
  <si>
    <t>40</t>
    <phoneticPr fontId="3" type="noConversion"/>
  </si>
  <si>
    <t>溝墘SS_IT</t>
    <phoneticPr fontId="3" type="noConversion"/>
  </si>
  <si>
    <t>335</t>
    <phoneticPr fontId="3" type="noConversion"/>
  </si>
  <si>
    <t>溝墘SS_IT</t>
    <phoneticPr fontId="3" type="noConversion"/>
  </si>
  <si>
    <t>13:00:00</t>
    <phoneticPr fontId="3" type="noConversion"/>
  </si>
  <si>
    <t>109</t>
    <phoneticPr fontId="3" type="noConversion"/>
  </si>
  <si>
    <t>118</t>
    <phoneticPr fontId="3" type="noConversion"/>
  </si>
  <si>
    <t>42</t>
    <phoneticPr fontId="3" type="noConversion"/>
  </si>
  <si>
    <t>棋盤線(IT24)</t>
    <phoneticPr fontId="3" type="noConversion"/>
  </si>
  <si>
    <t>117</t>
    <phoneticPr fontId="3" type="noConversion"/>
  </si>
  <si>
    <t>175</t>
    <phoneticPr fontId="3" type="noConversion"/>
  </si>
  <si>
    <t>199</t>
    <phoneticPr fontId="3" type="noConversion"/>
  </si>
  <si>
    <t>217</t>
    <phoneticPr fontId="3" type="noConversion"/>
  </si>
  <si>
    <t>834</t>
    <phoneticPr fontId="3" type="noConversion"/>
  </si>
  <si>
    <t>頂番線(IT21)</t>
    <phoneticPr fontId="3" type="noConversion"/>
  </si>
  <si>
    <t>255</t>
    <phoneticPr fontId="3" type="noConversion"/>
  </si>
  <si>
    <t>278</t>
    <phoneticPr fontId="3" type="noConversion"/>
  </si>
  <si>
    <t>73</t>
    <phoneticPr fontId="3" type="noConversion"/>
  </si>
  <si>
    <t>溝鹿線(IT31)</t>
    <phoneticPr fontId="3" type="noConversion"/>
  </si>
  <si>
    <t>80</t>
    <phoneticPr fontId="3" type="noConversion"/>
  </si>
  <si>
    <t>94</t>
    <phoneticPr fontId="3" type="noConversion"/>
  </si>
  <si>
    <t>13:00:00</t>
    <phoneticPr fontId="3" type="noConversion"/>
  </si>
  <si>
    <t>204</t>
    <phoneticPr fontId="3" type="noConversion"/>
  </si>
  <si>
    <t>680</t>
    <phoneticPr fontId="3" type="noConversion"/>
  </si>
  <si>
    <t>773</t>
    <phoneticPr fontId="3" type="noConversion"/>
  </si>
  <si>
    <t>657</t>
    <phoneticPr fontId="3" type="noConversion"/>
  </si>
  <si>
    <t>員東DS_IU</t>
    <phoneticPr fontId="3" type="noConversion"/>
  </si>
  <si>
    <t>153</t>
    <phoneticPr fontId="3" type="noConversion"/>
  </si>
  <si>
    <t>員東DS_IU</t>
    <phoneticPr fontId="3" type="noConversion"/>
  </si>
  <si>
    <t>16:00:00</t>
    <phoneticPr fontId="3" type="noConversion"/>
  </si>
  <si>
    <t>28</t>
    <phoneticPr fontId="3" type="noConversion"/>
  </si>
  <si>
    <t>115</t>
    <phoneticPr fontId="3" type="noConversion"/>
  </si>
  <si>
    <t>141</t>
    <phoneticPr fontId="3" type="noConversion"/>
  </si>
  <si>
    <t>20:00:00</t>
    <phoneticPr fontId="3" type="noConversion"/>
  </si>
  <si>
    <t>214</t>
    <phoneticPr fontId="3" type="noConversion"/>
  </si>
  <si>
    <t>37</t>
    <phoneticPr fontId="3" type="noConversion"/>
  </si>
  <si>
    <t>IU26(IU26)</t>
    <phoneticPr fontId="3" type="noConversion"/>
  </si>
  <si>
    <t>162</t>
    <phoneticPr fontId="3" type="noConversion"/>
  </si>
  <si>
    <t>209</t>
    <phoneticPr fontId="3" type="noConversion"/>
  </si>
  <si>
    <t>189</t>
    <phoneticPr fontId="3" type="noConversion"/>
  </si>
  <si>
    <t>#2ADTR</t>
    <phoneticPr fontId="3" type="noConversion"/>
  </si>
  <si>
    <t>598</t>
    <phoneticPr fontId="3" type="noConversion"/>
  </si>
  <si>
    <t>562</t>
    <phoneticPr fontId="3" type="noConversion"/>
  </si>
  <si>
    <t>東羽線(IU27)</t>
    <phoneticPr fontId="3" type="noConversion"/>
  </si>
  <si>
    <t>126</t>
    <phoneticPr fontId="3" type="noConversion"/>
  </si>
  <si>
    <t>126</t>
    <phoneticPr fontId="3" type="noConversion"/>
  </si>
  <si>
    <t>296</t>
    <phoneticPr fontId="3" type="noConversion"/>
  </si>
  <si>
    <t>15:00:00</t>
    <phoneticPr fontId="3" type="noConversion"/>
  </si>
  <si>
    <t>279</t>
    <phoneticPr fontId="3" type="noConversion"/>
  </si>
  <si>
    <t>291</t>
    <phoneticPr fontId="3" type="noConversion"/>
  </si>
  <si>
    <t>296</t>
    <phoneticPr fontId="3" type="noConversion"/>
  </si>
  <si>
    <t>60</t>
    <phoneticPr fontId="3" type="noConversion"/>
  </si>
  <si>
    <t>員東DS_IU</t>
    <phoneticPr fontId="3" type="noConversion"/>
  </si>
  <si>
    <t>110</t>
    <phoneticPr fontId="3" type="noConversion"/>
  </si>
  <si>
    <t>121</t>
    <phoneticPr fontId="3" type="noConversion"/>
  </si>
  <si>
    <t>93</t>
    <phoneticPr fontId="3" type="noConversion"/>
  </si>
  <si>
    <t>三條線(IU30)</t>
    <phoneticPr fontId="3" type="noConversion"/>
  </si>
  <si>
    <t>108</t>
    <phoneticPr fontId="3" type="noConversion"/>
  </si>
  <si>
    <t>131</t>
    <phoneticPr fontId="3" type="noConversion"/>
  </si>
  <si>
    <t>#2BDTR</t>
    <phoneticPr fontId="3" type="noConversion"/>
  </si>
  <si>
    <t>13:00:00</t>
    <phoneticPr fontId="3" type="noConversion"/>
  </si>
  <si>
    <t>843</t>
    <phoneticPr fontId="3" type="noConversion"/>
  </si>
  <si>
    <t>926</t>
    <phoneticPr fontId="3" type="noConversion"/>
  </si>
  <si>
    <t>266</t>
    <phoneticPr fontId="3" type="noConversion"/>
  </si>
  <si>
    <t>260</t>
    <phoneticPr fontId="3" type="noConversion"/>
  </si>
  <si>
    <t>員東DS_IU</t>
    <phoneticPr fontId="3" type="noConversion"/>
  </si>
  <si>
    <t>鎮興線(IU36)</t>
    <phoneticPr fontId="3" type="noConversion"/>
  </si>
  <si>
    <t>188</t>
    <phoneticPr fontId="3" type="noConversion"/>
  </si>
  <si>
    <t>10:00:00</t>
    <phoneticPr fontId="3" type="noConversion"/>
  </si>
  <si>
    <t>189</t>
    <phoneticPr fontId="3" type="noConversion"/>
  </si>
  <si>
    <t>212</t>
    <phoneticPr fontId="3" type="noConversion"/>
  </si>
  <si>
    <t>東門線(IU37)</t>
    <phoneticPr fontId="3" type="noConversion"/>
  </si>
  <si>
    <t>174</t>
    <phoneticPr fontId="3" type="noConversion"/>
  </si>
  <si>
    <t>203</t>
    <phoneticPr fontId="3" type="noConversion"/>
  </si>
  <si>
    <t>222</t>
    <phoneticPr fontId="3" type="noConversion"/>
  </si>
  <si>
    <t>222</t>
    <phoneticPr fontId="3" type="noConversion"/>
  </si>
  <si>
    <t>員東DS_IU</t>
    <phoneticPr fontId="3" type="noConversion"/>
  </si>
  <si>
    <t>8</t>
    <phoneticPr fontId="3" type="noConversion"/>
  </si>
  <si>
    <t>8</t>
    <phoneticPr fontId="3" type="noConversion"/>
  </si>
  <si>
    <t>8</t>
    <phoneticPr fontId="3" type="noConversion"/>
  </si>
  <si>
    <t>員東DS_IU</t>
    <phoneticPr fontId="3" type="noConversion"/>
  </si>
  <si>
    <t>IU40(IU40)</t>
    <phoneticPr fontId="3" type="noConversion"/>
  </si>
  <si>
    <t>120</t>
    <phoneticPr fontId="3" type="noConversion"/>
  </si>
  <si>
    <t>167</t>
    <phoneticPr fontId="3" type="noConversion"/>
  </si>
  <si>
    <t>伸港SS_IV</t>
    <phoneticPr fontId="3" type="noConversion"/>
  </si>
  <si>
    <t>173</t>
    <phoneticPr fontId="3" type="noConversion"/>
  </si>
  <si>
    <t>10:00:00</t>
    <phoneticPr fontId="3" type="noConversion"/>
  </si>
  <si>
    <t>176</t>
    <phoneticPr fontId="3" type="noConversion"/>
  </si>
  <si>
    <t>伸港SS_IV</t>
    <phoneticPr fontId="3" type="noConversion"/>
  </si>
  <si>
    <t>13</t>
    <phoneticPr fontId="3" type="noConversion"/>
  </si>
  <si>
    <t>IV52(IV52)</t>
    <phoneticPr fontId="3" type="noConversion"/>
  </si>
  <si>
    <t>60</t>
    <phoneticPr fontId="3" type="noConversion"/>
  </si>
  <si>
    <t>IV53(IV53)</t>
    <phoneticPr fontId="3" type="noConversion"/>
  </si>
  <si>
    <t>10</t>
    <phoneticPr fontId="3" type="noConversion"/>
  </si>
  <si>
    <t>11:00:00</t>
    <phoneticPr fontId="3" type="noConversion"/>
  </si>
  <si>
    <t>IV54(IV54)</t>
    <phoneticPr fontId="3" type="noConversion"/>
  </si>
  <si>
    <t>30</t>
    <phoneticPr fontId="3" type="noConversion"/>
  </si>
  <si>
    <t>伸港SS_IV</t>
    <phoneticPr fontId="3" type="noConversion"/>
  </si>
  <si>
    <t>93</t>
    <phoneticPr fontId="3" type="noConversion"/>
  </si>
  <si>
    <t>92</t>
    <phoneticPr fontId="3" type="noConversion"/>
  </si>
  <si>
    <t>92</t>
    <phoneticPr fontId="3" type="noConversion"/>
  </si>
  <si>
    <t>93</t>
    <phoneticPr fontId="3" type="noConversion"/>
  </si>
  <si>
    <t>#2MTR</t>
    <phoneticPr fontId="3" type="noConversion"/>
  </si>
  <si>
    <t>473</t>
    <phoneticPr fontId="3" type="noConversion"/>
  </si>
  <si>
    <t>542</t>
    <phoneticPr fontId="3" type="noConversion"/>
  </si>
  <si>
    <t>493</t>
    <phoneticPr fontId="3" type="noConversion"/>
  </si>
  <si>
    <t>伸港SS_IV</t>
    <phoneticPr fontId="3" type="noConversion"/>
  </si>
  <si>
    <t>伸湖線(IV32)</t>
    <phoneticPr fontId="3" type="noConversion"/>
  </si>
  <si>
    <t>91</t>
    <phoneticPr fontId="3" type="noConversion"/>
  </si>
  <si>
    <t>80</t>
    <phoneticPr fontId="3" type="noConversion"/>
  </si>
  <si>
    <t>58</t>
    <phoneticPr fontId="3" type="noConversion"/>
  </si>
  <si>
    <t>60</t>
    <phoneticPr fontId="3" type="noConversion"/>
  </si>
  <si>
    <t>74</t>
    <phoneticPr fontId="3" type="noConversion"/>
  </si>
  <si>
    <t>00:00:00</t>
    <phoneticPr fontId="3" type="noConversion"/>
  </si>
  <si>
    <t>伸尾線(IV33)</t>
    <phoneticPr fontId="3" type="noConversion"/>
  </si>
  <si>
    <t>21:00:00</t>
    <phoneticPr fontId="3" type="noConversion"/>
  </si>
  <si>
    <t>20:00:00</t>
    <phoneticPr fontId="3" type="noConversion"/>
  </si>
  <si>
    <t>229</t>
    <phoneticPr fontId="3" type="noConversion"/>
  </si>
  <si>
    <t>伸工線(IV31)</t>
    <phoneticPr fontId="3" type="noConversion"/>
  </si>
  <si>
    <t>37</t>
    <phoneticPr fontId="3" type="noConversion"/>
  </si>
  <si>
    <t>46</t>
    <phoneticPr fontId="3" type="noConversion"/>
  </si>
  <si>
    <t>22:00:00</t>
    <phoneticPr fontId="3" type="noConversion"/>
  </si>
  <si>
    <t>#3MTR</t>
    <phoneticPr fontId="3" type="noConversion"/>
  </si>
  <si>
    <t>812</t>
    <phoneticPr fontId="3" type="noConversion"/>
  </si>
  <si>
    <t>13:00:00</t>
    <phoneticPr fontId="3" type="noConversion"/>
  </si>
  <si>
    <t>774</t>
    <phoneticPr fontId="3" type="noConversion"/>
  </si>
  <si>
    <t>頂溪線(IV24)</t>
    <phoneticPr fontId="3" type="noConversion"/>
  </si>
  <si>
    <t>115</t>
    <phoneticPr fontId="3" type="noConversion"/>
  </si>
  <si>
    <t>10:00:00</t>
    <phoneticPr fontId="3" type="noConversion"/>
  </si>
  <si>
    <t>73</t>
    <phoneticPr fontId="3" type="noConversion"/>
  </si>
  <si>
    <t>93</t>
    <phoneticPr fontId="3" type="noConversion"/>
  </si>
  <si>
    <t>92</t>
    <phoneticPr fontId="3" type="noConversion"/>
  </si>
  <si>
    <t>30</t>
    <phoneticPr fontId="3" type="noConversion"/>
  </si>
  <si>
    <t>水尾線(IV22)</t>
    <phoneticPr fontId="3" type="noConversion"/>
  </si>
  <si>
    <t>324</t>
    <phoneticPr fontId="3" type="noConversion"/>
  </si>
  <si>
    <t>311</t>
    <phoneticPr fontId="3" type="noConversion"/>
  </si>
  <si>
    <t>324</t>
    <phoneticPr fontId="3" type="noConversion"/>
  </si>
  <si>
    <t>62</t>
    <phoneticPr fontId="3" type="noConversion"/>
  </si>
  <si>
    <t>草埔線(IV21)</t>
    <phoneticPr fontId="3" type="noConversion"/>
  </si>
  <si>
    <t>201</t>
    <phoneticPr fontId="3" type="noConversion"/>
  </si>
  <si>
    <t>201</t>
    <phoneticPr fontId="3" type="noConversion"/>
  </si>
  <si>
    <t>76</t>
    <phoneticPr fontId="3" type="noConversion"/>
  </si>
  <si>
    <t>伸三線(IV29)</t>
    <phoneticPr fontId="3" type="noConversion"/>
  </si>
  <si>
    <t>239</t>
    <phoneticPr fontId="3" type="noConversion"/>
  </si>
  <si>
    <t>85</t>
    <phoneticPr fontId="3" type="noConversion"/>
  </si>
  <si>
    <t>二水SS_IW</t>
    <phoneticPr fontId="3" type="noConversion"/>
  </si>
  <si>
    <t>二水SS_IW</t>
    <phoneticPr fontId="3" type="noConversion"/>
  </si>
  <si>
    <t>大莊線(IW22)</t>
    <phoneticPr fontId="3" type="noConversion"/>
  </si>
  <si>
    <t>98</t>
    <phoneticPr fontId="3" type="noConversion"/>
  </si>
  <si>
    <t>19:00:00</t>
    <phoneticPr fontId="3" type="noConversion"/>
  </si>
  <si>
    <t>惠民線(IW26)</t>
    <phoneticPr fontId="3" type="noConversion"/>
  </si>
  <si>
    <t>24</t>
    <phoneticPr fontId="3" type="noConversion"/>
  </si>
  <si>
    <t>09:00:00</t>
    <phoneticPr fontId="3" type="noConversion"/>
  </si>
  <si>
    <t>19</t>
    <phoneticPr fontId="3" type="noConversion"/>
  </si>
  <si>
    <t>榮光線(IW25)</t>
    <phoneticPr fontId="3" type="noConversion"/>
  </si>
  <si>
    <t>9</t>
    <phoneticPr fontId="3" type="noConversion"/>
  </si>
  <si>
    <t>116</t>
    <phoneticPr fontId="3" type="noConversion"/>
  </si>
  <si>
    <t>624</t>
    <phoneticPr fontId="3" type="noConversion"/>
  </si>
  <si>
    <t>679</t>
    <phoneticPr fontId="3" type="noConversion"/>
  </si>
  <si>
    <t>吉安線(IW30)</t>
    <phoneticPr fontId="3" type="noConversion"/>
  </si>
  <si>
    <t>76</t>
    <phoneticPr fontId="3" type="noConversion"/>
  </si>
  <si>
    <t>49</t>
    <phoneticPr fontId="3" type="noConversion"/>
  </si>
  <si>
    <t>二水SS_IW</t>
    <phoneticPr fontId="3" type="noConversion"/>
  </si>
  <si>
    <t>104</t>
    <phoneticPr fontId="3" type="noConversion"/>
  </si>
  <si>
    <t>二水SS_IW</t>
    <phoneticPr fontId="3" type="noConversion"/>
  </si>
  <si>
    <t>238</t>
    <phoneticPr fontId="3" type="noConversion"/>
  </si>
  <si>
    <t>二水SS_IW</t>
    <phoneticPr fontId="3" type="noConversion"/>
  </si>
  <si>
    <t>494</t>
    <phoneticPr fontId="3" type="noConversion"/>
  </si>
  <si>
    <t>526</t>
    <phoneticPr fontId="3" type="noConversion"/>
  </si>
  <si>
    <t>566</t>
    <phoneticPr fontId="3" type="noConversion"/>
  </si>
  <si>
    <t>二水SS_IW</t>
    <phoneticPr fontId="3" type="noConversion"/>
  </si>
  <si>
    <t>47</t>
    <phoneticPr fontId="3" type="noConversion"/>
  </si>
  <si>
    <t>源泉線(IW20)</t>
    <phoneticPr fontId="3" type="noConversion"/>
  </si>
  <si>
    <t>128</t>
    <phoneticPr fontId="3" type="noConversion"/>
  </si>
  <si>
    <t>128</t>
    <phoneticPr fontId="3" type="noConversion"/>
  </si>
  <si>
    <t>39</t>
    <phoneticPr fontId="3" type="noConversion"/>
  </si>
  <si>
    <t>21:00:00</t>
    <phoneticPr fontId="3" type="noConversion"/>
  </si>
  <si>
    <t>榮民線(IW27)</t>
    <phoneticPr fontId="3" type="noConversion"/>
  </si>
  <si>
    <t>20:00:00</t>
    <phoneticPr fontId="3" type="noConversion"/>
  </si>
  <si>
    <t>141</t>
    <phoneticPr fontId="3" type="noConversion"/>
  </si>
  <si>
    <t>148</t>
    <phoneticPr fontId="3" type="noConversion"/>
  </si>
  <si>
    <t>二水SS_IW</t>
    <phoneticPr fontId="3" type="noConversion"/>
  </si>
  <si>
    <t>大同線(IW23)</t>
    <phoneticPr fontId="3" type="noConversion"/>
  </si>
  <si>
    <t>17</t>
    <phoneticPr fontId="3" type="noConversion"/>
  </si>
  <si>
    <t>13:00:00</t>
    <phoneticPr fontId="3" type="noConversion"/>
  </si>
  <si>
    <t>264</t>
    <phoneticPr fontId="3" type="noConversion"/>
  </si>
  <si>
    <t>41</t>
    <phoneticPr fontId="3" type="noConversion"/>
  </si>
  <si>
    <t>0</t>
    <phoneticPr fontId="3" type="noConversion"/>
  </si>
  <si>
    <t>斗永線(IX23)</t>
    <phoneticPr fontId="3" type="noConversion"/>
  </si>
  <si>
    <t>北斗SS_IX</t>
    <phoneticPr fontId="3" type="noConversion"/>
  </si>
  <si>
    <t>文宗線(IX24)</t>
    <phoneticPr fontId="3" type="noConversion"/>
  </si>
  <si>
    <t>662</t>
    <phoneticPr fontId="3" type="noConversion"/>
  </si>
  <si>
    <t>733</t>
    <phoneticPr fontId="3" type="noConversion"/>
  </si>
  <si>
    <t>斗建線(IX28)</t>
    <phoneticPr fontId="3" type="noConversion"/>
  </si>
  <si>
    <t>251</t>
    <phoneticPr fontId="3" type="noConversion"/>
  </si>
  <si>
    <t>264</t>
    <phoneticPr fontId="3" type="noConversion"/>
  </si>
  <si>
    <t>104</t>
    <phoneticPr fontId="3" type="noConversion"/>
  </si>
  <si>
    <t>11:00:00</t>
    <phoneticPr fontId="3" type="noConversion"/>
  </si>
  <si>
    <t>斗鳳線(IX34)</t>
    <phoneticPr fontId="3" type="noConversion"/>
  </si>
  <si>
    <t>146</t>
    <phoneticPr fontId="3" type="noConversion"/>
  </si>
  <si>
    <t>58</t>
    <phoneticPr fontId="3" type="noConversion"/>
  </si>
  <si>
    <t>21:00:00</t>
    <phoneticPr fontId="3" type="noConversion"/>
  </si>
  <si>
    <t>20:00:00</t>
    <phoneticPr fontId="3" type="noConversion"/>
  </si>
  <si>
    <t>13:00:00</t>
    <phoneticPr fontId="3" type="noConversion"/>
  </si>
  <si>
    <t>733</t>
    <phoneticPr fontId="3" type="noConversion"/>
  </si>
  <si>
    <t xml:space="preserve"> </t>
    <phoneticPr fontId="3" type="noConversion"/>
  </si>
  <si>
    <t>19:00:00</t>
    <phoneticPr fontId="3" type="noConversion"/>
  </si>
  <si>
    <t>284</t>
    <phoneticPr fontId="3" type="noConversion"/>
  </si>
  <si>
    <t>20:00:00</t>
    <phoneticPr fontId="3" type="noConversion"/>
  </si>
  <si>
    <t>芳苑SS_IY</t>
    <phoneticPr fontId="3" type="noConversion"/>
  </si>
  <si>
    <t>120</t>
    <phoneticPr fontId="3" type="noConversion"/>
  </si>
  <si>
    <t>122</t>
    <phoneticPr fontId="3" type="noConversion"/>
  </si>
  <si>
    <t>143</t>
    <phoneticPr fontId="3" type="noConversion"/>
  </si>
  <si>
    <t>03:00:00</t>
    <phoneticPr fontId="3" type="noConversion"/>
  </si>
  <si>
    <t>8</t>
    <phoneticPr fontId="3" type="noConversion"/>
  </si>
  <si>
    <t>芳路線(IY33)</t>
    <phoneticPr fontId="3" type="noConversion"/>
  </si>
  <si>
    <t>芳苑SS_IY</t>
    <phoneticPr fontId="3" type="noConversion"/>
  </si>
  <si>
    <t>芳林線(IY34)</t>
    <phoneticPr fontId="3" type="noConversion"/>
  </si>
  <si>
    <t>104</t>
    <phoneticPr fontId="3" type="noConversion"/>
  </si>
  <si>
    <t>116</t>
    <phoneticPr fontId="3" type="noConversion"/>
  </si>
  <si>
    <t>芳苑SS_IY</t>
    <phoneticPr fontId="3" type="noConversion"/>
  </si>
  <si>
    <t xml:space="preserve"> </t>
    <phoneticPr fontId="3" type="noConversion"/>
  </si>
  <si>
    <t>16:00:00</t>
    <phoneticPr fontId="3" type="noConversion"/>
  </si>
  <si>
    <t>150</t>
    <phoneticPr fontId="3" type="noConversion"/>
  </si>
  <si>
    <t>261</t>
    <phoneticPr fontId="3" type="noConversion"/>
  </si>
  <si>
    <t>2</t>
    <phoneticPr fontId="3" type="noConversion"/>
  </si>
  <si>
    <t>芳苑SS_IY</t>
    <phoneticPr fontId="3" type="noConversion"/>
  </si>
  <si>
    <t>214</t>
    <phoneticPr fontId="3" type="noConversion"/>
  </si>
  <si>
    <t>236</t>
    <phoneticPr fontId="3" type="noConversion"/>
  </si>
  <si>
    <t>博斯(1PVY)</t>
    <phoneticPr fontId="3" type="noConversion"/>
  </si>
  <si>
    <t>00:00:00</t>
    <phoneticPr fontId="3" type="noConversion"/>
  </si>
  <si>
    <t>全興ES_IZ</t>
    <phoneticPr fontId="3" type="noConversion"/>
  </si>
  <si>
    <t>324</t>
    <phoneticPr fontId="3" type="noConversion"/>
  </si>
  <si>
    <t>全興ES_IZ</t>
    <phoneticPr fontId="3" type="noConversion"/>
  </si>
  <si>
    <t>IZ23(IZ23)</t>
    <phoneticPr fontId="3" type="noConversion"/>
  </si>
  <si>
    <t>15:00:00</t>
    <phoneticPr fontId="3" type="noConversion"/>
  </si>
  <si>
    <t>全興ES_IZ</t>
    <phoneticPr fontId="3" type="noConversion"/>
  </si>
  <si>
    <t>IZ22(IZ22)</t>
    <phoneticPr fontId="3" type="noConversion"/>
  </si>
  <si>
    <t>IZ22(IZ22)</t>
    <phoneticPr fontId="3" type="noConversion"/>
  </si>
  <si>
    <t>IZ21(IZ21)</t>
    <phoneticPr fontId="3" type="noConversion"/>
  </si>
  <si>
    <t>95</t>
    <phoneticPr fontId="3" type="noConversion"/>
  </si>
  <si>
    <t>39</t>
    <phoneticPr fontId="3" type="noConversion"/>
  </si>
  <si>
    <t>492</t>
    <phoneticPr fontId="3" type="noConversion"/>
  </si>
  <si>
    <t>468</t>
    <phoneticPr fontId="3" type="noConversion"/>
  </si>
  <si>
    <t>IZ26(IZ26)</t>
    <phoneticPr fontId="3" type="noConversion"/>
  </si>
  <si>
    <t>193</t>
    <phoneticPr fontId="3" type="noConversion"/>
  </si>
  <si>
    <t>67</t>
    <phoneticPr fontId="3" type="noConversion"/>
  </si>
  <si>
    <t>IZ25(IZ25)</t>
    <phoneticPr fontId="3" type="noConversion"/>
  </si>
  <si>
    <t>77</t>
    <phoneticPr fontId="3" type="noConversion"/>
  </si>
  <si>
    <t>142</t>
    <phoneticPr fontId="3" type="noConversion"/>
  </si>
  <si>
    <t>IZ51(IZ51)</t>
    <phoneticPr fontId="3" type="noConversion"/>
  </si>
  <si>
    <t>IZ52(IZ52)</t>
    <phoneticPr fontId="3" type="noConversion"/>
  </si>
  <si>
    <t>39</t>
    <phoneticPr fontId="3" type="noConversion"/>
  </si>
  <si>
    <t>IZ53(IZ53)</t>
    <phoneticPr fontId="3" type="noConversion"/>
  </si>
  <si>
    <t>14:00:00</t>
    <phoneticPr fontId="3" type="noConversion"/>
  </si>
  <si>
    <t>IZ54(IZ54)</t>
    <phoneticPr fontId="3" type="noConversion"/>
  </si>
  <si>
    <t>2</t>
    <phoneticPr fontId="3" type="noConversion"/>
  </si>
  <si>
    <t>IZ56(IZ56)</t>
    <phoneticPr fontId="3" type="noConversion"/>
  </si>
  <si>
    <t>#2DTR</t>
    <phoneticPr fontId="3" type="noConversion"/>
  </si>
  <si>
    <t>472</t>
    <phoneticPr fontId="3" type="noConversion"/>
  </si>
  <si>
    <t>477</t>
    <phoneticPr fontId="3" type="noConversion"/>
  </si>
  <si>
    <t>IZ61(IZ61)</t>
    <phoneticPr fontId="3" type="noConversion"/>
  </si>
  <si>
    <t>IZ61(IZ61)</t>
    <phoneticPr fontId="3" type="noConversion"/>
  </si>
  <si>
    <t>IZ62(IZ62)</t>
    <phoneticPr fontId="3" type="noConversion"/>
  </si>
  <si>
    <t>IZ64(IZ64)</t>
    <phoneticPr fontId="3" type="noConversion"/>
  </si>
  <si>
    <t>IZ65(IZ65)</t>
    <phoneticPr fontId="3" type="noConversion"/>
  </si>
  <si>
    <t>IZ66(IZ66)</t>
    <phoneticPr fontId="3" type="noConversion"/>
  </si>
  <si>
    <t>215</t>
    <phoneticPr fontId="3" type="noConversion"/>
  </si>
  <si>
    <t>IZ66</t>
    <phoneticPr fontId="3" type="noConversion"/>
  </si>
  <si>
    <t>變電所別</t>
    <phoneticPr fontId="3" type="noConversion"/>
  </si>
  <si>
    <t>變壓器或_x000D_
饋線名稱</t>
    <phoneticPr fontId="3" type="noConversion"/>
  </si>
  <si>
    <t>發生時間</t>
    <phoneticPr fontId="3" type="noConversion"/>
  </si>
  <si>
    <t>#2DTR</t>
    <phoneticPr fontId="3" type="noConversion"/>
  </si>
  <si>
    <t>彰濱ES_9A</t>
    <phoneticPr fontId="3" type="noConversion"/>
  </si>
  <si>
    <t>9A70(9A70)</t>
    <phoneticPr fontId="3" type="noConversion"/>
  </si>
  <si>
    <t>9A71(9A71)</t>
    <phoneticPr fontId="3" type="noConversion"/>
  </si>
  <si>
    <t>9A77(9A77)</t>
    <phoneticPr fontId="3" type="noConversion"/>
  </si>
  <si>
    <t>彰濱ES_9A</t>
    <phoneticPr fontId="3" type="noConversion"/>
  </si>
  <si>
    <t>9A66(9A66)</t>
    <phoneticPr fontId="3" type="noConversion"/>
  </si>
  <si>
    <t>9A51(9A51)</t>
    <phoneticPr fontId="3" type="noConversion"/>
  </si>
  <si>
    <t>9A52(9A52)</t>
    <phoneticPr fontId="3" type="noConversion"/>
  </si>
  <si>
    <t>9A55(9A55)</t>
    <phoneticPr fontId="3" type="noConversion"/>
  </si>
  <si>
    <t>9A56(9A56)</t>
    <phoneticPr fontId="3" type="noConversion"/>
  </si>
  <si>
    <t>9AE0(9AE0)</t>
    <phoneticPr fontId="3" type="noConversion"/>
  </si>
  <si>
    <t>9A67(9A67)</t>
    <phoneticPr fontId="3" type="noConversion"/>
  </si>
  <si>
    <t>線西DS_9B</t>
    <phoneticPr fontId="3" type="noConversion"/>
  </si>
  <si>
    <t>9B51(9B51)</t>
    <phoneticPr fontId="3" type="noConversion"/>
  </si>
  <si>
    <t>9B52(9B52)</t>
    <phoneticPr fontId="3" type="noConversion"/>
  </si>
  <si>
    <t>9B53(9B53)</t>
    <phoneticPr fontId="3" type="noConversion"/>
  </si>
  <si>
    <t>9B54(9B54)</t>
    <phoneticPr fontId="3" type="noConversion"/>
  </si>
  <si>
    <t>線西DS_9B</t>
    <phoneticPr fontId="3" type="noConversion"/>
  </si>
  <si>
    <t>9B56(9B56)</t>
    <phoneticPr fontId="3" type="noConversion"/>
  </si>
  <si>
    <t>線西DS_9B</t>
    <phoneticPr fontId="3" type="noConversion"/>
  </si>
  <si>
    <t>9B61(9B61)</t>
    <phoneticPr fontId="3" type="noConversion"/>
  </si>
  <si>
    <t>9B62(9B62)</t>
    <phoneticPr fontId="3" type="noConversion"/>
  </si>
  <si>
    <t>9B63(9B63)</t>
    <phoneticPr fontId="3" type="noConversion"/>
  </si>
  <si>
    <t>9B64(9B64)</t>
    <phoneticPr fontId="3" type="noConversion"/>
  </si>
  <si>
    <t>9B65(9B65)</t>
    <phoneticPr fontId="3" type="noConversion"/>
  </si>
  <si>
    <t>9B68(9B68)</t>
    <phoneticPr fontId="3" type="noConversion"/>
  </si>
  <si>
    <t>員林DS_9C</t>
    <phoneticPr fontId="3" type="noConversion"/>
  </si>
  <si>
    <t>#1ADTR</t>
    <phoneticPr fontId="3" type="noConversion"/>
  </si>
  <si>
    <t>9C20(9C20)</t>
    <phoneticPr fontId="3" type="noConversion"/>
  </si>
  <si>
    <t>9C21(9C21)</t>
    <phoneticPr fontId="3" type="noConversion"/>
  </si>
  <si>
    <t>9C22(9C22)</t>
    <phoneticPr fontId="3" type="noConversion"/>
  </si>
  <si>
    <t>9C23(9C23)</t>
    <phoneticPr fontId="3" type="noConversion"/>
  </si>
  <si>
    <t>9C24(9C24)</t>
    <phoneticPr fontId="3" type="noConversion"/>
  </si>
  <si>
    <t>#1BDTR</t>
    <phoneticPr fontId="3" type="noConversion"/>
  </si>
  <si>
    <t>員林DS_9C</t>
    <phoneticPr fontId="3" type="noConversion"/>
  </si>
  <si>
    <t>9C25(9C25)</t>
    <phoneticPr fontId="3" type="noConversion"/>
  </si>
  <si>
    <t>9C26(9C26)</t>
    <phoneticPr fontId="3" type="noConversion"/>
  </si>
  <si>
    <t>9C28(9C28)</t>
    <phoneticPr fontId="3" type="noConversion"/>
  </si>
  <si>
    <t>9C29(9C29)</t>
    <phoneticPr fontId="3" type="noConversion"/>
  </si>
  <si>
    <t>#2A1DTR</t>
    <phoneticPr fontId="3" type="noConversion"/>
  </si>
  <si>
    <t>9C30(9C30)</t>
    <phoneticPr fontId="3" type="noConversion"/>
  </si>
  <si>
    <t>9C31(9C31)</t>
    <phoneticPr fontId="3" type="noConversion"/>
  </si>
  <si>
    <t>9C32(9C32)</t>
    <phoneticPr fontId="3" type="noConversion"/>
  </si>
  <si>
    <t>#2A2DTR</t>
    <phoneticPr fontId="3" type="noConversion"/>
  </si>
  <si>
    <t>9C33(9C33)</t>
    <phoneticPr fontId="3" type="noConversion"/>
  </si>
  <si>
    <t>9C34(9C34)</t>
    <phoneticPr fontId="3" type="noConversion"/>
  </si>
  <si>
    <t>#2B1DTR</t>
    <phoneticPr fontId="3" type="noConversion"/>
  </si>
  <si>
    <t>9C35(9C35)</t>
    <phoneticPr fontId="3" type="noConversion"/>
  </si>
  <si>
    <t>9C37(9C37)</t>
    <phoneticPr fontId="3" type="noConversion"/>
  </si>
  <si>
    <t>9C38(9C38)</t>
    <phoneticPr fontId="3" type="noConversion"/>
  </si>
  <si>
    <t>9C39(9C39)</t>
    <phoneticPr fontId="3" type="noConversion"/>
  </si>
  <si>
    <t>#3ADTR</t>
    <phoneticPr fontId="3" type="noConversion"/>
  </si>
  <si>
    <t>9C40(9C40)</t>
    <phoneticPr fontId="3" type="noConversion"/>
  </si>
  <si>
    <t>9C41(9C41)</t>
    <phoneticPr fontId="3" type="noConversion"/>
  </si>
  <si>
    <t>9C42(9C42)</t>
    <phoneticPr fontId="3" type="noConversion"/>
  </si>
  <si>
    <t>9C44(9C44)</t>
    <phoneticPr fontId="3" type="noConversion"/>
  </si>
  <si>
    <t>#3BDTR</t>
    <phoneticPr fontId="3" type="noConversion"/>
  </si>
  <si>
    <t>9C45(9C45)</t>
    <phoneticPr fontId="3" type="noConversion"/>
  </si>
  <si>
    <t>9C46(9C46)</t>
    <phoneticPr fontId="3" type="noConversion"/>
  </si>
  <si>
    <t>9C48(9C48)</t>
    <phoneticPr fontId="3" type="noConversion"/>
  </si>
  <si>
    <t>9C49(9C49)</t>
    <phoneticPr fontId="3" type="noConversion"/>
  </si>
  <si>
    <t>鹿西DS_9F</t>
    <phoneticPr fontId="3" type="noConversion"/>
  </si>
  <si>
    <t>#1DTR</t>
    <phoneticPr fontId="3" type="noConversion"/>
  </si>
  <si>
    <t>鹿西DS_9F</t>
    <phoneticPr fontId="3" type="noConversion"/>
  </si>
  <si>
    <t>9F51(9F51)</t>
    <phoneticPr fontId="3" type="noConversion"/>
  </si>
  <si>
    <t>9F52(9F52)</t>
    <phoneticPr fontId="3" type="noConversion"/>
  </si>
  <si>
    <t>9F53(9F53)</t>
    <phoneticPr fontId="3" type="noConversion"/>
  </si>
  <si>
    <t>9F54(9F54)</t>
    <phoneticPr fontId="3" type="noConversion"/>
  </si>
  <si>
    <t>9F55(9F55)</t>
    <phoneticPr fontId="3" type="noConversion"/>
  </si>
  <si>
    <t>9F56(9F56)</t>
    <phoneticPr fontId="3" type="noConversion"/>
  </si>
  <si>
    <t>9F57(9F57)</t>
    <phoneticPr fontId="3" type="noConversion"/>
  </si>
  <si>
    <t>9F58(9F58)</t>
    <phoneticPr fontId="3" type="noConversion"/>
  </si>
  <si>
    <t>9F61(9F61)</t>
    <phoneticPr fontId="3" type="noConversion"/>
  </si>
  <si>
    <t>9F63(9F63)</t>
    <phoneticPr fontId="3" type="noConversion"/>
  </si>
  <si>
    <t>9F64(9F64)</t>
    <phoneticPr fontId="3" type="noConversion"/>
  </si>
  <si>
    <t>9F65(9F65)</t>
    <phoneticPr fontId="3" type="noConversion"/>
  </si>
  <si>
    <t>9F66(9F66)</t>
    <phoneticPr fontId="3" type="noConversion"/>
  </si>
  <si>
    <t>9F67(9F67)</t>
    <phoneticPr fontId="3" type="noConversion"/>
  </si>
  <si>
    <t>漢寶DS_9G</t>
    <phoneticPr fontId="3" type="noConversion"/>
  </si>
  <si>
    <t>#1ADTR</t>
    <phoneticPr fontId="3" type="noConversion"/>
  </si>
  <si>
    <t>漢寶DS_9G</t>
    <phoneticPr fontId="3" type="noConversion"/>
  </si>
  <si>
    <t>9G20(9G20)</t>
    <phoneticPr fontId="3" type="noConversion"/>
  </si>
  <si>
    <t>9G21(9G21)</t>
    <phoneticPr fontId="3" type="noConversion"/>
  </si>
  <si>
    <t>9G22(9G22)</t>
    <phoneticPr fontId="3" type="noConversion"/>
  </si>
  <si>
    <t>9G23(9G23)</t>
    <phoneticPr fontId="3" type="noConversion"/>
  </si>
  <si>
    <t>9G24(9G24)</t>
    <phoneticPr fontId="3" type="noConversion"/>
  </si>
  <si>
    <t>#1BDTR</t>
    <phoneticPr fontId="3" type="noConversion"/>
  </si>
  <si>
    <t>9G26(9G26)</t>
    <phoneticPr fontId="3" type="noConversion"/>
  </si>
  <si>
    <t>9G27(9G27)</t>
    <phoneticPr fontId="3" type="noConversion"/>
  </si>
  <si>
    <t>9G28(9G28)</t>
    <phoneticPr fontId="3" type="noConversion"/>
  </si>
  <si>
    <t>9G29(9G29)</t>
    <phoneticPr fontId="3" type="noConversion"/>
  </si>
  <si>
    <t>#2ADTR</t>
    <phoneticPr fontId="3" type="noConversion"/>
  </si>
  <si>
    <t>9G30(9G30)</t>
    <phoneticPr fontId="3" type="noConversion"/>
  </si>
  <si>
    <t>9G31(9G31)</t>
    <phoneticPr fontId="3" type="noConversion"/>
  </si>
  <si>
    <t>9G32(9G32)</t>
    <phoneticPr fontId="3" type="noConversion"/>
  </si>
  <si>
    <t>9G33(9G33)</t>
    <phoneticPr fontId="3" type="noConversion"/>
  </si>
  <si>
    <t>9G34(9G34)</t>
    <phoneticPr fontId="3" type="noConversion"/>
  </si>
  <si>
    <t>9G35(9G35)</t>
    <phoneticPr fontId="3" type="noConversion"/>
  </si>
  <si>
    <t>9G36(9G36)</t>
    <phoneticPr fontId="3" type="noConversion"/>
  </si>
  <si>
    <t>9G37(9G37)</t>
    <phoneticPr fontId="3" type="noConversion"/>
  </si>
  <si>
    <t>9G38(9G38)</t>
    <phoneticPr fontId="3" type="noConversion"/>
  </si>
  <si>
    <t>9G39(9G39)</t>
    <phoneticPr fontId="3" type="noConversion"/>
  </si>
  <si>
    <t>立風2(9GE9)</t>
    <phoneticPr fontId="3" type="noConversion"/>
  </si>
  <si>
    <t>9GE3(9GE3)</t>
    <phoneticPr fontId="3" type="noConversion"/>
  </si>
  <si>
    <t>北苑(9GE1)</t>
    <phoneticPr fontId="3" type="noConversion"/>
  </si>
  <si>
    <t>星寶(9GE0)</t>
    <phoneticPr fontId="3" type="noConversion"/>
  </si>
  <si>
    <t>9GE7(9GE7)</t>
    <phoneticPr fontId="3" type="noConversion"/>
  </si>
  <si>
    <t>彰旺(9GE5)</t>
    <phoneticPr fontId="3" type="noConversion"/>
  </si>
  <si>
    <t>草港DS_9H</t>
    <phoneticPr fontId="3" type="noConversion"/>
  </si>
  <si>
    <t>#2ADTR</t>
    <phoneticPr fontId="3" type="noConversion"/>
  </si>
  <si>
    <t>9H20(9H20)</t>
    <phoneticPr fontId="3" type="noConversion"/>
  </si>
  <si>
    <t>下港線(9H21)</t>
    <phoneticPr fontId="3" type="noConversion"/>
  </si>
  <si>
    <t>草塭線(9H22)</t>
    <phoneticPr fontId="3" type="noConversion"/>
  </si>
  <si>
    <t>草港DS_9H</t>
    <phoneticPr fontId="3" type="noConversion"/>
  </si>
  <si>
    <t>崙尾線(9H23)</t>
    <phoneticPr fontId="3" type="noConversion"/>
  </si>
  <si>
    <t>崙草線(9H24)</t>
    <phoneticPr fontId="3" type="noConversion"/>
  </si>
  <si>
    <t>南勢線(9H25)</t>
    <phoneticPr fontId="3" type="noConversion"/>
  </si>
  <si>
    <t>草洋線(9H26)</t>
    <phoneticPr fontId="3" type="noConversion"/>
  </si>
  <si>
    <t>草港線(9H27)</t>
    <phoneticPr fontId="3" type="noConversion"/>
  </si>
  <si>
    <t>草莊線(9H28)</t>
    <phoneticPr fontId="3" type="noConversion"/>
  </si>
  <si>
    <t>草東線(9H29)</t>
    <phoneticPr fontId="3" type="noConversion"/>
  </si>
  <si>
    <t>#3ADTR</t>
    <phoneticPr fontId="3" type="noConversion"/>
  </si>
  <si>
    <t>9H30(9H30)</t>
    <phoneticPr fontId="3" type="noConversion"/>
  </si>
  <si>
    <t>西崙線(9H31)</t>
    <phoneticPr fontId="3" type="noConversion"/>
  </si>
  <si>
    <t>草一線(9H32)</t>
    <phoneticPr fontId="3" type="noConversion"/>
  </si>
  <si>
    <t>草鹿線(9H33)</t>
    <phoneticPr fontId="3" type="noConversion"/>
  </si>
  <si>
    <t>頂山線(9H34)</t>
    <phoneticPr fontId="3" type="noConversion"/>
  </si>
  <si>
    <t>草中線(9H35)</t>
    <phoneticPr fontId="3" type="noConversion"/>
  </si>
  <si>
    <t>草子線(9H36)</t>
    <phoneticPr fontId="3" type="noConversion"/>
  </si>
  <si>
    <t>東正線(9H37)</t>
    <phoneticPr fontId="3" type="noConversion"/>
  </si>
  <si>
    <t>草嶺線(9H38)</t>
    <phoneticPr fontId="3" type="noConversion"/>
  </si>
  <si>
    <t>草伸線(9H39)</t>
    <phoneticPr fontId="3" type="noConversion"/>
  </si>
  <si>
    <t>福興DS_9I</t>
    <phoneticPr fontId="3" type="noConversion"/>
  </si>
  <si>
    <t>9I20(9I20)</t>
    <phoneticPr fontId="3" type="noConversion"/>
  </si>
  <si>
    <t>福興DS_9I</t>
    <phoneticPr fontId="3" type="noConversion"/>
  </si>
  <si>
    <t>9I21(9I21)</t>
    <phoneticPr fontId="3" type="noConversion"/>
  </si>
  <si>
    <t>9I22(9I22)</t>
    <phoneticPr fontId="3" type="noConversion"/>
  </si>
  <si>
    <t>9I23(9I23)</t>
    <phoneticPr fontId="3" type="noConversion"/>
  </si>
  <si>
    <t>9I25(9I25)</t>
    <phoneticPr fontId="3" type="noConversion"/>
  </si>
  <si>
    <t>9I39(9I39)</t>
    <phoneticPr fontId="3" type="noConversion"/>
  </si>
  <si>
    <t>9I38(9I38)</t>
    <phoneticPr fontId="3" type="noConversion"/>
  </si>
  <si>
    <t>9I37(9I37)</t>
    <phoneticPr fontId="3" type="noConversion"/>
  </si>
  <si>
    <t>9I36(9I36)</t>
    <phoneticPr fontId="3" type="noConversion"/>
  </si>
  <si>
    <t>9I27(9I27)</t>
    <phoneticPr fontId="3" type="noConversion"/>
  </si>
  <si>
    <t>9I28(9I28)</t>
    <phoneticPr fontId="3" type="noConversion"/>
  </si>
  <si>
    <t>9I29(9I29)</t>
    <phoneticPr fontId="3" type="noConversion"/>
  </si>
  <si>
    <t>#2BDTR</t>
    <phoneticPr fontId="3" type="noConversion"/>
  </si>
  <si>
    <t>9I34(9I34)</t>
    <phoneticPr fontId="3" type="noConversion"/>
  </si>
  <si>
    <t>9I32(9I32)</t>
    <phoneticPr fontId="3" type="noConversion"/>
  </si>
  <si>
    <t>9I31(9I31)</t>
    <phoneticPr fontId="3" type="noConversion"/>
  </si>
  <si>
    <t>埔鹽SS_9J</t>
    <phoneticPr fontId="3" type="noConversion"/>
  </si>
  <si>
    <t>#1MTR</t>
    <phoneticPr fontId="3" type="noConversion"/>
  </si>
  <si>
    <t>埔鹽SS_9J</t>
    <phoneticPr fontId="3" type="noConversion"/>
  </si>
  <si>
    <t>9J11(9J11)</t>
    <phoneticPr fontId="3" type="noConversion"/>
  </si>
  <si>
    <t>9J12(9J12)</t>
    <phoneticPr fontId="3" type="noConversion"/>
  </si>
  <si>
    <t>9J13(9J13)</t>
    <phoneticPr fontId="3" type="noConversion"/>
  </si>
  <si>
    <t>9J14(9J14)</t>
    <phoneticPr fontId="3" type="noConversion"/>
  </si>
  <si>
    <t>9J15(9J15)</t>
    <phoneticPr fontId="3" type="noConversion"/>
  </si>
  <si>
    <t>#2MTR</t>
    <phoneticPr fontId="3" type="noConversion"/>
  </si>
  <si>
    <t>9J21(9J21)</t>
    <phoneticPr fontId="3" type="noConversion"/>
  </si>
  <si>
    <t>9J22(9J22)</t>
    <phoneticPr fontId="3" type="noConversion"/>
  </si>
  <si>
    <t>9J25(9J25)</t>
    <phoneticPr fontId="3" type="noConversion"/>
  </si>
  <si>
    <t>#3MTR</t>
    <phoneticPr fontId="3" type="noConversion"/>
  </si>
  <si>
    <t>9J31(9J31)</t>
    <phoneticPr fontId="3" type="noConversion"/>
  </si>
  <si>
    <t>9J34(9J34)</t>
    <phoneticPr fontId="3" type="noConversion"/>
  </si>
  <si>
    <t>9J35(9J35)</t>
    <phoneticPr fontId="3" type="noConversion"/>
  </si>
  <si>
    <t>大霞DS_9K</t>
    <phoneticPr fontId="3" type="noConversion"/>
  </si>
  <si>
    <t>9K21(9K21)</t>
    <phoneticPr fontId="3" type="noConversion"/>
  </si>
  <si>
    <t>9K22(9K22)</t>
    <phoneticPr fontId="3" type="noConversion"/>
  </si>
  <si>
    <t>9K23(9K23)</t>
    <phoneticPr fontId="3" type="noConversion"/>
  </si>
  <si>
    <t>大霞DS_9K</t>
    <phoneticPr fontId="3" type="noConversion"/>
  </si>
  <si>
    <t>9K24(9K24)</t>
    <phoneticPr fontId="3" type="noConversion"/>
  </si>
  <si>
    <t>9K25(9K25)</t>
    <phoneticPr fontId="3" type="noConversion"/>
  </si>
  <si>
    <t>9K27(9K27)</t>
    <phoneticPr fontId="3" type="noConversion"/>
  </si>
  <si>
    <t>9K28(9K28)</t>
    <phoneticPr fontId="3" type="noConversion"/>
  </si>
  <si>
    <t>9K29(9K29)</t>
    <phoneticPr fontId="3" type="noConversion"/>
  </si>
  <si>
    <t>9K30(9K30)</t>
    <phoneticPr fontId="3" type="noConversion"/>
  </si>
  <si>
    <t>9K31(9K31)</t>
    <phoneticPr fontId="3" type="noConversion"/>
  </si>
  <si>
    <t>9K32(9K32)</t>
    <phoneticPr fontId="3" type="noConversion"/>
  </si>
  <si>
    <t>9K33(9K33)</t>
    <phoneticPr fontId="3" type="noConversion"/>
  </si>
  <si>
    <t>9K34(9K34)</t>
    <phoneticPr fontId="3" type="noConversion"/>
  </si>
  <si>
    <t>9K35(9K35)</t>
    <phoneticPr fontId="3" type="noConversion"/>
  </si>
  <si>
    <t>9K37(9K37)</t>
    <phoneticPr fontId="3" type="noConversion"/>
  </si>
  <si>
    <t>9K38(9K38)</t>
    <phoneticPr fontId="3" type="noConversion"/>
  </si>
  <si>
    <t>9K39(9K39)</t>
    <phoneticPr fontId="3" type="noConversion"/>
  </si>
  <si>
    <t>9K40(9K40)</t>
    <phoneticPr fontId="3" type="noConversion"/>
  </si>
  <si>
    <t>大城DS_9L</t>
    <phoneticPr fontId="3" type="noConversion"/>
  </si>
  <si>
    <t>大城DS_9L</t>
    <phoneticPr fontId="3" type="noConversion"/>
  </si>
  <si>
    <t>9L21(9L21)</t>
    <phoneticPr fontId="3" type="noConversion"/>
  </si>
  <si>
    <t>9L24(9L24)</t>
    <phoneticPr fontId="3" type="noConversion"/>
  </si>
  <si>
    <t>9L25(9L25)</t>
    <phoneticPr fontId="3" type="noConversion"/>
  </si>
  <si>
    <t>9L26(9L26)</t>
    <phoneticPr fontId="3" type="noConversion"/>
  </si>
  <si>
    <t>9L27(9L27)</t>
    <phoneticPr fontId="3" type="noConversion"/>
  </si>
  <si>
    <t>9L28(9L28)</t>
    <phoneticPr fontId="3" type="noConversion"/>
  </si>
  <si>
    <t>9L29(9L29)</t>
    <phoneticPr fontId="3" type="noConversion"/>
  </si>
  <si>
    <t>9L30(9L30)</t>
    <phoneticPr fontId="3" type="noConversion"/>
  </si>
  <si>
    <t>9L31(9L31)</t>
    <phoneticPr fontId="3" type="noConversion"/>
  </si>
  <si>
    <t>9L32(9L32)</t>
    <phoneticPr fontId="3" type="noConversion"/>
  </si>
  <si>
    <t>9L33(9L33)</t>
    <phoneticPr fontId="3" type="noConversion"/>
  </si>
  <si>
    <t>9L35(9L35)</t>
    <phoneticPr fontId="3" type="noConversion"/>
  </si>
  <si>
    <t>#2BDTR</t>
    <phoneticPr fontId="3" type="noConversion"/>
  </si>
  <si>
    <t>9L36(9L36)</t>
    <phoneticPr fontId="3" type="noConversion"/>
  </si>
  <si>
    <t>9L39(9L39)</t>
    <phoneticPr fontId="3" type="noConversion"/>
  </si>
  <si>
    <t>9L40(9L40)</t>
    <phoneticPr fontId="3" type="noConversion"/>
  </si>
  <si>
    <t>彰林ES_9M</t>
    <phoneticPr fontId="3" type="noConversion"/>
  </si>
  <si>
    <t>彰林ES_9M</t>
    <phoneticPr fontId="3" type="noConversion"/>
  </si>
  <si>
    <t>9M22(9M22)</t>
    <phoneticPr fontId="3" type="noConversion"/>
  </si>
  <si>
    <t>9M24(9M24)</t>
    <phoneticPr fontId="3" type="noConversion"/>
  </si>
  <si>
    <t>9M25(9M25)</t>
    <phoneticPr fontId="3" type="noConversion"/>
  </si>
  <si>
    <t>9M26(9M26)</t>
    <phoneticPr fontId="3" type="noConversion"/>
  </si>
  <si>
    <t>9M28(9M28)</t>
    <phoneticPr fontId="3" type="noConversion"/>
  </si>
  <si>
    <t>9M29(9M29)</t>
    <phoneticPr fontId="3" type="noConversion"/>
  </si>
  <si>
    <t>9M32(9M32)</t>
    <phoneticPr fontId="3" type="noConversion"/>
  </si>
  <si>
    <t>9M33(9M33)</t>
    <phoneticPr fontId="3" type="noConversion"/>
  </si>
  <si>
    <t>9M35(9M35)</t>
    <phoneticPr fontId="3" type="noConversion"/>
  </si>
  <si>
    <t>9M36(9M36)</t>
    <phoneticPr fontId="3" type="noConversion"/>
  </si>
  <si>
    <t>9M37(9M37)</t>
    <phoneticPr fontId="3" type="noConversion"/>
  </si>
  <si>
    <t>9M38(9M38)</t>
    <phoneticPr fontId="3" type="noConversion"/>
  </si>
  <si>
    <t>9M39(9M39)</t>
    <phoneticPr fontId="3" type="noConversion"/>
  </si>
  <si>
    <t>#3MTR</t>
    <phoneticPr fontId="3" type="noConversion"/>
  </si>
  <si>
    <t>彰竹DS_9N</t>
    <phoneticPr fontId="3" type="noConversion"/>
  </si>
  <si>
    <t>9N20(9N20)</t>
    <phoneticPr fontId="3" type="noConversion"/>
  </si>
  <si>
    <t>9N22(9N22)</t>
    <phoneticPr fontId="3" type="noConversion"/>
  </si>
  <si>
    <t>9N23(9N23)</t>
    <phoneticPr fontId="3" type="noConversion"/>
  </si>
  <si>
    <t>9N24(9N24)</t>
    <phoneticPr fontId="3" type="noConversion"/>
  </si>
  <si>
    <t>9N25(9N25)</t>
    <phoneticPr fontId="3" type="noConversion"/>
  </si>
  <si>
    <t>彰竹DS_9N</t>
    <phoneticPr fontId="3" type="noConversion"/>
  </si>
  <si>
    <t>9N26(9N26)</t>
    <phoneticPr fontId="3" type="noConversion"/>
  </si>
  <si>
    <t>9N27(9N27)</t>
    <phoneticPr fontId="3" type="noConversion"/>
  </si>
  <si>
    <t>9N28(9N28)</t>
    <phoneticPr fontId="3" type="noConversion"/>
  </si>
  <si>
    <t>花壇DS_9P</t>
    <phoneticPr fontId="3" type="noConversion"/>
  </si>
  <si>
    <t>9P10(9P10)</t>
    <phoneticPr fontId="3" type="noConversion"/>
  </si>
  <si>
    <t>9P11(9P11)</t>
    <phoneticPr fontId="3" type="noConversion"/>
  </si>
  <si>
    <t>9P12(9P12)</t>
    <phoneticPr fontId="3" type="noConversion"/>
  </si>
  <si>
    <t>9P13(9P13)</t>
    <phoneticPr fontId="3" type="noConversion"/>
  </si>
  <si>
    <t>花壇DS_9P</t>
    <phoneticPr fontId="3" type="noConversion"/>
  </si>
  <si>
    <t>9P15(9P15)</t>
    <phoneticPr fontId="3" type="noConversion"/>
  </si>
  <si>
    <t>9P16(9P16)</t>
    <phoneticPr fontId="3" type="noConversion"/>
  </si>
  <si>
    <t>9P17(9P17)</t>
    <phoneticPr fontId="3" type="noConversion"/>
  </si>
  <si>
    <t>9P18(9P18)</t>
    <phoneticPr fontId="3" type="noConversion"/>
  </si>
  <si>
    <t>9P19(9P19)</t>
    <phoneticPr fontId="3" type="noConversion"/>
  </si>
  <si>
    <t>9P20(9P20)</t>
    <phoneticPr fontId="3" type="noConversion"/>
  </si>
  <si>
    <t>9P21(9P21)</t>
    <phoneticPr fontId="3" type="noConversion"/>
  </si>
  <si>
    <t>9P22(9P22)</t>
    <phoneticPr fontId="3" type="noConversion"/>
  </si>
  <si>
    <t>9P24(9P24)</t>
    <phoneticPr fontId="3" type="noConversion"/>
  </si>
  <si>
    <t>9P26(9P26)</t>
    <phoneticPr fontId="3" type="noConversion"/>
  </si>
  <si>
    <t>9P27(9P27)</t>
    <phoneticPr fontId="3" type="noConversion"/>
  </si>
  <si>
    <t>9P29(9P29)</t>
    <phoneticPr fontId="3" type="noConversion"/>
  </si>
  <si>
    <t>彰新DS_IA</t>
    <phoneticPr fontId="3" type="noConversion"/>
  </si>
  <si>
    <t>彰新DS_IA</t>
    <phoneticPr fontId="3" type="noConversion"/>
  </si>
  <si>
    <t>北部線(IA37)</t>
    <phoneticPr fontId="3" type="noConversion"/>
  </si>
  <si>
    <t>磚瑤線(IA30)</t>
    <phoneticPr fontId="3" type="noConversion"/>
  </si>
  <si>
    <t>彰茂線(IA35)</t>
    <phoneticPr fontId="3" type="noConversion"/>
  </si>
  <si>
    <t>阿夷線(IA24)</t>
    <phoneticPr fontId="3" type="noConversion"/>
  </si>
  <si>
    <t>新庄線(IA29)</t>
    <phoneticPr fontId="3" type="noConversion"/>
  </si>
  <si>
    <t>犁盛線(IA33)</t>
    <phoneticPr fontId="3" type="noConversion"/>
  </si>
  <si>
    <t>成功線(IA36)</t>
    <phoneticPr fontId="3" type="noConversion"/>
  </si>
  <si>
    <t>辭修線(IA27)</t>
    <phoneticPr fontId="3" type="noConversion"/>
  </si>
  <si>
    <t>泰和線(IA26)</t>
    <phoneticPr fontId="3" type="noConversion"/>
  </si>
  <si>
    <t>大成線(IA22)</t>
    <phoneticPr fontId="3" type="noConversion"/>
  </si>
  <si>
    <t>北建線(IA38)</t>
    <phoneticPr fontId="3" type="noConversion"/>
  </si>
  <si>
    <t>北廠線(IA21)</t>
    <phoneticPr fontId="3" type="noConversion"/>
  </si>
  <si>
    <t>北美線(IA25)</t>
    <phoneticPr fontId="3" type="noConversion"/>
  </si>
  <si>
    <t>中圍線(IA20)</t>
    <phoneticPr fontId="3" type="noConversion"/>
  </si>
  <si>
    <t>國聖線(IA40)</t>
    <phoneticPr fontId="3" type="noConversion"/>
  </si>
  <si>
    <t>忠孝線(IA41)</t>
    <phoneticPr fontId="3" type="noConversion"/>
  </si>
  <si>
    <t>建國線(IA42)</t>
    <phoneticPr fontId="3" type="noConversion"/>
  </si>
  <si>
    <t>東頭線(IA44)</t>
    <phoneticPr fontId="3" type="noConversion"/>
  </si>
  <si>
    <t>卦山線(IA47)</t>
    <phoneticPr fontId="3" type="noConversion"/>
  </si>
  <si>
    <t>保警線(IA48)</t>
    <phoneticPr fontId="3" type="noConversion"/>
  </si>
  <si>
    <t>西勢線(IA49)</t>
    <phoneticPr fontId="3" type="noConversion"/>
  </si>
  <si>
    <t>鹿港SS_IB</t>
    <phoneticPr fontId="3" type="noConversion"/>
  </si>
  <si>
    <t>#1MTR</t>
    <phoneticPr fontId="3" type="noConversion"/>
  </si>
  <si>
    <t>二港線(IB20)</t>
    <phoneticPr fontId="3" type="noConversion"/>
  </si>
  <si>
    <t>鹿港SS_IB</t>
    <phoneticPr fontId="3" type="noConversion"/>
  </si>
  <si>
    <t>下庄線(IB30)</t>
    <phoneticPr fontId="3" type="noConversion"/>
  </si>
  <si>
    <t>鹿一線(IB31)</t>
    <phoneticPr fontId="3" type="noConversion"/>
  </si>
  <si>
    <t>橋頭線(IB21)</t>
    <phoneticPr fontId="3" type="noConversion"/>
  </si>
  <si>
    <t>#2MTR</t>
    <phoneticPr fontId="3" type="noConversion"/>
  </si>
  <si>
    <t>鹿三線(IB33)</t>
    <phoneticPr fontId="3" type="noConversion"/>
  </si>
  <si>
    <t>鹽場線(IB25)</t>
    <phoneticPr fontId="3" type="noConversion"/>
  </si>
  <si>
    <t>龍山線(IB28)</t>
    <phoneticPr fontId="3" type="noConversion"/>
  </si>
  <si>
    <t>鹿溪線(IB24)</t>
    <phoneticPr fontId="3" type="noConversion"/>
  </si>
  <si>
    <t>鹿東線(IB27)</t>
    <phoneticPr fontId="3" type="noConversion"/>
  </si>
  <si>
    <t>永豐線(IB34)</t>
    <phoneticPr fontId="3" type="noConversion"/>
  </si>
  <si>
    <t>鹿管線(IB29)</t>
    <phoneticPr fontId="3" type="noConversion"/>
  </si>
  <si>
    <t>鹿二線(IB32)</t>
    <phoneticPr fontId="3" type="noConversion"/>
  </si>
  <si>
    <t>頂厝線(IB26)</t>
    <phoneticPr fontId="3" type="noConversion"/>
  </si>
  <si>
    <t>鹿中線(IB23)</t>
    <phoneticPr fontId="3" type="noConversion"/>
  </si>
  <si>
    <t>員林SS_IC</t>
    <phoneticPr fontId="3" type="noConversion"/>
  </si>
  <si>
    <t>西寮線(ID20)</t>
    <phoneticPr fontId="3" type="noConversion"/>
  </si>
  <si>
    <t>溪湖SS_ID</t>
    <phoneticPr fontId="3" type="noConversion"/>
  </si>
  <si>
    <t>湖南線(ID23)</t>
    <phoneticPr fontId="3" type="noConversion"/>
  </si>
  <si>
    <t>溪湖SS_ID</t>
    <phoneticPr fontId="3" type="noConversion"/>
  </si>
  <si>
    <t>溪湖線(ID28)</t>
    <phoneticPr fontId="3" type="noConversion"/>
  </si>
  <si>
    <t>湳底線(ID26)</t>
    <phoneticPr fontId="3" type="noConversion"/>
  </si>
  <si>
    <t>湖北線(ID31)</t>
    <phoneticPr fontId="3" type="noConversion"/>
  </si>
  <si>
    <t>湖中線(ID30)</t>
    <phoneticPr fontId="3" type="noConversion"/>
  </si>
  <si>
    <t>溪東線(ID24)</t>
    <phoneticPr fontId="3" type="noConversion"/>
  </si>
  <si>
    <t>二重線(ID21)</t>
    <phoneticPr fontId="3" type="noConversion"/>
  </si>
  <si>
    <t>南新線(ID29)</t>
    <phoneticPr fontId="3" type="noConversion"/>
  </si>
  <si>
    <t>東寮線(ID25)</t>
    <phoneticPr fontId="3" type="noConversion"/>
  </si>
  <si>
    <t>巫厝線(ID27)</t>
    <phoneticPr fontId="3" type="noConversion"/>
  </si>
  <si>
    <t>湖西線(ID22)</t>
    <phoneticPr fontId="3" type="noConversion"/>
  </si>
  <si>
    <t>F14(F14)</t>
    <phoneticPr fontId="3" type="noConversion"/>
  </si>
  <si>
    <t>F15(F15)</t>
    <phoneticPr fontId="3" type="noConversion"/>
  </si>
  <si>
    <t>二林SS_IE</t>
    <phoneticPr fontId="3" type="noConversion"/>
  </si>
  <si>
    <t>永安線(IE25)</t>
    <phoneticPr fontId="3" type="noConversion"/>
  </si>
  <si>
    <t>溝頭線(IE24)</t>
    <phoneticPr fontId="3" type="noConversion"/>
  </si>
  <si>
    <t>二林SS_IE</t>
    <phoneticPr fontId="3" type="noConversion"/>
  </si>
  <si>
    <t>中西線(IE21)</t>
    <phoneticPr fontId="3" type="noConversion"/>
  </si>
  <si>
    <t>埤北線(IE27)</t>
    <phoneticPr fontId="3" type="noConversion"/>
  </si>
  <si>
    <t>西斗線(IE22)</t>
    <phoneticPr fontId="3" type="noConversion"/>
  </si>
  <si>
    <t>北平線(IE23)</t>
    <phoneticPr fontId="3" type="noConversion"/>
  </si>
  <si>
    <t>廣西線(IE28)</t>
    <phoneticPr fontId="3" type="noConversion"/>
  </si>
  <si>
    <t>三合線(IE20)</t>
    <phoneticPr fontId="3" type="noConversion"/>
  </si>
  <si>
    <t>舊社線(IE26)</t>
    <phoneticPr fontId="3" type="noConversion"/>
  </si>
  <si>
    <t>東興線(IE29)</t>
    <phoneticPr fontId="3" type="noConversion"/>
  </si>
  <si>
    <t>溪州SS_IF</t>
    <phoneticPr fontId="3" type="noConversion"/>
  </si>
  <si>
    <t>田頭線(IF30)</t>
    <phoneticPr fontId="3" type="noConversion"/>
  </si>
  <si>
    <t>溪工線(IF33)</t>
    <phoneticPr fontId="3" type="noConversion"/>
  </si>
  <si>
    <t>農場線(IF34)</t>
    <phoneticPr fontId="3" type="noConversion"/>
  </si>
  <si>
    <t>潮洋線(IF22)</t>
    <phoneticPr fontId="3" type="noConversion"/>
  </si>
  <si>
    <t>溪州SS_IF</t>
    <phoneticPr fontId="3" type="noConversion"/>
  </si>
  <si>
    <t>路口線(IF23)</t>
    <phoneticPr fontId="3" type="noConversion"/>
  </si>
  <si>
    <t>溪竹線(IF31)</t>
    <phoneticPr fontId="3" type="noConversion"/>
  </si>
  <si>
    <t>埤工線(IF24)</t>
    <phoneticPr fontId="3" type="noConversion"/>
  </si>
  <si>
    <t>埔尾線(IF26)</t>
    <phoneticPr fontId="3" type="noConversion"/>
  </si>
  <si>
    <t>IF35(IF35)</t>
    <phoneticPr fontId="3" type="noConversion"/>
  </si>
  <si>
    <t>IF39(IF39)</t>
    <phoneticPr fontId="3" type="noConversion"/>
  </si>
  <si>
    <t>IF37(IF37)</t>
    <phoneticPr fontId="3" type="noConversion"/>
  </si>
  <si>
    <t>IF38(IF38)</t>
    <phoneticPr fontId="3" type="noConversion"/>
  </si>
  <si>
    <t>IF36(IF36)</t>
    <phoneticPr fontId="3" type="noConversion"/>
  </si>
  <si>
    <t>元埔線(IF27)</t>
    <phoneticPr fontId="3" type="noConversion"/>
  </si>
  <si>
    <t>溪斗線(IF20)</t>
    <phoneticPr fontId="3" type="noConversion"/>
  </si>
  <si>
    <t>南州線(IF28)</t>
    <phoneticPr fontId="3" type="noConversion"/>
  </si>
  <si>
    <t>溪林線(IF32)</t>
    <phoneticPr fontId="3" type="noConversion"/>
  </si>
  <si>
    <t>合興線(IF29)</t>
    <phoneticPr fontId="3" type="noConversion"/>
  </si>
  <si>
    <t>田中DS_IG</t>
    <phoneticPr fontId="3" type="noConversion"/>
  </si>
  <si>
    <t>田中DS_IG</t>
    <phoneticPr fontId="3" type="noConversion"/>
  </si>
  <si>
    <t>IG30(IG30)</t>
    <phoneticPr fontId="3" type="noConversion"/>
  </si>
  <si>
    <t>IG32(IG32)</t>
    <phoneticPr fontId="3" type="noConversion"/>
  </si>
  <si>
    <t>IG33(IG33)</t>
    <phoneticPr fontId="3" type="noConversion"/>
  </si>
  <si>
    <t>IG34(IG34)</t>
    <phoneticPr fontId="3" type="noConversion"/>
  </si>
  <si>
    <t>IG36(IG36)</t>
    <phoneticPr fontId="3" type="noConversion"/>
  </si>
  <si>
    <t>IG37(IG37)</t>
    <phoneticPr fontId="3" type="noConversion"/>
  </si>
  <si>
    <t>IG38(IG38)</t>
    <phoneticPr fontId="3" type="noConversion"/>
  </si>
  <si>
    <t>IG39(IG39)</t>
    <phoneticPr fontId="3" type="noConversion"/>
  </si>
  <si>
    <t>IG41(IG41)</t>
    <phoneticPr fontId="3" type="noConversion"/>
  </si>
  <si>
    <t>IG42(IG42)</t>
    <phoneticPr fontId="3" type="noConversion"/>
  </si>
  <si>
    <t>#2A2DTR</t>
    <phoneticPr fontId="3" type="noConversion"/>
  </si>
  <si>
    <t>IG43(IG43)</t>
    <phoneticPr fontId="3" type="noConversion"/>
  </si>
  <si>
    <t>IG44(IG44)</t>
    <phoneticPr fontId="3" type="noConversion"/>
  </si>
  <si>
    <t>#2B1DTR</t>
    <phoneticPr fontId="3" type="noConversion"/>
  </si>
  <si>
    <t>IG45(IG45)</t>
    <phoneticPr fontId="3" type="noConversion"/>
  </si>
  <si>
    <t>#2B2DTR</t>
    <phoneticPr fontId="3" type="noConversion"/>
  </si>
  <si>
    <t>IG48(IG48)</t>
    <phoneticPr fontId="3" type="noConversion"/>
  </si>
  <si>
    <t>IG49(IG49)</t>
    <phoneticPr fontId="3" type="noConversion"/>
  </si>
  <si>
    <t>彰西SS_IH</t>
    <phoneticPr fontId="3" type="noConversion"/>
  </si>
  <si>
    <t>西鎮線(IH27)</t>
    <phoneticPr fontId="3" type="noConversion"/>
  </si>
  <si>
    <t>西美線(IH21)</t>
    <phoneticPr fontId="3" type="noConversion"/>
  </si>
  <si>
    <t>下湳線(IH24)</t>
    <phoneticPr fontId="3" type="noConversion"/>
  </si>
  <si>
    <t>西溝線(IH28)</t>
    <phoneticPr fontId="3" type="noConversion"/>
  </si>
  <si>
    <t>建和線(IH33)</t>
    <phoneticPr fontId="3" type="noConversion"/>
  </si>
  <si>
    <t>中華線(IH32)</t>
    <phoneticPr fontId="3" type="noConversion"/>
  </si>
  <si>
    <t>崙平線(IH35)</t>
    <phoneticPr fontId="3" type="noConversion"/>
  </si>
  <si>
    <t>彰西SS_IH</t>
    <phoneticPr fontId="3" type="noConversion"/>
  </si>
  <si>
    <t>西南線(IH29)</t>
    <phoneticPr fontId="3" type="noConversion"/>
  </si>
  <si>
    <t>源埤線(IH22)</t>
    <phoneticPr fontId="3" type="noConversion"/>
  </si>
  <si>
    <t>西華線(IH26)</t>
    <phoneticPr fontId="3" type="noConversion"/>
  </si>
  <si>
    <t>後港線(IH20)</t>
    <phoneticPr fontId="3" type="noConversion"/>
  </si>
  <si>
    <t>彰南SS_II</t>
    <phoneticPr fontId="3" type="noConversion"/>
  </si>
  <si>
    <t>縣府線(II22)</t>
    <phoneticPr fontId="3" type="noConversion"/>
  </si>
  <si>
    <t>西門線(II25)</t>
    <phoneticPr fontId="3" type="noConversion"/>
  </si>
  <si>
    <t>新生線(II20)</t>
    <phoneticPr fontId="3" type="noConversion"/>
  </si>
  <si>
    <t>彰南SS_II</t>
    <phoneticPr fontId="3" type="noConversion"/>
  </si>
  <si>
    <t>南興線(II26)</t>
    <phoneticPr fontId="3" type="noConversion"/>
  </si>
  <si>
    <t>南和線(II27)</t>
    <phoneticPr fontId="3" type="noConversion"/>
  </si>
  <si>
    <t>民權線(II34)</t>
    <phoneticPr fontId="3" type="noConversion"/>
  </si>
  <si>
    <t>虎山線(II30)</t>
    <phoneticPr fontId="3" type="noConversion"/>
  </si>
  <si>
    <t>民族線(II31)</t>
    <phoneticPr fontId="3" type="noConversion"/>
  </si>
  <si>
    <t>大埔線(II28)</t>
    <phoneticPr fontId="3" type="noConversion"/>
  </si>
  <si>
    <t>建寶線(II24)</t>
    <phoneticPr fontId="3" type="noConversion"/>
  </si>
  <si>
    <t>天祥線(II33)</t>
    <phoneticPr fontId="3" type="noConversion"/>
  </si>
  <si>
    <t>南瑤線(II21)</t>
    <phoneticPr fontId="3" type="noConversion"/>
  </si>
  <si>
    <t>口庄線(II29)</t>
    <phoneticPr fontId="3" type="noConversion"/>
  </si>
  <si>
    <t>田寮線(II23)</t>
    <phoneticPr fontId="3" type="noConversion"/>
  </si>
  <si>
    <t>和美SS_IJ</t>
    <phoneticPr fontId="3" type="noConversion"/>
  </si>
  <si>
    <t>和美SS_IJ</t>
    <phoneticPr fontId="3" type="noConversion"/>
  </si>
  <si>
    <t>和美線(IJ23)</t>
    <phoneticPr fontId="3" type="noConversion"/>
  </si>
  <si>
    <t>和崁線(IJ33)</t>
    <phoneticPr fontId="3" type="noConversion"/>
  </si>
  <si>
    <t>汴頭線(IJ30)</t>
    <phoneticPr fontId="3" type="noConversion"/>
  </si>
  <si>
    <t>和西線(IJ22)</t>
    <phoneticPr fontId="3" type="noConversion"/>
  </si>
  <si>
    <t>和張線(IJ34)</t>
    <phoneticPr fontId="3" type="noConversion"/>
  </si>
  <si>
    <t>和南線(IJ28)</t>
    <phoneticPr fontId="3" type="noConversion"/>
  </si>
  <si>
    <t>和伸線(IJ20)</t>
    <phoneticPr fontId="3" type="noConversion"/>
  </si>
  <si>
    <t>和東線(IJ29)</t>
    <phoneticPr fontId="3" type="noConversion"/>
  </si>
  <si>
    <t>地政線(IJ31)</t>
    <phoneticPr fontId="3" type="noConversion"/>
  </si>
  <si>
    <t>溪底線(IJ24)</t>
    <phoneticPr fontId="3" type="noConversion"/>
  </si>
  <si>
    <t>下犁線(IJ25)</t>
    <phoneticPr fontId="3" type="noConversion"/>
  </si>
  <si>
    <t>霞田線(IJ27)</t>
    <phoneticPr fontId="3" type="noConversion"/>
  </si>
  <si>
    <t>彰化DS_IK</t>
    <phoneticPr fontId="3" type="noConversion"/>
  </si>
  <si>
    <t>IK30(IK30)</t>
    <phoneticPr fontId="3" type="noConversion"/>
  </si>
  <si>
    <t>彰化DS_IK</t>
    <phoneticPr fontId="3" type="noConversion"/>
  </si>
  <si>
    <t>IK31(IK31)</t>
    <phoneticPr fontId="3" type="noConversion"/>
  </si>
  <si>
    <t>IK32(IK32)</t>
    <phoneticPr fontId="3" type="noConversion"/>
  </si>
  <si>
    <t>IK33(IK33)</t>
    <phoneticPr fontId="3" type="noConversion"/>
  </si>
  <si>
    <t>IK34(IK34)</t>
    <phoneticPr fontId="3" type="noConversion"/>
  </si>
  <si>
    <t>IK49(IK49)</t>
    <phoneticPr fontId="3" type="noConversion"/>
  </si>
  <si>
    <t>IK48(IK48)</t>
    <phoneticPr fontId="3" type="noConversion"/>
  </si>
  <si>
    <t>IK46(IK46)</t>
    <phoneticPr fontId="3" type="noConversion"/>
  </si>
  <si>
    <t>IK36(IK36)</t>
    <phoneticPr fontId="3" type="noConversion"/>
  </si>
  <si>
    <t>IK37(IK37)</t>
    <phoneticPr fontId="3" type="noConversion"/>
  </si>
  <si>
    <t>IK38(IK38)</t>
    <phoneticPr fontId="3" type="noConversion"/>
  </si>
  <si>
    <t>IK39(IK39)</t>
    <phoneticPr fontId="3" type="noConversion"/>
  </si>
  <si>
    <t>IK44(IK44)</t>
    <phoneticPr fontId="3" type="noConversion"/>
  </si>
  <si>
    <t>IK43(IK43)</t>
    <phoneticPr fontId="3" type="noConversion"/>
  </si>
  <si>
    <t>IK42(IK42)</t>
    <phoneticPr fontId="3" type="noConversion"/>
  </si>
  <si>
    <t>IK41(IK41)</t>
    <phoneticPr fontId="3" type="noConversion"/>
  </si>
  <si>
    <t>IK40(IK40)</t>
    <phoneticPr fontId="3" type="noConversion"/>
  </si>
  <si>
    <t>彰化PS_IK</t>
    <phoneticPr fontId="3" type="noConversion"/>
  </si>
  <si>
    <t>彰化PS_IK</t>
    <phoneticPr fontId="3" type="noConversion"/>
  </si>
  <si>
    <t>#4MTR</t>
    <phoneticPr fontId="3" type="noConversion"/>
  </si>
  <si>
    <t>員南SS_IL</t>
    <phoneticPr fontId="3" type="noConversion"/>
  </si>
  <si>
    <t>南靖線(IL22)</t>
    <phoneticPr fontId="3" type="noConversion"/>
  </si>
  <si>
    <t>經口線(IL21)</t>
    <phoneticPr fontId="3" type="noConversion"/>
  </si>
  <si>
    <t>太平線(IL23)</t>
    <phoneticPr fontId="3" type="noConversion"/>
  </si>
  <si>
    <t>中央線(IL24)</t>
    <phoneticPr fontId="3" type="noConversion"/>
  </si>
  <si>
    <t>大華線(IL32)</t>
    <phoneticPr fontId="3" type="noConversion"/>
  </si>
  <si>
    <t>瓦瑤線(IL29)</t>
    <phoneticPr fontId="3" type="noConversion"/>
  </si>
  <si>
    <t>溝皂線(IL25)</t>
    <phoneticPr fontId="3" type="noConversion"/>
  </si>
  <si>
    <t>百果線(IL20)</t>
    <phoneticPr fontId="3" type="noConversion"/>
  </si>
  <si>
    <t>大饒線(IL26)</t>
    <phoneticPr fontId="3" type="noConversion"/>
  </si>
  <si>
    <t>南門線(IL30)</t>
    <phoneticPr fontId="3" type="noConversion"/>
  </si>
  <si>
    <t>莒光線(IL31)</t>
    <phoneticPr fontId="3" type="noConversion"/>
  </si>
  <si>
    <t>大竹SS_IM</t>
    <phoneticPr fontId="3" type="noConversion"/>
  </si>
  <si>
    <t>大竹SS_IM</t>
    <phoneticPr fontId="3" type="noConversion"/>
  </si>
  <si>
    <t>竹彰線(IM30)</t>
    <phoneticPr fontId="3" type="noConversion"/>
  </si>
  <si>
    <t>山坑線(IM29)</t>
    <phoneticPr fontId="3" type="noConversion"/>
  </si>
  <si>
    <t>牛埔線(IM26)</t>
    <phoneticPr fontId="3" type="noConversion"/>
  </si>
  <si>
    <t>渡船線(IM20)</t>
    <phoneticPr fontId="3" type="noConversion"/>
  </si>
  <si>
    <t>渡橋線(IM28)</t>
    <phoneticPr fontId="3" type="noConversion"/>
  </si>
  <si>
    <t>香山線(IM27)</t>
    <phoneticPr fontId="3" type="noConversion"/>
  </si>
  <si>
    <t>福山線(IM25)</t>
    <phoneticPr fontId="3" type="noConversion"/>
  </si>
  <si>
    <t>中莊線(IM24)</t>
    <phoneticPr fontId="3" type="noConversion"/>
  </si>
  <si>
    <t>快官線(IM23)</t>
    <phoneticPr fontId="3" type="noConversion"/>
  </si>
  <si>
    <t>大村SS_IN</t>
    <phoneticPr fontId="3" type="noConversion"/>
  </si>
  <si>
    <t>大村SS_IN</t>
    <phoneticPr fontId="3" type="noConversion"/>
  </si>
  <si>
    <t>內庄線(IN20)</t>
    <phoneticPr fontId="3" type="noConversion"/>
  </si>
  <si>
    <t>大村線(IN23)</t>
    <phoneticPr fontId="3" type="noConversion"/>
  </si>
  <si>
    <t>長春線(IN32)</t>
    <phoneticPr fontId="3" type="noConversion"/>
  </si>
  <si>
    <t>金墩線(IN26)</t>
    <phoneticPr fontId="3" type="noConversion"/>
  </si>
  <si>
    <t>灣口線(IN27)</t>
    <phoneticPr fontId="3" type="noConversion"/>
  </si>
  <si>
    <t>南寮線(IN34)</t>
    <phoneticPr fontId="3" type="noConversion"/>
  </si>
  <si>
    <t>三春線(IN21)</t>
    <phoneticPr fontId="3" type="noConversion"/>
  </si>
  <si>
    <t>村北線(IN25)</t>
    <phoneticPr fontId="3" type="noConversion"/>
  </si>
  <si>
    <t>村宜線(IN30)</t>
    <phoneticPr fontId="3" type="noConversion"/>
  </si>
  <si>
    <t>鹿東DS_IO</t>
    <phoneticPr fontId="3" type="noConversion"/>
  </si>
  <si>
    <t>鹿東DS_IO</t>
    <phoneticPr fontId="3" type="noConversion"/>
  </si>
  <si>
    <t>IO26(IO26)</t>
    <phoneticPr fontId="3" type="noConversion"/>
  </si>
  <si>
    <t>IO25(IO25)</t>
    <phoneticPr fontId="3" type="noConversion"/>
  </si>
  <si>
    <t>IO24(IO24)</t>
    <phoneticPr fontId="3" type="noConversion"/>
  </si>
  <si>
    <t>IO23(IO23)</t>
    <phoneticPr fontId="3" type="noConversion"/>
  </si>
  <si>
    <t>IO22(IO22)</t>
    <phoneticPr fontId="3" type="noConversion"/>
  </si>
  <si>
    <t>IO51(IO51)</t>
    <phoneticPr fontId="3" type="noConversion"/>
  </si>
  <si>
    <t>IO52(IO52)</t>
    <phoneticPr fontId="3" type="noConversion"/>
  </si>
  <si>
    <t>IO53(IO53)</t>
    <phoneticPr fontId="3" type="noConversion"/>
  </si>
  <si>
    <t>IO54(IO54)</t>
    <phoneticPr fontId="3" type="noConversion"/>
  </si>
  <si>
    <t>IO55(IO55)</t>
    <phoneticPr fontId="3" type="noConversion"/>
  </si>
  <si>
    <t>IO61(IO61)</t>
    <phoneticPr fontId="3" type="noConversion"/>
  </si>
  <si>
    <t>IO63(IO63)</t>
    <phoneticPr fontId="3" type="noConversion"/>
  </si>
  <si>
    <t>IO64(IO64)</t>
    <phoneticPr fontId="3" type="noConversion"/>
  </si>
  <si>
    <t>IO65(IO65)</t>
    <phoneticPr fontId="3" type="noConversion"/>
  </si>
  <si>
    <t>IO66(IO66)</t>
    <phoneticPr fontId="3" type="noConversion"/>
  </si>
  <si>
    <t>鹿威(IOW1)</t>
    <phoneticPr fontId="3" type="noConversion"/>
  </si>
  <si>
    <t>IO76(IO76)</t>
    <phoneticPr fontId="3" type="noConversion"/>
  </si>
  <si>
    <t>IO75(IO75)</t>
    <phoneticPr fontId="3" type="noConversion"/>
  </si>
  <si>
    <t>IO74(IO74)</t>
    <phoneticPr fontId="3" type="noConversion"/>
  </si>
  <si>
    <t>IO73(IO73)</t>
    <phoneticPr fontId="3" type="noConversion"/>
  </si>
  <si>
    <t>IO72(IO72)</t>
    <phoneticPr fontId="3" type="noConversion"/>
  </si>
  <si>
    <t>IO71(IO71)</t>
    <phoneticPr fontId="3" type="noConversion"/>
  </si>
  <si>
    <t>星能(IOPV1)</t>
    <phoneticPr fontId="3" type="noConversion"/>
  </si>
  <si>
    <t>福工SS_IP</t>
    <phoneticPr fontId="3" type="noConversion"/>
  </si>
  <si>
    <t>金崙線(IP29)</t>
    <phoneticPr fontId="3" type="noConversion"/>
  </si>
  <si>
    <t>福工線(IP24)</t>
    <phoneticPr fontId="3" type="noConversion"/>
  </si>
  <si>
    <t>福工SS_IP</t>
    <phoneticPr fontId="3" type="noConversion"/>
  </si>
  <si>
    <t>金興線(IP21)</t>
    <phoneticPr fontId="3" type="noConversion"/>
  </si>
  <si>
    <t>番社線(IP20)</t>
    <phoneticPr fontId="3" type="noConversion"/>
  </si>
  <si>
    <t>福東線(IP31)</t>
    <phoneticPr fontId="3" type="noConversion"/>
  </si>
  <si>
    <t>福南線(IP30)</t>
    <phoneticPr fontId="3" type="noConversion"/>
  </si>
  <si>
    <t>南港線(IP28)</t>
    <phoneticPr fontId="3" type="noConversion"/>
  </si>
  <si>
    <t>外埔線(IP27)</t>
    <phoneticPr fontId="3" type="noConversion"/>
  </si>
  <si>
    <t>埔崙線(IP23)</t>
    <phoneticPr fontId="3" type="noConversion"/>
  </si>
  <si>
    <t>福北線(IP26)</t>
    <phoneticPr fontId="3" type="noConversion"/>
  </si>
  <si>
    <t>福村線(IP32)</t>
    <phoneticPr fontId="3" type="noConversion"/>
  </si>
  <si>
    <t>福旗線(IP33)</t>
    <phoneticPr fontId="3" type="noConversion"/>
  </si>
  <si>
    <t>彰東SS_IQ</t>
    <phoneticPr fontId="3" type="noConversion"/>
  </si>
  <si>
    <t>IQ21(IQ21)</t>
    <phoneticPr fontId="3" type="noConversion"/>
  </si>
  <si>
    <t>IQ22(IQ22)</t>
    <phoneticPr fontId="3" type="noConversion"/>
  </si>
  <si>
    <t>IQ23(IQ23)</t>
    <phoneticPr fontId="3" type="noConversion"/>
  </si>
  <si>
    <t>IQ24(IQ24)</t>
    <phoneticPr fontId="3" type="noConversion"/>
  </si>
  <si>
    <t>彰東SS_IQ</t>
    <phoneticPr fontId="3" type="noConversion"/>
  </si>
  <si>
    <t>IQ25(IQ25)</t>
    <phoneticPr fontId="3" type="noConversion"/>
  </si>
  <si>
    <t>IQ27(IQ27)</t>
    <phoneticPr fontId="3" type="noConversion"/>
  </si>
  <si>
    <t>IQ29(IQ29)</t>
    <phoneticPr fontId="3" type="noConversion"/>
  </si>
  <si>
    <t>IQ30(IQ30)</t>
    <phoneticPr fontId="3" type="noConversion"/>
  </si>
  <si>
    <t>IQ31(IQ31)</t>
    <phoneticPr fontId="3" type="noConversion"/>
  </si>
  <si>
    <t>IQ32(IQ32)</t>
    <phoneticPr fontId="3" type="noConversion"/>
  </si>
  <si>
    <t>IQ33(IQ33)</t>
    <phoneticPr fontId="3" type="noConversion"/>
  </si>
  <si>
    <t>IQ34(IQ34)</t>
    <phoneticPr fontId="3" type="noConversion"/>
  </si>
  <si>
    <t>IQ35(IQ35)</t>
    <phoneticPr fontId="3" type="noConversion"/>
  </si>
  <si>
    <t>社東線(IR21)</t>
    <phoneticPr fontId="3" type="noConversion"/>
  </si>
  <si>
    <t>社頭SS_IR</t>
    <phoneticPr fontId="3" type="noConversion"/>
  </si>
  <si>
    <t>崙厝線(IR31)</t>
    <phoneticPr fontId="3" type="noConversion"/>
  </si>
  <si>
    <t>雅果線(IR32)</t>
    <phoneticPr fontId="3" type="noConversion"/>
  </si>
  <si>
    <t>美雅線(IR34)</t>
    <phoneticPr fontId="3" type="noConversion"/>
  </si>
  <si>
    <t>八堡線(IR35)</t>
    <phoneticPr fontId="3" type="noConversion"/>
  </si>
  <si>
    <t>新雅線(IR20)</t>
    <phoneticPr fontId="3" type="noConversion"/>
  </si>
  <si>
    <t>社頭SS_IR</t>
    <phoneticPr fontId="3" type="noConversion"/>
  </si>
  <si>
    <t>崙雅線(IR25)</t>
    <phoneticPr fontId="3" type="noConversion"/>
  </si>
  <si>
    <t>朝興線(IR26)</t>
    <phoneticPr fontId="3" type="noConversion"/>
  </si>
  <si>
    <t>社永線(IR27)</t>
    <phoneticPr fontId="3" type="noConversion"/>
  </si>
  <si>
    <t>IR37(IR37)</t>
    <phoneticPr fontId="3" type="noConversion"/>
  </si>
  <si>
    <t>IR36(IR36)</t>
    <phoneticPr fontId="3" type="noConversion"/>
  </si>
  <si>
    <t>IR38(IR38)</t>
    <phoneticPr fontId="3" type="noConversion"/>
  </si>
  <si>
    <t>IR39(IR39)</t>
    <phoneticPr fontId="3" type="noConversion"/>
  </si>
  <si>
    <t>IR40(IR40)</t>
    <phoneticPr fontId="3" type="noConversion"/>
  </si>
  <si>
    <t>社斗線(IR23)</t>
    <phoneticPr fontId="3" type="noConversion"/>
  </si>
  <si>
    <t>光雲線(IR28)</t>
    <phoneticPr fontId="3" type="noConversion"/>
  </si>
  <si>
    <t>社西線(IR22)</t>
    <phoneticPr fontId="3" type="noConversion"/>
  </si>
  <si>
    <t>圳尾線(IR29)</t>
    <phoneticPr fontId="3" type="noConversion"/>
  </si>
  <si>
    <t>枋橋線(IR24)</t>
    <phoneticPr fontId="3" type="noConversion"/>
  </si>
  <si>
    <t>草湖SS_IS</t>
    <phoneticPr fontId="3" type="noConversion"/>
  </si>
  <si>
    <t>草湖SS_IS</t>
    <phoneticPr fontId="3" type="noConversion"/>
  </si>
  <si>
    <t>草北線(IS20)</t>
    <phoneticPr fontId="3" type="noConversion"/>
  </si>
  <si>
    <t>竹寮線(IS21)</t>
    <phoneticPr fontId="3" type="noConversion"/>
  </si>
  <si>
    <t>趙甲線(IS22)</t>
    <phoneticPr fontId="3" type="noConversion"/>
  </si>
  <si>
    <t>建平線(IS27)</t>
    <phoneticPr fontId="3" type="noConversion"/>
  </si>
  <si>
    <t>胡厝線(IS29)</t>
    <phoneticPr fontId="3" type="noConversion"/>
  </si>
  <si>
    <t>崙腳線(IS24)</t>
    <phoneticPr fontId="3" type="noConversion"/>
  </si>
  <si>
    <t>溝墘SS_IT</t>
    <phoneticPr fontId="3" type="noConversion"/>
  </si>
  <si>
    <t>嘉佃線(IT29)</t>
    <phoneticPr fontId="3" type="noConversion"/>
  </si>
  <si>
    <t>頭崙線(IT22)</t>
    <phoneticPr fontId="3" type="noConversion"/>
  </si>
  <si>
    <t>溝南線(IT34)</t>
    <phoneticPr fontId="3" type="noConversion"/>
  </si>
  <si>
    <t>溝墘SS_IT</t>
    <phoneticPr fontId="3" type="noConversion"/>
  </si>
  <si>
    <t>葉厝線(IT25)</t>
    <phoneticPr fontId="3" type="noConversion"/>
  </si>
  <si>
    <t>鎮平線(IT20)</t>
    <phoneticPr fontId="3" type="noConversion"/>
  </si>
  <si>
    <t>溝東線(IT33)</t>
    <phoneticPr fontId="3" type="noConversion"/>
  </si>
  <si>
    <t>南海線(IT27)</t>
    <phoneticPr fontId="3" type="noConversion"/>
  </si>
  <si>
    <t>棋盤線(IT24)</t>
    <phoneticPr fontId="3" type="noConversion"/>
  </si>
  <si>
    <t>溝中線(IT32)</t>
    <phoneticPr fontId="3" type="noConversion"/>
  </si>
  <si>
    <t>頂番線(IT21)</t>
    <phoneticPr fontId="3" type="noConversion"/>
  </si>
  <si>
    <t>溝圳線(IT30)</t>
    <phoneticPr fontId="3" type="noConversion"/>
  </si>
  <si>
    <t>溝鹿線(IT31)</t>
    <phoneticPr fontId="3" type="noConversion"/>
  </si>
  <si>
    <t>三永線(IT28)</t>
    <phoneticPr fontId="3" type="noConversion"/>
  </si>
  <si>
    <t>員東DS_IU</t>
    <phoneticPr fontId="3" type="noConversion"/>
  </si>
  <si>
    <t>IU21(IU21)</t>
    <phoneticPr fontId="3" type="noConversion"/>
  </si>
  <si>
    <t>宏進線(IU22)</t>
    <phoneticPr fontId="3" type="noConversion"/>
  </si>
  <si>
    <t>員東DS_IU</t>
    <phoneticPr fontId="3" type="noConversion"/>
  </si>
  <si>
    <t>東山線(IU24)</t>
    <phoneticPr fontId="3" type="noConversion"/>
  </si>
  <si>
    <t>湖水線(IU25)</t>
    <phoneticPr fontId="3" type="noConversion"/>
  </si>
  <si>
    <t>IU26(IU26)</t>
    <phoneticPr fontId="3" type="noConversion"/>
  </si>
  <si>
    <t>東新線(IU31)</t>
    <phoneticPr fontId="3" type="noConversion"/>
  </si>
  <si>
    <t>西東線(IU32)</t>
    <phoneticPr fontId="3" type="noConversion"/>
  </si>
  <si>
    <t>三民線(IU33)</t>
    <phoneticPr fontId="3" type="noConversion"/>
  </si>
  <si>
    <t>IU34(IU34)</t>
    <phoneticPr fontId="3" type="noConversion"/>
  </si>
  <si>
    <t>東羽線(IU27)</t>
    <phoneticPr fontId="3" type="noConversion"/>
  </si>
  <si>
    <t>東北線(IU28)</t>
    <phoneticPr fontId="3" type="noConversion"/>
  </si>
  <si>
    <t>東水線(IU29)</t>
    <phoneticPr fontId="3" type="noConversion"/>
  </si>
  <si>
    <t>三條線(IU30)</t>
    <phoneticPr fontId="3" type="noConversion"/>
  </si>
  <si>
    <t>山腳線(IU35)</t>
    <phoneticPr fontId="3" type="noConversion"/>
  </si>
  <si>
    <t>鎮興線(IU36)</t>
    <phoneticPr fontId="3" type="noConversion"/>
  </si>
  <si>
    <t>金安線(IU38)</t>
    <phoneticPr fontId="3" type="noConversion"/>
  </si>
  <si>
    <t>IU39(IU39)</t>
    <phoneticPr fontId="3" type="noConversion"/>
  </si>
  <si>
    <t>IU40(IU40)</t>
    <phoneticPr fontId="3" type="noConversion"/>
  </si>
  <si>
    <t>伸港SS_IV</t>
    <phoneticPr fontId="3" type="noConversion"/>
  </si>
  <si>
    <t>IV51(IV51)</t>
    <phoneticPr fontId="3" type="noConversion"/>
  </si>
  <si>
    <t>伸港SS_IV</t>
    <phoneticPr fontId="3" type="noConversion"/>
  </si>
  <si>
    <t>IV52(IV52)</t>
    <phoneticPr fontId="3" type="noConversion"/>
  </si>
  <si>
    <t>IV54(IV54)</t>
    <phoneticPr fontId="3" type="noConversion"/>
  </si>
  <si>
    <t>IV55(IV55)</t>
    <phoneticPr fontId="3" type="noConversion"/>
  </si>
  <si>
    <t>伸隆線(IV34)</t>
    <phoneticPr fontId="3" type="noConversion"/>
  </si>
  <si>
    <t>伸松線(IV35)</t>
    <phoneticPr fontId="3" type="noConversion"/>
  </si>
  <si>
    <t>頂溪線(IV24)</t>
    <phoneticPr fontId="3" type="noConversion"/>
  </si>
  <si>
    <t>伸海線(IV25)</t>
    <phoneticPr fontId="3" type="noConversion"/>
  </si>
  <si>
    <t>水尾線(IV22)</t>
    <phoneticPr fontId="3" type="noConversion"/>
  </si>
  <si>
    <t>伸三線(IV29)</t>
    <phoneticPr fontId="3" type="noConversion"/>
  </si>
  <si>
    <t>二水SS_IW</t>
    <phoneticPr fontId="3" type="noConversion"/>
  </si>
  <si>
    <t>大莊線(IW22)</t>
    <phoneticPr fontId="3" type="noConversion"/>
  </si>
  <si>
    <t>惠民線(IW26)</t>
    <phoneticPr fontId="3" type="noConversion"/>
  </si>
  <si>
    <t>二水SS_IW</t>
    <phoneticPr fontId="3" type="noConversion"/>
  </si>
  <si>
    <t>大崙線(IW24)</t>
    <phoneticPr fontId="3" type="noConversion"/>
  </si>
  <si>
    <t>吉安線(IW30)</t>
    <phoneticPr fontId="3" type="noConversion"/>
  </si>
  <si>
    <t>坑內線(IW32)</t>
    <phoneticPr fontId="3" type="noConversion"/>
  </si>
  <si>
    <t>柑園線(IW34)</t>
    <phoneticPr fontId="3" type="noConversion"/>
  </si>
  <si>
    <t>羽台線(IW33)</t>
    <phoneticPr fontId="3" type="noConversion"/>
  </si>
  <si>
    <t>南通線(IW21)</t>
    <phoneticPr fontId="3" type="noConversion"/>
  </si>
  <si>
    <t>榮民線(IW27)</t>
    <phoneticPr fontId="3" type="noConversion"/>
  </si>
  <si>
    <t>大田線(IW28)</t>
    <phoneticPr fontId="3" type="noConversion"/>
  </si>
  <si>
    <t>北斗SS_IX</t>
    <phoneticPr fontId="3" type="noConversion"/>
  </si>
  <si>
    <t>斗裕線(IX25)</t>
    <phoneticPr fontId="3" type="noConversion"/>
  </si>
  <si>
    <t>北斗SS_IX</t>
    <phoneticPr fontId="3" type="noConversion"/>
  </si>
  <si>
    <t>斗州線(IX26)</t>
    <phoneticPr fontId="3" type="noConversion"/>
  </si>
  <si>
    <t>斗湖線(IX30)</t>
    <phoneticPr fontId="3" type="noConversion"/>
  </si>
  <si>
    <t>文宗線(IX24)</t>
    <phoneticPr fontId="3" type="noConversion"/>
  </si>
  <si>
    <t>斗圳線(IX31)</t>
    <phoneticPr fontId="3" type="noConversion"/>
  </si>
  <si>
    <t>斗興線(IX32)</t>
    <phoneticPr fontId="3" type="noConversion"/>
  </si>
  <si>
    <t>斗鳳線(IX34)</t>
    <phoneticPr fontId="3" type="noConversion"/>
  </si>
  <si>
    <t>斗溪線(IX33)</t>
    <phoneticPr fontId="3" type="noConversion"/>
  </si>
  <si>
    <t>斗海線(IX22)</t>
    <phoneticPr fontId="3" type="noConversion"/>
  </si>
  <si>
    <t>斗苑線(IX20)</t>
    <phoneticPr fontId="3" type="noConversion"/>
  </si>
  <si>
    <t>斗工線(IX29)</t>
    <phoneticPr fontId="3" type="noConversion"/>
  </si>
  <si>
    <t>斗民線(IX27)</t>
    <phoneticPr fontId="3" type="noConversion"/>
  </si>
  <si>
    <t>芳苑SS_IY</t>
    <phoneticPr fontId="3" type="noConversion"/>
  </si>
  <si>
    <t>芳苑SS_IY</t>
    <phoneticPr fontId="3" type="noConversion"/>
  </si>
  <si>
    <t>芳森線(IY31)</t>
    <phoneticPr fontId="3" type="noConversion"/>
  </si>
  <si>
    <t>芳苑線(IY21)</t>
    <phoneticPr fontId="3" type="noConversion"/>
  </si>
  <si>
    <t>芳中線(IY32)</t>
    <phoneticPr fontId="3" type="noConversion"/>
  </si>
  <si>
    <t>芳六線(IY29)</t>
    <phoneticPr fontId="3" type="noConversion"/>
  </si>
  <si>
    <t>芳路線(IY33)</t>
    <phoneticPr fontId="3" type="noConversion"/>
  </si>
  <si>
    <t>芳林線(IY34)</t>
    <phoneticPr fontId="3" type="noConversion"/>
  </si>
  <si>
    <t>芳街線(IY35)</t>
    <phoneticPr fontId="3" type="noConversion"/>
  </si>
  <si>
    <t>新街線(IY20)</t>
    <phoneticPr fontId="3" type="noConversion"/>
  </si>
  <si>
    <t>永興線(IY24)</t>
    <phoneticPr fontId="3" type="noConversion"/>
  </si>
  <si>
    <t>芳聚線(IY26)</t>
    <phoneticPr fontId="3" type="noConversion"/>
  </si>
  <si>
    <t>芳南線(IY22)</t>
    <phoneticPr fontId="3" type="noConversion"/>
  </si>
  <si>
    <t>芳北線(IY23)</t>
    <phoneticPr fontId="3" type="noConversion"/>
  </si>
  <si>
    <t>芳麗線(IY25)</t>
    <phoneticPr fontId="3" type="noConversion"/>
  </si>
  <si>
    <t>博斯(1PVY)</t>
    <phoneticPr fontId="3" type="noConversion"/>
  </si>
  <si>
    <t>全興ES_IZ</t>
    <phoneticPr fontId="3" type="noConversion"/>
  </si>
  <si>
    <t>IZ23(IZ23)</t>
    <phoneticPr fontId="3" type="noConversion"/>
  </si>
  <si>
    <t>全興ES_IZ</t>
    <phoneticPr fontId="3" type="noConversion"/>
  </si>
  <si>
    <t>IZ21(IZ21)</t>
    <phoneticPr fontId="3" type="noConversion"/>
  </si>
  <si>
    <t>IZ26(IZ26)</t>
    <phoneticPr fontId="3" type="noConversion"/>
  </si>
  <si>
    <t>IZ25(IZ25)</t>
    <phoneticPr fontId="3" type="noConversion"/>
  </si>
  <si>
    <t>IZ24(IZ24)</t>
    <phoneticPr fontId="3" type="noConversion"/>
  </si>
  <si>
    <t>#1DTR</t>
    <phoneticPr fontId="3" type="noConversion"/>
  </si>
  <si>
    <t>IZ51(IZ51)</t>
    <phoneticPr fontId="3" type="noConversion"/>
  </si>
  <si>
    <t>IZ53(IZ53)</t>
    <phoneticPr fontId="3" type="noConversion"/>
  </si>
  <si>
    <t>IZ54(IZ54)</t>
    <phoneticPr fontId="3" type="noConversion"/>
  </si>
  <si>
    <t>IZ55(IZ55)</t>
    <phoneticPr fontId="3" type="noConversion"/>
  </si>
  <si>
    <t>IZ56(IZ56)</t>
    <phoneticPr fontId="3" type="noConversion"/>
  </si>
  <si>
    <t>IZ62(IZ62)</t>
    <phoneticPr fontId="3" type="noConversion"/>
  </si>
  <si>
    <t>IZ63(IZ63)</t>
    <phoneticPr fontId="3" type="noConversion"/>
  </si>
  <si>
    <t>IZ64(IZ64)</t>
    <phoneticPr fontId="3" type="noConversion"/>
  </si>
  <si>
    <t>IZ65(IZ65)</t>
    <phoneticPr fontId="3" type="noConversion"/>
  </si>
  <si>
    <t>IZ66(IZ66)</t>
    <phoneticPr fontId="3" type="noConversion"/>
  </si>
  <si>
    <t>IZ66</t>
    <phoneticPr fontId="3" type="noConversion"/>
  </si>
  <si>
    <t>負載分割
自動化開關切改入
手自動</t>
    <phoneticPr fontId="3" type="noConversion"/>
  </si>
  <si>
    <t>出口電桿檔案位置</t>
    <phoneticPr fontId="3" type="noConversion"/>
  </si>
  <si>
    <t>出口電桿檔案名稱</t>
    <phoneticPr fontId="3" type="noConversion"/>
  </si>
  <si>
    <t>出口電桿.xlsx</t>
    <phoneticPr fontId="3" type="noConversion"/>
  </si>
  <si>
    <t>T:\線路課</t>
    <phoneticPr fontId="3" type="noConversion"/>
  </si>
  <si>
    <t>9I27</t>
    <phoneticPr fontId="3" type="noConversion"/>
  </si>
  <si>
    <t>9I28</t>
    <phoneticPr fontId="3" type="noConversion"/>
  </si>
  <si>
    <t>線路變壓器用戶數</t>
    <phoneticPr fontId="3" type="noConversion"/>
  </si>
  <si>
    <t>高壓用戶用戶數</t>
    <phoneticPr fontId="3" type="noConversion"/>
  </si>
  <si>
    <t>合計用戶數</t>
    <phoneticPr fontId="3" type="noConversion"/>
  </si>
  <si>
    <t>9A21</t>
    <phoneticPr fontId="3" type="noConversion"/>
  </si>
  <si>
    <t>9A22</t>
    <phoneticPr fontId="3" type="noConversion"/>
  </si>
  <si>
    <t>9A23</t>
    <phoneticPr fontId="3" type="noConversion"/>
  </si>
  <si>
    <t>9A24</t>
    <phoneticPr fontId="3" type="noConversion"/>
  </si>
  <si>
    <t>9A52</t>
    <phoneticPr fontId="3" type="noConversion"/>
  </si>
  <si>
    <t>9A53</t>
    <phoneticPr fontId="3" type="noConversion"/>
  </si>
  <si>
    <t>9A54</t>
    <phoneticPr fontId="3" type="noConversion"/>
  </si>
  <si>
    <t>9A55</t>
    <phoneticPr fontId="3" type="noConversion"/>
  </si>
  <si>
    <t>9A57</t>
    <phoneticPr fontId="3" type="noConversion"/>
  </si>
  <si>
    <t>9A58</t>
    <phoneticPr fontId="3" type="noConversion"/>
  </si>
  <si>
    <t>9A59</t>
    <phoneticPr fontId="3" type="noConversion"/>
  </si>
  <si>
    <t>9A62</t>
    <phoneticPr fontId="3" type="noConversion"/>
  </si>
  <si>
    <t>9A63</t>
    <phoneticPr fontId="3" type="noConversion"/>
  </si>
  <si>
    <t>9A64</t>
    <phoneticPr fontId="3" type="noConversion"/>
  </si>
  <si>
    <t>9A65</t>
    <phoneticPr fontId="3" type="noConversion"/>
  </si>
  <si>
    <t>9A69</t>
    <phoneticPr fontId="3" type="noConversion"/>
  </si>
  <si>
    <t>9AE0</t>
    <phoneticPr fontId="3" type="noConversion"/>
  </si>
  <si>
    <t>9B53</t>
    <phoneticPr fontId="3" type="noConversion"/>
  </si>
  <si>
    <t>9B54</t>
    <phoneticPr fontId="3" type="noConversion"/>
  </si>
  <si>
    <t>9B55</t>
    <phoneticPr fontId="3" type="noConversion"/>
  </si>
  <si>
    <t>9B63</t>
    <phoneticPr fontId="3" type="noConversion"/>
  </si>
  <si>
    <t>9B64</t>
    <phoneticPr fontId="3" type="noConversion"/>
  </si>
  <si>
    <t>9B65</t>
    <phoneticPr fontId="3" type="noConversion"/>
  </si>
  <si>
    <t>9B66</t>
    <phoneticPr fontId="3" type="noConversion"/>
  </si>
  <si>
    <t>9C23</t>
    <phoneticPr fontId="3" type="noConversion"/>
  </si>
  <si>
    <t>9C24</t>
    <phoneticPr fontId="3" type="noConversion"/>
  </si>
  <si>
    <t>9C27</t>
    <phoneticPr fontId="3" type="noConversion"/>
  </si>
  <si>
    <t>9C29</t>
    <phoneticPr fontId="3" type="noConversion"/>
  </si>
  <si>
    <t>9C31</t>
    <phoneticPr fontId="3" type="noConversion"/>
  </si>
  <si>
    <t>9C33</t>
    <phoneticPr fontId="3" type="noConversion"/>
  </si>
  <si>
    <t>9C34</t>
    <phoneticPr fontId="3" type="noConversion"/>
  </si>
  <si>
    <t>9C36</t>
    <phoneticPr fontId="3" type="noConversion"/>
  </si>
  <si>
    <t>9C37</t>
    <phoneticPr fontId="3" type="noConversion"/>
  </si>
  <si>
    <t>9C38</t>
    <phoneticPr fontId="3" type="noConversion"/>
  </si>
  <si>
    <t>9C39</t>
    <phoneticPr fontId="3" type="noConversion"/>
  </si>
  <si>
    <t>9C40</t>
    <phoneticPr fontId="3" type="noConversion"/>
  </si>
  <si>
    <t>9C41</t>
    <phoneticPr fontId="3" type="noConversion"/>
  </si>
  <si>
    <t>9C43</t>
    <phoneticPr fontId="3" type="noConversion"/>
  </si>
  <si>
    <t>9C44</t>
    <phoneticPr fontId="3" type="noConversion"/>
  </si>
  <si>
    <t>9C46</t>
    <phoneticPr fontId="3" type="noConversion"/>
  </si>
  <si>
    <t>9C47</t>
    <phoneticPr fontId="3" type="noConversion"/>
  </si>
  <si>
    <t>9C48</t>
    <phoneticPr fontId="3" type="noConversion"/>
  </si>
  <si>
    <t>9C49</t>
    <phoneticPr fontId="3" type="noConversion"/>
  </si>
  <si>
    <t>9F52</t>
    <phoneticPr fontId="3" type="noConversion"/>
  </si>
  <si>
    <t>9F53</t>
    <phoneticPr fontId="3" type="noConversion"/>
  </si>
  <si>
    <t>9F54</t>
    <phoneticPr fontId="3" type="noConversion"/>
  </si>
  <si>
    <t>9F55</t>
    <phoneticPr fontId="3" type="noConversion"/>
  </si>
  <si>
    <t>9F56</t>
    <phoneticPr fontId="3" type="noConversion"/>
  </si>
  <si>
    <t>9F57</t>
    <phoneticPr fontId="3" type="noConversion"/>
  </si>
  <si>
    <t>9F58</t>
    <phoneticPr fontId="3" type="noConversion"/>
  </si>
  <si>
    <t>9F62</t>
    <phoneticPr fontId="3" type="noConversion"/>
  </si>
  <si>
    <t>9F63</t>
    <phoneticPr fontId="3" type="noConversion"/>
  </si>
  <si>
    <t>9F64</t>
    <phoneticPr fontId="3" type="noConversion"/>
  </si>
  <si>
    <t>9F65</t>
    <phoneticPr fontId="3" type="noConversion"/>
  </si>
  <si>
    <t>9F66</t>
    <phoneticPr fontId="3" type="noConversion"/>
  </si>
  <si>
    <t>9F67</t>
    <phoneticPr fontId="3" type="noConversion"/>
  </si>
  <si>
    <t>9F68</t>
    <phoneticPr fontId="3" type="noConversion"/>
  </si>
  <si>
    <t>9G21</t>
    <phoneticPr fontId="3" type="noConversion"/>
  </si>
  <si>
    <t>9G23</t>
    <phoneticPr fontId="3" type="noConversion"/>
  </si>
  <si>
    <t>9G26</t>
    <phoneticPr fontId="3" type="noConversion"/>
  </si>
  <si>
    <t>9G27</t>
    <phoneticPr fontId="3" type="noConversion"/>
  </si>
  <si>
    <t>9G28</t>
    <phoneticPr fontId="3" type="noConversion"/>
  </si>
  <si>
    <t>9G29</t>
    <phoneticPr fontId="3" type="noConversion"/>
  </si>
  <si>
    <t>9G30</t>
    <phoneticPr fontId="3" type="noConversion"/>
  </si>
  <si>
    <t>9G31</t>
    <phoneticPr fontId="3" type="noConversion"/>
  </si>
  <si>
    <t>9G32</t>
    <phoneticPr fontId="3" type="noConversion"/>
  </si>
  <si>
    <t>9G33</t>
    <phoneticPr fontId="3" type="noConversion"/>
  </si>
  <si>
    <t>9G34</t>
    <phoneticPr fontId="3" type="noConversion"/>
  </si>
  <si>
    <t>9G35</t>
    <phoneticPr fontId="3" type="noConversion"/>
  </si>
  <si>
    <t>9G36</t>
    <phoneticPr fontId="3" type="noConversion"/>
  </si>
  <si>
    <t>9G37</t>
    <phoneticPr fontId="3" type="noConversion"/>
  </si>
  <si>
    <t>9G38</t>
    <phoneticPr fontId="3" type="noConversion"/>
  </si>
  <si>
    <t>9GE0</t>
    <phoneticPr fontId="3" type="noConversion"/>
  </si>
  <si>
    <t>9GE1</t>
    <phoneticPr fontId="3" type="noConversion"/>
  </si>
  <si>
    <t>9GE4</t>
    <phoneticPr fontId="3" type="noConversion"/>
  </si>
  <si>
    <t>9GE5</t>
    <phoneticPr fontId="3" type="noConversion"/>
  </si>
  <si>
    <t>9H22</t>
    <phoneticPr fontId="3" type="noConversion"/>
  </si>
  <si>
    <t>9H23</t>
    <phoneticPr fontId="3" type="noConversion"/>
  </si>
  <si>
    <t>9H25</t>
    <phoneticPr fontId="3" type="noConversion"/>
  </si>
  <si>
    <t>9H26</t>
    <phoneticPr fontId="3" type="noConversion"/>
  </si>
  <si>
    <t>9H29</t>
    <phoneticPr fontId="3" type="noConversion"/>
  </si>
  <si>
    <t>9H30</t>
    <phoneticPr fontId="3" type="noConversion"/>
  </si>
  <si>
    <t>9H32</t>
    <phoneticPr fontId="3" type="noConversion"/>
  </si>
  <si>
    <t>9H33</t>
    <phoneticPr fontId="3" type="noConversion"/>
  </si>
  <si>
    <t>9H34</t>
    <phoneticPr fontId="3" type="noConversion"/>
  </si>
  <si>
    <t>9H35</t>
    <phoneticPr fontId="3" type="noConversion"/>
  </si>
  <si>
    <t>9H36</t>
    <phoneticPr fontId="3" type="noConversion"/>
  </si>
  <si>
    <t>9H37</t>
    <phoneticPr fontId="3" type="noConversion"/>
  </si>
  <si>
    <t>9H38</t>
    <phoneticPr fontId="3" type="noConversion"/>
  </si>
  <si>
    <t>9H39</t>
    <phoneticPr fontId="3" type="noConversion"/>
  </si>
  <si>
    <t>9H40</t>
    <phoneticPr fontId="3" type="noConversion"/>
  </si>
  <si>
    <t>9I21</t>
    <phoneticPr fontId="3" type="noConversion"/>
  </si>
  <si>
    <t>9I22</t>
    <phoneticPr fontId="3" type="noConversion"/>
  </si>
  <si>
    <t>9I23</t>
    <phoneticPr fontId="3" type="noConversion"/>
  </si>
  <si>
    <t>9I24</t>
    <phoneticPr fontId="3" type="noConversion"/>
  </si>
  <si>
    <t>9I29</t>
    <phoneticPr fontId="3" type="noConversion"/>
  </si>
  <si>
    <t>9I30</t>
    <phoneticPr fontId="3" type="noConversion"/>
  </si>
  <si>
    <t>9I32</t>
    <phoneticPr fontId="3" type="noConversion"/>
  </si>
  <si>
    <t>9I33</t>
    <phoneticPr fontId="3" type="noConversion"/>
  </si>
  <si>
    <t>9I34</t>
    <phoneticPr fontId="3" type="noConversion"/>
  </si>
  <si>
    <t>9I35</t>
    <phoneticPr fontId="3" type="noConversion"/>
  </si>
  <si>
    <t>9I37</t>
    <phoneticPr fontId="3" type="noConversion"/>
  </si>
  <si>
    <t>9I38</t>
    <phoneticPr fontId="3" type="noConversion"/>
  </si>
  <si>
    <t>9I39</t>
    <phoneticPr fontId="3" type="noConversion"/>
  </si>
  <si>
    <t>9J12</t>
    <phoneticPr fontId="3" type="noConversion"/>
  </si>
  <si>
    <t>9J13</t>
    <phoneticPr fontId="3" type="noConversion"/>
  </si>
  <si>
    <t>9J14</t>
    <phoneticPr fontId="3" type="noConversion"/>
  </si>
  <si>
    <t>9J15</t>
    <phoneticPr fontId="3" type="noConversion"/>
  </si>
  <si>
    <t>9J22</t>
    <phoneticPr fontId="3" type="noConversion"/>
  </si>
  <si>
    <t>9J23</t>
    <phoneticPr fontId="3" type="noConversion"/>
  </si>
  <si>
    <t>9J24</t>
    <phoneticPr fontId="3" type="noConversion"/>
  </si>
  <si>
    <t>9J25</t>
    <phoneticPr fontId="3" type="noConversion"/>
  </si>
  <si>
    <t>9J32</t>
    <phoneticPr fontId="3" type="noConversion"/>
  </si>
  <si>
    <t>9J33</t>
    <phoneticPr fontId="3" type="noConversion"/>
  </si>
  <si>
    <t>9J35</t>
    <phoneticPr fontId="3" type="noConversion"/>
  </si>
  <si>
    <t>9K21</t>
    <phoneticPr fontId="3" type="noConversion"/>
  </si>
  <si>
    <t>9K22</t>
    <phoneticPr fontId="3" type="noConversion"/>
  </si>
  <si>
    <t>9K23</t>
    <phoneticPr fontId="3" type="noConversion"/>
  </si>
  <si>
    <t>9K24</t>
    <phoneticPr fontId="3" type="noConversion"/>
  </si>
  <si>
    <t>9K25</t>
    <phoneticPr fontId="3" type="noConversion"/>
  </si>
  <si>
    <t>9K26</t>
    <phoneticPr fontId="3" type="noConversion"/>
  </si>
  <si>
    <t>9K27</t>
    <phoneticPr fontId="3" type="noConversion"/>
  </si>
  <si>
    <t>9K28</t>
    <phoneticPr fontId="3" type="noConversion"/>
  </si>
  <si>
    <t>9K29</t>
    <phoneticPr fontId="3" type="noConversion"/>
  </si>
  <si>
    <t>9K30</t>
    <phoneticPr fontId="3" type="noConversion"/>
  </si>
  <si>
    <t>9K31</t>
    <phoneticPr fontId="3" type="noConversion"/>
  </si>
  <si>
    <t>9K32</t>
    <phoneticPr fontId="3" type="noConversion"/>
  </si>
  <si>
    <t>9K33</t>
    <phoneticPr fontId="3" type="noConversion"/>
  </si>
  <si>
    <t>9K34</t>
    <phoneticPr fontId="3" type="noConversion"/>
  </si>
  <si>
    <t>9K35</t>
    <phoneticPr fontId="3" type="noConversion"/>
  </si>
  <si>
    <t>9K36</t>
    <phoneticPr fontId="3" type="noConversion"/>
  </si>
  <si>
    <t>9K37</t>
    <phoneticPr fontId="3" type="noConversion"/>
  </si>
  <si>
    <t>9K38</t>
    <phoneticPr fontId="3" type="noConversion"/>
  </si>
  <si>
    <t>9K39</t>
    <phoneticPr fontId="3" type="noConversion"/>
  </si>
  <si>
    <t>9K40</t>
    <phoneticPr fontId="3" type="noConversion"/>
  </si>
  <si>
    <t>9L22</t>
    <phoneticPr fontId="3" type="noConversion"/>
  </si>
  <si>
    <t>9L23</t>
    <phoneticPr fontId="3" type="noConversion"/>
  </si>
  <si>
    <t>9L24</t>
    <phoneticPr fontId="3" type="noConversion"/>
  </si>
  <si>
    <t>9L25</t>
    <phoneticPr fontId="3" type="noConversion"/>
  </si>
  <si>
    <t>9L26</t>
    <phoneticPr fontId="3" type="noConversion"/>
  </si>
  <si>
    <t>9L27</t>
    <phoneticPr fontId="3" type="noConversion"/>
  </si>
  <si>
    <t>9L28</t>
    <phoneticPr fontId="3" type="noConversion"/>
  </si>
  <si>
    <t>9L29</t>
    <phoneticPr fontId="3" type="noConversion"/>
  </si>
  <si>
    <t>9L30</t>
    <phoneticPr fontId="3" type="noConversion"/>
  </si>
  <si>
    <t>9L32</t>
    <phoneticPr fontId="3" type="noConversion"/>
  </si>
  <si>
    <t>9L33</t>
    <phoneticPr fontId="3" type="noConversion"/>
  </si>
  <si>
    <t>9L34</t>
    <phoneticPr fontId="3" type="noConversion"/>
  </si>
  <si>
    <t>9L35</t>
    <phoneticPr fontId="3" type="noConversion"/>
  </si>
  <si>
    <t>9L36</t>
    <phoneticPr fontId="3" type="noConversion"/>
  </si>
  <si>
    <t>9L37</t>
    <phoneticPr fontId="3" type="noConversion"/>
  </si>
  <si>
    <t>9L38</t>
    <phoneticPr fontId="3" type="noConversion"/>
  </si>
  <si>
    <t>9L39</t>
    <phoneticPr fontId="3" type="noConversion"/>
  </si>
  <si>
    <t>9L40</t>
    <phoneticPr fontId="3" type="noConversion"/>
  </si>
  <si>
    <t>9M21</t>
    <phoneticPr fontId="3" type="noConversion"/>
  </si>
  <si>
    <t>9M22</t>
    <phoneticPr fontId="3" type="noConversion"/>
  </si>
  <si>
    <t>9M23</t>
    <phoneticPr fontId="3" type="noConversion"/>
  </si>
  <si>
    <t>9M24</t>
    <phoneticPr fontId="3" type="noConversion"/>
  </si>
  <si>
    <t>9M25</t>
    <phoneticPr fontId="3" type="noConversion"/>
  </si>
  <si>
    <t>9M26</t>
    <phoneticPr fontId="3" type="noConversion"/>
  </si>
  <si>
    <t>9M27</t>
    <phoneticPr fontId="3" type="noConversion"/>
  </si>
  <si>
    <t>9M28</t>
    <phoneticPr fontId="3" type="noConversion"/>
  </si>
  <si>
    <t>9M30</t>
    <phoneticPr fontId="3" type="noConversion"/>
  </si>
  <si>
    <t>9M31</t>
    <phoneticPr fontId="3" type="noConversion"/>
  </si>
  <si>
    <t>9M32</t>
    <phoneticPr fontId="3" type="noConversion"/>
  </si>
  <si>
    <t>9M34</t>
    <phoneticPr fontId="3" type="noConversion"/>
  </si>
  <si>
    <t>9M35</t>
    <phoneticPr fontId="3" type="noConversion"/>
  </si>
  <si>
    <t>9M36</t>
    <phoneticPr fontId="3" type="noConversion"/>
  </si>
  <si>
    <t>9M37</t>
    <phoneticPr fontId="3" type="noConversion"/>
  </si>
  <si>
    <t>9M38</t>
    <phoneticPr fontId="3" type="noConversion"/>
  </si>
  <si>
    <t>9M39</t>
    <phoneticPr fontId="3" type="noConversion"/>
  </si>
  <si>
    <t>9N21</t>
    <phoneticPr fontId="3" type="noConversion"/>
  </si>
  <si>
    <t>9N27</t>
    <phoneticPr fontId="3" type="noConversion"/>
  </si>
  <si>
    <t>9P11</t>
    <phoneticPr fontId="3" type="noConversion"/>
  </si>
  <si>
    <t>9P12</t>
    <phoneticPr fontId="3" type="noConversion"/>
  </si>
  <si>
    <t>9P13</t>
    <phoneticPr fontId="3" type="noConversion"/>
  </si>
  <si>
    <t>9P14</t>
    <phoneticPr fontId="3" type="noConversion"/>
  </si>
  <si>
    <t>9P15</t>
    <phoneticPr fontId="3" type="noConversion"/>
  </si>
  <si>
    <t>9P16</t>
    <phoneticPr fontId="3" type="noConversion"/>
  </si>
  <si>
    <t>9P17</t>
    <phoneticPr fontId="3" type="noConversion"/>
  </si>
  <si>
    <t>9P19</t>
    <phoneticPr fontId="3" type="noConversion"/>
  </si>
  <si>
    <t>9P20</t>
    <phoneticPr fontId="3" type="noConversion"/>
  </si>
  <si>
    <t>9P21</t>
    <phoneticPr fontId="3" type="noConversion"/>
  </si>
  <si>
    <t>9P23</t>
    <phoneticPr fontId="3" type="noConversion"/>
  </si>
  <si>
    <t>9P24</t>
    <phoneticPr fontId="3" type="noConversion"/>
  </si>
  <si>
    <t>9P26</t>
    <phoneticPr fontId="3" type="noConversion"/>
  </si>
  <si>
    <t>9P27</t>
    <phoneticPr fontId="3" type="noConversion"/>
  </si>
  <si>
    <t>9P28</t>
    <phoneticPr fontId="3" type="noConversion"/>
  </si>
  <si>
    <t>9P29</t>
    <phoneticPr fontId="3" type="noConversion"/>
  </si>
  <si>
    <t>IA23</t>
    <phoneticPr fontId="3" type="noConversion"/>
  </si>
  <si>
    <t>IA42</t>
    <phoneticPr fontId="3" type="noConversion"/>
  </si>
  <si>
    <t>IA43</t>
    <phoneticPr fontId="3" type="noConversion"/>
  </si>
  <si>
    <t>IA45</t>
    <phoneticPr fontId="3" type="noConversion"/>
  </si>
  <si>
    <t>IA46</t>
    <phoneticPr fontId="3" type="noConversion"/>
  </si>
  <si>
    <t>IA47</t>
    <phoneticPr fontId="3" type="noConversion"/>
  </si>
  <si>
    <t>IA48</t>
    <phoneticPr fontId="3" type="noConversion"/>
  </si>
  <si>
    <t>IA49</t>
    <phoneticPr fontId="3" type="noConversion"/>
  </si>
  <si>
    <t>IA50</t>
    <phoneticPr fontId="3" type="noConversion"/>
  </si>
  <si>
    <t>IB25</t>
    <phoneticPr fontId="3" type="noConversion"/>
  </si>
  <si>
    <t>IB28</t>
    <phoneticPr fontId="3" type="noConversion"/>
  </si>
  <si>
    <t>IB31</t>
    <phoneticPr fontId="3" type="noConversion"/>
  </si>
  <si>
    <t>IB35</t>
    <phoneticPr fontId="3" type="noConversion"/>
  </si>
  <si>
    <t>IC20</t>
    <phoneticPr fontId="3" type="noConversion"/>
  </si>
  <si>
    <t>IC21</t>
    <phoneticPr fontId="3" type="noConversion"/>
  </si>
  <si>
    <t>IC22</t>
    <phoneticPr fontId="3" type="noConversion"/>
  </si>
  <si>
    <t>IC23</t>
    <phoneticPr fontId="3" type="noConversion"/>
  </si>
  <si>
    <t>IC24</t>
    <phoneticPr fontId="3" type="noConversion"/>
  </si>
  <si>
    <t>IC25</t>
    <phoneticPr fontId="3" type="noConversion"/>
  </si>
  <si>
    <t>IC26</t>
    <phoneticPr fontId="3" type="noConversion"/>
  </si>
  <si>
    <t>IC27</t>
    <phoneticPr fontId="3" type="noConversion"/>
  </si>
  <si>
    <t>IC28</t>
    <phoneticPr fontId="3" type="noConversion"/>
  </si>
  <si>
    <t>IC29</t>
    <phoneticPr fontId="3" type="noConversion"/>
  </si>
  <si>
    <t>IC30</t>
    <phoneticPr fontId="3" type="noConversion"/>
  </si>
  <si>
    <t>IC31</t>
    <phoneticPr fontId="3" type="noConversion"/>
  </si>
  <si>
    <t>IC32</t>
    <phoneticPr fontId="3" type="noConversion"/>
  </si>
  <si>
    <t>IC33</t>
    <phoneticPr fontId="3" type="noConversion"/>
  </si>
  <si>
    <t>IC34</t>
    <phoneticPr fontId="3" type="noConversion"/>
  </si>
  <si>
    <t>IC35</t>
    <phoneticPr fontId="3" type="noConversion"/>
  </si>
  <si>
    <t>IC36</t>
    <phoneticPr fontId="3" type="noConversion"/>
  </si>
  <si>
    <t>IC37</t>
    <phoneticPr fontId="3" type="noConversion"/>
  </si>
  <si>
    <t>IC38</t>
    <phoneticPr fontId="3" type="noConversion"/>
  </si>
  <si>
    <t>IC39</t>
    <phoneticPr fontId="3" type="noConversion"/>
  </si>
  <si>
    <t>IC40</t>
    <phoneticPr fontId="3" type="noConversion"/>
  </si>
  <si>
    <t>IC41</t>
    <phoneticPr fontId="3" type="noConversion"/>
  </si>
  <si>
    <t>IC42</t>
    <phoneticPr fontId="3" type="noConversion"/>
  </si>
  <si>
    <t>IC43</t>
    <phoneticPr fontId="3" type="noConversion"/>
  </si>
  <si>
    <t>IC45</t>
    <phoneticPr fontId="3" type="noConversion"/>
  </si>
  <si>
    <t>ID25</t>
    <phoneticPr fontId="3" type="noConversion"/>
  </si>
  <si>
    <t>ID30</t>
    <phoneticPr fontId="3" type="noConversion"/>
  </si>
  <si>
    <t>ID33</t>
    <phoneticPr fontId="3" type="noConversion"/>
  </si>
  <si>
    <t>ID34</t>
    <phoneticPr fontId="3" type="noConversion"/>
  </si>
  <si>
    <t>ID35</t>
    <phoneticPr fontId="3" type="noConversion"/>
  </si>
  <si>
    <t>IE22</t>
    <phoneticPr fontId="3" type="noConversion"/>
  </si>
  <si>
    <t>IE25</t>
    <phoneticPr fontId="3" type="noConversion"/>
  </si>
  <si>
    <t>IE29</t>
    <phoneticPr fontId="3" type="noConversion"/>
  </si>
  <si>
    <t>IF23</t>
    <phoneticPr fontId="3" type="noConversion"/>
  </si>
  <si>
    <t>IF24</t>
    <phoneticPr fontId="3" type="noConversion"/>
  </si>
  <si>
    <t>IF28</t>
    <phoneticPr fontId="3" type="noConversion"/>
  </si>
  <si>
    <t>IF29</t>
    <phoneticPr fontId="3" type="noConversion"/>
  </si>
  <si>
    <t>IF34</t>
    <phoneticPr fontId="3" type="noConversion"/>
  </si>
  <si>
    <t>IF36</t>
    <phoneticPr fontId="3" type="noConversion"/>
  </si>
  <si>
    <t>IF37</t>
    <phoneticPr fontId="3" type="noConversion"/>
  </si>
  <si>
    <t>IF38</t>
    <phoneticPr fontId="3" type="noConversion"/>
  </si>
  <si>
    <t>IF39</t>
    <phoneticPr fontId="3" type="noConversion"/>
  </si>
  <si>
    <t>IG25</t>
    <phoneticPr fontId="3" type="noConversion"/>
  </si>
  <si>
    <t>IG31</t>
    <phoneticPr fontId="3" type="noConversion"/>
  </si>
  <si>
    <t>IG32</t>
    <phoneticPr fontId="3" type="noConversion"/>
  </si>
  <si>
    <t>IG33</t>
    <phoneticPr fontId="3" type="noConversion"/>
  </si>
  <si>
    <t>IG34</t>
    <phoneticPr fontId="3" type="noConversion"/>
  </si>
  <si>
    <t>IG35</t>
    <phoneticPr fontId="3" type="noConversion"/>
  </si>
  <si>
    <t>IG36</t>
    <phoneticPr fontId="3" type="noConversion"/>
  </si>
  <si>
    <t>IG37</t>
    <phoneticPr fontId="3" type="noConversion"/>
  </si>
  <si>
    <t>IG38</t>
    <phoneticPr fontId="3" type="noConversion"/>
  </si>
  <si>
    <t>IG39</t>
    <phoneticPr fontId="3" type="noConversion"/>
  </si>
  <si>
    <t>IG40</t>
    <phoneticPr fontId="3" type="noConversion"/>
  </si>
  <si>
    <t>IG41</t>
    <phoneticPr fontId="3" type="noConversion"/>
  </si>
  <si>
    <t>IG42</t>
    <phoneticPr fontId="3" type="noConversion"/>
  </si>
  <si>
    <t>IG43</t>
    <phoneticPr fontId="3" type="noConversion"/>
  </si>
  <si>
    <t>IG44</t>
    <phoneticPr fontId="3" type="noConversion"/>
  </si>
  <si>
    <t>IG45</t>
    <phoneticPr fontId="3" type="noConversion"/>
  </si>
  <si>
    <t>IG46</t>
    <phoneticPr fontId="3" type="noConversion"/>
  </si>
  <si>
    <t>IG47</t>
    <phoneticPr fontId="3" type="noConversion"/>
  </si>
  <si>
    <t>IG48</t>
    <phoneticPr fontId="3" type="noConversion"/>
  </si>
  <si>
    <t>IG49</t>
    <phoneticPr fontId="3" type="noConversion"/>
  </si>
  <si>
    <t>IH23</t>
    <phoneticPr fontId="3" type="noConversion"/>
  </si>
  <si>
    <t>IH25</t>
    <phoneticPr fontId="3" type="noConversion"/>
  </si>
  <si>
    <t>IH28</t>
    <phoneticPr fontId="3" type="noConversion"/>
  </si>
  <si>
    <t>IH30</t>
    <phoneticPr fontId="3" type="noConversion"/>
  </si>
  <si>
    <t>IH32</t>
    <phoneticPr fontId="3" type="noConversion"/>
  </si>
  <si>
    <t>IH33</t>
    <phoneticPr fontId="3" type="noConversion"/>
  </si>
  <si>
    <t>IH34</t>
    <phoneticPr fontId="3" type="noConversion"/>
  </si>
  <si>
    <t>IH35</t>
    <phoneticPr fontId="3" type="noConversion"/>
  </si>
  <si>
    <t>II24</t>
    <phoneticPr fontId="3" type="noConversion"/>
  </si>
  <si>
    <t>II26</t>
    <phoneticPr fontId="3" type="noConversion"/>
  </si>
  <si>
    <t>II27</t>
    <phoneticPr fontId="3" type="noConversion"/>
  </si>
  <si>
    <t>II28</t>
    <phoneticPr fontId="3" type="noConversion"/>
  </si>
  <si>
    <t>II31</t>
    <phoneticPr fontId="3" type="noConversion"/>
  </si>
  <si>
    <t>II32</t>
    <phoneticPr fontId="3" type="noConversion"/>
  </si>
  <si>
    <t>II33</t>
    <phoneticPr fontId="3" type="noConversion"/>
  </si>
  <si>
    <t>II35</t>
    <phoneticPr fontId="3" type="noConversion"/>
  </si>
  <si>
    <t>IJ23</t>
    <phoneticPr fontId="3" type="noConversion"/>
  </si>
  <si>
    <t>IJ25</t>
    <phoneticPr fontId="3" type="noConversion"/>
  </si>
  <si>
    <t>IJ29</t>
    <phoneticPr fontId="3" type="noConversion"/>
  </si>
  <si>
    <t>IJ34</t>
    <phoneticPr fontId="3" type="noConversion"/>
  </si>
  <si>
    <t>IJ35</t>
    <phoneticPr fontId="3" type="noConversion"/>
  </si>
  <si>
    <t>IK30</t>
    <phoneticPr fontId="3" type="noConversion"/>
  </si>
  <si>
    <t>IK31</t>
    <phoneticPr fontId="3" type="noConversion"/>
  </si>
  <si>
    <t>IK32</t>
    <phoneticPr fontId="3" type="noConversion"/>
  </si>
  <si>
    <t>IK33</t>
    <phoneticPr fontId="3" type="noConversion"/>
  </si>
  <si>
    <t>IK34</t>
    <phoneticPr fontId="3" type="noConversion"/>
  </si>
  <si>
    <t>IK35</t>
    <phoneticPr fontId="3" type="noConversion"/>
  </si>
  <si>
    <t>IK36</t>
    <phoneticPr fontId="3" type="noConversion"/>
  </si>
  <si>
    <t>IK37</t>
    <phoneticPr fontId="3" type="noConversion"/>
  </si>
  <si>
    <t>IK38</t>
    <phoneticPr fontId="3" type="noConversion"/>
  </si>
  <si>
    <t>IK39</t>
    <phoneticPr fontId="3" type="noConversion"/>
  </si>
  <si>
    <t>IK40</t>
    <phoneticPr fontId="3" type="noConversion"/>
  </si>
  <si>
    <t>IK41</t>
    <phoneticPr fontId="3" type="noConversion"/>
  </si>
  <si>
    <t>IK42</t>
    <phoneticPr fontId="3" type="noConversion"/>
  </si>
  <si>
    <t>IK43</t>
    <phoneticPr fontId="3" type="noConversion"/>
  </si>
  <si>
    <t>IK44</t>
    <phoneticPr fontId="3" type="noConversion"/>
  </si>
  <si>
    <t>IK45</t>
    <phoneticPr fontId="3" type="noConversion"/>
  </si>
  <si>
    <t>IK47</t>
    <phoneticPr fontId="3" type="noConversion"/>
  </si>
  <si>
    <t>IK48</t>
    <phoneticPr fontId="3" type="noConversion"/>
  </si>
  <si>
    <t>IK49</t>
    <phoneticPr fontId="3" type="noConversion"/>
  </si>
  <si>
    <t>IK50</t>
    <phoneticPr fontId="3" type="noConversion"/>
  </si>
  <si>
    <t>IL20</t>
    <phoneticPr fontId="3" type="noConversion"/>
  </si>
  <si>
    <t>IL21</t>
    <phoneticPr fontId="3" type="noConversion"/>
  </si>
  <si>
    <t>IL22</t>
    <phoneticPr fontId="3" type="noConversion"/>
  </si>
  <si>
    <t>IL23</t>
    <phoneticPr fontId="3" type="noConversion"/>
  </si>
  <si>
    <t>IL24</t>
    <phoneticPr fontId="3" type="noConversion"/>
  </si>
  <si>
    <t>IL26</t>
    <phoneticPr fontId="3" type="noConversion"/>
  </si>
  <si>
    <t>IL31</t>
    <phoneticPr fontId="3" type="noConversion"/>
  </si>
  <si>
    <t>IL33</t>
    <phoneticPr fontId="3" type="noConversion"/>
  </si>
  <si>
    <t>IL34</t>
    <phoneticPr fontId="3" type="noConversion"/>
  </si>
  <si>
    <t>IL35</t>
    <phoneticPr fontId="3" type="noConversion"/>
  </si>
  <si>
    <t>IM24</t>
    <phoneticPr fontId="3" type="noConversion"/>
  </si>
  <si>
    <t>IM28</t>
    <phoneticPr fontId="3" type="noConversion"/>
  </si>
  <si>
    <t>IM30</t>
    <phoneticPr fontId="3" type="noConversion"/>
  </si>
  <si>
    <t>IN23</t>
    <phoneticPr fontId="3" type="noConversion"/>
  </si>
  <si>
    <t>IN26</t>
    <phoneticPr fontId="3" type="noConversion"/>
  </si>
  <si>
    <t>IN27</t>
    <phoneticPr fontId="3" type="noConversion"/>
  </si>
  <si>
    <t>IN29</t>
    <phoneticPr fontId="3" type="noConversion"/>
  </si>
  <si>
    <t>IN34</t>
    <phoneticPr fontId="3" type="noConversion"/>
  </si>
  <si>
    <t>IN35</t>
    <phoneticPr fontId="3" type="noConversion"/>
  </si>
  <si>
    <t>IO22</t>
    <phoneticPr fontId="3" type="noConversion"/>
  </si>
  <si>
    <t>IO23</t>
    <phoneticPr fontId="3" type="noConversion"/>
  </si>
  <si>
    <t>IO24</t>
    <phoneticPr fontId="3" type="noConversion"/>
  </si>
  <si>
    <t>IO25</t>
    <phoneticPr fontId="3" type="noConversion"/>
  </si>
  <si>
    <t>IO26</t>
    <phoneticPr fontId="3" type="noConversion"/>
  </si>
  <si>
    <t>IO52</t>
    <phoneticPr fontId="3" type="noConversion"/>
  </si>
  <si>
    <t>IO53</t>
    <phoneticPr fontId="3" type="noConversion"/>
  </si>
  <si>
    <t>IO54</t>
    <phoneticPr fontId="3" type="noConversion"/>
  </si>
  <si>
    <t>IO55</t>
    <phoneticPr fontId="3" type="noConversion"/>
  </si>
  <si>
    <t>IO56</t>
    <phoneticPr fontId="3" type="noConversion"/>
  </si>
  <si>
    <t>IO62</t>
    <phoneticPr fontId="3" type="noConversion"/>
  </si>
  <si>
    <t>IO63</t>
    <phoneticPr fontId="3" type="noConversion"/>
  </si>
  <si>
    <t>IO64</t>
    <phoneticPr fontId="3" type="noConversion"/>
  </si>
  <si>
    <t>IO65</t>
    <phoneticPr fontId="3" type="noConversion"/>
  </si>
  <si>
    <t>IO66</t>
    <phoneticPr fontId="3" type="noConversion"/>
  </si>
  <si>
    <t>IO72</t>
    <phoneticPr fontId="3" type="noConversion"/>
  </si>
  <si>
    <t>IO73</t>
    <phoneticPr fontId="3" type="noConversion"/>
  </si>
  <si>
    <t>IO74</t>
    <phoneticPr fontId="3" type="noConversion"/>
  </si>
  <si>
    <t>IO75</t>
    <phoneticPr fontId="3" type="noConversion"/>
  </si>
  <si>
    <t>IO76</t>
    <phoneticPr fontId="3" type="noConversion"/>
  </si>
  <si>
    <t>IP21</t>
    <phoneticPr fontId="3" type="noConversion"/>
  </si>
  <si>
    <t>IP28</t>
    <phoneticPr fontId="3" type="noConversion"/>
  </si>
  <si>
    <t>IP31</t>
    <phoneticPr fontId="3" type="noConversion"/>
  </si>
  <si>
    <t>IP33</t>
    <phoneticPr fontId="3" type="noConversion"/>
  </si>
  <si>
    <t>IP34</t>
    <phoneticPr fontId="3" type="noConversion"/>
  </si>
  <si>
    <t>IP35</t>
    <phoneticPr fontId="3" type="noConversion"/>
  </si>
  <si>
    <t>IQ21</t>
    <phoneticPr fontId="3" type="noConversion"/>
  </si>
  <si>
    <t>IQ22</t>
    <phoneticPr fontId="3" type="noConversion"/>
  </si>
  <si>
    <t>IQ23</t>
    <phoneticPr fontId="3" type="noConversion"/>
  </si>
  <si>
    <t>IQ24</t>
    <phoneticPr fontId="3" type="noConversion"/>
  </si>
  <si>
    <t>IQ25</t>
    <phoneticPr fontId="3" type="noConversion"/>
  </si>
  <si>
    <t>IQ26</t>
    <phoneticPr fontId="3" type="noConversion"/>
  </si>
  <si>
    <t>IQ27</t>
    <phoneticPr fontId="3" type="noConversion"/>
  </si>
  <si>
    <t>IQ28</t>
    <phoneticPr fontId="3" type="noConversion"/>
  </si>
  <si>
    <t>IQ29</t>
    <phoneticPr fontId="3" type="noConversion"/>
  </si>
  <si>
    <t>IQ30</t>
    <phoneticPr fontId="3" type="noConversion"/>
  </si>
  <si>
    <t>IQ31</t>
    <phoneticPr fontId="3" type="noConversion"/>
  </si>
  <si>
    <t>IQ32</t>
    <phoneticPr fontId="3" type="noConversion"/>
  </si>
  <si>
    <t>IQ33</t>
    <phoneticPr fontId="3" type="noConversion"/>
  </si>
  <si>
    <t>IQ34</t>
    <phoneticPr fontId="3" type="noConversion"/>
  </si>
  <si>
    <t>IQ35</t>
    <phoneticPr fontId="3" type="noConversion"/>
  </si>
  <si>
    <t>IR23</t>
    <phoneticPr fontId="3" type="noConversion"/>
  </si>
  <si>
    <t>IR24</t>
    <phoneticPr fontId="3" type="noConversion"/>
  </si>
  <si>
    <t>IR26</t>
    <phoneticPr fontId="3" type="noConversion"/>
  </si>
  <si>
    <t>IR27</t>
    <phoneticPr fontId="3" type="noConversion"/>
  </si>
  <si>
    <t>IR29</t>
    <phoneticPr fontId="3" type="noConversion"/>
  </si>
  <si>
    <t>IR30</t>
    <phoneticPr fontId="3" type="noConversion"/>
  </si>
  <si>
    <t>IR32</t>
    <phoneticPr fontId="3" type="noConversion"/>
  </si>
  <si>
    <t>IR33</t>
    <phoneticPr fontId="3" type="noConversion"/>
  </si>
  <si>
    <t>IR34</t>
    <phoneticPr fontId="3" type="noConversion"/>
  </si>
  <si>
    <t>IR36</t>
    <phoneticPr fontId="3" type="noConversion"/>
  </si>
  <si>
    <t>IR38</t>
    <phoneticPr fontId="3" type="noConversion"/>
  </si>
  <si>
    <t>IR40</t>
    <phoneticPr fontId="3" type="noConversion"/>
  </si>
  <si>
    <t>IS21</t>
    <phoneticPr fontId="3" type="noConversion"/>
  </si>
  <si>
    <t>IS22</t>
    <phoneticPr fontId="3" type="noConversion"/>
  </si>
  <si>
    <t>IS24</t>
    <phoneticPr fontId="3" type="noConversion"/>
  </si>
  <si>
    <t>IS26</t>
    <phoneticPr fontId="3" type="noConversion"/>
  </si>
  <si>
    <t>IT35</t>
    <phoneticPr fontId="3" type="noConversion"/>
  </si>
  <si>
    <t>IU23</t>
    <phoneticPr fontId="3" type="noConversion"/>
  </si>
  <si>
    <t>IU24</t>
    <phoneticPr fontId="3" type="noConversion"/>
  </si>
  <si>
    <t>IU25</t>
    <phoneticPr fontId="3" type="noConversion"/>
  </si>
  <si>
    <t>IU27</t>
    <phoneticPr fontId="3" type="noConversion"/>
  </si>
  <si>
    <t>IU28</t>
    <phoneticPr fontId="3" type="noConversion"/>
  </si>
  <si>
    <t>IU29</t>
    <phoneticPr fontId="3" type="noConversion"/>
  </si>
  <si>
    <t>IU31</t>
    <phoneticPr fontId="3" type="noConversion"/>
  </si>
  <si>
    <t>IU34</t>
    <phoneticPr fontId="3" type="noConversion"/>
  </si>
  <si>
    <t>IU35</t>
    <phoneticPr fontId="3" type="noConversion"/>
  </si>
  <si>
    <t>IU36</t>
    <phoneticPr fontId="3" type="noConversion"/>
  </si>
  <si>
    <t>IU38</t>
    <phoneticPr fontId="3" type="noConversion"/>
  </si>
  <si>
    <t>IV20</t>
    <phoneticPr fontId="3" type="noConversion"/>
  </si>
  <si>
    <t>IV22</t>
    <phoneticPr fontId="3" type="noConversion"/>
  </si>
  <si>
    <t>IV23</t>
    <phoneticPr fontId="3" type="noConversion"/>
  </si>
  <si>
    <t>IV25</t>
    <phoneticPr fontId="3" type="noConversion"/>
  </si>
  <si>
    <t>IV26</t>
    <phoneticPr fontId="3" type="noConversion"/>
  </si>
  <si>
    <t>IV27</t>
    <phoneticPr fontId="3" type="noConversion"/>
  </si>
  <si>
    <t>IV28</t>
    <phoneticPr fontId="3" type="noConversion"/>
  </si>
  <si>
    <t>IV30</t>
    <phoneticPr fontId="3" type="noConversion"/>
  </si>
  <si>
    <t>IV31</t>
    <phoneticPr fontId="3" type="noConversion"/>
  </si>
  <si>
    <t>IV32</t>
    <phoneticPr fontId="3" type="noConversion"/>
  </si>
  <si>
    <t>IV33</t>
    <phoneticPr fontId="3" type="noConversion"/>
  </si>
  <si>
    <t>IV34</t>
    <phoneticPr fontId="3" type="noConversion"/>
  </si>
  <si>
    <t>IV35</t>
    <phoneticPr fontId="3" type="noConversion"/>
  </si>
  <si>
    <t>IV52</t>
    <phoneticPr fontId="3" type="noConversion"/>
  </si>
  <si>
    <t>IV54</t>
    <phoneticPr fontId="3" type="noConversion"/>
  </si>
  <si>
    <t>IW21</t>
    <phoneticPr fontId="3" type="noConversion"/>
  </si>
  <si>
    <t>IW25</t>
    <phoneticPr fontId="3" type="noConversion"/>
  </si>
  <si>
    <t>IW26</t>
    <phoneticPr fontId="3" type="noConversion"/>
  </si>
  <si>
    <t>IW28</t>
    <phoneticPr fontId="3" type="noConversion"/>
  </si>
  <si>
    <t>IW30</t>
    <phoneticPr fontId="3" type="noConversion"/>
  </si>
  <si>
    <t>IW31</t>
    <phoneticPr fontId="3" type="noConversion"/>
  </si>
  <si>
    <t>IW32</t>
    <phoneticPr fontId="3" type="noConversion"/>
  </si>
  <si>
    <t>IW33</t>
    <phoneticPr fontId="3" type="noConversion"/>
  </si>
  <si>
    <t>IW34</t>
    <phoneticPr fontId="3" type="noConversion"/>
  </si>
  <si>
    <t>IW35</t>
    <phoneticPr fontId="3" type="noConversion"/>
  </si>
  <si>
    <t>IX22</t>
    <phoneticPr fontId="3" type="noConversion"/>
  </si>
  <si>
    <t>IX24</t>
    <phoneticPr fontId="3" type="noConversion"/>
  </si>
  <si>
    <t>IX25</t>
    <phoneticPr fontId="3" type="noConversion"/>
  </si>
  <si>
    <t>IX32</t>
    <phoneticPr fontId="3" type="noConversion"/>
  </si>
  <si>
    <t>IX33</t>
    <phoneticPr fontId="3" type="noConversion"/>
  </si>
  <si>
    <t>IX34</t>
    <phoneticPr fontId="3" type="noConversion"/>
  </si>
  <si>
    <t>IX35</t>
    <phoneticPr fontId="3" type="noConversion"/>
  </si>
  <si>
    <t>IY23</t>
    <phoneticPr fontId="3" type="noConversion"/>
  </si>
  <si>
    <t>IY26</t>
    <phoneticPr fontId="3" type="noConversion"/>
  </si>
  <si>
    <t>IY27</t>
    <phoneticPr fontId="3" type="noConversion"/>
  </si>
  <si>
    <t>IY29</t>
    <phoneticPr fontId="3" type="noConversion"/>
  </si>
  <si>
    <t>IY30</t>
    <phoneticPr fontId="3" type="noConversion"/>
  </si>
  <si>
    <t>IY32</t>
    <phoneticPr fontId="3" type="noConversion"/>
  </si>
  <si>
    <t>IY34</t>
    <phoneticPr fontId="3" type="noConversion"/>
  </si>
  <si>
    <t>IZ21</t>
    <phoneticPr fontId="3" type="noConversion"/>
  </si>
  <si>
    <t>IZ22</t>
    <phoneticPr fontId="3" type="noConversion"/>
  </si>
  <si>
    <t>IZ23</t>
    <phoneticPr fontId="3" type="noConversion"/>
  </si>
  <si>
    <t>IZ25</t>
    <phoneticPr fontId="3" type="noConversion"/>
  </si>
  <si>
    <t>IZ52</t>
    <phoneticPr fontId="3" type="noConversion"/>
  </si>
  <si>
    <t>IZ53</t>
    <phoneticPr fontId="3" type="noConversion"/>
  </si>
  <si>
    <t>IZ54</t>
    <phoneticPr fontId="3" type="noConversion"/>
  </si>
  <si>
    <t>IZ55</t>
    <phoneticPr fontId="3" type="noConversion"/>
  </si>
  <si>
    <t>IZ62</t>
    <phoneticPr fontId="3" type="noConversion"/>
  </si>
  <si>
    <t>IZ63</t>
    <phoneticPr fontId="3" type="noConversion"/>
  </si>
  <si>
    <t>IZ65</t>
    <phoneticPr fontId="3" type="noConversion"/>
  </si>
  <si>
    <t>無</t>
    <phoneticPr fontId="3" type="noConversion"/>
  </si>
  <si>
    <t>%E5%BD%B0%E6%BF</t>
    <phoneticPr fontId="3" type="noConversion"/>
  </si>
  <si>
    <t>%E7%B7%9A%E8%A5%BFDS_9B</t>
    <phoneticPr fontId="3" type="noConversion"/>
  </si>
  <si>
    <t xml:space="preserve"> 9A70(9A70) </t>
    <phoneticPr fontId="3" type="noConversion"/>
  </si>
  <si>
    <t xml:space="preserve"> 9A71(9A71) </t>
    <phoneticPr fontId="3" type="noConversion"/>
  </si>
  <si>
    <t xml:space="preserve"> 9A72(9A72) </t>
    <phoneticPr fontId="3" type="noConversion"/>
  </si>
  <si>
    <t xml:space="preserve"> 9A73(9A73) </t>
    <phoneticPr fontId="3" type="noConversion"/>
  </si>
  <si>
    <t xml:space="preserve"> 9A74(9A74) </t>
    <phoneticPr fontId="3" type="noConversion"/>
  </si>
  <si>
    <t>G4028FC94</t>
    <phoneticPr fontId="3" type="noConversion"/>
  </si>
  <si>
    <t>#2DTR</t>
  </si>
  <si>
    <t>#3DTR</t>
  </si>
  <si>
    <t>#4ADTR</t>
  </si>
  <si>
    <t>#4BDTR</t>
  </si>
  <si>
    <t>線西DS_9B</t>
  </si>
  <si>
    <t>#1DTR</t>
  </si>
  <si>
    <t>9B51(9B51)</t>
  </si>
  <si>
    <t>9B52(9B52)</t>
  </si>
  <si>
    <t>9B53(9B53)</t>
  </si>
  <si>
    <t>9B54(9B54)</t>
  </si>
  <si>
    <t>9B55(9B55)</t>
  </si>
  <si>
    <t>9B56(9B56)</t>
  </si>
  <si>
    <t>9B57(9B57)</t>
  </si>
  <si>
    <t>9B58(9B58)</t>
  </si>
  <si>
    <t>#2ADTR</t>
  </si>
  <si>
    <t>9B61(9B61)</t>
  </si>
  <si>
    <t>9B62(9B62)</t>
  </si>
  <si>
    <t>9B63(9B63)</t>
  </si>
  <si>
    <t>9B64(9B64)</t>
  </si>
  <si>
    <t>新威(9BPV1)</t>
  </si>
  <si>
    <t>#2BDTR</t>
  </si>
  <si>
    <t>9B65(9B65)</t>
  </si>
  <si>
    <t>9B66(9B66)</t>
  </si>
  <si>
    <t>9B67(9B67)</t>
  </si>
  <si>
    <t>9B68(9B68)</t>
  </si>
  <si>
    <t>員林DS_9C</t>
  </si>
  <si>
    <t>#1ADTR</t>
  </si>
  <si>
    <t>9C20(9C20)</t>
  </si>
  <si>
    <t>9C21(9C21)</t>
  </si>
  <si>
    <t>9C22(9C22)</t>
  </si>
  <si>
    <t>9C23(9C23)</t>
  </si>
  <si>
    <t>9C24(9C24)</t>
  </si>
  <si>
    <t>#1BDTR</t>
  </si>
  <si>
    <t>9C25(9C25)</t>
  </si>
  <si>
    <t>9C26(9C26)</t>
  </si>
  <si>
    <t>9C27(9C27)</t>
  </si>
  <si>
    <t>9C28(9C28)</t>
  </si>
  <si>
    <t>9C29(9C29)</t>
  </si>
  <si>
    <t>#2A1DTR</t>
  </si>
  <si>
    <t>9C30(9C30)</t>
  </si>
  <si>
    <t>9C31(9C31)</t>
  </si>
  <si>
    <t>9C32(9C32)</t>
  </si>
  <si>
    <t>#2A2DTR</t>
  </si>
  <si>
    <t>9C33(9C33)</t>
  </si>
  <si>
    <t>9C34(9C34)</t>
  </si>
  <si>
    <t>#2B1DTR</t>
  </si>
  <si>
    <t>9C35(9C35)</t>
  </si>
  <si>
    <t>9C36(9C36)</t>
  </si>
  <si>
    <t>#2B2DTR</t>
  </si>
  <si>
    <t>9C37(9C37)</t>
  </si>
  <si>
    <t>9C38(9C38)</t>
  </si>
  <si>
    <t>9C39(9C39)</t>
  </si>
  <si>
    <t>#3ADTR</t>
  </si>
  <si>
    <t>9C40(9C40)</t>
  </si>
  <si>
    <t>9C41(9C41)</t>
  </si>
  <si>
    <t>9C42(9C42)</t>
  </si>
  <si>
    <t>9C43(9C43)</t>
  </si>
  <si>
    <t>9C44(9C44)</t>
  </si>
  <si>
    <t>#3BDTR</t>
  </si>
  <si>
    <t>9C45(9C45)</t>
  </si>
  <si>
    <t>9C46(9C46)</t>
  </si>
  <si>
    <t>9C47(9C47)</t>
  </si>
  <si>
    <t>9C48(9C48)</t>
  </si>
  <si>
    <t>9C49(9C49)</t>
  </si>
  <si>
    <t>鹿西DS_9F</t>
  </si>
  <si>
    <t>9F51(9F51)</t>
  </si>
  <si>
    <t>9F52(9F52)</t>
  </si>
  <si>
    <t>9F53(9F53)</t>
  </si>
  <si>
    <t>9F54(9F54)</t>
  </si>
  <si>
    <t>9F55(9F55)</t>
  </si>
  <si>
    <t>9F56(9F56)</t>
  </si>
  <si>
    <t>9F57(9F57)</t>
  </si>
  <si>
    <t>9F58(9F58)</t>
  </si>
  <si>
    <t>9F61(9F61)</t>
  </si>
  <si>
    <t>9F62(9F62)</t>
  </si>
  <si>
    <t>9F63(9F63)</t>
  </si>
  <si>
    <t>9F64(9F64)</t>
  </si>
  <si>
    <t>9F65(9F65)</t>
  </si>
  <si>
    <t>9F66(9F66)</t>
  </si>
  <si>
    <t>9F67(9F67)</t>
  </si>
  <si>
    <t>9F68(9F68)</t>
  </si>
  <si>
    <t>漢寶DS_9G</t>
  </si>
  <si>
    <t>9G20(9G20)</t>
  </si>
  <si>
    <t>9G21(9G21)</t>
  </si>
  <si>
    <t>9G22(9G22)</t>
  </si>
  <si>
    <t>9G23(9G23)</t>
  </si>
  <si>
    <t>9G24(9G24)</t>
  </si>
  <si>
    <t>9G25(9G25)</t>
  </si>
  <si>
    <t>9G26(9G26)</t>
  </si>
  <si>
    <t>9G27(9G27)</t>
  </si>
  <si>
    <t>9G28(9G28)</t>
  </si>
  <si>
    <t>9G29(9G29)</t>
  </si>
  <si>
    <t>立風1(9GE8)</t>
  </si>
  <si>
    <t>9G30(9G30)</t>
  </si>
  <si>
    <t>9G31(9G31)</t>
  </si>
  <si>
    <t>9G32(9G32)</t>
  </si>
  <si>
    <t>9G33(9G33)</t>
  </si>
  <si>
    <t>9G34(9G34)</t>
  </si>
  <si>
    <t>9G35(9G35)</t>
  </si>
  <si>
    <t>9G36(9G36)</t>
  </si>
  <si>
    <t>9G37(9G37)</t>
  </si>
  <si>
    <t>9G38(9G38)</t>
  </si>
  <si>
    <t>9G39(9G39)</t>
  </si>
  <si>
    <t>立風2(9GE9)</t>
  </si>
  <si>
    <t>9GE2(9GE2)</t>
  </si>
  <si>
    <t>9GE3(9GE3)</t>
  </si>
  <si>
    <t>北苑(9GE1)</t>
  </si>
  <si>
    <t>星寶(9GE0)</t>
  </si>
  <si>
    <t>9GE6(9GE6)</t>
  </si>
  <si>
    <t>9GE7(9GE7)</t>
  </si>
  <si>
    <t>彰旺(9GE5)</t>
  </si>
  <si>
    <t>彰苑(9GE4)</t>
  </si>
  <si>
    <t>草港DS_9H</t>
  </si>
  <si>
    <t>9H20(9H20)</t>
  </si>
  <si>
    <t>下港線(9H21)</t>
  </si>
  <si>
    <t>草塭線(9H22)</t>
  </si>
  <si>
    <t>崙尾線(9H23)</t>
  </si>
  <si>
    <t>崙草線(9H24)</t>
  </si>
  <si>
    <t>南勢線(9H25)</t>
  </si>
  <si>
    <t>草洋線(9H26)</t>
  </si>
  <si>
    <t>草港線(9H27)</t>
  </si>
  <si>
    <t>草莊線(9H28)</t>
  </si>
  <si>
    <t>草東線(9H29)</t>
  </si>
  <si>
    <t>9H30(9H30)</t>
  </si>
  <si>
    <t>西崙線(9H31)</t>
  </si>
  <si>
    <t>草一線(9H32)</t>
  </si>
  <si>
    <t>草鹿線(9H33)</t>
  </si>
  <si>
    <t>頂山線(9H34)</t>
  </si>
  <si>
    <t>草中線(9H35)</t>
  </si>
  <si>
    <t>草子線(9H36)</t>
  </si>
  <si>
    <t>東正線(9H37)</t>
  </si>
  <si>
    <t>草嶺線(9H38)</t>
  </si>
  <si>
    <t>草伸線(9H39)</t>
  </si>
  <si>
    <t>福興DS_9I</t>
  </si>
  <si>
    <t>9I20(9I20)</t>
  </si>
  <si>
    <t>9I21(9I21)</t>
  </si>
  <si>
    <t>9I22(9I22)</t>
  </si>
  <si>
    <t>9I23(9I23)</t>
  </si>
  <si>
    <t>9I24(9I24)</t>
  </si>
  <si>
    <t>9I25(9I25)</t>
  </si>
  <si>
    <t>9I39(9I39)</t>
  </si>
  <si>
    <t>9I38(9I38)</t>
  </si>
  <si>
    <t>9I37(9I37)</t>
  </si>
  <si>
    <t>9I36(9I36)</t>
  </si>
  <si>
    <t>9I26(9I26)</t>
  </si>
  <si>
    <t>9I27(9I27)</t>
  </si>
  <si>
    <t>9I28(9I28)</t>
  </si>
  <si>
    <t>9I29(9I29)</t>
  </si>
  <si>
    <t>9I35(9I35)</t>
  </si>
  <si>
    <t>9I34(9I34)</t>
  </si>
  <si>
    <t>9I33(9I33)</t>
  </si>
  <si>
    <t>9I32(9I32)</t>
  </si>
  <si>
    <t>9I31(9I31)</t>
  </si>
  <si>
    <t>9I30(9I30)</t>
  </si>
  <si>
    <t>埔鹽SS_9J</t>
  </si>
  <si>
    <t>#1MTR</t>
  </si>
  <si>
    <t>9J11(9J11)</t>
  </si>
  <si>
    <t>9J12(9J12)</t>
  </si>
  <si>
    <t>9J13(9J13)</t>
  </si>
  <si>
    <t>9J14(9J14)</t>
  </si>
  <si>
    <t>9J15(9J15)</t>
  </si>
  <si>
    <t>#2MTR</t>
  </si>
  <si>
    <t>9J21(9J21)</t>
  </si>
  <si>
    <t>9J22(9J22)</t>
  </si>
  <si>
    <t>9J23(9J23)</t>
  </si>
  <si>
    <t>9J24(9J24)</t>
  </si>
  <si>
    <t>9J25(9J25)</t>
  </si>
  <si>
    <t>#3MTR</t>
  </si>
  <si>
    <t>9J31(9J31)</t>
  </si>
  <si>
    <t>9J32(9J32)</t>
  </si>
  <si>
    <t>9J33(9J33)</t>
  </si>
  <si>
    <t>9J34(9J34)</t>
  </si>
  <si>
    <t>9J35(9J35)</t>
  </si>
  <si>
    <t>大霞DS_9K</t>
  </si>
  <si>
    <t>9K21(9K21)</t>
  </si>
  <si>
    <t>9K22(9K22)</t>
  </si>
  <si>
    <t>9K23(9K23)</t>
  </si>
  <si>
    <t>9K24(9K24)</t>
  </si>
  <si>
    <t>9K25(9K25)</t>
  </si>
  <si>
    <t>9K26(9K26)</t>
  </si>
  <si>
    <t>9K27(9K27)</t>
  </si>
  <si>
    <t>9K28(9K28)</t>
  </si>
  <si>
    <t>9K29(9K29)</t>
  </si>
  <si>
    <t>9K30(9K30)</t>
  </si>
  <si>
    <t>9K31(9K31)</t>
  </si>
  <si>
    <t>9K32(9K32)</t>
  </si>
  <si>
    <t>9K33(9K33)</t>
  </si>
  <si>
    <t>9K34(9K34)</t>
  </si>
  <si>
    <t>9K35(9K35)</t>
  </si>
  <si>
    <t>9K36(9K36)</t>
  </si>
  <si>
    <t>9K37(9K37)</t>
  </si>
  <si>
    <t>9K38(9K38)</t>
  </si>
  <si>
    <t>9K39(9K39)</t>
  </si>
  <si>
    <t>9K40(9K40)</t>
  </si>
  <si>
    <t>大城DS_9L</t>
  </si>
  <si>
    <t>9L21(9L21)</t>
  </si>
  <si>
    <t>9L22(9L22)</t>
  </si>
  <si>
    <t>9L23(9L23)</t>
  </si>
  <si>
    <t>9L24(9L24)</t>
  </si>
  <si>
    <t>9L25(9L25)</t>
  </si>
  <si>
    <t>9L26(9L26)</t>
  </si>
  <si>
    <t>9L27(9L27)</t>
  </si>
  <si>
    <t>9L28(9L28)</t>
  </si>
  <si>
    <t>9L29(9L29)</t>
  </si>
  <si>
    <t>9L30(9L30)</t>
  </si>
  <si>
    <t>9L31(9L31)</t>
  </si>
  <si>
    <t>9L32(9L32)</t>
  </si>
  <si>
    <t>9L33(9L33)</t>
  </si>
  <si>
    <t>9L34(9L34)</t>
  </si>
  <si>
    <t>9L35(9L35)</t>
  </si>
  <si>
    <t>9L36(9L36)</t>
  </si>
  <si>
    <t>9L37(9L37)</t>
  </si>
  <si>
    <t>9L38(9L38)</t>
  </si>
  <si>
    <t>9L39(9L39)</t>
  </si>
  <si>
    <t>9L40(9L40)</t>
  </si>
  <si>
    <t>彰林ES_9M</t>
  </si>
  <si>
    <t>彰竹DS_9N</t>
  </si>
  <si>
    <t>9N20(9N20)</t>
  </si>
  <si>
    <t>9N21(9N21)</t>
  </si>
  <si>
    <t>9N22(9N22)</t>
  </si>
  <si>
    <t>9N23(9N23)</t>
  </si>
  <si>
    <t>9N24(9N24)</t>
  </si>
  <si>
    <t>9N25(9N25)</t>
  </si>
  <si>
    <t>9N26(9N26)</t>
  </si>
  <si>
    <t>9N27(9N27)</t>
  </si>
  <si>
    <t>9N28(9N28)</t>
  </si>
  <si>
    <t>9N29(9N29)</t>
  </si>
  <si>
    <t>花壇DS_9P</t>
  </si>
  <si>
    <t>9P10(9P10)</t>
  </si>
  <si>
    <t>9P11(9P11)</t>
  </si>
  <si>
    <t>9P12(9P12)</t>
  </si>
  <si>
    <t>9P13(9P13)</t>
  </si>
  <si>
    <t>9P14(9P14)</t>
  </si>
  <si>
    <t>9P15(9P15)</t>
  </si>
  <si>
    <t>9P16(9P16)</t>
  </si>
  <si>
    <t>9P17(9P17)</t>
  </si>
  <si>
    <t>9P18(9P18)</t>
  </si>
  <si>
    <t>9P19(9P19)</t>
  </si>
  <si>
    <t>9P20(9P20)</t>
  </si>
  <si>
    <t>9P21(9P21)</t>
  </si>
  <si>
    <t>9P22(9P22)</t>
  </si>
  <si>
    <t>9P23(9P23)</t>
  </si>
  <si>
    <t>9P24(9P24)</t>
  </si>
  <si>
    <t>9P25(9P25)</t>
  </si>
  <si>
    <t>9P26(9P26)</t>
  </si>
  <si>
    <t>9P27(9P27)</t>
  </si>
  <si>
    <t>9P28(9P28)</t>
  </si>
  <si>
    <t>9P29(9P29)</t>
  </si>
  <si>
    <t>彰新DS_IA</t>
  </si>
  <si>
    <t>民生線(IA28)</t>
  </si>
  <si>
    <t>北部線(IA37)</t>
  </si>
  <si>
    <t>磚瑤線(IA30)</t>
  </si>
  <si>
    <t>鐵山線(IA32)</t>
  </si>
  <si>
    <t>彰茂線(IA35)</t>
  </si>
  <si>
    <t>北安線(IA39)</t>
  </si>
  <si>
    <t>阿夷線(IA24)</t>
  </si>
  <si>
    <t>新庄線(IA29)</t>
  </si>
  <si>
    <t>犁盛線(IA33)</t>
  </si>
  <si>
    <t>成功線(IA36)</t>
  </si>
  <si>
    <t>辭修線(IA27)</t>
  </si>
  <si>
    <t>車站線(IA34)</t>
  </si>
  <si>
    <t>中山線(IA23)</t>
  </si>
  <si>
    <t>泰和線(IA26)</t>
  </si>
  <si>
    <t>大成線(IA22)</t>
  </si>
  <si>
    <t>北建線(IA38)</t>
  </si>
  <si>
    <t>北廠線(IA21)</t>
  </si>
  <si>
    <t>北美線(IA25)</t>
  </si>
  <si>
    <t>北新線(IA31)</t>
  </si>
  <si>
    <t>中圍線(IA20)</t>
  </si>
  <si>
    <t>國聖線(IA40)</t>
  </si>
  <si>
    <t>忠孝線(IA41)</t>
  </si>
  <si>
    <t>建國線(IA42)</t>
  </si>
  <si>
    <t>公園線(IA43)</t>
  </si>
  <si>
    <t>東頭線(IA44)</t>
  </si>
  <si>
    <t>牛稠線(IA45)</t>
  </si>
  <si>
    <t>茄苳線(IA46)</t>
  </si>
  <si>
    <t>卦山線(IA47)</t>
  </si>
  <si>
    <t>保警線(IA48)</t>
  </si>
  <si>
    <t>西勢線(IA49)</t>
  </si>
  <si>
    <t>鹿港SS_IB</t>
  </si>
  <si>
    <t>二港線(IB20)</t>
  </si>
  <si>
    <t>海埔線(IB22)</t>
  </si>
  <si>
    <t>下庄線(IB30)</t>
  </si>
  <si>
    <t>鹿一線(IB31)</t>
  </si>
  <si>
    <t>橋頭線(IB21)</t>
  </si>
  <si>
    <t>鹿三線(IB33)</t>
  </si>
  <si>
    <t>鹽場線(IB25)</t>
  </si>
  <si>
    <t>龍山線(IB28)</t>
  </si>
  <si>
    <t>鹿溪線(IB24)</t>
  </si>
  <si>
    <t>鹿東線(IB27)</t>
  </si>
  <si>
    <t>永豐線(IB34)</t>
  </si>
  <si>
    <t>鹿管線(IB29)</t>
  </si>
  <si>
    <t>鹿二線(IB32)</t>
  </si>
  <si>
    <t>頂厝線(IB26)</t>
  </si>
  <si>
    <t>鹿中線(IB23)</t>
  </si>
  <si>
    <t>員林SS_IC</t>
  </si>
  <si>
    <t>溪湖SS_ID</t>
  </si>
  <si>
    <t>西寮線(ID20)</t>
  </si>
  <si>
    <t>湖南線(ID23)</t>
  </si>
  <si>
    <t>溪湖線(ID28)</t>
  </si>
  <si>
    <t>湳底線(ID26)</t>
  </si>
  <si>
    <t>湖北線(ID31)</t>
  </si>
  <si>
    <t>湖中線(ID30)</t>
  </si>
  <si>
    <t>溪東線(ID24)</t>
  </si>
  <si>
    <t>二重線(ID21)</t>
  </si>
  <si>
    <t>南新線(ID29)</t>
  </si>
  <si>
    <t>東寮線(ID25)</t>
  </si>
  <si>
    <t>巫厝線(ID27)</t>
  </si>
  <si>
    <t>番婆線(ID32)</t>
  </si>
  <si>
    <t>湖西線(ID22)</t>
  </si>
  <si>
    <t>F14(F14)</t>
  </si>
  <si>
    <t>F15(F15)</t>
  </si>
  <si>
    <t>二林SS_IE</t>
  </si>
  <si>
    <t>永安線(IE25)</t>
  </si>
  <si>
    <t>溝頭線(IE24)</t>
  </si>
  <si>
    <t>中西線(IE21)</t>
  </si>
  <si>
    <t>埤北線(IE27)</t>
  </si>
  <si>
    <t>西斗線(IE22)</t>
  </si>
  <si>
    <t>北平線(IE23)</t>
  </si>
  <si>
    <t>廣西線(IE28)</t>
  </si>
  <si>
    <t>三合線(IE20)</t>
  </si>
  <si>
    <t>舊社線(IE26)</t>
  </si>
  <si>
    <t>東興線(IE29)</t>
  </si>
  <si>
    <t>溪州SS_IF</t>
  </si>
  <si>
    <t>埤頭線(IF21)</t>
  </si>
  <si>
    <t>下霸線(IF25)</t>
  </si>
  <si>
    <t>田頭線(IF30)</t>
  </si>
  <si>
    <t>溪工線(IF33)</t>
  </si>
  <si>
    <t>農場線(IF34)</t>
  </si>
  <si>
    <t>潮洋線(IF22)</t>
  </si>
  <si>
    <t>路口線(IF23)</t>
  </si>
  <si>
    <t>溪竹線(IF31)</t>
  </si>
  <si>
    <t>埤工線(IF24)</t>
  </si>
  <si>
    <t>埔尾線(IF26)</t>
  </si>
  <si>
    <t>IF35(IF35)</t>
  </si>
  <si>
    <t>IF39(IF39)</t>
  </si>
  <si>
    <t>IF37(IF37)</t>
  </si>
  <si>
    <t>IF38(IF38)</t>
  </si>
  <si>
    <t>IF36(IF36)</t>
  </si>
  <si>
    <t>#4MTR</t>
  </si>
  <si>
    <t>元埔線(IF27)</t>
  </si>
  <si>
    <t>溪斗線(IF20)</t>
  </si>
  <si>
    <t>南州線(IF28)</t>
  </si>
  <si>
    <t>溪林線(IF32)</t>
  </si>
  <si>
    <t>合興線(IF29)</t>
  </si>
  <si>
    <t>田中DS_IG</t>
  </si>
  <si>
    <t>IG30(IG30)</t>
  </si>
  <si>
    <t>IG31(IG31)</t>
  </si>
  <si>
    <t>IG32(IG32)</t>
  </si>
  <si>
    <t>IG33(IG33)</t>
  </si>
  <si>
    <t>IG34(IG34)</t>
  </si>
  <si>
    <t>IG35(IG35)</t>
  </si>
  <si>
    <t>IG36(IG36)</t>
  </si>
  <si>
    <t>IG37(IG37)</t>
  </si>
  <si>
    <t>IG38(IG38)</t>
  </si>
  <si>
    <t>IG39(IG39)</t>
  </si>
  <si>
    <t>IG40(IG40)</t>
  </si>
  <si>
    <t>IG41(IG41)</t>
  </si>
  <si>
    <t>IG42(IG42)</t>
  </si>
  <si>
    <t>IG43(IG43)</t>
  </si>
  <si>
    <t>IG44(IG44)</t>
  </si>
  <si>
    <t>IG45(IG45)</t>
  </si>
  <si>
    <t>IG46(IG46)</t>
  </si>
  <si>
    <t>IG47(IG47)</t>
  </si>
  <si>
    <t>IG48(IG48)</t>
  </si>
  <si>
    <t>IG49(IG49)</t>
  </si>
  <si>
    <t>彰西SS_IH</t>
  </si>
  <si>
    <t>西鎮線(IH27)</t>
  </si>
  <si>
    <t>西美線(IH21)</t>
  </si>
  <si>
    <t>西安線(IH25)</t>
  </si>
  <si>
    <t>下湳線(IH24)</t>
  </si>
  <si>
    <t>西溝線(IH28)</t>
  </si>
  <si>
    <t>建和線(IH33)</t>
  </si>
  <si>
    <t>中華線(IH32)</t>
  </si>
  <si>
    <t>林森線(IH31)</t>
  </si>
  <si>
    <t>平和線(IH34)</t>
  </si>
  <si>
    <t>崙平線(IH35)</t>
  </si>
  <si>
    <t>西南線(IH29)</t>
  </si>
  <si>
    <t>頂湳線(IH23)</t>
  </si>
  <si>
    <t>源埤線(IH22)</t>
  </si>
  <si>
    <t>西華線(IH26)</t>
  </si>
  <si>
    <t>後港線(IH20)</t>
  </si>
  <si>
    <t>彰南SS_II</t>
  </si>
  <si>
    <t>縣府線(II22)</t>
  </si>
  <si>
    <t>西門線(II25)</t>
  </si>
  <si>
    <t>新生線(II20)</t>
  </si>
  <si>
    <t>南興線(II26)</t>
  </si>
  <si>
    <t>南和線(II27)</t>
  </si>
  <si>
    <t>南郭線(II32)</t>
  </si>
  <si>
    <t>民權線(II34)</t>
  </si>
  <si>
    <t>虎山線(II30)</t>
  </si>
  <si>
    <t>民族線(II31)</t>
  </si>
  <si>
    <t>大埔線(II28)</t>
  </si>
  <si>
    <t>建寶線(II24)</t>
  </si>
  <si>
    <t>天祥線(II33)</t>
  </si>
  <si>
    <t>南瑤線(II21)</t>
  </si>
  <si>
    <t>口庄線(II29)</t>
  </si>
  <si>
    <t>田寮線(II23)</t>
  </si>
  <si>
    <t>和美SS_IJ</t>
  </si>
  <si>
    <t>和美線(IJ23)</t>
  </si>
  <si>
    <t>和崁線(IJ33)</t>
  </si>
  <si>
    <t>汴頭線(IJ30)</t>
  </si>
  <si>
    <t>和西線(IJ22)</t>
  </si>
  <si>
    <t>和張線(IJ34)</t>
  </si>
  <si>
    <t>和發線(IJ26)</t>
  </si>
  <si>
    <t>和南線(IJ28)</t>
  </si>
  <si>
    <t>和伸線(IJ20)</t>
  </si>
  <si>
    <t>和東線(IJ29)</t>
  </si>
  <si>
    <t>和雅線(IJ32)</t>
  </si>
  <si>
    <t>地政線(IJ31)</t>
  </si>
  <si>
    <t>溪底線(IJ24)</t>
  </si>
  <si>
    <t>下犁線(IJ25)</t>
  </si>
  <si>
    <t>頂犁線(IJ21)</t>
  </si>
  <si>
    <t>霞田線(IJ27)</t>
  </si>
  <si>
    <t>彰化DS_IK</t>
  </si>
  <si>
    <t>IK30(IK30)</t>
  </si>
  <si>
    <t>IK31(IK31)</t>
  </si>
  <si>
    <t>IK32(IK32)</t>
  </si>
  <si>
    <t>IK33(IK33)</t>
  </si>
  <si>
    <t>IK34(IK34)</t>
  </si>
  <si>
    <t>IK35(IK35)</t>
  </si>
  <si>
    <t>IK49(IK49)</t>
  </si>
  <si>
    <t>IK48(IK48)</t>
  </si>
  <si>
    <t>IK47(IK47)</t>
  </si>
  <si>
    <t>IK46(IK46)</t>
  </si>
  <si>
    <t>IK36(IK36)</t>
  </si>
  <si>
    <t>IK37(IK37)</t>
  </si>
  <si>
    <t>IK38(IK38)</t>
  </si>
  <si>
    <t>IK39(IK39)</t>
  </si>
  <si>
    <t>IK45(IK45)</t>
  </si>
  <si>
    <t>IK44(IK44)</t>
  </si>
  <si>
    <t>IK43(IK43)</t>
  </si>
  <si>
    <t>IK42(IK42)</t>
  </si>
  <si>
    <t>IK41(IK41)</t>
  </si>
  <si>
    <t>IK40(IK40)</t>
  </si>
  <si>
    <t>彰化PS_IK</t>
  </si>
  <si>
    <t>員南SS_IL</t>
  </si>
  <si>
    <t>萬年線(IL27)</t>
  </si>
  <si>
    <t>南靖線(IL22)</t>
  </si>
  <si>
    <t>經口線(IL21)</t>
  </si>
  <si>
    <t>太平線(IL23)</t>
  </si>
  <si>
    <t>中央線(IL24)</t>
  </si>
  <si>
    <t>大華線(IL32)</t>
  </si>
  <si>
    <t>瓦瑤線(IL29)</t>
  </si>
  <si>
    <t>溝皂線(IL25)</t>
  </si>
  <si>
    <t>百果線(IL20)</t>
  </si>
  <si>
    <t>大饒線(IL26)</t>
  </si>
  <si>
    <t>南門線(IL30)</t>
  </si>
  <si>
    <t>五汴線(IL28)</t>
  </si>
  <si>
    <t>莒光線(IL31)</t>
  </si>
  <si>
    <t>大竹SS_IM</t>
  </si>
  <si>
    <t>竹彰線(IM30)</t>
  </si>
  <si>
    <t>山坑線(IM29)</t>
  </si>
  <si>
    <t>牛埔線(IM26)</t>
  </si>
  <si>
    <t>大竹線(IM22)</t>
  </si>
  <si>
    <t>渡船線(IM20)</t>
  </si>
  <si>
    <t>渡橋線(IM28)</t>
  </si>
  <si>
    <t>香山線(IM27)</t>
  </si>
  <si>
    <t>福山線(IM25)</t>
  </si>
  <si>
    <t>中莊線(IM24)</t>
  </si>
  <si>
    <t>快官線(IM23)</t>
  </si>
  <si>
    <t>大東線(IM21)</t>
  </si>
  <si>
    <t>大村SS_IN</t>
  </si>
  <si>
    <t>黃厝線(IN28)</t>
  </si>
  <si>
    <t>中興線(IN24)</t>
  </si>
  <si>
    <t>內庄線(IN20)</t>
  </si>
  <si>
    <t>三芬線(IN31)</t>
  </si>
  <si>
    <t>村上線(IN29)</t>
  </si>
  <si>
    <t>大橋線(IN22)</t>
  </si>
  <si>
    <t>大村線(IN23)</t>
  </si>
  <si>
    <t>長春線(IN32)</t>
  </si>
  <si>
    <t>金墩線(IN26)</t>
  </si>
  <si>
    <t>灣口線(IN27)</t>
  </si>
  <si>
    <t>南寮線(IN34)</t>
  </si>
  <si>
    <t>上莊線(IN33)</t>
  </si>
  <si>
    <t>三春線(IN21)</t>
  </si>
  <si>
    <t>村北線(IN25)</t>
  </si>
  <si>
    <t>村宜線(IN30)</t>
  </si>
  <si>
    <t>鹿東DS_IO</t>
  </si>
  <si>
    <t>IO26(IO26)</t>
  </si>
  <si>
    <t>IO25(IO25)</t>
  </si>
  <si>
    <t>IO24(IO24)</t>
  </si>
  <si>
    <t>IO23(IO23)</t>
  </si>
  <si>
    <t>IO22(IO22)</t>
  </si>
  <si>
    <t>IO21(IO21)</t>
  </si>
  <si>
    <t>IO51(IO51)</t>
  </si>
  <si>
    <t>IO52(IO52)</t>
  </si>
  <si>
    <t>IO53(IO53)</t>
  </si>
  <si>
    <t>IO54(IO54)</t>
  </si>
  <si>
    <t>IO55(IO55)</t>
  </si>
  <si>
    <t>IO56(IO56)</t>
  </si>
  <si>
    <t>IO61(IO61)</t>
  </si>
  <si>
    <t>IO62(IO62)</t>
  </si>
  <si>
    <t>IO63(IO63)</t>
  </si>
  <si>
    <t>IO64(IO64)</t>
  </si>
  <si>
    <t>IO65(IO65)</t>
  </si>
  <si>
    <t>IO66(IO66)</t>
  </si>
  <si>
    <t>鹿威(IOW1)</t>
  </si>
  <si>
    <t>IO76(IO76)</t>
  </si>
  <si>
    <t>IO75(IO75)</t>
  </si>
  <si>
    <t>IO74(IO74)</t>
  </si>
  <si>
    <t>IO73(IO73)</t>
  </si>
  <si>
    <t>IO72(IO72)</t>
  </si>
  <si>
    <t>IO71(IO71)</t>
  </si>
  <si>
    <t>星能(IOPV1)</t>
  </si>
  <si>
    <t>福工SS_IP</t>
  </si>
  <si>
    <t>金崙線(IP29)</t>
  </si>
  <si>
    <t>福工線(IP24)</t>
  </si>
  <si>
    <t>廓仔線(IP22)</t>
  </si>
  <si>
    <t>金興線(IP21)</t>
  </si>
  <si>
    <t>番社線(IP20)</t>
  </si>
  <si>
    <t>福東線(IP31)</t>
  </si>
  <si>
    <t>福南線(IP30)</t>
  </si>
  <si>
    <t>南港線(IP28)</t>
  </si>
  <si>
    <t>三汴線(IP25)</t>
  </si>
  <si>
    <t>外埔線(IP27)</t>
  </si>
  <si>
    <t>埔崙線(IP23)</t>
  </si>
  <si>
    <t>福北線(IP26)</t>
  </si>
  <si>
    <t>福村線(IP32)</t>
  </si>
  <si>
    <t>福旗線(IP33)</t>
  </si>
  <si>
    <t>福溪線(IP34)</t>
  </si>
  <si>
    <t>彰東SS_IQ</t>
  </si>
  <si>
    <t>IQ21(IQ21)</t>
  </si>
  <si>
    <t>IQ22(IQ22)</t>
  </si>
  <si>
    <t>IQ23(IQ23)</t>
  </si>
  <si>
    <t>IQ24(IQ24)</t>
  </si>
  <si>
    <t>IQ25(IQ25)</t>
  </si>
  <si>
    <t>IQ26(IQ26)</t>
  </si>
  <si>
    <t>IQ27(IQ27)</t>
  </si>
  <si>
    <t>IQ28(IQ28)</t>
  </si>
  <si>
    <t>IQ29(IQ29)</t>
  </si>
  <si>
    <t>IQ30(IQ30)</t>
  </si>
  <si>
    <t>IQ31(IQ31)</t>
  </si>
  <si>
    <t>IQ32(IQ32)</t>
  </si>
  <si>
    <t>IQ33(IQ33)</t>
  </si>
  <si>
    <t>IQ34(IQ34)</t>
  </si>
  <si>
    <t>IQ35(IQ35)</t>
  </si>
  <si>
    <t>社頭SS_IR</t>
  </si>
  <si>
    <t>社東線(IR21)</t>
  </si>
  <si>
    <t>崙厝線(IR31)</t>
  </si>
  <si>
    <t>雅果線(IR32)</t>
  </si>
  <si>
    <t>清水線(IR33)</t>
  </si>
  <si>
    <t>美雅線(IR34)</t>
  </si>
  <si>
    <t>八堡線(IR35)</t>
  </si>
  <si>
    <t>新雅線(IR20)</t>
  </si>
  <si>
    <t>崙雅線(IR25)</t>
  </si>
  <si>
    <t>朝興線(IR26)</t>
  </si>
  <si>
    <t>社永線(IR27)</t>
  </si>
  <si>
    <t>IR37(IR37)</t>
  </si>
  <si>
    <t>IR36(IR36)</t>
  </si>
  <si>
    <t>IR38(IR38)</t>
  </si>
  <si>
    <t>IR39(IR39)</t>
  </si>
  <si>
    <t>IR40(IR40)</t>
  </si>
  <si>
    <t>社斗線(IR23)</t>
  </si>
  <si>
    <t>光雲線(IR28)</t>
  </si>
  <si>
    <t>社西線(IR22)</t>
  </si>
  <si>
    <t>圳尾線(IR29)</t>
  </si>
  <si>
    <t>枋橋線(IR24)</t>
  </si>
  <si>
    <t>草湖SS_IS</t>
  </si>
  <si>
    <t>草北線(IS20)</t>
  </si>
  <si>
    <t>竹寮線(IS21)</t>
  </si>
  <si>
    <t>趙甲線(IS22)</t>
  </si>
  <si>
    <t>建平線(IS27)</t>
  </si>
  <si>
    <t>胡厝線(IS29)</t>
  </si>
  <si>
    <t>八甲線(IS26)</t>
  </si>
  <si>
    <t>川邊線(IS25)</t>
  </si>
  <si>
    <t>草苑線(IS23)</t>
  </si>
  <si>
    <t>崙腳線(IS24)</t>
  </si>
  <si>
    <t>興海線(IS28)</t>
  </si>
  <si>
    <t>溝墘SS_IT</t>
  </si>
  <si>
    <t>嘉佃線(IT29)</t>
  </si>
  <si>
    <t>頭崙線(IT22)</t>
  </si>
  <si>
    <t>溝南線(IT34)</t>
  </si>
  <si>
    <t>馬興線(IT23)</t>
  </si>
  <si>
    <t>葉厝線(IT25)</t>
  </si>
  <si>
    <t>鎮平線(IT20)</t>
  </si>
  <si>
    <t>溝東線(IT33)</t>
  </si>
  <si>
    <t>南海線(IT27)</t>
  </si>
  <si>
    <t>棋盤線(IT24)</t>
  </si>
  <si>
    <t>溝中線(IT32)</t>
  </si>
  <si>
    <t>頂番線(IT21)</t>
  </si>
  <si>
    <t>溝圳線(IT30)</t>
  </si>
  <si>
    <t>溝北線(IT26)</t>
  </si>
  <si>
    <t>溝鹿線(IT31)</t>
  </si>
  <si>
    <t>三永線(IT28)</t>
  </si>
  <si>
    <t>員東DS_IU</t>
  </si>
  <si>
    <t>伸港SS_IV</t>
  </si>
  <si>
    <t>IV51(IV51)</t>
  </si>
  <si>
    <t>IV52(IV52)</t>
  </si>
  <si>
    <t>IV53(IV53)</t>
  </si>
  <si>
    <t>IV54(IV54)</t>
  </si>
  <si>
    <t>IV55(IV55)</t>
  </si>
  <si>
    <t>伸湖線(IV32)</t>
  </si>
  <si>
    <t>伸隆線(IV34)</t>
  </si>
  <si>
    <t>伸松線(IV35)</t>
  </si>
  <si>
    <t>伸尾線(IV33)</t>
  </si>
  <si>
    <t>伸工線(IV31)</t>
  </si>
  <si>
    <t>頂溪線(IV24)</t>
  </si>
  <si>
    <t>伸海線(IV25)</t>
  </si>
  <si>
    <t>水尾線(IV22)</t>
  </si>
  <si>
    <t>草埔線(IV21)</t>
  </si>
  <si>
    <t>伸三線(IV29)</t>
  </si>
  <si>
    <t>二水SS_IW</t>
  </si>
  <si>
    <t>大莊線(IW22)</t>
  </si>
  <si>
    <t>惠民線(IW26)</t>
  </si>
  <si>
    <t>榮光線(IW25)</t>
  </si>
  <si>
    <t>大崙線(IW24)</t>
  </si>
  <si>
    <t>華成線(IW29)</t>
  </si>
  <si>
    <t>吉安線(IW30)</t>
  </si>
  <si>
    <t>大安線(IW31)</t>
  </si>
  <si>
    <t>坑內線(IW32)</t>
  </si>
  <si>
    <t>柑園線(IW34)</t>
  </si>
  <si>
    <t>羽台線(IW33)</t>
  </si>
  <si>
    <t>南通線(IW21)</t>
  </si>
  <si>
    <t>源泉線(IW20)</t>
  </si>
  <si>
    <t>榮民線(IW27)</t>
  </si>
  <si>
    <t>大同線(IW23)</t>
  </si>
  <si>
    <t>大田線(IW28)</t>
  </si>
  <si>
    <t>北斗SS_IX</t>
  </si>
  <si>
    <t>斗裕線(IX25)</t>
  </si>
  <si>
    <t>斗永線(IX23)</t>
  </si>
  <si>
    <t>斗州線(IX26)</t>
  </si>
  <si>
    <t>斗湖線(IX30)</t>
  </si>
  <si>
    <t>文宗線(IX24)</t>
  </si>
  <si>
    <t>斗建線(IX28)</t>
  </si>
  <si>
    <t>斗圳線(IX31)</t>
  </si>
  <si>
    <t>斗興線(IX32)</t>
  </si>
  <si>
    <t>斗鳳線(IX34)</t>
  </si>
  <si>
    <t>斗溪線(IX33)</t>
  </si>
  <si>
    <t>斗海線(IX22)</t>
  </si>
  <si>
    <t>斗苑線(IX20)</t>
  </si>
  <si>
    <t>斗中線(IX21)</t>
  </si>
  <si>
    <t>斗工線(IX29)</t>
  </si>
  <si>
    <t>斗民線(IX27)</t>
  </si>
  <si>
    <t>芳苑SS_IY</t>
  </si>
  <si>
    <t>芳森線(IY31)</t>
  </si>
  <si>
    <t>芳苑線(IY21)</t>
  </si>
  <si>
    <t>芳中線(IY32)</t>
  </si>
  <si>
    <t>芳隆線(IY28)</t>
  </si>
  <si>
    <t>芳六線(IY29)</t>
  </si>
  <si>
    <t>芳路線(IY33)</t>
  </si>
  <si>
    <t>芳林線(IY34)</t>
  </si>
  <si>
    <t>芳街線(IY35)</t>
  </si>
  <si>
    <t>新街線(IY20)</t>
  </si>
  <si>
    <t>永興線(IY24)</t>
  </si>
  <si>
    <t>芳鵬線(IY27)</t>
  </si>
  <si>
    <t>芳聚線(IY26)</t>
  </si>
  <si>
    <t>芳南線(IY22)</t>
  </si>
  <si>
    <t>芳北線(IY23)</t>
  </si>
  <si>
    <t>芳麗線(IY25)</t>
  </si>
  <si>
    <t>博斯(1PVY)</t>
  </si>
  <si>
    <t>全興ES_IZ</t>
  </si>
  <si>
    <t>IZ23(IZ23)</t>
  </si>
  <si>
    <t>IZ22(IZ22)</t>
  </si>
  <si>
    <t>IZ21(IZ21)</t>
  </si>
  <si>
    <t>IZ26(IZ26)</t>
  </si>
  <si>
    <t>IZ25(IZ25)</t>
  </si>
  <si>
    <t>IZ24(IZ24)</t>
  </si>
  <si>
    <t>IZ51(IZ51)</t>
  </si>
  <si>
    <t>IZ52(IZ52)</t>
  </si>
  <si>
    <t>IZ53(IZ53)</t>
  </si>
  <si>
    <t>IZ54(IZ54)</t>
  </si>
  <si>
    <t>IZ55(IZ55)</t>
  </si>
  <si>
    <t>IZ56(IZ56)</t>
  </si>
  <si>
    <t>IZ61(IZ61)</t>
  </si>
  <si>
    <t>IZ62(IZ62)</t>
  </si>
  <si>
    <t>IZ63(IZ63)</t>
  </si>
  <si>
    <t>IZ64(IZ64)</t>
  </si>
  <si>
    <t>IZ65(IZ65)</t>
  </si>
  <si>
    <t>IZ66(IZ66)</t>
  </si>
  <si>
    <t>彰濱主變</t>
    <phoneticPr fontId="3" type="noConversion"/>
  </si>
  <si>
    <t>線西主變</t>
    <phoneticPr fontId="3" type="noConversion"/>
  </si>
  <si>
    <t>員林主變</t>
    <phoneticPr fontId="3" type="noConversion"/>
  </si>
  <si>
    <t>鹿西主變</t>
    <phoneticPr fontId="3" type="noConversion"/>
  </si>
  <si>
    <t>漢寶主變</t>
    <phoneticPr fontId="3" type="noConversion"/>
  </si>
  <si>
    <t>草港主變</t>
    <phoneticPr fontId="3" type="noConversion"/>
  </si>
  <si>
    <t>福興主變</t>
    <phoneticPr fontId="3" type="noConversion"/>
  </si>
  <si>
    <t>埔鹽主變</t>
    <phoneticPr fontId="3" type="noConversion"/>
  </si>
  <si>
    <t>大霞主變</t>
    <phoneticPr fontId="3" type="noConversion"/>
  </si>
  <si>
    <t>大城主變</t>
    <phoneticPr fontId="3" type="noConversion"/>
  </si>
  <si>
    <t>彰林主變</t>
    <phoneticPr fontId="3" type="noConversion"/>
  </si>
  <si>
    <t>彰竹主變</t>
    <phoneticPr fontId="3" type="noConversion"/>
  </si>
  <si>
    <t>花壇主變</t>
    <phoneticPr fontId="3" type="noConversion"/>
  </si>
  <si>
    <t>彰新主變</t>
    <phoneticPr fontId="3" type="noConversion"/>
  </si>
  <si>
    <t>鹿港主變</t>
    <phoneticPr fontId="3" type="noConversion"/>
  </si>
  <si>
    <t>溪湖主變</t>
    <phoneticPr fontId="3" type="noConversion"/>
  </si>
  <si>
    <t>二林主變</t>
    <phoneticPr fontId="3" type="noConversion"/>
  </si>
  <si>
    <t>溪州主變</t>
    <phoneticPr fontId="3" type="noConversion"/>
  </si>
  <si>
    <t>田中主變</t>
    <phoneticPr fontId="3" type="noConversion"/>
  </si>
  <si>
    <t>彰西主變</t>
    <phoneticPr fontId="3" type="noConversion"/>
  </si>
  <si>
    <t>彰南主變</t>
    <phoneticPr fontId="3" type="noConversion"/>
  </si>
  <si>
    <t>和美主變</t>
    <phoneticPr fontId="3" type="noConversion"/>
  </si>
  <si>
    <t>彰化主變</t>
    <phoneticPr fontId="3" type="noConversion"/>
  </si>
  <si>
    <t>員南主變</t>
    <phoneticPr fontId="3" type="noConversion"/>
  </si>
  <si>
    <t>大竹主變</t>
    <phoneticPr fontId="3" type="noConversion"/>
  </si>
  <si>
    <t>鹿東主變</t>
    <phoneticPr fontId="3" type="noConversion"/>
  </si>
  <si>
    <t>福工主變</t>
    <phoneticPr fontId="3" type="noConversion"/>
  </si>
  <si>
    <t>彰東主變</t>
    <phoneticPr fontId="3" type="noConversion"/>
  </si>
  <si>
    <t>社頭主變</t>
    <phoneticPr fontId="3" type="noConversion"/>
  </si>
  <si>
    <t>草湖主變</t>
    <phoneticPr fontId="3" type="noConversion"/>
  </si>
  <si>
    <t>溝墘主變</t>
    <phoneticPr fontId="3" type="noConversion"/>
  </si>
  <si>
    <t>員東主變</t>
    <phoneticPr fontId="3" type="noConversion"/>
  </si>
  <si>
    <t>伸港主變</t>
    <phoneticPr fontId="3" type="noConversion"/>
  </si>
  <si>
    <t>二水主變</t>
    <phoneticPr fontId="3" type="noConversion"/>
  </si>
  <si>
    <t>北斗主變</t>
    <phoneticPr fontId="3" type="noConversion"/>
  </si>
  <si>
    <t>芳苑主變</t>
    <phoneticPr fontId="3" type="noConversion"/>
  </si>
  <si>
    <t>全興主變</t>
    <phoneticPr fontId="3" type="noConversion"/>
  </si>
  <si>
    <t>G1505HD84</t>
    <phoneticPr fontId="3" type="noConversion"/>
  </si>
  <si>
    <t>9A#4DTR(A)</t>
    <phoneticPr fontId="3" type="noConversion"/>
  </si>
  <si>
    <t>9A#3DTR(A)</t>
    <phoneticPr fontId="3" type="noConversion"/>
  </si>
  <si>
    <t>9A#3DTR(A)</t>
    <phoneticPr fontId="3" type="noConversion"/>
  </si>
  <si>
    <t>9A#3DTR(B)</t>
    <phoneticPr fontId="3" type="noConversion"/>
  </si>
  <si>
    <t>9A#3DTR(B)</t>
    <phoneticPr fontId="3" type="noConversion"/>
  </si>
  <si>
    <t>9A#3DTR(A)</t>
    <phoneticPr fontId="3" type="noConversion"/>
  </si>
  <si>
    <t>轉供變電所主變</t>
    <phoneticPr fontId="3" type="noConversion"/>
  </si>
  <si>
    <t>開關操作位置</t>
    <phoneticPr fontId="3" type="noConversion"/>
  </si>
  <si>
    <t>停電饋線FDIR有無啟用</t>
    <phoneticPr fontId="3" type="noConversion"/>
  </si>
  <si>
    <t>當日電流</t>
    <phoneticPr fontId="3" type="noConversion"/>
  </si>
  <si>
    <t>9B67</t>
    <phoneticPr fontId="3" type="noConversion"/>
  </si>
  <si>
    <t>9M#2DTR(B)</t>
    <phoneticPr fontId="3" type="noConversion"/>
  </si>
  <si>
    <t>現場停送電連絡員</t>
    <phoneticPr fontId="3" type="noConversion"/>
  </si>
  <si>
    <t>FDCC</t>
    <phoneticPr fontId="3" type="noConversion"/>
  </si>
  <si>
    <t>G2600HC33</t>
    <phoneticPr fontId="3" type="noConversion"/>
  </si>
  <si>
    <t>停電時間</t>
    <phoneticPr fontId="3" type="noConversion"/>
  </si>
  <si>
    <t>請求號數</t>
    <phoneticPr fontId="3" type="noConversion"/>
  </si>
  <si>
    <t>現場工作負責人</t>
    <phoneticPr fontId="3" type="noConversion"/>
  </si>
  <si>
    <t>鹿巡課</t>
    <phoneticPr fontId="3" type="noConversion"/>
  </si>
  <si>
    <t>增加判斷饋線或主變電流為0</t>
    <phoneticPr fontId="3" type="noConversion"/>
  </si>
  <si>
    <t xml:space="preserve"> F16 (F16) </t>
    <phoneticPr fontId="3" type="noConversion"/>
  </si>
  <si>
    <t xml:space="preserve"> IS30 (IS30) </t>
    <phoneticPr fontId="3" type="noConversion"/>
  </si>
  <si>
    <t xml:space="preserve"> 榮光線 (IW25) </t>
    <phoneticPr fontId="3" type="noConversion"/>
  </si>
  <si>
    <t xml:space="preserve"> 大崙線 (IW24) </t>
    <phoneticPr fontId="3" type="noConversion"/>
  </si>
  <si>
    <t xml:space="preserve"> 華成線 (IW29) </t>
    <phoneticPr fontId="3" type="noConversion"/>
  </si>
  <si>
    <t xml:space="preserve"> 大安線 (IW31) </t>
    <phoneticPr fontId="3" type="noConversion"/>
  </si>
  <si>
    <t xml:space="preserve"> 羽台線 (IW33) </t>
    <phoneticPr fontId="3" type="noConversion"/>
  </si>
  <si>
    <t xml:space="preserve"> 坑內線 (IW32) </t>
    <phoneticPr fontId="3" type="noConversion"/>
  </si>
  <si>
    <t xml:space="preserve"> 南通線 (IW21) </t>
    <phoneticPr fontId="3" type="noConversion"/>
  </si>
  <si>
    <t xml:space="preserve"> 源泉線 (IW20) </t>
    <phoneticPr fontId="3" type="noConversion"/>
  </si>
  <si>
    <t xml:space="preserve"> 榮民線 (IW27) </t>
    <phoneticPr fontId="3" type="noConversion"/>
  </si>
  <si>
    <t xml:space="preserve"> 大同線 (IW23) </t>
    <phoneticPr fontId="3" type="noConversion"/>
  </si>
  <si>
    <t>0800-056105</t>
  </si>
  <si>
    <t>二巡課</t>
  </si>
  <si>
    <t>二巡課</t>
    <phoneticPr fontId="3" type="noConversion"/>
  </si>
  <si>
    <t>04-8960061</t>
    <phoneticPr fontId="3" type="noConversion"/>
  </si>
  <si>
    <t>現場停送電連絡部門</t>
    <phoneticPr fontId="3" type="noConversion"/>
  </si>
  <si>
    <t>7256461#3161</t>
    <phoneticPr fontId="3" type="noConversion"/>
  </si>
  <si>
    <t>自動</t>
    <phoneticPr fontId="3" type="noConversion"/>
  </si>
  <si>
    <t>一</t>
  </si>
  <si>
    <t>台</t>
  </si>
  <si>
    <t>A</t>
  </si>
  <si>
    <t>(請轄區巡修課派員配合操作)</t>
  </si>
  <si>
    <t>二</t>
  </si>
  <si>
    <t>三</t>
  </si>
  <si>
    <t>確認 接地線已拆除</t>
  </si>
  <si>
    <t>CB 推入定位 保持啟斷</t>
  </si>
  <si>
    <t>黃敏良高專</t>
    <phoneticPr fontId="3" type="noConversion"/>
  </si>
  <si>
    <t>04-7582643</t>
    <phoneticPr fontId="3" type="noConversion"/>
  </si>
  <si>
    <t>HW122601</t>
  </si>
  <si>
    <t>110年12月26日   上午操作</t>
  </si>
  <si>
    <t>110年12月26日   下午操作</t>
  </si>
  <si>
    <t>北斗S/S IX34斗鳳線 改手動</t>
  </si>
  <si>
    <t>四</t>
  </si>
  <si>
    <t>北斗S/S IX34斗鳳線 LCO提高</t>
  </si>
  <si>
    <t>北斗S/S IX34斗鳳線 LCO復原改自動</t>
  </si>
  <si>
    <t>五</t>
  </si>
  <si>
    <t>北斗S/S IX34斗鳳線 LCO提高改手動</t>
  </si>
  <si>
    <t>K3885DB67</t>
    <phoneticPr fontId="3" type="noConversion"/>
  </si>
  <si>
    <t>K3882DB19</t>
    <phoneticPr fontId="3" type="noConversion"/>
  </si>
  <si>
    <t>K3590AD15</t>
    <phoneticPr fontId="3" type="noConversion"/>
  </si>
  <si>
    <t>IR#3MTR</t>
    <phoneticPr fontId="3" type="noConversion"/>
  </si>
  <si>
    <t>K3782CD78</t>
    <phoneticPr fontId="3" type="noConversion"/>
  </si>
  <si>
    <t>建平高幹#2</t>
    <phoneticPr fontId="3" type="noConversion"/>
  </si>
  <si>
    <t>斗永高幹#1</t>
    <phoneticPr fontId="3" type="noConversion"/>
  </si>
  <si>
    <t>合興東幹#63</t>
    <phoneticPr fontId="3" type="noConversion"/>
  </si>
  <si>
    <t>斗苑高幹#6</t>
    <phoneticPr fontId="3" type="noConversion"/>
  </si>
  <si>
    <t>仁美高幹#106</t>
    <phoneticPr fontId="3" type="noConversion"/>
  </si>
  <si>
    <t>同安宅高幹#40-2</t>
    <phoneticPr fontId="3" type="noConversion"/>
  </si>
  <si>
    <t>K3886ED89-S11</t>
    <phoneticPr fontId="3" type="noConversion"/>
  </si>
  <si>
    <t>社頭S/S IR39    線 改手動</t>
  </si>
  <si>
    <t>北斗S/S IX28斗建線 改手動</t>
  </si>
  <si>
    <t>建平高幹#2 (K3885DB67) 相別核對</t>
  </si>
  <si>
    <t>社頭S/S IR39    線 LCO提高</t>
  </si>
  <si>
    <t>北斗S/S IX28斗建線 LCO提高</t>
  </si>
  <si>
    <t>建平高幹#2 (K3885DB67) LBS切改入</t>
  </si>
  <si>
    <t>北斗S/S IX28斗建線 CB 入改切</t>
  </si>
  <si>
    <t>斗永高幹#1(K3884BC07) LBS 入改切(出口)</t>
  </si>
  <si>
    <t>社頭S/S IR39    線 LCO復原改自動</t>
  </si>
  <si>
    <t>北斗S/S IX28斗建線 LCO復原改自動</t>
  </si>
  <si>
    <t>二水S/S IW28大田線 改手動</t>
  </si>
  <si>
    <t>北斗S/S IX31斗圳線 改手動</t>
  </si>
  <si>
    <t>斗中高幹28空Z#7 (K3882DB19) 相別核對</t>
  </si>
  <si>
    <t>二水S/S IW28大田線 LCO提高</t>
  </si>
  <si>
    <t>北斗S/S IX31斗圳線 LCO提高</t>
  </si>
  <si>
    <t>斗中高幹28空Z#7 (K3882DB19) LBS切改入</t>
  </si>
  <si>
    <t>北斗S/S IX31斗圳線 CB 入改切</t>
  </si>
  <si>
    <t>二水S/S IW28大田線 LCO復原改自動</t>
  </si>
  <si>
    <t>北斗S/S IX31斗圳線 LCO復原改自動</t>
  </si>
  <si>
    <t>彰林E/S 9M27    線 改手動</t>
  </si>
  <si>
    <t>北斗S/S IX32斗興線 改手動</t>
  </si>
  <si>
    <t>合興東幹#63 (K3286HA83) 相別核對</t>
  </si>
  <si>
    <t>彰林E/S 9M27    線 LCO提高</t>
  </si>
  <si>
    <t>北斗S/S IX32斗興線 LCO提高</t>
  </si>
  <si>
    <t>合興東幹#63 (K3286HA83) LBS切改入</t>
  </si>
  <si>
    <t>北斗S/S IX32斗興線 CB 入改切</t>
  </si>
  <si>
    <t>彰林E/S 9M27    線 LCO復原改自動</t>
  </si>
  <si>
    <t>北斗S/S IX32斗興線 LCO復原改自動</t>
  </si>
  <si>
    <t>彰林E/S 9M25    線 改手動</t>
  </si>
  <si>
    <t>北斗S/S IX33斗溪線 改手動</t>
  </si>
  <si>
    <t>仁美高幹#106 (K3590AD15) 相別核對</t>
  </si>
  <si>
    <t>彰林E/S 9M25    線 LCO提高</t>
  </si>
  <si>
    <t>北斗S/S IX33斗溪線 LCO提高</t>
  </si>
  <si>
    <t>仁美高幹#106 (K3590AD15) LBS切改入</t>
  </si>
  <si>
    <t>北斗S/S IX33斗溪線 CB 入改切</t>
  </si>
  <si>
    <t>法院高幹#4(K3885BB97) LBS 入改切(出口)</t>
  </si>
  <si>
    <t>彰林E/S 9M25    線 LCO復原改自動</t>
  </si>
  <si>
    <t>北斗S/S IX33斗溪線 LCO復原改自動</t>
  </si>
  <si>
    <t>員林D/S 9C39    線 改手動</t>
  </si>
  <si>
    <t>同安宅高幹#40-2 (K3893HE42) 相別核對</t>
  </si>
  <si>
    <t>員林D/S 9C39    線 LCO提高</t>
  </si>
  <si>
    <t>同安宅高幹#40-2 (K3893HE42) LBS切改入</t>
  </si>
  <si>
    <t>北斗S/S IX34斗鳳線 CB 入改切</t>
  </si>
  <si>
    <t>員林D/S 9C39    線 LCO復原改自動</t>
  </si>
  <si>
    <t>員林D/S 9C39    線 LCO提高改手動</t>
  </si>
  <si>
    <t>IR#3</t>
  </si>
  <si>
    <t>IW#3</t>
  </si>
  <si>
    <t>9M#2(B)</t>
  </si>
  <si>
    <t>9C#2(B)</t>
  </si>
  <si>
    <t>停電時間日期</t>
    <phoneticPr fontId="3" type="noConversion"/>
  </si>
  <si>
    <t>微波79423</t>
    <phoneticPr fontId="3" type="noConversion"/>
  </si>
  <si>
    <t>停電饋線</t>
    <phoneticPr fontId="3" type="noConversion"/>
  </si>
  <si>
    <t>自動</t>
    <phoneticPr fontId="3" type="noConversion"/>
  </si>
  <si>
    <t>合興東幹#63</t>
    <phoneticPr fontId="3" type="noConversion"/>
  </si>
  <si>
    <t>切開</t>
    <phoneticPr fontId="3" type="noConversion"/>
  </si>
  <si>
    <t>9M#2DTR(B)</t>
    <phoneticPr fontId="3" type="noConversion"/>
  </si>
  <si>
    <t>有啟動</t>
    <phoneticPr fontId="3" type="noConversion"/>
  </si>
  <si>
    <t>9G#1DTR(A)</t>
    <phoneticPr fontId="3" type="noConversion"/>
  </si>
  <si>
    <t>IX28</t>
    <phoneticPr fontId="3" type="noConversion"/>
  </si>
  <si>
    <t>9M#2DTR(B)</t>
    <phoneticPr fontId="3" type="noConversion"/>
  </si>
  <si>
    <t>9C39</t>
    <phoneticPr fontId="3" type="noConversion"/>
  </si>
  <si>
    <t>遙控改現場，開關操作電源切至OFF</t>
  </si>
  <si>
    <t>北斗S/S IX34斗鳳線 CB 切改入</t>
  </si>
  <si>
    <t>同安宅高幹#40-2 (K3893HE42) LBS入改切</t>
  </si>
  <si>
    <t>彰林E/S 9M25    線 LCO提高改手動</t>
  </si>
  <si>
    <t>北斗S/S IX33斗溪線 LCO提高改手動</t>
  </si>
  <si>
    <t>法院高幹#4 現場改遙控，開關操作電源切至ON</t>
  </si>
  <si>
    <t>法院高幹#4(K3885BB97) LBS 切改入(出口)</t>
  </si>
  <si>
    <t>北斗S/S IX33斗溪線 CB 切改入</t>
  </si>
  <si>
    <t>仁美高幹#106 (K3590AD15) LBS入改切</t>
  </si>
  <si>
    <t>彰林E/S 9M27    線 LCO提高改手動</t>
  </si>
  <si>
    <t>北斗S/S IX32斗興線 LCO提高改手動</t>
  </si>
  <si>
    <t>北斗S/S IX32斗興線 CB 切改入</t>
  </si>
  <si>
    <t>合興東幹#63 (K3286HA83) LBS入改切</t>
  </si>
  <si>
    <t>二水S/S IW28大田線 LCO提高改手動</t>
  </si>
  <si>
    <t>北斗S/S IX31斗圳線 LCO提高改手動</t>
  </si>
  <si>
    <t>北斗S/S IX31斗圳線 CB 切改入</t>
  </si>
  <si>
    <t>斗中高幹28空Z#7 (K3882DB19) LBS入改切</t>
  </si>
  <si>
    <t>社頭S/S IR39    線 LCO提高改手動</t>
  </si>
  <si>
    <t>北斗S/S IX28斗建線 LCO提高改手動</t>
  </si>
  <si>
    <t>斗永高幹#1 現場改遙控，開關操作電源切至ON</t>
  </si>
  <si>
    <t>斗永高幹#1(K3884BC07) LBS 切改入(出口)</t>
  </si>
  <si>
    <t>北斗S/S IX28斗建線 CB 切改入</t>
  </si>
  <si>
    <t>建平高幹#2 (K3885DB67) LBS入改切</t>
  </si>
  <si>
    <t>各饋線  Tap  請復原</t>
  </si>
  <si>
    <t>IW#3MTR</t>
    <phoneticPr fontId="3" type="noConversion"/>
  </si>
  <si>
    <t>開啟出口電桿</t>
    <phoneticPr fontId="3" type="noConversion"/>
  </si>
  <si>
    <t>停電出口開關手自動</t>
    <phoneticPr fontId="3" type="noConversion"/>
  </si>
  <si>
    <t>切開電源不OFF</t>
    <phoneticPr fontId="3" type="noConversion"/>
  </si>
  <si>
    <t>9C#2DTR(B)</t>
    <phoneticPr fontId="3" type="noConversion"/>
  </si>
  <si>
    <t>同安宅高幹#40-2</t>
    <phoneticPr fontId="3" type="noConversion"/>
  </si>
  <si>
    <t>K3886ED89-S11</t>
    <phoneticPr fontId="3" type="noConversion"/>
  </si>
  <si>
    <t>停電饋線</t>
    <phoneticPr fontId="3" type="noConversion"/>
  </si>
  <si>
    <t>有啟動</t>
    <phoneticPr fontId="3" type="noConversion"/>
  </si>
  <si>
    <t>IS25</t>
    <phoneticPr fontId="3" type="noConversion"/>
  </si>
  <si>
    <t>當日電流</t>
    <phoneticPr fontId="3" type="noConversion"/>
  </si>
  <si>
    <t>轉供變電所主變</t>
    <phoneticPr fontId="3" type="noConversion"/>
  </si>
  <si>
    <t>備註</t>
    <phoneticPr fontId="3" type="noConversion"/>
  </si>
  <si>
    <t>9C#2DTR(B)</t>
    <phoneticPr fontId="3" type="noConversion"/>
  </si>
  <si>
    <t>復電時間日期</t>
    <phoneticPr fontId="3" type="noConversion"/>
  </si>
  <si>
    <t>08:00</t>
    <phoneticPr fontId="3" type="noConversion"/>
  </si>
  <si>
    <t>HW122601</t>
    <phoneticPr fontId="3" type="noConversion"/>
  </si>
  <si>
    <t>鹿東D/S#1饋線</t>
    <phoneticPr fontId="3" type="noConversion"/>
  </si>
  <si>
    <t>鹿巡課</t>
    <phoneticPr fontId="3" type="noConversion"/>
  </si>
  <si>
    <t>310、320、IO21、IO25、IO55、IO56等MCSG及1A PT、1B PT點檢、BUS擦拭；#1DTR 96D控制電纜更換。</t>
    <phoneticPr fontId="3" type="noConversion"/>
  </si>
  <si>
    <t>轉供開關
手自動</t>
    <phoneticPr fontId="3" type="noConversion"/>
  </si>
  <si>
    <t>桿號</t>
    <phoneticPr fontId="3" type="noConversion"/>
  </si>
  <si>
    <t>K3882DB19</t>
    <phoneticPr fontId="3" type="noConversion"/>
  </si>
  <si>
    <t>手動</t>
    <phoneticPr fontId="3" type="noConversion"/>
  </si>
  <si>
    <t>9C39</t>
    <phoneticPr fontId="3" type="noConversion"/>
  </si>
  <si>
    <t>無啟動</t>
    <phoneticPr fontId="3" type="noConversion"/>
  </si>
  <si>
    <t>有啟動</t>
    <phoneticPr fontId="3" type="noConversion"/>
  </si>
  <si>
    <t>9M29</t>
    <phoneticPr fontId="3" type="noConversion"/>
  </si>
  <si>
    <t>西庄幹#1</t>
    <phoneticPr fontId="3" type="noConversion"/>
  </si>
  <si>
    <t>G1609GB37</t>
    <phoneticPr fontId="3" type="noConversion"/>
  </si>
  <si>
    <t>G1609GB37</t>
    <phoneticPr fontId="3" type="noConversion"/>
  </si>
  <si>
    <t>G1901GD05</t>
    <phoneticPr fontId="3" type="noConversion"/>
  </si>
  <si>
    <t>川邊高幹#4</t>
    <phoneticPr fontId="3" type="noConversion"/>
  </si>
  <si>
    <t>轉供饋線</t>
    <phoneticPr fontId="3" type="noConversion"/>
  </si>
  <si>
    <t>IR39</t>
    <phoneticPr fontId="3" type="noConversion"/>
  </si>
  <si>
    <t>IR#3MTR</t>
    <phoneticPr fontId="3" type="noConversion"/>
  </si>
  <si>
    <t>IW28</t>
    <phoneticPr fontId="3" type="noConversion"/>
  </si>
  <si>
    <t>IX34</t>
    <phoneticPr fontId="3" type="noConversion"/>
  </si>
  <si>
    <t>鹿和巡修課</t>
    <phoneticPr fontId="3" type="noConversion"/>
  </si>
  <si>
    <t>K3885DB67</t>
    <phoneticPr fontId="3" type="noConversion"/>
  </si>
  <si>
    <t>K3885BB97</t>
    <phoneticPr fontId="3" type="noConversion"/>
  </si>
  <si>
    <t>自動</t>
    <phoneticPr fontId="3" type="noConversion"/>
  </si>
  <si>
    <t>轉供變電所主變</t>
    <phoneticPr fontId="3" type="noConversion"/>
  </si>
  <si>
    <t>轉供饋線FDIR有無啟用</t>
    <phoneticPr fontId="3" type="noConversion"/>
  </si>
  <si>
    <t>海埔二高分#5</t>
    <phoneticPr fontId="3" type="noConversion"/>
  </si>
  <si>
    <t>G1505HD84</t>
    <phoneticPr fontId="3" type="noConversion"/>
  </si>
  <si>
    <t>9M#2DTR(B)</t>
    <phoneticPr fontId="3" type="noConversion"/>
  </si>
  <si>
    <t>9G#1DTR(A)</t>
    <phoneticPr fontId="3" type="noConversion"/>
  </si>
  <si>
    <t>9M27</t>
    <phoneticPr fontId="3" type="noConversion"/>
  </si>
  <si>
    <t>IW#3MTR</t>
    <phoneticPr fontId="3" type="noConversion"/>
  </si>
  <si>
    <t>不切開</t>
    <phoneticPr fontId="3" type="noConversion"/>
  </si>
  <si>
    <t>9C#2DTR(B)</t>
    <phoneticPr fontId="3" type="noConversion"/>
  </si>
  <si>
    <t>自動</t>
    <phoneticPr fontId="3" type="noConversion"/>
  </si>
  <si>
    <t>不切開</t>
    <phoneticPr fontId="3" type="noConversion"/>
  </si>
  <si>
    <t>漢寶高幹169Y#36</t>
    <phoneticPr fontId="3" type="noConversion"/>
  </si>
  <si>
    <t>0800-056105</t>
    <phoneticPr fontId="3" type="noConversion"/>
  </si>
  <si>
    <t>轉供開關操作
切改入位置</t>
    <phoneticPr fontId="3" type="noConversion"/>
  </si>
  <si>
    <t>IX28</t>
    <phoneticPr fontId="3" type="noConversion"/>
  </si>
  <si>
    <t>手動</t>
    <phoneticPr fontId="3" type="noConversion"/>
  </si>
  <si>
    <t>K3884BC07</t>
    <phoneticPr fontId="3" type="noConversion"/>
  </si>
  <si>
    <t>IW#3MTR</t>
    <phoneticPr fontId="3" type="noConversion"/>
  </si>
  <si>
    <t>斗中高幹28空Z#7</t>
    <phoneticPr fontId="3" type="noConversion"/>
  </si>
  <si>
    <t>K3883AA32-S31</t>
    <phoneticPr fontId="3" type="noConversion"/>
  </si>
  <si>
    <t>不切開</t>
    <phoneticPr fontId="3" type="noConversion"/>
  </si>
  <si>
    <t>9M27</t>
    <phoneticPr fontId="3" type="noConversion"/>
  </si>
  <si>
    <t>9M#2DTR(B)</t>
    <phoneticPr fontId="3" type="noConversion"/>
  </si>
  <si>
    <t>K3286HA83</t>
    <phoneticPr fontId="3" type="noConversion"/>
  </si>
  <si>
    <t>IX33</t>
    <phoneticPr fontId="3" type="noConversion"/>
  </si>
  <si>
    <t>9G25</t>
    <phoneticPr fontId="3" type="noConversion"/>
  </si>
  <si>
    <t>新樂高幹227Y#1</t>
    <phoneticPr fontId="3" type="noConversion"/>
  </si>
  <si>
    <t>G2600HC33</t>
    <phoneticPr fontId="3" type="noConversion"/>
  </si>
  <si>
    <t>西庄幹#1</t>
    <phoneticPr fontId="3" type="noConversion"/>
  </si>
  <si>
    <t>9G29</t>
    <phoneticPr fontId="3" type="noConversion"/>
  </si>
  <si>
    <t>9C39</t>
    <phoneticPr fontId="3" type="noConversion"/>
  </si>
  <si>
    <t>工二課</t>
    <phoneticPr fontId="3" type="noConversion"/>
  </si>
  <si>
    <t>IR39</t>
    <phoneticPr fontId="3" type="noConversion"/>
  </si>
  <si>
    <t>切開</t>
    <phoneticPr fontId="3" type="noConversion"/>
  </si>
  <si>
    <t>K3782CD78</t>
    <phoneticPr fontId="3" type="noConversion"/>
  </si>
  <si>
    <t>斗苑高幹#6</t>
    <phoneticPr fontId="3" type="noConversion"/>
  </si>
  <si>
    <t>出口開關操作位置</t>
    <phoneticPr fontId="3" type="noConversion"/>
  </si>
  <si>
    <t>轉供主變總電流</t>
    <phoneticPr fontId="3" type="noConversion"/>
  </si>
  <si>
    <t>IX32</t>
    <phoneticPr fontId="3" type="noConversion"/>
  </si>
  <si>
    <t>9M27</t>
    <phoneticPr fontId="3" type="noConversion"/>
  </si>
  <si>
    <t>9C#2DTR(B)</t>
    <phoneticPr fontId="3" type="noConversion"/>
  </si>
  <si>
    <t>預定 12/26 08:00 至  12/26 16:50</t>
    <phoneticPr fontId="3" type="noConversion"/>
  </si>
  <si>
    <t>施工號碼</t>
    <phoneticPr fontId="3" type="noConversion"/>
  </si>
  <si>
    <t>DCIS號碼</t>
    <phoneticPr fontId="3" type="noConversion"/>
  </si>
  <si>
    <t>16:50</t>
    <phoneticPr fontId="3" type="noConversion"/>
  </si>
  <si>
    <t>中運變彰濱11012-08號</t>
    <phoneticPr fontId="3" type="noConversion"/>
  </si>
  <si>
    <t>1101226-01</t>
    <phoneticPr fontId="3" type="noConversion"/>
  </si>
  <si>
    <t>相關服務所</t>
    <phoneticPr fontId="3" type="noConversion"/>
  </si>
  <si>
    <t>與配電調度中心連絡員</t>
    <phoneticPr fontId="3" type="noConversion"/>
  </si>
  <si>
    <t>工作概要</t>
    <phoneticPr fontId="3" type="noConversion"/>
  </si>
  <si>
    <t>出口電桿座標</t>
    <phoneticPr fontId="3" type="noConversion"/>
  </si>
  <si>
    <t>出口開關
切開/不切開/
切開電源不OFF</t>
    <phoneticPr fontId="3" type="noConversion"/>
  </si>
  <si>
    <t>負載分割
自動化開關
入改切位置</t>
    <phoneticPr fontId="3" type="noConversion"/>
  </si>
  <si>
    <t>建平高幹#2</t>
    <phoneticPr fontId="3" type="noConversion"/>
  </si>
  <si>
    <t>IX31</t>
    <phoneticPr fontId="3" type="noConversion"/>
  </si>
  <si>
    <t>IW28</t>
    <phoneticPr fontId="3" type="noConversion"/>
  </si>
  <si>
    <t>IX32</t>
    <phoneticPr fontId="3" type="noConversion"/>
  </si>
  <si>
    <t>IX33</t>
    <phoneticPr fontId="3" type="noConversion"/>
  </si>
  <si>
    <t>切開電源不OFF</t>
    <phoneticPr fontId="3" type="noConversion"/>
  </si>
  <si>
    <t>IX34</t>
    <phoneticPr fontId="3" type="noConversion"/>
  </si>
  <si>
    <t>9C39</t>
    <phoneticPr fontId="3" type="noConversion"/>
  </si>
  <si>
    <t>K3893HE42</t>
    <phoneticPr fontId="3" type="noConversion"/>
  </si>
  <si>
    <t>IR#3MTR</t>
    <phoneticPr fontId="3" type="noConversion"/>
  </si>
  <si>
    <t>K3884BC07</t>
    <phoneticPr fontId="3" type="noConversion"/>
  </si>
  <si>
    <t>手動</t>
    <phoneticPr fontId="3" type="noConversion"/>
  </si>
  <si>
    <t>9M25</t>
    <phoneticPr fontId="3" type="noConversion"/>
  </si>
  <si>
    <t>K3590AD15</t>
    <phoneticPr fontId="3" type="noConversion"/>
  </si>
  <si>
    <t>自動</t>
    <phoneticPr fontId="3" type="noConversion"/>
  </si>
  <si>
    <t>仁美高幹#106</t>
    <phoneticPr fontId="3" type="noConversion"/>
  </si>
  <si>
    <t>K3893HE42</t>
    <phoneticPr fontId="3" type="noConversion"/>
  </si>
  <si>
    <t>不切開</t>
    <phoneticPr fontId="3" type="noConversion"/>
  </si>
  <si>
    <t>9J34</t>
    <phoneticPr fontId="3" type="noConversion"/>
  </si>
  <si>
    <t>9J#3MTR</t>
    <phoneticPr fontId="3" type="noConversion"/>
  </si>
  <si>
    <t>G2609BE34</t>
    <phoneticPr fontId="3" type="noConversion"/>
  </si>
  <si>
    <t>G1709HD5430</t>
    <phoneticPr fontId="3" type="noConversion"/>
  </si>
  <si>
    <t>9G26</t>
    <phoneticPr fontId="3" type="noConversion"/>
  </si>
  <si>
    <t>有啟動</t>
    <phoneticPr fontId="3" type="noConversion"/>
  </si>
  <si>
    <t>IS#2MTR</t>
    <phoneticPr fontId="3" type="noConversion"/>
  </si>
  <si>
    <t>G1901GD05</t>
    <phoneticPr fontId="3" type="noConversion"/>
  </si>
  <si>
    <t>轉供饋線</t>
    <phoneticPr fontId="3" type="noConversion"/>
  </si>
  <si>
    <t>轉供後總電流</t>
    <phoneticPr fontId="3" type="noConversion"/>
  </si>
  <si>
    <t>轉供前主變電流</t>
    <phoneticPr fontId="3" type="noConversion"/>
  </si>
  <si>
    <t>IX28</t>
    <phoneticPr fontId="3" type="noConversion"/>
  </si>
  <si>
    <t>IR39</t>
    <phoneticPr fontId="3" type="noConversion"/>
  </si>
  <si>
    <t>IX31</t>
    <phoneticPr fontId="3" type="noConversion"/>
  </si>
  <si>
    <t>IW28</t>
    <phoneticPr fontId="3" type="noConversion"/>
  </si>
  <si>
    <t>IX33</t>
    <phoneticPr fontId="3" type="noConversion"/>
  </si>
  <si>
    <t>9M25</t>
    <phoneticPr fontId="3" type="noConversion"/>
  </si>
  <si>
    <t>IR#3MTR</t>
    <phoneticPr fontId="3" type="noConversion"/>
  </si>
  <si>
    <t>IX33</t>
    <phoneticPr fontId="3" type="noConversion"/>
  </si>
  <si>
    <t>9M25</t>
    <phoneticPr fontId="3" type="noConversion"/>
  </si>
  <si>
    <t xml:space="preserve">       鹿東D/S#1饋線  停電  配  電  線  路  活  電  轉 供  操  作  程  序  </t>
  </si>
  <si>
    <t>六</t>
  </si>
  <si>
    <t>七</t>
  </si>
  <si>
    <t>八</t>
  </si>
  <si>
    <t>九</t>
  </si>
  <si>
    <t>一十</t>
  </si>
  <si>
    <t xml:space="preserve">       鹿東D/S#1饋線  復電  配  電  線  路  活  電  轉 供  操  作  程  序  </t>
  </si>
  <si>
    <t>北斗S/S、IX28、IX31、IX32、IX33、IX34</t>
    <phoneticPr fontId="3" type="noConversion"/>
  </si>
  <si>
    <t>、IX28、IX31、IX32、IX33、IX34</t>
    <phoneticPr fontId="3" type="noConversion"/>
  </si>
  <si>
    <t>預計 530 分 實際   分</t>
    <phoneticPr fontId="3" type="noConversion"/>
  </si>
  <si>
    <t>區處</t>
    <phoneticPr fontId="3" type="noConversion"/>
  </si>
  <si>
    <t>本月實績(分/戶)</t>
    <phoneticPr fontId="3" type="noConversion"/>
  </si>
  <si>
    <t>目標</t>
  </si>
  <si>
    <t>密碼</t>
    <phoneticPr fontId="3" type="noConversion"/>
  </si>
  <si>
    <t>d106otg</t>
    <phoneticPr fontId="3" type="noConversion"/>
  </si>
  <si>
    <t>105d106otg</t>
    <phoneticPr fontId="3" type="noConversion"/>
  </si>
  <si>
    <t>OMS</t>
    <phoneticPr fontId="3" type="noConversion"/>
  </si>
  <si>
    <t>總編號</t>
    <phoneticPr fontId="3" type="noConversion"/>
  </si>
  <si>
    <t>饋線</t>
    <phoneticPr fontId="3" type="noConversion"/>
  </si>
  <si>
    <t>相數</t>
    <phoneticPr fontId="3" type="noConversion"/>
  </si>
  <si>
    <t>電壓</t>
    <phoneticPr fontId="3" type="noConversion"/>
  </si>
  <si>
    <t>損壞部位</t>
    <phoneticPr fontId="3" type="noConversion"/>
  </si>
  <si>
    <t>規範</t>
    <phoneticPr fontId="3" type="noConversion"/>
  </si>
  <si>
    <t>分析</t>
    <phoneticPr fontId="3" type="noConversion"/>
  </si>
  <si>
    <t>環境</t>
    <phoneticPr fontId="3" type="noConversion"/>
  </si>
  <si>
    <t>裝置日期</t>
    <phoneticPr fontId="3" type="noConversion"/>
  </si>
  <si>
    <t>製造日期</t>
    <phoneticPr fontId="3" type="noConversion"/>
  </si>
  <si>
    <t>製造廠</t>
    <phoneticPr fontId="3" type="noConversion"/>
  </si>
  <si>
    <t>單位</t>
    <phoneticPr fontId="3" type="noConversion"/>
  </si>
  <si>
    <t>容量</t>
    <phoneticPr fontId="3" type="noConversion"/>
  </si>
  <si>
    <t>情形</t>
    <phoneticPr fontId="3" type="noConversion"/>
  </si>
  <si>
    <t>原因</t>
    <phoneticPr fontId="3" type="noConversion"/>
  </si>
  <si>
    <t>復舊數量</t>
    <phoneticPr fontId="3" type="noConversion"/>
  </si>
  <si>
    <t>特區</t>
    <phoneticPr fontId="3" type="noConversion"/>
  </si>
  <si>
    <t>特區用戶</t>
    <phoneticPr fontId="3" type="noConversion"/>
  </si>
  <si>
    <t>隔</t>
    <phoneticPr fontId="3" type="noConversion"/>
  </si>
  <si>
    <t>公司編號</t>
    <phoneticPr fontId="3" type="noConversion"/>
  </si>
  <si>
    <t>受理號碼</t>
    <phoneticPr fontId="3" type="noConversion"/>
  </si>
  <si>
    <t>停電總分</t>
    <phoneticPr fontId="3" type="noConversion"/>
  </si>
  <si>
    <t>停電戶數</t>
    <phoneticPr fontId="3" type="noConversion"/>
  </si>
  <si>
    <t>停電電量</t>
    <phoneticPr fontId="3" type="noConversion"/>
  </si>
  <si>
    <t>天氣</t>
    <phoneticPr fontId="3" type="noConversion"/>
  </si>
  <si>
    <t>停電範圍</t>
    <phoneticPr fontId="3" type="noConversion"/>
  </si>
  <si>
    <t>帳號</t>
    <phoneticPr fontId="3" type="noConversion"/>
  </si>
  <si>
    <t>總用戶</t>
    <phoneticPr fontId="3" type="noConversion"/>
  </si>
  <si>
    <t>年度目標</t>
    <phoneticPr fontId="3" type="noConversion"/>
  </si>
  <si>
    <t>總編號</t>
  </si>
  <si>
    <t>年分/戶目標</t>
    <phoneticPr fontId="3" type="noConversion"/>
  </si>
  <si>
    <t>年次/戶目標</t>
    <phoneticPr fontId="3" type="noConversion"/>
  </si>
  <si>
    <t>查詢月份</t>
    <phoneticPr fontId="3" type="noConversion"/>
  </si>
  <si>
    <t>本月目標</t>
    <phoneticPr fontId="3" type="noConversion"/>
  </si>
  <si>
    <t>本月實績</t>
    <phoneticPr fontId="3" type="noConversion"/>
  </si>
  <si>
    <t>平均停電時間(分/戶)</t>
    <phoneticPr fontId="3" type="noConversion"/>
  </si>
  <si>
    <t>平均停電次數(次/戶)</t>
    <phoneticPr fontId="3" type="noConversion"/>
  </si>
  <si>
    <t>目標</t>
    <phoneticPr fontId="3" type="noConversion"/>
  </si>
  <si>
    <t>本月實績(次/戶)</t>
    <phoneticPr fontId="3" type="noConversion"/>
  </si>
  <si>
    <t>台電因素</t>
    <phoneticPr fontId="3" type="noConversion"/>
  </si>
  <si>
    <t>用戶因素</t>
    <phoneticPr fontId="3" type="noConversion"/>
  </si>
  <si>
    <t>其他因素</t>
    <phoneticPr fontId="3" type="noConversion"/>
  </si>
  <si>
    <t>天災因素</t>
    <phoneticPr fontId="3" type="noConversion"/>
  </si>
  <si>
    <t>小計</t>
    <phoneticPr fontId="3" type="noConversion"/>
  </si>
  <si>
    <t>本年累計實績</t>
    <phoneticPr fontId="3" type="noConversion"/>
  </si>
  <si>
    <t>本年累計目標</t>
    <phoneticPr fontId="3" type="noConversion"/>
  </si>
  <si>
    <t>嘉義</t>
    <phoneticPr fontId="3" type="noConversion"/>
  </si>
  <si>
    <t>花蓮</t>
    <phoneticPr fontId="3" type="noConversion"/>
  </si>
  <si>
    <t>金門</t>
    <phoneticPr fontId="3" type="noConversion"/>
  </si>
  <si>
    <t>查詢年份</t>
    <phoneticPr fontId="3" type="noConversion"/>
  </si>
  <si>
    <t>累計實績</t>
    <phoneticPr fontId="3" type="noConversion"/>
  </si>
  <si>
    <t>累計月目標</t>
    <phoneticPr fontId="3" type="noConversion"/>
  </si>
  <si>
    <t>月份</t>
    <phoneticPr fontId="3" type="noConversion"/>
  </si>
  <si>
    <r>
      <t>彰化區營業處</t>
    </r>
    <r>
      <rPr>
        <sz val="18"/>
        <rFont val="Times New Roman"/>
        <family val="1"/>
      </rPr>
      <t xml:space="preserve">    111</t>
    </r>
    <r>
      <rPr>
        <sz val="18"/>
        <rFont val="標楷體"/>
        <family val="4"/>
        <charset val="136"/>
      </rPr>
      <t>年度</t>
    </r>
    <r>
      <rPr>
        <sz val="18"/>
        <rFont val="Times New Roman"/>
        <family val="1"/>
      </rPr>
      <t xml:space="preserve">    </t>
    </r>
    <r>
      <rPr>
        <sz val="18"/>
        <rFont val="標楷體"/>
        <family val="4"/>
        <charset val="136"/>
      </rPr>
      <t>各部門事故平均停電時間實績及目標表</t>
    </r>
    <r>
      <rPr>
        <sz val="18"/>
        <rFont val="Times New Roman"/>
        <family val="1"/>
      </rPr>
      <t>(</t>
    </r>
    <r>
      <rPr>
        <sz val="18"/>
        <rFont val="標楷體"/>
        <family val="4"/>
        <charset val="136"/>
      </rPr>
      <t>一</t>
    </r>
    <r>
      <rPr>
        <sz val="18"/>
        <rFont val="Times New Roman"/>
        <family val="1"/>
      </rPr>
      <t xml:space="preserve">)      </t>
    </r>
    <phoneticPr fontId="13" type="noConversion"/>
  </si>
  <si>
    <r>
      <t>年目標值</t>
    </r>
    <r>
      <rPr>
        <sz val="12"/>
        <rFont val="Times New Roman"/>
        <family val="1"/>
      </rPr>
      <t>: 2.8748</t>
    </r>
    <r>
      <rPr>
        <sz val="12"/>
        <rFont val="標楷體"/>
        <family val="4"/>
        <charset val="136"/>
      </rPr>
      <t>分</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</si>
  <si>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一月</t>
    <phoneticPr fontId="13" type="noConversion"/>
  </si>
  <si>
    <t>二月</t>
  </si>
  <si>
    <t>三月</t>
  </si>
  <si>
    <t>四月</t>
  </si>
  <si>
    <t>五月</t>
  </si>
  <si>
    <t>六月</t>
  </si>
  <si>
    <t>七月</t>
  </si>
  <si>
    <t>八月</t>
  </si>
  <si>
    <t>九月</t>
  </si>
  <si>
    <t>十月</t>
  </si>
  <si>
    <t>十一月</t>
  </si>
  <si>
    <t>十二月</t>
    <phoneticPr fontId="13" type="noConversion"/>
  </si>
  <si>
    <t>實績</t>
    <phoneticPr fontId="13" type="noConversion"/>
  </si>
  <si>
    <t>目標</t>
    <phoneticPr fontId="13" type="noConversion"/>
  </si>
  <si>
    <t>累計實績</t>
    <phoneticPr fontId="13" type="noConversion"/>
  </si>
  <si>
    <t>累計目標</t>
    <phoneticPr fontId="13" type="noConversion"/>
  </si>
  <si>
    <t>線路課</t>
    <phoneticPr fontId="13" type="noConversion"/>
  </si>
  <si>
    <t>變電課</t>
    <phoneticPr fontId="13" type="noConversion"/>
  </si>
  <si>
    <t>市區巡修課</t>
    <phoneticPr fontId="3" type="noConversion"/>
  </si>
  <si>
    <t>市區巡修課</t>
    <phoneticPr fontId="13" type="noConversion"/>
  </si>
  <si>
    <t>員林巡修課</t>
    <phoneticPr fontId="3" type="noConversion"/>
  </si>
  <si>
    <t>員林巡修課</t>
    <phoneticPr fontId="13" type="noConversion"/>
  </si>
  <si>
    <t>鹿和巡修課</t>
    <phoneticPr fontId="13" type="noConversion"/>
  </si>
  <si>
    <t>二林巡修課</t>
    <phoneticPr fontId="3" type="noConversion"/>
  </si>
  <si>
    <t>二林巡修課</t>
    <phoneticPr fontId="13" type="noConversion"/>
  </si>
  <si>
    <t>北斗服務所</t>
    <phoneticPr fontId="3" type="noConversion"/>
  </si>
  <si>
    <t>北斗服務所</t>
    <phoneticPr fontId="13" type="noConversion"/>
  </si>
  <si>
    <t>田中服務所</t>
    <phoneticPr fontId="3" type="noConversion"/>
  </si>
  <si>
    <t>田中服務所</t>
    <phoneticPr fontId="13" type="noConversion"/>
  </si>
  <si>
    <t>花壇服務所</t>
    <phoneticPr fontId="3" type="noConversion"/>
  </si>
  <si>
    <t>花壇服務所</t>
    <phoneticPr fontId="13" type="noConversion"/>
  </si>
  <si>
    <t>永靖服務所</t>
    <phoneticPr fontId="3" type="noConversion"/>
  </si>
  <si>
    <t>永靖服務所</t>
    <phoneticPr fontId="13" type="noConversion"/>
  </si>
  <si>
    <t>溪州服務所</t>
    <phoneticPr fontId="3" type="noConversion"/>
  </si>
  <si>
    <t>溪州服務所</t>
    <phoneticPr fontId="13" type="noConversion"/>
  </si>
  <si>
    <t>社頭服務所</t>
    <phoneticPr fontId="3" type="noConversion"/>
  </si>
  <si>
    <t>社頭服務所</t>
    <phoneticPr fontId="13" type="noConversion"/>
  </si>
  <si>
    <t>秀水服務所</t>
    <phoneticPr fontId="3" type="noConversion"/>
  </si>
  <si>
    <t>秀水服務所</t>
    <phoneticPr fontId="13" type="noConversion"/>
  </si>
  <si>
    <t>事故平均停電時間月目標</t>
    <phoneticPr fontId="13" type="noConversion"/>
  </si>
  <si>
    <t xml:space="preserve">  經辦：          線路課長：             維護經理：                  副處長：                   處長：                                                            </t>
    <phoneticPr fontId="13" type="noConversion"/>
  </si>
  <si>
    <r>
      <t>彰化區營業處</t>
    </r>
    <r>
      <rPr>
        <sz val="18"/>
        <rFont val="Times New Roman"/>
        <family val="1"/>
      </rPr>
      <t xml:space="preserve">     111</t>
    </r>
    <r>
      <rPr>
        <sz val="18"/>
        <rFont val="標楷體"/>
        <family val="4"/>
        <charset val="136"/>
      </rPr>
      <t>年度</t>
    </r>
    <r>
      <rPr>
        <sz val="18"/>
        <rFont val="Times New Roman"/>
        <family val="1"/>
      </rPr>
      <t xml:space="preserve">    </t>
    </r>
    <r>
      <rPr>
        <sz val="18"/>
        <rFont val="標楷體"/>
        <family val="4"/>
        <charset val="136"/>
      </rPr>
      <t>各部門事故平均停電次數實績及目標表</t>
    </r>
    <r>
      <rPr>
        <sz val="18"/>
        <rFont val="Times New Roman"/>
        <family val="1"/>
      </rPr>
      <t>(</t>
    </r>
    <r>
      <rPr>
        <sz val="18"/>
        <rFont val="標楷體"/>
        <family val="4"/>
        <charset val="136"/>
      </rPr>
      <t>二</t>
    </r>
    <r>
      <rPr>
        <sz val="18"/>
        <rFont val="Times New Roman"/>
        <family val="1"/>
      </rPr>
      <t xml:space="preserve">)         </t>
    </r>
    <phoneticPr fontId="13" type="noConversion"/>
  </si>
  <si>
    <r>
      <t>年目標值</t>
    </r>
    <r>
      <rPr>
        <sz val="12"/>
        <rFont val="Times New Roman"/>
        <family val="1"/>
      </rPr>
      <t xml:space="preserve">:   0.1990  </t>
    </r>
    <r>
      <rPr>
        <sz val="12"/>
        <rFont val="標楷體"/>
        <family val="4"/>
        <charset val="136"/>
      </rPr>
      <t>次</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</si>
  <si>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事故平均停電次數月目標</t>
    <phoneticPr fontId="13" type="noConversion"/>
  </si>
  <si>
    <t>總戶數</t>
  </si>
  <si>
    <t>戶次*分</t>
  </si>
  <si>
    <t>次/戶</t>
    <phoneticPr fontId="13" type="noConversion"/>
  </si>
  <si>
    <t>分/戶</t>
  </si>
  <si>
    <t>EA</t>
  </si>
  <si>
    <t>EB</t>
  </si>
  <si>
    <t>EC</t>
  </si>
  <si>
    <t>ED</t>
  </si>
  <si>
    <t>EE</t>
  </si>
  <si>
    <t>EF</t>
  </si>
  <si>
    <t>EG</t>
  </si>
  <si>
    <t>GD</t>
    <phoneticPr fontId="13" type="noConversion"/>
  </si>
  <si>
    <t>EM</t>
    <phoneticPr fontId="13" type="noConversion"/>
  </si>
  <si>
    <t>GA</t>
  </si>
  <si>
    <t>GB</t>
  </si>
  <si>
    <t>GC</t>
  </si>
  <si>
    <t>合計：</t>
  </si>
  <si>
    <t>扣除停電時間為1</t>
    <phoneticPr fontId="13" type="noConversion"/>
  </si>
  <si>
    <t>總戶數</t>
    <phoneticPr fontId="13" type="noConversion"/>
  </si>
  <si>
    <t>分</t>
    <phoneticPr fontId="13" type="noConversion"/>
  </si>
  <si>
    <t>戶</t>
    <phoneticPr fontId="13" type="noConversion"/>
  </si>
  <si>
    <t>1~61分</t>
    <phoneticPr fontId="13" type="noConversion"/>
  </si>
  <si>
    <t>61~120分</t>
    <phoneticPr fontId="13" type="noConversion"/>
  </si>
  <si>
    <t>121~240分</t>
    <phoneticPr fontId="13" type="noConversion"/>
  </si>
  <si>
    <t>241~   分</t>
    <phoneticPr fontId="13" type="noConversion"/>
  </si>
  <si>
    <t>輸　入　事　故　記　錄　明　細　表（４Ｄ）</t>
  </si>
  <si>
    <t>GA0025</t>
    <phoneticPr fontId="13" type="noConversion"/>
  </si>
  <si>
    <t>區處名稱：</t>
  </si>
  <si>
    <t>彰化區處</t>
    <phoneticPr fontId="13" type="noConversion"/>
  </si>
  <si>
    <t>110　年  5 月</t>
    <phoneticPr fontId="13" type="noConversion"/>
  </si>
  <si>
    <t>GC0138</t>
    <phoneticPr fontId="13" type="noConversion"/>
  </si>
  <si>
    <t>列印日期:</t>
  </si>
  <si>
    <t>停電日期
日／時／分</t>
  </si>
  <si>
    <t>停電時間
（分）</t>
  </si>
  <si>
    <t>用戶數
（戶）</t>
  </si>
  <si>
    <t>電量
（KWH)</t>
  </si>
  <si>
    <t xml:space="preserve"> 停　電　範　圍</t>
  </si>
  <si>
    <t>損　壞　部　位</t>
  </si>
  <si>
    <t>事故情形</t>
  </si>
  <si>
    <t>事故原因</t>
  </si>
  <si>
    <t>分*戶</t>
    <phoneticPr fontId="3" type="noConversion"/>
  </si>
  <si>
    <t>戶</t>
    <phoneticPr fontId="3" type="noConversion"/>
  </si>
  <si>
    <t>高壓戶</t>
  </si>
  <si>
    <t>熔絲鏈開關</t>
  </si>
  <si>
    <t>絕緣破壞</t>
  </si>
  <si>
    <t>絕緣劣化</t>
  </si>
  <si>
    <t xml:space="preserve">       50</t>
  </si>
  <si>
    <t>架空接戶線</t>
  </si>
  <si>
    <t>熔絲筒</t>
  </si>
  <si>
    <t>跳脫</t>
  </si>
  <si>
    <t>鳥獸碰觸</t>
  </si>
  <si>
    <t>架空低壓線</t>
  </si>
  <si>
    <t>低壓線</t>
  </si>
  <si>
    <t>斷落</t>
  </si>
  <si>
    <t>外物碰觸</t>
  </si>
  <si>
    <t>架空高壓幹線</t>
  </si>
  <si>
    <t>設備無損壞</t>
  </si>
  <si>
    <t>樹木碰觸</t>
  </si>
  <si>
    <t>熔絲熔斷</t>
  </si>
  <si>
    <t>GA0005</t>
  </si>
  <si>
    <t>架空高壓分岐</t>
  </si>
  <si>
    <t>雷害</t>
  </si>
  <si>
    <t>變壓器</t>
  </si>
  <si>
    <t>燒損</t>
  </si>
  <si>
    <t>自然劣化</t>
  </si>
  <si>
    <t xml:space="preserve">       30</t>
  </si>
  <si>
    <t>車輛碰觸</t>
  </si>
  <si>
    <t xml:space="preserve">       10</t>
  </si>
  <si>
    <t>高壓線</t>
  </si>
  <si>
    <t>其他</t>
  </si>
  <si>
    <t xml:space="preserve">       0</t>
  </si>
  <si>
    <t>接戶線</t>
  </si>
  <si>
    <t>鹽害</t>
  </si>
  <si>
    <t>壓接接頭(非張力)</t>
  </si>
  <si>
    <t>接續不良</t>
  </si>
  <si>
    <t>地下接戶線</t>
  </si>
  <si>
    <t xml:space="preserve">       1</t>
  </si>
  <si>
    <t>低壓跳線</t>
  </si>
  <si>
    <t>短路</t>
  </si>
  <si>
    <t>支持物腐蝕</t>
  </si>
  <si>
    <t>高壓跳線</t>
  </si>
  <si>
    <t>壓接接頭(張力)</t>
  </si>
  <si>
    <t>一次引下線</t>
  </si>
  <si>
    <t>合計</t>
  </si>
  <si>
    <r>
      <t>彰</t>
    </r>
    <r>
      <rPr>
        <u/>
        <sz val="20"/>
        <rFont val="Times New Roman"/>
        <family val="1"/>
      </rPr>
      <t xml:space="preserve">  </t>
    </r>
    <r>
      <rPr>
        <u/>
        <sz val="20"/>
        <rFont val="標楷體"/>
        <family val="4"/>
        <charset val="136"/>
      </rPr>
      <t>化</t>
    </r>
    <r>
      <rPr>
        <u/>
        <sz val="20"/>
        <rFont val="Times New Roman"/>
        <family val="1"/>
      </rPr>
      <t xml:space="preserve"> </t>
    </r>
    <r>
      <rPr>
        <sz val="20"/>
        <rFont val="標楷體"/>
        <family val="4"/>
        <charset val="136"/>
      </rPr>
      <t>區處「服務品質標準」執行評估表</t>
    </r>
    <phoneticPr fontId="13" type="noConversion"/>
  </si>
  <si>
    <t>項目：二、供電可靠</t>
  </si>
  <si>
    <t>月份</t>
    <phoneticPr fontId="13" type="noConversion"/>
  </si>
  <si>
    <r>
      <t>事故恢復供電受影響之用戶數</t>
    </r>
    <r>
      <rPr>
        <sz val="10"/>
        <rFont val="標楷體"/>
        <family val="4"/>
        <charset val="136"/>
      </rPr>
      <t>（A）</t>
    </r>
  </si>
  <si>
    <t>事故停電在單位時間內停電之戶數</t>
    <phoneticPr fontId="13" type="noConversion"/>
  </si>
  <si>
    <t>占</t>
  </si>
  <si>
    <t>成</t>
    <phoneticPr fontId="13" type="noConversion"/>
  </si>
  <si>
    <t>小</t>
    <phoneticPr fontId="13" type="noConversion"/>
  </si>
  <si>
    <t>總</t>
  </si>
  <si>
    <t>小</t>
  </si>
  <si>
    <t>時</t>
  </si>
  <si>
    <t>比</t>
  </si>
  <si>
    <t>績</t>
    <phoneticPr fontId="13" type="noConversion"/>
  </si>
  <si>
    <t>計</t>
  </si>
  <si>
    <t>（B）</t>
  </si>
  <si>
    <t>（B/A）</t>
  </si>
  <si>
    <t>（C）</t>
  </si>
  <si>
    <t>（B＋C）</t>
    <phoneticPr fontId="13" type="noConversion"/>
  </si>
  <si>
    <t>（D）</t>
  </si>
  <si>
    <t>（B+C+D）</t>
    <phoneticPr fontId="13" type="noConversion"/>
  </si>
  <si>
    <t>（E）</t>
  </si>
  <si>
    <t>（B+C+D+E）</t>
    <phoneticPr fontId="13" type="noConversion"/>
  </si>
  <si>
    <t>（F）</t>
  </si>
  <si>
    <t>（F/A）</t>
  </si>
  <si>
    <t>/A</t>
    <phoneticPr fontId="13" type="noConversion"/>
  </si>
  <si>
    <t>註：單一事故每各時段之復電比例達到標準(1小時≧65%、2小時≧85%、4小時≧97%、8小時≧99.5%)時,成績25分 ,每降低0.5%,扣一分,扣至零分為止；</t>
    <phoneticPr fontId="13" type="noConversion"/>
  </si>
  <si>
    <t xml:space="preserve">    成績值計至小數點第一位(第二位以下四捨五入)。</t>
    <phoneticPr fontId="13" type="noConversion"/>
  </si>
  <si>
    <t xml:space="preserve">經辦:            線路課長:               維護經理:                 副處長:                 處長：                                                            </t>
    <phoneticPr fontId="13" type="noConversion"/>
  </si>
  <si>
    <r>
      <rPr>
        <u/>
        <sz val="20"/>
        <rFont val="標楷體"/>
        <family val="4"/>
        <charset val="136"/>
      </rPr>
      <t>彰</t>
    </r>
    <r>
      <rPr>
        <u/>
        <sz val="20"/>
        <rFont val="Times New Roman"/>
        <family val="1"/>
      </rPr>
      <t xml:space="preserve">  </t>
    </r>
    <r>
      <rPr>
        <u/>
        <sz val="20"/>
        <rFont val="標楷體"/>
        <family val="4"/>
        <charset val="136"/>
      </rPr>
      <t>化</t>
    </r>
    <r>
      <rPr>
        <u/>
        <sz val="20"/>
        <rFont val="Times New Roman"/>
        <family val="1"/>
      </rPr>
      <t xml:space="preserve"> </t>
    </r>
    <r>
      <rPr>
        <sz val="20"/>
        <rFont val="標楷體"/>
        <family val="4"/>
        <charset val="136"/>
      </rPr>
      <t>區處「服務品質標準」執行評估表</t>
    </r>
    <phoneticPr fontId="13" type="noConversion"/>
  </si>
  <si>
    <r>
      <rPr>
        <sz val="14"/>
        <rFont val="標楷體"/>
        <family val="4"/>
        <charset val="136"/>
      </rPr>
      <t>項目：二、供電可靠</t>
    </r>
  </si>
  <si>
    <t>配電線路每年每戶平均事故停電時間（分）</t>
    <phoneticPr fontId="13" type="noConversion"/>
  </si>
  <si>
    <r>
      <rPr>
        <sz val="14"/>
        <rFont val="標楷體"/>
        <family val="4"/>
        <charset val="136"/>
      </rPr>
      <t>月份</t>
    </r>
    <phoneticPr fontId="13" type="noConversion"/>
  </si>
  <si>
    <r>
      <rPr>
        <sz val="14"/>
        <rFont val="標楷體"/>
        <family val="4"/>
        <charset val="136"/>
      </rPr>
      <t>當月</t>
    </r>
    <phoneticPr fontId="13" type="noConversion"/>
  </si>
  <si>
    <r>
      <rPr>
        <sz val="14"/>
        <rFont val="標楷體"/>
        <family val="4"/>
        <charset val="136"/>
      </rPr>
      <t>累計</t>
    </r>
    <phoneticPr fontId="13" type="noConversion"/>
  </si>
  <si>
    <r>
      <rPr>
        <sz val="14"/>
        <rFont val="標楷體"/>
        <family val="4"/>
        <charset val="136"/>
      </rPr>
      <t>實</t>
    </r>
    <r>
      <rPr>
        <sz val="14"/>
        <rFont val="Times New Roman"/>
        <family val="1"/>
      </rPr>
      <t xml:space="preserve">  </t>
    </r>
    <r>
      <rPr>
        <sz val="14"/>
        <rFont val="標楷體"/>
        <family val="4"/>
        <charset val="136"/>
      </rPr>
      <t>績</t>
    </r>
  </si>
  <si>
    <r>
      <rPr>
        <sz val="14"/>
        <rFont val="標楷體"/>
        <family val="4"/>
        <charset val="136"/>
      </rPr>
      <t>目</t>
    </r>
    <r>
      <rPr>
        <sz val="14"/>
        <rFont val="Times New Roman"/>
        <family val="1"/>
      </rPr>
      <t xml:space="preserve">  </t>
    </r>
    <r>
      <rPr>
        <sz val="14"/>
        <rFont val="標楷體"/>
        <family val="4"/>
        <charset val="136"/>
      </rPr>
      <t>標</t>
    </r>
  </si>
  <si>
    <t xml:space="preserve"> </t>
    <phoneticPr fontId="13" type="noConversion"/>
  </si>
  <si>
    <r>
      <rPr>
        <sz val="14"/>
        <rFont val="細明體"/>
        <family val="3"/>
        <charset val="136"/>
      </rPr>
      <t>成績</t>
    </r>
    <phoneticPr fontId="13" type="noConversion"/>
  </si>
  <si>
    <r>
      <rPr>
        <sz val="14"/>
        <rFont val="細明體"/>
        <family val="3"/>
        <charset val="136"/>
      </rPr>
      <t>權數</t>
    </r>
    <r>
      <rPr>
        <sz val="14"/>
        <rFont val="Times New Roman"/>
        <family val="1"/>
      </rPr>
      <t>(%)</t>
    </r>
    <phoneticPr fontId="13" type="noConversion"/>
  </si>
  <si>
    <r>
      <rPr>
        <sz val="14"/>
        <rFont val="細明體"/>
        <family val="3"/>
        <charset val="136"/>
      </rPr>
      <t>得分</t>
    </r>
    <phoneticPr fontId="13" type="noConversion"/>
  </si>
  <si>
    <r>
      <rPr>
        <sz val="11"/>
        <rFont val="標楷體"/>
        <family val="4"/>
        <charset val="136"/>
      </rPr>
      <t>註：</t>
    </r>
    <r>
      <rPr>
        <sz val="11"/>
        <rFont val="Times New Roman"/>
        <family val="1"/>
      </rPr>
      <t>1.</t>
    </r>
    <r>
      <rPr>
        <sz val="11"/>
        <rFont val="標楷體"/>
        <family val="4"/>
        <charset val="136"/>
      </rPr>
      <t>當月事故恢復供電每戶平均復電時間之實績與目標比較，復電時間實績與目標相同時</t>
    </r>
    <r>
      <rPr>
        <sz val="11"/>
        <rFont val="Times New Roman"/>
        <family val="1"/>
      </rPr>
      <t>,</t>
    </r>
    <r>
      <rPr>
        <sz val="11"/>
        <rFont val="標楷體"/>
        <family val="4"/>
        <charset val="136"/>
      </rPr>
      <t>成績</t>
    </r>
    <r>
      <rPr>
        <sz val="11"/>
        <rFont val="Times New Roman"/>
        <family val="1"/>
      </rPr>
      <t>90</t>
    </r>
    <r>
      <rPr>
        <sz val="11"/>
        <rFont val="標楷體"/>
        <family val="4"/>
        <charset val="136"/>
      </rPr>
      <t>分；每高（低）於</t>
    </r>
    <r>
      <rPr>
        <sz val="11"/>
        <rFont val="Times New Roman"/>
        <family val="1"/>
      </rPr>
      <t>0.05</t>
    </r>
    <r>
      <rPr>
        <sz val="11"/>
        <rFont val="標楷體"/>
        <family val="4"/>
        <charset val="136"/>
      </rPr>
      <t>分，扣</t>
    </r>
    <r>
      <rPr>
        <sz val="11"/>
        <rFont val="Times New Roman"/>
        <family val="1"/>
      </rPr>
      <t>(</t>
    </r>
    <r>
      <rPr>
        <sz val="11"/>
        <rFont val="標楷體"/>
        <family val="4"/>
        <charset val="136"/>
      </rPr>
      <t>加</t>
    </r>
    <r>
      <rPr>
        <sz val="11"/>
        <rFont val="Times New Roman"/>
        <family val="1"/>
      </rPr>
      <t>)1</t>
    </r>
    <r>
      <rPr>
        <sz val="11"/>
        <rFont val="標楷體"/>
        <family val="4"/>
        <charset val="136"/>
      </rPr>
      <t>分，滿分為</t>
    </r>
    <r>
      <rPr>
        <sz val="11"/>
        <rFont val="Times New Roman"/>
        <family val="1"/>
      </rPr>
      <t>100</t>
    </r>
    <r>
      <rPr>
        <sz val="11"/>
        <rFont val="標楷體"/>
        <family val="4"/>
        <charset val="136"/>
      </rPr>
      <t>分</t>
    </r>
    <phoneticPr fontId="13" type="noConversion"/>
  </si>
  <si>
    <r>
      <rPr>
        <sz val="11"/>
        <rFont val="標楷體"/>
        <family val="4"/>
        <charset val="136"/>
      </rPr>
      <t>，扣分至零分為止</t>
    </r>
    <r>
      <rPr>
        <sz val="11"/>
        <rFont val="Times New Roman"/>
        <family val="1"/>
      </rPr>
      <t>;</t>
    </r>
    <r>
      <rPr>
        <sz val="11"/>
        <rFont val="標楷體"/>
        <family val="4"/>
        <charset val="136"/>
      </rPr>
      <t>成績值計至小數點第一位</t>
    </r>
    <r>
      <rPr>
        <sz val="11"/>
        <rFont val="Times New Roman"/>
        <family val="1"/>
      </rPr>
      <t>(</t>
    </r>
    <r>
      <rPr>
        <sz val="11"/>
        <rFont val="標楷體"/>
        <family val="4"/>
        <charset val="136"/>
      </rPr>
      <t>第二位以下四捨五入</t>
    </r>
    <r>
      <rPr>
        <sz val="11"/>
        <rFont val="Times New Roman"/>
        <family val="1"/>
      </rPr>
      <t>)</t>
    </r>
    <r>
      <rPr>
        <sz val="11"/>
        <rFont val="標楷體"/>
        <family val="4"/>
        <charset val="136"/>
      </rPr>
      <t>。</t>
    </r>
    <phoneticPr fontId="13" type="noConversion"/>
  </si>
  <si>
    <r>
      <t xml:space="preserve">        2.</t>
    </r>
    <r>
      <rPr>
        <sz val="11"/>
        <rFont val="標楷體"/>
        <family val="4"/>
        <charset val="136"/>
      </rPr>
      <t>發輸變電系統事故復電資料由業務處配電課蒐集提供。</t>
    </r>
    <phoneticPr fontId="13" type="noConversion"/>
  </si>
  <si>
    <t>其他</t>
    <phoneticPr fontId="3" type="noConversion"/>
  </si>
  <si>
    <t xml:space="preserve">       2</t>
  </si>
  <si>
    <t>工作目錄名稱</t>
    <phoneticPr fontId="3" type="noConversion"/>
  </si>
  <si>
    <t>(0) 每月彰化區處供電可靠度目標實績值(含4D)</t>
    <phoneticPr fontId="3" type="noConversion"/>
  </si>
  <si>
    <t>(1) 工業區年度事故停電(每月3日前) 問市巡OMS</t>
    <phoneticPr fontId="3" type="noConversion"/>
  </si>
  <si>
    <t>(2) 表格二、五、七、分次戶實績報表(每月3日前)</t>
    <phoneticPr fontId="3" type="noConversion"/>
  </si>
  <si>
    <t>工作
序號</t>
    <phoneticPr fontId="3" type="noConversion"/>
  </si>
  <si>
    <t>(6) 事故(1~12月份)-配技會(併22)</t>
  </si>
  <si>
    <t>(7) 瞬跳(1~12月)</t>
  </si>
  <si>
    <t>(8) 饋線CB動作分析表</t>
  </si>
  <si>
    <t>(9) 彰化逐件事故資料夾</t>
  </si>
  <si>
    <t>(10) OMS 配電事故紀錄表 自行查核</t>
  </si>
  <si>
    <t>(13)自辦汰換線路開關拆裝及配電變壓器拆裝作業(110年開始取消上網填報)</t>
  </si>
  <si>
    <t>注意事項</t>
    <phoneticPr fontId="3" type="noConversion"/>
  </si>
  <si>
    <t>(17) 高壓以上事故鑑定小組(含分岐)</t>
  </si>
  <si>
    <t>(18)強韌計劃目標與實績管控(趕,上網填報)</t>
  </si>
  <si>
    <t>(22)供電可靠度檢討報告-電務工作會議</t>
  </si>
  <si>
    <t>(23)每月前三大事故檢討</t>
  </si>
  <si>
    <t>(24)架空裸露配電被覆化改善數量統計表</t>
  </si>
  <si>
    <t>GD0297</t>
  </si>
  <si>
    <t>GD0298</t>
  </si>
  <si>
    <t>GD0299</t>
  </si>
  <si>
    <t>GC0025</t>
  </si>
  <si>
    <t>GD0300</t>
  </si>
  <si>
    <t>GD0301</t>
  </si>
  <si>
    <t>GD0302</t>
  </si>
  <si>
    <t>GD0303</t>
  </si>
  <si>
    <t>GD0304</t>
  </si>
  <si>
    <t>GD0305</t>
  </si>
  <si>
    <t>GD0306</t>
  </si>
  <si>
    <t>GD0307</t>
  </si>
  <si>
    <t>GD0308</t>
  </si>
  <si>
    <t>GD0309</t>
  </si>
  <si>
    <t>GD0310</t>
  </si>
  <si>
    <t>GD0311</t>
  </si>
  <si>
    <t>GD0312</t>
  </si>
  <si>
    <t>GD0313</t>
  </si>
  <si>
    <t>GD0314</t>
  </si>
  <si>
    <t>GD0315</t>
  </si>
  <si>
    <t>GD0316</t>
  </si>
  <si>
    <t>GD0317</t>
  </si>
  <si>
    <t>GD0318</t>
  </si>
  <si>
    <t>GD0320</t>
  </si>
  <si>
    <t>GD0322</t>
  </si>
  <si>
    <t>GD0323</t>
  </si>
  <si>
    <t>GD0324</t>
  </si>
  <si>
    <t>GC0026</t>
  </si>
  <si>
    <t>GD0325</t>
  </si>
  <si>
    <t>GD0333</t>
  </si>
  <si>
    <t>GD0326</t>
  </si>
  <si>
    <t>GD0328</t>
  </si>
  <si>
    <t>GD0327</t>
  </si>
  <si>
    <t>GD0330</t>
  </si>
  <si>
    <t>GD0329</t>
  </si>
  <si>
    <t>GD0331</t>
  </si>
  <si>
    <t>GD0332</t>
  </si>
  <si>
    <t>GD0334</t>
  </si>
  <si>
    <t>GD0336</t>
  </si>
  <si>
    <t>GD0337</t>
  </si>
  <si>
    <t>GD0338</t>
  </si>
  <si>
    <t>GD0339</t>
  </si>
  <si>
    <t>EC0003</t>
  </si>
  <si>
    <t>GD0342</t>
  </si>
  <si>
    <t>GD0343</t>
  </si>
  <si>
    <t>GD0344</t>
  </si>
  <si>
    <t>GD0345</t>
  </si>
  <si>
    <t>GD0346</t>
  </si>
  <si>
    <t>GD0347</t>
  </si>
  <si>
    <t>GD0348</t>
  </si>
  <si>
    <t>GD0349</t>
  </si>
  <si>
    <t>GD0350</t>
  </si>
  <si>
    <t>GD0351</t>
  </si>
  <si>
    <t>GD0352</t>
  </si>
  <si>
    <t>GD0353</t>
  </si>
  <si>
    <t>GD0354</t>
  </si>
  <si>
    <t>GD0355</t>
  </si>
  <si>
    <t>GD0356</t>
  </si>
  <si>
    <t>GD0357</t>
  </si>
  <si>
    <t>GD0358</t>
  </si>
  <si>
    <t>GD0359</t>
  </si>
  <si>
    <t>GD0360</t>
  </si>
  <si>
    <t>GD0361</t>
  </si>
  <si>
    <t>GD0362</t>
  </si>
  <si>
    <t>GD0363</t>
  </si>
  <si>
    <t>GD0365</t>
  </si>
  <si>
    <t>GD0364</t>
  </si>
  <si>
    <t>GD0366</t>
  </si>
  <si>
    <t>GD0367</t>
  </si>
  <si>
    <t>GD0368</t>
  </si>
  <si>
    <t>GD0370</t>
  </si>
  <si>
    <t>GD0369</t>
  </si>
  <si>
    <t>GD0371</t>
  </si>
  <si>
    <t>GD0372</t>
  </si>
  <si>
    <t>GD0373</t>
  </si>
  <si>
    <t>GD0374</t>
  </si>
  <si>
    <t>GD0375</t>
  </si>
  <si>
    <t>GD0376</t>
  </si>
  <si>
    <t>GD0377</t>
  </si>
  <si>
    <t>GD0380</t>
  </si>
  <si>
    <t>GC0030</t>
  </si>
  <si>
    <t>GC0028</t>
  </si>
  <si>
    <t>GD0381</t>
  </si>
  <si>
    <t>GD0382</t>
  </si>
  <si>
    <t>GD0383</t>
  </si>
  <si>
    <t>GD0384</t>
  </si>
  <si>
    <t>GD0385</t>
  </si>
  <si>
    <t>GD0386</t>
  </si>
  <si>
    <t>GD0388</t>
  </si>
  <si>
    <t>GD0389</t>
  </si>
  <si>
    <t>GD0390</t>
  </si>
  <si>
    <t>GD0391</t>
  </si>
  <si>
    <t>GD0393</t>
  </si>
  <si>
    <t>GB0004</t>
  </si>
  <si>
    <t>GD0392</t>
  </si>
  <si>
    <t>分/戶</t>
    <phoneticPr fontId="13" type="noConversion"/>
  </si>
  <si>
    <t>當月實績</t>
    <phoneticPr fontId="13" type="noConversion"/>
  </si>
  <si>
    <t>當月目標</t>
    <phoneticPr fontId="13" type="noConversion"/>
  </si>
  <si>
    <t>社頭</t>
  </si>
  <si>
    <t>田中</t>
  </si>
  <si>
    <t>北斗</t>
  </si>
  <si>
    <t>草湖</t>
  </si>
  <si>
    <t>大城</t>
  </si>
  <si>
    <t>目前實績</t>
    <phoneticPr fontId="3" type="noConversion"/>
  </si>
  <si>
    <t>GD0319</t>
  </si>
  <si>
    <t>GD0387</t>
  </si>
  <si>
    <t>GC0027</t>
  </si>
  <si>
    <t>GD0379</t>
  </si>
  <si>
    <t>GD0394</t>
  </si>
  <si>
    <t>GD0395</t>
  </si>
  <si>
    <t>GD0397</t>
  </si>
  <si>
    <t>GD0398</t>
  </si>
  <si>
    <t>GD0399</t>
  </si>
  <si>
    <t>GD0400</t>
  </si>
  <si>
    <t>GD0401</t>
  </si>
  <si>
    <t>EB0003</t>
  </si>
  <si>
    <t>GD0335</t>
  </si>
  <si>
    <t>GC0029</t>
  </si>
  <si>
    <t>EB0004</t>
  </si>
  <si>
    <t>GD0396</t>
  </si>
  <si>
    <t>12 ／08／40</t>
  </si>
  <si>
    <t>自動負載切換開關</t>
  </si>
  <si>
    <t>20 ／15／41</t>
  </si>
  <si>
    <t>橫擔</t>
  </si>
  <si>
    <t>12 ／18／32</t>
  </si>
  <si>
    <t xml:space="preserve">       25</t>
  </si>
  <si>
    <t>08 ／07／08</t>
  </si>
  <si>
    <t xml:space="preserve">       83</t>
  </si>
  <si>
    <t>26 ／15／20</t>
  </si>
  <si>
    <t>01 ／23／40</t>
  </si>
  <si>
    <t xml:space="preserve">       16</t>
  </si>
  <si>
    <t>09 ／20／13</t>
  </si>
  <si>
    <t xml:space="preserve">       31</t>
  </si>
  <si>
    <t>23 ／05／35</t>
  </si>
  <si>
    <t xml:space="preserve">       1,767</t>
  </si>
  <si>
    <t>24 ／08／14</t>
  </si>
  <si>
    <t>16 ／11／29</t>
  </si>
  <si>
    <t xml:space="preserve">       976</t>
  </si>
  <si>
    <t>內部含承商施工碰觸(架空)</t>
  </si>
  <si>
    <t>01 ／20／13</t>
  </si>
  <si>
    <t xml:space="preserve">       200</t>
  </si>
  <si>
    <t>地下高壓分岐</t>
  </si>
  <si>
    <t>高壓電纜</t>
  </si>
  <si>
    <t>01 ／08／13</t>
  </si>
  <si>
    <t>01 ／18／11</t>
  </si>
  <si>
    <t>01 ／18／34</t>
  </si>
  <si>
    <t>02 ／10／41</t>
  </si>
  <si>
    <t>02 ／14／36</t>
  </si>
  <si>
    <t>02 ／14／45</t>
  </si>
  <si>
    <t>02 ／19／59</t>
  </si>
  <si>
    <t>04 ／07／55</t>
  </si>
  <si>
    <t>04 ／09／45</t>
  </si>
  <si>
    <t>05 ／08／52</t>
  </si>
  <si>
    <t>05 ／11／33</t>
  </si>
  <si>
    <t>05 ／14／10</t>
  </si>
  <si>
    <t>05 ／14／31</t>
  </si>
  <si>
    <t>06 ／08／10</t>
  </si>
  <si>
    <t>06 ／08／38</t>
  </si>
  <si>
    <t>06 ／10／06</t>
  </si>
  <si>
    <t>06 ／14／40</t>
  </si>
  <si>
    <t>06 ／15／54</t>
  </si>
  <si>
    <t>07 ／00／08</t>
  </si>
  <si>
    <t>地下高壓幹線</t>
  </si>
  <si>
    <t>原因不明</t>
  </si>
  <si>
    <t>07 ／10／54</t>
  </si>
  <si>
    <t>07 ／14／29</t>
  </si>
  <si>
    <t>07 ／21／19</t>
  </si>
  <si>
    <t>08 ／06／19</t>
  </si>
  <si>
    <t>08 ／08／22</t>
  </si>
  <si>
    <t>09 ／08／10</t>
  </si>
  <si>
    <t>09 ／11／46</t>
  </si>
  <si>
    <t>09 ／15／08</t>
  </si>
  <si>
    <t>10 ／10／46</t>
  </si>
  <si>
    <t>11 ／08／25</t>
  </si>
  <si>
    <t>用戶設備</t>
  </si>
  <si>
    <t>用戶設備不良</t>
  </si>
  <si>
    <t>11 ／10／23</t>
  </si>
  <si>
    <t>11 ／10／15</t>
  </si>
  <si>
    <t>11 ／13／08</t>
  </si>
  <si>
    <t>11 ／11／00</t>
  </si>
  <si>
    <t>11 ／15／29</t>
  </si>
  <si>
    <t>11 ／16／47</t>
  </si>
  <si>
    <t>10 ／13／46</t>
  </si>
  <si>
    <t>11 ／22／36</t>
  </si>
  <si>
    <t>漏油</t>
  </si>
  <si>
    <t>12 ／09／05</t>
  </si>
  <si>
    <t xml:space="preserve">       325</t>
  </si>
  <si>
    <t>12 ／15／38</t>
  </si>
  <si>
    <t>12 ／16／42</t>
  </si>
  <si>
    <t>12 ／17／21</t>
  </si>
  <si>
    <t>12 ／17／34</t>
  </si>
  <si>
    <t>13 ／13／21</t>
  </si>
  <si>
    <t>13 ／15／22</t>
  </si>
  <si>
    <t>負荷超載</t>
  </si>
  <si>
    <t>14 ／08／17</t>
  </si>
  <si>
    <t>14 ／09／26</t>
  </si>
  <si>
    <t>14 ／20／21</t>
  </si>
  <si>
    <t>15 ／06／47</t>
  </si>
  <si>
    <t>17 ／17／36</t>
  </si>
  <si>
    <t>18 ／08／05</t>
  </si>
  <si>
    <t>18 ／09／11</t>
  </si>
  <si>
    <t>18 ／11／11</t>
  </si>
  <si>
    <t>18 ／14／17</t>
  </si>
  <si>
    <t>18 ／14／45</t>
  </si>
  <si>
    <t>18 ／15／50</t>
  </si>
  <si>
    <t>19 ／09／02</t>
  </si>
  <si>
    <t>19 ／11／23</t>
  </si>
  <si>
    <t>19 ／17／32</t>
  </si>
  <si>
    <t>19 ／22／08</t>
  </si>
  <si>
    <t>20 ／16／08</t>
  </si>
  <si>
    <t>20 ／19／39</t>
  </si>
  <si>
    <t>21 ／01／34</t>
  </si>
  <si>
    <t>21 ／06／40</t>
  </si>
  <si>
    <t>21 ／16／50</t>
  </si>
  <si>
    <t xml:space="preserve">       2,800</t>
  </si>
  <si>
    <t>電力熔絲開關</t>
  </si>
  <si>
    <t>22 ／10／48</t>
  </si>
  <si>
    <t>22 ／10／03</t>
  </si>
  <si>
    <t>23 ／05／18</t>
  </si>
  <si>
    <t>23 ／07／50</t>
  </si>
  <si>
    <t>23 ／08／41</t>
  </si>
  <si>
    <t>23 ／09／14</t>
  </si>
  <si>
    <t>23 ／13／30</t>
  </si>
  <si>
    <t>23 ／14／24</t>
  </si>
  <si>
    <t>23 ／17／46</t>
  </si>
  <si>
    <t>23 ／21／18</t>
  </si>
  <si>
    <t xml:space="preserve">       12</t>
  </si>
  <si>
    <t>24 ／08／24</t>
  </si>
  <si>
    <t>24 ／09／15</t>
  </si>
  <si>
    <t>24 ／10／10</t>
  </si>
  <si>
    <t>24 ／14／54</t>
  </si>
  <si>
    <t>24 ／15／50</t>
  </si>
  <si>
    <t>25 ／07／41</t>
  </si>
  <si>
    <t>25 ／08／28</t>
  </si>
  <si>
    <t>25 ／12／26</t>
  </si>
  <si>
    <t>25 ／13／48</t>
  </si>
  <si>
    <t>25 ／16／15</t>
  </si>
  <si>
    <t>25 ／22／08</t>
  </si>
  <si>
    <t>08 ／11／58</t>
  </si>
  <si>
    <t>26 ／07／48</t>
  </si>
  <si>
    <t>26 ／07／50</t>
  </si>
  <si>
    <t>26 ／08／35</t>
  </si>
  <si>
    <t>26 ／13／40</t>
  </si>
  <si>
    <t>26 ／18／25</t>
  </si>
  <si>
    <t>26 ／13／49</t>
  </si>
  <si>
    <t>27 ／09／42</t>
  </si>
  <si>
    <t>27 ／10／14</t>
  </si>
  <si>
    <t>27 ／15／22</t>
  </si>
  <si>
    <t xml:space="preserve">       2,575</t>
  </si>
  <si>
    <t>高壓電纜分歧接頭</t>
  </si>
  <si>
    <t>28 ／11／36</t>
  </si>
  <si>
    <t>29 ／13／33</t>
  </si>
  <si>
    <t>29 ／17／13</t>
  </si>
  <si>
    <t>30 ／10／57</t>
  </si>
  <si>
    <t>30 ／15／26</t>
  </si>
  <si>
    <t>年</t>
    <phoneticPr fontId="13" type="noConversion"/>
  </si>
  <si>
    <t>當年度</t>
    <phoneticPr fontId="13" type="noConversion"/>
  </si>
  <si>
    <t>上年度</t>
    <phoneticPr fontId="13" type="noConversion"/>
  </si>
  <si>
    <t>分戶當月實績</t>
    <phoneticPr fontId="13" type="noConversion"/>
  </si>
  <si>
    <t>分戶當月目標</t>
    <phoneticPr fontId="13" type="noConversion"/>
  </si>
  <si>
    <t>一、分/戶分析</t>
    <phoneticPr fontId="13" type="noConversion"/>
  </si>
  <si>
    <t>分戶累計實績</t>
    <phoneticPr fontId="13" type="noConversion"/>
  </si>
  <si>
    <t>分戶累計目標</t>
    <phoneticPr fontId="13" type="noConversion"/>
  </si>
  <si>
    <t>(一)111、110年彰化區處目標、實績一覽表</t>
    <phoneticPr fontId="13" type="noConversion"/>
  </si>
  <si>
    <t>次戶當月實績</t>
    <phoneticPr fontId="13" type="noConversion"/>
  </si>
  <si>
    <t>次戶當月目標</t>
    <phoneticPr fontId="13" type="noConversion"/>
  </si>
  <si>
    <t>次戶累計實績</t>
    <phoneticPr fontId="13" type="noConversion"/>
  </si>
  <si>
    <t>次戶累計目標</t>
    <phoneticPr fontId="13" type="noConversion"/>
  </si>
  <si>
    <t>(二)與去年同期比較</t>
    <phoneticPr fontId="13" type="noConversion"/>
  </si>
  <si>
    <t>(三)前5多事故與去年同期比較(分/戶)</t>
    <phoneticPr fontId="13" type="noConversion"/>
  </si>
  <si>
    <t xml:space="preserve">  </t>
    <phoneticPr fontId="13" type="noConversion"/>
  </si>
  <si>
    <t>一、巡修部門實績超過目標一覽表（分／戶）</t>
    <phoneticPr fontId="13" type="noConversion"/>
  </si>
  <si>
    <t>巡修部門實績超過目標一覽表(分/戶)</t>
    <phoneticPr fontId="13" type="noConversion"/>
  </si>
  <si>
    <t>排序</t>
    <phoneticPr fontId="13" type="noConversion"/>
  </si>
  <si>
    <t>部門</t>
    <phoneticPr fontId="13" type="noConversion"/>
  </si>
  <si>
    <t>差異</t>
    <phoneticPr fontId="13" type="noConversion"/>
  </si>
  <si>
    <t>(差異%)</t>
    <phoneticPr fontId="13" type="noConversion"/>
  </si>
  <si>
    <t>%</t>
    <phoneticPr fontId="13" type="noConversion"/>
  </si>
  <si>
    <t>變電課</t>
  </si>
  <si>
    <t>二林巡修課</t>
  </si>
  <si>
    <t>永靖服務所</t>
  </si>
  <si>
    <t>1</t>
    <phoneticPr fontId="13" type="noConversion"/>
  </si>
  <si>
    <t>5</t>
    <phoneticPr fontId="13" type="noConversion"/>
  </si>
  <si>
    <t>3</t>
    <phoneticPr fontId="13" type="noConversion"/>
  </si>
  <si>
    <t>2</t>
    <phoneticPr fontId="13" type="noConversion"/>
  </si>
  <si>
    <t>4</t>
    <phoneticPr fontId="13" type="noConversion"/>
  </si>
  <si>
    <t xml:space="preserve">                                                                                                                                                                                                                                                                                                                                                                                                                                                                                                                                                                                                                                                                                                                                                                                                                                                                                                                                                                                                                                                                                                                                                                                                                                                                                                                                                                                                                                                                                                                                                                                                                                                                                                                                                                                                                                                                                                                                                                                                                                                                                                                                                                                                                                                                                                                                                                                                                                                                                                                                                                                                                                                                                                                                                                                                                                                                                                                                                                                                                                                                                                                                                                                                                                                                                                                                                                                                                                                                                                                                                                                                                                                                                                                                                                                                                                                                                                                                                                                                                                                                                                                                                                                                                                                                                                                                                                                                                                                                                                                                                                                                                                                                                                                                                                                                                                                                                                                                                                                                                                                                                                                                                                                                                                                                                                                                                                                                                                                                                                                                                                                                                                                                                                                                                                                                                                                                                                                                                                                                                                                                                                                                                                                                                                                                                                                                                                                                                                                                                                                                                                                                                                                                                                                                                                                                                                                                                                                                                                                                                                                                                                                                                                                                                                                                                                                                                                                                                                                                                                                                                                                                                                                                                                                                                                                                                                               </t>
    <phoneticPr fontId="13" type="noConversion"/>
  </si>
  <si>
    <t xml:space="preserve">                                                                                                                                                                                      </t>
    <phoneticPr fontId="13" type="noConversion"/>
  </si>
  <si>
    <t>(三)前5多事故與去年同期比較（次／戶）</t>
    <phoneticPr fontId="13" type="noConversion"/>
  </si>
  <si>
    <t>(四)巡修部門實績超過目標一覽表（次／戶）</t>
    <phoneticPr fontId="13" type="noConversion"/>
  </si>
  <si>
    <t>合計</t>
    <phoneticPr fontId="13" type="noConversion"/>
  </si>
  <si>
    <t>三、饋線永久事故停電及瞬跳統計及與去年同期比較</t>
    <phoneticPr fontId="13" type="noConversion"/>
  </si>
  <si>
    <t>(一)永久事故</t>
    <phoneticPr fontId="13" type="noConversion"/>
  </si>
  <si>
    <t>+</t>
    <phoneticPr fontId="13" type="noConversion"/>
  </si>
  <si>
    <t>(二)瞬跳事故</t>
    <phoneticPr fontId="13" type="noConversion"/>
  </si>
  <si>
    <t xml:space="preserve">                                                                                                                                                                                                                                                                                                                                                                                                                                                                                                                                                                                                                                                                                                                                                                                                                                                                                                                                                                                                                                                                                                                                                                                                                                                                                                                                                                                                                                                                                                                                                                                                                                                                                                                                                                                                                                                                                                                                                                                                                                                                                                                                                                                                    </t>
    <phoneticPr fontId="13" type="noConversion"/>
  </si>
  <si>
    <t>(三)前5多事故與去年同期比較(分/戶)</t>
  </si>
  <si>
    <t>110年當月</t>
    <phoneticPr fontId="170" type="noConversion"/>
  </si>
  <si>
    <t>三、(1)當月</t>
    <phoneticPr fontId="13" type="noConversion"/>
  </si>
  <si>
    <t>蟻害</t>
  </si>
  <si>
    <t>施工碰觸</t>
  </si>
  <si>
    <t>111年當月</t>
    <phoneticPr fontId="170" type="noConversion"/>
  </si>
  <si>
    <t>三、(2)</t>
    <phoneticPr fontId="13" type="noConversion"/>
  </si>
  <si>
    <t>1~4月</t>
    <phoneticPr fontId="170" type="noConversion"/>
  </si>
  <si>
    <t>ok</t>
    <phoneticPr fontId="13" type="noConversion"/>
  </si>
  <si>
    <t>110年累月</t>
    <phoneticPr fontId="170" type="noConversion"/>
  </si>
  <si>
    <t>三、(二)當月</t>
    <phoneticPr fontId="13" type="noConversion"/>
  </si>
  <si>
    <t>自然、絕緣劣化</t>
  </si>
  <si>
    <t>強風</t>
  </si>
  <si>
    <t>支持物不良</t>
  </si>
  <si>
    <t>111年累月</t>
    <phoneticPr fontId="170" type="noConversion"/>
  </si>
  <si>
    <t>當月</t>
    <phoneticPr fontId="13" type="noConversion"/>
  </si>
  <si>
    <t>一、(二)(1)當月</t>
    <phoneticPr fontId="13" type="noConversion"/>
  </si>
  <si>
    <t>二、(二)</t>
    <phoneticPr fontId="13" type="noConversion"/>
  </si>
  <si>
    <t>110年</t>
  </si>
  <si>
    <t>111年</t>
    <phoneticPr fontId="170" type="noConversion"/>
  </si>
  <si>
    <t>累月</t>
    <phoneticPr fontId="13" type="noConversion"/>
  </si>
  <si>
    <t>一、(二)(2)累月</t>
    <phoneticPr fontId="13" type="noConversion"/>
  </si>
  <si>
    <t>111年</t>
  </si>
  <si>
    <t>次/戶</t>
  </si>
  <si>
    <t>二、(三)(1)當月</t>
    <phoneticPr fontId="13" type="noConversion"/>
  </si>
  <si>
    <t>六、(一)之1</t>
    <phoneticPr fontId="13" type="noConversion"/>
  </si>
  <si>
    <t>火災</t>
  </si>
  <si>
    <t xml:space="preserve"> </t>
    <phoneticPr fontId="170" type="noConversion"/>
  </si>
  <si>
    <t>1~4</t>
    <phoneticPr fontId="170" type="noConversion"/>
  </si>
  <si>
    <t>六、(二)累月</t>
    <phoneticPr fontId="13" type="noConversion"/>
  </si>
  <si>
    <t>鳥獸碰觸</t>
    <phoneticPr fontId="170" type="noConversion"/>
  </si>
  <si>
    <t>自然劣化</t>
    <phoneticPr fontId="170" type="noConversion"/>
  </si>
  <si>
    <t>絕緣劣化</t>
    <phoneticPr fontId="170" type="noConversion"/>
  </si>
  <si>
    <t>樹木碰觸</t>
    <phoneticPr fontId="170" type="noConversion"/>
  </si>
  <si>
    <t>車輛碰觸</t>
    <phoneticPr fontId="170" type="noConversion"/>
  </si>
  <si>
    <t>六、(二)累月之1</t>
    <phoneticPr fontId="13" type="noConversion"/>
  </si>
  <si>
    <t>五、饋線永久事故停電及瞬跳統計及與去年同期比較</t>
  </si>
  <si>
    <t>(一)永久事故●事故原因分析</t>
  </si>
  <si>
    <t>當月(4月)</t>
    <phoneticPr fontId="13" type="noConversion"/>
  </si>
  <si>
    <t>外物碰觸(鳥獸害)</t>
  </si>
  <si>
    <t>引下線或跳線斷落</t>
  </si>
  <si>
    <t>高壓線斷線</t>
  </si>
  <si>
    <t>開關不良</t>
  </si>
  <si>
    <t>電纜不良或劣化</t>
  </si>
  <si>
    <t>木橫擔燒損</t>
  </si>
  <si>
    <t>累月(1~4月)</t>
    <phoneticPr fontId="13" type="noConversion"/>
  </si>
  <si>
    <t>礙子不良</t>
  </si>
  <si>
    <t>(二)瞬跳事故</t>
  </si>
  <si>
    <t>110年</t>
    <phoneticPr fontId="170" type="noConversion"/>
  </si>
  <si>
    <t>饋線瞬跳 事故原因分類檢討表</t>
    <phoneticPr fontId="13" type="noConversion"/>
  </si>
  <si>
    <t>當月實績(4月)</t>
    <phoneticPr fontId="13" type="noConversion"/>
  </si>
  <si>
    <t>避雷器不良</t>
  </si>
  <si>
    <t>樹竹碰觸</t>
  </si>
  <si>
    <t>跳線或接頭不良</t>
  </si>
  <si>
    <t>員南</t>
  </si>
  <si>
    <t>彰化</t>
  </si>
  <si>
    <t>二水</t>
  </si>
  <si>
    <t>草港</t>
  </si>
  <si>
    <t>累月實績(1~4月)</t>
    <phoneticPr fontId="13" type="noConversion"/>
  </si>
  <si>
    <t>饋線瞬跳 變電所分類檢討表</t>
    <phoneticPr fontId="13" type="noConversion"/>
  </si>
  <si>
    <t>目前實績</t>
    <phoneticPr fontId="13" type="noConversion"/>
  </si>
  <si>
    <t>彰化</t>
    <phoneticPr fontId="3" type="noConversion"/>
  </si>
  <si>
    <t>鳳山</t>
    <phoneticPr fontId="3" type="noConversion"/>
  </si>
  <si>
    <t>北南</t>
    <phoneticPr fontId="3" type="noConversion"/>
  </si>
  <si>
    <t>低壓戶</t>
  </si>
  <si>
    <t>超過目標前五大</t>
    <phoneticPr fontId="3" type="noConversion"/>
  </si>
  <si>
    <t>架空-低壓線</t>
    <phoneticPr fontId="3" type="noConversion"/>
  </si>
  <si>
    <t>停電範圍名稱</t>
    <phoneticPr fontId="3" type="noConversion"/>
  </si>
  <si>
    <t>架空-接戶線</t>
    <phoneticPr fontId="3" type="noConversion"/>
  </si>
  <si>
    <t>架空-高壓分歧</t>
    <phoneticPr fontId="3" type="noConversion"/>
  </si>
  <si>
    <t>架空-高壓幹線</t>
    <phoneticPr fontId="3" type="noConversion"/>
  </si>
  <si>
    <t>地下-高壓分歧</t>
  </si>
  <si>
    <t>地下-高壓幹線</t>
    <phoneticPr fontId="3" type="noConversion"/>
  </si>
  <si>
    <t>地下-低壓線</t>
    <phoneticPr fontId="3" type="noConversion"/>
  </si>
  <si>
    <t>高壓戶</t>
    <phoneticPr fontId="3" type="noConversion"/>
  </si>
  <si>
    <t>地下-接戶線</t>
  </si>
  <si>
    <t>分/戶 每月統計表</t>
    <phoneticPr fontId="3" type="noConversion"/>
  </si>
  <si>
    <t>次/戶 每月統計表</t>
    <phoneticPr fontId="3" type="noConversion"/>
  </si>
  <si>
    <t>南投</t>
    <phoneticPr fontId="3" type="noConversion"/>
  </si>
  <si>
    <t>本月修改實績</t>
    <phoneticPr fontId="3" type="noConversion"/>
  </si>
  <si>
    <t>查詢期間從</t>
    <phoneticPr fontId="3" type="noConversion"/>
  </si>
  <si>
    <t>查詢期間迄</t>
    <phoneticPr fontId="3" type="noConversion"/>
  </si>
  <si>
    <t>屏東</t>
    <phoneticPr fontId="3" type="noConversion"/>
  </si>
  <si>
    <t>累計實績</t>
  </si>
  <si>
    <t>苗栗</t>
    <phoneticPr fontId="3" type="noConversion"/>
  </si>
  <si>
    <t>台南</t>
    <phoneticPr fontId="3" type="noConversion"/>
  </si>
  <si>
    <t>雲林</t>
    <phoneticPr fontId="3" type="noConversion"/>
  </si>
  <si>
    <t>事故日期</t>
    <phoneticPr fontId="3" type="noConversion"/>
  </si>
  <si>
    <t>相數(電壓)</t>
    <phoneticPr fontId="3" type="noConversion"/>
  </si>
  <si>
    <t>器材規範</t>
    <phoneticPr fontId="3" type="noConversion"/>
  </si>
  <si>
    <t>事故情形</t>
    <phoneticPr fontId="3" type="noConversion"/>
  </si>
  <si>
    <t>事故原因</t>
    <phoneticPr fontId="3" type="noConversion"/>
  </si>
  <si>
    <t>!Bb457984</t>
    <phoneticPr fontId="3" type="noConversion"/>
  </si>
  <si>
    <t>總編碼</t>
    <phoneticPr fontId="3" type="noConversion"/>
  </si>
  <si>
    <t>一次系統</t>
  </si>
  <si>
    <t>天然災害</t>
    <phoneticPr fontId="3" type="noConversion"/>
  </si>
  <si>
    <t>累計月目標</t>
  </si>
  <si>
    <t>受理號碼</t>
  </si>
  <si>
    <t>破裂</t>
  </si>
  <si>
    <t>IS32</t>
  </si>
  <si>
    <t>新營</t>
    <phoneticPr fontId="3" type="noConversion"/>
  </si>
  <si>
    <t>彰化區處</t>
  </si>
  <si>
    <r>
      <t>彰化區營業處</t>
    </r>
    <r>
      <rPr>
        <sz val="18"/>
        <rFont val="Times New Roman"/>
        <family val="1"/>
      </rPr>
      <t xml:space="preserve">    112</t>
    </r>
    <r>
      <rPr>
        <sz val="18"/>
        <rFont val="標楷體"/>
        <family val="4"/>
        <charset val="136"/>
      </rPr>
      <t>年度</t>
    </r>
    <r>
      <rPr>
        <sz val="18"/>
        <rFont val="Times New Roman"/>
        <family val="1"/>
      </rPr>
      <t xml:space="preserve">    </t>
    </r>
    <r>
      <rPr>
        <sz val="18"/>
        <rFont val="標楷體"/>
        <family val="4"/>
        <charset val="136"/>
      </rPr>
      <t>各部門事故平均停電時間實績及目標表</t>
    </r>
    <r>
      <rPr>
        <sz val="18"/>
        <rFont val="Times New Roman"/>
        <family val="1"/>
      </rPr>
      <t>(</t>
    </r>
    <r>
      <rPr>
        <sz val="18"/>
        <rFont val="標楷體"/>
        <family val="4"/>
        <charset val="136"/>
      </rPr>
      <t>一</t>
    </r>
    <r>
      <rPr>
        <sz val="18"/>
        <rFont val="Times New Roman"/>
        <family val="1"/>
      </rPr>
      <t xml:space="preserve">)      </t>
    </r>
    <phoneticPr fontId="13" type="noConversion"/>
  </si>
  <si>
    <r>
      <t>彰化區營業處</t>
    </r>
    <r>
      <rPr>
        <sz val="18"/>
        <rFont val="Times New Roman"/>
        <family val="1"/>
      </rPr>
      <t xml:space="preserve">     112</t>
    </r>
    <r>
      <rPr>
        <sz val="18"/>
        <rFont val="標楷體"/>
        <family val="4"/>
        <charset val="136"/>
      </rPr>
      <t>年度</t>
    </r>
    <r>
      <rPr>
        <sz val="18"/>
        <rFont val="Times New Roman"/>
        <family val="1"/>
      </rPr>
      <t xml:space="preserve">    </t>
    </r>
    <r>
      <rPr>
        <sz val="18"/>
        <rFont val="標楷體"/>
        <family val="4"/>
        <charset val="136"/>
      </rPr>
      <t>各部門事故平均停電次數實績及目標表</t>
    </r>
    <r>
      <rPr>
        <sz val="18"/>
        <rFont val="Times New Roman"/>
        <family val="1"/>
      </rPr>
      <t>(</t>
    </r>
    <r>
      <rPr>
        <sz val="18"/>
        <rFont val="標楷體"/>
        <family val="4"/>
        <charset val="136"/>
      </rPr>
      <t>二</t>
    </r>
    <r>
      <rPr>
        <sz val="18"/>
        <rFont val="Times New Roman"/>
        <family val="1"/>
      </rPr>
      <t xml:space="preserve">)         </t>
    </r>
    <phoneticPr fontId="13" type="noConversion"/>
  </si>
  <si>
    <t>服務所</t>
    <phoneticPr fontId="3" type="noConversion"/>
  </si>
  <si>
    <t>EA</t>
    <phoneticPr fontId="3" type="noConversion"/>
  </si>
  <si>
    <t>EB</t>
    <phoneticPr fontId="3" type="noConversion"/>
  </si>
  <si>
    <t>EC</t>
    <phoneticPr fontId="3" type="noConversion"/>
  </si>
  <si>
    <t>ED</t>
    <phoneticPr fontId="3" type="noConversion"/>
  </si>
  <si>
    <t>EE</t>
    <phoneticPr fontId="3" type="noConversion"/>
  </si>
  <si>
    <t>EF</t>
    <phoneticPr fontId="3" type="noConversion"/>
  </si>
  <si>
    <t>GA</t>
    <phoneticPr fontId="3" type="noConversion"/>
  </si>
  <si>
    <t>GB</t>
    <phoneticPr fontId="3" type="noConversion"/>
  </si>
  <si>
    <t>GC</t>
    <phoneticPr fontId="3" type="noConversion"/>
  </si>
  <si>
    <t>EH</t>
    <phoneticPr fontId="3" type="noConversion"/>
  </si>
  <si>
    <t>EI</t>
    <phoneticPr fontId="3" type="noConversion"/>
  </si>
  <si>
    <t>EK</t>
    <phoneticPr fontId="3" type="noConversion"/>
  </si>
  <si>
    <t>EL</t>
    <phoneticPr fontId="3" type="noConversion"/>
  </si>
  <si>
    <t>EM</t>
    <phoneticPr fontId="3" type="noConversion"/>
  </si>
  <si>
    <t>EN</t>
    <phoneticPr fontId="3" type="noConversion"/>
  </si>
  <si>
    <t>埤頭服務所</t>
    <phoneticPr fontId="3" type="noConversion"/>
  </si>
  <si>
    <t>竹塘服務所</t>
    <phoneticPr fontId="3" type="noConversion"/>
  </si>
  <si>
    <t>草湖服務所</t>
    <phoneticPr fontId="3" type="noConversion"/>
  </si>
  <si>
    <t>大城服務所</t>
    <phoneticPr fontId="3" type="noConversion"/>
  </si>
  <si>
    <t>變電課</t>
    <phoneticPr fontId="3" type="noConversion"/>
  </si>
  <si>
    <t>線路課</t>
    <phoneticPr fontId="3" type="noConversion"/>
  </si>
  <si>
    <t>北西</t>
    <phoneticPr fontId="3" type="noConversion"/>
  </si>
  <si>
    <r>
      <t>年目標值</t>
    </r>
    <r>
      <rPr>
        <sz val="12"/>
        <rFont val="Times New Roman"/>
        <family val="1"/>
      </rPr>
      <t>: 2.9022</t>
    </r>
    <r>
      <rPr>
        <sz val="12"/>
        <rFont val="標楷體"/>
        <family val="4"/>
        <charset val="136"/>
      </rPr>
      <t>分</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</si>
  <si>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r>
      <t>年目標值</t>
    </r>
    <r>
      <rPr>
        <sz val="12"/>
        <rFont val="Times New Roman"/>
        <family val="1"/>
      </rPr>
      <t xml:space="preserve">:   0.2003  </t>
    </r>
    <r>
      <rPr>
        <sz val="12"/>
        <rFont val="標楷體"/>
        <family val="4"/>
        <charset val="136"/>
      </rPr>
      <t>次</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</si>
  <si>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(3) 每月附表2.2.1減少事故停電工作進度追踪月報表(上配電處網頁填報)</t>
    <phoneticPr fontId="3" type="noConversion"/>
  </si>
  <si>
    <t>http://10.26.0.149/d07704/newpage/</t>
    <phoneticPr fontId="3" type="noConversion"/>
  </si>
  <si>
    <r>
      <rPr>
        <sz val="14"/>
        <rFont val="標楷體"/>
        <family val="4"/>
        <charset val="136"/>
      </rPr>
      <t>綜合標準：平均每年停電時間百分比：</t>
    </r>
    <r>
      <rPr>
        <sz val="14"/>
        <rFont val="Times New Roman"/>
        <family val="1"/>
      </rPr>
      <t xml:space="preserve">                                                                                                              </t>
    </r>
    <phoneticPr fontId="13" type="noConversion"/>
  </si>
  <si>
    <r>
      <t>彰化區營業處</t>
    </r>
    <r>
      <rPr>
        <sz val="18"/>
        <rFont val="標楷體"/>
        <family val="1"/>
        <charset val="136"/>
      </rPr>
      <t xml:space="preserve">    112</t>
    </r>
    <r>
      <rPr>
        <sz val="18"/>
        <rFont val="標楷體"/>
        <family val="4"/>
        <charset val="136"/>
      </rPr>
      <t>年度</t>
    </r>
    <r>
      <rPr>
        <sz val="18"/>
        <rFont val="標楷體"/>
        <family val="1"/>
        <charset val="136"/>
      </rPr>
      <t xml:space="preserve">    </t>
    </r>
    <r>
      <rPr>
        <sz val="18"/>
        <rFont val="標楷體"/>
        <family val="4"/>
        <charset val="136"/>
      </rPr>
      <t>各部門事故平均停電時間實績及目標表</t>
    </r>
    <r>
      <rPr>
        <sz val="18"/>
        <rFont val="標楷體"/>
        <family val="1"/>
        <charset val="136"/>
      </rPr>
      <t>(</t>
    </r>
    <r>
      <rPr>
        <sz val="18"/>
        <rFont val="標楷體"/>
        <family val="4"/>
        <charset val="136"/>
      </rPr>
      <t>一</t>
    </r>
    <r>
      <rPr>
        <sz val="18"/>
        <rFont val="標楷體"/>
        <family val="1"/>
        <charset val="136"/>
      </rPr>
      <t xml:space="preserve">)      </t>
    </r>
    <phoneticPr fontId="13" type="noConversion"/>
  </si>
  <si>
    <t>北市</t>
    <phoneticPr fontId="3" type="noConversion"/>
  </si>
  <si>
    <t>客服及網路案件編號</t>
  </si>
  <si>
    <t>受理時間</t>
  </si>
  <si>
    <t>報案用戶地址</t>
  </si>
  <si>
    <t>搶修人員</t>
  </si>
  <si>
    <t>搶修紀錄</t>
  </si>
  <si>
    <t>颱風名稱</t>
  </si>
  <si>
    <t>部門別</t>
  </si>
  <si>
    <t>流水號碼</t>
  </si>
  <si>
    <t>案件狀態</t>
  </si>
  <si>
    <t>案件類別</t>
  </si>
  <si>
    <t>饋線別</t>
  </si>
  <si>
    <t>圖號座標</t>
  </si>
  <si>
    <t>用戶電話</t>
  </si>
  <si>
    <t>報案姓名</t>
  </si>
  <si>
    <t>回覆電話</t>
  </si>
  <si>
    <t>來電次數</t>
  </si>
  <si>
    <t>備註</t>
  </si>
  <si>
    <t>行政區</t>
  </si>
  <si>
    <t>里</t>
  </si>
  <si>
    <t>影響用戶數</t>
  </si>
  <si>
    <t>casestatus</t>
  </si>
  <si>
    <t>casetype</t>
  </si>
  <si>
    <t>2023/02/27 13:00:00</t>
  </si>
  <si>
    <t>彰化縣芳苑鄉王功段８２５號</t>
  </si>
  <si>
    <t>F02 接戶線斷落</t>
  </si>
  <si>
    <t>高銀昆、魏民羽、李冠民</t>
  </si>
  <si>
    <t>一般案件</t>
  </si>
  <si>
    <t>派工完畢</t>
  </si>
  <si>
    <t>獨立案件</t>
  </si>
  <si>
    <t>K1699CA08</t>
  </si>
  <si>
    <t>0952182585</t>
  </si>
  <si>
    <t>芳苑鄉</t>
  </si>
  <si>
    <t>興仁村</t>
  </si>
  <si>
    <t>2023/02/27 12:30:00</t>
  </si>
  <si>
    <t>彰化縣芬園鄉null８號芬園鄉同安小段８６１－２地號</t>
  </si>
  <si>
    <t>X06 火警</t>
  </si>
  <si>
    <t>陳振明、譚劭丞、</t>
  </si>
  <si>
    <t>員林巡修課</t>
  </si>
  <si>
    <t>G4907ED39</t>
  </si>
  <si>
    <t>0920994856</t>
  </si>
  <si>
    <t>林村長</t>
  </si>
  <si>
    <t>0958369469</t>
  </si>
  <si>
    <t>G4907ED39大彰高幹96X5Y#3</t>
  </si>
  <si>
    <t>芬園鄉</t>
  </si>
  <si>
    <t>同安村</t>
  </si>
  <si>
    <t>C0812503029</t>
  </si>
  <si>
    <t>2023/02/27 11:17:00</t>
  </si>
  <si>
    <t>彰化縣福興鄉文昌段１０７９地號</t>
  </si>
  <si>
    <t>A04 低壓戶欠相</t>
  </si>
  <si>
    <t>鹿和C班、</t>
  </si>
  <si>
    <t>鹿和巡修課</t>
  </si>
  <si>
    <t>G2411DC80</t>
  </si>
  <si>
    <t>0952689392</t>
  </si>
  <si>
    <t>許小姐</t>
  </si>
  <si>
    <t>灌溉用，請水電查修稱欠相220v無電，懇請單位協助查修，謝謝您。僅手機</t>
  </si>
  <si>
    <t>福興鄉</t>
  </si>
  <si>
    <t>鎮平村</t>
  </si>
  <si>
    <t>C0812503028</t>
  </si>
  <si>
    <t>彰化縣福興鄉文昌段１２３３－００００地號</t>
  </si>
  <si>
    <t>G2412AE01</t>
  </si>
  <si>
    <t>三和村</t>
  </si>
  <si>
    <t>2023/02/27 11:10:00</t>
  </si>
  <si>
    <t>彰化縣線西鄉線西段線西小段１７４－２９地號</t>
  </si>
  <si>
    <t>A01 一戶無電</t>
  </si>
  <si>
    <t>G3042FD39</t>
  </si>
  <si>
    <t>null</t>
  </si>
  <si>
    <t>伸港鄉</t>
  </si>
  <si>
    <t>蚵寮村</t>
  </si>
  <si>
    <t>2023/02/27 11:01:00</t>
  </si>
  <si>
    <t>彰化縣線西鄉中興段１３００地號</t>
  </si>
  <si>
    <t>G3039DA4311</t>
  </si>
  <si>
    <t>線西鄉</t>
  </si>
  <si>
    <t>頂犁村</t>
  </si>
  <si>
    <t>C0812503027</t>
  </si>
  <si>
    <t>2023/02/27 10:52:00</t>
  </si>
  <si>
    <t>彰化縣線西鄉重振段１０３０地號</t>
  </si>
  <si>
    <t>D02 電線斷落</t>
  </si>
  <si>
    <t>G2841FC01</t>
  </si>
  <si>
    <t>047580175</t>
  </si>
  <si>
    <t>謝先生</t>
  </si>
  <si>
    <t>0921492035</t>
  </si>
  <si>
    <t>外線斷落，現場無電，惠請查明【聯絡電話(二)：(04)7580175黃先生】</t>
  </si>
  <si>
    <t>溪湖鎮</t>
  </si>
  <si>
    <t>河東里</t>
  </si>
  <si>
    <t>2023/02/27 10:42:00</t>
  </si>
  <si>
    <t>彰化縣芳苑鄉王功段１７７１地號</t>
  </si>
  <si>
    <t>呂漢堂、劉記瑜、林鍇諺</t>
  </si>
  <si>
    <t>G1404CB84</t>
  </si>
  <si>
    <t>0972280349</t>
  </si>
  <si>
    <t>王功村</t>
  </si>
  <si>
    <t>2023/02/27 10:39:00</t>
  </si>
  <si>
    <t>彰化縣大城鄉K1479AD66安東寮高幹22X#1</t>
  </si>
  <si>
    <t>桿上斷一條</t>
  </si>
  <si>
    <t>安東寮高幹22X#1   熔絲鏈開關二次側跳線掉落，已重新鎖上固定。|到達現場時間2023/02/27 11:00</t>
  </si>
  <si>
    <t>輸入搶修紀錄,案件已完成</t>
  </si>
  <si>
    <t>0975516776</t>
  </si>
  <si>
    <t>林先生</t>
  </si>
  <si>
    <t>W0806012657</t>
  </si>
  <si>
    <t>2023/02/27 10:33:00</t>
  </si>
  <si>
    <t>彰化縣員林市萬興街段８８號之２</t>
  </si>
  <si>
    <t>G2501FD14</t>
  </si>
  <si>
    <t>劉麗珍小姐</t>
  </si>
  <si>
    <t>0921075455</t>
  </si>
  <si>
    <t>電線被風吹斷懸掛在空中，離地約有3到4公尺
 (農田灌溉用水)</t>
  </si>
  <si>
    <t>二林鎮</t>
  </si>
  <si>
    <t>萬興里</t>
  </si>
  <si>
    <t>2023/02/27 10:31:00</t>
  </si>
  <si>
    <t>nullnullnullnull</t>
  </si>
  <si>
    <t>安東寮高幹22X#1   熔絲鏈開關二次側跳線掉落，跳線固定妥。路燈2盞白天放亮，於跳線固定妥後，路燈已熄滅。已告知用戶。|到達現場時間2023/02/27 11:02</t>
  </si>
  <si>
    <t>K1380FA00</t>
  </si>
  <si>
    <t>0985485666</t>
  </si>
  <si>
    <t>謝小姐</t>
  </si>
  <si>
    <t>W0806012656</t>
  </si>
  <si>
    <t>2023/02/27 10:17:00</t>
  </si>
  <si>
    <t>彰化縣彰化市無莿桐段１６５７號</t>
  </si>
  <si>
    <t>李季臻、葉宗儒</t>
  </si>
  <si>
    <t>市區巡修課</t>
  </si>
  <si>
    <t>G3624EC48</t>
  </si>
  <si>
    <t>唐銀森先生</t>
  </si>
  <si>
    <t>0953008513</t>
  </si>
  <si>
    <t>彰化市</t>
  </si>
  <si>
    <t>東芳里</t>
  </si>
  <si>
    <t>2023/02/27 08:30:00</t>
  </si>
  <si>
    <t>彰化縣溪湖鎮三塊厝段７５４號</t>
  </si>
  <si>
    <t>X02 竹木接近電線</t>
  </si>
  <si>
    <t>黃耀田、溫佑誠、</t>
  </si>
  <si>
    <t>大溪高幹85X4X4Y#1  樹竹砍伐、藤蔓清理|到達現場時間2023/02/27 08:30</t>
  </si>
  <si>
    <t>G3604CD95</t>
  </si>
  <si>
    <t>G3604CD95大溪高幹85X4X4Y#1</t>
  </si>
  <si>
    <t>秀水鄉</t>
  </si>
  <si>
    <t>莊雅村</t>
  </si>
  <si>
    <t>2023/02/27 09:58:00</t>
  </si>
  <si>
    <t>0919748320</t>
  </si>
  <si>
    <t>彰化縣芳苑鄉漢寶園段１９４地號</t>
  </si>
  <si>
    <t>G1713DA06</t>
  </si>
  <si>
    <t>0912146687</t>
  </si>
  <si>
    <t>漢寶村</t>
  </si>
  <si>
    <t>2023/02/27 09:57:00</t>
  </si>
  <si>
    <t>彰化縣福興鄉中興段６５１號</t>
  </si>
  <si>
    <t>X07 其他</t>
  </si>
  <si>
    <t>G2919BD72</t>
  </si>
  <si>
    <t>0919709403</t>
  </si>
  <si>
    <t>鹿港鎮</t>
  </si>
  <si>
    <t>東崎里</t>
  </si>
  <si>
    <t>C0812503026</t>
  </si>
  <si>
    <t>2023/02/27 09:51:00</t>
  </si>
  <si>
    <t>彰化縣二林鎮塗子崙段詹厝子小段９７－１８６地號</t>
  </si>
  <si>
    <t>受理完成</t>
  </si>
  <si>
    <t>子案件</t>
  </si>
  <si>
    <t>K2995DB64</t>
  </si>
  <si>
    <t>0982145717</t>
  </si>
  <si>
    <t>唐先生</t>
  </si>
  <si>
    <t>0931545085</t>
  </si>
  <si>
    <t>同饋線已有報修多戶無電，用戶要求查明後須回電告知狀況【聯絡電話(二)：0982145717】|手動併案</t>
  </si>
  <si>
    <t>華崙里</t>
  </si>
  <si>
    <t>2023/02/27 09:47:00</t>
  </si>
  <si>
    <t>彰化縣埔鹽鄉番金路２巷４１號</t>
  </si>
  <si>
    <t>X04 電桿上設備掉落</t>
  </si>
  <si>
    <t>陳振明、譚劭丞、劉瑞源、</t>
  </si>
  <si>
    <t>新樂高幹#169  變壓器開關橫擔及熔絲鏈開關不良更換|到達現場時間2023/02/27 10:10</t>
  </si>
  <si>
    <t>G2508BE31</t>
  </si>
  <si>
    <t>0983399039</t>
  </si>
  <si>
    <t>G2508BD38新樂高幹#169</t>
  </si>
  <si>
    <t>埔鹽鄉</t>
  </si>
  <si>
    <t>石埤村</t>
  </si>
  <si>
    <t>2023/02/27 09:33:00</t>
  </si>
  <si>
    <t>彰化縣埤頭鄉合興西高幹#39  K2887DB12</t>
  </si>
  <si>
    <t>C06 桿基流失</t>
  </si>
  <si>
    <t>顏銘宏、廖錦祥、施仁傑</t>
  </si>
  <si>
    <t>合興西幹#39   已用瀝美土舖平改善妥。|到達現場時間2023/02/27 10:05</t>
  </si>
  <si>
    <t>2023/02/27 09:26:00</t>
  </si>
  <si>
    <t>彰化縣芳苑鄉路上高幹#103 K1485CB83</t>
  </si>
  <si>
    <t>9L23 LCO動作BCN相</t>
  </si>
  <si>
    <t>路上高幹#101   9L23饋線瞬跳，路上101 鳥類碰觸，鳥屍附著高壓線上已清除。|到達現場時間2023/02/27 09:55</t>
  </si>
  <si>
    <t>2023/02/27 09:23:00</t>
  </si>
  <si>
    <t>彰化縣二林鎮鎮平巷６２號</t>
  </si>
  <si>
    <t>J02 路燈多盞不亮</t>
  </si>
  <si>
    <t>萬合高幹34X8Y#2 路燈跳線斷及路燈開關損壞更。弛調。|到達現場時間2023/02/27 09:35</t>
  </si>
  <si>
    <t>K2198GA82</t>
  </si>
  <si>
    <t>0928963582</t>
  </si>
  <si>
    <t>頂厝里</t>
  </si>
  <si>
    <t>C0812503024</t>
  </si>
  <si>
    <t>2023/02/27 09:21:00</t>
  </si>
  <si>
    <t>彰化縣二林鎮塗子崙段４１４號</t>
  </si>
  <si>
    <t>A03 多戶無電</t>
  </si>
  <si>
    <t>0928924358</t>
  </si>
  <si>
    <t>張先生</t>
  </si>
  <si>
    <t>稱附近鄰居也停電，僅留手機</t>
  </si>
  <si>
    <t>2023/02/27 09:18:00</t>
  </si>
  <si>
    <t>彰化縣芳苑鄉芳埤段５９７地號</t>
  </si>
  <si>
    <t>芳興高幹#109  中性線接頭壓接妥，用戶用電已正常。|到達現場時間2023/02/27 09:48</t>
  </si>
  <si>
    <t>K1496AE05</t>
  </si>
  <si>
    <t>0965438430</t>
  </si>
  <si>
    <t>0928361939</t>
  </si>
  <si>
    <t>永興村</t>
  </si>
  <si>
    <t>C0812503023</t>
  </si>
  <si>
    <t>2023/02/27 09:14:00</t>
  </si>
  <si>
    <t>彰化縣溪湖鎮大庭段１６４地號</t>
  </si>
  <si>
    <t>媽東高分#57  接戶線接頭不良壓接|到達現場時間2023/02/27 10:15</t>
  </si>
  <si>
    <t>K3699CB13</t>
  </si>
  <si>
    <t>0980465158</t>
  </si>
  <si>
    <t>鐘小姐</t>
  </si>
  <si>
    <t>0958922395</t>
  </si>
  <si>
    <t>一戶無電,已檢查開關. 【聯絡電話(二)：0980465158】</t>
  </si>
  <si>
    <t>頂庄里</t>
  </si>
  <si>
    <t>2023/02/27 09:09:00</t>
  </si>
  <si>
    <t>彰化縣線西鄉重振段７９５－１地號</t>
  </si>
  <si>
    <t>G2940CD47</t>
  </si>
  <si>
    <t>0934820686</t>
  </si>
  <si>
    <t>A0812003687</t>
  </si>
  <si>
    <t>2023/02/27 08:56:00</t>
  </si>
  <si>
    <t>彰化縣鹿港鎮棋盤巷７８號</t>
  </si>
  <si>
    <t>現場巡視供電正常|到達現場時間2023/02/27 09:10</t>
  </si>
  <si>
    <t>G3226BB97</t>
  </si>
  <si>
    <t>0911661050</t>
  </si>
  <si>
    <t>頭崙里</t>
  </si>
  <si>
    <t>C0812503022</t>
  </si>
  <si>
    <t>2023/02/27 08:53:00</t>
  </si>
  <si>
    <t>彰化縣芳苑鄉王功段２２６地號</t>
  </si>
  <si>
    <t>呂漢堂、劉記瑜、林鍇諺、楊智翔</t>
  </si>
  <si>
    <t>磚瑤高幹#52  接戶線接頭不良壓接妥。已聯絡用戶。|到達現場時間2023/02/27 09:21</t>
  </si>
  <si>
    <t>G1600EE20</t>
  </si>
  <si>
    <t>0930049945</t>
  </si>
  <si>
    <t>一戶無電,已檢查開關.僅手機.</t>
  </si>
  <si>
    <t>2023/02/27 08:38:00</t>
  </si>
  <si>
    <t>伸線8</t>
  </si>
  <si>
    <t>維護工作</t>
  </si>
  <si>
    <t>變壓器老舊更新完成|到達現場時間2023/02/27 09:00</t>
  </si>
  <si>
    <t>2023/02/27 08:25:00</t>
  </si>
  <si>
    <t>牛埔＃18</t>
  </si>
  <si>
    <t>逾齡變壓器更換</t>
  </si>
  <si>
    <t>李季臻葉宗儒高健耀劉家銓李政易廖崇佑</t>
  </si>
  <si>
    <t>C0812503021</t>
  </si>
  <si>
    <t>2023/02/27 08:33:00</t>
  </si>
  <si>
    <t>彰化縣花壇鄉南口段５９９地號</t>
  </si>
  <si>
    <t>花壇服務所、</t>
  </si>
  <si>
    <t>非本公司線路|到達現場時間2023/02/27 08:50</t>
  </si>
  <si>
    <t>花壇服務所</t>
  </si>
  <si>
    <t>G4017EA25</t>
  </si>
  <si>
    <t>0929636339</t>
  </si>
  <si>
    <t>蔡小姐</t>
  </si>
  <si>
    <t>蔡小姐稱臨時電的管線放在牆壁 ，目前蓋房子會阻礙影響，請再派員安全處理，僅留手機</t>
  </si>
  <si>
    <t>花壇鄉</t>
  </si>
  <si>
    <t>長沙村</t>
  </si>
  <si>
    <t>C0812503020</t>
  </si>
  <si>
    <t>2023/02/27 08:29:00</t>
  </si>
  <si>
    <t>彰化縣芳苑鄉草湖段５－１３４９地號</t>
  </si>
  <si>
    <t>草東高幹#48  變壓器(25KVA)一次側熔絲(6A )熔斷，已更換送電妥。|到達現場時間2023/02/27 08:50</t>
  </si>
  <si>
    <t>輸入停電紀錄表完成</t>
  </si>
  <si>
    <t>G2201DB47</t>
  </si>
  <si>
    <t>0912767638</t>
  </si>
  <si>
    <t>高先生</t>
  </si>
  <si>
    <t>高先生報現場電號59-3840-05，欠相，畜牧用電，僅留手機</t>
  </si>
  <si>
    <t>建平村</t>
  </si>
  <si>
    <t>W0806012655</t>
  </si>
  <si>
    <t>2023/02/27 08:19:00</t>
  </si>
  <si>
    <t>彰化縣二林鎮詹厝巷段１０６９－００００地號</t>
  </si>
  <si>
    <t>A02 整棟無電</t>
  </si>
  <si>
    <t>母案件</t>
  </si>
  <si>
    <t>張文祥先生</t>
  </si>
  <si>
    <t>0935374392</t>
  </si>
  <si>
    <t>C0812503019</t>
  </si>
  <si>
    <t>2023/02/27 08:13:00</t>
  </si>
  <si>
    <t>彰化縣大城鄉三林段１１８１號</t>
  </si>
  <si>
    <t>西城高幹#94  變壓器( 25KVA)一次側熔絲(6A )熔斷，已更換送電妥。|到達現場時間2023/02/27 08:45</t>
  </si>
  <si>
    <t>K0980FB02</t>
  </si>
  <si>
    <t>048941331</t>
  </si>
  <si>
    <t>陳先生</t>
  </si>
  <si>
    <t>陳先生稱已請用戶扳動總開關後仍無電，疑似左邊田地沒電，僅留市話</t>
  </si>
  <si>
    <t>大城鄉</t>
  </si>
  <si>
    <t>東港村</t>
  </si>
  <si>
    <t>2023/02/27 08:04:00</t>
  </si>
  <si>
    <t>彰化縣大村鄉美港段１６９－５地號</t>
  </si>
  <si>
    <t>逾齡變壓器吊換</t>
  </si>
  <si>
    <t>陳振明、譚劭丞、劉瑞源、林宜明、楊英智、</t>
  </si>
  <si>
    <t>港尾高幹26Y7Y#3   逾齡變壓器吊換 50KVA X1 游休25KVA X1 拆除|到達現場時間2023/02/27 08:25</t>
  </si>
  <si>
    <t>G4405GB75</t>
  </si>
  <si>
    <t>G4405GB75港尾高幹26Y7Y#3</t>
  </si>
  <si>
    <t>大村鄉</t>
  </si>
  <si>
    <t>美港村</t>
  </si>
  <si>
    <t>2023/02/27 08:00:00</t>
  </si>
  <si>
    <t>彰化縣秀水鄉下崙段３７８地號</t>
  </si>
  <si>
    <t>金崙高幹88X#6低2  用戶錶座鐵夾鬆脫， 已暫處理， 另告知用戶請合格水電承裝業改善更換 。|到達現場時間2023/02/27 08:30</t>
  </si>
  <si>
    <t>G3709CB33</t>
  </si>
  <si>
    <t>黃先生</t>
  </si>
  <si>
    <t>0953261199</t>
  </si>
  <si>
    <t>金陵村</t>
  </si>
  <si>
    <t>2023/02/27 06:35:00</t>
  </si>
  <si>
    <t>原竹高幹90Y#3</t>
  </si>
  <si>
    <t>劉永傑、施勝傑</t>
  </si>
  <si>
    <t>原竹高幹90Y#3 低壓紮線綁紮|到達現場時間2023/02/27 06:55</t>
  </si>
  <si>
    <t>彰化縣溪湖鎮頂庄段５９９地號</t>
  </si>
  <si>
    <t>X05 電桿上異聲噪音</t>
  </si>
  <si>
    <t>吳明聰、張國建、林宏益、莊欣穎、鐘培棠、</t>
  </si>
  <si>
    <t>溪東高幹32X#7 TR一次接線環加裝被覆罩|到達現場時間2023/02/27 06:40</t>
  </si>
  <si>
    <t>G3500DE80</t>
  </si>
  <si>
    <t>打廉村</t>
  </si>
  <si>
    <t>2023/02/27 06:15:00</t>
  </si>
  <si>
    <t>彰化縣大村鄉大智路二段４３巷１１號２樓</t>
  </si>
  <si>
    <t>B02 桿線火花</t>
  </si>
  <si>
    <t>茄苳高幹10Y4空Y6空Y#2   高壓終端加裝被覆罩|到達現場時間2023/02/27 06:20</t>
  </si>
  <si>
    <t>G4110BC78</t>
  </si>
  <si>
    <t>大村村</t>
  </si>
  <si>
    <t>2023/02/27 06:32:00</t>
  </si>
  <si>
    <t>頂山高幹23Y#28</t>
  </si>
  <si>
    <t>蔡孟賢、董柏新</t>
  </si>
  <si>
    <t>頂山高幹23Y#28 軸型礙子不良更換|到達現場時間2023/02/27 07:00</t>
  </si>
  <si>
    <t>2023/02/27 06:31:00</t>
  </si>
  <si>
    <t>竹西高分14Y4Y#10</t>
  </si>
  <si>
    <t>蕭家旺、王振宇</t>
  </si>
  <si>
    <t>竹西高分14Y4Y#10 N相紮線脫落綁紮|到達現場時間2023/02/27 06:55</t>
  </si>
  <si>
    <t>2023/02/27 06:00:00</t>
  </si>
  <si>
    <t>福三高幹10-1X#1</t>
  </si>
  <si>
    <t>鹿巡B班、</t>
  </si>
  <si>
    <t>熔絲鏈開關*2更新。|到達現場時間2023/02/27 06:15</t>
  </si>
  <si>
    <t>2023/02/27 00:00:00</t>
  </si>
  <si>
    <t>崙草1-60、定興1-17、草埔1-35</t>
  </si>
  <si>
    <t>線路巡視</t>
  </si>
  <si>
    <t>配電線路設備夜間防竊巡視。|到達現場時間2023/02/27 00:10</t>
  </si>
  <si>
    <t>2023/02/27 05:53:00</t>
  </si>
  <si>
    <t>市巡轄區</t>
  </si>
  <si>
    <t>黃聖宗、謝辰緯、</t>
  </si>
  <si>
    <t>G3830BE68-O裝設地下故障指示器共4只。|到達現場時間2023/02/27 06:01</t>
  </si>
  <si>
    <t>市巡C班</t>
  </si>
  <si>
    <t>2023/02/27 05:40:00</t>
  </si>
  <si>
    <t>裕興#20X7Y5</t>
  </si>
  <si>
    <t>蔡星土、杜偉文、謝景煌、陳世明、許紹哲</t>
  </si>
  <si>
    <t>裕興高幹#20X7Y5高壓掩蔽樹竹修剪(10mx4m=40㎡)。|到達現場時間2023/02/27 05:47</t>
  </si>
  <si>
    <t>2023/02/27 00:01:00</t>
  </si>
  <si>
    <t>上山高幹1~44，大城高幹55~96</t>
  </si>
  <si>
    <t>夜間巡視</t>
  </si>
  <si>
    <t>上山高幹1~44，大城高幹55~96 線路防竊巡視，巡視良好|到達現場時間2023/02/27 00:15</t>
  </si>
  <si>
    <t>2023/02/27 02:25:00</t>
  </si>
  <si>
    <t>石碑高幹1~63</t>
  </si>
  <si>
    <t>線路防竊巡視</t>
  </si>
  <si>
    <t>張國建、林宏益、鐘培棠、</t>
  </si>
  <si>
    <t>石碑高幹1~63  夜間防竊導線巡查|到達現場時間2023/02/27 02:30</t>
  </si>
  <si>
    <t>2023/02/26 21:20:00</t>
  </si>
  <si>
    <t>國道3號</t>
  </si>
  <si>
    <t>何厝41X6路燈控制開關重置.|到達現場時間2023/02/26 21:35</t>
  </si>
  <si>
    <t>W0806012654</t>
  </si>
  <si>
    <t>2023/02/26 21:14:00</t>
  </si>
  <si>
    <t>彰化縣埔鹽鄉光明路二段８９－１０號１Ｆ</t>
  </si>
  <si>
    <t>G3112GE92</t>
  </si>
  <si>
    <t>張小姐</t>
  </si>
  <si>
    <t>0975090689</t>
  </si>
  <si>
    <t>外中村</t>
  </si>
  <si>
    <t>W0806012653</t>
  </si>
  <si>
    <t>2023/02/26 21:11:00</t>
  </si>
  <si>
    <t>彰化縣埔鹽鄉光明路二段８６號之１</t>
  </si>
  <si>
    <t>G3112HD72</t>
  </si>
  <si>
    <t>蔡櫻桃小姐</t>
  </si>
  <si>
    <t>0932598930</t>
  </si>
  <si>
    <t>C0812503018</t>
  </si>
  <si>
    <t>2023/02/26 21:08:00</t>
  </si>
  <si>
    <t>彰化縣埔鹽鄉光明路二段８３號</t>
  </si>
  <si>
    <t>吳明聰、莊欣穎、</t>
  </si>
  <si>
    <t>外中高幹29X#12 TR開關熔絲熔斷更換送電妥|到達現場時間2023/02/26 21:30</t>
  </si>
  <si>
    <t>048653757</t>
  </si>
  <si>
    <t>施小姐</t>
  </si>
  <si>
    <t>0975560428</t>
  </si>
  <si>
    <t>用戶稱現場沒電，附近鄰居也沒電，【聯絡電話(二)：(04)8653757】</t>
  </si>
  <si>
    <t>2023/02/26 19:55:00</t>
  </si>
  <si>
    <t>彰化縣溪湖鎮建業街６１號１Ｆ</t>
  </si>
  <si>
    <t>L01 孔蓋鬆動異聲</t>
  </si>
  <si>
    <t>G3300CE62-L 手孔蓋與蓋架不平，以橡皮墊改善妥。|到達現場時間2023/02/26 20:20</t>
  </si>
  <si>
    <t>G3300CE43</t>
  </si>
  <si>
    <t>048852639</t>
  </si>
  <si>
    <t>61號63號中間的孔蓋鬆動有異聲</t>
  </si>
  <si>
    <t>西溪里</t>
  </si>
  <si>
    <t>C0812503017</t>
  </si>
  <si>
    <t>2023/02/26 19:21:00</t>
  </si>
  <si>
    <t>彰化縣鹿港鎮裕民街１１８號１樓</t>
  </si>
  <si>
    <t>美鹿98X3Y11X2,路燈控制線重置.|到達現場時間2023/02/26 20:21</t>
  </si>
  <si>
    <t>G2823CD1984</t>
  </si>
  <si>
    <t>0963234602</t>
  </si>
  <si>
    <t>陳里長</t>
  </si>
  <si>
    <t>參考電號，里長通報，裕民街很多民眾沒電，詢問確切地址都沒有，僅手機。</t>
  </si>
  <si>
    <t>洋厝里</t>
  </si>
  <si>
    <t>C0812503016</t>
  </si>
  <si>
    <t>2023/02/26 19:03:00</t>
  </si>
  <si>
    <t>彰化縣二水鄉裕民村員集路三段１７５號１樓</t>
  </si>
  <si>
    <t>E01 電壓不穩</t>
  </si>
  <si>
    <t>田中服務所、</t>
  </si>
  <si>
    <t>【C3】用戶自備開關不良，已告知用戶，請合格電氣承裝業改善。|到達現場時間2023/02/26 19:20</t>
  </si>
  <si>
    <t>田中服務所</t>
  </si>
  <si>
    <t>K5167BE85</t>
  </si>
  <si>
    <t>0937312948</t>
  </si>
  <si>
    <t>江先生</t>
  </si>
  <si>
    <t>0976463268</t>
  </si>
  <si>
    <t>用戶稱隔壁用戶壓縮機啟動，住家供電就會不穩，電燈會閃爍，【聯絡電話(二)：0937312948】</t>
  </si>
  <si>
    <t>二水鄉</t>
  </si>
  <si>
    <t>裕民村</t>
  </si>
  <si>
    <t>2023/02/26 18:55:00</t>
  </si>
  <si>
    <t>線西鄉中央路二段中山街</t>
  </si>
  <si>
    <t>鹿巡A班、</t>
  </si>
  <si>
    <t>伸線58路燈開關重置.|到達現場時間2023/02/26 19:17</t>
  </si>
  <si>
    <t>2023/02/26 18:21:00</t>
  </si>
  <si>
    <t>快官#42-1</t>
  </si>
  <si>
    <t>開關操作</t>
  </si>
  <si>
    <t>林維卿、黃裕宏、陳柏勳</t>
  </si>
  <si>
    <t>FDCC林主任通知:因彰竹D/S通訊異常，須將負載全部轉出，由所外轉供。快官#42-1 DS切改入。|到達現場時間2023/02/26 18:45</t>
  </si>
  <si>
    <t>FDCC 林主任</t>
  </si>
  <si>
    <t>2023/02/26 17:37:00</t>
  </si>
  <si>
    <t>G4124 BD12-U</t>
  </si>
  <si>
    <t>G4124 BD12-U配電室清潔(雜物清除)，配電設備點檢，及電纜故障指示器加強裝設。共新裝設3只(J41 280A*3只)|到達現場時間2023/02/26 18:00</t>
  </si>
  <si>
    <t>市巡B班</t>
  </si>
  <si>
    <t>2023/02/26 14:02:00</t>
  </si>
  <si>
    <t>G3927 HB64-PT</t>
  </si>
  <si>
    <t>林寬隆、黃志芳、陳彥廷</t>
  </si>
  <si>
    <t>G3927 HB64-PT變壓器傾斜現場勘查，現場無立即危險，將移責任班儘速設計改善，及變壓器點檢，負載側電流、電壓測定。|到達現場時間2023/02/26 14:25</t>
  </si>
  <si>
    <t>2023/02/26 08:56:00</t>
  </si>
  <si>
    <t>G4027 AA21-PT、DC02-PT 等2處</t>
  </si>
  <si>
    <t>G4027 AA21-PT、DC02-PT等2處，配電設備點檢，及變壓器點檢，負載側電流、電壓測定。|到達現場時間2023/02/26 09:20</t>
  </si>
  <si>
    <t>2023/02/26 08:22:00</t>
  </si>
  <si>
    <t>大埔#39Y4</t>
  </si>
  <si>
    <t>樹竹修剪</t>
  </si>
  <si>
    <t>林維卿、黃裕宏</t>
  </si>
  <si>
    <t>大埔#39Y4高壓掩蔽及雜物(超高椰子樹、藤蔓)清除(10mx3m=30㎡)，及現場砍除雜物清運。|到達現場時間2023/02/26 08:45</t>
  </si>
  <si>
    <t>C0812503015</t>
  </si>
  <si>
    <t>2023/02/26 18:12:00</t>
  </si>
  <si>
    <t>彰化縣溪湖鎮建業街６１號跟６３號中間</t>
  </si>
  <si>
    <t>王資斌、 黃建儒</t>
  </si>
  <si>
    <t>溪湖鎮建業街配電場(G3300CE43)轉交C班處理|到達現場時間2023/02/26 18:50</t>
  </si>
  <si>
    <t>參考電號，續OMS：111020108，61號63號中間的孔蓋鬆動又有異聲，請再盡快協處謝謝(僅留市話)</t>
  </si>
  <si>
    <t>2023/02/26 17:05:00</t>
  </si>
  <si>
    <t>彰化縣線西鄉建興段８７７地號</t>
  </si>
  <si>
    <t>街戶點街頭壓接(下港15X4)|到達現場時間2023/02/26 17:25</t>
  </si>
  <si>
    <t>G3137HA63</t>
  </si>
  <si>
    <t>0932603577</t>
  </si>
  <si>
    <t>曾家村</t>
  </si>
  <si>
    <t>2023/02/26 17:02:00</t>
  </si>
  <si>
    <t>彰化縣芳苑鄉漢寶園段６８地號</t>
  </si>
  <si>
    <t>D01 電線垂下</t>
  </si>
  <si>
    <t>方建智、張佑丞、盧定瑋</t>
  </si>
  <si>
    <t>崙腳高幹73X9Y#1低1低壓線弛度不良，用戶聲稱現場無大車會經過，已告知用戶再安排停電改善。|到達現場時間2023/02/26 17:10</t>
  </si>
  <si>
    <t>G1703CE82</t>
  </si>
  <si>
    <t>0912307220</t>
  </si>
  <si>
    <t>崙腳村</t>
  </si>
  <si>
    <t>C0812503014</t>
  </si>
  <si>
    <t>2023/02/26 16:14:00</t>
  </si>
  <si>
    <t>彰化縣鹿港鎮舊港巷小土地公廟附近</t>
  </si>
  <si>
    <t>現場查修電壓正常、疑號誌燈設備問題(海埔26)|到達現場時間2023/02/26 16:41</t>
  </si>
  <si>
    <t>G2825CB92</t>
  </si>
  <si>
    <t>0912784249</t>
  </si>
  <si>
    <t>王小姐</t>
  </si>
  <si>
    <t>0921360884</t>
  </si>
  <si>
    <t>舊港巷號誌燈都不亮，猜測是因風大導致電線方面問題，無門牌僅提供附近地標:小土地公廟【聯絡電話(二)：0912784249】</t>
  </si>
  <si>
    <t>C0812503013</t>
  </si>
  <si>
    <t>2023/02/26 16:07:00</t>
  </si>
  <si>
    <t>彰化縣二林鎮中六路上土地公廟附近（二城路往大城的方向）</t>
  </si>
  <si>
    <t>江易璋、游翊盛</t>
  </si>
  <si>
    <t>大城高幹68X2X8X5X#2經派員現勘係中華電信公司電訊線，已安全處理並通知該公司許股長派員處理。|到達現場時間2023/02/26 16:15</t>
  </si>
  <si>
    <t>K1583FB22</t>
  </si>
  <si>
    <t>0975115918</t>
  </si>
  <si>
    <t>紀先生</t>
  </si>
  <si>
    <t>參考電號，用戶稱中六路土地公廟附近(二城路往大城的方向)有電線脫落已斷，擔心影響用路人交通，十分危險，請盡快協處謝謝(僅留手機)</t>
  </si>
  <si>
    <t>中西里</t>
  </si>
  <si>
    <t>2023/02/26 16:02:00</t>
  </si>
  <si>
    <t>彰化縣芳苑鄉草湖段５－３７４５號</t>
  </si>
  <si>
    <t>崙腳高幹#17-1低壓線跳線接頭不良，已重新壓接妥。|到達現場時間2023/02/26 16:20</t>
  </si>
  <si>
    <t>G1901ED09</t>
  </si>
  <si>
    <t>0925283525</t>
  </si>
  <si>
    <t>0909663066</t>
  </si>
  <si>
    <t>2023/02/26 15:56:00</t>
  </si>
  <si>
    <t>柴頭井高幹3X#70(K5197CB20)</t>
  </si>
  <si>
    <t>X03 外物碰觸電線</t>
  </si>
  <si>
    <t>陳坤輝、許承哲、葉俊佑、楊沛偉</t>
  </si>
  <si>
    <t>柴頭井高幹3X#70低壓線樹木修剪及導線破皮包紮|到達現場時間2023/02/26 16:15</t>
  </si>
  <si>
    <t>員巡課</t>
  </si>
  <si>
    <t>C0812503012</t>
  </si>
  <si>
    <t>2023/02/26 15:51:00</t>
  </si>
  <si>
    <t>彰化縣福興鄉三和村文昌段１１８８地號</t>
  </si>
  <si>
    <t>會同用戶查修接頭良好、用戶設備問題(福三96Y10)|到達現場時間2023/02/26 16:18</t>
  </si>
  <si>
    <t>G2413EB57</t>
  </si>
  <si>
    <t>0963275088</t>
  </si>
  <si>
    <t>游先生</t>
  </si>
  <si>
    <t>田裡的電線斷落，目前無法抽水，僅手機</t>
  </si>
  <si>
    <t>2023/02/26 14:43:00</t>
  </si>
  <si>
    <t>彰化縣社頭鄉湳雅段７１５地號</t>
  </si>
  <si>
    <t>陳坤輝、許承哲、葉俊佑</t>
  </si>
  <si>
    <t>金甯高分#12 低壓線脫落綁紮固定|到達現場時間2023/02/26 15:04</t>
  </si>
  <si>
    <t>K5094DA80</t>
  </si>
  <si>
    <t>社頭鄉</t>
  </si>
  <si>
    <t>湳雅村</t>
  </si>
  <si>
    <t>2023/02/26 14:05:00</t>
  </si>
  <si>
    <t>南韓35</t>
  </si>
  <si>
    <t>維護</t>
  </si>
  <si>
    <t>短截電纜固定接頭壓接。|到達現場時間2023/02/26 14:18</t>
  </si>
  <si>
    <t>2023/02/26 14:04:00</t>
  </si>
  <si>
    <t>彰化縣鹿港鎮草港尾段９３４地號</t>
  </si>
  <si>
    <t>接戶線頭壓接(山崙24低2)|到達現場時間2023/02/26 14:27</t>
  </si>
  <si>
    <t>G2836BD50</t>
  </si>
  <si>
    <t>山崙里</t>
  </si>
  <si>
    <t>C0812503010</t>
  </si>
  <si>
    <t>2023/02/26 13:49:00</t>
  </si>
  <si>
    <t>彰化縣彰化市華山路９２巷５號</t>
  </si>
  <si>
    <t>經派員會同用戶現場勘查、量測，為電表底座燒損，由用戶自理，另報再封印亦由水電呈報。|到達現場時間2023/02/26 14:10</t>
  </si>
  <si>
    <t>G4027EA88</t>
  </si>
  <si>
    <t>0988124804</t>
  </si>
  <si>
    <t>水電劉先生</t>
  </si>
  <si>
    <t>水電在現場等希望盡快，稱有一相融掉</t>
  </si>
  <si>
    <t>福安里</t>
  </si>
  <si>
    <t>2023/02/26 13:39:00</t>
  </si>
  <si>
    <t>彰化縣芳苑鄉溝仔墘段１０７地號</t>
  </si>
  <si>
    <t>接戶線不良</t>
  </si>
  <si>
    <t>王功高幹106X28Y#1接戶線A、B相絕緣破壞燒損，已剪除更換銜接處理妥。|到達現場時間2023/02/26 13:55</t>
  </si>
  <si>
    <t>K1599AE48</t>
  </si>
  <si>
    <t>0932572306</t>
  </si>
  <si>
    <t>2023/02/26 13:33:00</t>
  </si>
  <si>
    <t>彰化縣大城鄉新光段１５９地號</t>
  </si>
  <si>
    <t>接戶線重置</t>
  </si>
  <si>
    <t>涂俊雄、黃佳偉、江易璋</t>
  </si>
  <si>
    <t>四股高分6Y#24配合用戶自備桿腐斷重新設立，接戶線重置妥。|到達現場時間2023/02/26 13:50</t>
  </si>
  <si>
    <t>K0978EC86</t>
  </si>
  <si>
    <t>0912686077</t>
  </si>
  <si>
    <t>陳儀興</t>
  </si>
  <si>
    <t>0910941628</t>
  </si>
  <si>
    <t>公館村</t>
  </si>
  <si>
    <t>2023/02/26 13:31:00</t>
  </si>
  <si>
    <t>彰化縣大城鄉新光段１５３６地號</t>
  </si>
  <si>
    <t>接戶線接點不良</t>
  </si>
  <si>
    <t>盧明信、王紹民、游翊盛</t>
  </si>
  <si>
    <t>台西高幹38X#4接戶線表後線接頭不良，已重新壓接妥。|到達現場時間2023/02/26 13:45</t>
  </si>
  <si>
    <t>K0777DB87</t>
  </si>
  <si>
    <t>0937289761</t>
  </si>
  <si>
    <t>頂庄村</t>
  </si>
  <si>
    <t>C0812503009</t>
  </si>
  <si>
    <t>2023/02/26 13:29:00</t>
  </si>
  <si>
    <t>王資斌、 謝竣宇、</t>
  </si>
  <si>
    <t>新樂#169，該處已排定明(27)日停電工作更換橫擔與熔絲鏈開關，目前供電正常，暫無立即危險|到達現場時間2023/02/26 14:00</t>
  </si>
  <si>
    <t>施先生</t>
  </si>
  <si>
    <t>該址附近電桿變壓器旁開關掉落，導致電線掉落，有危險，要求查修，惠請協助，謝謝。桿號 新樂幹線 169，僅留手機</t>
  </si>
  <si>
    <t>2023/02/26 13:11:00</t>
  </si>
  <si>
    <t>彰化縣埔心鄉武訓路125巷12號</t>
  </si>
  <si>
    <t>王資斌、 黃建儒、陳坤輝、許承哲、葉俊佑</t>
  </si>
  <si>
    <t>溪東高幹#107 火災復舊(接戶線不良更換) 僅剩火災戶3戶由表前切開隔離(56-0117-44、56-0117-45、56-0117-47)|到達現場時間2023/02/26 13:40</t>
  </si>
  <si>
    <t>陳警員</t>
  </si>
  <si>
    <t>C0812503008</t>
  </si>
  <si>
    <t>2023/02/26 11:26:00</t>
  </si>
  <si>
    <t>彰化縣芳苑鄉福海段７５５地號</t>
  </si>
  <si>
    <t>B03 接戶點火花</t>
  </si>
  <si>
    <t>王功高斡106X7Y#12接戶線接點接頭不良，已重新壓接妥。|到達現場時間2023/02/26 11:40</t>
  </si>
  <si>
    <t>G1400FC93</t>
  </si>
  <si>
    <t>0912126553</t>
  </si>
  <si>
    <t>0912399553</t>
  </si>
  <si>
    <t>【聯絡電話(二)：0912126553】</t>
  </si>
  <si>
    <t>民生村</t>
  </si>
  <si>
    <t>C0812503007</t>
  </si>
  <si>
    <t>2023/02/26 11:25:00</t>
  </si>
  <si>
    <t>彰化縣二林鎮西宅巷２號</t>
  </si>
  <si>
    <t>涂俊雄、黃佳偉、張國偉</t>
  </si>
  <si>
    <t>東勢高分21低3號接戶線A相絕緣破壞燒損，已剪除更換銜接處理妥。|到達現場時間2023/02/26 11:40</t>
  </si>
  <si>
    <t>K2691CE31</t>
  </si>
  <si>
    <t>0932540699</t>
  </si>
  <si>
    <t>已詢問僅留0932540699。桿號東勢高分21號北150M榕樹下</t>
  </si>
  <si>
    <t>東勢里</t>
  </si>
  <si>
    <t>2023/02/26 11:22:00</t>
  </si>
  <si>
    <t>彰化縣大城鄉尤仕段２０９地號</t>
  </si>
  <si>
    <t>涂俊雄、黃佳偉、張佑丞</t>
  </si>
  <si>
    <t>永安高幹87Y5X#22高壓分歧線路開關熔絲( 25 A*  )筒接觸不良，已更換送電妥。|到達現場時間2023/02/26 11:30</t>
  </si>
  <si>
    <t>K1875GD91</t>
  </si>
  <si>
    <t>0983869146</t>
  </si>
  <si>
    <t>潭墘村</t>
  </si>
  <si>
    <t>C0812503006</t>
  </si>
  <si>
    <t>2023/02/26 11:10:00</t>
  </si>
  <si>
    <t>彰化縣大城鄉楓港段１４９１地號</t>
  </si>
  <si>
    <t>盧明信、王紹民、江易璋</t>
  </si>
  <si>
    <t>台西高幹9-1Y#12接戶線接點接頭不良，已重新壓接妥。|到達現場時間2023/02/26 11:20</t>
  </si>
  <si>
    <t>K0779FC18</t>
  </si>
  <si>
    <t>0910998213</t>
  </si>
  <si>
    <t>用戶人在現場，已詢問用戶僅留0910998213。</t>
  </si>
  <si>
    <t>西港村</t>
  </si>
  <si>
    <t>2023/02/26 10:57:00</t>
  </si>
  <si>
    <t>彰化縣伸港鄉伸中段１０９９地號</t>
  </si>
  <si>
    <t>E03 電壓過低</t>
  </si>
  <si>
    <t>接頭壓接(伸港40X5低1)|到達現場時間2023/02/26 11:18</t>
  </si>
  <si>
    <t>G3341FE56</t>
  </si>
  <si>
    <t>新港村</t>
  </si>
  <si>
    <t>W0806012652</t>
  </si>
  <si>
    <t>2023/02/26 10:55:00</t>
  </si>
  <si>
    <t>彰化縣永靖鄉永崙路１０８號</t>
  </si>
  <si>
    <t>北斗服務所、</t>
  </si>
  <si>
    <t>【T1】變壓器( 50 KVA)一次側熔絲( 10A )熔斷，已更換送電妥。|到達現場時間2023/02/26 11:15</t>
  </si>
  <si>
    <t>K4494BB47</t>
  </si>
  <si>
    <t>巫振春先生</t>
  </si>
  <si>
    <t>0922674230</t>
  </si>
  <si>
    <t>永靖鄉</t>
  </si>
  <si>
    <t>C0812503004</t>
  </si>
  <si>
    <t>2023/02/26 10:32:00</t>
  </si>
  <si>
    <t>彰化縣芳苑鄉芳林段３３２地號</t>
  </si>
  <si>
    <t>路上高幹#53接戶線接點接頭不良，已重新壓接妥。|到達現場時間2023/02/26 10:45</t>
  </si>
  <si>
    <t>K1587FA88</t>
  </si>
  <si>
    <t>048983021</t>
  </si>
  <si>
    <t>0933474996</t>
  </si>
  <si>
    <t>懇請單位協助查修，謝謝您。【聯絡電話(二)：(04)8983021】</t>
  </si>
  <si>
    <t>三成村</t>
  </si>
  <si>
    <t>2023/02/26 09:34:00</t>
  </si>
  <si>
    <t>彰化縣福興鄉洪堀寮段秀水厝小段１５８之１地號</t>
  </si>
  <si>
    <t>接戶線重置(好管45低2)|到達現場時間2023/02/26 09:57</t>
  </si>
  <si>
    <t>G2619CA52</t>
  </si>
  <si>
    <t>0932541987</t>
  </si>
  <si>
    <t>0911085736</t>
  </si>
  <si>
    <t>秀厝村</t>
  </si>
  <si>
    <t>2023/02/26 10:17:00</t>
  </si>
  <si>
    <t>彰化縣大城鄉上富段４１９地號</t>
  </si>
  <si>
    <t>涂俊雄、黃佳偉、游翊盛</t>
  </si>
  <si>
    <t>大城高幹77X#4接戶線接點接頭不良，已重新壓接妥。|到達現場時間2023/02/26 10:25</t>
  </si>
  <si>
    <t>K1482GA45</t>
  </si>
  <si>
    <t>0952982198</t>
  </si>
  <si>
    <t>上山村</t>
  </si>
  <si>
    <t>W0806012651</t>
  </si>
  <si>
    <t>2023/02/26 10:29:00</t>
  </si>
  <si>
    <t>彰化縣福興鄉福興路６２之１０７號１樓</t>
  </si>
  <si>
    <t>G2622CE61</t>
  </si>
  <si>
    <t>林建宇先生</t>
  </si>
  <si>
    <t>0919241958</t>
  </si>
  <si>
    <t>福興村</t>
  </si>
  <si>
    <t>2023/02/26 09:57:00</t>
  </si>
  <si>
    <t>彰化縣和美鎮月眉段１０６７地號</t>
  </si>
  <si>
    <t>F01 接戶線脫落</t>
  </si>
  <si>
    <t>接戶線弛調壓接(和東10X1)|到達現場時間2023/02/26 10:19</t>
  </si>
  <si>
    <t>G3437EE3708</t>
  </si>
  <si>
    <t>0923643792</t>
  </si>
  <si>
    <t>和美鎮</t>
  </si>
  <si>
    <t>好修里</t>
  </si>
  <si>
    <t>C0812503003</t>
  </si>
  <si>
    <t>2023/02/26 10:10:00</t>
  </si>
  <si>
    <t>彰化縣芳苑鄉新生村草漢路１９號</t>
  </si>
  <si>
    <t>方建智、盧定瑋、楊智翔</t>
  </si>
  <si>
    <t>草漢高幹#70接戶線A、B相絕緣破壞燒損，已剪除更換銜接處理妥。接戶線支持點脫落，已重新固定妥。|到達現場時間2023/02/26 10:20</t>
  </si>
  <si>
    <t>G2107BC68</t>
  </si>
  <si>
    <t>0921033859</t>
  </si>
  <si>
    <t>048862767</t>
  </si>
  <si>
    <t>【聯絡電話(二)：0921033859】</t>
  </si>
  <si>
    <t>新生村</t>
  </si>
  <si>
    <t>C0812503002</t>
  </si>
  <si>
    <t>2023/02/26 10:08:00</t>
  </si>
  <si>
    <t>彰化縣福興鄉新生段３９４地號</t>
  </si>
  <si>
    <t>用戶自備桿被車輛撞斷、接戶線拆回本課、待用戶建桿妥再復舊另移轉鹿港S/C(大興69)|到達現場時間2023/02/26 10:47</t>
  </si>
  <si>
    <t>G3120DD82</t>
  </si>
  <si>
    <t>0921612196</t>
  </si>
  <si>
    <t>楊先生</t>
  </si>
  <si>
    <t>稱現場電桿被撞斷電線也斷，電表掉在田裏面，無電，懇請單位協助查修，謝謝您。僅手機</t>
  </si>
  <si>
    <t>C0812503001</t>
  </si>
  <si>
    <t>2023/02/26 10:04:00</t>
  </si>
  <si>
    <t>彰化縣大城鄉永和村蔡厝巷６之１號</t>
  </si>
  <si>
    <t>電壓不穩</t>
  </si>
  <si>
    <t>東港高幹30Y8Y#4接戶線接點接頭不良，已重新壓接妥。|到達現場時間2023/02/26 10:20</t>
  </si>
  <si>
    <t>K1080GA02</t>
  </si>
  <si>
    <t>0928947662</t>
  </si>
  <si>
    <t>孫先生</t>
  </si>
  <si>
    <t>僅手機</t>
  </si>
  <si>
    <t>菜寮村</t>
  </si>
  <si>
    <t>2023/02/26 09:05:00</t>
  </si>
  <si>
    <t>彰化縣鹿港鎮顏厝巷５２４之３８地號</t>
  </si>
  <si>
    <t>接戶線劣化另設計施工改善(鹿草30X13Y11)|到達現場時間2023/02/26 09:30</t>
  </si>
  <si>
    <t>G2727AB53</t>
  </si>
  <si>
    <t>0925555003</t>
  </si>
  <si>
    <t>0923317685</t>
  </si>
  <si>
    <t>海埔里</t>
  </si>
  <si>
    <t>C0812503000</t>
  </si>
  <si>
    <t>2023/02/26 09:51:00</t>
  </si>
  <si>
    <t>彰化縣二林鎮萬興段４２７地號</t>
  </si>
  <si>
    <t>王資斌、 謝竣宇、 黃建儒、</t>
  </si>
  <si>
    <t>新樂高幹103Z#16低2，電表開封，接戶線接頭不良壓接處理|到達現場時間2023/02/26 10:30</t>
  </si>
  <si>
    <t>G2407DD17</t>
  </si>
  <si>
    <t>0931650893</t>
  </si>
  <si>
    <t>蔡先生</t>
  </si>
  <si>
    <t>0966321658</t>
  </si>
  <si>
    <t>灌溉用，目前無電，已重開總電源仍無電，鄰居有電【聯絡電話(二)：0931650893】</t>
  </si>
  <si>
    <t>西庄里</t>
  </si>
  <si>
    <t>C0812502999</t>
  </si>
  <si>
    <t>2023/02/26 09:39:00</t>
  </si>
  <si>
    <t>彰化縣鹿港鎮永福段４３０地號</t>
  </si>
  <si>
    <t>接頭壓接(鹿草10X)|到達現場時間2023/02/26 10:00</t>
  </si>
  <si>
    <t>G2726CE44</t>
  </si>
  <si>
    <t>077778400</t>
  </si>
  <si>
    <t>0936241740</t>
  </si>
  <si>
    <t>用戶自行檢驗稱外線無電，溉灌用電，惠請查修，謝謝【聯絡電話(二)：(07)7778400】</t>
  </si>
  <si>
    <t>2023/02/26 08:30:00</t>
  </si>
  <si>
    <t>西部#39Y1</t>
  </si>
  <si>
    <t>陳坤輝、楊沛偉、許承哲、葉俊佑、黃安燦</t>
  </si>
  <si>
    <t>西部#39Y1，逾齡TR吊換，密封 50KVA X2|到達現場時間2023/02/26 08:50</t>
  </si>
  <si>
    <t>2023/02/26 08:05:00</t>
  </si>
  <si>
    <t>員林巡修課內</t>
  </si>
  <si>
    <t>坤輝、資斌、竣宇、沛偉、承哲、建儒、俊佑</t>
  </si>
  <si>
    <t>員林巡修課內，車輛與工具保養、材料補充、環境整理|到達現場時間2023/02/26 08:05</t>
  </si>
  <si>
    <t>C0812502998</t>
  </si>
  <si>
    <t>2023/02/26 08:49:00</t>
  </si>
  <si>
    <t>彰化縣芳苑鄉漢寶園段５０－５６號</t>
  </si>
  <si>
    <t>方建智、盧定瑋、張國偉</t>
  </si>
  <si>
    <t>芳漢高幹70Y#5接戶線A、B相絕緣破壞燒損，已剪除更換銜接處理妥。|到達現場時間2023/02/26 09:00</t>
  </si>
  <si>
    <t>G1707EE43</t>
  </si>
  <si>
    <t>0932545958</t>
  </si>
  <si>
    <t>048931893</t>
  </si>
  <si>
    <t>風大吹斷電線無電。【聯絡電話(二)：0932545958】</t>
  </si>
  <si>
    <t>新寶村</t>
  </si>
  <si>
    <t>C0812502997</t>
  </si>
  <si>
    <t>2023/02/26 09:33:00</t>
  </si>
  <si>
    <t>彰化縣福興鄉福興村復興南路４６７巷３３號１樓</t>
  </si>
  <si>
    <t>G2622EB22</t>
  </si>
  <si>
    <t>047768989</t>
  </si>
  <si>
    <t>楊小姐</t>
  </si>
  <si>
    <t>0952757156</t>
  </si>
  <si>
    <t>【聯絡電話(二)：(04)7768989】</t>
  </si>
  <si>
    <t>C0812502996</t>
  </si>
  <si>
    <t>2023/02/26 08:46:00</t>
  </si>
  <si>
    <t>彰化縣大城鄉北勢路１１號</t>
  </si>
  <si>
    <t>西港高幹#120接戶線B相絕緣破壞燒損，已剪除更換銜接處理妥。|到達現場時間2023/02/26 09:00</t>
  </si>
  <si>
    <t>K0880FE48</t>
  </si>
  <si>
    <t>0932573302</t>
  </si>
  <si>
    <t>0911110570</t>
  </si>
  <si>
    <t>110v有電，220v沒電，已找水電量測，需請台電處理【聯絡電話(二)：0932573302】</t>
  </si>
  <si>
    <t>C0812502995</t>
  </si>
  <si>
    <t>2023/02/26 09:25:00</t>
  </si>
  <si>
    <t>彰化縣福興鄉福興村福興路６６號１樓</t>
  </si>
  <si>
    <t>高壓跳線接頭壓接(公園14Z2)|到達現場時間2023/02/26 09:56</t>
  </si>
  <si>
    <t>0916040640</t>
  </si>
  <si>
    <t>黃小姐</t>
  </si>
  <si>
    <t>0916271825</t>
  </si>
  <si>
    <t>已請用戶扳動總開關後仍無電【聯絡電話(二)：0916040640】</t>
  </si>
  <si>
    <t>2023/02/26 08:33:00</t>
  </si>
  <si>
    <t>新樂227Y1-1</t>
  </si>
  <si>
    <t>配合太陽光電用戶維護、FC開關切開。|到達現場時間2023/02/26 09:00</t>
  </si>
  <si>
    <t>0958955505</t>
  </si>
  <si>
    <t>2023/02/26 08:25:00</t>
  </si>
  <si>
    <t>彰化縣和美鎮湖內里工東三路六號</t>
  </si>
  <si>
    <t>配合高壓戶維護、責任分界點切開(G3744DC70)|到達現場時間2023/02/26 08:50</t>
  </si>
  <si>
    <t>G3744DC70</t>
  </si>
  <si>
    <t>04 - 7978386</t>
  </si>
  <si>
    <t>0963481621</t>
  </si>
  <si>
    <t>地潭里</t>
  </si>
  <si>
    <t>C0812502994</t>
  </si>
  <si>
    <t>2023/02/26 08:24:00</t>
  </si>
  <si>
    <t>彰化縣芳苑鄉草湖段５之５５６９地號</t>
  </si>
  <si>
    <t>方建智、盧定瑋、游翊盛</t>
  </si>
  <si>
    <t>南原高幹#36接戶線A相絕緣破壞燒損，已剪除更換銜接處理妥。|到達現場時間2023/02/26 08:40</t>
  </si>
  <si>
    <t>K1695BC62</t>
  </si>
  <si>
    <t>0919323377</t>
  </si>
  <si>
    <t>洪先生</t>
  </si>
  <si>
    <t>溉灌用電，僅留手機</t>
  </si>
  <si>
    <t>五俊村</t>
  </si>
  <si>
    <t>C0812502993</t>
  </si>
  <si>
    <t>2023/02/26 08:19:00</t>
  </si>
  <si>
    <t>彰化縣大城鄉台西村下海墘段河川公地９０－１地號</t>
  </si>
  <si>
    <t>盧明信、王紹民、楊智翔</t>
  </si>
  <si>
    <t>台西高幹33Y25X#2架空地線脫落及台西高幹33Y25X#5變壓器短節電纜不良，高壓分歧開關停電後，已更換固定送電妥。|到達現場時間2023/02/26 15:00</t>
  </si>
  <si>
    <t>K0678AA89</t>
  </si>
  <si>
    <t>0937740301</t>
  </si>
  <si>
    <t>許先生</t>
  </si>
  <si>
    <t>臺西村</t>
  </si>
  <si>
    <t>C0812502992</t>
  </si>
  <si>
    <t>2023/02/26 08:06:00</t>
  </si>
  <si>
    <t>彰化縣芳苑鄉埤腳段１５０－１地號</t>
  </si>
  <si>
    <t>芳興高幹61Y8X#5懸垂礙子銹斷，高壓分歧開關停電後，已更換送電妥。|到達現場時間2023/02/26 08:20</t>
  </si>
  <si>
    <t>K1494FC42</t>
  </si>
  <si>
    <t>0979266262</t>
  </si>
  <si>
    <t>048934341</t>
  </si>
  <si>
    <t>【聯絡電話(二)：0979266262】</t>
  </si>
  <si>
    <t>2023/02/26 07:58:00</t>
  </si>
  <si>
    <t>彰化縣芳苑鄉芳墘段１０９７－００００地號</t>
  </si>
  <si>
    <t>永興二高分#6經會同用戶實測電壓正常。|到達現場時間2023/02/26 08:15</t>
  </si>
  <si>
    <t>K1399EB81</t>
  </si>
  <si>
    <t>0919832663</t>
  </si>
  <si>
    <t>W0806012650</t>
  </si>
  <si>
    <t>2023/02/26 07:22:00</t>
  </si>
  <si>
    <t>彰化縣福興鄉沿海路四段７２２巷９３號</t>
  </si>
  <si>
    <t>經電話詢問用戶已有電(管嶼36X7)|到達現場時間2023/02/26 07:30</t>
  </si>
  <si>
    <t>G2619BE56</t>
  </si>
  <si>
    <t>0928139556</t>
  </si>
  <si>
    <t>福南村</t>
  </si>
  <si>
    <t>C0812502991</t>
  </si>
  <si>
    <t>2023/02/26 07:56:00</t>
  </si>
  <si>
    <t>彰化縣芳苑鄉永興段１９８地號</t>
  </si>
  <si>
    <t>方建智、盧定瑋、張佑丞</t>
  </si>
  <si>
    <t>永興二高分34Y#3變壓器二次側引下線接頭不良，已重新壓接妥。|到達現場時間2023/02/26 08:10</t>
  </si>
  <si>
    <t>G1200DD71</t>
  </si>
  <si>
    <t>0912804697</t>
  </si>
  <si>
    <t>2023/02/26 05:53:00</t>
  </si>
  <si>
    <t>彰化縣芳苑鄉漢寶園段９７５地號</t>
  </si>
  <si>
    <t>【L2】原料高分#60,連接接戶線接頭燒損，已重新壓接妥。|到達現場時間2023/02/26 06:20</t>
  </si>
  <si>
    <t>G2110CB40</t>
  </si>
  <si>
    <t>0910921677</t>
  </si>
  <si>
    <t>2023/02/26 06:30:00</t>
  </si>
  <si>
    <t>永光高幹#54</t>
  </si>
  <si>
    <t>劉永傑、蔡孟賢</t>
  </si>
  <si>
    <t>永光高幹#54 低壓軸型礙子不良更換|到達現場時間2023/02/26 07:05</t>
  </si>
  <si>
    <t>2023/02/26 06:25:00</t>
  </si>
  <si>
    <t>彰化縣大村鄉擺塘段２５８號</t>
  </si>
  <si>
    <t>林宏益、巫淂彥、陳諺暐、</t>
  </si>
  <si>
    <t>員大高幹41Y#14  一次接線環加裝被覆罩|到達現場時間2023/02/26 06:30</t>
  </si>
  <si>
    <t>G4304CE54</t>
  </si>
  <si>
    <t>0932-545785</t>
  </si>
  <si>
    <t>員林市</t>
  </si>
  <si>
    <t>大埔里</t>
  </si>
  <si>
    <t>C0812502990</t>
  </si>
  <si>
    <t>2023/02/26 06:20:00</t>
  </si>
  <si>
    <t>彰化縣員林市員水路二段３１３號</t>
  </si>
  <si>
    <t>吳明聰、莊欣穎、鐘培棠、</t>
  </si>
  <si>
    <t>東門高幹26X2 高供戶分界點熔絲更換 G4500HD22 F12 分岐開關熔絲熔斷更換|到達現場時間2023/02/26 06:35</t>
  </si>
  <si>
    <t>G4500HD12</t>
  </si>
  <si>
    <t>0981638252</t>
  </si>
  <si>
    <t>保全公司通報，與旁邊郵局都無電</t>
  </si>
  <si>
    <t>萬年里</t>
  </si>
  <si>
    <t>2023/02/26 05:50:00</t>
  </si>
  <si>
    <t>六股5X1</t>
  </si>
  <si>
    <t>黃聖宗、許紹哲、謝辰緯、</t>
  </si>
  <si>
    <t>樹木靠近高壓線修剪，已處理妥。（5＊3平方公尺）|到達現場時間2023/02/26 06:05</t>
  </si>
  <si>
    <t>2023/02/26 05:47:00</t>
  </si>
  <si>
    <t>青埔64X3</t>
  </si>
  <si>
    <t>蔡星土、杜偉文、謝景煌、陳世明、吳奇翰、</t>
  </si>
  <si>
    <t>青埔64X4架空地線PE防護線管拆除共33M，青埔64X3架空地線鬆脫，已重新綁固定妥。|到達現場時間2023/02/26 06:05</t>
  </si>
  <si>
    <t>2023/02/26 00:02:00</t>
  </si>
  <si>
    <t>川邊高幹1~141</t>
  </si>
  <si>
    <t>川邊高幹1~141 線路防竊巡視，巡視良好|到達現場時間2023/02/26 00:25</t>
  </si>
  <si>
    <t>2023/02/26 00:00:00</t>
  </si>
  <si>
    <t>伸德東1-44、德興1- 68</t>
  </si>
  <si>
    <t>配電線路設備夜間防竊巡視。|到達現場時間2023/02/26 00:30</t>
  </si>
  <si>
    <t>C0812502989</t>
  </si>
  <si>
    <t>2023/02/25 22:57:00</t>
  </si>
  <si>
    <t>彰化縣福興鄉管厝街４１－１５號２樓</t>
  </si>
  <si>
    <t>G02 變壓器爆響</t>
  </si>
  <si>
    <t>下寮47分斷開關不良,停電解高壓跳線.|到達現場時間2023/02/25 23:20</t>
  </si>
  <si>
    <t>G2417BB89</t>
  </si>
  <si>
    <t>0921659096</t>
  </si>
  <si>
    <t>粘先生</t>
  </si>
  <si>
    <t>047707713</t>
  </si>
  <si>
    <t>【聯絡電話(二)：0921659096】</t>
  </si>
  <si>
    <t>廈粘村</t>
  </si>
  <si>
    <t>2023/02/25 22:03:00</t>
  </si>
  <si>
    <t>彰化縣福興鄉沿海路三段</t>
  </si>
  <si>
    <t>管嶼高幹#91,路燈控制線重置.|到達現場時間2023/02/25 22:25</t>
  </si>
  <si>
    <t>0923874545</t>
  </si>
  <si>
    <t>C0812502988</t>
  </si>
  <si>
    <t>2023/02/25 22:00:00</t>
  </si>
  <si>
    <t>彰化縣二林鎮香田里竹田路４２１號１樓</t>
  </si>
  <si>
    <t>蕭家旺、施勝傑</t>
  </si>
  <si>
    <t>外竹高分16Y#16用戶自備開關過跳脫，投入後正常。|到達現場時間2023/02/25 22:25</t>
  </si>
  <si>
    <t>K2082FC62</t>
  </si>
  <si>
    <t>0972082815</t>
  </si>
  <si>
    <t>僅留手機0972082815</t>
  </si>
  <si>
    <t>外竹里</t>
  </si>
  <si>
    <t>2023/02/26 02:57:00</t>
  </si>
  <si>
    <t>水鬥1~41</t>
  </si>
  <si>
    <t>水鬥1~41  夜間防竊導線巡查|到達現場時間2023/02/26 03:00</t>
  </si>
  <si>
    <t>2023/02/25 21:30:00</t>
  </si>
  <si>
    <t>川邊高幹132</t>
  </si>
  <si>
    <t>路燈多盞不亮</t>
  </si>
  <si>
    <t>陳冠勳、董柏新</t>
  </si>
  <si>
    <t>川邊高幹132 路燈開關不良更換|到達現場時間2023/02/25 22:00</t>
  </si>
  <si>
    <t>C0812502986</t>
  </si>
  <si>
    <t>2023/02/25 19:15:00</t>
  </si>
  <si>
    <t>彰化縣大城鄉永光段１２６８地號</t>
  </si>
  <si>
    <t>方建智、張佑丞</t>
  </si>
  <si>
    <t>永光高幹40-1X#6 熔絲筒不良更換妥|到達現場時間2023/02/25 19:30</t>
  </si>
  <si>
    <t>K1075EA45</t>
  </si>
  <si>
    <t>048943335</t>
  </si>
  <si>
    <t>李先生</t>
  </si>
  <si>
    <t>0965625681</t>
  </si>
  <si>
    <t>已請用戶扳動總開關後仍無電，用戶稱除了住家連路燈都沒電，懇請單位處理，謝謝。【聯絡電話(二)：(04)8943335】</t>
  </si>
  <si>
    <t>永和村</t>
  </si>
  <si>
    <t>C0812502985</t>
  </si>
  <si>
    <t>2023/02/25 19:16:00</t>
  </si>
  <si>
    <t>彰化縣和美鎮和厝路二段７７２號</t>
  </si>
  <si>
    <t>和厝高幹#14,高壓跳線重置.|到達現場時間2023/02/25 20:07</t>
  </si>
  <si>
    <t>G3741BC15</t>
  </si>
  <si>
    <t>0981814357</t>
  </si>
  <si>
    <t>陳先生(住戶)</t>
  </si>
  <si>
    <t>陳先生(住戶)通報此地點多(二)戶無電，煩請協處【聯絡電話(二)：0981814357】</t>
  </si>
  <si>
    <t>溪底村</t>
  </si>
  <si>
    <t>2023/02/25 17:48:00</t>
  </si>
  <si>
    <t>G4125 BA01-O</t>
  </si>
  <si>
    <t>G4125 BA01-O配電場清潔(雜物清除)，配電設備點檢，及電纜故障指示器加強裝設。共新裝設6只(S62、J41 280A*6只)|到達現場時間2023/02/25 18:10</t>
  </si>
  <si>
    <t>2023/02/25 13:58:00</t>
  </si>
  <si>
    <t>G4026 GB13-O</t>
  </si>
  <si>
    <t>林寬隆、黃志芳</t>
  </si>
  <si>
    <t>G4026 GB13-O配電場清潔(雜物清除)，配電設備點檢，及電纜故障指示器加強裝設。共新裝設3只(J14 280A*3只)|到達現場時間2023/02/25 14:20</t>
  </si>
  <si>
    <t>2023/02/25 18:44:00</t>
  </si>
  <si>
    <t>彰化縣芳苑鄉王功段第６７之１９地號</t>
  </si>
  <si>
    <t>D04 電線破皮</t>
  </si>
  <si>
    <t>方建智、盧定瑋、盧明信、王紹</t>
  </si>
  <si>
    <t>芳漢高幹#21 低1-低2低壓線與樹木摩擦破皮,重新接續妥,與樹木修剪|到達現場時間2023/02/25 18:50</t>
  </si>
  <si>
    <t>G1504GB49</t>
  </si>
  <si>
    <t>0988980773</t>
  </si>
  <si>
    <t>2023/02/25 15:47:00</t>
  </si>
  <si>
    <t>鹿港鎮鹿西路460號</t>
  </si>
  <si>
    <t>【F1】火警未成災。|到達現場時間2023/02/25 16:03</t>
  </si>
  <si>
    <t>2023/02/25 18:16:00</t>
  </si>
  <si>
    <t>彰化縣大城鄉和寮段１８４地號</t>
  </si>
  <si>
    <t>涂俊雄、江易璋</t>
  </si>
  <si>
    <t>豐美高幹45Y#8 低壓線斷落復舊妥|到達現場時間2023/02/25 18:17</t>
  </si>
  <si>
    <t>K1280GE49</t>
  </si>
  <si>
    <t>0912342677</t>
  </si>
  <si>
    <t>0912342676</t>
  </si>
  <si>
    <t>大城村</t>
  </si>
  <si>
    <t>2023/02/25 17:51:00</t>
  </si>
  <si>
    <t>彰化縣線西鄉塭仔村１１８號</t>
  </si>
  <si>
    <t>接頭壓接(重光39X21)|到達現場時間2023/02/25 18:12</t>
  </si>
  <si>
    <t>G2838HC64</t>
  </si>
  <si>
    <t>0928339081</t>
  </si>
  <si>
    <t>C0812502984</t>
  </si>
  <si>
    <t>2023/02/25 17:52:00</t>
  </si>
  <si>
    <t>彰化縣芳苑鄉漢寶村台６１線，桿號：川邊高幹１１３Ｘ６Ｇ１８０７ＥＣ１</t>
  </si>
  <si>
    <t>洪文鴻、楊智翔</t>
  </si>
  <si>
    <t>川邊高幹#138 點滅器不良已更換妥，與11202002452同|到達現場時間2023/02/25 18:00</t>
  </si>
  <si>
    <t>G1807EC12</t>
  </si>
  <si>
    <t>0938100267</t>
  </si>
  <si>
    <t>(此為參考電號)用戶稱位置在台61線，指示牌面燈接觸器故障，懇請單位處理，謝謝。用戶提供桿號:川邊高幹113X6 G1807EC12(僅一支手機)</t>
  </si>
  <si>
    <t>2023/02/25 17:42:00</t>
  </si>
  <si>
    <t>彰化縣福興鄉元興段１８００地號</t>
  </si>
  <si>
    <t>接頭壓接(福興43Z4-1X5)|到達現場時間2023/02/25 18:08</t>
  </si>
  <si>
    <t>G2317HE88</t>
  </si>
  <si>
    <t>0983959716</t>
  </si>
  <si>
    <t>頂粘村</t>
  </si>
  <si>
    <t>C0812502983</t>
  </si>
  <si>
    <t>2023/02/25 17:37:00</t>
  </si>
  <si>
    <t>彰化縣大城鄉三林段２３３地號</t>
  </si>
  <si>
    <t>方建智、盧定瑋</t>
  </si>
  <si>
    <t>豐美高幹45Y#8 低壓線接頭不良復舊妥|到達現場時間2023/02/25 17:55</t>
  </si>
  <si>
    <t>K1082CC95</t>
  </si>
  <si>
    <t>0976611205</t>
  </si>
  <si>
    <t>王先生</t>
  </si>
  <si>
    <t>048945179</t>
  </si>
  <si>
    <t>用戶稱稻田，因風大需要灌溉，急需用電，請人員協助.【聯絡電話(二)：0976611205】</t>
  </si>
  <si>
    <t>C0812502982</t>
  </si>
  <si>
    <t>2023/02/25 17:33:00</t>
  </si>
  <si>
    <t>彰化縣員林市光華街３號一樓</t>
  </si>
  <si>
    <t>楊沛偉、曾阿加、黃建儒</t>
  </si>
  <si>
    <t>西東高幹3空X2空Y#3，密封TR(25KVA力)開關跳脫重置送電妥|到達現場時間2023/02/25 17:55</t>
  </si>
  <si>
    <t>G4503EB59</t>
  </si>
  <si>
    <t>0939880123</t>
  </si>
  <si>
    <t>0932682969</t>
  </si>
  <si>
    <t>水電稱現場動力店無電，缺190V，稱開關壞第二次，希望可更換【聯絡電話(二)：0939880123】</t>
  </si>
  <si>
    <t>三橋里</t>
  </si>
  <si>
    <t>C0812502981</t>
  </si>
  <si>
    <t>2023/02/25 17:29:00</t>
  </si>
  <si>
    <t>彰化縣福興鄉漢寶村川邊高幹１１３Ｘ６Ｇ１８０７ＥＣ１２</t>
  </si>
  <si>
    <t>川邊高幹#138 點滅器不良已更換妥|到達現場時間2023/02/25 18:00</t>
  </si>
  <si>
    <t>G2220HA38</t>
  </si>
  <si>
    <t>福寶村</t>
  </si>
  <si>
    <t>C0812502980</t>
  </si>
  <si>
    <t>2023/02/25 16:58:00</t>
  </si>
  <si>
    <t>西城高幹14Y#6 低壓線斷落復舊妥,同11202002458|到達現場時間2023/02/25 17:10</t>
  </si>
  <si>
    <t>許志祥</t>
  </si>
  <si>
    <t>僅留手機0912342677</t>
  </si>
  <si>
    <t>2023/02/25 16:50:00</t>
  </si>
  <si>
    <t>彰化縣大城鄉楓港段７１４地號</t>
  </si>
  <si>
    <t>沿海高分7X4X3Y#1 低壓接頭不良重置妥|到達現場時間2023/02/25 17:00</t>
  </si>
  <si>
    <t>K0880CE11</t>
  </si>
  <si>
    <t>2023/02/25 16:49:00</t>
  </si>
  <si>
    <t>彰化縣大城鄉三豐村平康路４號</t>
  </si>
  <si>
    <t>菇寮高幹31Y#3 低壓跳線接頭不良重置妥|到達現場時間2023/02/25 16:52</t>
  </si>
  <si>
    <t>K1086AE35</t>
  </si>
  <si>
    <t>盧小姐</t>
  </si>
  <si>
    <t>0919935802</t>
  </si>
  <si>
    <t>三豐村</t>
  </si>
  <si>
    <t>2023/02/25 16:48:00</t>
  </si>
  <si>
    <t>彰化縣芳苑鄉王功段１１０２地號</t>
  </si>
  <si>
    <t>盧明信、王紹民</t>
  </si>
  <si>
    <t>海埔一高分20Y#0-1 接戶線接頭不良重置妥|到達現場時間2023/02/25 16:51</t>
  </si>
  <si>
    <t>G1507AD8404</t>
  </si>
  <si>
    <t>0933559685</t>
  </si>
  <si>
    <t>2023/02/25 16:47:00</t>
  </si>
  <si>
    <t>彰化縣大城鄉楓港段１５５５地號</t>
  </si>
  <si>
    <t>台西高幹15Y#15 接戶線接頭不良重置妥|到達現場時間2023/02/25 16:50</t>
  </si>
  <si>
    <t>K0779BB07</t>
  </si>
  <si>
    <t>0932164673</t>
  </si>
  <si>
    <t>2023/02/25 14:45:00</t>
  </si>
  <si>
    <t>廖圳65Y15Y6X3</t>
  </si>
  <si>
    <t>熔絲鏈筒更換。|到達現場時間2023/02/25 14:12</t>
  </si>
  <si>
    <t>C0812502979</t>
  </si>
  <si>
    <t>2023/02/25 16:01:00</t>
  </si>
  <si>
    <t>彰化縣二林鎮泉西巷１７號</t>
  </si>
  <si>
    <t>王資斌、謝竣宇、許承哲</t>
  </si>
  <si>
    <t>西庄幹#30左低2 接戶線斷落壓接復舊|到達現場時間2023/02/25 17:04</t>
  </si>
  <si>
    <t>G2601DD51</t>
  </si>
  <si>
    <t>048683433</t>
  </si>
  <si>
    <t>家裡用電會一閃一閃，惠請協修，謝謝。僅留一支室內</t>
  </si>
  <si>
    <t>2023/02/25 15:27:00</t>
  </si>
  <si>
    <t>彰化縣溪湖鎮西勢里環河路一段５號１，２樓</t>
  </si>
  <si>
    <t>X07 其他(設計課委託)</t>
  </si>
  <si>
    <t>溪埤高幹104Y#1 接戶點接頭點檢及電壓電流量測|到達現場時間2023/02/25 16:09</t>
  </si>
  <si>
    <t>K3293BD02</t>
  </si>
  <si>
    <t>設計課 劉冠翔</t>
  </si>
  <si>
    <t>西勢里</t>
  </si>
  <si>
    <t>C0812502978</t>
  </si>
  <si>
    <t>2023/02/25 15:25:00</t>
  </si>
  <si>
    <t>彰化縣福興鄉新生路桿號：謝漢幹３１Ｘ１９Ｇ２２１９ＦＢ４８</t>
  </si>
  <si>
    <t>點滅器接頭壓接(謝漢31X19)|到達現場時間2023/02/25 15:50</t>
  </si>
  <si>
    <t>G2221DA71</t>
  </si>
  <si>
    <t>0966728396</t>
  </si>
  <si>
    <t>此為參考電號，桿號:謝漢幹31X19G2219FB48，台61線面指示牌面燈點滅器線路斷線，懇請單位協助查修，謝謝您。【聯絡電話(二)：0966728396】</t>
  </si>
  <si>
    <t>2023/02/25 14:49:00</t>
  </si>
  <si>
    <t>彰化縣二林鎮鎮平巷５５－８號一樓</t>
  </si>
  <si>
    <t>萬合高幹#30 路燈接戶線破皮重新包紮妥另樹木修剪|到達現場時間2023/02/25 14:50</t>
  </si>
  <si>
    <t>K2196HC05</t>
  </si>
  <si>
    <t>萬合里長</t>
  </si>
  <si>
    <t>0972066618</t>
  </si>
  <si>
    <t>趙甲里</t>
  </si>
  <si>
    <t>2023/02/25 14:46:00</t>
  </si>
  <si>
    <t>彰化縣芳苑鄉草湖段１０５－３地號</t>
  </si>
  <si>
    <t>G2000DB18</t>
  </si>
  <si>
    <t>0985833339</t>
  </si>
  <si>
    <t>吳先生</t>
  </si>
  <si>
    <t>手動併案</t>
  </si>
  <si>
    <t>彰化縣芳苑鄉三成村上林路路上段５５弄２７９巷弄２７９巷弄２７９巷５０號西側</t>
  </si>
  <si>
    <t>萬合高幹#30 路燈接戶線破皮包紮妥,樹木修剪|到達現場時間2023/02/25 15:00</t>
  </si>
  <si>
    <t>K1586BC26</t>
  </si>
  <si>
    <t>0931236838</t>
  </si>
  <si>
    <t>C0812502977</t>
  </si>
  <si>
    <t>2023/02/25 14:30:00</t>
  </si>
  <si>
    <t>方建智、盧定瑋、洪文鴻</t>
  </si>
  <si>
    <t>趙甲高幹#16 接戶線接頭不良重置妥另樹木修剪|到達現場時間2023/02/25 14:40</t>
  </si>
  <si>
    <t>用戶稱應是樹木碰觸電線,風大摩擦斷掉,無電,僅留手機</t>
  </si>
  <si>
    <t>C0812502976</t>
  </si>
  <si>
    <t>2023/02/25 14:26:00</t>
  </si>
  <si>
    <t>彰化縣埔鹽鄉永樂村永新路２段３巷建３９９號對面</t>
  </si>
  <si>
    <t>另約2/26配合停電。|到達現場時間2023/02/25 14:35</t>
  </si>
  <si>
    <t>G2609BE64</t>
  </si>
  <si>
    <t>鄧先生</t>
  </si>
  <si>
    <t>此處對面。光電電號:08-42-0841-61，處理閘刀問題，要求協助停電。僅有手機</t>
  </si>
  <si>
    <t>永樂村</t>
  </si>
  <si>
    <t>C0812502975</t>
  </si>
  <si>
    <t>2023/02/25 14:43:00</t>
  </si>
  <si>
    <t>彰化縣線西鄉中華路３９３巷１２號１樓</t>
  </si>
  <si>
    <t>G2940GC67</t>
  </si>
  <si>
    <t>0933583412</t>
  </si>
  <si>
    <t>【聯絡電話(二)：0933583412】</t>
  </si>
  <si>
    <t>2023/02/25 08:02:00</t>
  </si>
  <si>
    <t>青埔#69Y8</t>
  </si>
  <si>
    <t>林維卿、林寬隆、黃志芳</t>
  </si>
  <si>
    <t>用戶修整樹木，不慎壓斷公司接戶線(青埔#69Y8 2Cu 8m/㎡)，因受損嚴重，現場重新佈設一對接戶線妥(*35米)。|到達現場時間2023/02/25 08:35</t>
  </si>
  <si>
    <t>吳阿桐</t>
  </si>
  <si>
    <t>0913690022</t>
  </si>
  <si>
    <t>W0806012649</t>
  </si>
  <si>
    <t>2023/02/25 14:17:00</t>
  </si>
  <si>
    <t>彰化縣和美鎮鹿和路六段４１７號１樓</t>
  </si>
  <si>
    <t>H14623停電工作|到達現場時間2023/02/25 14:25</t>
  </si>
  <si>
    <t>G3434HE04</t>
  </si>
  <si>
    <t>洪小姐</t>
  </si>
  <si>
    <t>0919812638</t>
  </si>
  <si>
    <t>和東里</t>
  </si>
  <si>
    <t>C0812502974</t>
  </si>
  <si>
    <t>2023/02/25 14:06:00</t>
  </si>
  <si>
    <t>彰化縣伸港鄉彰新路七段８１１號</t>
  </si>
  <si>
    <t>用戶自備開關跳脫、重新投入正常(G3346HB84)|到達現場時間2023/02/25 14:28</t>
  </si>
  <si>
    <t>G3346HB84</t>
  </si>
  <si>
    <t>0930802358</t>
  </si>
  <si>
    <t>已檢測總開關仍無電，不確定周遭鄰居情況【聯絡電話(二)：0930802358】</t>
  </si>
  <si>
    <t>大同村</t>
  </si>
  <si>
    <t>C0812502973</t>
  </si>
  <si>
    <t>彰化縣線西鄉中華路３９３巷５０號１樓</t>
  </si>
  <si>
    <t>FC接觸不良更換(中華16X3)|到達現場時間2023/02/25 15:09</t>
  </si>
  <si>
    <t>0918767580</t>
  </si>
  <si>
    <t>0921115601</t>
  </si>
  <si>
    <t>已請用戶扳動總開關後仍無電【聯絡電話(二)：0918767580】</t>
  </si>
  <si>
    <t>2023/02/25 12:55:00</t>
  </si>
  <si>
    <t>彰化縣線西鄉溝內村８７號</t>
  </si>
  <si>
    <t>接戶線弛調壓接(重光27Z3)|到達現場時間2023/02/25 13:13</t>
  </si>
  <si>
    <t>G2939EA98</t>
  </si>
  <si>
    <t>三省村</t>
  </si>
  <si>
    <t>2023/02/25 11:05:00</t>
  </si>
  <si>
    <t>全工92</t>
  </si>
  <si>
    <t>路燈點滅器裝設。|到達現場時間2023/02/25 11:27</t>
  </si>
  <si>
    <t>C0812502972</t>
  </si>
  <si>
    <t>2023/02/25 13:30:00</t>
  </si>
  <si>
    <t>彰化縣二林鎮竹圍子段８之１地號</t>
  </si>
  <si>
    <t>涂俊雄、江易璋、游翊盛</t>
  </si>
  <si>
    <t>永安高幹#19-1 熔絲筒不良更換妥|到達現場時間2023/02/25 13:40</t>
  </si>
  <si>
    <t>K1984CC03</t>
  </si>
  <si>
    <t>0919626329</t>
  </si>
  <si>
    <t>0915539717</t>
  </si>
  <si>
    <t>從早上停電至今，稱外線未供電【聯絡電話(二)：0919626329】</t>
  </si>
  <si>
    <t>香田里</t>
  </si>
  <si>
    <t>C0812502969</t>
  </si>
  <si>
    <t>2023/02/25 13:24:00</t>
  </si>
  <si>
    <t>彰化縣芳苑鄉芳新路芳苑段５３號</t>
  </si>
  <si>
    <t>盧明信、王紹民、張國偉</t>
  </si>
  <si>
    <t>芳苑高幹#194 熔絲筒不良更換妥|到達現場時間2023/02/25 13:40</t>
  </si>
  <si>
    <t>K1193GE63</t>
  </si>
  <si>
    <t>048982010</t>
  </si>
  <si>
    <t>薛先生</t>
  </si>
  <si>
    <t>0958746921</t>
  </si>
  <si>
    <t>【聯絡電話(二)：(04)8982010】</t>
  </si>
  <si>
    <t>信義村</t>
  </si>
  <si>
    <t>C0812502968</t>
  </si>
  <si>
    <t>2023/02/25 12:56:00</t>
  </si>
  <si>
    <t>彰化縣芳苑鄉漢寶園段１２０８地號</t>
  </si>
  <si>
    <t>2/25由2GI0072施工(漢寶85Y10Y32)|到達現場時間2023/02/25 13:25</t>
  </si>
  <si>
    <t>G1816DD50</t>
  </si>
  <si>
    <t>0928996315</t>
  </si>
  <si>
    <t>0937256709</t>
  </si>
  <si>
    <t>續OMS:11202002279(電線斷落)，用戶今2/25稱去現場看外線尚未接上還在半空中，希望單位盡速處理，處理完成務必聯繫許先生，謝謝。【聯絡電話(二)：0928996315】</t>
  </si>
  <si>
    <t>C0812502967</t>
  </si>
  <si>
    <t>2023/02/25 14:52:00</t>
  </si>
  <si>
    <t>彰化縣芳苑鄉芳漢路漢二段２４５巷１２０號旁電桿</t>
  </si>
  <si>
    <t>短截電纜固定接頭壓接(芳漢158X13Y7)|到達現場時間2023/02/25 15:18</t>
  </si>
  <si>
    <t>G2014DA82</t>
  </si>
  <si>
    <t>0919810093</t>
  </si>
  <si>
    <t>用戶稱有電線脫落在空中甩,僅留手機</t>
  </si>
  <si>
    <t>C0812502966</t>
  </si>
  <si>
    <t>2023/02/25 12:49:00</t>
  </si>
  <si>
    <t>彰化縣芳苑鄉漢寶村芳漢路漢二段２３１巷臨４５號</t>
  </si>
  <si>
    <t>G2013EC88</t>
  </si>
  <si>
    <t>0912895729</t>
  </si>
  <si>
    <t>A0812003685</t>
  </si>
  <si>
    <t>2023/02/25 12:43:00</t>
  </si>
  <si>
    <t>彰化縣芳苑鄉芳漢路漢二段１號屋頂</t>
  </si>
  <si>
    <t>同11202002420|到達現場時間2023/02/25 12:46</t>
  </si>
  <si>
    <t>2023/02/25 10:50:00</t>
  </si>
  <si>
    <t>出水高分#17-1(K5098BC56)</t>
  </si>
  <si>
    <t>陳坤輝、曾阿加、黃建儒、葉俊佑</t>
  </si>
  <si>
    <t>出水高分#17-1高壓活電掩蔽桿上雜物清除(竹子及藤蔓)|到達現場時間2023/02/25 10:47</t>
  </si>
  <si>
    <t>C0812502965</t>
  </si>
  <si>
    <t>2023/02/25 12:21:00</t>
  </si>
  <si>
    <t>彰化縣芳苑鄉漢寶園段２１５－２地號</t>
  </si>
  <si>
    <t>現場有電(漢寶155Y9X7)|到達現場時間2023/02/25 12:45</t>
  </si>
  <si>
    <t>G1711AA58</t>
  </si>
  <si>
    <t>048990636</t>
  </si>
  <si>
    <t>另一電號：08422792441，也欠相【聯絡電話(二)：(04)8990636】</t>
  </si>
  <si>
    <t>C0812502964</t>
  </si>
  <si>
    <t>2023/02/25 12:13:00</t>
  </si>
  <si>
    <t>彰化縣芳苑鄉漢寶村漢興路２１１號Ｃ棟１樓</t>
  </si>
  <si>
    <t>G1912HB53</t>
  </si>
  <si>
    <t>0937299099</t>
  </si>
  <si>
    <t>048991234</t>
  </si>
  <si>
    <t>【聯絡電話(二)：0937299099】缺220v，委請協助</t>
  </si>
  <si>
    <t>C0812502963</t>
  </si>
  <si>
    <t>2023/02/25 12:05:00</t>
  </si>
  <si>
    <t>彰化縣芳苑鄉芳漢路漢一段６７９巷８１號１樓</t>
  </si>
  <si>
    <t>芳漢135、141:高壓跳線壓接。|到達現場時間2023/02/25 12:35</t>
  </si>
  <si>
    <t>G1913DB73</t>
  </si>
  <si>
    <t>0930380436</t>
  </si>
  <si>
    <t>鄭先生</t>
  </si>
  <si>
    <t>0936486156</t>
  </si>
  <si>
    <t>用戶告知無電，委請協助，現場為畜牧場【聯絡電話(二)：0930380436】</t>
  </si>
  <si>
    <t>C0812502962</t>
  </si>
  <si>
    <t>2023/02/25 11:40:00</t>
  </si>
  <si>
    <t>彰化縣員林市中山路二段７３號</t>
  </si>
  <si>
    <t>E04 電壓過高</t>
  </si>
  <si>
    <t>陳坤輝、曾阿加</t>
  </si>
  <si>
    <t>站前高幹#6 已會同用戶量測確認，電壓皆在正常範圍值內|到達現場時間2023/02/25 13:30</t>
  </si>
  <si>
    <t>G4401CE47</t>
  </si>
  <si>
    <t>0919008623</t>
  </si>
  <si>
    <t>顧先生</t>
  </si>
  <si>
    <t>0900482399</t>
  </si>
  <si>
    <t>用戶稱量測電壓266V，飲料機不能使用【聯絡電話(二)：0919008623】</t>
  </si>
  <si>
    <t>和平里</t>
  </si>
  <si>
    <t>A0812003684</t>
  </si>
  <si>
    <t>2023/02/25 11:54:00</t>
  </si>
  <si>
    <t>彰化縣芳苑鄉漢寶村成功一路５００、５７６號</t>
  </si>
  <si>
    <t>芳漢135、141:高壓跳線壓接。|到達現場時間2023/02/25 12:32</t>
  </si>
  <si>
    <t>2023-02-25 12:44:12 用戶再次報案</t>
  </si>
  <si>
    <t>A0812003686</t>
  </si>
  <si>
    <t>C0812502961</t>
  </si>
  <si>
    <t>2023/02/25 11:48:00</t>
  </si>
  <si>
    <t>彰化縣芳苑鄉漢寶園段１１２５號／欠相</t>
  </si>
  <si>
    <t>接頭壓接(草漢105)|到達現場時間2023/02/25 12:07</t>
  </si>
  <si>
    <t>G2009GE92</t>
  </si>
  <si>
    <t>0938507989</t>
  </si>
  <si>
    <t>0988962979</t>
  </si>
  <si>
    <t>【或洽0938-507989陳太太】表號報修，稱桿上外電脫落一相.無電，要求派查</t>
  </si>
  <si>
    <t>2023/02/25 11:36:00</t>
  </si>
  <si>
    <t>彰化縣鹿港鎮鹿工南三路５６號</t>
  </si>
  <si>
    <t>高壓戶設備高壓礙子不良、故障排除、引起NX40A斷更換送電妥(G2225DC75)|到達現場時間2023/02/25 12:00</t>
  </si>
  <si>
    <t>G2225DC75</t>
  </si>
  <si>
    <t>0926735829</t>
  </si>
  <si>
    <t>東石里</t>
  </si>
  <si>
    <t>2023/02/25 11:17:00</t>
  </si>
  <si>
    <t>彰化縣大城鄉</t>
  </si>
  <si>
    <t>J01 路燈白天放亮</t>
  </si>
  <si>
    <t>菇寮高幹61-1Y#10-1 台61高架橋上出口告示牌照明,原AB供電改NR供電|到達現場時間2023/02/25 11:20</t>
  </si>
  <si>
    <t>2023/02/25 11:15:00</t>
  </si>
  <si>
    <t>台西高幹#105 點滅器更換後電壓正常|到達現場時間2023/02/25 11:16</t>
  </si>
  <si>
    <t>C0812502958</t>
  </si>
  <si>
    <t>2023/02/25 10:45:00</t>
  </si>
  <si>
    <t>彰化縣鹿港鎮廖厝里楊厝巷２３０號（詳備註）</t>
  </si>
  <si>
    <t>G01 變壓器漏油</t>
  </si>
  <si>
    <t>另安排時間停電更換(溝鹿9X5-1X1)|到達現場時間2023/02/25 11:05</t>
  </si>
  <si>
    <t>G3226AB11</t>
  </si>
  <si>
    <t>0921720472</t>
  </si>
  <si>
    <t>0937708486</t>
  </si>
  <si>
    <t>參考電號，此址前桿上變壓器漏油，且有小火花，如需停電希望可約工廠休息時間，謝謝。【聯絡電話(二)：0921720472】</t>
  </si>
  <si>
    <t>廖厝里</t>
  </si>
  <si>
    <t>C0812502957</t>
  </si>
  <si>
    <t>2023/02/25 10:31:00</t>
  </si>
  <si>
    <t>彰化縣和美鎮和厝段１１６６地號</t>
  </si>
  <si>
    <t>G3641HE69</t>
  </si>
  <si>
    <t>0976860250</t>
  </si>
  <si>
    <t>姚先生</t>
  </si>
  <si>
    <t>0932679682</t>
  </si>
  <si>
    <t>稱外線欠相、電壓不穩，馬達燒掉。【聯絡電話(二)：0976860250】</t>
  </si>
  <si>
    <t>埔心鄉</t>
  </si>
  <si>
    <t>舊館村</t>
  </si>
  <si>
    <t>C0812502956</t>
  </si>
  <si>
    <t>2023/02/25 10:21:00</t>
  </si>
  <si>
    <t>彰化縣福興鄉粘厝小段９３９地號</t>
  </si>
  <si>
    <t>接頭壓接(麥嶼厝32X27)|到達現場時間2023/02/25 10:43</t>
  </si>
  <si>
    <t>G2116GC19</t>
  </si>
  <si>
    <t>0911111548</t>
  </si>
  <si>
    <t>稱現場看到電線疑似斷落有燒焦痕跡，無電，懇請單位協助查修，謝謝您。僅手機</t>
  </si>
  <si>
    <t>C0812502955</t>
  </si>
  <si>
    <t>2023/02/25 09:52:00</t>
  </si>
  <si>
    <t>彰化縣彰化市阿夷里彰益街１０３巷１８號</t>
  </si>
  <si>
    <t>經派員會同用戶現場勘查、量測，為用戶自備開關跳脫，由用戶自行投入後正常。|到達現場時間2023/02/25 10:30</t>
  </si>
  <si>
    <t>G4131GE47</t>
  </si>
  <si>
    <t>0937845526</t>
  </si>
  <si>
    <t>江小姐</t>
  </si>
  <si>
    <t>現場部分有電，部分無電【聯絡電話(二)：0937845526】</t>
  </si>
  <si>
    <t>阿夷里</t>
  </si>
  <si>
    <t>C0812502954</t>
  </si>
  <si>
    <t>2023/02/25 09:38:00</t>
  </si>
  <si>
    <t>彰化縣二林鎮復興段７７３地號</t>
  </si>
  <si>
    <t>涂俊雄、江易璋、洪文鴻</t>
  </si>
  <si>
    <t>大溝高幹29Y#17 接戶線接頭不良重置妥|到達現場時間2023/02/25 09:50</t>
  </si>
  <si>
    <t>K1582DA89</t>
  </si>
  <si>
    <t>0928966356</t>
  </si>
  <si>
    <t>馬達無法使用,電表一個燈不亮,急要抽水,盼處處理.僅留手機</t>
  </si>
  <si>
    <t>2023/02/25 09:08:00</t>
  </si>
  <si>
    <t>彰化縣員林市出水巷６１－１號１Ｆ</t>
  </si>
  <si>
    <t>X07 其他(逾齡變壓器吊換)</t>
  </si>
  <si>
    <t>陳坤輝、楊沛偉、曾阿加、黃建儒、葉俊佑</t>
  </si>
  <si>
    <t>出水高分#21 高壓活電掩蔽T.R吊換|到達現場時間2023/02/25 09:16</t>
  </si>
  <si>
    <t>K5098CC70</t>
  </si>
  <si>
    <t>0935795100</t>
  </si>
  <si>
    <t>出水里</t>
  </si>
  <si>
    <t>2023/02/25 09:19:00</t>
  </si>
  <si>
    <t>彰化縣二林鎮萬興段柳子溝小段３１５－５地號</t>
  </si>
  <si>
    <t>接頭壓接(原料94Z11X21)|到達現場時間2023/02/25 09:44</t>
  </si>
  <si>
    <t>G2310GA38</t>
  </si>
  <si>
    <t>0908537968</t>
  </si>
  <si>
    <t>C0812502952</t>
  </si>
  <si>
    <t>2023/02/25 09:12:00</t>
  </si>
  <si>
    <t>彰化縣芳苑鄉漢寶園段５８２地號</t>
  </si>
  <si>
    <t>接頭壓接(草漢150)|到達現場時間2023/02/25 09:38</t>
  </si>
  <si>
    <t>G2113AB07</t>
  </si>
  <si>
    <t>0965502957</t>
  </si>
  <si>
    <t>已請用戶扳動總開關後仍無電，另用戶稱電表也無顯示</t>
  </si>
  <si>
    <t>W0806012648</t>
  </si>
  <si>
    <t>2023/02/25 09:09:00</t>
  </si>
  <si>
    <t>彰化縣彰化市長順街３２號</t>
  </si>
  <si>
    <t>本件同11202002398件，併同處理。|到達現場時間2023/02/25 09:10</t>
  </si>
  <si>
    <t>G4129GB69</t>
  </si>
  <si>
    <t>姚舒鈞小姐</t>
  </si>
  <si>
    <t>0928571177</t>
  </si>
  <si>
    <t>陽明里</t>
  </si>
  <si>
    <t>C0812502951</t>
  </si>
  <si>
    <t>2023/02/25 09:33:00</t>
  </si>
  <si>
    <t>彰化縣和美鎮晉北路１２９巷３９號</t>
  </si>
  <si>
    <t>A05 高供戶欠相</t>
  </si>
  <si>
    <t>高壓一次跳線壓接(和厝10)|到達現場時間2023/02/25 10:05</t>
  </si>
  <si>
    <t>G3641HE39</t>
  </si>
  <si>
    <t>0906045386</t>
  </si>
  <si>
    <t>2023/02/25 08:32:00</t>
  </si>
  <si>
    <t>彰化縣鹿港鎮鹿工南一路６號</t>
  </si>
  <si>
    <t>配合高壓戶維護.責任分界點切開(G2327HB47)|到達現場時間2023/02/25 08:55</t>
  </si>
  <si>
    <t>0926326458</t>
  </si>
  <si>
    <t>0980304296</t>
  </si>
  <si>
    <t>2023/02/25 08:20:00</t>
  </si>
  <si>
    <t>彰化縣線西鄉漁港路１０２４號１樓</t>
  </si>
  <si>
    <t>接頭壓接(重光39Z19X12Y1低1)|到達現場時間2023/02/25 08:41</t>
  </si>
  <si>
    <t>G2738GD42</t>
  </si>
  <si>
    <t>0953563985</t>
  </si>
  <si>
    <t>0932584552</t>
  </si>
  <si>
    <t>寓埔村</t>
  </si>
  <si>
    <t>A0812003683</t>
  </si>
  <si>
    <t>2023/02/25 08:50:00</t>
  </si>
  <si>
    <t>彰化縣鹿港鎮工業東四路６號（屋頂）</t>
  </si>
  <si>
    <t>有電併接高壓戶內線G2429BB01|到達現場時間2023/02/25 09:10</t>
  </si>
  <si>
    <t>彰化縣芳苑鄉芳頂段５９地號</t>
  </si>
  <si>
    <t>涂俊雄、江易璋、張國偉</t>
  </si>
  <si>
    <t>頂部高幹30X#2 接戶點更換低壓線架,弛調妥|到達現場時間2023/02/25 09:00</t>
  </si>
  <si>
    <t>K1391GC33</t>
  </si>
  <si>
    <t>頂部村</t>
  </si>
  <si>
    <t>2023/02/25 08:46:00</t>
  </si>
  <si>
    <t>彰化縣竹塘鄉竹塘段１８５７地號</t>
  </si>
  <si>
    <t>盧明信、王紹民、張佑丞</t>
  </si>
  <si>
    <t>頂山高分5X2Y#10 路燈線斷落復舊妥|到達現場時間2023/02/25 09:00</t>
  </si>
  <si>
    <t>K2576HC00</t>
  </si>
  <si>
    <t>鐘先生</t>
  </si>
  <si>
    <t>竹塘鄉</t>
  </si>
  <si>
    <t>溪墘村</t>
  </si>
  <si>
    <t>C0812502950</t>
  </si>
  <si>
    <t>2023/02/25 08:42:00</t>
  </si>
  <si>
    <t>彰化縣彰化市長順街３６號／</t>
  </si>
  <si>
    <t>經派員會同用戶現場勘查、量測，本件係工作停電要求書(H34612)停電範圍，造成不便，請用戶見諒，並已獲用戶諒解。|到達現場時間2023/02/25 09:05</t>
  </si>
  <si>
    <t>0962007896</t>
  </si>
  <si>
    <t>047288996</t>
  </si>
  <si>
    <t>【聯絡電話(二)：0962007896】店家無電，未插旗.位階獲停電通知，不確定受H34612影響，請協處</t>
  </si>
  <si>
    <t>C0812502949</t>
  </si>
  <si>
    <t>彰化縣大城鄉城潭段１１７０地號</t>
  </si>
  <si>
    <t>方建智、盧定瑋、黃佳偉</t>
  </si>
  <si>
    <t>大溝高幹29Y#17 低壓線破皮復舊妥|到達現場時間2023/02/25 08:50</t>
  </si>
  <si>
    <t>K1574DB48</t>
  </si>
  <si>
    <t>0934151057</t>
  </si>
  <si>
    <t>廖先生</t>
  </si>
  <si>
    <t>水電告知欠相，委請協助，僅手機</t>
  </si>
  <si>
    <t>山腳村</t>
  </si>
  <si>
    <t>A0812003682</t>
  </si>
  <si>
    <t>2023/02/25 08:14:00</t>
  </si>
  <si>
    <t>彰化縣福興鄉新生路３９－１號屋頂</t>
  </si>
  <si>
    <t>H14617停電工作|到達現場時間2023/02/25 08:17</t>
  </si>
  <si>
    <t>2023/02/25 08:09:00</t>
  </si>
  <si>
    <t>彰化縣溪湖鎮四塊厝段７３地號</t>
  </si>
  <si>
    <t>X07 其他(電塔鳥類築巢)</t>
  </si>
  <si>
    <t>王資斌、謝竣宇</t>
  </si>
  <si>
    <t>二重高幹#8-0 已派員至現場會勘，確有鳥類在電塔築巢，後續另行通知中供一分隊|到達現場時間2023/02/25 10:20</t>
  </si>
  <si>
    <t>G3301GC32</t>
  </si>
  <si>
    <t>0928921006</t>
  </si>
  <si>
    <t>豐澤村</t>
  </si>
  <si>
    <t>2023/02/25 08:01:00</t>
  </si>
  <si>
    <t>彰化縣埔鹽鄉義和段５５３地號</t>
  </si>
  <si>
    <t>鼎金高分27X#6  接戶線接頭不良壓接處理|到達現場時間2023/02/25 09:00</t>
  </si>
  <si>
    <t>G2705BC17</t>
  </si>
  <si>
    <t>0928193157</t>
  </si>
  <si>
    <t>欠220，務農無法抽水，僅留手機謝謝</t>
  </si>
  <si>
    <t>永平村</t>
  </si>
  <si>
    <t>彰化縣竹塘鄉長安段８８地號</t>
  </si>
  <si>
    <t>永安高幹135X#13 接戶點脫落復舊妥|到達現場時間2023/02/25 08:20</t>
  </si>
  <si>
    <t>K2177GD34</t>
  </si>
  <si>
    <t>0935395065</t>
  </si>
  <si>
    <t>竹林村</t>
  </si>
  <si>
    <t>C0812502948</t>
  </si>
  <si>
    <t>2023/02/25 07:07:00</t>
  </si>
  <si>
    <t>交A班處理|到達現場時間2023/02/25 07:11</t>
  </si>
  <si>
    <t>2023/02/25 06:35:00</t>
  </si>
  <si>
    <t>彰化縣大村鄉美東路</t>
  </si>
  <si>
    <t>陳宏誠、劉瑞源、陳振明、譚劭丞、</t>
  </si>
  <si>
    <t>黃厝高幹24Y#9  樹竹碰觸高壓導線，高壓線絕緣包紮，樹竹砍伐|到達現場時間2023/02/25 06:35</t>
  </si>
  <si>
    <t>2023/02/25 06:46:00</t>
  </si>
  <si>
    <t>彰化縣大城鄉楓港段９０８地號</t>
  </si>
  <si>
    <t>呂漢堂、魏民羽、</t>
  </si>
  <si>
    <t>西港高幹135Y#4-1，接戶線接頭接觸不良，接頭重新壓接處理。|到達現場時間2023/02/25 07:01</t>
  </si>
  <si>
    <t>K0880BB02</t>
  </si>
  <si>
    <t>0912006638</t>
  </si>
  <si>
    <t>C0812502947</t>
  </si>
  <si>
    <t>2023/02/25 06:39:00</t>
  </si>
  <si>
    <t>彰化縣芳苑鄉草湖段５－４０５１號</t>
  </si>
  <si>
    <t>顏銘宏、李冠民</t>
  </si>
  <si>
    <t>南原高幹43X#11，電表端子接續不良已處理妥，另報再封印。|到達現場時間2023/02/25 07:00</t>
  </si>
  <si>
    <t>K1696EC60</t>
  </si>
  <si>
    <t>0936385670</t>
  </si>
  <si>
    <t>欠110，僅留手機謝謝</t>
  </si>
  <si>
    <t>2023/02/25 05:45:00</t>
  </si>
  <si>
    <t>市巡A班轄區</t>
  </si>
  <si>
    <t>線路維護工作</t>
  </si>
  <si>
    <t>李政易、紀伯翰、廖崇佑</t>
  </si>
  <si>
    <t>1.中山路三段~建國南路一帶 路燈遲熄巡查  2.G4230DB73-O 配電場點檢、雜物清除、電纜故障指示器裝設3只。|到達現場時間2023/02/25 06:10</t>
  </si>
  <si>
    <t>2023/02/25 05:44:00</t>
  </si>
  <si>
    <t>牛稠＃12 樹木修剪(4X2) 低壓跳線整理包紮。|到達現場時間2023/02/25 06:15</t>
  </si>
  <si>
    <t>C0812502946</t>
  </si>
  <si>
    <t>2023/02/25 04:03:00</t>
  </si>
  <si>
    <t>彰化縣線西鄉溝內路１７８－１０號１樓</t>
  </si>
  <si>
    <t>G2839BE93</t>
  </si>
  <si>
    <t>0937298519</t>
  </si>
  <si>
    <t>047582729</t>
  </si>
  <si>
    <t>【聯絡電話(二)：0937298519】</t>
  </si>
  <si>
    <t>2023/02/25 03:01:00</t>
  </si>
  <si>
    <t>彰化縣線西鄉塭仔村１２６號</t>
  </si>
  <si>
    <t>中華高分37X8，開關橫擔不良更換|到達現場時間2023/02/25 03:20</t>
  </si>
  <si>
    <t>G2840EE07</t>
  </si>
  <si>
    <t>0933441684</t>
  </si>
  <si>
    <t>W0806012647</t>
  </si>
  <si>
    <t>2023/02/25 01:09:00</t>
  </si>
  <si>
    <t>彰化縣福興鄉沿海路一段１３３巷１３弄３３７號１樓</t>
  </si>
  <si>
    <t>G2015HC86</t>
  </si>
  <si>
    <t>許雅雯小姐</t>
  </si>
  <si>
    <t>0913700613</t>
  </si>
  <si>
    <t>C0812502945</t>
  </si>
  <si>
    <t>2023/02/25 01:05:00</t>
  </si>
  <si>
    <t>彰化縣芳苑鄉草漢北路２１號前</t>
  </si>
  <si>
    <t>G2013HE62</t>
  </si>
  <si>
    <t>0968586994</t>
  </si>
  <si>
    <t>吳小姐</t>
  </si>
  <si>
    <t>048990407</t>
  </si>
  <si>
    <t>用戶通報於此地址前發生變壓器爆響，並且產生火花。【聯絡電話(二)：0968586994】|手動併案</t>
  </si>
  <si>
    <t>C0812502944</t>
  </si>
  <si>
    <t>2023/02/25 00:54:00</t>
  </si>
  <si>
    <t>彰化縣芳苑鄉草漢北路３５３號附近，６１西濱快速道路南下方向</t>
  </si>
  <si>
    <t>G2014GC05</t>
  </si>
  <si>
    <t>0934252108</t>
  </si>
  <si>
    <t>用戶通報於芳苑鄉草漢北路353號附近，61西濱快速道路南下方向，有電線斷落並有火花。無備用電話。|手動併案</t>
  </si>
  <si>
    <t>C0812502943</t>
  </si>
  <si>
    <t>2023/02/25 00:41:00</t>
  </si>
  <si>
    <t>彰化縣芳苑鄉漢寶村草漢北路５１８號１樓</t>
  </si>
  <si>
    <t>G2016BB15</t>
  </si>
  <si>
    <t>0931843761</t>
  </si>
  <si>
    <t>陳小姐</t>
  </si>
  <si>
    <t>僅留手機謝謝|手動併案</t>
  </si>
  <si>
    <t>A0812003681</t>
  </si>
  <si>
    <t>2023/02/25 00:32:00</t>
  </si>
  <si>
    <t>彰化縣福興鄉新生路５１、５１－９號屋頂</t>
  </si>
  <si>
    <t>A0812003680</t>
  </si>
  <si>
    <t>彰化縣福興鄉新生路４２－８２號</t>
  </si>
  <si>
    <t>G2120HA85</t>
  </si>
  <si>
    <t>0933885215</t>
  </si>
  <si>
    <t>A0812003679</t>
  </si>
  <si>
    <t>彰化縣福興鄉新生路５１號北側及５１－２號</t>
  </si>
  <si>
    <t>G2221DC94</t>
  </si>
  <si>
    <t>0937746172</t>
  </si>
  <si>
    <t>A0812003678</t>
  </si>
  <si>
    <t>彰化縣福興鄉福寶村新生路３７之２３號、３７之２７號屋頂</t>
  </si>
  <si>
    <t>A0812003677</t>
  </si>
  <si>
    <t>彰化縣福興鄉福寶段５６２地號地面型</t>
  </si>
  <si>
    <t>A0812003676</t>
  </si>
  <si>
    <t>A0812003675</t>
  </si>
  <si>
    <t>彰化縣福興鄉新生路５１號</t>
  </si>
  <si>
    <t>G2221DC92</t>
  </si>
  <si>
    <t>0975819675</t>
  </si>
  <si>
    <t>A0812003674</t>
  </si>
  <si>
    <t>彰化縣福興鄉新生路７３－６號</t>
  </si>
  <si>
    <t>G2120EB08</t>
  </si>
  <si>
    <t>A0812003673</t>
  </si>
  <si>
    <t>彰化縣福興鄉福金段２９２地號</t>
  </si>
  <si>
    <t>G2016AE11</t>
  </si>
  <si>
    <t>02 - 23954886# 852</t>
  </si>
  <si>
    <t>A0812003672</t>
  </si>
  <si>
    <t>彰化縣福興鄉新生路４０－３３號１樓</t>
  </si>
  <si>
    <t>G2219DD18</t>
  </si>
  <si>
    <t>0981475757</t>
  </si>
  <si>
    <t>A0812003671</t>
  </si>
  <si>
    <t>彰化縣福興鄉福寶村４鄰新生路７３號之３８屋頂</t>
  </si>
  <si>
    <t>漢寶5，高壓彩帶附著引起，清除後送電妥|到達現場時間2023/02/25 00:55</t>
  </si>
  <si>
    <t>2023/02/25 00:10:00</t>
  </si>
  <si>
    <t>夜間線路加強防竊巡視及夜間觀測</t>
  </si>
  <si>
    <t>夜間線路加強防竊巡視及夜間觀測，桿號：五俊高分1~32號，線路巡視正常，但礙子需要清洗。|到達現場時間2023/02/25 00:50</t>
  </si>
  <si>
    <t>C0812502942</t>
  </si>
  <si>
    <t>2023/02/24 22:29:00</t>
  </si>
  <si>
    <t>彰化縣二林鎮火燒厝段１６６地號</t>
  </si>
  <si>
    <t>高銀昆、廖錦祥、</t>
  </si>
  <si>
    <t>廣興高幹13X5Y#21，接戶線接頭不良，接頭重新壓接處理|到達現場時間2023/02/24 22:50</t>
  </si>
  <si>
    <t>K1880HD67</t>
  </si>
  <si>
    <t>0919142389</t>
  </si>
  <si>
    <t>三相欠一相，僅留一支手機0919-142389</t>
  </si>
  <si>
    <t>2023/02/25 02:08:00</t>
  </si>
  <si>
    <t>彰化縣二林鎮太平路</t>
  </si>
  <si>
    <t>陳宏誠、劉瑞源、</t>
  </si>
  <si>
    <t>梅芳1~36  夜間防竊導線巡查|到達現場時間2023/02/25 02:08</t>
  </si>
  <si>
    <t>2023/02/24 21:59:00</t>
  </si>
  <si>
    <t>東萊#1~#55  糖友#1~#37</t>
  </si>
  <si>
    <t>導線防竊巡視</t>
  </si>
  <si>
    <t>東萊#1~#55 糖友#1~#37 導線防竊巡視。|到達現場時間2023/02/24 22:20</t>
  </si>
  <si>
    <t>2023/02/24 20:25:00</t>
  </si>
  <si>
    <t>彰化縣埔鹽鄉東榮段１５９７地號</t>
  </si>
  <si>
    <t>陳振明、譚劭丞、林宜明、</t>
  </si>
  <si>
    <t>李厝高幹#14   低壓線接頭不良壓接|到達現場時間2023/02/24 21:00</t>
  </si>
  <si>
    <t>G3305HA71</t>
  </si>
  <si>
    <t>部子村</t>
  </si>
  <si>
    <t>C0812502941</t>
  </si>
  <si>
    <t>2023/02/24 21:44:00</t>
  </si>
  <si>
    <t>彰化縣鹿港鎮鹿洋段１２３９地號</t>
  </si>
  <si>
    <t>草港高幹112Y4X4，接頭點檢及壓接|到達現場時間2023/02/24 22:00</t>
  </si>
  <si>
    <t>G2832FA85</t>
  </si>
  <si>
    <t>0932679939</t>
  </si>
  <si>
    <t>昌先生</t>
  </si>
  <si>
    <t>0986796223</t>
  </si>
  <si>
    <t>【聯絡電話(二)：0932679939】</t>
  </si>
  <si>
    <t>塭仔村</t>
  </si>
  <si>
    <t>2023/02/24 20:15:00</t>
  </si>
  <si>
    <t>彰化縣員林市員東路一段浮圳南巷５２號</t>
  </si>
  <si>
    <t>東山高幹49Y#9  低壓線接頭不良壓接|到達現場時間2023/02/24 20:30</t>
  </si>
  <si>
    <t>G4601GC84</t>
  </si>
  <si>
    <t>浮圳里</t>
  </si>
  <si>
    <t>C0812502940</t>
  </si>
  <si>
    <t>2023/02/24 21:14:00</t>
  </si>
  <si>
    <t>彰化縣埤頭鄉和豐村斗苑東路１３８號</t>
  </si>
  <si>
    <t>呂漢堂、魏民羽、李冠民</t>
  </si>
  <si>
    <t>與11202002361同案件|到達現場時間2023/02/24 21:31</t>
  </si>
  <si>
    <t>K3485FE73</t>
  </si>
  <si>
    <t>0935565636</t>
  </si>
  <si>
    <t>119林先生</t>
  </si>
  <si>
    <t>048922844</t>
  </si>
  <si>
    <t>報修電號僅供參考，通報斗苑東路１３８號有火警燒到電線，指揮官洪先生【聯絡電話(二)：0935565636】</t>
  </si>
  <si>
    <t>埤頭鄉</t>
  </si>
  <si>
    <t>和豊村</t>
  </si>
  <si>
    <t>2023/02/24 20:53:00</t>
  </si>
  <si>
    <t>彰化縣埤頭鄉斗苑東路１３６巷３３號２樓</t>
  </si>
  <si>
    <t>桿上火花</t>
  </si>
  <si>
    <t>合興東幹93X#1，配合消防隊救災，公司設備無受損，高壓掩蔽樹木修剪。|到達現場時間2023/02/24 21:30</t>
  </si>
  <si>
    <t>K3485EB21</t>
  </si>
  <si>
    <t>2023/02/24 20:10:00</t>
  </si>
  <si>
    <t>彰化縣大城鄉建山段６１７地號</t>
  </si>
  <si>
    <t>低壓線垂落</t>
  </si>
  <si>
    <t>頂山高分65X#6，接戶線接頭不良，接頭重新壓接處理。|到達現場時間2023/02/24 20:40</t>
  </si>
  <si>
    <t>K1376BC97</t>
  </si>
  <si>
    <t>0928881113</t>
  </si>
  <si>
    <t>2023/02/24 19:26:00</t>
  </si>
  <si>
    <t>彰化縣芳苑鄉漢興段１４９地號</t>
  </si>
  <si>
    <t>芳漢高幹146，用戶表後引接線路問題，供電正常|到達現場時間2023/02/24 20:20</t>
  </si>
  <si>
    <t>G1912FD50</t>
  </si>
  <si>
    <t>0935389881</t>
  </si>
  <si>
    <t>2023/02/24 18:39:00</t>
  </si>
  <si>
    <t>西港高幹#90</t>
  </si>
  <si>
    <t>西港高幹#92 接頭不良已重新壓接妥|到達現場時間2023/02/24 19:05</t>
  </si>
  <si>
    <t>大城鄉公所</t>
  </si>
  <si>
    <t>0937481687</t>
  </si>
  <si>
    <t>2023/02/24 09:50:00</t>
  </si>
  <si>
    <t>頂山高分#6</t>
  </si>
  <si>
    <t>路燈白亮閃爍</t>
  </si>
  <si>
    <t>頂山高分#1 N相接頭不良已重新壓接妥|到達現場時間2023/02/24 10:20</t>
  </si>
  <si>
    <t>柯村長</t>
  </si>
  <si>
    <t>0937236691</t>
  </si>
  <si>
    <t>2023/02/24 10:21:00</t>
  </si>
  <si>
    <t>彰化縣二林鎮儒林路2號南側</t>
  </si>
  <si>
    <t>防挖損巡視</t>
  </si>
  <si>
    <t>劉永傑、王振宇</t>
  </si>
  <si>
    <t>二林鎮儒林路2號南側 現場無開挖|到達現場時間2023/02/24 10:30</t>
  </si>
  <si>
    <t>2023/02/24 17:52:00</t>
  </si>
  <si>
    <t>彰化縣二林鎮中西段２００地號</t>
  </si>
  <si>
    <t>張子元、葉柏宏</t>
  </si>
  <si>
    <t>大溝高幹29Y#3 接頭不良已重新壓接妥|到達現場時間2023/02/24 17:15</t>
  </si>
  <si>
    <t>K1682AD79</t>
  </si>
  <si>
    <t>魏先生</t>
  </si>
  <si>
    <t>0933497313</t>
  </si>
  <si>
    <t>C0812502939</t>
  </si>
  <si>
    <t>2023/02/24 18:52:00</t>
  </si>
  <si>
    <t>彰化縣線西鄉中華東路臨２１號</t>
  </si>
  <si>
    <t>線西高幹26X7，用戶開關跳脫，重新投入後已正常|到達現場時間2023/02/24 20:15</t>
  </si>
  <si>
    <t>G3139DA85</t>
  </si>
  <si>
    <t>0968886518</t>
  </si>
  <si>
    <t>0908922268</t>
  </si>
  <si>
    <t>【聯絡電話(二)：0968886518】</t>
  </si>
  <si>
    <t>2023/02/24 17:04:00</t>
  </si>
  <si>
    <t>彰化縣大城鄉尤仕段６４６地號</t>
  </si>
  <si>
    <t>永安高幹87Y5X11Y22Y#8 H型接頭不良已重新壓接妥|到達現場時間2023/02/24 17:20</t>
  </si>
  <si>
    <t>K1776FB30</t>
  </si>
  <si>
    <t>詹先生</t>
  </si>
  <si>
    <t>2023/02/24 18:47:00</t>
  </si>
  <si>
    <t>彰化縣線西鄉中興段８３３地號</t>
  </si>
  <si>
    <t>自備開關燒損，由用戶自理，另報再封印。|到達現場時間2023/02/24 19:10</t>
  </si>
  <si>
    <t>G3139FA59</t>
  </si>
  <si>
    <t>C0812502938</t>
  </si>
  <si>
    <t>2023/02/24 18:45:00</t>
  </si>
  <si>
    <t>彰化縣秀水鄉彰馬街１０９－１號桿號：青埔高桿５３Ｙ１５Ｇ３５２４ＦＤ（０）１４</t>
  </si>
  <si>
    <t>杜偉文、吳奇翰、許紹哲、謝辰緯、</t>
  </si>
  <si>
    <t>經現場巡查無火花情形，公司設備正常。|到達現場時間2023/02/24 19:08</t>
  </si>
  <si>
    <t>G3524FC18</t>
  </si>
  <si>
    <t>0975601165</t>
  </si>
  <si>
    <t>蔣先生</t>
  </si>
  <si>
    <t>電壓不穩，桿號:青埔高桿53Y15G3524FD(0)14有兩支電桿在一起有火花，僅手機</t>
  </si>
  <si>
    <t>山犁里</t>
  </si>
  <si>
    <t>2023/02/24 17:10:00</t>
  </si>
  <si>
    <t>彰化縣大城鄉尤仕段０００７地號</t>
  </si>
  <si>
    <t>劉永傑、王振宇、洪文鴻</t>
  </si>
  <si>
    <t>永安高幹107Y10-1Y7X#4 接戶線斷已接妥|到達現場時間2023/02/24 17:30</t>
  </si>
  <si>
    <t>K1975GE05</t>
  </si>
  <si>
    <t>0963433209</t>
  </si>
  <si>
    <t>永安村</t>
  </si>
  <si>
    <t>C0812502937</t>
  </si>
  <si>
    <t>2023/02/24 18:16:00</t>
  </si>
  <si>
    <t>彰化縣芳苑鄉芳苑村芳漢路二段１７６號</t>
  </si>
  <si>
    <t>楊崇德、董柏新</t>
  </si>
  <si>
    <t>K1294DE11 芳苑鄉芳漢路 接戶點斷已接妥|到達現場時間2023/02/24 18:40</t>
  </si>
  <si>
    <t>K1294DE11</t>
  </si>
  <si>
    <t>0935322028</t>
  </si>
  <si>
    <t>洪村長</t>
  </si>
  <si>
    <t>*參考電號*現場為176號 洪村長稱外面紅綠燈也無電 僅留手機</t>
  </si>
  <si>
    <t>芳苑村</t>
  </si>
  <si>
    <t>2023/02/24 16:55:00</t>
  </si>
  <si>
    <t>江西高幹15X14Y1</t>
  </si>
  <si>
    <t>自備桿斷</t>
  </si>
  <si>
    <t>江西高幹15X14Y#1 路燈用自備桿倒，已隔離電源。|到達現場時間2023/02/24 17:13</t>
  </si>
  <si>
    <t>2023/02/24 16:30:00</t>
  </si>
  <si>
    <t>彰化縣二林鎮復興段８４３地號</t>
  </si>
  <si>
    <t>溝頭高幹133-1Y#1  軸型礙子不良接戶線脫落已更換並固定妥|到達現場時間2023/02/24 16:45</t>
  </si>
  <si>
    <t>K1780FA23</t>
  </si>
  <si>
    <t>0932548841</t>
  </si>
  <si>
    <t>廣興里</t>
  </si>
  <si>
    <t>C0812502936</t>
  </si>
  <si>
    <t>2023/02/24 17:50:00</t>
  </si>
  <si>
    <t>彰化縣線西鄉下犁村（路）１２６－４號１樓</t>
  </si>
  <si>
    <t>路燈點滅器短路.已剪除完成|到達現場時間2023/02/24 18:05</t>
  </si>
  <si>
    <t>G3135GA12</t>
  </si>
  <si>
    <t>047585778</t>
  </si>
  <si>
    <t>用戶告知昨日有通報OMS:11202002231 電線斷落案件，處理結果:現場無發現，報案人外出家人無法確認，用戶稱願意在現場等候，並提及接戶點處可能因昨日爆響後出現火星</t>
  </si>
  <si>
    <t>2023/02/24 16:12:00</t>
  </si>
  <si>
    <t>彰化縣大城鄉魚寮段１００之２地號</t>
  </si>
  <si>
    <t>大城高幹#68-2 接戶線斷已接妥|到達現場時間2023/02/24 16:25</t>
  </si>
  <si>
    <t>K1583CB40</t>
  </si>
  <si>
    <t>0932682716</t>
  </si>
  <si>
    <t>2023/02/24 15:55:00</t>
  </si>
  <si>
    <t>豐勢高幹#25</t>
  </si>
  <si>
    <t>豐勢高幹#25 游休接戶線拆除|到達現場時間2023/02/24 16:20</t>
  </si>
  <si>
    <t>2023/02/24 14:55:00</t>
  </si>
  <si>
    <t>彰化縣芳苑鄉草湖段５８６之２地號</t>
  </si>
  <si>
    <t>興海高幹58Z#6 接戶點斷已接妥|到達現場時間2023/02/24 15:20</t>
  </si>
  <si>
    <t>K1898EA96</t>
  </si>
  <si>
    <t>0980900877</t>
  </si>
  <si>
    <t>文津村</t>
  </si>
  <si>
    <t>C0812502935</t>
  </si>
  <si>
    <t>2023/02/24 17:33:00</t>
  </si>
  <si>
    <t>彰化縣大城鄉新光段２１地號</t>
  </si>
  <si>
    <t>東港高幹61X8X#6變壓器(50KVA)一次側熔絲(10A )熔斷，已更換送電妥。|到達現場時間2023/02/24 18:05</t>
  </si>
  <si>
    <t>K0979GC41</t>
  </si>
  <si>
    <t>0932967110</t>
  </si>
  <si>
    <t>現場為養殖戶急需用電，惠請協處，僅留一支手機</t>
  </si>
  <si>
    <t>C0812502934</t>
  </si>
  <si>
    <t>2023/02/24 17:29:00</t>
  </si>
  <si>
    <t>彰化縣芳苑鄉草湖段８６－６號</t>
  </si>
  <si>
    <t>趙甲高幹44X15X#7 接戶線斷已接妥|到達現場時間2023/02/24 17:50</t>
  </si>
  <si>
    <t>K2199BC65</t>
  </si>
  <si>
    <t>0912647725</t>
  </si>
  <si>
    <t>稱對面的電表也沒電，僅留單一電話</t>
  </si>
  <si>
    <t>2023/02/24 14:30:00</t>
  </si>
  <si>
    <t>彰化縣芳苑鄉後寮段３０－１１０地號</t>
  </si>
  <si>
    <t>埤北高幹16X26X#12 H型接頭不良已重新壓接妥|到達現場時間2023/02/24 14:55</t>
  </si>
  <si>
    <t>K1690FC73</t>
  </si>
  <si>
    <t>三合村</t>
  </si>
  <si>
    <t>C0812502933</t>
  </si>
  <si>
    <t>2023/02/24 17:21:00</t>
  </si>
  <si>
    <t>彰化縣竹塘鄉面前厝段２７６之１１地號附近</t>
  </si>
  <si>
    <t>竹圍高分37X#6 用戶自備桿倒，已隔離電源。經查NBS 電話皆無人接聽。待用戶來電建妥自備桿再前往復舊。所需材料2CU8約22米。66-4974-15|到達現場時間2023/02/24 17:32</t>
  </si>
  <si>
    <t>K2585CB09</t>
  </si>
  <si>
    <t>0935899892</t>
  </si>
  <si>
    <t>莊先生</t>
  </si>
  <si>
    <t>參考電號，用戶稱隔壁農田電桿(自備桿)的電線疑似被車勾到，導致自備桿倒了，現場有灌溉水源怕危險，且外線已斷，僅手機</t>
  </si>
  <si>
    <t>民靖村</t>
  </si>
  <si>
    <t>2023/02/24 13:20:00</t>
  </si>
  <si>
    <t>彰化縣大城鄉三塊厝段６１地號</t>
  </si>
  <si>
    <t>菇寮高幹37Y7X#1 接戶線斷已接妥|到達現場時間2023/02/24 13:45</t>
  </si>
  <si>
    <t>K0986FC83</t>
  </si>
  <si>
    <t>(04)8982227</t>
  </si>
  <si>
    <t>2023/02/24 12:55:00</t>
  </si>
  <si>
    <t>彰化縣芳苑鄉路上厝段３７４－１３地號</t>
  </si>
  <si>
    <t>大城高幹55Y14空X5空Y#3 用戶表前電線不良已通知用戶找合格水電承裝業改修|到達現場時間2023/02/24 13:25</t>
  </si>
  <si>
    <t>K1685AE92</t>
  </si>
  <si>
    <t>0917657110</t>
  </si>
  <si>
    <t>曾小姐</t>
  </si>
  <si>
    <t>0985156867</t>
  </si>
  <si>
    <t>2023/02/24 15:02:00</t>
  </si>
  <si>
    <t>彰化縣大城鄉新光段１７２地號</t>
  </si>
  <si>
    <t>陳冠勳、蔡孟賢</t>
  </si>
  <si>
    <t>永光高幹18Y#7 接戶線斷已接妥|到達現場時間2023/02/24 15:20</t>
  </si>
  <si>
    <t>K1077CB29</t>
  </si>
  <si>
    <t>0963129181</t>
  </si>
  <si>
    <t>建和水電</t>
  </si>
  <si>
    <t>0933417584</t>
  </si>
  <si>
    <t>2023/02/24 14:40:00</t>
  </si>
  <si>
    <t>彰化縣大城鄉楓港段１２３１地號</t>
  </si>
  <si>
    <t>西港高幹135Y#16 接頭不良已重新壓接妥|到達現場時間2023/02/24 14:52</t>
  </si>
  <si>
    <t>K0780DC27</t>
  </si>
  <si>
    <t>0928947489</t>
  </si>
  <si>
    <t>2023/02/24 13:14:00</t>
  </si>
  <si>
    <t>西城高幹#15</t>
  </si>
  <si>
    <t>西城高幹#15 路燈用低壓線斷已接妥|到達現場時間2023/02/24 13:30</t>
  </si>
  <si>
    <t>許代表</t>
  </si>
  <si>
    <t>0916300920</t>
  </si>
  <si>
    <t>2023/02/24 16:43:00</t>
  </si>
  <si>
    <t>彰化縣福興鄉福興路７９號</t>
  </si>
  <si>
    <t>同案件11202002330|到達現場時間2023/02/24 16:46</t>
  </si>
  <si>
    <t>G2423HA78</t>
  </si>
  <si>
    <t>0937192233</t>
  </si>
  <si>
    <t>0937520415</t>
  </si>
  <si>
    <t>2023/02/24 11:25:00</t>
  </si>
  <si>
    <t>彰化縣芳苑鄉二溪路２號</t>
  </si>
  <si>
    <t>趙甲高幹58Y#3 接戶線斷已接妥|到達現場時間2023/02/24 11:40</t>
  </si>
  <si>
    <t>K2097CC46</t>
  </si>
  <si>
    <t>0939581798</t>
  </si>
  <si>
    <t>2023/02/24 11:35:00</t>
  </si>
  <si>
    <t>路上高幹#13</t>
  </si>
  <si>
    <t>路上高幹#13 鹽害引起火花，擇期安排礙子清洗|到達現場時間2023/02/24 11:50</t>
  </si>
  <si>
    <t>C0812502931</t>
  </si>
  <si>
    <t>2023/02/24 16:35:00</t>
  </si>
  <si>
    <t>彰化縣鹿港鎮東石里媽祖路４９１巷２５號平房</t>
  </si>
  <si>
    <t>鹿中#67.fc開關不良更新完成|到達現場時間2023/02/24 16:45</t>
  </si>
  <si>
    <t>G2523ED28</t>
  </si>
  <si>
    <t>0960606368</t>
  </si>
  <si>
    <t>黃太太</t>
  </si>
  <si>
    <t>047765407</t>
  </si>
  <si>
    <t>黃太太稱聽到爆響後，沒電【聯絡電話(二)：0960606368】</t>
  </si>
  <si>
    <t>C0812502930</t>
  </si>
  <si>
    <t>2023/02/24 16:18:00</t>
  </si>
  <si>
    <t>彰化縣芳苑鄉草湖段５－４１６８地號</t>
  </si>
  <si>
    <t>南原高幹#36 低壓跳線斷已重新壓接妥|到達現場時間2023/02/24 16:50</t>
  </si>
  <si>
    <t>0921342489</t>
  </si>
  <si>
    <t>用戶稱早上就沒電了,僅留手機</t>
  </si>
  <si>
    <t>C0812502929</t>
  </si>
  <si>
    <t>彰化縣埔鹽鄉永興段６３７號</t>
  </si>
  <si>
    <t>永平高幹78X13，接戶線弛調及壓接|到達現場時間2023/02/24 20:33</t>
  </si>
  <si>
    <t>G2711AC31</t>
  </si>
  <si>
    <t>0981442796</t>
  </si>
  <si>
    <t>047786407</t>
  </si>
  <si>
    <t>用戶稱外線斷落，僅此地址無電【聯絡電話(二)：0981442796】</t>
  </si>
  <si>
    <t>2023/02/24 10:20:00</t>
  </si>
  <si>
    <t>彰化縣大城鄉美豐段８０地號</t>
  </si>
  <si>
    <t>過湖高幹31X#5 接戶線斷已接妥|到達現場時間2023/02/24 10:40</t>
  </si>
  <si>
    <t>K1186GA98</t>
  </si>
  <si>
    <t>連先生</t>
  </si>
  <si>
    <t>豐美村</t>
  </si>
  <si>
    <t>2023/02/24 09:25:00</t>
  </si>
  <si>
    <t>彰化縣芳苑鄉漢寶園段５１之５９地號</t>
  </si>
  <si>
    <t>崙腳高幹73Y#29 H型接頭不良已重新壓接妥|到達現場時間2023/02/24 09:50</t>
  </si>
  <si>
    <t>G1806AD12</t>
  </si>
  <si>
    <t>0932697906</t>
  </si>
  <si>
    <t>2023/02/24 08:45:00</t>
  </si>
  <si>
    <t>彰化縣大城鄉城潭段１３６４地號</t>
  </si>
  <si>
    <t>頂山高分23X20X#4 接戶線斷已接妥|到達現場時間2023/02/24 09:02</t>
  </si>
  <si>
    <t>K1573BC78</t>
  </si>
  <si>
    <t>0937049201</t>
  </si>
  <si>
    <t>2023/02/24 10:00:00</t>
  </si>
  <si>
    <t>彰化縣二林鎮柳仔溝段１５８－２地號</t>
  </si>
  <si>
    <t>新樂高幹70X#16 接戶線斷已接妥|到達現場時間2023/02/24 10:27</t>
  </si>
  <si>
    <t>G2307CA48</t>
  </si>
  <si>
    <t>0988131542</t>
  </si>
  <si>
    <t>0978331316</t>
  </si>
  <si>
    <t>振興里</t>
  </si>
  <si>
    <t>2023/02/24 08:32:00</t>
  </si>
  <si>
    <t>彰化縣芳苑鄉草湖段５號之１０７地號</t>
  </si>
  <si>
    <t>胡厝高幹33X#19 接戶線斷已接妥|到達現場時間2023/02/24 08:55</t>
  </si>
  <si>
    <t>G2201AA61</t>
  </si>
  <si>
    <t>賴先生</t>
  </si>
  <si>
    <t>0918961338</t>
  </si>
  <si>
    <t>2023/02/24 14:10:00</t>
  </si>
  <si>
    <t>彰化縣芳苑鄉建平村二溪路草二段５４０巷４０號２樓</t>
  </si>
  <si>
    <t>楊崇德、董柏新、張子元、葉柏宏</t>
  </si>
  <si>
    <t>草東高幹9Y#1 管內線不良已更換妥|到達現場時間2023/02/24 14:25</t>
  </si>
  <si>
    <t>G2001FC62</t>
  </si>
  <si>
    <t>0983776895</t>
  </si>
  <si>
    <t>C0812502927</t>
  </si>
  <si>
    <t>2023/02/24 15:09:00</t>
  </si>
  <si>
    <t>彰化縣芳苑鄉信義村詳見備註</t>
  </si>
  <si>
    <t>K1193DA41芳苑幹197-1Y14  K1297HD9634永興幹39X8 等二處點滅器不良已更換妥|到達現場時間2023/02/24 15:40</t>
  </si>
  <si>
    <t>K1193FD85</t>
  </si>
  <si>
    <t>此為參考電號,點滅器故障,目前指示牌面燈放亮,僅提供桿號,有2支電桿都有此情形(1)芳苑幹197-1Y14(2)永興幹39X8,僅有手機</t>
  </si>
  <si>
    <t>C0812502926</t>
  </si>
  <si>
    <t>2023/02/24 15:08:00</t>
  </si>
  <si>
    <t>彰化縣和美鎮西鄉路２２６</t>
  </si>
  <si>
    <t>【C4】用戶用電超載，自備開關過負荷跳脫，投入後正常。|到達現場時間2023/02/24 15:30</t>
  </si>
  <si>
    <t>G3341CD5938</t>
  </si>
  <si>
    <t>0923957228</t>
  </si>
  <si>
    <t>曾先生</t>
  </si>
  <si>
    <t>047562106</t>
  </si>
  <si>
    <t>僅220無電，110有電【聯絡電話曾先生：0923957228  /  (04)7562106 】</t>
  </si>
  <si>
    <t>C0812502923</t>
  </si>
  <si>
    <t>2023/02/24 14:32:00</t>
  </si>
  <si>
    <t>彰化縣社頭鄉湳雅段６１地號</t>
  </si>
  <si>
    <t>郭華俊、鍾奈哲、蔣議賢</t>
  </si>
  <si>
    <t>柴頭井高幹22Y#4 已先做安全絕緣處理，施工單位人員已協調用戶同意先行停電，待後續工程完工後再另行通知復電|到達現場時間2023/02/24 14:50</t>
  </si>
  <si>
    <t>K4896BB43</t>
  </si>
  <si>
    <t>0928628342</t>
  </si>
  <si>
    <t>曹小姐</t>
  </si>
  <si>
    <t>用戶稱排水溝工程將電線扯斷,現無電,僅留手機</t>
  </si>
  <si>
    <t>林厝里</t>
  </si>
  <si>
    <t>2023/02/24 10:10:00</t>
  </si>
  <si>
    <t>彰化縣二林鎮火燒厝段１３１號</t>
  </si>
  <si>
    <t>永安高幹73Y#19 低壓線斷已接妥|到達現場時間2023/02/24 10:30</t>
  </si>
  <si>
    <t>K1878FE55</t>
  </si>
  <si>
    <t>0917968635</t>
  </si>
  <si>
    <t>2023/02/24 14:19:00</t>
  </si>
  <si>
    <t>用戶不克會同.要求明日處理|到達現場時間2023/02/24 14:40</t>
  </si>
  <si>
    <t>A0812003670</t>
  </si>
  <si>
    <t>2023/02/24 13:58:00</t>
  </si>
  <si>
    <t>現場供電正常|到達現場時間2023/02/24 14:20</t>
  </si>
  <si>
    <t>2023/02/24 13:42:00</t>
  </si>
  <si>
    <t>彰化縣鹿港鎮草港尾段（小段）１７４－５７地號</t>
  </si>
  <si>
    <t>【C3】用戶自備開關不良，已告知用戶，請合格電氣承裝業改善。|到達現場時間2023/02/24 14:03</t>
  </si>
  <si>
    <t>G2837HD58</t>
  </si>
  <si>
    <t>0923853689</t>
  </si>
  <si>
    <t>A0812003669</t>
  </si>
  <si>
    <t>2023/02/24 13:32:00</t>
  </si>
  <si>
    <t>彰化縣芳苑鄉功湖路草湖段１７３巷６６弄６號屋頂</t>
  </si>
  <si>
    <t>興海高幹13Y5X#2-1 用戶設備保養|到達現場時間2023/02/24 13:36</t>
  </si>
  <si>
    <t>C0812502919</t>
  </si>
  <si>
    <t>2023/02/24 13:30:00</t>
  </si>
  <si>
    <t>彰化縣線西鄉頂犁路１１７號</t>
  </si>
  <si>
    <t>接戶線弛調壓接完成|到達現場時間2023/02/24 13:55</t>
  </si>
  <si>
    <t>G3238GC94</t>
  </si>
  <si>
    <t>0937238841</t>
  </si>
  <si>
    <t>翁小姐</t>
  </si>
  <si>
    <t>0937213132</t>
  </si>
  <si>
    <t>【聯絡電話(二)：0937238841】</t>
  </si>
  <si>
    <t>2023/02/24 13:29:00</t>
  </si>
  <si>
    <t>彰化縣永靖鄉五汴頭段五汴頭小段１５２－１號</t>
  </si>
  <si>
    <t>太平高幹#55 用戶內線問題已會同確認|到達現場時間2023/02/24 13:45</t>
  </si>
  <si>
    <t>K4295BC63</t>
  </si>
  <si>
    <t>徐先生</t>
  </si>
  <si>
    <t>0963172568</t>
  </si>
  <si>
    <t>五汴村</t>
  </si>
  <si>
    <t>C0812502918</t>
  </si>
  <si>
    <t>2023/02/24 13:00:00</t>
  </si>
  <si>
    <t>彰化縣福興鄉員鹿路二段４９５巷１３６號一二樓</t>
  </si>
  <si>
    <t>鹽害閃絡現象，已聯絡並告知用戶|到達現場時間2023/02/24 13:30</t>
  </si>
  <si>
    <t>G2620HE3755</t>
  </si>
  <si>
    <t>0932678412</t>
  </si>
  <si>
    <t>047786068</t>
  </si>
  <si>
    <t>桿號:好修幹31Y8Y3-E1，G2620HE36，另第二支電桿:G2620HE3755。二根電桿的閘刀晚上會有火花，可能是鹽害。(04)7786068、【聯絡電話(二)：0932678412】</t>
  </si>
  <si>
    <t>西勢村</t>
  </si>
  <si>
    <t>C0812502915</t>
  </si>
  <si>
    <t>2023/02/24 12:12:00</t>
  </si>
  <si>
    <t>彰化縣伸港鄉彰新路七段２４０巷８８號１Ｆ</t>
  </si>
  <si>
    <t>【C4】用戶用電超載，自備開關過負荷跳脫，投入後正常。|到達現場時間2023/02/24 12:50</t>
  </si>
  <si>
    <t>G3645CA18</t>
  </si>
  <si>
    <t>0933172642</t>
  </si>
  <si>
    <t>柯先生</t>
  </si>
  <si>
    <t>稱:88號 爆幾聲後現場就沒電了，不清楚附近用戶是否有電，(04)7987103</t>
  </si>
  <si>
    <t>湖內里</t>
  </si>
  <si>
    <t>C0812502914</t>
  </si>
  <si>
    <t>2023/02/24 12:05:00</t>
  </si>
  <si>
    <t>彰化縣芳苑鄉建平村功湖北路２段１３２巷１７８號</t>
  </si>
  <si>
    <t>川邊高幹31Y#8  熔絲斷已送電。配合光電戶送電|到達現場時間2023/02/24 13:30</t>
  </si>
  <si>
    <t>G1903GB33</t>
  </si>
  <si>
    <t>0930769270</t>
  </si>
  <si>
    <t>陳先生-光電廠商</t>
  </si>
  <si>
    <t>0903291765</t>
  </si>
  <si>
    <t>報修電號僅供參考-同通訊地址。太陽能光電電號0860100215/川邊高幹/31Y7/G1903/GB20 欠相/熔絲鏈開關脫落【聯絡電話(二)：0930769270】</t>
  </si>
  <si>
    <t>彰化縣二林鎮二溪路七段２巷３２８號１樓</t>
  </si>
  <si>
    <t>吳明聰、巫淂彥、鐘培棠、</t>
  </si>
  <si>
    <t>萬興高幹78Y#36用戶內線鍘刀開關燒損已會同確認，並告知用戶請合格水電承裝業者處理，電表另報再封印|到達現場時間2023/02/24 13:11</t>
  </si>
  <si>
    <t>G2702GE06</t>
  </si>
  <si>
    <t>0935897638</t>
  </si>
  <si>
    <t>C0812502912</t>
  </si>
  <si>
    <t>2023/02/24 11:38:00</t>
  </si>
  <si>
    <t>彰化縣和美鎮和頭路２５６巷３８９號平房</t>
  </si>
  <si>
    <t>用戶設備故障.致變壓器跳脫.排除後送電正常|到達現場時間2023/02/24 11:55</t>
  </si>
  <si>
    <t>G3636DE49</t>
  </si>
  <si>
    <t>0988802555</t>
  </si>
  <si>
    <t>用戶稱已試過總開關,僅手機.</t>
  </si>
  <si>
    <t>塗厝里</t>
  </si>
  <si>
    <t>C0812502911</t>
  </si>
  <si>
    <t>2023/02/24 11:27:00</t>
  </si>
  <si>
    <t>彰化縣埔鹽鄉成功段１０３４地號</t>
  </si>
  <si>
    <t>瓦瑤高幹#30 用戶內線開關故障已會同確認，電表另報再封印|到達現場時間2023/02/24 14:25</t>
  </si>
  <si>
    <t>G3012HD02</t>
  </si>
  <si>
    <t>0928667288</t>
  </si>
  <si>
    <t>郭小姐</t>
  </si>
  <si>
    <t>04865092663</t>
  </si>
  <si>
    <t>【聯絡電話(二)：0928667288(老闆娘林小姐)】</t>
  </si>
  <si>
    <t>C0812502910</t>
  </si>
  <si>
    <t>2023/02/24 11:24:00</t>
  </si>
  <si>
    <t>彰化縣二林鎮振興里民保巷５９１號（屋頂）</t>
  </si>
  <si>
    <t>樂庄高分1Y#2及1Y#7 FC熔絲鏈斷落更換後復送已恢復供電|到達現場時間2023/02/24 14:40</t>
  </si>
  <si>
    <t>G2406AD81</t>
  </si>
  <si>
    <t>此為參考電號,有2個太陽光電有問題,(1)電號08-54-4499-54-8欠相(2)電號08-54-4499-54-8電熔保險絲2相掉下來,僅有手機</t>
  </si>
  <si>
    <t>C0812502909</t>
  </si>
  <si>
    <t>2023/02/24 11:15:00</t>
  </si>
  <si>
    <t>彰化縣鹿港鎮永安二路９巷２弄６號１－４樓</t>
  </si>
  <si>
    <t>用戶來電稱供電正常|到達現場時間2023/02/24 11:20</t>
  </si>
  <si>
    <t>G2723GE39</t>
  </si>
  <si>
    <t>0920419975</t>
  </si>
  <si>
    <t>047775557</t>
  </si>
  <si>
    <t>【聯絡電話(二)：0920419975】</t>
  </si>
  <si>
    <t>永安里</t>
  </si>
  <si>
    <t>A0812003668</t>
  </si>
  <si>
    <t>2023/02/24 11:07:00</t>
  </si>
  <si>
    <t>彰化縣大城鄉魚寮路２６之１０、１１號屋頂</t>
  </si>
  <si>
    <t>H24596 工作停電|到達現場時間2023/02/24 11:13</t>
  </si>
  <si>
    <t>C0812502906</t>
  </si>
  <si>
    <t>2023/02/24 11:05:00</t>
  </si>
  <si>
    <t>彰化縣埔鹽鄉永樂村番金路９４－２０號１樓</t>
  </si>
  <si>
    <t>吳明聰、巫淂彥、鐘培棠、莊欣穎</t>
  </si>
  <si>
    <t>新樂高幹210Y#1高壓活電掩蔽分歧FC損壞更換|到達現場時間2023/02/24 11:36</t>
  </si>
  <si>
    <t>G2608CE07</t>
  </si>
  <si>
    <t>0932684232</t>
  </si>
  <si>
    <t>0922666303</t>
  </si>
  <si>
    <t>該地址前電桿上有東西掉落，目前現場完全無電。【聯絡電話(二)：0932684232】</t>
  </si>
  <si>
    <t>C0812502905</t>
  </si>
  <si>
    <t>2023/02/24 11:01:00</t>
  </si>
  <si>
    <t>彰化縣芳苑鄉漢寶園段１７７－６地號（詳見備註）</t>
  </si>
  <si>
    <t>接戶點脫落重新固定妥|到達現場時間2023/02/24 11:30</t>
  </si>
  <si>
    <t>G1713GB32</t>
  </si>
  <si>
    <t>0931633104</t>
  </si>
  <si>
    <t>048990786</t>
  </si>
  <si>
    <t>【聯絡電話(二)：0931633104】惠請協助查修，謝謝您。人不在現場，過去前請先電話聯繫</t>
  </si>
  <si>
    <t>2023/02/24 10:51:00</t>
  </si>
  <si>
    <t>彰化縣秀水鄉馬興段１２５３地號</t>
  </si>
  <si>
    <t>E02 電燈閃爍</t>
  </si>
  <si>
    <t>蔡星土、吳奇翰、許紹哲、</t>
  </si>
  <si>
    <t>低壓線N相接頭重新壓接，已處理妥。|到達現場時間2023/02/24 11:20</t>
  </si>
  <si>
    <t>G3424ED82</t>
  </si>
  <si>
    <t>0936318824</t>
  </si>
  <si>
    <t>頂番里</t>
  </si>
  <si>
    <t>C0812502902</t>
  </si>
  <si>
    <t>2023/02/24 10:47:00</t>
  </si>
  <si>
    <t>彰化縣芳苑鄉王功村育嬰巷８８號（桿號：７５Ｘ４５Ｘ２／Ｇ１５０２ＣＤ６７）</t>
  </si>
  <si>
    <t>王功高幹75X4X#2 鹽害引起火花，擇期安排礙子清洗。|到達現場時間2023/02/24 11:15</t>
  </si>
  <si>
    <t>G1502EB10</t>
  </si>
  <si>
    <t>0966735515</t>
  </si>
  <si>
    <t>趙先生</t>
  </si>
  <si>
    <t>惠請協助查修，謝謝您。 /  僅留一線電話</t>
  </si>
  <si>
    <t>W0806012646</t>
  </si>
  <si>
    <t>2023/02/24 10:37:00</t>
  </si>
  <si>
    <t>彰化縣竹塘鄉東陽路二段永吉巷４２號</t>
  </si>
  <si>
    <t>永安高幹107Y5Y#3 用戶開關跳脫，投入後供電正常。|到達現場時間2023/02/24 11:20</t>
  </si>
  <si>
    <t>K2076BC08</t>
  </si>
  <si>
    <t>0976478313</t>
  </si>
  <si>
    <t>C0812502901</t>
  </si>
  <si>
    <t>2023/02/24 10:38:00</t>
  </si>
  <si>
    <t>彰化縣鹿港鎮彰濱五路１段２９０巷５６號１樓</t>
  </si>
  <si>
    <t>桿上雜物清除完成|到達現場時間2023/02/24 10:55</t>
  </si>
  <si>
    <t>G2726AE45</t>
  </si>
  <si>
    <t>0963267977</t>
  </si>
  <si>
    <t>顏先生</t>
  </si>
  <si>
    <t>稱塑膠袋飛到電線桿上請人員處理 僅留手機</t>
  </si>
  <si>
    <t>C0812502900</t>
  </si>
  <si>
    <t>2023/02/24 10:32:00</t>
  </si>
  <si>
    <t>彰化縣福興鄉新生段桿號：陳高筆幹３３Ｘ３、座標Ｇ３０７１ＨＢ６９</t>
  </si>
  <si>
    <t>G04 變壓器冒煙或火花</t>
  </si>
  <si>
    <t>秀水服務所、</t>
  </si>
  <si>
    <t>【N1】經查現場供電正常。|到達現場時間2023/02/24 10:43</t>
  </si>
  <si>
    <t>秀水服務所</t>
  </si>
  <si>
    <t>G3017HB69</t>
  </si>
  <si>
    <t>0928385969</t>
  </si>
  <si>
    <t>此為農田，用戶稱今日凌晨4、5點左右時看到桿上變壓器及電線皆有火花，僅留一支手機。</t>
  </si>
  <si>
    <t>下犁村</t>
  </si>
  <si>
    <t>彰化縣大村鄉新興村（巷）３６號１Ｆ</t>
  </si>
  <si>
    <t>華俊、奈哲、宏益、議賢、諺暐</t>
  </si>
  <si>
    <t>貢旗高幹62X6X#14高壓活電掩蔽變壓器吊換(25KVA*1)|到達現場時間2023/02/24 08:55</t>
  </si>
  <si>
    <t>G4004DB38</t>
  </si>
  <si>
    <t>新興村</t>
  </si>
  <si>
    <t>C0812502897</t>
  </si>
  <si>
    <t>2023/02/24 10:06:00</t>
  </si>
  <si>
    <t>彰化縣鹿港鎮草港尾段１０３０地號</t>
  </si>
  <si>
    <t>山崙23z6x4低壓弛調完成|到達現場時間2023/02/24 10:30</t>
  </si>
  <si>
    <t>G2736FB41</t>
  </si>
  <si>
    <t>0919078955</t>
  </si>
  <si>
    <t>已請水電查修，稱三條斷一條，桿上有一條電線斷在上面，三相電無法使用，暫不影響交通【聯絡電話(二)：0919078955】</t>
  </si>
  <si>
    <t>2023/02/24 08:29:00</t>
  </si>
  <si>
    <t>彰化縣大村鄉新興村新興巷７－１９號１樓</t>
  </si>
  <si>
    <t>明聰、淂彥、國建、培棠、安燦</t>
  </si>
  <si>
    <t>貢旗高幹62X6X#8高壓活電掩蔽變壓器吊換(25KVA*1)|到達現場時間2023/02/24 08:56</t>
  </si>
  <si>
    <t>G4004BC58</t>
  </si>
  <si>
    <t>2023/02/24 09:15:00</t>
  </si>
  <si>
    <t>彰化縣芳苑鄉芳草路６７號</t>
  </si>
  <si>
    <t>王功高幹17-1X8X4Y#4 開關木橫擔不良已更換妥|到達現場時間2023/02/24 09:40</t>
  </si>
  <si>
    <t>G1801GA76</t>
  </si>
  <si>
    <t>劉先生</t>
  </si>
  <si>
    <t>0859454202</t>
  </si>
  <si>
    <t>C0812502885</t>
  </si>
  <si>
    <t>2023/02/24 09:19:00</t>
  </si>
  <si>
    <t>彰化縣鹿港鎮山崙里崙尾巷５９號</t>
  </si>
  <si>
    <t>接戶線接頭壓接完成|到達現場時間2023/02/24 09:35</t>
  </si>
  <si>
    <t>G2835FD77</t>
  </si>
  <si>
    <t>047717282</t>
  </si>
  <si>
    <t>0930131692</t>
  </si>
  <si>
    <t>用戶稱僅剩電燈會亮，其他皆無電，已確認過總開關【聯絡電話(二)：(04)7717282】</t>
  </si>
  <si>
    <t>C0812502884</t>
  </si>
  <si>
    <t>2023/02/24 09:06:00</t>
  </si>
  <si>
    <t>彰化縣大城鄉上興段８４２、８４３地號</t>
  </si>
  <si>
    <t>安東寮高幹9X#3 變壓器(50 KVA)一次側熔絲(10A )熔斷，已更換送電妥。|到達現場時間2023/02/24 09:35</t>
  </si>
  <si>
    <t>K1379FA45</t>
  </si>
  <si>
    <t>0903178775</t>
  </si>
  <si>
    <t>0955318775</t>
  </si>
  <si>
    <t>【聯絡電話(二)：0903178775】/稱:現場是養雞場，要求盡速處理 謝謝</t>
  </si>
  <si>
    <t>東城村</t>
  </si>
  <si>
    <t>C0812502883</t>
  </si>
  <si>
    <t>2023/02/24 08:52:00</t>
  </si>
  <si>
    <t>彰化縣二林鎮丈八斗段２４６－５地號</t>
  </si>
  <si>
    <t>西斗高幹23X3-1Y#7 接戶線斷已接妥|到達現場時間2023/02/24 09:25</t>
  </si>
  <si>
    <t>K2388DD20</t>
  </si>
  <si>
    <t>0911110651</t>
  </si>
  <si>
    <t>已經2天沒電了,已檢查過開關,洪先生在現場等待,僅有手機</t>
  </si>
  <si>
    <t>西斗里</t>
  </si>
  <si>
    <t>2023/02/24 08:33:00</t>
  </si>
  <si>
    <t>彰化縣伸港鄉null伸港鎮埤子墘段４３８地號</t>
  </si>
  <si>
    <t>樹藤碰觸接戶線，已修剪妥。|到達現場時間2023/02/24 08:50</t>
  </si>
  <si>
    <t>G3542CA55</t>
  </si>
  <si>
    <t>0987771753</t>
  </si>
  <si>
    <t>汴頭村</t>
  </si>
  <si>
    <t>C0812502882</t>
  </si>
  <si>
    <t>彰化縣秀水鄉馬興村和平巷１９號</t>
  </si>
  <si>
    <t>陳世明、謝景煌、許紹哲、</t>
  </si>
  <si>
    <t>青埔85Y8低2接戶線垂下弛度調整及接頭重新壓接，已處理妥。|到達現場時間2023/02/24 08:55</t>
  </si>
  <si>
    <t>G3527DB07</t>
  </si>
  <si>
    <t>047525751</t>
  </si>
  <si>
    <t>王先生稱接戶線斷落，在鄰居屋頂，家裡部分電器不能用，懇請盡快安全處理，僅留市話。</t>
  </si>
  <si>
    <t>彰化縣伸港鄉null神岡區新港段１１５８－９地號</t>
  </si>
  <si>
    <t>【C2】用戶進屋線不良，已告知用戶，請合格電氣承裝業改善。|到達現場時間2023/02/24 08:45</t>
  </si>
  <si>
    <t>G3347FC30</t>
  </si>
  <si>
    <t>0928360230</t>
  </si>
  <si>
    <t>大竹里</t>
  </si>
  <si>
    <t>2023/02/24 08:18:00</t>
  </si>
  <si>
    <t>銀山29~30、＃41</t>
  </si>
  <si>
    <t>星土偉文世明奇翰紹哲辰緯凱仁</t>
  </si>
  <si>
    <t>接線環裝設被覆罩2處4只及高壓拉線夾板裝設被覆罩6只，已處理妥。|到達現場時間2023/02/24 08:40</t>
  </si>
  <si>
    <t>C0812502881</t>
  </si>
  <si>
    <t>2023/02/24 08:14:00</t>
  </si>
  <si>
    <t>彰化縣彰化市向陽街１號１Ｆ</t>
  </si>
  <si>
    <t>杜偉文、吳奇翰、</t>
  </si>
  <si>
    <t>【O1】人孔蓋與蓋架不平，以橡皮墊改善妥。(G3925CA20-M)|到達現場時間2023/02/24 08:40</t>
  </si>
  <si>
    <t>G3925CA30</t>
  </si>
  <si>
    <t>0932543703</t>
  </si>
  <si>
    <t>用戶稱孔蓋未墊妥有聲響,請單位協助,謝謝</t>
  </si>
  <si>
    <t>向陽里</t>
  </si>
  <si>
    <t>2023/02/24 08:11:00</t>
  </si>
  <si>
    <t>好管47低壓線弛調完成|到達現場時間2023/02/24 08:41</t>
  </si>
  <si>
    <t>2023/02/24 08:09:00</t>
  </si>
  <si>
    <t>彰化縣福興鄉null管嶼段粘厝小段５６０－２９地號</t>
  </si>
  <si>
    <t>【C4】用戶用電超載，自備開關過負荷跳脫，投入後正常。|到達現場時間2023/02/24 08:40</t>
  </si>
  <si>
    <t>G2220HE03</t>
  </si>
  <si>
    <t>2023/02/24 08:10:00</t>
  </si>
  <si>
    <t>彰化縣芳苑鄉沙山段１１３－１地號</t>
  </si>
  <si>
    <t>永興高幹16-1X#4 H型接頭不良已重新壓接妥|到達現場時間2023/02/24 08:30</t>
  </si>
  <si>
    <t>K1295ED29</t>
  </si>
  <si>
    <t>0919838623</t>
  </si>
  <si>
    <t>C0812502879</t>
  </si>
  <si>
    <t>2023/02/24 08:04:00</t>
  </si>
  <si>
    <t>彰化縣芳苑鄉草湖段２１８２之內地號</t>
  </si>
  <si>
    <t>文津高幹37X4X#10 接戶點不良已重新壓接妥|到達現場時間2023/02/24 08:30</t>
  </si>
  <si>
    <t>K1894DD93</t>
  </si>
  <si>
    <t>0930069345</t>
  </si>
  <si>
    <t>豬舍無電，需保溫設備、恐失溫造成損失請先處理，僅手機:0930069345</t>
  </si>
  <si>
    <t>C0812502878</t>
  </si>
  <si>
    <t>2023/02/24 07:45:00</t>
  </si>
  <si>
    <t>接戶線斷線接續完成|到達現場時間2023/02/24 08:00</t>
  </si>
  <si>
    <t>用戶稱外線斷掉無電，魚塭【聯絡電話(二)：0928996315】</t>
  </si>
  <si>
    <t>C0812502877</t>
  </si>
  <si>
    <t>2023/02/24 07:34:00</t>
  </si>
  <si>
    <t>彰化縣彰化市福興路桿號：銀芬３３＊２７</t>
  </si>
  <si>
    <t>市區C班、</t>
  </si>
  <si>
    <t>竹子靠近高壓線及變壓器，已修剪處理妥。（7＊3平方公尺）|到達現場時間2023/02/24 08:50</t>
  </si>
  <si>
    <t>G5020DB25</t>
  </si>
  <si>
    <t>0919815531</t>
  </si>
  <si>
    <t>047381098</t>
  </si>
  <si>
    <t>用戶通報於彰化市福興路上，桿號：銀芬33*27。有竹子卡到電線【聯絡電話(二)：0919815531】</t>
  </si>
  <si>
    <t>舊社村</t>
  </si>
  <si>
    <t>C0812502876</t>
  </si>
  <si>
    <t>2023/02/24 06:59:00</t>
  </si>
  <si>
    <t>彰化縣福興鄉彰鹿路七段５５８巷７６號前</t>
  </si>
  <si>
    <t>鹽害閃絡現象，已聯絡並告知用戶|到達現場時間2023/02/24 07:05</t>
  </si>
  <si>
    <t>G2821CE28</t>
  </si>
  <si>
    <t>047775251</t>
  </si>
  <si>
    <t>0921788504</t>
  </si>
  <si>
    <t>【聯絡電話(二)：(04)7775251】</t>
  </si>
  <si>
    <t>龍山里</t>
  </si>
  <si>
    <t>2023/02/24 06:40:00</t>
  </si>
  <si>
    <t>G2721ED81</t>
  </si>
  <si>
    <t>開關操作|到達現場時間2023/02/24 06:50</t>
  </si>
  <si>
    <t>2023/02/24 05:49:00</t>
  </si>
  <si>
    <t>1.彰美#1~#61 線路巡視及路燈白放巡查。 2.彰美＃5  ＃5X3X5X1  等2處蔓藤清除、清運、低壓紮線脫落綁紮2處。|到達現場時間2023/02/24 06:15</t>
  </si>
  <si>
    <t>高健耀、劉家銓</t>
  </si>
  <si>
    <t>1.中寮#1~#75  竹園#1~#35線路巡視及路燈白放巡查。 2.竹園#3礙子脫落綁紮。|到達現場時間2023/02/24 06:10</t>
  </si>
  <si>
    <t>C0812502875</t>
  </si>
  <si>
    <t>2023/02/24 05:40:00</t>
  </si>
  <si>
    <t>彰化縣溪湖鎮員鹿路一段２５３號前</t>
  </si>
  <si>
    <t>黃耀田、楊英智、譚劭丞、</t>
  </si>
  <si>
    <t>溪東高幹#41-1 連接接戶線破皮短路包紮， 另請線巡設計更改線路|到達現場時間2023/02/24 06:00</t>
  </si>
  <si>
    <t>G3500FB86</t>
  </si>
  <si>
    <t>048826168</t>
  </si>
  <si>
    <t>中竹里</t>
  </si>
  <si>
    <t>C0812502874</t>
  </si>
  <si>
    <t>2023/02/24 04:47:00</t>
  </si>
  <si>
    <t>彰化縣鹿港鎮思源路３０７巷２號１樓</t>
  </si>
  <si>
    <t>接頭點檢及包紮|到達現場時間2023/02/24 05:10</t>
  </si>
  <si>
    <t>G2824FA04</t>
  </si>
  <si>
    <t>0917375216</t>
  </si>
  <si>
    <t>聽到爆響聲後停電，僅留手機</t>
  </si>
  <si>
    <t>C0812502873</t>
  </si>
  <si>
    <t>2023/02/24 03:53:00</t>
  </si>
  <si>
    <t>彰化縣福興鄉番花路一段２２９號（加水站附近）</t>
  </si>
  <si>
    <t>【N1】經查現場供電正常。|到達現場時間2023/02/24 04:14</t>
  </si>
  <si>
    <t>G3414BC93</t>
  </si>
  <si>
    <t>0972352137</t>
  </si>
  <si>
    <t>電線上有吱吱聲</t>
  </si>
  <si>
    <t>福安村</t>
  </si>
  <si>
    <t>2023/02/24 01:30:00</t>
  </si>
  <si>
    <t>彰化縣芳苑鄉新復路４號</t>
  </si>
  <si>
    <t>高銀昆、李冠民、魏民羽、施仁傑、</t>
  </si>
  <si>
    <t>川邊高幹86Y15X10Y#3，高壓線絕緣不良洩漏，礙子不良更換送電妥|到達現場時間2023/02/24 01:30</t>
  </si>
  <si>
    <t>G2007AC04</t>
  </si>
  <si>
    <t>C0812502872</t>
  </si>
  <si>
    <t>2023/02/24 01:51:00</t>
  </si>
  <si>
    <t>彰化縣大村鄉大崙路１６號</t>
  </si>
  <si>
    <t>C08 桿線設備出現異聲</t>
  </si>
  <si>
    <t>陳宏誠、林宜明、劉瑞源、</t>
  </si>
  <si>
    <t>金崙高幹#118  高壓線破皮包紮。|到達現場時間2023/02/24 02:24</t>
  </si>
  <si>
    <t>G3707CB90</t>
  </si>
  <si>
    <t>0975563596</t>
  </si>
  <si>
    <t>僅留手機  0910-801120、04-8525339</t>
  </si>
  <si>
    <t>陝西村</t>
  </si>
  <si>
    <t>C0812502871</t>
  </si>
  <si>
    <t>2023/02/24 00:22:00</t>
  </si>
  <si>
    <t>彰化縣二林鎮北平里北安街１１３號前</t>
  </si>
  <si>
    <t>魏民羽、施仁傑、廖錦祥</t>
  </si>
  <si>
    <t>南環高幹16-1Y#11，鹽塵燃燒，己現場告知用戶悉知，請主辦安排礙子清洗。|到達現場時間2023/02/23 23:36</t>
  </si>
  <si>
    <t>K1889CD34</t>
  </si>
  <si>
    <t>0925072378</t>
  </si>
  <si>
    <t>0955072183</t>
  </si>
  <si>
    <t>用戶通報於此地址前發生桿線火花，並有異響聲。【聯絡電話(二)：0925072378】</t>
  </si>
  <si>
    <t>北平里</t>
  </si>
  <si>
    <t>2023/02/23 23:00:00</t>
  </si>
  <si>
    <t>和厝13</t>
  </si>
  <si>
    <t>路燈開關更換|到達現場時間2023/02/23 23:20</t>
  </si>
  <si>
    <t>0932950266</t>
  </si>
  <si>
    <t>2023/02/24 00:00:00</t>
  </si>
  <si>
    <t>高銀昆、李冠民、</t>
  </si>
  <si>
    <t>夜間線路加強防竊巡視及夜間觀測，桿號：永興三高分1~37號，線路巡視正常，但礙子需要清洗。|到達現場時間2023/02/24 00:25</t>
  </si>
  <si>
    <t>C0812502870</t>
  </si>
  <si>
    <t>2023/02/23 23:22:00</t>
  </si>
  <si>
    <t>彰化縣二林鎮趙甲里新殿巷１８１號</t>
  </si>
  <si>
    <t>豐後高幹21X23X#2，鹽塵燃燒，己現場告知用戶悉知，請主辦安排礙子清洗。。|到達現場時間2023/02/23 23:35</t>
  </si>
  <si>
    <t>K2193BB4382</t>
  </si>
  <si>
    <t>0909962887</t>
  </si>
  <si>
    <t>048952571</t>
  </si>
  <si>
    <t>電線桿礙子不時有火花，因在園區內請撥市話(04)8952571再進入搶修，請單位協助【聯絡電話(二)：0909962887】</t>
  </si>
  <si>
    <t>W0806012645</t>
  </si>
  <si>
    <t>2023/02/23 22:35:00</t>
  </si>
  <si>
    <t>彰化縣芳苑鄉新復路二段５１２巷５９號１樓</t>
  </si>
  <si>
    <t>G2007AB02</t>
  </si>
  <si>
    <t>許靜宜先生</t>
  </si>
  <si>
    <t>0937764722</t>
  </si>
  <si>
    <t>C0812502869</t>
  </si>
  <si>
    <t>彰化縣竹塘鄉安樂路３３號</t>
  </si>
  <si>
    <t>顏銘宏、劉記瑜</t>
  </si>
  <si>
    <t>新廣高分#23，低壓線破皮包紮處理|到達現場時間2023/02/23 22:47</t>
  </si>
  <si>
    <t>K2776ED75</t>
  </si>
  <si>
    <t>0979838772</t>
  </si>
  <si>
    <t>胡先生</t>
  </si>
  <si>
    <t>048970209</t>
  </si>
  <si>
    <t>【聯絡電話(二)：0979838772】</t>
  </si>
  <si>
    <t>樹腳村</t>
  </si>
  <si>
    <t>2023/02/24 02:05:00</t>
  </si>
  <si>
    <t>彰化縣大村鄉加錫二巷</t>
  </si>
  <si>
    <t>黃耀田、楊英智、</t>
  </si>
  <si>
    <t>金錫86~120  夜間防竊導線巡查|到達現場時間2023/02/24 02:05</t>
  </si>
  <si>
    <t>彰化縣芳苑鄉草湖段５－３２９９地號</t>
  </si>
  <si>
    <t>川邊高幹86Y15X#7，鹽塵害粉塵燃燒，請主辦安排礙子清洗。|到達現場時間2023/02/23 22:35</t>
  </si>
  <si>
    <t>0954160511</t>
  </si>
  <si>
    <t>C0812502868</t>
  </si>
  <si>
    <t>2023/02/23 22:06:00</t>
  </si>
  <si>
    <t>彰化縣鹿港鎮永泰路８１號</t>
  </si>
  <si>
    <t>鹽害閃絡現象，已聯絡並告知用戶|到達現場時間2023/02/23 22:10</t>
  </si>
  <si>
    <t>G2624GE96</t>
  </si>
  <si>
    <t>047781271</t>
  </si>
  <si>
    <t>0970951518</t>
  </si>
  <si>
    <t>【聯絡電話(二)：(04)7781271】</t>
  </si>
  <si>
    <t>2023/02/23 21:51:00</t>
  </si>
  <si>
    <t>茂盛#1~#38 十茂#1~#39</t>
  </si>
  <si>
    <t>夜間防竊巡視</t>
  </si>
  <si>
    <t>茂盛#1~#38 十茂#1~#39 導線防竊巡視。|到達現場時間2023/02/23 22:20</t>
  </si>
  <si>
    <t>2023/02/23 20:50:00</t>
  </si>
  <si>
    <t>溝草1</t>
  </si>
  <si>
    <t>配合要求書HW022301饋線轉供，開關操作|到達現場時間2023/02/23 20:50</t>
  </si>
  <si>
    <t>2023/02/23 21:20:00</t>
  </si>
  <si>
    <t>彰化縣鹿港鎮復國街１５１巷２１號一樓</t>
  </si>
  <si>
    <t>路燈線路不良安全暫處理|到達現場時間2023/02/23 21:45</t>
  </si>
  <si>
    <t>G2722EA06</t>
  </si>
  <si>
    <t>0989351463</t>
  </si>
  <si>
    <t>泰興里</t>
  </si>
  <si>
    <t>C0812502867</t>
  </si>
  <si>
    <t>2023/02/23 21:21:00</t>
  </si>
  <si>
    <t>彰化縣鹿港鎮棋盤巷５６－１０號跟５６－３號</t>
  </si>
  <si>
    <t>鹽害閃絡現象，已聯絡並告知用戶|到達現場時間2023/02/23 21:30</t>
  </si>
  <si>
    <t>G3224HB95</t>
  </si>
  <si>
    <t>0906535959</t>
  </si>
  <si>
    <t>047766236</t>
  </si>
  <si>
    <t>用戶稱今天已跳電第九次，包含棋盤巷５６－１０號跟56-3號都是(共兩顆電錶)，請協處謝謝【聯絡電話(二)：0906535959】</t>
  </si>
  <si>
    <t>C0812502866</t>
  </si>
  <si>
    <t>2023/02/23 21:15:00</t>
  </si>
  <si>
    <t>彰化縣伸港鄉彰新路七段４５０巷１３０－４號</t>
  </si>
  <si>
    <t>鹽害閃絡現象，已聯絡並告知用戶|到達現場時間2023/02/23 21:25</t>
  </si>
  <si>
    <t>G3546CD80</t>
  </si>
  <si>
    <t>0921396491</t>
  </si>
  <si>
    <t>0986681788</t>
  </si>
  <si>
    <t>桿線火花.異聲，黃先生【聯絡電話(二)：0921396491】</t>
  </si>
  <si>
    <t>大庭里</t>
  </si>
  <si>
    <t>2023/02/23 21:10:00</t>
  </si>
  <si>
    <t>彰化縣大城鄉台西村許厝巷１７號</t>
  </si>
  <si>
    <t>電表有異聲</t>
  </si>
  <si>
    <t>台西高幹#61-1，接戶線接頭不良，接頭重新壓接處理。|到達現場時間2023/02/23 21:40</t>
  </si>
  <si>
    <t>K0676FA68</t>
  </si>
  <si>
    <t>0966642341</t>
  </si>
  <si>
    <t>C0812502865</t>
  </si>
  <si>
    <t>2023/02/23 21:12:00</t>
  </si>
  <si>
    <t>彰化縣二林鎮柳仔溝段５１６號</t>
  </si>
  <si>
    <t>新樂高幹70X#23，用戶進屋線不良，已告知用戶，請合格電氣承裝業改善。|到達現場時間2023/02/23 21:27</t>
  </si>
  <si>
    <t>G2307EC66</t>
  </si>
  <si>
    <t>0936841394</t>
  </si>
  <si>
    <t>0912681795</t>
  </si>
  <si>
    <t>現場灌溉農田用，用戶稱可能欠相，因通知器無作用，因農天偏遠晚上較不方便過去，希望白天8點後再查修，請再電聯用戶約時，謝謝【主要先聯繫0912681795、聯絡電話(二)：0936841394】</t>
  </si>
  <si>
    <t>C0812502864</t>
  </si>
  <si>
    <t>彰化縣員林市復興六街與復興路交叉口</t>
  </si>
  <si>
    <t>經查為 輸電線路 溪湖分歧線 042、043、044 等處有異音， 將於上班時間通知中供一分隊。 已告知用戶|到達現場時間2023/02/23 21:20</t>
  </si>
  <si>
    <t>G4303BB58</t>
  </si>
  <si>
    <t>0923217150</t>
  </si>
  <si>
    <t>參考電號，用戶通報在復興六街與復興路交叉口，供電正常，擔心危險，請人員協助，僅手機。</t>
  </si>
  <si>
    <t>南興里</t>
  </si>
  <si>
    <t>C0812502863</t>
  </si>
  <si>
    <t>2023/02/23 20:48:00</t>
  </si>
  <si>
    <t>彰化縣芳苑鄉新生村草漢路草二段３５１號</t>
  </si>
  <si>
    <t>呂漢堂、林楷諺、顏銘宏、劉記瑜</t>
  </si>
  <si>
    <t>草漢高幹#70，鹽塵燃燒嚴重，請主辦安排礙子清洗。|到達現場時間2023/02/23 20:51</t>
  </si>
  <si>
    <t>0937299046</t>
  </si>
  <si>
    <t>0988262056</t>
  </si>
  <si>
    <t>目前看到有三支電桿有火花【聯絡電話(二)：0937299046】</t>
  </si>
  <si>
    <t>C0812502862</t>
  </si>
  <si>
    <t>2023/02/23 20:45:00</t>
  </si>
  <si>
    <t>彰化縣芳苑鄉草湖村功湖路１３５號</t>
  </si>
  <si>
    <t>崙腳高幹#9-1，鹽塵燃燒嚴重，請主辦安排礙子清洗。|到達現場時間2023/02/23 20:50</t>
  </si>
  <si>
    <t>G1901HB78</t>
  </si>
  <si>
    <t>0921659212</t>
  </si>
  <si>
    <t>048861161</t>
  </si>
  <si>
    <t>草湖國中圍牆有兩電桿有火花【聯絡電話(二)：0921659212】</t>
  </si>
  <si>
    <t>草湖村</t>
  </si>
  <si>
    <t>2023/02/23 20:15:00</t>
  </si>
  <si>
    <t>彰化縣秀水鄉雅興街９６巷５３號１樓</t>
  </si>
  <si>
    <t>馬興＃3X4TR一次套管鹽塵害引起洩漏火花、停電清潔處理妥。|到達現場時間2023/02/23 20:40</t>
  </si>
  <si>
    <t>G3525DA60</t>
  </si>
  <si>
    <t>0930878850</t>
  </si>
  <si>
    <t>2023/02/23 20:06:00</t>
  </si>
  <si>
    <t>饋線轉供</t>
  </si>
  <si>
    <t>黃厝高幹24Y#1  開關操作，饋線轉供。|到達現場時間2023/02/23 20:25</t>
  </si>
  <si>
    <t>G4509DB43黃厝高幹24Y#1</t>
  </si>
  <si>
    <t>C0812502861</t>
  </si>
  <si>
    <t>2023/02/23 20:03:00</t>
  </si>
  <si>
    <t>彰化縣線西鄉寓埔村中華路５４６號附近</t>
  </si>
  <si>
    <t>鹽害閃絡現象，已聯絡並告知用戶|到達現場時間2023/02/23 20:05</t>
  </si>
  <si>
    <t>G2941DA75</t>
  </si>
  <si>
    <t>0988013372</t>
  </si>
  <si>
    <t>參考電號，附近有根電桿有滋滋滋異聲且有冒火花，暫不影響供電，請協處謝謝(僅留手機)</t>
  </si>
  <si>
    <t>2023/02/23 20:02:00</t>
  </si>
  <si>
    <t>彰化縣大村鄉大村段９１７地號</t>
  </si>
  <si>
    <t>陳宏誠、林宜明、</t>
  </si>
  <si>
    <t>貢旗高幹31-1Y#2  路燈線接頭壓接|到達現場時間2023/02/23 20:26</t>
  </si>
  <si>
    <t>G4007BB87</t>
  </si>
  <si>
    <t>大村路燈包商許先生</t>
  </si>
  <si>
    <t>0936307182</t>
  </si>
  <si>
    <t>G4007CC12貢旗高幹31-1Y#3</t>
  </si>
  <si>
    <t>貢旗村</t>
  </si>
  <si>
    <t>C0812502860</t>
  </si>
  <si>
    <t>2023/02/23 19:52:00</t>
  </si>
  <si>
    <t>彰化縣鹿港鎮草中里草港巷１３７號</t>
  </si>
  <si>
    <t>鹽害閃絡現象，已聯絡並告知用戶|到達現場時間2023/02/23 20:03</t>
  </si>
  <si>
    <t>G3034AD58</t>
  </si>
  <si>
    <t>077719619</t>
  </si>
  <si>
    <t>0983974731</t>
  </si>
  <si>
    <t>【聯絡電話(二)：(07)7719619】</t>
  </si>
  <si>
    <t>線西村</t>
  </si>
  <si>
    <t>C0812502859</t>
  </si>
  <si>
    <t>2023/02/23 19:44:00</t>
  </si>
  <si>
    <t>彰化縣福興鄉福安段１０７９地號１－２樓</t>
  </si>
  <si>
    <t>管漢高幹55Y9Y#2，熔絲熔斷送電妥|到達現場時間2023/02/23 20:10</t>
  </si>
  <si>
    <t>G2213EA5707</t>
  </si>
  <si>
    <t>0935534721</t>
  </si>
  <si>
    <t>謝美惠</t>
  </si>
  <si>
    <t>047707603</t>
  </si>
  <si>
    <t>已檢測開關，無電請協助【聯絡電話(二)：0935534721】</t>
  </si>
  <si>
    <t>麥厝村</t>
  </si>
  <si>
    <t>2023/02/23 19:50:00</t>
  </si>
  <si>
    <t>彰化縣二林鎮廣興段１１８之４地號</t>
  </si>
  <si>
    <t>大溝高幹#50，電表底座燒損，由用戶自理，另報再封印。|到達現場時間2023/02/23 20:00</t>
  </si>
  <si>
    <t>K1782CA57</t>
  </si>
  <si>
    <t>0913531491</t>
  </si>
  <si>
    <t>C0812502858</t>
  </si>
  <si>
    <t>2023/02/23 19:40:00</t>
  </si>
  <si>
    <t>彰化縣鹿港鎮永安段２６７地號</t>
  </si>
  <si>
    <t>鹽害閃絡現象，已聯絡並告知用戶|到達現場時間2023/02/23 20:02</t>
  </si>
  <si>
    <t>G2928HE41</t>
  </si>
  <si>
    <t>0971262799</t>
  </si>
  <si>
    <t>參考電號，福鎰公司竹圍巷122號正對面鄰居稱有火花，請協助【聯絡電話(二)：0971262799】</t>
  </si>
  <si>
    <t>草中里</t>
  </si>
  <si>
    <t>2023/02/23 19:27:00</t>
  </si>
  <si>
    <t>芳漢高幹#146，接頭點檢及壓接包紮|到達現場時間2023/02/23 20:30</t>
  </si>
  <si>
    <t>C0812502857</t>
  </si>
  <si>
    <t>2023/02/23 19:31:00</t>
  </si>
  <si>
    <t>彰化縣芳苑鄉草崙路６７巷６９號</t>
  </si>
  <si>
    <t>崙腳高幹52X#12，鹽塵燃燒嚴重，造成草湖S/S IS24 N相旗標，崙腳高幹52X#1熔絲熔斷，更換後送電妥。請主辦安排礙子清洗。|到達現場時間2023/02/23 20:00</t>
  </si>
  <si>
    <t>G1802CD16</t>
  </si>
  <si>
    <t>0918311532</t>
  </si>
  <si>
    <t>048933406</t>
  </si>
  <si>
    <t>【聯絡電話(二)：0918311532】多戶無電，有聽到報響</t>
  </si>
  <si>
    <t>C0812502856</t>
  </si>
  <si>
    <t>2023/02/23 19:15:00</t>
  </si>
  <si>
    <t>彰化縣和美鎮北安路１６２號１樓</t>
  </si>
  <si>
    <t>湖內高幹98X1，接戶線壓接包紮|到達現場時間2023/02/23 20:10</t>
  </si>
  <si>
    <t>G3644GB26</t>
  </si>
  <si>
    <t>0905558062</t>
  </si>
  <si>
    <t>騎士差點摔倒，請盡快處理，僅手機</t>
  </si>
  <si>
    <t>龍井區</t>
  </si>
  <si>
    <t>麗水里</t>
  </si>
  <si>
    <t>2023/02/23 15:05:00</t>
  </si>
  <si>
    <t>下溪墘高分8X7</t>
  </si>
  <si>
    <t>下溪墘高分8X7 架空地線紮線脫落，已重新綁紮妥|到達現場時間2023/02/23 15:30</t>
  </si>
  <si>
    <t>C0812502855</t>
  </si>
  <si>
    <t>2023/02/23 18:25:00</t>
  </si>
  <si>
    <t>彰化縣福興鄉麥厝街７１－１６號１Ｆ右邊</t>
  </si>
  <si>
    <t>鹽害閃絡現象.已告知用戶知悉.並安排礙子清洗工作|到達現場時間2023/02/23 18:45</t>
  </si>
  <si>
    <t>G2215BA08</t>
  </si>
  <si>
    <t>0921360878</t>
  </si>
  <si>
    <t>047701077</t>
  </si>
  <si>
    <t>用戶稱每一個接頭輪流出火花輪流出火花【聯絡電話(二)：0921360878】</t>
  </si>
  <si>
    <t>2023/02/23 16:44:00</t>
  </si>
  <si>
    <t>彰化縣大城鄉潭墘段３９４地號</t>
  </si>
  <si>
    <t>蕭家旺、董柏新</t>
  </si>
  <si>
    <t>頂山高分40X16X#5 鹽害引起洩露電流，擇期安排礙子清洗。|到達現場時間2023/02/23 17:20</t>
  </si>
  <si>
    <t>K1474ED93</t>
  </si>
  <si>
    <t>0932340313</t>
  </si>
  <si>
    <t>2023/02/23 15:00:00</t>
  </si>
  <si>
    <t>西港高幹11</t>
  </si>
  <si>
    <t>蕭家旺、董柏新、王振宇</t>
  </si>
  <si>
    <t>西港高幹#11 低壓線斷已接妥|到達現場時間2023/02/23 15:25</t>
  </si>
  <si>
    <t>2023/02/23 16:08:00</t>
  </si>
  <si>
    <t>彰化縣大城鄉和寮段７８９地號</t>
  </si>
  <si>
    <t>菜寮高幹73Y#7 現場電號為89-4250-00 N相接頭不良已重新壓接妥|到達現場時間2023/02/23 16:35</t>
  </si>
  <si>
    <t>K1182GD27</t>
  </si>
  <si>
    <t>0952309203</t>
  </si>
  <si>
    <t>0928918886</t>
  </si>
  <si>
    <t>2023/02/23 15:50:00</t>
  </si>
  <si>
    <t>彰化縣芳苑鄉草湖段５－１５８７地號</t>
  </si>
  <si>
    <t>楊崇德、施勝傑</t>
  </si>
  <si>
    <t>建平高幹70X#16 接戶點斷已接妥|到達現場時間2023/02/23 16:10</t>
  </si>
  <si>
    <t>G2206CA06</t>
  </si>
  <si>
    <t>0955774344</t>
  </si>
  <si>
    <t>2023/02/23 14:45:00</t>
  </si>
  <si>
    <t>彰化縣芳苑鄉芳寶段１５８－４地號</t>
  </si>
  <si>
    <t>路平高幹16Y#2 接戶線斷已接妥|到達現場時間2023/02/23 15:05</t>
  </si>
  <si>
    <t>K1487BC50</t>
  </si>
  <si>
    <t>廖小姐</t>
  </si>
  <si>
    <t>0913363535</t>
  </si>
  <si>
    <t>路平村</t>
  </si>
  <si>
    <t>C0812502854</t>
  </si>
  <si>
    <t>2023/02/23 18:00:00</t>
  </si>
  <si>
    <t>彰化縣線西鄉下犁村（路）１２６－４號１樓門口外</t>
  </si>
  <si>
    <t>現場無發現，報案人外出家人無法確認|到達現場時間2023/02/23 20:00</t>
  </si>
  <si>
    <t>電桿有出現爆響兩聲其中一條電線斷裂，現場用電正常</t>
  </si>
  <si>
    <t>2023/02/23 12:34:00</t>
  </si>
  <si>
    <t>彰化縣二林鎮萬合里萬合段３２號</t>
  </si>
  <si>
    <t>萬合高幹102X#7 會同用戶現場供電正常|到達現場時間2023/02/23 13:15</t>
  </si>
  <si>
    <t>K2593AE88</t>
  </si>
  <si>
    <t>0913524877</t>
  </si>
  <si>
    <t>萬合里</t>
  </si>
  <si>
    <t>2023/02/23 17:54:00</t>
  </si>
  <si>
    <t>彰化縣埔鹽鄉天盛村天盛一路１３９號</t>
  </si>
  <si>
    <t>吳明聰、張國建、蔣議賢、</t>
  </si>
  <si>
    <t>石埤高幹46X9X#2 接戶線斷落接續復舊|到達現場時間2023/02/23 19:09</t>
  </si>
  <si>
    <t>G2506GD98</t>
  </si>
  <si>
    <t>0919948693</t>
  </si>
  <si>
    <t>0928957258</t>
  </si>
  <si>
    <t>天盛村</t>
  </si>
  <si>
    <t>2023/02/23 15:30:00</t>
  </si>
  <si>
    <t>彰化縣芳苑鄉永興段１８４號</t>
  </si>
  <si>
    <t>永興高幹57Y#4 H型接頭不良已重新壓接妥|到達現場時間2023/02/23 15:55</t>
  </si>
  <si>
    <t>K1498AE34</t>
  </si>
  <si>
    <t>048936247</t>
  </si>
  <si>
    <t>0937257028</t>
  </si>
  <si>
    <t>2023/02/23 13:50:00</t>
  </si>
  <si>
    <t>彰化縣大城鄉台山段１５０７地號</t>
  </si>
  <si>
    <t>大城高幹#169 H型接頭不良已重新壓接妥|到達現場時間2023/02/23 14:15</t>
  </si>
  <si>
    <t>K1173FE53</t>
  </si>
  <si>
    <t>0932354887</t>
  </si>
  <si>
    <t>0985354827</t>
  </si>
  <si>
    <t>彰化縣溪湖鎮河東里車店路２１號１Ｆ</t>
  </si>
  <si>
    <t>莊欣穎、巫淂彥</t>
  </si>
  <si>
    <t>萬興高幹53X10Z#10~右低1 樹竹修剪與雜物清除(15M*3M)|到達現場時間2023/02/23 16:51</t>
  </si>
  <si>
    <t>G3000DC45</t>
  </si>
  <si>
    <t>大有村</t>
  </si>
  <si>
    <t>2023/02/23 13:10:00</t>
  </si>
  <si>
    <t>彰化縣芳苑鄉草湖段１７８地號</t>
  </si>
  <si>
    <t>草漢高幹52-1Y#9 開關木橫不良已更換妥|到達現場時間2023/02/23 13:35</t>
  </si>
  <si>
    <t>G2105EC02</t>
  </si>
  <si>
    <t>0913052989</t>
  </si>
  <si>
    <t>2023/02/23 14:30:00</t>
  </si>
  <si>
    <t>彰化縣芳苑鄉文津北段１９６地號</t>
  </si>
  <si>
    <t>興海高幹80X#10 用戶自備電纜不良已請用戶找合格水電妥善處理|到達現場時間2023/02/23 15:15</t>
  </si>
  <si>
    <t>K1798ED40</t>
  </si>
  <si>
    <t>0919749370</t>
  </si>
  <si>
    <t>2023/02/23 10:45:00</t>
  </si>
  <si>
    <t>彰化縣芳苑鄉漢寶園段５１之６８號</t>
  </si>
  <si>
    <t>崙腳高幹82Y7Y#6 接戶線斷已接妥|到達現場時間2023/02/23 11:05</t>
  </si>
  <si>
    <t>G1705DC88</t>
  </si>
  <si>
    <t>0978907201</t>
  </si>
  <si>
    <t>0978907211</t>
  </si>
  <si>
    <t>2023/02/23 17:08:00</t>
  </si>
  <si>
    <t>彰化縣彰化市埔陽街５８號２－４樓</t>
  </si>
  <si>
    <t>X01 欠費復電</t>
  </si>
  <si>
    <t>陳世明、吳奇翰、</t>
  </si>
  <si>
    <t>處理課通知欠費戶已至公司臨櫃繳費，復電妥。（電號：10－7724－26－0、10－7724－25－9）|到達現場時間2023/02/23 17:23</t>
  </si>
  <si>
    <t>G4124BC37</t>
  </si>
  <si>
    <t>延平里</t>
  </si>
  <si>
    <t>2023/02/23 11:20:00</t>
  </si>
  <si>
    <t>彰化縣大城鄉大城段６２６地號</t>
  </si>
  <si>
    <t>東港高幹#18 接戶線斷已接妥|到達現場時間2023/02/23 11:45</t>
  </si>
  <si>
    <t>K1178FC52</t>
  </si>
  <si>
    <t>0928459687</t>
  </si>
  <si>
    <t>西城村</t>
  </si>
  <si>
    <t>C0812502852</t>
  </si>
  <si>
    <t>2023/02/23 16:55:00</t>
  </si>
  <si>
    <t>彰化縣鹿港鎮山寮巷３９號</t>
  </si>
  <si>
    <t>接戶點脫落固定妥|到達現場時間2023/02/23 17:10</t>
  </si>
  <si>
    <t>G2937EA93</t>
  </si>
  <si>
    <t>0923556676</t>
  </si>
  <si>
    <t>黃乃富</t>
  </si>
  <si>
    <t>047566212</t>
  </si>
  <si>
    <t>接戶點疑似被勾到掉下來，接戶線下垂到地面，現場尚有電。【聯絡電話(二)：0923556676】</t>
  </si>
  <si>
    <t>2023/02/23 13:55:00</t>
  </si>
  <si>
    <t>08-60-1043-21-9</t>
  </si>
  <si>
    <t>光電戶欠相</t>
  </si>
  <si>
    <t>崙腳高幹30Y#4-1 熔絲斷已會同用戶送電妥|到達現場時間2023/02/23 14:35</t>
  </si>
  <si>
    <t>0982480652</t>
  </si>
  <si>
    <t>2023/02/23 16:34:00</t>
  </si>
  <si>
    <t>彰化縣埔鹽鄉埔打路５２－２號１樓</t>
  </si>
  <si>
    <t>吳明聰、張國建、蔣議賢</t>
  </si>
  <si>
    <t>昆崙高幹6Y#1路燈白放剪除(已通知埔鹽公所，公所建設課人員同意剪除)|到達現場時間2023/02/23 15:51</t>
  </si>
  <si>
    <t>G3306CC59</t>
  </si>
  <si>
    <t>埔鹽公所建設課陳先生</t>
  </si>
  <si>
    <t>2023/02/23 11:50:00</t>
  </si>
  <si>
    <t>彰化縣芳苑鄉信義村榮順路５號</t>
  </si>
  <si>
    <t>芳苑高幹191空Y#3 接戶點斷已接妥|到達現場時間2023/02/23 12:15</t>
  </si>
  <si>
    <t>K1194GB55</t>
  </si>
  <si>
    <t>芳中村</t>
  </si>
  <si>
    <t>2023/02/23 15:20:00</t>
  </si>
  <si>
    <t>彰化縣芳苑鄉芳墘段０９８３－００００地號</t>
  </si>
  <si>
    <t>永興高幹#70 接戶點斷已接妥|到達現場時間2023/02/23 15:35</t>
  </si>
  <si>
    <t>G1400BB43</t>
  </si>
  <si>
    <t>0988883092</t>
  </si>
  <si>
    <t>0910538601</t>
  </si>
  <si>
    <t>彰化縣二林鎮萬合段２８號</t>
  </si>
  <si>
    <t>劉永傑、張子元</t>
  </si>
  <si>
    <t>萬合高幹102X#7 接戶線斷已接妥|到達現場時間2023/02/23 11:40</t>
  </si>
  <si>
    <t>0956143113</t>
  </si>
  <si>
    <t>2023/02/23 09:52:00</t>
  </si>
  <si>
    <t>08-60-0515-01-4</t>
  </si>
  <si>
    <t>崙腳高幹82Y12Y#1 鹽害引起火花，另擇期安排礙子清洗|到達現場時間2023/02/23 11:45</t>
  </si>
  <si>
    <t>傅先生</t>
  </si>
  <si>
    <t>0933428864</t>
  </si>
  <si>
    <t>C0812502847</t>
  </si>
  <si>
    <t>2023/02/23 16:04:00</t>
  </si>
  <si>
    <t>彰化縣溪州鄉舊眉段７０號之５地號</t>
  </si>
  <si>
    <t>溪州服務所、</t>
  </si>
  <si>
    <t>H型接頭不良|到達現場時間2023/02/23 16:25</t>
  </si>
  <si>
    <t>溪州服務所</t>
  </si>
  <si>
    <t>K3679GA90</t>
  </si>
  <si>
    <t>0928521006</t>
  </si>
  <si>
    <t>0932546586</t>
  </si>
  <si>
    <t>用戶告知接戶點處有連接電線的鋁製設備分離，電線應有斷掉，導致欠相【聯絡電話(二)：0928521006】</t>
  </si>
  <si>
    <t>溪州鄉</t>
  </si>
  <si>
    <t>舊眉村</t>
  </si>
  <si>
    <t>2023/02/23 09:50:00</t>
  </si>
  <si>
    <t>興華高分16X6Y20低2</t>
  </si>
  <si>
    <t>路燈不亮</t>
  </si>
  <si>
    <t>興華高分16X6Y20低2 H型接頭不良已重新壓接妥|到達現場時間2023/02/23 10:25</t>
  </si>
  <si>
    <t>0937837860</t>
  </si>
  <si>
    <t>2023/02/23 16:02:00</t>
  </si>
  <si>
    <t>彰化縣秀水鄉下崙段４１１地號</t>
  </si>
  <si>
    <t>C01 電桿被撞</t>
  </si>
  <si>
    <t>郭華俊、鍾奈哲、鐘培棠</t>
  </si>
  <si>
    <t>金崙高幹#87 已派員查勘確認為電信桿非公司設備電桿並通報秀水分駐所|到達現場時間2023/02/23 16:14</t>
  </si>
  <si>
    <t>G3709AA30</t>
  </si>
  <si>
    <t>秀水S/C</t>
  </si>
  <si>
    <t>2023/02/23 08:54:00</t>
  </si>
  <si>
    <t>彰化縣芳苑鄉永興村芳漢路永興段３４３號１樓</t>
  </si>
  <si>
    <t>永興高幹45-1X#1 變壓器( 100KVA)一次側熔絲(15A )熔斷，已更換送電妥。|到達現場時間2023/02/23 08:40</t>
  </si>
  <si>
    <t>K1397DE59</t>
  </si>
  <si>
    <t>0970382352</t>
  </si>
  <si>
    <t>0970382358</t>
  </si>
  <si>
    <t>2023/02/23 13:40:00</t>
  </si>
  <si>
    <t>新樂高幹70X#16 接戶線斷已接妥|到達現場時間2023/02/23 14:05</t>
  </si>
  <si>
    <t>2023/02/23 15:46:00</t>
  </si>
  <si>
    <t>李厝高幹#28(G3305HE35)</t>
  </si>
  <si>
    <t>李厝高幹#28 低壓線桿上雜物清除(椰子葉)|到達現場時間2023/02/23 16:20</t>
  </si>
  <si>
    <t>2023/02/23 15:25:00</t>
  </si>
  <si>
    <t>彰化縣埔鹽鄉三省段１２８－２地號</t>
  </si>
  <si>
    <t>吳明聰、張國建、蔣議賢、巫淂彥</t>
  </si>
  <si>
    <t>浸水高幹#59高壓活電掩蔽FC披覆罩加裝|到達現場時間2023/02/23 15:30</t>
  </si>
  <si>
    <t>G2807GC51</t>
  </si>
  <si>
    <t>新水村</t>
  </si>
  <si>
    <t>C0812502845</t>
  </si>
  <si>
    <t>2023/02/23 15:28:00</t>
  </si>
  <si>
    <t>彰化縣二林鎮新興段７０地號</t>
  </si>
  <si>
    <t>溝頭高幹80-1Y4Y#2 客服來電說用戶已找到原因不用派員前往|到達現場時間2023/02/23 15:38</t>
  </si>
  <si>
    <t>K1784FE80</t>
  </si>
  <si>
    <t>0961251011</t>
  </si>
  <si>
    <t>水電查修仍無電，僅留一支手機:0961251011</t>
  </si>
  <si>
    <t>王功漁港路</t>
  </si>
  <si>
    <t>芳苑鄉芳漢路王功段631巷配電場 路燈開關不良已更換妥|到達現場時間2023/02/23 10:20</t>
  </si>
  <si>
    <t>黃村長</t>
  </si>
  <si>
    <t>0932572263</t>
  </si>
  <si>
    <t>2023/02/23 09:00:00</t>
  </si>
  <si>
    <t>彰化縣芳苑鄉頂村上林路頂段２８５號</t>
  </si>
  <si>
    <t>頂部高幹#48 接戶線斷已接妥|到達現場時間2023/02/23 09:20</t>
  </si>
  <si>
    <t>K1390DB73</t>
  </si>
  <si>
    <t>梁小姐</t>
  </si>
  <si>
    <t>0919326263</t>
  </si>
  <si>
    <t>2023/02/23 14:36:00</t>
  </si>
  <si>
    <t>彰草26X1~X2 及26X7~X8</t>
  </si>
  <si>
    <t>杜偉文、謝景煌、陳世明、蕭凱仁、</t>
  </si>
  <si>
    <t>樹木靠近變壓器一次線修剪，已處理妥。（3＊6及3＊5平方公尺）|到達現場時間2023/02/23 14:51</t>
  </si>
  <si>
    <t>W0806012644</t>
  </si>
  <si>
    <t>2023/02/23 14:32:00</t>
  </si>
  <si>
    <t>彰化縣二水鄉員集路一段４３１號</t>
  </si>
  <si>
    <t>K5566CA69</t>
  </si>
  <si>
    <t>0989210360</t>
  </si>
  <si>
    <t>倡和村</t>
  </si>
  <si>
    <t>C0812502818</t>
  </si>
  <si>
    <t>2023/02/23 14:25:00</t>
  </si>
  <si>
    <t>用戶整地勾斷低壓線.已安全處理妥.現場無立即用電需求.待整地完成進行復舊|到達現場時間2023/02/23 14:35</t>
  </si>
  <si>
    <t>電線斷掉稱有電死狗</t>
  </si>
  <si>
    <t>2023/02/23 14:00:00</t>
  </si>
  <si>
    <t>彰化縣竹塘鄉竹林路二段３９－２１號１樓</t>
  </si>
  <si>
    <t>竹塘高幹#121 變壓器(100 KVA)一次側熔絲(15A )熔斷，已更換送電妥。|到達現場時間2023/02/23 14:30</t>
  </si>
  <si>
    <t>K2582DC68</t>
  </si>
  <si>
    <t>0928959888</t>
  </si>
  <si>
    <t>2023/02/23 14:07:00</t>
  </si>
  <si>
    <t>建寶＃15</t>
  </si>
  <si>
    <t>桿上異聲</t>
  </si>
  <si>
    <t>避雷器接地線破皮碰觸鐵件發出異聲，已包隔離妥。|到達現場時間2023/02/23 14:19</t>
  </si>
  <si>
    <t>宋先生</t>
  </si>
  <si>
    <t>0988492249</t>
  </si>
  <si>
    <t>C0812502817</t>
  </si>
  <si>
    <t>2023/02/23 14:03:00</t>
  </si>
  <si>
    <t>彰化縣福興鄉南興街５８號</t>
  </si>
  <si>
    <t>變壓器熔絲接觸不良更新完成|到達現場時間2023/02/23 14:30</t>
  </si>
  <si>
    <t>G2413FD70</t>
  </si>
  <si>
    <t>2023/02/23 13:59:00</t>
  </si>
  <si>
    <t>彰化縣芬園鄉大彰路一段５０巷９５號</t>
  </si>
  <si>
    <t>大彰高幹1Z19-2X#2~3 路燈線斷落接續復舊|到達現場時間2023/02/23 14:30</t>
  </si>
  <si>
    <t>G5200EB41</t>
  </si>
  <si>
    <t>0932594773</t>
  </si>
  <si>
    <t>大竹村</t>
  </si>
  <si>
    <t>彰化縣二林鎮儒林路一段988巷50弄30號及芳苑鄉芳草路文津段2號</t>
  </si>
  <si>
    <t>蕭家旺、董柏新、楊崇德、施勝傑</t>
  </si>
  <si>
    <t>彰化縣二林鎮儒林路一段988巷50弄30號及芳苑鄉芳草路文津段2號 現場無開挖|到達現場時間2023/02/23 14:00</t>
  </si>
  <si>
    <t>2023/02/23 13:06:00</t>
  </si>
  <si>
    <t>彰化縣彰化市彰興路一段１６５巷３２號平房</t>
  </si>
  <si>
    <t>謝景煌、陳世明、蕭凱仁、杜偉文、</t>
  </si>
  <si>
    <t>【T5】經會同用戶實測電壓正常。|到達現場時間2023/02/23 13:25</t>
  </si>
  <si>
    <t>G4532FA93</t>
  </si>
  <si>
    <t>(0911)837841</t>
  </si>
  <si>
    <t>0911837841</t>
  </si>
  <si>
    <t>三村里</t>
  </si>
  <si>
    <t>2023/02/23 13:03:00</t>
  </si>
  <si>
    <t>彰化縣秀水鄉雅興街４９號１樓</t>
  </si>
  <si>
    <t>蔡星土、許紹哲、吳奇翰、</t>
  </si>
  <si>
    <t>青埔57－1LBS開關一次線破皮包，已處理妥。|到達現場時間2023/02/23 13:27</t>
  </si>
  <si>
    <t>G3525AA09</t>
  </si>
  <si>
    <t>C0812502814</t>
  </si>
  <si>
    <t>2023/02/23 12:49:00</t>
  </si>
  <si>
    <t>彰化縣福興鄉元興段７８１地號</t>
  </si>
  <si>
    <t>接戶線弛條完成|到達現場時間2023/02/23 13:03</t>
  </si>
  <si>
    <t>G2315HD34</t>
  </si>
  <si>
    <t>047700430</t>
  </si>
  <si>
    <t>現場稻田，接戶線斷，垂在空中</t>
  </si>
  <si>
    <t>C0812502812</t>
  </si>
  <si>
    <t>2023/02/23 12:12:00</t>
  </si>
  <si>
    <t>彰化縣埤頭鄉崙南段２８５地號</t>
  </si>
  <si>
    <t>彰水高幹8-1Y4-1Y#7 樹木修剪妥|到達現場時間2023/02/23 13:25</t>
  </si>
  <si>
    <t>K3087EB20</t>
  </si>
  <si>
    <t>0987980108</t>
  </si>
  <si>
    <t>蘇先生</t>
  </si>
  <si>
    <t>0921306363</t>
  </si>
  <si>
    <t>樹木接觸電線，現場電壓不穩，惠請協助，謝謝。【聯絡電話(二)：0987980108】</t>
  </si>
  <si>
    <t>崙子村</t>
  </si>
  <si>
    <t>C0812502802</t>
  </si>
  <si>
    <t>2023/02/23 11:24:00</t>
  </si>
  <si>
    <t>彰化縣芳苑鄉草湖段桿號：興海高幹１３Ｙ５Ｘ２－１、座標：Ｇ１９００ＥＢ２０</t>
  </si>
  <si>
    <t>興海高幹13Y5X#2-1 該設備為用戶設備，已請用戶找合格水電承裝業改修。|到達現場時間2023/02/23 14:50</t>
  </si>
  <si>
    <t>G1900EB22</t>
  </si>
  <si>
    <t>0985905872</t>
  </si>
  <si>
    <t>太陽光電業者－鄧先生</t>
  </si>
  <si>
    <t>（此為參考電號）鄧先生稱桿上保險絲斷掉，太陽光電電表欠相，要求保險絲更換妥時先不要送電，請先電聯鄧先生，謝謝。【另留廖先生手機0905-365120】</t>
  </si>
  <si>
    <t>2023/02/23 10:55:00</t>
  </si>
  <si>
    <t>G4308AD40等2處</t>
  </si>
  <si>
    <t>電纜故障指示器裝設</t>
  </si>
  <si>
    <t>黃安燦、陳諺暐、</t>
  </si>
  <si>
    <t>G4308AD40 、G4308AE07等2處 電纜故障指示器裝設|到達現場時間2023/02/23 11:05</t>
  </si>
  <si>
    <t>C0812502800</t>
  </si>
  <si>
    <t>彰化縣線西鄉興農路９６巷４３號</t>
  </si>
  <si>
    <t>接戶線破皮包紮完成|到達現場時間2023/02/23 11:20</t>
  </si>
  <si>
    <t>G3241GA87</t>
  </si>
  <si>
    <t>0933467611</t>
  </si>
  <si>
    <t>電線出火花,爆響聲,昨天有跳電,目前供電正常,僅手機.</t>
  </si>
  <si>
    <t>什股村</t>
  </si>
  <si>
    <t>C0812502799</t>
  </si>
  <si>
    <t>彰化縣線西鄉線工南三街２號</t>
  </si>
  <si>
    <t>變壓器外殼變型.校正後可正常啟閉|到達現場時間2023/02/23 11:08</t>
  </si>
  <si>
    <t>G2742EC49</t>
  </si>
  <si>
    <t>047910299123</t>
  </si>
  <si>
    <t>用戶稱供電不穩常有跳電，經檢查應是座式方形綠色台電公司變壓器損壞造成，希望派員檢修，並請抵達時聯絡黃小姐，謝謝</t>
  </si>
  <si>
    <t>C0812502798</t>
  </si>
  <si>
    <t>2023/02/23 10:49:00</t>
  </si>
  <si>
    <t>彰化縣福興鄉永豐段１２１５地號</t>
  </si>
  <si>
    <t>接戶線脫落.已弛調完成|到達現場時間2023/02/23 11:10</t>
  </si>
  <si>
    <t>G2818HD91</t>
  </si>
  <si>
    <t>0931051332</t>
  </si>
  <si>
    <t>馬先生</t>
  </si>
  <si>
    <t>馬先生稱 報現場電號41-8205-19，電線斷落</t>
  </si>
  <si>
    <t>街尾里</t>
  </si>
  <si>
    <t>C0812502795</t>
  </si>
  <si>
    <t>2023/02/23 10:46:00</t>
  </si>
  <si>
    <t>彰化縣二林鎮萬興段３６６號</t>
  </si>
  <si>
    <t>新樂高幹103Z#25接戶線斷落弛調綁紮壓接復舊|到達現場時間2023/02/23 11:31</t>
  </si>
  <si>
    <t>G2408DD82</t>
  </si>
  <si>
    <t>0920850185</t>
  </si>
  <si>
    <t>用戶稱:外線斷掉垂空，致沒電，急灌溉，請儘快安排，僅留0920-850185</t>
  </si>
  <si>
    <t>2023/02/23 10:28:00</t>
  </si>
  <si>
    <t>汴頭83</t>
  </si>
  <si>
    <t>中性線脫落重綁妥|到達現場時間2023/02/23 10:50</t>
  </si>
  <si>
    <t>2023/02/23 10:21:00</t>
  </si>
  <si>
    <t>彰化縣二林鎮塗子崙段２１７之５５地號</t>
  </si>
  <si>
    <t>胡厝高幹182X#9  接戶線接戶點不良壓接處理|到達現場時間2023/02/23 10:35</t>
  </si>
  <si>
    <t>K2797DA61</t>
  </si>
  <si>
    <t>0911683280</t>
  </si>
  <si>
    <t>梅芳里</t>
  </si>
  <si>
    <t>C0812502788</t>
  </si>
  <si>
    <t>2023/02/23 10:06:00</t>
  </si>
  <si>
    <t>彰化縣溪湖鎮水源北街４８號１樓</t>
  </si>
  <si>
    <t>郭華俊、鍾奈哲、林宏益、鐘培棠、</t>
  </si>
  <si>
    <t>溪水高幹22X#2 高壓終端懸垂礙子異音處理|到達現場時間2023/02/23 10:35</t>
  </si>
  <si>
    <t>G3303FA46</t>
  </si>
  <si>
    <t>0955222595</t>
  </si>
  <si>
    <t>0963266808</t>
  </si>
  <si>
    <t>電線桿備發出吱吱吱的聲音，且還有閃藍色的火光(供電正常)【聯絡電話洪先生：0955222595 / 0963266808】</t>
  </si>
  <si>
    <t>2023/02/23 09:55:00</t>
  </si>
  <si>
    <t>彰化縣芳苑鄉芳崎段７９９地號</t>
  </si>
  <si>
    <t>陳冠勳、蔡孟賢、楊智翔</t>
  </si>
  <si>
    <t>芳街37Y1 FC不良更換，37Y1~2 高壓線斷已接妥，37Y4~6架空地線斷已接妥，37Y5 裝腳礙子不良更換妥|到達現場時間2023/02/23 10:20</t>
  </si>
  <si>
    <t>K1290EE12</t>
  </si>
  <si>
    <t>048984971</t>
  </si>
  <si>
    <t>彰化縣埔鹽鄉南新村好金路７２－４號</t>
  </si>
  <si>
    <t>郭華俊、鍾奈哲、鐘培棠、莊欣穎</t>
  </si>
  <si>
    <t>好金高幹55Z#7 高壓熔絲鏈開關劣化更換 好金高幹55Z#1 分岐開關熔絲熔斷更換送電妥|到達現場時間2023/02/23 09:58</t>
  </si>
  <si>
    <t>G2910HA51</t>
  </si>
  <si>
    <t>0938336085</t>
  </si>
  <si>
    <t>好修村</t>
  </si>
  <si>
    <t>2023/02/23 09:48:00</t>
  </si>
  <si>
    <t>彰化P/S周邊</t>
  </si>
  <si>
    <t>配合公司通訊處試挖現場會勘地下配電管線。|到達現場時間2023/02/23 09:39</t>
  </si>
  <si>
    <t>C0812502785</t>
  </si>
  <si>
    <t>2023/02/23 09:45:00</t>
  </si>
  <si>
    <t>彰化縣埤頭鄉周厝崙段桿號豐崙分３０</t>
  </si>
  <si>
    <t>豐崙高分#30 疑似洩露電流引起異音，到現場查看已無異音。|到達現場時間2023/02/23 10:55</t>
  </si>
  <si>
    <t>K3094FB84</t>
  </si>
  <si>
    <t>0939603088</t>
  </si>
  <si>
    <t>0980226439</t>
  </si>
  <si>
    <t>參考電號,稱在光復路176號對面,電桿異聲,桿號豐崙分30.【聯絡電話(二)：0939603088】</t>
  </si>
  <si>
    <t>豊崙村</t>
  </si>
  <si>
    <t>C0812502784</t>
  </si>
  <si>
    <t>2023/02/23 09:44:00</t>
  </si>
  <si>
    <t>彰化縣大城鄉上豐段６４２地號</t>
  </si>
  <si>
    <t>上寮高幹25Z#5 變壓器(25KVA)一次側熔絲(6 A )熔斷，已更換送電妥。|到達現場時間2023/02/23 10:30</t>
  </si>
  <si>
    <t>K1283GC98</t>
  </si>
  <si>
    <t>0934261123</t>
  </si>
  <si>
    <t>變電箱上有火星，惠請查修，謝謝。僅留手機:0934261123</t>
  </si>
  <si>
    <t>C0812502777</t>
  </si>
  <si>
    <t>2023/02/23 09:35:00</t>
  </si>
  <si>
    <t>彰化縣福興鄉南環路一段３５７號１Ｆ</t>
  </si>
  <si>
    <t>低壓接頭壓接包紮完成|到達現場時間2023/02/23 10:00</t>
  </si>
  <si>
    <t>G3019HC77</t>
  </si>
  <si>
    <t>047770336</t>
  </si>
  <si>
    <t>電號報修，僅留市話，稱昨晚廠外桿上變壓器接頭有異常火花，目前供電正常，惟擔心安全要求派查</t>
  </si>
  <si>
    <t>外埔村</t>
  </si>
  <si>
    <t>2023/02/23 08:10:00</t>
  </si>
  <si>
    <t>彰化縣芳苑鄉草湖段７６０地號</t>
  </si>
  <si>
    <t>川邊高幹41X#8 變壓器(25KVA)一次側熔絲(6A )熔斷，已更換送電妥。|到達現場時間2023/02/23 08:45</t>
  </si>
  <si>
    <t>G1903BE68</t>
  </si>
  <si>
    <t>0935389606</t>
  </si>
  <si>
    <t>2023/02/23 09:27:00</t>
  </si>
  <si>
    <t>嘉寶37y#13</t>
  </si>
  <si>
    <t>高壓導線破皮包紮完成|到達現場時間2023/02/23 09:52</t>
  </si>
  <si>
    <t>2023/02/23 09:25:00</t>
  </si>
  <si>
    <t>彰化縣和美鎮竹營里和頭路８８號一樓</t>
  </si>
  <si>
    <t>和美51.高壓導線破皮包紮妥|到達現場時間2023/02/23 09:50</t>
  </si>
  <si>
    <t>G3535CE98</t>
  </si>
  <si>
    <t>C0812502772</t>
  </si>
  <si>
    <t>2023/02/23 09:17:00</t>
  </si>
  <si>
    <t>彰化縣芳苑鄉新街村新西路４號（洪清泉村長辦公室對面）</t>
  </si>
  <si>
    <t>蕭家旺、董柏新、楊智翔</t>
  </si>
  <si>
    <t>新街高幹#56 接戶線斷已接妥|到達現場時間2023/02/23 09:55</t>
  </si>
  <si>
    <t>K1089EB11</t>
  </si>
  <si>
    <t>0972386235</t>
  </si>
  <si>
    <t>048985028</t>
  </si>
  <si>
    <t>電線斷地上、有火花，(04)8985028，(04)8985028、【聯絡電話(二)：0972386235】</t>
  </si>
  <si>
    <t>新街村</t>
  </si>
  <si>
    <t>C0812502771</t>
  </si>
  <si>
    <t>2023/02/23 09:15:00</t>
  </si>
  <si>
    <t>彰化縣線西鄉育英路１６８號２樓</t>
  </si>
  <si>
    <t>【C4】用戶用電超載，自備開關過負荷跳脫，投入後正常。|到達現場時間2023/02/23 09:30</t>
  </si>
  <si>
    <t>G3039CD74</t>
  </si>
  <si>
    <t>0901435155</t>
  </si>
  <si>
    <t>育英路168號對面，用戶稱桿上昨天晚上約7點發現有花火(現在沒有)，目前變壓器有燒損狀況，用戶欠相</t>
  </si>
  <si>
    <t>W0806012643</t>
  </si>
  <si>
    <t>2023/02/23 09:01:00</t>
  </si>
  <si>
    <t>彰化縣秀水鄉三義巷１９弄７２號１－２樓</t>
  </si>
  <si>
    <t>【C3】用戶自備開關不良，已告知用戶，請合格電氣承裝業改善。|到達現場時間2023/02/23 09:16</t>
  </si>
  <si>
    <t>G3324BE41</t>
  </si>
  <si>
    <t>林鍇均小姐</t>
  </si>
  <si>
    <t>0906341511</t>
  </si>
  <si>
    <t>彰化縣福興鄉福南段１４８９地號</t>
  </si>
  <si>
    <t>【C4】用戶用電超載，自備開關過負荷跳脫，投入後正常。|到達現場時間2023/02/23 09:28</t>
  </si>
  <si>
    <t>G2320GC89</t>
  </si>
  <si>
    <t>0928920131</t>
  </si>
  <si>
    <t>二港村</t>
  </si>
  <si>
    <t>C0812502770</t>
  </si>
  <si>
    <t>彰化縣竹塘鄉長安段１４６４地號</t>
  </si>
  <si>
    <t>永安高幹95Y3Y#3 變壓器(25KVA)一次側熔絲(6A )熔斷，已更換送電妥。|到達現場時間2023/02/23 09:40</t>
  </si>
  <si>
    <t>K1977FA36</t>
  </si>
  <si>
    <t>0930811622</t>
  </si>
  <si>
    <t>048975171</t>
  </si>
  <si>
    <t>廖先生稱剛聽到爆響後，停電。【聯絡電話(二)：0930811622】</t>
  </si>
  <si>
    <t>2023/02/23 08:50:00</t>
  </si>
  <si>
    <t>彰化縣二林鎮華崙里二溪路七段１８５號１樓</t>
  </si>
  <si>
    <t>萬興高幹#82-1 TR熔絲熔斷更換送電妥|到達現場時間2023/02/23 09:05</t>
  </si>
  <si>
    <t>G2800BC57</t>
  </si>
  <si>
    <t>0939816221</t>
  </si>
  <si>
    <t>太平村</t>
  </si>
  <si>
    <t>2023/02/23 08:40:00</t>
  </si>
  <si>
    <t>彰化縣伸港鄉曾家路２０－９號２Ｆ</t>
  </si>
  <si>
    <t>樹藤碰觸導線，已修剪妥。|到達現場時間2023/02/23 09:01</t>
  </si>
  <si>
    <t>G3243CA31</t>
  </si>
  <si>
    <t>0972257021</t>
  </si>
  <si>
    <t>會有爆響接近樹木</t>
  </si>
  <si>
    <t>汴頭里</t>
  </si>
  <si>
    <t>2023/02/23 08:26:00</t>
  </si>
  <si>
    <t>彰化縣溪湖鎮大庭里崙腳路７號</t>
  </si>
  <si>
    <t>溪東高幹34-1Y7Z#2 電表底座燒損，由用戶自理，另報再封印。|到達現場時間2023/02/23 08:45</t>
  </si>
  <si>
    <t>K3599CE32</t>
  </si>
  <si>
    <t>0970301133</t>
  </si>
  <si>
    <t>C0812502767</t>
  </si>
  <si>
    <t>2023/02/23 08:25:00</t>
  </si>
  <si>
    <t>彰化縣芳苑鄉芳中村光華巷１９號／無電</t>
  </si>
  <si>
    <t>芳苑高幹191空Y#7 接戶線斷已接妥|到達現場時間2023/02/23 08:50</t>
  </si>
  <si>
    <t>K1194GC15</t>
  </si>
  <si>
    <t>0953666993</t>
  </si>
  <si>
    <t>048983173</t>
  </si>
  <si>
    <t>【聯絡電話(二)：0953666993】地址報修，稱外線斷，住家無電</t>
  </si>
  <si>
    <t>2023/02/23 08:21:00</t>
  </si>
  <si>
    <t>彰化縣福興鄉沿海路四段２５６號１－２Ｆ</t>
  </si>
  <si>
    <t>管嶼60熔絲接觸不良更換妥|到達現場時間2023/02/23 08:40</t>
  </si>
  <si>
    <t>G2518BC54</t>
  </si>
  <si>
    <t>0963181197</t>
  </si>
  <si>
    <t>W0806012642</t>
  </si>
  <si>
    <t>2023/02/23 08:19:00</t>
  </si>
  <si>
    <t>彰化縣竹塘鄉竹塘段１４９２地號</t>
  </si>
  <si>
    <t>土庫高幹41Y#11 H型接頭不良已重新壓接妥|到達現場時間2023/02/23 08:55</t>
  </si>
  <si>
    <t>K2479CB62</t>
  </si>
  <si>
    <t>0966766793</t>
  </si>
  <si>
    <t>桿上接頭不良 車不可到</t>
  </si>
  <si>
    <t>竹元村</t>
  </si>
  <si>
    <t>W0806012641</t>
  </si>
  <si>
    <t>2023/02/23 08:16:00</t>
  </si>
  <si>
    <t>彰化縣鹿港鎮山崙段７４９地號</t>
  </si>
  <si>
    <t>G2733CE25</t>
  </si>
  <si>
    <t>潤豐事業有限公司寶號</t>
  </si>
  <si>
    <t>0988283565</t>
  </si>
  <si>
    <t>C0812502766</t>
  </si>
  <si>
    <t>2023/02/23 08:14:00</t>
  </si>
  <si>
    <t>彰化縣秀水鄉三義巷１９弄６６號</t>
  </si>
  <si>
    <t>【H1】高壓分歧線路開關熔絲(     A*  )斷，已更換送電妥。|到達現場時間2023/02/23 06:40</t>
  </si>
  <si>
    <t>輸入停電紀錄表中</t>
  </si>
  <si>
    <t>0934013738</t>
  </si>
  <si>
    <t>報修電號僅供參考，陳先生稱電線斷落地上，僅留手機</t>
  </si>
  <si>
    <t>2023/02/23 08:11:00</t>
  </si>
  <si>
    <t>彰化縣鹿港鎮鹽埕段５９２地號</t>
  </si>
  <si>
    <t>【C4】用戶用電超載，自備開關過負荷跳脫，投入後正常。|到達現場時間2023/02/23 08:30</t>
  </si>
  <si>
    <t>G2627CB72</t>
  </si>
  <si>
    <t>0921274529</t>
  </si>
  <si>
    <t>2023/02/23 08:09:00</t>
  </si>
  <si>
    <t>彰化縣福興鄉元興段１０１７地號</t>
  </si>
  <si>
    <t>管漢13x6y6接戶線接頭補強壓接完成|到達現場時間2023/02/23 08:28</t>
  </si>
  <si>
    <t>G2414AD50</t>
  </si>
  <si>
    <t>許太太</t>
  </si>
  <si>
    <t>2023/02/23 08:08:00</t>
  </si>
  <si>
    <t>彰化縣鹿港鎮山崙段７４８地號</t>
  </si>
  <si>
    <t>崙尾67-1Y1 FC開關不良更換|到達現場時間2023/02/23 09:10</t>
  </si>
  <si>
    <t>G2733CE47</t>
  </si>
  <si>
    <t>2023/02/23 08:06:00</t>
  </si>
  <si>
    <t>彰化縣鹿港鎮草港尾段１８３－４地號</t>
  </si>
  <si>
    <t>接戶線接頭補強壓接完成|到達現場時間2023/02/23 08:30</t>
  </si>
  <si>
    <t>G2937AB01</t>
  </si>
  <si>
    <t>0931697133</t>
  </si>
  <si>
    <t>C0812502765</t>
  </si>
  <si>
    <t>2023/02/23 08:03:00</t>
  </si>
  <si>
    <t>彰化縣福興鄉番婆村彰鹿路六段３６５號前</t>
  </si>
  <si>
    <t>低壓接頭補強壓接完成|到達現場時間2023/02/23 08:30</t>
  </si>
  <si>
    <t>0900529655</t>
  </si>
  <si>
    <t>張太太</t>
  </si>
  <si>
    <t>047761081</t>
  </si>
  <si>
    <t>用戶通報於福興鄉番婆村彰鹿路六段３６５號前，發生桿線火花。【聯絡電話(二)：0900529655】</t>
  </si>
  <si>
    <t>番婆村</t>
  </si>
  <si>
    <t>C0812502764</t>
  </si>
  <si>
    <t>彰化縣二林鎮柳子溝段９４９地號</t>
  </si>
  <si>
    <t>樂庄高分6Y#3 高壓熔絲鏈開關劣化更換|到達現場時間2023/02/23 10:00</t>
  </si>
  <si>
    <t>G2406DB42</t>
  </si>
  <si>
    <t>0978952159</t>
  </si>
  <si>
    <t>0928382259</t>
  </si>
  <si>
    <t>用戶距離現場10分鐘，若需用戶過去，請提早聯絡【聯絡電話(二)：0978952159】</t>
  </si>
  <si>
    <t>C0812502763</t>
  </si>
  <si>
    <t>彰化縣福興鄉外埔巷５號（參考電號）</t>
  </si>
  <si>
    <t>【C3】用戶自備開關不良，已告知用戶。|到達現場時間2023/02/23 08:15</t>
  </si>
  <si>
    <t>G3317DD13</t>
  </si>
  <si>
    <t>0928668179</t>
  </si>
  <si>
    <t>047792631</t>
  </si>
  <si>
    <t>部分無電，馬達不會動。【聯絡電話(二)：0928668179】</t>
  </si>
  <si>
    <t>2023/02/23 07:59:00</t>
  </si>
  <si>
    <t>彰化縣二林鎮犁頭厝段２９８地號</t>
  </si>
  <si>
    <t>七戶高分26Y#8 接戶線斷已接妥|到達現場時間2023/02/23 08:20</t>
  </si>
  <si>
    <t>K2284AB20</t>
  </si>
  <si>
    <t>興華里</t>
  </si>
  <si>
    <t>C0812502762</t>
  </si>
  <si>
    <t>2023/02/23 07:48:00</t>
  </si>
  <si>
    <t>彰化縣大村鄉中山路三段２巷５５號</t>
  </si>
  <si>
    <t>郭華俊、鍾奈哲、鐘培棠、</t>
  </si>
  <si>
    <t>長厝高幹27Y#20 高壓礙子紮線脫落綁紮|到達現場時間2023/02/23 08:02</t>
  </si>
  <si>
    <t>G4309GB90</t>
  </si>
  <si>
    <t>0930091037</t>
  </si>
  <si>
    <t>聽到電桿上有出現劈劈啪啪的聲音,疑似是有漏電的情形,僅有手機</t>
  </si>
  <si>
    <t>村上村</t>
  </si>
  <si>
    <t>A0812003667</t>
  </si>
  <si>
    <t>2023/02/23 07:38:00</t>
  </si>
  <si>
    <t>彰化縣二林鎮大成路一段５５８號</t>
  </si>
  <si>
    <t>二林鎮大成路一段558號基督教醫院二林分院，高供戶自備發電機測試，AMI自動回報。|到達現場時間2023/02/23 07:40</t>
  </si>
  <si>
    <t>K1787HB42</t>
  </si>
  <si>
    <t>0905687183</t>
  </si>
  <si>
    <t>南光里</t>
  </si>
  <si>
    <t>C0812502761</t>
  </si>
  <si>
    <t>2023/02/23 07:34:00</t>
  </si>
  <si>
    <t>彰化縣溪州鄉溪林路２號</t>
  </si>
  <si>
    <t>【N2】巡視路燈正常。|到達現場時間2023/02/23 08:00</t>
  </si>
  <si>
    <t>K3478AA56</t>
  </si>
  <si>
    <t>048892813</t>
  </si>
  <si>
    <t>報修電號僅供參考，溪州鄉溪林路(舊路名)整排放亮，現為溪二路，桿號:路口處高幹，僅留市話謝謝</t>
  </si>
  <si>
    <t>溪州村</t>
  </si>
  <si>
    <t>C0812502760</t>
  </si>
  <si>
    <t>2023/02/23 07:32:00</t>
  </si>
  <si>
    <t>彰化縣秀水鄉義興村三義巷１９弄６５號前</t>
  </si>
  <si>
    <t>G3324CE30</t>
  </si>
  <si>
    <t>0907009029</t>
  </si>
  <si>
    <t>0930030629</t>
  </si>
  <si>
    <t>用戶通報於此地址前有電線斷落。【聯絡電話(二)：0907009029】</t>
  </si>
  <si>
    <t>W0806012640</t>
  </si>
  <si>
    <t>2023/02/23 07:25:00</t>
  </si>
  <si>
    <t>彰化縣秀水鄉三義巷１９弄６５號</t>
  </si>
  <si>
    <t>W0806012639</t>
  </si>
  <si>
    <t>2023/02/23 07:15:00</t>
  </si>
  <si>
    <t>彰化縣秀水鄉義興村（街）２６５號平房</t>
  </si>
  <si>
    <t>G3326AB89</t>
  </si>
  <si>
    <t>08-84-169086-9</t>
  </si>
  <si>
    <t>2023/02/23 06:20:00</t>
  </si>
  <si>
    <t>黃厝#24Y1</t>
  </si>
  <si>
    <t>線路轉供</t>
  </si>
  <si>
    <t>謝竣宇、 許承哲、</t>
  </si>
  <si>
    <t>黃厝#24Y1，線路轉供開關切換|到達現場時間2023/02/23 06:35</t>
  </si>
  <si>
    <t>2023/02/23 02:30:00</t>
  </si>
  <si>
    <t>外中#1~41</t>
  </si>
  <si>
    <t>王資斌、 曾阿加、</t>
  </si>
  <si>
    <t>外中#1~41，夜間防竊導線巡查|到達現場時間2023/02/23 02:45</t>
  </si>
  <si>
    <t>C0812502759</t>
  </si>
  <si>
    <t>2023/02/23 07:07:00</t>
  </si>
  <si>
    <t>彰化縣秀水鄉義興村三義巷６１號１Ｆ</t>
  </si>
  <si>
    <t>G3425AD55</t>
  </si>
  <si>
    <t>0911735759</t>
  </si>
  <si>
    <t>047616188</t>
  </si>
  <si>
    <t>多戶無電【聯絡電話(二)：0911735759】</t>
  </si>
  <si>
    <t>C0812502758</t>
  </si>
  <si>
    <t>2023/02/23 08:00:00</t>
  </si>
  <si>
    <t>彰化縣芳苑鄉漢寶村漢溪路１１６號</t>
  </si>
  <si>
    <t>【C3】用戶自備開關不良，已告知用戶，請合格電氣承裝業改善。|到達現場時間2023/02/23 08:30</t>
  </si>
  <si>
    <t>G2209DE60</t>
  </si>
  <si>
    <t>0936321833</t>
  </si>
  <si>
    <t>0936973408</t>
  </si>
  <si>
    <t>220V無電【聯絡電話(二)：0936321833】</t>
  </si>
  <si>
    <t>2023/02/23 06:09:00</t>
  </si>
  <si>
    <t>G4125 CB9292-O</t>
  </si>
  <si>
    <t>G4125 CB9292-O配電場清潔(雜物清除)，配電設備點檢，及電纜故障指示器加強裝設。共新裝設6只(S22、S72 280A*6只)|到達現場時間2023/02/23 06:30</t>
  </si>
  <si>
    <t>C0812502757</t>
  </si>
  <si>
    <t>2023/02/23 06:39:00</t>
  </si>
  <si>
    <t>彰化縣秀水鄉義興街１５１巷１２號２樓</t>
  </si>
  <si>
    <t>為秀水S/C轄區已在現場搶修|到達現場時間2023/02/23 06:50</t>
  </si>
  <si>
    <t>G3325CD91</t>
  </si>
  <si>
    <t>0937237561</t>
  </si>
  <si>
    <t>0983718378</t>
  </si>
  <si>
    <t>參考電號 提供桿號31Y28X1X3 G3324ED23【聯絡電話(二)：0937237561】</t>
  </si>
  <si>
    <t>2023/02/23 06:05:00</t>
  </si>
  <si>
    <t>G4621 BE9380-O</t>
  </si>
  <si>
    <t>許績輝、徐敬威</t>
  </si>
  <si>
    <t>G4621 BE9380-O配電場清潔(雜物清除)，配電設備點檢，及電纜故障指示器加強裝設。共新裝設6只(J11、J14 280A*6只)|到達現場時間2023/02/23 06:25</t>
  </si>
  <si>
    <t>2023/02/23 06:02:00</t>
  </si>
  <si>
    <t>南興#62</t>
  </si>
  <si>
    <t>林寬隆、陳彥廷</t>
  </si>
  <si>
    <t>南興#62 LBS高壓端子防護套脫落，已重新固定妥*3只。|到達現場時間2023/02/23 06:20</t>
  </si>
  <si>
    <t>2023/02/23 01:08:00</t>
  </si>
  <si>
    <t>花壇高幹(市巡服務區)、福山高幹全線</t>
  </si>
  <si>
    <t>導線防竊夜間巡視</t>
  </si>
  <si>
    <t>維卿、績輝、寬隆、志芳、彥廷、裕宏、敬威</t>
  </si>
  <si>
    <t>花壇高幹(市巡服務區#9~#36含分歧)、福山高幹全線(#1~#22含分歧)導線防止失竊，夜間線路巡視。|到達現場時間2023/02/23 01:30</t>
  </si>
  <si>
    <t>2023/02/23 06:26:00</t>
  </si>
  <si>
    <t>彰化縣和美鎮好修里西興路２２３巷１２５號１Ｆ</t>
  </si>
  <si>
    <t>高壓一次跳線加裝聚合礙子FUSE更換送電妥(伸德東21)|到達現場時間2023/02/23 06:48</t>
  </si>
  <si>
    <t>G3338FD59</t>
  </si>
  <si>
    <t>0931664910</t>
  </si>
  <si>
    <t>W0806012638</t>
  </si>
  <si>
    <t>2023/02/23 06:25:00</t>
  </si>
  <si>
    <t>彰化縣秀水鄉義興街１５１巷５２號１Ｆ</t>
  </si>
  <si>
    <t>秀水服務所、花壇服務所、</t>
  </si>
  <si>
    <t>G3324DC58</t>
  </si>
  <si>
    <t>王尊民先生</t>
  </si>
  <si>
    <t>0928388713</t>
  </si>
  <si>
    <t>C0812502756</t>
  </si>
  <si>
    <t>彰化縣秀水鄉義興村三義巷３１弄２３號１樓</t>
  </si>
  <si>
    <t>G3325GA07</t>
  </si>
  <si>
    <t>0952721173</t>
  </si>
  <si>
    <t>0932678368</t>
  </si>
  <si>
    <t>110無電、220有電。【聯絡電話(二)：0952721173】</t>
  </si>
  <si>
    <t>2023/02/23 05:58:00</t>
  </si>
  <si>
    <t>IS22饋線瞬跳</t>
  </si>
  <si>
    <t>CO動作</t>
  </si>
  <si>
    <t>盧明信、張佑丞</t>
  </si>
  <si>
    <t>趙甲高幹#12高供戶避雷器不良，分界點FC(65A)跳二相，引起饋線瞬跳，立即將高供戶分界點三相FC電源切離，並通知該用戶請電氣顧問公司派員改善。|到達現場時間2023/02/23 06:15</t>
  </si>
  <si>
    <t>2023/02/23 06:00:00</t>
  </si>
  <si>
    <t>福三2—78、永平72Y1-Y26-1</t>
  </si>
  <si>
    <t>陳建助、陳程遠</t>
  </si>
  <si>
    <t>低壓線弛調壓接、高壓跳線壓接#1防鹽高壓礙子不良更換(福三64)|到達現場時間2023/02/23 06:27</t>
  </si>
  <si>
    <t>C0812502755</t>
  </si>
  <si>
    <t>彰化縣二林鎮萬合段４１６地號</t>
  </si>
  <si>
    <t>萬合高幹65X#5架空線路鹽塵害嚴重，礙子有洩漏電流情形，已告知用戶將儘速辦理清洗。|到達現場時間2023/02/23 06:20</t>
  </si>
  <si>
    <t>K2396EB60</t>
  </si>
  <si>
    <t>0978365680</t>
  </si>
  <si>
    <t>薛小姐</t>
  </si>
  <si>
    <t>此電號前方電桿出現閃光(稱不是火花)，並發出劈啪劈啪的聲響，並有瞬停的情形，稱擔心爆炸希望盡速派員，僅留手機謝謝|手動併案</t>
  </si>
  <si>
    <t>A0812003666</t>
  </si>
  <si>
    <t>2023/02/23 05:57:00</t>
  </si>
  <si>
    <t>彰化縣二林鎮二溪路三段２４０號</t>
  </si>
  <si>
    <t>K2096DE2633</t>
  </si>
  <si>
    <t>048964800188</t>
  </si>
  <si>
    <t>A0812003665</t>
  </si>
  <si>
    <t>2023/02/23 05:39:00</t>
  </si>
  <si>
    <t>彰化縣芳苑鄉芳草路５３號（芳北段３６６．３６７．３７６．３７７地號）屋頂</t>
  </si>
  <si>
    <t>南原高幹59X#2-1光電高供戶避雷器不良引起分界點FC跳脫，已暫時將三相FC電源切離，待光電業者改善後再會同復電。|到達現場時間2023/02/23 05:55</t>
  </si>
  <si>
    <t>C0812502754</t>
  </si>
  <si>
    <t>2023/02/23 04:51:00</t>
  </si>
  <si>
    <t>彰化縣大城鄉和寮段２１０、２１１、２１２地號１－２Ｆ（豬舍）</t>
  </si>
  <si>
    <t>電壓不正常</t>
  </si>
  <si>
    <t>西城高幹20Y7Y2Y#1變壓器( 100 KVA)一次側熔絲(  15 A )筒接觸不良，已更換送電妥。|到達現場時間2023/02/23 05:15</t>
  </si>
  <si>
    <t>K1281EA92</t>
  </si>
  <si>
    <t>0912009890</t>
  </si>
  <si>
    <t>豬舍，發電機在運轉，鄰居不清楚，僅留手機謝謝</t>
  </si>
  <si>
    <t>2023/02/23 00:10:00</t>
  </si>
  <si>
    <t>鹿海1—46、鹿草1—64</t>
  </si>
  <si>
    <t>夜間巡查</t>
  </si>
  <si>
    <t>配電線路設備夜間巡查點檢。|到達現場時間2023/02/23 00:35</t>
  </si>
  <si>
    <t>C0812502753</t>
  </si>
  <si>
    <t>2023/02/23 01:05:00</t>
  </si>
  <si>
    <t>彰化縣大城鄉東城村大安路５０號</t>
  </si>
  <si>
    <t>東城高幹34X4X#2防鹽裝腳礙子不良，高壓分歧開關停電後，更換聚合礙子送電妥。|到達現場時間2023/02/23 01:10</t>
  </si>
  <si>
    <t>K1478BC79</t>
  </si>
  <si>
    <t>0928946660</t>
  </si>
  <si>
    <t>0988608812</t>
  </si>
  <si>
    <t>現在欠相【聯絡電話(二)：0928946660】</t>
  </si>
  <si>
    <t>2023/02/22 21:15:00</t>
  </si>
  <si>
    <t>彰化縣永靖鄉五汴段１０３地號</t>
  </si>
  <si>
    <t>楊沛偉、 黃建儒、</t>
  </si>
  <si>
    <t>永靖高幹#12，接戶線脫落固定|到達現場時間2023/02/22 21:25</t>
  </si>
  <si>
    <t>K4296BB76</t>
  </si>
  <si>
    <t>邱先生</t>
  </si>
  <si>
    <t>2023/02/23 00:05:00</t>
  </si>
  <si>
    <t>草東高幹1~138號</t>
  </si>
  <si>
    <t>夜間線路防竊巡視及夜間觀測</t>
  </si>
  <si>
    <t>草東高幹1~138號配電線路防竊巡視良好，礙子有洩漏電流情形需辦理清洗。|到達現場時間2023/02/23 00:20</t>
  </si>
  <si>
    <t>2023/02/23 00:00:00</t>
  </si>
  <si>
    <t>大城鄉東城村東平路518巷36號</t>
  </si>
  <si>
    <t>安東寮高幹22X#5防鹽裝腳礙子不良，高壓分歧開關停電後，更換聚合礙子及高壓被覆銅線送電妥。|到達現場時間2023/02/23 00:20</t>
  </si>
  <si>
    <t>0909570550</t>
  </si>
  <si>
    <t>2023/02/22 22:43:00</t>
  </si>
  <si>
    <t>新樂#103~215</t>
  </si>
  <si>
    <t>饋線舉旗</t>
  </si>
  <si>
    <t>新樂#103X2 N相舉旗，新樂#103X2~215線路巡視，查無異狀|到達現場時間2023/02/22 23:15</t>
  </si>
  <si>
    <t>2023/02/22 20:40:00</t>
  </si>
  <si>
    <t>彰化縣埔心鄉柳橋東路１０巷５號一樓</t>
  </si>
  <si>
    <t>經口高幹16空Y#2，中性線接頭劣化壓接處理|到達現場時間2023/02/22 20:55</t>
  </si>
  <si>
    <t>K4398CD67</t>
  </si>
  <si>
    <t>瓦南村</t>
  </si>
  <si>
    <t>2023/02/22 22:55:00</t>
  </si>
  <si>
    <t>溝草1、三嘉32、棋盤2、南勢4、鎮平2</t>
  </si>
  <si>
    <t>配合溝墘S/S#2MTR停電、出口桿LBS電源切開改現場、開關操作接頭點檢。|到達現場時間2023/02/22 22:55</t>
  </si>
  <si>
    <t>2023/02/22 21:55:00</t>
  </si>
  <si>
    <t>溝墘S/S#1MTR復電</t>
  </si>
  <si>
    <t>出口桿LBS自動化開關FTU電源投入改遙控。|到達現場時間2023/02/22 22:15</t>
  </si>
  <si>
    <t>2023/02/22 20:25:00</t>
  </si>
  <si>
    <t>東部#12Y1</t>
  </si>
  <si>
    <t>路燈閃爍</t>
  </si>
  <si>
    <t>王資斌、 曾阿加、 葉俊佑、</t>
  </si>
  <si>
    <t>東部#12Y1，中性線接頭劣化壓接處理|到達現場時間2023/02/22 20:35</t>
  </si>
  <si>
    <t>C0812502752</t>
  </si>
  <si>
    <t>2023/02/22 22:57:00</t>
  </si>
  <si>
    <t>彰化縣二林鎮二溪路七段桿號：萬興高幹７３．</t>
  </si>
  <si>
    <t>萬興高幹#73，高壓礙子異音處理，紮線重紮|到達現場時間2023/02/22 23:25</t>
  </si>
  <si>
    <t>G2700EA4577</t>
  </si>
  <si>
    <t>0989342543</t>
  </si>
  <si>
    <t>參考電號.用戶提供桿號:萬興高幹73.手機0989342543.電話04-8685889</t>
  </si>
  <si>
    <t>C0812502751</t>
  </si>
  <si>
    <t>2023/02/22 22:54:00</t>
  </si>
  <si>
    <t>彰化縣埤頭鄉豐崙村沙崙路５４８號</t>
  </si>
  <si>
    <t>沙崙高幹80空X7Y#2架空線路鹽塵害嚴重，礙子有洩漏電流情形，已告知用戶將儘速辦理清洗。|到達現場時間2023/02/22 23:10</t>
  </si>
  <si>
    <t>K3093EB55</t>
  </si>
  <si>
    <t>0912660180</t>
  </si>
  <si>
    <t>劉小姐(住戶)</t>
  </si>
  <si>
    <t>0975245236</t>
  </si>
  <si>
    <t>劉小姐(住戶)通報此地點桿上火花及焦味，未停電，煩請協處【聯絡電話(二)：0912660180】0975245236</t>
  </si>
  <si>
    <t>C0812502750</t>
  </si>
  <si>
    <t>2023/02/22 22:38:00</t>
  </si>
  <si>
    <t>彰化縣福興鄉沿海路四段２６０號</t>
  </si>
  <si>
    <t>鹽塵害另安排礙洗|到達現場時間2023/02/22 23:05</t>
  </si>
  <si>
    <t>G2518CC16</t>
  </si>
  <si>
    <t>0987297745</t>
  </si>
  <si>
    <t>047786263</t>
  </si>
  <si>
    <t>電號僅供參考，彰化縣福興鄉沿海路四段２６０號附近電線火花，一盞路燈不亮，【聯絡電話(二)：0987297745】</t>
  </si>
  <si>
    <t>C0812502749</t>
  </si>
  <si>
    <t>彰化縣福興鄉頂粘村東勢巷４之１０號一二樓</t>
  </si>
  <si>
    <t>鹽塵害另安排礙洗|到達現場時間2023/02/22 23:03</t>
  </si>
  <si>
    <t>G2417AB08</t>
  </si>
  <si>
    <t>0938588537</t>
  </si>
  <si>
    <t>邱小姐</t>
  </si>
  <si>
    <t>047801098</t>
  </si>
  <si>
    <t>住家前左邊，桿線上聽到噪音滋滋滋及火花，請協助 【聯絡電話(二)：0938588537】</t>
  </si>
  <si>
    <t>C0812502748</t>
  </si>
  <si>
    <t>2023/02/22 22:31:00</t>
  </si>
  <si>
    <t>彰化縣福興鄉福三路四段３９３號前</t>
  </si>
  <si>
    <t>鹽塵害另安排礙洗|到達現場時間2023/02/22 22:55</t>
  </si>
  <si>
    <t>G2620DE85</t>
  </si>
  <si>
    <t>0936965832</t>
  </si>
  <si>
    <t>電號僅供參考，彰化縣福興鄉福三路四段３９３號前，電桿上絕緣設備火花，目前供電正常，僅手機。</t>
  </si>
  <si>
    <t>C0812502747</t>
  </si>
  <si>
    <t>2023/02/22 22:25:00</t>
  </si>
  <si>
    <t>彰化縣芳苑鄉草崙路２９號（桿號：崙腳高幹３０Ｙ４－１　Ｇ１９０２ＡＥ５６）</t>
  </si>
  <si>
    <t>崙腳高幹30Y#4-1架空線路鹽塵害嚴重，礙子有洩漏電流情形，已告知用戶將儘速辦理清洗。|到達現場時間2023/02/22 22:40</t>
  </si>
  <si>
    <t>G1902AE89</t>
  </si>
  <si>
    <t>0988067939</t>
  </si>
  <si>
    <t>陳先生(附近住戶)</t>
  </si>
  <si>
    <t>0939823941</t>
  </si>
  <si>
    <t>陳先生(附近住戶)通報此地點桿號:崙腳高幹30Y4-1  G1902AE56桿上礙子有火花，未停電，煩請協處【聯絡電話(二)：0988067939】0939823941</t>
  </si>
  <si>
    <t>A0812003664</t>
  </si>
  <si>
    <t>2023/02/22 22:21:00</t>
  </si>
  <si>
    <t>彰化縣大城鄉南平路４６１巷３８弄４３號及４３之１號屋頂</t>
  </si>
  <si>
    <t>東港高幹7X5Y5X#1光電高供戶電纜終端接頭不良引起分界點FC跳脫，已暫時將三相FC電源切離，待光電業者改善後再會同復電。|到達現場時間2023/02/22 22:40</t>
  </si>
  <si>
    <t>2023-02-22 23:03:18 用戶再次報案</t>
  </si>
  <si>
    <t>A0812003663</t>
  </si>
  <si>
    <t>C0812502746</t>
  </si>
  <si>
    <t>2023/02/22 22:12:00</t>
  </si>
  <si>
    <t>彰化縣和美鎮七寮路２２號１樓</t>
  </si>
  <si>
    <t>鹽塵害已告知用戶|到達現場時間2023/02/22 22:35</t>
  </si>
  <si>
    <t>G3534EA92</t>
  </si>
  <si>
    <t>0933416558</t>
  </si>
  <si>
    <t>家外頭電桿有小火花，供電正常，僅手機。</t>
  </si>
  <si>
    <t>2023/02/22 21:10:00</t>
  </si>
  <si>
    <t>鹿草30X13Y10</t>
  </si>
  <si>
    <t>#1防鹽裝腳礙子不良更換。|到達現場時間2023/02/22 21:35</t>
  </si>
  <si>
    <t>2023/02/22 21:35:00</t>
  </si>
  <si>
    <t>ID25 東寮#19-1</t>
  </si>
  <si>
    <t>東寮#19-1 ABCN 旗標，ID25 饋線轄區線路巡視，查無異常|到達現場時間2023/02/22 21:55</t>
  </si>
  <si>
    <t>C0812502745</t>
  </si>
  <si>
    <t>2023/02/22 21:42:00</t>
  </si>
  <si>
    <t>彰化縣福興鄉員鹿路二段３６５巷７５弄２號好修高幹３１Ｙ９</t>
  </si>
  <si>
    <t>鹽塵害已告知用戶|到達現場時間2023/02/22 22:06</t>
  </si>
  <si>
    <t>G2720AC66</t>
  </si>
  <si>
    <t>0972023993</t>
  </si>
  <si>
    <t>稱電桿好修高幹31Y9上方礙子出火花.僅留手機0972023993</t>
  </si>
  <si>
    <t>菜園里</t>
  </si>
  <si>
    <t>C0812502744</t>
  </si>
  <si>
    <t>2023/02/22 21:37:00</t>
  </si>
  <si>
    <t>彰化縣鹿港鎮崙尾巷４８號</t>
  </si>
  <si>
    <t>鹽塵害另安排礙洗|到達現場時間2023/02/22 21:54</t>
  </si>
  <si>
    <t>G2835ED81</t>
  </si>
  <si>
    <t>0912138136</t>
  </si>
  <si>
    <t>047720699</t>
  </si>
  <si>
    <t>現場供電正常【聯絡電話(二)：0912138136】</t>
  </si>
  <si>
    <t>C0812502743</t>
  </si>
  <si>
    <t>2023/02/22 21:36:00</t>
  </si>
  <si>
    <t>彰化縣鹿港鎮南勢巷１－２９號１樓</t>
  </si>
  <si>
    <t>鹽塵害已告知用戶|到達現場時間2023/02/22 21:53</t>
  </si>
  <si>
    <t>G3131ED53</t>
  </si>
  <si>
    <t>0912967070</t>
  </si>
  <si>
    <t>目前有出現火花及異聲，用電正常，惠請協修，謝謝。僅留手機:0912967070</t>
  </si>
  <si>
    <t>C0812502742</t>
  </si>
  <si>
    <t>2023/02/22 21:26:00</t>
  </si>
  <si>
    <t>彰化縣鹿港鎮鹿和路一段４０９巷２１號</t>
  </si>
  <si>
    <t>高壓戶設備避雷器不良一次線剪除、FC開關更換一具(海埔8—1)|到達現場時間2023/02/22 21:50</t>
  </si>
  <si>
    <t>G2825CA85</t>
  </si>
  <si>
    <t>047775096100</t>
  </si>
  <si>
    <t>0987887089</t>
  </si>
  <si>
    <t>聽到爆響聲後無電，惠請查修，謝謝。【聯絡電話(二)：(04)7775096-100】</t>
  </si>
  <si>
    <t>C0812502741</t>
  </si>
  <si>
    <t>彰化縣和美鎮南雷路桿號：嘉佃２３Ｘ３，座標：Ｇ３５３０ＥＢ６８</t>
  </si>
  <si>
    <t>鹽塵害已告知用戶|到達現場時間2023/02/22 21:36</t>
  </si>
  <si>
    <t>G3530EC47</t>
  </si>
  <si>
    <t>0909127856</t>
  </si>
  <si>
    <t>周小姐</t>
  </si>
  <si>
    <t>電號僅供參考，彰化縣和美鎮南雷路２６０號附近電桿上有異聲，桿號:嘉佃23X3，座標:G3530EB68，僅手機。</t>
  </si>
  <si>
    <t>大霞里</t>
  </si>
  <si>
    <t>C0812502740</t>
  </si>
  <si>
    <t>彰化縣和美鎮和線路２６４號</t>
  </si>
  <si>
    <t>鹽塵害已告知用戶|到達現場時間2023/02/22 21:35</t>
  </si>
  <si>
    <t>G3336HC47</t>
  </si>
  <si>
    <t>0922269092</t>
  </si>
  <si>
    <t>李小姐</t>
  </si>
  <si>
    <t>0920757192</t>
  </si>
  <si>
    <t>冒煙及有火花，目前用電正常，惠請協修【聯絡電話(二)：0922269092】</t>
  </si>
  <si>
    <t>和西里</t>
  </si>
  <si>
    <t>2023/02/22 20:46:00</t>
  </si>
  <si>
    <t>鹿港鎮顏厝巷15—22號</t>
  </si>
  <si>
    <t>鹽塵害另安排礙洗(海埔27X6X4)|到達現場時間2023/02/22 21:07</t>
  </si>
  <si>
    <t>C0812502739</t>
  </si>
  <si>
    <t>2023/02/22 20:44:00</t>
  </si>
  <si>
    <t>彰化縣二林鎮振興里自由巷１０６１弄建２０１號１－２樓</t>
  </si>
  <si>
    <t>樂庄高分9-1Y#1，溼氣重，桿上設備鹽塵害造成火花，現場勘查無安全疑慮，已向用戶說明|到達現場時間2023/02/22 21:20</t>
  </si>
  <si>
    <t>G2406FA1703</t>
  </si>
  <si>
    <t>0970234576</t>
  </si>
  <si>
    <t>用戶稱目前用電尚正常，但火花有點大擔心周邊易燃物。僅留手機。</t>
  </si>
  <si>
    <t>W0806012637</t>
  </si>
  <si>
    <t>2023/02/22 20:38:00</t>
  </si>
  <si>
    <t>彰化縣福興鄉同安村菜園角段２８０號</t>
  </si>
  <si>
    <t>G2718AA47</t>
  </si>
  <si>
    <t>梁致維先生</t>
  </si>
  <si>
    <t>0928765470</t>
  </si>
  <si>
    <t>2023/02/22 20:19:00</t>
  </si>
  <si>
    <t>彰化縣芳苑鄉崙腳村中正路35號</t>
  </si>
  <si>
    <t>崙腳高幹73Y5號以後架空線路鹽塵害嚴重，礙子有洩漏電流情形，已告知用戶將儘速辦理清洗。|到達現場時間2023/02/22 20:30</t>
  </si>
  <si>
    <t>048933829</t>
  </si>
  <si>
    <t>C0812502738</t>
  </si>
  <si>
    <t>2023/02/22 20:20:00</t>
  </si>
  <si>
    <t>彰化縣福興鄉秀厝村秀安二１６２巷８７號</t>
  </si>
  <si>
    <t>熔絲更換鹽塵害另安排礙洗(好管23Y1)|到達現場時間2023/02/22 20:45</t>
  </si>
  <si>
    <t>G2618EB12</t>
  </si>
  <si>
    <t>0923224640</t>
  </si>
  <si>
    <t>沈先生</t>
  </si>
  <si>
    <t>047745112</t>
  </si>
  <si>
    <t>【聯絡電話(二)：0923224640】桿線火花，110V有電但220V疑似故障，路燈也沒亮</t>
  </si>
  <si>
    <t>C0812502737</t>
  </si>
  <si>
    <t>2023/02/22 19:54:00</t>
  </si>
  <si>
    <t>彰化縣鹿港鎮詔安里竹圍巷１６０號１樓</t>
  </si>
  <si>
    <t>鹽塵害另安排礙洗|到達現場時間2023/02/22 20:15</t>
  </si>
  <si>
    <t>G3028BD49</t>
  </si>
  <si>
    <t>0912317693</t>
  </si>
  <si>
    <t>047773842</t>
  </si>
  <si>
    <t>該址對面兩支電桿火花，目前用電正常【聯絡電話(二)：0912317693】</t>
  </si>
  <si>
    <t>2023/02/22 20:01:00</t>
  </si>
  <si>
    <t>彰化縣二林鎮外蘆竹塘段２３６－２０地號</t>
  </si>
  <si>
    <t>九塊厝高幹52Y#4防鹽裝腳礙子不良，高壓分歧開關停電後，更換聚合礙子送電妥。|到達現場時間2023/02/22 20:15</t>
  </si>
  <si>
    <t>K2084GA37</t>
  </si>
  <si>
    <t>0976107750</t>
  </si>
  <si>
    <t>C0812502736</t>
  </si>
  <si>
    <t>2023/02/22 19:22:00</t>
  </si>
  <si>
    <t>彰化縣福興鄉西勢街３７號</t>
  </si>
  <si>
    <t>鹽塵害已告知用戶|到達現場時間2023/02/22 19:45</t>
  </si>
  <si>
    <t>G2719DC34</t>
  </si>
  <si>
    <t>0937753269</t>
  </si>
  <si>
    <t>許小姐(住戶)</t>
  </si>
  <si>
    <t>許小姐(住戶)通報此地點桿上變壓器有火花，未停電，煩請協處 【聯絡電話(二)：0937753269】僅手機</t>
  </si>
  <si>
    <t>C0812502735</t>
  </si>
  <si>
    <t>2023/02/22 19:09:00</t>
  </si>
  <si>
    <t>彰化縣鹿港鎮山崙里崙尾巷１之３１號１樓</t>
  </si>
  <si>
    <t>鹽塵害另安排礙洗|到達現場時間2023/02/22 19:26</t>
  </si>
  <si>
    <t>G2834GD23</t>
  </si>
  <si>
    <t>047710188</t>
  </si>
  <si>
    <t>0931550861</t>
  </si>
  <si>
    <t>電號僅供參考，彰化縣鹿港鎮山崙里崙尾巷１之３１號前方聽到爆響聲，電筒有火花，目前供電正常，【聯絡電話(二)：(04)7710188】</t>
  </si>
  <si>
    <t>C0812502734</t>
  </si>
  <si>
    <t>2023/02/22 19:50:00</t>
  </si>
  <si>
    <t>彰化縣二林鎮豐田里田厝巷９號（詳見備註）</t>
  </si>
  <si>
    <t>高銀昆、李冠民、劉記瑜</t>
  </si>
  <si>
    <t>田厝高分18Z#6，鹽塵燃燒，己告知用戶，並請主辦安排礙子清洗。|到達現場時間2023/02/22 19:25</t>
  </si>
  <si>
    <t>K2192BA64</t>
  </si>
  <si>
    <t>0932545407</t>
  </si>
  <si>
    <t>林小姐</t>
  </si>
  <si>
    <t>0988807028</t>
  </si>
  <si>
    <t>用電狀況正常，該址對面變壓器冒火花【聯絡電話(二)：0932545407】</t>
  </si>
  <si>
    <t>豐田里</t>
  </si>
  <si>
    <t>W0806012636</t>
  </si>
  <si>
    <t>2023/02/22 19:02:00</t>
  </si>
  <si>
    <t>彰化縣福興鄉秀安二街１６２巷１２７號</t>
  </si>
  <si>
    <t>G2618ED33</t>
  </si>
  <si>
    <t>0933559057</t>
  </si>
  <si>
    <t>C0812502733</t>
  </si>
  <si>
    <t>2023/02/22 19:00:00</t>
  </si>
  <si>
    <t>彰化縣福興鄉頂粘村（街）４４３－９號</t>
  </si>
  <si>
    <t>鹽塵害另安排礙洗|到達現場時間2023/02/22 19:25</t>
  </si>
  <si>
    <t>G2117HD85</t>
  </si>
  <si>
    <t>0982980471</t>
  </si>
  <si>
    <t>手機0982980471.0982980473</t>
  </si>
  <si>
    <t>C0812502732</t>
  </si>
  <si>
    <t>2023/02/22 18:58:00</t>
  </si>
  <si>
    <t>彰化縣鹿港鎮頂草路二段３２號（詳見備註）</t>
  </si>
  <si>
    <t>鹽塵害已告知用戶|到達現場時間2023/02/22 19:15</t>
  </si>
  <si>
    <t>G3230GC11</t>
  </si>
  <si>
    <t>0939362858</t>
  </si>
  <si>
    <t>047711566</t>
  </si>
  <si>
    <t>(此為參考電號)桿線火花，也有發出噪音，提供桿號:頭崙高幹/15Y4/G3230GD14【聯絡電話(二)：0939362858】</t>
  </si>
  <si>
    <t>德興村</t>
  </si>
  <si>
    <t>C0812502731</t>
  </si>
  <si>
    <t>2023/02/22 18:57:00</t>
  </si>
  <si>
    <t>彰化縣和美鎮彰新路三段２２１巷桿號：竹圍高幹１１座標Ｇ３８３５ＨＢ１５．</t>
  </si>
  <si>
    <t>耀、銓+維卿、績輝、志芳、彥廷、裕宏、威</t>
  </si>
  <si>
    <t>經派員現場勘查，為竹園#11~#12架空地線弛度不足，強風吹拂偶會碰觸幹線(#477 XPW)，已暫加裝高壓防護線管隔離，另移責任班儘速設計改善。|到達現場時間2023/02/22 20:40</t>
  </si>
  <si>
    <t>G3934AD85</t>
  </si>
  <si>
    <t>047355184</t>
  </si>
  <si>
    <t>警員許先生</t>
  </si>
  <si>
    <t>參考電號.和美派處所通報.提供桿號:竹圍高幹11 座標G3835HB15.派處所電話04-7355184</t>
  </si>
  <si>
    <t>犁盛里</t>
  </si>
  <si>
    <t>P0012035464</t>
  </si>
  <si>
    <t>2023/02/22 18:50:00</t>
  </si>
  <si>
    <t>G3041AD6877</t>
  </si>
  <si>
    <t>鹽害閃絡現象，已告知用戶|到達現場時間2023/02/22 19:08</t>
  </si>
  <si>
    <t>辛亦竺</t>
  </si>
  <si>
    <t>0975208752</t>
  </si>
  <si>
    <t>電線竿上的電箱都有火花冒出</t>
  </si>
  <si>
    <t>C0812502729</t>
  </si>
  <si>
    <t>2023/02/22 18:49:00</t>
  </si>
  <si>
    <t>彰化縣鹿港鎮福崙街３２２巷８號</t>
  </si>
  <si>
    <t>已送電妥|到達現場時間2023/02/22 19:05</t>
  </si>
  <si>
    <t>G2935AD17</t>
  </si>
  <si>
    <t>0921721650</t>
  </si>
  <si>
    <t>0923669994</t>
  </si>
  <si>
    <t>參考電號，福崙街３２２巷8號，電線桿上電桶爆響後，多戶無電。【聯絡電話(二)：0921721650】</t>
  </si>
  <si>
    <t>C0812502728</t>
  </si>
  <si>
    <t>2023/02/22 19:48:00</t>
  </si>
  <si>
    <t>彰化縣埤頭鄉崙子段崙子小段１８７地號</t>
  </si>
  <si>
    <t>沙崙高幹#73變壓器二次側引下線不良，已更換送電妥。|到達現場時間2023/02/22 20:05</t>
  </si>
  <si>
    <t>K3092DB44</t>
  </si>
  <si>
    <t>0988316051</t>
  </si>
  <si>
    <t>C0812502727</t>
  </si>
  <si>
    <t>2023/02/22 18:48:00</t>
  </si>
  <si>
    <t>彰化縣鹿港鎮崙尾巷１２號</t>
  </si>
  <si>
    <t>鹽塵害另安排礙洗|到達現場時間2023/02/22 19:06</t>
  </si>
  <si>
    <t>G2835FB82</t>
  </si>
  <si>
    <t>0937776740</t>
  </si>
  <si>
    <t>稱聽到報想.電線出火花.僅留手機0937776740</t>
  </si>
  <si>
    <t>C0812502725</t>
  </si>
  <si>
    <t>2023/02/22 18:45:00</t>
  </si>
  <si>
    <t>彰化縣鹿港鎮崙尾巷２２１－１６０號１樓</t>
  </si>
  <si>
    <t>已處理妥|到達現場時間2023/02/22 19:07</t>
  </si>
  <si>
    <t>G2733BB73</t>
  </si>
  <si>
    <t>0908768868</t>
  </si>
  <si>
    <t>粘小姐</t>
  </si>
  <si>
    <t>0987700419</t>
  </si>
  <si>
    <t>現場為養雞場，請人員協助，【聯絡電話(二)：0908768868】</t>
  </si>
  <si>
    <t>C0812502724</t>
  </si>
  <si>
    <t>彰化縣芳苑鄉崙腳村中正路２８號陳文毅</t>
  </si>
  <si>
    <t>呂漢堂、林楷諺</t>
  </si>
  <si>
    <t>崙腳高幹73Y#9，桿上接頭不良，接頭己重新壓接處理。鹽塵害嚴重，請主辦安排礙子清洗。|到達現場時間2023/02/22 19:00</t>
  </si>
  <si>
    <t>G1704EE82</t>
  </si>
  <si>
    <t>0928439967</t>
  </si>
  <si>
    <t>用戶稱住宅前電桿有火花，目前供電尚正常。【聯絡電話(二)：(04)8933829】</t>
  </si>
  <si>
    <t>2023/02/22 18:44:00</t>
  </si>
  <si>
    <t>浮景55Y2</t>
  </si>
  <si>
    <t>非公司線路，安全暫拆除|到達現場時間2023/02/22 19:10</t>
  </si>
  <si>
    <t>外中派出所</t>
  </si>
  <si>
    <t>C0812502723</t>
  </si>
  <si>
    <t>彰化縣和美鎮永北路７號１樓</t>
  </si>
  <si>
    <t>鹽塵害另安排礙洗|到達現場時間2023/02/22 19:05</t>
  </si>
  <si>
    <t>G3540AA53</t>
  </si>
  <si>
    <t>0917078402</t>
  </si>
  <si>
    <t>稱外面電線感冒火花 僅留手機</t>
  </si>
  <si>
    <t>C0812502722</t>
  </si>
  <si>
    <t>2023/02/22 18:38:00</t>
  </si>
  <si>
    <t>彰化縣線西鄉中央路二段８９６巷１１１號１Ｆ（詳見備註）</t>
  </si>
  <si>
    <t>鹿和C班、鹿巡A班、</t>
  </si>
  <si>
    <t>鹽塵害另安排礙洗|到達現場時間2023/02/22 18:55</t>
  </si>
  <si>
    <t>G3041AD45</t>
  </si>
  <si>
    <t>048963508</t>
  </si>
  <si>
    <t>0921795199</t>
  </si>
  <si>
    <t>現場用電正常，稱113、115號有桿線火花，惠請協修，謝謝。【聯絡電話(二)：(04)8963508】</t>
  </si>
  <si>
    <t>北勢里</t>
  </si>
  <si>
    <t>C0812502721</t>
  </si>
  <si>
    <t>2023/02/22 18:22:00</t>
  </si>
  <si>
    <t>彰化縣線西鄉重振段１１０３地號</t>
  </si>
  <si>
    <t>已處理妥|到達現場時間2023/02/22 18:43</t>
  </si>
  <si>
    <t>G2840DC04</t>
  </si>
  <si>
    <t>0982657791</t>
  </si>
  <si>
    <t>047582259</t>
  </si>
  <si>
    <t>【聯絡電話(二)：0982657791】</t>
  </si>
  <si>
    <t>2023/02/22 18:20:00</t>
  </si>
  <si>
    <t>彰化縣福興鄉南環路三段９２號１樓</t>
  </si>
  <si>
    <t>已處理妥|到達現場時間2023/02/22 18:45</t>
  </si>
  <si>
    <t>G2617FE09</t>
  </si>
  <si>
    <t>047704302</t>
  </si>
  <si>
    <t>0932571538</t>
  </si>
  <si>
    <t>C0812502720</t>
  </si>
  <si>
    <t>彰化縣線西鄉沿海路二段１００號１樓</t>
  </si>
  <si>
    <t>鹽塵害另安排礙洗(伸線80X1)|到達現場時間2023/02/22 18:39</t>
  </si>
  <si>
    <t>G3040HE79</t>
  </si>
  <si>
    <t>047855577</t>
  </si>
  <si>
    <t>0935914309</t>
  </si>
  <si>
    <t>稱昨天通報火花處理後 今天又火花 【聯絡電話(二)：(04)7855577】</t>
  </si>
  <si>
    <t>C0812502719</t>
  </si>
  <si>
    <t>2023/02/22 18:16:00</t>
  </si>
  <si>
    <t>彰化縣福興鄉管厝街１之４５號</t>
  </si>
  <si>
    <t>鹽塵害另安排礙洗(管漢9)|到達現場時間2023/02/22 18:40</t>
  </si>
  <si>
    <t>047702799</t>
  </si>
  <si>
    <t>0932679300</t>
  </si>
  <si>
    <t>電號僅供參考，彰化縣福興鄉元興段７５５地號，管厝街１之４５號，有聽到爆響聲後設備火花，目前供電正常【聯絡電話(二)：(04)7702799】</t>
  </si>
  <si>
    <t>C0812502718</t>
  </si>
  <si>
    <t>2023/02/22 18:11:00</t>
  </si>
  <si>
    <t>彰化縣線西鄉中央路二段４５８號</t>
  </si>
  <si>
    <t>路燈全亮(線西45)|到達現場時間2023/02/22 18:32</t>
  </si>
  <si>
    <t>G3040HD40</t>
  </si>
  <si>
    <t>0968738728</t>
  </si>
  <si>
    <t>通報整條中央路二段路燈不亮。僅留手機。</t>
  </si>
  <si>
    <t>C0812502717</t>
  </si>
  <si>
    <t>彰化縣福興鄉秀厝村南環路三段５０號１樓</t>
  </si>
  <si>
    <t>已處理妥|到達現場時間2023/02/22 18:35</t>
  </si>
  <si>
    <t>G2618GB90</t>
  </si>
  <si>
    <t>047785118</t>
  </si>
  <si>
    <t>0939055985</t>
  </si>
  <si>
    <t>聽到聲響後附近都停電【聯絡電話(二)：(04)7785118】</t>
  </si>
  <si>
    <t>2023/02/22 18:10:00</t>
  </si>
  <si>
    <t>彰化縣鹿港鎮草港尾段２１８地號</t>
  </si>
  <si>
    <t>崙尾高分17Y#18-1，已送電妥|到達現場時間2023/02/22 18:25</t>
  </si>
  <si>
    <t>G2936CD36</t>
  </si>
  <si>
    <t>C0812502716</t>
  </si>
  <si>
    <t>2023/02/22 18:07:00</t>
  </si>
  <si>
    <t>彰化縣線西鄉寓埔路２２４－８號平房</t>
  </si>
  <si>
    <t>已處理妥|到達現場時間2023/02/22 18:25</t>
  </si>
  <si>
    <t>0912662212</t>
  </si>
  <si>
    <t>現場爆響後無電 僅手機</t>
  </si>
  <si>
    <t>C0812502715</t>
  </si>
  <si>
    <t>2023/02/22 17:59:00</t>
  </si>
  <si>
    <t>彰化縣線西鄉重興段２９０－１地號</t>
  </si>
  <si>
    <t>G3042FC71</t>
  </si>
  <si>
    <t>047582186</t>
  </si>
  <si>
    <t>用戶稱爸爸到場檢查後發現3相都無電，懇請單位處理，謝謝。(僅一支電話)</t>
  </si>
  <si>
    <t>W0806012635</t>
  </si>
  <si>
    <t>2023/02/22 17:53:00</t>
  </si>
  <si>
    <t>彰化縣線西鄉中央路二段７８８巷２３０號１樓</t>
  </si>
  <si>
    <t>G3042DB68</t>
  </si>
  <si>
    <t>林建邦先生</t>
  </si>
  <si>
    <t>0927275550</t>
  </si>
  <si>
    <t>W0806012634</t>
  </si>
  <si>
    <t>彰化縣線西鄉頂庄村１１３號</t>
  </si>
  <si>
    <t>G3142AC24</t>
  </si>
  <si>
    <t>林承霆先生</t>
  </si>
  <si>
    <t>0922621158</t>
  </si>
  <si>
    <t>2023/02/22 16:30:00</t>
  </si>
  <si>
    <t>彰化縣大城鄉楓港段１６６７地號</t>
  </si>
  <si>
    <t>電線垂落</t>
  </si>
  <si>
    <t>顏銘宏、施仁傑、廖錦祥</t>
  </si>
  <si>
    <t>台西高幹27Y#7，低壓線架不良更換，導線弛調及接頭壓接處理。|到達現場時間2023/02/22 16:55</t>
  </si>
  <si>
    <t>K0778DB57</t>
  </si>
  <si>
    <t>0906471914</t>
  </si>
  <si>
    <t>0916169579</t>
  </si>
  <si>
    <t>C0812502713</t>
  </si>
  <si>
    <t>2023/02/22 17:48:00</t>
  </si>
  <si>
    <t>彰化縣線西鄉曉陽路３５１號</t>
  </si>
  <si>
    <t>熔絲更換(下犁45X16)|到達現場時間2023/02/22 18:12</t>
  </si>
  <si>
    <t>G3237FA42</t>
  </si>
  <si>
    <t>0911112950</t>
  </si>
  <si>
    <t>047587168</t>
  </si>
  <si>
    <t>聽到很大的爆響聲後開始停電。【聯絡電話(二)：0911112950】</t>
  </si>
  <si>
    <t>C0812502712</t>
  </si>
  <si>
    <t>2023/02/22 17:47:00</t>
  </si>
  <si>
    <t>彰化縣福興鄉秀厝村秀安二街４５１號１Ｆ</t>
  </si>
  <si>
    <t>已處理妥|到達現場時間2023/02/22 18:13</t>
  </si>
  <si>
    <t>G2518CB75</t>
  </si>
  <si>
    <t>0918760128</t>
  </si>
  <si>
    <t>047700568</t>
  </si>
  <si>
    <t>變壓器爆響兩聲後無電【聯絡電話(二)：0918760128】</t>
  </si>
  <si>
    <t>C0812502711</t>
  </si>
  <si>
    <t>2023/02/22 17:37:00</t>
  </si>
  <si>
    <t>彰化縣線西鄉中央路三段１０８巷５１號</t>
  </si>
  <si>
    <t>已處理妥|到達現場時間2023/02/22 17:51</t>
  </si>
  <si>
    <t>G2942EA66</t>
  </si>
  <si>
    <t>047580759</t>
  </si>
  <si>
    <t>用戶稱爆響後無電 僅留市話</t>
  </si>
  <si>
    <t>W0806012633</t>
  </si>
  <si>
    <t>2023/02/22 17:33:00</t>
  </si>
  <si>
    <t>彰化縣線西鄉頂庄路１２７－５號</t>
  </si>
  <si>
    <t>G3042HB45</t>
  </si>
  <si>
    <t>0921533152</t>
  </si>
  <si>
    <t>C0812502710</t>
  </si>
  <si>
    <t>2023/02/22 17:26:00</t>
  </si>
  <si>
    <t>彰化縣線西鄉頂庄村（路）１７０－２０號１樓</t>
  </si>
  <si>
    <t>0921788322</t>
  </si>
  <si>
    <t>047587286</t>
  </si>
  <si>
    <t>電表相別：D，通報整棟欠相，林小姐：0921788322、04-7587286，林先生：0928385885</t>
  </si>
  <si>
    <t>C0812502709</t>
  </si>
  <si>
    <t>2023/02/22 17:25:00</t>
  </si>
  <si>
    <t>彰化縣伸港鄉全興路２０號</t>
  </si>
  <si>
    <t>熔絲更換|到達現場時間2023/02/22 17:50</t>
  </si>
  <si>
    <t>G3349BD54</t>
  </si>
  <si>
    <t>0988347135</t>
  </si>
  <si>
    <t>葉先生</t>
  </si>
  <si>
    <t>聽到爆響聲後無電，提供桿號:G3349BD54，惠請查修，謝謝。僅留一支手機:0988347135</t>
  </si>
  <si>
    <t>C0812502708</t>
  </si>
  <si>
    <t>2023/02/22 17:22:00</t>
  </si>
  <si>
    <t>彰化縣線西鄉頂庄路１２６－２號１樓</t>
  </si>
  <si>
    <t>蚵寮高幹42Z1，礙子不良更換送電妥|到達現場時間2023/02/22 17:50</t>
  </si>
  <si>
    <t>0923117079</t>
  </si>
  <si>
    <t>莊小姐</t>
  </si>
  <si>
    <t>047580105</t>
  </si>
  <si>
    <t>突然全無電【聯絡電話(二)：0923117079】</t>
  </si>
  <si>
    <t>W0806012632</t>
  </si>
  <si>
    <t>2023/02/22 17:03:00</t>
  </si>
  <si>
    <t>彰化縣伸港鄉東州路７２號一樓</t>
  </si>
  <si>
    <t>已加強巡視維護|到達現場時間2023/02/22 17:38</t>
  </si>
  <si>
    <t>G3342DE10</t>
  </si>
  <si>
    <t>吳玉萍小姐</t>
  </si>
  <si>
    <t>0919668376</t>
  </si>
  <si>
    <t>整條路 經常無預警停電幾秒後又來電.或持續間隔停電復電</t>
  </si>
  <si>
    <t>泉厝村</t>
  </si>
  <si>
    <t>C0812502707</t>
  </si>
  <si>
    <t>彰化縣伸港鄉全興村（路）５１－１５號</t>
  </si>
  <si>
    <t>全興高幹17X15Y5，分歧熔絲熔斷，巡視後送電妥|到達現場時間2023/02/22 17:40</t>
  </si>
  <si>
    <t>G3349ED41</t>
  </si>
  <si>
    <t>047988806</t>
  </si>
  <si>
    <t>0955932193</t>
  </si>
  <si>
    <t>參考電號，桿號：全興高幹17X15Y5 G3349CC32，上面保險絲脫落，現場欠相。【聯絡電話(二)：(04)7988806】</t>
  </si>
  <si>
    <t>2023/02/22 17:01:00</t>
  </si>
  <si>
    <t>彰化縣伸港鄉彰新路七段６０１巷２６號</t>
  </si>
  <si>
    <t>接頭點檢及包紮|到達現場時間2023/02/22 17:25</t>
  </si>
  <si>
    <t>G3445GC21</t>
  </si>
  <si>
    <t>0932677500</t>
  </si>
  <si>
    <t>C0812502726</t>
  </si>
  <si>
    <t>2023/02/22 16:59:00</t>
  </si>
  <si>
    <t>已送電|到達現場時間2023/02/22 18:08</t>
  </si>
  <si>
    <t>0939788486</t>
  </si>
  <si>
    <t>欠相,用戶急需用電,請速處理【聯絡電話(二)：0939788486】 | 2023-02-22 18:46:23 【聯絡電話(二)：0939788486】</t>
  </si>
  <si>
    <t>C0812502706</t>
  </si>
  <si>
    <t>2023/02/22 16:43:00</t>
  </si>
  <si>
    <t>彰化縣福興鄉粘厝小段１１４９地號</t>
  </si>
  <si>
    <t>謝慶高幹#157，開關重置|到達現場時間2023/02/22 17:05</t>
  </si>
  <si>
    <t>G2017BB60</t>
  </si>
  <si>
    <t>0932540818</t>
  </si>
  <si>
    <t>2023/02/22 16:42:00</t>
  </si>
  <si>
    <t>彰化縣彰化市田中路96巷36號</t>
  </si>
  <si>
    <t>高健耀、李政易</t>
  </si>
  <si>
    <t>第四台纜線下垂、已告知有線電視人員處理。|到達現場時間2023/02/22 17:20</t>
  </si>
  <si>
    <t>047376617</t>
  </si>
  <si>
    <t>C0812502705</t>
  </si>
  <si>
    <t>2023/02/22 16:40:00</t>
  </si>
  <si>
    <t>彰化縣秀水鄉中山路３５７號１樓</t>
  </si>
  <si>
    <t>輸電線路鹽塵害異音,已告知用戶|到達現場時間2023/02/22 17:00</t>
  </si>
  <si>
    <t>G3518DB86</t>
  </si>
  <si>
    <t>047685366</t>
  </si>
  <si>
    <t>稱電線桿在診所旁邊 會一直發出異聲 僅留手機</t>
  </si>
  <si>
    <t>安東村</t>
  </si>
  <si>
    <t>彰化縣二林鎮大排沙段４６７號</t>
  </si>
  <si>
    <t>東勢高分9Y#1，高壓跳線接頭處理|到達現場時間2023/02/22 17:30</t>
  </si>
  <si>
    <t>K2690CB61</t>
  </si>
  <si>
    <t>0962072050</t>
  </si>
  <si>
    <t>P0012035458</t>
  </si>
  <si>
    <t>2023/02/22 16:31:00</t>
  </si>
  <si>
    <t>G1902AE5627</t>
  </si>
  <si>
    <t>魏民羽、劉記瑜</t>
  </si>
  <si>
    <t>崙腳高幹30Y#4，太陽光電戶，熔絲炸裂，己通知用戶明天前往配合送電。|到達現場時間2023/02/22 16:41</t>
  </si>
  <si>
    <t>楊政華</t>
  </si>
  <si>
    <t>0911602505</t>
  </si>
  <si>
    <t>熔絲脫落欠向</t>
  </si>
  <si>
    <t>A0812003662</t>
  </si>
  <si>
    <t>2023/02/22 16:28:00</t>
  </si>
  <si>
    <t>彰化縣伸港鄉曾家路３號之１</t>
  </si>
  <si>
    <t>【N1】經查現場供電正常。|到達現場時間2023/02/22 16:50</t>
  </si>
  <si>
    <t>G3243DA4401</t>
  </si>
  <si>
    <t>0985262327</t>
  </si>
  <si>
    <t>2023/02/22 16:21:00</t>
  </si>
  <si>
    <t>K1080FG27 西城65</t>
  </si>
  <si>
    <t>路燈不亮(接戶線斷)</t>
  </si>
  <si>
    <t>西城高幹#65、西城高幹#70X8，路燈線路接頭檢點。|到達現場時間2023/02/22 16:55</t>
  </si>
  <si>
    <t>0932598855</t>
  </si>
  <si>
    <t>2023/02/22 16:19:00</t>
  </si>
  <si>
    <t>K1078DB12 永光10Y6Z3-1</t>
  </si>
  <si>
    <t>永光高幹10Y6Z#3-1，低壓線接頭不良，接頭壓接處理|到達現場時間2023/02/22 16:30</t>
  </si>
  <si>
    <t>C0812502695</t>
  </si>
  <si>
    <t>2023/02/22 15:41:00</t>
  </si>
  <si>
    <t>彰化縣伸港鄉海尾路１２０－２２號１Ｆ</t>
  </si>
  <si>
    <t>電壓正常|到達現場時間2023/02/22 15:46</t>
  </si>
  <si>
    <t>G3247GB29</t>
  </si>
  <si>
    <t>0919061748</t>
  </si>
  <si>
    <t>0988645372</t>
  </si>
  <si>
    <t>用戶稱自1月到目前多次電壓不穩，且本周發生兩次跳電，現場不斷電系統都有供電問題的紀錄，希望派員檢查外線，謝謝您【聯絡電話(二)：0919061748】</t>
  </si>
  <si>
    <t>2023/02/22 15:39:00</t>
  </si>
  <si>
    <t>彰化縣員林市山腳路６９號平樓</t>
  </si>
  <si>
    <t>陳振明、溫佑誠</t>
  </si>
  <si>
    <t>百果高幹#71 低壓引下電流量測及手孔蓋位置確認|到達現場時間2023/02/22 16:40</t>
  </si>
  <si>
    <t>K4898BC34</t>
  </si>
  <si>
    <t>C0812502690</t>
  </si>
  <si>
    <t>2023/02/22 15:21:00</t>
  </si>
  <si>
    <t>廖圳高幹39Y#8，現場量測電壓正常|到達現場時間2023/02/22 15:45</t>
  </si>
  <si>
    <t>黃先生(水電)</t>
  </si>
  <si>
    <t>水電稱目前3相欠1相，懇請單位處理，謝謝。</t>
  </si>
  <si>
    <t>C0812502689</t>
  </si>
  <si>
    <t>2023/02/22 15:06:00</t>
  </si>
  <si>
    <t>彰化縣芳苑鄉三成村上城路１２巷９５號太陽光電（參考電號）</t>
  </si>
  <si>
    <t>路上高幹97-1X2X#7，用戶自備開關不良，已告知用戶，請合格電氣承裝業改善。|到達現場時間2023/02/22 15:45</t>
  </si>
  <si>
    <t>K1486FA20</t>
  </si>
  <si>
    <t>0972808413</t>
  </si>
  <si>
    <t>0978206505</t>
  </si>
  <si>
    <t>【聯絡電話(二)：0972808413】太陽光電電號64414338欠相。</t>
  </si>
  <si>
    <t>2023/02/22 14:46:00</t>
  </si>
  <si>
    <t>K2175BC68 內新高分#16</t>
  </si>
  <si>
    <t>路燈線斷在桿上</t>
  </si>
  <si>
    <t>呂漢堂、林楷諺、劉記瑜、</t>
  </si>
  <si>
    <t>內新高分6Y#2，路燈線接頭不良，接頭重新壓接處理。|到達現場時間2023/02/22 15:50</t>
  </si>
  <si>
    <t>0935172575</t>
  </si>
  <si>
    <t>2023/02/22 14:36:00</t>
  </si>
  <si>
    <t>彰化縣埤頭鄉東西路４６６巷４８號</t>
  </si>
  <si>
    <t>永豐高分12Z2X#3，用戶屋內線路不良，已告知用戶，請合格電氣承裝業改善。|到達現場時間2023/02/22 14:50</t>
  </si>
  <si>
    <t>K2888FC80</t>
  </si>
  <si>
    <t>0912360281</t>
  </si>
  <si>
    <t>永豊村</t>
  </si>
  <si>
    <t>2023/02/22 14:39:00</t>
  </si>
  <si>
    <t>彰化縣福興鄉福安段１４６地號</t>
  </si>
  <si>
    <t>D05 電線遭竊</t>
  </si>
  <si>
    <t>謝漢高幹79X21Y#4，安全處理及報案|到達現場時間2023/02/22 15:10</t>
  </si>
  <si>
    <t>G2015FD35</t>
  </si>
  <si>
    <t>(04)7700482</t>
  </si>
  <si>
    <t>0937746818</t>
  </si>
  <si>
    <t>2023/02/22 14:33:00</t>
  </si>
  <si>
    <t>彰化縣溪湖鎮湳底路４４號之３</t>
  </si>
  <si>
    <t>陳宏誠、黃耀田</t>
  </si>
  <si>
    <t>媽東高分#17低壓線桿上雜物清除(竹子倒塌)|到達現場時間2023/02/22 15:40</t>
  </si>
  <si>
    <t>K3597HB75</t>
  </si>
  <si>
    <t>0921357888</t>
  </si>
  <si>
    <t>0932555429</t>
  </si>
  <si>
    <t>媽厝里</t>
  </si>
  <si>
    <t>2023/02/22 14:00:00</t>
  </si>
  <si>
    <t>K2394HD31 下萬合高分12Y#2</t>
  </si>
  <si>
    <t>下萬合高分12Y#2，變壓器漏油不良，自辦停電更換。|到達現場時間2023/02/22 14:00</t>
  </si>
  <si>
    <t>2023/02/22 14:27:00</t>
  </si>
  <si>
    <t>彰化縣芬園鄉大彰路三段４６４巷１０號</t>
  </si>
  <si>
    <t>劉瑞源、楊英智、林宜明、溫佑誠</t>
  </si>
  <si>
    <t>大彰高幹#134高壓活電掩蔽變壓器吊換(25KVA*1)|到達現場時間2023/02/22 14:51</t>
  </si>
  <si>
    <t>G4910CB46</t>
  </si>
  <si>
    <t>C0812502687</t>
  </si>
  <si>
    <t>2023/02/22 14:23:00</t>
  </si>
  <si>
    <t>彰化縣芳苑鄉芳成段５５９地號</t>
  </si>
  <si>
    <t>路平高幹7X#12，太陽光電戶設備不良，分界點投入正常。|到達現場時間2023/02/22 14:41</t>
  </si>
  <si>
    <t>K1485AE81</t>
  </si>
  <si>
    <t>光電業者-鄭先生</t>
  </si>
  <si>
    <t>此為參考電號，實際報修太陽光電:64420703稱現場欠相、保險絲燒斷，懇請單位協助查修，謝謝您。僅手機</t>
  </si>
  <si>
    <t>2023/02/22 14:15:00</t>
  </si>
  <si>
    <t>彰化縣和美鎮彰美路二段縣道１３４線９Ｋ＋９８７～１０Ｋ處</t>
  </si>
  <si>
    <t>無電源</t>
  </si>
  <si>
    <t>李政易、紀伯翰</t>
  </si>
  <si>
    <t>中華電信自備線被挖斷、已由用戶自行處理。|到達現場時間2023/02/22 14:40</t>
  </si>
  <si>
    <t>G3832GA97</t>
  </si>
  <si>
    <t>0978623777</t>
  </si>
  <si>
    <t>詔安里</t>
  </si>
  <si>
    <t>2023/02/22 14:12:00</t>
  </si>
  <si>
    <t>彰化縣伸港鄉泉州厝段１０３３－３地號</t>
  </si>
  <si>
    <t>蚵伸高幹18Y23X#3，導線持調|到達現場時間2023/02/22 14:40</t>
  </si>
  <si>
    <t>G3245AD02</t>
  </si>
  <si>
    <t>0928987379</t>
  </si>
  <si>
    <t>海尾村</t>
  </si>
  <si>
    <t>2023/02/22 14:04:00</t>
  </si>
  <si>
    <t>電壓正常|到達現場時間2023/02/22 14:35</t>
  </si>
  <si>
    <t>彰化縣埔鹽鄉永興段４１１地號</t>
  </si>
  <si>
    <t>大新高幹34Y#1，接戶線弛調及壓接|到達現場時間2023/02/22 14:25</t>
  </si>
  <si>
    <t>G2710FA29</t>
  </si>
  <si>
    <t>0932574407</t>
  </si>
  <si>
    <t>C0812502680</t>
  </si>
  <si>
    <t>2023/02/22 13:55:00</t>
  </si>
  <si>
    <t>彰化縣伸港鄉泰平段１０２８地號</t>
  </si>
  <si>
    <t>湖內高幹20X10X#2-1，接戶線弛調|到達現場時間2023/02/22 14:40</t>
  </si>
  <si>
    <t>G3549GA49</t>
  </si>
  <si>
    <t>0931466102</t>
  </si>
  <si>
    <t>稱現場為農地 有電線一邊垂落 僅留手機</t>
  </si>
  <si>
    <t>C0812502679</t>
  </si>
  <si>
    <t>2023/02/22 13:53:00</t>
  </si>
  <si>
    <t>彰化縣線西鄉重興段８０３，８０５，８００，７３７</t>
  </si>
  <si>
    <t>蚵寮高幹51Y3，接戶線弛調|到達現場時間2023/02/22 14:20</t>
  </si>
  <si>
    <t>G3042AB10</t>
  </si>
  <si>
    <t>0935359711</t>
  </si>
  <si>
    <t>047585514</t>
  </si>
  <si>
    <t>林先生稱 37-0999-07，電線斷落地上，目前欠相【聯絡電話(二)：0935359711】</t>
  </si>
  <si>
    <t>C0812502678</t>
  </si>
  <si>
    <t>2023/02/22 13:38:00</t>
  </si>
  <si>
    <t>彰化縣芳苑鄉溝子墘段３９地號</t>
  </si>
  <si>
    <t>興海高幹140Y#8，低壓線接頭不良，導線重新弛調及接頭壓接處理。|到達現場時間2023/02/22 13:45</t>
  </si>
  <si>
    <t>K1498GC81</t>
  </si>
  <si>
    <t>0972064556</t>
  </si>
  <si>
    <t>僅留一支手機:0972064556</t>
  </si>
  <si>
    <t>2023/02/22 15:23:00</t>
  </si>
  <si>
    <t>K0780AB71 台西4Y23</t>
  </si>
  <si>
    <t>接戶線脫落</t>
  </si>
  <si>
    <t>台西高幹4Y#23，路燈線接頭不良，接頭重新壓接處理，路燈開關測試正常。|到達現場時間2023/02/22 16:10</t>
  </si>
  <si>
    <t>2023/02/22 13:23:00</t>
  </si>
  <si>
    <t>彰化縣彰化市長壽街8號</t>
  </si>
  <si>
    <t>李季臻、葉宗儒、蕭凱仁</t>
  </si>
  <si>
    <t>【T5】經會同用戶實測電壓231V正常。|到達現場時間2023/02/22 16:15</t>
  </si>
  <si>
    <t>0921386926</t>
  </si>
  <si>
    <t>2023/02/22 13:14:00</t>
  </si>
  <si>
    <t>彰化縣埔心鄉五通段７３４地號</t>
  </si>
  <si>
    <t>陳振明、譚劭丞、溫佑誠</t>
  </si>
  <si>
    <t>大溪高幹143Y3Y#6 接戶線老舊更換重置|到達現場時間2023/02/22 13:40</t>
  </si>
  <si>
    <t>G3805CA04</t>
  </si>
  <si>
    <t>大崙村</t>
  </si>
  <si>
    <t>C0812502664</t>
  </si>
  <si>
    <t>2023/02/22 12:51:00</t>
  </si>
  <si>
    <t>彰化縣芳苑鄉漢寶村芳漢路漢二段１號（詳備註）</t>
  </si>
  <si>
    <t>芳漢高幹144，FC開關更換，用戶設備故障待用戶維修妥通知送電|到達現場時間2023/02/22 13:20</t>
  </si>
  <si>
    <t>G1912FC38</t>
  </si>
  <si>
    <t>0910725159</t>
  </si>
  <si>
    <t>(此為參考電號)太陽光電電號0842292750 ，用戶稱桿號:芳漢高幹144 G1912FC07，熔絲鏈斷3條，懇請單位處理，謝謝。(僅一支電話)</t>
  </si>
  <si>
    <t>C0812502663</t>
  </si>
  <si>
    <t>2023/02/22 12:26:00</t>
  </si>
  <si>
    <t>彰化縣溪湖鎮汴頭段阿狂厝小段９３地號</t>
  </si>
  <si>
    <t>萬興高幹24-1X#4 接戶線斷落接續復舊|到達現場時間2023/02/22 14:07</t>
  </si>
  <si>
    <t>G3201AB79</t>
  </si>
  <si>
    <t>048859832</t>
  </si>
  <si>
    <t>電線斷掉在上面,一戶無電,僅市話.</t>
  </si>
  <si>
    <t>西寮里</t>
  </si>
  <si>
    <t>C0812502662</t>
  </si>
  <si>
    <t>2023/02/22 12:12:00</t>
  </si>
  <si>
    <t>彰化縣埤頭鄉周厝崙段６６１號之２</t>
  </si>
  <si>
    <t>I05 電表傾斜</t>
  </si>
  <si>
    <t>豐崙高分18Y3X#4，用戶電表箱腐蝕不良，已告知用戶，請合格電氣承裝業改善。|到達現場時間2023/02/22 12:15</t>
  </si>
  <si>
    <t>K3193BD27</t>
  </si>
  <si>
    <t>048813281</t>
  </si>
  <si>
    <t>塗先生</t>
  </si>
  <si>
    <t>電號:87-2980-00，田地裡電表外殼損壞已有婉釋請用戶找水電，用戶擔心電表掉落及供電安全，希望人員查看。僅留市話。</t>
  </si>
  <si>
    <t>2023/02/22 11:29:00</t>
  </si>
  <si>
    <t>K1889DC10 南環18號</t>
  </si>
  <si>
    <t>高銀昆、李冠民、劉記瑜、楊智翔</t>
  </si>
  <si>
    <t>南環高幹#18，非公司線路，己告知村長通知電信業者|到達現場時間2023/02/22 11:30</t>
  </si>
  <si>
    <t>2023/02/22 11:23:00</t>
  </si>
  <si>
    <t>彰化縣大城鄉中城段３６地號</t>
  </si>
  <si>
    <t>西城高幹14X#3，低壓線脫落，己重新綁紮固定。|到達現場時間2023/02/22 11:45</t>
  </si>
  <si>
    <t>K1280FB34</t>
  </si>
  <si>
    <t>0928947722</t>
  </si>
  <si>
    <t>A0812003661</t>
  </si>
  <si>
    <t>2023/02/22 11:02:00</t>
  </si>
  <si>
    <t>彰化縣大城鄉天惠路４２５號屋頂</t>
  </si>
  <si>
    <t>與11202002020同案件|到達現場時間2023/02/22 11:06</t>
  </si>
  <si>
    <t>2023/02/22 10:45:00</t>
  </si>
  <si>
    <t>G1708CB89 芳漢高幹#74</t>
  </si>
  <si>
    <t>高銀昆、魏民羽、劉記瑜、</t>
  </si>
  <si>
    <t>芳漢高幹#74，活電裝設電纜軍規接頭。|到達現場時間2023/02/22 10:45</t>
  </si>
  <si>
    <t>2023/02/22 08:44:00</t>
  </si>
  <si>
    <t>G1503BB25 永興一高分#1</t>
  </si>
  <si>
    <t>呂漢堂、林楷諺、劉記瑜、許琮琳、江忠喜</t>
  </si>
  <si>
    <t>永興一高分#1，電纜終端接頭處理|到達現場時間2023/02/22 09:30</t>
  </si>
  <si>
    <t>2023/02/22 10:36:00</t>
  </si>
  <si>
    <t>草港73</t>
  </si>
  <si>
    <t>經勘查非公司線路|到達現場時間2023/02/22 10:40</t>
  </si>
  <si>
    <t>C0812502647</t>
  </si>
  <si>
    <t>2023/02/22 11:26:00</t>
  </si>
  <si>
    <t>彰化縣大城鄉尤仕段４５０地號</t>
  </si>
  <si>
    <t>永安高幹87Y5X11Y#1，高壓線接頭不良，導線重新弛調及接頭壓接處理。|到達現場時間2023/02/22 11:30</t>
  </si>
  <si>
    <t>K1877AA99</t>
  </si>
  <si>
    <t>048942636</t>
  </si>
  <si>
    <t>0955012712</t>
  </si>
  <si>
    <t>現場2顆電表都沒電,另一電號08-64-1923-10-5【聯絡電話(二)：(04)8942636】</t>
  </si>
  <si>
    <t>C0812502646</t>
  </si>
  <si>
    <t>2023/02/22 10:21:00</t>
  </si>
  <si>
    <t>彰化縣芳苑鄉王功段１５００、１５０７、１５０８等地號</t>
  </si>
  <si>
    <t>G1306GE0874，用戶進屋線不良，已告知用戶，請合格電氣承裝業改善。|到達現場時間2023/02/22 10:35</t>
  </si>
  <si>
    <t>G1306GE0874</t>
  </si>
  <si>
    <t>0932596609</t>
  </si>
  <si>
    <t>0919689639</t>
  </si>
  <si>
    <t>稱外線斷掉一條,目前欠相【聯絡電話(二)：0932596609】</t>
  </si>
  <si>
    <t>2023/02/22 10:11:00</t>
  </si>
  <si>
    <t>永豐41Y9</t>
  </si>
  <si>
    <t>高壓雜物清除|到達現場時間2023/02/22 10:11</t>
  </si>
  <si>
    <t>C0812502644</t>
  </si>
  <si>
    <t>2023/02/22 10:01:00</t>
  </si>
  <si>
    <t>彰化縣大村鄉福興二巷５５弄２號一二樓</t>
  </si>
  <si>
    <t>陳振明、譚劭丞</t>
  </si>
  <si>
    <t>黃厝高幹58-1X5Y#4 接戶線接頭絕緣包紮|到達現場時間2023/02/22 11:00</t>
  </si>
  <si>
    <t>G4608FD02</t>
  </si>
  <si>
    <t>0931637707</t>
  </si>
  <si>
    <t>現場在整修，但外線破皮，擔心危險。僅留手機</t>
  </si>
  <si>
    <t>2023/02/22 10:00:00</t>
  </si>
  <si>
    <t>彰化縣埔鹽鄉大新路２８－３號１樓</t>
  </si>
  <si>
    <t>陳宏誠、黃耀田、溫佑誠</t>
  </si>
  <si>
    <t>新水高幹20X#7 用戶內線鍘刀銹損不良已開封會同確認|到達現場時間2023/02/22 10:45</t>
  </si>
  <si>
    <t>G2809EA88</t>
  </si>
  <si>
    <t>0921924003</t>
  </si>
  <si>
    <t>0966782593</t>
  </si>
  <si>
    <t>西湖村</t>
  </si>
  <si>
    <t>2023/02/22 12:05:00</t>
  </si>
  <si>
    <t>彰化縣埤頭鄉斗苑東路４８５巷３１號１樓</t>
  </si>
  <si>
    <t>元埔高幹#86，高壓終端接線夾板活電處理。|到達現場時間2023/02/22 12:06</t>
  </si>
  <si>
    <t>K3285HE54</t>
  </si>
  <si>
    <t>0932941973</t>
  </si>
  <si>
    <t>十五村</t>
  </si>
  <si>
    <t>2023/02/22 09:52:00</t>
  </si>
  <si>
    <t>K1296HC71 永興高幹24Y#1</t>
  </si>
  <si>
    <t>永興高幹24Y#1，桿上接頭不良，己壓接處理送電妥。|到達現場時間2023/02/22 10:10</t>
  </si>
  <si>
    <t>0976006808</t>
  </si>
  <si>
    <t>W0806012631</t>
  </si>
  <si>
    <t>彰化縣福興鄉沿海路四段７９０巷６號２樓頂</t>
  </si>
  <si>
    <t>管嶼高幹31空X#5，開關重置|到達現場時間2023/02/22 10:10</t>
  </si>
  <si>
    <t>G2620BB20</t>
  </si>
  <si>
    <t>梁瑞裕先生</t>
  </si>
  <si>
    <t>0953787193</t>
  </si>
  <si>
    <t>2023/02/22 09:39:00</t>
  </si>
  <si>
    <t>彰化縣鹿港鎮東昇段５９６地號</t>
  </si>
  <si>
    <t>經勘查非公司線路，已連絡業者處理|到達現場時間2023/02/22 10:00</t>
  </si>
  <si>
    <t>G3022AE29</t>
  </si>
  <si>
    <t>0953660305</t>
  </si>
  <si>
    <t>C0812502641</t>
  </si>
  <si>
    <t>2023/02/22 10:23:00</t>
  </si>
  <si>
    <t>彰化縣和美鎮布西路４９號附近</t>
  </si>
  <si>
    <t>高壓雜物清除|到達現場時間2023/02/22 10:45</t>
  </si>
  <si>
    <t>G3333DB25</t>
  </si>
  <si>
    <t>047557774</t>
  </si>
  <si>
    <t>0958299301</t>
  </si>
  <si>
    <t>【聯絡電話(二)：(04)7557774】用戶稱塑膠袋纏繞電桿上恐危險(此為參考電號)</t>
  </si>
  <si>
    <t>泉州村</t>
  </si>
  <si>
    <t>A0812003660</t>
  </si>
  <si>
    <t>2023/02/22 09:08:00</t>
  </si>
  <si>
    <t>彰化縣鹿港鎮上林段１０２－１、１０３及１０３－２地號</t>
  </si>
  <si>
    <t>【N1】經查現場供電正常。|到達現場時間2023/02/22 09:10</t>
  </si>
  <si>
    <t>G2228FD33</t>
  </si>
  <si>
    <t>2023/02/22 08:49:00</t>
  </si>
  <si>
    <t>彰化縣二林鎮安殿巷１２之８號</t>
  </si>
  <si>
    <t>萬合高幹62X#17，路燈線接頭不良，己重新弛調及接頭壓接處理。|到達現場時間2023/02/22 09:50</t>
  </si>
  <si>
    <t>K2397CA35</t>
  </si>
  <si>
    <t>2023/02/22 08:38:00</t>
  </si>
  <si>
    <t>G2001FC54 草東高幹#8</t>
  </si>
  <si>
    <t>草東高幹#8，用戶自備開關不良，已告知用戶，請合格電氣承裝業改善。|到達現場時間2023/02/22 08:50</t>
  </si>
  <si>
    <t>0965352598</t>
  </si>
  <si>
    <t>彰化縣大村鄉美港路１３０巷５４號１Ｆ</t>
  </si>
  <si>
    <t>振明、瑞源、劭丞、英智、宜明、諺暐</t>
  </si>
  <si>
    <t>美港高幹30Y#13 高壓活電掩蔽變壓器吊換(50KVA*1 25KVA*1)|到達現場時間2023/02/22 08:45</t>
  </si>
  <si>
    <t>G4407EA38</t>
  </si>
  <si>
    <t>2023/02/22 08:31:00</t>
  </si>
  <si>
    <t>K1397GE08 興海高幹#163</t>
  </si>
  <si>
    <t>興海高幹#163，桿上接頭處理，目前供電正常|到達現場時間2023/02/22 08:50</t>
  </si>
  <si>
    <t>C0812502638</t>
  </si>
  <si>
    <t>2023/02/22 08:36:00</t>
  </si>
  <si>
    <t>彰化縣和美鎮西調路桿號：伸港高幹２８Ｘ８－１Ｘ８</t>
  </si>
  <si>
    <t>伸港高幹２８Ｘ８－１Ｘ８，接頭包紮|到達現場時間2023/02/22 08:52</t>
  </si>
  <si>
    <t>G3340GE23</t>
  </si>
  <si>
    <t>0937250525</t>
  </si>
  <si>
    <t>2023/02/22 08:25:00</t>
  </si>
  <si>
    <t>國聖井＃18</t>
  </si>
  <si>
    <t>李政易、廖崇佑</t>
  </si>
  <si>
    <t>1.十茂＃26X11低2~低5 導線失竊、會同警員補蓋職章  2.牛埔＃18Tr滲油擬2／27  09:00~12:00更新、預告用戶停電通知。|到達現場時間2023/02/22 08:45</t>
  </si>
  <si>
    <t>2023/02/22 08:19:00</t>
  </si>
  <si>
    <t>三村＃182Y4~低6 埔村＃9y24~Y28低3</t>
  </si>
  <si>
    <t>路燈線架設</t>
  </si>
  <si>
    <t>李季臻宗儒健耀家銓伯翰+崇佑政易</t>
  </si>
  <si>
    <t>路燈線架設:1.三村＃182Y4~低6  6檔計215M#2PV CDS改接4盞ˋ  2.埔村＃9y24~Y28低1   5檔計226M#2PV CDS改接入控制線3盞。|到達現場時間2023/02/22 09:00</t>
  </si>
  <si>
    <t>2023/02/22 08:27:00</t>
  </si>
  <si>
    <t>彰化縣大城鄉台西段１３９地號</t>
  </si>
  <si>
    <t>四股高分45Z13Y#3，低壓線重新弛調及接頭壓接處理。|到達現場時間2023/02/22 08:33</t>
  </si>
  <si>
    <t>K0974BA34</t>
  </si>
  <si>
    <t>0937747638</t>
  </si>
  <si>
    <t>0963493723</t>
  </si>
  <si>
    <t>C0812502637</t>
  </si>
  <si>
    <t>2023/02/22 08:22:00</t>
  </si>
  <si>
    <t>彰化縣伸港鄉新港路４５號１樓</t>
  </si>
  <si>
    <t>熔絲更換|到達現場時間2023/02/22 08:50</t>
  </si>
  <si>
    <t>G3341HD47</t>
  </si>
  <si>
    <t>047982875</t>
  </si>
  <si>
    <t>0939318791</t>
  </si>
  <si>
    <t>F表，半夜1點多就220V無電。【聯絡電話(二)：(04)7982875】</t>
  </si>
  <si>
    <t>C0812502636</t>
  </si>
  <si>
    <t>2023/02/22 08:21:00</t>
  </si>
  <si>
    <t>彰化縣鹿港鎮環工六路９號</t>
  </si>
  <si>
    <t>分歧熔絲熔斷，巡視後更換送電妥|到達現場時間2023/02/22 08:45</t>
  </si>
  <si>
    <t>G2124FD4329</t>
  </si>
  <si>
    <t>047811133</t>
  </si>
  <si>
    <t>047811100</t>
  </si>
  <si>
    <t>用戶稱:整條道路都沒有380v，大門無法開啟。抽水馬達無法使用【聯絡電話(二)：(04)7811133】</t>
  </si>
  <si>
    <t>2023/02/22 09:20:00</t>
  </si>
  <si>
    <t>彰化縣二林鎮竹圍子段１１４－２地號</t>
  </si>
  <si>
    <t>溝頭高幹69X#12，桿上設備不良，己辦理停電更換。|到達現場時間2023/02/22 09:20</t>
  </si>
  <si>
    <t>K1885GB53</t>
  </si>
  <si>
    <t>(04)8956019</t>
  </si>
  <si>
    <t>0933539877</t>
  </si>
  <si>
    <t>C0812502635</t>
  </si>
  <si>
    <t>2023/02/22 08:15:00</t>
  </si>
  <si>
    <t>彰化縣秀水鄉廣西巷電桿：金興高幹２２Ｘ１３Ｙ２</t>
  </si>
  <si>
    <t>現場為電信桿 ,已連絡電信局處理|到達現場時間2023/02/22 08:27</t>
  </si>
  <si>
    <t>G3514DC78</t>
  </si>
  <si>
    <t>0963633595</t>
  </si>
  <si>
    <t>參考電號，用戶通報電桿：金興高幹22X 13Y2 G3514EC38，該桿旁邊另一根有塗上黃黑顏色的電桿遭撞，目前傾斜大約45度。僅留手機</t>
  </si>
  <si>
    <t>曾厝村</t>
  </si>
  <si>
    <t>2023/02/22 08:01:00</t>
  </si>
  <si>
    <t>彰化縣二林鎮光復路２－１號</t>
  </si>
  <si>
    <t>挖仔高幹62X#1 高壓活電掩蔽分歧FC損壞更換|到達現場時間2023/02/22 08:55</t>
  </si>
  <si>
    <t>K2997BC15</t>
  </si>
  <si>
    <t>0921713807</t>
  </si>
  <si>
    <t>參考電號，桿號：挖仔高幹62X1，座標：K2997BC42，用戶稱電桿上有零件鬆掉，附近一帶停電，請協處，謝謝。【聯絡電話(二)：0921713359】</t>
  </si>
  <si>
    <t>C0812502634</t>
  </si>
  <si>
    <t>2023/02/22 07:41:00</t>
  </si>
  <si>
    <t>彰化縣彰化市南郭路一段１９１巷１６９號</t>
  </si>
  <si>
    <t>D03 電線凌亂</t>
  </si>
  <si>
    <t>市區A班、</t>
  </si>
  <si>
    <t>會同用戶勘查、用戶要求更新掛於牆上之老舊管線更新、移轉責任區B班設計更新。|到達現場時間2023/02/22 14:30</t>
  </si>
  <si>
    <t>G4126FE99</t>
  </si>
  <si>
    <t>0912683615</t>
  </si>
  <si>
    <t>葉小姐</t>
  </si>
  <si>
    <t>電表上方線路。僅有手機</t>
  </si>
  <si>
    <t>華陽里</t>
  </si>
  <si>
    <t>2023/02/22 08:07:00</t>
  </si>
  <si>
    <t>彰化縣福興鄉管嶼厝段粘厝小段１１１６地號</t>
  </si>
  <si>
    <t>謝慶高幹#143，接頭點檢及壓接|到達現場時間2023/02/22 08:40</t>
  </si>
  <si>
    <t>G2018BB48</t>
  </si>
  <si>
    <t>0928381862</t>
  </si>
  <si>
    <t>彰化縣芳苑鄉漢寶村芳漢路漢二段１號１樓</t>
  </si>
  <si>
    <t>芳漢高幹#145，供電正常|到達現場時間2023/02/22 08:20</t>
  </si>
  <si>
    <t>0989060980</t>
  </si>
  <si>
    <t>C0812502633</t>
  </si>
  <si>
    <t>2023/02/22 07:16:00</t>
  </si>
  <si>
    <t>彰化縣二林鎮光復路２－１號，座標：Ｋ２９９７ＢＣ４２，此電桿附近</t>
  </si>
  <si>
    <t>陳坤輝、 許承哲、</t>
  </si>
  <si>
    <t>交B班處理|到達現場時間2023/02/22 07:22</t>
  </si>
  <si>
    <t>0921713359</t>
  </si>
  <si>
    <t>2023/02/22 06:40:00</t>
  </si>
  <si>
    <t>IS24饋線</t>
  </si>
  <si>
    <t>C、N 相舉旗</t>
  </si>
  <si>
    <t>涂俊雄、盧定瑋</t>
  </si>
  <si>
    <t>草湖S/S IS24饋線C、N相舉旗，經派員巡查無明顯事故點，請C班繼續巡查。|到達現場時間2023/02/22 06:50</t>
  </si>
  <si>
    <t>A0812003659</t>
  </si>
  <si>
    <t>2023/02/22 06:53:00</t>
  </si>
  <si>
    <t>漢寶D/S9G30瞬跳。|到達現場時間2023/02/22 06:56</t>
  </si>
  <si>
    <t>A0812003658</t>
  </si>
  <si>
    <t>漢寶D/S9G30瞬跳。|到達現場時間2023/02/22 06:55</t>
  </si>
  <si>
    <t>2023/02/22 02:30:00</t>
  </si>
  <si>
    <t>羅厝#1~#52</t>
  </si>
  <si>
    <t>羅厝#1~#52，夜間防竊導線巡查|到達現場時間2023/02/22 02:45</t>
  </si>
  <si>
    <t>C0812502632</t>
  </si>
  <si>
    <t>2023/02/22 06:51:00</t>
  </si>
  <si>
    <t>彰化縣芳苑鄉草湖段５號之３３０５地號</t>
  </si>
  <si>
    <t>川邊高幹86Y15Y#2-2避雷器不良，停電後暫時剪除，會同用戶送電妥。|到達現場時間2023/02/22 07:10</t>
  </si>
  <si>
    <t>G2006BE01</t>
  </si>
  <si>
    <t>048863788</t>
  </si>
  <si>
    <t>0980068553</t>
  </si>
  <si>
    <t>請盡快協處謝謝【聯絡電話(二)：(04)8863788】</t>
  </si>
  <si>
    <t>C0812502631</t>
  </si>
  <si>
    <t>彰化縣二林鎮舊二路５４號</t>
  </si>
  <si>
    <t>王紹民、黃佳偉</t>
  </si>
  <si>
    <t>K1686BB23</t>
  </si>
  <si>
    <t>0960325865</t>
  </si>
  <si>
    <t>2023/02/21 21:45:00</t>
  </si>
  <si>
    <t>彰化縣埔心鄉鎮國路７１巷２６號</t>
  </si>
  <si>
    <t>明聖高幹22Y2Y#3，接戶線接頭破皮包紮|到達現場時間2023/02/21 22:00</t>
  </si>
  <si>
    <t>K4297HE02</t>
  </si>
  <si>
    <t>經口村</t>
  </si>
  <si>
    <t>2023/02/22 06:02:00</t>
  </si>
  <si>
    <t>G4026 HD73-O</t>
  </si>
  <si>
    <t>G4026 HD73-O配電場清潔(雜物清除)，配電設備點檢，及電纜故障指示器加強裝設。共新裝設6只(J11、J14 280A*3只)|到達現場時間2023/02/22 06:25</t>
  </si>
  <si>
    <t>P0812019559</t>
  </si>
  <si>
    <t>2023/02/22 06:36:00</t>
  </si>
  <si>
    <t>彰化縣線西鄉中車路５２０號１樓</t>
  </si>
  <si>
    <t>G3137DD87</t>
  </si>
  <si>
    <t>0922095272</t>
  </si>
  <si>
    <t>宏陞塑膠有限？</t>
  </si>
  <si>
    <t>2023/02/22 06:01:00</t>
  </si>
  <si>
    <t>G4522 BC0295-O、CD7275-O 等2處</t>
  </si>
  <si>
    <t>許績輝、徐敬威、陳柏勳</t>
  </si>
  <si>
    <t>G452 BC0295-O、CD7275-O 等2處，配電場清潔(雜草、垃圾清除)，配電設備點檢，及電纜故障指示器加強裝設。共新裝設6只(BC0295-O→J14 280A*3只、CD7275-O→J11 280A*3只)|到達現場時間2023/02/22 06:25</t>
  </si>
  <si>
    <t>2023/02/22 05:58:00</t>
  </si>
  <si>
    <t>G4124 BB30-O</t>
  </si>
  <si>
    <t>G4124 BB30-O配電場清潔(雜物清除)，配電設備點檢，及電纜故障指示器加強裝設。共新裝設6只(J11、J14 280A*6只)|到達現場時間2023/02/22 06:20</t>
  </si>
  <si>
    <t>P0812019558</t>
  </si>
  <si>
    <t>2023/02/22 06:33:00</t>
  </si>
  <si>
    <t>彰化縣線西鄉崁頂路６１０巷１０號１樓</t>
  </si>
  <si>
    <t>G3037HD99</t>
  </si>
  <si>
    <t>0980639567</t>
  </si>
  <si>
    <t>黃梓材</t>
  </si>
  <si>
    <t>2023/02/22 01:08:00</t>
  </si>
  <si>
    <t>建國高幹全線、岸頭高幹全線</t>
  </si>
  <si>
    <t>維卿、績輝、寬隆、彥廷、裕宏、敬威、柏勳</t>
  </si>
  <si>
    <t>建國高幹全線(#1~#12含分歧)、岸頭高幹全線(#1~#48含分歧)導線防止失竊，夜間線路巡視。|到達現場時間2023/02/22 01:30</t>
  </si>
  <si>
    <t>W0806012630</t>
  </si>
  <si>
    <t>2023/02/22 06:28:00</t>
  </si>
  <si>
    <t>彰化縣線西鄉崁頂路４９９巷１號１樓</t>
  </si>
  <si>
    <t>G3137CD73</t>
  </si>
  <si>
    <t>林文亮先生</t>
  </si>
  <si>
    <t>0932602728</t>
  </si>
  <si>
    <t>W0806012629</t>
  </si>
  <si>
    <t>2023/02/22 06:27:00</t>
  </si>
  <si>
    <t>彰化縣線西鄉崁頂路７９９巷９０號</t>
  </si>
  <si>
    <t>G3037DD66</t>
  </si>
  <si>
    <t>黃柏諺先生</t>
  </si>
  <si>
    <t>0919830949</t>
  </si>
  <si>
    <t>A0812003657</t>
  </si>
  <si>
    <t>2023/02/22 06:17:00</t>
  </si>
  <si>
    <t>彰化縣芳苑鄉上城路１２巷３２０號、１２巷建３１８號（屋頂）</t>
  </si>
  <si>
    <t>A0812003656</t>
  </si>
  <si>
    <t>彰化縣芳苑鄉上城路１２巷建３６２號（屋頂）</t>
  </si>
  <si>
    <t>C0812502630</t>
  </si>
  <si>
    <t>2023/02/22 06:18:00</t>
  </si>
  <si>
    <t>彰化縣線西鄉崁頂路６７１巷１１號１樓</t>
  </si>
  <si>
    <t>G3037FE65</t>
  </si>
  <si>
    <t>0965422482</t>
  </si>
  <si>
    <t>047588235</t>
  </si>
  <si>
    <t>整條巷子都停【聯絡電話(二)：0965422482】</t>
  </si>
  <si>
    <t>A0812003655</t>
  </si>
  <si>
    <t>2023/02/22 06:13:00</t>
  </si>
  <si>
    <t>0921130608</t>
  </si>
  <si>
    <t>A0812003654</t>
  </si>
  <si>
    <t>彰化縣線西鄉崁頂路３２６巷３８號</t>
  </si>
  <si>
    <t>G3137GD26</t>
  </si>
  <si>
    <t>A0812003653</t>
  </si>
  <si>
    <t>彰化縣線西鄉下塭路５００巷９１號</t>
  </si>
  <si>
    <t>G3137BA37</t>
  </si>
  <si>
    <t>04 - 7587035</t>
  </si>
  <si>
    <t>A0812003652</t>
  </si>
  <si>
    <t>彰化縣和美鎮和線路４４６號</t>
  </si>
  <si>
    <t>G3336EE35</t>
  </si>
  <si>
    <t>2023-02-22 06:13:33 用戶再次報案</t>
  </si>
  <si>
    <t>A0812003651</t>
  </si>
  <si>
    <t>A0812003650</t>
  </si>
  <si>
    <t>彰化縣線西鄉頂犁村線東路６１、６３、６５號</t>
  </si>
  <si>
    <t>架空地線斷落已處理妥(下港28)|到達現場時間2023/02/22 06:35</t>
  </si>
  <si>
    <t>G3237EC62</t>
  </si>
  <si>
    <t>2023/02/22 05:36:00</t>
  </si>
  <si>
    <t>福興鄉沿海路四段770巷內</t>
  </si>
  <si>
    <t>由用戶開關切開、公司線路設備無損失、火警原因由警方調查中(管嶼31空X5)|到達現場時間2023/02/22 06:00</t>
  </si>
  <si>
    <t>2023/02/22 05:00:00</t>
  </si>
  <si>
    <t>鹿東D/SIO63</t>
  </si>
  <si>
    <t>IO63G2124DE8442S44旗號線路巡視。|到達現場時間2023/02/22 05:26</t>
  </si>
  <si>
    <t>番金12—48</t>
  </si>
  <si>
    <t>9I30番金12旗號線路巡視。|到達現場時間2023/02/22 05:28</t>
  </si>
  <si>
    <t>2023/02/22 04:34:00</t>
  </si>
  <si>
    <t>IE21饋線</t>
  </si>
  <si>
    <t>N 相舉旗</t>
  </si>
  <si>
    <t>大城高幹55Y#4防鹽裝腳礙子不良，已縮至最小停電範圍後，更換聚合礙子送電妥。|到達現場時間2023/02/22 04:55</t>
  </si>
  <si>
    <t>2023/02/22 00:33:00</t>
  </si>
  <si>
    <t>磚瑤高幹1~104號</t>
  </si>
  <si>
    <t>磚瑤高幹1~104號配電線路防竊巡視良好，礙子有洩漏電流情形需辦理清洗。|到達現場時間2023/02/22 00:50</t>
  </si>
  <si>
    <t>2023/02/22 00:10:00</t>
  </si>
  <si>
    <t>好管1—71、學子1—40、水廠1—13</t>
  </si>
  <si>
    <t>配電線路設備夜間巡查點檢。|到達現場時間2023/02/22 00:40</t>
  </si>
  <si>
    <t>2023/02/21 20:09:00</t>
  </si>
  <si>
    <t>G4023 HE69-O</t>
  </si>
  <si>
    <t>陳彥廷、陳柏勳</t>
  </si>
  <si>
    <t>4023 HE69-O配電場清潔(雜物清除)，配電設備點檢，及電纜故障指示器加強裝設。共新裝設3只(J11 280A*3只)|到達現場時間2023/02/21 20:30</t>
  </si>
  <si>
    <t>C0812502629</t>
  </si>
  <si>
    <t>2023/02/21 22:43:00</t>
  </si>
  <si>
    <t>彰化縣鹿港鎮棋盤巷２０號之１</t>
  </si>
  <si>
    <t>客服來電用戶已有電、不用前往處理。|到達現場時間2023/02/21 22:47</t>
  </si>
  <si>
    <t>G3225AA43</t>
  </si>
  <si>
    <t>0968818484</t>
  </si>
  <si>
    <t>用戶稱現場無電，已確認總開關依舊無電，惠請協修，僅留一手機，謝謝您</t>
  </si>
  <si>
    <t>2023/02/21 21:35:00</t>
  </si>
  <si>
    <t>頭崙棋盤1、三嘉2、鎮平1、學子1、溝鹿2</t>
  </si>
  <si>
    <t>配合溝墘S/S#1MTR停電、線路轉供、開關操作、接頭點檢、出口桿電源切開改現場。|到達現場時間2023/02/21 21:53</t>
  </si>
  <si>
    <t>2023/02/21 22:33:00</t>
  </si>
  <si>
    <t>彰化縣伸港鄉蚵寮路５８－２號旁</t>
  </si>
  <si>
    <t>用戶自備線接頭不良已處理妥(濱海二71X25)|到達現場時間2023/02/21 22:55</t>
  </si>
  <si>
    <t>G3043BE31</t>
  </si>
  <si>
    <t>0932965660</t>
  </si>
  <si>
    <t>田中里</t>
  </si>
  <si>
    <t>C0812502628</t>
  </si>
  <si>
    <t>2023/02/21 22:20:00</t>
  </si>
  <si>
    <t>彰化縣秀水鄉金陵村廣西巷９６號東聯工業社門口</t>
  </si>
  <si>
    <t>花壇服務所、秀水服務所、</t>
  </si>
  <si>
    <t>【N1】經查現場供電正常。現場為電信桿|到達現場時間2023/02/21 22:35</t>
  </si>
  <si>
    <t>0906057388</t>
  </si>
  <si>
    <t>參考電號，路口電線桿，在東聯工業社外疑似遭撞到歪斜，用電正常，請協助</t>
  </si>
  <si>
    <t>2023/02/21 21:02:00</t>
  </si>
  <si>
    <t>彰化縣鹿港鎮山崙里崙尾巷２００號</t>
  </si>
  <si>
    <t>一次接頭壓接(山崙23Z3Y7X4)|到達現場時間2023/02/21 21:17</t>
  </si>
  <si>
    <t>G2737GB40</t>
  </si>
  <si>
    <t>2023/02/21 21:03:00</t>
  </si>
  <si>
    <t>溪水#4</t>
  </si>
  <si>
    <t>謝竣宇、 曾阿加、</t>
  </si>
  <si>
    <t>溪水#4，路燈線接頭不良壓接處理|到達現場時間2023/02/21 21:20</t>
  </si>
  <si>
    <t>2023/02/21 20:38:00</t>
  </si>
  <si>
    <t>彰化縣大村鄉大橋村慶安路８６巷２６號</t>
  </si>
  <si>
    <t>大村高幹27Y#2，TR二次接頭不良壓接處理|到達現場時間2023/02/21 20:55</t>
  </si>
  <si>
    <t>G4210DB06</t>
  </si>
  <si>
    <t>大橋村</t>
  </si>
  <si>
    <t>C0812502627</t>
  </si>
  <si>
    <t>2023/02/21 20:36:00</t>
  </si>
  <si>
    <t>彰化縣伸港鄉蚵寮路２０１號１－２樓</t>
  </si>
  <si>
    <t>熔絲鏈更換送電妥(濱海二81Z1)|到達現場時間2023/02/21 20:48</t>
  </si>
  <si>
    <t>G3045EB34</t>
  </si>
  <si>
    <t>0937828449</t>
  </si>
  <si>
    <t>稱僅該戶籍紅綠燈無電.僅留手機0937828449</t>
  </si>
  <si>
    <t>C0812502626</t>
  </si>
  <si>
    <t>2023/02/21 20:02:00</t>
  </si>
  <si>
    <t>彰化縣二林鎮香田段０７０４－００００地號</t>
  </si>
  <si>
    <t>永安高幹42Y#16高壓分歧熔絲鏈開關熔絲( 15 A )筒接觸不良，已更換送電妥。|到達現場時間2023/02/21 20:20</t>
  </si>
  <si>
    <t>K1983CA00</t>
  </si>
  <si>
    <t>手機0978206505.0972808413</t>
  </si>
  <si>
    <t>C0812502625</t>
  </si>
  <si>
    <t>2023/02/21 20:01:00</t>
  </si>
  <si>
    <t>彰化縣芳苑鄉漢寶園段０００２－０１５４地號</t>
  </si>
  <si>
    <t>接頭壓接(原料6—1Y4低2)|到達現場時間2023/02/21 20:30</t>
  </si>
  <si>
    <t>G1911CB14</t>
  </si>
  <si>
    <t>0938170653</t>
  </si>
  <si>
    <t>用戶稱現場沒電，有找水電檢查，電表外，線路斷落，人員已離開已先電話聯繫，僅手機:0938170653。(另提供來電電話:0936760032)</t>
  </si>
  <si>
    <t>C0812502624</t>
  </si>
  <si>
    <t>2023/02/21 20:00:00</t>
  </si>
  <si>
    <t>彰化縣芳苑鄉漢寶園段２６２之１地號</t>
  </si>
  <si>
    <t>接頭壓接(漢寶59Y7)|到達現場時間2023/02/21 20:27</t>
  </si>
  <si>
    <t>G1916AD38</t>
  </si>
  <si>
    <t>0928343380</t>
  </si>
  <si>
    <t>梁先生</t>
  </si>
  <si>
    <t>047764981</t>
  </si>
  <si>
    <t>電桿上電線斷一條約一樓高，請協助需回復【聯絡電話(二)：0928343380】</t>
  </si>
  <si>
    <t>C0812502623</t>
  </si>
  <si>
    <t>2023/02/21 19:51:00</t>
  </si>
  <si>
    <t>彰化縣二林鎮中南巷４２號</t>
  </si>
  <si>
    <t>外竹高分#26中性線接頭不良，已重新壓接妥。|到達現場時間2023/02/21 20:10</t>
  </si>
  <si>
    <t>K2182AE45</t>
  </si>
  <si>
    <t>0952950885</t>
  </si>
  <si>
    <t>稱近期住家跟鄰居都有電燈閃爍的狀況，懇請單位協助查修，謝謝您。僅手機</t>
  </si>
  <si>
    <t>C0812502622</t>
  </si>
  <si>
    <t>2023/02/21 19:58:00</t>
  </si>
  <si>
    <t>彰化縣鹿港鎮草中巷３６０號１樓</t>
  </si>
  <si>
    <t>接頭壓接(下犁102)|到達現場時間2023/02/21 20:26</t>
  </si>
  <si>
    <t>G3034HE86</t>
  </si>
  <si>
    <t>047711924</t>
  </si>
  <si>
    <t>0912362134</t>
  </si>
  <si>
    <t>【聯絡電話(二)：(04)7711924】今天發生持續閃爍，17點後忽高忽低</t>
  </si>
  <si>
    <t>C0812502621</t>
  </si>
  <si>
    <t>2023/02/21 19:57:00</t>
  </si>
  <si>
    <t>彰化縣線西鄉沿海路二段１００號前方</t>
  </si>
  <si>
    <t>路燈引下線短路剪除(伸線80X1)|到達現場時間2023/02/21 20:23</t>
  </si>
  <si>
    <t>047588577</t>
  </si>
  <si>
    <t>047588587</t>
  </si>
  <si>
    <t>用戶稱此地址附近的電桿稍早有火花，且範圍路燈有瞬停的狀況，懇請單位處理，謝謝。(用戶稱若找不到位置可電聯，但因此地址為補習班希望人員能提早到附近檢修)【聯絡電話(二)：(04)7588577】</t>
  </si>
  <si>
    <t>A0812003649</t>
  </si>
  <si>
    <t>2023/02/21 18:46:00</t>
  </si>
  <si>
    <t>彰化縣伸港鄉蚵寮路１８８、１８８－１號屋頂</t>
  </si>
  <si>
    <t>供電正常|到達現場時間2023/02/21 18:50</t>
  </si>
  <si>
    <t>C0812502617</t>
  </si>
  <si>
    <t>2023/02/21 19:55:00</t>
  </si>
  <si>
    <t>接頭壓接(下犁102)|到達現場時間2023/02/21 20:25</t>
  </si>
  <si>
    <t>0937764814</t>
  </si>
  <si>
    <t>稱量測兩條電壓106V-125V，一個偏高一個偏低，設備無法使用，懇請單位協助查修，謝謝您。【聯絡電話(二)：0937764814】</t>
  </si>
  <si>
    <t>C0812502616</t>
  </si>
  <si>
    <t>2023/02/21 18:00:00</t>
  </si>
  <si>
    <t>彰化縣線西鄉和樂路７５２巷２０號巷口處</t>
  </si>
  <si>
    <t>經勘查為第四台線路，業者現場已施工中|到達現場時間2023/02/21 18:20</t>
  </si>
  <si>
    <t>G3135CC43</t>
  </si>
  <si>
    <t>0976586268</t>
  </si>
  <si>
    <t>黃小姐稱巷子口處的柱子邊，有繞一綑電線，經調閱用戶家的監視器發現，稍早有一貨車經過時勾掉電線（不確定當時是否有斷），目前現場有電，盼如是台電的電線請收好，惠請協助確認</t>
  </si>
  <si>
    <t>C0812502615</t>
  </si>
  <si>
    <t>2023/02/21 17:59:00</t>
  </si>
  <si>
    <t>彰化縣和美鎮西鄉路２３９號</t>
  </si>
  <si>
    <t>用戶稱無電，惠請相關單位協助處理，感謝。【聯絡電話(二)：(04)7562106】</t>
  </si>
  <si>
    <t>W0806012628</t>
  </si>
  <si>
    <t>2023/02/21 17:57:00</t>
  </si>
  <si>
    <t>彰化縣鹿港鎮崙尾巷４９－１號</t>
  </si>
  <si>
    <t>與用戶聯繫，用戶表示已有電|到達現場時間2023/02/21 18:10</t>
  </si>
  <si>
    <t>G2835GC23</t>
  </si>
  <si>
    <t>王怡文小姐</t>
  </si>
  <si>
    <t>0955834337</t>
  </si>
  <si>
    <t>C0812502614</t>
  </si>
  <si>
    <t>2023/02/21 17:50:00</t>
  </si>
  <si>
    <t>彰化縣花壇鄉中北街８２號１樓</t>
  </si>
  <si>
    <t>游休接戶線 已剪除|到達現場時間2023/02/21 18:15</t>
  </si>
  <si>
    <t>G3920EA43</t>
  </si>
  <si>
    <t>0912631802</t>
  </si>
  <si>
    <t>0912631801</t>
  </si>
  <si>
    <t>稱:今天有人員修剪樹木，目前電垂落很低，高度300~400公分(大約1樓高)(剛剛垃圾車經過差一點) 如高一點的貨車經過就可能會勾到，【聯絡電話(二)：0912631802】~王小姐</t>
  </si>
  <si>
    <t>中口村</t>
  </si>
  <si>
    <t>2023/02/21 17:44:00</t>
  </si>
  <si>
    <t>彰化縣芳苑鄉芳苑段６９－１號</t>
  </si>
  <si>
    <t>顏銘宏、劉記瑜、林楷諺</t>
  </si>
  <si>
    <t>K1295GE01，用戶進屋線不良，已告知用戶，請合格電氣承裝業改善。|到達現場時間2023/02/21 17:55</t>
  </si>
  <si>
    <t>K1295GE01</t>
  </si>
  <si>
    <t>0936892667</t>
  </si>
  <si>
    <t>A0812003648</t>
  </si>
  <si>
    <t>2023/02/21 17:39:00</t>
  </si>
  <si>
    <t>彰化縣線西鄉線工南三街３號</t>
  </si>
  <si>
    <t>G2742ED32 J53~G2742ED2115 J11 電纜不良，隔離後送電妥，另請線路課安排電纜測試|到達現場時間2023/02/21 17:59</t>
  </si>
  <si>
    <t>G2742ED32</t>
  </si>
  <si>
    <t>0922056990</t>
  </si>
  <si>
    <t>0910997555</t>
  </si>
  <si>
    <t>2023-02-21 18:15:54 用戶再次報案</t>
  </si>
  <si>
    <t>C0812502613</t>
  </si>
  <si>
    <t>2023/02/21 17:33:00</t>
  </si>
  <si>
    <t>彰化縣員林市中正路１巷１０弄９號１樓</t>
  </si>
  <si>
    <t>陳宏誠、譚劭丞</t>
  </si>
  <si>
    <t>東部高幹55Y#2-1用戶內線開關問題已會同確認|到達現場時間2023/02/21 17:45</t>
  </si>
  <si>
    <t>K4499HB26</t>
  </si>
  <si>
    <t>048361025</t>
  </si>
  <si>
    <t>0988866187</t>
  </si>
  <si>
    <t>用戶稱僅一樓無電，量測過外線沒有進來，惠請相關單位協助處理，感謝。【聯絡電話(二)：(04)8361025】</t>
  </si>
  <si>
    <t>溝皂里</t>
  </si>
  <si>
    <t>2023/02/21 17:28:00</t>
  </si>
  <si>
    <t>彰化縣芳苑鄉王功段５９５地號</t>
  </si>
  <si>
    <t>王功高幹125Y#1，接戶線接頭接觸不良，接頭己重新壓接處理|到達現場時間2023/02/21 17:45</t>
  </si>
  <si>
    <t>G1400CC18</t>
  </si>
  <si>
    <t>0952594369</t>
  </si>
  <si>
    <t>W0806012627</t>
  </si>
  <si>
    <t>2023/02/21 17:25:00</t>
  </si>
  <si>
    <t>彰化縣和美鎮西鄉路２６２巷１３號</t>
  </si>
  <si>
    <t>德興高幹26X1，FC開關不良重置|到達現場時間2023/02/21 18:00</t>
  </si>
  <si>
    <t>周昱伶小姐</t>
  </si>
  <si>
    <t>0906123523</t>
  </si>
  <si>
    <t>C0812502612</t>
  </si>
  <si>
    <t>2023/02/21 17:14:00</t>
  </si>
  <si>
    <t>彰化縣二林鎮中南巷４１號</t>
  </si>
  <si>
    <t>高銀昆、廖錦祥、施仁傑</t>
  </si>
  <si>
    <t>外竹高分#27-2，用戶自備開關不良，已告知用戶，請合格電氣承裝業改善。|到達現場時間2023/02/21 17:30</t>
  </si>
  <si>
    <t>K2182BE21</t>
  </si>
  <si>
    <t>0911625965</t>
  </si>
  <si>
    <t>0905377557</t>
  </si>
  <si>
    <t>用戶稱疑似電壓不穩，懇請單位處理，謝謝。【聯絡電話(二)：0911625965】</t>
  </si>
  <si>
    <t>C0812502611</t>
  </si>
  <si>
    <t>2023/02/21 17:45:00</t>
  </si>
  <si>
    <t>彰化縣二林鎮中西段４－１地號</t>
  </si>
  <si>
    <t>大城高幹39Y#2，跳線接頭不良，接頭重新壓接處理。|到達現場時間2023/02/21 18:00</t>
  </si>
  <si>
    <t>K1786EC86</t>
  </si>
  <si>
    <t>0966879612</t>
  </si>
  <si>
    <t>048960258</t>
  </si>
  <si>
    <t>已請用戶扳動總開關後仍無電【聯絡電話(二)：0966879612】</t>
  </si>
  <si>
    <t>2023/02/21 16:32:00</t>
  </si>
  <si>
    <t>彰化縣和美鎮美港公路一段２８８號１樓</t>
  </si>
  <si>
    <t>經會勘為電訊線路問題，已告知用戶|到達現場時間2023/02/21 16:45</t>
  </si>
  <si>
    <t>G3743BC28</t>
  </si>
  <si>
    <t>2023/02/21 16:17:00</t>
  </si>
  <si>
    <t>彰化縣埔鹽鄉null埔鄉新水段２０２號</t>
  </si>
  <si>
    <t>黃耀田、林宜明</t>
  </si>
  <si>
    <t>浸水高幹51Y7Y#2 接戶線接頭不良壓接處理|到達現場時間2023/02/21 16:33</t>
  </si>
  <si>
    <t>G2907BD48</t>
  </si>
  <si>
    <t>P0812019537</t>
  </si>
  <si>
    <t>2023/02/21 15:32:00</t>
  </si>
  <si>
    <t>彰化縣鹿港鎮鹿草路二段５５９巷５弄１３３號２Ｆ</t>
  </si>
  <si>
    <t>G2728HE42</t>
  </si>
  <si>
    <t>0937512886</t>
  </si>
  <si>
    <t>劉丞洹</t>
  </si>
  <si>
    <t>P0812019536</t>
  </si>
  <si>
    <t>彰化縣鹿港鎮鹿草路二段５５９巷５弄１３３號１Ｆ</t>
  </si>
  <si>
    <t>W0806012626</t>
  </si>
  <si>
    <t>2023/02/21 15:29:00</t>
  </si>
  <si>
    <t>彰化縣鹿港鎮海埔巷３８號</t>
  </si>
  <si>
    <t>蔡佩珊小姐</t>
  </si>
  <si>
    <t>0903359693</t>
  </si>
  <si>
    <t>C0812502608</t>
  </si>
  <si>
    <t>2023/02/21 15:27:00</t>
  </si>
  <si>
    <t>彰化縣鹿港鎮草中里草港巷７－３２號１樓</t>
  </si>
  <si>
    <t>G3033CD49</t>
  </si>
  <si>
    <t>0910997449</t>
  </si>
  <si>
    <t>047718261</t>
  </si>
  <si>
    <t>此為工廠，用戶稱剛剛有斷電約3分鐘，要求回覆停電原因及是否會再停，謝謝。【聯絡電話(二)：0910997449】|手動併案</t>
  </si>
  <si>
    <t>W0806012625</t>
  </si>
  <si>
    <t>2023/02/21 15:23:00</t>
  </si>
  <si>
    <t>彰化縣鹿港鎮鹿草路二段８１７巷１２５號１樓</t>
  </si>
  <si>
    <t>G2729GB28</t>
  </si>
  <si>
    <t>張先生先生</t>
  </si>
  <si>
    <t>0986738277</t>
  </si>
  <si>
    <t>C0812502606</t>
  </si>
  <si>
    <t>2023/02/21 15:22:00</t>
  </si>
  <si>
    <t>彰化縣鹿港鎮鹿草路三段３７５巷３號１樓</t>
  </si>
  <si>
    <t>G2832HB50</t>
  </si>
  <si>
    <t>047711563232</t>
  </si>
  <si>
    <t>047711562232</t>
  </si>
  <si>
    <t>【聯絡電話(二)：(04)7711563-232】</t>
  </si>
  <si>
    <t>A0812003647</t>
  </si>
  <si>
    <t>2023/02/21 15:18:00</t>
  </si>
  <si>
    <t>彰化縣鹿港鎮洋厝巷８１－５０號</t>
  </si>
  <si>
    <t>G2832GD76</t>
  </si>
  <si>
    <t>A0812003646</t>
  </si>
  <si>
    <t>2023/02/21 15:17:00</t>
  </si>
  <si>
    <t>彰化縣鹿港鎮山崙段４３９、４４０地號（地面）</t>
  </si>
  <si>
    <t>A0812003645</t>
  </si>
  <si>
    <t>彰化縣鹿港鎮海埔巷１０６號</t>
  </si>
  <si>
    <t>草港96X1高壓礙子不良引起9H26跳脫，已更換並送電妥|到達現場時間2023/02/21 15:25</t>
  </si>
  <si>
    <t>G2729CE59</t>
  </si>
  <si>
    <t>0937-764738</t>
  </si>
  <si>
    <t>2023/02/21 15:11:00</t>
  </si>
  <si>
    <t>彰化縣埔鹽鄉光明段１３１地號</t>
  </si>
  <si>
    <t>陳宏誠、譚劭丞、</t>
  </si>
  <si>
    <t>部仔高幹43X16X#15 接戶線接頭不良壓接|到達現場時間2023/02/21 16:35</t>
  </si>
  <si>
    <t>G3312FC23</t>
  </si>
  <si>
    <t>郭先生</t>
  </si>
  <si>
    <t>0953618878</t>
  </si>
  <si>
    <t>萬豐村</t>
  </si>
  <si>
    <t>2023/02/21 15:09:00</t>
  </si>
  <si>
    <t>渡船＃2</t>
  </si>
  <si>
    <t>渡船＃2配合FDCC操作出口開關LBS現場改遙控、電源切改入。|到達現場時間2023/02/21 16:20</t>
  </si>
  <si>
    <t>C0812502604</t>
  </si>
  <si>
    <t>2023/02/21 15:00:00</t>
  </si>
  <si>
    <t>彰化縣大城鄉台西村許厝巷２９８號屋頂</t>
  </si>
  <si>
    <t>台西高幹75X12X#11，開關接頭不良，接頭己重新處理。|到達現場時間2023/02/21 15:30</t>
  </si>
  <si>
    <t>K0676HD90</t>
  </si>
  <si>
    <t>0988286265</t>
  </si>
  <si>
    <t>(參考電號)太陽光電電號:08622663533，彰化縣大城鄉台西村許厝巷２９８號屋頂，用戶稱保險絲一條燒損，欠相，僅留手機</t>
  </si>
  <si>
    <t>2023/02/21 14:38:00</t>
  </si>
  <si>
    <t>K2378DB20 自強高分#22</t>
  </si>
  <si>
    <t>自強高分#22，電表底座燒損，由用戶自理，另報再封印。|到達現場時間2023/02/21 14:50</t>
  </si>
  <si>
    <t>0989123809</t>
  </si>
  <si>
    <t>C0812000133</t>
  </si>
  <si>
    <t>2023/02/21 14:39:00</t>
  </si>
  <si>
    <t>黃耀田、林宜明、劉瑞源、楊英智</t>
  </si>
  <si>
    <t>金崙高幹#118 高壓活電掩蔽導線破皮包紮|到達現場時間2023/02/21 15:26</t>
  </si>
  <si>
    <t>三合院內的電桿，昨晚出現異聲，無法睡，現在聲音又有了(曾先生 0975563596)</t>
  </si>
  <si>
    <t>2023/02/21 14:22:00</t>
  </si>
  <si>
    <t>彰化縣溪湖鎮大溪路二段４２５巷９５號對面湖東運動公園</t>
  </si>
  <si>
    <t>X07 其他(監視器協助安裝)</t>
  </si>
  <si>
    <t>陳宏誠、譚劭丞、溫佑誠</t>
  </si>
  <si>
    <t>東寮高幹6Y#16配合警備人員裝設監視器|到達現場時間2023/02/21 15:45</t>
  </si>
  <si>
    <t>G3302DD13</t>
  </si>
  <si>
    <t>0963210296</t>
  </si>
  <si>
    <t>2023/02/21 14:09:00</t>
  </si>
  <si>
    <t>K1184GD63 西港高幹#33</t>
  </si>
  <si>
    <t>西港高幹#33，接戶線脫落，己重新弛調及接頭壓接處理。|到達現場時間2023/02/21 14:20</t>
  </si>
  <si>
    <t>C0812502593</t>
  </si>
  <si>
    <t>2023/02/21 14:05:00</t>
  </si>
  <si>
    <t>彰化縣鹿港鎮鹿崙段１５５０地號</t>
  </si>
  <si>
    <t>G2934DE39</t>
  </si>
  <si>
    <t>0937552642</t>
  </si>
  <si>
    <t>047713617</t>
  </si>
  <si>
    <t>【聯絡電話(二)：0937552642】用戶提供電號稱剛剛110V,220V時有時無,燈有閃爍,感覺電不夠,煩請查明,謝謝|手動併案</t>
  </si>
  <si>
    <t>2023/02/21 14:02:00</t>
  </si>
  <si>
    <t>彰化縣福興鄉管嶼厝段粘厝小段５７３－１９地號</t>
  </si>
  <si>
    <t>導線失竊待施工|到達現場時間2023/02/21 14:23</t>
  </si>
  <si>
    <t>G2118DC57</t>
  </si>
  <si>
    <t>0937782616</t>
  </si>
  <si>
    <t>2023/02/21 14:00:00</t>
  </si>
  <si>
    <t>彰化縣鹿港鎮鹿崙段１５５１地號</t>
  </si>
  <si>
    <t>草港高幹73Y12Y2，現場供電正常，接頭點檢|到達現場時間2023/02/21 14:20</t>
  </si>
  <si>
    <t>0985400955</t>
  </si>
  <si>
    <t>2023/02/21 13:55:00</t>
  </si>
  <si>
    <t>G4031DB68-PD</t>
  </si>
  <si>
    <t>變壓器電磁波量測</t>
  </si>
  <si>
    <t>高健耀、劉家銓、紀伯翰</t>
  </si>
  <si>
    <t>G4031DB68-PD等7處變壓器電磁波量測。|到達現場時間2023/02/21 14:20</t>
  </si>
  <si>
    <t>2023/02/21 13:47:00</t>
  </si>
  <si>
    <t>彰化縣芳苑鄉芳義段６２６地號</t>
  </si>
  <si>
    <t>電壓過高</t>
  </si>
  <si>
    <t>新街高幹34X16Y#2，現場量測電壓為242V，己調整TOP至1，目前電壓為232V|到達現場時間2023/02/21 14:25</t>
  </si>
  <si>
    <t>K1187BE99</t>
  </si>
  <si>
    <t>0970032797</t>
  </si>
  <si>
    <t>09021896095</t>
  </si>
  <si>
    <t>2023/02/21 13:27:00</t>
  </si>
  <si>
    <t>彰化縣員林市溝皂段６８１地號</t>
  </si>
  <si>
    <t>振明、耀田、瑞源、宜明、諺暐</t>
  </si>
  <si>
    <t>潤發高幹#4 高壓活電掩蔽T.R吊換(逾齡)50KVA*1 25KVA*1|到達現場時間2023/02/21 14:45</t>
  </si>
  <si>
    <t>K4398ED87</t>
  </si>
  <si>
    <t>0932698292</t>
  </si>
  <si>
    <t>2023/02/21 13:39:00</t>
  </si>
  <si>
    <t>彰化縣芳苑鄉育嬰巷１號</t>
  </si>
  <si>
    <t>外線脫落</t>
  </si>
  <si>
    <t>王功高幹23X#7，接戶線接頭接觸不良 ，己重新壓接處理。|到達現場時間2023/02/21 13:50</t>
  </si>
  <si>
    <t>G1801CB10</t>
  </si>
  <si>
    <t>0975342202</t>
  </si>
  <si>
    <t>2023/02/21 13:33:00</t>
  </si>
  <si>
    <t>彰化縣彰化市線東路一段７０１巷１２０號２樓</t>
  </si>
  <si>
    <t>下湳高幹13，經勘查非公司線路垂落|到達現場時間2023/02/21 14:00</t>
  </si>
  <si>
    <t>G3729CC52</t>
  </si>
  <si>
    <t>鎮平里</t>
  </si>
  <si>
    <t>2023/02/21 13:31:00</t>
  </si>
  <si>
    <t>彰化縣線西鄉和線路１０４號</t>
  </si>
  <si>
    <t>和線高幹38，防護管脫落移除|到達現場時間2023/02/21 13:50</t>
  </si>
  <si>
    <t>G3337BB33</t>
  </si>
  <si>
    <t>2023/02/21 13:29:00</t>
  </si>
  <si>
    <t>彰化縣芳苑鄉芳興段６１４地號</t>
  </si>
  <si>
    <t>路平高幹53X#9，低壓線接頭接觸不良，己重新壓接處理|到達現場時間2023/02/21 13:45</t>
  </si>
  <si>
    <t>K1489CC51</t>
  </si>
  <si>
    <t>0932598936</t>
  </si>
  <si>
    <t>0916842969</t>
  </si>
  <si>
    <t>2023/02/21 13:28:00</t>
  </si>
  <si>
    <t>彰化縣芳苑鄉芳平段２４７地號</t>
  </si>
  <si>
    <t>路上高幹55Y4X#1，低壓線接頭不良，接頭己重新壓接處理。|到達現場時間2023/02/21 13:45</t>
  </si>
  <si>
    <t>K1587EB76</t>
  </si>
  <si>
    <t>0963167843</t>
  </si>
  <si>
    <t>2023/02/21 13:25:00</t>
  </si>
  <si>
    <t>彰化縣大城鄉公館村下寮路６號</t>
  </si>
  <si>
    <t>四股高分#17-1，接戶線固定點脫落，己重新固定處理。|到達現場時間2023/02/21 13:46</t>
  </si>
  <si>
    <t>K0977HC49</t>
  </si>
  <si>
    <t>0989361915</t>
  </si>
  <si>
    <t>0977733913</t>
  </si>
  <si>
    <t>C0812502579</t>
  </si>
  <si>
    <t>2023/02/21 13:00:00</t>
  </si>
  <si>
    <t>彰化縣線西鄉德興段１６０３地號</t>
  </si>
  <si>
    <t>線西高幹17Y2，接頭點檢及壓接|到達現場時間2023/02/21 13:25</t>
  </si>
  <si>
    <t>G3239CB09</t>
  </si>
  <si>
    <t>047581008</t>
  </si>
  <si>
    <t>047585680</t>
  </si>
  <si>
    <t>附近電表都有電，用戶扳動總開關後仍無電並稱自昨天開始無電至今。【聯絡電話(二)：(04)7581008】</t>
  </si>
  <si>
    <t>C0812502576</t>
  </si>
  <si>
    <t>2023/02/21 11:48:00</t>
  </si>
  <si>
    <t>彰化縣福興鄉秀厝一街３號１樓（農舍）</t>
  </si>
  <si>
    <t>福三高分10-1X12，導線弛調及壓接|到達現場時間2023/02/21 12:10</t>
  </si>
  <si>
    <t>G2615BD77</t>
  </si>
  <si>
    <t>047700390</t>
  </si>
  <si>
    <t>0937869097</t>
  </si>
  <si>
    <t>此為參考電號；桿號：福三幹高分10之1 X17/G2615BD12，用戶稱電線斷掉在地上，農地設備無電，惠請相關單位協助處理，感謝。【聯絡電話(二)：(04)7700390】</t>
  </si>
  <si>
    <t>C0812502574</t>
  </si>
  <si>
    <t>2023/02/21 11:41:00</t>
  </si>
  <si>
    <t>彰化縣福興鄉南興街１１７號</t>
  </si>
  <si>
    <t>福三高幹121X4，接頭點檢及導線固定|到達現場時間2023/02/21 11:55</t>
  </si>
  <si>
    <t>G2311GE11</t>
  </si>
  <si>
    <t>0935777130</t>
  </si>
  <si>
    <t>047751508</t>
  </si>
  <si>
    <t>用戶稱此地址附近的電桿，有設備掉落，導致電線隨風晃動，懇請單位處理，謝謝。【聯絡電話(二)：0935777130】</t>
  </si>
  <si>
    <t>C0812502572</t>
  </si>
  <si>
    <t>2023/02/21 11:29:00</t>
  </si>
  <si>
    <t>彰化縣線西鄉中正路２２９號１Ｆ</t>
  </si>
  <si>
    <t>G3040GA64</t>
  </si>
  <si>
    <t>0933442412</t>
  </si>
  <si>
    <t>水電：黃先生</t>
  </si>
  <si>
    <t>F表。臨時市場。桿號:草港高幹12X3空X4 G3040GA64。僅有手機</t>
  </si>
  <si>
    <t>C0812502571</t>
  </si>
  <si>
    <t>2023/02/21 11:09:00</t>
  </si>
  <si>
    <t>彰化縣鹿港鎮東石里臨海路三段跟彰濱五路口</t>
  </si>
  <si>
    <t>低壓線弛調及壓接|到達現場時間2023/02/21 11:10</t>
  </si>
  <si>
    <t>G2427GB90</t>
  </si>
  <si>
    <t>此為參考電號，用戶稱電桿連接號誌燈線路被扯斷</t>
  </si>
  <si>
    <t>2023/02/21 11:07:00</t>
  </si>
  <si>
    <t>彰化縣大城鄉楓港段６２號</t>
  </si>
  <si>
    <t>東港高幹#75-1，接戶線接頭接觸不良，接頭己重新壓接處理。|到達現場時間2023/02/21 11:30</t>
  </si>
  <si>
    <t>K0880GB98</t>
  </si>
  <si>
    <t>0932763133</t>
  </si>
  <si>
    <t>W0806012624</t>
  </si>
  <si>
    <t>2023/02/21 11:01:00</t>
  </si>
  <si>
    <t>彰化縣芳苑鄉路平路高幹３０Ｘ１８</t>
  </si>
  <si>
    <t>路平高幹30X#14，用戶自備開關不良，已告知用戶，請合格電氣承裝業改善。|到達現場時間2023/02/21 11:30</t>
  </si>
  <si>
    <t>K1389FB57</t>
  </si>
  <si>
    <t>蕭子徨先生</t>
  </si>
  <si>
    <t>0937726507</t>
  </si>
  <si>
    <t>路上村</t>
  </si>
  <si>
    <t>C0812502570</t>
  </si>
  <si>
    <t>2023/02/21 10:57:00</t>
  </si>
  <si>
    <t>彰化縣埔鹽鄉義和段９５９地號</t>
  </si>
  <si>
    <t>陳宏誠、譚劭丞、楊英智</t>
  </si>
  <si>
    <t>鼎金高分9Y5X#3 接戶線斷落接續復舊完成|到達現場時間2023/02/21 13:55</t>
  </si>
  <si>
    <t>G2605DE80</t>
  </si>
  <si>
    <t>0921309921</t>
  </si>
  <si>
    <t>用戶告知連接電表處的電線斷落，委請協助，僅手機</t>
  </si>
  <si>
    <t>2023/02/21 10:09:00</t>
  </si>
  <si>
    <t>彰化縣溪湖鎮田中路１００－１４０號１－２樓</t>
  </si>
  <si>
    <t>陳宏誠、譚劭丞、劉瑞源、楊英智</t>
  </si>
  <si>
    <t>埤興高幹36Y5X#3-1 變壓器接頭點檢及電壓電流量測|到達現場時間2023/02/21 10:20</t>
  </si>
  <si>
    <t>K3198DE09</t>
  </si>
  <si>
    <t>W0806012623</t>
  </si>
  <si>
    <t>2023/02/21 11:08:00</t>
  </si>
  <si>
    <t>彰化縣線西鄉中正路２１３號１樓</t>
  </si>
  <si>
    <t>草港高幹12X3空X4，FC開關接續不良火花重置|到達現場時間2023/02/21 11:28</t>
  </si>
  <si>
    <t>林鈺涵小姐</t>
  </si>
  <si>
    <t>0960020323</t>
  </si>
  <si>
    <t>C0812502566</t>
  </si>
  <si>
    <t>2023/02/21 10:07:00</t>
  </si>
  <si>
    <t>彰化縣芳苑鄉漢寶園段５７９地號</t>
  </si>
  <si>
    <t>草漢高幹145，接戶線接頭點檢|到達現場時間2023/02/21 10:40</t>
  </si>
  <si>
    <t>G2012HE56</t>
  </si>
  <si>
    <t>0933560979</t>
  </si>
  <si>
    <t>電線斷掉,現無電,僅留手機</t>
  </si>
  <si>
    <t>2023/02/21 09:55:00</t>
  </si>
  <si>
    <t>彰化縣埔心鄉永坡路一段２７１號１Ｆ</t>
  </si>
  <si>
    <t>陳振明、黃耀田、溫佑誠、林宜明</t>
  </si>
  <si>
    <t>永坡高幹#50高壓活電掩蔽樹木修剪(20M*4M)及導線破皮包紮|到達現場時間2023/02/21 09:57</t>
  </si>
  <si>
    <t>K4096FD15</t>
  </si>
  <si>
    <t>0928420605</t>
  </si>
  <si>
    <t>仁里村</t>
  </si>
  <si>
    <t>C0812502565</t>
  </si>
  <si>
    <t>2023/02/21 09:35:00</t>
  </si>
  <si>
    <t>彰化縣彰化市彰南路二段５８９巷６號</t>
  </si>
  <si>
    <t>電燈閃爍查修、接線盒處N相紮接改壓接處理妥。|到達現場時間2023/02/21 15:00</t>
  </si>
  <si>
    <t>G4729BA85</t>
  </si>
  <si>
    <t>0937262243</t>
  </si>
  <si>
    <t>林太太</t>
  </si>
  <si>
    <t>047324635</t>
  </si>
  <si>
    <t>水電柯先生/手機0937-262243，水電代用戶通報，稱透天厝2表，燈閃爍.已查修更新設備.仍燈閃爍，要求派查外電(電表端)</t>
  </si>
  <si>
    <t>香山里</t>
  </si>
  <si>
    <t>C0812502564</t>
  </si>
  <si>
    <t>2023/02/21 09:33:00</t>
  </si>
  <si>
    <t>彰化縣鹿港鎮海浴路４６６號</t>
  </si>
  <si>
    <t>鹽場高分24X12-1，TR一次側跳線重接|到達現場時間2023/02/21 10:00</t>
  </si>
  <si>
    <t>G2626DB09</t>
  </si>
  <si>
    <t>0931445620</t>
  </si>
  <si>
    <t>余小姐</t>
  </si>
  <si>
    <t>0919012748</t>
  </si>
  <si>
    <t>用戶稱:外面電桶疑似有受損，從一大早就會一直跳電，甚至整個都沒電。【聯絡電話(二)：0931445620-鄭先生】</t>
  </si>
  <si>
    <t>2023/02/21 09:21:00</t>
  </si>
  <si>
    <t>蚵伸18Y34</t>
  </si>
  <si>
    <t>饋線轉供，開關操作|到達現場時間2023/02/21 09:21</t>
  </si>
  <si>
    <t>2023/02/21 09:19:00</t>
  </si>
  <si>
    <t>彰化縣鹿港鎮顏厝段５２４－３８地號</t>
  </si>
  <si>
    <t>另約時間會勘|到達現場時間2023/02/21 09:25</t>
  </si>
  <si>
    <t>G2726AD25</t>
  </si>
  <si>
    <t>0937515289</t>
  </si>
  <si>
    <t>C0812502563</t>
  </si>
  <si>
    <t>2023/02/21 09:17:00</t>
  </si>
  <si>
    <t>彰化縣芳苑鄉王功村漁港路（詳情備註）</t>
  </si>
  <si>
    <t>G1503BD53芳苑鄉芳漢路王功段631巷，點滅器不良，己更換處理|到達現場時間2023/02/21 10:00</t>
  </si>
  <si>
    <t>G1503BD53</t>
  </si>
  <si>
    <t>0909040237</t>
  </si>
  <si>
    <t>(此為參考電號)路燈維護劉先生表示在王功漁港碼頭內，路燈開關箱異常路燈放亮</t>
  </si>
  <si>
    <t>2023/02/21 09:16:00</t>
  </si>
  <si>
    <t>彰化縣二林鎮中西里復興段５５５地號</t>
  </si>
  <si>
    <t>廣西高幹#3，桿上接頭不良接頭壓接處理。|到達現場時間2023/02/21 09:20</t>
  </si>
  <si>
    <t>K1682EB26</t>
  </si>
  <si>
    <t>C0812502562</t>
  </si>
  <si>
    <t>2023/02/21 09:07:00</t>
  </si>
  <si>
    <t>彰化縣大城鄉尤仕段２２２地號</t>
  </si>
  <si>
    <t>高銀昆、廖錦祥、施仁傑、</t>
  </si>
  <si>
    <t>永安高幹87Y5X#35接戶線接頭接觸不良，接頭己重新壓接處理。|到達現場時間2023/02/21 09:15</t>
  </si>
  <si>
    <t>K1875EC52</t>
  </si>
  <si>
    <t>0928945578</t>
  </si>
  <si>
    <t>048973622</t>
  </si>
  <si>
    <t>不確定是否為保險絲跳電，【聯絡電話(二)：0928945578】</t>
  </si>
  <si>
    <t>2023/02/21 09:03:00</t>
  </si>
  <si>
    <t>彰化縣大城鄉台山段６７４地號</t>
  </si>
  <si>
    <t>東港高幹20X3X#7，接戶線接觸不良，接頭己重新壓接處理。|到達現場時間2023/02/21 09:15</t>
  </si>
  <si>
    <t>K1178GA43</t>
  </si>
  <si>
    <t>0910339874</t>
  </si>
  <si>
    <t>2023/02/21 08:30:00</t>
  </si>
  <si>
    <t>三村＃182Y4~低6  埔村#9Y24~Y28</t>
  </si>
  <si>
    <t>路燈線架設及改接</t>
  </si>
  <si>
    <t>李季臻宗儒政易崇佑健耀家銓凱仁伯翰</t>
  </si>
  <si>
    <t>原欲架設路線控制線、改派前往十茂＃26X11低2~低5導線失竊復舊。|到達現場時間2023/02/21 09:00</t>
  </si>
  <si>
    <t>2023/02/21 08:35:00</t>
  </si>
  <si>
    <t>彰化縣芳苑鄉漢寶園段１－３７３地號</t>
  </si>
  <si>
    <t>C02 電桿腐蝕</t>
  </si>
  <si>
    <t>已設計待施工案件，已告知用戶|到達現場時間2023/02/21 08:56</t>
  </si>
  <si>
    <t>G1910FB84</t>
  </si>
  <si>
    <t>0936499420</t>
  </si>
  <si>
    <t>彰化縣永靖鄉中山路９２號之１２</t>
  </si>
  <si>
    <t>陳振明、黃耀田、楊英智</t>
  </si>
  <si>
    <t>太平高幹#55電錶底座燒損，已會同用戶確認(有開封)|到達現場時間2023/02/21 08:50</t>
  </si>
  <si>
    <t>K4295BB49</t>
  </si>
  <si>
    <t>C0812502560</t>
  </si>
  <si>
    <t>2023/02/21 08:32:00</t>
  </si>
  <si>
    <t>彰化縣鹿港鎮濱海路５４號平房</t>
  </si>
  <si>
    <t>草港高幹114-1Y6，用戶屋內線路不良，已告知用戶，請合格電氣承裝業改善，現場供電正常。|到達現場時間2023/02/21 08:50</t>
  </si>
  <si>
    <t>G2831ED98</t>
  </si>
  <si>
    <t>0955522668</t>
  </si>
  <si>
    <t>0928602191</t>
  </si>
  <si>
    <t>F表。電壓異常造成器具燒損。水電已查。工廠急用【聯絡電話(二)：0955522668】</t>
  </si>
  <si>
    <t>2023/02/21 08:19:00</t>
  </si>
  <si>
    <t>K1787BB17 路上高幹#22</t>
  </si>
  <si>
    <t>水平支線掉落</t>
  </si>
  <si>
    <t>路上高幹#22，水平支線不良，支線拆除|到達現場時間2023/02/21 08:35</t>
  </si>
  <si>
    <t>K1486AB04 路平7X9Y7</t>
  </si>
  <si>
    <t>張貼反光紙</t>
  </si>
  <si>
    <t>路平高幹7X9Y#7，張貼反光貼紙|到達現場時間2023/02/21 08:26</t>
  </si>
  <si>
    <t>2023/02/21 08:11:00</t>
  </si>
  <si>
    <t>K1590GB69 芳工一高分1Y#5</t>
  </si>
  <si>
    <t>樹木靠近電線</t>
  </si>
  <si>
    <t>芳工一高分1Y#5，樹木靠近導線，己配合村長修剪妥。|到達現場時間2023/02/21 08:25</t>
  </si>
  <si>
    <t>0932599502</t>
  </si>
  <si>
    <t>2023/02/21 08:05:00</t>
  </si>
  <si>
    <t>彰化縣埔鹽鄉西湖村大新路１號</t>
  </si>
  <si>
    <t>永樂高幹#17 樹竹砍伐(配合包商)及導線脫落綁紮|到達現場時間2023/02/21 09:05</t>
  </si>
  <si>
    <t>G2912DA61</t>
  </si>
  <si>
    <t>社尾村</t>
  </si>
  <si>
    <t>C0812502558</t>
  </si>
  <si>
    <t>2023/02/21 10:35:00</t>
  </si>
  <si>
    <t>彰化縣芳苑鄉漢寶園段３８７號</t>
  </si>
  <si>
    <t>漢南高幹#24，密封型變壓器(25KVA*1具)不出壓，立即辦理停電更換。|到達現場時間2023/02/21 10:35</t>
  </si>
  <si>
    <t>G1608FE36</t>
  </si>
  <si>
    <t>048933362</t>
  </si>
  <si>
    <t>設備開不起來，僅(04)8933362</t>
  </si>
  <si>
    <t>C0812502557</t>
  </si>
  <si>
    <t>2023/02/21 08:02:00</t>
  </si>
  <si>
    <t>彰化縣和美鎮東萊路９４巷２９７號</t>
  </si>
  <si>
    <t>十茂＃26X11低2~低5~低2右1 導線失竊、報案、中寮派出所莊警員採證後進行復舊、PVC風雨線22m/m共被竊431.7M、改架設鋁風雨線#2  施工妥。|到達現場時間2023/02/21 09:10</t>
  </si>
  <si>
    <t>G4033HA04</t>
  </si>
  <si>
    <t>0915205533</t>
  </si>
  <si>
    <t>0989436717</t>
  </si>
  <si>
    <t>已請用戶扳動總開關後仍無電【楊小姐聯絡電話(二)：0915205533】</t>
  </si>
  <si>
    <t>中寮里</t>
  </si>
  <si>
    <t>C0812502556</t>
  </si>
  <si>
    <t>2023/02/21 07:54:00</t>
  </si>
  <si>
    <t>彰化縣芳苑鄉芳寮段５６９地號</t>
  </si>
  <si>
    <t>後寮高幹20X4Y#4，桿上接頭接觸不良，接頭己重新壓接處理。|到達現場時間2023/02/21 08:15</t>
  </si>
  <si>
    <t>K1592CC66</t>
  </si>
  <si>
    <t>0985123945</t>
  </si>
  <si>
    <t>紀小姐</t>
  </si>
  <si>
    <t>0982340770</t>
  </si>
  <si>
    <t>無電，電線垂下; 接頭快脫落，0982340770、【聯絡電話(二)：0985123945】</t>
  </si>
  <si>
    <t>後寮村</t>
  </si>
  <si>
    <t>2023/02/21 06:55:00</t>
  </si>
  <si>
    <t>南新高幹15空Z#1-1</t>
  </si>
  <si>
    <t>郭華俊鍾奈哲張國建林宏益巫淂彥蔣議賢、</t>
  </si>
  <si>
    <t>南新高幹15空Z#1-1 高壓礙子紮線脫落綁紮|到達現場時間2023/02/21 07:00</t>
  </si>
  <si>
    <t>2023/02/21 06:49:00</t>
  </si>
  <si>
    <t>彰化縣芳苑鄉芳榮段７８地號</t>
  </si>
  <si>
    <t>頂部高幹51Y#28 接戶點斷已接妥|到達現場時間2023/02/21 07:05</t>
  </si>
  <si>
    <t>K1288FD69</t>
  </si>
  <si>
    <t>0975626793</t>
  </si>
  <si>
    <t>2023/02/21 05:40:00</t>
  </si>
  <si>
    <t>彰化縣福興鄉管嶼厝段粘厝小段１１３１－１地號</t>
  </si>
  <si>
    <t>【L2】謝漢高幹#91,連接接戶線接頭燒損，已重新壓接妥。|到達現場時間2023/02/21 06:25</t>
  </si>
  <si>
    <t>G2016AE94</t>
  </si>
  <si>
    <t>0918536755</t>
  </si>
  <si>
    <t>2023/02/21 06:32:00</t>
  </si>
  <si>
    <t>台西高幹75Y11</t>
  </si>
  <si>
    <t>台西高幹75Y11 N相紮線脫落已重新綁紮妥|到達現場時間2023/02/21 07:20</t>
  </si>
  <si>
    <t>2023/02/21 06:31:00</t>
  </si>
  <si>
    <t>東勢高分9Y21</t>
  </si>
  <si>
    <t>陳冠勳、葉柏宏</t>
  </si>
  <si>
    <t>東勢高分9Y21 紮線脫落已重新綁紮妥|到達現場時間2023/02/21 07:00</t>
  </si>
  <si>
    <t>2023/02/21 06:30:00</t>
  </si>
  <si>
    <t>萬原高幹52-1Y24</t>
  </si>
  <si>
    <t>楊崇德、張子元、施勝傑</t>
  </si>
  <si>
    <t>萬原高幹52-1Y24 紮線脫落已重新綁紮妥|到達現場時間2023/02/21 06:55</t>
  </si>
  <si>
    <t>2023/02/21 06:20:00</t>
  </si>
  <si>
    <t>彰化縣溪湖鎮西寮段５１１地號</t>
  </si>
  <si>
    <t>南新高幹22Y#2 陳舊TR吊換50KVA*1|到達現場時間2023/02/21 06:30</t>
  </si>
  <si>
    <t>G3102GE37</t>
  </si>
  <si>
    <t>0921762256</t>
  </si>
  <si>
    <t>角樹村</t>
  </si>
  <si>
    <t>2023/02/21 05:54:00</t>
  </si>
  <si>
    <t>G3830AE09-O、G3830AD8785-O</t>
  </si>
  <si>
    <t>高壓電纜裝設故障指示器共4只，已處理妥。|到達現場時間2023/02/21 06:05</t>
  </si>
  <si>
    <t>2023/02/21 05:46:00</t>
  </si>
  <si>
    <t>後港10~10X1、24~25</t>
  </si>
  <si>
    <t>1.後港10~10-1高低壓PE防護線管游休拆除共30M。2.後港24~25樹木靠近高低壓線修剪，已處理妥。（9＊3平方公尺）|到達現場時間2023/02/21 06:01</t>
  </si>
  <si>
    <t>2023/02/21 01:09:00</t>
  </si>
  <si>
    <t>鹿港工業西五路20號G2226FC00,大門沒開無法進入,待明日再前往巡視.|到達現場時間2023/02/21 01:20</t>
  </si>
  <si>
    <t>2023/02/21 00:00:00</t>
  </si>
  <si>
    <t>潭墘高幹1~91</t>
  </si>
  <si>
    <t>潭墘高幹1~91 線路防竊巡視，巡視良好|到達現場時間2023/02/21 00:15</t>
  </si>
  <si>
    <t>伸港1-41、伸德1-52</t>
  </si>
  <si>
    <t>防止導線失竊，配電線路巡查良好。|到達現場時間2023/02/21 00:10</t>
  </si>
  <si>
    <t>2023/02/20 22:12:00</t>
  </si>
  <si>
    <t>溪底18</t>
  </si>
  <si>
    <t>路燈中性線接頭壓接.|到達現場時間2023/02/20 22:20</t>
  </si>
  <si>
    <t>2023/02/21 02:00:00</t>
  </si>
  <si>
    <t>大突2~17</t>
  </si>
  <si>
    <t>郭華俊、林宏益、</t>
  </si>
  <si>
    <t>大突2~17 夜間防竊導線巡查|到達現場時間2023/02/21 02:05</t>
  </si>
  <si>
    <t>2023/02/20 21:37:00</t>
  </si>
  <si>
    <t>湖內106X7Y2</t>
  </si>
  <si>
    <t>路燈閃爍,線路短路,排除後重G3643DA64送電後供電正常.|到達現場時間2023/02/20 21:50</t>
  </si>
  <si>
    <t>2023/02/20 20:28:00</t>
  </si>
  <si>
    <t>湖內20X61</t>
  </si>
  <si>
    <t>開關操作.|到達現場時間2023/02/20 20:30</t>
  </si>
  <si>
    <t>C0812502555</t>
  </si>
  <si>
    <t>2023/02/20 20:22:00</t>
  </si>
  <si>
    <t>彰化縣福興鄉管嶼厝段粘厝小段９１６號</t>
  </si>
  <si>
    <t>麥嶼厝高幹32X#17 ,天氣太冷及太暗用戶要求明日8:00過後再前往.|到達現場時間2023/02/20 21:25</t>
  </si>
  <si>
    <t>G2216AA25</t>
  </si>
  <si>
    <t>0921723588</t>
  </si>
  <si>
    <t>租戶侯長宗</t>
  </si>
  <si>
    <t>租戶侯長宗通報此地點220V欠相，煩請協處【聯絡電話(二)：0921723588】僅手機</t>
  </si>
  <si>
    <t>2023/02/20 20:20:00</t>
  </si>
  <si>
    <t>彰化縣彰化市埔內街３１０號一二樓</t>
  </si>
  <si>
    <t>引上管異聲</t>
  </si>
  <si>
    <t>杜偉文、謝辰緯、</t>
  </si>
  <si>
    <t>公司P(3")空管路靠近自來水管引起共振發出異聲，已將公司空管鋸短與自來水管擴大距離改善，已處理妥。|到達現場時間2023/02/20 20:35</t>
  </si>
  <si>
    <t>G4023CD65</t>
  </si>
  <si>
    <t>延和 王里長</t>
  </si>
  <si>
    <t>延和里</t>
  </si>
  <si>
    <t>P0812019511</t>
  </si>
  <si>
    <t>2023/02/20 20:14:00</t>
  </si>
  <si>
    <t>彰化縣鹿港鎮廖厝里楊厝巷２３０號２樓</t>
  </si>
  <si>
    <t>0937708186</t>
  </si>
  <si>
    <t>施瑛姿</t>
  </si>
  <si>
    <t>P0812019509</t>
  </si>
  <si>
    <t>2023/02/20 19:57:00</t>
  </si>
  <si>
    <t>彰化縣鹿港鎮楊厝巷２２８號１樓</t>
  </si>
  <si>
    <t>溝鹿高幹9X5-1X#1,熔絲鏈開關接觸不良更換1具。|到達現場時間2023/02/20 20:25</t>
  </si>
  <si>
    <t>G3226AB00</t>
  </si>
  <si>
    <t>頭南里</t>
  </si>
  <si>
    <t>A0812003644</t>
  </si>
  <si>
    <t>2023/02/20 18:43:00</t>
  </si>
  <si>
    <t>彰化縣和美鎮新庄里彰美路二段１０６號（屋頂）</t>
  </si>
  <si>
    <t>林維卿、許績輝、林寬隆、陳彥廷、陳柏勳</t>
  </si>
  <si>
    <t>高供用戶因鼠害跳電，本處無設備損害|到達現場時間2023/02/20 19:00</t>
  </si>
  <si>
    <t>2023-02-20 18:55:42 用戶再次報案</t>
  </si>
  <si>
    <t>A0812003643</t>
  </si>
  <si>
    <t>2023/02/20 18:41:00</t>
  </si>
  <si>
    <t>彰化縣二林鎮外竹里竹圍子段１２５－２地號</t>
  </si>
  <si>
    <t>溝頭高幹69X#9接戶線接點接頭不良，已重新壓接妥。|到達現場時間2023/02/20 18:50</t>
  </si>
  <si>
    <t>K1885EB28</t>
  </si>
  <si>
    <t>0925176857</t>
  </si>
  <si>
    <t>0931568790</t>
  </si>
  <si>
    <t>C0812502550</t>
  </si>
  <si>
    <t>2023/02/20 17:57:00</t>
  </si>
  <si>
    <t>彰化縣芳苑鄉永興段２１７至２２３號（詳見備註）水產養殖</t>
  </si>
  <si>
    <t>永興二高分34Y#5用戶再次來電聲稱，現場已供電正常。|到達現場時間2023/02/20 17:58</t>
  </si>
  <si>
    <t>G1200ED17</t>
  </si>
  <si>
    <t>0932602311</t>
  </si>
  <si>
    <t>多次進線異議，惠請盡快協處，謝謝您(用戶基本資料為水產養殖戶)</t>
  </si>
  <si>
    <t>2023/02/20 17:45:00</t>
  </si>
  <si>
    <t>彰化縣彰化市</t>
  </si>
  <si>
    <t>林維卿、許績輝、林寬隆、陳彥廷、</t>
  </si>
  <si>
    <t>大竹34Y#1，山坑#4 ，牛埔#1-1，大竹#3 LBS 現場改遙控|到達現場時間2021/12/29 18:00</t>
  </si>
  <si>
    <t>C0812502549</t>
  </si>
  <si>
    <t>2023/02/20 17:33:00</t>
  </si>
  <si>
    <t>彰化縣大城鄉大安路１０號（桿號：東城高幹＃３２／圖號座標：Ｋ１４７８ＣＡ０６）</t>
  </si>
  <si>
    <t>涂俊雄、張國偉</t>
  </si>
  <si>
    <t>東城高幹#32經派員現勘係路口監視器電訊線，已安全處理並通知大城派出所值班警員聯絡派員處理。|到達現場時間2023/02/20 17:50</t>
  </si>
  <si>
    <t>K1378GE45</t>
  </si>
  <si>
    <t>048941012</t>
  </si>
  <si>
    <t>大成分駐所-楊警員</t>
  </si>
  <si>
    <t>參考電號，桿號:東城高幹#32/圖號座標:K1478CA06，電桿上疑似礙子掉落，暫無停電，風吹電線會擺。</t>
  </si>
  <si>
    <t>2023/02/20 17:09:00</t>
  </si>
  <si>
    <t>南原高幹13Y#4 K1694AA36</t>
  </si>
  <si>
    <t>南原高幹13Y#4懸垂礙子U型軋頭銹斷，高壓分歧開關停電後，已更換送電妥。|到達現場時間2023/02/20 17:15</t>
  </si>
  <si>
    <t>0921746321</t>
  </si>
  <si>
    <t>2023/02/20 17:02:00</t>
  </si>
  <si>
    <t>彰化縣福興鄉彰鹿路六段５０４巷１９５號１－２樓</t>
  </si>
  <si>
    <t>G3021DD43開關箱外殼鏽蝕.另設計工作單更新|到達現場時間2023/02/20 17:25</t>
  </si>
  <si>
    <t>G3021DD43</t>
  </si>
  <si>
    <t>0919016180</t>
  </si>
  <si>
    <t>0937764738</t>
  </si>
  <si>
    <t>2023/02/20 16:25:00</t>
  </si>
  <si>
    <t>彰化縣埔鹽鄉南興段６０７地號</t>
  </si>
  <si>
    <t>謝竣宇、楊沛偉、 黃建儒、</t>
  </si>
  <si>
    <t>好金高幹55Z#0-1，高壓熔絲鏈開關劣化更換被覆型開關X2，加裝TR一次套管瓷罩|到達現場時間2023/02/20 16:40</t>
  </si>
  <si>
    <t>G3009BD47</t>
  </si>
  <si>
    <t>C0812502548</t>
  </si>
  <si>
    <t>2023/02/20 16:40:00</t>
  </si>
  <si>
    <t>彰化縣芳苑鄉崙腳段１９地號</t>
  </si>
  <si>
    <t>草漢高幹26-1X11Y#3低壓線架鐵栓銹斷，已更換固定妥。|到達現場時間2023/02/20 16:50</t>
  </si>
  <si>
    <t>G2003ED66</t>
  </si>
  <si>
    <t>0911691603</t>
  </si>
  <si>
    <t>陳柏融</t>
  </si>
  <si>
    <t>用戶稱:電桿上方白色礙子一直在搖晃 還要異響聲。用戶稱今天風很大，擔心危險僅手機【聯絡電話(二)：0911691603】</t>
  </si>
  <si>
    <t>W0806012622</t>
  </si>
  <si>
    <t>2023/02/20 16:24:00</t>
  </si>
  <si>
    <t>彰化縣芳苑鄉芳漢路新寶段３５７號２Ｆ頂</t>
  </si>
  <si>
    <t>G1707AC33</t>
  </si>
  <si>
    <t>0927276013</t>
  </si>
  <si>
    <t>2023/02/20 15:40:00</t>
  </si>
  <si>
    <t>彰化縣埔鹽鄉新水段１１１６地號</t>
  </si>
  <si>
    <t>石埤高幹#29，接戶線接頭不良壓接處理|到達現場時間2023/02/20 15:55</t>
  </si>
  <si>
    <t>G2607FB42</t>
  </si>
  <si>
    <t>0983262023</t>
  </si>
  <si>
    <t>2023/02/20 14:40:00</t>
  </si>
  <si>
    <t>彰化縣二林鎮萬興段柳子溝小段９３５號</t>
  </si>
  <si>
    <t>西庄幹56X#7，接戶線接頭不良壓接處理|到達現場時間2023/02/20 15:05</t>
  </si>
  <si>
    <t>G2603EC08</t>
  </si>
  <si>
    <t>0937583387</t>
  </si>
  <si>
    <t>0912399440</t>
  </si>
  <si>
    <t>P0812019503</t>
  </si>
  <si>
    <t>2023/02/20 15:56:00</t>
  </si>
  <si>
    <t>彰化縣芳苑鄉漢寶園段６４－３地號</t>
  </si>
  <si>
    <t>G1704BD83</t>
  </si>
  <si>
    <t>0978396921</t>
  </si>
  <si>
    <t>魏宇亭</t>
  </si>
  <si>
    <t>W0806012621</t>
  </si>
  <si>
    <t>2023/02/20 15:54:00</t>
  </si>
  <si>
    <t>彰化縣芳苑鄉漢寶園段５１７地號</t>
  </si>
  <si>
    <t>G1605CD94</t>
  </si>
  <si>
    <t>0976251687</t>
  </si>
  <si>
    <t>W0806012620</t>
  </si>
  <si>
    <t>2023/02/20 15:52:00</t>
  </si>
  <si>
    <t>彰化縣芳苑鄉漢寶園段１０８－１０６地號</t>
  </si>
  <si>
    <t>G1606DA29</t>
  </si>
  <si>
    <t>黃世通先生</t>
  </si>
  <si>
    <t>0972736806</t>
  </si>
  <si>
    <t>A0812003642</t>
  </si>
  <si>
    <t>2023/02/20 15:50:00</t>
  </si>
  <si>
    <t>彰化縣芳苑鄉新漢寶段９０４地號屋頂</t>
  </si>
  <si>
    <t>A0812003641</t>
  </si>
  <si>
    <t>彰化縣芳苑鄉新寶村永豐巷３５號屋頂</t>
  </si>
  <si>
    <t>A0812003640</t>
  </si>
  <si>
    <t>彰化縣芳苑鄉芳漢路漢一段１５１號（漢寶園段２４、２４－１、２４－２地號）屋頂</t>
  </si>
  <si>
    <t>【H8】饋線跳脫已恢復供電(二巡課區域故障)|到達現場時間2023/02/20 16:00</t>
  </si>
  <si>
    <t>2023/02/20 15:43:00</t>
  </si>
  <si>
    <t>彰化縣福興鄉大崙村（街）５－５號１樓</t>
  </si>
  <si>
    <t>接戶線破皮包紮處理妥|到達現場時間2023/02/20 16:05</t>
  </si>
  <si>
    <t>G3319AB45</t>
  </si>
  <si>
    <t>溝墘里</t>
  </si>
  <si>
    <t>2023/02/20 15:39:00</t>
  </si>
  <si>
    <t>彰化縣福興鄉新生段３地號</t>
  </si>
  <si>
    <t>【C3】用戶自備開關不良，已告知用戶，請合格電氣承裝業改善。|到達現場時間2023/02/20 16:00</t>
  </si>
  <si>
    <t>G3120HE93</t>
  </si>
  <si>
    <t>C0812502533</t>
  </si>
  <si>
    <t>2023/02/20 15:33:00</t>
  </si>
  <si>
    <t>彰化縣彰化市埔市街２１號１樓</t>
  </si>
  <si>
    <t>林維卿、林寬隆、陳彥廷</t>
  </si>
  <si>
    <t>接戶點破皮包紮|到達現場時間2023/02/20 15:51</t>
  </si>
  <si>
    <t>G4025HD30</t>
  </si>
  <si>
    <t>0928191771</t>
  </si>
  <si>
    <t>047111268</t>
  </si>
  <si>
    <t>接戶線破皮，因房子要修繕，擔心漏電，要求會同處理，請協助【聯絡電話(二)：0928191771】</t>
  </si>
  <si>
    <t>C0812502526</t>
  </si>
  <si>
    <t>2023/02/20 15:17:00</t>
  </si>
  <si>
    <t>彰化縣芳苑鄉永興段１４５‧１４６地號</t>
  </si>
  <si>
    <t>芳漢高幹70Y#1電纜固定帶遭強風吹襲掉落，致高壓跳線碰觸橫擔引起饋線跳脫，立即轉供縮至最小停電範圍後，已固定送電妥。|到達現場時間2023/02/20 15:30</t>
  </si>
  <si>
    <t>G1300CD4999</t>
  </si>
  <si>
    <t>0982888596</t>
  </si>
  <si>
    <t>養殖業，僅留手機</t>
  </si>
  <si>
    <t>2023/02/20 14:20:00</t>
  </si>
  <si>
    <t>伸德高幹25Y#4</t>
  </si>
  <si>
    <t>伸德25y3.低壓線斷線.已安全處理妥.現農年淹水.另安排復舊工程|到達現場時間2023/02/20 14:40</t>
  </si>
  <si>
    <t>2023/02/20 14:17:00</t>
  </si>
  <si>
    <t>彰化縣芳苑鄉王功段３４７號</t>
  </si>
  <si>
    <t>涂俊雄、張國偉、江易璋</t>
  </si>
  <si>
    <t>王功高幹52Y9X#4接戶線接點接頭不良，已重新壓接妥。|到達現場時間2023/02/20 14:30</t>
  </si>
  <si>
    <t>G1602FE24</t>
  </si>
  <si>
    <t>黃丁禮</t>
  </si>
  <si>
    <t>2023/02/20 13:51:00</t>
  </si>
  <si>
    <t>G4127 CA81-O、CA86-O等2處</t>
  </si>
  <si>
    <t>許績輝、黃志芳、徐敬威</t>
  </si>
  <si>
    <t>G4127 CA81-O、CA86-O等2處，配電場清潔(雜物清除)，配電設備點檢，及電纜故障指示器加強裝設。共新裝設9只(CA81-O→J14 280A*3只，CA86-O→J11、J14 280A*6只)|到達現場時間2023/02/20 14:15</t>
  </si>
  <si>
    <t>2023/02/20 13:58:00</t>
  </si>
  <si>
    <t>彰化縣埤頭鄉埤頭段８６９號之２</t>
  </si>
  <si>
    <t>和豐高幹10Y#13變壓器一次側TAP調整妥(電壓 208 V  → 218 V) 。|到達現場時間2023/02/20 14:10</t>
  </si>
  <si>
    <t>K3486BB62</t>
  </si>
  <si>
    <t>0971760669</t>
  </si>
  <si>
    <t>2023/02/20 13:46:00</t>
  </si>
  <si>
    <t>川邊高幹#141 G1708DD31</t>
  </si>
  <si>
    <t>饋線出口桿高壓開關對相序</t>
  </si>
  <si>
    <t>洪文鴻、游翊盛</t>
  </si>
  <si>
    <t>川邊高幹#141 饋線出口桿高壓開關對相序，9G29饋線恢復原供電範圍開關操作妥。|到達現場時間2023/02/20 14:05</t>
  </si>
  <si>
    <t>2023/02/06 09:46:00</t>
  </si>
  <si>
    <t>彰化縣田尾鄉豐田村三豐路４４８號１樓</t>
  </si>
  <si>
    <t>高壓懸垂礙子不良，引起線路跳脫，已更換妥並送電。|到達現場時間2023/02/06 09:47</t>
  </si>
  <si>
    <t>北斗服務所</t>
  </si>
  <si>
    <t>K3789AD76</t>
  </si>
  <si>
    <t>048882069</t>
  </si>
  <si>
    <t>田尾鄉</t>
  </si>
  <si>
    <t>豐田村</t>
  </si>
  <si>
    <t>2023/02/20 13:20:00</t>
  </si>
  <si>
    <t>彰化縣埔鹽鄉打廉村埔打路一巷１０號１樓</t>
  </si>
  <si>
    <t>楊沛偉、 黃建儒、曾阿加、</t>
  </si>
  <si>
    <t>東打高幹#60，電表開封，普通TR TAP 調整後，量測電壓已正常|到達現場時間2023/02/20 14:00</t>
  </si>
  <si>
    <t>G3405HB73</t>
  </si>
  <si>
    <t>0931561933</t>
  </si>
  <si>
    <t>0955789990</t>
  </si>
  <si>
    <t>下崙村</t>
  </si>
  <si>
    <t>9C26饋線轄區</t>
  </si>
  <si>
    <t>陳坤輝、 許承哲、 陳諺暐、</t>
  </si>
  <si>
    <t>永坡#3，配合線路課電纜測試|到達現場時間2023/02/20 14:00</t>
  </si>
  <si>
    <t>C0812502514</t>
  </si>
  <si>
    <t>2023/02/20 13:30:00</t>
  </si>
  <si>
    <t>彰化縣大城鄉福建路１－３９號</t>
  </si>
  <si>
    <t>盧明信、王紹民、黃佳偉</t>
  </si>
  <si>
    <t>東港高幹72-1X#1變壓器( 100 KVA)一次側熔絲( 15 A )熔斷，已更換送電妥。|到達現場時間2023/02/20 13:45</t>
  </si>
  <si>
    <t>K0980AB25</t>
  </si>
  <si>
    <t>0975485573</t>
  </si>
  <si>
    <t>用戶為太陽能電表:0889151922稱東港高幹72-1 K0980AB24,電桿上變壓器設備有掉落,導致欠相,請派人處理,謝謝.僅手機</t>
  </si>
  <si>
    <t>C0812502511</t>
  </si>
  <si>
    <t>2023/02/20 12:38:00</t>
  </si>
  <si>
    <t>彰化縣芳苑鄉草湖段５－４０４６地號</t>
  </si>
  <si>
    <t>南原高幹43X12-1Y#5接戶線(PVC鋁風雨線)不良，已更換處理妥。|到達現場時間2023/02/20 12:50</t>
  </si>
  <si>
    <t>K1696GC48</t>
  </si>
  <si>
    <t>0988162486</t>
  </si>
  <si>
    <t>已詢問用戶僅留0988162486。</t>
  </si>
  <si>
    <t>2023/02/20 10:17:00</t>
  </si>
  <si>
    <t>G4023 DE99-O、DE85-O</t>
  </si>
  <si>
    <t>G4023 DE99-O、DE85-O等2處，配電場清潔(雜物清除)，配電設備點檢，及電纜故障指示器加強裝設。共新裝設6只(DE99-O→J22 280A*3只，DE85-O→J11 280A*3只)|到達現場時間2023/02/20 10:40</t>
  </si>
  <si>
    <t>C0812502509</t>
  </si>
  <si>
    <t>2023/02/20 12:18:00</t>
  </si>
  <si>
    <t>彰化縣伸港鄉新港段２－１０５地號</t>
  </si>
  <si>
    <t>全興46高壓跳線不良.壓接完成|到達現場時間2023/02/20 12:30</t>
  </si>
  <si>
    <t>G3450ED21</t>
  </si>
  <si>
    <t>0915562327</t>
  </si>
  <si>
    <t>2023/02/20 11:51:00</t>
  </si>
  <si>
    <t>彰化縣芳苑鄉草崙路２７號</t>
  </si>
  <si>
    <t>崙腳高幹43Y#4接戶線絕緣劣化燒損，已剪除更換銜接處理妥。|到達現場時間2023/02/20 12:00</t>
  </si>
  <si>
    <t>G1803GB30</t>
  </si>
  <si>
    <t>0936971607</t>
  </si>
  <si>
    <t>0919746773</t>
  </si>
  <si>
    <t>2023/02/20 09:38:00</t>
  </si>
  <si>
    <t>卦山#61</t>
  </si>
  <si>
    <t>許績輝、黃志芳、陳柏勳</t>
  </si>
  <si>
    <t>配合自來水廠人員:卦山#61高壓掩蔽及雜物(超高樹枝、藤蔓)清除(20mx5m=100㎡)，及現場砍除雜物清運。|到達現場時間2023/02/20 10:00</t>
  </si>
  <si>
    <t>2023/02/20 08:28:00</t>
  </si>
  <si>
    <t>G4127 EB07-O</t>
  </si>
  <si>
    <t>G4127 EB07-O四路自動化開關訊號異常現場勘查、測試、設計更新，及二路氣封開關電纜故障指示器加強裝設。新裝設3只(S21 280A*3只)|到達現場時間2023/02/20 08:50</t>
  </si>
  <si>
    <t>2023/02/20 11:30:00</t>
  </si>
  <si>
    <t>彰化縣二林鎮大成路一段504號</t>
  </si>
  <si>
    <t>黃佳偉、江易璋</t>
  </si>
  <si>
    <t>火警未成災。|到達現場時間2023/02/20 11:40</t>
  </si>
  <si>
    <t>2023/02/20 11:18:00</t>
  </si>
  <si>
    <t>彰化縣大城鄉潭墘村光復路１０９號</t>
  </si>
  <si>
    <t>潭墘高幹#54接戶線不良，已更換處理妥。|到達現場時間2023/02/20 11:30</t>
  </si>
  <si>
    <t>K1674CC97</t>
  </si>
  <si>
    <t>0921741978</t>
  </si>
  <si>
    <t>2023/02/20 11:01:00</t>
  </si>
  <si>
    <t>王功高幹72X#9 G1502EB79</t>
  </si>
  <si>
    <t>自備桿腐斷接戶線游休拆除</t>
  </si>
  <si>
    <t>方建智、張佑丞、黃佳偉</t>
  </si>
  <si>
    <t>王功高幹72X#9自備桿腐斷，接戶線游休拆除妥。|到達現場時間2023/02/20 11:10</t>
  </si>
  <si>
    <t>0932597928</t>
  </si>
  <si>
    <t>2023/02/20 10:21:00</t>
  </si>
  <si>
    <t>彰化縣二林鎮柳仔溝段６７號</t>
  </si>
  <si>
    <t>西保高幹#67接戶線絕緣劣化燒損，已剪除更換銜接處理妥。|到達現場時間2023/02/20 10:30</t>
  </si>
  <si>
    <t>G2404HB72</t>
  </si>
  <si>
    <t>0919034229</t>
  </si>
  <si>
    <t>2023/02/20 10:20:00</t>
  </si>
  <si>
    <t>大村#70X15</t>
  </si>
  <si>
    <t>陳坤輝、 許承哲、 曾阿加、</t>
  </si>
  <si>
    <t>大村#70X15，高壓防護線管游休拆除|到達現場時間2023/02/20 10:30</t>
  </si>
  <si>
    <t>2023/02/20 10:27:00</t>
  </si>
  <si>
    <t>彰化縣和美鎮忠明段１４６５地號</t>
  </si>
  <si>
    <t>【M2】電表底座燒損，由用戶自理，另報再封印。|到達現場時間2023/02/20 10:50</t>
  </si>
  <si>
    <t>G3636BE31</t>
  </si>
  <si>
    <t>0932603379</t>
  </si>
  <si>
    <t>彰化縣伸港鄉null和美鎮埤子墘段汴頭小段１９５地號</t>
  </si>
  <si>
    <t>【C4】用戶用電超載，自備開關過負荷跳脫，投入後正常。|到達現場時間2023/02/20 11:00</t>
  </si>
  <si>
    <t>G3541HA69</t>
  </si>
  <si>
    <t>0916854660</t>
  </si>
  <si>
    <t>七嘉村</t>
  </si>
  <si>
    <t>A0812003638</t>
  </si>
  <si>
    <t>2023/02/20 10:22:00</t>
  </si>
  <si>
    <t>彰化縣鹿港鎮工業西七路１－４１號屋頂</t>
  </si>
  <si>
    <t>現場供電正常|到達現場時間2023/02/20 10:27</t>
  </si>
  <si>
    <t>G2229GC54</t>
  </si>
  <si>
    <t>2023-02-20 10:25:09 用戶再次報案</t>
  </si>
  <si>
    <t>A0812003639</t>
  </si>
  <si>
    <t>C0812502494</t>
  </si>
  <si>
    <t>2023/02/20 10:18:00</t>
  </si>
  <si>
    <t>彰化縣芳苑鄉新街段４１９地號</t>
  </si>
  <si>
    <t>盧明信、王紹民、洪文鴻</t>
  </si>
  <si>
    <t>菇寮高幹17X3Y#5接戶線接點接頭不良，已重新壓接妥。|到達現場時間2023/02/20 10:30</t>
  </si>
  <si>
    <t>K1087FD25</t>
  </si>
  <si>
    <t>0903592996</t>
  </si>
  <si>
    <t>僅留一支手機。</t>
  </si>
  <si>
    <t>2023/02/20 10:02:00</t>
  </si>
  <si>
    <t>彰化縣二林鎮萬興段萬興小段１００－３２２地號</t>
  </si>
  <si>
    <t>新樂高幹62Z#8接戶線接頭不良，已重新壓接妥。用戶自備開關不良，已告知用戶，請合格電氣承裝業改善。|到達現場時間2023/02/20 10:15</t>
  </si>
  <si>
    <t>G2205HC25</t>
  </si>
  <si>
    <t>2023/02/20 09:58:00</t>
  </si>
  <si>
    <t>彰化縣大城鄉三林段９７６地號</t>
  </si>
  <si>
    <t>西城高幹83Z8Y8X#1架空地線垂落，先暫時剪除，待設計更換。|到達現場時間2023/02/20 10:05</t>
  </si>
  <si>
    <t>K0981CE96</t>
  </si>
  <si>
    <t>0988777287</t>
  </si>
  <si>
    <t>2023/02/20 09:50:00</t>
  </si>
  <si>
    <t>彰化縣芳苑鄉草湖段１２４５號</t>
  </si>
  <si>
    <t>建平高幹35X#10接戶線絕緣劣化燒損，已剪除更換銜接處理妥。|到達現場時間2023/02/20 09:55</t>
  </si>
  <si>
    <t>G2103EB40</t>
  </si>
  <si>
    <t>0916785996</t>
  </si>
  <si>
    <t>2023/02/20 09:30:00</t>
  </si>
  <si>
    <t>永坡#50~51</t>
  </si>
  <si>
    <t>永坡#50~51，樹木靠近導線，無立即危險交線巡人員另報修剪|到達現場時間2023/02/20 09:50</t>
  </si>
  <si>
    <t>C0812502492</t>
  </si>
  <si>
    <t>2023/02/20 09:42:00</t>
  </si>
  <si>
    <t>彰化縣溪湖鎮顯光段７５地號</t>
  </si>
  <si>
    <t>草埔高分#23-1，接戶線接頭不良壓接處理|到達現場時間2023/02/20 10:50</t>
  </si>
  <si>
    <t>K3196HD38</t>
  </si>
  <si>
    <t>0911757715</t>
  </si>
  <si>
    <t>水電量測稱電表未過電，僅手機</t>
  </si>
  <si>
    <t>C0812502491</t>
  </si>
  <si>
    <t>2023/02/20 09:26:00</t>
  </si>
  <si>
    <t>彰化縣芳苑鄉後寮村寮中巷８號</t>
  </si>
  <si>
    <t>游翊盛、盧定瑋</t>
  </si>
  <si>
    <t>芳興高幹21X#2經派員現勘係三大有線電視公司電訊線，已安全處理並通知該公司客服陳小姐派員處理。|到達現場時間2023/02/20 09:40</t>
  </si>
  <si>
    <t>K1592DE38</t>
  </si>
  <si>
    <t>0928859856</t>
  </si>
  <si>
    <t>0979557060</t>
  </si>
  <si>
    <t>(此電號僅供參考)一節電線斷在地上，位置在彰化縣芳苑鄉後寮村寮中巷8號，桿號:芳興高幹13Y3，0979557060、【聯絡電話(二)：0928859856】</t>
  </si>
  <si>
    <t>C0812502490</t>
  </si>
  <si>
    <t>2023/02/20 09:19:00</t>
  </si>
  <si>
    <t>彰化縣彰化市三村里２６號</t>
  </si>
  <si>
    <t>三村路852巷62號接戶橫木脫落，已暫先固定、綁紮妥，另移責任班設計改善。及接戶線接頭點檢、重包紮。|到達現場時間2023/02/20 09:40</t>
  </si>
  <si>
    <t>G4632AA6756</t>
  </si>
  <si>
    <t>0908400779</t>
  </si>
  <si>
    <t>047386541</t>
  </si>
  <si>
    <t>橫木脫落，目前供電正常</t>
  </si>
  <si>
    <t>仁和村</t>
  </si>
  <si>
    <t>2023/02/20 08:59:00</t>
  </si>
  <si>
    <t>西斗高幹#65 K2687CE80</t>
  </si>
  <si>
    <t>洪文鴻、盧定瑋</t>
  </si>
  <si>
    <t>西斗高幹#65經派員現勘係三大有線電視公司電訊線，已安全處理並通知該公司客服許小姐派員處理。|到達現場時間2023/02/20 09:10</t>
  </si>
  <si>
    <t>2023/02/20 08:58:00</t>
  </si>
  <si>
    <t>彰化縣鹿港鎮草港尾段１１３３地號</t>
  </si>
  <si>
    <t>草尾15接戶線接頭補強壓接完成|到達現場時間2023/02/20 09:20</t>
  </si>
  <si>
    <t>G2733FB59</t>
  </si>
  <si>
    <t>0932308252</t>
  </si>
  <si>
    <t>C0812502489</t>
  </si>
  <si>
    <t>2023/02/20 08:55:00</t>
  </si>
  <si>
    <t>彰化縣二林鎮詹厝段９８號，桿號：挖仔高幹６２Ｙ４，Ｋ２８９７ＨＣ５６</t>
  </si>
  <si>
    <t>挖仔高幹#62Y4，低壓線斷落接續復舊|到達現場時間2023/02/20 09:35</t>
  </si>
  <si>
    <t>K2897HC56</t>
  </si>
  <si>
    <t>048681326</t>
  </si>
  <si>
    <t>用戶稱有電線斷落地面,不知道附近有沒有停電【聯絡電話(二)：(04)8681326】</t>
  </si>
  <si>
    <t>C0812502488</t>
  </si>
  <si>
    <t>2023/02/20 08:50:00</t>
  </si>
  <si>
    <t>彰化縣芳苑鄉永興段２０地號</t>
  </si>
  <si>
    <t>永興二高分9Y#38變壓器( 25 KVA)一次側熔絲( 6 A )筒接觸不良，已更換送電妥。|到達現場時間2023/02/20 09:10</t>
  </si>
  <si>
    <t>G1401DE27</t>
  </si>
  <si>
    <t>0932542135</t>
  </si>
  <si>
    <t>僅留手機</t>
  </si>
  <si>
    <t>和平村</t>
  </si>
  <si>
    <t>C0812502487</t>
  </si>
  <si>
    <t>2023/02/20 08:49:00</t>
  </si>
  <si>
    <t>彰化縣二林鎮後厝段１４６－２地號</t>
  </si>
  <si>
    <t>西斗高幹7X#7-1電表底座燒損，由用戶自理，另報再封印。用戶屋內線路不良，已告知用戶，請合格電氣承裝業改善。|到達現場時間2023/02/20 09:00</t>
  </si>
  <si>
    <t>K2189GA22</t>
  </si>
  <si>
    <t>0931660155</t>
  </si>
  <si>
    <t>稱電表燒掉,一戶無電,僅手機.</t>
  </si>
  <si>
    <t>後厝里</t>
  </si>
  <si>
    <t>2023/02/20 08:30:00</t>
  </si>
  <si>
    <t>彰化縣大城鄉建山段１０２８地號</t>
  </si>
  <si>
    <t>大城高幹129X#14-1接戶線不良，已更換處理妥。|到達現場時間2023/02/20 08:45</t>
  </si>
  <si>
    <t>K1275HD80</t>
  </si>
  <si>
    <t>0963478558</t>
  </si>
  <si>
    <t>蔡</t>
  </si>
  <si>
    <t>2023/02/20 08:23:00</t>
  </si>
  <si>
    <t>彰化縣芳苑鄉草湖段５－１０３０地號</t>
  </si>
  <si>
    <t>興海高幹#36接戶線接點接頭不良，已重新壓接妥。|到達現場時間2023/02/20 08:40</t>
  </si>
  <si>
    <t>K1999BC26</t>
  </si>
  <si>
    <t>0910426923</t>
  </si>
  <si>
    <t>C0812502485</t>
  </si>
  <si>
    <t>2023/02/20 07:55:00</t>
  </si>
  <si>
    <t>彰化縣福興鄉外中段７２６地號旁</t>
  </si>
  <si>
    <t>【L2】連接接戶線接頭燒損，已重新壓接妥。|到達現場時間2023/02/20 08:20</t>
  </si>
  <si>
    <t>G3214AA68</t>
  </si>
  <si>
    <t>047792283</t>
  </si>
  <si>
    <t>用戶通報於此用電地址旁有電線斷落，導致無電。無備用電話。</t>
  </si>
  <si>
    <t>元中村</t>
  </si>
  <si>
    <t>2023/02/20 06:15:00</t>
  </si>
  <si>
    <t>彰化縣員林市萬年段３７１地號</t>
  </si>
  <si>
    <t>吳明聰、鍾奈哲、蔣議賢、</t>
  </si>
  <si>
    <t>雅果高幹#32 熔絲鏈開關與一次接線環加裝被覆罩|到達現場時間2023/02/20 06:20</t>
  </si>
  <si>
    <t>K4696DC56</t>
  </si>
  <si>
    <t>大明里</t>
  </si>
  <si>
    <t>2023/02/20 06:10:00</t>
  </si>
  <si>
    <t>彰化縣員林市復興路２５４號</t>
  </si>
  <si>
    <t>郭華俊、巫淂彥、張國建、</t>
  </si>
  <si>
    <t>員復高幹#34 一次接線環加裝被覆罩|到達現場時間2023/02/20 06:15</t>
  </si>
  <si>
    <t>G4303AD42</t>
  </si>
  <si>
    <t>2023/02/20 06:23:00</t>
  </si>
  <si>
    <t>新廣高分11X6低2</t>
  </si>
  <si>
    <t>陳冠勳、王振宇</t>
  </si>
  <si>
    <t>新廣高分11X6低2 N相紮線脫落綁紮|到達現場時間2023/02/20 06:50</t>
  </si>
  <si>
    <t>2023/02/20 06:09:00</t>
  </si>
  <si>
    <t>忠權12Y7</t>
  </si>
  <si>
    <t>蔡星土、杜偉文、謝景煌、吳奇翰、許紹哲、</t>
  </si>
  <si>
    <t>樹木靠近高低壓線修剪，已處理妥。（15＊3平方公尺）|到達現場時間2023/02/20 06:21</t>
  </si>
  <si>
    <t>2023/02/20 06:02:00</t>
  </si>
  <si>
    <t>彰化縣福興鄉頂粘街４４３號之１０一樓</t>
  </si>
  <si>
    <t>謝漢高幹47Y#7,導線失竊範圍很大,已安全處理,交接下一班報案[用戶(0978072859)家中有監視器]|到達現場時間2023/02/20 06:30</t>
  </si>
  <si>
    <t>G2117HE44</t>
  </si>
  <si>
    <t>0978075859</t>
  </si>
  <si>
    <t>2023/02/20 05:49:00</t>
  </si>
  <si>
    <t>大竹S/S  #1主變</t>
  </si>
  <si>
    <t>星土偉文景煌奇翰聖宗紹哲辰緯凱仁</t>
  </si>
  <si>
    <t>大竹S/S  ＃1主變點檢停電轉供開關操作：渡船＃2、大竹＃3、牛埔1－1、山坑＃4、大竹34Y1以上五處架空自動化開關AC電源切開遙控改現場。|到達現場時間2023/02/20 06:08</t>
  </si>
  <si>
    <t>2023/02/20 00:39:00</t>
  </si>
  <si>
    <t>福三1-149</t>
  </si>
  <si>
    <t>配電線路設備夜間防竊巡視。|到達現場時間2023/02/20 01:00</t>
  </si>
  <si>
    <t>2023/02/20 00:00:00</t>
  </si>
  <si>
    <t>竹西高幹1~60</t>
  </si>
  <si>
    <t>竹西高幹1~60 線路防竊巡視，巡視良好|到達現場時間2023/02/20 00:20</t>
  </si>
  <si>
    <t>2023/02/19 23:26:00</t>
  </si>
  <si>
    <t>湖內高幹20X#61</t>
  </si>
  <si>
    <t>LBS開關已改善,在投入位置.|到達現場時間2023/02/19 23:32</t>
  </si>
  <si>
    <t>2023/02/19 22:01:00</t>
  </si>
  <si>
    <t>彰化縣竹塘鄉竹塘段１０８２地號</t>
  </si>
  <si>
    <t>張子元、董柏新</t>
  </si>
  <si>
    <t>竹西高幹27Y13-1X#11 現場量測電壓正常，用戶自備開關不良，已告知用戶，請合格電氣承裝業改善。|到達現場時間2023/02/19 22:35</t>
  </si>
  <si>
    <t>K2381FC37</t>
  </si>
  <si>
    <t>0906768707</t>
  </si>
  <si>
    <t>2023/02/19 21:46:00</t>
  </si>
  <si>
    <t>HW022002</t>
  </si>
  <si>
    <t>配合鹿西D/S停電、線路轉供開關操作接頭點檢。|到達現場時間2023/02/19 22:20</t>
  </si>
  <si>
    <t>2023/02/20 02:25:00</t>
  </si>
  <si>
    <t>貢旗高幹1~73</t>
  </si>
  <si>
    <t>吳明聰、鍾奈哲、</t>
  </si>
  <si>
    <t>貢旗高幹1~73 夜間防竊導線巡查|到達現場時間2023/02/20 02:30</t>
  </si>
  <si>
    <t>2023/02/19 21:00:00</t>
  </si>
  <si>
    <t>湖內高幹98X#2</t>
  </si>
  <si>
    <t>G3643FD65,路燈開關更換及加裝點滅器。|到達現場時間2023/02/19 21:20</t>
  </si>
  <si>
    <t>C0812502481</t>
  </si>
  <si>
    <t>2023/02/19 19:49:00</t>
  </si>
  <si>
    <t>彰化縣埤頭鄉周厝崙段２６－２地號</t>
  </si>
  <si>
    <t>楊崇德、葉柏宏</t>
  </si>
  <si>
    <t>沙崙高幹49Y#3 H型接頭不良已重新壓接妥|到達現場時間2023/02/19 20:25</t>
  </si>
  <si>
    <t>K3090CC50</t>
  </si>
  <si>
    <t>0918986997</t>
  </si>
  <si>
    <t>周先生(家人)</t>
  </si>
  <si>
    <t>周先生(家人)通報此地點110V欠相無電，只有220V，煩請協處【聯絡電話(二)：0918986997】</t>
  </si>
  <si>
    <t>2023/02/19 18:37:00</t>
  </si>
  <si>
    <t>彰化縣芳苑鄉福榮村廟後巷</t>
  </si>
  <si>
    <t>路燈電壓不正常</t>
  </si>
  <si>
    <t>路上高幹#25路燈開關控制白線接頭不良，已重新壓接處理妥，量測電流值33A。|到達現場時間2023/02/19 18:50</t>
  </si>
  <si>
    <t>0923258271</t>
  </si>
  <si>
    <t>2023/02/19 14:09:00</t>
  </si>
  <si>
    <t>虎山#30X1~X2</t>
  </si>
  <si>
    <t>林寬隆、陳彥廷、陳柏勳</t>
  </si>
  <si>
    <t>虎山#30X1~X2高壓防護線管拆除共60M。|到達現場時間2023/02/19 14:35</t>
  </si>
  <si>
    <t>2023/02/19 13:58:00</t>
  </si>
  <si>
    <t>大竹#52Y6</t>
  </si>
  <si>
    <t>大竹#52Y6低3~低4低壓掩蔽及雜物(樹枝、藤蔓)清除(10mx3m=30㎡)，及低4接戶線不良更新一條(2Cu 8m/㎡ *7米 )。|到達現場時間2023/02/19 14:20</t>
  </si>
  <si>
    <t>2023/02/19 10:08:00</t>
  </si>
  <si>
    <t>大埔#39X2</t>
  </si>
  <si>
    <t>大埔#39X2高壓掩蔽及雜物(超高竹子、藤蔓)清除(20mx2m=40㎡)，導線破皮(1處)包紮，及現場砍除雜物清運。|到達現場時間2023/02/19 10:30</t>
  </si>
  <si>
    <t>2023/02/19 10:06:00</t>
  </si>
  <si>
    <t>大竹#26空Y4X42Y16Y9</t>
  </si>
  <si>
    <t>徐敬威、陳柏勳</t>
  </si>
  <si>
    <t>大竹#26空Y4X42Y16Y9高壓掩蔽及雜物(超高竹子、樹枝、藤蔓)清除(20mx4m=80㎡)，導線破皮(2處)包紮。|到達現場時間2023/02/19 10:30</t>
  </si>
  <si>
    <t>2023/02/19 08:56:00</t>
  </si>
  <si>
    <t>桃源＃36X10</t>
  </si>
  <si>
    <t>桃源＃36X10低3~低5低壓雜物(竹子、藤蔓)清除(15mx3m=45㎡)，低壓導線破皮(2處)包紮，及低壓接頭點檢、重包紮。|到達現場時間2023/02/19 09:20</t>
  </si>
  <si>
    <t>2023/02/19 08:53:00</t>
  </si>
  <si>
    <t>G4828 AC29-O</t>
  </si>
  <si>
    <t>G4828 AC29-O配電場清潔(雜物清除)，配電設備、變壓器點檢，負載側電流、電壓測定，及張貼"請勿在公司設備上加裝其它物品"警告標示。|到達現場時間2023/02/19 09:15</t>
  </si>
  <si>
    <t>2023/02/19 17:35:00</t>
  </si>
  <si>
    <t>伸東20、全興3、G3648CC99-O.G3647GC55-O</t>
  </si>
  <si>
    <t>配合伸港S/S全停復電、線路轉供開關操作接頭點檢|到達現場時間2023/02/19 17:54</t>
  </si>
  <si>
    <t>2023/02/19 16:52:00</t>
  </si>
  <si>
    <t>彰化縣芳苑鄉草湖段５－１５４８地號</t>
  </si>
  <si>
    <t>江易璋、盧定瑋</t>
  </si>
  <si>
    <t>草漢高幹9X3Y#9接戶線接點接頭不良，已重新壓接妥。|到達現場時間2023/02/19 17:05</t>
  </si>
  <si>
    <t>G2002BD74</t>
  </si>
  <si>
    <t>0937255091</t>
  </si>
  <si>
    <t>C0812502480</t>
  </si>
  <si>
    <t>2023/02/19 16:42:00</t>
  </si>
  <si>
    <t>彰化縣竹塘鄉永安段４３地號</t>
  </si>
  <si>
    <t>張國偉、張佑丞</t>
  </si>
  <si>
    <t>K1981HB17</t>
  </si>
  <si>
    <t>048961038</t>
  </si>
  <si>
    <t>陳小姐(女兒)</t>
  </si>
  <si>
    <t>0921235303</t>
  </si>
  <si>
    <t>陳小姐(女兒)通報此地點一戶無電，已重啟總開關，煩請協處【聯絡電話(二)：(04)8961038】|手動併案</t>
  </si>
  <si>
    <t>2023/02/19 14:55:00</t>
  </si>
  <si>
    <t>彰化縣溪湖鎮大溪路１２１巷４２號</t>
  </si>
  <si>
    <t>王資斌、楊沛偉、曾阿加</t>
  </si>
  <si>
    <t>大溪高幹70Y#4 接戶線接頭不良壓接處理|到達現場時間2023/02/19 15:35</t>
  </si>
  <si>
    <t>G3503HD20</t>
  </si>
  <si>
    <t>南港村</t>
  </si>
  <si>
    <t>C0812502479</t>
  </si>
  <si>
    <t>2023/02/19 16:27:00</t>
  </si>
  <si>
    <t>彰化縣竹塘鄉永安段５１地號</t>
  </si>
  <si>
    <t>永安高幹60X#3變壓器( 25 KVA)一次側熔絲( 6 A )筒接觸不良，已更換送電妥。|到達現場時間2023/02/19 16:45</t>
  </si>
  <si>
    <t>K2080AC12</t>
  </si>
  <si>
    <t>048975023</t>
  </si>
  <si>
    <t>0910591959</t>
  </si>
  <si>
    <t>【聯絡電話(二)：(04)8975023】</t>
  </si>
  <si>
    <t>C0812502478</t>
  </si>
  <si>
    <t>2023/02/19 16:05:00</t>
  </si>
  <si>
    <t>彰化縣大城鄉青埔路１０號</t>
  </si>
  <si>
    <t>K1076CA15</t>
  </si>
  <si>
    <t>048945497</t>
  </si>
  <si>
    <t>稱現場在辦喪事.10號及11號都沒電.手機0937725285.電話04-8945497|手動併案</t>
  </si>
  <si>
    <t>C0812502477</t>
  </si>
  <si>
    <t>2023/02/19 16:03:00</t>
  </si>
  <si>
    <t>彰化縣大城鄉永和村青埔路１２８號１樓</t>
  </si>
  <si>
    <t>涂俊雄、游翊盛、方建智、黃佳偉</t>
  </si>
  <si>
    <t>鐵樹高分#29架空地線遭瞬間強風吹襲斷落，引起LCO電驛動作，饋線CB跳脫，立即轉供縮至最小停電範圍銜接弛調後送電妥。|到達現場時間2023/02/19 16:25</t>
  </si>
  <si>
    <t>K1075HC00</t>
  </si>
  <si>
    <t>0958822834</t>
  </si>
  <si>
    <t>0953872669</t>
  </si>
  <si>
    <t>【聯絡電話(二)：0958822834】</t>
  </si>
  <si>
    <t>A0812003636</t>
  </si>
  <si>
    <t>2023/02/19 15:57:00</t>
  </si>
  <si>
    <t>彰化縣大城鄉公館村青埔路１６號屋頂</t>
  </si>
  <si>
    <t>A0812003635</t>
  </si>
  <si>
    <t>彰化縣大城鄉永光段６４１、６４２、６４３、６４４地號屋頂</t>
  </si>
  <si>
    <t>2023-02-19 15:57:59 用戶再次報案|手動併案</t>
  </si>
  <si>
    <t>A0812003637</t>
  </si>
  <si>
    <t>A0812003634</t>
  </si>
  <si>
    <t>彰化縣大城鄉青埔巷３００號屋頂</t>
  </si>
  <si>
    <t>C0812502476</t>
  </si>
  <si>
    <t>2023/02/19 15:53:00</t>
  </si>
  <si>
    <t>彰化縣芳苑鄉漢寶園段７８５地號</t>
  </si>
  <si>
    <t>熔絲鏈筒接觸不良更換(福三146)|到達現場時間2023/02/19 16:20</t>
  </si>
  <si>
    <t>G2210HD86</t>
  </si>
  <si>
    <t>047707158</t>
  </si>
  <si>
    <t>0983070039</t>
  </si>
  <si>
    <t>早上就沒電了，要灌溉，懇請盡速處理【聯絡電話(二)：(04)7707158】</t>
  </si>
  <si>
    <t>2023/02/19 14:50:00</t>
  </si>
  <si>
    <t>彰化縣員林市員水路一段１６號１樓</t>
  </si>
  <si>
    <t>陳坤輝、謝竣宇、葉俊佑</t>
  </si>
  <si>
    <t>湖水高幹8X#1 低壓線破皮絕緣包紮處理|到達現場時間2023/02/19 14:56</t>
  </si>
  <si>
    <t>K4899EA86</t>
  </si>
  <si>
    <t>2023/02/19 13:43:00</t>
  </si>
  <si>
    <t>彰化縣員林市出水巷育樂中心</t>
  </si>
  <si>
    <t>出水高分#3 低壓線桿上雜物清除(藤蔓)|到達現場時間2023/02/19 13:54</t>
  </si>
  <si>
    <t>K4899HA80</t>
  </si>
  <si>
    <t>C0812502475</t>
  </si>
  <si>
    <t>2023/02/19 15:34:00</t>
  </si>
  <si>
    <t>彰化縣線西鄉線西村４０號</t>
  </si>
  <si>
    <t>接戶線弛調壓接、車輛無法到達(線西37悾Y5)|到達現場時間2023/02/19 16:01</t>
  </si>
  <si>
    <t>G3140CD34</t>
  </si>
  <si>
    <t>047581934</t>
  </si>
  <si>
    <t>0923601266</t>
  </si>
  <si>
    <t>從昨晚就沒電了，已試過總開關(儘量先打手機)【聯絡電話(二)：(04)7581934】</t>
  </si>
  <si>
    <t>2023/02/19 15:28:00</t>
  </si>
  <si>
    <t>自強高分52-1X3號 K2276FB46</t>
  </si>
  <si>
    <t>自強高分52-1X#3普通型變壓器( 25 KVA)漏油，已吊換送電妥。|到達現場時間2023/02/19 15:45</t>
  </si>
  <si>
    <t>0928361106</t>
  </si>
  <si>
    <t>2023/02/19 14:54:00</t>
  </si>
  <si>
    <t>彰化縣芳苑鄉芳苑段６４７地號</t>
  </si>
  <si>
    <t>方建智、黃佳偉、盧定瑋</t>
  </si>
  <si>
    <t>芳街高幹27空Z15Y10Y#4接戶線接點接頭不良，已重新壓接妥。|到達現場時間2023/02/19 15:05</t>
  </si>
  <si>
    <t>K1292BD12</t>
  </si>
  <si>
    <t>0933435523</t>
  </si>
  <si>
    <t>仁愛村</t>
  </si>
  <si>
    <t>2023/02/19 14:47:00</t>
  </si>
  <si>
    <t>彰化縣福興鄉福興段６１－８７地號</t>
  </si>
  <si>
    <t>低壓線弛調壓接車輛無法到達(鹿安一高分16)|到達現場時間2023/02/19 15:14</t>
  </si>
  <si>
    <t>G2323GE96</t>
  </si>
  <si>
    <t>0930866278</t>
  </si>
  <si>
    <t>C0812502473</t>
  </si>
  <si>
    <t>2023/02/19 14:37:00</t>
  </si>
  <si>
    <t>彰化縣竹塘鄉竹塘段２６６２地號</t>
  </si>
  <si>
    <t>涂俊雄、游翊盛、江易璋</t>
  </si>
  <si>
    <t>竹田高幹29X#16接戶線絕緣劣化燒損，已剪除更換銜接處理妥。|到達現場時間2023/02/19 14:50</t>
  </si>
  <si>
    <t>K2675ED40</t>
  </si>
  <si>
    <t>0923333823</t>
  </si>
  <si>
    <t>袁先生</t>
  </si>
  <si>
    <t>新廣村</t>
  </si>
  <si>
    <t>2023/02/19 14:14:00</t>
  </si>
  <si>
    <t>彰化縣芳苑鄉草湖段５－４７３６地號</t>
  </si>
  <si>
    <t>接戶線火花</t>
  </si>
  <si>
    <t>涂俊雄、游翊盛、張國偉</t>
  </si>
  <si>
    <t>草漢高幹#11接戶線絕緣劣化燒損，已剪除更換銜接處理妥。|到達現場時間2023/02/19 14:25</t>
  </si>
  <si>
    <t>G2002EC25</t>
  </si>
  <si>
    <t>0988715259</t>
  </si>
  <si>
    <t>W0806012619</t>
  </si>
  <si>
    <t>2023/02/19 14:07:00</t>
  </si>
  <si>
    <t>彰化縣福興鄉彰鹿路七段３３０巷１弄１８號１樓</t>
  </si>
  <si>
    <t>密封型TR50KVA跳脫重新投入正常(橋頭22X1—1)|到達現場時間2023/02/19 14:28</t>
  </si>
  <si>
    <t>G2821GB91</t>
  </si>
  <si>
    <t>廖榮雄先生</t>
  </si>
  <si>
    <t>0978331990</t>
  </si>
  <si>
    <t>C0812502472</t>
  </si>
  <si>
    <t>2023/02/19 13:52:00</t>
  </si>
  <si>
    <t>彰化縣福興鄉三元段８２１地號</t>
  </si>
  <si>
    <t>【C3】用戶自備開關不良，已告知用戶，請合格電氣承裝業改善。|到達現場時間2023/02/19 14:10</t>
  </si>
  <si>
    <t>G3314CB50</t>
  </si>
  <si>
    <t>0933440492</t>
  </si>
  <si>
    <t>0921117394</t>
  </si>
  <si>
    <t>已請用戶扳動總開關後仍無電【聯絡電話(二)：0933440492】</t>
  </si>
  <si>
    <t>埔崙村</t>
  </si>
  <si>
    <t>2023/02/19 13:50:00</t>
  </si>
  <si>
    <t>德興28Y7</t>
  </si>
  <si>
    <t>熔絲鏈筒更換送電妥。|到達現場時間2023/02/19 14:11</t>
  </si>
  <si>
    <t>0923109863</t>
  </si>
  <si>
    <t>2023/02/19 13:46:00</t>
  </si>
  <si>
    <t>彰化縣鹿港鎮永安段１９３８地號</t>
  </si>
  <si>
    <t>接頭壓接(鹿東37X11)|到達現場時間2023/02/19 14:15</t>
  </si>
  <si>
    <t>G2924DA28</t>
  </si>
  <si>
    <t>0930705633</t>
  </si>
  <si>
    <t>2023/02/19 13:41:00</t>
  </si>
  <si>
    <t>涂俊雄、游翊盛、張佑丞</t>
  </si>
  <si>
    <t>西斗高幹7X#7-1電表底座燒損，由用戶自理，另報再封印。|到達現場時間2023/02/19 13:55</t>
  </si>
  <si>
    <t>0918016541</t>
  </si>
  <si>
    <t>C0812502471</t>
  </si>
  <si>
    <t>2023/02/19 13:36:00</t>
  </si>
  <si>
    <t>彰化縣芳苑鄉芳頂段３３８地號</t>
  </si>
  <si>
    <t>方建智、黃佳偉、洪文鴻</t>
  </si>
  <si>
    <t>芳街高幹46X#13用戶長期未用電，現場無接戶線，樹木修剪後，接戶線已重置妥。|到達現場時間2023/02/19 13:50</t>
  </si>
  <si>
    <t>K1389AD28</t>
  </si>
  <si>
    <t>048983190</t>
  </si>
  <si>
    <t>0921339168</t>
  </si>
  <si>
    <t>2023/02/19 11:24:00</t>
  </si>
  <si>
    <t>彰化縣大城鄉大城段２４０地號</t>
  </si>
  <si>
    <t>頂山高分#47-1接戶線A、B、C三相絕緣破壞燒損，已剪除更換銜接處理妥。|到達現場時間2023/02/19 11:30</t>
  </si>
  <si>
    <t>K1476BB00</t>
  </si>
  <si>
    <t>0932684758</t>
  </si>
  <si>
    <t>2023/02/19 11:21:00</t>
  </si>
  <si>
    <t>彰化縣二林鎮趙甲段１３７號之１５地號</t>
  </si>
  <si>
    <t>趙甲高幹81X#21用戶自備開關不良，已告知用戶，請合格電氣承裝業改善。|到達現場時間2023/02/19 11:30</t>
  </si>
  <si>
    <t>K2093HC37</t>
  </si>
  <si>
    <t>0972069051</t>
  </si>
  <si>
    <t>C0812502469</t>
  </si>
  <si>
    <t>2023/02/19 10:51:00</t>
  </si>
  <si>
    <t>彰化縣二林鎮鎮安段胡厝高幹６３Ｙ５Ｋ２３９８ＢＢ７８（新亞建設工區）</t>
  </si>
  <si>
    <t>胡厝高幹63Y#5低壓線垂落，不良處已剪除更換銜接處理妥。|到達現場時間2023/02/19 11:15</t>
  </si>
  <si>
    <t>K2398BB78</t>
  </si>
  <si>
    <t>0987895007</t>
  </si>
  <si>
    <t>0986102577</t>
  </si>
  <si>
    <t>參考電號，提供附近該電號及胡厝高幹63Y5K2398BB78，稱於新亞建設工區施工中影響施工，要求協處【聯絡電話(二)：0987895007】</t>
  </si>
  <si>
    <t>2023/02/19 10:43:00</t>
  </si>
  <si>
    <t>彰化縣芳苑鄉路平村路平路１號</t>
  </si>
  <si>
    <t>路平高幹#8接戶線A、B相絕緣破壞燒損，已剪除更換銜接處理妥。|到達現場時間2023/02/19 10:50</t>
  </si>
  <si>
    <t>K1486BE92</t>
  </si>
  <si>
    <t>0932812368</t>
  </si>
  <si>
    <t>福榮村</t>
  </si>
  <si>
    <t>2023/02/19 10:22:00</t>
  </si>
  <si>
    <t>彰化縣芳苑鄉文津北段９３６－１地號</t>
  </si>
  <si>
    <t>盧明信、游翊盛、張國偉</t>
  </si>
  <si>
    <t>磚瑤高幹9X5Y4Z#1接戶線垂落，已重新弛調處理妥。|到達現場時間2023/02/19 10:30</t>
  </si>
  <si>
    <t>K1799HD30</t>
  </si>
  <si>
    <t>048931077</t>
  </si>
  <si>
    <t>0932573929</t>
  </si>
  <si>
    <t>C0812502468</t>
  </si>
  <si>
    <t>2023/02/19 10:16:00</t>
  </si>
  <si>
    <t>彰化縣芳苑鄉溝仔墘段４０地號</t>
  </si>
  <si>
    <t>興海高幹140Y#5用戶屋內線路不良，已告知用戶，請合格電氣承裝業改善。|到達現場時間2023/02/19 10:50</t>
  </si>
  <si>
    <t>K1498GA76</t>
  </si>
  <si>
    <t>0935050288</t>
  </si>
  <si>
    <t>用戶量測稱電錶未過電，僅手機</t>
  </si>
  <si>
    <t>2023/02/19 10:03:00</t>
  </si>
  <si>
    <t>彰化縣芳苑鄉芳林段８９０地號１Ｆ</t>
  </si>
  <si>
    <t>芳苑高幹82-1X25空Y#6防鹽裝腳礙子不良，高壓分歧開關停電後，已更換送電妥。|到達現場時間2023/02/19 10:10</t>
  </si>
  <si>
    <t>K1588CA90</t>
  </si>
  <si>
    <t>0933436941</t>
  </si>
  <si>
    <t>2023/02/19 09:27:00</t>
  </si>
  <si>
    <t>王資斌、楊沛偉</t>
  </si>
  <si>
    <t>南新高幹22Y2#低9(G3103FB46)線路過長造成末端用戶壓降，已會同用戶說明，後續轉交線巡人員設計改善|到達現場時間2023/02/19 10:20</t>
  </si>
  <si>
    <t>C0812502467</t>
  </si>
  <si>
    <t>2023/02/19 09:28:00</t>
  </si>
  <si>
    <t>彰化縣芳苑鄉新興巷１號</t>
  </si>
  <si>
    <t>G2102DD25</t>
  </si>
  <si>
    <t>048863633</t>
  </si>
  <si>
    <t>0912976083</t>
  </si>
  <si>
    <t>已重開總電源仍無電，不知附近狀況【聯絡電話(二)：(04)8863633】|手動併案</t>
  </si>
  <si>
    <t>2023/02/19 09:00:00</t>
  </si>
  <si>
    <t>彰化縣員林市明倫段１５０地號</t>
  </si>
  <si>
    <t>陳坤輝、謝竣宇、曾阿加、葉俊佑</t>
  </si>
  <si>
    <t>東果高幹#22高壓活電掩蔽T.R吊換(25KVA*2 逾齡)|到達現場時間2023/02/19 09:07</t>
  </si>
  <si>
    <t>K4699CB12</t>
  </si>
  <si>
    <t>C0812502466</t>
  </si>
  <si>
    <t>2023/02/19 08:57:00</t>
  </si>
  <si>
    <t>現場查修NX40A斷一相、公司線路設備正常、用戶機電人員于11:35查修處理妥、為貓碰觸用戶高壓設備引起、12：00送電妥(G2327HB47)|到達現場時間2023/02/19 09:25</t>
  </si>
  <si>
    <t>047810081</t>
  </si>
  <si>
    <t>用戶稱從上周台電施工後就有跳電情形，今日早上5點半開始廠區全部停電，希望盡速處理【聯絡電話(二)：(04)7810081】</t>
  </si>
  <si>
    <t>2023/02/19 08:39:00</t>
  </si>
  <si>
    <t>頭前7Y6-1</t>
  </si>
  <si>
    <t>木橫擔及FC開關更換。|到達現場時間2023/02/19 08:54</t>
  </si>
  <si>
    <t>2023/02/19 08:14:00</t>
  </si>
  <si>
    <t>卦山路14巷4號 前</t>
  </si>
  <si>
    <t>卦山路14巷6號旁，路燈白放斷電處理。|到達現場時間2023/02/19 08:35</t>
  </si>
  <si>
    <t>黃 處長</t>
  </si>
  <si>
    <t>2023/02/19 08:35:00</t>
  </si>
  <si>
    <t>彰化縣芳苑鄉草湖段３３－３０地號</t>
  </si>
  <si>
    <t>二科高幹26X#12已會同用戶先行將變壓器TAP#2調至TAP#3，110V住宅用電(116V升至123V)，隨即調回TAP#2, 並告知將設計待施工改善。|到達現場時間2023/02/19 08:50</t>
  </si>
  <si>
    <t>0963037077</t>
  </si>
  <si>
    <t>2023/02/19 08:32:00</t>
  </si>
  <si>
    <t>彰化縣芳苑鄉王功村育嬰巷１４號</t>
  </si>
  <si>
    <t>盧明信、游翊盛、張國偉、張佑丞</t>
  </si>
  <si>
    <t>王功高幹75X#6連接接戶管(線)脫落，已重新固定處理妥。|到達現場時間2023/02/19 08:50</t>
  </si>
  <si>
    <t>G1502BE42</t>
  </si>
  <si>
    <t>王功村長</t>
  </si>
  <si>
    <t>博愛村</t>
  </si>
  <si>
    <t>2023/02/19 08:05:00</t>
  </si>
  <si>
    <t>彰化縣員林市中山路二段３６９巷４號１Ｆ（員林巡修股）</t>
  </si>
  <si>
    <t>坤輝、資斌、竣宇、沛偉、阿加、俊佑</t>
  </si>
  <si>
    <t>車輛清潔與工具保養|到達現場時間2023/02/19 08:10</t>
  </si>
  <si>
    <t>G4403BD93</t>
  </si>
  <si>
    <t>2023/02/19 08:20:00</t>
  </si>
  <si>
    <t>彰化縣二林鎮新興段７４３地號</t>
  </si>
  <si>
    <t>涂俊雄、游翊盛、洪文鴻</t>
  </si>
  <si>
    <t>大溝高幹#50接戶線接點接頭不良，已重新壓接妥。|到達現場時間2023/02/19 09:20</t>
  </si>
  <si>
    <t>2023/02/19 08:13:00</t>
  </si>
  <si>
    <t>廣西高幹#3用戶自備引下電纜線不良，已告知用戶，請合格電氣承裝業改善。電表底座燒損，由用戶自理，另報再封印。|到達現場時間2023/02/19 08:40</t>
  </si>
  <si>
    <t>彰化縣鹿港鎮埔尾巷３５號１樓</t>
  </si>
  <si>
    <t>接頭壓接(南勢27-1Y3低2)|到達現場時間2023/02/19 08:35</t>
  </si>
  <si>
    <t>G3130GC17</t>
  </si>
  <si>
    <t>0983963022</t>
  </si>
  <si>
    <t>C0812502464</t>
  </si>
  <si>
    <t>2023/02/19 06:05:00</t>
  </si>
  <si>
    <t>彰化縣埔鹽鄉彰水路二段１８０－１號前</t>
  </si>
  <si>
    <t>陳振明、劉瑞源、</t>
  </si>
  <si>
    <t>部打高幹14X6X#5  變壓器開關橫擔燒損及熔絲鏈開關不良更換|到達現場時間2023/02/19 06:45</t>
  </si>
  <si>
    <t>G3211HA90</t>
  </si>
  <si>
    <t>048651879</t>
  </si>
  <si>
    <t>0976203522</t>
  </si>
  <si>
    <t>【聯絡電話(二)：(04)8651879】</t>
  </si>
  <si>
    <t>瓦瑤村</t>
  </si>
  <si>
    <t>2023/02/19 06:03:00</t>
  </si>
  <si>
    <t>G2003BD10 草漢高幹26-1X#16</t>
  </si>
  <si>
    <t>劉記瑜、林楷諺</t>
  </si>
  <si>
    <t>草漢高幹26-1X#16，用戶自備開關不良，已告知用戶，請合格電氣承裝業改善。|到達現場時間2023/02/19 06:34</t>
  </si>
  <si>
    <t>2023/02/19 05:51:00</t>
  </si>
  <si>
    <t>1.美豐高幹~牛埔高幹路燈白放巡查  2.渡橋＃1空Y2對面路燈桿路燈白放斷電改接入系統控制。|到達現場時間2023/02/19 06:16</t>
  </si>
  <si>
    <t>2023/02/19 05:50:00</t>
  </si>
  <si>
    <t>李政易、蕭凱仁</t>
  </si>
  <si>
    <t>1.力行路~竹和路一帶路燈遲熄巡查  2.G4229GA98-O 配電場點檢及雜物清除、電纜故障指示器裝設3只。|到達現場時間2023/02/19 06:15</t>
  </si>
  <si>
    <t>2023/02/19 06:32:00</t>
  </si>
  <si>
    <t>K2190AA84 後厝高幹#30</t>
  </si>
  <si>
    <t>高銀昆、李冠民、劉記瑜、林楷諺</t>
  </si>
  <si>
    <t>後厝高幹#31，桿上設備接頭不良，接頭己點檢處理。|到達現場時間2023/02/19 06:35</t>
  </si>
  <si>
    <t>C0812502463</t>
  </si>
  <si>
    <t>2023/02/19 02:01:00</t>
  </si>
  <si>
    <t>彰化縣秀水鄉彰水路一段９巷３３號前</t>
  </si>
  <si>
    <t>輸電線與用戶說明妥|到達現場時間2023/02/19 02:15</t>
  </si>
  <si>
    <t>G3518CD98</t>
  </si>
  <si>
    <t>0988250090</t>
  </si>
  <si>
    <t>霧氣比較重，一直有聲音</t>
  </si>
  <si>
    <t>2023/02/19 00:13:00</t>
  </si>
  <si>
    <t>彰化縣伸港鄉中興路三段３３１號</t>
  </si>
  <si>
    <t>海尾高幹3，接戶線接頭點檢及包紮|到達現場時間2023/02/19 00:35</t>
  </si>
  <si>
    <t>G3448EC94</t>
  </si>
  <si>
    <t>W0806012618</t>
  </si>
  <si>
    <t>2023/02/19 00:08:00</t>
  </si>
  <si>
    <t>彰化縣北斗鎮斗苑路二段３０７巷３１－１號１樓</t>
  </si>
  <si>
    <t>【H2】配電場(室)分歧開關熔絲(PF 125 E*   )斷，已更換送電妥。|到達現場時間2023/02/19 00:16</t>
  </si>
  <si>
    <t>K3683FA79</t>
  </si>
  <si>
    <t>0985352139</t>
  </si>
  <si>
    <t>北斗鎮</t>
  </si>
  <si>
    <t>A0812003633</t>
  </si>
  <si>
    <t>2023/02/18 23:55:00</t>
  </si>
  <si>
    <t>彰化縣北斗鎮大道里學府路５０號</t>
  </si>
  <si>
    <t>【H8】饋線跳脫已恢復供電|到達現場時間2023/02/19 00:16</t>
  </si>
  <si>
    <t>04 - 8882224</t>
  </si>
  <si>
    <t>C0812502462</t>
  </si>
  <si>
    <t>彰化縣北斗鎮大道里中山路二段３４５號</t>
  </si>
  <si>
    <t>K3783HE82</t>
  </si>
  <si>
    <t>0910224588</t>
  </si>
  <si>
    <t>余先生</t>
  </si>
  <si>
    <t>048883257</t>
  </si>
  <si>
    <t>【聯絡電話(二)：0910224588】</t>
  </si>
  <si>
    <t>大道里</t>
  </si>
  <si>
    <t>W0806012617</t>
  </si>
  <si>
    <t>2023/02/18 23:46:00</t>
  </si>
  <si>
    <t>彰化縣北斗鎮中山路二段２３７號４樓之２</t>
  </si>
  <si>
    <t>K3783HC04</t>
  </si>
  <si>
    <t>0988011929</t>
  </si>
  <si>
    <t>W0806012616</t>
  </si>
  <si>
    <t>2023/02/18 23:31:00</t>
  </si>
  <si>
    <t>彰化縣北斗鎮中山路二段２８７巷６０號１－３樓</t>
  </si>
  <si>
    <t>K3783GD65</t>
  </si>
  <si>
    <t>魏嘉錡先生</t>
  </si>
  <si>
    <t>0920626972</t>
  </si>
  <si>
    <t>W0806012615</t>
  </si>
  <si>
    <t>2023/02/18 23:25:00</t>
  </si>
  <si>
    <t>彰化縣北斗鎮中山路二段２８７巷１－２號１樓</t>
  </si>
  <si>
    <t>K3783GD90</t>
  </si>
  <si>
    <t>盧品涵先生</t>
  </si>
  <si>
    <t>0972242889</t>
  </si>
  <si>
    <t>A0812003632</t>
  </si>
  <si>
    <t>2023/02/18 23:20:00</t>
  </si>
  <si>
    <t>【H1】高壓分歧線路開關熔絲( 125 A*  )斷，已更換送電妥。|到達現場時間2023/02/18 23:32</t>
  </si>
  <si>
    <t>K3783HD96</t>
  </si>
  <si>
    <t>2023/02/19 00:30:00</t>
  </si>
  <si>
    <t>夜間線路加強防竊巡視及夜間觀測，桿號：長安高幹1~54號，線路巡視正常，需要礙子清洗。|到達現場時間2023/02/19 00:45</t>
  </si>
  <si>
    <t>2023/02/19 02:09:00</t>
  </si>
  <si>
    <t>彰化縣埔心鄉中正路</t>
  </si>
  <si>
    <t>大華1~38  夜間防竊導線巡查|到達現場時間2023/02/19 02:09</t>
  </si>
  <si>
    <t>2023/02/18 22:08:00</t>
  </si>
  <si>
    <t>泰和#1~#17  阿夷#8~#48</t>
  </si>
  <si>
    <t>導線夜間防竊巡視</t>
  </si>
  <si>
    <t>泰和#1~#17 阿夷#8~#48導線夜間防竊巡視 。|到達現場時間2023/02/18 22:30</t>
  </si>
  <si>
    <t>2023/02/18 22:30:00</t>
  </si>
  <si>
    <t>K1889GB59 南環高幹#10</t>
  </si>
  <si>
    <t>顏銘宏、施仁傑、林楷諺</t>
  </si>
  <si>
    <t>南環高幹#10，高壓線破皮活電包紮處理。|到達現場時間2023/02/18 22:32</t>
  </si>
  <si>
    <t>0902296888</t>
  </si>
  <si>
    <t>2023/02/18 20:25:00</t>
  </si>
  <si>
    <t>彰化縣員林市</t>
  </si>
  <si>
    <t>陳振明、劉瑞源、黃耀田、溫佑誠、林宜明、</t>
  </si>
  <si>
    <t>雅果高幹50、圳尾高幹46Y3、大明高分1、雅果高幹6 等4處  開關操作，饋線轉供。|到達現場時間2023/02/18 20:30</t>
  </si>
  <si>
    <t>C0812502460</t>
  </si>
  <si>
    <t>2023/02/18 21:23:00</t>
  </si>
  <si>
    <t>彰化縣二林鎮竹林路三段２５０號</t>
  </si>
  <si>
    <t>高銀昆、李冠民</t>
  </si>
  <si>
    <t>竹塘高幹#60-1，鹽塵燃燒，目前供電正，己告知用戶另安排時間前往礙子清洗。|到達現場時間2023/02/18 21:45</t>
  </si>
  <si>
    <t>K2286EA24</t>
  </si>
  <si>
    <t>0937256918</t>
  </si>
  <si>
    <t>參考電號，用戶通報在250號旁，供電正常，擔心危險，僅手機。</t>
  </si>
  <si>
    <t>2023/02/18 20:31:00</t>
  </si>
  <si>
    <t>彰化縣福興鄉秀安段１８８１地號</t>
  </si>
  <si>
    <t>秀厝高幹34Y14Y1X3，接戶線接頭壓接|到達現場時間2023/02/18 20:55</t>
  </si>
  <si>
    <t>G2517GE80</t>
  </si>
  <si>
    <t>0933978807</t>
  </si>
  <si>
    <t>2023/02/18 20:12:00</t>
  </si>
  <si>
    <t>K1977AD82 永安87Y5X1-1</t>
  </si>
  <si>
    <t>永安高幹87Y5X#1-1，公所路燈控制開關跳脫，請村長聯絡公所前往處理。|到達現場時間2023/02/18 20:31</t>
  </si>
  <si>
    <t>0988839779</t>
  </si>
  <si>
    <t>2023/02/18 20:00:00</t>
  </si>
  <si>
    <t>彰化縣溪湖鎮李厝路８４巷５６號１樓</t>
  </si>
  <si>
    <t>黃耀田、溫佑誠、林宜明、</t>
  </si>
  <si>
    <t>大溪高幹66X8X#6左低3  私接路燈短路剪除，導線絕緣包紮|到達現場時間2023/02/18 21:15</t>
  </si>
  <si>
    <t>G3504CA14</t>
  </si>
  <si>
    <t>048812165</t>
  </si>
  <si>
    <t>用戶稱外線疑似破皮有出現火花，屋內現在用戶正常，請協助【聯絡電話(二)：0905278932】</t>
  </si>
  <si>
    <t>C0812502459</t>
  </si>
  <si>
    <t>2023/02/18 19:56:00</t>
  </si>
  <si>
    <t>彰化縣大城鄉東城村大安路１６號</t>
  </si>
  <si>
    <t>顏銘宏、施仁傑</t>
  </si>
  <si>
    <t>安東寮高幹7Y#1，用戶電表箱底座不良，被服務所停電，己先改直供計費，並請用戶請水電處理後再前往服務所申請。|到達現場時間2023/02/18 20:30</t>
  </si>
  <si>
    <t>K1378GE70</t>
  </si>
  <si>
    <t>0918281932</t>
  </si>
  <si>
    <t>048941362</t>
  </si>
  <si>
    <t>用戶稱現場電線被剪斷，電表有被動過，現場無電，請人員協助，謝謝。【聯絡電話(二)：0918281932】</t>
  </si>
  <si>
    <t>C0812502457</t>
  </si>
  <si>
    <t>2023/02/18 19:43:00</t>
  </si>
  <si>
    <t>彰化縣大城鄉上山村仔巷９號</t>
  </si>
  <si>
    <t>頂山高幹23Y19Y#2，鹽塵燃燒，己告知用戶另安排時間前往礙子清洗。|到達現場時間2023/02/18 20:25</t>
  </si>
  <si>
    <t>K1576DC95</t>
  </si>
  <si>
    <t>0910578298</t>
  </si>
  <si>
    <t>048943726</t>
  </si>
  <si>
    <t>用戶稱：9號前面桿上變壓器有火花情況。【聯絡電話(二)：0910578298】</t>
  </si>
  <si>
    <t>C0812502456</t>
  </si>
  <si>
    <t>2023/02/18 19:36:00</t>
  </si>
  <si>
    <t>彰化縣彰化市平和十三街６８巷５號２Ｆ</t>
  </si>
  <si>
    <t>人員到達現場、已復電且封印妥。|到達現場時間2023/02/18 20:25</t>
  </si>
  <si>
    <t>G3925CE17</t>
  </si>
  <si>
    <t>0900511777</t>
  </si>
  <si>
    <t>李謀孝</t>
  </si>
  <si>
    <t>0958211117</t>
  </si>
  <si>
    <t>依配電處配字第1088085179號受理欠費復電；電表不確定是否拆表、用電種別：15、用途：住宅、電表型式及相別：20、D、用戶已行動支付繳2期電費及接電費、用戶同意在現場等候人員復電【聯絡電話(二)：0900511777】</t>
  </si>
  <si>
    <t>崙平里</t>
  </si>
  <si>
    <t>C0812502454</t>
  </si>
  <si>
    <t>2023/02/18 19:03:00</t>
  </si>
  <si>
    <t>彰化縣彰化市泰和東街２５０巷２３號１樓</t>
  </si>
  <si>
    <t>用戶反應電壓過低查修、電表開封後發現電表底座進屋線螺絲未鎖緊、處理妥、另報再封印。|到達現場時間2023/02/18 20:45</t>
  </si>
  <si>
    <t>G4231FB33</t>
  </si>
  <si>
    <t>0953003165</t>
  </si>
  <si>
    <t>0939321051</t>
  </si>
  <si>
    <t>用戶稱電壓偏低，自行測量200V左右，家電產器會有自行關機情況，【聯絡電話(二)：0953003165】</t>
  </si>
  <si>
    <t>古夷里</t>
  </si>
  <si>
    <t>W0806012614</t>
  </si>
  <si>
    <t>2023/02/18 20:30:00</t>
  </si>
  <si>
    <t>彰化縣和美鎮保北路１０６巷３５號</t>
  </si>
  <si>
    <t>G3643DA64，路燈開關重置|到達現場時間2023/02/18 20:50</t>
  </si>
  <si>
    <t>G3743AE86</t>
  </si>
  <si>
    <t>陳國興先生</t>
  </si>
  <si>
    <t>047561753</t>
  </si>
  <si>
    <t>路燈故障</t>
  </si>
  <si>
    <t>C0812502453</t>
  </si>
  <si>
    <t>2023/02/18 18:30:00</t>
  </si>
  <si>
    <t>吳明聰、莊欣穎、鐘培棠</t>
  </si>
  <si>
    <t>大溪高幹66X8X#6 轉交B班處理|到達現場時間2023/02/18 19:08</t>
  </si>
  <si>
    <t>0905278932</t>
  </si>
  <si>
    <t>2023/02/18 18:02:00</t>
  </si>
  <si>
    <t>彰化縣福興鄉彰鹿路七段５８５巷３３弄８３號１樓</t>
  </si>
  <si>
    <t>【F1】永豐高幹123Z#5-1,火警未成災。|到達現場時間2023/02/18 18:35</t>
  </si>
  <si>
    <t>G2720GE35</t>
  </si>
  <si>
    <t>2023/02/18 17:14:00</t>
  </si>
  <si>
    <t>彰化縣福興鄉大崙街４７－２號１樓</t>
  </si>
  <si>
    <t>大崙高幹#18,線路在複雜桿,要安排停電才能施工,已跟用戶溝通,用戶同意.|到達現場時間2023/02/18 17:35</t>
  </si>
  <si>
    <t>G3220FC79</t>
  </si>
  <si>
    <t>0936342168</t>
  </si>
  <si>
    <t>2023/02/18 16:00:00</t>
  </si>
  <si>
    <t>彰化縣福興鄉管嶼厝粘厝小段５７２號之６</t>
  </si>
  <si>
    <t>謝慶高幹74X#24,支持點不良已安全處理,另設計改善.|到達現場時間2023/02/18 16:35</t>
  </si>
  <si>
    <t>G2119CA08</t>
  </si>
  <si>
    <t>0923268802</t>
  </si>
  <si>
    <t>2023/02/18 16:57:00</t>
  </si>
  <si>
    <t>彰化縣芳苑鄉芳頂段４０２地號</t>
  </si>
  <si>
    <t>楊崇德、蔡孟賢</t>
  </si>
  <si>
    <t>芳街高幹8X#1  接戶桿接戶線接頭斷，8套管*2。|到達現場時間2023/02/18 17:35</t>
  </si>
  <si>
    <t>K1392AC63</t>
  </si>
  <si>
    <t>水電明宏</t>
  </si>
  <si>
    <t>0933560525</t>
  </si>
  <si>
    <t>2023/02/18 16:33:00</t>
  </si>
  <si>
    <t>彰化縣二林鎮自由路67號</t>
  </si>
  <si>
    <t>張子元、施勝傑</t>
  </si>
  <si>
    <t>西保高幹#9  火警未成災。|到達現場時間2023/02/18 16:55</t>
  </si>
  <si>
    <t>消防局</t>
  </si>
  <si>
    <t>C0812502452</t>
  </si>
  <si>
    <t>2023/02/18 16:35:00</t>
  </si>
  <si>
    <t>彰化縣溪州鄉潮洋厝段４５８地號</t>
  </si>
  <si>
    <t>電表底座燒損|到達現場時間2023/02/18 16:55</t>
  </si>
  <si>
    <t>K3270FC45</t>
  </si>
  <si>
    <t>0906126090</t>
  </si>
  <si>
    <t>水電稱外線未供電，僅手機</t>
  </si>
  <si>
    <t>菜公村</t>
  </si>
  <si>
    <t>2023/02/18 16:27:00</t>
  </si>
  <si>
    <t>彰化縣大城鄉和寮段６７７地號</t>
  </si>
  <si>
    <t>西城高幹20Y#29低2   低壓桿接頭不良壓接妥，H189*3。|到達現場時間2023/02/18 16:58</t>
  </si>
  <si>
    <t>K1282GE26</t>
  </si>
  <si>
    <t>0921973679</t>
  </si>
  <si>
    <t>2023/02/18 16:21:00</t>
  </si>
  <si>
    <t>K2790BB89  東勢高幹#60</t>
  </si>
  <si>
    <t>東勢高分#63X#1低1~低2  樹竹接近低壓線，修剪妥。低2~低3 已設計樹修。|到達現場時間2023/02/18 16:50</t>
  </si>
  <si>
    <t>0937747516</t>
  </si>
  <si>
    <t>傅精用里長</t>
  </si>
  <si>
    <t>C0812502451</t>
  </si>
  <si>
    <t>2023/02/18 16:16:00</t>
  </si>
  <si>
    <t>彰化縣芳苑鄉功湖路６５３巷三弄５號</t>
  </si>
  <si>
    <t>劉永傑、董柏新</t>
  </si>
  <si>
    <t>王功高幹72X2Y#3  低壓線接續不良重置妥。|到達現場時間2023/02/18 16:45</t>
  </si>
  <si>
    <t>G1502EE62</t>
  </si>
  <si>
    <t>0919726880</t>
  </si>
  <si>
    <t>0921789687</t>
  </si>
  <si>
    <t>2/13有報修欠相，OMS號碼11202001284，林先生稱目前有欠相了要求儘速派員查修。【聯絡電話(二)：0919726880】</t>
  </si>
  <si>
    <t>2023/02/18 16:09:00</t>
  </si>
  <si>
    <t>彰化縣線西鄉重振段３８３地號</t>
  </si>
  <si>
    <t>C07 電桿漏電</t>
  </si>
  <si>
    <t>【C1】線西高幹69X#3,用戶屋內線路不良，已告知用戶，請合格電氣承裝業改善。|到達現場時間2023/02/18 16:35</t>
  </si>
  <si>
    <t>G2941HA58</t>
  </si>
  <si>
    <t>2023/02/18 16:05:00</t>
  </si>
  <si>
    <t>彰化縣埔鹽鄉義和段１０２４地號</t>
  </si>
  <si>
    <t>鼎金高分#39 接戶線接點斷落壓接處理|到達現場時間2023/02/18 17:35</t>
  </si>
  <si>
    <t>G2604FD48</t>
  </si>
  <si>
    <t>0932071128</t>
  </si>
  <si>
    <t>0965622877</t>
  </si>
  <si>
    <t>2023/02/18 15:39:00</t>
  </si>
  <si>
    <t>彰化縣大城鄉東平路３１號</t>
  </si>
  <si>
    <t>菜寮高幹56X5Z#1  低壓桿處接戶線跳線斷，cu1438*1。|到達現場時間2023/02/18 16:05</t>
  </si>
  <si>
    <t>K1181EC24</t>
  </si>
  <si>
    <t>0938251700</t>
  </si>
  <si>
    <t>2023/02/18 15:37:00</t>
  </si>
  <si>
    <t>彰化縣線西鄉慶安南二路</t>
  </si>
  <si>
    <t>巡視線路是否有無申挖工程及人手孔是否平整。|到達現場時間2023/02/18 16:00</t>
  </si>
  <si>
    <t>2023/02/18 14:45:00</t>
  </si>
  <si>
    <t>彰化縣大城鄉中央路５－２號</t>
  </si>
  <si>
    <t>西港高幹#130變壓器(25 KVA)一次側熔絲(6 A )熔斷，已更換送電妥。|到達現場時間2023/02/18 15:25</t>
  </si>
  <si>
    <t>K0880EC22</t>
  </si>
  <si>
    <t>C0812502449</t>
  </si>
  <si>
    <t>2023/02/18 14:43:00</t>
  </si>
  <si>
    <t>彰化縣和美鎮和厝路一段１５０巷３５弄２號前方</t>
  </si>
  <si>
    <t>和美15Y2,高壓紮線脫落，重新綁紮。|到達現場時間2023/02/18 15:20</t>
  </si>
  <si>
    <t>G3537AB10</t>
  </si>
  <si>
    <t>0923136236</t>
  </si>
  <si>
    <t>用戶另外提供：和美幹16Y2、15Y2，座標：G3537AA07，稱桿線設備有異聲，目前現場有電【聯絡電話(二)：0923136236】</t>
  </si>
  <si>
    <t>頭前里</t>
  </si>
  <si>
    <t>2023/02/18 14:29:00</t>
  </si>
  <si>
    <t>G2426EA0894</t>
  </si>
  <si>
    <t>低壓線路被剪斷重置.|到達現場時間2023/02/18 14:35</t>
  </si>
  <si>
    <t>2023/02/18 14:17:00</t>
  </si>
  <si>
    <t>頂山高分#47-1 接戶線接頭不良已重新壓接妥|到達現場時間2023/02/18 14:30</t>
  </si>
  <si>
    <t>2023/02/18 14:15:00</t>
  </si>
  <si>
    <t>彰化縣二林鎮舊社段０２０７地號</t>
  </si>
  <si>
    <t>大城高幹42-2Y#6 接頭不良已重新壓接妥|到達現場時間2023/02/18 14:25</t>
  </si>
  <si>
    <t>K1786AB05</t>
  </si>
  <si>
    <t>2023/02/18 14:08:00</t>
  </si>
  <si>
    <t>彰化縣芳苑鄉復興路４６號</t>
  </si>
  <si>
    <t>【L2】原料高分6X#6,連接接戶線接頭燒損，已重新壓接妥。|到達現場時間2023/02/18 14:40</t>
  </si>
  <si>
    <t>G1912DA13</t>
  </si>
  <si>
    <t>0928944618</t>
  </si>
  <si>
    <t>0932596854</t>
  </si>
  <si>
    <t>2023/02/18 13:55:00</t>
  </si>
  <si>
    <t>二重高幹10X#1-1(G3301HC28)</t>
  </si>
  <si>
    <t>華俊、奈哲、議賢、國建、宏益、淂彥</t>
  </si>
  <si>
    <t>1.二重高幹10X#1-1 高壓活電掩蔽分歧FC更換及加裝被覆罩2.二重高幹10X#6 高壓活電掩蔽TR吊換(逾齡)、FC加裝及裝設橫擔固定短截電纜|到達現場時間2023/02/18 14:02</t>
  </si>
  <si>
    <t>2023/02/18 13:45:00</t>
  </si>
  <si>
    <t>草埔高幹22X#17(K3195GC95)</t>
  </si>
  <si>
    <t>X07 其他(電桿妨礙交通)</t>
  </si>
  <si>
    <t>草埔高幹22X#17 已派員至現場張貼反光貼紙，並知會蔡里長確認並告知可向溪湖S/C申請遷移|到達現場時間2023/02/18 14:36</t>
  </si>
  <si>
    <t>蔡里長</t>
  </si>
  <si>
    <t>0925118168</t>
  </si>
  <si>
    <t>2023/02/18 13:41:00</t>
  </si>
  <si>
    <t>彰化縣芳苑鄉溝仔墘段４６８地號</t>
  </si>
  <si>
    <t>興海高幹#160 接頭不良己重新壓接妥|到達現場時間2023/02/18 14:05</t>
  </si>
  <si>
    <t>K1397GE43</t>
  </si>
  <si>
    <t>0919810130</t>
  </si>
  <si>
    <t>2023/02/18 13:30:00</t>
  </si>
  <si>
    <t>彰化縣二林鎮斗苑路四段251號前</t>
  </si>
  <si>
    <t>二林鎮斗苑路四段251號前 孔蓋異聲已用橡膠墊在孔蓋下，經過現場車輛壓過測試已無異聲。|到達現場時間2023/02/18 13:40</t>
  </si>
  <si>
    <t>0911786682</t>
  </si>
  <si>
    <t>2023/02/18 13:46:00</t>
  </si>
  <si>
    <t>彰化縣線西鄉頂庄村線工北三路１號１－２樓</t>
  </si>
  <si>
    <t>G2844DB00,大門鏽蝕,不好開,沒座標,沒台電標誌,沒有警語,沒有22.8KV標示,請線路課發包施工。|到達現場時間2023/02/18 13:54</t>
  </si>
  <si>
    <t>G2844DB00</t>
  </si>
  <si>
    <t>彰化縣竹塘鄉永安段３５地號</t>
  </si>
  <si>
    <t>永安高幹60X#3變壓器(25KVA)一次側熔絲(6A )熔斷，已更換送電妥。|到達現場時間2023/02/18 13:50</t>
  </si>
  <si>
    <t>0911589632</t>
  </si>
  <si>
    <t>2023/02/18 13:38:00</t>
  </si>
  <si>
    <t>草漢高幹35X10</t>
  </si>
  <si>
    <t>草漢高幹35X10 N相斷落已接妥|到達現場時間2023/02/18 15:00</t>
  </si>
  <si>
    <t>2023/02/18 13:00:00</t>
  </si>
  <si>
    <t>芳漢109-1,芳漢104</t>
  </si>
  <si>
    <t>開關操作.|到達現場時間2023/02/18 16:40</t>
  </si>
  <si>
    <t>2023/02/18 13:35:00</t>
  </si>
  <si>
    <t>埤興高幹36Y5X#3-1密封型TR開關跳脫，復送後已恢復正常供電|到達現場時間2023/02/18 13:51</t>
  </si>
  <si>
    <t>0963120666</t>
  </si>
  <si>
    <t>2023/02/18 13:28:00</t>
  </si>
  <si>
    <t>彰化縣彰化市彰鹿路126~130號</t>
  </si>
  <si>
    <t>謝景煌、陳世明、黃聖宗、許紹哲、謝辰緯、</t>
  </si>
  <si>
    <t>1.莿桐＃18接戶線接接跳線。2.連接接戶線3C22PV維護更換共10M，已處理妥。|到達現場時間2023/02/18 13:50</t>
  </si>
  <si>
    <t>C0812502434</t>
  </si>
  <si>
    <t>2023/02/18 13:11:00</t>
  </si>
  <si>
    <t>彰化縣埔鹽鄉南港段南港小段１－９地號</t>
  </si>
  <si>
    <t>南港高幹58空X#29 用戶內線開關故障已會同確認，並告知用戶請合格水電承裝業者更換|到達現場時間2023/02/18 14:50</t>
  </si>
  <si>
    <t>048811580</t>
  </si>
  <si>
    <t>0953811580</t>
  </si>
  <si>
    <t>已請用戶扳動總開關後仍無電【聯絡電話(二)：(04)8811580】</t>
  </si>
  <si>
    <t>W0806012613</t>
  </si>
  <si>
    <t>2023/02/18 11:47:00</t>
  </si>
  <si>
    <t>彰化縣員林市員林大道四段２６７號１－３Ｆ</t>
  </si>
  <si>
    <t>G4504DC8881(員林市員林大道四段槽化島上配電場)工作停電: 請求號數:H34584|到達現場時間2023/02/18 12:50</t>
  </si>
  <si>
    <t>G4504DC8881</t>
  </si>
  <si>
    <t>鄭玉卿小姐</t>
  </si>
  <si>
    <t>0975690695</t>
  </si>
  <si>
    <t>南投市</t>
  </si>
  <si>
    <t>內新里</t>
  </si>
  <si>
    <t>2023/02/18 10:10:00</t>
  </si>
  <si>
    <t>二科高幹26X#12 接頭不良已重新壓接妥。實測電壓201V，壓降過大需更換低壓線或延長高線路，設計工作單改善。|到達現場時間2023/02/18 10:30</t>
  </si>
  <si>
    <t>0989052782</t>
  </si>
  <si>
    <t>2023/02/18 11:00:00</t>
  </si>
  <si>
    <t>彰化縣埤頭鄉中央路７２８號</t>
  </si>
  <si>
    <t>路合高幹85-1X#7 熔絲鏈開關不良更換妥|到達現場時間2023/02/18 11:30</t>
  </si>
  <si>
    <t>K2984FB45</t>
  </si>
  <si>
    <t>0923739189</t>
  </si>
  <si>
    <t>合興村</t>
  </si>
  <si>
    <t>2023/02/18 11:36:00</t>
  </si>
  <si>
    <t>彰化縣員林市南潭路１１３號</t>
  </si>
  <si>
    <t>郭華俊、鍾奈哲、蔣議賢、</t>
  </si>
  <si>
    <t>員中高分#10 火警未成災。|到達現場時間2023/02/18 11:40</t>
  </si>
  <si>
    <t>G4202FB68</t>
  </si>
  <si>
    <t>2023/02/18 09:59:00</t>
  </si>
  <si>
    <t>彰化縣埔鹽鄉新水段１０４５地號</t>
  </si>
  <si>
    <t>吳明聰、莊欣穎、鐘培棠、陳諺暐</t>
  </si>
  <si>
    <t>石碑高幹19Y16X#19 接戶線接戶點不良壓接處理|到達現場時間2023/02/18 10:05</t>
  </si>
  <si>
    <t>G2608EC41</t>
  </si>
  <si>
    <t>0910815884</t>
  </si>
  <si>
    <t>2023/02/18 08:41:00</t>
  </si>
  <si>
    <t>彰化縣福興鄉沿海路三段６９號平房</t>
  </si>
  <si>
    <t>配合李警員裝拆監視器.|到達現場時間2023/02/18 09:43</t>
  </si>
  <si>
    <t>G2416AD82</t>
  </si>
  <si>
    <t>0911273121</t>
  </si>
  <si>
    <t>2023/02/18 10:28:00</t>
  </si>
  <si>
    <t>磚瑤高幹59Z2</t>
  </si>
  <si>
    <t>磚瑤高幹59Z#2  桿上雜物清除|到達現場時間2023/02/18 10:45</t>
  </si>
  <si>
    <t>2023/02/18 10:22:00</t>
  </si>
  <si>
    <t>【N1】經查現場供電正常。|到達現場時間2023/02/18 10:40</t>
  </si>
  <si>
    <t>C0812502426</t>
  </si>
  <si>
    <t>2023/02/18 09:57:00</t>
  </si>
  <si>
    <t>彰化縣伸港鄉溪底段９４３地號</t>
  </si>
  <si>
    <t>【L1】湖內高幹79X6Y#2,連接接戶線燒損，已處理妥。|到達現場時間2023/02/18 10:25</t>
  </si>
  <si>
    <t>G3645AC54</t>
  </si>
  <si>
    <t>0921384700</t>
  </si>
  <si>
    <t>王太太</t>
  </si>
  <si>
    <t>用戶稱電表-電桿此段電線遭剪斷，現場無電，因不在現場不清楚斷落狀況，請聯繫王先生-0921384700，僅留手機</t>
  </si>
  <si>
    <t>C0812502425</t>
  </si>
  <si>
    <t>2023/02/18 09:55:00</t>
  </si>
  <si>
    <t>彰化縣員林市浮圳路二段與員林大道交叉口號誌不亮</t>
  </si>
  <si>
    <t>工作停電: 請求號數:H34584|到達現場時間2023/02/18 10:05</t>
  </si>
  <si>
    <t>G4603AC10</t>
  </si>
  <si>
    <t>048320767</t>
  </si>
  <si>
    <t>員林派出所:游警員</t>
  </si>
  <si>
    <t>(此為參考電號)警員稱此路口的四個方向的號誌都不亮,僅留市話</t>
  </si>
  <si>
    <t>西東里</t>
  </si>
  <si>
    <t>C0812502424</t>
  </si>
  <si>
    <t>2023/02/18 09:52:00</t>
  </si>
  <si>
    <t>彰化縣溪湖鎮長青街２２號</t>
  </si>
  <si>
    <t>二重高幹5Y3空X#2高壓電纜接纜及FC開關接頭點檢確認後無異音及其他異狀，已會同用戶確認及說明，後續如有再發再另行通知|到達現場時間2023/02/18 15:50</t>
  </si>
  <si>
    <t>G3301EB40</t>
  </si>
  <si>
    <t>0932549812</t>
  </si>
  <si>
    <t>機電周先生</t>
  </si>
  <si>
    <t>桿號:二重高幹5Y3空X2/G3301/EA18,僅有手機</t>
  </si>
  <si>
    <t>湖東里</t>
  </si>
  <si>
    <t>2023/02/18 09:32:00</t>
  </si>
  <si>
    <t>彰化縣埔鹽鄉新水村與永樂村新樂橋前</t>
  </si>
  <si>
    <t>吳明聰、張國建、黃安燦</t>
  </si>
  <si>
    <t>新水高幹37X#20  1.高壓活電掩蔽樹竹修剪與雜物清除(15M*3M)2.電桿支線拆除|到達現場時間2023/02/18 09:35</t>
  </si>
  <si>
    <t>G2709HD78</t>
  </si>
  <si>
    <t>C0812502423</t>
  </si>
  <si>
    <t>彰化縣鹿港鎮海明街２５１巷巷口</t>
  </si>
  <si>
    <t>鹽場高幹37Y10X#2,低壓線雜物清除.|到達現場時間2023/02/18 10:15</t>
  </si>
  <si>
    <t>G2528GC98</t>
  </si>
  <si>
    <t>0911336907</t>
  </si>
  <si>
    <t>047753176</t>
  </si>
  <si>
    <t>(此為參考電號)用戶稱251巷口電桿上朝繞很多塑膠,請派人清除,謝謝【聯絡電話(二)：0911336907】</t>
  </si>
  <si>
    <t>2023/02/18 09:20:00</t>
  </si>
  <si>
    <t>六股1~2</t>
  </si>
  <si>
    <t>樹木靠近高壓線修剪，已處理妥。（20＊3平方公尺）|到達現場時間2023/02/18 09:40</t>
  </si>
  <si>
    <t>2023/02/18 09:16:00</t>
  </si>
  <si>
    <t>彰化縣二林鎮柳仔厝段３１８地號</t>
  </si>
  <si>
    <t>西保高幹#67 接戶線斷已接妥|到達現場時間2023/02/18 09:40</t>
  </si>
  <si>
    <t>0953321303</t>
  </si>
  <si>
    <t>2023/02/18 09:13:00</t>
  </si>
  <si>
    <t>彰化縣員林市大饒段８２－１４地號</t>
  </si>
  <si>
    <t>百果高幹#22-1 一次高壓電纜脫落固定|到達現場時間2023/02/18 09:15</t>
  </si>
  <si>
    <t>K4598FB70</t>
  </si>
  <si>
    <t>大饒里</t>
  </si>
  <si>
    <t>2023/02/18 08:30:00</t>
  </si>
  <si>
    <t>彰化縣二林鎮柳仔溝段５１８號</t>
  </si>
  <si>
    <t>劉永傑、董柏新、陳冠勳、張子元、施勝傑</t>
  </si>
  <si>
    <t>新樂高幹70X#26 電壓不足負載分割。分割後量測電壓238V 、電流66A|到達現場時間2023/02/18 09:00</t>
  </si>
  <si>
    <t>G2307GD19</t>
  </si>
  <si>
    <t>C0812502422</t>
  </si>
  <si>
    <t>2023/02/18 09:05:00</t>
  </si>
  <si>
    <t>彰化縣田尾鄉海豐崙段５６４－０００２號</t>
  </si>
  <si>
    <t>仁美高幹71Z22X#8 接戶線接戶點不良壓接處理|到達現場時間2023/02/18 10:47</t>
  </si>
  <si>
    <t>K3489DA19</t>
  </si>
  <si>
    <t>0960524245</t>
  </si>
  <si>
    <t>羅先生</t>
  </si>
  <si>
    <t>桿號:仁美高幹71Z,K3489CB65.用戶稱有一條電線斷掉,無電,斷線的位置剛好在已有耕作的稻田中.僅留手機</t>
  </si>
  <si>
    <t>A0812003631</t>
  </si>
  <si>
    <t>2023/02/18 09:00:00</t>
  </si>
  <si>
    <t>彰化縣花壇鄉中山路二段７２８號</t>
  </si>
  <si>
    <t>用戶機電公司保養|到達現場時間2023/02/18 09:45</t>
  </si>
  <si>
    <t>G3920FE29</t>
  </si>
  <si>
    <t>04-7110199</t>
  </si>
  <si>
    <t>北口村</t>
  </si>
  <si>
    <t>2023/02/18 08:46:00</t>
  </si>
  <si>
    <t>銀山＃5、銀山＃42、</t>
  </si>
  <si>
    <t>蔡星土、杜偉文、謝景煌、吳奇翰、</t>
  </si>
  <si>
    <t>1.銀山＃5接線環裝設被覆罩2只及高壓線破皮包紮。2.銀山＃42拉線夾板裝設被覆罩3只。|到達現場時間2023/02/18 09:07</t>
  </si>
  <si>
    <t>2023/02/18 08:43:00</t>
  </si>
  <si>
    <t>彰化縣二林鎮大排沙段３３２－１地號</t>
  </si>
  <si>
    <t>崙子高分40X10Y#8 壓接接頭不良已重新壓接妥|到達現場時間2023/02/18 09:00</t>
  </si>
  <si>
    <t>K2788DD47</t>
  </si>
  <si>
    <t>0937778337</t>
  </si>
  <si>
    <t>C0812502421</t>
  </si>
  <si>
    <t>彰化縣和美鎮大霞段５１２地號</t>
  </si>
  <si>
    <t>大霞高幹12X2X#4,2GI0052,已請經辦連絡包商盡速再2/20施工,已告知用戶.|到達現場時間2023/02/18 08:46</t>
  </si>
  <si>
    <t>G3532HB72</t>
  </si>
  <si>
    <t>0921658598</t>
  </si>
  <si>
    <t>杜先生</t>
  </si>
  <si>
    <t>2/7通報一戶無電，用戶稱人員告知會在過去換線路，但目前尚未更換，因要耕作，懇請單位盡快協助處理，謝謝您。僅手機</t>
  </si>
  <si>
    <t>竹營里</t>
  </si>
  <si>
    <t>C0812502419</t>
  </si>
  <si>
    <t>2023/02/18 08:31:00</t>
  </si>
  <si>
    <t>彰化縣芳苑鄉埤腳段３５地號</t>
  </si>
  <si>
    <t>五俊高分3X#1 接戶點不良已重新壓接妥|到達現場時間2023/02/18 08:55</t>
  </si>
  <si>
    <t>K1595GC89</t>
  </si>
  <si>
    <t>0921896589</t>
  </si>
  <si>
    <t>用戶稱電線斷落無電,請單位協助,謝謝</t>
  </si>
  <si>
    <t>2023/02/18 08:19:00</t>
  </si>
  <si>
    <t>湖內106X7Y1-2</t>
  </si>
  <si>
    <t>中性線重置.|到達現場時間2023/02/18 08:35</t>
  </si>
  <si>
    <t>2023/02/18 08:04:00</t>
  </si>
  <si>
    <t>G2426EA5</t>
  </si>
  <si>
    <t>低壓線路被剪斷重置(地下低壓灌膠接頭*3).|到達現場時間2023/02/18 08:40</t>
  </si>
  <si>
    <t>2023/02/18 08:01:00</t>
  </si>
  <si>
    <t>彰化縣福興鄉粘厝段７６７－３號</t>
  </si>
  <si>
    <t>謝漢高幹31Y5X#2,導線失竊報案及安全處理.|到達現場時間2023/02/18 08:49</t>
  </si>
  <si>
    <t>G2118HB52</t>
  </si>
  <si>
    <t>0917520205</t>
  </si>
  <si>
    <t>彰化縣線西鄉彰濱東十一路９號</t>
  </si>
  <si>
    <t>G2843EC87大門鏽蝕,不好開,沒座標,沒台電標誌,沒有警語,沒有22.8KV標示,請線路課發包施工。|到達現場時間2023/02/18 08:20</t>
  </si>
  <si>
    <t>G2843EC87</t>
  </si>
  <si>
    <t>0933367785</t>
  </si>
  <si>
    <t>0933689853</t>
  </si>
  <si>
    <t>C0812502417</t>
  </si>
  <si>
    <t>2023/02/18 07:07:00</t>
  </si>
  <si>
    <t>彰化縣芳苑鄉路興段２３７地號</t>
  </si>
  <si>
    <t>電線接頭不良</t>
  </si>
  <si>
    <t>上寮高幹25Z#2，接戶線接頭接觸不良，接頭己重新壓接處理|到達現場時間2023/02/18 07:25</t>
  </si>
  <si>
    <t>K1283HE42</t>
  </si>
  <si>
    <t>無電，稱要抽水急用，僅留手機謝謝</t>
  </si>
  <si>
    <t>2023/02/18 06:20:00</t>
  </si>
  <si>
    <t>頭犁71Y4  71Y6</t>
  </si>
  <si>
    <t>接頭點檢及導線綁紮|到達現場時間2023/02/18 06:20</t>
  </si>
  <si>
    <t>2023/02/18 06:15:00</t>
  </si>
  <si>
    <t>草漢97Y3  103X5</t>
  </si>
  <si>
    <t>接頭點檢及導線綁紮|到達現場時間2023/02/18 06:15</t>
  </si>
  <si>
    <t>2023/02/18 00:10:00</t>
  </si>
  <si>
    <t>鹿港工業區</t>
  </si>
  <si>
    <t>配電線路設備夜間防竊巡視|到達現場時間2023/02/18 00:10</t>
  </si>
  <si>
    <t>2023/02/18 06:26:00</t>
  </si>
  <si>
    <t>K2296DC05</t>
  </si>
  <si>
    <t>萬合高幹#42，N相紮線脫落綁紮|到達現場時間2023/02/18 06:50</t>
  </si>
  <si>
    <t>2023/02/18 06:06:00</t>
  </si>
  <si>
    <t>K2191BC81 田厝高分#15</t>
  </si>
  <si>
    <t>呂漢堂、劉記瑜、林楷諺</t>
  </si>
  <si>
    <t>田厝高分#15，樹木靠近高壓導線活電修剪及導線破皮包紮處理。|到達現場時間2023/02/18 06:10</t>
  </si>
  <si>
    <t>2023/02/18 05:46:00</t>
  </si>
  <si>
    <t>市巡A-1班轄區</t>
  </si>
  <si>
    <t>1.牛埔#1~#94線路 巡視及路燈白放巡查。 2.牛埔#11蔓藤清除清運及接頭裸露包紮。|到達現場時間2023/02/18 06:15</t>
  </si>
  <si>
    <t>2023/02/18 05:44:00</t>
  </si>
  <si>
    <t>路燈遲熄巡查</t>
  </si>
  <si>
    <t>高健耀、劉家銓、蕭凱仁</t>
  </si>
  <si>
    <t>1.三村高幹及埔村高幹線路巡視及路燈白放巡查。 2.田中路96巷15號橋邊路燈白放斷電(埔村＃9Y2旁)|到達現場時間2023/02/18 06:17</t>
  </si>
  <si>
    <t>2023/02/18 05:43:00</t>
  </si>
  <si>
    <t>1.阿夷#8~#48 線路巡視。 2.阿夷#46-2架空故障指示器裝設3只。|到達現場時間2023/02/18 06:16</t>
  </si>
  <si>
    <t>夜間線路加強防竊巡視及夜間觀測，桿號：新街高幹1~64號，線路巡視正常，需要礙子清洗，新街高幹16號，中性線脫落重新綁紮固定。|到達現場時間2023/02/18 00:35</t>
  </si>
  <si>
    <t>2023/02/17 20:10:00</t>
  </si>
  <si>
    <t>K1284HA72 上寮高幹#25</t>
  </si>
  <si>
    <t>廖錦祥、魏民羽、</t>
  </si>
  <si>
    <t>上寮高幹#25，中性線懸垂礙子不良更換。|到達現場時間2023/02/17 20:20</t>
  </si>
  <si>
    <t>A0812003630</t>
  </si>
  <si>
    <t>2023/02/17 21:44:00</t>
  </si>
  <si>
    <t>彰化縣鹿港鎮東石里環工九路３號屋頂</t>
  </si>
  <si>
    <t>【N1】經查現場供電正常。|到達現場時間2023/02/17 21:50</t>
  </si>
  <si>
    <t>2023/02/18 02:05:00</t>
  </si>
  <si>
    <t>彰化縣埔鹽鄉埔打路</t>
  </si>
  <si>
    <t>東打1~61  夜間防竊導線巡查|到達現場時間2023/02/18 02:05</t>
  </si>
  <si>
    <t>2023/02/17 21:35:00</t>
  </si>
  <si>
    <t>寶部(二)#1~#49 寶部(一)#17~#34</t>
  </si>
  <si>
    <t>寶部(二)#1~#49 寶部(一)#17~#34線路夜間防竊巡視。|到達現場時間2023/02/17 21:55</t>
  </si>
  <si>
    <t>2023/02/17 20:37:00</t>
  </si>
  <si>
    <t>彰化縣埔心鄉舊館段２４－１地號</t>
  </si>
  <si>
    <t>黃耀田、林宜明、溫佑誠、劉瑞源、</t>
  </si>
  <si>
    <t>永坡高幹26Y23Y#9  接戶線接頭不良壓接|到達現場時間2023/02/17 21:00</t>
  </si>
  <si>
    <t>K3997DC73</t>
  </si>
  <si>
    <t>新館村</t>
  </si>
  <si>
    <t>2023/02/17 20:30:00</t>
  </si>
  <si>
    <t>陳振明、譚劭丞、陳宏誠、楊英智、</t>
  </si>
  <si>
    <t>雅果高幹50、圳尾高幹46Y3、大明高分1、雅果高幹6 等4處  開關操作，饋線轉供。|到達現場時間2023/02/17 20:50</t>
  </si>
  <si>
    <t>C0812502414</t>
  </si>
  <si>
    <t>2023/02/17 20:00:00</t>
  </si>
  <si>
    <t>彰化縣鹿港鎮鹿崙段４５５地號</t>
  </si>
  <si>
    <t>西崙高幹14Y2，鹽害閃絡現象|到達現場時間2023/02/17 20:20</t>
  </si>
  <si>
    <t>G2937CA66</t>
  </si>
  <si>
    <t>0933178257</t>
  </si>
  <si>
    <t>*參考電號*稱此址旁邊的一枝電線桿在冒火花 僅留手機</t>
  </si>
  <si>
    <t>C0812502413</t>
  </si>
  <si>
    <t>2023/02/17 18:24:00</t>
  </si>
  <si>
    <t>劉永傑、葉柏宏</t>
  </si>
  <si>
    <t>本案與1120200178案同H接頭不良已處理妥，用戶表示處理後供電正常，但於晚間再次使用時出現電壓過低，已與用戶約明2/18會同前往處理。|到達現場時間2023/02/17 18:40</t>
  </si>
  <si>
    <t>施先生(鄰居)</t>
  </si>
  <si>
    <t>施先生(鄰居)通報此地點220V電壓太低，煩請協處 僅手機【聯絡電話(二)：0912681795】</t>
  </si>
  <si>
    <t>2023/02/17 18:21:00</t>
  </si>
  <si>
    <t>彰化縣二林鎮原斗段１２２２地號</t>
  </si>
  <si>
    <t>竹圍高分2Y#12 H型接頭不良已重新壓接妥|到達現場時間2023/02/17 18:42</t>
  </si>
  <si>
    <t>K2587CC02</t>
  </si>
  <si>
    <t>0933562358</t>
  </si>
  <si>
    <t>原斗里</t>
  </si>
  <si>
    <t>C0812502412</t>
  </si>
  <si>
    <t>2023/02/17 17:35:00</t>
  </si>
  <si>
    <t>彰化縣線西鄉線西段線西小段１９６－２６３號</t>
  </si>
  <si>
    <t>【L2】蚵寮高幹40Y3X#2,連接接戶線接頭燒損，已重新壓接妥。|到達現場時間2023/02/17 18:00</t>
  </si>
  <si>
    <t>G2942HD88</t>
  </si>
  <si>
    <t>047580655</t>
  </si>
  <si>
    <t>047586366</t>
  </si>
  <si>
    <t>用戶報電號:37-0994-25，有提到電桿號碼20330，外線接到電表前的電線，斷兩條在半空中，現址無電。【聯絡電話(二)：(04)7580655】</t>
  </si>
  <si>
    <t>2023/02/17 15:30:00</t>
  </si>
  <si>
    <t>萬原高幹52-1Y21</t>
  </si>
  <si>
    <t>蕭家旺、董柏新、 張子元、王振宇</t>
  </si>
  <si>
    <t>萬原高幹52-1Y#20 路燈專用低壓線斷已接妥|到達現場時間2023/02/17 15:50</t>
  </si>
  <si>
    <t>2023/02/17 16:25:00</t>
  </si>
  <si>
    <t>HW021302</t>
  </si>
  <si>
    <t>配合停電要求書HW021302鹿東D/S 主變復電，開關轉供操作及接頭點檢。|到達現場時間2023/02/17 17:00</t>
  </si>
  <si>
    <t>2023/02/17 16:15:00</t>
  </si>
  <si>
    <t>東港高幹20X3</t>
  </si>
  <si>
    <t>東港高幹20X#3 接戶線脫落，已重新固定妥|到達現場時間2023/02/17 16:40</t>
  </si>
  <si>
    <t>0937140511</t>
  </si>
  <si>
    <t>C0812502410</t>
  </si>
  <si>
    <t>2023/02/17 16:38:00</t>
  </si>
  <si>
    <t>彰化縣和美鎮彰美路四段９３號</t>
  </si>
  <si>
    <t>頂湳高幹#61,熔絲鏈開關重置。|到達現場時間2023/02/17 18:35</t>
  </si>
  <si>
    <t>G3733BC45</t>
  </si>
  <si>
    <t>047551162</t>
  </si>
  <si>
    <t>047551161</t>
  </si>
  <si>
    <t>稱工廠外電桿出現吱吱聲，越來越大聲(因工廠用電有問題，請機電廠商確認稱外面設備有問題)，懇請單位協助查修，謝謝您。【聯絡電話(二)：(04)7551162】</t>
  </si>
  <si>
    <t>嘉寶里</t>
  </si>
  <si>
    <t>C0812502409</t>
  </si>
  <si>
    <t>2023/02/17 16:34:00</t>
  </si>
  <si>
    <t>彰化縣彰化市茄苳路二段５３５巷１號</t>
  </si>
  <si>
    <t>經查為路燈掉落，非公司設備已請用戶連絡市公所處理。|到達現場時間2023/02/17 16:50</t>
  </si>
  <si>
    <t>G4134HB1995</t>
  </si>
  <si>
    <t>0902448510</t>
  </si>
  <si>
    <t>用戶告知此附近電桿上有裝設路燈，路燈掉落在地上，委請協助查看</t>
  </si>
  <si>
    <t>茄苳里</t>
  </si>
  <si>
    <t>2023/02/17 16:11:00</t>
  </si>
  <si>
    <t>田坑＃18</t>
  </si>
  <si>
    <t>樹木靠近高低壓線修剪，已處理妥。（8＊6平方公尺）|到達現場時間2023/02/17 16:22</t>
  </si>
  <si>
    <t>大興77-80</t>
  </si>
  <si>
    <t>高壓防護線管游休拆除。|到達現場時間2023/02/17 16:05</t>
  </si>
  <si>
    <t>W0806012612</t>
  </si>
  <si>
    <t>2023/02/17 16:01:00</t>
  </si>
  <si>
    <t>彰化縣芳苑鄉新寶村芳漢路１８９巷５號</t>
  </si>
  <si>
    <t>芳漢高幹44X#1 低4 用戶自備電纜短路，已先隔離電源並請用戶找合格水電承裝業改善。|到達現場時間2023/02/17 16:40</t>
  </si>
  <si>
    <t>張明在先生</t>
  </si>
  <si>
    <t>0976820602</t>
  </si>
  <si>
    <t>2023/02/17 15:00:00</t>
  </si>
  <si>
    <t>下湳高幹34X#12</t>
  </si>
  <si>
    <t>高壓紮線脫落，重新綁紮。|到達現場時間2023/02/17 15:55</t>
  </si>
  <si>
    <t>C0812502405</t>
  </si>
  <si>
    <t>2023/02/17 15:50:00</t>
  </si>
  <si>
    <t>彰化縣芳苑鄉草漢路草二段５１５巷巷口</t>
  </si>
  <si>
    <t>楊崇德、施勝傑、楊智翔、王振宇</t>
  </si>
  <si>
    <t>G2008GB67草漢高幹#83 密封型變壓器(25KVA)漏油，已吊換送電妥。|到達現場時間2023/02/17 16:25</t>
  </si>
  <si>
    <t>G2008GB67</t>
  </si>
  <si>
    <t>0977333948</t>
  </si>
  <si>
    <t>陳聰明</t>
  </si>
  <si>
    <t>*參考電號*楊先生通報515巷巷口電線桿上變壓器在漏油 僅留手機</t>
  </si>
  <si>
    <t>彰化縣溪湖鎮阿媽厝段三塊厝小段３２－１號</t>
  </si>
  <si>
    <t>C03 電桿傾斜</t>
  </si>
  <si>
    <t>吳明聰、林宏益、蔣議賢、</t>
  </si>
  <si>
    <t>媽西高分3Y#6低3右低3 木桿游休拆除另請線巡人員設計改善 媽西高分3Y#6低3右低2  用戶自備桿不良，已告知用戶處理|到達現場時間2023/02/17 15:53</t>
  </si>
  <si>
    <t>K3497EE57</t>
  </si>
  <si>
    <t>0918027223</t>
  </si>
  <si>
    <t>2023/02/17 15:16:00</t>
  </si>
  <si>
    <t>文津高幹#3</t>
  </si>
  <si>
    <t>文津高幹#3 路燈開關控制線接頭不良已重新壓妥|到達現場時間2023/02/17 15:25</t>
  </si>
  <si>
    <t>2023/02/17 15:07:00</t>
  </si>
  <si>
    <t>彰化縣大城鄉豐美村人和巷２號</t>
  </si>
  <si>
    <t>西港高幹53Y3X#3 接戶點接頭不良已重新壓接妥|到達現場時間2023/02/17 15:25</t>
  </si>
  <si>
    <t>K1084GA77</t>
  </si>
  <si>
    <t>2023/02/17 15:04:00</t>
  </si>
  <si>
    <t>彰化縣大村鄉仁愛街８９號１～３樓</t>
  </si>
  <si>
    <t>大村高幹70X#9 用戶進屋線不良，已告知用戶，請合格電氣承裝業改善。|到達現場時間2023/02/17 15:25</t>
  </si>
  <si>
    <t>G4109BB49</t>
  </si>
  <si>
    <t>2023/02/17 15:01:00</t>
  </si>
  <si>
    <t>彰化縣二林鎮文地巷１３號</t>
  </si>
  <si>
    <t>崙腳高幹#17-1 電表電源側電纜脫落已重新固定妥供電正常。60-1008-50|到達現場時間2023/02/17 15:18</t>
  </si>
  <si>
    <t>K2099FA32</t>
  </si>
  <si>
    <t>2023/02/17 14:31:00</t>
  </si>
  <si>
    <t>彰化縣埔鹽鄉和平段６６７地號１－２樓</t>
  </si>
  <si>
    <t>張國建、莊欣穎、黃安燦、巫淂彥、陳諺暐</t>
  </si>
  <si>
    <t>好永高幹32Y#7 高壓終端加裝被覆罩 好永高幹32Y7X#1 高壓熔絲鏈開關加裝被覆罩+高壓終端加裝被覆罩 好永高幹32Y#8 高壓熔絲鏈開關加裝被覆罩|到達現場時間2023/02/17 14:35</t>
  </si>
  <si>
    <t>G2812AD39</t>
  </si>
  <si>
    <t>C0812502400</t>
  </si>
  <si>
    <t>2023/02/17 14:33:00</t>
  </si>
  <si>
    <t>彰化縣伸港鄉曾家段３５５地號</t>
  </si>
  <si>
    <t>【L2】蚵伸高幹53Y4X#2,連接接戶線接頭燒損，已重新壓接妥。|到達現場時間2023/02/17 15:00</t>
  </si>
  <si>
    <t>G3143DE62</t>
  </si>
  <si>
    <t>0935377718</t>
  </si>
  <si>
    <t>用戶稱該址與隔壁電表都無電，僅手機</t>
  </si>
  <si>
    <t>F0812002556</t>
  </si>
  <si>
    <t>2023/02/17 14:24:00</t>
  </si>
  <si>
    <t>彰化縣埤頭鄉芙朝段小段３８３地號</t>
  </si>
  <si>
    <t>平崙高幹#10 此案件為檢驗課誤操作，經電話詢問用戶現場供電正常。|到達現場時間2023/02/17 14:27</t>
  </si>
  <si>
    <t>K3282DC61</t>
  </si>
  <si>
    <t>0932545566</t>
  </si>
  <si>
    <t>芙朝村</t>
  </si>
  <si>
    <t>C0812502399</t>
  </si>
  <si>
    <t>2023/02/17 14:23:00</t>
  </si>
  <si>
    <t>彰化縣芳苑鄉芳頂段１０２地號</t>
  </si>
  <si>
    <t>頂部高幹42X9X5Y#3 接戶線斷已接妥|到達現場時間2023/02/17 14:55</t>
  </si>
  <si>
    <t>K1390HE90</t>
  </si>
  <si>
    <t>0933941160</t>
  </si>
  <si>
    <t>已請水電看過,僅有手機</t>
  </si>
  <si>
    <t>2023/02/17 13:47:00</t>
  </si>
  <si>
    <t>彰化縣員林市中山路一段４６號前（中央里）</t>
  </si>
  <si>
    <t>K4398BA50-L用戶屋內線路不良，已告知用戶，請合格電氣承裝業改善。|到達現場時間2023/02/17 14:05</t>
  </si>
  <si>
    <t>K4398BA63</t>
  </si>
  <si>
    <t>0981421400</t>
  </si>
  <si>
    <t>中央里</t>
  </si>
  <si>
    <t>C0812502389</t>
  </si>
  <si>
    <t>2023/02/17 13:38:00</t>
  </si>
  <si>
    <t>彰化縣芳苑鄉草湖段１９地號</t>
  </si>
  <si>
    <t>趙甲高幹19X#7 H型接頭不良已重新壓接妥|到達現場時間2023/02/17 13:55</t>
  </si>
  <si>
    <t>G2000EC41</t>
  </si>
  <si>
    <t>0923663295</t>
  </si>
  <si>
    <t>僅有手機</t>
  </si>
  <si>
    <t>2023/02/17 13:34:00</t>
  </si>
  <si>
    <t>彰化縣鹿港鎮東石里台６１線１７８Ｋ＋５００公尺處</t>
  </si>
  <si>
    <t>G2426EA57低壓手孔線被剪斷,已安全處理,明日再行施工.|到達現場時間2023/02/17 14:05</t>
  </si>
  <si>
    <t>G2426FC41</t>
  </si>
  <si>
    <t>0903437699</t>
  </si>
  <si>
    <t>2023/02/17 13:22:00</t>
  </si>
  <si>
    <t>彰化縣芳苑鄉芳興段８７地號</t>
  </si>
  <si>
    <t>芳苑高幹#100-2 接戶線斷已接妥|到達現場時間2023/02/17 13:53</t>
  </si>
  <si>
    <t>K1590DC67</t>
  </si>
  <si>
    <t>0923879553</t>
  </si>
  <si>
    <t>2023/02/17 13:21:00</t>
  </si>
  <si>
    <t>皇裕＃7</t>
  </si>
  <si>
    <t>架空線路裝設故障指示器3只，已處理妥。|到達現場時間2023/02/17 13:42</t>
  </si>
  <si>
    <t>川邊高幹141</t>
  </si>
  <si>
    <t>川邊高幹141  9G29 因出口桿電纜量測無電源，待現場情況再次確認後再轉供恢復原系統。|到達現場時間2023/02/17 13:50</t>
  </si>
  <si>
    <t>2023/02/17 13:20:00</t>
  </si>
  <si>
    <t>彰化縣芳苑鄉草湖段５－７１３６號</t>
  </si>
  <si>
    <t>文津高幹26Z#12 用戶自備桿不良更換，接戶線復舊。|到達現場時間2023/02/17 13:40</t>
  </si>
  <si>
    <t>K1893ED77</t>
  </si>
  <si>
    <t>0911259638</t>
  </si>
  <si>
    <t>2023/02/17 11:35:00</t>
  </si>
  <si>
    <t>彰化縣芳苑鄉草湖段２之７００地號</t>
  </si>
  <si>
    <t>新樂高幹12Y#17 電表、電表底座燒損，由用戶自理，另報再封印。|到達現場時間2023/02/17 11:55</t>
  </si>
  <si>
    <t>G2105HC35</t>
  </si>
  <si>
    <t>2023/02/17 10:03:00</t>
  </si>
  <si>
    <t>彰化縣鹿港鎮鹿安段６５７地號</t>
  </si>
  <si>
    <t>【L2】廖圳高幹65Y15Y6X#3,連接接戶線接頭燒損，已重新壓接妥。|到達現場時間2023/02/17 10:30</t>
  </si>
  <si>
    <t>G2928DD79</t>
  </si>
  <si>
    <t>047713787</t>
  </si>
  <si>
    <t>2023/02/17 09:01:00</t>
  </si>
  <si>
    <t>彰化縣福興鄉永豐段４５１號</t>
  </si>
  <si>
    <t>永豐高幹34Y#1,熔絲鏈筒燒損不良更換。|到達現場時間2023/02/17 09:30</t>
  </si>
  <si>
    <t>G2916FB02</t>
  </si>
  <si>
    <t>(04)7792847</t>
  </si>
  <si>
    <t>0916175275</t>
  </si>
  <si>
    <t>C0812502376</t>
  </si>
  <si>
    <t>2023/02/17 11:28:00</t>
  </si>
  <si>
    <t>彰化縣埔鹽鄉好金路４８－１號一樓</t>
  </si>
  <si>
    <t>好金高幹#35 樹木靠近導線已請線巡人員設計改善|到達現場時間2023/02/17 15:54</t>
  </si>
  <si>
    <t>G3008AC98</t>
  </si>
  <si>
    <t>048650117</t>
  </si>
  <si>
    <t>榕樹壓到電線 在此電號旁邊 僅留市話</t>
  </si>
  <si>
    <t>2023/02/17 10:48:00</t>
  </si>
  <si>
    <t>彰化縣埤頭鄉周厝崙段０５７０－０００２號</t>
  </si>
  <si>
    <t>彰水高幹76X#3 低壓線斷落已接妥|到達現場時間2023/02/17 11:20</t>
  </si>
  <si>
    <t>K3192GD53</t>
  </si>
  <si>
    <t>0921661950</t>
  </si>
  <si>
    <t>C0812502366</t>
  </si>
  <si>
    <t>2023/02/17 10:30:00</t>
  </si>
  <si>
    <t>彰化縣埔鹽鄉和平段１７５１號</t>
  </si>
  <si>
    <t>【N1】修平高幹30X7X#4,經查現場供電正常。|到達現場時間2023/02/17 10:48</t>
  </si>
  <si>
    <t>G2715CE52</t>
  </si>
  <si>
    <t>047779878</t>
  </si>
  <si>
    <t>呂先生</t>
  </si>
  <si>
    <t>0910218150</t>
  </si>
  <si>
    <t>此為農地，已請用戶扳動總開關後仍無電。【聯絡電話(二)：(04)7779878】</t>
  </si>
  <si>
    <t>2023/02/17 10:05:00</t>
  </si>
  <si>
    <t>彰化縣埔鹽鄉三省村成功路一段４０２號１樓</t>
  </si>
  <si>
    <t>三石高幹#39 TR一次接線環加裝被覆罩|到達現場時間2023/02/17 10:11</t>
  </si>
  <si>
    <t>G2904AD56</t>
  </si>
  <si>
    <t>2023/02/17 10:07:00</t>
  </si>
  <si>
    <t>彰化縣大村鄉null大林鄉茄苳路二段１８９號</t>
  </si>
  <si>
    <t>郭華俊、鍾奈哲、鐘培棠、巫淂彥、</t>
  </si>
  <si>
    <t>茄苳高幹#42  TR漏油吊換25KVA*1 ，一次接線環加裝被覆罩|到達現場時間2023/02/17 10:10</t>
  </si>
  <si>
    <t>G4012CE86</t>
  </si>
  <si>
    <t>茄苳村</t>
  </si>
  <si>
    <t>2023/02/17 10:08:00</t>
  </si>
  <si>
    <t>新樂高幹70X#28 H型接頭不良已重新壓接妥|到達現場時間2023/02/17 10:35</t>
  </si>
  <si>
    <t>0932586619</t>
  </si>
  <si>
    <t>2023/02/17 09:47:00</t>
  </si>
  <si>
    <t>彰化縣大城鄉建山段５８９地號</t>
  </si>
  <si>
    <t>楊崇德、施勝傑、張子元</t>
  </si>
  <si>
    <t>頂山高分#59 用戶自備桿不良更換接戶線長度不足更換。|到達現場時間2023/02/17 09:55</t>
  </si>
  <si>
    <t>K1376FD05</t>
  </si>
  <si>
    <t>康先生</t>
  </si>
  <si>
    <t>0987972082</t>
  </si>
  <si>
    <t>C0812502365</t>
  </si>
  <si>
    <t>2023/02/17 09:27:00</t>
  </si>
  <si>
    <t>彰化縣和美鎮和頭路２０３號前</t>
  </si>
  <si>
    <t>G3536EB38人孔蓋與蓋架不穩定，已臨時處理，另報線課股更換。|到達現場時間2023/02/17 10:21</t>
  </si>
  <si>
    <t>G3536EB38</t>
  </si>
  <si>
    <t>047559179</t>
  </si>
  <si>
    <t>0972923719</t>
  </si>
  <si>
    <t>【聯絡電話(二)：(04)7559179】圓形孔蓋異聲，惠請協助查修，謝謝您</t>
  </si>
  <si>
    <t>C0812502364</t>
  </si>
  <si>
    <t>2023/02/17 09:25:00</t>
  </si>
  <si>
    <t>彰化縣員林市出水巷３７號之２</t>
  </si>
  <si>
    <t>出水高分8-1Y#4 樹木靠近導線，交線巡人員設計請包商修剪|到達現場時間2023/02/17 10:07</t>
  </si>
  <si>
    <t>K4998DC67</t>
  </si>
  <si>
    <t>0963310941</t>
  </si>
  <si>
    <t>彭先生</t>
  </si>
  <si>
    <t>048313897</t>
  </si>
  <si>
    <t>【聯絡電話(二)：0963310941】</t>
  </si>
  <si>
    <t>2023/02/17 08:31:00</t>
  </si>
  <si>
    <t>銀山18~18Y7</t>
  </si>
  <si>
    <t>銀山＃18~18Y7拉線夾板裝設被覆罩2只、FC開關＊1更換被覆式，已處理妥。|到達現場時間2023/02/17 08:50</t>
  </si>
  <si>
    <t>2023/02/17 08:27:00</t>
  </si>
  <si>
    <t>彰化縣員林市源潭路４－１號一樓</t>
  </si>
  <si>
    <t>埔心高幹24Y#6 現場已會同用戶，另交線巡人員設計改善|到達現場時間2023/02/17 08:45</t>
  </si>
  <si>
    <t>G4201GD40</t>
  </si>
  <si>
    <t>048359522</t>
  </si>
  <si>
    <t>0932586880</t>
  </si>
  <si>
    <t>源潭里</t>
  </si>
  <si>
    <t>彰化縣鹿港鎮永安段２６２６地號</t>
  </si>
  <si>
    <t>廖竹高幹5X#6,導線失竊報案,下午再重置.|到達現場時間2023/02/17 08:50</t>
  </si>
  <si>
    <t>G2827FA05</t>
  </si>
  <si>
    <t>彰化縣大城鄉台西段３７地號</t>
  </si>
  <si>
    <t>四股高分45Z4Y#3 H型接頭不良已重新壓接妥|到達現場時間2023/02/17 08:50</t>
  </si>
  <si>
    <t>K0974CD48</t>
  </si>
  <si>
    <t>0963630001</t>
  </si>
  <si>
    <t>W0806012611</t>
  </si>
  <si>
    <t>2023/02/17 08:24:00</t>
  </si>
  <si>
    <t>彰化縣秀水鄉彰水路二段２２２號</t>
  </si>
  <si>
    <t>G3416CA98</t>
  </si>
  <si>
    <t>施雅涵小姐</t>
  </si>
  <si>
    <t>0908603329</t>
  </si>
  <si>
    <t>鶴鳴村</t>
  </si>
  <si>
    <t>W0806012610</t>
  </si>
  <si>
    <t>2023/02/17 08:19:00</t>
  </si>
  <si>
    <t>彰化縣秀水鄉彰水路二段２１８號２樓</t>
  </si>
  <si>
    <t>G3416CA85</t>
  </si>
  <si>
    <t>施宜德先生</t>
  </si>
  <si>
    <t>0930763519</t>
  </si>
  <si>
    <t>W0806012609</t>
  </si>
  <si>
    <t>2023/02/17 08:16:00</t>
  </si>
  <si>
    <t>彰化縣秀水鄉通鹿巷１５弄２０號１樓</t>
  </si>
  <si>
    <t>G3417EA36</t>
  </si>
  <si>
    <t>蘇鼎鈞先生</t>
  </si>
  <si>
    <t>0919669991</t>
  </si>
  <si>
    <t>C0812502358</t>
  </si>
  <si>
    <t>2023/02/17 08:17:00</t>
  </si>
  <si>
    <t>彰化縣秀水鄉三越街６５號１Ｆ</t>
  </si>
  <si>
    <t>G3416CC17</t>
  </si>
  <si>
    <t>0978562102</t>
  </si>
  <si>
    <t>0925025332</t>
  </si>
  <si>
    <t>用戶稱無電，惠請相關單位協助處理，感謝。【聯絡電話(二)：0978562102】</t>
  </si>
  <si>
    <t>W0806012608</t>
  </si>
  <si>
    <t>2023/02/17 08:13:00</t>
  </si>
  <si>
    <t>彰化縣秀水鄉通鹿巷６４號一樓</t>
  </si>
  <si>
    <t>G3417CA46</t>
  </si>
  <si>
    <t>張晏慈小姐</t>
  </si>
  <si>
    <t>0931878828</t>
  </si>
  <si>
    <t>2023/02/17 08:12:00</t>
  </si>
  <si>
    <t>好修30</t>
  </si>
  <si>
    <t>【C1】用戶屋內線路不良，已告知用戶，請合格電氣承裝業改善。|到達現場時間2023/02/17 08:35</t>
  </si>
  <si>
    <t>0908675797</t>
  </si>
  <si>
    <t>W0806012607</t>
  </si>
  <si>
    <t>2023/02/17 08:10:00</t>
  </si>
  <si>
    <t>彰化縣秀水鄉通鹿巷１０２弄１７號２樓</t>
  </si>
  <si>
    <t>【W2】現場係工作停電施工中，已告知用戶。|到達現場時間2023/02/17 08:15</t>
  </si>
  <si>
    <t>G3417CC82</t>
  </si>
  <si>
    <t>黃馨賢小姐</t>
  </si>
  <si>
    <t>0978212567</t>
  </si>
  <si>
    <t>W0806012606</t>
  </si>
  <si>
    <t>彰化縣秀水鄉三越街１７１號一樓</t>
  </si>
  <si>
    <t>G3416AC30</t>
  </si>
  <si>
    <t>林仲永先生</t>
  </si>
  <si>
    <t>0916330288</t>
  </si>
  <si>
    <t>C0812502357</t>
  </si>
  <si>
    <t>2023/02/17 07:59:00</t>
  </si>
  <si>
    <t>彰化縣芳苑鄉埤腳段２８５地號</t>
  </si>
  <si>
    <t>芳興高幹79X#8 H型接頭良已重新壓接妥|到達現場時間2023/02/17 08:25</t>
  </si>
  <si>
    <t>K1495AA25</t>
  </si>
  <si>
    <t>048931312</t>
  </si>
  <si>
    <t>【聯絡電話(二)：(04)8931312】</t>
  </si>
  <si>
    <t>C0812502356</t>
  </si>
  <si>
    <t>2023/02/17 07:48:00</t>
  </si>
  <si>
    <t>彰化縣埔鹽鄉大義段７５６地號</t>
  </si>
  <si>
    <t>三石高幹4X12Z#2  接戶線接戶點不良壓接處理|到達現場時間2023/02/17 08:26</t>
  </si>
  <si>
    <t>G3003BB92</t>
  </si>
  <si>
    <t>048650697</t>
  </si>
  <si>
    <t>0911650697</t>
  </si>
  <si>
    <t>水電已查，無電送入。農用【聯絡電話(二)：(04)8650697】</t>
  </si>
  <si>
    <t>2023/02/17 06:10:00</t>
  </si>
  <si>
    <t>湖水#25Y13</t>
  </si>
  <si>
    <t>王資斌、 黃建儒、 許承哲、</t>
  </si>
  <si>
    <t>湖水#25Y13，樹竹碰觸高壓導線，高壓線活電掩蔽，樹竹砍伐(3mX15m)|到達現場時間2023/02/17 06:25</t>
  </si>
  <si>
    <t>2023/02/17 02:30:00</t>
  </si>
  <si>
    <t>永溝#1~51</t>
  </si>
  <si>
    <t>王資斌、 黃建儒、</t>
  </si>
  <si>
    <t>永溝#1~51，夜間防竊導線巡查|到達現場時間2023/02/17 02:45</t>
  </si>
  <si>
    <t>2023/02/17 06:50:00</t>
  </si>
  <si>
    <t>興海高幹26#12</t>
  </si>
  <si>
    <t>王紹、張國偉</t>
  </si>
  <si>
    <t>低壓紮線脫落綁紮|到達現場時間2023/02/17 07:10</t>
  </si>
  <si>
    <t>2023/02/17 06:02:00</t>
  </si>
  <si>
    <t>岸頭#36Y10</t>
  </si>
  <si>
    <t>許績輝、黃志芳、徐敬威、陳柏勳</t>
  </si>
  <si>
    <t>岸頭#36Y10高壓掩蔽及雜物(超高樹枝、藤蔓)清除(12mx4m=48㎡)，導線破皮(1處)包紮，及現場砍除雜物清運。|到達現場時間2023/02/17 06:20</t>
  </si>
  <si>
    <t>2023/02/17 05:57:00</t>
  </si>
  <si>
    <t>埔西街、埔內街、雲長路一帶</t>
  </si>
  <si>
    <t>路燈白放線路巡查</t>
  </si>
  <si>
    <t>林寬隆、陳彥廷、黃裕宏</t>
  </si>
  <si>
    <t>1.埔西街、埔內街、雲長路一帶，路燈白放、遲熄，線路巡查。2.埔西街101號路燈白放斷電處理。|到達現場時間2023/02/17 06:15</t>
  </si>
  <si>
    <t>2023/02/17 01:08:00</t>
  </si>
  <si>
    <t>武陵高分全線、大埔高幹(市巡服務區)</t>
  </si>
  <si>
    <t>績輝、寬隆、志芳、彥廷、裕宏、敬威、柏勳</t>
  </si>
  <si>
    <t>武陵高分全線(#1~#20含分歧)、大埔高幹(市巡服務區#1~#50含分歧)導線防止失竊，夜間線路巡視。|到達現場時間2023/02/17 01:30</t>
  </si>
  <si>
    <t>2023/02/17 06:31:00</t>
  </si>
  <si>
    <t>磚瑤高幹#72</t>
  </si>
  <si>
    <t>涂俊雄、張佑丞</t>
  </si>
  <si>
    <t>架空地線脫落綁紮|到達現場時間2023/02/17 06:55</t>
  </si>
  <si>
    <t>2023/02/17 00:10:00</t>
  </si>
  <si>
    <t>西崙1—64、溝鹿1—44</t>
  </si>
  <si>
    <t>配電線路設備夜間巡查點檢。|到達現場時間2023/02/17 00:35</t>
  </si>
  <si>
    <t>2023/02/16 23:35:00</t>
  </si>
  <si>
    <t>崙腳高幹#1~#100 (IS24 9G23)</t>
  </si>
  <si>
    <t>崙腳高幹#1~#100 夜間線路加強防竊巡視及夜間觀測良好。|到達現場時間2023/02/17 00:05</t>
  </si>
  <si>
    <t>2023/02/16 22:22:00</t>
  </si>
  <si>
    <t>草漢高幹9X#3</t>
  </si>
  <si>
    <t>盧明信、江易璋</t>
  </si>
  <si>
    <t>線架更換|到達現場時間2023/02/16 22:45</t>
  </si>
  <si>
    <t>C0812502354</t>
  </si>
  <si>
    <t>彰化縣和美鎮柑井里柑竹路５３５巷３５號１樓</t>
  </si>
  <si>
    <t>會同用戶查修接頭良更、供電正常220V(柑竹北12—1X2)|到達現場時間2023/02/16 22:50</t>
  </si>
  <si>
    <t>G3736GB39</t>
  </si>
  <si>
    <t>0936925966</t>
  </si>
  <si>
    <t>柯小姐(負責人太太)</t>
  </si>
  <si>
    <t>0918917321</t>
  </si>
  <si>
    <t>柯小姐(負責人太太)通報此地點今天電桿維修後一戶無電，已重啟總開關，因目前工廠要趕工，煩請儘快協處 謝謝【聯絡電話(二)：0936925966】0918917321</t>
  </si>
  <si>
    <t>C0812502353</t>
  </si>
  <si>
    <t>2023/02/16 22:09:00</t>
  </si>
  <si>
    <t>彰化縣大村鄉中山路二段１３９－９號１樓</t>
  </si>
  <si>
    <t>正港高幹5Y6-2-1Y#1，TR熔絲熔斷已更換送電妥|到達現場時間2023/02/16 22:25</t>
  </si>
  <si>
    <t>G4307GA5004</t>
  </si>
  <si>
    <t>0905773910</t>
  </si>
  <si>
    <t>0932600020</t>
  </si>
  <si>
    <t>已請水電查修，380剩220，少一相，工廠目前無電，請盡快協處謝謝【聯絡電話(二)：0905773910】</t>
  </si>
  <si>
    <t>C0812502352</t>
  </si>
  <si>
    <t>2023/02/16 21:09:00</t>
  </si>
  <si>
    <t>彰化縣員林市三民街４５號（郵局對面）</t>
  </si>
  <si>
    <t>謝竣宇、楊沛偉、 許承哲、</t>
  </si>
  <si>
    <t>與11202001547案同|到達現場時間2023/02/16 21:25</t>
  </si>
  <si>
    <t>G4401EB17</t>
  </si>
  <si>
    <t>楊先生(警員)</t>
  </si>
  <si>
    <t>楊先生(警員)通報此地點椰子樹壓到電線，未停電，煩請協處【聯絡電話(二)：(04)8320767】僅市話</t>
  </si>
  <si>
    <t>光明里</t>
  </si>
  <si>
    <t>C0812502351</t>
  </si>
  <si>
    <t>彰化縣員林市三民街４１號，大概在郵局跟銀櫃ＫＴＶ中間左右</t>
  </si>
  <si>
    <t>東部#30空Y2，接戶線雜物清除(椰子業)|到達現場時間2023/02/16 21:25</t>
  </si>
  <si>
    <t>G4401EB47</t>
  </si>
  <si>
    <t>0932260773</t>
  </si>
  <si>
    <t>李警員</t>
  </si>
  <si>
    <t>參考電號，員警通報枯葉掉在電桿上，大概在郵局跟銀櫃KTV中間左右，請協處謝謝【聯絡電話(二)：0932260773】</t>
  </si>
  <si>
    <t>2023/02/16 20:10:00</t>
  </si>
  <si>
    <t>彰化縣埔心鄉大勇街、大仁街</t>
  </si>
  <si>
    <t>埔心鄉大勇街、大仁街，現場量測公所路燈自備開關電源側，電壓正常，負載側疑似路燈自備線，遭自來水工程挖損扯開，已告知村長|到達現場時間2023/02/16 20:25</t>
  </si>
  <si>
    <t>陳村長</t>
  </si>
  <si>
    <t>0916145620</t>
  </si>
  <si>
    <t>2023/02/16 20:16:00</t>
  </si>
  <si>
    <t>彰化縣伸港鄉文工十街１９號２樓</t>
  </si>
  <si>
    <t>中性線接頭壓接(全工一高分3分11)|到達現場時間2023/02/16 20:38</t>
  </si>
  <si>
    <t>G3649AE48</t>
  </si>
  <si>
    <t>2023/02/16 20:06:00</t>
  </si>
  <si>
    <t>彰化縣芳苑鄉漢寶園段６０４地號</t>
  </si>
  <si>
    <t>接頭壓接(管漢90)|到達現場時間2023/02/16 20:31</t>
  </si>
  <si>
    <t>G2111BD38</t>
  </si>
  <si>
    <t>0982629574</t>
  </si>
  <si>
    <t>2023/02/16 19:10:00</t>
  </si>
  <si>
    <t>李冠民、顏銘宏、林楷諺</t>
  </si>
  <si>
    <t>台西高幹15Y9~10 疑遭大型鳥類碰觸|到達現場時間2023/02/16 19:45</t>
  </si>
  <si>
    <t>A0812003629</t>
  </si>
  <si>
    <t>2023/02/16 19:05:00</t>
  </si>
  <si>
    <t>彰化縣大城鄉和寮段２１０、２１１、２１２地號屋頂</t>
  </si>
  <si>
    <t>呂漢堂、李冠民、顏銘宏、林楷諺</t>
  </si>
  <si>
    <t>西城高幹20Y7Y2Y#1，用戶進屋線不良，已告知用戶，請合格電氣承裝業改善。|到達現場時間2023/02/16 19:10</t>
  </si>
  <si>
    <t>C0812502349</t>
  </si>
  <si>
    <t>2023/02/16 19:00:00</t>
  </si>
  <si>
    <t>彰化縣埔心鄉二抱路一段４２巷４７號３樓</t>
  </si>
  <si>
    <t>陳振明、譚劭丞、溫佑誠、劉瑞源、</t>
  </si>
  <si>
    <t>貢旗高幹71X#9，用戶自備線路不良，已請合格水電承裝業改善妥|到達現場時間2023/02/16 19:07</t>
  </si>
  <si>
    <t>G3904CD33</t>
  </si>
  <si>
    <t>0937788002</t>
  </si>
  <si>
    <t>0922686507</t>
  </si>
  <si>
    <t>電壓太低220-&gt;150，有條白色的線燒焦熔掉，用戶稱可能接地不良，熱水器不能使用，請協處謝謝。【聯絡電話(二)：0937788002】</t>
  </si>
  <si>
    <t>埤霞村</t>
  </si>
  <si>
    <t>2023/02/16 16:00:00</t>
  </si>
  <si>
    <t>彰化縣大村鄉山腳路８１號</t>
  </si>
  <si>
    <t>陳振明、譚劭丞、劉瑞源、陳諺暐、</t>
  </si>
  <si>
    <t>黃厝高幹58-1X#6低1~低3  樹竹碰觸低壓導線，低壓線絕緣包紮，樹竹砍伐|到達現場時間2023/02/16 16:00</t>
  </si>
  <si>
    <t>G4608DC37</t>
  </si>
  <si>
    <t>黃厝高幹58-1X#6低1~低3</t>
  </si>
  <si>
    <t>C0812502344</t>
  </si>
  <si>
    <t>2023/02/16 17:00:00</t>
  </si>
  <si>
    <t>彰化縣福興鄉鎮平段桿號：福三高幹１０５Ｘ７－１Ｙ６，座標：Ｇ２４１２ＡＡ２０</t>
  </si>
  <si>
    <t>福三高幹105X7-1Y6，接戶線弛調及壓接|到達現場時間2023/02/16 17:30</t>
  </si>
  <si>
    <t>G2411AE95</t>
  </si>
  <si>
    <t>0982703612</t>
  </si>
  <si>
    <t>黃里長</t>
  </si>
  <si>
    <t>里長提供電號，稱桿號:福三高幹105X7-1Y6，座標:G2412AA20，電線斷落已掉到地上，不清楚是否供電正常，僅手機。</t>
  </si>
  <si>
    <t>2023/02/16 16:41:00</t>
  </si>
  <si>
    <t>彰化縣芳苑鄉王功段２４３地號</t>
  </si>
  <si>
    <t>磚瑤高幹#42，接戶線接頭不良，接頭重新壓接處理|到達現場時間2023/02/16 16:50</t>
  </si>
  <si>
    <t>G1600GB57</t>
  </si>
  <si>
    <t>C0812502336</t>
  </si>
  <si>
    <t>2023/02/16 16:27:00</t>
  </si>
  <si>
    <t>彰化縣彰化市安溪路５６１號</t>
  </si>
  <si>
    <t>李季臻、蕭凱仁</t>
  </si>
  <si>
    <t>里長通報:山坑高分＃39  #40 超高竹子倒塌壓高壓線、掩蔽後砍除妥。|到達現場時間2023/02/16 16:50</t>
  </si>
  <si>
    <t>G4526AC82</t>
  </si>
  <si>
    <t>0922388405</t>
  </si>
  <si>
    <t>萬里長</t>
  </si>
  <si>
    <t>(參考電號)萬里長來電通報:有兩隻很大隻的樹木傾倒在三相電線上，里長擔心有危險。盼請人員協助謝謝您。僅手機【聯絡電話(二)：0922388405】</t>
  </si>
  <si>
    <t>安溪里</t>
  </si>
  <si>
    <t>C0812502332</t>
  </si>
  <si>
    <t>2023/02/16 16:14:00</t>
  </si>
  <si>
    <t>彰化縣和美鎮柑竹路５３５巷８９號巷口處</t>
  </si>
  <si>
    <t>柑竹北幹12-1X4，電桿遭車輛撞斷，由C3搶修復原|到達現場時間2023/02/16 16:40</t>
  </si>
  <si>
    <t>G3736FD50</t>
  </si>
  <si>
    <t>0985131892</t>
  </si>
  <si>
    <t>(此為參考電號)稱貨車勾到電線，僅知道電線在地上不確定有無斷掉，稱位置近柑竹路535巷89號巷口處</t>
  </si>
  <si>
    <t>2023/02/16 16:05:00</t>
  </si>
  <si>
    <t>K0884ED72 菇寮高幹61-1Y21Y#4</t>
  </si>
  <si>
    <t>高銀昆、施仁傑、劉記瑜</t>
  </si>
  <si>
    <t>菇寮高幹61-1Y21Y#4，加裝點滅器。|到達現場時間2023/02/16 16:25</t>
  </si>
  <si>
    <t>2023/02/16 16:04:00</t>
  </si>
  <si>
    <t>彰化縣福興鄉社尾村（街）５－３３號平房</t>
  </si>
  <si>
    <t>永豐高幹62X5，接頭點檢及壓接|到達現場時間2023/02/16 16:30</t>
  </si>
  <si>
    <t>G2817GD24</t>
  </si>
  <si>
    <t>0922148427</t>
  </si>
  <si>
    <t>2023/02/16 15:37:00</t>
  </si>
  <si>
    <t>彰化縣彰化市彰鹿路１２８號</t>
  </si>
  <si>
    <t>接頭膠布劣化</t>
  </si>
  <si>
    <t>接戶點接頭膠布劣化包紮處理。|到達現場時間2023/02/16 16:00</t>
  </si>
  <si>
    <t>G3723CE81</t>
  </si>
  <si>
    <t>嘉犁里</t>
  </si>
  <si>
    <t>A0812003628</t>
  </si>
  <si>
    <t>2023/02/16 15:17:00</t>
  </si>
  <si>
    <t>彰化縣大城鄉中央路２００巷２３５號屋頂（楓港段１８８９－００００地號）</t>
  </si>
  <si>
    <t>顏銘宏、林楷諺、廖錦祥、</t>
  </si>
  <si>
    <t>台西高幹15Y#19-1，用戶進屋線不良，已告知用戶，請合格電氣承裝業改善。|到達現場時間2023/02/16 15:25</t>
  </si>
  <si>
    <t>C0812502329</t>
  </si>
  <si>
    <t>2023/02/16 15:06:00</t>
  </si>
  <si>
    <t>彰化縣芳苑鄉建成路８７９巷建２４９號屋頂</t>
  </si>
  <si>
    <t>接頭不良</t>
  </si>
  <si>
    <t>興海高幹108Y#7，桿上接頭不良，接頭己處理妥。|到達現場時間2023/02/16 15:26</t>
  </si>
  <si>
    <t>K1698AE32</t>
  </si>
  <si>
    <t>0911683729</t>
  </si>
  <si>
    <t>0937267281</t>
  </si>
  <si>
    <t>報修電號僅供參考，太陽光電電號:08-59-5429-03-9彰化縣芳苑鄉建成路８７９巷建２４９號屋頂，查是高壓熔絲鏈燒斷導致， 【聯絡電話(二)：0911683729】</t>
  </si>
  <si>
    <t>2023/02/16 15:50:00</t>
  </si>
  <si>
    <t>K0781EC19 沿海17-1</t>
  </si>
  <si>
    <t>高壓線脫落</t>
  </si>
  <si>
    <t>顏銘宏、林楷諺、魏民羽</t>
  </si>
  <si>
    <t>沿海高分#17-1，高壓線脫落，自辦停電工作維護搶修。|到達現場時間2023/02/16 15:50</t>
  </si>
  <si>
    <t>C0812502328</t>
  </si>
  <si>
    <t>2023/02/16 14:43:00</t>
  </si>
  <si>
    <t>彰化縣社頭鄉清水岩路４０５號</t>
  </si>
  <si>
    <t>社頭服務所、</t>
  </si>
  <si>
    <t>【N1】經查現場供電正常。|到達現場時間2023/02/16 14:55</t>
  </si>
  <si>
    <t>社頭服務所</t>
  </si>
  <si>
    <t>K4688EB64</t>
  </si>
  <si>
    <t>0929260205</t>
  </si>
  <si>
    <t>0988520781</t>
  </si>
  <si>
    <t>用戶稱:招牌的燈突出及外線(2.2萬v)很近已有摩擦到，擔心危險，【聯絡電話(二)：0929260205】</t>
  </si>
  <si>
    <t>社頭村</t>
  </si>
  <si>
    <t>C0812502327</t>
  </si>
  <si>
    <t>2023/02/16 14:41:00</t>
  </si>
  <si>
    <t>彰化縣福興鄉永豐段６９７地號</t>
  </si>
  <si>
    <t>陳宏誠、黃耀田、楊英智、林宜明、</t>
  </si>
  <si>
    <t>番花高幹92X12X#8  接戶線接頭不良壓接|到達現場時間2023/02/16 15:21</t>
  </si>
  <si>
    <t>G3014BD57</t>
  </si>
  <si>
    <t>047792984</t>
  </si>
  <si>
    <t>0928096688</t>
  </si>
  <si>
    <t>稱現場電線遭竊，懇請單位協助查修，謝謝您。【聯絡電話(二)：(04)7792984】</t>
  </si>
  <si>
    <t>W0806012605</t>
  </si>
  <si>
    <t>彰化縣芳苑鄉王功村台６１線１９１．８Ｋ</t>
  </si>
  <si>
    <t>崙腳高幹80X#2-1，桿上接頭接觸不良，接頭重新壓接處理 。|到達現場時間2023/02/16 16:00</t>
  </si>
  <si>
    <t>洪偉程先生</t>
  </si>
  <si>
    <t>2023/02/16 13:57:00</t>
  </si>
  <si>
    <t>彰化縣二林鎮中西段４４６地號</t>
  </si>
  <si>
    <t>支線游休</t>
  </si>
  <si>
    <t>大城高幹66X14-1Z#3，支線游休拆除|到達現場時間2023/02/16 14:10</t>
  </si>
  <si>
    <t>K1584HA30</t>
  </si>
  <si>
    <t>0932546425</t>
  </si>
  <si>
    <t>2023/02/16 13:44:00</t>
  </si>
  <si>
    <t>彰化縣和美鎮德美路５９４巷５１號１樓</t>
  </si>
  <si>
    <t>和美鎮德美路５９４巷５１號，用戶屋內悶燒，由用戶表後開關隔離|到達現場時間2023/02/16 13:55</t>
  </si>
  <si>
    <t>G3537BA13</t>
  </si>
  <si>
    <t>和北里</t>
  </si>
  <si>
    <t>W0806012604</t>
  </si>
  <si>
    <t>2023/02/16 13:43:00</t>
  </si>
  <si>
    <t>另約時間會勘|到達現場時間2023/02/16 14:00</t>
  </si>
  <si>
    <t>2023/02/16 13:42:00</t>
  </si>
  <si>
    <t>東萊高幹＃55Y2~中圍＃11X1</t>
  </si>
  <si>
    <t>變壓器負載測定</t>
  </si>
  <si>
    <t>高健耀、紀伯翰</t>
  </si>
  <si>
    <t>東萊高幹＃55Y2~中圍＃11X1 共15處 變壓器負載測定。|到達現場時間2023/02/16 14:15</t>
  </si>
  <si>
    <t>C0812502322</t>
  </si>
  <si>
    <t>2023/02/16 13:27:00</t>
  </si>
  <si>
    <t>彰化縣埔心鄉大仁街２０號１樓</t>
  </si>
  <si>
    <t>M01 施工挖損管線</t>
  </si>
  <si>
    <t>陳振明、譚劭丞、溫佑誠、黃安燦、陳諺暐、</t>
  </si>
  <si>
    <t>K4199DC04  自來水挖損管路， 管路已包覆安全處理，|到達現場時間2023/02/16 13:45</t>
  </si>
  <si>
    <t>K4199DC04</t>
  </si>
  <si>
    <t>0973726398</t>
  </si>
  <si>
    <t>汪先生</t>
  </si>
  <si>
    <t>自來水外包因埋管時挖到台電線路，僅手機【聯絡電話(二)：0973726398】</t>
  </si>
  <si>
    <t>東門村</t>
  </si>
  <si>
    <t>2023/02/16 13:07:00</t>
  </si>
  <si>
    <t>彰化縣溪湖鎮民生街9號</t>
  </si>
  <si>
    <t>溪埤高幹#3 太陽光電用戶自備，自偶變壓器端子燒損，已告知用戶請合格水電承裝業改善|到達現場時間2023/02/16 13:40</t>
  </si>
  <si>
    <t>葛先生</t>
  </si>
  <si>
    <t>0905161269</t>
  </si>
  <si>
    <t>太陽光電端子燒毀   G3201GB74  溪埤高幹#3</t>
  </si>
  <si>
    <t>2023/02/16 10:03:00</t>
  </si>
  <si>
    <t>彰化縣埔鹽鄉好修村員鹿路與中正路口</t>
  </si>
  <si>
    <t>埔鹽高幹#121-1  接戶線接頭不良壓接|到達現場時間2023/02/16 10:15</t>
  </si>
  <si>
    <t>G3010FD37</t>
  </si>
  <si>
    <t>C0812502320</t>
  </si>
  <si>
    <t>2023/02/16 13:53:00</t>
  </si>
  <si>
    <t>彰化縣芳苑鄉福海段７０地號</t>
  </si>
  <si>
    <t>磚瑤高幹74X20X#4，低壓跳線接頭不良，接頭重新壓接處理。|到達現場時間2023/02/16 14:05</t>
  </si>
  <si>
    <t>G1500HD01</t>
  </si>
  <si>
    <t>0910595381</t>
  </si>
  <si>
    <t>魏小姐</t>
  </si>
  <si>
    <t>048933757</t>
  </si>
  <si>
    <t>用戶提供此電號稱無電【聯絡電話(二)：0910595381】</t>
  </si>
  <si>
    <t>C0812502321</t>
  </si>
  <si>
    <t>2023/02/16 12:49:00</t>
  </si>
  <si>
    <t>彰化縣彰化市進德路１號</t>
  </si>
  <si>
    <t>1.12:49FDCC通知G4228HE15-U-S43 (自)CB跳脫、高供戶.彰師大進德校區停電  2.配合校方電機顧問、群力0963-481621設備查修切開高供戶CB、13:26通知FD投入G4228HE15-U-S43良好 3.高供內部故障由群力電機繼續查修中..........會..檢驗課|到達現場時間2023/02/16 13:10</t>
  </si>
  <si>
    <t>G4228HE15</t>
  </si>
  <si>
    <t>0905219601</t>
  </si>
  <si>
    <t>2023-02-16 13:07:51 電話:047232105分機5885或5858或手機0986664189【聯絡電話(二)：(04)7232105-5858】</t>
  </si>
  <si>
    <t>復興里</t>
  </si>
  <si>
    <t>A0812003627</t>
  </si>
  <si>
    <t>A0812003626</t>
  </si>
  <si>
    <t>2023/02/16 11:20:00</t>
  </si>
  <si>
    <t>彰化縣北斗鎮文昌里後溪巷８號</t>
  </si>
  <si>
    <t>用戶設備檢修|到達現場時間2023/02/16 11:21</t>
  </si>
  <si>
    <t>K3984AC15</t>
  </si>
  <si>
    <t>04-8880190</t>
  </si>
  <si>
    <t>文昌里</t>
  </si>
  <si>
    <t>2023/02/16 13:10:00</t>
  </si>
  <si>
    <t>彰化縣埤頭鄉埤頭段２８５地號</t>
  </si>
  <si>
    <t>呂漢堂、李冠民、劉記瑜</t>
  </si>
  <si>
    <t>合興東幹53空X6Y#3，用戶自備開關不良，已告知用戶，請合格電氣承裝業改善。|到達現場時間2023/02/16 13:30</t>
  </si>
  <si>
    <t>K3286FC89</t>
  </si>
  <si>
    <t>埤頭村</t>
  </si>
  <si>
    <t>2023/02/16 13:50:00</t>
  </si>
  <si>
    <t>彰化縣二林鎮大排沙段２９６－１地號</t>
  </si>
  <si>
    <t>崙子高分#47，桿上GC開關接頭不良，FC開關活電更換。|到達現場時間2023/02/16 13:50</t>
  </si>
  <si>
    <t>K2789DD51</t>
  </si>
  <si>
    <t>2023/02/16 10:42:00</t>
  </si>
  <si>
    <t>彰化縣伸港鄉埤墘村（路）１－７號</t>
  </si>
  <si>
    <t>和發高幹5Y11X7，火災戶待用戶修復|到達現場時間2023/02/16 11:15</t>
  </si>
  <si>
    <t>G3441GA45</t>
  </si>
  <si>
    <t>0928360848</t>
  </si>
  <si>
    <t>2023/02/16 11:15:00</t>
  </si>
  <si>
    <t>彰化縣大城鄉城潭段３５地號</t>
  </si>
  <si>
    <t>潭墘高幹42X10X#5，FC開關接頭不良，活電更換FC開關|到達現場時間2023/02/16 11:15</t>
  </si>
  <si>
    <t>K1776AA33</t>
  </si>
  <si>
    <t>0987677999</t>
  </si>
  <si>
    <t>2023/02/16 09:15:00</t>
  </si>
  <si>
    <t>K1190GE63 芳街高幹41Y#16</t>
  </si>
  <si>
    <t>高銀昆、施仁傑、顏銘宏、林楷諺</t>
  </si>
  <si>
    <t>芳街高幹41Y#16，架空地線脫落，活電弛調及接頭壓接處理|到達現場時間2023/02/16 09:15</t>
  </si>
  <si>
    <t>2023/02/16 10:23:00</t>
  </si>
  <si>
    <t>彰化縣福興鄉管嶼厝段麥嶼厝小段４５６－１地號</t>
  </si>
  <si>
    <t>麥嶼厝高幹11X6Z1，接頭點檢及壓接|到達現場時間2023/02/16 10:50</t>
  </si>
  <si>
    <t>G2114CC46</t>
  </si>
  <si>
    <t>0939303963</t>
  </si>
  <si>
    <t>A0812003622</t>
  </si>
  <si>
    <t>2023/02/16 10:17:00</t>
  </si>
  <si>
    <t>彰化縣鹿港鎮崙海段４２－１０地號</t>
  </si>
  <si>
    <t>【N1】經查現場供電正常。|到達現場時間2023/02/16 10:24</t>
  </si>
  <si>
    <t>2023-02-16 10:17:21 用戶再次報案 | 2023-02-16 10:24:44 用戶再次報案 | 2023-02-16 10:24:22 用戶再次報案</t>
  </si>
  <si>
    <t>A0812003623</t>
  </si>
  <si>
    <t>A0812003624</t>
  </si>
  <si>
    <t>A0812003625</t>
  </si>
  <si>
    <t>2023/02/16 10:11:00</t>
  </si>
  <si>
    <t>彰化縣福興鄉元興段１４６號</t>
  </si>
  <si>
    <t>管嶼高幹62X1-1Y5，接頭點檢及包紮|到達現場時間2023/02/16 10:25</t>
  </si>
  <si>
    <t>G2518BA40</t>
  </si>
  <si>
    <t>0935181811</t>
  </si>
  <si>
    <t>C0812502310</t>
  </si>
  <si>
    <t>2023/02/16 10:06:00</t>
  </si>
  <si>
    <t>彰化縣芳苑鄉芳寮段６００地號</t>
  </si>
  <si>
    <t>後寮高幹20X#10，低壓線接頭接觸不良，接頭己重新壓接處理。|到達現場時間2023/02/16 10:10</t>
  </si>
  <si>
    <t>K1492HC71</t>
  </si>
  <si>
    <t>0935777819</t>
  </si>
  <si>
    <t>彰化縣大村鄉茄苳路二段１７６號</t>
  </si>
  <si>
    <t>茄苳高幹#42  變壓器漏油 ， 另排時間更換|到達現場時間2023/02/16 10:15</t>
  </si>
  <si>
    <t>G4012DD21</t>
  </si>
  <si>
    <t>吳村長</t>
  </si>
  <si>
    <t>G4012DD15茄苳高幹#42</t>
  </si>
  <si>
    <t>2023/02/16 10:02:00</t>
  </si>
  <si>
    <t>彰化縣福興鄉福興段６１－４１１地號</t>
  </si>
  <si>
    <t>方厝高分15X2，接頭點檢|到達現場時間2023/02/16 10:30</t>
  </si>
  <si>
    <t>G2421DC04</t>
  </si>
  <si>
    <t>0921660375</t>
  </si>
  <si>
    <t>2023/02/16 09:57:00</t>
  </si>
  <si>
    <t>彰化縣員林市溝皂段７０８地號</t>
  </si>
  <si>
    <t>C04 電桿折斷</t>
  </si>
  <si>
    <t>K4599AB00  瓦斯管路施工勾斷自備接戶桿，電號 49-1244-20，49-1244-99接戶線暫時隔離， 接戶桿已重建接戶線已復舊。(溝皂東街32號前)|到達現場時間2023/02/16 10:10</t>
  </si>
  <si>
    <t>K4599AB00</t>
  </si>
  <si>
    <t>0902209770</t>
  </si>
  <si>
    <t>施工勾斷自備桿  溝皂東街32號前</t>
  </si>
  <si>
    <t>2023/02/16 09:30:00</t>
  </si>
  <si>
    <t>彰化縣員林市惠農段１２１０地號</t>
  </si>
  <si>
    <t>已連繫 中供一分隊 7615154 黃小姐。 中供已連繫曾先生答應其塔底可運用， 但不可種植爬藤類。|到達現場時間2023/02/16 09:40</t>
  </si>
  <si>
    <t>G4303GD88</t>
  </si>
  <si>
    <t>龍昇宮 曾先生</t>
  </si>
  <si>
    <t>0921341992</t>
  </si>
  <si>
    <t>員林分歧線 025 號鐵塔 塔底雜草叢生</t>
  </si>
  <si>
    <t>南平里</t>
  </si>
  <si>
    <t>2023/02/16 09:40:00</t>
  </si>
  <si>
    <t>K1386HB72 路平高幹7X9Y#9</t>
  </si>
  <si>
    <t>路平高幹7X9Y#7、路平高幹7X9Y#10，張貼反光貼紙及桿基填補。|到達現場時間2023/02/16 09:50</t>
  </si>
  <si>
    <t>A0812003621</t>
  </si>
  <si>
    <t>2023/02/16 09:27:00</t>
  </si>
  <si>
    <t>彰化縣鹿港鎮工業西一路１號屋頂（上林段４６４、４６５地號）</t>
  </si>
  <si>
    <t>【N1】經查現場供電正常。|到達現場時間2023/02/16 09:35</t>
  </si>
  <si>
    <t>C0812502302</t>
  </si>
  <si>
    <t>彰化縣芳苑鄉芳仁段１７４地號</t>
  </si>
  <si>
    <t>與11202001482同案|到達現場時間2023/02/16 09:15</t>
  </si>
  <si>
    <t>K1190HD79</t>
  </si>
  <si>
    <t>0912007993</t>
  </si>
  <si>
    <t>用戶稱此處外線斷落,導致無電,請單位協助,謝謝</t>
  </si>
  <si>
    <t>2023/02/16 08:25:00</t>
  </si>
  <si>
    <t>國聖井高幹</t>
  </si>
  <si>
    <t>1.國聖井高幹32X8樹竹接近高壓線，掩蔽後修剪(31mx3m=39㎡)，導線破皮包紮共2處。2.國聖井高幹32X7蔓藤清除。|到達現場時間2023/02/16 08:57</t>
  </si>
  <si>
    <t>三村高幹</t>
  </si>
  <si>
    <t>1.三村＃35低壓礙子破損、弛調更換  2.三村＃35低1~低2樹木修剪4X15=60㎡  3.三村＃84蔓藤清除。|到達現場時間2023/02/16 08:56</t>
  </si>
  <si>
    <t>埔村高幹.牛埔高幹</t>
  </si>
  <si>
    <t>1.牛埔＃69－1低4  接戶線 3Cu8mm不良更換3Cu22PV共6M  2.埔村＃9Y4  ＃9Y5 游休支線拆除2處。|到達現場時間2023/02/16 08:55</t>
  </si>
  <si>
    <t>2023/02/16 08:34:00</t>
  </si>
  <si>
    <t>彰化縣芳苑鄉草湖段５－４２８４地號</t>
  </si>
  <si>
    <t>王功高幹4X#7，用戶屋內線路不良，已告知用戶，請合格電氣承裝業改善。|到達現場時間2023/02/16 08:42</t>
  </si>
  <si>
    <t>G1901CA39</t>
  </si>
  <si>
    <t>0910019207</t>
  </si>
  <si>
    <t>2023/02/16 08:33:00</t>
  </si>
  <si>
    <t>彰化縣芳苑鄉草湖段１９８地號</t>
  </si>
  <si>
    <t>興海高幹92X#23，接戶線接頭不良，接頭重新壓接處理。|到達現場時間2023/02/16 09:00</t>
  </si>
  <si>
    <t>K1697GB08</t>
  </si>
  <si>
    <t>0989335871</t>
  </si>
  <si>
    <t>K1186AB40 過湖47X10</t>
  </si>
  <si>
    <t>鳥巢清除</t>
  </si>
  <si>
    <t>過湖高幹47X#10，鳥類屍體活電清除。|到達現場時間2023/02/16 10:42</t>
  </si>
  <si>
    <t>2023/02/16 08:20:00</t>
  </si>
  <si>
    <t>彰化縣二林鎮舊趙甲段２－６９號</t>
  </si>
  <si>
    <t>胡厝高幹#51，接戶線接頭接觸不良，己重新壓接處理。|到達現場時間2023/02/16 08:25</t>
  </si>
  <si>
    <t>K2298FE49</t>
  </si>
  <si>
    <t>0953387100</t>
  </si>
  <si>
    <t>2023/02/16 08:19:00</t>
  </si>
  <si>
    <t>彰化縣伸港鄉曾家路２５－３２號１樓</t>
  </si>
  <si>
    <t>德興高幹16Y19Y2，用戶屋內線路不良，已告知用戶，請合格電氣承裝業改善。|到達現場時間2023/02/16 08:35</t>
  </si>
  <si>
    <t>G3242CB49</t>
  </si>
  <si>
    <t>0921362103</t>
  </si>
  <si>
    <t>彰化縣芳苑鄉芳仁段４９２地號１樓（雞舍）</t>
  </si>
  <si>
    <t>與11202001482同案|到達現場時間2023/02/16 09:16</t>
  </si>
  <si>
    <t>K1191GB90</t>
  </si>
  <si>
    <t>0961070690</t>
  </si>
  <si>
    <t>0915705013</t>
  </si>
  <si>
    <t>2023/02/16 08:12:00</t>
  </si>
  <si>
    <t>彰化縣伸港鄉汴頭路１６６－２號</t>
  </si>
  <si>
    <t>伸東高幹30Y2，高供戶設備故障，配合用戶維修開關操作|到達現場時間2023/02/16 09:00</t>
  </si>
  <si>
    <t>G3542CC14</t>
  </si>
  <si>
    <t>0919683942</t>
  </si>
  <si>
    <t>彰化縣埔心鄉源泉路二段１５７巷３６號２樓</t>
  </si>
  <si>
    <t>開關發熱</t>
  </si>
  <si>
    <t>埔心高幹32X#1 高壓分歧開關橫擔及熔絲鏈開關不良更換|到達現場時間2023/02/16 08:42</t>
  </si>
  <si>
    <t>G4201GB03</t>
  </si>
  <si>
    <t>L76895  G4201FB87埔心高幹32X#1</t>
  </si>
  <si>
    <t>瓦北村</t>
  </si>
  <si>
    <t>2023/02/16 08:00:00</t>
  </si>
  <si>
    <t>彰化縣大城鄉上富段１０３６地號</t>
  </si>
  <si>
    <t>廣西高幹67X#4，接戶線接頭不良，己重新壓接處理。|到達現場時間2023/02/16 08:25</t>
  </si>
  <si>
    <t>K1480EA57</t>
  </si>
  <si>
    <t>0972192547</t>
  </si>
  <si>
    <t>C0812502299</t>
  </si>
  <si>
    <t>2023/02/16 07:45:00</t>
  </si>
  <si>
    <t>彰化縣福興鄉福金段１１７１地號</t>
  </si>
  <si>
    <t>謝漢高幹47Y10Y2X1，導線失竊，報案及部分暫修復|到達現場時間2023/02/16 08:35</t>
  </si>
  <si>
    <t>G2218AB31</t>
  </si>
  <si>
    <t>0926602862</t>
  </si>
  <si>
    <t>用戶扳動開關後仍無電，僅手機:0926602862</t>
  </si>
  <si>
    <t>C0812502298</t>
  </si>
  <si>
    <t>2023/02/16 08:10:00</t>
  </si>
  <si>
    <t>彰化縣芳苑鄉漢寶園段１７１之６地號</t>
  </si>
  <si>
    <t>漢寶高幹145Y18，接頭點檢|到達現場時間2023/02/16 08:30</t>
  </si>
  <si>
    <t>G1713HE16</t>
  </si>
  <si>
    <t>0933191811</t>
  </si>
  <si>
    <t>鄭榮貴</t>
  </si>
  <si>
    <t>048991618</t>
  </si>
  <si>
    <t>養殖業者，打手機為主【聯絡電話(二)：0933191811】</t>
  </si>
  <si>
    <t>C0812502297</t>
  </si>
  <si>
    <t>彰化縣芳苑鄉芳仁段５１０地號</t>
  </si>
  <si>
    <t>芳街高幹41Y#13，桿上線路脫落，己重新弛調及接頭壓接處理。|到達現場時間2023/02/16 09:15</t>
  </si>
  <si>
    <t>0932225971</t>
  </si>
  <si>
    <t>0979698297</t>
  </si>
  <si>
    <t>多戶灌溉用電無電【聯絡電話(二)：0932225971】</t>
  </si>
  <si>
    <t>2023/02/16 06:35:00</t>
  </si>
  <si>
    <t>彰化縣芳苑鄉G1401EE52 王功高幹107Y#2</t>
  </si>
  <si>
    <t>王功高幹107Y#2  低壓線架不良更換及導線弛調妥。|到達現場時間2023/02/16 06:58</t>
  </si>
  <si>
    <t>2023/02/16 06:25:00</t>
  </si>
  <si>
    <t>西部#15Y5~Y6</t>
  </si>
  <si>
    <t>陳坤輝、 許承哲、葉俊佑、</t>
  </si>
  <si>
    <t>西部#15Y5~Y6，樹竹碰觸高壓導線，高壓線活電掩蔽，樹竹砍伐(3mX5m)|到達現場時間2023/02/16 06:40</t>
  </si>
  <si>
    <t>2023/02/16 06:15:00</t>
  </si>
  <si>
    <t>福德#42低1</t>
  </si>
  <si>
    <t>C05 桿基下陷或外露</t>
  </si>
  <si>
    <t>王資斌、 曾阿加、黃建儒、</t>
  </si>
  <si>
    <t>福德#42低1，桿基掏空以瀝美土填補|到達現場時間2023/02/16 06:40</t>
  </si>
  <si>
    <t>2023/02/16 02:30:00</t>
  </si>
  <si>
    <t>經口#1~45</t>
  </si>
  <si>
    <t>陳坤輝、 葉俊佑、</t>
  </si>
  <si>
    <t>經口#1~45，夜間防竊導線巡查|到達現場時間2023/02/16 02:45</t>
  </si>
  <si>
    <t>2023/02/16 06:10:00</t>
  </si>
  <si>
    <t>彰化縣二林鎮K2096DE31  趙甲高幹#62-1</t>
  </si>
  <si>
    <t>王紹民、張國偉</t>
  </si>
  <si>
    <t>趙甲高幹#62-1  桿上雜物清除妥。|到達現場時間2023/02/16 06:33</t>
  </si>
  <si>
    <t>2023/02/16 06:04:00</t>
  </si>
  <si>
    <t>G4125 AD64-O</t>
  </si>
  <si>
    <t>G4125 AD64-O配電場清潔(雜物清除)，配電設備點檢，及電纜故障指示器加強裝設。共新裝設6只(S11、J41 280A*6只)|到達現場時間2023/02/16 06:25</t>
  </si>
  <si>
    <t>2023/02/16 05:57:00</t>
  </si>
  <si>
    <t>桃坑#43</t>
  </si>
  <si>
    <t>桃坑#43高壓掩蔽及雜物(超高竹子、藤蔓)清除(15mx4m=60㎡)，導線破皮(1處)包紮，及現場砍除雜物清運。|到達現場時間2023/02/16 06:20</t>
  </si>
  <si>
    <t>2023/02/16 01:08:00</t>
  </si>
  <si>
    <t>山中高分全線、山坑高幹全線</t>
  </si>
  <si>
    <t>維卿、績輝、寬隆、志芳、彥廷、敬威、柏勳</t>
  </si>
  <si>
    <t>山中高分全線(#1~#22含分歧)、山坑高幹全線(#1~#80含分歧)導線防止失竊，夜間線路巡視。|到達現場時間2023/02/16 01:30</t>
  </si>
  <si>
    <t>2023/02/16 05:38:00</t>
  </si>
  <si>
    <t>地政1</t>
  </si>
  <si>
    <t>LBS開關高壓跳線接頭發熱、接頭重新壓接。|到達現場時間2023/02/16 06:00</t>
  </si>
  <si>
    <t>2023/02/16 00:10:00</t>
  </si>
  <si>
    <t>芳漢77—173、信豪1—48、漢中1—21</t>
  </si>
  <si>
    <t>配電線路設備夜間巡查點檢。|到達現場時間2023/02/16 00:40</t>
  </si>
  <si>
    <t>2023/02/16 00:05:00</t>
  </si>
  <si>
    <t>彰化縣芳苑鄉G1503BB64 芳漢高幹#4(9G23)</t>
  </si>
  <si>
    <t>芳漢高幹#4~#77 夜間線路加強防竊巡視及夜間觀測良好。|到達現場時間2023/02/16 00:40</t>
  </si>
  <si>
    <t>2023/02/15 21:58:00</t>
  </si>
  <si>
    <t>彰化縣員林市山腳路一段坡姜巷２４６弄建８２號１樓</t>
  </si>
  <si>
    <t>謝竣宇、楊沛偉、</t>
  </si>
  <si>
    <t>林厝高分11Y#8，中性線接頭劣化壓接處理|到達現場時間2023/02/15 22:15</t>
  </si>
  <si>
    <t>K4896HA01</t>
  </si>
  <si>
    <t>2023/02/15 21:04:00</t>
  </si>
  <si>
    <t>彰化縣芳苑鄉草湖段５－７８９４地號</t>
  </si>
  <si>
    <t>崙腳高幹#39  低壓線紮線脫落，重新綁紮妥。|到達現場時間2023/02/15 21:30</t>
  </si>
  <si>
    <t>G1802GE16</t>
  </si>
  <si>
    <t>2023/02/15 20:48:00</t>
  </si>
  <si>
    <t>彰化縣溪湖鎮田中路６６號</t>
  </si>
  <si>
    <t>福德高幹8空Y4空X#6，接戶線接頭不良壓接處理|到達現場時間2023/02/15 21:10</t>
  </si>
  <si>
    <t>G3200AC18</t>
  </si>
  <si>
    <t>湖西里</t>
  </si>
  <si>
    <t>2023/02/15 20:26:00</t>
  </si>
  <si>
    <t>彰化縣溪湖鎮西寮里員鹿路三段５４８巷２０１號</t>
  </si>
  <si>
    <t>西寮#16X1X1，高供分界點熔絲鏈開關劣化更換|到達現場時間2023/02/15 20:50</t>
  </si>
  <si>
    <t>G3204CB91</t>
  </si>
  <si>
    <t>04 - 8852208</t>
  </si>
  <si>
    <t>0934266729</t>
  </si>
  <si>
    <t>2023/02/15 20:16:00</t>
  </si>
  <si>
    <t>彰化縣芳苑鄉漢寶園段４０號之３６</t>
  </si>
  <si>
    <t>接頭壓接(芳漢80X32)|到達現場時間2023/02/15 20:47</t>
  </si>
  <si>
    <t>G1609DD59</t>
  </si>
  <si>
    <t>0963357333</t>
  </si>
  <si>
    <t>C0812502295</t>
  </si>
  <si>
    <t>2023/02/15 20:06:00</t>
  </si>
  <si>
    <t>彰化縣彰化市自強南路５３９巷１８號１樓</t>
  </si>
  <si>
    <t>【C9】欠費戶，先行復電妥。|到達現場時間2023/02/15 20:30</t>
  </si>
  <si>
    <t>G3928DA18</t>
  </si>
  <si>
    <t>0903365315</t>
  </si>
  <si>
    <t>租:黃先生</t>
  </si>
  <si>
    <t>0921361090</t>
  </si>
  <si>
    <t>依配電處配字第1088085179號受理欠費復電；電表未拆、 用電種別：15、用途：D09、電表型式及相別：TT/D、用戶已台電APP繳2期電費及接電費99元、用戶同意在現場配合人員復電，煩請人員出發前先電聯，【聯絡電話(二)：0903365315】</t>
  </si>
  <si>
    <t>西興里</t>
  </si>
  <si>
    <t>C0812502293</t>
  </si>
  <si>
    <t>2023/02/15 19:58:00</t>
  </si>
  <si>
    <t>彰化縣和美鎮美寮路一段３５２巷２３９號１樓</t>
  </si>
  <si>
    <t>中性線接頭壓接(柑竹北15Y6)|到達現場時間2023/02/15 20:27</t>
  </si>
  <si>
    <t>G3836BB70</t>
  </si>
  <si>
    <t>0963248058</t>
  </si>
  <si>
    <t>整棟電燈都會閃，燈具已確認沒壞掉，請協處謝謝(僅留手機)</t>
  </si>
  <si>
    <t>竹園里</t>
  </si>
  <si>
    <t>2023/02/15 18:07:00</t>
  </si>
  <si>
    <t>彰化縣鹿港鎮山寮巷４７號平房</t>
  </si>
  <si>
    <t>用戶在來電表示開關重開後已有電|到達現場時間2023/02/15 18:11</t>
  </si>
  <si>
    <t>G2936GC0710</t>
  </si>
  <si>
    <t>0955199051</t>
  </si>
  <si>
    <t>2023/02/15 17:55:00</t>
  </si>
  <si>
    <t>彰化縣線西鄉建興段１５４４號</t>
  </si>
  <si>
    <t>崁頂高幹24X4，接頭點檢及壓接|到達現場時間2023/02/15 18:10</t>
  </si>
  <si>
    <t>G3136CB44</t>
  </si>
  <si>
    <t>0937751281</t>
  </si>
  <si>
    <t>C0812502288</t>
  </si>
  <si>
    <t>2023/02/15 17:15:00</t>
  </si>
  <si>
    <t>彰化縣伸港鄉嘉二路１０２巷１２號</t>
  </si>
  <si>
    <t>已設計待施工案件，已連絡外包商處理|到達現場時間2023/02/15 17:30</t>
  </si>
  <si>
    <t>G3543AC17</t>
  </si>
  <si>
    <t>047985887</t>
  </si>
  <si>
    <t>柯太太</t>
  </si>
  <si>
    <t>續OMS:11202000724電線斷落，處理結果:低壓線脫落重綁妥.另線路老舊另設計工作單更新|到達現場時間2023/02/07 16:40，用戶稱目前外線尚未處理，現場還是無電，僅留室話</t>
  </si>
  <si>
    <t>定興村</t>
  </si>
  <si>
    <t>C0812502286</t>
  </si>
  <si>
    <t>2023/02/15 16:52:00</t>
  </si>
  <si>
    <t>彰化縣和美鎮道周路９２５號１樓</t>
  </si>
  <si>
    <t>和美鎮道周路９２５號，手孔蓋整座搖晃，轉線路課處理|到達現場時間2023/02/15 17:05</t>
  </si>
  <si>
    <t>G3436EC32</t>
  </si>
  <si>
    <t>047555980</t>
  </si>
  <si>
    <t>用戶稱該址前孔蓋有異聲，大車過去都會發出噪音，懇請相關單位協處，感謝。(僅留市話)</t>
  </si>
  <si>
    <t>四張里</t>
  </si>
  <si>
    <t>C0812502285</t>
  </si>
  <si>
    <t>2023/02/15 16:50:00</t>
  </si>
  <si>
    <t>彰化縣彰化市延和街１３２號１樓</t>
  </si>
  <si>
    <t>葉宗儒、蕭凱仁、廖崇佑</t>
  </si>
  <si>
    <t>孔蓋異聲改善妥。|到達現場時間2023/02/15 17:10</t>
  </si>
  <si>
    <t>G4024BA00</t>
  </si>
  <si>
    <t>0932603688</t>
  </si>
  <si>
    <t>稱2/8通報人員很認真處理，但至今日孔蓋異聲又變得大聲，請人員協助【聯絡電話(二)：0932603688】</t>
  </si>
  <si>
    <t>2023/02/15 16:36:00</t>
  </si>
  <si>
    <t>彰化縣大城鄉美豐段２１９２至２１９５地號</t>
  </si>
  <si>
    <t>高銀昆、劉記瑜、林楷諺</t>
  </si>
  <si>
    <t>過湖高幹36Y8Y#8，桿上跳線接頭不良，己重新壓接處理。|到達現場時間2023/02/15 16:50</t>
  </si>
  <si>
    <t>K1287BA14</t>
  </si>
  <si>
    <t>0960191096</t>
  </si>
  <si>
    <t>0910109562</t>
  </si>
  <si>
    <t>2023/02/15 15:58:00</t>
  </si>
  <si>
    <t>彰化縣員林市南昌街１０７號</t>
  </si>
  <si>
    <t>陳振明、黃耀田、劉瑞源、林宜明、</t>
  </si>
  <si>
    <t>G4400CC84  接戶線接頭不良壓接|到達現場時間2023/02/15 16:10</t>
  </si>
  <si>
    <t>G4400CC84</t>
  </si>
  <si>
    <t>0933786309</t>
  </si>
  <si>
    <t>惠來里</t>
  </si>
  <si>
    <t>2023/02/15 15:49:00</t>
  </si>
  <si>
    <t>彰化縣溪湖鎮興學街７３號３樓</t>
  </si>
  <si>
    <t>陳宏誠、譚劭丞、楊英智、溫佑誠、</t>
  </si>
  <si>
    <t>G3302BA50  電表底座燒損，由用戶自理，另報再封印。|到達現場時間2023/02/15 16:00</t>
  </si>
  <si>
    <t>G3302BA50</t>
  </si>
  <si>
    <t>0933738990</t>
  </si>
  <si>
    <t>2023/02/15 15:20:00</t>
  </si>
  <si>
    <t>彰化縣溪湖鎮</t>
  </si>
  <si>
    <t>G3201HC43、G3302BA04、G3200HB46、溪東高幹1Z1、二重高幹5Y1 等5處  開關操作，饋線轉供。|到達現場時間2023/02/15 15:25</t>
  </si>
  <si>
    <t>HW12021301</t>
  </si>
  <si>
    <t>2023/02/15 15:38:00</t>
  </si>
  <si>
    <t>彰化縣芳苑鄉草湖段５－３０地號</t>
  </si>
  <si>
    <t>呂漢堂、廖錦祥、施仁傑</t>
  </si>
  <si>
    <t>川邊高幹59Y#5，低壓線接頭不良，己重新壓接處理|到達現場時間2023/02/15 15:45</t>
  </si>
  <si>
    <t>G1905EA66</t>
  </si>
  <si>
    <t>048935572</t>
  </si>
  <si>
    <t>C0812502280</t>
  </si>
  <si>
    <t>2023/02/15 15:31:00</t>
  </si>
  <si>
    <t>彰化縣芳苑鄉草湖段５－３２０９號</t>
  </si>
  <si>
    <t>接戶線接頭不良</t>
  </si>
  <si>
    <t>魏民羽、李冠民</t>
  </si>
  <si>
    <t>興海高幹92X#11，接戶線接頭不良，己重新壓接處理。|到達現場時間2023/02/15 16:10</t>
  </si>
  <si>
    <t>K1698HB24</t>
  </si>
  <si>
    <t>0939091507</t>
  </si>
  <si>
    <t>0970042561</t>
  </si>
  <si>
    <t>外線斷落現場無電【聯絡電話(二)：0939091507】</t>
  </si>
  <si>
    <t>C0812502278</t>
  </si>
  <si>
    <t>2023/02/15 15:02:00</t>
  </si>
  <si>
    <t>彰化縣彰化市茄苳路二段５１７號１Ｆ</t>
  </si>
  <si>
    <t>布袋纏繞電線移除改善妥。|到達現場時間2023/02/15 15:30</t>
  </si>
  <si>
    <t>G4134GC81</t>
  </si>
  <si>
    <t>047351147</t>
  </si>
  <si>
    <t>殷先生</t>
  </si>
  <si>
    <t>用戶稱此地址旁有布袋纏繞在電線，目前供電正常，僅留室話</t>
  </si>
  <si>
    <t>2023/02/15 14:56:00</t>
  </si>
  <si>
    <t>K0881AC75 沿海高分#9</t>
  </si>
  <si>
    <t>沿海高分#9，公所路燈設備不良，己告知陳儀興村長。|到達現場時間2023/02/15 15:07</t>
  </si>
  <si>
    <t>2023/02/15 14:55:00</t>
  </si>
  <si>
    <t>永豐高幹24-1</t>
  </si>
  <si>
    <t>桿上雜物清除|到達現場時間2023/02/15 14:55</t>
  </si>
  <si>
    <t>C0812502277</t>
  </si>
  <si>
    <t>2023/02/15 14:50:00</t>
  </si>
  <si>
    <t>彰化縣溪湖鎮員鹿路二段５０號</t>
  </si>
  <si>
    <t>現場為埔鹽鄉員鹿路二段39號  桿號為 埔鹽枝95號(中華電信電桿) ，已向現場張先生確認。已請張先生通知中華電信|到達現場時間2023/02/15 14:56</t>
  </si>
  <si>
    <t>G3400DC74</t>
  </si>
  <si>
    <t>0909818617</t>
  </si>
  <si>
    <t>0905325370</t>
  </si>
  <si>
    <t>（此為參考電號）地點：員鹿路二段３９號，自來水工程施工人員張先生通報挖土機不慎勾到電線，導致電桿折斷。【聯絡電話(二)：0909818617】</t>
  </si>
  <si>
    <t>中山里</t>
  </si>
  <si>
    <t>A0812003620</t>
  </si>
  <si>
    <t>2023/02/15 14:28:00</t>
  </si>
  <si>
    <t>供電正常|到達現場時間2023/02/15 14:30</t>
  </si>
  <si>
    <t>2023-02-15 14:40:16 用戶再次報案</t>
  </si>
  <si>
    <t>A0812003619</t>
  </si>
  <si>
    <t>2023/02/15 14:26:00</t>
  </si>
  <si>
    <t>彰化縣芳苑鄉芳苑村斗苑路２０２號</t>
  </si>
  <si>
    <t>接戶點接頭不良</t>
  </si>
  <si>
    <t>崙腳高幹3Y#2，樹木修剪及接戶線接頭不良，己重新壓接處理|到達現場時間2023/02/15 14:30</t>
  </si>
  <si>
    <t>G2001BC89</t>
  </si>
  <si>
    <t>0910009184</t>
  </si>
  <si>
    <t>0921711125</t>
  </si>
  <si>
    <t>2023/02/15 13:44:00</t>
  </si>
  <si>
    <t>彰化縣員林市員東路一段５３７巷９１號</t>
  </si>
  <si>
    <t>東山高幹33Y#16  逾齡變壓器漏油更換 100KVA X2|到達現場時間2023/02/15 13:50</t>
  </si>
  <si>
    <t>G4601EB00</t>
  </si>
  <si>
    <t>G4601EB00東山高幹33Y#16</t>
  </si>
  <si>
    <t>2023/02/15 13:41:00</t>
  </si>
  <si>
    <t>彰化縣福興鄉秀安二街２７巷５０號</t>
  </si>
  <si>
    <t>好管高幹15X4，電信桿折斷，接戶線弛調及包紮|到達現場時間2023/02/15 14:01</t>
  </si>
  <si>
    <t>G2617GC76</t>
  </si>
  <si>
    <t>0935910929</t>
  </si>
  <si>
    <t>2023/02/15 13:31:00</t>
  </si>
  <si>
    <t>彰化縣彰化市快官段１８８地號</t>
  </si>
  <si>
    <t>市巡A班</t>
  </si>
  <si>
    <t>用戶約期2/20日現勘。|到達現場時間2023/02/15 13:40</t>
  </si>
  <si>
    <t>G4926GC74</t>
  </si>
  <si>
    <t>0937208569</t>
  </si>
  <si>
    <t>竹巷里</t>
  </si>
  <si>
    <t>2023/02/15 13:37:00</t>
  </si>
  <si>
    <t>彰化縣福興鄉福興段２１７地號</t>
  </si>
  <si>
    <t>二港高幹5-1，接頭壓接及包紮|到達現場時間2023/02/15 14:00</t>
  </si>
  <si>
    <t>G2621BB65</t>
  </si>
  <si>
    <t>0935716716</t>
  </si>
  <si>
    <t>C0812502272</t>
  </si>
  <si>
    <t>2023/02/15 12:55:00</t>
  </si>
  <si>
    <t>彰化縣鹿港鎮振興段２１５號</t>
  </si>
  <si>
    <t>三嘉高幹50Z11Y11，接戶線弛調及包紮|到達現場時間2023/02/15 13:30</t>
  </si>
  <si>
    <t>G3327EA00</t>
  </si>
  <si>
    <t>0963172661</t>
  </si>
  <si>
    <t>莊朝隆</t>
  </si>
  <si>
    <t>用戶稱人員抄表時發現電線斷落，請用戶代通報，懇請單位處理，謝謝。(僅一支手機)</t>
  </si>
  <si>
    <t>C0812502271</t>
  </si>
  <si>
    <t>2023/02/15 12:35:00</t>
  </si>
  <si>
    <t>彰化縣員林市田中央小段１３０－１地號</t>
  </si>
  <si>
    <t>陳振明、黃耀田、劉瑞源、楊英智、</t>
  </si>
  <si>
    <t>中強高幹25X#10  用戶屋內線路不良，已告知用戶，請合格電氣承裝業改善。|到達現場時間2023/02/15 13:25</t>
  </si>
  <si>
    <t>K4397GB28</t>
  </si>
  <si>
    <t>0973065979</t>
  </si>
  <si>
    <t>(此為參考電號)地址：田中央路４３５巷４７弄８號，已請用戶扳動總開關後仍無電，用戶稱附近其他戶有電，僅留一支手機。</t>
  </si>
  <si>
    <t>C0812502270</t>
  </si>
  <si>
    <t>2023/02/15 12:30:00</t>
  </si>
  <si>
    <t>彰化縣芳苑鄉漢興段３２５地號</t>
  </si>
  <si>
    <t>芳漢高幹141X25，導線壓接及包紮|到達現場時間2023/02/15 13:00</t>
  </si>
  <si>
    <t>G1913AB09</t>
  </si>
  <si>
    <t>0958567834</t>
  </si>
  <si>
    <t>用戶稱此地址有電線斷落，目前無電可用，懇請單位處理，謝謝。(僅一支手機)</t>
  </si>
  <si>
    <t>2023/02/15 13:35:00</t>
  </si>
  <si>
    <t>K1397AA90 永興高幹29X#3</t>
  </si>
  <si>
    <t>開關橫擔斷落</t>
  </si>
  <si>
    <t>呂漢堂、廖錦祥、楊智翔</t>
  </si>
  <si>
    <t>永興高幹29X#3，開關橫擔斷裂不良更換|到達現場時間2023/02/15 13:35</t>
  </si>
  <si>
    <t>2023/02/15 11:56:00</t>
  </si>
  <si>
    <t>彰化縣大城鄉建山段８４０地號</t>
  </si>
  <si>
    <t>大城高幹129X#27，低壓線接頭不良，接頭己重新壓接處理。|到達現場時間2023/02/15 12:07</t>
  </si>
  <si>
    <t>K1374BD06</t>
  </si>
  <si>
    <t>0988368176</t>
  </si>
  <si>
    <t>0921774329</t>
  </si>
  <si>
    <t>2023/02/15 11:55:00</t>
  </si>
  <si>
    <t>K1584CA79 大城高幹67-1Y#13</t>
  </si>
  <si>
    <t>大城高幹67-1Y#13，桿上跳線接頭不良，接頭己重新壓接處理。|到達現場時間2023/02/15 12:00</t>
  </si>
  <si>
    <t>0919823271</t>
  </si>
  <si>
    <t>2023/02/15 11:20:00</t>
  </si>
  <si>
    <t>彰化縣員林市員水路一段５００號前</t>
  </si>
  <si>
    <t>G4700BA39 (東門高幹55X#1旁) 工廠火警， 公司設備無損。 46-8065-50、46-8066-51 由表後開關隔離，46-8065-55 由表前開關隔離，用戶表後開關故障，已告知用戶請合格水電承裝業改善|到達現場時間2023/02/15 11:28</t>
  </si>
  <si>
    <t>G4700CA41</t>
  </si>
  <si>
    <t>江警員</t>
  </si>
  <si>
    <t>G4700BA84  東門高幹#57</t>
  </si>
  <si>
    <t>崙雅里</t>
  </si>
  <si>
    <t>C0812502261</t>
  </si>
  <si>
    <t>2023/02/15 11:14:00</t>
  </si>
  <si>
    <t>彰化縣彰化市彰泰二街７２號及７９號前</t>
  </si>
  <si>
    <t>G4131DC50-M已處理妥。|到達現場時間2023/02/15 14:00</t>
  </si>
  <si>
    <t>G4131DC74</t>
  </si>
  <si>
    <t>047330216</t>
  </si>
  <si>
    <t>報修電號僅供參考：彰泰二街７２號及79號前，疑似台電圓型人孔蓋異聲，每到夜晚十分擾民(用戶為年長者對此特別敏感)【聯絡電話林小姐：(04)7330216】</t>
  </si>
  <si>
    <t>下部里</t>
  </si>
  <si>
    <t>2023/02/15 10:57:00</t>
  </si>
  <si>
    <t>彰化縣溪湖鎮大發段１０４９－１地號</t>
  </si>
  <si>
    <t>陳宏誠、譚劭丞、林宜明、溫佑誠、</t>
  </si>
  <si>
    <t>南新高幹40-1X#4  接戶線斷落接續復舊完成。|到達現場時間2023/02/15 13:47</t>
  </si>
  <si>
    <t>G3003GC30</t>
  </si>
  <si>
    <t>與友利肉粽 相隔50M</t>
  </si>
  <si>
    <t>2023/02/15 10:39:00</t>
  </si>
  <si>
    <t>彰化縣大村鄉大崙一巷１９－５號１Ｆ</t>
  </si>
  <si>
    <t>加錫高幹1X#15  更換路燈開關點滅器|到達現場時間2023/02/15 10:55</t>
  </si>
  <si>
    <t>G3705EE77</t>
  </si>
  <si>
    <t>大崙村賴村長</t>
  </si>
  <si>
    <t>0920507598</t>
  </si>
  <si>
    <t>G3706EA09加錫高幹1X#15</t>
  </si>
  <si>
    <t>管嶼27</t>
  </si>
  <si>
    <t>故障指示器裝設|到達現場時間2023/02/15 10:39</t>
  </si>
  <si>
    <t>2023/02/15 10:20:00</t>
  </si>
  <si>
    <t>彰化縣鹿港鎮海埔里鹿草二段５０１號平房</t>
  </si>
  <si>
    <t>接頭點檢|到達現場時間2023/02/15 10:40</t>
  </si>
  <si>
    <t>G2827AD25</t>
  </si>
  <si>
    <t>0955695617</t>
  </si>
  <si>
    <t>2023/02/15 10:15:00</t>
  </si>
  <si>
    <t>謝漢高幹31Y5X2</t>
  </si>
  <si>
    <t>支線不良暫處理|到達現場時間2023/02/15 10:30</t>
  </si>
  <si>
    <t>0918107023</t>
  </si>
  <si>
    <t>2023/02/15 10:10:00</t>
  </si>
  <si>
    <t>彰化縣二林鎮萬合段２０８地號</t>
  </si>
  <si>
    <t>下萬合高分6Y29-3Y#19，低壓線接頭接觸不良，接頭重新壓接處理。|到達現場時間2023/02/15 10:50</t>
  </si>
  <si>
    <t>K2294GA52</t>
  </si>
  <si>
    <t>0925070766</t>
  </si>
  <si>
    <t>C0812502253</t>
  </si>
  <si>
    <t>2023/02/15 10:06:00</t>
  </si>
  <si>
    <t>彰化縣鹿港鎮南勢巷２０－１６號１Ｆ</t>
  </si>
  <si>
    <t>經現場勘查為電信線路垂落，非公司設備|到達現場時間2023/02/15 10:25</t>
  </si>
  <si>
    <t>G3030HB45</t>
  </si>
  <si>
    <t>047719869</t>
  </si>
  <si>
    <t>何小姐</t>
  </si>
  <si>
    <t>何小姐稱電桿上有大型灰色物品掉落，電線仍連在電桿上，怕風大危險。</t>
  </si>
  <si>
    <t>2023/02/15 08:20:00</t>
  </si>
  <si>
    <t>彰化縣彰化市忠孝國小附近</t>
  </si>
  <si>
    <t>高健耀、劉家銓、蕭凱仁、廖崇佑、李政易</t>
  </si>
  <si>
    <t>1.中山路2段790巷19號協助用戶支持點建桿及線路改接。 2.用戶電表外殼損壞，移請檢驗課協助改善。|到達現場時間2023/02/15 08:40</t>
  </si>
  <si>
    <t>彰化縣彰化市中寮</t>
  </si>
  <si>
    <t>1.9K39、9K40紅外線量測計32處。 2.G3938CA30-O、G3937CE58-O配電場故障指示器點檢。|到達現場時間2023/02/15 08:40</t>
  </si>
  <si>
    <t>2023/02/15 09:33:00</t>
  </si>
  <si>
    <t>K1287DD11 過湖高幹26Y#18</t>
  </si>
  <si>
    <t>路燈單盞白放</t>
  </si>
  <si>
    <t>顏銘宏、魏民羽、李冠民</t>
  </si>
  <si>
    <t>過湖高幹26Y#18，路燈接頭不良改接處理|到達現場時間2023/02/15 09:50</t>
  </si>
  <si>
    <t>C0812502250</t>
  </si>
  <si>
    <t>2023/02/15 09:26:00</t>
  </si>
  <si>
    <t>彰化縣伸港鄉什股路１９１－９５號平房</t>
  </si>
  <si>
    <t>蚵伸高幹18Y20Y4，電壓調整|到達現場時間2023/02/15 09:45</t>
  </si>
  <si>
    <t>G3246CB46</t>
  </si>
  <si>
    <t>0977418521</t>
  </si>
  <si>
    <t>水電稱電壓不穩導致洗衣機無法運轉，僅手機</t>
  </si>
  <si>
    <t>2023/02/15 09:00:00</t>
  </si>
  <si>
    <t>彰化縣溪湖鎮崙子腳路４９巷１２號１樓</t>
  </si>
  <si>
    <t>湳底高幹33X#1低1  國旗型低壓橫擔不良更換。|到達現場時間2023/02/15 09:00</t>
  </si>
  <si>
    <t>K3499GB64</t>
  </si>
  <si>
    <t>K3499GB61  湳底高幹33X#1低1</t>
  </si>
  <si>
    <t>2023/02/15 09:16:00</t>
  </si>
  <si>
    <t>彰化縣二林鎮中正路１６．１８號一樓</t>
  </si>
  <si>
    <t>K1888FC52，連接接戶線線管脫落，無法固定，已請用戶申請接戶線遷移。|到達現場時間2023/02/15 09:20</t>
  </si>
  <si>
    <t>K1888FC52</t>
  </si>
  <si>
    <t>東和里</t>
  </si>
  <si>
    <t>2023/02/15 09:09:00</t>
  </si>
  <si>
    <t>彰化縣芳苑鄉草湖段５－２８４７地號</t>
  </si>
  <si>
    <t>川邊高幹#43，接戶線接頭不良，接頭己重新壓接處理。|到達現場時間2023/02/15 09:41</t>
  </si>
  <si>
    <t>G1903DE02</t>
  </si>
  <si>
    <t>0931554573</t>
  </si>
  <si>
    <t>2023/02/15 09:04:00</t>
  </si>
  <si>
    <t>彰化縣芳苑鄉草湖段５號之１２２４</t>
  </si>
  <si>
    <t>建平高幹#22，低壓接頭接觸不良，接頭己重新壓接處理。|到達現場時間2023/02/15 09:30</t>
  </si>
  <si>
    <t>G2102FB38</t>
  </si>
  <si>
    <t>0932546975</t>
  </si>
  <si>
    <t>C0812502245</t>
  </si>
  <si>
    <t>2023/02/15 08:51:00</t>
  </si>
  <si>
    <t>彰化縣線西鄉重振段０６２４－００００地號</t>
  </si>
  <si>
    <t>中華高幹29-1Y3，接頭點檢及壓接|到達現場時間2023/02/15 09:10</t>
  </si>
  <si>
    <t>G2941BC46</t>
  </si>
  <si>
    <t>0921449592</t>
  </si>
  <si>
    <t>047588519</t>
  </si>
  <si>
    <t>稱只要風一吹,就會沒電【聯絡電話(二)：0921449592】</t>
  </si>
  <si>
    <t>2023/02/15 08:45:00</t>
  </si>
  <si>
    <t>管嶼31Y3</t>
  </si>
  <si>
    <t>短節電纜洩漏燒損更換|到達現場時間2023/02/15 09:05</t>
  </si>
  <si>
    <t>C0812502243</t>
  </si>
  <si>
    <t>2023/02/15 09:35:00</t>
  </si>
  <si>
    <t>彰化縣伸港鄉曾家村（路）１－１８號</t>
  </si>
  <si>
    <t>德興16Y21X1，FC開關接續不良火花重置|到達現場時間2023/02/15 09:55</t>
  </si>
  <si>
    <t>G3642FE63</t>
  </si>
  <si>
    <t>0952195039</t>
  </si>
  <si>
    <t>047986921</t>
  </si>
  <si>
    <t>電動門壞掉，查修為接戶線三條其中一條斷，未垂下【聯絡電話(二)：0952195039】</t>
  </si>
  <si>
    <t>C0812502242</t>
  </si>
  <si>
    <t>2023/02/15 08:27:00</t>
  </si>
  <si>
    <t>彰化縣芳苑鄉後寮段７２６地號</t>
  </si>
  <si>
    <t>芳工一高分13空Y#8，接戶線用戶自備電纜燒損不良，己幫用戶處理妥。電表開封|到達現場時間2023/02/15 08:50</t>
  </si>
  <si>
    <t>K1689CE11</t>
  </si>
  <si>
    <t>0918535363</t>
  </si>
  <si>
    <t>用戶稱三條線，燒損兩條，疑似接戶線燒損，現場無電，請人員協助，另用戶待會會離開現場，前往時，請先電聯.</t>
  </si>
  <si>
    <t>A0812003618</t>
  </si>
  <si>
    <t>2023/02/15 08:21:00</t>
  </si>
  <si>
    <t>彰化縣大城鄉過湖路１５６號屋頂（美豐段２１９２至２１９５等４筆地號）</t>
  </si>
  <si>
    <t>過湖高幹36Y8Y7Y#1，太陽光電維護保養。|到達現場時間2023/02/15 08:25</t>
  </si>
  <si>
    <t>2023/02/15 08:19:00</t>
  </si>
  <si>
    <t>開關橫擔不良，另排時間停電更換|到達現場時間2023/02/15 08:40</t>
  </si>
  <si>
    <t>2023/02/15 08:18:00</t>
  </si>
  <si>
    <t>線西76</t>
  </si>
  <si>
    <t>經現場勘查非公司線路垂下|到達現場時間2023/02/15 08:30</t>
  </si>
  <si>
    <t>2023/02/15 08:10:00</t>
  </si>
  <si>
    <t>彰化縣芳苑鄉王功段１００１地號</t>
  </si>
  <si>
    <t>王功高幹106X#34，低壓線接頭不良，接頭己重新壓接處理。|到達現場時間2023/02/15 08:25</t>
  </si>
  <si>
    <t>K1599AB46</t>
  </si>
  <si>
    <t>0970292163</t>
  </si>
  <si>
    <t>2023/02/15 08:50:00</t>
  </si>
  <si>
    <t>彰化縣員林市三條街２９５巷２８號１Ｆ</t>
  </si>
  <si>
    <t>東山高幹20X#2  高壓分岐開關橫擔及熔絲鏈開關不良更換|到達現場時間2023/02/15 08:50</t>
  </si>
  <si>
    <t>G4502GA97</t>
  </si>
  <si>
    <t>G4502HA83東山高幹20X#2</t>
  </si>
  <si>
    <t>三和里</t>
  </si>
  <si>
    <t>C0812502208</t>
  </si>
  <si>
    <t>2023/02/15 07:53:00</t>
  </si>
  <si>
    <t>彰化縣芳苑鄉草湖段５之７４號</t>
  </si>
  <si>
    <t>興海高幹58X8Y#4，低壓線接頭不良，接頭己重新壓接處理。|到達現場時間2023/02/15 08:20</t>
  </si>
  <si>
    <t>K1898HA66</t>
  </si>
  <si>
    <t>0903912811</t>
  </si>
  <si>
    <t>C0812502207</t>
  </si>
  <si>
    <t>2023/02/15 08:05:00</t>
  </si>
  <si>
    <t>彰化縣二林鎮中西段２９８地號</t>
  </si>
  <si>
    <t>大城高幹68X2X#4，桿上接頭不良，接頭己處理復電妥。|到達現場時間2023/02/15 08:11</t>
  </si>
  <si>
    <t>K1583EA33</t>
  </si>
  <si>
    <t>0933173465</t>
  </si>
  <si>
    <t>048969076</t>
  </si>
  <si>
    <t>灌溉抽水無電【聯絡電話(二)：0933173465】</t>
  </si>
  <si>
    <t>2023/02/15 07:14:00</t>
  </si>
  <si>
    <t>彰化縣鹿港鎮文化街１０－１號</t>
  </si>
  <si>
    <t>李奇偉、黃建維</t>
  </si>
  <si>
    <t>【F1】火警未成災。|到達現場時間2023/02/15 07:20</t>
  </si>
  <si>
    <t>G2721FA70</t>
  </si>
  <si>
    <t>0976409839</t>
  </si>
  <si>
    <t>2023/02/15 06:42:00</t>
  </si>
  <si>
    <t>彰化縣員林市中東里山腳路２０９號</t>
  </si>
  <si>
    <t>郭華俊、張國建、鐘培棠、</t>
  </si>
  <si>
    <t>北安高幹1Y#10 高壓樹竹修剪與雜物清除(15M*3M)|到達現場時間2023/02/15 06:45</t>
  </si>
  <si>
    <t>G4805CB82</t>
  </si>
  <si>
    <t>0921362430</t>
  </si>
  <si>
    <t>中東里</t>
  </si>
  <si>
    <t>2023/02/15 06:37:00</t>
  </si>
  <si>
    <t>彰化縣大村鄉茄苳路二段４２號</t>
  </si>
  <si>
    <t>茄冬高幹26Y#1 高壓樹竹修剪與雜物清除(12M*3M)|到達現場時間2023/02/15 06:46</t>
  </si>
  <si>
    <t>G4011GE47</t>
  </si>
  <si>
    <t>C0812502206</t>
  </si>
  <si>
    <t>彰化縣二林鎮舊二路３９５巷７號１樓</t>
  </si>
  <si>
    <t>劉永傑、葉柏宏、張子元</t>
  </si>
  <si>
    <t>路上高幹26X#8 架空地線斷已接妥|到達現場時間2023/02/15 06:55</t>
  </si>
  <si>
    <t>K1687HB70</t>
  </si>
  <si>
    <t>0958101291</t>
  </si>
  <si>
    <t>0970101291</t>
  </si>
  <si>
    <t>【聯絡電話(二)：0958101291】</t>
  </si>
  <si>
    <t>2023/02/15 06:34:00</t>
  </si>
  <si>
    <t>西城高幹83Y11</t>
  </si>
  <si>
    <t>蕭家旺、陳冠勳、</t>
  </si>
  <si>
    <t>西城高幹83Y#11 紮線脫落已重新綁紮妥|到達現場時間2023/02/15 07:05</t>
  </si>
  <si>
    <t>2023/02/15 06:33:00</t>
  </si>
  <si>
    <t>竹圍高分43X8</t>
  </si>
  <si>
    <t>竹圍高分43X#8 紮線脫落已重新綁紮妥|到達現場時間2023/02/15 06:55</t>
  </si>
  <si>
    <t>2023/02/15 06:20:00</t>
  </si>
  <si>
    <t>彰化縣埔心鄉中正路二段與員鹿路四段口</t>
  </si>
  <si>
    <t>吳明聰、鍾奈哲、莊欣穎、</t>
  </si>
  <si>
    <t>溪東高幹80-1X#1  分岐熔絲鏈開關加裝被覆罩|到達現場時間2023/02/15 06:25</t>
  </si>
  <si>
    <t>K3899BD31</t>
  </si>
  <si>
    <t>2023/02/15 06:05:00</t>
  </si>
  <si>
    <t>東部#55X19等3處</t>
  </si>
  <si>
    <t>線路開關操作</t>
  </si>
  <si>
    <t>郭華俊張國建鐘培棠吳明聰林宏益蔣議賢、</t>
  </si>
  <si>
    <t>東部#55X19 、55X2 、58等3處 線路開關操作轉供|到達現場時間2023/02/15 06:15</t>
  </si>
  <si>
    <t>2023/02/15 06:01:00</t>
  </si>
  <si>
    <t>謝漢60</t>
  </si>
  <si>
    <t>開關操作(切及投),配合謝漢58工作停電.|到達現場時間2023/02/15 06:27</t>
  </si>
  <si>
    <t>2023/02/15 06:00:00</t>
  </si>
  <si>
    <t>謝漢58</t>
  </si>
  <si>
    <t>開關操作及高壓跳線重置.|到達現場時間2023/02/15 06:26</t>
  </si>
  <si>
    <t>2023/02/15 05:59:00</t>
  </si>
  <si>
    <t>G3830FD36-O、G3830FD37-O</t>
  </si>
  <si>
    <t>黃聖宗、許紹哲、</t>
  </si>
  <si>
    <t>高壓電纜裝設故障指示器共6只，已處理妥。|到達現場時間2023/02/15 06:10</t>
  </si>
  <si>
    <t>2023/02/15 05:47:00</t>
  </si>
  <si>
    <t>源埤＃5</t>
  </si>
  <si>
    <t>樹木靠近高低壓線修剪，已處理妥。（12＊5平方公尺）|到達現場時間2023/02/15 06:02</t>
  </si>
  <si>
    <t>2023/02/15 00:00:00</t>
  </si>
  <si>
    <t>海埔1-96</t>
  </si>
  <si>
    <t>防止導線失竊，配電線路巡查良好。|到達現場時間2023/02/15 00:10</t>
  </si>
  <si>
    <t>草漢高幹1~91-1</t>
  </si>
  <si>
    <t>草漢高幹1~91-1 線路防竊巡視，巡視良好|到達現場時間2023/02/15 00:20</t>
  </si>
  <si>
    <t>C0812502204</t>
  </si>
  <si>
    <t>2023/02/14 22:21:00</t>
  </si>
  <si>
    <t>彰化縣芳苑鄉草漢路草一段４０２巷３號</t>
  </si>
  <si>
    <t>G2103BC56</t>
  </si>
  <si>
    <t>0923193498</t>
  </si>
  <si>
    <t>0921740318</t>
  </si>
  <si>
    <t>草漢路草一段４０２巷８0號【聯絡電話(二)：0923193498】</t>
  </si>
  <si>
    <t>2023/02/15 02:55:00</t>
  </si>
  <si>
    <t>長福1~32</t>
  </si>
  <si>
    <t>郭華俊、張國建、</t>
  </si>
  <si>
    <t>長福1~32 夜間防竊導線巡查|到達現場時間2023/02/15 03:00</t>
  </si>
  <si>
    <t>C0812502202</t>
  </si>
  <si>
    <t>2023/02/14 21:23:00</t>
  </si>
  <si>
    <t>彰化縣芳苑鄉建平村復興巷１８號</t>
  </si>
  <si>
    <t>楊崇德、蔡孟賢、張子元</t>
  </si>
  <si>
    <t>草漢高幹26-1Y#1 熔絲鏈開關不良已更換妥|到達現場時間2023/02/14 22:00</t>
  </si>
  <si>
    <t>G2104FC70</t>
  </si>
  <si>
    <t>0978919897</t>
  </si>
  <si>
    <t>048862262</t>
  </si>
  <si>
    <t>【聯絡電話(二)：0978919897】整棟有房間燈泡閃爍，請會同釐清，如太晚請先電聯用戶</t>
  </si>
  <si>
    <t>2023/02/14 18:47:00</t>
  </si>
  <si>
    <t>福興鄉橋頭村橋興街56號</t>
  </si>
  <si>
    <t>G2722HB43,路燈開關更換。|到達現場時間2023/02/14 20:15</t>
  </si>
  <si>
    <t>0937777254</t>
  </si>
  <si>
    <t>C0812502201</t>
  </si>
  <si>
    <t>2023/02/14 18:58:00</t>
  </si>
  <si>
    <t>彰化縣線西鄉草豐路７８５巷５２號</t>
  </si>
  <si>
    <t>下港高幹57Y#6,熔絲鏈筒接觸不良更換。|到達現場時間2023/02/14 20:03</t>
  </si>
  <si>
    <t>G3038EC53</t>
  </si>
  <si>
    <t>0923287427</t>
  </si>
  <si>
    <t>047581266</t>
  </si>
  <si>
    <t>用戶提供電號，彰化縣線西鄉草豐路７８５巷５２號前，電桿上電桶上方電線火花，目前電壓偏弱，【聯絡電話(二)：0923287427】</t>
  </si>
  <si>
    <t>2023/02/14 17:56:00</t>
  </si>
  <si>
    <t>線東路一段660號</t>
  </si>
  <si>
    <t>許績輝、黃志芳、黃裕宏、徐敬威、陳柏勳</t>
  </si>
  <si>
    <t>線東路一段670-3號火警，用戶工廠燒損，公司設被無損，暫油表前開關切開隔離，現場配合消防對救災，美草#15Y4變壓器停、送電。06-2033-94電錶開封另報再封印。|到達現場時間2023/02/14 18:14</t>
  </si>
  <si>
    <t>消防局 許先生</t>
  </si>
  <si>
    <t>C0812502200</t>
  </si>
  <si>
    <t>2023/02/14 18:54:00</t>
  </si>
  <si>
    <t>彰化縣線西鄉崁頂路７９８巷１０２號</t>
  </si>
  <si>
    <t>G3038EC67</t>
  </si>
  <si>
    <t>0912478165</t>
  </si>
  <si>
    <t>0937237769</t>
  </si>
  <si>
    <t>用戶稱供電斷斷續續，目前已沒電，自己四戶都沒電【聯絡電話(二)：0912478165】|手動併案</t>
  </si>
  <si>
    <t>2023/02/14 17:02:00</t>
  </si>
  <si>
    <t>G4527 BE46-U</t>
  </si>
  <si>
    <t>G4527 BE46-U、CA46-O配電場清潔(雜物清除)，配電設備點檢，及電纜故障指示器加強裝設，共新裝設9只(BE46-U→S31、J21 280A*6只)、(CA46-O→121 280A*3只)。|到達現場時間2023/02/14 17:25</t>
  </si>
  <si>
    <t>2023/02/14 15:52:00</t>
  </si>
  <si>
    <t>馬興村西銘巷50號</t>
  </si>
  <si>
    <t>林維卿、黃裕宏+許績輝、黃志芳、徐敬威</t>
  </si>
  <si>
    <t>經派員會同用戶現場勘查、量測，本公司線路及電壓均正常，應是用戶屋內線路不良(用戶總開關投入即不正常)，已告知用戶，請合格電氣承裝業改善。30-8611-90電錶開封另報再封印。|到達現場時間2023/02/14 16:15</t>
  </si>
  <si>
    <t>2023/02/14 14:39:00</t>
  </si>
  <si>
    <t>青埔#52</t>
  </si>
  <si>
    <t>用戶旨述:青埔#52等多桿處，有竹木接近電線。經派員會同用戶現場勘查，現場無立即危險，將移責任班儘速設計修剪，並已明確告知用戶。|到達現場時間2023/02/14 15:00</t>
  </si>
  <si>
    <t>047515225</t>
  </si>
  <si>
    <t>2023/02/14 14:20:00</t>
  </si>
  <si>
    <t>八卦寺#17Y1 等3處</t>
  </si>
  <si>
    <t>八卦寺#17Y1、#17Y5、#17Y3~低2等4處，高壓掩蔽及雜物(超高竹子、樹枝、藤蔓)清除(45mx3m=135㎡)，導線破皮(2處)包紮，及現場砍除雜物清運。|到達現場時間2023/02/14 14:45</t>
  </si>
  <si>
    <t>2023/02/14 15:35:00</t>
  </si>
  <si>
    <t>東山#33Y16</t>
  </si>
  <si>
    <t>許承哲、 葉俊佑、</t>
  </si>
  <si>
    <t>東山#33Y16，TR漏油，預定明日更換，聯絡停電|到達現場時間2023/02/14 15:50</t>
  </si>
  <si>
    <t>彰化縣員林市中山路二段556巷29號</t>
  </si>
  <si>
    <t>陳坤輝、曾阿加、</t>
  </si>
  <si>
    <t>員林市中山路二段556巷29號前，人孔、座分離，開立改修單送線路課處理，已告知里長|到達現場時間2023/02/14 15:55</t>
  </si>
  <si>
    <t>0961320752</t>
  </si>
  <si>
    <t>2023/02/14 16:00:00</t>
  </si>
  <si>
    <t>福德#42低1，桿基掏空無立即危險交線巡人員後續處理|到達現場時間2023/02/14 16:25</t>
  </si>
  <si>
    <t>楊里長</t>
  </si>
  <si>
    <t>0932031639</t>
  </si>
  <si>
    <t>2023/02/14 17:13:00</t>
  </si>
  <si>
    <t>彰化縣鹿港鎮洋厝里洋厝段１０１１地號</t>
  </si>
  <si>
    <t>接頭壓接(南勢74Y10)|到達現場時間2023/02/14 17:38</t>
  </si>
  <si>
    <t>G2932HA0544</t>
  </si>
  <si>
    <t>2023/02/14 16:43:00</t>
  </si>
  <si>
    <t>彰化縣芳苑鄉新生村草崙路３０號</t>
  </si>
  <si>
    <t>張國偉、張佑丞、楊智翔</t>
  </si>
  <si>
    <t>崙腳高幹30Y5Y#1左低2  樹木修剪妥。(車不可到)|到達現場時間2023/02/14 17:05</t>
  </si>
  <si>
    <t>G1903AA59</t>
  </si>
  <si>
    <t>0934062949</t>
  </si>
  <si>
    <t>2023/02/14 15:36:00</t>
  </si>
  <si>
    <t>彰化縣伸港鄉新港段１５４５地號</t>
  </si>
  <si>
    <t>接戶線弛調壓接(什股37Y3低5)|到達現場時間2023/02/14 16:00</t>
  </si>
  <si>
    <t>G3243HD07</t>
  </si>
  <si>
    <t>0987451822</t>
  </si>
  <si>
    <t>全興村</t>
  </si>
  <si>
    <t>2023/02/14 16:09:00</t>
  </si>
  <si>
    <t>二林鎮中正路16號變壓器  隔壁大謙牙醫NAB(地下引上)門面看板整修。連接接戶線線管脫落，已請用戶申請接戶線遷移。|到達現場時間2023/02/14 16:30</t>
  </si>
  <si>
    <t>2023/02/14 15:37:00</t>
  </si>
  <si>
    <t>彰化縣二林鎮丈八斗段１２６地號</t>
  </si>
  <si>
    <t>西斗高幹80X#11  接戶線接點不良重置妥，已告知用戶。|到達現場時間2023/02/14 16:05</t>
  </si>
  <si>
    <t>K2787DC58</t>
  </si>
  <si>
    <t>0937253810</t>
  </si>
  <si>
    <t>2023/02/14 15:32:00</t>
  </si>
  <si>
    <t>彰化縣二林鎮鎮安段２９８地號</t>
  </si>
  <si>
    <t>防護線管掉落</t>
  </si>
  <si>
    <t>胡厝高幹63Y#2  防護線管掉落(低壓)，已告知報修張小姐0963-685-378，昇空車被期工程車輛擋住無法進入施工，同意最低位防護線管拆除放置路邊。|到達現場時間2023/02/14 15:55</t>
  </si>
  <si>
    <t>K2398AC99</t>
  </si>
  <si>
    <t>2023/02/14 15:30:00</t>
  </si>
  <si>
    <t>彰化縣福興鄉番婆村彰鹿路六段７３６巷６７號之５北棟１樓</t>
  </si>
  <si>
    <t>用戶自備線不良引起FUSE斷更換送電妥(彰頂12)|到達現場時間2023/02/14 15:33</t>
  </si>
  <si>
    <t>G2921HC31</t>
  </si>
  <si>
    <t>0953657307</t>
  </si>
  <si>
    <t>2023/02/13 15:20:00</t>
  </si>
  <si>
    <t>彰化縣鹿港鎮工業西三路上（大詠城機械旁）</t>
  </si>
  <si>
    <t>線路失竊報案，安全處理妥。|到達現場時間2023/02/13 16:25</t>
  </si>
  <si>
    <t>G2024HD00</t>
  </si>
  <si>
    <t>C0812502188</t>
  </si>
  <si>
    <t>2023/02/14 14:23:00</t>
  </si>
  <si>
    <t>彰化縣芳苑鄉功湖路王功段３７９巷３５弄建１６６號（屋頂）</t>
  </si>
  <si>
    <t>王紹、游翊盛</t>
  </si>
  <si>
    <t>磚瑤高幹36Y#27  變壓器(100KVA)一次側熔絲(6A )熔斷，已更換送電妥。|到達現場時間2023/02/14 15:10</t>
  </si>
  <si>
    <t>G1601EE83</t>
  </si>
  <si>
    <t>此為參考電號，太陽光電:0860225705稱現場欠相、保險絲燒斷，懇請單位協助查修，謝謝您。僅手機</t>
  </si>
  <si>
    <t>2023/02/14 14:21:00</t>
  </si>
  <si>
    <t>彰化縣芳苑鄉K1388GB55  路平高幹30X1X8Y#1</t>
  </si>
  <si>
    <t>路平高幹30X1X8Y#1  熔絲鏈筒不良更換，熔絲未更換。|到達現場時間2023/02/14 14:55</t>
  </si>
  <si>
    <t>A0812003617</t>
  </si>
  <si>
    <t>2023/02/14 16:01:00</t>
  </si>
  <si>
    <t>彰化縣鹿港鎮鹿和路三段３５９號１樓</t>
  </si>
  <si>
    <t>高壓戶自備避雷器不良一次線剪除(廖圳8Y28X1)|到達現場時間2023/02/14 16:26</t>
  </si>
  <si>
    <t>G3128HD59</t>
  </si>
  <si>
    <t>0912475227</t>
  </si>
  <si>
    <t>桿線火花且有異聲,目前供電正常,僅手機. | 2023-02-14 16:41:39 用戶再次報案</t>
  </si>
  <si>
    <t>C0812502187</t>
  </si>
  <si>
    <t>2023/02/14 14:15:00</t>
  </si>
  <si>
    <t>彰化縣芳苑鄉新厝路６６號１樓外牆</t>
  </si>
  <si>
    <t>盧明信、江易璋、方建智、盧定瑋、楊智翔</t>
  </si>
  <si>
    <t>過湖高幹26Y19X#2  防鹽礙子橫擔梢銹蝕傾倒，活電更換聚合礙子1只。|到達現場時間2023/02/14 14:30</t>
  </si>
  <si>
    <t>K1287CD27</t>
  </si>
  <si>
    <t>2023/02/14 14:17:00</t>
  </si>
  <si>
    <t>管嶼高幹117-1X7</t>
  </si>
  <si>
    <t>支線下部游休拆除。|到達現場時間2023/02/14 14:45</t>
  </si>
  <si>
    <t>2023/02/14 13:45:00</t>
  </si>
  <si>
    <t>菜堂#8Y1</t>
  </si>
  <si>
    <t>王資斌、 謝竣宇、 黃建儒、 陳諺暐、</t>
  </si>
  <si>
    <t>菜堂#8Y1，高壓終端被覆罩加裝，高壓橫擔與被覆型熔絲鏈開關不良更換|到達現場時間2023/02/14 14:50</t>
  </si>
  <si>
    <t>彰化縣二林鎮趙甲段１４６－５８號</t>
  </si>
  <si>
    <t>LBS有鳥巢</t>
  </si>
  <si>
    <t>文津高幹#1  架空自動化開關上緣小鳥築巢，清除妥。|到達現場時間2023/02/14 14:48</t>
  </si>
  <si>
    <t>K2093BE20</t>
  </si>
  <si>
    <t>2023/02/14 14:13:00</t>
  </si>
  <si>
    <t>彰化縣二林鎮照西路１５２號１樓</t>
  </si>
  <si>
    <t>斷線於鐵皮屋上</t>
  </si>
  <si>
    <t>芳苑高幹27空Y#3  鐵皮屋上，N相斷復舊妥。|到達現場時間2023/02/14 14:40</t>
  </si>
  <si>
    <t>K1888CE65</t>
  </si>
  <si>
    <t>C0812502186</t>
  </si>
  <si>
    <t>2023/02/14 14:12:00</t>
  </si>
  <si>
    <t>彰化縣花壇鄉鳥松巷８１號１樓</t>
  </si>
  <si>
    <t>用戶自備開關不良。|到達現場時間2023/02/14 14:45</t>
  </si>
  <si>
    <t>G4318FE11</t>
  </si>
  <si>
    <t>0933502899</t>
  </si>
  <si>
    <t>0932542069</t>
  </si>
  <si>
    <t>用戶稱供電很微弱電器無法使用，重開總開關也一樣，且電表圓盤不轉，希望人員過去前事先電聯【聯絡電話(二)洪小姐：0933502899】</t>
  </si>
  <si>
    <t>2023/02/14 14:09:00</t>
  </si>
  <si>
    <t>彰化縣芳苑鄉芳仁段３４８地號</t>
  </si>
  <si>
    <t>芳街高幹27空Z#20  接戶線接點不良重置妥，已告知用戶。|到達現場時間2023/02/14 14:35</t>
  </si>
  <si>
    <t>K1192HB91</t>
  </si>
  <si>
    <t>洪先生0937482</t>
  </si>
  <si>
    <t>這61-3127-06，西邊那一顆表。</t>
  </si>
  <si>
    <t>2023/02/14 14:08:00</t>
  </si>
  <si>
    <t>彰化縣大城鄉美豐段１２４３地號</t>
  </si>
  <si>
    <t>菇寮高幹50X#5 菇寮50x6d2 接戶線斷復舊及線架更換妥。|到達現場時間2023/02/14 14:35</t>
  </si>
  <si>
    <t>K1085AB75</t>
  </si>
  <si>
    <t>0912682587</t>
  </si>
  <si>
    <t>2023/02/14 13:21:00</t>
  </si>
  <si>
    <t>彰化縣大城鄉美豐段２６５地號</t>
  </si>
  <si>
    <t>菇寮高幹31X#4  菇寮31x4d2左d1  用戶(0988287737 --租賃認為不需改善)地主04 - 8982762 拒接8952220)請服務所聯絡用戶底座蓋改善，非外線無電。|到達現場時間2023/02/14 13:55</t>
  </si>
  <si>
    <t>K1086CD75</t>
  </si>
  <si>
    <t>0963821882</t>
  </si>
  <si>
    <t>2023/02/14 13:35:00</t>
  </si>
  <si>
    <t>中興#20Y1</t>
  </si>
  <si>
    <t>中興#20Y1~Y2高壓防護線管拆除共27M。|到達現場時間2023/02/14 13:55</t>
  </si>
  <si>
    <t>2023/02/14 10:36:00</t>
  </si>
  <si>
    <t>南美#7Y4</t>
  </si>
  <si>
    <t>C02 電桿破損</t>
  </si>
  <si>
    <t>南美#7Y4電桿破損現場勘查，現場並無立即危險，且本件已設計妥，待施工。|到達現場時間2023/02/14 10:55</t>
  </si>
  <si>
    <t>0932604348</t>
  </si>
  <si>
    <t>C0812502184</t>
  </si>
  <si>
    <t>2023/02/14 13:50:00</t>
  </si>
  <si>
    <t>彰化縣福興鄉浮景巷（詳情備註）</t>
  </si>
  <si>
    <t>高壓被覆線477斷落、弛調壓接、線路轉供開關操作接頭點檢(浮景49Y6)|到達現場時間2023/02/14 14:21</t>
  </si>
  <si>
    <t>G3018BB28</t>
  </si>
  <si>
    <t>047762466</t>
  </si>
  <si>
    <t>0958632398</t>
  </si>
  <si>
    <t>(此為參考電號)桿號:浮景49Y6 G2917DC29</t>
  </si>
  <si>
    <t>2023/02/14 10:08:00</t>
  </si>
  <si>
    <t>安溪東路17號 旁</t>
  </si>
  <si>
    <t>依市公所來函:安溪東路17號旁樹竹靠近公司線路，現場配合周市民代表雜物(竹子、樹枝、藤蔓)清除(25mx3m=75㎡)，及現場砍除雜物清運。|到達現場時間2023/02/14 10:30</t>
  </si>
  <si>
    <t>市公所 函</t>
  </si>
  <si>
    <t>047222141</t>
  </si>
  <si>
    <t>2023/02/14 13:48:00</t>
  </si>
  <si>
    <t>彰化縣福興鄉沿海路四段７９７巷３１號２樓</t>
  </si>
  <si>
    <t>用戶不在家另約時間查修(管嶼31Y3)|到達現場時間2023/02/14 14:15</t>
  </si>
  <si>
    <t>G2520HB87</t>
  </si>
  <si>
    <t>0975230146</t>
  </si>
  <si>
    <t>2023/02/14 13:55:00</t>
  </si>
  <si>
    <t>和美鎮東原路211巷219弄91號</t>
  </si>
  <si>
    <t>【T4】變壓器一次側TAP調整妥(電壓   212  V→     226V) 。|到達現場時間2023/02/14 14:23</t>
  </si>
  <si>
    <t>0903320320</t>
  </si>
  <si>
    <t>C0812502175</t>
  </si>
  <si>
    <t>2023/02/14 11:04:00</t>
  </si>
  <si>
    <t>接頭壓接(西崙7X7X3Y1低4)|到達現場時間2023/02/14 11:23</t>
  </si>
  <si>
    <t>已檢查總開關仍無電，經確認今日是停電日，已繳完費用用戶也與和美服務所確認沒有被斷電，惠請協查，謝謝。僅留手機:0955199051</t>
  </si>
  <si>
    <t>2023/02/14 11:03:00</t>
  </si>
  <si>
    <t>彰化縣大城鄉和寮段１８５地號</t>
  </si>
  <si>
    <t>西城高幹14Y#6  接戶線接點不良重置妥，已告知用戶。|到達現場時間2023/02/14 11:35</t>
  </si>
  <si>
    <t>水電 李</t>
  </si>
  <si>
    <t>C0812502173</t>
  </si>
  <si>
    <t>2023/02/14 10:53:00</t>
  </si>
  <si>
    <t>彰化縣埔鹽鄉東榮段２０４地號</t>
  </si>
  <si>
    <t>王資斌、 謝竣宇 、葉俊佑</t>
  </si>
  <si>
    <t>菜堂高分8Y#6，接戶線斷復舊|到達現場時間2023/02/14 11:15</t>
  </si>
  <si>
    <t>G3408GD73</t>
  </si>
  <si>
    <t>0937752336</t>
  </si>
  <si>
    <t>巫先生</t>
  </si>
  <si>
    <t>用戶提供8碼電號，稱:無法灌溉，經查是線斷導致，僅留0937-752336</t>
  </si>
  <si>
    <t>出水村</t>
  </si>
  <si>
    <t>C0812502172</t>
  </si>
  <si>
    <t>2023/02/14 10:51:00</t>
  </si>
  <si>
    <t>彰化縣芳苑鄉漢寶二路３２號１樓（詳見備註）</t>
  </si>
  <si>
    <t>不是公司線路(草漢153)|到達現場時間2023/02/14 11:15</t>
  </si>
  <si>
    <t>G2109DB22</t>
  </si>
  <si>
    <t>048991219</t>
  </si>
  <si>
    <t>張先生(消防隊)</t>
  </si>
  <si>
    <t>(此為參考電號)芳漢路漢二段231號轉進草漢路，有電線掉落，惠請協修，謝謝。僅留室內:04-8991219</t>
  </si>
  <si>
    <t>2023/02/14 10:34:00</t>
  </si>
  <si>
    <t>彰化縣芳苑鄉草湖段１９７－３４號</t>
  </si>
  <si>
    <t>文津高幹26Z#12  用戶自備木桿折斷，已先電源隔離(接戶線已拆回)。待用戶建好自備桿，重新配置接線。3CU8--15米。|到達現場時間2023/02/14 10:55</t>
  </si>
  <si>
    <t>0926287807</t>
  </si>
  <si>
    <t>2023/02/14 10:19:00</t>
  </si>
  <si>
    <t>彰化縣二林鎮山寮段１１５號</t>
  </si>
  <si>
    <t>田厝高分18Z#6  接戶線接點不良重置妥，已告知用戶。|到達現場時間2023/02/14 10:45</t>
  </si>
  <si>
    <t>2023/02/14 08:22:00</t>
  </si>
  <si>
    <t>大竹#26空Y4X42Y20</t>
  </si>
  <si>
    <t>大竹#26空Y4X42Y20高壓掩蔽及雜物(超高樹枝、藤蔓)清除(30mx4m=120㎡)，導線破皮(2處)包紮。|到達現場時間2023/02/14 08:45</t>
  </si>
  <si>
    <t>2023/02/14 08:12:00</t>
  </si>
  <si>
    <t>G4024 GB69-PD</t>
  </si>
  <si>
    <t>林維卿、林寬隆、陳彥廷、黃裕宏、蕭凱仁</t>
  </si>
  <si>
    <t>G4024 GB69-PD變壓器(50KVA 亭置式 燈力併)漏油，已更新吊換送電妥。有先行聯絡工作停電。|到達現場時間2023/02/14 08:30</t>
  </si>
  <si>
    <t>2023/02/14 09:40:00</t>
  </si>
  <si>
    <t>永坡#14X2</t>
  </si>
  <si>
    <t>永坡#14X2，配合警政單位裝設電子設備|到達現場時間2023/02/14 09:55</t>
  </si>
  <si>
    <t>黃警員</t>
  </si>
  <si>
    <t>0921810575</t>
  </si>
  <si>
    <t>2023/02/14 10:18:00</t>
  </si>
  <si>
    <t>彰化縣竹塘鄉長安段１３３１地號</t>
  </si>
  <si>
    <t>王紹、游翊盛、黃佳偉</t>
  </si>
  <si>
    <t>永安高幹107Y10-1Y#4  變壓器( 25KVA)一次側熔絲( 6A )熔斷，已更換送電妥。|到達現場時間2023/02/14 10:45</t>
  </si>
  <si>
    <t>K1976HA64</t>
  </si>
  <si>
    <t>0937751537</t>
  </si>
  <si>
    <t>2023/02/14 10:15:00</t>
  </si>
  <si>
    <t>彰化縣鹿港鎮永安段２６２８地號</t>
  </si>
  <si>
    <t>低壓線軸型礙子更換綁(廖竹5X6)|到達現場時間2023/02/14 10:37</t>
  </si>
  <si>
    <t>2023/02/14 10:13:00</t>
  </si>
  <si>
    <t>K1377DD74  大城高幹114X#13-1</t>
  </si>
  <si>
    <t>大城114x13-1x3y6~5  低壓導線(碰觸電信桿)斷，重接弛調妥。(並交線巡班改善)|到達現場時間2023/02/14 10:30</t>
  </si>
  <si>
    <t>0908117094</t>
  </si>
  <si>
    <t>C0812502167</t>
  </si>
  <si>
    <t>2023/02/14 10:10:00</t>
  </si>
  <si>
    <t>彰化縣埔心鄉東門村明德街８１號前</t>
  </si>
  <si>
    <t>陳坤輝、曾阿加、許承哲、葉俊佑、黃安燦</t>
  </si>
  <si>
    <t>埔心鄉東門重劃區變壓器K4199CC71-PD，地下低壓管線遭自來水包商挖損，已復舊送電妥|到達現場時間2023/02/14 10:50</t>
  </si>
  <si>
    <t>K4199CC71</t>
  </si>
  <si>
    <t>水公司-汪先生</t>
  </si>
  <si>
    <t>水公司承攬商-汪先生挖管不慎，挖斷台電管線，不確定附近民眾是否有停電，僅留手機</t>
  </si>
  <si>
    <t>C0812502166</t>
  </si>
  <si>
    <t>2023/02/14 10:00:00</t>
  </si>
  <si>
    <t>彰化縣員林市萬年路二段６４號</t>
  </si>
  <si>
    <t>員林市萬年路二段６４號，接戶線外物清除|到達現場時間2023/02/14 10:50</t>
  </si>
  <si>
    <t>G4500BD30</t>
  </si>
  <si>
    <t>0958367377</t>
  </si>
  <si>
    <t>用戶稱斷落的樹枝掉在電線上</t>
  </si>
  <si>
    <t>民生里</t>
  </si>
  <si>
    <t>C0812502165</t>
  </si>
  <si>
    <t>2023/02/14 09:58:00</t>
  </si>
  <si>
    <t>彰化縣芳苑鄉建新段０２２８－００００地號</t>
  </si>
  <si>
    <t>新樂高幹12Y9Y#2  接戶線接點不良重置妥，已告知用戶。|到達現場時間2023/02/14 10:30</t>
  </si>
  <si>
    <t>G2106EA75</t>
  </si>
  <si>
    <t>0918310373</t>
  </si>
  <si>
    <t>水電稱外線無電，僅留手機</t>
  </si>
  <si>
    <t>2023/02/14 09:56:00</t>
  </si>
  <si>
    <t>彰化縣二林鎮趙甲段８３之３５地號</t>
  </si>
  <si>
    <t>萬合高幹54Y#24低3又低1  經查現場供電正常。AB-216  AC-216 BC-218 ACV。|到達現場時間2023/02/14 10:35</t>
  </si>
  <si>
    <t>K2394AE57</t>
  </si>
  <si>
    <t>0934135978</t>
  </si>
  <si>
    <t>2023/02/14 09:34:00</t>
  </si>
  <si>
    <t>彰化縣伸港鄉福新段０３６３地號</t>
  </si>
  <si>
    <t>接頭壓接開封另報再封印(濱海32Z1低2)|到達現場時間2023/02/14 09:55</t>
  </si>
  <si>
    <t>G3247BB19</t>
  </si>
  <si>
    <t>0980084978</t>
  </si>
  <si>
    <t>0983383896</t>
  </si>
  <si>
    <t>2023/02/14 09:36:00</t>
  </si>
  <si>
    <t>彰化縣芳苑鄉路興段４５２地號</t>
  </si>
  <si>
    <t>K1284EB61</t>
  </si>
  <si>
    <t>0963583432</t>
  </si>
  <si>
    <t>2023/02/14 09:35:00</t>
  </si>
  <si>
    <t>彰化縣大城鄉上豐段９３１地號</t>
  </si>
  <si>
    <t>0937575398</t>
  </si>
  <si>
    <t>2023/02/14 09:00:00</t>
  </si>
  <si>
    <t>黃安燦、 陳諺暐、</t>
  </si>
  <si>
    <t>至二林巡修課吊借TR|到達現場時間2023/02/14 09:45</t>
  </si>
  <si>
    <t>彰化縣芳苑鄉路興段４４０地號</t>
  </si>
  <si>
    <t>王紹、游翊盛、楊智翔</t>
  </si>
  <si>
    <t>上寮高幹#34  變壓器(25KVA)一次側熔絲(6A )熔斷，已更換送電妥。|到達現場時間2023/02/14 10:05</t>
  </si>
  <si>
    <t>水電 陳</t>
  </si>
  <si>
    <t>0975305898</t>
  </si>
  <si>
    <t>C0812502162</t>
  </si>
  <si>
    <t>彰化縣田中鎮三塊厝段１０３８號</t>
  </si>
  <si>
    <t>【L5】低壓線斷，已處理妥。|到達現場時間2023/02/14 09:50</t>
  </si>
  <si>
    <t>K4477ED88</t>
  </si>
  <si>
    <t>0923368059</t>
  </si>
  <si>
    <t>0980716723</t>
  </si>
  <si>
    <t>稱:外線疑似被剪，現場沒電【聯絡電話(二)：0923368059】~黃先生</t>
  </si>
  <si>
    <t>大新里</t>
  </si>
  <si>
    <t>2023/02/14 09:33:00</t>
  </si>
  <si>
    <t>彰化縣二林鎮趙甲里新殿巷５０號</t>
  </si>
  <si>
    <t>K2194CB53</t>
  </si>
  <si>
    <t>0937795525</t>
  </si>
  <si>
    <t>A0812003616</t>
  </si>
  <si>
    <t>2023/02/14 09:32:00</t>
  </si>
  <si>
    <t>彰化縣線西鄉彰濱西四路１６號１－３樓</t>
  </si>
  <si>
    <t>用戶維護自行停電(G2744CA80)|到達現場時間2023/02/14 09:55</t>
  </si>
  <si>
    <t>G2744CA80</t>
  </si>
  <si>
    <t>0989309026</t>
  </si>
  <si>
    <t>溝內村</t>
  </si>
  <si>
    <t>2023/02/14 09:28:00</t>
  </si>
  <si>
    <t>彰化縣二林鎮福興巷１２號</t>
  </si>
  <si>
    <t>K2091CD73</t>
  </si>
  <si>
    <t>吳昭章 豐後里長</t>
  </si>
  <si>
    <t>0955700922</t>
  </si>
  <si>
    <t>2023/02/14 08:40:00</t>
  </si>
  <si>
    <t>彰化縣溪湖鎮四塊厝段３９９號</t>
  </si>
  <si>
    <t>二重高幹10X#3-1，用戶自備線路不良，已告知用戶，請合格水電承裝業改善|到達現場時間2023/02/14 09:05</t>
  </si>
  <si>
    <t>G3301HE41</t>
  </si>
  <si>
    <t>0926835854</t>
  </si>
  <si>
    <t>0984347192</t>
  </si>
  <si>
    <t>C0812502160</t>
  </si>
  <si>
    <t>2023/02/14 09:31:00</t>
  </si>
  <si>
    <t>彰化縣芳苑鄉草漢路漢寶段漢寶國小北側</t>
  </si>
  <si>
    <t>現場查看不是公司線路(草漢153)|到達現場時間2023/02/14 09:53</t>
  </si>
  <si>
    <t>G2012FB76</t>
  </si>
  <si>
    <t>0918469775</t>
  </si>
  <si>
    <t>用戶稱漢寶國小北側，143縣道約0-100KM處，電線垂落至車會勾到的高度，供電正常，僅留手機</t>
  </si>
  <si>
    <t>2023/02/14 09:20:00</t>
  </si>
  <si>
    <t>彰化縣鹿港鎮東昇段１３８６號</t>
  </si>
  <si>
    <t>接頭壓接(溝興57空X5Y4)|到達現場時間2023/02/14 09:43</t>
  </si>
  <si>
    <t>G3122FC98</t>
  </si>
  <si>
    <t>0935771007</t>
  </si>
  <si>
    <t>2023/02/14 08:26:00</t>
  </si>
  <si>
    <t>草埔#22</t>
  </si>
  <si>
    <t>王資斌、黃建儒、葉俊佑、謝竣宇、許承哲</t>
  </si>
  <si>
    <t>草埔#22，停電工作，高壓導線破皮包紮，高壓礙子不良更換，高壓終端被覆罩加裝，線路轉供開關切換|到達現場時間2023/02/14 08:55</t>
  </si>
  <si>
    <t>2023/02/14 09:24:00</t>
  </si>
  <si>
    <t>彰化縣大城鄉東平路２０５號</t>
  </si>
  <si>
    <t>K1279HA28</t>
  </si>
  <si>
    <t>0937553125</t>
  </si>
  <si>
    <t>2023/02/14 09:23:00</t>
  </si>
  <si>
    <t>彰化縣大城鄉東平路１９５號</t>
  </si>
  <si>
    <t>K1278GE47</t>
  </si>
  <si>
    <t>C0812502159</t>
  </si>
  <si>
    <t>2023/02/14 09:22:00</t>
  </si>
  <si>
    <t>彰化縣田尾鄉新生路５０－６號１樓</t>
  </si>
  <si>
    <t>熔絲鏈跳脫，已更換妥。|到達現場時間2023/02/14 09:36</t>
  </si>
  <si>
    <t>K3490FD66</t>
  </si>
  <si>
    <t>0923399705</t>
  </si>
  <si>
    <t>已請水電看過,因待會要出門,希望盡快派人,僅有手機</t>
  </si>
  <si>
    <t>海豐村</t>
  </si>
  <si>
    <t>A0812003615</t>
  </si>
  <si>
    <t>2023/02/14 09:18:00</t>
  </si>
  <si>
    <t>彰化縣伸港鄉工東一路４６號</t>
  </si>
  <si>
    <t>高壓戶廠內設備維護自行停電(G3647HC95)|到達現場時間2023/02/14 09:40</t>
  </si>
  <si>
    <t>G3647HC95</t>
  </si>
  <si>
    <t>04-7989187</t>
  </si>
  <si>
    <t>A0812003614</t>
  </si>
  <si>
    <t>2023/02/14 09:08:00</t>
  </si>
  <si>
    <t>彰化縣溪湖鎮彰水路一段６３３巷１００號（西安段８２８、８２９地號）屋頂</t>
  </si>
  <si>
    <t>A0812003613</t>
  </si>
  <si>
    <t>彰化縣溪湖鎮西安路２３６巷９６號（西安段９６５、９６６地號）屋頂</t>
  </si>
  <si>
    <t>2023/02/14 08:45:00</t>
  </si>
  <si>
    <t>彰化縣二林鎮山寮段１０５－１號</t>
  </si>
  <si>
    <t>盧明信、江易璋、黃佳偉</t>
  </si>
  <si>
    <t>田厝高分#18  IS2N相舉旗，高壓跳線斷，重接妥。懸垂礙子*3只。|到達現場時間2023/02/14 09:13</t>
  </si>
  <si>
    <t>K2192CC13</t>
  </si>
  <si>
    <t>0913976037</t>
  </si>
  <si>
    <t>2023/02/14 08:23:00</t>
  </si>
  <si>
    <t>和美22Y2X6</t>
  </si>
  <si>
    <t>游休變壓器漏油拆除。|到達現場時間2023/02/14 08:43</t>
  </si>
  <si>
    <t>C0812502156</t>
  </si>
  <si>
    <t>2023/02/14 08:16:00</t>
  </si>
  <si>
    <t>彰化縣鹿港鎮頭崙巷１－３６號平房</t>
  </si>
  <si>
    <t>接戶線壓接(番頭23X8)|到達現場時間2023/02/14 08:38</t>
  </si>
  <si>
    <t>G3331AD23</t>
  </si>
  <si>
    <t>0933415156</t>
  </si>
  <si>
    <t>0921711864</t>
  </si>
  <si>
    <t>用戶稱:過年前有報修過經查詢oms:11201002337 【C4】用戶用電超載，自備開關過負荷跳脫，投入後正常。用戶稱已經找水電查看過稱電錶外線進來就有問題，電壓不夠。需先電話聯繫【聯絡電話(二)：0933415156】</t>
  </si>
  <si>
    <t>2023/02/14 08:11:00</t>
  </si>
  <si>
    <t>彰化縣芳苑鄉漢興段３３８地號</t>
  </si>
  <si>
    <t>接頭壓接(漢寶107)|到達現場時間2023/02/14 08:37</t>
  </si>
  <si>
    <t>G1812HE30</t>
  </si>
  <si>
    <t>0958122299</t>
  </si>
  <si>
    <t>F0812002555</t>
  </si>
  <si>
    <t>2023/02/14 08:20:00</t>
  </si>
  <si>
    <t>彰化縣田中鎮同安路３８０巷１８２號３Ｆ</t>
  </si>
  <si>
    <t>測試|到達現場時間2023/02/14 08:20</t>
  </si>
  <si>
    <t>K4676GD90</t>
  </si>
  <si>
    <t>田中鎮</t>
  </si>
  <si>
    <t>三安里</t>
  </si>
  <si>
    <t>2023/02/14 07:46:00</t>
  </si>
  <si>
    <t>彰化縣大城鄉北山路40號</t>
  </si>
  <si>
    <t>東城高幹45X9Y#4  火警未成災。(北山路40號  62-0180-10-3 簷下配管燒損，待用戶支持點改善後施工)|到達現場時間2023/02/14 08:06</t>
  </si>
  <si>
    <t>C0812502155</t>
  </si>
  <si>
    <t>2023/02/14 07:40:00</t>
  </si>
  <si>
    <t>彰化縣大城鄉東城村東平路２５０號</t>
  </si>
  <si>
    <t>大城高幹#104-1  熔絲鏈開關不良更換，送電妥。|到達現場時間2023/02/14 08:06</t>
  </si>
  <si>
    <t>0975423337</t>
  </si>
  <si>
    <t>【聯絡電話(二)：0975423337】 | 2023-02-14 09:24:56 用戶再次報案</t>
  </si>
  <si>
    <t>C0812502154</t>
  </si>
  <si>
    <t>2023/02/14 08:00:00</t>
  </si>
  <si>
    <t>彰化縣福興鄉文昌段２９４地號</t>
  </si>
  <si>
    <t>低壓線脫落綁(新樂237X40Y1)|到達現場時間2023/02/14 08:31</t>
  </si>
  <si>
    <t>G2410GA91</t>
  </si>
  <si>
    <t>0920692767</t>
  </si>
  <si>
    <t>卓先生</t>
  </si>
  <si>
    <t>斷一邊在空中甩，目前供電正常，僅留手機謝謝</t>
  </si>
  <si>
    <t>C0812502153</t>
  </si>
  <si>
    <t>2023/02/14 07:23:00</t>
  </si>
  <si>
    <t>彰化縣福興鄉頂粘街４４３－１３號</t>
  </si>
  <si>
    <t>G2117HD91</t>
  </si>
  <si>
    <t>0982980473</t>
  </si>
  <si>
    <t>報修電號僅供參考，頂粘街４４３－9號，紅綠燈也沒電【聯絡電話(二)：0982980473】|手動併案</t>
  </si>
  <si>
    <t>C0812502152</t>
  </si>
  <si>
    <t>彰化縣福興鄉新生路９９號平房</t>
  </si>
  <si>
    <t>G2119AE67</t>
  </si>
  <si>
    <t>047705001</t>
  </si>
  <si>
    <t>0910707076</t>
  </si>
  <si>
    <t>電壓不穩，已連續瞬跳4次【聯絡電話(二)：(04)7705001】|手動併案</t>
  </si>
  <si>
    <t>C0812502151</t>
  </si>
  <si>
    <t>2023/02/14 07:22:00</t>
  </si>
  <si>
    <t>彰化縣福興鄉福金段４５５地號</t>
  </si>
  <si>
    <t>G2219FB46</t>
  </si>
  <si>
    <t>0935366617</t>
  </si>
  <si>
    <t>047704423</t>
  </si>
  <si>
    <t>【聯絡電話(二)：0935366617】|手動併案</t>
  </si>
  <si>
    <t>A0812003612</t>
  </si>
  <si>
    <t>2023/02/14 07:14:00</t>
  </si>
  <si>
    <t>彰化縣福興鄉頂粘街４４７－３號１樓</t>
  </si>
  <si>
    <t>G2218AC40</t>
  </si>
  <si>
    <t>0989821899</t>
  </si>
  <si>
    <t>C0812502150</t>
  </si>
  <si>
    <t>2023/02/14 07:01:00</t>
  </si>
  <si>
    <t>郭華俊、巫淂彥、</t>
  </si>
  <si>
    <t>二重高幹10X#3-1  交A班處理|到達現場時間2023/02/14 07:16</t>
  </si>
  <si>
    <t>2023/02/14 06:48:00</t>
  </si>
  <si>
    <t>謝漢58支線斷落碰觸LBS開關,拆除高壓支線及LBS開關跳線解開(謝漢40切開,謝漢40投入).|到達現場時間2023/02/14 07:10</t>
  </si>
  <si>
    <t>2023/02/14 06:36:00</t>
  </si>
  <si>
    <t>彰化縣埔心鄉仁和路８０號１樓</t>
  </si>
  <si>
    <t>吳明聰、巫淂彥、蔣議賢、</t>
  </si>
  <si>
    <t>二重高幹#69 高壓礙子紮線脫落綁紮|到達現場時間2023/02/14 06:40</t>
  </si>
  <si>
    <t>G3802AB22</t>
  </si>
  <si>
    <t>048280015</t>
  </si>
  <si>
    <t>二重村</t>
  </si>
  <si>
    <t>2023/02/14 06:25:00</t>
  </si>
  <si>
    <t>彰化縣員林市大饒路１３０號</t>
  </si>
  <si>
    <t>張國建、鍾奈哲、莊欣穎、</t>
  </si>
  <si>
    <t>百果高幹54X#0-1 高壓熔絲鏈開關加裝被覆罩|到達現場時間2023/02/14 06:30</t>
  </si>
  <si>
    <t>K4797FE00</t>
  </si>
  <si>
    <t>048367108</t>
  </si>
  <si>
    <t>2023/02/14 06:27:00</t>
  </si>
  <si>
    <t>東港高幹20X15-1X4</t>
  </si>
  <si>
    <t>東港高幹20X15-1X#4 N相紮線脫落已綁紮妥|到達現場時間2023/02/14 07:00</t>
  </si>
  <si>
    <t>台西高幹9-1Y17</t>
  </si>
  <si>
    <t>台西高幹9-1Y#17 低壓紮線脫落已重新綁紮妥|到達現場時間2023/02/14 06:55</t>
  </si>
  <si>
    <t>C0812502149</t>
  </si>
  <si>
    <t>2023/02/14 06:14:00</t>
  </si>
  <si>
    <t>彰化縣竹塘鄉五庄子段２５５地號</t>
  </si>
  <si>
    <t>五庄高幹#19 熔絲鏈開關不良已更換妥|到達現場時間2023/02/14 06:40</t>
  </si>
  <si>
    <t>K2682AD90</t>
  </si>
  <si>
    <t>0935236296</t>
  </si>
  <si>
    <t>五庄村</t>
  </si>
  <si>
    <t>2023/02/14 05:55:00</t>
  </si>
  <si>
    <t>H14555</t>
  </si>
  <si>
    <t>配電線路系統施工要求書，編號H14555，開關轉供操作及接頭點檢(源埤5Y1切開及源埤23切開)。|到達現場時間2023/02/14 06:30</t>
  </si>
  <si>
    <t>2023/02/14 05:45:00</t>
  </si>
  <si>
    <t>H14548</t>
  </si>
  <si>
    <t>配電線路系統施工要求書，編號H14548，開關轉供操作及接頭點檢(溝草11切開)。|到達現場時間2023/02/14 06:10</t>
  </si>
  <si>
    <t>C0812502148</t>
  </si>
  <si>
    <t>2023/02/14 05:50:00</t>
  </si>
  <si>
    <t>彰化縣大城鄉新光段１３０地號</t>
  </si>
  <si>
    <t>張子元、王振宇</t>
  </si>
  <si>
    <t>四股高分6Y#24 低壓線斷已接妥|到達現場時間2023/02/14 06:15</t>
  </si>
  <si>
    <t>0932134665</t>
  </si>
  <si>
    <t>民眾蔡先生通報電線斷落在路面上，僅留手機</t>
  </si>
  <si>
    <t>2023/02/14 05:48:00</t>
  </si>
  <si>
    <t>六股8</t>
  </si>
  <si>
    <t>樹木靠近高低壓線修剪，已處理妥。（6＊4平方公尺）|到達現場時間2023/02/14 06:09</t>
  </si>
  <si>
    <t>2023/02/14 05:46:00</t>
  </si>
  <si>
    <t>源埤＃6</t>
  </si>
  <si>
    <t>樹木靠近高低壓線修剪，已處理妥。（15＊4平方公尺）|到達現場時間2023/02/14 06:00</t>
  </si>
  <si>
    <t>2023/02/14 05:11:00</t>
  </si>
  <si>
    <t>【N1】經查現場供電正常。|到達現場時間2023/02/14 05:21</t>
  </si>
  <si>
    <t>A0812003611</t>
  </si>
  <si>
    <t>2023/02/14 05:02:00</t>
  </si>
  <si>
    <t>【N1】經查現場供電正常。|到達現場時間2023/02/14 05:20</t>
  </si>
  <si>
    <t>2023/02/14 00:00:00</t>
  </si>
  <si>
    <t>南海1-33、番頭1-51</t>
  </si>
  <si>
    <t>夜間防竊導線巡查。|到達現場時間2023/02/14 00:10</t>
  </si>
  <si>
    <t>草東高幹1~138</t>
  </si>
  <si>
    <t>草東高幹1~138 線路防竊巡視，巡視良好|到達現場時間2023/02/14 00:15</t>
  </si>
  <si>
    <t>C0812502147</t>
  </si>
  <si>
    <t>2023/02/13 23:20:00</t>
  </si>
  <si>
    <t>彰化縣福興鄉中正路２０６號整片路燈不亮</t>
  </si>
  <si>
    <t>鹿巡B班</t>
  </si>
  <si>
    <t>公所路燈總開關跳脫,已請用戶通知公所維護人員前往.|到達現場時間2023/02/13 23:40</t>
  </si>
  <si>
    <t>G2722HC42</t>
  </si>
  <si>
    <t>電號僅供參考，彰化縣福興鄉中正路２０６號整片路燈不亮，僅手機。</t>
  </si>
  <si>
    <t>橋頭村</t>
  </si>
  <si>
    <t>2023/02/14 02:25:00</t>
  </si>
  <si>
    <t>雅果高幹1~56</t>
  </si>
  <si>
    <t>鍾奈哲、莊欣穎、</t>
  </si>
  <si>
    <t>雅果高幹1~56  夜間防竊導線巡查|到達現場時間2023/02/14 02:30</t>
  </si>
  <si>
    <t>C0812502143</t>
  </si>
  <si>
    <t>2023/02/13 20:14:00</t>
  </si>
  <si>
    <t>彰化縣芳苑鄉漢寶園段０００１－０６６２地號</t>
  </si>
  <si>
    <t>【L2】草漢高幹105X#18,連接接戶線接頭燒損，已重新壓接妥。|到達現場時間2023/02/13 21:00</t>
  </si>
  <si>
    <t>G1910FB26</t>
  </si>
  <si>
    <t>0983677352</t>
  </si>
  <si>
    <t>048990120</t>
  </si>
  <si>
    <t>水電查修稱現場送電異常，電壓不穩，170-230之間【聯絡電話(二)：0983677352】</t>
  </si>
  <si>
    <t>2023/02/13 20:05:00</t>
  </si>
  <si>
    <t>彰化縣埔鹽鄉石碑村石埤橋</t>
  </si>
  <si>
    <t>吳明聰郭華俊張國建、巫淂彥蔣議賢鐘培棠、</t>
  </si>
  <si>
    <t>新樂高幹#150 TR 25KVA不出壓更換|到達現場時間2023/02/13 20:35</t>
  </si>
  <si>
    <t>G2508AA00</t>
  </si>
  <si>
    <t>0987393067</t>
  </si>
  <si>
    <t>C0812502142</t>
  </si>
  <si>
    <t>2023/02/13 20:00:00</t>
  </si>
  <si>
    <t>彰化縣員林市靜修路５３號</t>
  </si>
  <si>
    <t>吳明聰、鍾奈哲、莊欣穎、巫淂彥、蔣議賢、</t>
  </si>
  <si>
    <t>西部高幹15空X#2 TR 25KVA不出壓更換|到達現場時間2023/02/13 20:10</t>
  </si>
  <si>
    <t>G4402BB01</t>
  </si>
  <si>
    <t>0908796977</t>
  </si>
  <si>
    <t>已找水電查稱台電欠相，僅手機</t>
  </si>
  <si>
    <t>新生里</t>
  </si>
  <si>
    <t>C0812502141</t>
  </si>
  <si>
    <t>2023/02/13 19:38:00</t>
  </si>
  <si>
    <t>彰化縣芳苑鄉功湖路６５３巷三弄５號２Ｆ</t>
  </si>
  <si>
    <t>王功高幹72X2Y#3 經現場會同用戶，量測供電正常。|到達現場時間2023/02/13 20:30</t>
  </si>
  <si>
    <t>欠110V【聯絡電話(二)：0919726880】</t>
  </si>
  <si>
    <t>C0812502140</t>
  </si>
  <si>
    <t>2023/02/13 19:37:00</t>
  </si>
  <si>
    <t>彰化縣鹿港鎮顏厝巷４６－２號</t>
  </si>
  <si>
    <t>【L4】中性線接頭不良，已重新壓接妥。|到達現場時間2023/02/13 20:03</t>
  </si>
  <si>
    <t>G2727HA79</t>
  </si>
  <si>
    <t>0908492885</t>
  </si>
  <si>
    <t>047782250</t>
  </si>
  <si>
    <t>電號僅供參考，現場倉庫供電電燈都會半小時就閃爍，設備有檢查，另查附近路燈也整片不亮【聯絡電話(二)：0908492885】</t>
  </si>
  <si>
    <t>2023/02/13 18:51:00</t>
  </si>
  <si>
    <t>彰化縣鹿港鎮頂厝巷３４號</t>
  </si>
  <si>
    <t>【L2】頂厝高幹55X#1.連接接戶線接頭燒損，已重新壓接妥。|到達現場時間2023/02/13 20:02</t>
  </si>
  <si>
    <t>G2824EC50</t>
  </si>
  <si>
    <t>0911311827</t>
  </si>
  <si>
    <t>C0812502139</t>
  </si>
  <si>
    <t>2023/02/13 18:36:00</t>
  </si>
  <si>
    <t>彰化縣北斗鎮西德里斗苑路一段４２９巷９號１－２樓</t>
  </si>
  <si>
    <t>【C3】用戶自備開關不良，已告知用戶，請合格電氣承裝業改善。|到達現場時間2023/02/13 19:10</t>
  </si>
  <si>
    <t>K3782EC92</t>
  </si>
  <si>
    <t>0982752010</t>
  </si>
  <si>
    <t>已請用戶扳動總開關後仍無電；同地址有兩表，皆無電</t>
  </si>
  <si>
    <t>西德里</t>
  </si>
  <si>
    <t>2023/02/13 18:11:00</t>
  </si>
  <si>
    <t>彰化縣芳苑鄉草東高幹105X25X#6</t>
  </si>
  <si>
    <t>方建智、張國偉</t>
  </si>
  <si>
    <t>西保高幹33X#3  二次側短路，造成路燈TR熔絲熔斷，FUSE6A*1更換試送電妥。電流3.3A|到達現場時間2023/02/13 18:20</t>
  </si>
  <si>
    <t>里長</t>
  </si>
  <si>
    <t>0953705229</t>
  </si>
  <si>
    <t>許SIR 0937837860報修，回覆里長</t>
  </si>
  <si>
    <t>C0812502138</t>
  </si>
  <si>
    <t>2023/02/13 18:10:00</t>
  </si>
  <si>
    <t>彰化縣大村鄉南一橫巷３－１５號１樓</t>
  </si>
  <si>
    <t>陳坤輝、許承哲</t>
  </si>
  <si>
    <t>大村高幹100-1Y#5 用戶內線問題已會同確認|到達現場時間2023/02/13 18:20</t>
  </si>
  <si>
    <t>G4106HC44</t>
  </si>
  <si>
    <t>048525009</t>
  </si>
  <si>
    <t>0919009705</t>
  </si>
  <si>
    <t>用戶稱找水電檢查發現目前外線接觸不良有時有電，有時無電，懇請單位處理，謝謝。【聯絡電話(二)：(04)8525009】</t>
  </si>
  <si>
    <t>擺塘村</t>
  </si>
  <si>
    <t>C0812502137</t>
  </si>
  <si>
    <t>2023/02/13 18:02:00</t>
  </si>
  <si>
    <t>彰化縣埔鹽鄉石埤段５２６地號</t>
  </si>
  <si>
    <t>新樂高幹#150 同案件11202001267|到達現場時間2023/02/13 17:31</t>
  </si>
  <si>
    <t>0908518021</t>
  </si>
  <si>
    <t>李先生稱今天早上開始停電，包含該電號及兩根交通號誌都無電，處理完成請回復李先生，謝謝。</t>
  </si>
  <si>
    <t>C0812502136</t>
  </si>
  <si>
    <t>2023/02/13 17:32:00</t>
  </si>
  <si>
    <t>接戶線接頭壓接完成|到達現場時間2023/02/13 18:00</t>
  </si>
  <si>
    <t>0921011339</t>
  </si>
  <si>
    <t>【聯絡電話(二)：0921011339】</t>
  </si>
  <si>
    <t>C0812502135</t>
  </si>
  <si>
    <t>2023/02/13 17:29:00</t>
  </si>
  <si>
    <t>彰化縣鹿港鎮民族路３５號前</t>
  </si>
  <si>
    <t>同案件11202001275|到達現場時間2023/02/13 17:35</t>
  </si>
  <si>
    <t>G2723DA23</t>
  </si>
  <si>
    <t>0983709325</t>
  </si>
  <si>
    <t>047763545</t>
  </si>
  <si>
    <t>參考電號，該地址前有線路下垂，擔心車輛經過有危險【聯絡電話(二)：0983709325】</t>
  </si>
  <si>
    <t>中興里</t>
  </si>
  <si>
    <t>C0812502134</t>
  </si>
  <si>
    <t>2023/02/13 17:18:00</t>
  </si>
  <si>
    <t>彰化縣鹿港鎮民族路３０號（詳見備註）</t>
  </si>
  <si>
    <t>該線路非本公司線路已告知員警知悉|到達現場時間2023/02/13 17:25</t>
  </si>
  <si>
    <t>G2723DB4215</t>
  </si>
  <si>
    <t>047772119</t>
  </si>
  <si>
    <t>鄭警官(和興派出所)</t>
  </si>
  <si>
    <t>派出所剛要派員到現場，惠請協助查修，謝謝您。僅願留一線電話</t>
  </si>
  <si>
    <t>景福里</t>
  </si>
  <si>
    <t>C0812502133</t>
  </si>
  <si>
    <t>2023/02/13 17:14:00</t>
  </si>
  <si>
    <t>用戶來電通知明日再派員修復|到達現場時間2023/02/13 17:20</t>
  </si>
  <si>
    <t>047701431</t>
  </si>
  <si>
    <t>【聯絡電話(二)：(04)7701431】需回復用戶</t>
  </si>
  <si>
    <t>C0812502128</t>
  </si>
  <si>
    <t>2023/02/13 15:59:00</t>
  </si>
  <si>
    <t>彰化縣花壇鄉大嶺巷４號</t>
  </si>
  <si>
    <t>用戶自備開關不良。|到達現場時間2023/02/13 16:25</t>
  </si>
  <si>
    <t>G4319FD66</t>
  </si>
  <si>
    <t>047868043</t>
  </si>
  <si>
    <t>220V有電，110V無電。僅留手機。</t>
  </si>
  <si>
    <t>岩竹村</t>
  </si>
  <si>
    <t>2023/02/13 15:46:00</t>
  </si>
  <si>
    <t>彰化縣溪湖鎮銀錠路１２０號</t>
  </si>
  <si>
    <t>二重高幹20Y#5-1 高供用戶轉供後電壓偏低(HW12021301)，請DD調高主變(9J21)TAP後，供電已恢復正常|到達現場時間2023/02/13 16:05</t>
  </si>
  <si>
    <t>G3400FE1992</t>
  </si>
  <si>
    <t>0933471140</t>
  </si>
  <si>
    <t>0937273559</t>
  </si>
  <si>
    <t>東溪里</t>
  </si>
  <si>
    <t>2023/02/13 15:41:00</t>
  </si>
  <si>
    <t>彰化縣芳苑鄉漢寶園段５１－４１地號</t>
  </si>
  <si>
    <t>G03 變壓器異聲噪音</t>
  </si>
  <si>
    <t>方建智、張國偉、江易璋</t>
  </si>
  <si>
    <t>崙腳高幹73Y22X#2 熔絲鏈開關不良更換，試送電妥。|到達現場時間2023/02/13 16:06</t>
  </si>
  <si>
    <t>G1706GA78</t>
  </si>
  <si>
    <t>0928947363</t>
  </si>
  <si>
    <t>0963660828</t>
  </si>
  <si>
    <t>2023/02/13 15:35:00</t>
  </si>
  <si>
    <t>彰化縣二林鎮趙甲段４７３號之１０４地號</t>
  </si>
  <si>
    <t>涂俊雄 、游翊盛</t>
  </si>
  <si>
    <t>中和高分11X23X#7  接戶線接點不良重置妥，已告知用戶。|到達現場時間2023/02/13 16:05</t>
  </si>
  <si>
    <t>K2293CE20</t>
  </si>
  <si>
    <t>0933445051</t>
  </si>
  <si>
    <t>2023/02/13 15:13:00</t>
  </si>
  <si>
    <t>彰化縣二林鎮舊趙甲段６－２６地號</t>
  </si>
  <si>
    <t>中和高分11X23X#7  接戶線接點不良重置妥，已告知用戶。|到達現場時間2023/02/13 15:42</t>
  </si>
  <si>
    <t>C0812502121</t>
  </si>
  <si>
    <t>2023/02/13 14:51:00</t>
  </si>
  <si>
    <t>彰化縣福興鄉文昌段永平高幹７２Ｙ３／座標Ｇ２６１１ＣＥ３９</t>
  </si>
  <si>
    <t>【M2】電表底座燒損，由用戶自理，另報再封印。|到達現場時間2023/02/13 15:25</t>
  </si>
  <si>
    <t>G2612BA40</t>
  </si>
  <si>
    <t>0928668522</t>
  </si>
  <si>
    <t>桿號永平高幹72Y3/座標G2611CE39、僅此戶無電/福聯預拌水泥土場附近</t>
  </si>
  <si>
    <t>C0812502118</t>
  </si>
  <si>
    <t>2023/02/13 14:35:00</t>
  </si>
  <si>
    <t>彰化縣埔鹽鄉番金路桿號：新樂高幹１５０（圖號座標：Ｇ２５０８ＡＡ００）</t>
  </si>
  <si>
    <t>新樂高幹#150 T.R(25KVA)不出壓，轉交C班處理|到達現場時間2023/02/13 17:30</t>
  </si>
  <si>
    <t>G2508CB85</t>
  </si>
  <si>
    <t>參考電號，號誌維護人員稱 因壓降導致路口號誌不亮及閃爍，桿號：新樂高幹150(圖號座標：g2508aa00)，要求查修，煩請協處，謝謝。僅留手機</t>
  </si>
  <si>
    <t>2023/02/13 14:02:00</t>
  </si>
  <si>
    <t>彰化縣大村鄉南勢村南一橫巷３－１９號１樓</t>
  </si>
  <si>
    <t>變壓器逾齡吊換</t>
  </si>
  <si>
    <t>陳坤輝、許承哲、曾阿加、陳諺暐</t>
  </si>
  <si>
    <t>大村高幹100-1Y#4 變壓器逾齡吊換25KVA*1|到達現場時間2023/02/13 14:04</t>
  </si>
  <si>
    <t>2023/02/13 13:38:00</t>
  </si>
  <si>
    <t>彰化縣芳苑鄉上林段１９６地號</t>
  </si>
  <si>
    <t>黃佳偉、張佑丞</t>
  </si>
  <si>
    <t>路上高幹100X#5  接戶線接點不良重置妥，已告知用戶。|到達現場時間2023/02/13 14:05</t>
  </si>
  <si>
    <t>K1485EC50</t>
  </si>
  <si>
    <t>0937248038</t>
  </si>
  <si>
    <t>0919733083</t>
  </si>
  <si>
    <t>P0012035089</t>
  </si>
  <si>
    <t>2023/02/13 13:25:00</t>
  </si>
  <si>
    <t>G2722BC3020</t>
  </si>
  <si>
    <t>已取下塑膠袋.非本公司線路.已告知用戶知悉|到達現場時間2023/02/13 14:00</t>
  </si>
  <si>
    <t>陳柏淞</t>
  </si>
  <si>
    <t>0981511935</t>
  </si>
  <si>
    <t>塑膠袋纏在電線上</t>
  </si>
  <si>
    <t>2023/02/13 12:53:00</t>
  </si>
  <si>
    <t>彰化縣埤頭鄉振興段３９２號</t>
  </si>
  <si>
    <t>I01 電表火花冒煙</t>
  </si>
  <si>
    <t>盧明信、王紹</t>
  </si>
  <si>
    <t>路合高幹64Y10Z#10  用戶進屋線不良，已告知用戶，請合格電氣承裝業改善。(車不可到)|到達現場時間2023/02/13 13:25</t>
  </si>
  <si>
    <t>K3181AC33</t>
  </si>
  <si>
    <t>'0923633560</t>
  </si>
  <si>
    <t>2023/02/13 12:50:00</t>
  </si>
  <si>
    <t>彰化縣大城鄉上興段１３２３號</t>
  </si>
  <si>
    <t>頂山高分53Y#3  接戶線接點不良重置妥，已告知用戶。|到達現場時間2023/02/13 13:20</t>
  </si>
  <si>
    <t>K1376HD41</t>
  </si>
  <si>
    <t>0972861189</t>
  </si>
  <si>
    <t>2023/02/13 12:49:00</t>
  </si>
  <si>
    <t>王功高幹106X#34 接戶線接點不良重置妥，已告知用戶。|到達現場時間2023/02/13 13:13</t>
  </si>
  <si>
    <t>0970292123</t>
  </si>
  <si>
    <t>2023/02/13 12:47:00</t>
  </si>
  <si>
    <t>彰化縣二林鎮萬合段１９地號</t>
  </si>
  <si>
    <t>胡厝高幹114Y26Y2X#7  用戶進屋線不良，已告知用戶，請合格電氣承裝業改善。|到達現場時間2023/02/13 13:35</t>
  </si>
  <si>
    <t>K2595CA29</t>
  </si>
  <si>
    <t>0937766836</t>
  </si>
  <si>
    <t>2023/02/13 12:39:00</t>
  </si>
  <si>
    <t>彰化縣大城鄉和寮段１１８５地號</t>
  </si>
  <si>
    <t>西城高幹#42   經會同用戶實測電壓正常。8943902|到達現場時間2023/02/13 13:06</t>
  </si>
  <si>
    <t>K1180ED10</t>
  </si>
  <si>
    <t>2023/02/13 12:37:00</t>
  </si>
  <si>
    <t>彰化縣芳苑鄉芳頂段０１６６－００００地號</t>
  </si>
  <si>
    <t>頂部高幹30X#2  接戶線接點不良重置妥，已告知用戶。|到達現場時間2023/02/13 13:05</t>
  </si>
  <si>
    <t>'0972310565</t>
  </si>
  <si>
    <t>2023/02/13 12:35:00</t>
  </si>
  <si>
    <t>彰化縣芳苑鄉芳榮段４１９地號</t>
  </si>
  <si>
    <t>新街高幹7-1X21Y#8 接戶點量測正常，表箱內有鳥巢，表後線燒損斷線，已告知水電宏昌。|到達現場時間2023/02/13 13:06</t>
  </si>
  <si>
    <t>K1286EC41</t>
  </si>
  <si>
    <t>水電宏昌</t>
  </si>
  <si>
    <t>2023/02/13 12:34:00</t>
  </si>
  <si>
    <t>彰化縣大城鄉臺西段４０５地號</t>
  </si>
  <si>
    <t>台西高幹33Y11X#1  接頭不良已復舊妥，用電正常！|到達現場時間2023/02/13 12:55</t>
  </si>
  <si>
    <t>K0678GA25</t>
  </si>
  <si>
    <t>0910313834</t>
  </si>
  <si>
    <t>2023/02/13 12:30:00</t>
  </si>
  <si>
    <t>彰化縣二林鎮東興里至誠街１５１號１－３Ｆ</t>
  </si>
  <si>
    <t>東興高幹25X#11  接戶線接點不良重置妥，已告知用戶。|到達現場時間2023/02/13 13:00</t>
  </si>
  <si>
    <t>K2087AA29</t>
  </si>
  <si>
    <t>東興里</t>
  </si>
  <si>
    <t>2023/02/13 12:21:00</t>
  </si>
  <si>
    <t>彰化縣二林鎮香田段２３地號</t>
  </si>
  <si>
    <t>外竹高分#3  經查現場供電正常。|到達現場時間2023/02/13 12:55</t>
  </si>
  <si>
    <t>K1983FA53</t>
  </si>
  <si>
    <t>0935600209</t>
  </si>
  <si>
    <t>2023/02/13 12:20:00</t>
  </si>
  <si>
    <t>彰化縣竹塘鄉面前厝段２９５－１３地號</t>
  </si>
  <si>
    <t>竹塘高幹71X17Z#3   用戶自備電纜不良，已告知用戶，請合格電氣承裝業改善。|到達現場時間2023/02/13 12:53</t>
  </si>
  <si>
    <t>K2486AA46</t>
  </si>
  <si>
    <t>0932546120</t>
  </si>
  <si>
    <t>C0812502107</t>
  </si>
  <si>
    <t>2023/02/13 12:13:00</t>
  </si>
  <si>
    <t>彰化縣二林鎮萬合里金城巷２號</t>
  </si>
  <si>
    <t>涂俊雄 、游翊盛、江易璋、盧定瑋</t>
  </si>
  <si>
    <t>下萬合高分6Y28X3  密封變壓器漏油50KVA更換1具，送電妥。|到達現場時間2023/02/13 12:50</t>
  </si>
  <si>
    <t>K2493AC24</t>
  </si>
  <si>
    <t>0911760354</t>
  </si>
  <si>
    <t>用戶稱桿號:下萬合高分6Y28X3X6，座標:K2493AC24，桿上變壓器漏油，目前供電正常，僅留手機</t>
  </si>
  <si>
    <t>C0812502106</t>
  </si>
  <si>
    <t>2023/02/13 12:12:00</t>
  </si>
  <si>
    <t>彰化縣二林鎮丈八斗段２４０－３地號</t>
  </si>
  <si>
    <t>西斗高幹29X#9   接戶線接點不良重置妥，已告知用戶。|到達現場時間2023/02/13 12:50</t>
  </si>
  <si>
    <t>K2388FD20</t>
  </si>
  <si>
    <t>0928361048</t>
  </si>
  <si>
    <t>048903801</t>
  </si>
  <si>
    <t>用戶稱:外線沒有過電(04)8903801，【聯絡電話(二)：0928361048】</t>
  </si>
  <si>
    <t>C0812502103</t>
  </si>
  <si>
    <t>2023/02/13 11:56:00</t>
  </si>
  <si>
    <t>彰化縣埔鹽鄉角樹村員鹿路１段３－８號１樓</t>
  </si>
  <si>
    <t>謝竣宇、楊沛偉、曾阿加</t>
  </si>
  <si>
    <t>部仔高幹100Y#13  中性線接頭壓接處理|到達現場時間2023/02/13 15:10</t>
  </si>
  <si>
    <t>G3107HB38</t>
  </si>
  <si>
    <t>0932546685</t>
  </si>
  <si>
    <t>施先生-水電</t>
  </si>
  <si>
    <t>水電已查修過，僅留單一電話</t>
  </si>
  <si>
    <t>埔南村</t>
  </si>
  <si>
    <t>2023/02/13 11:53:00</t>
  </si>
  <si>
    <t>彰化縣溪湖鎮東寮段１５４地號</t>
  </si>
  <si>
    <t>東寮高幹25Y#7左3左低1 低壓線遭工程車挖斷，弛調接續復舊|到達現場時間2023/02/13 14:05</t>
  </si>
  <si>
    <t>G3303AD87</t>
  </si>
  <si>
    <t>048858485</t>
  </si>
  <si>
    <t>0939947755</t>
  </si>
  <si>
    <t>2023/02/13 11:36:00</t>
  </si>
  <si>
    <t>彰化縣彰化市西興東路４１號</t>
  </si>
  <si>
    <t>1.接戶點量測正常。 2.用戶(徐先生:7618831)反映精誠路21巷1號配電室因上方自來水漏水可以積水，現場處理妥。 3.G4024GB69之50KVATR漏油安排2/14日更換，事先停電通知用戶。|到達現場時間2023/02/13 13:50</t>
  </si>
  <si>
    <t>G3927GC56</t>
  </si>
  <si>
    <t>0931606586</t>
  </si>
  <si>
    <t>周先生</t>
  </si>
  <si>
    <t>C0812502101</t>
  </si>
  <si>
    <t>2023/02/13 11:27:00</t>
  </si>
  <si>
    <t>彰化縣彰化市長順街６４巷１１－４號</t>
  </si>
  <si>
    <t>1.電錶開封查修為表前用戶自備線路不良，已請用戶通知 電氣承裝業改善。 2.G4528BA30-J41、G4528CA16-J11、J14配電設備點檢及裝設故障指示器共9只。|到達現場時間2023/02/13 13:40</t>
  </si>
  <si>
    <t>G4129HC49</t>
  </si>
  <si>
    <t>047223221</t>
  </si>
  <si>
    <t>嚴先生</t>
  </si>
  <si>
    <t>0916908777</t>
  </si>
  <si>
    <t>用戶稱找水電檢查，表示線路一條有電一條沒電，惠請卓處，謝謝【聯絡電話(二)：(04)7223221】</t>
  </si>
  <si>
    <t>2023/02/13 11:21:00</t>
  </si>
  <si>
    <t>彰化縣芳苑鄉永興高幹29X#1低1</t>
  </si>
  <si>
    <t>協助線路課建桿</t>
  </si>
  <si>
    <t>永興高幹29X#1低1  協助線路課建桿。|到達現場時間2023/02/13 11:45</t>
  </si>
  <si>
    <t>2023/02/13 11:11:00</t>
  </si>
  <si>
    <t>彰化縣大城鄉台山段６７８地號</t>
  </si>
  <si>
    <t>東港高幹20X#4  接戶線接點不良重置妥，已告知用戶。(車不可)|到達現場時間2023/02/13 11:35</t>
  </si>
  <si>
    <t>K1178DA74</t>
  </si>
  <si>
    <t>048942530</t>
  </si>
  <si>
    <t>吳佳陽村長</t>
  </si>
  <si>
    <t>2023/02/13 11:07:00</t>
  </si>
  <si>
    <t>芳街高幹41Y14Y#9  N 項接頭不良，重接妥，已告知用戶。|到達現場時間2023/02/13 11:20</t>
  </si>
  <si>
    <t>C0812502096</t>
  </si>
  <si>
    <t>2023/02/13 10:42:00</t>
  </si>
  <si>
    <t>彰化縣竹塘鄉竹林段１２７２地號</t>
  </si>
  <si>
    <t>頂崙高分#29  接戶線接點不良重置妥，已告知用戶。(已更改表格二--原頂崙高分#8)|到達現場時間2023/02/13 11:12</t>
  </si>
  <si>
    <t>K2277EC29</t>
  </si>
  <si>
    <t>0921711634</t>
  </si>
  <si>
    <t>0921711613</t>
  </si>
  <si>
    <t>表前開關無電【聯絡電話(二)：0921711634】</t>
  </si>
  <si>
    <t>土庫村</t>
  </si>
  <si>
    <t>2023/02/13 10:31:00</t>
  </si>
  <si>
    <t>頂番32</t>
  </si>
  <si>
    <t>高壓導線破皮包紮完成|到達現場時間2023/02/13 10:50</t>
  </si>
  <si>
    <t>C0812502094</t>
  </si>
  <si>
    <t>2023/02/13 10:27:00</t>
  </si>
  <si>
    <t>彰化縣芳苑鄉王功段１６００地號／養殖用電</t>
  </si>
  <si>
    <t>G1406CA6634引上桿  Tr二次側鋁接頭接頭不良重壓處理妥。H189*6|到達現場時間2023/02/13 10:50</t>
  </si>
  <si>
    <t>G1406CA6634</t>
  </si>
  <si>
    <t>0911111470</t>
  </si>
  <si>
    <t>【聯絡電話(二)：0911111470】養殖用電，電源端量測三相欠相，疑外線氧化</t>
  </si>
  <si>
    <t>C0812502093</t>
  </si>
  <si>
    <t>2023/02/13 10:12:00</t>
  </si>
  <si>
    <t>彰化縣彰化市四維路８９巷６２號１－２樓</t>
  </si>
  <si>
    <t>H01 開關箱被撞</t>
  </si>
  <si>
    <t>林維卿、陳彥廷</t>
  </si>
  <si>
    <t>經與通報用戶現勘，配電設備無受損。|到達現場時間2023/02/13 10:40</t>
  </si>
  <si>
    <t>G3925GA84</t>
  </si>
  <si>
    <t>0988358026</t>
  </si>
  <si>
    <t>047523858</t>
  </si>
  <si>
    <t>參考電號/張小姐稱:自撞變電箱 撞到護欄/提供座標:G3924 GE76【聯絡電話(二)：0988358026】</t>
  </si>
  <si>
    <t>南瑤里</t>
  </si>
  <si>
    <t>2023/02/13 10:06:00</t>
  </si>
  <si>
    <t>彰化縣二林鎮二林段７０號之１１８地號</t>
  </si>
  <si>
    <t>北平高幹48X#2  接戶點短路重置妥，已會同用戶。|到達現場時間2023/02/13 10:35</t>
  </si>
  <si>
    <t>K1892GB78</t>
  </si>
  <si>
    <t>0963178742</t>
  </si>
  <si>
    <t>0934291579</t>
  </si>
  <si>
    <t>C0812502092</t>
  </si>
  <si>
    <t>2023/02/13 10:03:00</t>
  </si>
  <si>
    <t>彰化縣永靖鄉長壽巷１１號</t>
  </si>
  <si>
    <t>永靖區值班、</t>
  </si>
  <si>
    <t>【C5】用戶電表箱腐蝕不良，已告知用戶，請合格電氣承裝業改善。|到達現場時間2023/02/13 10:17</t>
  </si>
  <si>
    <t>K4394CB20</t>
  </si>
  <si>
    <t>0958218158</t>
  </si>
  <si>
    <t>048349703</t>
  </si>
  <si>
    <t>洪先生稱電表掉在地上,玻璃破掉且電表不動了,且因為要裝潢,裝修師傅又將線剪斷,目前無電,洪先生人在鹿港,請先電聯約時間【聯絡電話(二)：0958218158】</t>
  </si>
  <si>
    <t>東寧村</t>
  </si>
  <si>
    <t>2023/02/13 09:49:00</t>
  </si>
  <si>
    <t>彰化縣彰化市全福街43號</t>
  </si>
  <si>
    <t>電錶開封量測正常，用戶內線設備問題造成電燈閃爍，已告知用戶請合格電氣承裝業改善。|到達現場時間2023/02/13 11:00</t>
  </si>
  <si>
    <t>G4228CE40</t>
  </si>
  <si>
    <t>0966657272</t>
  </si>
  <si>
    <t>陸小姐</t>
  </si>
  <si>
    <t>和調里</t>
  </si>
  <si>
    <t>2023/02/13 09:47:00</t>
  </si>
  <si>
    <t>彰化縣大城鄉美豐段６７６地號</t>
  </si>
  <si>
    <t>芳苑鄉順元路(台17線)配電場  樹木修剪/接戶線破皮接續不良，重置妥。(車不可到)|到達現場時間2023/02/13 10:17</t>
  </si>
  <si>
    <t>K0985HE68</t>
  </si>
  <si>
    <t>0937250545</t>
  </si>
  <si>
    <t>C0812502091</t>
  </si>
  <si>
    <t>彰化縣福興鄉永豐段１０５４地號</t>
  </si>
  <si>
    <t>【C3】用戶自備開關不良，已告知用戶，請合格電氣承裝業改善。|到達現場時間2023/02/13 10:00</t>
  </si>
  <si>
    <t>G2917DA28</t>
  </si>
  <si>
    <t>稱換表之後,水電說電壓較低,到之前先電聯用戶,僅手機.</t>
  </si>
  <si>
    <t>2023/02/13 09:27:00</t>
  </si>
  <si>
    <t>彰化縣芳苑鄉芳墘段１２５０－１地號</t>
  </si>
  <si>
    <t>維護工作(鐵配件更換)車不可 全伸出</t>
  </si>
  <si>
    <t>盧明信、王紹、黃佳偉、張佑丞</t>
  </si>
  <si>
    <t>芳苑鄉芳漢路配電場  永興高幹#29低2  全伸出，鐵配件更換。( 車不可)|到達現場時間2023/02/13 10:10</t>
  </si>
  <si>
    <t>K1396AE94</t>
  </si>
  <si>
    <t>0805660397</t>
  </si>
  <si>
    <t>C0812502090</t>
  </si>
  <si>
    <t>2023/02/13 09:37:00</t>
  </si>
  <si>
    <t>彰化縣埤頭鄉東環路三段７５０號，資源回收廠門口</t>
  </si>
  <si>
    <t>庄子高幹2-1  低壓AB相斷線，重接妥。|到達現場時間2023/02/13 10:00</t>
  </si>
  <si>
    <t>K3189AB82</t>
  </si>
  <si>
    <t>0912324974</t>
  </si>
  <si>
    <t>048920105</t>
  </si>
  <si>
    <t>用戶稱大貨車勾掉電線,未發現有停電【聯絡電話(二)：0912324974】</t>
  </si>
  <si>
    <t>興農村</t>
  </si>
  <si>
    <t>2023/02/13 09:24:00</t>
  </si>
  <si>
    <t>彰化縣芳苑鄉新興巷１９號</t>
  </si>
  <si>
    <t>方建智、張國偉、盧定瑋</t>
  </si>
  <si>
    <t>建平高幹#48  熔絲鏈開關不良更換，試送電妥。|到達現場時間2023/02/13 09:55</t>
  </si>
  <si>
    <t>G2203CE16</t>
  </si>
  <si>
    <t>0988121481</t>
  </si>
  <si>
    <t>C0812502087</t>
  </si>
  <si>
    <t>2023/02/13 09:17:00</t>
  </si>
  <si>
    <t>彰化縣鹿港鎮永安段９６０號</t>
  </si>
  <si>
    <t>低壓導線脫落綁紮完成|到達現場時間2023/02/13 09:40</t>
  </si>
  <si>
    <t>G3027GB68</t>
  </si>
  <si>
    <t>047783451</t>
  </si>
  <si>
    <t>有2條電線垂下,稱在此電號附近,有一個陸橋附近的修車廠附近,僅有市話</t>
  </si>
  <si>
    <t>C0812502084</t>
  </si>
  <si>
    <t>2023/02/13 09:01:00</t>
  </si>
  <si>
    <t>彰化縣彰化市公園路一段２３７巷１８號旁</t>
  </si>
  <si>
    <t>1.公園路一段２３７巷１８號旁卦山高幹#57現勘樹木鄰近電力線，已請樹修包商安排2/14日優先辦理修剪。 2.彰南路二段74巷8號接戶點外牆破裂勘查。 3.公園路一段217號(歐香家園)配合管委會、里長(215-3號4F用戶)配電室點檢G4127FB35-U並加裝J22故障指示器3只。|到達現場時間2023/02/13 09:30</t>
  </si>
  <si>
    <t>G4127GC37</t>
  </si>
  <si>
    <t>047261722</t>
  </si>
  <si>
    <t>同先生</t>
  </si>
  <si>
    <t>電線纏繞榕樹(目前供電正常)，榕樹為公家單位營屬，通報人邱里長04-724 1034 / 0952-466 282【聯絡電話周先生：(04)7261722】</t>
  </si>
  <si>
    <t>卦山里</t>
  </si>
  <si>
    <t>C0812502083</t>
  </si>
  <si>
    <t>2023/02/13 08:58:00</t>
  </si>
  <si>
    <t>彰化縣福興鄉福興路１０８號</t>
  </si>
  <si>
    <t>用戶來電稱自行修復妥|到達現場時間2023/02/13 09:00</t>
  </si>
  <si>
    <t>G2621AB84</t>
  </si>
  <si>
    <t>0911661516</t>
  </si>
  <si>
    <t>黃先生稱電燈持續閃爍，目前電很微弱，僅留手機</t>
  </si>
  <si>
    <t>2023/02/13 08:43:00</t>
  </si>
  <si>
    <t>彰化縣芳苑鄉溝子墘段１５８號</t>
  </si>
  <si>
    <t>興海高幹140Y#8  (興海140y7) 接戶點接頭重置 ，線架更換妥。 已測試有電。|到達現場時間2023/02/13 09:10</t>
  </si>
  <si>
    <t>0911637167</t>
  </si>
  <si>
    <t>2023/02/13 08:38:00</t>
  </si>
  <si>
    <t>彰化縣員林市圳南段６８４地號</t>
  </si>
  <si>
    <t>東山高幹33Y#16已會同用戶查看，後續請線巡人員令與用戶聯絡排定停電時間更換|到達現場時間2023/02/13 08:45</t>
  </si>
  <si>
    <t>劉小姐</t>
  </si>
  <si>
    <t>2023/02/13 08:33:00</t>
  </si>
  <si>
    <t>彰化縣鹿港鎮南勢段１１７地號</t>
  </si>
  <si>
    <t>南勢48x3.接戶線弛調並壓接完成|到達現場時間2023/02/13 08:55</t>
  </si>
  <si>
    <t>0937433573</t>
  </si>
  <si>
    <t>2023/02/13 08:23:00</t>
  </si>
  <si>
    <t>彰化縣溪湖鎮平和里員鹿路三段６９號１－４Ｆ</t>
  </si>
  <si>
    <t>G3201HC43 (溪湖鎮農會地下室) 開關操作，饋線轉供|到達現場時間2023/02/13 10:10</t>
  </si>
  <si>
    <t>G3201HC43</t>
  </si>
  <si>
    <t>0928938382</t>
  </si>
  <si>
    <t>平和里</t>
  </si>
  <si>
    <t>C0812502080</t>
  </si>
  <si>
    <t>2023/02/13 08:18:00</t>
  </si>
  <si>
    <t>彰化縣鹿港鎮海埔厝段，桿號：水產分３Ｘ１，Ｇ２８２９ＡＡ１５</t>
  </si>
  <si>
    <t>用戶開關不良致變壓器跳脫.排除後送電正常|到達現場時間2023/02/13 08:40</t>
  </si>
  <si>
    <t>G2729HA92</t>
  </si>
  <si>
    <t>0919703438</t>
  </si>
  <si>
    <t>參考電號,用戶稱此電桿有熔絲鏈斷掉,僅留手機</t>
  </si>
  <si>
    <t>C0812502079</t>
  </si>
  <si>
    <t>彰化縣和美鎮彰新路三段１２４號一樓</t>
  </si>
  <si>
    <t>4C22接戶線NA相斷重接復舊妥。|到達現場時間2023/02/13 09:20</t>
  </si>
  <si>
    <t>G3934BC32</t>
  </si>
  <si>
    <t>047621553</t>
  </si>
  <si>
    <t>葉源順</t>
  </si>
  <si>
    <t>0910151792</t>
  </si>
  <si>
    <t>用戶稱:台電4條線路其中有白線疑似斷掉，用戶稱今天有在家不然就要等到下周一。用戶稱使用吹風機跟洗衣機都會電燈閃爍【聯絡電話(二)：(04)7621553】</t>
  </si>
  <si>
    <t>2023/02/13 08:15:00</t>
  </si>
  <si>
    <t>彰化縣鹿港鎮工業東三路１２號</t>
  </si>
  <si>
    <t>高供用戶設備不良致分界點跳脫.自行修復後送電正常|到達現場時間2023/02/13 08:45</t>
  </si>
  <si>
    <t>G2328FD61</t>
  </si>
  <si>
    <t>彰化縣鹿港鎮彰濱五路二段２７７巷５８弄４２號１樓</t>
  </si>
  <si>
    <t>G2527DB04</t>
  </si>
  <si>
    <t>C0812502078</t>
  </si>
  <si>
    <t>2023/02/13 08:06:00</t>
  </si>
  <si>
    <t>彰化縣田尾鄉田崙段３２５地號</t>
  </si>
  <si>
    <t>【C3】用戶自備開關不良，已告知用戶，請合格電氣承裝業改善。|到達現場時間2023/02/13 08:31</t>
  </si>
  <si>
    <t>K3987AD41</t>
  </si>
  <si>
    <t>稱量電表有電,但外線沒電,疑似有一條線有短路,僅有手機</t>
  </si>
  <si>
    <t>田尾村</t>
  </si>
  <si>
    <t>C0812502077</t>
  </si>
  <si>
    <t>2023/02/13 08:04:00</t>
  </si>
  <si>
    <t>彰化縣鹿港鎮永安段１１５地號</t>
  </si>
  <si>
    <t>【C4】用戶用電超載，自備開關過負荷跳脫，投入後正常。|到達現場時間2023/02/13 08:30</t>
  </si>
  <si>
    <t>G3028GC10</t>
  </si>
  <si>
    <t>0937787479</t>
  </si>
  <si>
    <t>047754043</t>
  </si>
  <si>
    <t>三聖宮廟附近，抽水車無法使用【聯絡電話(二)：0937787479】</t>
  </si>
  <si>
    <t>C0812502076</t>
  </si>
  <si>
    <t>2023/02/13 08:00:00</t>
  </si>
  <si>
    <t>彰化縣芳苑鄉路興段８１地號</t>
  </si>
  <si>
    <t>涂俊雄 、游翊盛、張佑丞</t>
  </si>
  <si>
    <t>路上高幹#109  經查現場供電正常。表相不良已通知用戶改善。0919733083|到達現場時間2023/02/13 08:30</t>
  </si>
  <si>
    <t>K1485AB96</t>
  </si>
  <si>
    <t>報修現場電號64-4409-47，謝先生稱外線沒電，,急需灌溉,懇請盡快,僅留手機 0919733083</t>
  </si>
  <si>
    <t>C0812502075</t>
  </si>
  <si>
    <t>彰化縣溪湖鎮新厝館段９６－４地號</t>
  </si>
  <si>
    <t>謝竣宇、楊沛偉</t>
  </si>
  <si>
    <t>湳底高幹94Z15X#5低1右低1 導線失竊已報警，後續設計請包商復舊(GE906)|到達現場時間2023/02/13 08:40</t>
  </si>
  <si>
    <t>K3393FD18</t>
  </si>
  <si>
    <t>0920686877</t>
  </si>
  <si>
    <t>報修現場電號56-56-69-20，疑似電線被剪斷,急需灌溉,懇請盡快,僅留手機0920686877</t>
  </si>
  <si>
    <t>番婆里</t>
  </si>
  <si>
    <t>2023/02/13 06:45:00</t>
  </si>
  <si>
    <t>配合要求書HW021302饋線轉供，開關操作|到達現場時間2023/02/13 06:45</t>
  </si>
  <si>
    <t>2023/02/13 06:35:00</t>
  </si>
  <si>
    <t>G2428AD11</t>
  </si>
  <si>
    <t>配合要求書HW021302饋線轉供，開關操作|到達現場時間2023/02/13 06:35</t>
  </si>
  <si>
    <t>C0812502074</t>
  </si>
  <si>
    <t>2023/02/13 06:58:00</t>
  </si>
  <si>
    <t>彰化縣芳苑鄉溝仔墘段５６４地號</t>
  </si>
  <si>
    <t>顏銘宏、魏民羽</t>
  </si>
  <si>
    <t>芳興高幹90X#5，熔絲熔斷，己更換送電妥。|到達現場時間2023/02/13 07:05</t>
  </si>
  <si>
    <t>K1495BE90</t>
  </si>
  <si>
    <t>0913060506</t>
  </si>
  <si>
    <t>110有電、220無電，無備用電話。請先電聯用戶，謝謝。</t>
  </si>
  <si>
    <t>2023/02/13 00:00:00</t>
  </si>
  <si>
    <t>竹園35-50</t>
  </si>
  <si>
    <t>配電線路設備夜間防竊巡視|到達現場時間2023/02/13 00:00</t>
  </si>
  <si>
    <t>W0806012603</t>
  </si>
  <si>
    <t>彰化縣田中鎮三民路１２５號１樓</t>
  </si>
  <si>
    <t>處理妥|到達現場時間2023/02/13 06:55</t>
  </si>
  <si>
    <t>K4381HB88</t>
  </si>
  <si>
    <t>0936493377先生</t>
  </si>
  <si>
    <t>0936493377</t>
  </si>
  <si>
    <t>三民里</t>
  </si>
  <si>
    <t>2023/02/13 06:30:00</t>
  </si>
  <si>
    <t>K1687HB70 路上高幹26X#1-1</t>
  </si>
  <si>
    <t>呂漢堂、林楷諺、廖錦祥、劉記瑜</t>
  </si>
  <si>
    <t>路上高幹26X#1~路上高幹26X#4，高壓防護線管游活電休拆|到達現場時間2023/02/13 06:32</t>
  </si>
  <si>
    <t>2023/02/13 05:54:00</t>
  </si>
  <si>
    <t>葉宗儒、紀伯翰</t>
  </si>
  <si>
    <t>1.渡橋#1~#64線路巡視 及路燈白放巡查。 2.渡橋#52Z8 軸型礙子鬆脫綁紮、接頭包紮。|到達現場時間2023/02/13 06:35</t>
  </si>
  <si>
    <t>2023/02/13 05:53:00</t>
  </si>
  <si>
    <t>1.寶部二高分＃6Y1 蔓藤清除  2.寶部＃32 接戶線游休拆除3Cu22+1C8Pv(7M)。|到達現場時間2023/02/13 06:17</t>
  </si>
  <si>
    <t>2023/02/13 05:50:00</t>
  </si>
  <si>
    <t>李季臻、廖崇佑</t>
  </si>
  <si>
    <t>G4129-FC50-O電纜故障指示器裝設6只。|到達現場時間2023/02/13 06:16</t>
  </si>
  <si>
    <t>IS20、IS25</t>
  </si>
  <si>
    <t>夜間線路加強防竊巡視及夜間觀測，桿號：文津高幹1~67號，線路巡視正常，但需要礙子清洗。|到達現場時間2023/02/13 00:25</t>
  </si>
  <si>
    <t>2023/02/13 02:10:00</t>
  </si>
  <si>
    <t>彰化縣埔鹽鄉埔南村</t>
  </si>
  <si>
    <t>角樹1~50  夜間防竊導線巡查|到達現場時間2023/02/13 02:10</t>
  </si>
  <si>
    <t>2023/02/12 22:00:00</t>
  </si>
  <si>
    <t>陳振明、劉瑞源、陳宏誠、林宜明、</t>
  </si>
  <si>
    <t>二重高幹5Y1、溪東高幹1Z1、G3200HB46、G3302BA04 等4處  開關操作，饋線轉供。|到達現場時間2023/02/12 22:00</t>
  </si>
  <si>
    <t>2023/02/12 20:10:00</t>
  </si>
  <si>
    <t>K2194AA27 趙甲高幹81X#15低1</t>
  </si>
  <si>
    <t>趙甲高幹81X#15低1，低壓線架銹蝕不良更換|到達現場時間2023/02/12 20:25</t>
  </si>
  <si>
    <t>2023/02/12 20:20:00</t>
  </si>
  <si>
    <t>K2296DC73 萬合高幹#44</t>
  </si>
  <si>
    <t>萬合高幹#44，低壓線脫落，重新綁紮固定。|到達現場時間2023/02/12 20:25</t>
  </si>
  <si>
    <t>2023/02/12 21:52:00</t>
  </si>
  <si>
    <t>牛埔#1~#93 埔村#1~#36</t>
  </si>
  <si>
    <t>高健耀、葉宗儒</t>
  </si>
  <si>
    <t>牛埔#1~#93 埔村#1~#36導線防竊夜間巡視。|到達現場時間2023/02/12 22:15</t>
  </si>
  <si>
    <t>2023/02/12 20:24:00</t>
  </si>
  <si>
    <t>彰化縣溪湖鎮湳底路４７－３號１Ｆ</t>
  </si>
  <si>
    <t>黃耀田、譚劭丞、楊英智、</t>
  </si>
  <si>
    <t>媽東高分#17  低壓線接頭不良壓接|到達現場時間2023/02/12 20:50</t>
  </si>
  <si>
    <t>W0806012602</t>
  </si>
  <si>
    <t>2023/02/12 19:04:00</t>
  </si>
  <si>
    <t>彰化縣大城鄉魚寮路４８１號平房</t>
  </si>
  <si>
    <t>大溝高幹29Y#24，低壓線接頭不良，接頭己重新壓接處理|到達現場時間2023/02/12 19:25</t>
  </si>
  <si>
    <t>K1582BB27</t>
  </si>
  <si>
    <t>賴怡廷小姐</t>
  </si>
  <si>
    <t>0915113957</t>
  </si>
  <si>
    <t>C0812502072</t>
  </si>
  <si>
    <t>2023/02/12 18:45:00</t>
  </si>
  <si>
    <t>彰化縣秀水鄉莊雅巷２號</t>
  </si>
  <si>
    <t>【C1】用戶屋內線路不良，已告知用戶，請合格電氣承裝業改善。|到達現場時間2023/02/12 19:00</t>
  </si>
  <si>
    <t>G3616GB87</t>
  </si>
  <si>
    <t>0928991755</t>
  </si>
  <si>
    <t>047697895</t>
  </si>
  <si>
    <t>已找水電看過稱外線未送電【聯絡電話(二)：0928991755】</t>
  </si>
  <si>
    <t>南安里</t>
  </si>
  <si>
    <t>C0812502070</t>
  </si>
  <si>
    <t>2023/02/12 18:16:00</t>
  </si>
  <si>
    <t>彰化縣大城鄉尤仕段４５１地號旁電桿</t>
  </si>
  <si>
    <t>永安高幹87Y5X11Y14Y4X#5，支線銹損掉落已剪除|到達現場時間2023/02/12 18:28</t>
  </si>
  <si>
    <t>K1877AB03</t>
  </si>
  <si>
    <t>0933562137</t>
  </si>
  <si>
    <t>參考電號.用戶稱電桿(無鐵牌)TS12C93固定的鋼繩斷裂.手機0933562137.電話04-8942636</t>
  </si>
  <si>
    <t>2023/02/12 18:08:00</t>
  </si>
  <si>
    <t>彰化縣鹿港鎮草港尾段８７０地號</t>
  </si>
  <si>
    <t>【L2】山崙高分23Z3Y#18,連接接戶線接頭燒損，已重新壓接妥。|到達現場時間2023/02/12 18:30</t>
  </si>
  <si>
    <t>G2838BA36</t>
  </si>
  <si>
    <t>(0936)732809</t>
  </si>
  <si>
    <t>0936732809</t>
  </si>
  <si>
    <t>C0812502069</t>
  </si>
  <si>
    <t>2023/02/12 16:57:00</t>
  </si>
  <si>
    <t>彰化縣芳苑鄉王功海埔地１６６５地號</t>
  </si>
  <si>
    <t>G1305GC28引上桿，接戶線已施工妥|到達現場時間2023/02/12 17:15</t>
  </si>
  <si>
    <t>G1305GC28</t>
  </si>
  <si>
    <t>【聯絡電話(二)：0932596609】稱過年前線路斷落，當時搶修未將外線安裝，請會同釐清，謝謝您</t>
  </si>
  <si>
    <t>2023/02/12 16:52:00</t>
  </si>
  <si>
    <t>彰化縣芳苑鄉路興段３８５地號</t>
  </si>
  <si>
    <t>西港高幹7X#4，接戶線斷處理妥|到達現場時間2023/02/12 17:20</t>
  </si>
  <si>
    <t>K1285HB76</t>
  </si>
  <si>
    <t>0921713695</t>
  </si>
  <si>
    <t>2023/02/12 16:35:00</t>
  </si>
  <si>
    <t>彰化縣大城鄉台西段１０７１地號</t>
  </si>
  <si>
    <t>台西高幹75Y#6，桿上接頭不良已更換妥|到達現場時間2023/02/12 16:45</t>
  </si>
  <si>
    <t>K0775EA03</t>
  </si>
  <si>
    <t>0921774344</t>
  </si>
  <si>
    <t>C0812502068</t>
  </si>
  <si>
    <t>2023/02/12 16:31:00</t>
  </si>
  <si>
    <t>彰化縣大城鄉蔡厝巷１２７號１樓</t>
  </si>
  <si>
    <t>東港高幹30Y12Y#2，桿上風箏已取下|到達現場時間2023/02/12 16:50</t>
  </si>
  <si>
    <t>K1180BA90</t>
  </si>
  <si>
    <t>0919256151</t>
  </si>
  <si>
    <t>參考電號，用戶稱在蔡厝巷都是田，附近有一個地磅站，有風箏卡在電線上。僅留手機，可以聯繫用戶詢問</t>
  </si>
  <si>
    <t>2023/02/12 16:13:00</t>
  </si>
  <si>
    <t>新廣高分11X1</t>
  </si>
  <si>
    <t>維護改修</t>
  </si>
  <si>
    <t>楊崇德、董柏新、施勝傑</t>
  </si>
  <si>
    <t>新廣高分11X#1，熔絲鏈開關接頭不良己更換妥|到達現場時間2023/02/12 16:15</t>
  </si>
  <si>
    <t>C0812502067</t>
  </si>
  <si>
    <t>2023/02/12 16:09:00</t>
  </si>
  <si>
    <t>彰化縣員林市三民東街與成功路口</t>
  </si>
  <si>
    <t>郭華俊、巫淂彥、蔣議賢、</t>
  </si>
  <si>
    <t>育英高幹31X#23 高壓雜物清除(風箏)|到達現場時間2023/02/12 16:15</t>
  </si>
  <si>
    <t>G4501AC76</t>
  </si>
  <si>
    <t>劉先生(員警)</t>
  </si>
  <si>
    <t>參考電號，劉先生(員警)通報此地點有大型風箏(粉紅兔子)卡在電線上，未停電，員警在場，煩請協處【聯絡電話(二)：0932260773】04-8320767</t>
  </si>
  <si>
    <t>中正里</t>
  </si>
  <si>
    <t>C0812502066</t>
  </si>
  <si>
    <t>2023/02/12 16:02:00</t>
  </si>
  <si>
    <t>彰化縣線西鄉中華路８１７巷２２６號，桿號：重光高幹４５Ｓ１１Ｙ２　Ｇ２８４０ＥＡ９９</t>
  </si>
  <si>
    <t>重光高幹45X11Y#2,熔絲鏈筒接觸不良更換。|到達現場時間2023/02/12 16:29</t>
  </si>
  <si>
    <t>G2840EA99</t>
  </si>
  <si>
    <t>0952318735</t>
  </si>
  <si>
    <t>(參考電號)桿號:重光高幹45S 11Y2 G2840EA99，稱附近也都欠相，僅手機</t>
  </si>
  <si>
    <t>C0812502065</t>
  </si>
  <si>
    <t>2023/02/12 15:55:00</t>
  </si>
  <si>
    <t>彰化縣埔鹽鄉義和段６２５地號</t>
  </si>
  <si>
    <t>吳明聰、鍾奈哲、鐘培棠、</t>
  </si>
  <si>
    <t>鼎金高分21Z#3  接戶線接戶點不良壓接處理|到達現場時間2023/02/12 16:05</t>
  </si>
  <si>
    <t>G2705BE58</t>
  </si>
  <si>
    <t>0930287313</t>
  </si>
  <si>
    <t>施輝雄</t>
  </si>
  <si>
    <t>048652288</t>
  </si>
  <si>
    <t>桿號：鼎金高分 J2706AA60，電線斷落懸空中，目前無電。【聯絡電話(二)：0930287313】</t>
  </si>
  <si>
    <t>C0812502064</t>
  </si>
  <si>
    <t>2023/02/12 15:33:00</t>
  </si>
  <si>
    <t>彰化縣埤頭鄉彰水路三段２６１號</t>
  </si>
  <si>
    <t>楊崇德、董柏新、蔡孟賢</t>
  </si>
  <si>
    <t>K3085AC53</t>
  </si>
  <si>
    <t>0932685621</t>
  </si>
  <si>
    <t>048921864</t>
  </si>
  <si>
    <t>用戶原本是電壓不穩，目前已完全無電，鄰居也是【聯絡電話(二)：0932685621】|手動併案</t>
  </si>
  <si>
    <t>2023/02/12 15:22:00</t>
  </si>
  <si>
    <t>彰化縣芳苑鄉后寮段３０－１０２地號</t>
  </si>
  <si>
    <t>D02 電線垂落</t>
  </si>
  <si>
    <t>埤北高幹16X26X#12，低壓線游休拆除|到達現場時間2023/02/12 15:40</t>
  </si>
  <si>
    <t>0921123218</t>
  </si>
  <si>
    <t>方先生</t>
  </si>
  <si>
    <t>C0812502063</t>
  </si>
  <si>
    <t>2023/02/12 15:21:00</t>
  </si>
  <si>
    <t>彰化縣彰化市崙平里北館街３０號１Ｆ</t>
  </si>
  <si>
    <t>蔡星土、杜偉文、謝景煌、陳世明、</t>
  </si>
  <si>
    <t>用戶自備開關跳脫，投入後正常。|到達現場時間2023/02/12 15:38</t>
  </si>
  <si>
    <t>G3925AE76</t>
  </si>
  <si>
    <t>047612282</t>
  </si>
  <si>
    <t>僅市話，16點之後要做生意，沒人接電話</t>
  </si>
  <si>
    <t>W0806012601</t>
  </si>
  <si>
    <t>2023/02/12 15:20:00</t>
  </si>
  <si>
    <t>彰化縣彰化市中華西路３４４巷１弄１１號</t>
  </si>
  <si>
    <t>G3826HB50</t>
  </si>
  <si>
    <t>黃秀如小姐</t>
  </si>
  <si>
    <t>0939057938</t>
  </si>
  <si>
    <t>C0812502062</t>
  </si>
  <si>
    <t>2023/02/12 15:09:00</t>
  </si>
  <si>
    <t>彰化縣埤頭鄉彰水路三段２６５號</t>
  </si>
  <si>
    <t>路合高幹102X#1，桿上接頭不良接頭壓接處理妥|到達現場時間2023/02/12 15:25</t>
  </si>
  <si>
    <t>0912685751</t>
  </si>
  <si>
    <t>0989285751</t>
  </si>
  <si>
    <t>電壓不穩電燈閃爍,水電說台電問題.【聯絡電話(二)：0912685751】</t>
  </si>
  <si>
    <t>2023/02/12 15:05:00</t>
  </si>
  <si>
    <t>彰化縣大城鄉上豐段８８８地號</t>
  </si>
  <si>
    <t>上寮高幹45X#6，H接頭不良，已重新壓接妥。|到達現場時間2023/02/12 15:20</t>
  </si>
  <si>
    <t>K1184HA81</t>
  </si>
  <si>
    <t>C0812502061</t>
  </si>
  <si>
    <t>彰化縣鹿港鎮鹿草路五段２８６巷２６弄５９號１樓</t>
  </si>
  <si>
    <t>草港高幹57,熔絲鏈開關重置。|到達現場時間2023/02/12 15:29</t>
  </si>
  <si>
    <t>G2935HD86</t>
  </si>
  <si>
    <t>047713620</t>
  </si>
  <si>
    <t>0929909229</t>
  </si>
  <si>
    <t>參考電號，桿號：草港高幹58，目前欠相，機台不能用。【聯絡電話(二)：(04)7713620】</t>
  </si>
  <si>
    <t>2023/02/12 14:39:00</t>
  </si>
  <si>
    <t>彰化縣伸港鄉溪底段２１７地號</t>
  </si>
  <si>
    <t>【L6】草埔高幹29X#13,低壓線燒損，臨時處理妥，另報改修(2GF0024)。|到達現場時間2023/02/12 14:55</t>
  </si>
  <si>
    <t>G3546AE50</t>
  </si>
  <si>
    <t>0939134431</t>
  </si>
  <si>
    <t>C0812502060</t>
  </si>
  <si>
    <t>彰化縣大城鄉豐美村平和路４２號１樓</t>
  </si>
  <si>
    <t>西港高幹#36，桿上接頭不良已重新壓接處理妥|到達現場時間2023/02/12 14:50</t>
  </si>
  <si>
    <t>K1184FC47</t>
  </si>
  <si>
    <t>048946028</t>
  </si>
  <si>
    <t>0921946028</t>
  </si>
  <si>
    <t>保險絲掉下來,多戶無電.【聯絡電話(二)：(04)8946028】</t>
  </si>
  <si>
    <t>2023/02/12 14:29:00</t>
  </si>
  <si>
    <t>彰化縣福興鄉大興段６４７地號</t>
  </si>
  <si>
    <t>【L2】大興高幹66Y#16,連接接戶線接頭燒損，已重新壓接妥。|到達現場時間2023/02/12 14:55</t>
  </si>
  <si>
    <t>G3219CD32</t>
  </si>
  <si>
    <t>0923116663</t>
  </si>
  <si>
    <t>2023/02/12 14:11:00</t>
  </si>
  <si>
    <t>彰化縣芳苑鄉null頂段２９２之９地號</t>
  </si>
  <si>
    <t>劉永傑、王振宇、施勝傑</t>
  </si>
  <si>
    <t>頂部高幹51Y27Y#7，接戶線接頭不良，已處理妥。|到達現場時間2023/02/12 14:20</t>
  </si>
  <si>
    <t>K1289DA51</t>
  </si>
  <si>
    <t>0935226266</t>
  </si>
  <si>
    <t>C0812502059</t>
  </si>
  <si>
    <t>2023/02/12 13:52:00</t>
  </si>
  <si>
    <t>彰化縣彰化市中華西路３９６號</t>
  </si>
  <si>
    <t>合併11202001175處理|到達現場時間2023/02/12 13:58</t>
  </si>
  <si>
    <t>G3826GA92</t>
  </si>
  <si>
    <t>0967120193</t>
  </si>
  <si>
    <t>爆響聲,多戶無電,僅手機.</t>
  </si>
  <si>
    <t>C0812502058</t>
  </si>
  <si>
    <t>2023/02/12 13:51:00</t>
  </si>
  <si>
    <t>彰化縣彰化市中華西路３８４號旁</t>
  </si>
  <si>
    <t>合併11202001175處理|到達現場時間2023/02/12 14:10</t>
  </si>
  <si>
    <t>047621182</t>
  </si>
  <si>
    <t>0911112961</t>
  </si>
  <si>
    <t>此處旁的變壓器爆響。無電【聯絡電話(二)：(04)7621182】</t>
  </si>
  <si>
    <t>W0806012600</t>
  </si>
  <si>
    <t>2023/02/12 13:45:00</t>
  </si>
  <si>
    <t>彰化縣彰化市中華西路３７６號</t>
  </si>
  <si>
    <t>G3826GA92-S11地下二路開關A相不良，G3825GE3603-F32切開、G3825GE53-J12切開、G3926AB02-S11投入，用戶全部送電妥。|到達現場時間2023/02/12 14:10</t>
  </si>
  <si>
    <t>尤順明先生</t>
  </si>
  <si>
    <t>0930217375</t>
  </si>
  <si>
    <t>W0806012599</t>
  </si>
  <si>
    <t>2023/02/12 13:34:00</t>
  </si>
  <si>
    <t>彰化縣員林市萬年路一段３０９巷１號１Ｆ</t>
  </si>
  <si>
    <t>K4599CE78</t>
  </si>
  <si>
    <t>黃先生先生</t>
  </si>
  <si>
    <t>0926890265</t>
  </si>
  <si>
    <t>C0812502057</t>
  </si>
  <si>
    <t>2023/02/12 13:17:00</t>
  </si>
  <si>
    <t>彰化縣彰化市金馬路二段６６９巷６７號１樓</t>
  </si>
  <si>
    <t>蔡星土謝景煌陳世明吳奇翰黃聖宗謝辰緯</t>
  </si>
  <si>
    <t>合併11202001169處理|到達現場時間2023/02/12 13:29</t>
  </si>
  <si>
    <t>G4030BD16</t>
  </si>
  <si>
    <t>0910534811</t>
  </si>
  <si>
    <t>0918767939</t>
  </si>
  <si>
    <t>【聯絡電話(二)：陳小姐0910534811】</t>
  </si>
  <si>
    <t>新興里</t>
  </si>
  <si>
    <t>W0806012598</t>
  </si>
  <si>
    <t>2023/02/12 13:15:00</t>
  </si>
  <si>
    <t>彰化縣彰化市彰新路一段４９巷４８號１樓</t>
  </si>
  <si>
    <t>0910238214</t>
  </si>
  <si>
    <t>C0812502056</t>
  </si>
  <si>
    <t>2023/02/12 13:14:00</t>
  </si>
  <si>
    <t>彰化縣員林市萬年路一段３０２號１樓</t>
  </si>
  <si>
    <t>明聰華俊、奈哲國建、宏益淂彥、議賢培棠</t>
  </si>
  <si>
    <t>東部高幹48空X#14 TR 100KVA*1+25KVA*1不出壓更換|到達現場時間2023/02/12 13:30</t>
  </si>
  <si>
    <t>0989259966</t>
  </si>
  <si>
    <t>0920955276</t>
  </si>
  <si>
    <t>至少兩戶【聯絡電話(二)：0989259966】</t>
  </si>
  <si>
    <t>W0806012597</t>
  </si>
  <si>
    <t>2023/02/12 13:13:00</t>
  </si>
  <si>
    <t>彰化縣彰化市彰新路一段４９巷５２號１樓</t>
  </si>
  <si>
    <t>柯惠珊先生</t>
  </si>
  <si>
    <t>0955773110</t>
  </si>
  <si>
    <t>W0806012596</t>
  </si>
  <si>
    <t>彰化縣彰化市金馬路二段７１５號１－２樓</t>
  </si>
  <si>
    <t>G4030BE50-O四路分歧組不良，已更換送電妥，另插頭封套及故障指示器一併更換。|到達現場時間2023/02/12 13:28</t>
  </si>
  <si>
    <t>G4030AD38</t>
  </si>
  <si>
    <t>0983711393</t>
  </si>
  <si>
    <t>C0812502055</t>
  </si>
  <si>
    <t>2023/02/12 12:31:00</t>
  </si>
  <si>
    <t>彰化縣線西鄉沿海路二段１１１號１Ｆ</t>
  </si>
  <si>
    <t>伸線高幹#79電表玻璃破損，由用戶自理，請合格水電承裝業改善。。|到達現場時間2023/02/12 12:57</t>
  </si>
  <si>
    <t>G3141AA04</t>
  </si>
  <si>
    <t>047584818</t>
  </si>
  <si>
    <t>連小姐</t>
  </si>
  <si>
    <t>0926032415</t>
  </si>
  <si>
    <t>稱電表被屋角砸到，目前電表不轉、玻璃破損，擔心有供電疑慮，懇請協處【聯絡電話(二)：(04)7584818】</t>
  </si>
  <si>
    <t>C0812502053</t>
  </si>
  <si>
    <t>2023/02/12 11:47:00</t>
  </si>
  <si>
    <t>彰化縣二林鎮山寮段９９地號</t>
  </si>
  <si>
    <t>0918127707</t>
  </si>
  <si>
    <t>蘇小姐</t>
  </si>
  <si>
    <t>048965951</t>
  </si>
  <si>
    <t>【聯絡電話(二)：0918127707】</t>
  </si>
  <si>
    <t>C0812502052</t>
  </si>
  <si>
    <t>彰化縣埤頭鄉崙子段十三甲小段２０３號</t>
  </si>
  <si>
    <t>崙子高分#32，接戶線接頭不良，已處理妥。|到達現場時間2023/02/12 12:05</t>
  </si>
  <si>
    <t>K2889BB82</t>
  </si>
  <si>
    <t>0972016097</t>
  </si>
  <si>
    <t>妻-黃小姐</t>
  </si>
  <si>
    <t>048920589</t>
  </si>
  <si>
    <t>電線脫落一條懸空中，目前無電。【聯絡電話(二)：0972016097】</t>
  </si>
  <si>
    <t>C0812502051</t>
  </si>
  <si>
    <t>2023/02/12 11:41:00</t>
  </si>
  <si>
    <t>彰化縣竹塘鄉永基段３４８地號</t>
  </si>
  <si>
    <t>三好高分25X#4，H接頭不良，已重新壓接妥。|到達現場時間2023/02/12 12:10</t>
  </si>
  <si>
    <t>K2576BD50</t>
  </si>
  <si>
    <t>048976881</t>
  </si>
  <si>
    <t>0905013122</t>
  </si>
  <si>
    <t>農用電，只要用電，電桿上就會出花火。已先將電源開關【聯絡電話(二)：(04)8976881】</t>
  </si>
  <si>
    <t>2023/02/12 11:40:00</t>
  </si>
  <si>
    <t>彰化縣福興鄉阿力街４５－１６號</t>
  </si>
  <si>
    <t>福三高幹64X#14 ,熔絲鏈筒燒損不良更換。|到達現場時間2023/02/12 12:01</t>
  </si>
  <si>
    <t>G2512HE94</t>
  </si>
  <si>
    <t>0911311765</t>
  </si>
  <si>
    <t>C0812502050</t>
  </si>
  <si>
    <t>2023/02/12 11:35:00</t>
  </si>
  <si>
    <t>彰化縣田尾鄉三十張犁段２１８地號</t>
  </si>
  <si>
    <t>【N1】經查現場供電正常。|到達現場時間2023/02/12 12:05</t>
  </si>
  <si>
    <t>K3489HD04</t>
  </si>
  <si>
    <t>048222206</t>
  </si>
  <si>
    <t>0926254841</t>
  </si>
  <si>
    <t>種菊花，最近電燈泡常燒掉，水電查220v量測變243v【聯絡電話(二)：(04)8222206】</t>
  </si>
  <si>
    <t>C0812502049</t>
  </si>
  <si>
    <t>2023/02/12 11:20:00</t>
  </si>
  <si>
    <t>彰化縣線西鄉溝內村溝內路１２１－２３號１樓</t>
  </si>
  <si>
    <t>重光高幹44Y#2,中性線接觸不良重置.|到達現場時間2023/02/12 11:53</t>
  </si>
  <si>
    <t>G2939BD49</t>
  </si>
  <si>
    <t>0968647724</t>
  </si>
  <si>
    <t>047580860</t>
  </si>
  <si>
    <t>該址最右邊的桿上變壓器有發出滋滋滋的電流聲。供電正常。【聯絡電話(二)：0968647724】</t>
  </si>
  <si>
    <t>C0812502048</t>
  </si>
  <si>
    <t>2023/02/12 11:00:00</t>
  </si>
  <si>
    <t>彰化縣伸港鄉大同路５４號</t>
  </si>
  <si>
    <t>G3445AE60</t>
  </si>
  <si>
    <t>0921389266</t>
  </si>
  <si>
    <t>0983777075</t>
  </si>
  <si>
    <t>用戶稱內部機器維修到一半無電，師傅仍在現場，盼盡速處理【聯絡電話(二)：修機器師傅0921389266】</t>
  </si>
  <si>
    <t>忠覺里</t>
  </si>
  <si>
    <t>C0812502047</t>
  </si>
  <si>
    <t>2023/02/12 10:58:00</t>
  </si>
  <si>
    <t>彰化縣埔心鄉舊館村成功路５１號１樓</t>
  </si>
  <si>
    <t>溪東高幹80-1X#1 TR熔絲熔斷更換送電妥|到達現場時間2023/02/12 11:10</t>
  </si>
  <si>
    <t>K3899AD69</t>
  </si>
  <si>
    <t>0912476738</t>
  </si>
  <si>
    <t>0939317738</t>
  </si>
  <si>
    <t>水電說要請台電處理,前面的電表無電.【聯絡電話(二)：0912476738】</t>
  </si>
  <si>
    <t>W0806012595</t>
  </si>
  <si>
    <t>2023/02/12 10:51:00</t>
  </si>
  <si>
    <t>彰化縣大城鄉中央路３７號</t>
  </si>
  <si>
    <t>K0881GB02</t>
  </si>
  <si>
    <t>吳佩芷小姐</t>
  </si>
  <si>
    <t>098556148</t>
  </si>
  <si>
    <t>C0812502046</t>
  </si>
  <si>
    <t>2023/02/12 10:45:00</t>
  </si>
  <si>
    <t>彰化縣二林鎮豐田里田厝巷９號</t>
  </si>
  <si>
    <t>田厝高分18Z#6，經查現場供電正常。|到達現場時間2023/02/12 11:00</t>
  </si>
  <si>
    <t>不清楚鄰居【聯絡電話(二)：0932545407】</t>
  </si>
  <si>
    <t>W0806012594</t>
  </si>
  <si>
    <t>2023/02/12 10:43:00</t>
  </si>
  <si>
    <t>彰化縣大城鄉中央路１２號</t>
  </si>
  <si>
    <t>K0880EC58</t>
  </si>
  <si>
    <t>陳志宏先生</t>
  </si>
  <si>
    <t>0923793333</t>
  </si>
  <si>
    <t>C0812502045</t>
  </si>
  <si>
    <t>2023/02/12 10:41:00</t>
  </si>
  <si>
    <t>彰化縣大城鄉楓港段１１６．１１７．１１８地號</t>
  </si>
  <si>
    <t>K0879FD68</t>
  </si>
  <si>
    <t>0921946104</t>
  </si>
  <si>
    <t>已式開關。僅有手機|手動併案</t>
  </si>
  <si>
    <t>C0812502044</t>
  </si>
  <si>
    <t>2023/02/12 10:37:00</t>
  </si>
  <si>
    <t>彰化縣大城鄉東港村中央路３－６號一樓</t>
  </si>
  <si>
    <t>楊崇德、劉永傑、董柏新、王振宇</t>
  </si>
  <si>
    <t>台西高幹#4 避雷器不良及高壓幹線斷處理妥|到達現場時間2023/02/12 10:50</t>
  </si>
  <si>
    <t>K0879ED15</t>
  </si>
  <si>
    <t>0936296859</t>
  </si>
  <si>
    <t>爆響後多戶無電,僅留手機</t>
  </si>
  <si>
    <t>W0806012593</t>
  </si>
  <si>
    <t>2023/02/12 10:36:00</t>
  </si>
  <si>
    <t>彰化縣伸港鄉大同路３１號</t>
  </si>
  <si>
    <t>草埔高幹10Y#1,熔絲鏈開關接續不良重置。|到達現場時間2023/02/12 10:37</t>
  </si>
  <si>
    <t>G3445BD63</t>
  </si>
  <si>
    <t>謝婷如小姐</t>
  </si>
  <si>
    <t>0972131750</t>
  </si>
  <si>
    <t>2023/02/12 10:30:00</t>
  </si>
  <si>
    <t>彰化縣員林市大埔段６３２地號</t>
  </si>
  <si>
    <t>陳舊TR吊換</t>
  </si>
  <si>
    <t>明聰、奈哲、國建、華俊、淂彥、議賢、宏益</t>
  </si>
  <si>
    <t>員旗高幹#30 陳舊TR吊換25KVA*1|到達現場時間2023/02/12 10:35</t>
  </si>
  <si>
    <t>G4105DA54</t>
  </si>
  <si>
    <t>A0812003610</t>
  </si>
  <si>
    <t>2023/02/12 10:31:00</t>
  </si>
  <si>
    <t>彰化縣大城鄉西港村中央路３００巷２５、２６號屋頂（楓港段９４０、９４１、９４２、９５８地號</t>
  </si>
  <si>
    <t>與11202001155同案件|到達現場時間2023/02/12 10:40</t>
  </si>
  <si>
    <t>A0812003609</t>
  </si>
  <si>
    <t>彰化縣大城鄉美豐段１１３９、１１４０、１１４１地號屋頂</t>
  </si>
  <si>
    <t>與11202001155同案件|到達現場時間2023/02/12 10:30</t>
  </si>
  <si>
    <t>C0812502043</t>
  </si>
  <si>
    <t>2023/02/12 10:26:00</t>
  </si>
  <si>
    <t>彰化縣芳苑鄉王功段２７４地號</t>
  </si>
  <si>
    <t>磚瑤高幹68X#14，接頭不良，已重新壓接妥。|到達現場時間2023/02/12 10:45</t>
  </si>
  <si>
    <t>G1600CC6368</t>
  </si>
  <si>
    <t>0933562329</t>
  </si>
  <si>
    <t>水電已查，無電送入。農用。僅有手機</t>
  </si>
  <si>
    <t>W0806012592</t>
  </si>
  <si>
    <t>2023/02/12 10:14:00</t>
  </si>
  <si>
    <t>彰化縣伸港鄉大同路３０－２號１樓</t>
  </si>
  <si>
    <t>陳達泓先生</t>
  </si>
  <si>
    <t>0988813291</t>
  </si>
  <si>
    <t>停電</t>
  </si>
  <si>
    <t>2023/02/12 09:54:00</t>
  </si>
  <si>
    <t>彰化縣大城鄉新光段３０８地號</t>
  </si>
  <si>
    <t>四股高分22Y#3，接頭不良，已重新壓接妥。|到達現場時間2023/02/12 10:10</t>
  </si>
  <si>
    <t>K0977FB00</t>
  </si>
  <si>
    <t>0919943500   0958185181</t>
  </si>
  <si>
    <t>C0812502042</t>
  </si>
  <si>
    <t>2023/02/12 09:48:00</t>
  </si>
  <si>
    <t>彰化縣芳苑鄉草湖段５之４９１９號</t>
  </si>
  <si>
    <t>草漢高幹#88，接戶線接頭不良，已重新壓接處理妥。|到達現場時間2023/02/12 10:05</t>
  </si>
  <si>
    <t>G2008EE80</t>
  </si>
  <si>
    <t>0935285393</t>
  </si>
  <si>
    <t>(電號60-0129-88報修，不知用電地址)接戶線電斷一條，懸在半空【聯絡電話(二)：0935285393】(確認僅一聯電)</t>
  </si>
  <si>
    <t>2023/02/12 09:40:00</t>
  </si>
  <si>
    <t>彰化縣大城鄉上富段８５６‧８５７地號</t>
  </si>
  <si>
    <t>大城高幹90X#2，接戶線接頭不良，已重新壓接妥。|到達現場時間2023/02/12 10:00</t>
  </si>
  <si>
    <t>K1380HE49</t>
  </si>
  <si>
    <t>2023/02/12 09:10:00</t>
  </si>
  <si>
    <t>彰化縣員林市大饒路１３８巷７６號平房</t>
  </si>
  <si>
    <t>明聰、奈哲、培棠、華俊、淂彥、議賢、國建</t>
  </si>
  <si>
    <t>百果高幹54X#5 陳舊TR吊換25KVA*2|到達現場時間2023/02/12 09:15</t>
  </si>
  <si>
    <t>K4798EA27</t>
  </si>
  <si>
    <t>2023/02/12 09:20:00</t>
  </si>
  <si>
    <t>彰化縣二林鎮斗苑路四段７２０號１Ｆ</t>
  </si>
  <si>
    <t>二林高幹#7，變壓器TAP調整2-1 238V調整後225V|到達現場時間2023/02/12 09:25</t>
  </si>
  <si>
    <t>K1988BC25</t>
  </si>
  <si>
    <t>048962423</t>
  </si>
  <si>
    <t>C0812502041</t>
  </si>
  <si>
    <t>2023/02/12 09:07:00</t>
  </si>
  <si>
    <t>彰化縣社頭鄉山腳路三段５８４巷２弄１８號２－３樓</t>
  </si>
  <si>
    <t>【C4】用戶用電超載，自備開關過負荷跳脫，投入後正常。|到達現場時間2023/02/12 09:40</t>
  </si>
  <si>
    <t>K4893DD36</t>
  </si>
  <si>
    <t>048725697</t>
  </si>
  <si>
    <t>0913885697</t>
  </si>
  <si>
    <t>已請用戶扳動總開關後仍無電【聯絡電話(二)：(04)8725697】</t>
  </si>
  <si>
    <t>2023/02/12 08:50:00</t>
  </si>
  <si>
    <t>前庄6X10</t>
  </si>
  <si>
    <t>FC開關更換及木橫擔不良更新。|到達現場時間2023/02/12 09:00</t>
  </si>
  <si>
    <t>2023/02/12 09:00:00</t>
  </si>
  <si>
    <t>彰化縣芳苑鄉芳仁段６７４地號</t>
  </si>
  <si>
    <t>新街高幹34Y6-1Z#14，接戶點接頭壓接處理|到達現場時間2023/02/12 09:10</t>
  </si>
  <si>
    <t>K1189BE87</t>
  </si>
  <si>
    <t>0937747597     8982373</t>
  </si>
  <si>
    <t>C0812502040</t>
  </si>
  <si>
    <t>2023/02/12 08:55:00</t>
  </si>
  <si>
    <t>彰化縣福興鄉福金段１２６６地號</t>
  </si>
  <si>
    <t>【L2】謝漢高幹#57,連接接戶線接頭燒損，已重新壓接妥。|到達現場時間2023/02/12 09:55</t>
  </si>
  <si>
    <t>G2117EB72</t>
  </si>
  <si>
    <t>0983407579</t>
  </si>
  <si>
    <t>047704370</t>
  </si>
  <si>
    <t>無電,發現有電線斷掉【聯絡電話(二)：0983407579】</t>
  </si>
  <si>
    <t>C0812502039</t>
  </si>
  <si>
    <t>2023/02/12 08:53:00</t>
  </si>
  <si>
    <t>彰化縣鹿港鎮振興段２５８號</t>
  </si>
  <si>
    <t>【L2】溝興高幹#2,連接接戶線接頭燒損，已重新壓接妥。|到達現場時間2023/02/12 09:24</t>
  </si>
  <si>
    <t>G3126DC96</t>
  </si>
  <si>
    <t>0933455173</t>
  </si>
  <si>
    <t>047751577</t>
  </si>
  <si>
    <t>已檢查開關【聯絡電話(二)：0933455173】</t>
  </si>
  <si>
    <t>2023/02/12 08:31:00</t>
  </si>
  <si>
    <t>彰化縣大村鄉美港橫巷１３號</t>
  </si>
  <si>
    <t>美港高幹32Y6X1-1Z#1 火警未成災。|到達現場時間2023/02/12 08:35</t>
  </si>
  <si>
    <t>G4407CC77</t>
  </si>
  <si>
    <t>C0812502038</t>
  </si>
  <si>
    <t>2023/02/12 08:25:00</t>
  </si>
  <si>
    <t>彰化縣大城鄉三塊厝段９號</t>
  </si>
  <si>
    <t>西港高幹101Y#13，經查現場供電正常。|到達現場時間2023/02/12 08:35</t>
  </si>
  <si>
    <t>K0883EA1227</t>
  </si>
  <si>
    <t>0988201188</t>
  </si>
  <si>
    <t>已請用戶扳動總開關後仍無電，僅留手機</t>
  </si>
  <si>
    <t>2023/02/12 08:00:00</t>
  </si>
  <si>
    <t>車輛與工具保養</t>
  </si>
  <si>
    <t>明聰華俊奈哲國建淂彥宏益培棠議賢、</t>
  </si>
  <si>
    <t>車輛與工具保養、材料補充、環境整理|到達現場時間2023/02/12 08:05</t>
  </si>
  <si>
    <t>2023/02/12 08:19:00</t>
  </si>
  <si>
    <t>銀山＃6、＃21、維新＃67、銀山70X2</t>
  </si>
  <si>
    <t>彰東S/S  IQ24線弱點改善：銀山＃6高壓拉線夾板裝設被覆罩3只及高壓礙子綁紮固定、銀山＃21接線環裝設被覆罩2只、銀山70X2、維新＃67樹竹靠近高低壓線修剪（16*4平方公尺），已上弱點改善處理妥。|到達現場時間2023/02/12 08:32</t>
  </si>
  <si>
    <t>C0812502037</t>
  </si>
  <si>
    <t>2023/02/12 07:50:00</t>
  </si>
  <si>
    <t>彰化縣大城鄉上興段１１９５地號</t>
  </si>
  <si>
    <t>大城高幹114X22Y4Y#6，用戶自備開關不良，已告知用戶，請合格電氣承裝業改善。|到達現場時間2023/02/12 08:25</t>
  </si>
  <si>
    <t>K1377FA78</t>
  </si>
  <si>
    <t>0932312660</t>
  </si>
  <si>
    <t>申先生</t>
  </si>
  <si>
    <t>0978902797</t>
  </si>
  <si>
    <t>重開總開關後仍無電。請先電聯申先生，謝謝。【聯絡電話(二)：0932312660】</t>
  </si>
  <si>
    <t>2023/02/12 06:40:00</t>
  </si>
  <si>
    <t>永樂111-1</t>
  </si>
  <si>
    <t>導線綁紮|到達現場時間2023/02/12 06:40</t>
  </si>
  <si>
    <t>2023/02/12 00:10:00</t>
  </si>
  <si>
    <t>中寮75-90</t>
  </si>
  <si>
    <t>配電線路設備夜間防竊巡視|到達現場時間2023/02/12 00:10</t>
  </si>
  <si>
    <t>2023/02/12 06:20:00</t>
  </si>
  <si>
    <t>頭犁72</t>
  </si>
  <si>
    <t>接戶線弛調|到達現場時間2023/02/12 06:20</t>
  </si>
  <si>
    <t>C0812502036</t>
  </si>
  <si>
    <t>2023/02/12 06:35:00</t>
  </si>
  <si>
    <t>彰化縣社頭鄉清興路８２號平房</t>
  </si>
  <si>
    <t>【C1】用戶屋內線路不良，已告知用戶，請合格電氣承裝業改善。|到達現場時間2023/02/12 07:14</t>
  </si>
  <si>
    <t>K4886HC52</t>
  </si>
  <si>
    <t>0968321231</t>
  </si>
  <si>
    <t>0935355552</t>
  </si>
  <si>
    <t>稱:82號前方，附近幾戶沒電【聯絡電話(二)：0968321231】~陳小姐</t>
  </si>
  <si>
    <t>清水村</t>
  </si>
  <si>
    <t>2023/02/12 06:01:00</t>
  </si>
  <si>
    <t>彰化縣芳苑鄉草湖段１５０７地號</t>
  </si>
  <si>
    <t>廖錦祥、施仁傑</t>
  </si>
  <si>
    <t>崙腳高幹#38，接戶點接頭不良，接頭己重新壓接處理。|到達現場時間2023/02/12 06:30</t>
  </si>
  <si>
    <t>0933520915</t>
  </si>
  <si>
    <t>2023/02/12 06:30:00</t>
  </si>
  <si>
    <t>K1193HE6700 芳苑高幹186X#3</t>
  </si>
  <si>
    <t>呂漢堂、林楷諺、顏銘宏、魏民羽</t>
  </si>
  <si>
    <t>芳苑高幹186X#3，高壓終端跳線接頭不良處理。|到達現場時間2023/02/12 06:35</t>
  </si>
  <si>
    <t>2023/02/12 05:52:00</t>
  </si>
  <si>
    <t>1.G4129FC48-O配電場點檢、雜物清除、加裝電纜故障指示器6只。|到達現場時間2023/02/12 06:16</t>
  </si>
  <si>
    <t>2023/02/12 05:51:00</t>
  </si>
  <si>
    <t>李季臻、劉家銓</t>
  </si>
  <si>
    <t>大度＃48蔓藤清除、接頭包紮。|到達現場時間2023/02/12 06:15</t>
  </si>
  <si>
    <t>W0806012591</t>
  </si>
  <si>
    <t>2023/02/11 22:37:00</t>
  </si>
  <si>
    <t>彰化縣員林市惠來街２１－４號</t>
  </si>
  <si>
    <t>陳宏誠、溫佑誠、劉瑞源、林宜明、</t>
  </si>
  <si>
    <t>南門高分4X#3-1  用戶用電超載，自備開關過負荷跳脫，投入後正常。|到達現場時間2023/02/11 22:50</t>
  </si>
  <si>
    <t>G4400FD36</t>
  </si>
  <si>
    <t>廖家敏小姐</t>
  </si>
  <si>
    <t>0920059729</t>
  </si>
  <si>
    <t>黎明里</t>
  </si>
  <si>
    <t>2023/02/12 02:00:00</t>
  </si>
  <si>
    <t>彰化縣大村鄉中山路二段305巷</t>
  </si>
  <si>
    <t>陳振明、楊英智、</t>
  </si>
  <si>
    <t>正港6~25  夜間防竊導線巡查|到達現場時間2023/02/12 02:00</t>
  </si>
  <si>
    <t>2023/02/12 00:44:00</t>
  </si>
  <si>
    <t>夜間線路加強防竊巡視及夜間觀測，桿號：永安高幹88~135號，線路巡視正常，需要礙子清洗。|到達現場時間2023/02/12 00:45</t>
  </si>
  <si>
    <t>2023/02/11 21:00:00</t>
  </si>
  <si>
    <t>彰化縣溪湖鎮大庭段１００地號</t>
  </si>
  <si>
    <t>陳振明、楊英智、黃耀田、譚劭丞、</t>
  </si>
  <si>
    <t>大庭高分38X#9  中性線脫落固定綁紮|到達現場時間2023/02/11 21:25</t>
  </si>
  <si>
    <t>K3699GE97</t>
  </si>
  <si>
    <t>2023/02/11 20:45:00</t>
  </si>
  <si>
    <t>彰化縣埔心鄉仁三路６號１樓</t>
  </si>
  <si>
    <t>永坡高幹52Y#4  接戶線接頭不良壓接|到達現場時間2023/02/11 21:05</t>
  </si>
  <si>
    <t>K4096EC79</t>
  </si>
  <si>
    <t>2023/02/11 20:41:00</t>
  </si>
  <si>
    <t>K1387AE73 新街高幹#11</t>
  </si>
  <si>
    <t>新街高幹#11，低壓線架嚴重銹蝕更換。|到達現場時間2023/02/11 20:50</t>
  </si>
  <si>
    <t>2023/02/11 20:09:00</t>
  </si>
  <si>
    <t>彰化縣鹿港鎮東昇段１５９７地號</t>
  </si>
  <si>
    <t>彰鹿高幹34Y1，接戶線壓接|到達現場時間2023/02/11 20:30</t>
  </si>
  <si>
    <t>G3221CB18</t>
  </si>
  <si>
    <t>0932541318</t>
  </si>
  <si>
    <t>2023/02/11 20:00:00</t>
  </si>
  <si>
    <t>彰化縣員林市溝皂北三街７８號１樓</t>
  </si>
  <si>
    <t>陳振明、楊英智、黃耀田、林宜明、</t>
  </si>
  <si>
    <t>K4399GB8901  用戶屋內接地線路不良，已告知用戶，請合格電氣承裝業改善。|到達現場時間2023/02/11 20:15</t>
  </si>
  <si>
    <t>K4399GB8901</t>
  </si>
  <si>
    <t>0934070628</t>
  </si>
  <si>
    <t>已持續2-3天,整棟都這樣【聯絡電話(二)：(04)8328986】,另留第二支手機0911758621</t>
  </si>
  <si>
    <t>C0812502035</t>
  </si>
  <si>
    <t>2023/02/11 19:13:00</t>
  </si>
  <si>
    <t>郭華俊、莊欣穎、鐘培棠、</t>
  </si>
  <si>
    <t>K4399GB8901 交B班處理|到達現場時間2023/02/11 19:20</t>
  </si>
  <si>
    <t>048328986</t>
  </si>
  <si>
    <t>2023/02/11 19:04:00</t>
  </si>
  <si>
    <t>彰化縣二林鎮中科二林大道二段</t>
  </si>
  <si>
    <t>K2595HD2490 交通號誌箱用戶漏電斷路器跳脫,已會同用戶向其說明|到達現場時間2023/02/11 19:05</t>
  </si>
  <si>
    <t>二林分隊</t>
  </si>
  <si>
    <t>C0812502034</t>
  </si>
  <si>
    <t>2023/02/11 18:44:00</t>
  </si>
  <si>
    <t>崙腳高幹#38，接戶線脫落，接戶線重新弛調處理。|到達現場時間2023/02/11 18:49</t>
  </si>
  <si>
    <t>梁小姐(租戶)</t>
  </si>
  <si>
    <t>梁小姐(租戶)通報此地點接戶線斷落，一戶無電，煩請協處【聯絡電話(二)：0933520915】</t>
  </si>
  <si>
    <t>2023/02/11 18:31:00</t>
  </si>
  <si>
    <t>彰化縣芳苑鄉後寮段２１５之１７地號</t>
  </si>
  <si>
    <t>蕭家旺、張子元、楊崇德、蔡孟賢</t>
  </si>
  <si>
    <t>南原高幹13X#5 變壓器漏油更換完成|到達現場時間2023/02/11 18:50</t>
  </si>
  <si>
    <t>K1594EB98</t>
  </si>
  <si>
    <t>0963356239</t>
  </si>
  <si>
    <t>C0812502033</t>
  </si>
  <si>
    <t>2023/02/11 18:28:00</t>
  </si>
  <si>
    <t>彰化縣鹿港鎮鹿洋段１１６６地號</t>
  </si>
  <si>
    <t>草港高幹92Y2，用戶不在場，與用戶電聯後用戶指明地點附近無發現火花，接頭點檢|到達現場時間2023/02/11 20:15</t>
  </si>
  <si>
    <t>G2933DB24</t>
  </si>
  <si>
    <t>0987469253</t>
  </si>
  <si>
    <t>0919012529</t>
  </si>
  <si>
    <t>【聯絡電話(二)：0987469253】</t>
  </si>
  <si>
    <t>2023/02/11 18:26:00</t>
  </si>
  <si>
    <t>彰化縣二林鎮原竹路980號</t>
  </si>
  <si>
    <t>K2587HD08手孔異音以絕緣膠膏帶處理妥|到達現場時間2023/02/11 18:27</t>
  </si>
  <si>
    <t>2023/02/11 17:59:00</t>
  </si>
  <si>
    <t>彰化縣線西鄉漁港路</t>
  </si>
  <si>
    <t>草港高幹41Y#1-2,中華電信電桿被車撞已請線西派出所員警聯絡中華電信.|到達現場時間2023/02/11 18:13</t>
  </si>
  <si>
    <t>2023/02/11 16:54:00</t>
  </si>
  <si>
    <t>【L1】和東高幹10X#4,連接接戶線燒損，已處理妥。|到達現場時間2023/02/11 17:25</t>
  </si>
  <si>
    <t>0958683152</t>
  </si>
  <si>
    <t>C0812502031</t>
  </si>
  <si>
    <t>2023/02/11 17:45:00</t>
  </si>
  <si>
    <t>彰化縣二林鎮興南段４７６地號附近</t>
  </si>
  <si>
    <t>草東高幹138X8Z#2左低4  低壓線斷落接續復舊完成|到達現場時間2023/02/11 18:35</t>
  </si>
  <si>
    <t>G2600BA21</t>
  </si>
  <si>
    <t>0937747172</t>
  </si>
  <si>
    <t>0988356641</t>
  </si>
  <si>
    <t>參考電號，用戶稱有電線斷在地上，此電表後面有3.4田左右應無電，請協處謝謝【聯絡電話(二)：0937747172】</t>
  </si>
  <si>
    <t>永興里</t>
  </si>
  <si>
    <t>2023/02/11 17:40:00</t>
  </si>
  <si>
    <t>彰化縣芳苑鄉溝仔墘段３７號</t>
  </si>
  <si>
    <t>蕭家旺、張子元</t>
  </si>
  <si>
    <t>興海高幹140Y#8 接戶線接頭不良重置妥|到達現場時間2023/02/11 17:41</t>
  </si>
  <si>
    <t>0928947356</t>
  </si>
  <si>
    <t>2023/02/11 16:50:00</t>
  </si>
  <si>
    <t>彰化縣芳苑鄉漢寶園段１７６地號</t>
  </si>
  <si>
    <t>【L2】漢寶高幹134Y#8,連接接戶線接頭燒損，已重新壓接妥。|到達現場時間2023/02/11 17:25</t>
  </si>
  <si>
    <t>G1812AD97</t>
  </si>
  <si>
    <t>0963266086</t>
  </si>
  <si>
    <t>2023/02/11 16:09:00</t>
  </si>
  <si>
    <t>彰化縣彰化市孝德街24巷8號8樓</t>
  </si>
  <si>
    <t>蔡星土、陳世明、</t>
  </si>
  <si>
    <t>住宅火警未成災。|到達現場時間2023/02/11 16:23</t>
  </si>
  <si>
    <t>消防局陳先生</t>
  </si>
  <si>
    <t>C0812000101</t>
  </si>
  <si>
    <t>2023/02/11 16:32:00</t>
  </si>
  <si>
    <t>彰化縣大村鄉中山路與美港公路交岔口</t>
  </si>
  <si>
    <t>港尾高幹38-1X1X#4 用戶自備開關不良，已告知用戶，請合格電氣承裝業改善。|到達現場時間2023/02/11 16:50</t>
  </si>
  <si>
    <t>G4406CA24</t>
  </si>
  <si>
    <t>0975191611</t>
  </si>
  <si>
    <t>電號為參考電號，交通號誌廠商來電，稱大村鄉中山路與美港公路交岔口的交通號誌無電，請人員前往協助查證處理。</t>
  </si>
  <si>
    <t>2023/02/11 15:52:00</t>
  </si>
  <si>
    <t>彰化縣員林市員東路一段２３６號二樓</t>
  </si>
  <si>
    <t>東山高幹#54~55 桿基下陷先以瀝鎂土填補|到達現場時間2023/02/11 16:10</t>
  </si>
  <si>
    <t>G4702CB72</t>
  </si>
  <si>
    <t>0988316104</t>
  </si>
  <si>
    <t>2023/02/11 15:50:00</t>
  </si>
  <si>
    <t>貢旗高幹49X#6</t>
  </si>
  <si>
    <t>吳明聰、鍾奈哲、蔣議賢、林宏益、</t>
  </si>
  <si>
    <t>貢旗高幹49X#6  陳舊TR吊換25KVA*1|到達現場時間2023/02/11 15:59</t>
  </si>
  <si>
    <t>2023/02/11 15:10:00</t>
  </si>
  <si>
    <t>彰化縣秀水鄉G3722AC9183</t>
  </si>
  <si>
    <t>黃聖宗、 謝辰緯</t>
  </si>
  <si>
    <t>G3722AC9183孔蓋周邊破損第2次臨時安全處理，已請線路課通知廠商儘速改善，確保安全。|到達現場時間2023/02/11 15:30</t>
  </si>
  <si>
    <t>C0812502030</t>
  </si>
  <si>
    <t>楊崇德、蔡孟賢、陳冠勳</t>
  </si>
  <si>
    <t>二林高幹#7 ,統一超商責任分界點電壓235~238V,電壓稍高,伺機調整變壓器電壓|到達現場時間2023/02/11 15:20</t>
  </si>
  <si>
    <t>0930879096</t>
  </si>
  <si>
    <t>7-11陳先生</t>
  </si>
  <si>
    <t>用戶稱:今工停H14507，送電後造成冰箱設備無法使用，請水電量測電壓250v過高導致，盼能派員調整，【聯絡電話(二)：0930879096】</t>
  </si>
  <si>
    <t>2023/02/11 15:03:00</t>
  </si>
  <si>
    <t>前庄高幹6X#14</t>
  </si>
  <si>
    <t>桿上雜物清除。|到達現場時間2023/02/11 15:01</t>
  </si>
  <si>
    <t>2023/02/11 14:39:00</t>
  </si>
  <si>
    <t>彰化縣員林市林厝里東西向漢寶草屯線２５Ｋ＋７３０</t>
  </si>
  <si>
    <t>郭華俊、莊欣穎、鐘培棠、張國建、</t>
  </si>
  <si>
    <t>雅果高幹8X12Y#4 TR一次接線環加裝被覆罩|到達現場時間2023/02/11 14:45</t>
  </si>
  <si>
    <t>K4697GC52</t>
  </si>
  <si>
    <t>0988293629</t>
  </si>
  <si>
    <t>C0812502029</t>
  </si>
  <si>
    <t>2023/02/11 14:29:00</t>
  </si>
  <si>
    <t>彰化縣伸港鄉伸榮段１１２７－００００地號</t>
  </si>
  <si>
    <t>【L1】什股高幹32Y#11,連接接戶線燒損，已處理妥。|到達現場時間2023/02/11 14:55</t>
  </si>
  <si>
    <t>G3244FA32</t>
  </si>
  <si>
    <t>0919685271</t>
  </si>
  <si>
    <t>李德興</t>
  </si>
  <si>
    <t>047986461</t>
  </si>
  <si>
    <t>【聯絡電話(二)：0919685271】</t>
  </si>
  <si>
    <t>W0806012590</t>
  </si>
  <si>
    <t>2023/02/11 14:12:00</t>
  </si>
  <si>
    <t>彰化縣福興鄉南興街７８號</t>
  </si>
  <si>
    <t>經現場勘查為工作停電（H24588)，非事故停電。|到達現場時間2023/02/11 14:35</t>
  </si>
  <si>
    <t>G2312HC27</t>
  </si>
  <si>
    <t>0933834831</t>
  </si>
  <si>
    <t>2023/02/11 13:36:00</t>
  </si>
  <si>
    <t>彰化縣彰化市岸頭巷8-12號</t>
  </si>
  <si>
    <t>蔡星土、陳世明</t>
  </si>
  <si>
    <t>火警未成災，人員撤離。|到達現場時間2023/02/11 13:50</t>
  </si>
  <si>
    <t>消防局 江先生</t>
  </si>
  <si>
    <t>0937258245</t>
  </si>
  <si>
    <t>2023/02/11 13:51:00</t>
  </si>
  <si>
    <t>彰化縣竹塘鄉安樂路</t>
  </si>
  <si>
    <t>楊崇德、劉永傑、蔡孟賢、董柏新</t>
  </si>
  <si>
    <t>新廣高分#11-1 變壓器漏油更換|到達現場時間2023/02/11 14:10</t>
  </si>
  <si>
    <t>2023/02/11 13:50:00</t>
  </si>
  <si>
    <t>桿上雜物清除。|到達現場時間2023/02/11 14:26</t>
  </si>
  <si>
    <t>C0812502028</t>
  </si>
  <si>
    <t>彰化縣福興鄉振興巷１４號</t>
  </si>
  <si>
    <t>【L1】管嶼高幹39Y2Y#1連接接戶線燒損，已處理妥。|到達現場時間2023/02/11 14:25</t>
  </si>
  <si>
    <t>G2519GE16</t>
  </si>
  <si>
    <t>0933175543</t>
  </si>
  <si>
    <t>無電。此電號旁一條段線在地，在有信加油站附近。僅有手機</t>
  </si>
  <si>
    <t>C0812502023</t>
  </si>
  <si>
    <t>2023/02/11 11:53:00</t>
  </si>
  <si>
    <t>彰化縣二林鎮大永路２４號</t>
  </si>
  <si>
    <t>K2591BA46</t>
  </si>
  <si>
    <t>0912151931</t>
  </si>
  <si>
    <t>稱看到電桿上礙子掉落 目前多戶無電 僅留手機|手動併案</t>
  </si>
  <si>
    <t>大永里</t>
  </si>
  <si>
    <t>W0806012589</t>
  </si>
  <si>
    <t>2023/02/11 11:50:00</t>
  </si>
  <si>
    <t>彰化縣福興鄉麥厝街８號</t>
  </si>
  <si>
    <t>經現場勘查為工作停電（H24536)，非事故停電。|到達現場時間2023/02/11 12:10</t>
  </si>
  <si>
    <t>G2314AE83</t>
  </si>
  <si>
    <t>0976539566</t>
  </si>
  <si>
    <t>W0806012588</t>
  </si>
  <si>
    <t>2023/02/11 11:35:00</t>
  </si>
  <si>
    <t>彰化縣二林鎮大永里大永高分１６</t>
  </si>
  <si>
    <t>楊崇德、蔡孟賢、施勝傑</t>
  </si>
  <si>
    <t>大永高分#19 FC開關接觸不良更換妥|到達現場時間2023/02/11 12:10</t>
  </si>
  <si>
    <t>K2591CA31</t>
  </si>
  <si>
    <t>2023/02/11 11:19:00</t>
  </si>
  <si>
    <t>彰化縣芳苑鄉草湖段５－２３８９地號</t>
  </si>
  <si>
    <t>蕭家旺、張子元、王振宇</t>
  </si>
  <si>
    <t>磚瑤高幹9X#10 低壓線斷及跳線重新壓接妥|到達現場時間2023/02/11 11:20</t>
  </si>
  <si>
    <t>K1899CA14</t>
  </si>
  <si>
    <t>0905003335</t>
  </si>
  <si>
    <t>C0812502022</t>
  </si>
  <si>
    <t>2023/02/11 11:09:00</t>
  </si>
  <si>
    <t>彰化縣秀水鄉馬興村雅興街１１８巷／請見備註</t>
  </si>
  <si>
    <t>1.青埔64Y6導線破皮包紮、礙子擦拭、紮線重新綁紮。 2.山寮#49低1樹木修剪。|到達現場時間2023/02/11 14:20</t>
  </si>
  <si>
    <t>G3524AD43</t>
  </si>
  <si>
    <t>047525335</t>
  </si>
  <si>
    <t>尤先生</t>
  </si>
  <si>
    <t>0981192636</t>
  </si>
  <si>
    <t>此電號供參考。桿號:青埔64Y6 G3525DC00有持續性電流聲，晚上可見火光【聯絡電話(二)：(04)7525335】</t>
  </si>
  <si>
    <t>馬興村</t>
  </si>
  <si>
    <t>2023/02/11 10:51:00</t>
  </si>
  <si>
    <t>彰化縣埔鹽鄉新水村大新路１巷１０－１８號平房</t>
  </si>
  <si>
    <t>吳明聰、鍾奈哲、蔣議賢、巫淂彥、</t>
  </si>
  <si>
    <t>石碑高幹19Y12Y#7 高壓被覆型開關更換+TR瓷罩|到達現場時間2023/02/11 11:00</t>
  </si>
  <si>
    <t>G2707GE71</t>
  </si>
  <si>
    <t>C0812502020</t>
  </si>
  <si>
    <t>2023/02/11 10:47:00</t>
  </si>
  <si>
    <t>彰化縣田尾鄉仁里村前庄巷７２號</t>
  </si>
  <si>
    <t>工作停電 H34530|到達現場時間2023/02/11 10:57</t>
  </si>
  <si>
    <t>K3589GC86</t>
  </si>
  <si>
    <t>0970657657</t>
  </si>
  <si>
    <t>0928050678</t>
  </si>
  <si>
    <t>【聯絡電話(二)：0970657657】</t>
  </si>
  <si>
    <t>2023/02/11 08:37:00</t>
  </si>
  <si>
    <t>G4403CE33</t>
  </si>
  <si>
    <t>電纜接頭處理</t>
  </si>
  <si>
    <t>郭華俊莊欣穎鐘培棠張國建林宏益巫淂彥、</t>
  </si>
  <si>
    <t>G4403CE33 高壓500MCM直路接頭不良處理|到達現場時間2023/02/11 08:55</t>
  </si>
  <si>
    <t>2023/02/11 10:34:00</t>
  </si>
  <si>
    <t>G4600AD32 S44</t>
  </si>
  <si>
    <t>員林9C45 CB附載測~G4600AD32 電纜測試|到達現場時間2023/02/11 10:55</t>
  </si>
  <si>
    <t>2023/02/11 08:30:00</t>
  </si>
  <si>
    <t>配合用戶停電保養，開關操作及接頭點檢。|到達現場時間2023/02/11 09:00</t>
  </si>
  <si>
    <t>0919000962</t>
  </si>
  <si>
    <t>C0812502019</t>
  </si>
  <si>
    <t>2023/02/11 10:24:00</t>
  </si>
  <si>
    <t>彰化縣和美鎮大佃路２５５巷２０２弄１２０號</t>
  </si>
  <si>
    <t>南雅高分#29,高壓紮線脫落，重新綁紮。|到達現場時間2023/02/11 11:00</t>
  </si>
  <si>
    <t>G3431GB21</t>
  </si>
  <si>
    <t>0912629335</t>
  </si>
  <si>
    <t>0952776725</t>
  </si>
  <si>
    <t>參考電號，用戶稱變壓器有異聲，桿號：南雅高幹 28-1(g3431gb10)，惠請查修，謝謝。【聯絡電話(二)：0912629335鄭先生】</t>
  </si>
  <si>
    <t>雅溝里</t>
  </si>
  <si>
    <t>2023/02/11 10:23:00</t>
  </si>
  <si>
    <t>彰化縣芳苑鄉沙山段６０地號</t>
  </si>
  <si>
    <t>蕭家旺、張子元、葉柏宏</t>
  </si>
  <si>
    <t>永興高幹10Y#2-2 接戶線接頭不良重置妥|到達現場時間2023/02/11 10:24</t>
  </si>
  <si>
    <t>K1295FA61</t>
  </si>
  <si>
    <t>洪</t>
  </si>
  <si>
    <t>0985812367</t>
  </si>
  <si>
    <t>2023/02/11 10:18:00</t>
  </si>
  <si>
    <t>彰化縣大城鄉西城村西勢路６３號</t>
  </si>
  <si>
    <t>劉永傑、董柏新、王振宇</t>
  </si>
  <si>
    <t>菜寮高幹#27 低壓接頭不良重置妥|到達現場時間2023/02/11 10:19</t>
  </si>
  <si>
    <t>K1279AE40</t>
  </si>
  <si>
    <t>0935358937</t>
  </si>
  <si>
    <t>2023/02/11 10:15:00</t>
  </si>
  <si>
    <t>彰化縣芳苑鄉後寮段２５６之１地號</t>
  </si>
  <si>
    <t>芳興高幹#66 接戶線弛調及更換低壓線架妥|到達現場時間2023/02/11 10:16</t>
  </si>
  <si>
    <t>K1494BA85</t>
  </si>
  <si>
    <t>0909269082</t>
  </si>
  <si>
    <t>2023/02/11 09:10:00</t>
  </si>
  <si>
    <t>彰化縣彰化市精誠路１６０號１－２Ｆ</t>
  </si>
  <si>
    <t>黃聖宗、謝辰緯</t>
  </si>
  <si>
    <t>G3927AB55手孔蓋異聲處理妥。|到達現場時間2023/02/11 14:00</t>
  </si>
  <si>
    <t>G3927AB65</t>
  </si>
  <si>
    <t>047639902</t>
  </si>
  <si>
    <t>W0806012587</t>
  </si>
  <si>
    <t>2023/02/11 09:39:00</t>
  </si>
  <si>
    <t>彰化縣芳苑鄉芳漢路新寶段８５號</t>
  </si>
  <si>
    <t>楊崇德、蔡孟賢、陳冠</t>
  </si>
  <si>
    <t>芳漢高幹#35 H14510工作停電已向用戶說明|到達現場時間2023/02/11 10:00</t>
  </si>
  <si>
    <t>G1605CB06</t>
  </si>
  <si>
    <t>黃雅琴小姐</t>
  </si>
  <si>
    <t>0985507846</t>
  </si>
  <si>
    <t>2023/02/11 08:55:00</t>
  </si>
  <si>
    <t>彰化縣秀水鄉彰水路一段８０４號</t>
  </si>
  <si>
    <t>G3722AC9183手孔蓋周邊路面破損致嚴重晃動及噪音，已 以柏油臨時安全處理，已以移轉單請線路課整體改善，以維用路人安全。|到達現場時間2023/02/11 09:20</t>
  </si>
  <si>
    <t>G3722BC14</t>
  </si>
  <si>
    <t>0935757675</t>
  </si>
  <si>
    <t>莿桐里</t>
  </si>
  <si>
    <t>C0812502017</t>
  </si>
  <si>
    <t>2023/02/11 09:31:00</t>
  </si>
  <si>
    <t>彰化縣二林鎮斗苑路四段６７０號１Ｆ</t>
  </si>
  <si>
    <t>劉永傑、董柏新、施勝傑</t>
  </si>
  <si>
    <t>二林高幹#4-2 工作停電H14507已向用戶說明|到達現場時間2023/02/11 09:40</t>
  </si>
  <si>
    <t>K1988CC33</t>
  </si>
  <si>
    <t>0922897785</t>
  </si>
  <si>
    <t>朱小姐</t>
  </si>
  <si>
    <t>048958389</t>
  </si>
  <si>
    <t>經查此不在H14507範圍內，請協助【聯絡電話(二)：0922897785】</t>
  </si>
  <si>
    <t>2023/02/11 08:00:00</t>
  </si>
  <si>
    <t>彰化縣彰化市銀山#2等</t>
  </si>
  <si>
    <t>蔡星土、杜偉文、陳世明</t>
  </si>
  <si>
    <t>裝設銀山#2接線環被覆罩3只|到達現場時間2023/02/11 08:30</t>
  </si>
  <si>
    <t>A0812003608</t>
  </si>
  <si>
    <t>2023/02/11 09:07:00</t>
  </si>
  <si>
    <t>彰化縣二林鎮犁頭厝段６３８地號（地面）</t>
  </si>
  <si>
    <t>A0812003607</t>
  </si>
  <si>
    <t>彰化縣二林鎮丈八斗段３６０－１地號（地面）</t>
  </si>
  <si>
    <t>蕭家旺、張子元、陳冠勳</t>
  </si>
  <si>
    <t>H14507工作停電,AMI回傳|到達現場時間2023/02/11 09:10</t>
  </si>
  <si>
    <t>W0806012586</t>
  </si>
  <si>
    <t>2023/02/11 08:57:00</t>
  </si>
  <si>
    <t>彰化縣田尾鄉打簾段打簾小段４８３－８地號</t>
  </si>
  <si>
    <t>【T1】變壓器(      KVA)一次側熔絲(       A )熔斷，已更換送電妥。|到達現場時間2023/02/11 09:12</t>
  </si>
  <si>
    <t>K3989BA44</t>
  </si>
  <si>
    <t>0970106676</t>
  </si>
  <si>
    <t>打簾村</t>
  </si>
  <si>
    <t>W0806012585</t>
  </si>
  <si>
    <t>2023/02/11 08:56:00</t>
  </si>
  <si>
    <t>彰化縣芳苑鄉芳漢路新寶段３９７－３號１樓</t>
  </si>
  <si>
    <t>G1708CB42</t>
  </si>
  <si>
    <t>C0812000099</t>
  </si>
  <si>
    <t>彰化縣田尾鄉打廉村民族路５４３號</t>
  </si>
  <si>
    <t>【T1】變壓器(      KVA)一次側熔絲(       A )熔斷，已更換送電妥。|到達現場時間2023/02/11 09:10</t>
  </si>
  <si>
    <t>K3989AB60</t>
  </si>
  <si>
    <t>0963081155</t>
  </si>
  <si>
    <t>丁小姐</t>
  </si>
  <si>
    <t>丁小姐:0963081155</t>
  </si>
  <si>
    <t>2023/02/11 08:53:00</t>
  </si>
  <si>
    <t>彰化縣伸港鄉中興路一段３６號</t>
  </si>
  <si>
    <t>配合高供用戶廠區電氣保養，高壓電氣設備接頭點檢及操作。|到達現場時間2023/02/11 08:59</t>
  </si>
  <si>
    <t>G3441AD34</t>
  </si>
  <si>
    <t>0963158710</t>
  </si>
  <si>
    <t>0928929605</t>
  </si>
  <si>
    <t>2023/02/11 08:52:00</t>
  </si>
  <si>
    <t>配合高供用戶廠區電氣保養，配電室開關切換及接頭點檢。|到達現場時間2023/02/11 09:02</t>
  </si>
  <si>
    <t>A0812003606</t>
  </si>
  <si>
    <t>2023/02/11 08:47:00</t>
  </si>
  <si>
    <t>彰化縣北斗鎮大新里拓農路１２６號</t>
  </si>
  <si>
    <t>【N1】經查現場供電正常。|到達現場時間2023/02/11 09:11</t>
  </si>
  <si>
    <t>K4280DA60</t>
  </si>
  <si>
    <t>0932572146</t>
  </si>
  <si>
    <t>彰化縣埔鹽鄉東榮段２０７７地號</t>
  </si>
  <si>
    <t>漏電</t>
  </si>
  <si>
    <t>南港高幹103X#20 低壓線接頭劣化處理|到達現場時間2023/02/11 09:05</t>
  </si>
  <si>
    <t>G3506HC14</t>
  </si>
  <si>
    <t>0917555802</t>
  </si>
  <si>
    <t>W0806012584</t>
  </si>
  <si>
    <t>2023/02/11 08:44:00</t>
  </si>
  <si>
    <t>芳漢高幹44X#1 工作停電H14507已向用戶說明|到達現場時間2023/02/11 09:15</t>
  </si>
  <si>
    <t>A0812003605</t>
  </si>
  <si>
    <t>2023/02/11 08:40:00</t>
  </si>
  <si>
    <t>彰化縣鹿港鎮鹿工南六路２３號（屋頂）</t>
  </si>
  <si>
    <t>【N1】經查現場供電正常。|到達現場時間2023/02/11 09:05</t>
  </si>
  <si>
    <t>A0812003604</t>
  </si>
  <si>
    <t>2023/02/11 08:32:00</t>
  </si>
  <si>
    <t>彰化縣員林市靜修路７９號</t>
  </si>
  <si>
    <t>員大高幹#11 自動讀表系統MIU 顯示用電正常(用戶停電工作)|到達現場時間2023/02/11 08:40</t>
  </si>
  <si>
    <t>G4302CB44</t>
  </si>
  <si>
    <t>0965315255</t>
  </si>
  <si>
    <t>A0812003603</t>
  </si>
  <si>
    <t>2023/02/11 08:22:00</t>
  </si>
  <si>
    <t>楊崇德、蔡孟賢、王振宇</t>
  </si>
  <si>
    <t>崙腳高幹82Y#15 H14510工作停電AMI回傳|到達現場時間2023/02/11 09:10</t>
  </si>
  <si>
    <t>2023/02/11 06:04:00</t>
  </si>
  <si>
    <t>G4125 DC61-O</t>
  </si>
  <si>
    <t>G4125 DC61-O配電場清潔(雜物清除)，配電設備點檢，及電纜故障指示器加強裝設，共新裝設6只(J11、J14 280A*6只)。|到達現場時間2023/02/11 06:25</t>
  </si>
  <si>
    <t>2023/02/11 06:01:00</t>
  </si>
  <si>
    <t>民族路、永樂街、太平街一帶</t>
  </si>
  <si>
    <t>1.民族路、永樂街、太平街一帶，路燈白放、遲熄，線路巡查。2.民族路269巷34號路燈白放斷電處理。|到達現場時間2023/02/11 06:20</t>
  </si>
  <si>
    <t>2023/02/11 05:58:00</t>
  </si>
  <si>
    <t>和美鎮新中路249巷3號 對面</t>
  </si>
  <si>
    <t>新中#21高壓掩蔽、雜物(大型風箏)清除，及導線破皮(2處)包紮。|到達現場時間2023/02/11 06:20</t>
  </si>
  <si>
    <t>2023/02/11 05:30:00</t>
  </si>
  <si>
    <t>明聖#32、#33</t>
  </si>
  <si>
    <t>維護工作、線路轉供</t>
  </si>
  <si>
    <t>陳坤輝、 楊沛偉、 許承哲、葉俊佑、</t>
  </si>
  <si>
    <t>明聖#33，線路轉供開關切換，明聖#32高壓電纜跳線剪開，電纜固定橫擔不良更換|到達現場時間2023/02/11 05:45</t>
  </si>
  <si>
    <t>2023/02/11 01:08:00</t>
  </si>
  <si>
    <t>南興高幹(市巡服務區)、大竹高幹部分線路</t>
  </si>
  <si>
    <t>維卿、績輝、寬隆、志芳、彥廷、宏、威、勳</t>
  </si>
  <si>
    <t>南興高幹(市巡服務區#34~#72含分歧)、大竹高幹部分線路(#1~#44含分歧)導線防止失竊，夜間線路巡視。|到達現場時間2023/02/11 01:30</t>
  </si>
  <si>
    <t>2023/02/10 20:11:00</t>
  </si>
  <si>
    <t>G4023 CD65-O</t>
  </si>
  <si>
    <t>陳彥廷、徐敬威、陳柏勳</t>
  </si>
  <si>
    <t>G4023 CD65-O配電場清潔(雜物清除)，配電設備、變壓器點檢，負載側電流、電壓測定。及電纜故障指示器加強裝設，新裝設3只(J11 280A*3只)。|到達現場時間2023/02/10 20:30</t>
  </si>
  <si>
    <t>2023/02/11 06:09:00</t>
  </si>
  <si>
    <t>彰化縣芳苑鄉芳仁段８３地號</t>
  </si>
  <si>
    <t>黃佳偉、游翊盛</t>
  </si>
  <si>
    <t>頂部高幹51Y24Z#6低壓線跳線接頭不良，已重新壓接妥。|到達現場時間2023/02/11 06:20</t>
  </si>
  <si>
    <t>K1289EB20</t>
  </si>
  <si>
    <t>時有時無</t>
  </si>
  <si>
    <t>2023/02/11 05:56:00</t>
  </si>
  <si>
    <t>全工一高分5分15Y18</t>
  </si>
  <si>
    <t>木橫擔燒毀及FC開關更換。|到達現場時間2023/02/11 06:14</t>
  </si>
  <si>
    <t>2023/02/11 00:10:00</t>
  </si>
  <si>
    <t>漢寶1—189</t>
  </si>
  <si>
    <t>夜間巡查、觀測</t>
  </si>
  <si>
    <t>配電線路設備夜間巡查點檢、及鹽害地區架空線路夜間觀測、接頭閃烙點檢。|到達現場時間2023/02/11 00:40</t>
  </si>
  <si>
    <t>2023/02/11 05:00:00</t>
  </si>
  <si>
    <t>溪湖國小廚房</t>
  </si>
  <si>
    <t>溪湖國小廚房火警，用戶總開關切開，公司配電設備無損害且供電正常|到達現場時間2023/02/11 05:15</t>
  </si>
  <si>
    <t>2023/02/11 03:00:00</t>
  </si>
  <si>
    <t>溪東#1~117</t>
  </si>
  <si>
    <t>謝竣宇、葉俊佑、</t>
  </si>
  <si>
    <t>溪東#1~117，夜間防竊導線巡查|到達現場時間2023/02/11 04:15</t>
  </si>
  <si>
    <t>2023/02/11 00:17:00</t>
  </si>
  <si>
    <t>草漢高幹1~91-1號</t>
  </si>
  <si>
    <t>草漢高幹1~91-1號配電線路防竊巡視良好，礙子有洩漏電流情形需辦理清洗。|到達現場時間2023/02/11 00:30</t>
  </si>
  <si>
    <t>C0812502016</t>
  </si>
  <si>
    <t>2023/02/10 23:37:00</t>
  </si>
  <si>
    <t>彰化縣田尾鄉海豐村中正路三段３６１號</t>
  </si>
  <si>
    <t>【N1】經查現場供電正常。|到達現場時間2023/02/11 00:00</t>
  </si>
  <si>
    <t>K3592CE08</t>
  </si>
  <si>
    <t>0975289131</t>
  </si>
  <si>
    <t>王先生(附近住戶)</t>
  </si>
  <si>
    <t>王先生(附近住戶)通報此地點電線垂下，未停電，煩請協處【聯絡電話(二)：0975289131】</t>
  </si>
  <si>
    <t>2023/02/10 21:35:00</t>
  </si>
  <si>
    <t>擺塘#66</t>
  </si>
  <si>
    <t>擺塘#66，路燈線接頭不良壓接處理|到達現場時間2023/02/10 21:50</t>
  </si>
  <si>
    <t>2023/02/10 21:34:00</t>
  </si>
  <si>
    <t>王功高幹30-1號 G1701GE85</t>
  </si>
  <si>
    <t>王功高幹#30-1中性線紮線脫落，已重新綁紮固定妥。|到達現場時間2023/02/10 21:50</t>
  </si>
  <si>
    <t>C0812502015</t>
  </si>
  <si>
    <t>2023/02/10 21:08:00</t>
  </si>
  <si>
    <t>彰化縣溪湖鎮湖東里英山街５號</t>
  </si>
  <si>
    <t>謝竣宇、楊沛偉、 葉俊佑、</t>
  </si>
  <si>
    <t>二重#5Y3空X6，電表開封，量測電壓，用戶自備線路不良，已告知用戶，請合格水電承裝業改善|到達現場時間2023/02/10 21:30</t>
  </si>
  <si>
    <t>G3301EA56</t>
  </si>
  <si>
    <t>0970030076</t>
  </si>
  <si>
    <t>0981887732</t>
  </si>
  <si>
    <t>已檢查總開關仍無電【聯絡電話(二)：0970030076】</t>
  </si>
  <si>
    <t>2023/02/10 20:43:00</t>
  </si>
  <si>
    <t>溝鹿高幹30X2</t>
  </si>
  <si>
    <t>路燈線弛調壓接。|到達現場時間2023/02/10 21:10</t>
  </si>
  <si>
    <t>0935365815</t>
  </si>
  <si>
    <t>2023/02/10 20:20:00</t>
  </si>
  <si>
    <t>福興鄉廈粘村廈粘街69—5號</t>
  </si>
  <si>
    <t>【F1】火警未成災。|到達現場時間2023/02/10 20:43</t>
  </si>
  <si>
    <t>2023/02/10 20:13:00</t>
  </si>
  <si>
    <t>彰化縣大城鄉公館村廟口路</t>
  </si>
  <si>
    <t>路燈多盞閃爍</t>
  </si>
  <si>
    <t>張國偉、盧定瑋</t>
  </si>
  <si>
    <t>四股高分39X#2變壓器( 25 KVA)一次側熔絲( 6 A )筒接觸不良，已更換送電妥。|到達現場時間2023/02/10 20:30</t>
  </si>
  <si>
    <t>C0812502010</t>
  </si>
  <si>
    <t>2023/02/10 20:03:00</t>
  </si>
  <si>
    <t>彰化縣鹿港鎮詔安里竹圍巷１５０號１樓</t>
  </si>
  <si>
    <t>街戶點膠帶包(廖圳32Y10)|到達現場時間2023/02/10 20:28</t>
  </si>
  <si>
    <t>047747097</t>
  </si>
  <si>
    <t>手機0928946931.電話04-7747097</t>
  </si>
  <si>
    <t>C0812502008</t>
  </si>
  <si>
    <t>2023/02/10 18:44:00</t>
  </si>
  <si>
    <t>彰化縣二林鎮段２００號</t>
  </si>
  <si>
    <t>東華高幹37Z#8，接戶線接頭不良，接頭重新壓接處理。|到達現場時間2023/02/10 18:50</t>
  </si>
  <si>
    <t>K2783FA77</t>
  </si>
  <si>
    <t>048901228</t>
  </si>
  <si>
    <t>0980186676</t>
  </si>
  <si>
    <t>已找水電查稱台電未送電，因火龍果要照燈，請協助【聯絡電話(二)：(04)8901228】</t>
  </si>
  <si>
    <t>東華里</t>
  </si>
  <si>
    <t>C0812502007</t>
  </si>
  <si>
    <t>2023/02/10 19:57:00</t>
  </si>
  <si>
    <t>彰化縣線西鄉德興路１００－２號</t>
  </si>
  <si>
    <t>熔絲鏈更換送電妥(德興35)|到達現場時間2023/02/10 20:20</t>
  </si>
  <si>
    <t>G3341BA19</t>
  </si>
  <si>
    <t>0932680733</t>
  </si>
  <si>
    <t>林先生~水電</t>
  </si>
  <si>
    <t>04-7585428.0933-508156 業主周先生</t>
  </si>
  <si>
    <t>C0812502006</t>
  </si>
  <si>
    <t>2023/02/10 17:35:00</t>
  </si>
  <si>
    <t>彰化縣鹿港鎮草港尾段１１０７地號</t>
  </si>
  <si>
    <t>【C3】用戶自備開關不良，已告知用戶，請合格電氣承裝業改善。|到達現場時間2023/02/10 17:55</t>
  </si>
  <si>
    <t>G2734GB66</t>
  </si>
  <si>
    <t>047713921</t>
  </si>
  <si>
    <t>水電稍早有查看稱外線問題，現址無電，有提及外線疑似破皮，惠請查修，謝謝。僅留一支電話。</t>
  </si>
  <si>
    <t>C0812502005</t>
  </si>
  <si>
    <t>2023/02/10 17:18:00</t>
  </si>
  <si>
    <t>彰化縣線西鄉和樂路８５９號２Ｆ</t>
  </si>
  <si>
    <t>【C3】用戶自備開關不良，已告知用戶，請合格電氣承裝業改善。|到達現場時間2023/02/10 17:40</t>
  </si>
  <si>
    <t>G3135BA97</t>
  </si>
  <si>
    <t>047582910</t>
  </si>
  <si>
    <t>0937403703</t>
  </si>
  <si>
    <t>用戶稱:換LED後更明顯，已找水電查修過，【聯絡電話(二)：(04)7582910】</t>
  </si>
  <si>
    <t>2023/02/10 17:03:00</t>
  </si>
  <si>
    <t>草港18</t>
  </si>
  <si>
    <t>防護線管裝設完成|到達現場時間2023/02/10 17:10</t>
  </si>
  <si>
    <t>2023/02/10 17:02:00</t>
  </si>
  <si>
    <t>彰化縣彰化市旭光路17號對面</t>
  </si>
  <si>
    <t>【O5】G4127DB17-L手孔蓋與蓋架不平，以橡皮墊改善妥。|到達現場時間2023/02/10 17:20</t>
  </si>
  <si>
    <t>2023/02/10 16:52:00</t>
  </si>
  <si>
    <t>彰化縣芳苑鄉路興段３６３、３６４地號</t>
  </si>
  <si>
    <t>呂漢堂、劉記瑜、施仁傑</t>
  </si>
  <si>
    <t>路上高幹97-1X2X#7，樹木修剪及接頭壓接處理。|到達現場時間2023/02/10 16:56</t>
  </si>
  <si>
    <t>K1285HA66</t>
  </si>
  <si>
    <t>0975850551</t>
  </si>
  <si>
    <t>0919092056</t>
  </si>
  <si>
    <t>2023/02/10 16:35:00</t>
  </si>
  <si>
    <t>K0879AC50 台西高幹9-1Y#3</t>
  </si>
  <si>
    <t>台西高幹9-1Y#3，接戶線接頭不良，接頭己重新壓接處理|到達現場時間2023/02/10 16:55</t>
  </si>
  <si>
    <t>0933595151</t>
  </si>
  <si>
    <t>W0806012583</t>
  </si>
  <si>
    <t>2023/02/10 16:05:00</t>
  </si>
  <si>
    <t>彰化縣北斗鎮地政路１５２巷８５號</t>
  </si>
  <si>
    <t>【T5】經會同用戶實測電壓正常。|到達現場時間2023/02/10 16:25</t>
  </si>
  <si>
    <t>K3982BE83</t>
  </si>
  <si>
    <t>梁麗津先生</t>
  </si>
  <si>
    <t>0932601796</t>
  </si>
  <si>
    <t>C0812501995</t>
  </si>
  <si>
    <t>2023/02/10 15:54:00</t>
  </si>
  <si>
    <t>彰化縣芳苑鄉農場路３２號之２</t>
  </si>
  <si>
    <t>【C2】用戶進屋線不良，已告知用戶，請合格電氣承裝業改善。|到達現場時間2023/02/10 16:30</t>
  </si>
  <si>
    <t>G1710DE47</t>
  </si>
  <si>
    <t>0911124054</t>
  </si>
  <si>
    <t>048990143</t>
  </si>
  <si>
    <t>【聯絡電話(二)：0911124054】</t>
  </si>
  <si>
    <t>2023/02/10 13:50:00</t>
  </si>
  <si>
    <t>東萊＃40X8~G4031EC32</t>
  </si>
  <si>
    <t>高健耀、劉家銓、李季臻</t>
  </si>
  <si>
    <t>東萊＃40X8~G4031EC32共15處變壓器負載測定。|到達現場時間2023/02/10 14:20</t>
  </si>
  <si>
    <t>2023/02/10 15:44:00</t>
  </si>
  <si>
    <t>鹿中68Z5</t>
  </si>
  <si>
    <t>fc開關不良更新完成|到達現場時間2023/02/10 16:00</t>
  </si>
  <si>
    <t>C0812501994</t>
  </si>
  <si>
    <t>彰化縣二林鎮二溪路６段３５１巷２４３號平房</t>
  </si>
  <si>
    <t>高銀昆、林楷諺、魏民羽</t>
  </si>
  <si>
    <t>草東高幹123Y#28，用戶自備開關不良，已告知用戶，請合格電氣承裝業改善。|到達現場時間2023/02/10 15:55</t>
  </si>
  <si>
    <t>K2599GA82</t>
  </si>
  <si>
    <t>0935685201</t>
  </si>
  <si>
    <t>用戶提供電號稱今天早上有人員來施工，施工完畢後供電不穩，僅手機。</t>
  </si>
  <si>
    <t>2023/02/10 15:28:00</t>
  </si>
  <si>
    <t>彰化縣芳苑鄉草湖段５之５８７地號</t>
  </si>
  <si>
    <t>文津高幹66X#14，低壓線接頭不良，己重新壓接處理|到達現場時間2023/02/10 15:45</t>
  </si>
  <si>
    <t>K1797HA36</t>
  </si>
  <si>
    <t>0977033196</t>
  </si>
  <si>
    <t>2023/02/10 15:18:00</t>
  </si>
  <si>
    <t>管嶼51</t>
  </si>
  <si>
    <t>故障指示器裝設|到達現場時間2023/02/10 15:18</t>
  </si>
  <si>
    <t>2023/02/10 14:30:00</t>
  </si>
  <si>
    <t>彰化縣彰化市金馬路一段623號</t>
  </si>
  <si>
    <t>因線路由IQ24承供路徑太長致壓降、現場量測電壓108V 108V 216V 故TR tap調整後112V 112V 224V。|到達現場時間2023/02/10 15:00</t>
  </si>
  <si>
    <t>2023/02/10 12:53:00</t>
  </si>
  <si>
    <t>彰東S/S IQ21線</t>
  </si>
  <si>
    <t>CO動作巡查</t>
  </si>
  <si>
    <t>李政易、紀伯翰、廖崇佑、 葉宗儒</t>
  </si>
  <si>
    <t>IQ21  CO動作瞬跳巡視: 1.G4226GB54-O-F42高供戶保四總隊08125630016設備故障PF65E斷一相、三相切開 2.G4226FB40-O-F32 PF125E斷一相更換送電妥 3.高供設備由陽明電機修復......會 檢驗課|到達現場時間2023/02/10 13:20</t>
  </si>
  <si>
    <t>FDCC 周主任</t>
  </si>
  <si>
    <t>W0806012582</t>
  </si>
  <si>
    <t>2023/02/10 14:53:00</t>
  </si>
  <si>
    <t>彰化縣伸港鄉中興路二段１９７號１．２樓</t>
  </si>
  <si>
    <t>G3345EE88</t>
  </si>
  <si>
    <t>何先生</t>
  </si>
  <si>
    <t>0975070851</t>
  </si>
  <si>
    <t>復電後，網路連不上線，消防隊勤務運作困難|手動併案</t>
  </si>
  <si>
    <t>W0806012581</t>
  </si>
  <si>
    <t>2023/02/10 14:42:00</t>
  </si>
  <si>
    <t>彰化縣伸港鄉大同十街２３６號１樓</t>
  </si>
  <si>
    <t>G3445FA22</t>
  </si>
  <si>
    <t>0963799876</t>
  </si>
  <si>
    <t>W0806012580</t>
  </si>
  <si>
    <t>2023/02/10 14:36:00</t>
  </si>
  <si>
    <t>彰化縣伸港鄉中興七街２０號１樓</t>
  </si>
  <si>
    <t>G3444BC7222</t>
  </si>
  <si>
    <t>陳憶慧小姐</t>
  </si>
  <si>
    <t>0939880413</t>
  </si>
  <si>
    <t>13:30左右電力不穩
 之後就發生停電的狀況</t>
  </si>
  <si>
    <t>C0812501990</t>
  </si>
  <si>
    <t>彰化縣員林市山腳路二段５８９巷２８５號１樓</t>
  </si>
  <si>
    <t>陳振明、黃耀田、溫佑誠、</t>
  </si>
  <si>
    <t>鎮東高分11Y#1 ~ 1-1   架空地線防護線管拆除 X3|到達現場時間2023/02/10 14:45</t>
  </si>
  <si>
    <t>G4700GD50</t>
  </si>
  <si>
    <t>048334771</t>
  </si>
  <si>
    <t>有塑膠卡在電線上，僅市話</t>
  </si>
  <si>
    <t>W0806012579</t>
  </si>
  <si>
    <t>彰化縣伸港鄉中興七街５８號１樓</t>
  </si>
  <si>
    <t>G3444BC88</t>
  </si>
  <si>
    <t>0930945767</t>
  </si>
  <si>
    <t>A0812003602</t>
  </si>
  <si>
    <t>2023/02/10 14:20:00</t>
  </si>
  <si>
    <t>彰化縣伸港鄉西全路１６７巷９號</t>
  </si>
  <si>
    <t>G3450BE89</t>
  </si>
  <si>
    <t>0933523108</t>
  </si>
  <si>
    <t>A0812003601</t>
  </si>
  <si>
    <t>2023/02/10 14:19:00</t>
  </si>
  <si>
    <t>彰化縣伸港鄉西全路１６５之１號（屋頂）</t>
  </si>
  <si>
    <t>A0812003600</t>
  </si>
  <si>
    <t>彰化縣伸港鄉西全路１６５之１號屋頂</t>
  </si>
  <si>
    <t>A0812003599</t>
  </si>
  <si>
    <t>彰化縣伸港鄉濱海路５１巷１５號</t>
  </si>
  <si>
    <t>G3550AB86</t>
  </si>
  <si>
    <t>0911098383</t>
  </si>
  <si>
    <t>A0812003598</t>
  </si>
  <si>
    <t>彰化縣伸港鄉濱海路５１巷１７號</t>
  </si>
  <si>
    <t>G3550AB77</t>
  </si>
  <si>
    <t>04 - 7992670</t>
  </si>
  <si>
    <t>A0812003597</t>
  </si>
  <si>
    <t>彰化縣伸港鄉海尾路２－１號</t>
  </si>
  <si>
    <t>G3447BA36</t>
  </si>
  <si>
    <t>0928879206</t>
  </si>
  <si>
    <t>A0812003596</t>
  </si>
  <si>
    <t>彰化縣伸港鄉全興路１之１５號屋頂</t>
  </si>
  <si>
    <t>A0812003595</t>
  </si>
  <si>
    <t>彰化縣伸港鄉西全路１６７巷１１１號</t>
  </si>
  <si>
    <t>G3351HA91</t>
  </si>
  <si>
    <t>0923253711</t>
  </si>
  <si>
    <t>A0812003594</t>
  </si>
  <si>
    <t>彰化縣伸港鄉西全路１６５－１號</t>
  </si>
  <si>
    <t>G3450CC2900</t>
  </si>
  <si>
    <t>0988289381</t>
  </si>
  <si>
    <t>A0812003593</t>
  </si>
  <si>
    <t>彰化縣伸港鄉全興路１號之１５</t>
  </si>
  <si>
    <t>G3448BE45</t>
  </si>
  <si>
    <t>04 - 7982722</t>
  </si>
  <si>
    <t>W0806012578</t>
  </si>
  <si>
    <t>2023/02/10 14:12:00</t>
  </si>
  <si>
    <t>彰化縣伸港鄉長春路９７巷２號１樓</t>
  </si>
  <si>
    <t>G3345HB40</t>
  </si>
  <si>
    <t>薛鴻庭先生</t>
  </si>
  <si>
    <t>0970865915</t>
  </si>
  <si>
    <t>W0806012577</t>
  </si>
  <si>
    <t>2023/02/10 14:10:00</t>
  </si>
  <si>
    <t>彰化縣伸港鄉福泉段０２１９－００００地號</t>
  </si>
  <si>
    <t>本件同受理號碼11202000987|到達現場時間2023/02/10 14:20</t>
  </si>
  <si>
    <t>G3344FE91</t>
  </si>
  <si>
    <t>林明鴻先生</t>
  </si>
  <si>
    <t>0919514113</t>
  </si>
  <si>
    <t>W0806012576</t>
  </si>
  <si>
    <t>2023/02/10 14:08:00</t>
  </si>
  <si>
    <t>彰化縣伸港鄉什股路１９０－１６號１樓</t>
  </si>
  <si>
    <t>G3244AC94</t>
  </si>
  <si>
    <t>存鎰興有限公司寶號</t>
  </si>
  <si>
    <t>0963590466</t>
  </si>
  <si>
    <t>W0806012575</t>
  </si>
  <si>
    <t>2023/02/10 13:59:00</t>
  </si>
  <si>
    <t>彰化縣伸港鄉大同十二街９１號１樓</t>
  </si>
  <si>
    <t>G3345HC28</t>
  </si>
  <si>
    <t>黃文助先生</t>
  </si>
  <si>
    <t>0934191897</t>
  </si>
  <si>
    <t>W0806012574</t>
  </si>
  <si>
    <t>彰化縣伸港鄉大同八街２６０號１樓</t>
  </si>
  <si>
    <t>G3444ED18</t>
  </si>
  <si>
    <t>陳明瑄小姐</t>
  </si>
  <si>
    <t>0930370812</t>
  </si>
  <si>
    <t>W0806012573</t>
  </si>
  <si>
    <t>2023/02/10 13:58:00</t>
  </si>
  <si>
    <t>彰化縣伸港鄉中興十街４９號１樓</t>
  </si>
  <si>
    <t>G3444FB4268</t>
  </si>
  <si>
    <t>小姐先生</t>
  </si>
  <si>
    <t>0985123456</t>
  </si>
  <si>
    <t>C0812501989</t>
  </si>
  <si>
    <t>彰化縣二林鎮詹厝巷２－１號</t>
  </si>
  <si>
    <t>陳宏誠、譚劭丞、楊英智、劉瑞源、</t>
  </si>
  <si>
    <t>華崙高幹#9 變壓器25KVA(燈)漏油更換|到達現場時間2023/02/10 14:40</t>
  </si>
  <si>
    <t>K2896DE60</t>
  </si>
  <si>
    <t>048680090</t>
  </si>
  <si>
    <t>參考電號,詹厝高幹K27-90幾號,變壓器漏水或漏油,梅芳里村庄的庄頭,僅市話.用戶晚點會出門不在家</t>
  </si>
  <si>
    <t>W0806012572</t>
  </si>
  <si>
    <t>2023/02/10 13:56:00</t>
  </si>
  <si>
    <t>彰化縣伸港鄉大同一街７５號２－３樓</t>
  </si>
  <si>
    <t>G3444EB81</t>
  </si>
  <si>
    <t>康小姐</t>
  </si>
  <si>
    <t>0926879529</t>
  </si>
  <si>
    <t>W0806012571</t>
  </si>
  <si>
    <t>2023/02/10 13:49:00</t>
  </si>
  <si>
    <t>彰化縣伸港鄉大同三街２３號１樓</t>
  </si>
  <si>
    <t>本件同受理號碼11202000987|到達現場時間2023/02/10 13:55</t>
  </si>
  <si>
    <t>G3444DC24</t>
  </si>
  <si>
    <t>0970125828</t>
  </si>
  <si>
    <t>W0806012570</t>
  </si>
  <si>
    <t>彰化縣伸港鄉大同十二街３９８號１樓</t>
  </si>
  <si>
    <t>G3445DB33</t>
  </si>
  <si>
    <t>吳侑璇小姐</t>
  </si>
  <si>
    <t>0988153785</t>
  </si>
  <si>
    <t>C0812501986</t>
  </si>
  <si>
    <t>彰化縣伸港鄉大同十二街１６８號公設</t>
  </si>
  <si>
    <t>G3445AC74</t>
  </si>
  <si>
    <t>0920266568</t>
  </si>
  <si>
    <t>有人受困電梯，已詢問用戶僅留0920266568。</t>
  </si>
  <si>
    <t>C0812501985</t>
  </si>
  <si>
    <t>2023/02/10 13:48:00</t>
  </si>
  <si>
    <t>彰化縣伸港鄉中興十街１９７號１樓</t>
  </si>
  <si>
    <t>0912308998</t>
  </si>
  <si>
    <t>0989063119</t>
  </si>
  <si>
    <t>稱:隔壁也沒電【聯絡電話(二)：0912308998】~妻陳小姐</t>
  </si>
  <si>
    <t>C0812501984</t>
  </si>
  <si>
    <t>2023/02/10 13:47:00</t>
  </si>
  <si>
    <t>彰化縣伸港鄉什股路２８５號１樓</t>
  </si>
  <si>
    <t>G3145FD21</t>
  </si>
  <si>
    <t>0935345358</t>
  </si>
  <si>
    <t>堯先生</t>
  </si>
  <si>
    <t>用戶及隔壁的用戶都沒有電，停電前並無徵兆【聯絡電話(堯先生：0935345358】|手動併案</t>
  </si>
  <si>
    <t>C0812501983</t>
  </si>
  <si>
    <t>2023/02/10 13:46:00</t>
  </si>
  <si>
    <t>彰化縣伸港鄉大同十二街９５號１樓</t>
  </si>
  <si>
    <t>0923366976</t>
  </si>
  <si>
    <t>047985371</t>
  </si>
  <si>
    <t>【聯絡電話(二)：0923366976】紅綠燈也無電</t>
  </si>
  <si>
    <t>W0806012569</t>
  </si>
  <si>
    <t>2023/02/10 13:42:00</t>
  </si>
  <si>
    <t>彰化縣伸港鄉什股路１９１－１３號</t>
  </si>
  <si>
    <t>G3245CE43</t>
  </si>
  <si>
    <t>0905573216</t>
  </si>
  <si>
    <t>C0812501982</t>
  </si>
  <si>
    <t>2023/02/10 13:43:00</t>
  </si>
  <si>
    <t>彰化縣伸港鄉什股路１９１－４７號１Ｆ</t>
  </si>
  <si>
    <t>G3246AB34</t>
  </si>
  <si>
    <t>0928432411</t>
  </si>
  <si>
    <t>僅有手機|手動併案</t>
  </si>
  <si>
    <t>2023/02/10 13:38:00</t>
  </si>
  <si>
    <t>彰化縣埤頭鄉溪底路４３號</t>
  </si>
  <si>
    <t>顏銘宏、廖錦祥、李冠民</t>
  </si>
  <si>
    <t>沙崙高幹80空X#39，樹木碰觸接戶線，樹木己修剪及接頭壓接處理。|到達現場時間2023/02/10 13:45</t>
  </si>
  <si>
    <t>K2994CA21</t>
  </si>
  <si>
    <t>0918123726</t>
  </si>
  <si>
    <t>A0812003592</t>
  </si>
  <si>
    <t>彰化縣伸港鄉什股村美港公路三段６６９巷２９號１樓</t>
  </si>
  <si>
    <t>G3144GD31</t>
  </si>
  <si>
    <t>04 - 7978608</t>
  </si>
  <si>
    <t>2023-02-10 14:02:12 用戶再次報案|手動併案</t>
  </si>
  <si>
    <t>A0812003591</t>
  </si>
  <si>
    <t>C0812501987</t>
  </si>
  <si>
    <t>彰化縣伸港鄉什股路１９１之２５，之２７，之２９號等一樓</t>
  </si>
  <si>
    <t>G3246BA96</t>
  </si>
  <si>
    <t>047996966</t>
  </si>
  <si>
    <t>2023-02-10 13:51:37 【聯絡電話(二)：(04)7363048-40】|手動併案</t>
  </si>
  <si>
    <t>A0812003590</t>
  </si>
  <si>
    <t>A0812003589</t>
  </si>
  <si>
    <t>彰化縣伸港鄉什股路１９１之２５．１９１之２７．１９１之２９號屋頂</t>
  </si>
  <si>
    <t>海尾42 LBS不良引起，以隔離排除送電妥|到達現場時間2023/02/10 13:55</t>
  </si>
  <si>
    <t>0952640627</t>
  </si>
  <si>
    <t>2023/02/10 13:36:00</t>
  </si>
  <si>
    <t>彰化縣伸港鄉全興段２３４０地號</t>
  </si>
  <si>
    <t>接戶線接頭補強壓接完成|到達現場時間2023/02/10 14:00</t>
  </si>
  <si>
    <t>G3350CC45</t>
  </si>
  <si>
    <t>0922323512</t>
  </si>
  <si>
    <t>W0806012568</t>
  </si>
  <si>
    <t>2023/02/10 13:14:00</t>
  </si>
  <si>
    <t>彰化縣彰化市師大路２號</t>
  </si>
  <si>
    <t>IQ21瞬跳、經查用戶供電已正常。|到達現場時間2023/02/10 13:25</t>
  </si>
  <si>
    <t>G4225FA6256</t>
  </si>
  <si>
    <t>國立彰化師範大學寶號</t>
  </si>
  <si>
    <t>047232105</t>
  </si>
  <si>
    <t>工學院整棟停電，電梯還是有電，其它都沒電</t>
  </si>
  <si>
    <t>介壽里</t>
  </si>
  <si>
    <t>C0812501979</t>
  </si>
  <si>
    <t>2023/02/10 12:49:00</t>
  </si>
  <si>
    <t>彰化縣芳苑鄉漢寶園段１７８地號</t>
  </si>
  <si>
    <t>【C3】用戶自備開關不良，已告知用戶，請合格電氣承裝業改善。|到達現場時間2023/02/10 13:15</t>
  </si>
  <si>
    <t>G1913GC90</t>
  </si>
  <si>
    <t>0911284222</t>
  </si>
  <si>
    <t>電表相別：F 有欠相  (僅留手機)</t>
  </si>
  <si>
    <t>C0812501978</t>
  </si>
  <si>
    <t>2023/02/10 12:41:00</t>
  </si>
  <si>
    <t>彰化縣和美鎮和厝路二段７６７號前</t>
  </si>
  <si>
    <t>非本公司線路|到達現場時間2023/02/10 13:10</t>
  </si>
  <si>
    <t>G3741CD40</t>
  </si>
  <si>
    <t>0988661749</t>
  </si>
  <si>
    <t>陳太太</t>
  </si>
  <si>
    <t>047558088</t>
  </si>
  <si>
    <t>用戶稱電線斷落地面【聯絡電話(二)：0988661749】</t>
  </si>
  <si>
    <t>C0812501977</t>
  </si>
  <si>
    <t>2023/02/10 12:30:00</t>
  </si>
  <si>
    <t>彰化縣芳苑鄉新街段３５１號</t>
  </si>
  <si>
    <t>菇寮高幹#10，接戶線及中性線接頭不良，接頭己重新壓接處理。|到達現場時間2023/02/10 12:50</t>
  </si>
  <si>
    <t>K1088FD1205</t>
  </si>
  <si>
    <t>0933153760</t>
  </si>
  <si>
    <t>0918997787</t>
  </si>
  <si>
    <t>時常跳電，水電查修稱外電有一條電線不通，僅兩相疑似欠相【聯絡電話(二)：0933153760】</t>
  </si>
  <si>
    <t>2023/02/10 12:08:00</t>
  </si>
  <si>
    <t>彰化縣芳苑鄉碑腳段２７３地號之３</t>
  </si>
  <si>
    <t>芳興高幹79X#8，低壓線接頭不良，接頭重新壓接處理。|到達現場時間2023/02/10 12:25</t>
  </si>
  <si>
    <t>0927608290</t>
  </si>
  <si>
    <t>2023/02/10 13:00:00</t>
  </si>
  <si>
    <t>彰化縣大城鄉楓港段１７９８地號</t>
  </si>
  <si>
    <t>接戶點脫落</t>
  </si>
  <si>
    <t>沿海高分#40，接戶線脫落，己重新弛調處理|到達現場時間2023/02/10 13:15</t>
  </si>
  <si>
    <t>K0680DB65</t>
  </si>
  <si>
    <t>0921715023</t>
  </si>
  <si>
    <t>C0812501975</t>
  </si>
  <si>
    <t>2023/02/10 12:00:00</t>
  </si>
  <si>
    <t>彰化縣二林鎮詹厝段５９１地號</t>
  </si>
  <si>
    <t>挖仔高幹62Y#3~4  低壓線斷落接續復舊完成|到達現場時間2023/02/10 12:35</t>
  </si>
  <si>
    <t>0972785807</t>
  </si>
  <si>
    <t>0906660939</t>
  </si>
  <si>
    <t>外線斷一條，現場欠相【聯絡電話(二)：0972785807】</t>
  </si>
  <si>
    <t>2023/02/10 13:30:00</t>
  </si>
  <si>
    <t>彰化縣大城鄉美豐段２０４９地號</t>
  </si>
  <si>
    <t>西港高幹69X#5，低壓線接頭不良，接頭己重新壓接處理。|到達現場時間2023/02/10 13:56</t>
  </si>
  <si>
    <t>K1083AC80</t>
  </si>
  <si>
    <t>0963108078</t>
  </si>
  <si>
    <t>2023/02/10 11:34:00</t>
  </si>
  <si>
    <t>彰化縣員林市新萬年段４２３地號</t>
  </si>
  <si>
    <t>陳振明、黃耀田、</t>
  </si>
  <si>
    <t>百果高幹46Z#18 變壓器熔絲熔斷已更換送電妥|到達現場時間2023/02/10 13:30</t>
  </si>
  <si>
    <t>K4796BB12</t>
  </si>
  <si>
    <t>0928944623</t>
  </si>
  <si>
    <t>徐女士</t>
  </si>
  <si>
    <t>2023/02/10 11:05:00</t>
  </si>
  <si>
    <t>彰化縣鹿港鎮草港中段３１２地號</t>
  </si>
  <si>
    <t>【M2】電表底座燒損，由用戶自理，另報再封印。|到達現場時間2023/02/10 11:30</t>
  </si>
  <si>
    <t>G3035FA52</t>
  </si>
  <si>
    <t>0937564352</t>
  </si>
  <si>
    <t>2023/02/10 10:57:00</t>
  </si>
  <si>
    <t>彰化縣埔鹽鄉埔打路１－２５號</t>
  </si>
  <si>
    <t>南港高幹#111   變壓器熔絲熔斷已更換送電妥，53-2904-26 用戶屋內線路不良短路，已告知用戶，請合格電氣承裝業改善。|到達現場時間2023/02/10 11:15</t>
  </si>
  <si>
    <t>G3505CD11</t>
  </si>
  <si>
    <t>0905983865</t>
  </si>
  <si>
    <t>C0812501967</t>
  </si>
  <si>
    <t>彰化縣芳苑鄉芳苑段５之３地號</t>
  </si>
  <si>
    <t>與11202000981同案件|到達現場時間2023/02/10 12:25</t>
  </si>
  <si>
    <t>K1395DE15</t>
  </si>
  <si>
    <t>稱:路過發現電線斷，在此電號田邊，僅手機</t>
  </si>
  <si>
    <t>2023/02/10 10:46:00</t>
  </si>
  <si>
    <t>管嶼49</t>
  </si>
  <si>
    <t>故障指示器裝設|到達現場時間2023/02/10 10:46</t>
  </si>
  <si>
    <t>2023/02/10 14:00:00</t>
  </si>
  <si>
    <t>彰化縣芳苑鄉王功段１９７４地號</t>
  </si>
  <si>
    <t>海埔四高分13Y19Y7Y#5，接戶線接頭不良，接頭己重壓接處理。|到達現場時間2023/02/10 14:50</t>
  </si>
  <si>
    <t>G1504BB65</t>
  </si>
  <si>
    <t>0983870799</t>
  </si>
  <si>
    <t>2023/02/10 09:25:00</t>
  </si>
  <si>
    <t>彰化縣員林市東山段０２２５－００２１地號</t>
  </si>
  <si>
    <t>北安高幹1Y#1右低2  樹竹碰觸低壓導線，低壓線絕緣包紮，樹竹砍伐|到達現場時間2023/02/10 09:25</t>
  </si>
  <si>
    <t>G4705GB85</t>
  </si>
  <si>
    <t>曹里長</t>
  </si>
  <si>
    <t>0912362955</t>
  </si>
  <si>
    <t>2023/02/10 10:26:00</t>
  </si>
  <si>
    <t>下湳34X16</t>
  </si>
  <si>
    <t>高壓防護罩游休拆除|到達現場時間2023/02/10 10:26</t>
  </si>
  <si>
    <t>2023/02/10 10:02:00</t>
  </si>
  <si>
    <t>彰化縣芳苑鄉草湖段５－３１６６地號</t>
  </si>
  <si>
    <t>草漢高幹#56，接戶線碰觸樹木，接戶線破皮包紮及樹木修剪。|到達現場時間2023/02/10 10:10</t>
  </si>
  <si>
    <t>G2106CB99</t>
  </si>
  <si>
    <t>2023/02/10 09:55:00</t>
  </si>
  <si>
    <t>彰化縣二林鎮萬興段柳子溝小段３４３－２地號</t>
  </si>
  <si>
    <t>陳宏誠、楊英智、</t>
  </si>
  <si>
    <t>新樂高幹103Z40Y#2  用戶自備開關不良，已告知用戶，請合格電氣承裝業改善。|到達現場時間2023/02/10 10:30</t>
  </si>
  <si>
    <t>G2309HA60</t>
  </si>
  <si>
    <t>0934253270</t>
  </si>
  <si>
    <t>C0812501949</t>
  </si>
  <si>
    <t>2023/02/10 09:51:00</t>
  </si>
  <si>
    <t>彰化縣員林市員大路一段員大高幹２９－１１　（Ｇ４２０３ＨＣ８３）</t>
  </si>
  <si>
    <t>員大高幹#29-1  活現線夾被覆罩脫落， 已復舊。|到達現場時間2023/02/10 10:00</t>
  </si>
  <si>
    <t>G4203HC60</t>
  </si>
  <si>
    <t>0913689030</t>
  </si>
  <si>
    <t>王里長</t>
  </si>
  <si>
    <t>參考電號，王里長稱前二天電桿發生過爆響(員大高幹 29-11 (g4203hc83))，之後就桿上二個黑盒子就掉下來，現已放在電桿下方，要求查修，惠請協助，謝謝。僅留手機</t>
  </si>
  <si>
    <t>2023/02/10 09:44:00</t>
  </si>
  <si>
    <t>彰化縣芬園鄉大彰路三段１６７號對面附近</t>
  </si>
  <si>
    <t>劉瑞源、溫佑誠、林宜明、</t>
  </si>
  <si>
    <t>大彰高幹#110  逾齡變壓器吊換 25KVA X1|到達現場時間2023/02/10 09:55</t>
  </si>
  <si>
    <t>G4908ED88</t>
  </si>
  <si>
    <t>G4908EE92大彰高幹#110</t>
  </si>
  <si>
    <t>C0812501948</t>
  </si>
  <si>
    <t>彰化縣芳苑鄉路上厝段６５１地號</t>
  </si>
  <si>
    <t>新街高幹7-1X5X#3，接戶線接頭不良，接頭己重新壓接處理。|到達現場時間2023/02/10 10:10</t>
  </si>
  <si>
    <t>K1387CB73</t>
  </si>
  <si>
    <t>0934326665</t>
  </si>
  <si>
    <t>現場無電，僅手機</t>
  </si>
  <si>
    <t>C0812501946</t>
  </si>
  <si>
    <t>2023/02/10 09:34:00</t>
  </si>
  <si>
    <t>彰化縣芳苑鄉王功段３６－２地號</t>
  </si>
  <si>
    <t>崙腳高幹93-1X8Y#1，接戶線接頭壓接處理。|到達現場時間2023/02/10 09:50</t>
  </si>
  <si>
    <t>G1604DD01</t>
  </si>
  <si>
    <t>0928921257</t>
  </si>
  <si>
    <t>用戶報電號:60-3760-10，已請用戶扳動總開關後仍無電，僅留手機。此處農田急需灌溉，惠請協助，謝謝!</t>
  </si>
  <si>
    <t>2023/02/10 09:27:00</t>
  </si>
  <si>
    <t>彰化縣芳苑鄉芳墘段３２地號</t>
  </si>
  <si>
    <t>斷線</t>
  </si>
  <si>
    <t>興海高幹#133，中性線接頭不良，接頭重新壓接處理。|到達現場時間2023/02/10 10:00</t>
  </si>
  <si>
    <t>K1597BC60</t>
  </si>
  <si>
    <t>0929192454</t>
  </si>
  <si>
    <t>2023/02/10 09:16:00</t>
  </si>
  <si>
    <t>彰化縣大城鄉台山段３６３地號</t>
  </si>
  <si>
    <t>大城高幹127X#9，接戶點脫落己重新弛調處理。|到達現場時間2023/02/10 09:00</t>
  </si>
  <si>
    <t>K1276HB15</t>
  </si>
  <si>
    <t>0911015013</t>
  </si>
  <si>
    <t>C0812501945</t>
  </si>
  <si>
    <t>彰化縣芳苑鄉漢寶園段０００４－０００７地號</t>
  </si>
  <si>
    <t>待施工案件，已連絡前往施工|到達現場時間2023/02/10 09:30</t>
  </si>
  <si>
    <t>G1811EB81</t>
  </si>
  <si>
    <t>0985388518</t>
  </si>
  <si>
    <t>0978142200</t>
  </si>
  <si>
    <t>續2/6日oms:11202000637,用戶電線仍斷落地面尚未處理,恐危險性,請派人先行處理,0985388518請以黃先生手機撥打為主.謝謝</t>
  </si>
  <si>
    <t>2023/02/10 09:13:00</t>
  </si>
  <si>
    <t>彰化縣埤頭鄉斗苑東路５６２號</t>
  </si>
  <si>
    <t>合興東幹#56-1，用戶屋內線路不良，已告知用戶，請合格電氣承裝業改善。|到達現場時間2023/02/10 10:00</t>
  </si>
  <si>
    <t>K3286FA26</t>
  </si>
  <si>
    <t>0982898879</t>
  </si>
  <si>
    <t>C0812501943</t>
  </si>
  <si>
    <t>2023/02/10 09:05:00</t>
  </si>
  <si>
    <t>彰化縣和美鎮和頭路２０３號前方</t>
  </si>
  <si>
    <t>孔蓋加裝橡皮墊處理完成|到達現場時間2023/02/10 09:30</t>
  </si>
  <si>
    <t>【聯絡電話(二)：0972923719】</t>
  </si>
  <si>
    <t>2023/02/10 09:01:00</t>
  </si>
  <si>
    <t>彰化縣芳苑鄉漢寶園段１２４－２地號</t>
  </si>
  <si>
    <t>漢寶高幹85Y26Y5，熔絲鏈更換|到達現場時間2023/02/10 09:25</t>
  </si>
  <si>
    <t>G1715FA43</t>
  </si>
  <si>
    <t>0937778835</t>
  </si>
  <si>
    <t>2023/02/10 08:58:00</t>
  </si>
  <si>
    <t>彰化縣芳苑鄉溝仔墘段１２６之３地號</t>
  </si>
  <si>
    <t>興海高幹151Y#7，接戶線接頭不良，接頭重新壓接處理。|到達現場時間2023/02/10 09:12</t>
  </si>
  <si>
    <t>K1498CB10</t>
  </si>
  <si>
    <t>0928947833</t>
  </si>
  <si>
    <t>2023/02/10 08:56:00</t>
  </si>
  <si>
    <t>彰化縣鹿港鎮草港尾段７１１地號</t>
  </si>
  <si>
    <t>崙草高幹25-1Y5，接頭點檢及熔絲更換|到達現場時間2023/02/10 09:10</t>
  </si>
  <si>
    <t>G2833CD81</t>
  </si>
  <si>
    <t>0914090760</t>
  </si>
  <si>
    <t>2023/02/10 08:43:00</t>
  </si>
  <si>
    <t>彰化縣芳苑鄉王功段１２８７地號</t>
  </si>
  <si>
    <t>高銀昆、林楷諺、顏銘宏、李冠民、楊智翔</t>
  </si>
  <si>
    <t>海埔二高分#15Y1，電纜終端預張接頭不良，接頭重新施作處理。|到達現場時間2023/02/10 09:10</t>
  </si>
  <si>
    <t>G1406HB73</t>
  </si>
  <si>
    <t>0932540292</t>
  </si>
  <si>
    <t>0932963069</t>
  </si>
  <si>
    <t>2023/02/10 08:38:00</t>
  </si>
  <si>
    <t>上寮高幹9Y#9，熔絲熔斷，己更換送電妥。|到達現場時間2023/02/10 08:55</t>
  </si>
  <si>
    <t>2023/02/10 08:13:00</t>
  </si>
  <si>
    <t>彰化縣埔鹽鄉義和段６１４地號</t>
  </si>
  <si>
    <t>鼎金高分21Z#4  接戶線短路破皮包紮。另設計更換|到達現場時間2023/02/10 08:55</t>
  </si>
  <si>
    <t>童永冬村長</t>
  </si>
  <si>
    <t>0928193449</t>
  </si>
  <si>
    <t>G2705BE19鼎金高分21Z#4</t>
  </si>
  <si>
    <t>2023/02/10 08:23:00</t>
  </si>
  <si>
    <t>彰化縣芳苑鄉埤腳段２００地號</t>
  </si>
  <si>
    <t>外線斷</t>
  </si>
  <si>
    <t>芳興高幹81Y2X#1，接戶線接頭不良，接頭重新壓接處理。|到達現場時間2023/02/10 08:45</t>
  </si>
  <si>
    <t>K1495EB54</t>
  </si>
  <si>
    <t>0975713555</t>
  </si>
  <si>
    <t>2023/02/10 08:04:00</t>
  </si>
  <si>
    <t>彰化縣芳苑鄉埤腳段２５７之２號</t>
  </si>
  <si>
    <t>芳興高幹#63，接戶線接頭不良重新壓接處理|到達現場時間2023/02/10 08:49</t>
  </si>
  <si>
    <t>0933527736</t>
  </si>
  <si>
    <t>2023/02/10 08:20:00</t>
  </si>
  <si>
    <t>快官＃16  快官＃52Y13</t>
  </si>
  <si>
    <t>老舊變壓器更換</t>
  </si>
  <si>
    <t>李季臻葉宗儒高健耀劉家銓李政易紀伯翰崇佑</t>
  </si>
  <si>
    <t>1.快官＃16變壓器50KVA老舊更換1具  2.快官＃52Y13變壓器50KVA老舊更換1具、加裝被覆式FC   LA更新、加裝橫擔  3.快官＃52Y9高壓跳線活電解接。|到達現場時間2023/02/10 08:50</t>
  </si>
  <si>
    <t>鹿草高幹30X13Y11，接戶線弛調及壓接|到達現場時間2023/02/10 08:35</t>
  </si>
  <si>
    <t>2023/02/10 08:10:00</t>
  </si>
  <si>
    <t>彰化縣芬園鄉大彰路一段</t>
  </si>
  <si>
    <t>陳振明、黃耀田、溫佑誠、林宜明、劉瑞源、</t>
  </si>
  <si>
    <t>大彰高幹#7  逾齡變壓器吊換 25KVA X1|到達現場時間2023/02/10 08:35</t>
  </si>
  <si>
    <t>G5103EA71大彰高幹#7</t>
  </si>
  <si>
    <t>C0812501942</t>
  </si>
  <si>
    <t>2023/02/10 13:15:00</t>
  </si>
  <si>
    <t>彰化縣芳苑鄉新寶村芳漢路３９９號</t>
  </si>
  <si>
    <t>芳漢高幹#70-1，用戶電表進水，己通知用戶自行水電處理，接戶點己解開(安全暫處理)|到達現場時間2023/02/10 13:45</t>
  </si>
  <si>
    <t>G1708CA16</t>
  </si>
  <si>
    <t>0938288897</t>
  </si>
  <si>
    <t>參考電號</t>
  </si>
  <si>
    <t>2023/02/10 06:00:00</t>
  </si>
  <si>
    <t>崑崙#27Y11右低2右低1</t>
  </si>
  <si>
    <t>王資斌、 曾阿加、 謝竣宇、 黃建儒、</t>
  </si>
  <si>
    <t>崑崙#27Y11右低2右低1，樹竹碰觸導線，導線破皮包紮，樹竹砍伐(3mX10m)|到達現場時間2023/02/10 07:10</t>
  </si>
  <si>
    <t>C0812501941</t>
  </si>
  <si>
    <t>2023/02/10 07:02:00</t>
  </si>
  <si>
    <t>水產養殖業者【聯絡電話(二)：0932963069】</t>
  </si>
  <si>
    <t>2023/02/10 06:05:00</t>
  </si>
  <si>
    <t>G4125 AE53-O</t>
  </si>
  <si>
    <t>G4125 AE53-O配電場清潔(雜物清除)，配電設備點檢，及電纜故障指示器加強裝設。共裝設6只(新裝設J14 280A*3只)、(不良更新J11 280A*3只)|到達現場時間2023/02/10 06:25</t>
  </si>
  <si>
    <t>2023/02/10 06:20:00</t>
  </si>
  <si>
    <t>大村#62</t>
  </si>
  <si>
    <t>大村#62，高壓防護線管游休拆除|到達現場時間2023/02/10 06:35</t>
  </si>
  <si>
    <t>湖水#25Y43</t>
  </si>
  <si>
    <t>王資斌、 謝竣宇、 黃建儒、 曾阿加、</t>
  </si>
  <si>
    <t>湖水#25Y43，樹竹碰觸高壓導線，高壓線活電掩蔽，樹竹砍伐(3mX12m)|到達現場時間2023/02/10 06:20</t>
  </si>
  <si>
    <t>2023/02/10 02:00:00</t>
  </si>
  <si>
    <t>大村#10~114</t>
  </si>
  <si>
    <t>陳坤輝、葉俊佑、</t>
  </si>
  <si>
    <t>大村#10~114，夜間防竊導線巡查|到達現場時間2023/02/10 02:15</t>
  </si>
  <si>
    <t>2023/02/10 05:58:00</t>
  </si>
  <si>
    <t>大竹#34Y1-1</t>
  </si>
  <si>
    <t>大竹#34Y1-1架空高壓線裝設故障指示器*3只，及高壓導線破皮(2處)包紮。|到達現場時間2023/02/10 06:20</t>
  </si>
  <si>
    <t>2023/02/10 05:53:00</t>
  </si>
  <si>
    <t>虎山#30X1</t>
  </si>
  <si>
    <t>林寬隆、陳彥廷、蕭凱仁</t>
  </si>
  <si>
    <t>虎山#30X1變壓器二次側套管處漏油，現場處理妥(二次側套管墊片鎖緊)。本件有先行聯絡工作停電(6時~8時)。|到達現場時間2023/02/10 06:10</t>
  </si>
  <si>
    <t>2023/02/10 01:08:00</t>
  </si>
  <si>
    <t>中興高幹全線、六股高分(B班服務區)</t>
  </si>
  <si>
    <t>維卿、績輝、寬隆、志、彥、宏、威、勳、仁</t>
  </si>
  <si>
    <t>中興高幹全線(#19~#20Y8含分歧)、六股高分(B班服務區#18~#45含分歧)導線防止失竊，夜間線路巡視。|到達現場時間2023/02/10 01:30</t>
  </si>
  <si>
    <t>C0812501940</t>
  </si>
  <si>
    <t>2023/02/10 06:15:00</t>
  </si>
  <si>
    <t>彰化縣芳苑鄉王功段１４８５地號</t>
  </si>
  <si>
    <t>盧明信、游翊盛、涂俊雄、黃佳偉</t>
  </si>
  <si>
    <t>與11202000936同案件|到達現場時間2023/02/10 06:20</t>
  </si>
  <si>
    <t>G1504CE76</t>
  </si>
  <si>
    <t>0937778820</t>
  </si>
  <si>
    <t>0982199202</t>
  </si>
  <si>
    <t>此為養雞戶，需儘速處理，謝謝。【聯絡電話(二)：0937778820】</t>
  </si>
  <si>
    <t>9G28饋線</t>
  </si>
  <si>
    <t>N相舉旗</t>
  </si>
  <si>
    <t>海埔二高分15Y#1 9G28饋線N相舉旗，高壓分歧FC電源側及負載側電纜終端接頭不良，已隔離電源，已處理妥。|到達現場時間2023/02/10 06:20</t>
  </si>
  <si>
    <t>2023/02/10 05:33:00</t>
  </si>
  <si>
    <t>鎮平69</t>
  </si>
  <si>
    <t>木橫擔及FC開關更換。|到達現場時間2023/02/10 05:52</t>
  </si>
  <si>
    <t>2023/02/10 00:10:00</t>
  </si>
  <si>
    <t>謝慶1—160、麥嶼厝1—33</t>
  </si>
  <si>
    <t>夜間觀測</t>
  </si>
  <si>
    <t>鹽害地區架空線路夜間觀測、接頭閃烙點檢。|到達現場時間2023/02/10 00:40</t>
  </si>
  <si>
    <t>美鹿1—113、溝草1—21</t>
  </si>
  <si>
    <t>配電線路設備夜間巡查點檢。|到達現場時間2023/02/10 00:35</t>
  </si>
  <si>
    <t>2023/02/10 00:06:00</t>
  </si>
  <si>
    <t>川邊高幹1-140號</t>
  </si>
  <si>
    <t>盧明信、游翊盛</t>
  </si>
  <si>
    <t>川邊高幹1-140號配電線路防竊巡視良好，礙子有洩漏電流情形需辦理清洗。|到達現場時間2023/02/10 00:20</t>
  </si>
  <si>
    <t>2023/02/09 21:40:00</t>
  </si>
  <si>
    <t>彰化縣永靖鄉五汴村五汴巷１６號３Ｆ</t>
  </si>
  <si>
    <t>謝竣宇、 黃建儒、</t>
  </si>
  <si>
    <t>松村高幹20X#1，接戶線接頭不良壓接處理|到達現場時間2023/02/09 21:57</t>
  </si>
  <si>
    <t>K4295HB05</t>
  </si>
  <si>
    <t>C0812501939</t>
  </si>
  <si>
    <t>2023/02/09 22:31:00</t>
  </si>
  <si>
    <t>彰化縣芳苑鄉芳功段９３７地號</t>
  </si>
  <si>
    <t>磚瑤高幹96X#5管內線破皮短路引起火花，已重新剪除壓接處理妥。|到達現場時間2023/02/09 22:50</t>
  </si>
  <si>
    <t>G1401HD98</t>
  </si>
  <si>
    <t>0910991055</t>
  </si>
  <si>
    <t>用戶僅留手機0910991055.稱在現場等候.要求聯繫</t>
  </si>
  <si>
    <t>C0812501938</t>
  </si>
  <si>
    <t>2023/02/09 22:01:00</t>
  </si>
  <si>
    <t>彰化縣福興鄉福興路６２之４０號一二樓</t>
  </si>
  <si>
    <t>由進屋線接點解開、公司線路設備無損失、火警原因由警方調查中(公園18Z1—1)|到達現場時間2023/02/08 22:09</t>
  </si>
  <si>
    <t>G2622DC32</t>
  </si>
  <si>
    <t>0988809712</t>
  </si>
  <si>
    <t>吳警員</t>
  </si>
  <si>
    <t>047775405</t>
  </si>
  <si>
    <t>【聯絡電話(二)：0988809712】</t>
  </si>
  <si>
    <t>2023/02/09 21:00:00</t>
  </si>
  <si>
    <t>彰化縣溪湖鎮大竹里弘農路２２８號一樓</t>
  </si>
  <si>
    <t>福德高幹#31，接戶線脫落固定|到達現場時間2023/02/09 21:25</t>
  </si>
  <si>
    <t>K3299DE35</t>
  </si>
  <si>
    <t>2023/02/09 21:45:00</t>
  </si>
  <si>
    <t>福興鄉福興路66—19號旁</t>
  </si>
  <si>
    <t>由進屋線接點解開、公司線路設備無損失、火警原因由警方調查中(公園18Z1—1)|到達現場時間2023/02/09 21:07</t>
  </si>
  <si>
    <t>C0812501937</t>
  </si>
  <si>
    <t>2023/02/09 21:43:00</t>
  </si>
  <si>
    <t>彰化縣鹿港鎮海埔巷３６－２號</t>
  </si>
  <si>
    <t>熔絲鏈燒損更換(水產3X2)|到達現場時間2023/02/09 22:10</t>
  </si>
  <si>
    <t>G2828AE84</t>
  </si>
  <si>
    <t>0982682275</t>
  </si>
  <si>
    <t>桿上變壓器上線路有火花產生，現場供電正常，僅手機。</t>
  </si>
  <si>
    <t>2023/02/09 20:10:00</t>
  </si>
  <si>
    <t>彰化縣大村鄉大橋村慶安路３１１號１樓</t>
  </si>
  <si>
    <t>大村高幹#39，導線破皮包紮|到達現場時間2023/02/09 20:25</t>
  </si>
  <si>
    <t>G4110FB65</t>
  </si>
  <si>
    <t>2023/02/09 20:37:00</t>
  </si>
  <si>
    <t>彰化縣芳苑鄉仁愛村芳頂路</t>
  </si>
  <si>
    <t>芳苑高幹186X#1路燈開關NFB跳脫，重新投入後路燈皆已亮，量測電流值7A。|到達現場時間2023/02/09 20:50</t>
  </si>
  <si>
    <t>0985986890</t>
  </si>
  <si>
    <t>2023/02/09 20:35:00</t>
  </si>
  <si>
    <t>彰化縣大城鄉西港村通海路</t>
  </si>
  <si>
    <t>涂俊雄、黃佳偉</t>
  </si>
  <si>
    <t>沿海高分#27路燈系統NR相線路互相碰觸，引起路燈控制線斷落，已銜接處理妥，量測電流值3A。|到達現場時間2023/02/09 20:50</t>
  </si>
  <si>
    <t>0926310730</t>
  </si>
  <si>
    <t>2023/02/09 20:33:00</t>
  </si>
  <si>
    <t>過湖高幹26Y19號 K1287DD15</t>
  </si>
  <si>
    <t>過湖高幹26Y19X3路燈開關點滅器已拆除，過湖高幹26Y19分岐的路燈，除鄉公所自己點滅器控制之外，皆已改回NR由高幹26Y22路燈開關控制。|到達現場時間2023/02/09 20:50</t>
  </si>
  <si>
    <t>2023/02/09 20:08:00</t>
  </si>
  <si>
    <t>全興高幹41X7X3</t>
  </si>
  <si>
    <t>熔絲鏈筒接觸不良更換。|到達現場時間2023/02/09 20:33</t>
  </si>
  <si>
    <t>0931495362</t>
  </si>
  <si>
    <t>2023/02/09 20:06:00</t>
  </si>
  <si>
    <t>線西鄉和線路一帶</t>
  </si>
  <si>
    <t>草豐33:路燈線短路接頭壓接、東正5路燈控制開關更換|到達現場時間2023/02/09 20:27</t>
  </si>
  <si>
    <t>0932538951</t>
  </si>
  <si>
    <t>C0812501934</t>
  </si>
  <si>
    <t>2023/02/09 19:58:00</t>
  </si>
  <si>
    <t>彰化縣伸港鄉中興路一段６６６號１樓</t>
  </si>
  <si>
    <t>現場會同用戶查修、接頭良好電壓正常115V(G3344GD97)|到達現場時間2023/02/09 20:23</t>
  </si>
  <si>
    <t>G3344GD97</t>
  </si>
  <si>
    <t>0976571140</t>
  </si>
  <si>
    <t>0972043761</t>
  </si>
  <si>
    <t>續11202000874電燈閃爍，用戶稱人員離開後依舊有閃爍狀況，其他鄰居也是，惠請協助【聯絡電話(二)：0976571140】</t>
  </si>
  <si>
    <t>2023/02/09 18:54:00</t>
  </si>
  <si>
    <t>彰化縣二林鎮萬興段萬興小段１００－３２８地號１－２樓</t>
  </si>
  <si>
    <t>J02 路燈3盞不亮</t>
  </si>
  <si>
    <t>呂漢堂、劉記瑜</t>
  </si>
  <si>
    <t>建平高幹#78  熔絲鏈開關不良(活電)更換妥。FUSE  6A*1|到達現場時間2023/02/09 19:26</t>
  </si>
  <si>
    <t>G2304AD09</t>
  </si>
  <si>
    <t>048684097</t>
  </si>
  <si>
    <t>0975773738</t>
  </si>
  <si>
    <t>C0812501932</t>
  </si>
  <si>
    <t>2023/02/09 18:46:00</t>
  </si>
  <si>
    <t>彰化縣彰化市埔西街９７巷１號２－３樓</t>
  </si>
  <si>
    <t>經派員會同用戶現場勘查、量測，為電表底座燒損，由用戶自理。09-6149-72電錶開封另報再封印。|到達現場時間2023/02/09 19:05</t>
  </si>
  <si>
    <t>G4023BE15</t>
  </si>
  <si>
    <t>0910977480</t>
  </si>
  <si>
    <t>水電~蕭先生說:欠相，電錶溫溫的 0937-286747</t>
  </si>
  <si>
    <t>C0812501931</t>
  </si>
  <si>
    <t>2023/02/09 18:44:00</t>
  </si>
  <si>
    <t>彰化縣員林市萬年路一段２００號附近</t>
  </si>
  <si>
    <t>陳振明、黃耀田、林宜明、</t>
  </si>
  <si>
    <t>人員至現場路燈皆已正常起亮，並與里長確認地點，後續再作觀察|到達現場時間2023/02/09 18:58</t>
  </si>
  <si>
    <t>K4599DD60</t>
  </si>
  <si>
    <t>0928922117</t>
  </si>
  <si>
    <t>蕭里長</t>
  </si>
  <si>
    <t>里長稱彰化縣員林市萬年路２００號附近都路燈都不亮，僅手機。</t>
  </si>
  <si>
    <t>2023/02/09 18:28:00</t>
  </si>
  <si>
    <t>鹿草高幹30X13Y11，現場路障阻隔，另約白天處理|到達現場時間2023/02/09 18:50</t>
  </si>
  <si>
    <t>2023/02/09 18:02:00</t>
  </si>
  <si>
    <t>彰化縣二林鎮H020901 後厝35 大城55Y1</t>
  </si>
  <si>
    <t>開關投切</t>
  </si>
  <si>
    <t>林鎧諺、楊智翔</t>
  </si>
  <si>
    <t>後厝高幹#35 大城高幹55Y#1  HW020901 開關操作。|到達現場時間2023/02/09 18:30</t>
  </si>
  <si>
    <t>2023/02/09 17:59:00</t>
  </si>
  <si>
    <t>彰化縣芳苑鄉null頂段６８－１地號</t>
  </si>
  <si>
    <t>K1391HD34  變壓器( 25KVA)一次側熔絲(6 A )熔斷，已更換送電妥。|到達現場時間2023/02/09 18:36</t>
  </si>
  <si>
    <t>K1391HD34</t>
  </si>
  <si>
    <t>2023/02/09 17:53:00</t>
  </si>
  <si>
    <t>彰化縣芳苑鄉建新段７０４－７５地號</t>
  </si>
  <si>
    <t>草漢高幹52-1Y#3  低壓接頭壓接妥，用戶已有電。|到達現場時間2023/02/09 18:30</t>
  </si>
  <si>
    <t>G2105DE84</t>
  </si>
  <si>
    <t>0939882273</t>
  </si>
  <si>
    <t>2023/02/09 17:48:00</t>
  </si>
  <si>
    <t>彰化縣芳苑鄉芳頂段１５地號</t>
  </si>
  <si>
    <t>顏銘宏、廖錦祥</t>
  </si>
  <si>
    <t>頂廓高幹18Y#3  芳苑鄉斗苑路配電場  接戶線接點不良重置妥，已告知用戶。|到達現場時間2023/02/09 18:19</t>
  </si>
  <si>
    <t>K1492BA24</t>
  </si>
  <si>
    <t>C0812501929</t>
  </si>
  <si>
    <t>2023/02/09 16:05:00</t>
  </si>
  <si>
    <t>彰化縣埔鹽鄉埔鹽村彰水路一段２４５號１－２樓</t>
  </si>
  <si>
    <t>G3208DE72  會同用戶量測電壓正常，用戶有並聯太陽能。|到達現場時間2023/02/09 17:00</t>
  </si>
  <si>
    <t>G3208DE72</t>
  </si>
  <si>
    <t>048660561</t>
  </si>
  <si>
    <t>用戶稱此地址目前電壓過低，經測量220V的店只有220V，懇請單位處理，謝謝。(僅一支市話)</t>
  </si>
  <si>
    <t>2023/02/09 16:00:00</t>
  </si>
  <si>
    <t>彰化縣二林鎮竹圍子段１９８號之１地號</t>
  </si>
  <si>
    <t>高銀昆、魏民羽</t>
  </si>
  <si>
    <t>溝頭高幹95X#6  接戶線斷落，已更換妥。已告知用戶。3CU8--10米。(車不可)|到達現場時間2023/02/09 16:35</t>
  </si>
  <si>
    <t>K1883BB35</t>
  </si>
  <si>
    <t>0937257950</t>
  </si>
  <si>
    <t>2023/02/09 15:58:00</t>
  </si>
  <si>
    <t>彰化縣二林鎮後厝段２２－１４地號</t>
  </si>
  <si>
    <t>E01 電壓不穩，電桿破裂。</t>
  </si>
  <si>
    <t>後原高幹32Y#2    中性線接頭壓接妥。電桿破裂，己設計待施工，工作單號：A220712。|到達現場時間2023/02/09 16:32</t>
  </si>
  <si>
    <t>K2289FD74</t>
  </si>
  <si>
    <t>0933435519</t>
  </si>
  <si>
    <t>2023/02/09 15:57:00</t>
  </si>
  <si>
    <t>彰化縣芳苑鄉永興村台６１線１９６Ｋ＋４２５橋下</t>
  </si>
  <si>
    <t>永興高幹47X13X#5  實際電號08903589220 道路看板， 中性線接頭壓接妥，電壓已有平均。|到達現場時間2023/02/09 16:35</t>
  </si>
  <si>
    <t>G1503BB93</t>
  </si>
  <si>
    <t>2023/02/09 15:50:00</t>
  </si>
  <si>
    <t>頭犁21~22</t>
  </si>
  <si>
    <t>樹竹修剪及接頭點檢|到達現場時間2023/02/09 15:50</t>
  </si>
  <si>
    <t>2023/02/09 15:37:00</t>
  </si>
  <si>
    <t>彰化縣大城鄉9L23瞬跳</t>
  </si>
  <si>
    <t>9L23瞬跳，線路巡視。</t>
  </si>
  <si>
    <t>西城高幹20Y11Y#1  合併1120200896。|到達現場時間2023/02/09 16:06</t>
  </si>
  <si>
    <t>彰化縣大城鄉和寮段５３８地號</t>
  </si>
  <si>
    <t>K1281ED90</t>
  </si>
  <si>
    <t>0937592703</t>
  </si>
  <si>
    <t>2023/02/09 15:33:00</t>
  </si>
  <si>
    <t>彰化縣大城鄉null上豊段８３７地號</t>
  </si>
  <si>
    <t>上寮高幹#40  接戶點斷線重置妥，已會同用戶。H189*4(車不可)|到達現場時間2023/02/09 16:00</t>
  </si>
  <si>
    <t>K1284CB88</t>
  </si>
  <si>
    <t>0952985087</t>
  </si>
  <si>
    <t>2023/02/09 13:30:00</t>
  </si>
  <si>
    <t>東萊#4~ #40X7</t>
  </si>
  <si>
    <t>高健耀、劉家銓、廖崇佑</t>
  </si>
  <si>
    <t>東萊#4~ #40X7共15處變壓器負載測定。|到達現場時間2023/02/09 13:50</t>
  </si>
  <si>
    <t>C0812501918</t>
  </si>
  <si>
    <t>2023/02/09 15:00:00</t>
  </si>
  <si>
    <t>彰化縣溪湖鎮西勢段番婆小段１３４地號</t>
  </si>
  <si>
    <t>草埔高分22Y14Y#3低1 接戶線接頭不良壓接|到達現場時間2023/02/09 16:50</t>
  </si>
  <si>
    <t>K3297BC95</t>
  </si>
  <si>
    <t>048850183</t>
  </si>
  <si>
    <t>0918396820</t>
  </si>
  <si>
    <t>水電查驗稱外線無電，惠請查修，謝謝。【聯絡電話(二)：(04)8850183】  K3297BC06  草埔高分22Y14Y#3低2</t>
  </si>
  <si>
    <t>2023/02/09 14:41:00</t>
  </si>
  <si>
    <t>彰化縣二林鎮趙甲段８３號之４８地號</t>
  </si>
  <si>
    <t>萬合高幹34X8Y#15  樹修及接戶線斷落重置妥。H184*4( 車不可到)|到達現場時間2023/02/09 15:18</t>
  </si>
  <si>
    <t>K2198HB24</t>
  </si>
  <si>
    <t>彰化縣埔鹽鄉東榮段１８６６號</t>
  </si>
  <si>
    <t>南港高幹#111   變壓器熔絲熔斷已更換送電妥，53-2904-26 用戶屋內線路不良短路，已告知用戶，請合格電氣承裝業改善。|到達現場時間2023/02/09 13:40</t>
  </si>
  <si>
    <t>G3505CB56</t>
  </si>
  <si>
    <t>0931640473</t>
  </si>
  <si>
    <t>G3505CB56  南港高幹#111   變壓器熔絲再次熔斷</t>
  </si>
  <si>
    <t>C0812501916</t>
  </si>
  <si>
    <t>2023/02/09 14:48:00</t>
  </si>
  <si>
    <t>彰化縣鹿港鎮埔尾巷１９－１號</t>
  </si>
  <si>
    <t>經現場勘查為中華電信電桿傾斜，已告知用戶通知中華電信處理|到達現場時間2023/02/09 15:00</t>
  </si>
  <si>
    <t>G3230AB48</t>
  </si>
  <si>
    <t>0958530611</t>
  </si>
  <si>
    <t>047710186</t>
  </si>
  <si>
    <t>【聯絡電話(二)：0958530611】用戶稱電桿傾斜倒在白色鐵皮屋，傾斜電桿無桿號，提供旁邊電桿桿號頭崙高幹11X10-1X1G3230BC92。</t>
  </si>
  <si>
    <t>2023/02/09 14:37:00</t>
  </si>
  <si>
    <t>彰化縣大城鄉K1176CE28  東港高幹20X17Y#1</t>
  </si>
  <si>
    <t>東港高幹20X17Y#1  光電 熔絲25A熔斷，已更換送電妥。|到達現場時間2023/02/09 15:05</t>
  </si>
  <si>
    <t>0919923310</t>
  </si>
  <si>
    <t>C0812501914</t>
  </si>
  <si>
    <t>2023/02/09 14:31:00</t>
  </si>
  <si>
    <t>彰化縣大城鄉西勢路４３－５號</t>
  </si>
  <si>
    <t>西城高幹20Y11Y#11  接戶線接點不良重置妥，已告知用戶。|到達現場時間2023/02/09 15:05</t>
  </si>
  <si>
    <t>K1381AB74</t>
  </si>
  <si>
    <t>0937084811</t>
  </si>
  <si>
    <t>僅留手機0937-084811</t>
  </si>
  <si>
    <t>2023/02/09 14:03:00</t>
  </si>
  <si>
    <t>彰化縣大城鄉中城段３６１地號</t>
  </si>
  <si>
    <t>大城高幹107-1X#1  AB相接頭不良重置妥。(車不到)|到達現場時間2023/02/09 14:39</t>
  </si>
  <si>
    <t>K1278FE5107</t>
  </si>
  <si>
    <t>0939066597</t>
  </si>
  <si>
    <t>C0812501909</t>
  </si>
  <si>
    <t>2023/02/09 14:01:00</t>
  </si>
  <si>
    <t>彰化縣芳苑鄉後寮段３４１之５地號</t>
  </si>
  <si>
    <t>後寮高幹20X4X#9  用戶更換表箱未完成，待用戶改善。後續壓接接電。|到達現場時間2023/02/09 14:35</t>
  </si>
  <si>
    <t>K1592AA70</t>
  </si>
  <si>
    <t>048983089</t>
  </si>
  <si>
    <t>已請用戶扳動總開關後仍無電，此地址為農田，懇請相關單位處理，謝謝。(僅一支市話)</t>
  </si>
  <si>
    <t>2023/02/09 13:41:00</t>
  </si>
  <si>
    <t>彰化縣大城鄉上富段９７９地號</t>
  </si>
  <si>
    <t>大城高幹90X#2 接戶點樹竹磨斷，樹竹修剪及重接妥，已會同用戶。(車不到)|到達現場時間2023/02/09 14:05</t>
  </si>
  <si>
    <t>0932597661</t>
  </si>
  <si>
    <t>2023-02-09 13:53:15 用戶再次報案</t>
  </si>
  <si>
    <t>彰化縣芳苑鄉上林路</t>
  </si>
  <si>
    <t>頂部高幹#52  軸型破已更換，低壓線弛調妥！軸型x4。|到達現場時間2023/02/09 13:59</t>
  </si>
  <si>
    <t>K1389DE97</t>
  </si>
  <si>
    <t>0905318395</t>
  </si>
  <si>
    <t>2023/02/09 13:31:00</t>
  </si>
  <si>
    <t>彰化縣彰化市金馬段２７４地號</t>
  </si>
  <si>
    <t>【T5】經會同用戶實測電壓109V109V218V、用戶反應電壓未達220V機具無法運轉、事故主因彰新D/S#3  2/6日~6/10停檢、由IQ24轉供致壓降、故Tr tap調整後113V 113V 226V符合用戶需求。|到達現場時間2023/02/09 14:20</t>
  </si>
  <si>
    <t>G4232EB97</t>
  </si>
  <si>
    <t>0979639639</t>
  </si>
  <si>
    <t>2023/02/09 13:23:00</t>
  </si>
  <si>
    <t>彰化縣芳苑鄉新上路２２號</t>
  </si>
  <si>
    <t>新街高幹16X#2中性線接頭不良，已重新壓接妥。|到達現場時間2023/02/09 13:50</t>
  </si>
  <si>
    <t>K1288EA02</t>
  </si>
  <si>
    <t>洪探泉村長</t>
  </si>
  <si>
    <t>0978227316</t>
  </si>
  <si>
    <t>2023/02/09 10:00:00</t>
  </si>
  <si>
    <t>彰化縣彰化市泰和路三段220巷</t>
  </si>
  <si>
    <t>高健耀、劉家銓、葉宗儒、李政易、廖崇佑</t>
  </si>
  <si>
    <t>泰和路三段220巷內、用戶牆壁整修、連接管線脫落、位移裝設至另一側、線路移裝妥。|到達現場時間2023/02/09 10:10</t>
  </si>
  <si>
    <t>2023/02/09 13:26:00</t>
  </si>
  <si>
    <t>彰化縣和美鎮和頭路２０３號二三樓</t>
  </si>
  <si>
    <t>L02 孔蓋凹凸不平</t>
  </si>
  <si>
    <t>和美高幹45Y1，人孔周邊瀝青填補|到達現場時間2023/02/09 14:00</t>
  </si>
  <si>
    <t>2023/02/09 13:25:00</t>
  </si>
  <si>
    <t>彰化縣和美鎮永樂街２０巷１１號</t>
  </si>
  <si>
    <t>霞田高幹30X2X3，接戶線弛調|到達現場時間2023/02/09 13:42</t>
  </si>
  <si>
    <t>G3435GD58</t>
  </si>
  <si>
    <t>月眉里</t>
  </si>
  <si>
    <t>2023/02/09 13:22:00</t>
  </si>
  <si>
    <t>彰化縣芳苑鄉草湖段１６６之１９地號</t>
  </si>
  <si>
    <t>文津高幹59Y#7  接戶線接點不良重置妥，已告知用戶。|到達現場時間2023/02/09 13:53</t>
  </si>
  <si>
    <t>K1997CA79</t>
  </si>
  <si>
    <t>2023/02/09 13:19:00</t>
  </si>
  <si>
    <t>彰化縣二林鎮頂厝里二溪路８９號</t>
  </si>
  <si>
    <t>草湖高幹#21-2  接戶線接點不良重置妥，已告知用戶。|到達現場時間2023/02/09 13:39</t>
  </si>
  <si>
    <t>K2092BD02</t>
  </si>
  <si>
    <t>0932574006</t>
  </si>
  <si>
    <t>2023/02/09 13:11:00</t>
  </si>
  <si>
    <t>信豪高分19Y#9-1</t>
  </si>
  <si>
    <t>接頭點檢|到達現場時間2023/02/09 13:40</t>
  </si>
  <si>
    <t>0927672825</t>
  </si>
  <si>
    <t>光電欠相  08422927422</t>
  </si>
  <si>
    <t>C0812501906</t>
  </si>
  <si>
    <t>2023/02/09 12:53:00</t>
  </si>
  <si>
    <t>彰化縣福興鄉福興村福興路１５１巷２０７號１樓</t>
  </si>
  <si>
    <t>二港高幹12X8，接頭點檢及補強壓接|到達現場時間2023/02/09 13:20</t>
  </si>
  <si>
    <t>G2520GD56</t>
  </si>
  <si>
    <t>0975862538</t>
  </si>
  <si>
    <t>047777865</t>
  </si>
  <si>
    <t>從星期一下午開始持續到今天都有此情形【聯絡電話(二)：0975862538】</t>
  </si>
  <si>
    <t>C0812501905</t>
  </si>
  <si>
    <t>彰化縣大城鄉三塊厝段３２０－８地號</t>
  </si>
  <si>
    <t>菇寮高幹24-1Y#25  變壓器( 25KVA)一次側熔絲(6A )熔斷，已更換送電妥。|到達現場時間2023/02/09 13:35</t>
  </si>
  <si>
    <t>K0986EC22</t>
  </si>
  <si>
    <t>0928921000</t>
  </si>
  <si>
    <t>用戶稱此地址旁的電桿上方的變壓器有設備掉落，導致用戶目前無電可用，懇請單位處理，謝謝。(僅一支手機)</t>
  </si>
  <si>
    <t>C0812501904</t>
  </si>
  <si>
    <t>2023/02/09 12:47:00</t>
  </si>
  <si>
    <t>彰化縣大村鄉南勢村南勢巷１３－２號</t>
  </si>
  <si>
    <t>陳振明、黃耀田、林宜明、楊英智、</t>
  </si>
  <si>
    <t>大村高幹66Y40Y#20  密封型變壓器50KVA(燈)不良更換(實測電流 111 A未超載)|到達現場時間2023/02/09 13:29</t>
  </si>
  <si>
    <t>G4006HA20</t>
  </si>
  <si>
    <t>0987488335</t>
  </si>
  <si>
    <t>南勢村</t>
  </si>
  <si>
    <t>2023/02/09 12:21:00</t>
  </si>
  <si>
    <t>彰化縣二林鎮頂厝里二溪路二段４１９巷３３號１樓</t>
  </si>
  <si>
    <t>文津高幹#2左低2 接戶線垂下弛調妥|到達現場時間2023/02/09 12:22</t>
  </si>
  <si>
    <t>0963256537</t>
  </si>
  <si>
    <t>0933038909</t>
  </si>
  <si>
    <t>2023/02/09 11:51:00</t>
  </si>
  <si>
    <t>彰化縣大城鄉三林段１４６地號</t>
  </si>
  <si>
    <t>豐美高幹#31 低壓跳線及線架不良更換妥|到達現場時間2023/02/09 11:52</t>
  </si>
  <si>
    <t>K1082GC00</t>
  </si>
  <si>
    <t>2023/02/09 11:33:00</t>
  </si>
  <si>
    <t>彰化縣二林鎮丈八斗段３８９號之１</t>
  </si>
  <si>
    <t>竹圍高分37X#9 低壓接頭不良重置妥|到達現場時間2023/02/09 11:32</t>
  </si>
  <si>
    <t>0932497400</t>
  </si>
  <si>
    <t>2023/02/09 10:18:00</t>
  </si>
  <si>
    <t>彰化縣員林市圳南段１３８地號</t>
  </si>
  <si>
    <t>東山高幹62Y#1-1  接戶線接頭不良壓接|到達現場時間2023/02/09 10:25</t>
  </si>
  <si>
    <t>G4702FA26</t>
  </si>
  <si>
    <t>C0812501895</t>
  </si>
  <si>
    <t>2023/02/09 11:08:00</t>
  </si>
  <si>
    <t>彰化縣大城鄉上興段２４０地號</t>
  </si>
  <si>
    <t>N02 有漏電</t>
  </si>
  <si>
    <t>頂山高分40Y28Y#6  N相接頭不良重置妥。已無漏電情形。|到達現場時間2023/02/09 11:35</t>
  </si>
  <si>
    <t>K1477FD66</t>
  </si>
  <si>
    <t>0908358599</t>
  </si>
  <si>
    <t>用戶通報剛碰觸電表表箱感電，人沒事【聯絡電話(二)：0908358599】</t>
  </si>
  <si>
    <t>A0812003588</t>
  </si>
  <si>
    <t>2023/02/09 11:03:00</t>
  </si>
  <si>
    <t>彰化縣芳苑鄉新上路１９５巷２７２號（芳榮段３７６、３７７地號）屋頂</t>
  </si>
  <si>
    <t>新街高幹7-1X#16-1 太陽光電業者保養AMI回傳,陳先生0929533329，後續用戶反映熔絲鏈開關不良更換1具。|到達現場時間2023/02/09 11:10</t>
  </si>
  <si>
    <t>0929533329</t>
  </si>
  <si>
    <t>C0812501893</t>
  </si>
  <si>
    <t>2023/02/09 11:00:00</t>
  </si>
  <si>
    <t>伸港鄉中興路一段６６６號現場會勘，電壓正常，接頭點檢|到達現場時間2023/02/09 11:23</t>
  </si>
  <si>
    <t>用戶稱此地址與668號670號的地址，從2/08晚上16-17點時有電燈閃爍的狀況，懇請相關單位處理，謝謝。【聯絡電話(二)：0976571140邱小姐】</t>
  </si>
  <si>
    <t>C0812501889</t>
  </si>
  <si>
    <t>2023/02/09 10:49:00</t>
  </si>
  <si>
    <t>彰化縣福興鄉新生路７８之２號</t>
  </si>
  <si>
    <t>謝慶高幹93Y3-1，接頭點檢|到達現場時間2023/02/09 11:25</t>
  </si>
  <si>
    <t>G2020HD78</t>
  </si>
  <si>
    <t>0935894893</t>
  </si>
  <si>
    <t>已檢查過開關，仍欠相【聯絡電話(二)：0935894893】(確認僅一聯電)</t>
  </si>
  <si>
    <t>2023/02/09 10:40:00</t>
  </si>
  <si>
    <t>彰化縣溪湖鎮顯光段２１１地號</t>
  </si>
  <si>
    <t>草埔高分45Z30Y7Y#5 自備桿被撞斷， 接戶線不良更換|到達現場時間2023/02/09 17:25</t>
  </si>
  <si>
    <t>K3195DC82</t>
  </si>
  <si>
    <t>0966880600</t>
  </si>
  <si>
    <t>K3195DC82草埔高分45Z30Y7Y#5     蔡先生 0932-685153</t>
  </si>
  <si>
    <t>2023/02/09 10:28:00</t>
  </si>
  <si>
    <t>彰化縣大城鄉楓港段１８２５地號</t>
  </si>
  <si>
    <t>台西高幹9-1Y#23 接戶線接頭不良重置妥|到達現場時間2023/02/09 10:28</t>
  </si>
  <si>
    <t>K0779BD19</t>
  </si>
  <si>
    <t>0921348916</t>
  </si>
  <si>
    <t>2023/02/09 10:23:00</t>
  </si>
  <si>
    <t>彰化縣和美鎮義安路３５號１樓</t>
  </si>
  <si>
    <t>和美高幹22Y5，接戶線接頭點檢及包紮|到達現場時間2023/02/09 10:45</t>
  </si>
  <si>
    <t>G3536CE54</t>
  </si>
  <si>
    <t>047560828</t>
  </si>
  <si>
    <t>埤墘村</t>
  </si>
  <si>
    <t>彰化縣芳苑鄉芳興段５４８地號</t>
  </si>
  <si>
    <t>F03 接戶線凌亂</t>
  </si>
  <si>
    <t>路平高幹#56 接戶線接頭不良重置妥|到達現場時間2023/02/09 10:20</t>
  </si>
  <si>
    <t>K1489GC02</t>
  </si>
  <si>
    <t>C0812501887</t>
  </si>
  <si>
    <t>2023/02/09 10:19:00</t>
  </si>
  <si>
    <t>彰化縣溪湖鎮二溪路４９號，桿號：南新高幹３０，G3103DB22</t>
  </si>
  <si>
    <t>南新高幹#30  接戶線接頭不良壓接|到達現場時間2023/02/09 16:00</t>
  </si>
  <si>
    <t>G3103DB40</t>
  </si>
  <si>
    <t>0928920840</t>
  </si>
  <si>
    <t>用戶稱已請水電查修過,內線沒問題.僅留手機  南新高幹３０，G3103DB22</t>
  </si>
  <si>
    <t>2023/02/09 10:15:00</t>
  </si>
  <si>
    <t>彰化縣大城鄉新光段１４５５地號</t>
  </si>
  <si>
    <t>四股高分36Y#24 水平支線斷落復舊妥|到達現場時間2023/02/09 10:15</t>
  </si>
  <si>
    <t>K0876DC70</t>
  </si>
  <si>
    <t>0935947516</t>
  </si>
  <si>
    <t>2023/02/09 10:11:00</t>
  </si>
  <si>
    <t>好修26</t>
  </si>
  <si>
    <t>故障指示器裝設|到達現場時間2023/02/09 10:11</t>
  </si>
  <si>
    <t>彰化縣芳苑鄉草湖段２１９號之１１</t>
  </si>
  <si>
    <t>高銀昆、魏民羽、施仁傑</t>
  </si>
  <si>
    <t>興海高幹89Y#8 接戶線接頭不良重置妥|到達現場時間2023/02/09 10:12</t>
  </si>
  <si>
    <t>K1799BD25</t>
  </si>
  <si>
    <t>0932596852</t>
  </si>
  <si>
    <t>2023/02/09 10:07:00</t>
  </si>
  <si>
    <t>null埔鹽鄉null埔鹽鄉埔鄉埔村光明段１２９８號</t>
  </si>
  <si>
    <t>劉瑞源、溫佑誠、黃安燦、林宜明、</t>
  </si>
  <si>
    <t>角樹高分#18  逾齡變壓器吊換 25KVA X1|到達現場時間2023/02/09 10:05</t>
  </si>
  <si>
    <t>G3109GD35</t>
  </si>
  <si>
    <t>G3109GD41角樹高分#18</t>
  </si>
  <si>
    <t>埔鹽村</t>
  </si>
  <si>
    <t>2023/02/09 10:01:00</t>
  </si>
  <si>
    <t>彰化縣大城鄉西港村北勢路２９號之１</t>
  </si>
  <si>
    <t>芳苑鄉芳苑鄉芳新路芳苑段(台17線)配電場K1191CE93,由新芳16路燈TR供電至新芳44,電流28.3A|到達現場時間2023/02/09 10:02</t>
  </si>
  <si>
    <t>K0881BB59</t>
  </si>
  <si>
    <t>謝明宏</t>
  </si>
  <si>
    <t>2023/02/09 09:56:00</t>
  </si>
  <si>
    <t>彰化縣大城鄉北勢路</t>
  </si>
  <si>
    <t>沿海高分#9-1 路燈線架脫落更換妥|到達現場時間2023/02/09 09:57</t>
  </si>
  <si>
    <t>C0812501886</t>
  </si>
  <si>
    <t>2023/02/09 09:53:00</t>
  </si>
  <si>
    <t>彰化縣彰化市延平路３９７巷１９弄１３號１Ｆ</t>
  </si>
  <si>
    <t>G4024GB69-PD 用戶反應滲油、現場勘查、擬移轉責任區B班安排更換、已向用戶說明近期安排停電施工。|到達現場時間2023/02/09 11:45</t>
  </si>
  <si>
    <t>G4024GC81</t>
  </si>
  <si>
    <t>0961162889</t>
  </si>
  <si>
    <t>047136181</t>
  </si>
  <si>
    <t>11號與13號中間有變壓器漏油【聯絡電話(二)：0961162889】</t>
  </si>
  <si>
    <t>2023/02/09 09:51:00</t>
  </si>
  <si>
    <t>彰化縣線西鄉和樂路２２１巷４７８弄９２號１樓</t>
  </si>
  <si>
    <t>下犁高幹95X3Y5，接頭壓接及包紮|到達現場時間2023/02/09 10:15</t>
  </si>
  <si>
    <t>G3134DD26</t>
  </si>
  <si>
    <t>有爆響</t>
  </si>
  <si>
    <t>2023/02/09 09:40:00</t>
  </si>
  <si>
    <t>彰化縣埔鹽鄉南興段３３６地號</t>
  </si>
  <si>
    <t>埔鹽高幹91X3-1X#3  電桿稍微傾斜， 無立即危險，校正需用戶配合遷移物品， 已告知用戶|到達現場時間2023/02/09 16:45</t>
  </si>
  <si>
    <t>G3107BD11</t>
  </si>
  <si>
    <t>0928665899</t>
  </si>
  <si>
    <t>C0812501885</t>
  </si>
  <si>
    <t>2023/02/09 09:37:00</t>
  </si>
  <si>
    <t>彰化縣北斗鎮東北斗段１１０－２９４地號</t>
  </si>
  <si>
    <t>【N1】經查現場供電正常。用戶開關未開啟|到達現場時間2023/02/09 09:46</t>
  </si>
  <si>
    <t>K4084AB07</t>
  </si>
  <si>
    <t>0983553638</t>
  </si>
  <si>
    <t>048885379</t>
  </si>
  <si>
    <t>用戶告知昨日有更換電表紀錄，目前已變更成電子錶，委請協助查看，手機為主【聯絡電話(二)：0983553638】</t>
  </si>
  <si>
    <t>2023/02/09 09:28:00</t>
  </si>
  <si>
    <t>管嶼19</t>
  </si>
  <si>
    <t>故障指示器裝設|到達現場時間2023/02/09 09:28</t>
  </si>
  <si>
    <t>2023/02/09 09:10:00</t>
  </si>
  <si>
    <t>彰化縣大村鄉大崙段３４８地號</t>
  </si>
  <si>
    <t>楊英智、陳諺暐、</t>
  </si>
  <si>
    <t>加錫高幹#41-2  樹竹碰觸接戶線，樹竹砍伐(10 * 3)。|到達現場時間2023/02/09 09:15</t>
  </si>
  <si>
    <t>G3807EA07</t>
  </si>
  <si>
    <t>G3807EA58加錫高幹#41-2</t>
  </si>
  <si>
    <t>2023/02/09 09:16:00</t>
  </si>
  <si>
    <t>彰化縣線西鄉中央路二段６７８巷１８號１Ｆ</t>
  </si>
  <si>
    <t>線西高幹58Y2，接戶點接頭點檢及包紮|到達現場時間2023/02/09 09:40</t>
  </si>
  <si>
    <t>G3041DA76</t>
  </si>
  <si>
    <t>2023/02/09 08:30:00</t>
  </si>
  <si>
    <t>陳宏誠、譚劭丞、楊英智、</t>
  </si>
  <si>
    <t>南港高幹#111   變壓器熔絲熔斷已更換送電妥|到達現場時間2023/02/09 09:00</t>
  </si>
  <si>
    <t>牛埔＃68X11</t>
  </si>
  <si>
    <t>導線失竊復舊</t>
  </si>
  <si>
    <t>1.牛埔＃68X11低1~低2 導線失竊復舊計3A22PV(63.3M) 2.快官＃52Y13  ＃16 老舊變壓器預定2/10 (09:00~12:00)更換、停電用戶通知|到達現場時間2023/02/09 08:50</t>
  </si>
  <si>
    <t>W0806012567</t>
  </si>
  <si>
    <t>2023/02/09 08:26:00</t>
  </si>
  <si>
    <t>彰化縣伸港鄉新港段７１２－３地號</t>
  </si>
  <si>
    <t>海尾高幹36X2，電壓電流量測及電壓調整|到達現場時間2023/02/09 09:00</t>
  </si>
  <si>
    <t>G3345HE14</t>
  </si>
  <si>
    <t>0931600760</t>
  </si>
  <si>
    <t>夜間電壓過低量測180V左右,請協助查看 謝謝</t>
  </si>
  <si>
    <t>2023/02/09 08:08:00</t>
  </si>
  <si>
    <t>彰化縣溪湖鎮頂寮段１４７－２地號</t>
  </si>
  <si>
    <t>劉瑞源、黃安燦、溫佑誠、林宜明、</t>
  </si>
  <si>
    <t>西寮高分14X#1 逾齡變壓器吊換 25KVA X1|到達現場時間2023/02/09 08:45</t>
  </si>
  <si>
    <t>G3203DE07</t>
  </si>
  <si>
    <t>2023/02/09 08:05:00</t>
  </si>
  <si>
    <t>彰化縣員林市林森路２２３號等公共設施</t>
  </si>
  <si>
    <t>K01 配電室漏水</t>
  </si>
  <si>
    <t>陳振明、黃耀田、陳諺暐、</t>
  </si>
  <si>
    <t>G4501BC60  配電室500MCM管漏水  (已開DAMS報修單送線路課委包商處理)|到達現場時間2023/02/09 08:40</t>
  </si>
  <si>
    <t>G4501BC60</t>
  </si>
  <si>
    <t>048399768</t>
  </si>
  <si>
    <t>【聯絡電話(二)：(04)8399757】</t>
  </si>
  <si>
    <t>A0812003587</t>
  </si>
  <si>
    <t>2023/02/09 07:20:00</t>
  </si>
  <si>
    <t>彰化縣二林鎮廣興巷１－１號</t>
  </si>
  <si>
    <t>特高壓用戶電器保養AMI回傳|到達現場時間2023/02/09 08:00</t>
  </si>
  <si>
    <t>2023/02/09 06:45:00</t>
  </si>
  <si>
    <t>彰化縣大村鄉大仁路四段５２號１樓</t>
  </si>
  <si>
    <t>吳明聰、鍾奈哲、林宏益、</t>
  </si>
  <si>
    <t>茄苳高幹1-1X#6 TR一次接線環加裝被覆罩|到達現場時間2023/02/09 06:55</t>
  </si>
  <si>
    <t>G4110AC26</t>
  </si>
  <si>
    <t>2023/02/09 06:47:00</t>
  </si>
  <si>
    <t>彰化縣芳苑鄉小西路７３１巷５０號</t>
  </si>
  <si>
    <t>【C3】用戶自備開關不良，已告知用戶，請合格電氣承裝業改善。|到達現場時間2023/02/09 07:00</t>
  </si>
  <si>
    <t>K1384BE99</t>
  </si>
  <si>
    <t>0953293335</t>
  </si>
  <si>
    <t>2023/02/09 06:30:00</t>
  </si>
  <si>
    <t>彰化縣員林市大饒路８０２巷３０號</t>
  </si>
  <si>
    <t>郭華俊、莊欣穎、蔣議賢、</t>
  </si>
  <si>
    <t>大明高分#21 TR一次接線環加裝被覆罩|到達現場時間2023/02/09 06:35</t>
  </si>
  <si>
    <t>K4597EB33</t>
  </si>
  <si>
    <t>2023/02/09 06:25:00</t>
  </si>
  <si>
    <t>彰化縣員林市永興街與大仁街岔口</t>
  </si>
  <si>
    <t>吳明聰、張國建、鐘培棠、</t>
  </si>
  <si>
    <t>自強高幹#7 高壓開關加裝被覆罩|到達現場時間2023/02/09 06:30</t>
  </si>
  <si>
    <t>G4403HE47</t>
  </si>
  <si>
    <t>三多里</t>
  </si>
  <si>
    <t>2023/02/09 05:59:00</t>
  </si>
  <si>
    <t>彰化縣福興鄉阿力街３３號</t>
  </si>
  <si>
    <t>【L2】永平高幹72Y28Y#3,連接接戶線接頭燒損，已重新壓接妥。|到達現場時間2023/02/09 06:28</t>
  </si>
  <si>
    <t>G2512FC22</t>
  </si>
  <si>
    <t>0911134693</t>
  </si>
  <si>
    <t>2023/02/09 06:11:00</t>
  </si>
  <si>
    <t>竹圍8低1</t>
  </si>
  <si>
    <t>二孔鐵片更換|到達現場時間2023/02/09 06:30</t>
  </si>
  <si>
    <t>2023/02/09 06:05:00</t>
  </si>
  <si>
    <t>東勢高分19X6</t>
  </si>
  <si>
    <t>低壓紮線脫落綁紮|到達現場時間2023/02/09 06:15</t>
  </si>
  <si>
    <t>2023/02/09 05:52:00</t>
  </si>
  <si>
    <t>G3830GE02-O</t>
  </si>
  <si>
    <t>高壓電纜裝設故障指示器3只及配電場雜物清除，已處理妥。|到達現場時間2023/02/09 06:10</t>
  </si>
  <si>
    <t>2023/02/09 05:46:00</t>
  </si>
  <si>
    <t>青埔51~52</t>
  </si>
  <si>
    <t>蔡星土、杜偉文、陳世明、許紹哲、</t>
  </si>
  <si>
    <t>樹木靠近高低壓線修剪，已處理妥。16＊4平方公尺）|到達現場時間2023/02/09 06:06</t>
  </si>
  <si>
    <t>2023/02/09 02:06:00</t>
  </si>
  <si>
    <t>南頭1-26、山崙1-59、洋厝1-26</t>
  </si>
  <si>
    <t>防止導線失竊，配電線路巡查良好。|到達現場時間2023/02/09 02:30</t>
  </si>
  <si>
    <t>C0812501882</t>
  </si>
  <si>
    <t>2023/02/09 02:00:00</t>
  </si>
  <si>
    <t>彰化縣線西鄉中央路二段１４５號</t>
  </si>
  <si>
    <t>東正高幹#5,路燈控制開關重置.|到達現場時間2023/02/09 02:17</t>
  </si>
  <si>
    <t>G3139EE35</t>
  </si>
  <si>
    <t>047582247</t>
  </si>
  <si>
    <t>鍾警員警員</t>
  </si>
  <si>
    <t>警員通報線西國中小附近周遭路燈不亮，僅留派出所電話04-7582247</t>
  </si>
  <si>
    <t>2023/02/09 00:05:00</t>
  </si>
  <si>
    <t>過湖高幹1~69</t>
  </si>
  <si>
    <t>夜間線路加強防竊巡視及夜間觀測，桿號：過湖高幹1~69號，線路巡視正常|到達現場時間2023/02/09 00:20</t>
  </si>
  <si>
    <t>2023/02/09 02:25:00</t>
  </si>
  <si>
    <t>大明1~25</t>
  </si>
  <si>
    <t>郭華俊、莊欣穎、</t>
  </si>
  <si>
    <t>大明1~25 夜間防竊導線巡查|到達現場時間2023/02/09 02:30</t>
  </si>
  <si>
    <t>2023/02/08 21:31:00</t>
  </si>
  <si>
    <t>大城高幹55Y1</t>
  </si>
  <si>
    <t>線路轉供|到達現場時間2023/02/08 21:40</t>
  </si>
  <si>
    <t>2023/02/08 21:23:00</t>
  </si>
  <si>
    <t>新街村新厝路</t>
  </si>
  <si>
    <t>已重新壓接妥。|到達現場時間2023/02/08 21:50</t>
  </si>
  <si>
    <t>2023/02/08 21:19:00</t>
  </si>
  <si>
    <t>彰化縣芳苑鄉漢興路９號１－２樓</t>
  </si>
  <si>
    <t>五區高幹22X9空Y#5,用戶表前開關箱閘刀燒損，已告知用戶，請合格電氣承裝業改善。|到達現場時間2023/02/08 21:28</t>
  </si>
  <si>
    <t>G1909EC85</t>
  </si>
  <si>
    <t>048955602</t>
  </si>
  <si>
    <t>0932543193</t>
  </si>
  <si>
    <t>C0812501881</t>
  </si>
  <si>
    <t>2023/02/08 21:10:00</t>
  </si>
  <si>
    <t>彰化縣鹿港鎮鹿和路四段３４７號１樓</t>
  </si>
  <si>
    <t>頂番高幹#32,複雜桿要停電才能施工有跟用戶溝通,用戶同意,待排好停電在前往施工.|到達現場時間2023/02/08 21:30</t>
  </si>
  <si>
    <t>G3330EE78</t>
  </si>
  <si>
    <t>0928669986</t>
  </si>
  <si>
    <t>047718382</t>
  </si>
  <si>
    <t>稱來沒到頂番婆前鹿港及和美間此7-11鳴人門市前路口左手邊桿線火花【聯絡電話(二)：0928669986】</t>
  </si>
  <si>
    <t>面前里</t>
  </si>
  <si>
    <t>2023/02/08 20:13:00</t>
  </si>
  <si>
    <t>彰化縣員林市莒光路５５５號</t>
  </si>
  <si>
    <t>H02 開關箱位移</t>
  </si>
  <si>
    <t>G4302GB48 地下變壓器移位扶正|到達現場時間2023/02/08 20:24</t>
  </si>
  <si>
    <t>G4302GB48</t>
  </si>
  <si>
    <t>0977295969</t>
  </si>
  <si>
    <t>2023/02/08 20:12:00</t>
  </si>
  <si>
    <t>彰化縣線西鄉下犁村（路）１０９－６號１樓</t>
  </si>
  <si>
    <t>【L2】下犁高幹78空Y#2,連接接戶線接頭燒損，已重新壓接妥。|到達現場時間2023/02/08 20:15</t>
  </si>
  <si>
    <t>G3135GC48</t>
  </si>
  <si>
    <t>0905338399</t>
  </si>
  <si>
    <t>C0812000089</t>
  </si>
  <si>
    <t>2023/02/08 19:51:00</t>
  </si>
  <si>
    <t>彰化縣社頭鄉清興路１１６巷１３號１樓</t>
  </si>
  <si>
    <t>已暫處理另行設計線路改善|到達現場時間2023/02/08 20:20</t>
  </si>
  <si>
    <t>K4987AD46</t>
  </si>
  <si>
    <t>0921768955</t>
  </si>
  <si>
    <t>(陳先生 0921768955)</t>
  </si>
  <si>
    <t>山湖村</t>
  </si>
  <si>
    <t>2023/02/08 17:48:00</t>
  </si>
  <si>
    <t>彰化縣福興鄉福興段６１－２２號</t>
  </si>
  <si>
    <t>接頭壓接(方厝11Y4)|到達現場時間2023/02/08 18:15</t>
  </si>
  <si>
    <t>G2422FA00</t>
  </si>
  <si>
    <t>0931668527</t>
  </si>
  <si>
    <t>2023/02/08 18:09:00</t>
  </si>
  <si>
    <t>彰西S/S 林森(IH31)線</t>
  </si>
  <si>
    <t>NA過高 線路巡視</t>
  </si>
  <si>
    <t>許績輝林寬隆黃志芳陳彥廷黃裕宏徐敬威</t>
  </si>
  <si>
    <t>1.FDCC周主任通知:彰西S/S 林森(IH31)線NA過高(103A)，線路巡視。G3826 GD19-U S64→99A、S61→86A，巡視S64後線路(精誠路、彰草路、豐國路、辭修路一帶)。2.經巡視線路良好。|到達現場時間2023/02/08 18:30</t>
  </si>
  <si>
    <t>C0812501878</t>
  </si>
  <si>
    <t>2023/02/08 18:49:00</t>
  </si>
  <si>
    <t>彰化縣和美鎮仁仰路６８號１－３Ｆ</t>
  </si>
  <si>
    <t>電表底座不良，由用戶自理，另報再封印。|到達現場時間2023/02/08 20:10</t>
  </si>
  <si>
    <t>G3434FA67</t>
  </si>
  <si>
    <t>0919505831</t>
  </si>
  <si>
    <t>0928335583</t>
  </si>
  <si>
    <t>水電查修後稱欠相，惠請協修【聯絡電話(二)：0919505831】</t>
  </si>
  <si>
    <t>2023/02/08 18:08:00</t>
  </si>
  <si>
    <t>K1190AC53 新芳高幹#16</t>
  </si>
  <si>
    <t>方建智、江易璋</t>
  </si>
  <si>
    <t>新芳高幹#16  現場南北向道路路燈均有亮，已回覆用戶。|到達現場時間2023/02/08 18:35</t>
  </si>
  <si>
    <t>施明宏</t>
  </si>
  <si>
    <t>0933442321</t>
  </si>
  <si>
    <t>2023/02/08 17:00:00</t>
  </si>
  <si>
    <t>埔鹽#117Y1</t>
  </si>
  <si>
    <t>王資斌、 楊沛偉、葉俊佑、</t>
  </si>
  <si>
    <t>埔鹽#117Y1，高壓終端懸垂礙子異音處理|到達現場時間2023/02/08 17:20</t>
  </si>
  <si>
    <t>2023/02/08 13:50:00</t>
  </si>
  <si>
    <t>全工四高分5Y</t>
  </si>
  <si>
    <t>中性線60平方失竊、安全處理報案妥。|到達現場時間2023/02/08 14:15</t>
  </si>
  <si>
    <t>2023/02/08 17:19:00</t>
  </si>
  <si>
    <t>彰化縣福興鄉新生段３６９號</t>
  </si>
  <si>
    <t>接頭壓接(大興66Y4X4)|到達現場時間2023/02/08 17:35</t>
  </si>
  <si>
    <t>G3120FB95</t>
  </si>
  <si>
    <t>0913000428</t>
  </si>
  <si>
    <t>W0806012566</t>
  </si>
  <si>
    <t>2023/02/08 17:25:00</t>
  </si>
  <si>
    <t>芳漢高幹4Y#1  接戶線接點不良重置妥，已告知用戶。|到達現場時間2023/02/08 17:50</t>
  </si>
  <si>
    <t>C0812501877</t>
  </si>
  <si>
    <t>2023/02/08 17:14:00</t>
  </si>
  <si>
    <t>彰化縣員林市林森路２２３號地下室</t>
  </si>
  <si>
    <t>陳坤輝、謝竣宇、</t>
  </si>
  <si>
    <t>員林市林森路２２３號地下室，電聯用戶，其要求明日白天再前往會同勘查|到達現場時間2023/02/08 17:20</t>
  </si>
  <si>
    <t>048399757</t>
  </si>
  <si>
    <t>2023/02/08 16:58:00</t>
  </si>
  <si>
    <t>彰化縣芳苑鄉福海段００５１－００００地號</t>
  </si>
  <si>
    <t>磚瑤高幹74X#14  用戶表後線燒損，已通知用戶請合格水電承裝業者處理。|到達現場時間2023/02/08 17:25</t>
  </si>
  <si>
    <t>G1500ED10</t>
  </si>
  <si>
    <t>0963835649</t>
  </si>
  <si>
    <t>2023/02/08 16:44:00</t>
  </si>
  <si>
    <t>彰化縣竹塘鄉東陽路一段１１７號</t>
  </si>
  <si>
    <t>鹿寮高幹#8-1  遊休接戶線拆除妥。|到達現場時間2023/02/08 17:20</t>
  </si>
  <si>
    <t>K2579DB97</t>
  </si>
  <si>
    <t>0906755798</t>
  </si>
  <si>
    <t>2023/02/08 16:43:00</t>
  </si>
  <si>
    <t>彰化縣芳苑鄉碑腳段２６５地號</t>
  </si>
  <si>
    <t>永興高幹21Y#9 接戶線接點不良重置妥，已告知用戶。|到達現場時間2023/02/08 17:15</t>
  </si>
  <si>
    <t>2023/02/08 16:42:00</t>
  </si>
  <si>
    <t>彰化縣大城鄉台西村和安巷１２號</t>
  </si>
  <si>
    <t>台西高幹75Y3Y#2  變壓器( 100KVA)一次側熔絲(  15     A )熔斷，已更換送電妥。|到達現場時間2023/02/08 17:12</t>
  </si>
  <si>
    <t>K0775CB09</t>
  </si>
  <si>
    <t>0919835811</t>
  </si>
  <si>
    <t>2023/02/08 16:38:00</t>
  </si>
  <si>
    <t>彰化縣芳苑鄉草湖段５１５號之８１８</t>
  </si>
  <si>
    <t>磚瑤高幹24Y6Y#4 低4  接戶線接點不良重置妥，已告知用戶。|到達現場時間2023/02/08 17:05</t>
  </si>
  <si>
    <t>G1700EE61</t>
  </si>
  <si>
    <t>0952118853</t>
  </si>
  <si>
    <t>2023/02/08 16:19:00</t>
  </si>
  <si>
    <t>彰化縣大城鄉楓港段２０１５號</t>
  </si>
  <si>
    <t>台西高幹33Y11Y4X#7  防制表後箱表後線接頭不良重置妥。|到達現場時間2023/02/08 16:45</t>
  </si>
  <si>
    <t>K0678ED65</t>
  </si>
  <si>
    <t>0911760134</t>
  </si>
  <si>
    <t>2023/02/08 16:20:00</t>
  </si>
  <si>
    <t>彰化縣員林市中山路二段328號</t>
  </si>
  <si>
    <t>陳坤輝、謝竣宇、陳諺暐、</t>
  </si>
  <si>
    <t>員林市中山路二段328號，火警公司配電設備無損害且供電正常|到達現場時間2023/02/08 16:25</t>
  </si>
  <si>
    <t>2023/02/08 16:17:00</t>
  </si>
  <si>
    <t>彰化縣二林鎮萬興段萬興小段２２４地號</t>
  </si>
  <si>
    <t>涂俊雄、黃佳偉張佑丞游翊盛張國偉</t>
  </si>
  <si>
    <t>胡厝高幹#154低5~低8 導線失竊，已辦理報案程序，二巡自行施工訖。154~154低5已請線巡班設計鋁#2PV線，防止導線失竊。|到達現場時間2023/02/08 16:35</t>
  </si>
  <si>
    <t>K2698BC50</t>
  </si>
  <si>
    <t>2023/02/08 15:59:00</t>
  </si>
  <si>
    <t>鼎金#33X6Z13</t>
  </si>
  <si>
    <t>管溝下陷</t>
  </si>
  <si>
    <t>鼎金#33X6Z12旁，管溝下陷先以瀝美土填補，並通報工二課後續處理|到達現場時間2023/02/08 16:15</t>
  </si>
  <si>
    <t>施鄰長</t>
  </si>
  <si>
    <t>0911025842</t>
  </si>
  <si>
    <t>2023/02/08 14:32:00</t>
  </si>
  <si>
    <t>G3928 EB04-O</t>
  </si>
  <si>
    <t>G3928 EB04-O原路燈控制開關，點滅器改裝陽光時控開關控制。|到達現場時間2023/02/08 14:55</t>
  </si>
  <si>
    <t>2023/02/08 13:40:00</t>
  </si>
  <si>
    <t>G3825 CB72-O</t>
  </si>
  <si>
    <t>配合設計課蔡先生:G3825 CA98-L現場手孔開孔，線路勘查。|到達現場時間2023/02/08 14:00</t>
  </si>
  <si>
    <t>設計課 蔡</t>
  </si>
  <si>
    <t>0937247263</t>
  </si>
  <si>
    <t>2023/02/08 13:39:00</t>
  </si>
  <si>
    <t>彰美路二段227巷2號 前</t>
  </si>
  <si>
    <t>彰美#17-1X2高壓終端及跳線接頭導線破皮，致產生異音，已重新包紮、處理妥。|到達現場時間2023/02/08 14:00</t>
  </si>
  <si>
    <t>047361271</t>
  </si>
  <si>
    <t>C0812501868</t>
  </si>
  <si>
    <t>2023/02/08 15:11:00</t>
  </si>
  <si>
    <t>中性線接頭壓接(下犁96、96—1)|到達現場時間2023/02/08 15:34</t>
  </si>
  <si>
    <t>用戶稱已請水電檢修內線設備都正常，應是外線問題，請用戶向本公司報修，請優先聯絡案件提供的回覆電話，若未接再另提供手機：0937403703，及另一支市話：047585775，謝謝您</t>
  </si>
  <si>
    <t>2023/02/08 16:35:00</t>
  </si>
  <si>
    <t>彰化縣伸港鄉中興路一段１８６號</t>
  </si>
  <si>
    <t>密封型TR100KVA無出壓、工作班自行吊換(伸東5空Y7)|到達現場時間2023/02/08 17:07</t>
  </si>
  <si>
    <t>G3442AC97</t>
  </si>
  <si>
    <t>0966109026</t>
  </si>
  <si>
    <t>2023/02/08 13:17:00</t>
  </si>
  <si>
    <t>彰化縣鹿港鎮鹿崙段９６９地號</t>
  </si>
  <si>
    <t>接頭壓接(西崙(21低)|到達現場時間2023/02/08 13:40</t>
  </si>
  <si>
    <t>(04)7718201</t>
  </si>
  <si>
    <t>0912892425</t>
  </si>
  <si>
    <t>C0812501866</t>
  </si>
  <si>
    <t>2023/02/08 14:52:00</t>
  </si>
  <si>
    <t>彰化縣芳苑鄉芳漢路漢一段２２６巷２４２號，桿號：五區高幹２２Ｙ９，Ｇ１８１０ＨＡ１９</t>
  </si>
  <si>
    <t>接戶線弛調壓接(五區22Y9)|到達現場時間2023/02/08 15:22</t>
  </si>
  <si>
    <t>G1810HA19</t>
  </si>
  <si>
    <t>0919210604</t>
  </si>
  <si>
    <t>賈先生</t>
  </si>
  <si>
    <t>用戶稱欠相,發現此桿號有一條電線斷掉,僅留手機</t>
  </si>
  <si>
    <t>C0812501864</t>
  </si>
  <si>
    <t>2023/02/08 14:30:00</t>
  </si>
  <si>
    <t>彰化縣鹿港鎮振興段１９０９地號</t>
  </si>
  <si>
    <t>接頭壓接(溝鹿0-1Y4)|到達現場時間2023/02/08 14:50</t>
  </si>
  <si>
    <t>G3226CE16</t>
  </si>
  <si>
    <t>0963016397</t>
  </si>
  <si>
    <t>用戶報電號:41-3854-15，接戶線斷在半空中，現急需灌溉香菜，僅留手機。</t>
  </si>
  <si>
    <t>A0812003586</t>
  </si>
  <si>
    <t>2023/02/08 14:16:00</t>
  </si>
  <si>
    <t>2023/02/08 13:42:00</t>
  </si>
  <si>
    <t>漢寶32Y3Y1</t>
  </si>
  <si>
    <t>TR普通型25KVA漏油吊換。|到達現場時間2023/02/08 14:09</t>
  </si>
  <si>
    <t>2023/02/08 13:30:00</t>
  </si>
  <si>
    <t>彰化縣埔鹽鄉和平段１０７０地號</t>
  </si>
  <si>
    <t>陳坤輝、謝竣宇、 許承哲、</t>
  </si>
  <si>
    <t>樂平高幹#14，接戶線接頭不良壓接處理|到達現場時間2023/02/08 14:05</t>
  </si>
  <si>
    <t>G2712DC76</t>
  </si>
  <si>
    <t>(04)7700646</t>
  </si>
  <si>
    <t>0928162088</t>
  </si>
  <si>
    <t>2023/02/08 09:58:00</t>
  </si>
  <si>
    <t>彰化縣芬園鄉新舊社段１６６地號</t>
  </si>
  <si>
    <t>X07 其他 (CCS案件)</t>
  </si>
  <si>
    <t>用戶旨述 (CCS案件):昨日(2/7)下午，有看到工程人員任意剪斷王小姐家的的電線，且造成用戶家水管破裂。經派員會同用戶現場勘查，現場線路為第四台纜線，非台電線路，且用戶所述時間點，台電並無派員至此施工，經詳細解說後，已獲用戶諒解。|到達現場時間2023/02/08 10:30</t>
  </si>
  <si>
    <t>G5020GD34</t>
  </si>
  <si>
    <t>0955368310</t>
  </si>
  <si>
    <t>C0812501862</t>
  </si>
  <si>
    <t>2023/02/08 13:57:00</t>
  </si>
  <si>
    <t>彰化縣彰化市延和街１３２號前</t>
  </si>
  <si>
    <t>G4023 AE99-M人孔蓋與蓋架不平，以橡皮墊改善妥。|到達現場時間2023/02/08 15:25</t>
  </si>
  <si>
    <t>該址前，僅留手機</t>
  </si>
  <si>
    <t>彰化縣埔鹽鄉null埔鄉三省段３９８地號</t>
  </si>
  <si>
    <t>浸水高幹#104X6，接戶線接頭不良壓接處理|到達現場時間2023/02/08 14:05</t>
  </si>
  <si>
    <t>G2803EC68</t>
  </si>
  <si>
    <t>0928180515</t>
  </si>
  <si>
    <t>2023/02/08 13:45:00</t>
  </si>
  <si>
    <t>彰化縣芳苑鄉芳榮段７２－７３地號</t>
  </si>
  <si>
    <t>新街高幹17Z#11 接戶線接點不良重置妥，已告知用戶。|到達現場時間2023/02/08 14:16</t>
  </si>
  <si>
    <t>K1388BB11</t>
  </si>
  <si>
    <t>0922203128</t>
  </si>
  <si>
    <t>2023-02-08 16:38:07 用戶再次報案</t>
  </si>
  <si>
    <t>C0812501860</t>
  </si>
  <si>
    <t>2023/02/08 13:29:00</t>
  </si>
  <si>
    <t>彰化縣芳苑鄉新街段５８５巷建３２０號屋頂</t>
  </si>
  <si>
    <t>過湖高幹36Y8X#5  熔絲鏈開關二次側跳線掉落，重新固定所鎖緊。|到達現場時間2023/02/08 13:55</t>
  </si>
  <si>
    <t>K1187EC60</t>
  </si>
  <si>
    <t>0982736866</t>
  </si>
  <si>
    <t>0423380413</t>
  </si>
  <si>
    <t>案件電號為參考，太陽能電號:08612501262，通報太陽能欠相【聯絡電話(二)：0982736866】</t>
  </si>
  <si>
    <t>C0812501858</t>
  </si>
  <si>
    <t>2023/02/08 13:00:00</t>
  </si>
  <si>
    <t>彰化縣埔鹽鄉番金路６８號之１（石碑段５０１地號）</t>
  </si>
  <si>
    <t>石埤高幹45X5Y5，接戶線接頭不良壓接處理，低壓軸型礙子不良更換|到達現場時間2023/02/08 15:00</t>
  </si>
  <si>
    <t>G2607BC30</t>
  </si>
  <si>
    <t>0934268787</t>
  </si>
  <si>
    <t>0982240351</t>
  </si>
  <si>
    <t>此為參考電號；用戶稱有欠一相，惠請相關單位協助處理，感謝。【聯絡電話(二)：0934268787】</t>
  </si>
  <si>
    <t>C0812501857</t>
  </si>
  <si>
    <t>2023/02/08 12:49:00</t>
  </si>
  <si>
    <t>彰化縣秀水鄉復興段１１３３－１地號</t>
  </si>
  <si>
    <t>【C1】用戶屋內線路不良，已告知用戶，請合格電氣承裝業改善。|到達現場時間2023/02/08 13:15</t>
  </si>
  <si>
    <t>G3324DA38</t>
  </si>
  <si>
    <t>0955347026</t>
  </si>
  <si>
    <t>047689082</t>
  </si>
  <si>
    <t>08-84-2943-50-4，08-84-2943-51-5，08-84-2944-22-0共三個電號，部分跳電又來電【聯絡電話(二)：0955347026】</t>
  </si>
  <si>
    <t>C0812501856</t>
  </si>
  <si>
    <t>2023/02/08 12:47:00</t>
  </si>
  <si>
    <t>接戶線膠帶包(下犁78空Y2)|到達現場時間2023/02/08 13:15</t>
  </si>
  <si>
    <t>昨晚看到電線出火花，目前尚有電，但發現電線破皮【聯絡電話(二)：0905338399】</t>
  </si>
  <si>
    <t>2023/02/08 11:41:00</t>
  </si>
  <si>
    <t>彰化縣芳苑鄉草湖段５之３２３１號</t>
  </si>
  <si>
    <t>川邊高幹86Y31Y#3 用戶內線燒損,已會同用戶告知|到達現場時間2023/02/08 11:41</t>
  </si>
  <si>
    <t>G2006FC59</t>
  </si>
  <si>
    <t>0935285222</t>
  </si>
  <si>
    <t>0937774259</t>
  </si>
  <si>
    <t>2023/02/08 11:20:00</t>
  </si>
  <si>
    <t>伸線74X9X1</t>
  </si>
  <si>
    <t>一次接頭壓接。|到達現場時間2023/02/08 11:38</t>
  </si>
  <si>
    <t>2023/02/08 11:36:00</t>
  </si>
  <si>
    <t>彰化縣竹塘鄉面前厝段１７９－９地號</t>
  </si>
  <si>
    <t>小西高分24X#7 用戶電表表前線燒損斷,已通知用戶請合格水電承裝業者處理。|到達現場時間2023/02/08 11:37</t>
  </si>
  <si>
    <t>K2383GA64</t>
  </si>
  <si>
    <t>0935633952</t>
  </si>
  <si>
    <t>小西村</t>
  </si>
  <si>
    <t>2023/02/08 11:31:00</t>
  </si>
  <si>
    <t>彰化縣二林鎮塗子崙段詹厝子小段０２１２－１３地號</t>
  </si>
  <si>
    <t>詹厝高分3Y#6 接戶線接頭不良重置妥|到達現場時間2023/02/08 11:32</t>
  </si>
  <si>
    <t>K3095HB97</t>
  </si>
  <si>
    <t>0963253278</t>
  </si>
  <si>
    <t>2023/02/08 11:00:00</t>
  </si>
  <si>
    <t>彰化縣鹿港鎮草港尾段１２８９號堤</t>
  </si>
  <si>
    <t>接頭壓接(崙尾49)|到達現場時間2023/02/08 10:15</t>
  </si>
  <si>
    <t>G2735FB16</t>
  </si>
  <si>
    <t>0912320810</t>
  </si>
  <si>
    <t>2023/02/08 09:25:00</t>
  </si>
  <si>
    <t>明聖#41X7</t>
  </si>
  <si>
    <t>陳坤輝、謝竣宇、黃建儒</t>
  </si>
  <si>
    <t>明聖#41X7，低壓線脫落綁紮|到達現場時間2023/02/08 09:45</t>
  </si>
  <si>
    <t>2023/02/08 11:05:00</t>
  </si>
  <si>
    <t>彰化縣二林鎮中山路２號</t>
  </si>
  <si>
    <t>市場高分3空Y#4 用戶開關不良已告知用戶|到達現場時間2023/02/08 11:00</t>
  </si>
  <si>
    <t>K1888GD84</t>
  </si>
  <si>
    <t>0928951488</t>
  </si>
  <si>
    <t>C0812501853</t>
  </si>
  <si>
    <t>2023/02/08 11:06:00</t>
  </si>
  <si>
    <t>彰化縣彰化市中山路二段１０９巷１４號</t>
  </si>
  <si>
    <t>經派員會同用戶現場勘查，樹木長在用戶屋頂、牆壁上(靠近電表)，為用戶所有物，須由用戶自行負責，並已明確告知用戶。|到達現場時間2023/02/08 11:30</t>
  </si>
  <si>
    <t>G4025FE15</t>
  </si>
  <si>
    <t>0955254367</t>
  </si>
  <si>
    <t>0980403127</t>
  </si>
  <si>
    <t>用戶稱靠近電表處被大型樹枝纏繞，怕日後影響用電，懇請協處，感謝。【聯絡電話(二)：0955254367】</t>
  </si>
  <si>
    <t>成功里</t>
  </si>
  <si>
    <t>2023/02/08 10:34:00</t>
  </si>
  <si>
    <t>彰化縣鹿港鎮草港尾段７１５－２８地號</t>
  </si>
  <si>
    <t>接戶線接頭壓接(草尾6低1)|到達現場時間2023/02/08 10:53</t>
  </si>
  <si>
    <t>G2733HA88</t>
  </si>
  <si>
    <t>0937459716</t>
  </si>
  <si>
    <t>0937489716</t>
  </si>
  <si>
    <t>彰化縣二林鎮廣興段９１號</t>
  </si>
  <si>
    <t>溝頭高幹#101 中性線接頭不良重置妥|到達現場時間2023/02/08 10:50</t>
  </si>
  <si>
    <t>K1782GE12</t>
  </si>
  <si>
    <t>0937790896</t>
  </si>
  <si>
    <t>2023/02/08 10:29:00</t>
  </si>
  <si>
    <t>彰化縣芳苑鄉草湖段５－２３５７號</t>
  </si>
  <si>
    <t>方建智、江易璋、張國偉</t>
  </si>
  <si>
    <t>芳街高幹27空Z12X1, 更換FC開關送電妥|到達現場時間2023/02/08 10:40</t>
  </si>
  <si>
    <t>K1799HE38</t>
  </si>
  <si>
    <t>0954057998</t>
  </si>
  <si>
    <t>2023/02/08 10:23:00</t>
  </si>
  <si>
    <t>阮田2</t>
  </si>
  <si>
    <t>低壓線弛調壓接。|到達現場時間2023/02/08 10:48</t>
  </si>
  <si>
    <t>C0812501850</t>
  </si>
  <si>
    <t>2023/02/08 10:14:00</t>
  </si>
  <si>
    <t>彰化縣福興鄉元興段２７５３號</t>
  </si>
  <si>
    <t>會同用戶查修、用戶自備線不良已處理妥(下寮45)|到達現場時間2023/02/08 10:35</t>
  </si>
  <si>
    <t>0919095099</t>
  </si>
  <si>
    <t>用戶稱疑似接往此處的線路故障,導致僅此地無電,電桿:下寮高幹45 G2417BC51,請單位協助,謝謝</t>
  </si>
  <si>
    <t>2023/02/08 09:53:00</t>
  </si>
  <si>
    <t>G2742HA73</t>
  </si>
  <si>
    <t>配合低壓戶維護亭置式變壓器停送電。|到達現場時間2023/02/08 10:15</t>
  </si>
  <si>
    <t>2023/02/08 09:34:00</t>
  </si>
  <si>
    <t>彰化縣鹿港鎮長安路５８號１－２Ｆ</t>
  </si>
  <si>
    <t>會同用戶查修接頭良好、供電正常開封另報再封印(美鹿98X3Y18X1)|到達現場時間2023/02/08 09:53</t>
  </si>
  <si>
    <t>G2823BC82</t>
  </si>
  <si>
    <t>C0812501848</t>
  </si>
  <si>
    <t>2023/02/08 09:00:00</t>
  </si>
  <si>
    <t>方建智、江易璋、游翊盛</t>
  </si>
  <si>
    <t>磚瑤高幹#17 接戶線接頭及鐵配件不良更換妥|到達現場時間2023/02/08 09:20</t>
  </si>
  <si>
    <t>用戶稱:附近這條線路的用戶都沒電，僅留0954-057998</t>
  </si>
  <si>
    <t>2023/02/08 08:12:00</t>
  </si>
  <si>
    <t>中興#20Y2Y4</t>
  </si>
  <si>
    <t>許績輝黃志芳徐敬威林寬隆陳彥廷黃裕宏</t>
  </si>
  <si>
    <t>中興#20Y2Y4變壓器(50KVA 密封型 燈力併)漏油，已更新吊換送電妥。有先行聯絡工作停電。|到達現場時間2023/02/08 08:30</t>
  </si>
  <si>
    <t>2023/02/08 08:39:00</t>
  </si>
  <si>
    <t>頭崙29X1Y3X4Y1</t>
  </si>
  <si>
    <t>會同用戶查修、為太陽光電用戶自備線不良、已處理妥。|到達現場時間2023/02/08 08:55</t>
  </si>
  <si>
    <t>0983877038</t>
  </si>
  <si>
    <t>2023/02/08 08:27:00</t>
  </si>
  <si>
    <t>G2225EB98</t>
  </si>
  <si>
    <t>地下低壓電纜接頭壓接。|到達現場時間2023/02/08 08:52</t>
  </si>
  <si>
    <t>2023/02/08 08:15:00</t>
  </si>
  <si>
    <t>東寮#16Y7X1</t>
  </si>
  <si>
    <t>資斌、沛偉、阿加、俊佑、安燦、諺暐、</t>
  </si>
  <si>
    <t>東寮#16Y7X1，逾齡TR吊換，普通TR 50KVA X3具|到達現場時間2023/02/08 09:10</t>
  </si>
  <si>
    <t>C0812501847</t>
  </si>
  <si>
    <t>彰化縣彰化市快官段６２－５地號</t>
  </si>
  <si>
    <t>1.經派員會同用戶現場勘查、量測，為用戶進屋線不良，已告知用戶，請合格電氣承裝業改善。32-5438-74電錶開封另報再封印。2.牛埔#69-1低2接戶線不良(接頭過多)，更新妥(3Cu 8m/㎡ *5米)。及接戶線雜物(樹枝、藤蔓)清除(4mx5m=20㎡)。|到達現場時間2023/02/08 10:30</t>
  </si>
  <si>
    <t>G4829BB03</t>
  </si>
  <si>
    <t>0916330436</t>
  </si>
  <si>
    <t>承租人楊先生</t>
  </si>
  <si>
    <t>D表，目前220V無電。已找過水電查修。僅留手機</t>
  </si>
  <si>
    <t>牛埔里</t>
  </si>
  <si>
    <t>浸水#102</t>
  </si>
  <si>
    <t>浸水#96，路燈線與接戶線短路造成路燈白放，導線破皮包紮|到達現場時間2023/02/08 16:00</t>
  </si>
  <si>
    <t>吳里長</t>
  </si>
  <si>
    <t>C0812501845</t>
  </si>
  <si>
    <t>2023/02/08 07:55:00</t>
  </si>
  <si>
    <t>彰化縣芳苑鄉王功段３７２地號</t>
  </si>
  <si>
    <t>方建智、江</t>
  </si>
  <si>
    <t>王功高幹69Y#3 接戶線接頭不良重置妥|到達現場時間2023/02/08 08:20</t>
  </si>
  <si>
    <t>G1503HA54</t>
  </si>
  <si>
    <t>0937370991</t>
  </si>
  <si>
    <t>有看到火花，已詢問用戶僅留手機0937370991</t>
  </si>
  <si>
    <t>C0812501844</t>
  </si>
  <si>
    <t>2023/02/08 07:42:00</t>
  </si>
  <si>
    <t>彰化縣芳苑鄉漢寶園段２２－１４地號</t>
  </si>
  <si>
    <t>用戶來電已請水電處理妥、不用前往處理(漢寶106)|到達現場時間2023/02/08 07:50</t>
  </si>
  <si>
    <t>048990264</t>
  </si>
  <si>
    <t>0936299091</t>
  </si>
  <si>
    <t>重開過總開關後仍無電【聯絡電話(二)：(04)8990264】</t>
  </si>
  <si>
    <t>2023/02/08 06:30:00</t>
  </si>
  <si>
    <t>新水高幹#15左低2</t>
  </si>
  <si>
    <t>鍾奈哲、林宏益、鐘培棠、</t>
  </si>
  <si>
    <t>新水高幹#15左低2 接戶線不良更換|到達現場時間2023/02/08 06:35</t>
  </si>
  <si>
    <t>2023/02/08 05:57:00</t>
  </si>
  <si>
    <t>彰化縣芳苑鄉漢寶村文昌路２３３號１Ｆ</t>
  </si>
  <si>
    <t>【L2】原料高分21X14-1X#5,連接接戶線接頭燒損，已重新壓接妥。|到達現場時間2023/02/08 06:25</t>
  </si>
  <si>
    <t>G1912HA27</t>
  </si>
  <si>
    <t>0935334746</t>
  </si>
  <si>
    <t>2023/02/08 06:48:00</t>
  </si>
  <si>
    <t>東勢36Z7X#4</t>
  </si>
  <si>
    <t>低壓紮線脫落綁紮|到達現場時間2023/02/08 07:05</t>
  </si>
  <si>
    <t>原竹高幹56</t>
  </si>
  <si>
    <t>陳冠勳、施勝傑</t>
  </si>
  <si>
    <t>低壓線架更換|到達現場時間2023/02/08 07:00</t>
  </si>
  <si>
    <t>2023/02/08 06:39:00</t>
  </si>
  <si>
    <t>頂山23Y8X3</t>
  </si>
  <si>
    <t>軸型礙子更換|到達現場時間2023/02/08 06:55</t>
  </si>
  <si>
    <t>2023/02/08 06:37:00</t>
  </si>
  <si>
    <t>竹塘高幹113Y1-1X19</t>
  </si>
  <si>
    <t>楊崇德、董柏新、王振宇</t>
  </si>
  <si>
    <t>接戶線弛調|到達現場時間2023/02/08 06:50</t>
  </si>
  <si>
    <t>2023/02/08 06:26:00</t>
  </si>
  <si>
    <t>彰化縣員林市山腳路五段１０２號平房</t>
  </si>
  <si>
    <t>郭華俊、莊欣穎、蔣議賢、張國建、巫淂彥、</t>
  </si>
  <si>
    <t>山腳高幹#23 25KVA*1陳舊TR吊換|到達現場時間2023/02/08 06:29</t>
  </si>
  <si>
    <t>G4704HB95</t>
  </si>
  <si>
    <t>2023/02/08 06:25:00</t>
  </si>
  <si>
    <t>彰化縣溪湖鎮大突巷８７－２３號２Ｆ</t>
  </si>
  <si>
    <t>南新高幹#41 高壓防護線管游休拆除|到達現場時間2023/02/08 06:33</t>
  </si>
  <si>
    <t>G3003HD81</t>
  </si>
  <si>
    <t>2023/02/08 05:53:00</t>
  </si>
  <si>
    <t>G3827DD59-O</t>
  </si>
  <si>
    <t>高壓電纜裝設故障指示器共5只，已處理妥。|到達現場時間2023/02/08 06:09</t>
  </si>
  <si>
    <t>2023/02/08 05:46:00</t>
  </si>
  <si>
    <t>馬興＃3</t>
  </si>
  <si>
    <t>蔡星土、杜偉文、謝景煌、陳世明、許紹哲、</t>
  </si>
  <si>
    <t>樹木靠近高低壓線修剪，已處理妥。（10＊3平方公尺）|到達現場時間2023/02/08 06:02</t>
  </si>
  <si>
    <t>2023/02/08 00:00:00</t>
  </si>
  <si>
    <t>頭崙1-59、南草1-42</t>
  </si>
  <si>
    <t>夜間防竊導線巡查。|到達現場時間2023/02/08 00:10</t>
  </si>
  <si>
    <t>2023/02/08 00:06:00</t>
  </si>
  <si>
    <t>9M2</t>
  </si>
  <si>
    <t>夜間線路加強防竊巡視及夜間觀測，桿號：萬原1~61，線路巡視正常|到達現場時間2023/02/08 00:15</t>
  </si>
  <si>
    <t>2023/02/08 02:52:00</t>
  </si>
  <si>
    <t>好金1~53</t>
  </si>
  <si>
    <t>好金1~53 夜間防竊導線巡查|到達現場時間2023/02/08 03:00</t>
  </si>
  <si>
    <t>2023/02/07 21:46:00</t>
  </si>
  <si>
    <t>彰化縣福興鄉管嶼厝段粘厝小段１１５０－１地號</t>
  </si>
  <si>
    <t>謝漢高幹79Y#4 ,熔絲鏈筒接觸不良更換。|到達現場時間2023/02/07 22:25</t>
  </si>
  <si>
    <t>G2017EB94</t>
  </si>
  <si>
    <t>0911919778</t>
  </si>
  <si>
    <t>C0812501843</t>
  </si>
  <si>
    <t>2023/02/07 21:39:00</t>
  </si>
  <si>
    <t>彰化縣埔心鄉中山路與三民路附近</t>
  </si>
  <si>
    <t>G06變壓器被撞損或移位</t>
  </si>
  <si>
    <t>K4399EB63-PD地下變移位扶正扶正|到達現場時間2023/02/07 21:50</t>
  </si>
  <si>
    <t>K4399EB63</t>
  </si>
  <si>
    <t>048291545</t>
  </si>
  <si>
    <t>電號僅供參考，彰化縣埔心鄉中山路與三民路，變電箱被撞，台電變電箱編號:1060032241，警方已離開現場，僅派出所市話。</t>
  </si>
  <si>
    <t>2023/02/07 21:37:00</t>
  </si>
  <si>
    <t>HW112020801架空</t>
  </si>
  <si>
    <t>配合伸港全停電、線路轉供開關操作接頭點檢(全興3投入,伸東20投入)。|到達現場時間2023/02/07 22:02</t>
  </si>
  <si>
    <t>2023/02/07 21:36:00</t>
  </si>
  <si>
    <t>HW112020801</t>
  </si>
  <si>
    <t>配合伸港全停電、線路轉供開關操作接頭點檢(G3648CC99-S13投入,G3647GC55-S24投入)。|到達現場時間2023/02/07 22:00</t>
  </si>
  <si>
    <t>2023/02/07 21:13:00</t>
  </si>
  <si>
    <t>彰化縣芳苑鄉復興路４５－５號１－２Ｆ</t>
  </si>
  <si>
    <t>【L2】五區高幹2Y#1,連接接戶線接頭燒損，已重新壓接妥。|到達現場時間2023/02/07 22:00</t>
  </si>
  <si>
    <t>G1911DB42</t>
  </si>
  <si>
    <t>0971016112</t>
  </si>
  <si>
    <t>2023/02/07 21:14:00</t>
  </si>
  <si>
    <t>彰化縣鹿港鎮工業西三路</t>
  </si>
  <si>
    <t>路燈控制線重置.|到達現場時間2023/02/07 21:30</t>
  </si>
  <si>
    <t>P0012034889</t>
  </si>
  <si>
    <t>2023/02/07 20:17:00</t>
  </si>
  <si>
    <t>K4470BD7385</t>
  </si>
  <si>
    <t>鍾奈哲、林宏益、</t>
  </si>
  <si>
    <t>【C3】用戶自備開關不良，已告知用戶，請合格電氣承裝業改善。|到達現場時間2023/02/07 20:30</t>
  </si>
  <si>
    <t>鄭宸語</t>
  </si>
  <si>
    <t>0955324076</t>
  </si>
  <si>
    <t>電表？落</t>
  </si>
  <si>
    <t>C0812501842</t>
  </si>
  <si>
    <t>2023/02/07 19:39:00</t>
  </si>
  <si>
    <t>彰化縣彰化市忠義街２００號</t>
  </si>
  <si>
    <t>蔡星土、許紹哲、蕭凱仁、</t>
  </si>
  <si>
    <t>路燈多盞不亮，疑似路燈控制線2／0低壓電纜斷線，暫於G3928EB04-PD裝設點滅器改區域控制，路燈送電妥。|到達現場時間2023/02/07 20:29</t>
  </si>
  <si>
    <t>G3928GE91</t>
  </si>
  <si>
    <t>047511677</t>
  </si>
  <si>
    <t>金先生</t>
  </si>
  <si>
    <t>0905510677</t>
  </si>
  <si>
    <t>(此為參考電號)忠義街139號-200號之間路燈不亮【聯絡電話(二)：(04)7511677】</t>
  </si>
  <si>
    <t>C0812501841</t>
  </si>
  <si>
    <t>2023/02/07 19:05:00</t>
  </si>
  <si>
    <t>彰化縣彰化市忠義街１３３號１樓及５樓</t>
  </si>
  <si>
    <t>路燈多盞不亮，疑似路燈控制線2／0低壓電纜斷線，暫於G3928EB04-PD裝設點滅器改區域控制，路燈送電妥。|到達現場時間2023/02/07 20:30</t>
  </si>
  <si>
    <t>0919016549</t>
  </si>
  <si>
    <t>047610230</t>
  </si>
  <si>
    <t>【聯絡電話(二)：0919016549】附近超過十盞</t>
  </si>
  <si>
    <t>2023/02/07 18:57:00</t>
  </si>
  <si>
    <t>彰化縣芳苑鄉null頂子段１４２之２地號</t>
  </si>
  <si>
    <t>芳街高幹8X#4 接戶線接點不良重置妥，已告知用戶。|到達現場時間2023/02/07 19:30</t>
  </si>
  <si>
    <t>K1392DB44</t>
  </si>
  <si>
    <t>0983044240</t>
  </si>
  <si>
    <t>2023/02/07 18:54:00</t>
  </si>
  <si>
    <t>G1903GB20  川邊高幹31Y#8</t>
  </si>
  <si>
    <t>涂俊雄、王紹民</t>
  </si>
  <si>
    <t>川邊高幹31Y#8 配合光電高供戶內部維修完成，外線開關投入良好。|到達現場時間2023/02/07 19:23</t>
  </si>
  <si>
    <t>2023/02/07 14:00:00</t>
  </si>
  <si>
    <t>彰化縣彰化市G4023BD46-O</t>
  </si>
  <si>
    <t>G4023BD46配電場清潔、設備點檢以及裝設9只 (J14、J22、J34)故障指示器(傑克280A)。|到達現場時間2023/02/07 14:30</t>
  </si>
  <si>
    <t>2023/02/07 18:45:00</t>
  </si>
  <si>
    <t>彰化縣大城鄉K1274BD0292 鐵樹高分5X10空X2Y#1</t>
  </si>
  <si>
    <t>J02 路燈一盞不亮</t>
  </si>
  <si>
    <t>鐵樹高分5X10空X2Y#1  路燈器具不良，已告知村長向鄉公所報修。|到達現場時間2023/02/07 19:07</t>
  </si>
  <si>
    <t>山腳阿宗村長</t>
  </si>
  <si>
    <t>C0812501840</t>
  </si>
  <si>
    <t>2023/02/07 18:36:00</t>
  </si>
  <si>
    <t>彰化縣員林市萬年路一段２４５號</t>
  </si>
  <si>
    <t>人員至現場路燈皆已正常起亮，並與里長確認地點，後續再作觀察|到達現場時間2023/02/07 18:50</t>
  </si>
  <si>
    <t>稱該路段整排路燈不亮，僅留一支連絡電話</t>
  </si>
  <si>
    <t>W0806012565</t>
  </si>
  <si>
    <t>2023/02/07 18:23:00</t>
  </si>
  <si>
    <t>彰化縣芳苑鄉草漢北路４７８巷１７號１樓</t>
  </si>
  <si>
    <t>同案件11202000717|到達現場時間2023/02/07 18:45</t>
  </si>
  <si>
    <t>G2016BA97</t>
  </si>
  <si>
    <t>許建鋐先生</t>
  </si>
  <si>
    <t>0972346165</t>
  </si>
  <si>
    <t>目前仍有電，但變電箱漏油</t>
  </si>
  <si>
    <t>2023/02/07 13:30:00</t>
  </si>
  <si>
    <t>彰化縣彰化市G4125DD85等</t>
  </si>
  <si>
    <t>G4125DD85張貼反光貼紙。|到達現場時間2023/02/07 14:00</t>
  </si>
  <si>
    <t>2023/02/07 09:30:00</t>
  </si>
  <si>
    <t>彰化縣彰化市香山#67</t>
  </si>
  <si>
    <t>香山#67高壓掩蔽，竹木修剪30平方公尺(15*2)。|到達現場時間2023/02/07 10:00</t>
  </si>
  <si>
    <t>2023/02/07 17:22:00</t>
  </si>
  <si>
    <t>永樂114y4</t>
  </si>
  <si>
    <t>民眾反映新設電桿:新樂幹114Y4(G2511HC07)回填不實.施工DCIS編號6210325.請責成承攬商依約修復.(民眾電話0936700096)施工圖如附件|到達現場時間2023/02/07 17:30</t>
  </si>
  <si>
    <t>C0812501837</t>
  </si>
  <si>
    <t>彰化縣秀水鄉下崙村民生街２１２巷口</t>
  </si>
  <si>
    <t>【C2】用戶進屋線不良，已告知用戶，請合格電氣承裝業改善。|到達現場時間2023/02/07 17:45</t>
  </si>
  <si>
    <t>G3611CC90</t>
  </si>
  <si>
    <t>047680147</t>
  </si>
  <si>
    <t>0921493887</t>
  </si>
  <si>
    <t>路燈編號150126，用戶稱路燈端電線火花。【聯絡電話(二)：(04)7680147】</t>
  </si>
  <si>
    <t>2023/02/07 08:20:00</t>
  </si>
  <si>
    <t>彰化縣彰化市大竹#26空Y4x1等</t>
  </si>
  <si>
    <t>許績輝、黃志芳</t>
  </si>
  <si>
    <t>1.竹山(安溪)#57低2會同用戶(08-32-0445-75)現勘電線下垂為用戶自備線路。 2.大竹#26空Y4X1加裝3只架空故障指示器(幹線)。 3.大竹#26空Y4X17Y5樹藤砍伐15平方公尺(3*5)。|到達現場時間2023/02/07 08:50</t>
  </si>
  <si>
    <t>2023/02/07 16:59:00</t>
  </si>
  <si>
    <t>彰化縣鹿港鎮振興段０３４２－００００地號</t>
  </si>
  <si>
    <t>用戶自備線遭竊.已告知用戶|到達現場時間2023/02/07 17:10</t>
  </si>
  <si>
    <t>G3328HA68</t>
  </si>
  <si>
    <t>0918457146</t>
  </si>
  <si>
    <t>2023/02/07 16:49:00</t>
  </si>
  <si>
    <t>彰化縣二林鎮豐田里豐田段４７９號</t>
  </si>
  <si>
    <t>中和高分11X#12 接戶點斷線重置妥，已會同用戶。|到達現場時間2023/02/07 17:17</t>
  </si>
  <si>
    <t>K2292AC68</t>
  </si>
  <si>
    <t>0912638894</t>
  </si>
  <si>
    <t>2023/02/07 16:48:00</t>
  </si>
  <si>
    <t>彰化縣芳苑鄉芳林段２００地號１樓</t>
  </si>
  <si>
    <t>路上高幹43Y8X#5 變壓器( 25KVA)一次側熔絲(6A )熔斷，已更換送電妥。|到達現場時間2023/02/07 17:22</t>
  </si>
  <si>
    <t>K1688AA04</t>
  </si>
  <si>
    <t>0933418155</t>
  </si>
  <si>
    <t>2023/02/07 16:46:00</t>
  </si>
  <si>
    <t>彰化縣芳苑鄉王功段２９８地號</t>
  </si>
  <si>
    <t>磚瑤高幹36Y#32 接戶線接點不良重置妥，已告知用戶。|到達現場時間2023/02/07 17:19</t>
  </si>
  <si>
    <t>G1602CA47</t>
  </si>
  <si>
    <t>0920839717</t>
  </si>
  <si>
    <t>2023/02/07 16:45:00</t>
  </si>
  <si>
    <t>彰化縣埤頭鄉埤頭段９９２－８號</t>
  </si>
  <si>
    <t>和豐高分15Y#11  N相接頭不良引起漏電，已處理妥。|到達現場時間2023/02/07 16:20</t>
  </si>
  <si>
    <t>K3487DC20</t>
  </si>
  <si>
    <t>0921047356</t>
  </si>
  <si>
    <t>C0812501831</t>
  </si>
  <si>
    <t>2023/02/07 16:32:00</t>
  </si>
  <si>
    <t>彰化縣和美鎮大霞段５１２地號（詳見備註）</t>
  </si>
  <si>
    <t>用戶要求明日派員處理|到達現場時間2023/02/07 16:50</t>
  </si>
  <si>
    <t>G3532HB13</t>
  </si>
  <si>
    <t>惠請協助查修，謝謝您。過去前請先電話聯繫  /  僅留一線電話</t>
  </si>
  <si>
    <t>2023/02/07 16:29:00</t>
  </si>
  <si>
    <t>管嶼25y6</t>
  </si>
  <si>
    <t>【W1】樹藤碰觸高壓線，已修剪妥。|到達現場時間2023/02/07 16:45</t>
  </si>
  <si>
    <t>東寮#16Y7X1，預定明日逾齡TR吊換，先行擺設交通圍籬，以利工程進行|到達現場時間2023/02/07 14:25</t>
  </si>
  <si>
    <t>2023/02/07 15:40:00</t>
  </si>
  <si>
    <t>草埔#46Y5</t>
  </si>
  <si>
    <t>王資斌、 黃建儒、葉俊佑、楊沛偉、</t>
  </si>
  <si>
    <t>草埔#46Y5，高壓電纜脫落固定橫擔不良更換|到達現場時間2023/02/07 15:45</t>
  </si>
  <si>
    <t>2023/02/07 15:00:00</t>
  </si>
  <si>
    <t>浸水#38X20左低1</t>
  </si>
  <si>
    <t>王資斌、 黃建儒、葉俊佑、</t>
  </si>
  <si>
    <t>浸水#38X20左低1，電桿妨礙交通，巡視警示措施並替換警示燈|到達現場時間2023/02/07 15:20</t>
  </si>
  <si>
    <t>C0812501829</t>
  </si>
  <si>
    <t>2023/02/07 16:06:00</t>
  </si>
  <si>
    <t>低壓線脫落重綁妥.另線路老舊另設計工作單更新|到達現場時間2023/02/07 16:40</t>
  </si>
  <si>
    <t>0920624565</t>
  </si>
  <si>
    <t>【聯絡電話(二)：0920624565】。</t>
  </si>
  <si>
    <t>2023/02/07 14:10:00</t>
  </si>
  <si>
    <t>二重#71-1X8</t>
  </si>
  <si>
    <t>二重#71-1X8，桿基掏空以瀝美土填補|到達現場時間2023/02/07 14:25</t>
  </si>
  <si>
    <t>鳳霞#19X4</t>
  </si>
  <si>
    <t>鳳霞#19X4，樹木靠近導線，無立即危險交線巡人員另報修剪|到達現場時間2023/02/07 13:50</t>
  </si>
  <si>
    <t>鳳霞國小葉主任</t>
  </si>
  <si>
    <t>0920207198</t>
  </si>
  <si>
    <t>2023/02/07 15:37:00</t>
  </si>
  <si>
    <t>彰化縣埤頭鄉永豐村東西路４９５－３號１Ｆ</t>
  </si>
  <si>
    <t>X07 其他(簷下配管掉落)</t>
  </si>
  <si>
    <t>永豐高分#14  簷下配管掉落固定妥。|到達現場時間2023/02/07 16:05</t>
  </si>
  <si>
    <t>K2888GA08</t>
  </si>
  <si>
    <t>C0812501827</t>
  </si>
  <si>
    <t>2023/02/07 15:32:00</t>
  </si>
  <si>
    <t>彰化縣二林鎮新湖巷地區（西斗幹２３Ｙ３）</t>
  </si>
  <si>
    <t>西斗高幹23Y#3  接戶線短路斷落垂下，已重新壓接妥。|到達現場時間2023/02/07 15:58</t>
  </si>
  <si>
    <t>K2287HE54</t>
  </si>
  <si>
    <t>048328044</t>
  </si>
  <si>
    <t>此電表旁有電線脫落，目前無電，電線垂在半空【聯絡電話(二)：(04)8328044】</t>
  </si>
  <si>
    <t>C0812501826</t>
  </si>
  <si>
    <t>2023/02/07 15:24:00</t>
  </si>
  <si>
    <t>彰化縣伸港鄉新港段１３５－３地號</t>
  </si>
  <si>
    <t>全興41X6X7  接戶線接點不良重置妥，已告知用戶。|到達現場時間2023/02/07 15:55</t>
  </si>
  <si>
    <t>G3351GA11</t>
  </si>
  <si>
    <t>0921386671</t>
  </si>
  <si>
    <t>0937251412</t>
  </si>
  <si>
    <t>(電號36-1460-07報修，不知用電地址)【聯絡電話(二)：0921386671】接戶線一條脫落</t>
  </si>
  <si>
    <t>W0806012564</t>
  </si>
  <si>
    <t>2023/02/07 15:23:00</t>
  </si>
  <si>
    <t>彰化縣竹塘鄉五庄子段１６７－１地號</t>
  </si>
  <si>
    <t>埤竹高幹91Y#12  用戶底座燒損，已通知用戶請合格水電承裝業者處理。|到達現場時間2023/02/07 15:55</t>
  </si>
  <si>
    <t>K2681HE93</t>
  </si>
  <si>
    <t>0963159037</t>
  </si>
  <si>
    <t>田無電 車可到</t>
  </si>
  <si>
    <t>C0812501825</t>
  </si>
  <si>
    <t>2023/02/07 15:19:00</t>
  </si>
  <si>
    <t>彰化縣芳苑鄉漢寶村草漢北路４７８巷１９號</t>
  </si>
  <si>
    <t>變壓器輕微滲油.與用戶另約時間停電更換|到達現場時間2023/02/07 15:38</t>
  </si>
  <si>
    <t>0912307512</t>
  </si>
  <si>
    <t>048990225</t>
  </si>
  <si>
    <t>此為參考電號；用戶稱該址前變壓器在漏油，目前用電正常，惠請相關單位協助處理，感謝。【聯絡電話(二)：0912307512】</t>
  </si>
  <si>
    <t>彰化縣芳苑鄉草湖段３２地號</t>
  </si>
  <si>
    <t>草漢高幹69-1X#20  接戶點斷線重置妥，已會同用戶。|到達現場時間2023/02/07 15:40</t>
  </si>
  <si>
    <t>G2008EA76</t>
  </si>
  <si>
    <t>2023/02/07 15:17:00</t>
  </si>
  <si>
    <t>彰化縣大城鄉上豐段９９０，１０１４，１０１５，１０１６，１０１７，１０１８，１０１９地號１樓</t>
  </si>
  <si>
    <t>上寮高幹67X#7  變壓器二次電線破皮相間短路火花，以重新包紮妥。|到達現場時間2023/02/07 15:54</t>
  </si>
  <si>
    <t>K1183HA08</t>
  </si>
  <si>
    <t>0975557831</t>
  </si>
  <si>
    <t>2023/02/07 15:03:00</t>
  </si>
  <si>
    <t>彰化縣芳苑鄉</t>
  </si>
  <si>
    <t>崙腳高幹30Y#4-1  配合光電高供戶內部維修完成，外線開關投入良好。|到達現場時間2023/02/07 15:35</t>
  </si>
  <si>
    <t>配合高供戶內部維修完成，外線開關投入。</t>
  </si>
  <si>
    <t>C0812501822</t>
  </si>
  <si>
    <t>2023/02/07 14:47:00</t>
  </si>
  <si>
    <t>彰化縣彰化市彰南路二段４４８號</t>
  </si>
  <si>
    <t>牛埔#69-1低4之3C#8接戶線B相斷復舊妥。|到達現場時間2023/02/07 15:00</t>
  </si>
  <si>
    <t>G4628GC37</t>
  </si>
  <si>
    <t>0933006470</t>
  </si>
  <si>
    <t>047380000</t>
  </si>
  <si>
    <t>參考能號：32543875， 彰化縣彰化市彰南路二段448號，電線燒斷，僅一戶無電【聯絡電話林先生：0933006470 / 04-7380000】</t>
  </si>
  <si>
    <t>2023/02/07 14:29:00</t>
  </si>
  <si>
    <t>彰化縣大城鄉K1194HA70  芳苑高幹186X#2</t>
  </si>
  <si>
    <t>路燈多盞白天放亮</t>
  </si>
  <si>
    <t>芳苑高幹186X3Y#1  BR相短路處理妥。|到達現場時間2023/02/07 14:57</t>
  </si>
  <si>
    <t>2023/02/07 14:27:00</t>
  </si>
  <si>
    <t>彰化縣大城鄉K1177HE78  東港高幹7X5Y5X#1</t>
  </si>
  <si>
    <t>東港高幹7X5Y5X#1  光電業者要求配合開關投入妥。|到達現場時間2023/02/07 14:43</t>
  </si>
  <si>
    <t>光電業者要求配合開關投入</t>
  </si>
  <si>
    <t>C0812501821</t>
  </si>
  <si>
    <t>2023/02/07 14:26:00</t>
  </si>
  <si>
    <t>彰化縣和美鎮中寮段中寮小段２１２地號</t>
  </si>
  <si>
    <t>新中高分#18接戶線2cu8*15公尺遭樹木壓斷復舊妥，另樹木修剪12平方公尺(3*4)。|到達現場時間2023/02/07 15:00</t>
  </si>
  <si>
    <t>G4035EB96</t>
  </si>
  <si>
    <t>0920386680</t>
  </si>
  <si>
    <t>無電,請水電查修發現,電線斷掉在樹上,僅留手機</t>
  </si>
  <si>
    <t>C0812501820</t>
  </si>
  <si>
    <t>2023/02/07 14:20:00</t>
  </si>
  <si>
    <t>彰化縣線西鄉頂犁村１５７之３號</t>
  </si>
  <si>
    <t>下犁51接戶線補強壓接完成|到達現場時間2023/02/07 14:35</t>
  </si>
  <si>
    <t>G3237EA23</t>
  </si>
  <si>
    <t>047587117</t>
  </si>
  <si>
    <t>閃爍不穩，懇請協處，感謝。(僅留市話)</t>
  </si>
  <si>
    <t>C0812501818</t>
  </si>
  <si>
    <t>2023/02/07 13:15:00</t>
  </si>
  <si>
    <t>彰化縣芳苑鄉崙腳村中正路２２０巷建２３號１Ｆ</t>
  </si>
  <si>
    <t>涂俊雄 、王紹</t>
  </si>
  <si>
    <t>崙腳高幹55Y25Y#1-1   變壓器( 167KVA)一次側熔絲( 25A )熔斷，已更換送電妥。|到達現場時間2023/02/07 13:50</t>
  </si>
  <si>
    <t>0975370531</t>
  </si>
  <si>
    <t>0903865168</t>
  </si>
  <si>
    <t>參考電號/光電業者通報:桿號:崙腳高幹55Y25 G1805 EE45 /熔絲鏈開關者火(目前沒火了)，附近用戶不清楚有沒有電【聯絡電話(二)：0975370531】</t>
  </si>
  <si>
    <t>C0812501804</t>
  </si>
  <si>
    <t>2023/02/07 12:57:00</t>
  </si>
  <si>
    <t>彰化縣田尾鄉和平段６６９地號</t>
  </si>
  <si>
    <t>【C3】用戶自備開關不良，已告知用戶，請合格電氣承裝業改善。|到達現場時間2023/02/07 13:10</t>
  </si>
  <si>
    <t>K4187DB69</t>
  </si>
  <si>
    <t>0980085756</t>
  </si>
  <si>
    <t>已重開總開關無電，僅留手機</t>
  </si>
  <si>
    <t>2023/02/07 12:52:00</t>
  </si>
  <si>
    <t>彰化縣芳苑鄉路平高幹7X16#1  K1485AC58</t>
  </si>
  <si>
    <t>路平高幹7X16X#1  會同高供戶內部維修，配合外線送電妥。|到達現場時間2023/02/07 13:35</t>
  </si>
  <si>
    <t>0952084138</t>
  </si>
  <si>
    <t>2023/02/07 12:49:00</t>
  </si>
  <si>
    <t>彰化縣芳苑鄉沙山段５２１－１號</t>
  </si>
  <si>
    <t>芳苑高幹#163低2  現場木桿已無洞可爬暫固定在桿中間，用戶欲更換自備桿待換桿後再前往換線，2c8-12m。|到達現場時間2023/02/07 13:15</t>
  </si>
  <si>
    <t>K1293HC4394</t>
  </si>
  <si>
    <t>0926291788</t>
  </si>
  <si>
    <t>2023/02/07 12:48:00</t>
  </si>
  <si>
    <t>彰化縣芳苑鄉芳頂段４０９－２地號</t>
  </si>
  <si>
    <t>頂部高幹#6  B相接頭不良處理妥，測試有電。|到達現場時間2023/02/07 13:15</t>
  </si>
  <si>
    <t>K1491EB94</t>
  </si>
  <si>
    <t>0918968112</t>
  </si>
  <si>
    <t>0920136738</t>
  </si>
  <si>
    <t>2023/02/07 12:46:00</t>
  </si>
  <si>
    <t>彰化縣芳苑鄉新街段１１０號</t>
  </si>
  <si>
    <t>新街高幹#41  接戶線接點短路不良重置妥，已告知用戶。|到達現場時間2023/02/07 13:20</t>
  </si>
  <si>
    <t>K1189AB65</t>
  </si>
  <si>
    <t>0919040242</t>
  </si>
  <si>
    <t>2023/02/07 12:43:00</t>
  </si>
  <si>
    <t>彰化縣大城鄉上豐段２５３地號</t>
  </si>
  <si>
    <t>上山高幹#34  用戶更換表箱，接戶點以重置妥。|到達現場時間2023/02/07 13:15</t>
  </si>
  <si>
    <t>K1482BC24</t>
  </si>
  <si>
    <t>0937592743</t>
  </si>
  <si>
    <t>2023/02/07 12:41:00</t>
  </si>
  <si>
    <t>彰化縣芳苑鄉草湖段５－３５８８地號</t>
  </si>
  <si>
    <t>王功高幹30-1Y#5 接戶點斷線重置妥，已會同用戶。|到達現場時間2023/02/07 13:05</t>
  </si>
  <si>
    <t>G1702HB45</t>
  </si>
  <si>
    <t>G1702HB45 王功高幹30-1Y#5 IS23</t>
  </si>
  <si>
    <t>2023/02/07 12:39:00</t>
  </si>
  <si>
    <t>興海高幹#160 接戶線接點不良重置妥，已告知用戶。|到達現場時間2023/02/07 13:05</t>
  </si>
  <si>
    <t>2023/02/07 12:37:00</t>
  </si>
  <si>
    <t>彰化縣二林鎮二林段２－３９地號</t>
  </si>
  <si>
    <t>北平高幹57Y#4  變壓器(50KVA)一次側熔絲( 10A )熔斷，已更換送電妥。|到達現場時間2023/02/07 12:58</t>
  </si>
  <si>
    <t>K1993AB72</t>
  </si>
  <si>
    <t>北平里長</t>
  </si>
  <si>
    <t>2023/02/07 12:35:00</t>
  </si>
  <si>
    <t>彰化縣芳苑鄉溝子墘段２８０之１５地號</t>
  </si>
  <si>
    <t>永興高幹29X#1 低1  C相垂落地面不良已處理妥，電桿裂交線巡班設計改善。|到達現場時間2023/02/07 13:05</t>
  </si>
  <si>
    <t>K1297GB91</t>
  </si>
  <si>
    <t>048933763</t>
  </si>
  <si>
    <t>2023/02/07 12:30:00</t>
  </si>
  <si>
    <t>彰化縣大城鄉東城村彰１５２線３Ｋ＋４２１～１１Ｋ＋５００段</t>
  </si>
  <si>
    <t>永安高幹87Y#43  路燈開關更換，試送電妥。|到達現場時間2023/02/07 13:00</t>
  </si>
  <si>
    <t>K1777DD58</t>
  </si>
  <si>
    <t>2023/02/07 12:28:00</t>
  </si>
  <si>
    <t>彰化縣竹塘鄉竹塘段２１８９－５地號</t>
  </si>
  <si>
    <t>方建智、張國偉、楊智翔</t>
  </si>
  <si>
    <t>慈航高分#3  用戶屋內線路燒損不良，已告知用戶，請合格電氣承裝業改善。|到達現場時間2023/02/07 13:08</t>
  </si>
  <si>
    <t>K2678BD01</t>
  </si>
  <si>
    <t>C0812501801</t>
  </si>
  <si>
    <t>2023/02/07 12:29:00</t>
  </si>
  <si>
    <t>彰化縣埔鹽鄉和平段１１３１地號</t>
  </si>
  <si>
    <t>【C3】用戶自備開關不良，已告知用戶，請合格電氣承裝業改善。|到達現場時間2023/02/07 13:00</t>
  </si>
  <si>
    <t>G2613FC42</t>
  </si>
  <si>
    <t>0919536998</t>
  </si>
  <si>
    <t>0972601018</t>
  </si>
  <si>
    <t>已請用戶扳動總開關後仍無電，找水電檢查稱外線無電。【聯絡電話(二)：0919536998】</t>
  </si>
  <si>
    <t>2023/02/07 11:46:00</t>
  </si>
  <si>
    <t>彰化縣彰化市旭光路17號</t>
  </si>
  <si>
    <t>現勘為中華電信孔蓋異聲，已請用戶通知權責單位妥處。|到達現場時間2023/02/07 16:10</t>
  </si>
  <si>
    <t>C0812501799</t>
  </si>
  <si>
    <t>2023/02/07 11:29:00</t>
  </si>
  <si>
    <t>彰化縣鹿港鎮頂草路四段２３３巷１０３之２號</t>
  </si>
  <si>
    <t>【C4】用戶用電超載，自備開關過負荷跳脫，投入後正常。|到達現場時間2023/02/07 11:40</t>
  </si>
  <si>
    <t>G3033EC03</t>
  </si>
  <si>
    <t>047712527</t>
  </si>
  <si>
    <t>目前無220V的用電,僅有市話</t>
  </si>
  <si>
    <t>2023/02/07 11:08:00</t>
  </si>
  <si>
    <t>蚵寮高幹#24</t>
  </si>
  <si>
    <t>短節電纜脫落新固定妥|到達現場時間2023/02/07 11:15</t>
  </si>
  <si>
    <t>2023/02/07 10:45:00</t>
  </si>
  <si>
    <t>彰化縣芳苑鄉文津北段５１７地號</t>
  </si>
  <si>
    <t>王功高幹17-1X12Y#3  低壓斷線，AAC#2*1，重接妥。|到達現場時間2023/02/07 11:05</t>
  </si>
  <si>
    <t>G1801DA57</t>
  </si>
  <si>
    <t>2023/02/07 10:30:00</t>
  </si>
  <si>
    <t>彰化縣竹塘鄉長安段１２４７地號</t>
  </si>
  <si>
    <t>永安高幹95Y#4  自備桿分架線架螺帽？落，已復舊妥。|到達現場時間2023/02/07 11:05</t>
  </si>
  <si>
    <t>K1977GA31</t>
  </si>
  <si>
    <t>0937207043</t>
  </si>
  <si>
    <t>C0812501794</t>
  </si>
  <si>
    <t>2023/02/07 10:15:00</t>
  </si>
  <si>
    <t>彰化縣彰化市快官段５９８－６４地號</t>
  </si>
  <si>
    <t>現勘樹木鄰近電纜線，無立即危險，移請責任區改善。|到達現場時間2023/02/07 11:00</t>
  </si>
  <si>
    <t>G4923AE67</t>
  </si>
  <si>
    <t>047324684</t>
  </si>
  <si>
    <t>0911324684</t>
  </si>
  <si>
    <t>樹木接近電線【聯絡電話(二)：(04)7324684】</t>
  </si>
  <si>
    <t>石牌里</t>
  </si>
  <si>
    <t>2023/02/07 09:05:00</t>
  </si>
  <si>
    <t>彰化縣埔鹽鄉大新路１６號</t>
  </si>
  <si>
    <t>H04 開關箱冒煙</t>
  </si>
  <si>
    <t>浸水高幹65Z#17低2，接戶線弛調，用戶自備線路不良，已告知用戶，請合格水電承裝業改善|到達現場時間2023/02/07 09:25</t>
  </si>
  <si>
    <t>G2707FB87</t>
  </si>
  <si>
    <t>2023/02/07 09:40:00</t>
  </si>
  <si>
    <t>惠農#11</t>
  </si>
  <si>
    <t>謝竣宇、 曾阿加、陳諺暐、</t>
  </si>
  <si>
    <t>惠農#11，員林市復興段235地號，配合縣府執行斷電工作|到達現場時間2023/02/07 10:00</t>
  </si>
  <si>
    <t>C0812501791</t>
  </si>
  <si>
    <t>2023/02/07 09:59:00</t>
  </si>
  <si>
    <t>彰化縣大村鄉南二橫巷３－１５號北棟、南棟１－２Ｆ共四戶</t>
  </si>
  <si>
    <t>謝竣宇、 曾阿加、黃安燦、</t>
  </si>
  <si>
    <t>大村高幹66Y40Y#8，接戶線接頭不良壓接處理|到達現場時間2023/02/07 10:30</t>
  </si>
  <si>
    <t>G4106AD39</t>
  </si>
  <si>
    <t>0988065469</t>
  </si>
  <si>
    <t>048521402</t>
  </si>
  <si>
    <t>同址共四戶，用戶稱:電壓有問題，啟動吹風機等，電燈會暗掉或閃爍，已找水電查修內線無誤，疑是外線接觸不良導致，【聯絡電話(二)：0988065469】</t>
  </si>
  <si>
    <t>W0806012563</t>
  </si>
  <si>
    <t>2023/02/07 09:42:00</t>
  </si>
  <si>
    <t>彰化縣彰化市快官段６２３－４地號</t>
  </si>
  <si>
    <t>現勘量測電錶一次側供電正常，用戶內線開關故障。|到達現場時間2023/02/07 10:55</t>
  </si>
  <si>
    <t>G4924EC81</t>
  </si>
  <si>
    <t>劉芷熏先生</t>
  </si>
  <si>
    <t>0932371317</t>
  </si>
  <si>
    <t>快官里</t>
  </si>
  <si>
    <t>C0812501790</t>
  </si>
  <si>
    <t>2023/02/07 09:41:00</t>
  </si>
  <si>
    <t>彰化縣埔鹽鄉成功段２３７地號</t>
  </si>
  <si>
    <t>王資斌、 黃建儒、 葉俊佑、</t>
  </si>
  <si>
    <t>番社高幹37Y#8低2，接戶線斷復舊|到達現場時間2023/02/07 10:10</t>
  </si>
  <si>
    <t>G2913EB38</t>
  </si>
  <si>
    <t>0915145167</t>
  </si>
  <si>
    <t>0911158142</t>
  </si>
  <si>
    <t>今天去現場看到電線斷落，有燒焦痕跡(上月通報垂下，已請地主裝新的水泥桿)，懇請單位協助查修，謝謝您。稱正確位置在雞舍後面(雞舍往北一條路進去才會到) 【聯絡電話(二)謝小姐：0915145167】</t>
  </si>
  <si>
    <t>2023/02/07 09:35:00</t>
  </si>
  <si>
    <t>川邊高幹86Y#18  用戶自備開關不良，已告知用戶，請合格電氣承裝業改善。|到達現場時間2023/02/07 10:05</t>
  </si>
  <si>
    <t>0952827156</t>
  </si>
  <si>
    <t>2023/02/07 09:24:00</t>
  </si>
  <si>
    <t>彰化縣芳苑鄉後寮段１０３地號</t>
  </si>
  <si>
    <t>芳工一高分13空X#3  接戶點斷線重置妥，已會同用戶。|到達現場時間2023/02/07 09:55</t>
  </si>
  <si>
    <t>K1690DD05</t>
  </si>
  <si>
    <t>0963256263</t>
  </si>
  <si>
    <t>2023/02/07 09:22:00</t>
  </si>
  <si>
    <t>彰化縣芳苑鄉建平村草漢路１９號</t>
  </si>
  <si>
    <t>G2004GE41</t>
  </si>
  <si>
    <t>2023/02/07 09:04:00</t>
  </si>
  <si>
    <t>彰化縣芳苑鄉草湖段１００地號</t>
  </si>
  <si>
    <t>G2002FE01</t>
  </si>
  <si>
    <t>C0812501786</t>
  </si>
  <si>
    <t>2023/02/07 09:18:00</t>
  </si>
  <si>
    <t>彰化縣田尾鄉溪畔村中山路二段４６１號（詳見備註）</t>
  </si>
  <si>
    <t>【W2】現場係工作停電施工中，已告知用戶。|到達現場時間2023/02/07 09:25</t>
  </si>
  <si>
    <t>K4089AA82</t>
  </si>
  <si>
    <t>0937730378</t>
  </si>
  <si>
    <t>附近有L16877(維護工程)，然此電號未在範圍內，惠請協助查明，謝謝您。過去前請先電話聯繫  /  僅留一線電話/</t>
  </si>
  <si>
    <t>溪畔村</t>
  </si>
  <si>
    <t>W0806012562</t>
  </si>
  <si>
    <t>2023/02/07 09:16:00</t>
  </si>
  <si>
    <t>彰化縣花壇鄉金墩村金墩巷３號</t>
  </si>
  <si>
    <t>G4114FA21</t>
  </si>
  <si>
    <t>李麗珠先生</t>
  </si>
  <si>
    <t>0953986649</t>
  </si>
  <si>
    <t>金墩村</t>
  </si>
  <si>
    <t>W0806012561</t>
  </si>
  <si>
    <t>2023/02/07 09:08:00</t>
  </si>
  <si>
    <t>彰化縣花壇鄉金城街４２巷２７號</t>
  </si>
  <si>
    <t>【W2】現場係工作停電施工中，已告知用戶。|到達現場時間2023/02/07 09:20</t>
  </si>
  <si>
    <t>G4114EA64</t>
  </si>
  <si>
    <t>C0812501784</t>
  </si>
  <si>
    <t>2023/02/07 09:07:00</t>
  </si>
  <si>
    <t>彰化縣埔鹽鄉中正路１６２號</t>
  </si>
  <si>
    <t>公所高幹8X#5，樹竹碰觸導線，導線破皮包紮，樹竹砍伐(3mX5m)|到達現場時間2023/02/07 10:50</t>
  </si>
  <si>
    <t>G3110AE22</t>
  </si>
  <si>
    <t>0928963263</t>
  </si>
  <si>
    <t>048653424142</t>
  </si>
  <si>
    <t>校園內有榕樹樹幹壓在電線上,擔心會壓掉電線【聯絡電話(二)：0928963263】</t>
  </si>
  <si>
    <t>2023/02/07 09:03:00</t>
  </si>
  <si>
    <t>彰化縣芳苑鄉建平村光明巷４號之１</t>
  </si>
  <si>
    <t>G2005EB78</t>
  </si>
  <si>
    <t>0915386406</t>
  </si>
  <si>
    <t>2023/02/07 09:02:00</t>
  </si>
  <si>
    <t>彰化縣芳苑鄉建平村光明巷４號</t>
  </si>
  <si>
    <t>G2005FC22</t>
  </si>
  <si>
    <t>0979315966</t>
  </si>
  <si>
    <t>P0812019176</t>
  </si>
  <si>
    <t>2023/02/07 08:50:00</t>
  </si>
  <si>
    <t>彰化縣芳苑鄉建平村光明巷４之１號</t>
  </si>
  <si>
    <t>G2005GD32</t>
  </si>
  <si>
    <t>0918861485</t>
  </si>
  <si>
    <t>陳偉哲</t>
  </si>
  <si>
    <t>2023/02/07 08:41:00</t>
  </si>
  <si>
    <t>彰化縣芳苑鄉王功段１４７－１地號</t>
  </si>
  <si>
    <t>崙腳高幹60X#14 接戶線接點不良重置妥，已告知用戶。|到達現場時間2023/02/07 09:10</t>
  </si>
  <si>
    <t>G1702EE07</t>
  </si>
  <si>
    <t>0956339006</t>
  </si>
  <si>
    <t>0968071888</t>
  </si>
  <si>
    <t>C0812000082</t>
  </si>
  <si>
    <t>彰化縣福興鄉頂粘街４３０號</t>
  </si>
  <si>
    <t>會同用戶實測供電正常|到達現場時間2023/02/07 09:05</t>
  </si>
  <si>
    <t>G2218DB78</t>
  </si>
  <si>
    <t>0972770916</t>
  </si>
  <si>
    <t>張小姐0972770916</t>
  </si>
  <si>
    <t>C0812501781</t>
  </si>
  <si>
    <t>2023/02/07 08:30:00</t>
  </si>
  <si>
    <t>彰化縣二林鎮趙甲段８２之１４地號（電桿：萬和高幹３４Ｋ２２９７ＣＤ９４）</t>
  </si>
  <si>
    <t>萬合高幹34Z10-1X#3  低壓斷線2相，AAC#2*2支，重接妥。|到達現場時間2023/02/07 08:56</t>
  </si>
  <si>
    <t>K2297CD94</t>
  </si>
  <si>
    <t>0937489561</t>
  </si>
  <si>
    <t>電號僅供參考,電桿:萬和高幹34K2297CD94,線路斷落,此電號旁的田裡無電可用,請單位協助,謝謝</t>
  </si>
  <si>
    <t>2023/02/07 08:29:00</t>
  </si>
  <si>
    <t>彰化縣伸港鄉定興段４１８地號</t>
  </si>
  <si>
    <t>湖內32.接戶線接頭壓接完成|到達現場時間2023/02/07 08:50</t>
  </si>
  <si>
    <t>G3548CB01</t>
  </si>
  <si>
    <t>0922300777</t>
  </si>
  <si>
    <t>0910459000</t>
  </si>
  <si>
    <t>2023/02/07 08:25:00</t>
  </si>
  <si>
    <t>東港高幹20X#4  接戶線接點不良重置妥，已告知用戶。|到達現場時間2023/02/07 08:55</t>
  </si>
  <si>
    <t>2023/02/07 08:21:00</t>
  </si>
  <si>
    <t>彰化縣竹塘鄉竹林段１４８１地號</t>
  </si>
  <si>
    <t>涂俊雄 、王紹 、張佑丞</t>
  </si>
  <si>
    <t>長安高幹#9  變壓器(25KVA)一次側熔絲( 6A )熔斷*2，已更換送電妥。|到達現場時間2023/02/07 08:50</t>
  </si>
  <si>
    <t>K2180BC24</t>
  </si>
  <si>
    <t>吳佳陽</t>
  </si>
  <si>
    <t>0939200789</t>
  </si>
  <si>
    <t>2023/02/07 07:59:00</t>
  </si>
  <si>
    <t>彰化縣芳苑鄉G2003GC31  草漢高幹#24-1</t>
  </si>
  <si>
    <t>IS26瞬跳</t>
  </si>
  <si>
    <t>盧明信、游翊盛 、方建智、張國偉</t>
  </si>
  <si>
    <t>草漢高幹#24-1  道路側高壓跳線固定用防鹽礙子#1裂開，更換妥試送電妥。|到達現場時間2023/02/07 08:39</t>
  </si>
  <si>
    <t>A0812003585</t>
  </si>
  <si>
    <t>2023/02/07 08:04:00</t>
  </si>
  <si>
    <t>彰化縣福興鄉沿海路一段１３３巷１３弄１８０號屋頂</t>
  </si>
  <si>
    <t>現場巡視供電正常|到達現場時間2023/02/07 08:40</t>
  </si>
  <si>
    <t>2023/02/07 08:00:00</t>
  </si>
  <si>
    <t>蚵寮高幹40Y11Y#7</t>
  </si>
  <si>
    <t>非本公司線路.已安全處理妥並告知用戶知悉|到達現場時間2023/02/07 08:25</t>
  </si>
  <si>
    <t>0919813679</t>
  </si>
  <si>
    <t>C0812501780</t>
  </si>
  <si>
    <t>彰化縣大村鄉過溝三巷２８號附近一帶</t>
  </si>
  <si>
    <t>謝竣宇、 曾阿加、許承哲、</t>
  </si>
  <si>
    <t>蓮花池高幹8X#8，TR熔絲熔斷已更換送電妥 (松鼠碰觸)|到達現場時間2023/02/07 08:25</t>
  </si>
  <si>
    <t>G4208DD87</t>
  </si>
  <si>
    <t>0910521323</t>
  </si>
  <si>
    <t>參考電號，用戶稱過溝三巷２８號附近一帶都停電，電桿桿號：10347(僅留手機)</t>
  </si>
  <si>
    <t>過溝村</t>
  </si>
  <si>
    <t>2023/02/06 22:00:00</t>
  </si>
  <si>
    <t>彰化縣鹿港鎮海埔里柯厝排水（彰濱五路一段２９０巷５６號北約１００Ｍ）</t>
  </si>
  <si>
    <t>鹿草高幹30X13Y4，接頭點檢及包紮|到達現場時間2023/02/06 22:30</t>
  </si>
  <si>
    <t>0922061116</t>
  </si>
  <si>
    <t>0935999829</t>
  </si>
  <si>
    <t>2023/02/06 21:30:00</t>
  </si>
  <si>
    <t>彰化縣線西鄉寓埔路３４號</t>
  </si>
  <si>
    <t>草港高幹12Y2Y2，接戶線包紮及接頭點檢|到達現場時間2023/02/06 22:05</t>
  </si>
  <si>
    <t>G3040EA31</t>
  </si>
  <si>
    <t>0932965495</t>
  </si>
  <si>
    <t>2023/02/06 20:40:00</t>
  </si>
  <si>
    <t>彰化縣福興鄉管嶼厝段麥嶼厝小段６６８地號</t>
  </si>
  <si>
    <t>B01 桿線冒煙</t>
  </si>
  <si>
    <t>麥嶼厝高幹11Y18，接頭點檢及包紮|到達現場時間2023/02/06 21:05</t>
  </si>
  <si>
    <t>G2212AC66</t>
  </si>
  <si>
    <t>0921343287</t>
  </si>
  <si>
    <t>2023/02/06 20:30:00</t>
  </si>
  <si>
    <t>彰化縣線西鄉頂犁路１４９號</t>
  </si>
  <si>
    <t>下犁高幹41Y2，支持點脫落暫固定，另設計改善|到達現場時間2023/02/06 20:50</t>
  </si>
  <si>
    <t>G3238FA31</t>
  </si>
  <si>
    <t>0910693401</t>
  </si>
  <si>
    <t>2023/02/07 06:15:00</t>
  </si>
  <si>
    <t>K1699ED55 興海高幹108Y#33</t>
  </si>
  <si>
    <t>興海高幹108Y33Y3低2，低壓線脫落，低壓線重新綁紮固定。|到達現場時間2023/02/07 06:25</t>
  </si>
  <si>
    <t>2023/02/07 05:46:00</t>
  </si>
  <si>
    <t>線路維護</t>
  </si>
  <si>
    <t>1.牛埔#1~#93 線路巡視及路燈白放巡查。 2.牛埔#6蔓藤清除、低壓紮線脫落重新綁紮二處。|到達現場時間2023/02/07 06:16</t>
  </si>
  <si>
    <t>2023/02/07 05:44:00</t>
  </si>
  <si>
    <t>葉宗儒、蕭凱仁、紀伯翰</t>
  </si>
  <si>
    <t>1.茄苳#1~#50 路燈白放巡查。 2.茄苳#7接戶線弛調、接頭包紮。|到達現場時間2023/02/07 06:10</t>
  </si>
  <si>
    <t>2023/02/07 05:43:00</t>
  </si>
  <si>
    <t>李季臻、、劉家銓</t>
  </si>
  <si>
    <t>1.新中#1~#41線路巡視及路燈白放巡查。 2.新中#2-2架空故障指示器裝設3只。|到達現場時間2023/02/07 06:15</t>
  </si>
  <si>
    <t>2023/02/07 00:09:00</t>
  </si>
  <si>
    <t>夜間線路加強防竊巡視及夜間觀測，桿號：永安87Y1~Y22，線路巡視正常，但需要礙子清洗。|到達現場時間2023/02/07 00:40</t>
  </si>
  <si>
    <t>C0812501778</t>
  </si>
  <si>
    <t>2023/02/06 23:13:00</t>
  </si>
  <si>
    <t>彰化縣和美鎮東明路６號１Ｆ</t>
  </si>
  <si>
    <t>G3734CA54</t>
  </si>
  <si>
    <t>0921721900</t>
  </si>
  <si>
    <t>顏小姐</t>
  </si>
  <si>
    <t>路燈也不亮</t>
  </si>
  <si>
    <t>W0806012560</t>
  </si>
  <si>
    <t>2023/02/06 22:47:00</t>
  </si>
  <si>
    <t>彰化縣和美鎮東明路６號</t>
  </si>
  <si>
    <t>柑竹南高幹20Y2，接頭點檢|到達現場時間2023/02/06 23:20</t>
  </si>
  <si>
    <t>0932030638</t>
  </si>
  <si>
    <t>2023/02/07 02:05:00</t>
  </si>
  <si>
    <t>彰化縣大村鄉美港路</t>
  </si>
  <si>
    <t>陳宏誠、黃耀田、</t>
  </si>
  <si>
    <t>正新19~66  夜間防竊導線巡查|到達現場時間2023/02/07 02:05</t>
  </si>
  <si>
    <t>2023/02/06 20:03:00</t>
  </si>
  <si>
    <t>K1288HE59 頂部高幹51Y#20</t>
  </si>
  <si>
    <t>頂部高幹51Y#20，支線游休不良拆除。|到達現場時間2023/02/06 20:25</t>
  </si>
  <si>
    <t>中圍#1~#39 中寮#1~#75</t>
  </si>
  <si>
    <t>中圍#1~#39 中寮#1~#75 導線防竊巡視 。|到達現場時間2023/02/06 21:50</t>
  </si>
  <si>
    <t>C0812501777</t>
  </si>
  <si>
    <t>2023/02/06 21:32:00</t>
  </si>
  <si>
    <t>彰化縣線西鄉中華路４７７巷１４０號</t>
  </si>
  <si>
    <t>中華高幹16X2空Y13，高壓接頭點檢包紮|到達現場時間2023/02/06 22:20</t>
  </si>
  <si>
    <t>G2940EB71</t>
  </si>
  <si>
    <t>0952146700</t>
  </si>
  <si>
    <t>0911098207</t>
  </si>
  <si>
    <t>前方電桿【聯絡電話(二)：0952146700】</t>
  </si>
  <si>
    <t>2023/02/06 20:45:00</t>
  </si>
  <si>
    <t>彰化縣員林市大里大巷５８５號２樓</t>
  </si>
  <si>
    <t>陳振明、林宜明、楊英智、譚劭丞、</t>
  </si>
  <si>
    <t>大峰高幹#46  低壓線接頭不良壓接|到達現場時間2023/02/06 21:00</t>
  </si>
  <si>
    <t>G5102AC21</t>
  </si>
  <si>
    <t>大峰里</t>
  </si>
  <si>
    <t>2023/02/06 21:55:00</t>
  </si>
  <si>
    <t>彰化縣員林市null大里麒麟坑段７４２號</t>
  </si>
  <si>
    <t>陳宏誠、黃耀田、溫佑誠、劉瑞源、</t>
  </si>
  <si>
    <t>中州高分#33  低壓線接頭不良壓接|到達現場時間2023/02/06 22:15</t>
  </si>
  <si>
    <t>G5001CD14</t>
  </si>
  <si>
    <t>C0812501775</t>
  </si>
  <si>
    <t>2023/02/06 20:41:00</t>
  </si>
  <si>
    <t>彰化縣伸港鄉新港段１２２５－３號</t>
  </si>
  <si>
    <t>蚵伸18Y6Y2，接頭點檢|到達現場時間2023/02/06 21:30</t>
  </si>
  <si>
    <t>G3245HD11</t>
  </si>
  <si>
    <t>0937746827</t>
  </si>
  <si>
    <t>現場欠相。僅剩單相，提供桿號:蚵伸18Y6Y2 G3245HD11，僅手機。</t>
  </si>
  <si>
    <t>謝慶119Y1</t>
  </si>
  <si>
    <t>TR吊換|到達現場時間2023/02/06 20:40</t>
  </si>
  <si>
    <t>2023/02/06 20:16:00</t>
  </si>
  <si>
    <t>K0881CA89 沿海高分#4-2</t>
  </si>
  <si>
    <t>廖錦祥、劉記瑜</t>
  </si>
  <si>
    <t>沿海高分#4-2, 路燈控制開關電源跳開，重新投入後正常。|到達現場時間2023/02/06 20:44</t>
  </si>
  <si>
    <t>C0812501774</t>
  </si>
  <si>
    <t>2023/02/06 19:44:00</t>
  </si>
  <si>
    <t>彰化縣伸港鄉全興路５０－２２號１樓</t>
  </si>
  <si>
    <t>全興高幹17X19Y4，接頭點檢|到達現場時間2023/02/06 20:51</t>
  </si>
  <si>
    <t>G3249HC34</t>
  </si>
  <si>
    <t>047981942</t>
  </si>
  <si>
    <t>0931486115</t>
  </si>
  <si>
    <t>220欠相【聯絡電話(二)：(04)7981942】</t>
  </si>
  <si>
    <t>2023/02/06 18:32:00</t>
  </si>
  <si>
    <t>彰化縣彰化市彰馬路520巷180號</t>
  </si>
  <si>
    <t>杜偉文、陳世明、</t>
  </si>
  <si>
    <t>路燈燈具線碰觸鐵件引起火花，已隔離處理妥。|到達現場時間2023/02/06 18:49</t>
  </si>
  <si>
    <t>消防局 陳先生</t>
  </si>
  <si>
    <t>C0812501772</t>
  </si>
  <si>
    <t>2023/02/06 18:31:00</t>
  </si>
  <si>
    <t>彰化縣芳苑鄉漢寶村芳漢路漢一段６７９巷１０５號</t>
  </si>
  <si>
    <t>芳漢高幹141X17，接戶線包紮及壓接|到達現場時間2023/02/06 20:50</t>
  </si>
  <si>
    <t>G1913CC97</t>
  </si>
  <si>
    <t>048991789</t>
  </si>
  <si>
    <t>0932683575</t>
  </si>
  <si>
    <t>桿號：芳漢高幹141X17.G1918CC97外供電無電，請協助【聯絡電話(二)：(04)8991789】</t>
  </si>
  <si>
    <t>C0812501771</t>
  </si>
  <si>
    <t>2023/02/06 17:59:00</t>
  </si>
  <si>
    <t>彰化縣秀水鄉馬興村仁協巷２１號</t>
  </si>
  <si>
    <t>蔡星土、杜偉文、陳世明、</t>
  </si>
  <si>
    <t>接戶線終端綁紮鬆脫弛度調整，已處理妥。|到達現場時間2023/02/06 18:24</t>
  </si>
  <si>
    <t>G3526FE10</t>
  </si>
  <si>
    <t>0926320425</t>
  </si>
  <si>
    <t>047526797</t>
  </si>
  <si>
    <t>稱:仁協巷６７號 外面桿線火花，剛剛供電有稍微跳電情況，目前電線稍微垂下，目前已無火花【聯絡電話(二)：0926320425】</t>
  </si>
  <si>
    <t>C0812501770</t>
  </si>
  <si>
    <t>2023/02/06 17:49:00</t>
  </si>
  <si>
    <t>彰化縣二林鎮永興里二溪路六段４５７號</t>
  </si>
  <si>
    <t>楊崇德、王振宇</t>
  </si>
  <si>
    <t>草東高幹#14, 用戶稱已恢復正常供電|到達現場時間2023/02/06 18:10</t>
  </si>
  <si>
    <t>G2500BD03</t>
  </si>
  <si>
    <t>0930060539</t>
  </si>
  <si>
    <t>*參考電號*現場為二溪路六段４５７號 稱已跳電兩次 僅留手機</t>
  </si>
  <si>
    <t>C0812501769</t>
  </si>
  <si>
    <t>2023/02/06 17:43:00</t>
  </si>
  <si>
    <t>漢寶高幹156X24，接戶線老舊包紮，另設計更換|到達現場時間2023/02/06 20:10</t>
  </si>
  <si>
    <t>0971013187</t>
  </si>
  <si>
    <t>目前無電，此電號外電電桿斷兩條【聯絡電話(二)：0985388518】</t>
  </si>
  <si>
    <t>2023/02/06 17:09:00</t>
  </si>
  <si>
    <t>彰化縣二林鎮再發路４１號</t>
  </si>
  <si>
    <t>I03 底座燒損</t>
  </si>
  <si>
    <t>後原高幹39Y10X#2 用戶電表底座燒損,已告知用戶請水電處理|到達現場時間2023/02/06 17:10</t>
  </si>
  <si>
    <t>K2389HD58</t>
  </si>
  <si>
    <t>048903631</t>
  </si>
  <si>
    <t>2023/02/06 14:00:00</t>
  </si>
  <si>
    <t>彰化縣員林市東山段１９３－２３３地號</t>
  </si>
  <si>
    <t>郭華俊、張國建、蔣議賢、巫淂彥、</t>
  </si>
  <si>
    <t>北安高幹1Y#22  陳舊TR吊換25KVA*1|到達現場時間2023/02/06 14:30</t>
  </si>
  <si>
    <t>G4805HE61</t>
  </si>
  <si>
    <t>2023/02/06 13:55:00</t>
  </si>
  <si>
    <t>彰化縣埔鹽鄉南新村好金路三巷１４－２號</t>
  </si>
  <si>
    <t>吳明聰、鍾奈哲、林宏益、莊欣穎、鐘培棠</t>
  </si>
  <si>
    <t>南新高幹66Z#1  TR密封短節電纜不良更換並加裝熔絲鏈開關|到達現場時間2023/02/06 14:20</t>
  </si>
  <si>
    <t>G3005DD81</t>
  </si>
  <si>
    <t>C0812501767</t>
  </si>
  <si>
    <t>2023/02/06 16:54:00</t>
  </si>
  <si>
    <t>彰化縣芳苑鄉二溪路草二段６１２號</t>
  </si>
  <si>
    <t>與11202000632同案|到達現場時間2023/02/06 16:55</t>
  </si>
  <si>
    <t>G2001HC34</t>
  </si>
  <si>
    <t>048863368</t>
  </si>
  <si>
    <t>用戶稱此地址對面變壓器爆響，但現場供電正常，懇請單位協助查修，謝謝您。【聯絡電話(二)：(04)8863368】</t>
  </si>
  <si>
    <t>A0812003584</t>
  </si>
  <si>
    <t>彰化縣二林鎮萬興里功湖北路一段１８號１－２樓</t>
  </si>
  <si>
    <t>草東高幹#14 礙子不良更換妥|到達現場時間2023/02/06 17:10</t>
  </si>
  <si>
    <t>G2201HC78</t>
  </si>
  <si>
    <t>0961212911</t>
  </si>
  <si>
    <t>C0812501765</t>
  </si>
  <si>
    <t>2023/02/06 16:43:00</t>
  </si>
  <si>
    <t>彰化縣芳苑鄉草湖段５－４４３２地號</t>
  </si>
  <si>
    <t>磚瑤高幹24Y6Y#7，鹽塵燃燒，己告知用戶悉知。|到達現場時間2023/02/06 16:50</t>
  </si>
  <si>
    <t>G1700HC46</t>
  </si>
  <si>
    <t>0937232480</t>
  </si>
  <si>
    <t>僅留手機 目前突然都無電</t>
  </si>
  <si>
    <t>C0812501761</t>
  </si>
  <si>
    <t>2023/02/06 16:30:00</t>
  </si>
  <si>
    <t>彰化縣田尾鄉海豐村新生路８８巷１３１號平房（溫室／盼盡快協處）</t>
  </si>
  <si>
    <t>仁美高幹51X7Y7X#4 高壓熔絲鏈開關劣化更換|到達現場時間2023/02/06 16:45</t>
  </si>
  <si>
    <t>K3390GC26</t>
  </si>
  <si>
    <t>0912360260</t>
  </si>
  <si>
    <t>0988124285</t>
  </si>
  <si>
    <t>【聯絡電話(二)：0912360260】熔絲鏈脫落，現場多戶欠相，謝謝</t>
  </si>
  <si>
    <t>2023/02/06 16:23:00</t>
  </si>
  <si>
    <t>彰化縣彰化市彰南路二段512巷66弄50號</t>
  </si>
  <si>
    <t>蔡星土杜偉文陳世明謝辰緯許紹哲</t>
  </si>
  <si>
    <t>用戶二樓房屋部分燒損，由電表處隔離，公司線路設備無損害。|到達現場時間2023/02/06 16:33</t>
  </si>
  <si>
    <t>C0812501757</t>
  </si>
  <si>
    <t>2023/02/06 16:02:00</t>
  </si>
  <si>
    <t>彰化縣芳苑鄉三成村三成路建１之１號１樓</t>
  </si>
  <si>
    <t>路平高幹7X16X#1 與PV業者約2/7會同送電|到達現場時間2023/02/06 16:10</t>
  </si>
  <si>
    <t>K1485AD51</t>
  </si>
  <si>
    <t>*參考電號*現場為太陽能光電 稱昨日即欠相 地址三成路建１之１號 電號08644207035  僅留手機</t>
  </si>
  <si>
    <t>A0812003583</t>
  </si>
  <si>
    <t>2023/02/06 15:48:00</t>
  </si>
  <si>
    <t>彰化縣芳苑鄉芳草路１６號</t>
  </si>
  <si>
    <t>南原高幹#64 用戶自備變壓器查修|到達現場時間2023/02/06 16:20</t>
  </si>
  <si>
    <t>K1795EA09</t>
  </si>
  <si>
    <t>04-8932610</t>
  </si>
  <si>
    <t>C0812501755</t>
  </si>
  <si>
    <t>2023/02/06 20:10:00</t>
  </si>
  <si>
    <t>彰化縣二林鎮萬合段２１２地號</t>
  </si>
  <si>
    <t>高銀昆、施仁傑</t>
  </si>
  <si>
    <t>後厝高幹97X#9，導線絕緣不良重新包紮處理，己告知用戶悉知。|到達現場時間2023/02/06 15:50</t>
  </si>
  <si>
    <t>K2392FE47</t>
  </si>
  <si>
    <t>048904396</t>
  </si>
  <si>
    <t>0937252028</t>
  </si>
  <si>
    <t>有火花，今天早上下雨就發出火花，可會同【聯絡電話(二)：(04)8904396】</t>
  </si>
  <si>
    <t>2023/02/06 14:38:00</t>
  </si>
  <si>
    <t>彰化縣福興鄉頂粘街４１４－２號</t>
  </si>
  <si>
    <t>謝慶高幹20X15X#3-2,熔絲鏈開關重置。|到達現場時間2023/02/06 15:22</t>
  </si>
  <si>
    <t>G2319FA84</t>
  </si>
  <si>
    <t>047708872</t>
  </si>
  <si>
    <t>C0812501754</t>
  </si>
  <si>
    <t>2023/02/06 15:37:00</t>
  </si>
  <si>
    <t>彰化縣福興鄉大興段１４３９地號</t>
  </si>
  <si>
    <t>【C2】用戶進屋線不良，已告知用戶，請合格電氣承裝業改善。|到達現場時間2023/02/06 15:50</t>
  </si>
  <si>
    <t>0937794229</t>
  </si>
  <si>
    <t>鐘盈麟</t>
  </si>
  <si>
    <t>用戶稱電線燒毀掉下來危險，無電，已詢問用戶僅留0937794229</t>
  </si>
  <si>
    <t>A0812003582</t>
  </si>
  <si>
    <t>2023/02/06 15:15:00</t>
  </si>
  <si>
    <t>彰化縣芳苑鄉草湖村功湖北路二段１３２巷１７６、１７８號屋頂</t>
  </si>
  <si>
    <t>川邊高幹41X4X5Y#2 分界點FC跳兩相,待用戶檢查內線會同送電|到達現場時間2023/02/06 15:50</t>
  </si>
  <si>
    <t>C0812501752</t>
  </si>
  <si>
    <t>2023/02/06 15:10:00</t>
  </si>
  <si>
    <t>彰化縣二林鎮原厝路５５號</t>
  </si>
  <si>
    <t>後原高幹72X#3 單盞路燈短路燒損,會同用戶剪除電源|到達現場時間2023/02/06 15:30</t>
  </si>
  <si>
    <t>K2489DA80</t>
  </si>
  <si>
    <t>0928962886</t>
  </si>
  <si>
    <t>用戶稱:早上有下雨，旁桿有4次火花，現已正常，已婉釋，仍擔心危險找水電來查看，請派員確認有無危險，謝謝!僅留0928-962886</t>
  </si>
  <si>
    <t>C0812501751</t>
  </si>
  <si>
    <t>2023/02/06 15:07:00</t>
  </si>
  <si>
    <t>彰化縣二林鎮照西路偉糖巷６６９號</t>
  </si>
  <si>
    <t>北平高幹19X#9 接戶線接頭不良重置妥|到達現場時間2023/02/06 15:20</t>
  </si>
  <si>
    <t>K1890DD26</t>
  </si>
  <si>
    <t>0973725906</t>
  </si>
  <si>
    <t>養雞戶，爆響後無電，懇請單位協助查修，謝謝您。僅手機，要求搶修完成電話聯繫</t>
  </si>
  <si>
    <t>C0812501750</t>
  </si>
  <si>
    <t>2023/02/06 15:06:00</t>
  </si>
  <si>
    <t>彰化縣線西鄉中興段１２９９地號</t>
  </si>
  <si>
    <t>草港高幹22X#1,熔絲鏈開關重置。|到達現場時間2023/02/06 18:00</t>
  </si>
  <si>
    <t>G3039DA44</t>
  </si>
  <si>
    <t>0912630544</t>
  </si>
  <si>
    <t>電桿上的保險絲快斷了,目前出火花,用戶用電正常,僅有手機</t>
  </si>
  <si>
    <t>C0812501749</t>
  </si>
  <si>
    <t>2023/02/06 14:37:00</t>
  </si>
  <si>
    <t>彰化縣埔鹽鄉豐澤村埔打路／請見備註</t>
  </si>
  <si>
    <t>吳明聰、鍾奈哲、鐘培棠、黃安燦、</t>
  </si>
  <si>
    <t>李厝高幹18Y#2 接頭點檢 2/3已施工更換  案件編號 11202000226|到達現場時間2023/02/06 14:50</t>
  </si>
  <si>
    <t>G3306FA67</t>
  </si>
  <si>
    <t>0935338209</t>
  </si>
  <si>
    <t>此電號供參考。桿號:李厝高幹18Y G3405AB40。僅有手機</t>
  </si>
  <si>
    <t>C0812501746</t>
  </si>
  <si>
    <t>2023/02/06 14:13:00</t>
  </si>
  <si>
    <t>彰化縣埤頭鄉新庄段２５４號</t>
  </si>
  <si>
    <t>【C2】用戶進屋線不良，已告知用戶，請合格電氣承裝業改善。|到達現場時間2023/02/06 14:35</t>
  </si>
  <si>
    <t>K3377CE54</t>
  </si>
  <si>
    <t>0932597705</t>
  </si>
  <si>
    <t>0911815764</t>
  </si>
  <si>
    <t>無電。農用【聯絡此電話：0932597705詹先生】</t>
  </si>
  <si>
    <t>溪厝村</t>
  </si>
  <si>
    <t>C0812501744</t>
  </si>
  <si>
    <t>2023/02/06 14:01:00</t>
  </si>
  <si>
    <t>彰化縣芳苑鄉草湖村功湖路草湖段３６巷１６號</t>
  </si>
  <si>
    <t>磚瑤高幹24Y#17 高壓跳線接妥|到達現場時間2023/02/06 14:10</t>
  </si>
  <si>
    <t>G1701GB48</t>
  </si>
  <si>
    <t>0908195530</t>
  </si>
  <si>
    <t>用戶稱:11:00多電來了，還是欠220v，僅留0908195530</t>
  </si>
  <si>
    <t>C0812501742</t>
  </si>
  <si>
    <t>2023/02/06 13:46:00</t>
  </si>
  <si>
    <t>彰化縣芳苑鄉上城路１之３８巷建７１號</t>
  </si>
  <si>
    <t>上山高幹7-1X10X#3 ,PV分界點跳脫,會同用戶用電妥|到達現場時間2023/02/06 14:00</t>
  </si>
  <si>
    <t>K1484FC03</t>
  </si>
  <si>
    <t>(此為參考電號)太陽光電電號:08644410270彰化縣芳苑鄉上城路１之３８巷建71號(屋頂)，光電維護人員稱動力保險絲中向S相燒掉，懇請相關單位處理，謝謝。(僅一支手機)</t>
  </si>
  <si>
    <t>C0812501739</t>
  </si>
  <si>
    <t>2023/02/06 13:33:00</t>
  </si>
  <si>
    <t>彰化縣鹿港鎮埔崙里永靖路２３６號１樓</t>
  </si>
  <si>
    <t>【L1】鹿草高幹11X7-1X#4,連接接戶線燒損，已處理妥。|到達現場時間2023/02/06 14:00</t>
  </si>
  <si>
    <t>G2625GA45</t>
  </si>
  <si>
    <t>0928196989</t>
  </si>
  <si>
    <t>水電賴先生</t>
  </si>
  <si>
    <t>彰化縣埔鹽鄉永新路８０９巷６６號１樓</t>
  </si>
  <si>
    <t>大新高幹15X#6 接戶線接戶點不良壓接處理|到達現場時間2023/02/06 13:56</t>
  </si>
  <si>
    <t>G2709GA84</t>
  </si>
  <si>
    <t>0931639961</t>
  </si>
  <si>
    <t>2023/02/06 13:31:00</t>
  </si>
  <si>
    <t>彰化縣溪湖鎮巫厝段３５３地號</t>
  </si>
  <si>
    <t>二重高幹20Y#9左低1  接戶線接戶點不良壓接處理|到達現場時間2023/02/06 14:06</t>
  </si>
  <si>
    <t>G3400EC31</t>
  </si>
  <si>
    <t>0971080737</t>
  </si>
  <si>
    <t>C0812501738</t>
  </si>
  <si>
    <t>彰化縣福興鄉新生段１３０８－００００地號</t>
  </si>
  <si>
    <t>【C2】用戶進屋線不良，已告知用戶。|到達現場時間2023/02/06 13:40</t>
  </si>
  <si>
    <t>G3017FB97</t>
  </si>
  <si>
    <t>0921788610</t>
  </si>
  <si>
    <t>0937742200</t>
  </si>
  <si>
    <t>水電查修稱欠相【聯絡電話(二)：0921788610】</t>
  </si>
  <si>
    <t>C0812501736</t>
  </si>
  <si>
    <t>2023/02/06 13:24:00</t>
  </si>
  <si>
    <t>彰化縣大城鄉楓港段１４６３～１４６４地號／中央路２５０巷１９８號屋頂</t>
  </si>
  <si>
    <t>台西高幹9-1Y#23 ,FC不良更換送電妥|到達現場時間2023/02/06 14:00</t>
  </si>
  <si>
    <t>048854016</t>
  </si>
  <si>
    <t>0935028916</t>
  </si>
  <si>
    <t>參考電號，高壓躉售表0889057602*，稱台西9-1Y28K0779AF65(或AE65)桿上有一高壓保險絲跳脫【聯絡電話(二)：(04)8854016；請先洽現場手機0935-028916】</t>
  </si>
  <si>
    <t>C0812501735</t>
  </si>
  <si>
    <t>彰化縣芳苑鄉農場路３９號，電桿１６９Ｙ３４Ｇ１６０９ＧＣ４３</t>
  </si>
  <si>
    <t>【L2】漢寶高幹169Y#31,連接接戶線接頭燒損，已重新壓接妥。|到達現場時間2023/02/06 14:15</t>
  </si>
  <si>
    <t>G1609GD72</t>
  </si>
  <si>
    <t>0923137887</t>
  </si>
  <si>
    <t>饒先生</t>
  </si>
  <si>
    <t>0978012006</t>
  </si>
  <si>
    <t>電桿169Y34G1609GC43，這三天會出現爆聲，家裡的電會閃一下 【聯絡電話(二)：0923137887】</t>
  </si>
  <si>
    <t>P0012034816</t>
  </si>
  <si>
    <t>2023/02/06 13:22:00</t>
  </si>
  <si>
    <t>G3530GE0387</t>
  </si>
  <si>
    <t>嘉佃高幹23X10Y2Z#3,接戶線接頭點檢及包紮。|到達現場時間2023/02/06 15:50</t>
  </si>
  <si>
    <t>蘇珍麗</t>
  </si>
  <si>
    <t>0922322356</t>
  </si>
  <si>
    <t>有爆炸聲，爆炸時會冒煙</t>
  </si>
  <si>
    <t>C0812501734</t>
  </si>
  <si>
    <t>2023/02/06 13:10:00</t>
  </si>
  <si>
    <t>彰化縣鹿港鎮溝墘里溝尾巷２５號</t>
  </si>
  <si>
    <t>三嘉高幹50Z8X5Y#1,熔絲鏈10A更新(變壓器50KVA)。|到達現場時間2023/02/06 14:50</t>
  </si>
  <si>
    <t>G3427BD22</t>
  </si>
  <si>
    <t>0955529915</t>
  </si>
  <si>
    <t>朱先生</t>
  </si>
  <si>
    <t>047715420</t>
  </si>
  <si>
    <t>朱先生稱桿上FUSE燒掉，F表，工廠急需220V， 【聯絡電話(二)：0955529915】</t>
  </si>
  <si>
    <t>2023/02/06 13:06:00</t>
  </si>
  <si>
    <t>彰化縣彰化市民權路１７９號</t>
  </si>
  <si>
    <t>低壓引上電纜接頭包紮共6只，已處理妥。|到達現場時間2023/02/06 13:30</t>
  </si>
  <si>
    <t>G4027CC55</t>
  </si>
  <si>
    <t>富貴里</t>
  </si>
  <si>
    <t>C0812501732</t>
  </si>
  <si>
    <t>2023/02/06 12:53:00</t>
  </si>
  <si>
    <t>彰化縣芳苑鄉漢寶園段２１之２地號</t>
  </si>
  <si>
    <t>【L2】芳漢高幹80X#1,連接接戶線接頭燒損，已重新壓接妥。|到達現場時間2023/02/06 13:15</t>
  </si>
  <si>
    <t>G1709EA40</t>
  </si>
  <si>
    <t>048931101</t>
  </si>
  <si>
    <t>0975747930</t>
  </si>
  <si>
    <t>用戶稱無電，看到電線斷掉在電桿上，惠請相關單位協助處理，感謝。【聯絡電話(二)：(04)8931101】</t>
  </si>
  <si>
    <t>C0812501731</t>
  </si>
  <si>
    <t>2023/02/06 12:29:00</t>
  </si>
  <si>
    <t>彰化縣永靖鄉敦厚村圳腳巷９５號</t>
  </si>
  <si>
    <t>【C3】用戶自備開關不良，已告知用戶，請合格電氣承裝業改善。|到達現場時間2023/02/06 13:10</t>
  </si>
  <si>
    <t>K3892GB48</t>
  </si>
  <si>
    <t>0963258818</t>
  </si>
  <si>
    <t>已測試總開關仍無電，委請協助，僅手機</t>
  </si>
  <si>
    <t>敦厚村</t>
  </si>
  <si>
    <t>W0806012559</t>
  </si>
  <si>
    <t>2023/02/06 12:23:00</t>
  </si>
  <si>
    <t>彰化縣芳苑鄉芳漢路漢二段１３１－２號１Ｆ</t>
  </si>
  <si>
    <t>【N1】漢寶高幹11X#12,經查現場供電正常。|到達現場時間2023/02/06 13:00</t>
  </si>
  <si>
    <t>G2013EE86</t>
  </si>
  <si>
    <t>康國偉先生</t>
  </si>
  <si>
    <t>0982487858</t>
  </si>
  <si>
    <t>C0812501730</t>
  </si>
  <si>
    <t>2023/02/06 12:11:00</t>
  </si>
  <si>
    <t>彰化縣花壇鄉白沙村大厝巷７９弄１５號１Ｆ</t>
  </si>
  <si>
    <t>【T5】經會同用戶實測電壓正常。|到達現場時間2023/02/06 12:30</t>
  </si>
  <si>
    <t>G4121AD01</t>
  </si>
  <si>
    <t>0958153553</t>
  </si>
  <si>
    <t>0968753553</t>
  </si>
  <si>
    <t>F表，無220V【聯絡電話(二)：0958153553】</t>
  </si>
  <si>
    <t>白沙村</t>
  </si>
  <si>
    <t>2023/02/06 12:00:00</t>
  </si>
  <si>
    <t>彰化縣伸港鄉中華路５９９巷１４８弄９８號２樓</t>
  </si>
  <si>
    <t>伸東高幹40X5Y#10,熔絲鏈開關重置。|到達現場時間2023/02/06 12:05</t>
  </si>
  <si>
    <t>G3543BD63</t>
  </si>
  <si>
    <t>0911781356</t>
  </si>
  <si>
    <t>C0812501728</t>
  </si>
  <si>
    <t>2023/02/06 11:47:00</t>
  </si>
  <si>
    <t>彰化縣彰化市莿桐段７７９號</t>
  </si>
  <si>
    <t>彰馬23低1接戶線接頭重新壓接2只，已處理妥。|到達現場時間2023/02/06 12:15</t>
  </si>
  <si>
    <t>G3624GD19</t>
  </si>
  <si>
    <t>047523564</t>
  </si>
  <si>
    <t>0975828048</t>
  </si>
  <si>
    <t>已試過總開關無電 【聯絡電話(二)：(04)7523564】</t>
  </si>
  <si>
    <t>C0812501723</t>
  </si>
  <si>
    <t>2023/02/06 11:36:00</t>
  </si>
  <si>
    <t>彰化縣線西鄉德興段１４２６地號</t>
  </si>
  <si>
    <t>【L1】伸德高幹31X#1-1,連接接戶線燒損，已處理妥。|到達現場時間2023/02/06 12:35</t>
  </si>
  <si>
    <t>G3240BD99</t>
  </si>
  <si>
    <t>0936965585</t>
  </si>
  <si>
    <t>目前無電 僅留手機</t>
  </si>
  <si>
    <t>C0812501722</t>
  </si>
  <si>
    <t>2023/02/06 11:26:00</t>
  </si>
  <si>
    <t>彰化縣芳苑鄉草湖村功湖路草湖段３６巷１６號（畜牧場－－蛋雞）早上６點多就無電</t>
  </si>
  <si>
    <t>早上6點多就無電，惠請盡快協助查修，謝謝您。  僅留一線電話</t>
  </si>
  <si>
    <t>C0812501721</t>
  </si>
  <si>
    <t>2023/02/06 11:23:00</t>
  </si>
  <si>
    <t>彰化縣鹿港鎮草港尾段２５５－２５號</t>
  </si>
  <si>
    <t>崙草高幹#60,已跟用戶說明,用戶理解,目前供電正常.|到達現場時間2023/02/06 11:43</t>
  </si>
  <si>
    <t>G2835EA69</t>
  </si>
  <si>
    <t>0919685510</t>
  </si>
  <si>
    <t>許小姐或黃先生</t>
  </si>
  <si>
    <t>0919132727</t>
  </si>
  <si>
    <t>用戶稱:不穩，機台一直跳四、五次，機台易損壞，若損壞要求賠償，已致歉並告知饋線維修中，可能需1-2小時左右，要求回覆正常後回覆，謝謝!【聯絡電話(二)：0919685510】</t>
  </si>
  <si>
    <t>C0812501719</t>
  </si>
  <si>
    <t>2023/02/06 11:14:00</t>
  </si>
  <si>
    <t>彰化縣芳苑鄉三成村上城路１－６號，桿號：上山幹８－１</t>
  </si>
  <si>
    <t>上山高幹#8-1, 待PV業者檢查內線後再會同送電|到達現場時間2023/02/06 11:30</t>
  </si>
  <si>
    <t>K1584AD58</t>
  </si>
  <si>
    <t>此為參考電號,地址在:芳苑鄉三成村上城路1-6號,桿號:上山幹8-1,有看到熔絲鏈開關掉落,目前欠相,僅有手機</t>
  </si>
  <si>
    <t>C0812501718</t>
  </si>
  <si>
    <t>2023/02/06 11:13:00</t>
  </si>
  <si>
    <t>原斗高幹47Y#3, 接戶線接頭不良重置妥|到達現場時間2023/02/06 11:30</t>
  </si>
  <si>
    <t>電線火花冒煙,目前供電正常,社區活動中心旁邊,有需要請聯繫附近住戶陳先生電話04-8903631,僅市話.</t>
  </si>
  <si>
    <t>C0812501717</t>
  </si>
  <si>
    <t>2023/02/06 20:07:00</t>
  </si>
  <si>
    <t>新街高幹7-1X#16-1，用戶進屋線不良，已告知用戶，請合格電氣承裝業改善。|到達現場時間2023/02/06 20:22</t>
  </si>
  <si>
    <t>K1286FB78</t>
  </si>
  <si>
    <t>(此為參考電號)光電電號:0861248790，稱桿上熔絲鏈斷掉目前無電，桿號:新街高幹7-1X 16-1 K1386AC24</t>
  </si>
  <si>
    <t>A0812003580</t>
  </si>
  <si>
    <t>2023/02/06 11:05:00</t>
  </si>
  <si>
    <t>彰化縣鹿港鎮山崙里崙尾巷１－６號１樓</t>
  </si>
  <si>
    <t>【N1】經查現場供電正常。|到達現場時間2023/02/06 11:42</t>
  </si>
  <si>
    <t>C0812501710</t>
  </si>
  <si>
    <t>2023/02/06 10:52:00</t>
  </si>
  <si>
    <t>彰化縣福興鄉沿海路二段２－２０號平房</t>
  </si>
  <si>
    <t>管嶼高幹109X#3-1,會同用戶經查現場供電正常。|到達現場時間2023/02/06 11:30</t>
  </si>
  <si>
    <t>G2315EC52</t>
  </si>
  <si>
    <t>0918392225</t>
  </si>
  <si>
    <t>2023/02/06 09:48:00</t>
  </si>
  <si>
    <t>彰化縣員林市崙雅巷２號</t>
  </si>
  <si>
    <t>郭華俊、張國建、蔣議賢、</t>
  </si>
  <si>
    <t>百果高幹66X#12 電桿接頭點檢|到達現場時間2023/02/06 10:05</t>
  </si>
  <si>
    <t>K4798FE67</t>
  </si>
  <si>
    <t>2023/02/06 10:43:00</t>
  </si>
  <si>
    <t>彰化縣芳苑鄉功湖路草湖段８５１巷１２１弄１８０號１樓</t>
  </si>
  <si>
    <t>楊崇德、王振宇、施勝傑</t>
  </si>
  <si>
    <t>G1701HA35</t>
  </si>
  <si>
    <t>0981889307</t>
  </si>
  <si>
    <t>0937482113</t>
  </si>
  <si>
    <t>C0812501709</t>
  </si>
  <si>
    <t>2023/02/06 10:33:00</t>
  </si>
  <si>
    <t>彰化縣福興鄉文昌段２００地號</t>
  </si>
  <si>
    <t>G2510EC51</t>
  </si>
  <si>
    <t>0912629688</t>
  </si>
  <si>
    <t>用戶稱電燈閃爍、時而熄滅，此為工廠用戶急需用電，惠請協助，謝謝。手機:0912629688 、【聯絡電話(二)：(04)7702326】</t>
  </si>
  <si>
    <t>W0806012558</t>
  </si>
  <si>
    <t>2023/02/06 10:31:00</t>
  </si>
  <si>
    <t>彰化縣福興鄉頂粘街４１８－１號平房</t>
  </si>
  <si>
    <t>G2218DC24</t>
  </si>
  <si>
    <t>粘惠婷小姐</t>
  </si>
  <si>
    <t>0909865176</t>
  </si>
  <si>
    <t>C0812501708</t>
  </si>
  <si>
    <t>0911761354</t>
  </si>
  <si>
    <t>爆響後整條路無電【聯絡電話(二)：0911761354】|手動併案</t>
  </si>
  <si>
    <t>C0812501707</t>
  </si>
  <si>
    <t>彰化縣芳苑鄉功湖路王功段４１７巷２６號</t>
  </si>
  <si>
    <t>王功高幹#78 ,接戶線接頭不良重置妥|到達現場時間2023/02/06 10:50</t>
  </si>
  <si>
    <t>G1503DA31</t>
  </si>
  <si>
    <t>0937432956</t>
  </si>
  <si>
    <t>048936133</t>
  </si>
  <si>
    <t>用戶提供此店號稱地址在功湖路455號,稱外線有被拉至破皮有火花, 有垂下,車輛經過會勾過【聯絡電話(二)：0937432956】</t>
  </si>
  <si>
    <t>謝漢7,電桿重置.|到達現場時間2023/02/06 10:50</t>
  </si>
  <si>
    <t>C0812501706</t>
  </si>
  <si>
    <t>2023/02/06 10:30:00</t>
  </si>
  <si>
    <t>彰化縣福興鄉頂粘村４３３號</t>
  </si>
  <si>
    <t>047773276</t>
  </si>
  <si>
    <t>047709682</t>
  </si>
  <si>
    <t>附近都停電，【聯絡電話(二)：(04)7773276】</t>
  </si>
  <si>
    <t>A0812003579</t>
  </si>
  <si>
    <t>2023/02/06 10:23:00</t>
  </si>
  <si>
    <t>【N1】經查現場供電正常。|到達現場時間2023/02/06 10:43</t>
  </si>
  <si>
    <t>A0812003578</t>
  </si>
  <si>
    <t>A0812003577</t>
  </si>
  <si>
    <t>A0812003576</t>
  </si>
  <si>
    <t>A0812003575</t>
  </si>
  <si>
    <t>A0812003574</t>
  </si>
  <si>
    <t>A0812003573</t>
  </si>
  <si>
    <t>A0812003572</t>
  </si>
  <si>
    <t>A0812003571</t>
  </si>
  <si>
    <t>A0812003570</t>
  </si>
  <si>
    <t>A0812003569</t>
  </si>
  <si>
    <t>A0812003568</t>
  </si>
  <si>
    <t>A0812003567</t>
  </si>
  <si>
    <t>2023-02-06 12:01:59 用戶再次報案</t>
  </si>
  <si>
    <t>A0812003581</t>
  </si>
  <si>
    <t>A0812003566</t>
  </si>
  <si>
    <t>【N1】經查現場供電正常。|到達現場時間2023/02/06 10:42</t>
  </si>
  <si>
    <t>W0806012557</t>
  </si>
  <si>
    <t>2023/02/06 10:22:00</t>
  </si>
  <si>
    <t>彰化縣田尾鄉民生路三段８２巷８號１Ｆ</t>
  </si>
  <si>
    <t>K3692EA79</t>
  </si>
  <si>
    <t>林玉琪小姐</t>
  </si>
  <si>
    <t>0983752879</t>
  </si>
  <si>
    <t>陸豐村</t>
  </si>
  <si>
    <t>W0806012556</t>
  </si>
  <si>
    <t>彰化縣芳苑鄉民權路６２號１－２Ｆ</t>
  </si>
  <si>
    <t>五俊高分21Y#4,接戶線接頭不良重置妥|到達現場時間2023/02/06 10:25</t>
  </si>
  <si>
    <t>K1596HC63</t>
  </si>
  <si>
    <t>歐信宏先生</t>
  </si>
  <si>
    <t>0937672535</t>
  </si>
  <si>
    <t>欠象</t>
  </si>
  <si>
    <t>C0812501705</t>
  </si>
  <si>
    <t>2023/02/06 10:21:00</t>
  </si>
  <si>
    <t>彰化縣鹿港鎮山崙段０５５２－０００地號</t>
  </si>
  <si>
    <t>G2734HD12</t>
  </si>
  <si>
    <t>0938523722</t>
  </si>
  <si>
    <t>0936303576</t>
  </si>
  <si>
    <t>【聯絡電話(二)：0938523722黃先生】用戶告知無電，委請協助</t>
  </si>
  <si>
    <t>C0812501704</t>
  </si>
  <si>
    <t>2023/02/06 10:16:00</t>
  </si>
  <si>
    <t>彰化縣鹿港鎮草港尾段１１１７－１地號</t>
  </si>
  <si>
    <t>0988606341</t>
  </si>
  <si>
    <t>047710806</t>
  </si>
  <si>
    <t>F表，魚塭用電，目前無電。【聯絡電話(二)：0988606341】</t>
  </si>
  <si>
    <t>W0806012555</t>
  </si>
  <si>
    <t>彰化縣鹿港鎮山崙段６６２地號</t>
  </si>
  <si>
    <t>G2733BA41</t>
  </si>
  <si>
    <t>李炬紅先生</t>
  </si>
  <si>
    <t>0985838306</t>
  </si>
  <si>
    <t>2023/02/06 10:15:00</t>
  </si>
  <si>
    <t>崙尾44PLS開關重置.|到達現場時間2023/02/06 10:17</t>
  </si>
  <si>
    <t>C0812501703</t>
  </si>
  <si>
    <t>2023/02/06 10:12:00</t>
  </si>
  <si>
    <t>彰化縣花壇鄉北口村彰花路３５１巷６０號</t>
  </si>
  <si>
    <t>【C3】用戶自備開關不良，已告知用戶，請合格電氣承裝業改善。|到達現場時間2023/02/06 10:15</t>
  </si>
  <si>
    <t>G3819AC60</t>
  </si>
  <si>
    <t>0916121148</t>
  </si>
  <si>
    <t>047690566</t>
  </si>
  <si>
    <t>陳小姐稱已經三次外線異常聲音，公司就會跳電，懇請盡快協助【聯絡電話(二)：0916121148】</t>
  </si>
  <si>
    <t>A0812003565</t>
  </si>
  <si>
    <t>2023/02/06 10:10:00</t>
  </si>
  <si>
    <t>C0812501701</t>
  </si>
  <si>
    <t>2023/02/06 10:09:00</t>
  </si>
  <si>
    <t>彰化縣芳苑鄉草湖段５－５８２１‧５－５８２２地號</t>
  </si>
  <si>
    <t>磚瑤高幹24Y6Y#14, 分歧跳線斷接續妥|到達現場時間2023/02/06 10:20</t>
  </si>
  <si>
    <t>048933502</t>
  </si>
  <si>
    <t>吳小姐稱8:00多就停電，畜牧用電，僅留市話</t>
  </si>
  <si>
    <t>C0812501699</t>
  </si>
  <si>
    <t>2023/02/06 10:06:00</t>
  </si>
  <si>
    <t>彰化縣芳苑鄉草崙路２９－５號</t>
  </si>
  <si>
    <t>崙腳高幹30Y#4-1 ,分界點FC跳一相,待PV業者檢查內線後會同送電|到達現場時間2023/02/06 10:20</t>
  </si>
  <si>
    <t>0956594206</t>
  </si>
  <si>
    <t>此為參考電號；為太陽能光電：稱無電，稱保險絲燒掉，桿號：崙腳高幹30Y4之1，G1902AE56惠請相關單位協助處理，感謝。【聯絡電話(二)：0956594206】</t>
  </si>
  <si>
    <t>C0812501698</t>
  </si>
  <si>
    <t>2023/02/06 10:05:00</t>
  </si>
  <si>
    <t>彰化縣福興鄉鎮平村阿力街１２－２２號１樓</t>
  </si>
  <si>
    <t>新樂高幹237X#11,熔絲鏈筒接觸不良更換。|到達現場時間2023/02/06 11:00</t>
  </si>
  <si>
    <t>0921783062</t>
  </si>
  <si>
    <t>蔡太太</t>
  </si>
  <si>
    <t>C0812501697</t>
  </si>
  <si>
    <t>2023/02/06 10:04:00</t>
  </si>
  <si>
    <t>新樂高幹237X#10,熔絲鏈筒接觸不良更換。|到達現場時間2023/02/06 11:01</t>
  </si>
  <si>
    <t>G2510FC00</t>
  </si>
  <si>
    <t>047702326</t>
  </si>
  <si>
    <t>用戶稱電燈閃爍、時而熄滅，此為工廠用戶急需用電，惠請協助，謝謝。【聯絡電話(二)：(04)7702326】</t>
  </si>
  <si>
    <t>C0812501696</t>
  </si>
  <si>
    <t>2023/02/06 10:01:00</t>
  </si>
  <si>
    <t>彰化縣鹿港鎮濱海路１６６號１Ｆ</t>
  </si>
  <si>
    <t>【L2】草港高幹114-1Y#12,連接接戶線接頭燒損，已重新壓接妥。|到達現場時間2023/02/06 12:29</t>
  </si>
  <si>
    <t>G2831CE53</t>
  </si>
  <si>
    <t>0930896537</t>
  </si>
  <si>
    <t>0970796926</t>
  </si>
  <si>
    <t>已請用戶扳動總開關後仍無電，隔壁戶有電。【聯絡電話(二)：0930896537】</t>
  </si>
  <si>
    <t>C0812501693</t>
  </si>
  <si>
    <t>2023/02/06 09:55:00</t>
  </si>
  <si>
    <t>彰化縣福興鄉浮景巷６－１０號</t>
  </si>
  <si>
    <t>用戶報錯電號已重新再報案.|到達現場時間2023/02/06 10:20</t>
  </si>
  <si>
    <t>G3017EB59</t>
  </si>
  <si>
    <t>0923969292</t>
  </si>
  <si>
    <t>桿號:陳筆高幹37之X6、座標:G3017FB97【聯絡電話(二)：0937742200(陳先生)】</t>
  </si>
  <si>
    <t>C0812501692</t>
  </si>
  <si>
    <t>2023/02/06 09:52:00</t>
  </si>
  <si>
    <t>彰化縣鹿港鎮海埔厝小段１６２地號</t>
  </si>
  <si>
    <t>【L1】圳海高幹29X#7,連接接戶線燒損，已處理妥。|到達現場時間2023/02/06 11:13</t>
  </si>
  <si>
    <t>G2930CA84</t>
  </si>
  <si>
    <t>0982355745</t>
  </si>
  <si>
    <t>0981322112</t>
  </si>
  <si>
    <t>用戶稱聽到爆響聲後此戶無電【聯絡電話(二)：0982355745】</t>
  </si>
  <si>
    <t>C0812501691</t>
  </si>
  <si>
    <t>2023/02/06 09:50:00</t>
  </si>
  <si>
    <t>彰化縣芳苑鄉新生村草崙路桿號川邊高幹３１Ｙ７</t>
  </si>
  <si>
    <t>川邊高幹41X4X5Y#2 ,分界點FC跳2相,待PV業者檢查內線後會同送電|到達現場時間2023/02/06 10:05</t>
  </si>
  <si>
    <t>G1903AE97</t>
  </si>
  <si>
    <t>參考電號，實際欠相電號電號:  08601002152 ，桿號川邊高幹31Y7、座標G1903GB20【聯絡電話(二)：0903291765】</t>
  </si>
  <si>
    <t>C0812501690</t>
  </si>
  <si>
    <t>2023/02/06 09:40:00</t>
  </si>
  <si>
    <t>彰化縣田尾鄉田尾村順安路５號１樓</t>
  </si>
  <si>
    <t>K3887CE53</t>
  </si>
  <si>
    <t>0905258747</t>
  </si>
  <si>
    <t>048834381</t>
  </si>
  <si>
    <t>【聯絡電話(二)：0905258747】</t>
  </si>
  <si>
    <t>C0812501689</t>
  </si>
  <si>
    <t>2023/02/06 09:38:00</t>
  </si>
  <si>
    <t>彰化縣鹿港鎮永寧路４號之１</t>
  </si>
  <si>
    <t>鹿草高幹19X3Y#2,接戶線弛調及壓接包紮。|到達現場時間2023/02/06 10:34</t>
  </si>
  <si>
    <t>G2725CB2915</t>
  </si>
  <si>
    <t>047786059</t>
  </si>
  <si>
    <t>0919040452</t>
  </si>
  <si>
    <t>接戶點有火花且在冒煙，用戶擔心安全問題要求會同，請先電聯，謝謝。【聯絡電話(二)：(04)7786059】</t>
  </si>
  <si>
    <t>埔崙里</t>
  </si>
  <si>
    <t>2023/02/06 09:15:00</t>
  </si>
  <si>
    <t>寶山#4</t>
  </si>
  <si>
    <t>蔡星土、許紹哲、謝景煌、陳世明、</t>
  </si>
  <si>
    <t>FC開關傾斜校正及熔絲換大（6A換10A)，已處理妥。|到達現場時間2023/02/06 09:22</t>
  </si>
  <si>
    <t>C0812501688</t>
  </si>
  <si>
    <t>2023/02/06 09:30:00</t>
  </si>
  <si>
    <t>彰化縣鹿港鎮頭南里頭庄巷１９－９號１樓</t>
  </si>
  <si>
    <t>番頭高幹45Y#4,熔絲鏈10A更新(變壓器50KVA)。|到達現場時間2023/02/06 09:35</t>
  </si>
  <si>
    <t>G3232DE16</t>
  </si>
  <si>
    <t>0930260393</t>
  </si>
  <si>
    <t>0930260392</t>
  </si>
  <si>
    <t>爆響聲,欠相,已檢查總開關.【聯絡電話(二)：0930260393】</t>
  </si>
  <si>
    <t>C0812501686</t>
  </si>
  <si>
    <t>2023/02/06 09:23:00</t>
  </si>
  <si>
    <t>彰化縣和美鎮建東路７３巷２１號對面桿號彰和高幹４４Ｘ８，０３０５１５４</t>
  </si>
  <si>
    <t>謝景煌、謝辰緯、</t>
  </si>
  <si>
    <t>經現場勘查公司設備及線路正常，無火花出現情形。|到達現場時間2023/02/06 10:18</t>
  </si>
  <si>
    <t>G3830BC00</t>
  </si>
  <si>
    <t>0982819001</t>
  </si>
  <si>
    <t>用戶稱對面電桿有異聲，看到黃色火花，桿號彰和高幹44X8，0305154，已詢問用戶僅留0982819001</t>
  </si>
  <si>
    <t>鐵山里</t>
  </si>
  <si>
    <t>C0812501685</t>
  </si>
  <si>
    <t>2023/02/06 09:21:00</t>
  </si>
  <si>
    <t>彰化縣鹿港鎮永安段２３３９－００００地號</t>
  </si>
  <si>
    <t>G2827HC02</t>
  </si>
  <si>
    <t>0937745962</t>
  </si>
  <si>
    <t>047745106</t>
  </si>
  <si>
    <t>通報保險絲跳脫，現場無電【聯絡電話(二)：0937745962】</t>
  </si>
  <si>
    <t>C0812501684</t>
  </si>
  <si>
    <t>2023/02/06 09:19:00</t>
  </si>
  <si>
    <t>彰化縣大城鄉大安路１５之２０號３樓頂</t>
  </si>
  <si>
    <t>安東寮高幹#3 會同用戶供電正常|到達現場時間2023/02/06 09:30</t>
  </si>
  <si>
    <t>K1378GC16</t>
  </si>
  <si>
    <t>0905004242</t>
  </si>
  <si>
    <t>屋主現場也無電，懇請單位協助查修，謝謝您。僅手機</t>
  </si>
  <si>
    <t>W0806012554</t>
  </si>
  <si>
    <t>2023/02/06 09:17:00</t>
  </si>
  <si>
    <t>彰化縣福興鄉沿海路五段３１６號２樓</t>
  </si>
  <si>
    <t>G2621ED96</t>
  </si>
  <si>
    <t>0905702023</t>
  </si>
  <si>
    <t>C0812501683</t>
  </si>
  <si>
    <t>2023/02/06 09:16:00</t>
  </si>
  <si>
    <t>彰化縣埔心鄉員鹿路三段４１９巷７３號平房</t>
  </si>
  <si>
    <t>林宏益、莊欣穎、巫淂彥、</t>
  </si>
  <si>
    <t>溪東高幹98-1Y6X#2 TR接頭點檢|到達現場時間2023/02/06 09:35</t>
  </si>
  <si>
    <t>K3999CA06</t>
  </si>
  <si>
    <t>0960394758</t>
  </si>
  <si>
    <t>用戶稱:剛下雨時太陽能設備電桶有火花，目前沒有火花。客服已婉釋天氣因素會有此情況但用戶仍擔心，目前供電正常【聯絡電話(二)：0960394758】</t>
  </si>
  <si>
    <t>埔心村</t>
  </si>
  <si>
    <t>C0812501682</t>
  </si>
  <si>
    <t>2023/02/06 09:14:00</t>
  </si>
  <si>
    <t>彰化縣田尾鄉田尾村民族路一段１６５號２樓</t>
  </si>
  <si>
    <t>K3987BC17</t>
  </si>
  <si>
    <t>048833519</t>
  </si>
  <si>
    <t>湯先生</t>
  </si>
  <si>
    <t>0923135915</t>
  </si>
  <si>
    <t>不確定鄰居是否停電【聯絡電話(二)：(04)8833519】</t>
  </si>
  <si>
    <t>C0812501681</t>
  </si>
  <si>
    <t>2023/02/06 09:13:00</t>
  </si>
  <si>
    <t>彰化縣田尾鄉田尾村民族路一段１６３號一樓</t>
  </si>
  <si>
    <t>048833157</t>
  </si>
  <si>
    <t>扳動開關後仍無電，僅市話(04)8833157 | 2023-02-06 09:28:22 鄰居不確定【聯絡電話(二)：0963687718】</t>
  </si>
  <si>
    <t>C0812501687</t>
  </si>
  <si>
    <t>C0812501680</t>
  </si>
  <si>
    <t>彰化縣芬園鄉新興路一段５７２巷４０號</t>
  </si>
  <si>
    <t>蔡星土、許紹哲、謝景煌、謝辰緯、</t>
  </si>
  <si>
    <t>新興＃30FC開關更換，已處理妥。|到達現場時間2023/02/06 09:45</t>
  </si>
  <si>
    <t>G4919DD48</t>
  </si>
  <si>
    <t>0958522851</t>
  </si>
  <si>
    <t>0492511730</t>
  </si>
  <si>
    <t>爆響後多戶無電。【聯絡電話(二)：0958522851】</t>
  </si>
  <si>
    <t>W0806012553</t>
  </si>
  <si>
    <t>2023/02/06 09:09:00</t>
  </si>
  <si>
    <t>彰化縣田尾鄉陸豐村民生路８７號之２</t>
  </si>
  <si>
    <t>【C3】用戶自備開關不良，已告知用戶，請合格電氣承裝業改善。|到達現場時間2023/02/06 09:15</t>
  </si>
  <si>
    <t>K3592HB16</t>
  </si>
  <si>
    <t>0912070726</t>
  </si>
  <si>
    <t>C0812501679</t>
  </si>
  <si>
    <t>2023/02/06 09:10:00</t>
  </si>
  <si>
    <t>彰化縣芳苑鄉芳頂段８９地號</t>
  </si>
  <si>
    <t>頂部高幹42X9X5Y#3 接戶線接頭不良重置妥|到達現場時間2023/02/06 09:30</t>
  </si>
  <si>
    <t>0966642238</t>
  </si>
  <si>
    <t>電線斷掉在地上,無電,僅手機.</t>
  </si>
  <si>
    <t>C0812501678</t>
  </si>
  <si>
    <t>2023/02/06 09:03:00</t>
  </si>
  <si>
    <t>彰化縣線西鄉中央路二段８９５巷３２號</t>
  </si>
  <si>
    <t>【L1】線西高幹69X1,連接接戶線燒損，已處理妥。|到達現場時間2023/02/06 10:13</t>
  </si>
  <si>
    <t>G2941HB75</t>
  </si>
  <si>
    <t>0932611046</t>
  </si>
  <si>
    <t>0921721828</t>
  </si>
  <si>
    <t>現場電桿一直出火花，供電正常，懇請單位協助查修，謝謝您。【聯絡電話(二)：0932611046】</t>
  </si>
  <si>
    <t>2023/02/06 09:00:00</t>
  </si>
  <si>
    <t>彰化縣埔鹽鄉西湖村大新路２巷２６－５０號１樓</t>
  </si>
  <si>
    <t>吳明聰、鍾奈哲、林宏益、鐘培棠、</t>
  </si>
  <si>
    <t>永樂高幹25X8X#4 高壓熔絲鏈開關劣化更換|到達現場時間2023/02/06 09:05</t>
  </si>
  <si>
    <t>G2911BB93</t>
  </si>
  <si>
    <t>0937652559</t>
  </si>
  <si>
    <t>2023/02/06 08:58:00</t>
  </si>
  <si>
    <t>西門7X2</t>
  </si>
  <si>
    <t>蔡星土、許紹哲、謝辰緯、</t>
  </si>
  <si>
    <t>變壓器（100KVA*2)點檢及電流測定，已處理妥。|到達現場時間2023/02/06 09:10</t>
  </si>
  <si>
    <t>C0812501677</t>
  </si>
  <si>
    <t>彰化縣鹿港鎮鹿草路二段８１７巷２弄３９號</t>
  </si>
  <si>
    <t>水產高分#2中性線斷，已處理妥。|到達現場時間2023/02/06 09:53</t>
  </si>
  <si>
    <t>G2829AA56</t>
  </si>
  <si>
    <t>0906539277</t>
  </si>
  <si>
    <t>鄭小姐</t>
  </si>
  <si>
    <t>桿線火花【聯絡電話鄭小姐：0906539277】</t>
  </si>
  <si>
    <t>2023/02/06 08:57:00</t>
  </si>
  <si>
    <t>彰化縣鹿港鎮頭庄巷４９之８號１樓</t>
  </si>
  <si>
    <t>2023/02/06 08:55:00</t>
  </si>
  <si>
    <t>彰化縣彰化市民生路212號</t>
  </si>
  <si>
    <t>用戶自備線路斷落，非公司線路，已請用戶自理。|到達現場時間2023/02/06 09:09</t>
  </si>
  <si>
    <t>彰化消洪小姐</t>
  </si>
  <si>
    <t>A0812003564</t>
  </si>
  <si>
    <t>2023/02/06 08:54:00</t>
  </si>
  <si>
    <t>永安高幹87Y5X11Y21Y#1, 太陽光電AMI回傳,待與用戶會同送電|到達現場時間2023/02/06 09:10</t>
  </si>
  <si>
    <t>2023/02/06 08:51:00</t>
  </si>
  <si>
    <t>彰化縣福興鄉福建路５０４號</t>
  </si>
  <si>
    <t>【L2】管嶼高幹#18Y2,連接接戶線接頭燒損，已重新壓接妥。|到達現場時間2023/02/06 10:21</t>
  </si>
  <si>
    <t>G2621EA10</t>
  </si>
  <si>
    <t>W0806012552</t>
  </si>
  <si>
    <t>2023/02/06 08:48:00</t>
  </si>
  <si>
    <t>彰化縣員林市員水路二段３９０號一樓</t>
  </si>
  <si>
    <t>員林9C45 饋線跳脫目前由9C32供電，G4403CE33直路接頭不良引起 G4600AD32 S44切開，G4401GC33 S24切開|到達現場時間2023/02/06 09:05</t>
  </si>
  <si>
    <t>G4500EE10</t>
  </si>
  <si>
    <t>林明珅先生</t>
  </si>
  <si>
    <t>0918710809</t>
  </si>
  <si>
    <t>忠孝里</t>
  </si>
  <si>
    <t>A0812003563</t>
  </si>
  <si>
    <t>G4500HD21</t>
  </si>
  <si>
    <t>0963700619</t>
  </si>
  <si>
    <t>A0812003562</t>
  </si>
  <si>
    <t>2023/02/06 08:49:00</t>
  </si>
  <si>
    <t>彰化縣員林市員水路二段３１３號屋頂</t>
  </si>
  <si>
    <t>C0812501676</t>
  </si>
  <si>
    <t>彰化縣伸港鄉汴頭路６４－６號</t>
  </si>
  <si>
    <t>用戶屋內線異常,已告知用戶，請合格電氣承裝業改善.|到達現場時間2023/02/06 10:19</t>
  </si>
  <si>
    <t>G3542CA64</t>
  </si>
  <si>
    <t>0988882269</t>
  </si>
  <si>
    <t>0921347911</t>
  </si>
  <si>
    <t>稱看到保險絲跳掉，欠相【聯絡電話(二)：0988882269】</t>
  </si>
  <si>
    <t>2023/02/06 08:43:00</t>
  </si>
  <si>
    <t>彰化縣福興鄉元興段１１６３號</t>
  </si>
  <si>
    <t>管漢高幹13空X21Y#2,熔絲鏈筒接觸不良更換。|到達現場時間2023/02/06 09:30</t>
  </si>
  <si>
    <t>G2415FA42</t>
  </si>
  <si>
    <t>0933440646</t>
  </si>
  <si>
    <t>C0812501675</t>
  </si>
  <si>
    <t>2023/02/06 08:34:00</t>
  </si>
  <si>
    <t>彰化縣鹿港鎮草港尾段２５５－１０２地號旁邊的用戶</t>
  </si>
  <si>
    <t>G2734FE71</t>
  </si>
  <si>
    <t>0923190157</t>
  </si>
  <si>
    <t>047716134</t>
  </si>
  <si>
    <t>稱此電號旁的用戶電表下方冒煙【聯絡電話(二)：0923190157】|手動併案</t>
  </si>
  <si>
    <t>2023/02/06 08:30:00</t>
  </si>
  <si>
    <t>後港15－1~34</t>
  </si>
  <si>
    <t>線路巡查</t>
  </si>
  <si>
    <t>配電線路及設備巡查良好。|到達現場時間2023/02/06 08:40</t>
  </si>
  <si>
    <t>C0812501674</t>
  </si>
  <si>
    <t>2023/02/06 08:31:00</t>
  </si>
  <si>
    <t>彰化縣鹿港鎮草港尾段１０７９至１０８１地號</t>
  </si>
  <si>
    <t>崙尾高分57X#6,用戶表前開關箱閘刀燒損，已告知用戶，請合格電氣承裝業改善。|到達現場時間2023/02/06 09:15</t>
  </si>
  <si>
    <t>0928529032</t>
  </si>
  <si>
    <t>047711120</t>
  </si>
  <si>
    <t>電表起火、已先關掉電源。【聯絡電話(二)：0928529032】</t>
  </si>
  <si>
    <t>C0812501673</t>
  </si>
  <si>
    <t>2023/02/06 08:29:00</t>
  </si>
  <si>
    <t>彰化縣鹿港鎮鹿草路二段８１７巷２弄４１號</t>
  </si>
  <si>
    <t>0928787340</t>
  </si>
  <si>
    <t>施太太</t>
  </si>
  <si>
    <t>047787340</t>
  </si>
  <si>
    <t>爆響後看到電線斷落，現場無電，懇請單位協助查修，謝謝您。【聯絡電話(二)：0928787340】|手動併案</t>
  </si>
  <si>
    <t>C0812501672</t>
  </si>
  <si>
    <t>彰化縣鹿港鎮鹿草路二段８１７巷４弄３５號（參考電號）</t>
  </si>
  <si>
    <t>0932540142</t>
  </si>
  <si>
    <t>0985739393</t>
  </si>
  <si>
    <t>【聯絡電話(二)：0932540142】用戶稱是台電電線斷掉，提供路燈編號0238197。此為參考電號。|手動併案</t>
  </si>
  <si>
    <t>2023/02/06 08:27:00</t>
  </si>
  <si>
    <t>【N1】麥嶼厝高幹11Y#18,經查現場供電正常。|到達現場時間2023/02/06 08:59</t>
  </si>
  <si>
    <t>2023/02/06 08:25:00</t>
  </si>
  <si>
    <t>彰化縣鹿港鎮鹿草路二段８１７巷２弄３５號之６</t>
  </si>
  <si>
    <t>0918858811</t>
  </si>
  <si>
    <t>2023/02/06 08:20:00</t>
  </si>
  <si>
    <t>彰化縣福興鄉null（村）沿海路五段２８０號平房</t>
  </si>
  <si>
    <t>G2621EC58引上桿變壓器熔絲鏈15A更新(變壓器100KVA)。|到達現場時間2023/02/06 09:00</t>
  </si>
  <si>
    <t>G2621EC58</t>
  </si>
  <si>
    <t>2023/02/06 08:17:00</t>
  </si>
  <si>
    <t>彰化縣彰化市三村段６９６地號</t>
  </si>
  <si>
    <t>導線失竊</t>
  </si>
  <si>
    <t>蔡星土、許紹哲、</t>
  </si>
  <si>
    <t>低壓線3C22PV失竊63M，已向當地派出所報案，另設計施工復舊。|到達現場時間2023/02/06 08:50</t>
  </si>
  <si>
    <t>G4830BB15</t>
  </si>
  <si>
    <t>0935390818</t>
  </si>
  <si>
    <t>2023/02/06 08:18:00</t>
  </si>
  <si>
    <t>彰化縣線西鄉復興路２４０巷１６號１Ｆ</t>
  </si>
  <si>
    <t>草港高幹12Y15X#7,熔絲鏈6A更新(變壓器25KVA)。|到達現場時間2023/02/06 08:50</t>
  </si>
  <si>
    <t>G2939HC26</t>
  </si>
  <si>
    <t>0931655400</t>
  </si>
  <si>
    <t>W0806012551</t>
  </si>
  <si>
    <t>彰化縣埔鹽鄉員鹿路一段５１號</t>
  </si>
  <si>
    <t>同11202000505|到達現場時間2023/02/06 10:20</t>
  </si>
  <si>
    <t>G3107EB81</t>
  </si>
  <si>
    <t>0921662240</t>
  </si>
  <si>
    <t>2023/02/06 08:09:00</t>
  </si>
  <si>
    <t>彰化縣員林市員水路一段５８０巷１號之１</t>
  </si>
  <si>
    <t>鎮東高分#29 TR關熔絲熔斷更換送電妥|到達現場時間2023/02/06 08:25</t>
  </si>
  <si>
    <t>G4700AB56</t>
  </si>
  <si>
    <t>0988141217</t>
  </si>
  <si>
    <t>彰化縣線西鄉溝內路１２０－６號</t>
  </si>
  <si>
    <t>草港高幹12Y28X#2,熔絲鏈25A更新。|到達現場時間2023/02/06 08:53</t>
  </si>
  <si>
    <t>G2939DD05</t>
  </si>
  <si>
    <t>04 - 7582501</t>
  </si>
  <si>
    <t>0910569821</t>
  </si>
  <si>
    <t>2023/02/06 08:13:00</t>
  </si>
  <si>
    <t>彰新D/S #3主變</t>
  </si>
  <si>
    <t>彰新D/S  ＃3主變所外轉供開關操作:G40321CB05-S31、G4031GC69-S51、G4030AB41-S11、G4130GB83-S64、G4028GC52-S34、茄苳＃1－1以上六處自動化開關遙控改現場ES開關投入。|到達現場時間2023/02/06 08:36</t>
  </si>
  <si>
    <t>C0812501671</t>
  </si>
  <si>
    <t>2023/02/06 08:12:00</t>
  </si>
  <si>
    <t>彰化縣芳苑鄉路平村路平路３１－２號１樓</t>
  </si>
  <si>
    <t>蕭家旺、董柏新、陳冠勳</t>
  </si>
  <si>
    <t>路平高幹#38-1 接戶線接頭不良重置妥|到達現場時間2023/02/06 08:30</t>
  </si>
  <si>
    <t>K1488DA96</t>
  </si>
  <si>
    <t>048982968</t>
  </si>
  <si>
    <t>0918323216</t>
  </si>
  <si>
    <t>【聯絡電話(二)：(04)8982968】</t>
  </si>
  <si>
    <t>C0812501670</t>
  </si>
  <si>
    <t>2023/02/06 08:11:00</t>
  </si>
  <si>
    <t>彰化縣芳苑鄉王功段７２９‧７２８－２地號</t>
  </si>
  <si>
    <t>磚瑤高幹74X#17, 桿上接頭不良重新壓接妥|到達現場時間2023/02/06 08:30</t>
  </si>
  <si>
    <t>G1500EE37</t>
  </si>
  <si>
    <t>0921616603</t>
  </si>
  <si>
    <t>048933367</t>
  </si>
  <si>
    <t>【聯絡電話(二)：0921616603】</t>
  </si>
  <si>
    <t>C0812501669</t>
  </si>
  <si>
    <t>2023/02/06 08:08:00</t>
  </si>
  <si>
    <t>彰化縣福興鄉沿海路五段３０６號１樓</t>
  </si>
  <si>
    <t>0980633355</t>
  </si>
  <si>
    <t>047777735</t>
  </si>
  <si>
    <t>聽到部一聲後，整條街突然都沒有電【聯絡電話郭小姐：0980633355 / 04-7777735】|手動併案</t>
  </si>
  <si>
    <t>C0812501668</t>
  </si>
  <si>
    <t>2023/02/06 08:06:00</t>
  </si>
  <si>
    <t>彰化縣鹿港鎮吳厝里鹿彰路８號</t>
  </si>
  <si>
    <t>【L2】廖圳高幹64X#7,連接接戶線接頭燒損，已重新壓接妥。|到達現場時間2023/02/06 09:00</t>
  </si>
  <si>
    <t>G2827HA09</t>
  </si>
  <si>
    <t>0935951668</t>
  </si>
  <si>
    <t>0919700918</t>
  </si>
  <si>
    <t>部分無電，懇請單位協助查修，謝謝您。【聯絡電話(二)：0935951668】</t>
  </si>
  <si>
    <t>C0812501667</t>
  </si>
  <si>
    <t>2023/02/06 08:03:00</t>
  </si>
  <si>
    <t>彰化縣埔鹽鄉好金路３巷２０－１２號</t>
  </si>
  <si>
    <t>埔鹽9J31 饋線瞬跳  CO 動作A相B相N相電流故障旗標、線路巡視|到達現場時間2023/02/06 08:25</t>
  </si>
  <si>
    <t>G3005EC30</t>
  </si>
  <si>
    <t>0956594144</t>
  </si>
  <si>
    <t>陳先生稱附近鄰居也同樣從半夜到現在，電壓不穩，僅留手機【聯絡電話(二)：0956594144】</t>
  </si>
  <si>
    <t>C0812501666</t>
  </si>
  <si>
    <t>彰化縣鹿港鎮溝墘里溝墘巷３２９號１樓</t>
  </si>
  <si>
    <t>三嘉高幹29X#9,避雷器閃洛現象,大雨沖洗後已改善.|到達現場時間2023/02/06 09:30</t>
  </si>
  <si>
    <t>G3329BB06</t>
  </si>
  <si>
    <t>0918212798</t>
  </si>
  <si>
    <t>趙小姐</t>
  </si>
  <si>
    <t>0973721131</t>
  </si>
  <si>
    <t>用戶稱桿線在冒煙【聯絡電話(二)：王先生0918212798】</t>
  </si>
  <si>
    <t>C0812501665</t>
  </si>
  <si>
    <t>2023/02/06 08:02:00</t>
  </si>
  <si>
    <t>彰化縣埔鹽鄉員鹿路一段１７８巷５１號２樓</t>
  </si>
  <si>
    <t>角樹高分34-1空X#1分岐開關熔絲熔斷更換 ， 角樹高分34-1空X#6高壓熔絲鏈開關劣化更換|到達現場時間2023/02/06 10:00</t>
  </si>
  <si>
    <t>G3108HB41</t>
  </si>
  <si>
    <t>0919661056</t>
  </si>
  <si>
    <t>048856348</t>
  </si>
  <si>
    <t>員鹿路一段１７８巷51號部分無電，鄰居不清楚【聯絡電話(二)：0919661056】</t>
  </si>
  <si>
    <t>W0806012550</t>
  </si>
  <si>
    <t>2023/02/06 08:01:00</t>
  </si>
  <si>
    <t>下犁高幹45X16Y#1,熔絲鏈筒接觸不良更換。|到達現場時間2023/02/06 08:35</t>
  </si>
  <si>
    <t>傳麒有限公司先生</t>
  </si>
  <si>
    <t>機台220V電壓不足,無法開機作業。</t>
  </si>
  <si>
    <t>W0806012549</t>
  </si>
  <si>
    <t>2023/02/06 07:53:00</t>
  </si>
  <si>
    <t>彰化縣鹿港鎮港后路１３２巷９號１樓</t>
  </si>
  <si>
    <t>G2824EC48</t>
  </si>
  <si>
    <t>杜先生先生</t>
  </si>
  <si>
    <t>0921730271</t>
  </si>
  <si>
    <t>2023/02/06 07:50:00</t>
  </si>
  <si>
    <t>彰化縣二林鎮太平路５７號</t>
  </si>
  <si>
    <t>塗崙高幹32Y3   接戶線接戶點不良壓接處理|到達現場時間2023/02/06 08:25</t>
  </si>
  <si>
    <t>K2797DC54</t>
  </si>
  <si>
    <t>048684305</t>
  </si>
  <si>
    <t>聯絡電話(二)：0963264725</t>
  </si>
  <si>
    <t>C0812501664</t>
  </si>
  <si>
    <t>2023/02/06 07:43:00</t>
  </si>
  <si>
    <t>彰化縣社頭鄉進化巷９４號</t>
  </si>
  <si>
    <t>【T1】變壓器(100KVA)一次側熔絲(25A )熔斷，已更換送電妥。|到達現場時間2023/02/06 08:05</t>
  </si>
  <si>
    <t>K4893ED43</t>
  </si>
  <si>
    <t>0958840769</t>
  </si>
  <si>
    <t>多戶無電，僅留手機謝謝</t>
  </si>
  <si>
    <t>C0812501663</t>
  </si>
  <si>
    <t>2023/02/06 07:30:00</t>
  </si>
  <si>
    <t>彰化縣竹塘鄉竹塘段９６５號</t>
  </si>
  <si>
    <t>竹西高分27Y3-2Y#1 更換FC開關*1|到達現場時間2023/02/06 07:40</t>
  </si>
  <si>
    <t>K2480ED96</t>
  </si>
  <si>
    <t>0963129232</t>
  </si>
  <si>
    <t>048973582</t>
  </si>
  <si>
    <t>【聯絡電話(二)：0963129232】</t>
  </si>
  <si>
    <t>C0812501662</t>
  </si>
  <si>
    <t>2023/02/06 07:29:00</t>
  </si>
  <si>
    <t>彰化縣大城鄉潭墘村天惠路１６０號１樓</t>
  </si>
  <si>
    <t>永安高幹87Y5X11Y#4, 裝腳礙子不良更換妥|到達現場時間2023/02/06 07:50</t>
  </si>
  <si>
    <t>0936786336</t>
  </si>
  <si>
    <t>此址兩顆表且禮拜六也有停電停電【聯絡電話(二)：0936786336】</t>
  </si>
  <si>
    <t>A0812003561</t>
  </si>
  <si>
    <t>2023/02/06 07:25:00</t>
  </si>
  <si>
    <t>東港高幹7X5Y5X#1, PV分界點跳脫,待用戶檢查內線後會同送電|到達現場時間2023/02/06 08:10</t>
  </si>
  <si>
    <t>2023-02-06 07:25:42 用戶再次報案</t>
  </si>
  <si>
    <t>A0812003560</t>
  </si>
  <si>
    <t>W0806012548</t>
  </si>
  <si>
    <t>2023/02/06 07:22:00</t>
  </si>
  <si>
    <t>彰化縣鹿港鎮鹿和路一段３７０巷２６號４樓頂</t>
  </si>
  <si>
    <t>唐嘉民先生</t>
  </si>
  <si>
    <t>C0812501659</t>
  </si>
  <si>
    <t>2023/02/06 07:09:00</t>
  </si>
  <si>
    <t>彰化縣埔鹽鄉好金路５５號</t>
  </si>
  <si>
    <t>陳振明、劉瑞源、黃耀田、林宜明、</t>
  </si>
  <si>
    <t>與 11202000494 案同|到達現場時間2023/02/06 07:14</t>
  </si>
  <si>
    <t>0958850416</t>
  </si>
  <si>
    <t>施太太太太</t>
  </si>
  <si>
    <t>048650165</t>
  </si>
  <si>
    <t>聽到爆響聲後停電，現場辦喪事，有冰櫃冰大體，急需復電【聯絡電話(二)：0958850416】</t>
  </si>
  <si>
    <t>2023/02/06 06:57:00</t>
  </si>
  <si>
    <t>彰化縣埔鹽鄉</t>
  </si>
  <si>
    <t>饋線瞬跳</t>
  </si>
  <si>
    <t>好金高幹#33  高壓分歧開關損壞更換，送電完成。|到達現場時間2023/02/06 07:15</t>
  </si>
  <si>
    <t>9J31  CO動作  無旗標</t>
  </si>
  <si>
    <t>C0812501658</t>
  </si>
  <si>
    <t>2023/02/06 07:05:00</t>
  </si>
  <si>
    <t>彰化縣和美鎮東原路１７５號前</t>
  </si>
  <si>
    <t>高健耀、李政易、</t>
  </si>
  <si>
    <t>桿上出現火花經查FC開關用橫擔燒損，FC開關＊2及橫擔更換，已處理妥。（市巡A班高健耀、李政易八時五十分回配電中心）|到達現場時間2023/02/06 07:26</t>
  </si>
  <si>
    <t>G3730FD30</t>
  </si>
  <si>
    <t>0958392518</t>
  </si>
  <si>
    <t>用戶聽到此地址前有變壓器爆響，且發出火花，屋內停電。無備用電話。</t>
  </si>
  <si>
    <t>2023/02/06 06:01:00</t>
  </si>
  <si>
    <t>李季臻、葉宗儒、高健耀、李政易、紀伯翰</t>
  </si>
  <si>
    <t>彰新D/S#3主變轉供開關投切及FTU遙控改現場ES開關投入。|到達現場時間2023/02/06 07:43</t>
  </si>
  <si>
    <t>C0812501657</t>
  </si>
  <si>
    <t>2023/02/06 06:55:00</t>
  </si>
  <si>
    <t>彰化縣二林鎮西平里西和三街２７巷１０９號</t>
  </si>
  <si>
    <t>芳苑高幹38X6空Y5X2Y#8, 接戶線接頭不良重置妥|到達現場時間2023/02/06 07:10</t>
  </si>
  <si>
    <t>K1788CA87</t>
  </si>
  <si>
    <t>0937598166</t>
  </si>
  <si>
    <t>048964138</t>
  </si>
  <si>
    <t>稱上禮拜也停，表示外電沒有進來【聯絡電話(二)：0937598166】</t>
  </si>
  <si>
    <t>西平里</t>
  </si>
  <si>
    <t>A0812003558</t>
  </si>
  <si>
    <t>2023/02/06 06:50:00</t>
  </si>
  <si>
    <t>彰化縣二林鎮後厝段５７－１７、５７－２３地號屋頂</t>
  </si>
  <si>
    <t>顏銘宏、李冠民、魏民羽、劉記瑜</t>
  </si>
  <si>
    <t>與11202000476同案|到達現場時間2023/02/06 06:50</t>
  </si>
  <si>
    <t>2023-02-06 06:51:13 用戶再次報案</t>
  </si>
  <si>
    <t>A0812003559</t>
  </si>
  <si>
    <t>C0812501656</t>
  </si>
  <si>
    <t>2023/02/06 06:51:00</t>
  </si>
  <si>
    <t>彰化縣芳苑鄉崙腳村川合路１０號</t>
  </si>
  <si>
    <t>崙腳高幹#53 接戶線接頭不良重置妥|到達現場時間2023/02/06 07:10</t>
  </si>
  <si>
    <t>G1803BD98</t>
  </si>
  <si>
    <t>0987466942</t>
  </si>
  <si>
    <t>0929206615</t>
  </si>
  <si>
    <t>欠相220【聯絡電話(二)：0987466942】</t>
  </si>
  <si>
    <t>彰化縣伸港鄉泉州路１９１號</t>
  </si>
  <si>
    <t>簡銘雄、王俊凱</t>
  </si>
  <si>
    <t>什股高幹41，用戶自備電纜冒煙，配合消防局斷電處理，街頭解接及包紮|到達現場時間2023/02/06 07:06</t>
  </si>
  <si>
    <t>G3343AC33</t>
  </si>
  <si>
    <t>C0812501655</t>
  </si>
  <si>
    <t>2023/02/06 08:00:00</t>
  </si>
  <si>
    <t>彰化縣芳苑鄉草漢路漢寶段５４３巷４６號</t>
  </si>
  <si>
    <t>草漢高幹136-1X#6,熔絲鏈筒接觸不良更換。|到達現場時間2023/02/06 08:30</t>
  </si>
  <si>
    <t>G2012EB89</t>
  </si>
  <si>
    <t>0932539256</t>
  </si>
  <si>
    <t>048990590</t>
  </si>
  <si>
    <t>用戶稱看到門前電桿上有一個保險絲掉下來了而導致欠相。【聯絡電話(二)：0932539256】</t>
  </si>
  <si>
    <t>C0812501654</t>
  </si>
  <si>
    <t>2023/02/06 06:48:00</t>
  </si>
  <si>
    <t>交C班處理|到達現場時間2023/02/06 07:30</t>
  </si>
  <si>
    <t>0963264725</t>
  </si>
  <si>
    <t>電線有燒斷，仍有火花且冒煙【聯絡電話(二)：0963264725】</t>
  </si>
  <si>
    <t>C0812501653</t>
  </si>
  <si>
    <t>2023/02/06 06:44:00</t>
  </si>
  <si>
    <t>彰化縣芳苑鄉路平村路平路３０－３號平房</t>
  </si>
  <si>
    <t>路平高幹#38-1，低壓接頭不良重置妥|到達現場時間2023/02/06 06:55</t>
  </si>
  <si>
    <t>048983326</t>
  </si>
  <si>
    <t>C0812501652</t>
  </si>
  <si>
    <t>2023/02/06 06:37:00</t>
  </si>
  <si>
    <t>彰化縣鹿港鎮思源路３９５號</t>
  </si>
  <si>
    <t>粘錫州、施仕鋒、蔡肇穎、林高德</t>
  </si>
  <si>
    <t>美鹿高幹91X3，密封型TR短節電纜不良更換*2|到達現場時間2023/02/06 07:05</t>
  </si>
  <si>
    <t>047778697</t>
  </si>
  <si>
    <t>0980026990</t>
  </si>
  <si>
    <t>用戶稱聽到爆響聲後停電【聯絡電話(二)：(04)7778697】</t>
  </si>
  <si>
    <t>C0812501651</t>
  </si>
  <si>
    <t>2023/02/06 06:18:00</t>
  </si>
  <si>
    <t>彰化縣和美鎮新興路３之１號</t>
  </si>
  <si>
    <t>接戶點接頭包紮|到達現場時間2023/02/06 06:30</t>
  </si>
  <si>
    <t>G3739CA0187</t>
  </si>
  <si>
    <t>0919813316</t>
  </si>
  <si>
    <t>047355689</t>
  </si>
  <si>
    <t>切掉電源不知是否停電【聯絡電話(二)：0919813316】</t>
  </si>
  <si>
    <t>C0812501650</t>
  </si>
  <si>
    <t>2023/02/06 06:11:00</t>
  </si>
  <si>
    <t>彰化縣鹿港鎮棋盤巷５７號前</t>
  </si>
  <si>
    <t>棋盤高幹51X8Y1，接戶線不良更換|到達現場時間2023/02/06 06:31</t>
  </si>
  <si>
    <t>G3224GB33</t>
  </si>
  <si>
    <t>047771229</t>
  </si>
  <si>
    <t>劉太太</t>
  </si>
  <si>
    <t>0972063183</t>
  </si>
  <si>
    <t>用戶通報於此地址前發生桿線火花，並有異響聲。【聯絡電話(二)：(04)7771229】</t>
  </si>
  <si>
    <t>C0812501649</t>
  </si>
  <si>
    <t>磚瑤高幹24Y6Y#7，低壓接頭不良重置妥|到達現場時間2023/02/06 06:31</t>
  </si>
  <si>
    <t>0905343760</t>
  </si>
  <si>
    <t>欠220【聯絡電話(二)：0905343760】</t>
  </si>
  <si>
    <t>C0812501648</t>
  </si>
  <si>
    <t>2023/02/06 06:06:00</t>
  </si>
  <si>
    <t>彰化縣埔鹽鄉員鹿路三段１７２號斜前方</t>
  </si>
  <si>
    <t>G2814EE84</t>
  </si>
  <si>
    <t>0919401901</t>
  </si>
  <si>
    <t>0926290445</t>
  </si>
  <si>
    <t>用戶通報於此用電地址的斜前方(往西方向)發生桿線火花。【聯絡電話(二)：0919401901】|手動併案</t>
  </si>
  <si>
    <t>番社村</t>
  </si>
  <si>
    <t>C0812501647</t>
  </si>
  <si>
    <t>2023/02/06 06:05:00</t>
  </si>
  <si>
    <t>彰化縣埔鹽鄉新興村員鹿路三段６２０巷２６號</t>
  </si>
  <si>
    <t>好修高幹114X#1  高壓終端被覆罩燒損，已清除。|到達現場時間2023/02/06 06:45</t>
  </si>
  <si>
    <t>G2815EA52</t>
  </si>
  <si>
    <t>0978914985</t>
  </si>
  <si>
    <t>048652824</t>
  </si>
  <si>
    <t>仍有火花，目前供電正常【聯絡電話(二)：0978914985】</t>
  </si>
  <si>
    <t>C0812501646</t>
  </si>
  <si>
    <t>2023/02/06 06:03:00</t>
  </si>
  <si>
    <t>彰化縣芳苑鄉三合村斗苑路三合段２３６號</t>
  </si>
  <si>
    <t>芳苑高幹#65, 桿上火花，目前供電正常，另安排礙洗，己與用戶說明|到達現場時間2023/02/06 06:30</t>
  </si>
  <si>
    <t>K1689GA61</t>
  </si>
  <si>
    <t>0912941480</t>
  </si>
  <si>
    <t>0979941480</t>
  </si>
  <si>
    <t>用戶稱電桿再冒小火，擔心有危險【聯絡電話(二)：0912941480】</t>
  </si>
  <si>
    <t>大城D/S 9L21 饋線瞬跳，故障點：台西高幹10-1號，聚合礙子傾倒，橫擔嚴重銹蝕不良，立即辦理停電更換桿上器材。|到達現場時間2023/02/06 06:50</t>
  </si>
  <si>
    <t>2023/02/06 06:46:00</t>
  </si>
  <si>
    <t>高銀昆、李冠民、廖錦祥、施仁傑</t>
  </si>
  <si>
    <t>彰林D/S 9M28饋線瞬跳，故障點：後原高幹36號裝腳礙子不良，立即辦理更換桿上設備。|到達現場時間2023/02/06 05:46</t>
  </si>
  <si>
    <t>C0812501645</t>
  </si>
  <si>
    <t>2023/02/06 05:20:00</t>
  </si>
  <si>
    <t>彰化縣芳苑鄉三成路１號二樓</t>
  </si>
  <si>
    <t>路平高幹7X16X#1，太陽光電戶分界點熔點，請業者確認後再前往配合|到達現場時間2023/02/06 05:55</t>
  </si>
  <si>
    <t>0983518800</t>
  </si>
  <si>
    <t>用戶稱有聽到爆響聲也有火花，目前仍有電，僅留手機</t>
  </si>
  <si>
    <t>C0812501644</t>
  </si>
  <si>
    <t>2023/02/06 00:45:00</t>
  </si>
  <si>
    <t>彰化縣彰化市彰南路二段與福東街口</t>
  </si>
  <si>
    <t>現勘為輸電線路塵害引起無立即危險，已告知用戶妥。|到達現場時間2023/02/06 01:05</t>
  </si>
  <si>
    <t>G4529BC64</t>
  </si>
  <si>
    <t>047381107</t>
  </si>
  <si>
    <t>警員通報此處電桿有發出異常聲響，報修電號僅供參考，僅留派出所電話</t>
  </si>
  <si>
    <t>2023/02/06 00:46:00</t>
  </si>
  <si>
    <t>彰化縣二林鎮盛和巷２號</t>
  </si>
  <si>
    <t>胡厝高幹68Z#4，高壓裝腳礙子絕緣破壞，己更換聚合礙子，並安排礙子清洗。|到達現場時間2023/02/06 00:46</t>
  </si>
  <si>
    <t>K2399CA93</t>
  </si>
  <si>
    <t>0933446331</t>
  </si>
  <si>
    <t>2023/02/05 23:05:00</t>
  </si>
  <si>
    <t>彰新變電所#3主變所外轉供，中寮#49-1及東頭#2-1開關投切。|到達現場時間2023/02/05 23:11</t>
  </si>
  <si>
    <t>2023/02/06 00:30:00</t>
  </si>
  <si>
    <t>夜間線路加強防竊巡視及夜間觀測，桿號：東興高幹1~54號，線路巡視正常，無需礙子清洗。|到達現場時間2023/02/06 00:35</t>
  </si>
  <si>
    <t>C0812501643</t>
  </si>
  <si>
    <t>2023/02/05 22:14:00</t>
  </si>
  <si>
    <t>彰化縣和美鎮東萊路２１０巷１４５號１Ｆ</t>
  </si>
  <si>
    <t>寶中高幹#55短節電纜終端清潔擦拭。|到達現場時間2023/02/05 22:45</t>
  </si>
  <si>
    <t>G4034DA89</t>
  </si>
  <si>
    <t>0963495522</t>
  </si>
  <si>
    <t>斷斷續續有火光，目前火光熄滅，在住家前電桿先前就發出滋滋聲響，擔心危險，請協助</t>
  </si>
  <si>
    <t>2023/02/06 02:05:00</t>
  </si>
  <si>
    <t>彰化縣員林市錦安巷</t>
  </si>
  <si>
    <t>金安坑1~42 夜間防竊導線巡查|到達現場時間2023/02/06 02:05</t>
  </si>
  <si>
    <t>2023/02/05 20:25:00</t>
  </si>
  <si>
    <t>彰化縣大村鄉大崙段８１地號</t>
  </si>
  <si>
    <t>陳宏誠、楊英智、譚劭丞、溫祐誠、</t>
  </si>
  <si>
    <t>加錫高幹#6  接戶線弛調  接頭不良壓接|到達現場時間2023/02/05 20:50</t>
  </si>
  <si>
    <t>G3705GE73</t>
  </si>
  <si>
    <t>2023/02/05 20:05:00</t>
  </si>
  <si>
    <t>彰化縣大村鄉山腳路７７號</t>
  </si>
  <si>
    <t>黃厝高幹58-1X6Z#1  低壓線接頭不良壓接|到達現場時間2023/02/05 20:20</t>
  </si>
  <si>
    <t>C0812501642</t>
  </si>
  <si>
    <t>2023/02/05 21:25:00</t>
  </si>
  <si>
    <t>彰化縣和美鎮鹿和路六段２８９號，靠近鄉公所，８５度Ｃ附近，大岡山羊肉前面</t>
  </si>
  <si>
    <t>和南高幹18空Y1，公所自備路燈線不良，安全暫處理|到達現場時間2023/02/05 21:40</t>
  </si>
  <si>
    <t>G3434FC45</t>
  </si>
  <si>
    <t>047569621</t>
  </si>
  <si>
    <t>0936370084</t>
  </si>
  <si>
    <t>參考電號，有看到冒火花且有聽到爆響聲，靠近鄉公所，85度C附近，大岡山羊肉前面 【聯絡電話(二)：(04)7569621】</t>
  </si>
  <si>
    <t>2023/02/05 20:53:00</t>
  </si>
  <si>
    <t>新中#1~#41 竹社#1~#17</t>
  </si>
  <si>
    <t>蕭凱仁、紀伯翰</t>
  </si>
  <si>
    <t>1.卦山路八卦山月影花季線路巡視 2.新中#1~#41 竹社#1~#17導線防竊巡視。3.新中＃26路燈開關點檢、接頭包紮。|到達現場時間2023/02/05 21:15</t>
  </si>
  <si>
    <t>W0806012547</t>
  </si>
  <si>
    <t>彰化縣二林鎮長青路１９０巷３號１樓</t>
  </si>
  <si>
    <t>K1987FD93</t>
  </si>
  <si>
    <t>黃昱翔先生</t>
  </si>
  <si>
    <t>0910663775</t>
  </si>
  <si>
    <t>C0812501641</t>
  </si>
  <si>
    <t>彰化縣二林鎮東興里長青路１９０巷６號１樓</t>
  </si>
  <si>
    <t>廖錦祥、施仁傑、魏民羽、劉記瑜</t>
  </si>
  <si>
    <t>東興高幹25X#19，變壓器FC開關不良活電更換。|到達現場時間2023/02/05 21:11</t>
  </si>
  <si>
    <t>048965493</t>
  </si>
  <si>
    <t>0982068794</t>
  </si>
  <si>
    <t>整條街都停電【聯絡電話(二)：(04)8965493】</t>
  </si>
  <si>
    <t>C0812501640</t>
  </si>
  <si>
    <t>彰化縣福興鄉管厝街３４－２號</t>
  </si>
  <si>
    <t>鹽害閃絡現象，已告知用戶|到達現場時間2023/02/05 20:30</t>
  </si>
  <si>
    <t>G2417EC95</t>
  </si>
  <si>
    <t>0932601850</t>
  </si>
  <si>
    <t>水電:洪先生</t>
  </si>
  <si>
    <t>電號僅供參考，水電代用戶通報，彰化縣福興鄉管厝街３４－２號附近，電桿上有火花及異聲，目前供電仍正常，但擔心危險，僅手機。</t>
  </si>
  <si>
    <t>C0812501639</t>
  </si>
  <si>
    <t>2023/02/05 20:22:00</t>
  </si>
  <si>
    <t>彰化縣大城鄉中山路１０號</t>
  </si>
  <si>
    <t>高銀昆、林楷諺</t>
  </si>
  <si>
    <t>頂山高幹23Y17X#17，鹽塵害燃燒，己告知用戶，請主辦另外安排礙子清洗。|到達現場時間2023/02/05 20:50</t>
  </si>
  <si>
    <t>K1476GB12</t>
  </si>
  <si>
    <t>0975017361</t>
  </si>
  <si>
    <t>高壓電線火花且有發出電流聲音.桿上號碼13665【聯絡電話(二)：0975017361】</t>
  </si>
  <si>
    <t>K1399GA54 永興二高分#1</t>
  </si>
  <si>
    <t>顏銘宏、李冠民、林鍇諺</t>
  </si>
  <si>
    <t>永興二高分#1 LBS開關常開點，線路轉供，相序核對正確及桿上接頭點檢。|到達現場時間2023/02/05 20:40</t>
  </si>
  <si>
    <t>C0812501638</t>
  </si>
  <si>
    <t>2023/02/05 19:34:00</t>
  </si>
  <si>
    <t>彰化縣伸港鄉曾家村３－７號附近</t>
  </si>
  <si>
    <t>德興高幹16Y16Z7，接頭點檢|到達現場時間2023/02/05 20:20</t>
  </si>
  <si>
    <t>G3243DA32</t>
  </si>
  <si>
    <t>047986297</t>
  </si>
  <si>
    <t>0935931676</t>
  </si>
  <si>
    <t>參考電號，桿號：德興高幹16Y 16Z9，座標：G3243DA36，有聽到很像相打電(台語)的聲音，且有燒焦味，懇請協處謝謝。【聯絡電話(二)：(04)7986297】</t>
  </si>
  <si>
    <t>C0812501636</t>
  </si>
  <si>
    <t>2023/02/05 19:21:00</t>
  </si>
  <si>
    <t>彰化縣田尾鄉民生路二段桿號：打廉高幹３１Ｙ６Ｘ３Ｘ＃１／圖號座標：Ｋ３８９０ＡＢ８４</t>
  </si>
  <si>
    <t>拉線夾板處火花，已改善妥。|到達現場時間2023/02/05 20:05</t>
  </si>
  <si>
    <t>K3790HC25</t>
  </si>
  <si>
    <t>0930630313</t>
  </si>
  <si>
    <t>電號僅供參考，通報民生路二段77巷與公園路一段441巷80弄，電桿上礙子有異聲，桿號:打廉高幹31Y6X3X#1/圖號座標:K3890AB84，僅手機:0930630313。</t>
  </si>
  <si>
    <t>柳鳳村</t>
  </si>
  <si>
    <t>C0812501635</t>
  </si>
  <si>
    <t>2023/02/05 18:43:00</t>
  </si>
  <si>
    <t>彰化縣福興鄉頂粘村（街）４２０－１號１樓</t>
  </si>
  <si>
    <t>謝漢高幹26，路燈線不良，安全暫處理|到達現場時間2023/02/05 20:25</t>
  </si>
  <si>
    <t>G2218CC54</t>
  </si>
  <si>
    <t>0936174659</t>
  </si>
  <si>
    <t>0972759613</t>
  </si>
  <si>
    <t>參考電號，用戶通報趕線火花，提供桿號:頂粘之19左分2 【聯絡電話(二)：0936174659】</t>
  </si>
  <si>
    <t>2023/02/05 18:33:00</t>
  </si>
  <si>
    <t>彰化縣伸港鄉溪底段７９８５７８４</t>
  </si>
  <si>
    <t>全工一高分5分15Y#8,高壓木橫擔受到火勢波擊燒損,現場已暫時斷電,地面很熱無法靠近,已跟用戶協調明早再前往重置.|到達現場時間2023/02/05 18:50</t>
  </si>
  <si>
    <t>G3650DA64</t>
  </si>
  <si>
    <t>0921790807</t>
  </si>
  <si>
    <t>2023/02/05 16:54:00</t>
  </si>
  <si>
    <t>明聰、奈哲、議賢、華俊、宏益、欣穎、淂彥</t>
  </si>
  <si>
    <t>車輛與工具保養、材料補充、環境整理|到達現場時間2023/02/05 16:55</t>
  </si>
  <si>
    <t>2023/02/05 15:47:00</t>
  </si>
  <si>
    <t>新水高幹#15左低2 低壓鐵件鏽蝕先臨時處理，另安排時間改善|到達現場時間2023/02/05 17:05</t>
  </si>
  <si>
    <t>0937778730</t>
  </si>
  <si>
    <t>C0812501634</t>
  </si>
  <si>
    <t>2023/02/05 17:39:00</t>
  </si>
  <si>
    <t>彰化縣鹿港鎮棋盤巷９８號</t>
  </si>
  <si>
    <t>G3226HA36</t>
  </si>
  <si>
    <t>0933467571</t>
  </si>
  <si>
    <t>不滿早上及現在都跳電，目前有電，欲確認停電原因，請查明盡速回覆，僅手機|手動併案</t>
  </si>
  <si>
    <t>W0806012545</t>
  </si>
  <si>
    <t>2023/02/05 17:34:00</t>
  </si>
  <si>
    <t>彰化縣秀水鄉義興街１７８號</t>
  </si>
  <si>
    <t>G3326DC15</t>
  </si>
  <si>
    <t>0918387328</t>
  </si>
  <si>
    <t>W0806012546</t>
  </si>
  <si>
    <t>2023/02/05 17:35:00</t>
  </si>
  <si>
    <t>彰化縣秀水鄉義興街１６５號</t>
  </si>
  <si>
    <t>G3326EC15</t>
  </si>
  <si>
    <t>李亞頓先生</t>
  </si>
  <si>
    <t>0966757700</t>
  </si>
  <si>
    <t>2023/02/05 17:25:00</t>
  </si>
  <si>
    <t>山寮2</t>
  </si>
  <si>
    <t>配合H14487工作單,山寮2高壓接跳線,及操作開關(棋盤1投入,青埔82切開)|到達現場時間2023/02/05 17:26</t>
  </si>
  <si>
    <t>2023/02/05 16:49:00</t>
  </si>
  <si>
    <t>彰化縣鹿港鎮草中里草港尾段２０２號</t>
  </si>
  <si>
    <t>【L1】崙尾高分#62,連接接戶線燒損，已處理妥。|到達現場時間2023/02/05 17:00</t>
  </si>
  <si>
    <t>G2734CB87</t>
  </si>
  <si>
    <t>0983369546</t>
  </si>
  <si>
    <t>C0812501633</t>
  </si>
  <si>
    <t>2023/02/05 16:31:00</t>
  </si>
  <si>
    <t>彰化縣社頭鄉橋頭段１５－３地號</t>
  </si>
  <si>
    <t>【C3】用戶自備開關不良，已告知用戶，請合格電氣承裝業改善。|到達現場時間2023/02/05 16:50</t>
  </si>
  <si>
    <t>K4791AE15</t>
  </si>
  <si>
    <t>0933471392</t>
  </si>
  <si>
    <t>蕭先生</t>
  </si>
  <si>
    <t>水電量測220電壓過低，抽水馬達無法使用，用戶在現場等待，僅手機。</t>
  </si>
  <si>
    <t>龍井村</t>
  </si>
  <si>
    <t>C0812501632</t>
  </si>
  <si>
    <t>2023/02/05 16:18:00</t>
  </si>
  <si>
    <t>彰化縣芳苑鄉草湖段５６５地號</t>
  </si>
  <si>
    <t>南原高幹59X24X#4 經現場會同用戶實測供電正常。|到達現場時間2023/02/05 16:45</t>
  </si>
  <si>
    <t>K1797AC94</t>
  </si>
  <si>
    <t>0927098366</t>
  </si>
  <si>
    <t>用戶稱現場無電，電桿上線路被剪斷但有收拾整齊，經查無暫停用電或欠費問題，希望本公司派員協助檢修，謝謝您</t>
  </si>
  <si>
    <t>2023/02/05 15:49:00</t>
  </si>
  <si>
    <t>彰化縣線西鄉德興段６８１地號</t>
  </si>
  <si>
    <t>【L2】伸德高幹31X#2-1,連接接戶線接頭燒損，已重新壓接妥。|到達現場時間2023/02/05 16:10</t>
  </si>
  <si>
    <t>G3240CE02</t>
  </si>
  <si>
    <t>0923174692</t>
  </si>
  <si>
    <t>C0812501631</t>
  </si>
  <si>
    <t>2023/02/05 15:41:00</t>
  </si>
  <si>
    <t>彰化縣芳苑鄉崙腳村川合路５６－１號２樓</t>
  </si>
  <si>
    <t>崙腳高幹55Y34Y#1變壓器(50 KVA)一次側熔絲(10A )熔斷，已更換送電妥。|到達現場時間2023/02/05 16:20</t>
  </si>
  <si>
    <t>G1806FC19</t>
  </si>
  <si>
    <t>048935693</t>
  </si>
  <si>
    <t>0982595123</t>
  </si>
  <si>
    <t>用戶提供電號，稱現場欠相，須請人員協助，【聯絡電話(二)：(04)8935693】</t>
  </si>
  <si>
    <t>2023/02/05 15:10:00</t>
  </si>
  <si>
    <t>台西高幹#11</t>
  </si>
  <si>
    <t>楊崇德、董柏新、張子元、蔡孟賢</t>
  </si>
  <si>
    <t>K0879BB22 台西高幹#11 密封型50KVA變壓器燈力併用漏油，已更換妥|到達現場時間2023/02/05 15:35</t>
  </si>
  <si>
    <t>C0812501630</t>
  </si>
  <si>
    <t>2023/02/05 15:02:00</t>
  </si>
  <si>
    <t>彰化縣福興鄉福寶村新生路８９號１樓</t>
  </si>
  <si>
    <t>【L2】謝慶高幹74X#22,連接接戶線接頭燒損，已重新壓接妥。|到達現場時間2023/02/05 15:26</t>
  </si>
  <si>
    <t>G2119CA01</t>
  </si>
  <si>
    <t>0975766669</t>
  </si>
  <si>
    <t>047801138</t>
  </si>
  <si>
    <t>通報被電到及修趴電，目前人平安無事【聯絡電話(二)：0975766669】</t>
  </si>
  <si>
    <t>2023/02/05 13:55:00</t>
  </si>
  <si>
    <t>員旗高幹41-1</t>
  </si>
  <si>
    <t>員旗高幹41-1 高壓橫擔與避雷器更換|到達現場時間2023/02/05 14:00</t>
  </si>
  <si>
    <t>彰化縣大村鄉新興村新興巷３４號之１</t>
  </si>
  <si>
    <t>員旗高幹41-1X#2 高壓被覆型開關與避雷器更換，加裝裝腳礙子與一次跳線解接|到達現場時間2023/02/05 14:00</t>
  </si>
  <si>
    <t>G4005GA92</t>
  </si>
  <si>
    <t>0921256199</t>
  </si>
  <si>
    <t>2023/02/05 14:20:00</t>
  </si>
  <si>
    <t>台西高幹9-1Y#16</t>
  </si>
  <si>
    <t>蕭家旺、陳冠勳、張子元</t>
  </si>
  <si>
    <t>台西高幹9-1Y#16 軸型礙子不良更換妥|到達現場時間2023/02/05 14:35</t>
  </si>
  <si>
    <t>C0812501629</t>
  </si>
  <si>
    <t>2023/02/05 14:38:00</t>
  </si>
  <si>
    <t>彰化縣大城鄉魚寮路５０號附近</t>
  </si>
  <si>
    <t>廣西高幹90X#1 現場為鹽害引起之火花、供電安全無疑，擇期安排礙子清洗。|到達現場時間2023/02/05 15:20</t>
  </si>
  <si>
    <t>K1380FD03</t>
  </si>
  <si>
    <t>0963439144</t>
  </si>
  <si>
    <t>參考電號，桿號：廣西高幹90XE，座標：K1479AE87，用戶稱有聽到保險絲接觸不良的異音，擔心影響供電，請協處謝謝。(僅留手機)</t>
  </si>
  <si>
    <t>C0812501628</t>
  </si>
  <si>
    <t>2023/02/05 14:27:00</t>
  </si>
  <si>
    <t>彰化縣大城鄉東盛路１號附近／請見備註</t>
  </si>
  <si>
    <t>菇寮高幹36X#7 現場為鹽害引起之火花，供電安全無疑。擇期安排礙子清洗。|到達現場時間2023/02/05 14:50</t>
  </si>
  <si>
    <t>K1085AC83</t>
  </si>
  <si>
    <t>0972066582</t>
  </si>
  <si>
    <t>此電號供參考。美豐國小附近，桿號:菇寮幹36X7 K1086BA67，有節奏性響聲，晚上有火星已持續一周。供電正常。僅有手機</t>
  </si>
  <si>
    <t>C0812501627</t>
  </si>
  <si>
    <t>2023/02/05 13:48:00</t>
  </si>
  <si>
    <t>彰化縣芳苑鄉福海段８６４地號</t>
  </si>
  <si>
    <t>王功高幹106X18Z#19 接戶線斷已接妥|到達現場時間2023/02/05 14:10</t>
  </si>
  <si>
    <t>K1599EA14</t>
  </si>
  <si>
    <t>0926662767</t>
  </si>
  <si>
    <t>電線斷落，目前無電，僅手機</t>
  </si>
  <si>
    <t>2023/02/05 13:47:00</t>
  </si>
  <si>
    <t>校坑2－2X14</t>
  </si>
  <si>
    <t>蔡星土、謝辰緯、許紹哲、</t>
  </si>
  <si>
    <t>架空線路裝設故障指示器3只，已處理妥。|到達現場時間2023/02/05 14:03</t>
  </si>
  <si>
    <t>2023/02/05 13:39:00</t>
  </si>
  <si>
    <t>彰化縣福興鄉福興段２１３地號</t>
  </si>
  <si>
    <t>【L2】謝慶高幹138Y4X#1,連接接戶線接頭燒損，已重新壓接妥。|到達現場時間2023/02/05 13:57</t>
  </si>
  <si>
    <t>G1918GB16</t>
  </si>
  <si>
    <t>0923245588</t>
  </si>
  <si>
    <t>2023/02/05 13:30:00</t>
  </si>
  <si>
    <t>彰化縣大城鄉新光段５６１地號</t>
  </si>
  <si>
    <t>四股高分40Y#2 接戶線斷已接妥|到達現場時間2023/02/05 13:55</t>
  </si>
  <si>
    <t>K0975DC87</t>
  </si>
  <si>
    <t>0937592700</t>
  </si>
  <si>
    <t>C0812501626</t>
  </si>
  <si>
    <t>彰化縣溪州鄉水尾村太平路３１６巷３６號前</t>
  </si>
  <si>
    <t>非公司線路|到達現場時間2023/02/05 13:50</t>
  </si>
  <si>
    <t>K3172BA28</t>
  </si>
  <si>
    <t>0923912369</t>
  </si>
  <si>
    <t>報修參考電號，交通號誌維修人員李先生稱引接紅綠燈號誌的電線斷了，目前人在現場等候，請人員先連絡，僅留手機。</t>
  </si>
  <si>
    <t>水尾村</t>
  </si>
  <si>
    <t>2023/02/05 13:18:00</t>
  </si>
  <si>
    <t>彰化縣二林鎮null李明松廣興段９０９地號</t>
  </si>
  <si>
    <t>劉永傑、王振宇、蔡孟賢</t>
  </si>
  <si>
    <t>溝頭高幹132Y15X#3Y#5 接戶線斷已接妥|到達現場時間2023/02/05 13:40</t>
  </si>
  <si>
    <t>K1679GE17</t>
  </si>
  <si>
    <t>0937537597</t>
  </si>
  <si>
    <t>2023/02/05 12:20:00</t>
  </si>
  <si>
    <t>彰化縣芳苑鄉溝仔墘段５６２地號</t>
  </si>
  <si>
    <t>芳興高幹108X#9 接戶點不良已重新壓接妥|到達現場時間2023/02/05 12:50</t>
  </si>
  <si>
    <t>K1396HA17</t>
  </si>
  <si>
    <t>0927338290</t>
  </si>
  <si>
    <t>C0812501624</t>
  </si>
  <si>
    <t>2023/02/05 11:48:00</t>
  </si>
  <si>
    <t>彰化縣竹塘鄉五庄村大湖路７６號附近農業道路上</t>
  </si>
  <si>
    <t>湖西高分22X#6 非本公司線路，該線路為中華電信所有，已現場請用戶打電話通知中華電信後續處理。|到達現場時間2023/02/05 12:15</t>
  </si>
  <si>
    <t>K2880AA57</t>
  </si>
  <si>
    <t>0933437627</t>
  </si>
  <si>
    <t>048974168</t>
  </si>
  <si>
    <t>【聯絡電話(二)：0933437627】電線垂下，擔心曳引機勾到，惠請協助查修，謝謝您。過去前請先電話聯繫</t>
  </si>
  <si>
    <t>C0812501623</t>
  </si>
  <si>
    <t>2023/02/05 11:44:00</t>
  </si>
  <si>
    <t>彰化縣線西鄉中華路５４８號</t>
  </si>
  <si>
    <t>【L2】中華高幹25Y1Y#2,連接接戶線接頭燒損，已重新壓接妥。|到達現場時間2023/02/05 11:59</t>
  </si>
  <si>
    <t>0933557239</t>
  </si>
  <si>
    <t>047581896</t>
  </si>
  <si>
    <t>報修電號僅供參考。480號處告知聽到爆響後無電，委請協助【聯絡電話(二)：0933557239】</t>
  </si>
  <si>
    <t>C0812501622</t>
  </si>
  <si>
    <t>2023/02/05 11:32:00</t>
  </si>
  <si>
    <t>彰化縣溪湖鎮湖東里彰水路四段５７６巷１０５弄１１號</t>
  </si>
  <si>
    <t>李厝高幹13X14X5Y#2 用戶已請合格電氣承裝業處理|到達現場時間2023/02/05 12:00</t>
  </si>
  <si>
    <t>G3304CE12</t>
  </si>
  <si>
    <t>0920352213</t>
  </si>
  <si>
    <t>0922352213</t>
  </si>
  <si>
    <t>(此為參考電號)彰水路四段５７６巷１０５弄１１號水電查為接戶線火花，用戶目前仍有電【聯絡電話(二)：0920352213】</t>
  </si>
  <si>
    <t>C0812501621</t>
  </si>
  <si>
    <t>2023/02/05 11:29:00</t>
  </si>
  <si>
    <t>彰化縣二林鎮東興里育英街１７０巷４２號</t>
  </si>
  <si>
    <t>劉永傑、王振宇、葉柏宏</t>
  </si>
  <si>
    <t>溝頭高幹14-1空X#3 該線路為路燈用接戶線（非本公司電線），已先剪斷隔離電源，並請用戶通知二林鎮公所後續處理。|到達現場時間2023/02/05 11:40</t>
  </si>
  <si>
    <t>K1987EC97</t>
  </si>
  <si>
    <t>0903112922</t>
  </si>
  <si>
    <t>2023/02/05 10:05:00</t>
  </si>
  <si>
    <t>南勢高幹8X3-1X#3</t>
  </si>
  <si>
    <t>短節電纜脫落重新固定妥。|到達現場時間2023/02/05 10:30</t>
  </si>
  <si>
    <t>2023/02/05 10:15:00</t>
  </si>
  <si>
    <t>彰化縣二林鎮二林段７０－３地號</t>
  </si>
  <si>
    <t>劉永傑、王振宇、</t>
  </si>
  <si>
    <t>北平高幹#62 接戶點斷，已重新壓接妥|到達現場時間2023/02/05 10:30</t>
  </si>
  <si>
    <t>K1893HC81</t>
  </si>
  <si>
    <t>0906459806</t>
  </si>
  <si>
    <t>2023/02/05 10:11:00</t>
  </si>
  <si>
    <t>彰化縣大城鄉和寮段５０５地號</t>
  </si>
  <si>
    <t>西城高幹20Y#4 紮線脫落已綁紮妥|到達現場時間2023/02/05 10:30</t>
  </si>
  <si>
    <t>K1280DE84</t>
  </si>
  <si>
    <t>(04)8941507</t>
  </si>
  <si>
    <t>0932517481</t>
  </si>
  <si>
    <t>2023/02/05 10:04:00</t>
  </si>
  <si>
    <t>彰化縣福興鄉秀安段１０７７－００００地號</t>
  </si>
  <si>
    <t>【L2】修平高幹44X#1,連接接戶線接頭燒損，已重新壓接妥。|到達現場時間2023/02/05 11:05</t>
  </si>
  <si>
    <t>G2616ED72</t>
  </si>
  <si>
    <t>0918936113</t>
  </si>
  <si>
    <t>2023/02/05 09:44:00</t>
  </si>
  <si>
    <t>全工八高分34</t>
  </si>
  <si>
    <t>電桿重置.|到達現場時間2023/02/05 09:57</t>
  </si>
  <si>
    <t>C0812501619</t>
  </si>
  <si>
    <t>2023/02/05 09:34:00</t>
  </si>
  <si>
    <t>經查為第四台纜線，非公司線路，已向用戶說明。|到達現場時間2023/02/05 10:17</t>
  </si>
  <si>
    <t>用戶稱本戶周圍的電線有斷落，僅留手機。</t>
  </si>
  <si>
    <t>2023/02/05 08:30:00</t>
  </si>
  <si>
    <t>彰化縣伸港鄉線工北一路２０號</t>
  </si>
  <si>
    <t>配合高供用戶廠區電氣保養，高壓電氣設備接頭點檢及操作。|到達現場時間2023/02/05 09:01</t>
  </si>
  <si>
    <t>G2944AC11</t>
  </si>
  <si>
    <t>0937245186</t>
  </si>
  <si>
    <t>0932311673</t>
  </si>
  <si>
    <t>C0812501618</t>
  </si>
  <si>
    <t>2023/02/05 09:27:00</t>
  </si>
  <si>
    <t>彰化縣福興鄉三元段６５７地號上方</t>
  </si>
  <si>
    <t>【N2】剪除妥，另報公所處理。|到達現場時間2023/02/05 09:45</t>
  </si>
  <si>
    <t>G3215GB75</t>
  </si>
  <si>
    <t>0933794315</t>
  </si>
  <si>
    <t>此電號上方有一路燈白天放亮。僅有手機</t>
  </si>
  <si>
    <t>2023/02/05 08:24:00</t>
  </si>
  <si>
    <t>彰化縣伸港鄉工西一路６２－１號</t>
  </si>
  <si>
    <t>配合高供用戶廠區電氣保養，高壓電氣設備接頭點檢及操作。|到達現場時間2023/02/05 09:00</t>
  </si>
  <si>
    <t>G3648EA16</t>
  </si>
  <si>
    <t>0928663767</t>
  </si>
  <si>
    <t>2023/02/05 09:18:00</t>
  </si>
  <si>
    <t>彰化縣福興鄉管嶼厝段粘厝小段８３６地號</t>
  </si>
  <si>
    <t>【L2】麥嶼厝高幹32X#27,連接接戶線接頭燒損，已重新壓接妥。|到達現場時間2023/02/05 09:56</t>
  </si>
  <si>
    <t>0939300106</t>
  </si>
  <si>
    <t>2023/02/05 09:15:00</t>
  </si>
  <si>
    <t>彰化縣埔心鄉仁和路９９巷９號</t>
  </si>
  <si>
    <t>莊欣穎、巫淂彥、</t>
  </si>
  <si>
    <t>二重高幹#68 高壓樹竹修剪與雜物清除(12M*3M)|到達現場時間2023/02/05 09:20</t>
  </si>
  <si>
    <t>0919192529</t>
  </si>
  <si>
    <t>2023/02/05 09:10:00</t>
  </si>
  <si>
    <t>彰化縣員林市萬年里明倫段１０１地號</t>
  </si>
  <si>
    <t>吳明聰、鍾奈哲、蔣議賢、郭華俊、林宏益、</t>
  </si>
  <si>
    <t>百果高幹44Y#5 陳舊TR吊換50KVA*2|到達現場時間2023/02/05 09:15</t>
  </si>
  <si>
    <t>K4697HE05</t>
  </si>
  <si>
    <t>2023/02/05 09:11:00</t>
  </si>
  <si>
    <t>彰化縣福興鄉管嶼厝粘厝小段５７５之４０地號</t>
  </si>
  <si>
    <t>【L2】連接接戶線接頭燒損，已重新壓接妥。|到達現場時間2023/02/05 09:30</t>
  </si>
  <si>
    <t>G2120CC31</t>
  </si>
  <si>
    <t>2023/02/05 08:54:00</t>
  </si>
  <si>
    <t>彰化縣大城鄉三林段８７５地號</t>
  </si>
  <si>
    <t>蕭家旺、陳冠勳、楊崇德、董新新</t>
  </si>
  <si>
    <t>西城高幹83Y#24 開關木橫擔不良已更換為輕鋼橫擔。熔絲鏈開關不良更換。|到達現場時間2023/02/05 09:04</t>
  </si>
  <si>
    <t>K1082BD17</t>
  </si>
  <si>
    <t>0937944712</t>
  </si>
  <si>
    <t>2023/02/05 08:47:00</t>
  </si>
  <si>
    <t>配合H14487工作單,山寮2高壓解跳線,及操作開關(棋盤1切開,青埔82投入)|到達現場時間2023/02/05 08:48</t>
  </si>
  <si>
    <t>C0812501614</t>
  </si>
  <si>
    <t>彰化縣鹿港鎮溝墘巷８７號之２４</t>
  </si>
  <si>
    <t>鎮平高幹#8,接頭閃洛現象點,已跟用戶說明並加強礙子清洗.|到達現場時間2023/02/05 08:42</t>
  </si>
  <si>
    <t>G3329CB87</t>
  </si>
  <si>
    <t>047719802</t>
  </si>
  <si>
    <t>從昨晚到現在都有火花，目前供電正常，僅留市話謝謝</t>
  </si>
  <si>
    <t>2023/02/05 08:26:00</t>
  </si>
  <si>
    <t>湳尾＃9</t>
  </si>
  <si>
    <t>1.變壓器用用橫擔不良更換。2.FC開關更換被覆式開關。3.拉線夾板裝設被覆罩＊2。4.避雷器＊2游休拆除。|到達現場時間2023/02/05 08:42</t>
  </si>
  <si>
    <t>C0812501613</t>
  </si>
  <si>
    <t>2023/02/05 08:21:00</t>
  </si>
  <si>
    <t>彰化縣大城鄉上山村外西巷５號</t>
  </si>
  <si>
    <t>上山高幹#34 電表底座燒損，由用戶自理，另報再封印。|到達現場時間2023/02/05 08:50</t>
  </si>
  <si>
    <t>目前多戶無電，僅留手機謝謝</t>
  </si>
  <si>
    <t>C0812501612</t>
  </si>
  <si>
    <t>2023/02/05 08:20:00</t>
  </si>
  <si>
    <t>彰化縣埤頭鄉振興段０４４６－００００地號</t>
  </si>
  <si>
    <t>斗六甲高分#63 電表底座燒損，由用戶自理，另報再封印。|到達現場時間2023/02/05 08:48</t>
  </si>
  <si>
    <t>K3180GC14</t>
  </si>
  <si>
    <t>0928668536</t>
  </si>
  <si>
    <t>用戶用三用電表量測後外電無進入，僅留手機</t>
  </si>
  <si>
    <t>陸嘉村</t>
  </si>
  <si>
    <t>C0812501611</t>
  </si>
  <si>
    <t>2023/02/05 07:23:00</t>
  </si>
  <si>
    <t>彰化縣大城鄉上豐段１０３９地號</t>
  </si>
  <si>
    <t>上寮高幹#68 變壓器(25 KVA)一次側熔絲(6A )熔斷，已更換送電妥。|到達現場時間2023/02/05 08:15</t>
  </si>
  <si>
    <t>K1183EA90</t>
  </si>
  <si>
    <t>0933562787</t>
  </si>
  <si>
    <t>不知鄰居是否有電，無備用電話。</t>
  </si>
  <si>
    <t>2023/02/05 06:00:00</t>
  </si>
  <si>
    <t>溪水#22X1</t>
  </si>
  <si>
    <t>王資斌、 曾阿加、 楊沛偉、葉俊佑、</t>
  </si>
  <si>
    <t>溪水#22X1，高壓防護線管游休拆除|到達現場時間2023/02/05 06:30</t>
  </si>
  <si>
    <t>2023/02/05 02:30:00</t>
  </si>
  <si>
    <t>大溪#1~51</t>
  </si>
  <si>
    <t>大溪#1~51，夜間防竊導線巡查|到達現場時間2023/02/05 02:45</t>
  </si>
  <si>
    <t>2023/02/05 06:09:00</t>
  </si>
  <si>
    <t>中山路、永樂街、民權路一帶</t>
  </si>
  <si>
    <t>林寬隆、黃裕宏</t>
  </si>
  <si>
    <t>1.中山路、永樂街、民權路一帶，路燈白放、遲熄，線路巡查。2.中山路二段421巷5號路燈白放斷電處理。|到達現場時間2023/02/05 06:30</t>
  </si>
  <si>
    <t>2023/02/05 06:45:00</t>
  </si>
  <si>
    <t>彰化縣大城鄉美豐段１０４７地號</t>
  </si>
  <si>
    <t>菇寮高幹47X#24變壓器( 25 KVA)一次側熔絲( 6 A )筒接觸不良，已更換送電妥。|到達現場時間2023/02/05 07:00</t>
  </si>
  <si>
    <t>K1184AE63</t>
  </si>
  <si>
    <t>048944887</t>
  </si>
  <si>
    <t>0919898293</t>
  </si>
  <si>
    <t>2023/02/05 05:46:00</t>
  </si>
  <si>
    <t>伸港鄉中山路254號前</t>
  </si>
  <si>
    <t>會同消防人員查看、為鹽塵害另安排承欖商礙子清洗。|到達現場時間2023/02/05 06:05</t>
  </si>
  <si>
    <t>2023/02/05 06:07:00</t>
  </si>
  <si>
    <t>南埔#17</t>
  </si>
  <si>
    <t>南埔#17高壓掩蔽及加裝架空故障指示器。(傑克 800A *3只)|到達現場時間2023/02/05 06:25</t>
  </si>
  <si>
    <t>2023/02/05 01:08:00</t>
  </si>
  <si>
    <t>福山高幹全線、大埔高幹(市巡服務區)</t>
  </si>
  <si>
    <t>許績輝、林寬隆、黃志芳、黃裕宏、徐敬威</t>
  </si>
  <si>
    <t>福山高幹全線(#1~#22含分歧)、大埔高幹(市巡服務區#1~#50含分歧)導線防止失竊，夜間線路巡視。|到達現場時間2023/02/05 01:30</t>
  </si>
  <si>
    <t>C0812501610</t>
  </si>
  <si>
    <t>彰化縣伸港鄉中山路２５４號１樓右邊</t>
  </si>
  <si>
    <t>已告知伸港分駐所值班員警、已會同消防人員查看、為鹽塵害另安排承欖商礙子清洗。|到達現場時間2023/02/05 06:12</t>
  </si>
  <si>
    <t>G3243GB87</t>
  </si>
  <si>
    <t>047982044</t>
  </si>
  <si>
    <t>張警員</t>
  </si>
  <si>
    <t>警員稱此處有電弧現象，要求派員查看狀況，伸線高幹22 G324/GB87，僅留派出所電話</t>
  </si>
  <si>
    <t>C0812501609</t>
  </si>
  <si>
    <t>2023/02/05 05:25:00</t>
  </si>
  <si>
    <t>彰化縣和美鎮工東三路８－２號前</t>
  </si>
  <si>
    <t>陳建助、何俊皇、陳程遠</t>
  </si>
  <si>
    <t>預力電桿12米被車輛撞斷、已安全處理妥並報案妥(全工八高分34)|到達現場時間2023/02/05 05:48</t>
  </si>
  <si>
    <t>G3744DE38</t>
  </si>
  <si>
    <t>047555584</t>
  </si>
  <si>
    <t>蔡警員</t>
  </si>
  <si>
    <t>塗厝派出所蔡警員通報，於和美鎮工東三路８－２號前有電桿被撞。</t>
  </si>
  <si>
    <t>W0806012544</t>
  </si>
  <si>
    <t>2023/02/05 05:08:00</t>
  </si>
  <si>
    <t>彰化縣芳苑鄉草漢北路２１號１－３樓</t>
  </si>
  <si>
    <t>用戶來電不用過去處理已有電。|到達現場時間2023/02/05 05:15</t>
  </si>
  <si>
    <t>0988291324</t>
  </si>
  <si>
    <t>2023/02/05 04:40:00</t>
  </si>
  <si>
    <t>伸港鄉東全路16號</t>
  </si>
  <si>
    <t>FC木橫擔鹽害洩漏燃燒更換(全興26Y2Y2)|到達現場時間2023/02/05 05:10</t>
  </si>
  <si>
    <t>W0806012543</t>
  </si>
  <si>
    <t>2023/02/05 03:57:00</t>
  </si>
  <si>
    <t>彰化縣伸港鄉自強路９９號</t>
  </si>
  <si>
    <t>G3342EC53</t>
  </si>
  <si>
    <t>周泓廷先生</t>
  </si>
  <si>
    <t>0983332290</t>
  </si>
  <si>
    <t>W0806012542</t>
  </si>
  <si>
    <t>2023/02/05 03:43:00</t>
  </si>
  <si>
    <t>彰化縣伸港鄉中正路４號１樓</t>
  </si>
  <si>
    <t>G3343EA32</t>
  </si>
  <si>
    <t>0937483022</t>
  </si>
  <si>
    <t>A0812003557</t>
  </si>
  <si>
    <t>2023/02/05 03:34:00</t>
  </si>
  <si>
    <t>彰化縣伸港鄉什泉街３２１號</t>
  </si>
  <si>
    <t>草港D/S9H29瞬跳:線路巡視發現、防鹽裝腳礙子不良更換聚合礙子、高壓跳線壓接(伸線7)|到達現場時間2023/02/05 04:04</t>
  </si>
  <si>
    <t>G3345CA85</t>
  </si>
  <si>
    <t>0958380848</t>
  </si>
  <si>
    <t>2023/02/05 01:28:00</t>
  </si>
  <si>
    <t>新樂高幹1~102號</t>
  </si>
  <si>
    <t>夜間巡視、夜間觀測</t>
  </si>
  <si>
    <t>黃佳偉、盧定瑋</t>
  </si>
  <si>
    <t>新樂高幹1~102號配電線路防竊巡視良好，礙子有洩漏電流情形需辦理清洗。|到達現場時間2023/02/05 01:50</t>
  </si>
  <si>
    <t>C0812501608</t>
  </si>
  <si>
    <t>2023/02/05 01:20:00</t>
  </si>
  <si>
    <t>彰化縣二林鎮柳子溝小段５１６地號前</t>
  </si>
  <si>
    <t>王紹民、游翊盛</t>
  </si>
  <si>
    <t>新樂高幹70X#20防鹽裝腳礙子有洩漏電流現象，已告知用戶儘速安排礙洗工作。另接戶線破皮短路產生火花，已重新包紮妥。|到達現場時間2023/02/05 01:40</t>
  </si>
  <si>
    <t>G2307DC80</t>
  </si>
  <si>
    <t>0919689689</t>
  </si>
  <si>
    <t>用戶通報於此用電地址前發生桿線火花。無備用電話。</t>
  </si>
  <si>
    <t>C0812501607</t>
  </si>
  <si>
    <t>2023/02/05 00:58:00</t>
  </si>
  <si>
    <t>彰化縣二林鎮北平里明德街１７１號前</t>
  </si>
  <si>
    <t>北環高幹#8防鹽裝腳礙子及熔絲鏈開關有洩漏電流現象，已告知用戶儘速安排礙洗工作。|到達現場時間2023/02/05 01:10</t>
  </si>
  <si>
    <t>K1889HC61</t>
  </si>
  <si>
    <t>048966677</t>
  </si>
  <si>
    <t>0985252173</t>
  </si>
  <si>
    <t>用戶通報於此地址前發生桿線火花，桿號：北高環幹8 K1889 HC56【聯絡電話(二)：(04)8966677】</t>
  </si>
  <si>
    <t>2023/02/05 00:40:00</t>
  </si>
  <si>
    <t>廖圳1—68、頂番1—49</t>
  </si>
  <si>
    <t>配電線路設備夜間巡查點檢。|到達現場時間2023/02/05 01:10</t>
  </si>
  <si>
    <t>C0812501606</t>
  </si>
  <si>
    <t>2023/02/05 00:39:00</t>
  </si>
  <si>
    <t>彰化縣和美鎮道周路５９２巷９號１樓</t>
  </si>
  <si>
    <t>鹿巡A班、鹿巡A班、</t>
  </si>
  <si>
    <t>高壓被覆線破皮膠膏帶包綁(霞田33Y8)|到達現場時間2023/02/05 01:10</t>
  </si>
  <si>
    <t>G3435EB23</t>
  </si>
  <si>
    <t>0982310115</t>
  </si>
  <si>
    <t>報修電號僅供參考，道周路５９２巷與和光路交叉口，桿上一直發出孳孳異聲且出現白色閃光，僅留手機謝謝</t>
  </si>
  <si>
    <t>C0812501605</t>
  </si>
  <si>
    <t>2023/02/05 00:00:00</t>
  </si>
  <si>
    <t>彰化縣線西鄉中華路４７７巷６０號１樓</t>
  </si>
  <si>
    <t>鹽塵害已告知用戶、另安排承欖商礙子清洗。|到達現場時間2023/02/05 00:20</t>
  </si>
  <si>
    <t>G2940ED74</t>
  </si>
  <si>
    <t>0988024033</t>
  </si>
  <si>
    <t>0934462373</t>
  </si>
  <si>
    <t>【聯絡電話(二)：0988024033】</t>
  </si>
  <si>
    <t>C0812501604</t>
  </si>
  <si>
    <t>2023/02/04 23:31:00</t>
  </si>
  <si>
    <t>彰化縣福興鄉振興巷２－３５號附近</t>
  </si>
  <si>
    <t>鹽塵害已告知用戶、另安排承欖商礙子清洗。|到達現場時間2023/02/04 23:56</t>
  </si>
  <si>
    <t>G2519FA8600</t>
  </si>
  <si>
    <t>0972063286</t>
  </si>
  <si>
    <t>參考電號，用戶不確定電桿位址，只稱看到附近電桿有火花，惠請協修</t>
  </si>
  <si>
    <t>C0812501603</t>
  </si>
  <si>
    <t>2023/02/04 23:24:00</t>
  </si>
  <si>
    <t>彰化縣線西鄉線西路４９號路燈桿１１６４０上電線出火花．</t>
  </si>
  <si>
    <t>鹽塵害已告知用戶、另安排承欖商礙子清洗。|到達現場時間2023/02/04 23:45</t>
  </si>
  <si>
    <t>G3041FC00</t>
  </si>
  <si>
    <t>0978959664</t>
  </si>
  <si>
    <t>參考電號.用戶稱線西路４９號附近路燈桿11640上電線出火花.手機0978959664.電話04-7580831</t>
  </si>
  <si>
    <t>C0812501602</t>
  </si>
  <si>
    <t>2023/02/04 23:14:00</t>
  </si>
  <si>
    <t>彰化縣芳苑鄉新寶村芳漢路新寶段１２６號</t>
  </si>
  <si>
    <t>芳漢高幹#38-1熔絲鏈開關有洩漏電流現象，已告知用戶儘速安排礙洗工作。|到達現場時間2023/02/04 23:35</t>
  </si>
  <si>
    <t>G1605BC39</t>
  </si>
  <si>
    <t>0975395242</t>
  </si>
  <si>
    <t>參考電號.用戶稱在新寶村芳漢路新寶段１２６號旁.電話04-8933783.手機0975395242.</t>
  </si>
  <si>
    <t>2023/02/04 20:10:00</t>
  </si>
  <si>
    <t>G4127 AD84-U</t>
  </si>
  <si>
    <t>許績輝、黃志芳、黃裕宏、徐敬威</t>
  </si>
  <si>
    <t>G4127 AD84-U配電室清潔(雜物清除)，配電設備點檢，及電纜故障指示器加強裝設。共新裝設3只(J12 280A*3只)|到達現場時間2023/02/04 20:30</t>
  </si>
  <si>
    <t>W0806012541</t>
  </si>
  <si>
    <t>2023/02/04 22:25:00</t>
  </si>
  <si>
    <t>彰化縣和美鎮和健路１９２巷２３號</t>
  </si>
  <si>
    <t>鹽塵害已告知用戶、另安排承欖商礙子清洗。|到達現場時間2023/02/04 22:45</t>
  </si>
  <si>
    <t>G3334HB45</t>
  </si>
  <si>
    <t>尤阿榮先生</t>
  </si>
  <si>
    <t>047554869</t>
  </si>
  <si>
    <t>晚上看變電器上出現火花 | 2023-02-04 22:28:07 參考電號,變壓器:火花冒煙,其他電力設施:異聲,道路狀況:通行正常,其他:無</t>
  </si>
  <si>
    <t>W0806012540</t>
  </si>
  <si>
    <t>2023/02/04 22:00:00</t>
  </si>
  <si>
    <t>彰化縣福興鄉麥厝街７０號之１</t>
  </si>
  <si>
    <t>低壓線破皮包(粘厝51左低2)|到達現場時間2023/02/04 22:25</t>
  </si>
  <si>
    <t>G2215HC19</t>
  </si>
  <si>
    <t>C0812501601</t>
  </si>
  <si>
    <t>2023/02/04 21:58:00</t>
  </si>
  <si>
    <t>彰化縣和美鎮嘉卿路二段４８３號附近</t>
  </si>
  <si>
    <t>鹽塵害已告知用戶、另安排承欖商礙子清洗。|到達現場時間2023/02/04 21:20</t>
  </si>
  <si>
    <t>G3539HB0447</t>
  </si>
  <si>
    <t>0921387134</t>
  </si>
  <si>
    <t>047568598</t>
  </si>
  <si>
    <t>參考電號，用戶稱４８３號附近電桿的陶瓷絕緣體上有在冒火花，且兩條線路交錯時也會有火花，懇請協處謝謝【聯絡電話(二)：0921387134】</t>
  </si>
  <si>
    <t>C0812501600</t>
  </si>
  <si>
    <t>2023/02/04 21:44:00</t>
  </si>
  <si>
    <t>彰化縣鹿港鎮鹿草路五段２８６巷２５弄３５號前方附近</t>
  </si>
  <si>
    <t>鹽塵害已告知用戶、另安排承欖商礙子清洗。|到達現場時間2023/02/04 22:00</t>
  </si>
  <si>
    <t>G3036BD04</t>
  </si>
  <si>
    <t>0972363370</t>
  </si>
  <si>
    <t>047712860</t>
  </si>
  <si>
    <t>參考電號，座標：G3036AD90，桿號：草犁高幹6之1Y4，用戶通報３５號前方附近有電桿在冒火花，懇請協處謝謝。【聯絡電話(二)：0972363370】</t>
  </si>
  <si>
    <t>2023/02/04 21:42:00</t>
  </si>
  <si>
    <t>彰化縣員林市山腳路８９號</t>
  </si>
  <si>
    <t>陳坤輝、 楊沛偉、</t>
  </si>
  <si>
    <t>鎮興高幹#31，中性線接頭劣化壓接處理|到達現場時間2023/02/04 21:55</t>
  </si>
  <si>
    <t>G4800DD38</t>
  </si>
  <si>
    <t>2023/02/04 21:20:00</t>
  </si>
  <si>
    <t>外中#29X2</t>
  </si>
  <si>
    <t>外中#29X2，路燈線接頭不良壓接處理|到達現場時間2023/02/04 21:39</t>
  </si>
  <si>
    <t>施村長</t>
  </si>
  <si>
    <t>2023/02/04 21:22:00</t>
  </si>
  <si>
    <t>漢中5</t>
  </si>
  <si>
    <t>雙抱橫擔押一邊脫落重置。|到達現場時間2023/02/04 21:36</t>
  </si>
  <si>
    <t>C0812501599</t>
  </si>
  <si>
    <t>2023/02/04 21:12:00</t>
  </si>
  <si>
    <t>彰化縣和美鎮福北路３６８巷８７號１樓</t>
  </si>
  <si>
    <t>鹽塵害已告知用戶、另安排承欖商礙子清洗。|到達現場時間2023/02/04 21:37</t>
  </si>
  <si>
    <t>G3738EE85</t>
  </si>
  <si>
    <t>0922425428</t>
  </si>
  <si>
    <t>0987536159</t>
  </si>
  <si>
    <t>【聯絡電話(二)：0922425428】04-7358233</t>
  </si>
  <si>
    <t>C0812501598</t>
  </si>
  <si>
    <t>2023/02/04 21:06:00</t>
  </si>
  <si>
    <t>彰化縣福興鄉福正路２１巷５號前方電桿</t>
  </si>
  <si>
    <t>鹽塵害已告知用戶、另安排承欖商礙子清洗。|到達現場時間2023/02/04 21:30</t>
  </si>
  <si>
    <t>G2420HC92</t>
  </si>
  <si>
    <t>047707120</t>
  </si>
  <si>
    <t>0972359120</t>
  </si>
  <si>
    <t>電號僅供參考，彰化縣福興鄉福正路２１巷5號前方，電桿上電桶有火花異聲，目前供電仍正常，擔心危險，【聯絡電話(二)：(04)7707120】</t>
  </si>
  <si>
    <t>C0812501597</t>
  </si>
  <si>
    <t>2023/02/04 20:51:00</t>
  </si>
  <si>
    <t>彰化縣員林市復興路２２８號桿號：溪湖分歧支線地０４字號</t>
  </si>
  <si>
    <t>現場勘查，係為中供輸電線路，桿號:溪湖分歧線輸電線路地044號，已向用戶解釋，並轉知中供後續處理|到達現場時間2023/02/04 21:00</t>
  </si>
  <si>
    <t>G4303BD11</t>
  </si>
  <si>
    <t>0917808002</t>
  </si>
  <si>
    <t>用戶提供桿號:溪湖分歧支線地04字號.手機0917808002.電話04-83已確認為水泥桿)</t>
  </si>
  <si>
    <t>C0812501596</t>
  </si>
  <si>
    <t>2023/02/04 20:50:00</t>
  </si>
  <si>
    <t>彰化縣芳苑鄉二溪路草二段３０３號</t>
  </si>
  <si>
    <t>趙甲高幹#10雙終端6吋懸垂礙子有洩漏電流現象，已告知用戶儘速安排礙洗工作。|到達現場時間2023/02/04 21:00</t>
  </si>
  <si>
    <t>G2000CE80</t>
  </si>
  <si>
    <t>0988376171</t>
  </si>
  <si>
    <t>李太太(住戶)</t>
  </si>
  <si>
    <t>048861250</t>
  </si>
  <si>
    <t>李太太(住戶)通報此地點桿上火花，未停電，煩請協處【聯絡電話(二)：0988376171】</t>
  </si>
  <si>
    <t>C0812501595</t>
  </si>
  <si>
    <t>2023/02/04 20:48:00</t>
  </si>
  <si>
    <t>彰化縣伸港鄉溪底段１７３－１８３地號</t>
  </si>
  <si>
    <t>接戶點接頭壓接包(湖內36)|到達現場時間2023/02/04 21:15</t>
  </si>
  <si>
    <t>G3547BE98</t>
  </si>
  <si>
    <t>0932966027</t>
  </si>
  <si>
    <t>用戶稱看到電桿上有火花後無電，惠請協修</t>
  </si>
  <si>
    <t>C0812501594</t>
  </si>
  <si>
    <t>2023/02/04 20:44:00</t>
  </si>
  <si>
    <t>彰化縣福興鄉萬豐巷２號之６５前</t>
  </si>
  <si>
    <t>【N1】經查現場供電正常。|到達現場時間2023/02/04 21:05</t>
  </si>
  <si>
    <t>G3412ED58</t>
  </si>
  <si>
    <t>0912278873</t>
  </si>
  <si>
    <t>參考電號.用戶稱大約在2之65號前.僅留手機0912278873</t>
  </si>
  <si>
    <t>C0812501593</t>
  </si>
  <si>
    <t>2023/02/04 20:28:00</t>
  </si>
  <si>
    <t>彰化縣鹿港鎮草中巷桿號：草港高幹７３Ｙ１座標Ｇ２９３４ＨＤ２７</t>
  </si>
  <si>
    <t>為鹽塵害已告知用戶、另安排承攬商礙子清洗。|到達現場時間2023/02/04 20:45</t>
  </si>
  <si>
    <t>G2934GD78</t>
  </si>
  <si>
    <t>0932799695</t>
  </si>
  <si>
    <t>參考電號.用戶提供桿號:草港高幹73Y1座標 G2934HD27.用戶手機0932799695.電話04-7717072</t>
  </si>
  <si>
    <t>C0812501592</t>
  </si>
  <si>
    <t>2023/02/04 20:22:00</t>
  </si>
  <si>
    <t>彰化縣芳苑鄉芳苑村芳漢路芳二段１７９號</t>
  </si>
  <si>
    <t>永興高幹10X#1, 用戶轉供至普天宮牌樓照明之電源線短路產生火花，已先行將該電源隔離，並告知洪村長聯絡相關單位派員妥善處理。|到達現場時間2023/02/04 20:40</t>
  </si>
  <si>
    <t>村長洪先生</t>
  </si>
  <si>
    <t>當地村長洪先生手機0935322028代為通報.通報人手機0931566385.</t>
  </si>
  <si>
    <t>2023/02/04 19:52:00</t>
  </si>
  <si>
    <t>彰化縣芳苑鄉芳街段６６０地號</t>
  </si>
  <si>
    <t>芳街高幹27空Z15Y10Y#4高壓被覆線垂落，發現高壓被覆線腐蝕不良，高壓分歧開關停電後，重新剪除更換壓接弛調送電妥。|到達現場時間2023/02/04 20:10</t>
  </si>
  <si>
    <t>0930909740</t>
  </si>
  <si>
    <t>2023/02/04 19:46:00</t>
  </si>
  <si>
    <t>彰化縣芳苑鄉寮湖路１７號</t>
  </si>
  <si>
    <t>磚瑤高幹9X8Y#2熔絲鏈開關及短節電纜有洩漏電流現象，已告知用戶儘速安排礙洗工作。|到達現場時間2023/02/04 20:00</t>
  </si>
  <si>
    <t>K1899BB24</t>
  </si>
  <si>
    <t>0912492616</t>
  </si>
  <si>
    <t>W0806012539</t>
  </si>
  <si>
    <t>2023/02/04 19:11:00</t>
  </si>
  <si>
    <t>彰化縣彰化市國聖路１７５巷１２１弄７８號１樓</t>
  </si>
  <si>
    <t>李政易、廖崇佑、葉宗儒</t>
  </si>
  <si>
    <t>本件同11202000358件，併同處理。|到達現場時間2023/02/04 19:15</t>
  </si>
  <si>
    <t>G4433BD21</t>
  </si>
  <si>
    <t>連晟寶號</t>
  </si>
  <si>
    <t>0921020609</t>
  </si>
  <si>
    <t>三相220少一相,設備是否有損壞，因目前機器還無法開啟，故無法查驗</t>
  </si>
  <si>
    <t>國聖里</t>
  </si>
  <si>
    <t>C0812501591</t>
  </si>
  <si>
    <t>2023/02/04 19:12:00</t>
  </si>
  <si>
    <t>彰化縣鹿港鎮頂草路四段２３３巷３１６號斜對面</t>
  </si>
  <si>
    <t>鹽害閃絡現象，已向用戶說明|到達現場時間2023/02/04 19:20</t>
  </si>
  <si>
    <t>G3032CB78</t>
  </si>
  <si>
    <t>0937574088</t>
  </si>
  <si>
    <t>047710221</t>
  </si>
  <si>
    <t>參考電號，用戶通報此地址斜對面有電桿在冒火花，擔心危險，暫不影響供電，請協處謝謝【聯絡電話(二)：0937574088】</t>
  </si>
  <si>
    <t>2023/02/04 10:50:00</t>
  </si>
  <si>
    <t>漢寶高幹155Y9X3</t>
  </si>
  <si>
    <t>TR吊換|到達現場時間2023/02/04 10:50</t>
  </si>
  <si>
    <t>C0812501590</t>
  </si>
  <si>
    <t>2023/02/04 18:52:00</t>
  </si>
  <si>
    <t>彰化縣芳苑鄉建平村新興巷４６號附近</t>
  </si>
  <si>
    <t>呂漢堂、林楷諺、魏民羽</t>
  </si>
  <si>
    <t>建平高幹55Y#5，接戶橫木脫落，己暫固定處理，因承包商施工後，接戶點脫落，己聯絡檢驗員協調處理。|到達現場時間2023/02/04 19:15</t>
  </si>
  <si>
    <t>G2204EA03</t>
  </si>
  <si>
    <t>0933562312</t>
  </si>
  <si>
    <t>048863087</t>
  </si>
  <si>
    <t>參考電號，用戶今天附近有施工工程，後發現住家旁附近線路垂在半空中，會影響用路人權益車子碰的到，暫不影響供電，請協處謝謝。【聯絡電話(二)：0933562312】</t>
  </si>
  <si>
    <t>W0806012538</t>
  </si>
  <si>
    <t>2023/02/04 18:51:00</t>
  </si>
  <si>
    <t>彰化縣彰化市無高速公路國道３號１９８公里１８２公尺處南下側</t>
  </si>
  <si>
    <t>G4433BD19</t>
  </si>
  <si>
    <t>鄭明輝先生</t>
  </si>
  <si>
    <t>0936299991</t>
  </si>
  <si>
    <t>欠相</t>
  </si>
  <si>
    <t>C0812501589</t>
  </si>
  <si>
    <t>彰化縣彰化市國聖路１７５巷１２１弄７０之８號１樓</t>
  </si>
  <si>
    <t>國聖井#22Y1高壓分歧熔絲鏈開關一具不良，已更換送電妥。市巡A班葉宗儒、李政易、廖崇佑等3員參與事故搶修，延遲至20時50分始下班。|到達現場時間2023/02/04 19:15</t>
  </si>
  <si>
    <t>G4433BB37</t>
  </si>
  <si>
    <t>0937286346</t>
  </si>
  <si>
    <t>047383619</t>
  </si>
  <si>
    <t>用戶稱剛剛家中電燈閃爍，後面量測發現220V只來2線，請協助 【聯絡電話(二)：0937286346】</t>
  </si>
  <si>
    <t>C0812501588</t>
  </si>
  <si>
    <t>2023/02/04 18:46:00</t>
  </si>
  <si>
    <t>鹽害閃絡現象，已向用戶說明|到達現場時間2023/02/04 18:50</t>
  </si>
  <si>
    <t>卓小姐</t>
  </si>
  <si>
    <t>僅留手機0921783062.</t>
  </si>
  <si>
    <t>C0812501587</t>
  </si>
  <si>
    <t>2023/02/04 18:39:00</t>
  </si>
  <si>
    <t>彰化縣永靖鄉圳腳巷３３號</t>
  </si>
  <si>
    <t>高壓接頭電暈閃絡接頭處理|到達現場時間2023/02/04 18:50</t>
  </si>
  <si>
    <t>0935352265</t>
  </si>
  <si>
    <t>黃先生(住戶)</t>
  </si>
  <si>
    <t>048233666</t>
  </si>
  <si>
    <t>參考電號，黃先生(住戶)通報此地點桿號:海南高分12Y1 K3991EC16桿上有火花異音， 未停電，煩請協處【聯絡電話(二)：0935352265】(04)8233666</t>
  </si>
  <si>
    <t>C0812501586</t>
  </si>
  <si>
    <t>2023/02/04 18:31:00</t>
  </si>
  <si>
    <t>彰化縣竹塘鄉面前厝段１４－３地號</t>
  </si>
  <si>
    <t>民靖高幹23X#3，太陽光電戶自備開關不良，已告知用戶，|到達現場時間2023/02/04 18:50</t>
  </si>
  <si>
    <t>K2583DD2351</t>
  </si>
  <si>
    <t>0933971436</t>
  </si>
  <si>
    <t>手機0926513377.0933971436</t>
  </si>
  <si>
    <t>C0812501585</t>
  </si>
  <si>
    <t>2023/02/04 18:11:00</t>
  </si>
  <si>
    <t>彰化縣福興鄉廈粘村管厝街３３－２２號住家門口旁邊</t>
  </si>
  <si>
    <t>鹽害閃絡現象，已向用戶說明|到達現場時間2023/02/04 18:20</t>
  </si>
  <si>
    <t>G2417GB5096</t>
  </si>
  <si>
    <t>0911065850</t>
  </si>
  <si>
    <t>047701405</t>
  </si>
  <si>
    <t>參考電號，用戶稱管厝街３３－２2號住家門口旁邊兩支電桿都有閃火花，且有滋滋滋的異聲，暫不影響供電，懇請協處謝謝【聯絡電話(二)：0911065850】</t>
  </si>
  <si>
    <t>C0812501584</t>
  </si>
  <si>
    <t>2023/02/04 18:06:00</t>
  </si>
  <si>
    <t>彰化縣鹿港鎮廖厝巷１７５號１樓</t>
  </si>
  <si>
    <t>G3129FB1237</t>
  </si>
  <si>
    <t>0921719223</t>
  </si>
  <si>
    <t>047713006</t>
  </si>
  <si>
    <t>大門出去馬路旁電桿電桶冒火花且有啪啪聲音，辦公室用電正常，請協助【聯絡電話(二)：0921719223】</t>
  </si>
  <si>
    <t>C0812501583</t>
  </si>
  <si>
    <t>彰化縣線西鄉中車路４９７號</t>
  </si>
  <si>
    <t>為鹽塵害已告知用戶、另安排承攬商礙子清洗。|到達現場時間2023/02/04 20:31</t>
  </si>
  <si>
    <t>047586220</t>
  </si>
  <si>
    <t>通報電線有出火花，聞到焦味，現場尚有電【聯絡電話(二)：(04)7586220】</t>
  </si>
  <si>
    <t>C0812501582</t>
  </si>
  <si>
    <t>2023/02/04 17:53:00</t>
  </si>
  <si>
    <t>彰化縣福興鄉秀厝村福三路三段（秀厝高幹６號Ｇ２６１７ＡＣ９７）</t>
  </si>
  <si>
    <t>接頭壓接(秀厝6)|到達現場時間2023/02/04 18:20</t>
  </si>
  <si>
    <t>G2617AC97</t>
  </si>
  <si>
    <t>0932680110</t>
  </si>
  <si>
    <t>047707207</t>
  </si>
  <si>
    <t>*參考電號*稱家中電燈嚴重閃爍 連同外面路燈也會閃 提供秀厝高幹6號 G2617AC97【聯絡電話(二)：0932680110】</t>
  </si>
  <si>
    <t>C0812501581</t>
  </si>
  <si>
    <t>2023/02/04 20:08:00</t>
  </si>
  <si>
    <t>彰化縣福興鄉福興路６１－３號的門口對面</t>
  </si>
  <si>
    <t>路燈引下線短路剪除(公園17-2X6)|到達現場時間2023/02/04 18:12</t>
  </si>
  <si>
    <t>G2622CA87</t>
  </si>
  <si>
    <t>0919997079</t>
  </si>
  <si>
    <t>通報門口對面有一桿線設備冒火花，現已無火花，現場有電，惠請卓處【聯絡電話(二)：0919997079】</t>
  </si>
  <si>
    <t>W0806012536</t>
  </si>
  <si>
    <t>2023/02/04 17:47:00</t>
  </si>
  <si>
    <t>彰化縣伸港鄉彰新路七段４６４巷２０５號１Ｆ</t>
  </si>
  <si>
    <t>鹽害閃絡現象，已向用戶說明|到達現場時間2023/02/04 18:10</t>
  </si>
  <si>
    <t>G3547BB87</t>
  </si>
  <si>
    <t>0928920450</t>
  </si>
  <si>
    <t>門口電線桿最上方裝置有短路聲響，但沒看到火花產生 | 2023-02-04 17:50:45 參考電號,其他電力設施:異聲,其他:電線桿上方有短路聲音，一直吱吱作響，但沒看到火花
 電桿編號：湖內
                     高幹
                       43
                    G3547
                     BB86</t>
  </si>
  <si>
    <t>W0806012537</t>
  </si>
  <si>
    <t>2023/02/04 17:38:00</t>
  </si>
  <si>
    <t>彰化縣芳苑鄉芳埤段１０００地號</t>
  </si>
  <si>
    <t>顏銘宏、施仁傑、劉記瑜</t>
  </si>
  <si>
    <t>芳興高幹81Y#10，低壓接頭不良 ，接頭己重新壓接處理。|到達現場時間2023/02/04 17:55</t>
  </si>
  <si>
    <t>K1495HA29</t>
  </si>
  <si>
    <t>2023/02/04 17:20:00</t>
  </si>
  <si>
    <t>彰化縣彰化市崙美路399-20號</t>
  </si>
  <si>
    <t>電號0808098093用戶屋內部分燒損、配合消防救災、由屋外表後開關切開斷電、公司設備無損害。|到達現場時間2023/02/04 17:40</t>
  </si>
  <si>
    <t>2023/02/04 18:40:00</t>
  </si>
  <si>
    <t>彰化縣芳苑鄉上林路路上段２７８巷６６弄６號１樓</t>
  </si>
  <si>
    <t>高銀昆、李冠民、廖錦祥</t>
  </si>
  <si>
    <t>路上高幹#66，低壓線路接頭不良接頭己重新壓接處理。|到達現場時間2023/02/04 18:51</t>
  </si>
  <si>
    <t>K1587AA73</t>
  </si>
  <si>
    <t>0918963056</t>
  </si>
  <si>
    <t>2023/02/04 17:28:00</t>
  </si>
  <si>
    <t>彰化縣福興鄉秀厝村秀厝二街３號</t>
  </si>
  <si>
    <t>秀厝高分20Y1-1，接頭點檢|到達現場時間2023/02/04 17:50</t>
  </si>
  <si>
    <t>G2517GA60</t>
  </si>
  <si>
    <t>C0812501580</t>
  </si>
  <si>
    <t>2023/02/04 17:24:00</t>
  </si>
  <si>
    <t>彰化縣彰化市阿夷段柴坑子小段６８８地號</t>
  </si>
  <si>
    <t>【C9】欠費戶，先行復電妥。|到達現場時間2023/02/04 18:00</t>
  </si>
  <si>
    <t>G4532AA2848</t>
  </si>
  <si>
    <t>0937482615</t>
  </si>
  <si>
    <t>依配電處配字第1088085179號受理欠費復電；電表未拆、 用電種別：16、用途：B21、電表型式及相別：RU/F、用戶已臨櫃繳1期電費，系統已入帳、用戶同意在現場等候人員復電，若有問題請再電聯用戶謝謝(僅留手機)</t>
  </si>
  <si>
    <t>2023/02/04 17:16:00</t>
  </si>
  <si>
    <t>彰化縣福興鄉元興段０５６７－００００地號</t>
  </si>
  <si>
    <t>秀厝高分34X1，FC開關接續不良火花重置|到達現場時間2023/02/04 17:40</t>
  </si>
  <si>
    <t>G2516BA61</t>
  </si>
  <si>
    <t>0937552839</t>
  </si>
  <si>
    <t>C0812501579</t>
  </si>
  <si>
    <t>2023/02/04 20:19:00</t>
  </si>
  <si>
    <t>彰化縣埔鹽鄉永新路二段３０７號平房</t>
  </si>
  <si>
    <t>高壓被覆線破皮膠膏帶包綁(大新32Y3)|到達現場時間2023/02/04 20:51</t>
  </si>
  <si>
    <t>G2711BB07</t>
  </si>
  <si>
    <t>0956016738</t>
  </si>
  <si>
    <t>參考電號/用戶提供桿號:大新高幹32Y3 G2710 GA61/僅手機</t>
  </si>
  <si>
    <t>C0812501577</t>
  </si>
  <si>
    <t>2023/02/04 16:23:00</t>
  </si>
  <si>
    <t>彰化縣芳苑鄉路興段４地號</t>
  </si>
  <si>
    <t>上山高幹#8-1，用戶自備開關不良，已告知用戶，請合格電氣承裝業改善。|到達現場時間2023/02/04 16:40</t>
  </si>
  <si>
    <t>K1485CA02</t>
  </si>
  <si>
    <t>0910225821</t>
  </si>
  <si>
    <t>太陽能業者/簡先生</t>
  </si>
  <si>
    <t>桿號桿號上山高幹9、座標K1484CC32；熔絲鏈開關斷落(光電電號為08644409892 )</t>
  </si>
  <si>
    <t>C0812501576</t>
  </si>
  <si>
    <t>2023/02/04 16:14:00</t>
  </si>
  <si>
    <t>彰化縣大城鄉豐美村輝耀路１０－２號１樓</t>
  </si>
  <si>
    <t>K1084HE86</t>
  </si>
  <si>
    <t>0928640828</t>
  </si>
  <si>
    <t>048945095</t>
  </si>
  <si>
    <t>用戶稱不知道總開關位置，但應是因為風大導致停電【聯絡電話(二)：0928640828】</t>
  </si>
  <si>
    <t>2023/02/04 16:10:00</t>
  </si>
  <si>
    <t>永樂122X5-1</t>
  </si>
  <si>
    <t>樹竹修剪及接頭點檢|到達現場時間2023/02/04 16:10</t>
  </si>
  <si>
    <t>2023/02/04 16:01:00</t>
  </si>
  <si>
    <t>彰化縣大城鄉三塊厝段１－１３號</t>
  </si>
  <si>
    <t>菇寮高幹47X20Y#2，熔絲熔斷，己更換並送電妥。|到達現場時間2023/02/04 16:05</t>
  </si>
  <si>
    <t>C0812501572</t>
  </si>
  <si>
    <t>2023/02/04 15:53:00</t>
  </si>
  <si>
    <t>彰化縣溪湖鎮大溪路一段７４７巷１６號附近（桿號：大溪幹４８Ｙ４－ＥＸ３Ｇ３４０３ＧＡ０４</t>
  </si>
  <si>
    <t>陳宏誠、譚劭丞、劉瑞源、溫祐誠、</t>
  </si>
  <si>
    <t>大溪高幹48Y4-1X#3  桿上高壓FC 塑膠袋清除|到達現場時間2023/02/04 16:25</t>
  </si>
  <si>
    <t>G3403AC97</t>
  </si>
  <si>
    <t>0920589937</t>
  </si>
  <si>
    <t>黃小姐(員工)</t>
  </si>
  <si>
    <t>048856966</t>
  </si>
  <si>
    <t>參考電號，黃小姐(員工)通報此地點桿號:大溪幹48Y4-EX3 G3403GA04桿上有塑膠袋，未停電，煩請協處【聯絡電話(二)：0920589937】(04)8856966</t>
  </si>
  <si>
    <t>2023/02/04 15:46:00</t>
  </si>
  <si>
    <t>彰化縣埔鹽鄉浸水段４０９號</t>
  </si>
  <si>
    <t>張貼反光貼紙</t>
  </si>
  <si>
    <t>浸水高幹94X#1、 浸水高幹94X#2、浸水高幹#94 等3處 張貼反光貼紙|到達現場時間2023/02/04 16:55</t>
  </si>
  <si>
    <t>G2805DD02</t>
  </si>
  <si>
    <t>G2805CC47浸水高幹94X#1、G2805CD70浸水高幹94X#2、G2805CC24浸水高幹#94</t>
  </si>
  <si>
    <t>2023/02/04 15:21:00</t>
  </si>
  <si>
    <t>彰化縣大城鄉豐美村人和巷１８號</t>
  </si>
  <si>
    <t>豐美高幹#12，熔絲鏈開關不良活電更換2具|到達現場時間2023/02/04 15:31</t>
  </si>
  <si>
    <t>K1083FB85</t>
  </si>
  <si>
    <t>0938751759</t>
  </si>
  <si>
    <t>C0812501570</t>
  </si>
  <si>
    <t>2023/02/04 15:00:00</t>
  </si>
  <si>
    <t>彰化縣埔鹽鄉成功段９０地號</t>
  </si>
  <si>
    <t>番社高幹37X#11低2左低1  低壓線斷落接續復舊完成|到達現場時間2023/02/04 16:10</t>
  </si>
  <si>
    <t>G3013EB14</t>
  </si>
  <si>
    <t>0931482859</t>
  </si>
  <si>
    <t>用戶告知農機經過勾到線路，委請協助，僅手機</t>
  </si>
  <si>
    <t>2023/02/04 14:56:00</t>
  </si>
  <si>
    <t>K1790EC58 埤北16X4</t>
  </si>
  <si>
    <t>埤北高幹16X#4，現場為中華電信電纜線路，己通知中華電信前往處理。|到達現場時間2023/02/04 14:58</t>
  </si>
  <si>
    <t>0907710607</t>
  </si>
  <si>
    <t>2023/02/04 14:25:00</t>
  </si>
  <si>
    <t>彰化縣彰化市渡船頭小段２７地號</t>
  </si>
  <si>
    <t>抽水機欠相</t>
  </si>
  <si>
    <t>1.三村＃31低1樹竹修剪(6X4)  2.接戶線2C8mm更換8M。|到達現場時間2023/02/04 15:00</t>
  </si>
  <si>
    <t>G4631FE93</t>
  </si>
  <si>
    <t>2023/02/04 14:27:00</t>
  </si>
  <si>
    <t>下犁高幹17X1X3</t>
  </si>
  <si>
    <t>TR吊換|到達現場時間2023/02/04 14:27</t>
  </si>
  <si>
    <t>2023/02/04 14:22:00</t>
  </si>
  <si>
    <t>彰化縣福興鄉文昌段４０５號</t>
  </si>
  <si>
    <t>新樂高幹237X25，接戶線弛調及壓接|到達現場時間2023/02/04 14:45</t>
  </si>
  <si>
    <t>G2510AE70</t>
  </si>
  <si>
    <t>0921658863</t>
  </si>
  <si>
    <t>2023/02/04 14:19:00</t>
  </si>
  <si>
    <t>葉宗儒、李政易、廖崇佑</t>
  </si>
  <si>
    <t>1.泰和＃3－1架空故障指示器裝設3只   2.阿夷＃4－1接戶線架設、連接管路配置。|到達現場時間2023/02/04 14:45</t>
  </si>
  <si>
    <t>2023/02/04 14:12:00</t>
  </si>
  <si>
    <t>彰化縣芳苑鄉芳平段６８地號</t>
  </si>
  <si>
    <t>路上高幹55X6空X#9，中性線接頭不良，接頭己重新壓接處理。|到達現場時間2023/02/04 14:31</t>
  </si>
  <si>
    <t>K1586HC50</t>
  </si>
  <si>
    <t>0933446071</t>
  </si>
  <si>
    <t>2023/02/04 14:02:00</t>
  </si>
  <si>
    <t>彰化縣線西鄉建興段１２３０地號</t>
  </si>
  <si>
    <t>下港高幹54X6，接頭點檢及壓接|到達現場時間2023/02/04 14:20</t>
  </si>
  <si>
    <t>G3037FD10</t>
  </si>
  <si>
    <t>(04)7584398</t>
  </si>
  <si>
    <t>0916839136</t>
  </si>
  <si>
    <t>C0812501566</t>
  </si>
  <si>
    <t>2023/02/04 13:59:00</t>
  </si>
  <si>
    <t>彰化縣溪湖鎮西安段７４０號（備註桿號）</t>
  </si>
  <si>
    <t>草埔高分#7  接戶線斷落接續復舊完成。|到達現場時間2023/02/04 15:00</t>
  </si>
  <si>
    <t>K3296GC18</t>
  </si>
  <si>
    <t>0912506028</t>
  </si>
  <si>
    <t>桿號：草埔高分7，座標：K3296GC18</t>
  </si>
  <si>
    <t>2023/02/04 13:52:00</t>
  </si>
  <si>
    <t>彰化縣埔心鄉中正路二段８０號</t>
  </si>
  <si>
    <t>陳振明、黃耀田、楊英智、</t>
  </si>
  <si>
    <t>K3899HC11  電力熔絲125E X3熔斷更換|到達現場時間2023/02/04 15:00</t>
  </si>
  <si>
    <t>K3899HC11</t>
  </si>
  <si>
    <t>0919184707</t>
  </si>
  <si>
    <t>陽明電機 詹先生</t>
  </si>
  <si>
    <t>電力熔絲125E熔斷</t>
  </si>
  <si>
    <t>2023/02/04 13:39:00</t>
  </si>
  <si>
    <t>K1792FB56 埤北高幹35</t>
  </si>
  <si>
    <t>埤北高幹#35，接地電阻量測。|到達現場時間2023/02/04 14:30</t>
  </si>
  <si>
    <t>C0812501564</t>
  </si>
  <si>
    <t>2023/02/04 13:38:00</t>
  </si>
  <si>
    <t>彰化縣員林市三多七街停車場旁</t>
  </si>
  <si>
    <t>G4404FE27  亭置式變壓器熔絲熔斷已更換送電妥|到達現場時間2023/02/04 13:50</t>
  </si>
  <si>
    <t>G4404FE27</t>
  </si>
  <si>
    <t>量測不到電，(04)8328044、【聯絡電話(二)：0933786309】</t>
  </si>
  <si>
    <t>2023/02/04 12:55:00</t>
  </si>
  <si>
    <t>彰化縣和美鎮嘉寶里福北路４９０巷９２號１樓</t>
  </si>
  <si>
    <t>非公司線路垂下|到達現場時間2023/02/04 13:10</t>
  </si>
  <si>
    <t>G3839AB25</t>
  </si>
  <si>
    <t>0912050478</t>
  </si>
  <si>
    <t>0963800211</t>
  </si>
  <si>
    <t>2023/02/04 11:49:00</t>
  </si>
  <si>
    <t>彰化縣員林市三橋段１９０７地號</t>
  </si>
  <si>
    <t>停電施工案件 L16487|到達現場時間2023/02/04 12:05</t>
  </si>
  <si>
    <t>G4402DD70</t>
  </si>
  <si>
    <t>仁美里</t>
  </si>
  <si>
    <t>彰化縣鹿港鎮環工二路７２號１－４樓</t>
  </si>
  <si>
    <t>配合停電</t>
  </si>
  <si>
    <t>配合用戶停電保養，開關操作|到達現場時間2023/02/04 12:00</t>
  </si>
  <si>
    <t>G2025HA95</t>
  </si>
  <si>
    <t>0923190426</t>
  </si>
  <si>
    <t>2023/02/04 11:21:00</t>
  </si>
  <si>
    <t>彰化縣大城鄉東港村三林路２５號</t>
  </si>
  <si>
    <t>電線斷落</t>
  </si>
  <si>
    <t>呂漢堂、林楷諺、魏民羽、</t>
  </si>
  <si>
    <t>東港高幹73X#9，路燈接戶線斷落，接戶線重新弛調及接頭壓接處理。|到達現場時間2023/02/04 11:45</t>
  </si>
  <si>
    <t>K0880FA28</t>
  </si>
  <si>
    <t>2023/02/04 11:17:00</t>
  </si>
  <si>
    <t>彰化縣埤頭鄉振興段１９１號</t>
  </si>
  <si>
    <t>斗六甲高分76X8Y#3，接頭不良改接處理。|到達現場時間2023/02/04 11:30</t>
  </si>
  <si>
    <t>K3181FD70</t>
  </si>
  <si>
    <t>0932584708</t>
  </si>
  <si>
    <t>C0812501552</t>
  </si>
  <si>
    <t>2023/02/04 10:59:00</t>
  </si>
  <si>
    <t>彰化縣二林鎮萬興段１００－４３６號</t>
  </si>
  <si>
    <t>胡厝高幹150Y7X#13，電表底座燒損，由用戶自理，另報再封印。|到達現場時間2023/02/04 11:10</t>
  </si>
  <si>
    <t>K2597HD56</t>
  </si>
  <si>
    <t>048682745</t>
  </si>
  <si>
    <t>0923267911</t>
  </si>
  <si>
    <t>此為農田，已請用戶扳動總開關後仍無電，隔壁戶有電。【聯絡電話(二)：(04)8682745】</t>
  </si>
  <si>
    <t>2023/02/04 10:46:00</t>
  </si>
  <si>
    <t>中寮86-1</t>
  </si>
  <si>
    <t>故障指示器裝設|到達現場時間2023/02/04 10:46</t>
  </si>
  <si>
    <t>W0806012535</t>
  </si>
  <si>
    <t>2023/02/04 10:36:00</t>
  </si>
  <si>
    <t>彰化縣竹塘鄉面前厝段４０９－４地號</t>
  </si>
  <si>
    <t>竹西高分27Y#17，接戶線弛調處理及樹木修剪。|到達現場時間2023/02/04 10:45</t>
  </si>
  <si>
    <t>K2481AD29</t>
  </si>
  <si>
    <t>0966669627</t>
  </si>
  <si>
    <t>2023/02/04 10:20:00</t>
  </si>
  <si>
    <t>K2690AC44 東勢高分9Y#6</t>
  </si>
  <si>
    <t>桿上接頭螺絲鬆落</t>
  </si>
  <si>
    <t>東勢高分9Y#6，低壓線鬆脫，己重新綁紮固定。|到達現場時間2023/02/04 10:28</t>
  </si>
  <si>
    <t>0900783257</t>
  </si>
  <si>
    <t>2023/02/04 10:13:00</t>
  </si>
  <si>
    <t>新芳高幹#16，中性線接頭不良，接頭己重新壓接處理|到達現場時間2023/02/04 10:25</t>
  </si>
  <si>
    <t>2023/02/04 10:08:00</t>
  </si>
  <si>
    <t>草漢105X3</t>
  </si>
  <si>
    <t>高壓雜物清除|到達現場時間2023/02/04 10:08</t>
  </si>
  <si>
    <t>2023/02/04 10:05:00</t>
  </si>
  <si>
    <t>彰化縣芳苑鄉埤腳段１０９地號</t>
  </si>
  <si>
    <t>五俊高分15X#8，低壓線接頭不良，接頭己重新壓接處理。|到達現場時間2023/02/04 10:26</t>
  </si>
  <si>
    <t>K1596CA43</t>
  </si>
  <si>
    <t>0908229001</t>
  </si>
  <si>
    <t>C0812501548</t>
  </si>
  <si>
    <t>2023/02/04 09:57:00</t>
  </si>
  <si>
    <t>彰化縣大城鄉尤仕段６３８地號</t>
  </si>
  <si>
    <t>048942838</t>
  </si>
  <si>
    <t>0935956682</t>
  </si>
  <si>
    <t>【聯絡電話(二)：(04)8942838】</t>
  </si>
  <si>
    <t>C0812501546</t>
  </si>
  <si>
    <t>2023/02/04 09:43:00</t>
  </si>
  <si>
    <t>彰化縣鹿港鎮草港中段３０５地號</t>
  </si>
  <si>
    <t>下犁高幹109X1，接頭點檢|到達現場時間2023/02/04 10:15</t>
  </si>
  <si>
    <t>0933440536</t>
  </si>
  <si>
    <t>人在現場。已詢問用戶僅留0933440536。</t>
  </si>
  <si>
    <t>C0812501545</t>
  </si>
  <si>
    <t>2023/02/04 09:42:00</t>
  </si>
  <si>
    <t>彰化縣和美鎮忠善路５７－１３號</t>
  </si>
  <si>
    <t>G3535HE87</t>
  </si>
  <si>
    <t>047563903</t>
  </si>
  <si>
    <t>水電-林先生</t>
  </si>
  <si>
    <t>0926208123</t>
  </si>
  <si>
    <t>水電林先生在現場稱整棟無電【聯絡電話(二)：(04)7563903】</t>
  </si>
  <si>
    <t>C0812501544</t>
  </si>
  <si>
    <t>2023/02/04 09:29:00</t>
  </si>
  <si>
    <t>彰化縣芳苑鄉漢寶園段１４８０號</t>
  </si>
  <si>
    <t>漢寶高幹152，低壓線弛調及壓接|到達現場時間2023/02/04 09:50</t>
  </si>
  <si>
    <t>G1711ED45</t>
  </si>
  <si>
    <t>0932681848</t>
  </si>
  <si>
    <t>0932548204</t>
  </si>
  <si>
    <t>【聯絡電話(二)：0932681848】用戶告知無220v</t>
  </si>
  <si>
    <t>A0812003556</t>
  </si>
  <si>
    <t>2023/02/04 09:22:00</t>
  </si>
  <si>
    <t>彰化縣彰化市林森路２００號屋頂</t>
  </si>
  <si>
    <t>用戶設備停電維護、停電、AMI自動傳送訊息、非事故停電。|到達現場時間2023/02/04 09:35</t>
  </si>
  <si>
    <t>A0812003555</t>
  </si>
  <si>
    <t>2023/02/04 09:16:00</t>
  </si>
  <si>
    <t>彰化縣竹塘鄉東陽路二段永吉巷７３、７５號屋頂</t>
  </si>
  <si>
    <t>呂漢堂、林楷諺、魏民羽、劉記瑜</t>
  </si>
  <si>
    <t>與11202000270同案|到達現場時間2023/02/04 09:20</t>
  </si>
  <si>
    <t>2023/02/04 09:19:00</t>
  </si>
  <si>
    <t>永豐62X19</t>
  </si>
  <si>
    <t>樹竹修剪及接頭點檢|到達現場時間2023/02/04 09:19</t>
  </si>
  <si>
    <t>A0812003554</t>
  </si>
  <si>
    <t>彰化縣竹塘鄉東陽路二段３６９巷１０號屋頂</t>
  </si>
  <si>
    <t>A0812003553</t>
  </si>
  <si>
    <t>C0812501543</t>
  </si>
  <si>
    <t>2023/02/04 09:00:00</t>
  </si>
  <si>
    <t>彰化縣芳苑鄉芳仁段３７０地號</t>
  </si>
  <si>
    <t>芳街高幹27空Z#20，用戶自備開關不良，已告知用戶，請合格電氣承裝業改善。|到達現場時間2023/02/04 09:25</t>
  </si>
  <si>
    <t>洪先生稱量過外線都沒電，報現場61-3127-09，僅留手機</t>
  </si>
  <si>
    <t>C0812501542</t>
  </si>
  <si>
    <t>2023/02/04 08:52:00</t>
  </si>
  <si>
    <t>彰化縣和美鎮忠善路５７－１３號２Ｆ</t>
  </si>
  <si>
    <t>供電正常，用戶社區公用線路不良，已告知用戶，請合格電氣承裝業改善。|到達現場時間2023/02/04 09:20</t>
  </si>
  <si>
    <t>047577368</t>
  </si>
  <si>
    <t>0985127275</t>
  </si>
  <si>
    <t>已檢查過開關【聯絡電話(二)：(04)7577368】</t>
  </si>
  <si>
    <t>2023/02/04 08:51:00</t>
  </si>
  <si>
    <t>K3189BD8892</t>
  </si>
  <si>
    <t>配合用戶停電</t>
  </si>
  <si>
    <t>K3189BD8892，配合用戶設備點檢停電。|到達現場時間2023/02/04 09:20</t>
  </si>
  <si>
    <t>2023/02/04 08:33:00</t>
  </si>
  <si>
    <t>K2477CD52 土庫高幹53X#4</t>
  </si>
  <si>
    <t>土庫高幹53X#4，現場人員巡查後，無發現異狀，並告知用戶悉知。|到達現場時間2023/02/04 09:00</t>
  </si>
  <si>
    <t>C0812501517</t>
  </si>
  <si>
    <t>2023/02/04 08:23:00</t>
  </si>
  <si>
    <t>彰化縣芳苑鄉漢寶園段１之２５地號</t>
  </si>
  <si>
    <t>漢寶高幹155Y9X3，接頭點檢|到達現場時間2023/02/04 08:50</t>
  </si>
  <si>
    <t>G1711BC07</t>
  </si>
  <si>
    <t>0937591963</t>
  </si>
  <si>
    <t>048990175</t>
  </si>
  <si>
    <t>【聯絡電話(二)：0937591963】</t>
  </si>
  <si>
    <t>2023/02/04 08:18:00</t>
  </si>
  <si>
    <t>中寮＃73Y7Y7~#73Y7Y12</t>
  </si>
  <si>
    <t>高健耀劉家銓葉宗儒李政易廖崇佑紀伯翰</t>
  </si>
  <si>
    <t>中寮＃73Y7Y7~#73Y7Y12 導線失竊復舊:N相架設1A#2(236.8M) R相架設1A#2PV(191.3M)含接頭壓接。|到達現場時間2023/02/04 08:55</t>
  </si>
  <si>
    <t>C0812501516</t>
  </si>
  <si>
    <t>2023/02/04 08:10:00</t>
  </si>
  <si>
    <t>彰化縣埔心鄉中山路８１號</t>
  </si>
  <si>
    <t>太平高幹#32  現場非本公司設備， 已告知用戶|到達現場時間2023/02/04 10:30</t>
  </si>
  <si>
    <t>K4297HA06</t>
  </si>
  <si>
    <t>0921360195</t>
  </si>
  <si>
    <t>048330135</t>
  </si>
  <si>
    <t>張先生稱 住家旁的空地，有處木製電桿旁支撐桿，很老舊，懇請派員查看 ，請到中山路81號，會帶人員前往。【聯絡電話(二)：0921360195】</t>
  </si>
  <si>
    <t>C0812501515</t>
  </si>
  <si>
    <t>2023/02/04 08:08:00</t>
  </si>
  <si>
    <t>彰化縣芳苑鄉草漢路草二段５００巷１３５號１樓</t>
  </si>
  <si>
    <t>草漢高幹65-1Y20X1，FC開關不良活電更換。|到達現場時間2023/02/04 08:27</t>
  </si>
  <si>
    <t>G2108EB05</t>
  </si>
  <si>
    <t>0938285908</t>
  </si>
  <si>
    <t>欠相，冰箱無電，已檢查過開關【聯絡電話(二)：0938285908】(確認僅一聯電)</t>
  </si>
  <si>
    <t>2023/02/04 08:03:00</t>
  </si>
  <si>
    <t>彰化縣大村鄉美港村美港橫巷３－５號１Ｆ</t>
  </si>
  <si>
    <t>劉瑞源、溫祐誠、楊英智、</t>
  </si>
  <si>
    <t>美港高幹#29  逾齡變壓器吊換 50KVA X2|到達現場時間2023/02/04 08:30</t>
  </si>
  <si>
    <t>G4407BA72</t>
  </si>
  <si>
    <t>G4407BA72美港高幹#29</t>
  </si>
  <si>
    <t>2023/02/04 08:00:00</t>
  </si>
  <si>
    <t>彰化縣埔鹽鄉埔菜路１巷７號之２</t>
  </si>
  <si>
    <t>菜堂高分8Y#10低1  接戶線斷落接續復舊完成。樹竹砍伐。|到達現場時間2023/02/04 08:45</t>
  </si>
  <si>
    <t>G3408FE65</t>
  </si>
  <si>
    <t>048823685</t>
  </si>
  <si>
    <t>用戶稱現場無電 疑似接戶線斷落 稱夜間光線不佳擔心人員不好處理 稱請人員明早再到現場 已請用戶不要靠近電線 若要到場可先電聯用戶 提供菜堂高分8Y10 G3408FE65【聯絡電話(二)：0933436892】</t>
  </si>
  <si>
    <t>2023/02/04 07:58:00</t>
  </si>
  <si>
    <t>彰化縣埔鹽鄉和平段５３９號</t>
  </si>
  <si>
    <t>永樂高幹25X#4  接戶線遭車輛勾斷， 不良更換|到達現場時間2023/02/04 08:45</t>
  </si>
  <si>
    <t>G2911BD24</t>
  </si>
  <si>
    <t>水電 勝國三子 冠豪</t>
  </si>
  <si>
    <t>0928654730</t>
  </si>
  <si>
    <t>C0812501514</t>
  </si>
  <si>
    <t>彰化縣二林鎮犁頭厝段２０－１０地號</t>
  </si>
  <si>
    <t>竹塘高幹62X4Z#1，低壓接頭不良己重新壓接處理。|到達現場時間2023/02/04 08:05</t>
  </si>
  <si>
    <t>K2285HE27</t>
  </si>
  <si>
    <t>0920727315</t>
  </si>
  <si>
    <t>已請水電檢查過，三相少一相，雞舍要求儘速處理，已詢問用戶僅留0920727315。</t>
  </si>
  <si>
    <t>C0812501513</t>
  </si>
  <si>
    <t>2023/02/04 10:35:00</t>
  </si>
  <si>
    <t>彰化縣二林鎮復興段６８地號</t>
  </si>
  <si>
    <t>溝頭高幹116Y#2，桿上設備不良更換。|到達現場時間2023/02/04 10:35</t>
  </si>
  <si>
    <t>K1781EC97</t>
  </si>
  <si>
    <t>0934298873</t>
  </si>
  <si>
    <t>0928036081</t>
  </si>
  <si>
    <t>已請用戶扳動總開關後仍無電【聯絡電話(二)：0934298873】</t>
  </si>
  <si>
    <t>C0812501512</t>
  </si>
  <si>
    <t>2023/02/04 07:36:00</t>
  </si>
  <si>
    <t>彰化縣芳苑鄉新生村新復路一段３３２巷１７７號</t>
  </si>
  <si>
    <t>與11202000293同案|到達現場時間2023/02/04 08:20</t>
  </si>
  <si>
    <t>G2108HA12</t>
  </si>
  <si>
    <t>0937778818</t>
  </si>
  <si>
    <t>0909778818</t>
  </si>
  <si>
    <t>【聯絡電話(二)：0937778818】</t>
  </si>
  <si>
    <t>A0812003552</t>
  </si>
  <si>
    <t>2023/02/04 07:20:00</t>
  </si>
  <si>
    <t>方建智、盧定瑋、江易璋</t>
  </si>
  <si>
    <t>A0812003551</t>
  </si>
  <si>
    <t>2023/02/04 06:55:00</t>
  </si>
  <si>
    <t>彰化縣二林鎮二溪路七段483號對面</t>
  </si>
  <si>
    <t>二林鎮二溪路七段483號對面，火警公司配電設備無損害且供電正常|到達現場時間2023/02/04 07:15</t>
  </si>
  <si>
    <t>2023/02/04 06:00:00</t>
  </si>
  <si>
    <t>湖水#52</t>
  </si>
  <si>
    <t>湖水#52，樹竹碰觸高壓導線，高壓線活電掩蔽，樹竹砍伐(3mX5m)|到達現場時間2023/02/04 06:25</t>
  </si>
  <si>
    <t>2023/02/04 02:30:00</t>
  </si>
  <si>
    <t>西部#1~60</t>
  </si>
  <si>
    <t>西部#1~60，夜間防竊導線巡查|到達現場時間2023/02/04 02:45</t>
  </si>
  <si>
    <t>2023/02/04 06:07:00</t>
  </si>
  <si>
    <t>埔內#22</t>
  </si>
  <si>
    <t>埔內#22高壓掩蔽及加裝架空故障指示器。(傑克 800A *3只)|到達現場時間2023/02/04 06:25</t>
  </si>
  <si>
    <t>2023/02/04 06:05:00</t>
  </si>
  <si>
    <t>G4125 AD64-O配電場清潔(雜物清除)，配電設備點檢，及電纜故障指示器加強裝設。共新裝設6只(S11 280A*3只、J41 280A*3只)|到達現場時間2023/02/04 06:25</t>
  </si>
  <si>
    <t>2023/02/04 05:56:00</t>
  </si>
  <si>
    <t>G4023 BE15-O</t>
  </si>
  <si>
    <t>G4023 BE15-O配電場清潔(雜物清除)，配電設備點檢，及電纜故障指示器加強裝設。共新裝設3只(S11 280A*3只)|到達現場時間2023/02/04 06:15</t>
  </si>
  <si>
    <t>C0812501511</t>
  </si>
  <si>
    <t>2023/02/04 06:46:00</t>
  </si>
  <si>
    <t>彰化縣二林鎮大排沙段４６７號之２</t>
  </si>
  <si>
    <t>涂俊雄、游翊盛</t>
  </si>
  <si>
    <t>東勢高分9Y#12變壓器( 50 KVA)一次側熔絲( 10 A )銹斷，已更換送電妥，量測電流值79A。|到達現場時間2023/02/04 07:00</t>
  </si>
  <si>
    <t>0933577402</t>
  </si>
  <si>
    <t>0937747583</t>
  </si>
  <si>
    <t>不知鄰居是否無電，此處有養雞，需儘速復電。【聯絡電話(二)：0933577402】</t>
  </si>
  <si>
    <t>A0812003550</t>
  </si>
  <si>
    <t>2023/02/04 06:29:00</t>
  </si>
  <si>
    <t>2023/02/04 01:08:00</t>
  </si>
  <si>
    <t>建國高幹全線、南埔高幹(市巡服務區)</t>
  </si>
  <si>
    <t>建國高幹全線(#1~#12含分歧)、南埔高幹(市巡服務區#1~#30含分歧)導線防止失竊，夜間線路巡視。|到達現場時間2023/02/04 01:30</t>
  </si>
  <si>
    <t>2023/02/03 20:08:00</t>
  </si>
  <si>
    <t>G3833 BA37-O</t>
  </si>
  <si>
    <t>配合要求書:HW020102號(彰新D/S #2 MTR 更改面板完竣)線路回復，開關操作。G3833 BA37-O S24 入改切(分界點)。|到達現場時間2023/02/03 20:30</t>
  </si>
  <si>
    <t>C0812501510</t>
  </si>
  <si>
    <t>彰化縣大城鄉大安路２９－１０號，桿號：安東寮高幹９Ｘ７Ｋ１３７９　ＤＡＳＳ</t>
  </si>
  <si>
    <t>安東寮高幹9X7Y1號10吋懸垂礙子有洩漏電流現象，已告知用戶儘速安排礙洗工作。|到達現場時間2023/02/04 06:25</t>
  </si>
  <si>
    <t>K1379HA42</t>
  </si>
  <si>
    <t>0910447240</t>
  </si>
  <si>
    <t>0932545482</t>
  </si>
  <si>
    <t>用戶通報於大城鄉大安路２９-10號附近，桿號：安東寮高幹9X7 K1379 DASS 發生桿線火花。【聯絡電話(二)：0910447240】</t>
  </si>
  <si>
    <t>2023/02/04 05:50:00</t>
  </si>
  <si>
    <t>阮田1—26、浮景14—28、永豐62—84</t>
  </si>
  <si>
    <t>福興D/S9I24瞬跳、線路加強巡視點檢。|到達現場時間2023/02/04 06:17</t>
  </si>
  <si>
    <t>C0812501509</t>
  </si>
  <si>
    <t>2023/02/04 05:44:00</t>
  </si>
  <si>
    <t>彰化縣大城鄉潭墘村天惠路１６０號</t>
  </si>
  <si>
    <t>永安高幹87Y5X11Y14Y4X#5，高壓線多處斷落，己處理送電妥。|到達現場時間2023/02/04 06:00</t>
  </si>
  <si>
    <t>附近都無電，農地三相欠相【聯絡電話(二)：0955012712】</t>
  </si>
  <si>
    <t>2023/02/04 02:35:00</t>
  </si>
  <si>
    <t>王功高幹1~125號</t>
  </si>
  <si>
    <t>王功高幹1~125號配電線路防竊巡視良好，礙子有洩漏電流情形需辦理清洗。|到達現場時間2023/02/04 02:50</t>
  </si>
  <si>
    <t>C0812501508</t>
  </si>
  <si>
    <t>2023/02/04 01:25:00</t>
  </si>
  <si>
    <t>彰化縣大城鄉潭墘村天惠路６３號</t>
  </si>
  <si>
    <t>永安高幹87Y5X11Y#13等三處高壓被覆線垂落，發現高壓被覆線皆腐蝕不良，高壓分歧開關停電後，重新剪除更換壓接弛調送電妥。|到達現場時間2023/02/04 01:50</t>
  </si>
  <si>
    <t>K1876CE13</t>
  </si>
  <si>
    <t>0981652875</t>
  </si>
  <si>
    <t>A0812003549</t>
  </si>
  <si>
    <t>A0812003548</t>
  </si>
  <si>
    <t>065105988</t>
  </si>
  <si>
    <t>A0812003547</t>
  </si>
  <si>
    <t>A0812003546</t>
  </si>
  <si>
    <t>2023/02/04 00:43:00</t>
  </si>
  <si>
    <t>彰化縣二林鎮民保巷５８０號屋頂</t>
  </si>
  <si>
    <t>涂俊雄、黃佳偉、王紹民、游翊盛</t>
  </si>
  <si>
    <t>新樂高幹#31輕鋼橫擔不良致防鹽裝腳礙子傾倒，加上鹽塵害洩漏電流，引起9G21饋線跳脫，先暫時將不良的防鹽裝腳礙子更換為聚合礙子，待下層安排停電再行更換上層輕鋼橫擔。|到達現場時間2023/02/04 00:55</t>
  </si>
  <si>
    <t>05252386161</t>
  </si>
  <si>
    <t>A0812003545</t>
  </si>
  <si>
    <t>彰化縣芳苑鄉漢崙路１６號１－２樓</t>
  </si>
  <si>
    <t>現場用戶供電正常、為漢寶D/S9G21CB跳脫引起主變壓降(G1808HE92)。|到達現場時間2023/02/04 01:20</t>
  </si>
  <si>
    <t>G1808HE92</t>
  </si>
  <si>
    <t>0963050854</t>
  </si>
  <si>
    <t>2023/02/04 00:20:00</t>
  </si>
  <si>
    <t>濱海二1—81、蚵伸18Y1-34</t>
  </si>
  <si>
    <t>鹽害地區架空線路夜間觀測、接頭閃烙點檢。|到達現場時間2023/02/04 00:45</t>
  </si>
  <si>
    <t>2023/02/04 00:10:00</t>
  </si>
  <si>
    <t>頂厝1—58、和華1—30、北頭1—27</t>
  </si>
  <si>
    <t>配電線路設備夜間巡查點檢。|到達現場時間2023/02/04 00:40</t>
  </si>
  <si>
    <t>2023/02/03 23:00:00</t>
  </si>
  <si>
    <t>福興D/S9I24</t>
  </si>
  <si>
    <t>福興D/S9I24瞬跳線路巡視。|到達現場時間2023/02/03 23:30</t>
  </si>
  <si>
    <t>C0812501507</t>
  </si>
  <si>
    <t>2023/02/03 21:51:00</t>
  </si>
  <si>
    <t>彰化縣鹿港鎮崙尾巷１３７號</t>
  </si>
  <si>
    <t>熔絲鏈筒鹽害燒損更換(山崙23Z3Y7X4)|到達現場時間2023/02/03 22:22</t>
  </si>
  <si>
    <t>G2836BD67</t>
  </si>
  <si>
    <t>047711969</t>
  </si>
  <si>
    <t>0908639185</t>
  </si>
  <si>
    <t>聽到爆響聲以及看到火花，供電正常【聯絡電話(二)：(04)7711969】</t>
  </si>
  <si>
    <t>C0812501506</t>
  </si>
  <si>
    <t>2023/02/03 21:18:00</t>
  </si>
  <si>
    <t>彰化縣芳苑鄉草湖段２１５８地號</t>
  </si>
  <si>
    <t>K1895CA42</t>
  </si>
  <si>
    <t>0919658251</t>
  </si>
  <si>
    <t>0937753786</t>
  </si>
  <si>
    <t>【聯絡電話(二)：0919658251】</t>
  </si>
  <si>
    <t>C0812501505</t>
  </si>
  <si>
    <t>2023/02/03 21:01:00</t>
  </si>
  <si>
    <t>彰化縣員林市林森路２４５號１３Ｆ</t>
  </si>
  <si>
    <t>員林市林森路２４５號１３Ｆ，電表開封，用戶自備線路不良，已告知用戶，請合格水電承裝業改善|到達現場時間2023/02/03 21:55</t>
  </si>
  <si>
    <t>048350607</t>
  </si>
  <si>
    <t>0935352669</t>
  </si>
  <si>
    <t>用戶稱電燈閃爍已兩個多禮拜，量測電壓也不穩定【聯絡電話(二)：(04)8350607】</t>
  </si>
  <si>
    <t>C0812501504</t>
  </si>
  <si>
    <t>2023/02/03 20:41:00</t>
  </si>
  <si>
    <t>彰化縣二林鎮段１０４之４地號</t>
  </si>
  <si>
    <t>江西高幹#11電表底座燒損，由用戶自理，另報再封印。|到達現場時間2023/02/03 21:00</t>
  </si>
  <si>
    <t>K2784GC68</t>
  </si>
  <si>
    <t>0913154154</t>
  </si>
  <si>
    <t>0960576967</t>
  </si>
  <si>
    <t>已請用戶扳動總開關後仍無電，也有請水電查修，懇請協助，謝謝。【聯絡電話(二)：0913154154】</t>
  </si>
  <si>
    <t>C0812501503</t>
  </si>
  <si>
    <t>2023/02/03 20:38:00</t>
  </si>
  <si>
    <t>彰化縣埔鹽鄉員鹿路二段１６０號</t>
  </si>
  <si>
    <t>G3012CB06</t>
  </si>
  <si>
    <t>048653553</t>
  </si>
  <si>
    <t>旁邊巷子裡有電桿發出異聲，沒看到火花，供電正常，僅市話|手動併案</t>
  </si>
  <si>
    <t>C0812501502</t>
  </si>
  <si>
    <t>2023/02/03 20:34:00</t>
  </si>
  <si>
    <t>彰化縣芳苑鄉頂村路平路４０８巷６９號</t>
  </si>
  <si>
    <t>路平高幹53X#4~路平高幹53X#6三桿聚合礙子有洩漏電流現象，已告知用戶儘速安排礙洗工作。|到達現場時間2023/02/03 21:00</t>
  </si>
  <si>
    <t>K1392HB2882</t>
  </si>
  <si>
    <t>0935244168</t>
  </si>
  <si>
    <t>0953177348</t>
  </si>
  <si>
    <t>(參考電號)通報兩支電桿礙子有火花，路平高幹53X5支1 及路平高幹53X6KE489BB77，現場有雞舍使用太陽能，目前有電，要求不能停電，若有需要停電請告知劉先生【聯絡電話(二)：0935244168】</t>
  </si>
  <si>
    <t>2023/02/03 19:59:00</t>
  </si>
  <si>
    <t>彰化縣芳苑鄉草湖段６５５－３地號</t>
  </si>
  <si>
    <t>方建智、盧定瑋、王紹民、黃佳偉</t>
  </si>
  <si>
    <t>文津高幹37X11X#4防鹽裝腳礙子不良，高壓分歧開關停電後，已更換聚合礙子送電妥。|到達現場時間2023/02/03 20:20</t>
  </si>
  <si>
    <t>K1895CC61</t>
  </si>
  <si>
    <t>0958902426</t>
  </si>
  <si>
    <t>花小姐</t>
  </si>
  <si>
    <t>C0812501501</t>
  </si>
  <si>
    <t>2023/02/03 20:32:00</t>
  </si>
  <si>
    <t>埔鹽#139Y3，高壓終端懸垂礙子異音處理|到達現場時間2023/02/03 21:00</t>
  </si>
  <si>
    <t>施警員</t>
  </si>
  <si>
    <t>0988059119</t>
  </si>
  <si>
    <t>桿號:埔鹽139Y3/G3012CB68【聯絡電話(二)：(04)8653553】</t>
  </si>
  <si>
    <t>C0812501500</t>
  </si>
  <si>
    <t>2023/02/03 20:27:00</t>
  </si>
  <si>
    <t>彰化縣埔鹽鄉三省村好金路一巷５－１５９號１樓</t>
  </si>
  <si>
    <t>浸水高幹160Y11Z7X#2低1，接戶線破皮包紮|到達現場時間2023/02/03 21:05</t>
  </si>
  <si>
    <t>G2902FE00</t>
  </si>
  <si>
    <t>0970620719</t>
  </si>
  <si>
    <t>0922115307</t>
  </si>
  <si>
    <t>電線桿起火花4-5次黃先生，門口旁的電桿目前已熄滅，可洽用戶【聯絡電話(二)：0970620719】</t>
  </si>
  <si>
    <t>2023/02/03 19:55:00</t>
  </si>
  <si>
    <t>彰化縣埤頭鄉永豐村斗苑西路803號</t>
  </si>
  <si>
    <t>線路課陳樟蔚等9人</t>
  </si>
  <si>
    <t>合興西幹#39電桿被撞斷，幹線於20:10先行送電，變壓器於20:55送電妥。|到達現場時間2023/02/03 20:00</t>
  </si>
  <si>
    <t>2023/02/03 20:10:00</t>
  </si>
  <si>
    <t>彰化縣福興鄉麥嶼厝小段４６６地號</t>
  </si>
  <si>
    <t>接頭壓接(麥嶼厝13)|到達現場時間2023/02/03 20:38</t>
  </si>
  <si>
    <t>G2114EA18</t>
  </si>
  <si>
    <t>0978883103</t>
  </si>
  <si>
    <t>2023/02/03 19:57:00</t>
  </si>
  <si>
    <t>彰化縣和美鎮福北路１號１樓</t>
  </si>
  <si>
    <t>接戶線破皮包(頭前7Y13)|到達現場時間2023/02/03 20:27</t>
  </si>
  <si>
    <t>G3637GD54</t>
  </si>
  <si>
    <t>0910446001</t>
  </si>
  <si>
    <t>C0812501499</t>
  </si>
  <si>
    <t>2023/02/03 19:32:00</t>
  </si>
  <si>
    <t>彰化縣埤頭鄉永豐村東西路３９１號１樓</t>
  </si>
  <si>
    <t>高銀昆、廖錦祥、林諧諺</t>
  </si>
  <si>
    <t>永豐高分12Y#4，工作停電範圍內，己告知用戶悉知。|到達現場時間2023/02/03 19:40</t>
  </si>
  <si>
    <t>K2988AA69</t>
  </si>
  <si>
    <t>048921605</t>
  </si>
  <si>
    <t>杜小姐</t>
  </si>
  <si>
    <t>手機0923719237.電話04-8921605</t>
  </si>
  <si>
    <t>2023/02/03 18:39:00</t>
  </si>
  <si>
    <t>彰化縣鹿港鎮草中巷１１０－１號</t>
  </si>
  <si>
    <t>下犁高幹109X2，用戶設備故障引起，已排除送電妥|到達現場時間2023/02/03 18:45</t>
  </si>
  <si>
    <t>G3034FE48</t>
  </si>
  <si>
    <t>C0812501498</t>
  </si>
  <si>
    <t>2023/02/03 18:36:00</t>
  </si>
  <si>
    <t>已聯絡用戶，協調隔日白天施工|到達現場時間2023/02/03 18:38</t>
  </si>
  <si>
    <t>0933436892</t>
  </si>
  <si>
    <t>2023/02/03 18:14:00</t>
  </si>
  <si>
    <t>彰化縣鹿港鎮鹿草路二段４５５巷２弄１０２號１樓</t>
  </si>
  <si>
    <t>鹿草高幹57X8Y8，鹽害閃落現象，另排礙洗|到達現場時間2023/02/03 18:30</t>
  </si>
  <si>
    <t>G2728EA51</t>
  </si>
  <si>
    <t>C0812501497</t>
  </si>
  <si>
    <t>2023/02/03 18:05:00</t>
  </si>
  <si>
    <t>與用戶另約時間會勘修復|到達現場時間2023/02/03 18:10</t>
  </si>
  <si>
    <t>0933558430</t>
  </si>
  <si>
    <t>續C0812500868&gt;用戶稱接戶點軸行礙子脫落.約定明日上午會勘處理|到達時間2023/01/19 17:30&gt;&gt;用戶稱師父說年後處理，但目前尚未處理希望知道後續，稱因該電桿在田中，接下來要播種會都有水，擔心後續就會影響用電，懇請協處並回覆用戶，感謝。</t>
  </si>
  <si>
    <t>C0812501496</t>
  </si>
  <si>
    <t>2023/02/03 18:56:00</t>
  </si>
  <si>
    <t>彰化縣大城鄉上富段２１５地號</t>
  </si>
  <si>
    <t>呂漢堂、劉記瑜、李冠民、施仁傑</t>
  </si>
  <si>
    <t>大城高幹74Y#5，密封型變壓器50KVA不出壓，己更換處理。|到達現場時間2023/02/03 19:00</t>
  </si>
  <si>
    <t>K1482FD03</t>
  </si>
  <si>
    <t>0908982621</t>
  </si>
  <si>
    <t>0988083621</t>
  </si>
  <si>
    <t>工作停電H24498復電後電壓過低，已量測過【聯絡電話(二)：0908982621】</t>
  </si>
  <si>
    <t>2023/02/03 16:30:00</t>
  </si>
  <si>
    <t>彰化縣和美鎮彰新路三段632巷146號旁</t>
  </si>
  <si>
    <t>中寮＃73Y7Y7~中寮＃73Y7Y12 N相1C22共46.9公斤R相1C22PV共191.3公尺失竊、配合中寮派出所朱警員採證、報案、擬明日進行復舊施工。|到達現場時間2023/02/03 17:05</t>
  </si>
  <si>
    <t>中寮派出所</t>
  </si>
  <si>
    <t>0939789563</t>
  </si>
  <si>
    <t>2023/02/03 18:10:00</t>
  </si>
  <si>
    <t>彰化縣芳苑鄉草湖段７０５地號</t>
  </si>
  <si>
    <t>文津高幹37X4X#10，事故點尚未處理，交A班繼續處理。|到達現場時間2023/02/03 18:40</t>
  </si>
  <si>
    <t>0930757700</t>
  </si>
  <si>
    <t>C0812501495</t>
  </si>
  <si>
    <t>2023/02/03 17:13:00</t>
  </si>
  <si>
    <t>彰化縣員林市中正路５８５號１樓</t>
  </si>
  <si>
    <t>G4402DA2270</t>
  </si>
  <si>
    <t>0961571571</t>
  </si>
  <si>
    <t>員林分局詹警員</t>
  </si>
  <si>
    <t>貨車拉到電線，惠請協修，現場警員蘇警員0985800953【聯絡電話(二)：0961571571】|手動併案</t>
  </si>
  <si>
    <t>C0812501494</t>
  </si>
  <si>
    <t>彰化縣員林市中正路５７８號</t>
  </si>
  <si>
    <t>G4402DA41</t>
  </si>
  <si>
    <t>048384595</t>
  </si>
  <si>
    <t>0955758375</t>
  </si>
  <si>
    <t>【聯絡電話(二)：(04)8384595】經過看到電現已垂吊在地面上，擔心危險|手動併案</t>
  </si>
  <si>
    <t>2023/02/03 17:09:00</t>
  </si>
  <si>
    <t>彰化縣員林市中正路５８５號三樓</t>
  </si>
  <si>
    <t>東部高幹20空Y#1  現場非本公司線路， 已告知現場員警|到達現場時間2023/02/03 17:15</t>
  </si>
  <si>
    <t>C0812501483</t>
  </si>
  <si>
    <t>2023/02/03 16:29:00</t>
  </si>
  <si>
    <t>彰化縣彰化市建寶街１００巷１１號</t>
  </si>
  <si>
    <t>葉宗儒、李政易</t>
  </si>
  <si>
    <t>電壓不穩、換相處理妥。|到達現場時間2023/02/03 17:00</t>
  </si>
  <si>
    <t>G4125BC80</t>
  </si>
  <si>
    <t>047116771</t>
  </si>
  <si>
    <t>家中電燈無故閃爍，請水電查修內餡都無問題，剛好7號用戶正在裝潢施工，不確定是否是因這樣所受影響，請人員前往時與用戶聯繫，僅市話</t>
  </si>
  <si>
    <t>建寶里</t>
  </si>
  <si>
    <t>2023/02/03 15:51:00</t>
  </si>
  <si>
    <t>接戶點壓接及包紮|到達現場時間2023/02/03 16:20</t>
  </si>
  <si>
    <t>2023/02/03 15:48:00</t>
  </si>
  <si>
    <t>芳漢127</t>
  </si>
  <si>
    <t>高壓雜物清除|到達現場時間2023/02/03 15:48</t>
  </si>
  <si>
    <t>頭犁71Y3</t>
  </si>
  <si>
    <t>2023/02/03 15:15:00</t>
  </si>
  <si>
    <t>K1593BA67 芳興高幹#25-1</t>
  </si>
  <si>
    <t>配合用戶更換</t>
  </si>
  <si>
    <t>芳興高幹#25-1，配合太陽光電戶電壓調整。|到達現場時間2023/02/03 15:30</t>
  </si>
  <si>
    <t>0972126756</t>
  </si>
  <si>
    <t>2023/02/03 13:30:00</t>
  </si>
  <si>
    <t>裝設故障指示器</t>
  </si>
  <si>
    <t>9C40饋線  G4300CE27   裝設地下電纜故障指示器|到達現場時間2023/02/03 13:40</t>
  </si>
  <si>
    <t>2023/02/03 14:36:00</t>
  </si>
  <si>
    <t>大度＃44X2X1</t>
  </si>
  <si>
    <t>蔓藤清除</t>
  </si>
  <si>
    <t>大度＃44X2X1 蔓藤清除 。|到達現場時間2023/02/03 15:00</t>
  </si>
  <si>
    <t>2023/02/03 13:52:00</t>
  </si>
  <si>
    <t>彰化縣和美鎮好修里西興路５５６號１Ｆ</t>
  </si>
  <si>
    <t>德興高幹48，開關不良更換|到達現場時間2023/02/03 14:06</t>
  </si>
  <si>
    <t>G3340BA34</t>
  </si>
  <si>
    <t>W0806012534</t>
  </si>
  <si>
    <t>2023/02/03 13:46:00</t>
  </si>
  <si>
    <t>彰化縣二林鎮面前巷厝段３７４號</t>
  </si>
  <si>
    <t>竹塘高幹96Y#5電表端子接續不良已處理妥，另報再封印。|到達現場時間2023/02/03 14:00</t>
  </si>
  <si>
    <t>K2483CC16</t>
  </si>
  <si>
    <t>賴小姐</t>
  </si>
  <si>
    <t>0963109627</t>
  </si>
  <si>
    <t>田無電</t>
  </si>
  <si>
    <t>2023/02/03 13:39:00</t>
  </si>
  <si>
    <t>橋頭14X1-1</t>
  </si>
  <si>
    <t>點滅器不良</t>
  </si>
  <si>
    <t>點滅器不良更換|到達現場時間2023/02/03 14:05</t>
  </si>
  <si>
    <t>路燈王先生</t>
  </si>
  <si>
    <t>0912682438</t>
  </si>
  <si>
    <t>2023/02/03 13:38:00</t>
  </si>
  <si>
    <t>嘉寶高幹37Y23，接頭點檢及包紮，無發現異音|到達現場時間2023/02/03 14:00</t>
  </si>
  <si>
    <t>2023/02/03 13:35:00</t>
  </si>
  <si>
    <t>G3346CA84</t>
  </si>
  <si>
    <t>配合復電</t>
  </si>
  <si>
    <t>G3346CA84配合用戶復電，開關操作|到達現場時間2023/02/03 13:55</t>
  </si>
  <si>
    <t>0967022867</t>
  </si>
  <si>
    <t>建國六街G3346CA84  亭置PD*4</t>
  </si>
  <si>
    <t>2023/02/03 13:33:00</t>
  </si>
  <si>
    <t>彰化縣埔鹽鄉東榮段１５６０地號</t>
  </si>
  <si>
    <t>溫佑誠、劉瑞源、陳諺暐、楊英智、</t>
  </si>
  <si>
    <t>李厝高幹18Y#2  密封型變壓器50KVA(燈)漏油更換|到達現場時間2023/02/03 14:00</t>
  </si>
  <si>
    <t>G3405AB40</t>
  </si>
  <si>
    <t>G3405AB40李厝高幹18Y#2</t>
  </si>
  <si>
    <t>2023/02/03 12:24:00</t>
  </si>
  <si>
    <t>K3287HC49 興農高幹12Y#9</t>
  </si>
  <si>
    <t>桿基下陷</t>
  </si>
  <si>
    <t>興農高幹12Y#9，桿基下陷，己用瀝媒土填補處理妥。|到達現場時間2023/02/03 12:30</t>
  </si>
  <si>
    <t>0934023911</t>
  </si>
  <si>
    <t>C0812501468</t>
  </si>
  <si>
    <t>2023/02/03 12:20:00</t>
  </si>
  <si>
    <t>彰化縣二林鎮舊社段７６地號</t>
  </si>
  <si>
    <t>路上高幹35Z#4，低壓線接頭壓接處理。|到達現場時間2023/02/03 12:45</t>
  </si>
  <si>
    <t>K1687DC22</t>
  </si>
  <si>
    <t>048964388</t>
  </si>
  <si>
    <t>0937753781</t>
  </si>
  <si>
    <t>用戶稱附近地號也無電【聯絡電話(二)：(04)8964388】</t>
  </si>
  <si>
    <t>C0812501460</t>
  </si>
  <si>
    <t>2023/02/03 14:00:00</t>
  </si>
  <si>
    <t>彰化縣埤頭鄉斗苑西路桿號：合興西幹３９</t>
  </si>
  <si>
    <t>K3086AD65，電桿遭車輛撞斷，辦理停電工作更換。|到達現場時間2023/02/03 14:00</t>
  </si>
  <si>
    <t>K3086AD65</t>
  </si>
  <si>
    <t>0937261781</t>
  </si>
  <si>
    <t>用戶稱經過發現電桿底部斷了,因還有電線拉著,所以未倒下,但傾斜嚴重,因桿號不確定是否正確,旁邊有一家汽車修配廠,僅留手機</t>
  </si>
  <si>
    <t>2023/02/03 10:57:00</t>
  </si>
  <si>
    <t>彰化縣芳苑鄉後寮段２１１地號</t>
  </si>
  <si>
    <t>南原高幹7X#6，接戶線接頭不良，接頭己重新壓接處理。|到達現場時間2023/02/03 11:15</t>
  </si>
  <si>
    <t>K1593DE51</t>
  </si>
  <si>
    <t>0928163339</t>
  </si>
  <si>
    <t>C0812501459</t>
  </si>
  <si>
    <t>2023/02/03 10:56:00</t>
  </si>
  <si>
    <t>彰化縣芳苑鄉漢寶園段２９８地號</t>
  </si>
  <si>
    <t>已連絡承包商儘速施作|到達現場時間2023/02/03 11:00</t>
  </si>
  <si>
    <t>G1917HA07</t>
  </si>
  <si>
    <t>047701878</t>
  </si>
  <si>
    <t>0928962952</t>
  </si>
  <si>
    <t>1/31 OMS.11201002499電桿被撞一案，用戶自備桿已復舊妥，要求協助送電。【聯絡電話(二)：(04)7701878】</t>
  </si>
  <si>
    <t>2023/02/03 10:55:00</t>
  </si>
  <si>
    <t>彰化縣大城鄉楓港段１４８４號</t>
  </si>
  <si>
    <t>台西高幹9-1Y#12，接戶線接頭不良，己重新壓接處理。|到達現場時間2023/02/03 11:00</t>
  </si>
  <si>
    <t>0936915818</t>
  </si>
  <si>
    <t>C0812501458</t>
  </si>
  <si>
    <t>2023/02/03 10:52:00</t>
  </si>
  <si>
    <t>彰化縣員林市惠安街１１８－１６號</t>
  </si>
  <si>
    <t>K4399EE57  接戶線短路破皮包紮。|到達現場時間2023/02/03 14:30</t>
  </si>
  <si>
    <t>K4399EE57</t>
  </si>
  <si>
    <t>048345773</t>
  </si>
  <si>
    <t>稱住家外電線膠布脆化破皮，因接近鐵皮擔心有危險，懇請單位協助查修，謝謝您。僅市話</t>
  </si>
  <si>
    <t>三義里</t>
  </si>
  <si>
    <t>C0812501457</t>
  </si>
  <si>
    <t>2023/02/03 10:42:00</t>
  </si>
  <si>
    <t>彰化縣大城鄉上興段２１７地號</t>
  </si>
  <si>
    <t>頂山高分40Y28Y#2，中性線接頭不良 ，接頭己重壓接處理．|到達現場時間2023/02/03 11:17</t>
  </si>
  <si>
    <t>K1477DE61</t>
  </si>
  <si>
    <t>水電說少110V【聯絡電話(二)：0903178775】</t>
  </si>
  <si>
    <t>2023/02/03 10:38:00</t>
  </si>
  <si>
    <t>彰化縣員林市明倫路９７號一樓</t>
  </si>
  <si>
    <t>東果高幹#21低2 旁用戶自備桿傾斜， 已告知用戶請合格水電承裝業改善|到達現場時間2023/02/03 10:50</t>
  </si>
  <si>
    <t>K4699CB15</t>
  </si>
  <si>
    <t>0939686866</t>
  </si>
  <si>
    <t>K4699BB55東果高幹#21低1</t>
  </si>
  <si>
    <t>2023/02/03 10:26:00</t>
  </si>
  <si>
    <t>彰化縣員林市麒麟巷</t>
  </si>
  <si>
    <t>中州高分#25  支線弛調，吊車及交通錐收回|到達現場時間2023/02/03 10:30</t>
  </si>
  <si>
    <t>G4901GC50  中州高分#26</t>
  </si>
  <si>
    <t>2023/02/03 10:23:00</t>
  </si>
  <si>
    <t>彰化縣鹿港鎮海埔厝小段３１６地號</t>
  </si>
  <si>
    <t>海埔高幹76，接頭點檢及壓接|到達現場時間2023/02/03 10:50</t>
  </si>
  <si>
    <t>G2830FA12</t>
  </si>
  <si>
    <t>2023/02/03 10:04:00</t>
  </si>
  <si>
    <t>彰化縣芳苑鄉芳草路５３號</t>
  </si>
  <si>
    <t>王功高幹#18，停電工作範圍內，己告知用戶了解。|到達現場時間2023/02/03 10:30</t>
  </si>
  <si>
    <t>G1802CB64</t>
  </si>
  <si>
    <t>0912638697</t>
  </si>
  <si>
    <t>2023/02/03 09:54:00</t>
  </si>
  <si>
    <t>彰化縣埤頭鄉豐崙村沙崙路９１６號２樓</t>
  </si>
  <si>
    <t>陳宏誠、譚劭丞、溫佑誠、劉瑞源、</t>
  </si>
  <si>
    <t>詹港高幹33X#5   接戶線接頭不良壓接|到達現場時間2023/02/03 13:50</t>
  </si>
  <si>
    <t>K2995FA94</t>
  </si>
  <si>
    <t>048927078</t>
  </si>
  <si>
    <t>0979770317</t>
  </si>
  <si>
    <t>K2994GE28詹港高幹33X#5</t>
  </si>
  <si>
    <t>2023/02/03 09:55:00</t>
  </si>
  <si>
    <t>彰化縣大城鄉上富段２５４地號１樓</t>
  </si>
  <si>
    <t>電桿剝落</t>
  </si>
  <si>
    <t>大城高幹74Y#4-1，用戶通報電桿剝落，己安全暫處理，膠帶包紮，請線巡班設計改善並追蹤。|到達現場時間2023/02/03 10:10</t>
  </si>
  <si>
    <t>K1482FD32</t>
  </si>
  <si>
    <t>0911679692</t>
  </si>
  <si>
    <t>2023/02/03 09:48:00</t>
  </si>
  <si>
    <t>G2325CA09</t>
  </si>
  <si>
    <t>配合風力發電業者測試，開關操作|到達現場時間2023/02/03 09:48</t>
  </si>
  <si>
    <t>C0812501455</t>
  </si>
  <si>
    <t>2023/02/03 09:45:00</t>
  </si>
  <si>
    <t>彰化縣鹿港鎮永安段桿號：廖圳高幹８Ｙ１５Ｘ５、座標：Ｇ３０２８ＤＥ５６</t>
  </si>
  <si>
    <t>廖圳高幹８Ｙ１５Ｘ５，導線弛調及壓接|到達現場時間2023/02/03 10:05</t>
  </si>
  <si>
    <t>G3028DD57</t>
  </si>
  <si>
    <t>0912363825</t>
  </si>
  <si>
    <t>0937777125</t>
  </si>
  <si>
    <t>用戶稱電線斷落，現此戶無電。【聯絡電話(二)：0912363825】</t>
  </si>
  <si>
    <t>2023/02/03 09:43:00</t>
  </si>
  <si>
    <t>彰化縣二林鎮斗苑路五段２２－１０號</t>
  </si>
  <si>
    <t>接戶線拆除</t>
  </si>
  <si>
    <t>芳苑高幹#8低2，接戶線游休拆除。|到達現場時間2023/02/03 13:17</t>
  </si>
  <si>
    <t>K1988AE76</t>
  </si>
  <si>
    <t>0976631062</t>
  </si>
  <si>
    <t>C0812501454</t>
  </si>
  <si>
    <t>彰化縣田中鎮中山段１２０地號</t>
  </si>
  <si>
    <t>【C3】用戶自備開關不良，已告知用戶，請合格電氣承裝業改善。|到達現場時間2023/02/03 16:25</t>
  </si>
  <si>
    <t>K4580AE72</t>
  </si>
  <si>
    <t>0975527978</t>
  </si>
  <si>
    <t>董先生</t>
  </si>
  <si>
    <t>用戶稱外線無過電，監視器無顯示、電錶未轉，僅手機</t>
  </si>
  <si>
    <t>龍潭里</t>
  </si>
  <si>
    <t>2023/02/03 09:31:00</t>
  </si>
  <si>
    <t>彰化縣埔鹽鄉新水段９４３地號</t>
  </si>
  <si>
    <t>G2709GA54</t>
  </si>
  <si>
    <t>G2709GA54  大新高幹15X#7|手動併案</t>
  </si>
  <si>
    <t>2023/02/03 09:28:00</t>
  </si>
  <si>
    <t>彰化縣二林鎮東勢里頭厝段３２５號之５</t>
  </si>
  <si>
    <t>埤北高幹43X8Y#1，用戶進屋線不良，已告知用戶，請合格電氣承裝業改善。|到達現場時間2023/02/03 09:45</t>
  </si>
  <si>
    <t>K2183DD96</t>
  </si>
  <si>
    <t>0921986828</t>
  </si>
  <si>
    <t>2023/02/03 09:14:00</t>
  </si>
  <si>
    <t>彰化縣埔鹽鄉太平村大新路一巷二橫巷４－６號１樓</t>
  </si>
  <si>
    <t>大新高幹15X#8左低1  低壓線斷落接續復舊完成， 低壓線架不良更換。|到達現場時間2023/02/03 09:25</t>
  </si>
  <si>
    <t>048659619</t>
  </si>
  <si>
    <t>林明褐</t>
  </si>
  <si>
    <t>0911580397</t>
  </si>
  <si>
    <t>G2709EA96  大新高幹15X#8左低2</t>
  </si>
  <si>
    <t>2023/02/03 09:23:00</t>
  </si>
  <si>
    <t>彰化縣線西鄉建興段９５０地號</t>
  </si>
  <si>
    <t>崁頂高幹15，接戶線壓接|到達現場時間2023/02/03 09:40</t>
  </si>
  <si>
    <t>G3136GC04</t>
  </si>
  <si>
    <t>0937548392</t>
  </si>
  <si>
    <t>2023/02/03 08:30:00</t>
  </si>
  <si>
    <t>阿夷＃43－1</t>
  </si>
  <si>
    <t>接戶線改修</t>
  </si>
  <si>
    <t>1.阿夷＃43－1用戶拆屋、連接接戶線垂落、臨時處理、擬明日全體班員共同前往進行架設改接  2.美寮路一段325號連接接戶線脫落固定。|到達現場時間2023/02/03 09:00</t>
  </si>
  <si>
    <t>高健耀、劉家銓、廖崇佑、紀伯翰</t>
  </si>
  <si>
    <t>1.埔村＃9Y6接戶線壓接送電  2.中山路二段770巷19號獨立戶、連接接戶線施放改接處理。|到達現場時間2023/02/03 08:55</t>
  </si>
  <si>
    <t>C0812501453</t>
  </si>
  <si>
    <t>2023/02/03 09:01:00</t>
  </si>
  <si>
    <t>彰化縣芳苑鄉草湖段５號之３１５４地號</t>
  </si>
  <si>
    <t>崙腳高幹55Y#42，跳線接頭接觸不良，接頭己重新壓接處理。|到達現場時間2023/02/03 09:19</t>
  </si>
  <si>
    <t>G1807FA98</t>
  </si>
  <si>
    <t>0908306085</t>
  </si>
  <si>
    <t>已詢問用戶僅留0908306085。</t>
  </si>
  <si>
    <t>2023/02/03 08:58:00</t>
  </si>
  <si>
    <t>彰化縣員林市南平街１１３號公共設施</t>
  </si>
  <si>
    <t>【C3】用戶自備開關接觸不良，已告知用戶，請合格電氣承裝業改善。|到達現場時間2023/02/03 14:50</t>
  </si>
  <si>
    <t>G4302EE39</t>
  </si>
  <si>
    <t>管理員  趙先生</t>
  </si>
  <si>
    <t>南平街125號   2/1 停電後   變壓器異聲噪音</t>
  </si>
  <si>
    <t>A0812003544</t>
  </si>
  <si>
    <t>2023/02/03 08:56:00</t>
  </si>
  <si>
    <t>停電工作，停電單號：H24493|到達現場時間2023/02/03 08:57</t>
  </si>
  <si>
    <t>A0812003543</t>
  </si>
  <si>
    <t>彰化縣芳苑鄉草湖村功湖路草湖段１７３巷６８號</t>
  </si>
  <si>
    <t>停電工作，停電單號：H24493|到達現場時間2023/02/03 08:56</t>
  </si>
  <si>
    <t>C0812501452</t>
  </si>
  <si>
    <t>彰化縣和美鎮彰草路２段５１３巷１３０號</t>
  </si>
  <si>
    <t>鎮平高幹76-1Y10，高壓導線包紮及綁紮|到達現場時間2023/02/03 11:05</t>
  </si>
  <si>
    <t>G3628AB00</t>
  </si>
  <si>
    <t>077637727</t>
  </si>
  <si>
    <t>0933530175</t>
  </si>
  <si>
    <t>高壓保險絲發出噪音【聯絡電話(二)：(07)7637727】</t>
  </si>
  <si>
    <t>源埤里</t>
  </si>
  <si>
    <t>A0812003542</t>
  </si>
  <si>
    <t>2023/02/03 08:53:00</t>
  </si>
  <si>
    <t>彰化縣芳苑鄉東平路２４２巷建９５５號</t>
  </si>
  <si>
    <t>停電工作，停電單號：H24493|到達現場時間2023/02/03 08:55</t>
  </si>
  <si>
    <t>2023/02/03 08:49:00</t>
  </si>
  <si>
    <t>彰化縣溪湖鎮顯光段９４地號</t>
  </si>
  <si>
    <t>草埔高分#22  高壓防鹽子不良，另排時間更換|到達現場時間2023/02/03 14:50</t>
  </si>
  <si>
    <t>K3296AC78</t>
  </si>
  <si>
    <t>0985860784</t>
  </si>
  <si>
    <t>2023/02/03 08:52:00</t>
  </si>
  <si>
    <t>彰化縣福興鄉秀安段２３５１－００００地號</t>
  </si>
  <si>
    <t>已與用戶聯繫，供電正常|到達現場時間2023/02/03 08:55</t>
  </si>
  <si>
    <t>G2513EE59</t>
  </si>
  <si>
    <t>0937750136</t>
  </si>
  <si>
    <t>0937750736</t>
  </si>
  <si>
    <t>2023/02/03 08:14:00</t>
  </si>
  <si>
    <t>彰化縣二林鎮二林段８１地號</t>
  </si>
  <si>
    <t>埤北高幹29Y#14，低壓接頭不良，接頭己重新壓接處理。|到達現場時間2023/02/03 08:19</t>
  </si>
  <si>
    <t>K1892CA67</t>
  </si>
  <si>
    <t>0935329003</t>
  </si>
  <si>
    <t>彰化縣芳苑鄉漢寶園段８４０地號</t>
  </si>
  <si>
    <t>原料高分98，接頭點檢|到達現場時間2023/02/03 08:30</t>
  </si>
  <si>
    <t>G2209GD79</t>
  </si>
  <si>
    <t>0934252081</t>
  </si>
  <si>
    <t>0937755284</t>
  </si>
  <si>
    <t>2023/02/03 08:12:00</t>
  </si>
  <si>
    <t>彰化縣伸港鄉線工北一路１８號</t>
  </si>
  <si>
    <t>配電室點檢|到達現場時間2023/02/03 08:15</t>
  </si>
  <si>
    <t>0911568537</t>
  </si>
  <si>
    <t>2023/02/03 08:10:00</t>
  </si>
  <si>
    <t>彰化縣伸港鄉泉州厝段１０３３－００８６地號</t>
  </si>
  <si>
    <t>濱海二高幹71X7X4，接頭點檢及壓接|到達現場時間2023/02/03 08:45</t>
  </si>
  <si>
    <t>G3044GC34</t>
  </si>
  <si>
    <t>0928996783</t>
  </si>
  <si>
    <t>2023/02/03 08:09:00</t>
  </si>
  <si>
    <t>彰化縣線西鄉建興段１８６３地號</t>
  </si>
  <si>
    <t>下犁高幹97X14X4，接頭點檢|到達現場時間2023/02/03 08:30</t>
  </si>
  <si>
    <t>G3134FB39</t>
  </si>
  <si>
    <t>0937584392</t>
  </si>
  <si>
    <t>2023/02/03 08:01:00</t>
  </si>
  <si>
    <t>彰化縣員林市大峰巷１１號</t>
  </si>
  <si>
    <t>陳振明、黃耀田、林宜明、黃安燦、</t>
  </si>
  <si>
    <t>大峰高幹#25  逾齡變壓器吊換 25KVA X2|到達現場時間2023/02/03 08:26</t>
  </si>
  <si>
    <t>G4902HA60</t>
  </si>
  <si>
    <t>G4902HA60大峰高幹#25</t>
  </si>
  <si>
    <t>C0812501451</t>
  </si>
  <si>
    <t>彰化縣秀水鄉復興段９６５地號</t>
  </si>
  <si>
    <t>【C2】用戶進屋線不良，已告知用戶，請合格電氣承裝業改善。|到達現場時間2023/02/03 08:15</t>
  </si>
  <si>
    <t>G3323ED83</t>
  </si>
  <si>
    <t>0920112061</t>
  </si>
  <si>
    <t>水電量測說欠一條、農地無法灌溉。僅手機:0920112061</t>
  </si>
  <si>
    <t>義興村</t>
  </si>
  <si>
    <t>2023/02/03 09:10:00</t>
  </si>
  <si>
    <t>彰化縣大城鄉新光段８８地號</t>
  </si>
  <si>
    <t>四股高分6Y17Y#3，FC開關不良，活電更換1具|到達現場時間2023/02/03 09:10</t>
  </si>
  <si>
    <t>K0978ED49</t>
  </si>
  <si>
    <t>0933942400</t>
  </si>
  <si>
    <t>2023/02/03 06:41:00</t>
  </si>
  <si>
    <t>彰化縣員林市大明路１７８號平房</t>
  </si>
  <si>
    <t>鍾奈哲、莊欣穎、巫淂彥、</t>
  </si>
  <si>
    <t>雅果高幹38Y#18 一次接線環加裝被覆罩|到達現場時間2023/02/03 06:45</t>
  </si>
  <si>
    <t>K4696AB16</t>
  </si>
  <si>
    <t>2023/02/03 06:35:00</t>
  </si>
  <si>
    <t>彰化縣大村鄉和平街１１０號１樓</t>
  </si>
  <si>
    <t>茄苳高幹10Y2空X#3 高壓被覆型開關更換+TR瓷罩 、一次接線環加裝被覆罩|到達現場時間2023/02/03 06:40</t>
  </si>
  <si>
    <t>G4111AA90</t>
  </si>
  <si>
    <t>2023/02/03 06:30:00</t>
  </si>
  <si>
    <t>彰化縣大村鄉美港路４４２號平房</t>
  </si>
  <si>
    <t>正新高幹#51 高壓被覆型開關更換+TR瓷罩|到達現場時間2023/02/03 06:35</t>
  </si>
  <si>
    <t>G4607BA07</t>
  </si>
  <si>
    <t>黃厝村</t>
  </si>
  <si>
    <t>2023/02/03 06:25:00</t>
  </si>
  <si>
    <t>自強高分58X12</t>
  </si>
  <si>
    <t>自強高分58X#12  低壓紮線脫落綁紮妥|到達現場時間2023/02/03 07:00</t>
  </si>
  <si>
    <t>2023/02/03 06:24:00</t>
  </si>
  <si>
    <t>路口厝高幹110X36-1低1</t>
  </si>
  <si>
    <t>蕭家旺、葉柏宏</t>
  </si>
  <si>
    <t>路口厝高幹110X36-1低1 低壓線架不良更換|到達現場時間2023/02/03 06:55</t>
  </si>
  <si>
    <t>2023/02/03 06:23:00</t>
  </si>
  <si>
    <t>頂山高分53Y9</t>
  </si>
  <si>
    <t>頂山高分53Y#9 低壓軸型礙子不良更換|到達現場時間2023/02/03 06:50</t>
  </si>
  <si>
    <t>2023/02/03 06:22:00</t>
  </si>
  <si>
    <t>永光高幹52Y4低1</t>
  </si>
  <si>
    <t>張子元、蔡孟賢</t>
  </si>
  <si>
    <t>永光高幹52Y#4低1 低壓軸型礙子不良更換|到達現場時間2023/02/03 06:55</t>
  </si>
  <si>
    <t>2023/02/03 06:00:00</t>
  </si>
  <si>
    <t>彰化縣芳苑鄉漢寶園段２０３號之９</t>
  </si>
  <si>
    <t>【L2】漢寶高幹155Y#8,連接接戶線接頭燒損，已重新壓接妥。|到達現場時間2023/02/03 06:21</t>
  </si>
  <si>
    <t>G1711BD59</t>
  </si>
  <si>
    <t>0932960019</t>
  </si>
  <si>
    <t>0923685431</t>
  </si>
  <si>
    <t>2023/02/03 05:52:00</t>
  </si>
  <si>
    <t>美草37X1</t>
  </si>
  <si>
    <t>中性線鬆脫重新綁紮固定，已處理妥。|到達現場時間2023/02/03 06:08</t>
  </si>
  <si>
    <t>2023/02/03 05:47:00</t>
  </si>
  <si>
    <t>山寮＃33</t>
  </si>
  <si>
    <t>蔡星土杜偉文謝景煌陳世明吳奇翰蕭凱仁</t>
  </si>
  <si>
    <t>樹木靠近高低壓線修剪，已處理妥。（21＊4平方公尺）|到達現場時間2023/02/03 06:05</t>
  </si>
  <si>
    <t>2023/02/03 02:10:00</t>
  </si>
  <si>
    <t>草中1-32、南勢1-88.</t>
  </si>
  <si>
    <t>夜間防竊導線巡查。|到達現場時間2023/02/03 02:25</t>
  </si>
  <si>
    <t>C0812501450</t>
  </si>
  <si>
    <t>2023/02/03 01:57:00</t>
  </si>
  <si>
    <t>彰化縣彰化市大埔路４８５巷與大埔路口</t>
  </si>
  <si>
    <t>經現場勘查為新頻道有線電視設備發出異聲，非公司設備已向用戶說明，另通知第四台業者處理。|到達現場時間2023/02/03 02:20</t>
  </si>
  <si>
    <t>G4024GE4083</t>
  </si>
  <si>
    <t>0987443486</t>
  </si>
  <si>
    <t>警員翁先生</t>
  </si>
  <si>
    <t>047113043</t>
  </si>
  <si>
    <t>【聯絡電話(二)：0987443486】</t>
  </si>
  <si>
    <t>2023/02/03 01:26:00</t>
  </si>
  <si>
    <t>崙尾1-72,崙草1-60,草尾1-44,洋口1-26</t>
  </si>
  <si>
    <t>架空配電線路鹽害地區夜間觀測及接頭閃洛現象點檢|到達現場時間2023/02/03 01:35</t>
  </si>
  <si>
    <t>C0812501449</t>
  </si>
  <si>
    <t>2023/02/03 01:12:00</t>
  </si>
  <si>
    <t>彰化縣鹿港鎮彰濱五路１段２９０巷５６號前</t>
  </si>
  <si>
    <t>【L4】 鹿草高幹30X13Y#6,中性線接頭不良，已重新壓接妥。|到達現場時間2023/02/03 01:32</t>
  </si>
  <si>
    <t>用戶通報於此地址前發生桿線火花，室內亦有欠相的現象(部份有電、部份無電)。【聯絡電話(二)：0963267977】</t>
  </si>
  <si>
    <t>2023/02/03 00:00:00</t>
  </si>
  <si>
    <t>香鹿高幹1~51</t>
  </si>
  <si>
    <t>香鹿高幹1~51 線路防竊巡視，巡視良好|到達現場時間2023/02/03 00:15</t>
  </si>
  <si>
    <t>2023/02/03 02:00:00</t>
  </si>
  <si>
    <t>北安1~43</t>
  </si>
  <si>
    <t>北安1~43  夜間防竊導線巡查|到達現場時間2023/02/03 02:05</t>
  </si>
  <si>
    <t>2023/02/02 21:50:00</t>
  </si>
  <si>
    <t>西崙1-64,山崙1-52</t>
  </si>
  <si>
    <t>架空配電線路鹽害地區夜間觀測及接頭閃洛現象點檢|到達現場時間2023/02/02 21:55</t>
  </si>
  <si>
    <t>2023/02/02 20:01:00</t>
  </si>
  <si>
    <t>五區2-7</t>
  </si>
  <si>
    <t>電流電壓測定及高低壓接頭點檢。|到達現場時間2023/02/02 20:06</t>
  </si>
  <si>
    <t>十戶2-26</t>
  </si>
  <si>
    <t>2023/02/02 19:16:00</t>
  </si>
  <si>
    <t>彰化縣伸港鄉什股村（路）１－２８號南邊</t>
  </si>
  <si>
    <t>【L2】什股高幹18Y#2,連接接戶線接頭燒損，已重新壓接妥。|到達現場時間2023/02/02 20:01</t>
  </si>
  <si>
    <t>G3345BB68</t>
  </si>
  <si>
    <t>0919040339</t>
  </si>
  <si>
    <t>2023/02/02 19:15:00</t>
  </si>
  <si>
    <t>用戶稱農用電.盼明日再處理|到達現場時間2023/02/02 19:20</t>
  </si>
  <si>
    <t>2023/02/02 18:25:00</t>
  </si>
  <si>
    <t>彰化縣二林鎮犁頭厝段３１６號之７地號</t>
  </si>
  <si>
    <t>七戶高分11X#22低1分3N相低壓線斷，已銜接處理妥。|到達現場時間2023/02/02 18:40</t>
  </si>
  <si>
    <t>K2283GE14</t>
  </si>
  <si>
    <t>0919813031</t>
  </si>
  <si>
    <t>C0812501444</t>
  </si>
  <si>
    <t>2023/02/02 18:00:00</t>
  </si>
  <si>
    <t>彰化縣芳苑鄉草湖段１９０之１０號</t>
  </si>
  <si>
    <t>文津高幹43Y14Y#6接戶線接點接頭不良，已重新壓接妥。|到達現場時間2023/02/02 18:10</t>
  </si>
  <si>
    <t>K1995FB66</t>
  </si>
  <si>
    <t>048931408</t>
  </si>
  <si>
    <t>0928947900</t>
  </si>
  <si>
    <t>【聯絡電話(二)：(04)8931408】</t>
  </si>
  <si>
    <t>C0812501443</t>
  </si>
  <si>
    <t>2023/02/02 17:53:00</t>
  </si>
  <si>
    <t>彰化縣二林鎮新生路２８９號</t>
  </si>
  <si>
    <t>K1889EE44</t>
  </si>
  <si>
    <t>0936945426</t>
  </si>
  <si>
    <t>林小姐-租客</t>
  </si>
  <si>
    <t>依配電處配字第1088085179號受理欠費復電；電表已拆、 用電種別：15、用途：D09住宅、電表型式及相別：25/D、用戶臨櫃繳2期電費、用戶同意在現場等候人員復電，惠請前往前先電聯，謝謝。|手動併案</t>
  </si>
  <si>
    <t>C0812501442</t>
  </si>
  <si>
    <t>2023/02/02 17:52:00</t>
  </si>
  <si>
    <t>埤北高幹6空Y#11用戶再次來電聲稱已復電裝表，水電業者檢查後供電正常。|到達現場時間2023/02/02 18:00</t>
  </si>
  <si>
    <t>依配電處配字第1088085179號受理欠費復電；電表已拆、 用電種別：15、用途：D09住宅、電表型式及相別：17/A、用戶臨櫃繳2期電費、用戶同意在現場等候人員復電，惠請前往前先電聯，謝謝。</t>
  </si>
  <si>
    <t>2023/02/02 17:44:00</t>
  </si>
  <si>
    <t>彰化縣芳苑鄉永興村台６１線２００Ｋ＋４１０橋下</t>
  </si>
  <si>
    <t>張國偉、江易璋、黃佳偉、游翊盛</t>
  </si>
  <si>
    <t>永興三高分10Y7-1Y#2路燈控制線斷，已銜接處理妥。|到達現場時間2023/02/02 18:00</t>
  </si>
  <si>
    <t>K1297FA37</t>
  </si>
  <si>
    <t>0935818190</t>
  </si>
  <si>
    <t>2023/02/02 16:26:00</t>
  </si>
  <si>
    <t>胡厝高幹148X7低3號</t>
  </si>
  <si>
    <t>胡厝高幹148X#7左低3台76線延伸路段，既設低壓線妨礙施工，配合遷移案件低壓線先行拆除妥。|到達現場時間2023/02/02 16:35</t>
  </si>
  <si>
    <t>2023/02/02 15:51:00</t>
  </si>
  <si>
    <t>G4127 BC70-PD 等4處</t>
  </si>
  <si>
    <t>G4127 BC70-PD、BB88-PD、DA79-PD、DA69-PD等4處，依據線路課開立異狀單，現場巡檢、改修。|到達現場時間2023/02/02 16:10</t>
  </si>
  <si>
    <t>2023/02/02 16:06:00</t>
  </si>
  <si>
    <t>華陽街6號</t>
  </si>
  <si>
    <t>經派員會同用戶現場勘查、量測，為電表底座燒損，由用戶自理。11-0078-00電錶開封另報再封印。|到達現場時間2023/02/02 16:30</t>
  </si>
  <si>
    <t>0983192292</t>
  </si>
  <si>
    <t>2023/02/02 15:31:00</t>
  </si>
  <si>
    <t>金馬路二段260號</t>
  </si>
  <si>
    <t>林維卿、陳柏勳</t>
  </si>
  <si>
    <t>經派員會同用戶現場勘查、量測，為用戶屋內線路不良(燒損線路為表後線路及進屋線)，已告知用戶，請合格電氣承裝業改善。01-0200-65電錶開封另報再封印。|到達現場時間2023/02/02 15:55</t>
  </si>
  <si>
    <t>公所 李小姐</t>
  </si>
  <si>
    <t>047239229</t>
  </si>
  <si>
    <t>2023/02/02 13:57:00</t>
  </si>
  <si>
    <t>山坑#24</t>
  </si>
  <si>
    <t>山坑#24高壓掩蔽及雜物(超高竹子、藤蔓)清除(15mx2m=30㎡)，及現場砍除雜物清運。|到達現場時間2023/02/02 14:20</t>
  </si>
  <si>
    <t>2023/02/02 13:40:00</t>
  </si>
  <si>
    <t>水尾#8X5</t>
  </si>
  <si>
    <t>許績輝、黃志芳、徐敬威、林寬隆、陳彥廷</t>
  </si>
  <si>
    <t>延續11202000034件:水尾#8X5接戶線遭車勾斷，現場復舊妥。 (N1C 22PV、ABC3C 60PV *15米)|到達現場時間2023/02/02 14:00</t>
  </si>
  <si>
    <t>2023/02/02 10:40:00</t>
  </si>
  <si>
    <t>G4128 EB61-O</t>
  </si>
  <si>
    <t>G4128 EB61-O配電場清潔(周邊雜草、九重葛清除)，及配電設備、變壓器點檢，負載側電流、電壓測定。|到達現場時間2023/02/02 11:00</t>
  </si>
  <si>
    <t>2023/02/02 16:25:00</t>
  </si>
  <si>
    <t>彰化縣芳苑鄉王功段３１３地號</t>
  </si>
  <si>
    <t>磚瑤高幹79Y5-1Y#5低壓線跳線接頭不良，已重新壓接妥。樹木碰觸低壓線，已修剪妥。|到達現場時間2023/02/02 16:40</t>
  </si>
  <si>
    <t>G1501HE18</t>
  </si>
  <si>
    <t>C0812501430</t>
  </si>
  <si>
    <t>2023/02/02 16:12:00</t>
  </si>
  <si>
    <t>彰化縣芳苑鄉溝子墘段２７３地號</t>
  </si>
  <si>
    <t>永興高幹49X#3接戶線斷，已銜接處理妥。樹木碰觸接戶線，已修剪妥。|到達現場時間2023/02/02 16:20</t>
  </si>
  <si>
    <t>K1398EC62</t>
  </si>
  <si>
    <t>0910424010</t>
  </si>
  <si>
    <t>林世嶽</t>
  </si>
  <si>
    <t>用戶提供8碼電號，稱:已檢查總開關未跳脫，查外電未入，僅留0910-424010</t>
  </si>
  <si>
    <t>2023/02/02 15:50:00</t>
  </si>
  <si>
    <t>南門#22、#23、#24</t>
  </si>
  <si>
    <t>南門#22、#23、#24，桿基周邊破損，以瀝美土填補妥|到達現場時間2023/02/02 16:05</t>
  </si>
  <si>
    <t>2023/02/02 16:04:00</t>
  </si>
  <si>
    <t>萬興#43Y6Y3Y13X1</t>
  </si>
  <si>
    <t>王資斌、許承哲、 葉俊佑、</t>
  </si>
  <si>
    <t>萬興#43Y6Y3Y13X1，椰子葉卡低壓線清除|到達現場時間2023/02/02 16:15</t>
  </si>
  <si>
    <t>陳主任</t>
  </si>
  <si>
    <t>2023/02/02 15:53:00</t>
  </si>
  <si>
    <t>霞田58y5x5x1</t>
  </si>
  <si>
    <t>中性線斷線接續完成|到達現場時間2023/02/02 16:00</t>
  </si>
  <si>
    <t>2023/02/02 15:48:00</t>
  </si>
  <si>
    <t>彰化縣大城鄉台西段６５５地號</t>
  </si>
  <si>
    <t>台西高幹#47接戶線接點接頭不良，已重新壓接妥。|到達現場時間2023/02/02 16:00</t>
  </si>
  <si>
    <t>K0777AA53</t>
  </si>
  <si>
    <t>0910571029</t>
  </si>
  <si>
    <t>2023/02/02 15:03:00</t>
  </si>
  <si>
    <t>彰化縣二林鎮復興段４０地號</t>
  </si>
  <si>
    <t>溝頭高幹#112接戶線接頭不良，已重新壓接妥。|到達現場時間2023/02/02 15:15</t>
  </si>
  <si>
    <t>K1781FE91</t>
  </si>
  <si>
    <t>0932591860</t>
  </si>
  <si>
    <t>C0812501428</t>
  </si>
  <si>
    <t>2023/02/02 15:35:00</t>
  </si>
  <si>
    <t>彰化縣溪湖鎮顯光段６２１地號（草埔高分６２／Ｋ３０９７ＧＤ６６）</t>
  </si>
  <si>
    <t>草埔高分#６２，接戶線斷復舊|到達現場時間2023/02/02 16:45</t>
  </si>
  <si>
    <t>K3097GE97</t>
  </si>
  <si>
    <t>0960552568</t>
  </si>
  <si>
    <t>0928382260</t>
  </si>
  <si>
    <t>接戶線斷掉，現場無電【現場聯絡人王先生電話(二)：0960552568】</t>
  </si>
  <si>
    <t>2023/02/02 15:00:00</t>
  </si>
  <si>
    <t>萬興#78Y20Y1</t>
  </si>
  <si>
    <t>萬興#78Y20Y1，樹竹碰觸高壓導線，高壓線活電掩蔽，樹竹砍伐(3mX5m)|到達現場時間2023/02/02 15:10</t>
  </si>
  <si>
    <t>2023/02/02 15:07:00</t>
  </si>
  <si>
    <t>大霞32-1</t>
  </si>
  <si>
    <t>變壓器漏油.二次側墊片鎖緊完成|到達現場時間2023/02/02 15:15</t>
  </si>
  <si>
    <t>2023/02/02 15:02:00</t>
  </si>
  <si>
    <t>彰化縣二林鎮金城巷１６號之９</t>
  </si>
  <si>
    <t>下萬合高分6Y#33接戶線垂落，已重新弛調處理妥。|到達現場時間2023/02/02 15:20</t>
  </si>
  <si>
    <t>K2393CC09</t>
  </si>
  <si>
    <t>0930321223</t>
  </si>
  <si>
    <t>0912908928</t>
  </si>
  <si>
    <t>2023/02/02 14:40:00</t>
  </si>
  <si>
    <t>中州#25</t>
  </si>
  <si>
    <t>中州#25，替換警示燈|到達現場時間2023/02/02 15:00</t>
  </si>
  <si>
    <t>2023/02/02 14:18:00</t>
  </si>
  <si>
    <t>鐵樹高分5X14低1號 K127569</t>
  </si>
  <si>
    <t>鐵樹高分5X#6右低2接戶線游休短路產生火花，已先行拆除妥。|到達現場時間2023/02/02 14:30</t>
  </si>
  <si>
    <t>2023/02/02 13:50:00</t>
  </si>
  <si>
    <t>大村鄉中山路一段沿線</t>
  </si>
  <si>
    <t>民眾投書國營會希加強設備反光警示，針對大村鄉中山路一段沿線配電設備貼製反光貼紙|到達現場時間2023/02/02 14:05</t>
  </si>
  <si>
    <t>2023/02/02 14:33:00</t>
  </si>
  <si>
    <t>川邊高幹15號 G1902GC29</t>
  </si>
  <si>
    <t>桿上有異物</t>
  </si>
  <si>
    <t>張國偉、游翊盛</t>
  </si>
  <si>
    <t>川邊高幹#15桿上聚合礙子有塑膠布纏繞，已清除處理妥。|到達現場時間2023/02/02 14:55</t>
  </si>
  <si>
    <t>C0812501422</t>
  </si>
  <si>
    <t>2023/02/02 14:19:00</t>
  </si>
  <si>
    <t>彰化縣二林鎮振興里民保巷５８０號屋頂</t>
  </si>
  <si>
    <t>新樂高幹63Y#4配合光電戶停電檢修妥。|到達現場時間2023/02/02 14:30</t>
  </si>
  <si>
    <t>G2306CB17</t>
  </si>
  <si>
    <t>0933915055</t>
  </si>
  <si>
    <t>太陽光電電號:08590373372，業者黃先生稱要做停電保養，但現場風太大只能斷一相，希望單位能協助處理。僅手機</t>
  </si>
  <si>
    <t>2023/02/02 13:59:00</t>
  </si>
  <si>
    <t>彰水高幹64-1X4號</t>
  </si>
  <si>
    <t>彰水高幹64-1X#4桿上熔絲鏈開關有塑膠布纏繞，已清除處理妥。|到達現場時間2023/02/02 14:15</t>
  </si>
  <si>
    <t>0935682767</t>
  </si>
  <si>
    <t>2023/02/02 13:49:00</t>
  </si>
  <si>
    <t>彰化縣二林鎮外蘆竹塘段１６地號</t>
  </si>
  <si>
    <t>七戶高分#37接戶線接點線接頭不良，已重新壓接妥。|到達現場時間2023/02/02 14:05</t>
  </si>
  <si>
    <t>K2283CB52</t>
  </si>
  <si>
    <t>0919040163</t>
  </si>
  <si>
    <t>2023/02/02 12:45:00</t>
  </si>
  <si>
    <t>彰化縣芳苑鄉新街村芳仁段５５２地號</t>
  </si>
  <si>
    <t>涂俊雄、張佑丞、游翊盛</t>
  </si>
  <si>
    <t>芳街高幹41Y#21低壓線垂落，已重新弛調處理妥。|到達現場時間2023/02/02 13:50</t>
  </si>
  <si>
    <t>K1190EE89</t>
  </si>
  <si>
    <t>0927656532</t>
  </si>
  <si>
    <t>2023/02/02 13:32:00</t>
  </si>
  <si>
    <t>彰化縣鹿港鎮鹿和路三段４３２巷１００號１樓</t>
  </si>
  <si>
    <t>接戶線弛條完成|到達現場時間2023/02/02 13:50</t>
  </si>
  <si>
    <t>G3228CB14</t>
  </si>
  <si>
    <t>0980930279</t>
  </si>
  <si>
    <t>2023/02/02 13:10:00</t>
  </si>
  <si>
    <t>田洋#30Y15</t>
  </si>
  <si>
    <t>田洋#30Y15，現場非公司線路為第四台線路，已告知村長|到達現場時間2023/02/02 13:35</t>
  </si>
  <si>
    <t>謝村長</t>
  </si>
  <si>
    <t>0919690021</t>
  </si>
  <si>
    <t>C0812501411</t>
  </si>
  <si>
    <t>2023/02/02 12:16:00</t>
  </si>
  <si>
    <t>彰化縣芳苑鄉漢寶園段５６８地號</t>
  </si>
  <si>
    <t>fc開關二次側接觸不良.已重新固定妥|到達現場時間2023/02/02 11:00</t>
  </si>
  <si>
    <t>G1611FC50</t>
  </si>
  <si>
    <t>【聯絡電話(二)：0932596609】</t>
  </si>
  <si>
    <t>C0812501410</t>
  </si>
  <si>
    <t>2023/02/02 12:04:00</t>
  </si>
  <si>
    <t>彰化縣二林鎮梅芳段７９地號</t>
  </si>
  <si>
    <t>萬興高幹122X#19低2，接戶線接頭不良壓接處理|到達現場時間2023/02/02 13:40</t>
  </si>
  <si>
    <t>K2699ED89</t>
  </si>
  <si>
    <t>048680251</t>
  </si>
  <si>
    <t>0939211049</t>
  </si>
  <si>
    <t>用戶稱一條接戶線斷落，此戶現無電。【聯絡電話(二)：(04)8680251】</t>
  </si>
  <si>
    <t>C0812501409</t>
  </si>
  <si>
    <t>2023/02/02 12:01:00</t>
  </si>
  <si>
    <t>彰化縣芳苑鄉漢寶園段１５３－６地號</t>
  </si>
  <si>
    <t>G1611DB61</t>
  </si>
  <si>
    <t>0975015198</t>
  </si>
  <si>
    <t>048934123</t>
  </si>
  <si>
    <t>【聯絡電話(二)：0975015198】</t>
  </si>
  <si>
    <t>C0812501408</t>
  </si>
  <si>
    <t>2023/02/02 11:56:00</t>
  </si>
  <si>
    <t>彰化縣二林鎮柳仔溝段４６３號</t>
  </si>
  <si>
    <t>新樂高幹70Y12Y#3電表底座燒損，由用戶自理，另報再封印。|到達現場時間2023/02/02 13:20</t>
  </si>
  <si>
    <t>G2305FB56</t>
  </si>
  <si>
    <t>048684733</t>
  </si>
  <si>
    <t>0970732760</t>
  </si>
  <si>
    <t>用戶稱水電檢修非內線問題，請前往時先電話聯繫【聯絡電話(二)：(04)8684733】</t>
  </si>
  <si>
    <t>2023/02/02 10:15:00</t>
  </si>
  <si>
    <t>萬興#49Y12Z1右低1左低1右低1</t>
  </si>
  <si>
    <t>萬興#49Y12Z1右低1左低1右低1，接戶線弛調|到達現場時間2023/02/02 10:35</t>
  </si>
  <si>
    <t>2023/02/02 11:39:00</t>
  </si>
  <si>
    <t>涂俊雄、張佑丞、洪文鴻</t>
  </si>
  <si>
    <t>王功高幹75X#6連接接戶線(管)脫落，無安全疑慮，待村長協調後設計重置。|到達現場時間2023/02/02 11:45</t>
  </si>
  <si>
    <t>0982293330</t>
  </si>
  <si>
    <t>黃</t>
  </si>
  <si>
    <t>2023/02/02 11:35:00</t>
  </si>
  <si>
    <t>彰化縣芳苑鄉漢寶園段０８１２地號</t>
  </si>
  <si>
    <t>用戶重複報案|到達現場時間2023/02/02 11:50</t>
  </si>
  <si>
    <t>G2309FE38</t>
  </si>
  <si>
    <t>0932830328</t>
  </si>
  <si>
    <t>0923600192</t>
  </si>
  <si>
    <t>C0812501404</t>
  </si>
  <si>
    <t>2023/02/02 14:27:00</t>
  </si>
  <si>
    <t>彰化縣芳苑鄉芳墘段１１８９地號</t>
  </si>
  <si>
    <t>永興高幹47X13X#5熔絲鏈開關不良，已更換送電妥。|到達現場時間2023/02/02 14:40</t>
  </si>
  <si>
    <t>K1398AB49</t>
  </si>
  <si>
    <t>0960769551</t>
  </si>
  <si>
    <t>0928781912</t>
  </si>
  <si>
    <t>現場人員王先生0960769551，楊先生0928781912。提供電號不知地號。</t>
  </si>
  <si>
    <t>2023/02/02 11:21:00</t>
  </si>
  <si>
    <t>彰化縣芳苑鄉草湖段５－４３２８地號</t>
  </si>
  <si>
    <t>文津高幹#54中性線接頭不良，已重新壓接妥。|到達現場時間2023/02/02 11:30</t>
  </si>
  <si>
    <t>K1896HD68</t>
  </si>
  <si>
    <t>0934272089</t>
  </si>
  <si>
    <t>2023/02/02 10:56:00</t>
  </si>
  <si>
    <t>彰化縣大城鄉建山段６１２地號</t>
  </si>
  <si>
    <t>頂山高分#56低壓線跳線接頭不良，已重新壓接妥。|到達現場時間2023/02/02 11:15</t>
  </si>
  <si>
    <t>K1376GC09</t>
  </si>
  <si>
    <t>0933735555</t>
  </si>
  <si>
    <t>2023/02/02 10:43:00</t>
  </si>
  <si>
    <t>漢寶155Y20.fc開關二次側短節電纜接觸不良.已更新妥|到達現場時間2023/02/02 11:00</t>
  </si>
  <si>
    <t>0933471739</t>
  </si>
  <si>
    <t>2023/02/02 10:42:00</t>
  </si>
  <si>
    <t>福三42接頭補強壓接完成|到達現場時間2023/02/02 11:00</t>
  </si>
  <si>
    <t>2023/02/02 09:05:00</t>
  </si>
  <si>
    <t>埔鹽#85-1Y9Y1</t>
  </si>
  <si>
    <t>埔鹽#80Y8左低3，公所自備路燈線游休拆除|到達現場時間2023/02/02 09:20</t>
  </si>
  <si>
    <t>埔鹽公所陳先生</t>
  </si>
  <si>
    <t>2023/02/02 10:39:00</t>
  </si>
  <si>
    <t>彰化縣芳苑鄉福海段６３地號</t>
  </si>
  <si>
    <t>磚瑤高幹74X#21接戶線接點接頭不良，已重新壓接妥。|到達現場時間2023/02/02 10:45</t>
  </si>
  <si>
    <t>G1500GB83</t>
  </si>
  <si>
    <t>0978358337</t>
  </si>
  <si>
    <t>2023/02/02 08:20:00</t>
  </si>
  <si>
    <t>二重#68-1</t>
  </si>
  <si>
    <t>二重#68-1，樹木靠近導線，無立即危險交線巡人員另報修剪|到達現場時間2023/02/02 08:45</t>
  </si>
  <si>
    <t>黃代表</t>
  </si>
  <si>
    <t>C0812501395</t>
  </si>
  <si>
    <t>2023/02/02 10:24:00</t>
  </si>
  <si>
    <t>彰化縣芳苑鄉漢寶園段８４之２地號</t>
  </si>
  <si>
    <t>新寶高幹86X#4接戶線接點接頭不良，已重新壓接妥。|到達現場時間2023/02/02 10:35</t>
  </si>
  <si>
    <t>G1608FB74</t>
  </si>
  <si>
    <t>0936313350</t>
  </si>
  <si>
    <t>0923129331</t>
  </si>
  <si>
    <t>【聯絡電話(二)：0936313350林先生】用戶要求直接與林先生連繫(養殖)</t>
  </si>
  <si>
    <t>C0812501391</t>
  </si>
  <si>
    <t>2023/02/02 09:55:00</t>
  </si>
  <si>
    <t>台西高幹1X4Z#1經派員現勘非公司線路係中華電信公司電訊線，已告知用戶並聯絡該公司許股長派員處理。|到達現場時間2023/02/02 10:10</t>
  </si>
  <si>
    <t>用戶告知家中對面的電桿電線過低(用戶稱有兩條)，大車行經恐會勾到，委請協助</t>
  </si>
  <si>
    <t>2023/02/02 08:59:00</t>
  </si>
  <si>
    <t>草東高幹133號 G2600BD30</t>
  </si>
  <si>
    <t>涂俊雄、張佑丞、江易璋</t>
  </si>
  <si>
    <t>草東高幹#133接戶線接點接頭不良，已重新壓接妥。|到達現場時間2023/02/02 09:15</t>
  </si>
  <si>
    <t>0933471035</t>
  </si>
  <si>
    <t>C0812501390</t>
  </si>
  <si>
    <t>2023/02/02 09:42:00</t>
  </si>
  <si>
    <t>彰化縣鹿港鎮海埔厝段（小段）５８７地號</t>
  </si>
  <si>
    <t>海埔52x6接戶線弛調壓接完成|到達現場時間2023/02/02 10:00</t>
  </si>
  <si>
    <t>G2728FB82</t>
  </si>
  <si>
    <t>0937239956</t>
  </si>
  <si>
    <t>0928919987</t>
  </si>
  <si>
    <t>現場為田地接戶線【聯絡電話(二)：0937239956】</t>
  </si>
  <si>
    <t>C0812501389</t>
  </si>
  <si>
    <t>2023/02/02 09:41:00</t>
  </si>
  <si>
    <t>彰化縣員林市員水路一段１０２巷１７６弄１８號１Ｆ</t>
  </si>
  <si>
    <t>G4800DA26</t>
  </si>
  <si>
    <t>0958720753</t>
  </si>
  <si>
    <t>0912720753</t>
  </si>
  <si>
    <t>電壓不穩電燈閃爍,隔壁鄰居也這樣.【聯絡電話(二)：0958720753】|手動併案</t>
  </si>
  <si>
    <t>C0812501388</t>
  </si>
  <si>
    <t>2023/02/02 09:37:00</t>
  </si>
  <si>
    <t>彰化縣福興鄉外中村外中街２２號１樓</t>
  </si>
  <si>
    <t>【L4】中性線接頭不良，已重新壓接妥。|到達現場時間2023/02/02 09:52</t>
  </si>
  <si>
    <t>G3113CC39</t>
  </si>
  <si>
    <t>047795555</t>
  </si>
  <si>
    <t>兆豐-周小姐</t>
  </si>
  <si>
    <t>L表，過年前到現在辦公室燈都會閃爍，已婉釋須請人員釐清是否為外線或自備設備問題，僅留市話(無分機)，前往時須先電聯，說找兆豐-周小姐即可。</t>
  </si>
  <si>
    <t>2023/02/02 09:23:00</t>
  </si>
  <si>
    <t>變壓器滲油.已更新完成|到達現場時間2023/02/02 09:35</t>
  </si>
  <si>
    <t>C0812501386</t>
  </si>
  <si>
    <t>2023/02/02 09:22:00</t>
  </si>
  <si>
    <t>彰化縣員林市員水路一段１０２巷７４弄９９號</t>
  </si>
  <si>
    <t>陳坤輝、黃建儒、曾阿加、陳諺暐、</t>
  </si>
  <si>
    <t>鎮興高幹39X2Y1，高壓分歧熔絲鏈開關劣化更換|到達現場時間2023/02/02 09:40</t>
  </si>
  <si>
    <t>K4899ED64</t>
  </si>
  <si>
    <t>0937779599</t>
  </si>
  <si>
    <t>關先生</t>
  </si>
  <si>
    <t>047071727</t>
  </si>
  <si>
    <t>關先生稱發電機供電，查高壓盤欠相 【聯絡電話(二)：0937779599】</t>
  </si>
  <si>
    <t>2023/02/02 09:00:00</t>
  </si>
  <si>
    <t>彰化縣鹿港鎮鹿崙段６７０－０００２地號</t>
  </si>
  <si>
    <t>草港614低1接戶線接頭壓接完成|到達現場時間2023/02/02 09:15</t>
  </si>
  <si>
    <t>G2935GE62</t>
  </si>
  <si>
    <t>2023/02/02 08:52:00</t>
  </si>
  <si>
    <t>川邊高幹107Y4號~五區高幹57號</t>
  </si>
  <si>
    <t>川邊高幹107Y4號~五區高幹57號配合饋自課五區高幹57號裝設FTU架設低壓電源線路妥。|到達現場時間2023/02/02 09:10</t>
  </si>
  <si>
    <t>2023/02/02 08:30:00</t>
  </si>
  <si>
    <t>林厝#31Z6</t>
  </si>
  <si>
    <t>陳坤輝、曾阿加、楊沛偉、黃安燦、黃安燦</t>
  </si>
  <si>
    <t>林厝#31Z6，逾齡TR吊換，密封TR 50KVA X1  25KVA X1|到達現場時間2023/02/02 09:15</t>
  </si>
  <si>
    <t>2023/02/02 08:39:00</t>
  </si>
  <si>
    <t>彰化縣芳苑鄉草湖段５－１８８號</t>
  </si>
  <si>
    <t>接戶線斷一條</t>
  </si>
  <si>
    <t>興海高幹58X8Y#8接戶線斷一條，已銜接處理妥。|到達現場時間2023/02/02 08:50</t>
  </si>
  <si>
    <t>K1897HD69</t>
  </si>
  <si>
    <t>0910936533</t>
  </si>
  <si>
    <t>2023/02/02 08:31:00</t>
  </si>
  <si>
    <t>彰化縣鹿港鎮草港尾段２５７地號</t>
  </si>
  <si>
    <t>【C3】用戶自備開關不良，已告知用戶，請合格電氣承裝業改善。|到達現場時間2023/02/02 08:55</t>
  </si>
  <si>
    <t>G2836GA90</t>
  </si>
  <si>
    <t>0935387488</t>
  </si>
  <si>
    <t>2023/02/02 08:19:00</t>
  </si>
  <si>
    <t>彰化縣線西鄉中華路４７６巷２６號２Ｆ</t>
  </si>
  <si>
    <t>非本公司線路.已告知用戶知悉|到達現場時間2023/02/02 08:35</t>
  </si>
  <si>
    <t>G2941FB50</t>
  </si>
  <si>
    <t>0933506920</t>
  </si>
  <si>
    <t>2023/02/02 08:13:00</t>
  </si>
  <si>
    <t>大埔#17-1</t>
  </si>
  <si>
    <t>維卿、績輝、志芳、彥廷、裕宏、敬威、柏勳</t>
  </si>
  <si>
    <t>大埔#17-1變壓器(50KVA 密封型 力用)漏油，已更新吊換送電妥。有先行聯絡工作停電。|到達現場時間2023/02/02 08:30</t>
  </si>
  <si>
    <t>C0812501383</t>
  </si>
  <si>
    <t>2023/02/02 08:05:00</t>
  </si>
  <si>
    <t>彰化縣鹿港鎮廖厝巷１２９－３０號</t>
  </si>
  <si>
    <t>用戶自備桿斷裂.已安全妥.待用戶自行修復後復舊|到達現場時間2023/02/02 08:20</t>
  </si>
  <si>
    <t>G3128BD85</t>
  </si>
  <si>
    <t>0926645855</t>
  </si>
  <si>
    <t>0952557980</t>
  </si>
  <si>
    <t>參考電號，不小心撞斷自備桿 在桿號帝寶32 G3129AA99 旁，但用戶擔心波及隔壁電桿 惠請協助【聯絡電話(二)：0926645855】</t>
  </si>
  <si>
    <t>2023/02/02 08:04:00</t>
  </si>
  <si>
    <t>彰化縣芳苑鄉漢寶園段６２地號</t>
  </si>
  <si>
    <t>【C4】用戶用電超載，自備開關過負荷跳脫，投入後正常。|到達現場時間2023/02/02 08:38</t>
  </si>
  <si>
    <t>0932570356</t>
  </si>
  <si>
    <t>C0812501382</t>
  </si>
  <si>
    <t>2023/02/02 07:40:00</t>
  </si>
  <si>
    <t>芳苑高幹38X6空Y5X2Y#7高壓懸垂礙子銹斷及防鹽裝腳礙子不良，高壓分歧開關停電後，已更換送電妥。|到達現場時間2023/02/02 07:45</t>
  </si>
  <si>
    <t>洪太太</t>
  </si>
  <si>
    <t>用戶稱電壓不穩定【聯絡電話(二)：(04)8964138】</t>
  </si>
  <si>
    <t>2023/02/02 06:00:00</t>
  </si>
  <si>
    <t>彰化縣鹿港鎮溝墘里振興段２３３０地號</t>
  </si>
  <si>
    <t>【L2】棋盤高幹29X#12,連接接戶線接頭燒損，已重新壓接妥。|到達現場時間2023/02/02 06:25</t>
  </si>
  <si>
    <t>G3225EA20</t>
  </si>
  <si>
    <t>047784377</t>
  </si>
  <si>
    <t>0912340987</t>
  </si>
  <si>
    <t>2023/02/02 06:27:00</t>
  </si>
  <si>
    <t>彰化縣大村鄉美港路２３６號１樓</t>
  </si>
  <si>
    <t>正新高幹#32 高壓開關加裝被覆罩|到達現場時間2023/02/02 06:30</t>
  </si>
  <si>
    <t>G4506AE76</t>
  </si>
  <si>
    <t>2023/02/02 06:25:00</t>
  </si>
  <si>
    <t>彰化縣員林市崙雅里石茍埤圳南岸１Ｋ＋９３３處</t>
  </si>
  <si>
    <t>鍾奈哲、巫淂彥、莊欣穎、</t>
  </si>
  <si>
    <t>百果高幹#44-1 一次接線環與開關加裝被覆罩|到達現場時間2023/02/02 06:30</t>
  </si>
  <si>
    <t>K4797AE51</t>
  </si>
  <si>
    <t>2023/02/02 06:20:00</t>
  </si>
  <si>
    <t>彰化縣大村鄉大溪路１６號之６二樓</t>
  </si>
  <si>
    <t>郭華俊、林宏益、鐘培棠、</t>
  </si>
  <si>
    <t>貢旗高幹#46 高壓雜物清除|到達現場時間2023/02/02 06:25</t>
  </si>
  <si>
    <t>G4006CB77</t>
  </si>
  <si>
    <t>2023/02/02 05:48:00</t>
  </si>
  <si>
    <t>湳尾1X6、1X3</t>
  </si>
  <si>
    <t>架空線路裝設故障指示器共6只，已處理妥。|到達現場時間2023/02/02 06:02</t>
  </si>
  <si>
    <t>2023/02/02 05:45:00</t>
  </si>
  <si>
    <t>後港15Y1</t>
  </si>
  <si>
    <t>樹木靠近高低壓線修剪，已處理妥。（18＊3平方公尺）|到達現場時間2023/02/02 06:00</t>
  </si>
  <si>
    <t>2023/02/02 00:00:00</t>
  </si>
  <si>
    <t>謝漢1-92、舊溪41-70</t>
  </si>
  <si>
    <t>防止導線失竊，配電線路巡查良好。|到達現場時間2023/02/02 00:25</t>
  </si>
  <si>
    <t>2023/02/02 00:01:00</t>
  </si>
  <si>
    <t>新街高幹1~64</t>
  </si>
  <si>
    <t>新街高幹1~64 線路防竊巡視，巡視良好。|到達現場時間2023/02/02 00:20</t>
  </si>
  <si>
    <t>2023/02/01 20:35:00</t>
  </si>
  <si>
    <t>彰化縣芳苑鄉王功海埔地１９２４號</t>
  </si>
  <si>
    <t>G1304FE2880引上桿 用戶自備開關更換妥，原接戶點剪斷隔離電源復舊。|到達現場時間2023/02/01 21:10</t>
  </si>
  <si>
    <t>G1304FE2880</t>
  </si>
  <si>
    <t>0932967466</t>
  </si>
  <si>
    <t>2023/02/02 02:55:00</t>
  </si>
  <si>
    <t>南新高幹1~79</t>
  </si>
  <si>
    <t>吳明聰、林宏益、</t>
  </si>
  <si>
    <t>南新高幹1~79  夜間防竊導線巡查|到達現場時間2023/02/02 03:00</t>
  </si>
  <si>
    <t>C0812501379</t>
  </si>
  <si>
    <t>2023/02/01 22:06:00</t>
  </si>
  <si>
    <t>彰化縣埔鹽鄉中山路桿號：埔鹽１３０Ｙ２Ｙ２Ｇ３０１１ＥＤ１０</t>
  </si>
  <si>
    <t>郭華俊、巫淂彥、鐘培棠、</t>
  </si>
  <si>
    <t>埔鹽高幹130Y2Y#2 支線上部不良拆除|到達現場時間2023/02/01 22:30</t>
  </si>
  <si>
    <t>G3111AB59</t>
  </si>
  <si>
    <t>0937287399</t>
  </si>
  <si>
    <t>參考電號，通報電桿支線被撞斷，桿號:埔鹽130Y2Y2 G3011ED10掉再田裡2.3天了，擔心漏電，僅手機</t>
  </si>
  <si>
    <t>2023/02/01 21:59:00</t>
  </si>
  <si>
    <t>草港12Y,中華1-39,重光1-64</t>
  </si>
  <si>
    <t>架空配電線路鹽害地區夜間觀測及接頭閃洛現象點檢|到達現場時間2023/02/01 22:01</t>
  </si>
  <si>
    <t>2023/02/01 21:53:00</t>
  </si>
  <si>
    <t>和東49</t>
  </si>
  <si>
    <t>配合復電要求書HW0201001和美S/S 主變復電，開關轉供操作及接頭點檢(和東49投入)。|到達現場時間2023/02/01 22:10</t>
  </si>
  <si>
    <t>W0806012533</t>
  </si>
  <si>
    <t>2023/02/01 21:52:00</t>
  </si>
  <si>
    <t>彰化縣芳苑鄉新街村芳新路７號</t>
  </si>
  <si>
    <t>K1089HC30</t>
  </si>
  <si>
    <t>洪建翟先生</t>
  </si>
  <si>
    <t>0909200941</t>
  </si>
  <si>
    <t>2023/02/01 21:00:00</t>
  </si>
  <si>
    <t>菇寮高幹#1</t>
  </si>
  <si>
    <t>蕭家旺、楊崇德、葉柏宏、蔡孟賢、張子元</t>
  </si>
  <si>
    <t>菇寮高幹#1 LBS 開關不良，已先由跳線解開，設計工單更換。|到達現場時間2023/02/01 21:25</t>
  </si>
  <si>
    <t>2023/02/01 20:15:00</t>
  </si>
  <si>
    <t>擺放警示燈</t>
  </si>
  <si>
    <t>中州#25 擺放警示燈|到達現場時間2023/02/01 20:25</t>
  </si>
  <si>
    <t>2023/02/01 19:54:00</t>
  </si>
  <si>
    <t>汴頭44</t>
  </si>
  <si>
    <t>配合復電要求書HW0201001和美S/S 主變復電，開關轉供操作及接頭點檢(汴頭44切開)。|到達現場時間2023/02/01 20:25</t>
  </si>
  <si>
    <t>C0812501378</t>
  </si>
  <si>
    <t>2023/02/01 19:34:00</t>
  </si>
  <si>
    <t>彰化縣二林鎮西斗里原厝路４７－１號</t>
  </si>
  <si>
    <t>原斗高幹#8 N相接頭不良已重新壓接妥|到達現場時間2023/02/01 20:30</t>
  </si>
  <si>
    <t>K2588DC07</t>
  </si>
  <si>
    <t>048903586</t>
  </si>
  <si>
    <t>0912464380</t>
  </si>
  <si>
    <t>用戶地址:彰化縣二林鎮西斗里原厝路４７－１號，稱過年期間電燈就閃爍、插頭也怪怪的，使用熱水壺電燈就開始閃，吹風機轉速也變慢，且晚上該狀況發生頻率高於早上，請去前聯繫用戶，謝謝【聯絡電話(二)：(04)8903586】</t>
  </si>
  <si>
    <t>2023/02/01 19:05:00</t>
  </si>
  <si>
    <t>和線21</t>
  </si>
  <si>
    <t>配合和美S/S全停復電、線路轉供、開關操作接頭點檢。|到達現場時間2023/02/01 19:18</t>
  </si>
  <si>
    <t>2023/02/01 19:00:00</t>
  </si>
  <si>
    <t>彰化縣芳苑鄉芳新段００５８－００００地號</t>
  </si>
  <si>
    <t>菇寮高幹14Y3Y2X#1經會同用戶實測電壓正常。|到達現場時間2023/02/01 19:20</t>
  </si>
  <si>
    <t>K1088CC95</t>
  </si>
  <si>
    <t>0932545681</t>
  </si>
  <si>
    <t>2023/02/01 08:50:00</t>
  </si>
  <si>
    <t>彰化縣彰化市G4323EC87-O</t>
  </si>
  <si>
    <t>G4323EC87-J34裝設3只故障指示器及加強巡檢G4224HC37、 G4621CE01等配電場。|到達現場時間2023/02/01 09:20</t>
  </si>
  <si>
    <t>2023/02/01 17:59:00</t>
  </si>
  <si>
    <t>彰化縣福興鄉福金段１６９，１７２，１７４，１７６地號１樓</t>
  </si>
  <si>
    <t>【T4】變壓器一次側TAP調整妥(電壓 219    V→     235V) 。|到達現場時間2023/02/01 18:27</t>
  </si>
  <si>
    <t>G2119CD52</t>
  </si>
  <si>
    <t>0928665363</t>
  </si>
  <si>
    <t>C0812501376</t>
  </si>
  <si>
    <t>2023/02/01 17:46:00</t>
  </si>
  <si>
    <t>彰化縣大城鄉美豐段１０８１地號</t>
  </si>
  <si>
    <t>西港高幹53Y#10經會同用戶實測電壓正常。|到達現場時間2023/02/01 19:20</t>
  </si>
  <si>
    <t>K1084HC12</t>
  </si>
  <si>
    <t>0923233876</t>
  </si>
  <si>
    <t>僅留一支手機</t>
  </si>
  <si>
    <t>2023/02/01 17:00:00</t>
  </si>
  <si>
    <t>和線2X2</t>
  </si>
  <si>
    <t>防護線管脫落拆除。|到達現場時間2023/02/01 17:20</t>
  </si>
  <si>
    <t>C0812501375</t>
  </si>
  <si>
    <t>2023/02/01 17:32:00</t>
  </si>
  <si>
    <t>彰化縣員林市育英路１４０巷７號５樓頂</t>
  </si>
  <si>
    <t>育英高幹#19，電表開封，用戶自備線路不良，已告知用戶，請合格水電承裝業改善|到達現場時間2023/02/01 17:50</t>
  </si>
  <si>
    <t>G4402GC22</t>
  </si>
  <si>
    <t>0902359398</t>
  </si>
  <si>
    <t>台灣之星:陳先生</t>
  </si>
  <si>
    <t>用戶稱:已量測外電未入致沒電，附近同電信業者都有電，會在現場等待，盼先電聯，謝謝!僅留0902+359398</t>
  </si>
  <si>
    <t>2023/02/01 11:40:00</t>
  </si>
  <si>
    <t>彰化縣彰化市國聖井#18y8x5</t>
  </si>
  <si>
    <t>用戶通報國聖井#18y8x5附近電線掉落，現勘為電信線， 非本公司線路，已請用戶通知權責單位妥處。|到達現場時間2023/02/01 12:05</t>
  </si>
  <si>
    <t>C0812501374</t>
  </si>
  <si>
    <t>2023/02/01 17:24:00</t>
  </si>
  <si>
    <t>彰化縣線西鄉塭仔路１６２號</t>
  </si>
  <si>
    <t>欠費復電于18:10改直接供電(草港23Y10低1)|到達現場時間2023/02/01 17:40</t>
  </si>
  <si>
    <t>G2939HA31</t>
  </si>
  <si>
    <t>0983555617</t>
  </si>
  <si>
    <t>依配電處配字第1088085179號受理欠費復電；電表已拆、 用電種別：15、用途：住宅、電表型式及相別：28/D、用戶已臨櫃繳清欠費並申請復電，惟目前急需用電，請求協助，用戶同意在現場等候人員復電，惠請卓處【聯絡電話(二)：0983555617】</t>
  </si>
  <si>
    <t>C0812501373</t>
  </si>
  <si>
    <t>2023/02/01 17:23:00</t>
  </si>
  <si>
    <t>彰化縣大城鄉三豐村車盛路８號</t>
  </si>
  <si>
    <t>K1085CC75</t>
  </si>
  <si>
    <t>0978626097</t>
  </si>
  <si>
    <t>用戶報電號:61-2549-11，稱復電後欠相，現場畜牧場(鴨)無電。僅留手機。|手動併案</t>
  </si>
  <si>
    <t>C0812501372</t>
  </si>
  <si>
    <t>2023/02/01 17:22:00</t>
  </si>
  <si>
    <t>彰化縣芳苑鄉中正路３－１號</t>
  </si>
  <si>
    <t>崙腳高幹57X#3熔絲鏈開關不良，已更換妥。|到達現場時間2023/02/01 19:20</t>
  </si>
  <si>
    <t>G1803AD26</t>
  </si>
  <si>
    <t>048932766</t>
  </si>
  <si>
    <t>僅一支電話。</t>
  </si>
  <si>
    <t>2023/02/01 16:55:00</t>
  </si>
  <si>
    <t>彰化縣埔心鄉柳橋東路３２１號３樓</t>
  </si>
  <si>
    <t>埔心鄉柳橋東路323號，G4100GC16，電表開封，現場量測總開關電壓，數值正常，已告知用戶|到達現場時間2023/02/01 17:15</t>
  </si>
  <si>
    <t>G4100GC16</t>
  </si>
  <si>
    <t>C0812501371</t>
  </si>
  <si>
    <t>2023/02/01 17:13:00</t>
  </si>
  <si>
    <t>彰化縣大城鄉三豐村和平路３０－１號海巡署三豐安檢所</t>
  </si>
  <si>
    <t>K0985EA62</t>
  </si>
  <si>
    <t>0958131055</t>
  </si>
  <si>
    <t>海巡署 張先生</t>
  </si>
  <si>
    <t>此為參考電號，稱整棟無電，懇請協處，感謝。|手動併案</t>
  </si>
  <si>
    <t>C0812501370</t>
  </si>
  <si>
    <t>2023/02/01 17:12:00</t>
  </si>
  <si>
    <t>彰化縣大城鄉三豐村和平路３０－１號</t>
  </si>
  <si>
    <t>K0985FA8416</t>
  </si>
  <si>
    <t>0932342335</t>
  </si>
  <si>
    <t>梁先生(海巡)</t>
  </si>
  <si>
    <t>048981305</t>
  </si>
  <si>
    <t>參考電號，梁先生(海巡)通報此地點多戶無電，煩請協處(04)8981305  【聯絡電話(二)：0932342335】|手動併案</t>
  </si>
  <si>
    <t>C0812501369</t>
  </si>
  <si>
    <t>2023/02/01 17:08:00</t>
  </si>
  <si>
    <t>彰化縣大城鄉楓港段１２００號</t>
  </si>
  <si>
    <t>西城高幹#95高壓線中相跳線斷，轉供縮至最小停電範圍後，已重新壓接送電妥。|到達現場時間2023/02/01 17:20</t>
  </si>
  <si>
    <t>048942415</t>
  </si>
  <si>
    <t>0911110560</t>
  </si>
  <si>
    <t>自測到欠相，設備無法使用【聯絡電話(二)：(04)8942415】</t>
  </si>
  <si>
    <t>2023/02/01 16:10:00</t>
  </si>
  <si>
    <t>G3538AA05</t>
  </si>
  <si>
    <t>配電場雜草清除。|到達現場時間2023/02/01 16:30</t>
  </si>
  <si>
    <t>C0812501368</t>
  </si>
  <si>
    <t>2023/02/01 17:07:00</t>
  </si>
  <si>
    <t>彰化縣芳苑鄉芳中村光華巷８號</t>
  </si>
  <si>
    <t>0958554060</t>
  </si>
  <si>
    <t>參考電號，多戶無電，8號在辦喪事，懇請盡速處理，僅手機|手動併案</t>
  </si>
  <si>
    <t>C0812501367</t>
  </si>
  <si>
    <t>2023/02/01 17:06:00</t>
  </si>
  <si>
    <t>彰化縣芳苑鄉新南路８號</t>
  </si>
  <si>
    <t>0963374638</t>
  </si>
  <si>
    <t>用戶稱無電，因用戶為殘障人士不方便確認鄰居是否有電，懇請相關單位確認，感謝。|手動併案</t>
  </si>
  <si>
    <t>C0812501366</t>
  </si>
  <si>
    <t>彰化縣芳苑鄉寮東路６１巷１６６號</t>
  </si>
  <si>
    <t>K1494HB41</t>
  </si>
  <si>
    <t>0952163350</t>
  </si>
  <si>
    <t>048932585</t>
  </si>
  <si>
    <t>用戶稱現場雞舍沒電，設備已檢查，目前已先啟用發電機，【聯絡電話(二)：0952163350】|手動併案</t>
  </si>
  <si>
    <t>C0812501365</t>
  </si>
  <si>
    <t>彰化縣芳苑鄉仁愛路１２號</t>
  </si>
  <si>
    <t>K1397FB81</t>
  </si>
  <si>
    <t>0985275773</t>
  </si>
  <si>
    <t>048935209</t>
  </si>
  <si>
    <t>【聯絡電話(二)：0985275773】|手動併案</t>
  </si>
  <si>
    <t>C0812501364</t>
  </si>
  <si>
    <t>2023/02/01 17:05:00</t>
  </si>
  <si>
    <t>彰化縣芳苑鄉芳榮段１６３地號</t>
  </si>
  <si>
    <t>K1387AE05</t>
  </si>
  <si>
    <t>0923165102</t>
  </si>
  <si>
    <t>無電，請協助|手動併案</t>
  </si>
  <si>
    <t>C0812501363</t>
  </si>
  <si>
    <t>2023/02/01 17:04:00</t>
  </si>
  <si>
    <t>彰化縣芳苑鄉新南路１８號</t>
  </si>
  <si>
    <t>菇寮高幹#1負載斷開關不良，轉供後已恢復供電。|到達現場時間2023/02/01 17:05</t>
  </si>
  <si>
    <t>048986672</t>
  </si>
  <si>
    <t>0937505315</t>
  </si>
  <si>
    <t>【聯絡電話(二)：(04)8986672】委請協助</t>
  </si>
  <si>
    <t>2023/02/01 08:30:00</t>
  </si>
  <si>
    <t>彰化縣彰化市G4125AB44等</t>
  </si>
  <si>
    <t>1.G4125AB44-S21、G4125AB44-J21、G4125AB44-J22、 G4125AB44-J23裝設12只故障指示器。 2.大埔#39X4藤蔓清除10平方公尺。|到達現場時間2023/02/01 09:00</t>
  </si>
  <si>
    <t>A0812003541</t>
  </si>
  <si>
    <t>2023/02/01 16:59:00</t>
  </si>
  <si>
    <t>彰化縣芳苑鄉芳漢路永興段２巷１３９號屋頂</t>
  </si>
  <si>
    <t>A0812003540</t>
  </si>
  <si>
    <t>彰化縣芳苑鄉寮東路６１巷１６６號屋頂</t>
  </si>
  <si>
    <t>C0812501362</t>
  </si>
  <si>
    <t>2023/02/01 16:46:00</t>
  </si>
  <si>
    <t>彰化縣埔鹽鄉豐澤村埔打路２巷２４號（陳銘山）</t>
  </si>
  <si>
    <t>李厝高幹18Y2，TR漏油另與用戶安排時間更換|到達現場時間2023/02/01 17:15</t>
  </si>
  <si>
    <t>G3306BA13</t>
  </si>
  <si>
    <t>0919300802</t>
  </si>
  <si>
    <t>048859129</t>
  </si>
  <si>
    <t>參考電號。桿號:李厝高幹18Y2、座標:G3405AB40【聯絡電話(二)：0919300802】</t>
  </si>
  <si>
    <t>2023/02/01 16:34:00</t>
  </si>
  <si>
    <t>川邊高幹86Y11X17低1~低2號</t>
  </si>
  <si>
    <t>游翊盛、張佑丞</t>
  </si>
  <si>
    <t>川邊高幹86Y11X17低1~低2號低壓線架銹蝕嚴重，已更換處理妥。|到達現場時間2023/02/01 16:50</t>
  </si>
  <si>
    <t>2023/02/01 16:21:00</t>
  </si>
  <si>
    <t>彰化縣芳苑鄉上林路１號之３</t>
  </si>
  <si>
    <t>涂俊雄、張國偉、黃佳偉</t>
  </si>
  <si>
    <t>路上高幹44Y#4接戶線接頭不良，已重新壓接妥。|到達現場時間2023/02/01 16:40</t>
  </si>
  <si>
    <t>K1687BC09</t>
  </si>
  <si>
    <t>0918951098</t>
  </si>
  <si>
    <t>2023/02/01 16:00:00</t>
  </si>
  <si>
    <t>彰化縣二林鎮平和巷１０號</t>
  </si>
  <si>
    <t>盧明信、王紹民、盧定瑋</t>
  </si>
  <si>
    <t>胡厝高幹148X#4熔絲鏈開關不良，已更換送電妥。|到達現場時間2023/02/01 16:08</t>
  </si>
  <si>
    <t>K2599FA10</t>
  </si>
  <si>
    <t>0932535832</t>
  </si>
  <si>
    <t>0930342767</t>
  </si>
  <si>
    <t>2023/02/01 15:58:00</t>
  </si>
  <si>
    <t>涂俊雄、張國偉、張佑丞</t>
  </si>
  <si>
    <t>溝頭高幹#112用戶自備引下電纜線燒損，已告知用戶，請合格電氣承裝業改善。|到達現場時間2023/02/01 16:10</t>
  </si>
  <si>
    <t>2023/02/01 15:48:00</t>
  </si>
  <si>
    <t>彰化縣福興鄉永豐段１５００號</t>
  </si>
  <si>
    <t>接頭壓接(永豐62X18X1|到達現場時間2023/02/01 16:15</t>
  </si>
  <si>
    <t>G2817EB91</t>
  </si>
  <si>
    <t>0936535590</t>
  </si>
  <si>
    <t>0923370169</t>
  </si>
  <si>
    <t>2023/02/01 15:35:00</t>
  </si>
  <si>
    <t>彰化縣溪湖鎮西勢厝段２９７號之２地號</t>
  </si>
  <si>
    <t>草埔高分45Z#8，電表開封，用戶自備線路不良，已告知用戶，請合格水電承裝業改善|到達現場時間2023/02/01 15:55</t>
  </si>
  <si>
    <t>K3196CD93</t>
  </si>
  <si>
    <t>0921650159</t>
  </si>
  <si>
    <t>2023/02/01 15:13:00</t>
  </si>
  <si>
    <t>福興鄉秀厝村洪堀巷23—39號</t>
  </si>
  <si>
    <t>為雜草燃燒電表外殼燒損(42-1653-12)由永平29Y6跳線解開、另移轉鹿港S/C"|到達現場時間2023/02/01 15:44</t>
  </si>
  <si>
    <t>為雜草燃燒電表外殼燒損(42-1653-12)由永平29Y6跳線解開、另移轉鹿港S/C"|到達現場時間2023/02/01 15:43</t>
  </si>
  <si>
    <t>2023/02/01 15:06:00</t>
  </si>
  <si>
    <t>彰化縣大城鄉上富段８４７地號</t>
  </si>
  <si>
    <t>大城高幹90X#2接戶線接點接頭不良，已重新壓接妥。|到達現場時間2023/02/01 15:20</t>
  </si>
  <si>
    <t>2023/02/01 15:03:00</t>
  </si>
  <si>
    <t>彰化縣二林鎮二林段５５０地號</t>
  </si>
  <si>
    <t>永安高幹#7變壓器( 25 KVA)一次側熔絲( 6 A )筒接觸不良，已更換送電妥。|到達現場時間2023/02/01 15:10</t>
  </si>
  <si>
    <t>K1985AD46</t>
  </si>
  <si>
    <t>0918902887</t>
  </si>
  <si>
    <t>彰化縣二林鎮廣東巷３７號</t>
  </si>
  <si>
    <t>廣西高幹12X#5接戶線斷，已處理妥。樹木倒壓接戶線，已修剪妥。|到達現場時間2023/02/01 15:15</t>
  </si>
  <si>
    <t>K1681FD34</t>
  </si>
  <si>
    <t>0980468597</t>
  </si>
  <si>
    <t>2023/02/01 14:49:00</t>
  </si>
  <si>
    <t>績輝、志芳、敬威、柏勳</t>
  </si>
  <si>
    <t>1.現勘電表開封底座不良，已請用戶通知合格水電承裝業處理。 2.山寮#33y19之N相補強壓接。|到達現場時間2023/02/01 17:10</t>
  </si>
  <si>
    <t>2023/02/01 13:45:00</t>
  </si>
  <si>
    <t>金甯#12</t>
  </si>
  <si>
    <t>陳坤輝、 許承哲、楊沛偉、葉俊佑、</t>
  </si>
  <si>
    <t>金甯#12，逾齡TR吊換，密封TR 25KVA X2|到達現場時間2023/02/01 14:10</t>
  </si>
  <si>
    <t>2023/02/01 14:13:00</t>
  </si>
  <si>
    <t>霞田58Y16Y1</t>
  </si>
  <si>
    <t>霞田58Y16Y1低1—2:樹木修剪雜物清除。|到達現場時間2023/02/01 14:33</t>
  </si>
  <si>
    <t>2023/02/01 14:12:00</t>
  </si>
  <si>
    <t>彰化縣二林鎮萬興段２４之１地號</t>
  </si>
  <si>
    <t>方建智、江易璋、盧定瑋</t>
  </si>
  <si>
    <t>草東高幹#133接戶線接點接頭不良，已重新壓接妥。|到達現場時間2023/02/01 14:30</t>
  </si>
  <si>
    <t>G2600BD30</t>
  </si>
  <si>
    <t>2023/02/01 14:07:00</t>
  </si>
  <si>
    <t>彰化縣芳苑鄉芳仁段２０１地號</t>
  </si>
  <si>
    <t>芳街高幹41Y#4接戶接點線接頭不良，已重新壓接妥。|到達現場時間2023/02/01 14:20</t>
  </si>
  <si>
    <t>K1290DC75</t>
  </si>
  <si>
    <t>0907320468</t>
  </si>
  <si>
    <t>2023/02/01 13:58:00</t>
  </si>
  <si>
    <t>彰化縣二林鎮挖子段２８２‧２８３‧２８４‧２８５地號１樓</t>
  </si>
  <si>
    <t>萬興高幹78Y32X#11低2，接戶點重置、接戶線弛調、破皮包紮|到達現場時間2023/02/01 14:25</t>
  </si>
  <si>
    <t>G2703EA32</t>
  </si>
  <si>
    <t>0939337808</t>
  </si>
  <si>
    <t>0933497613</t>
  </si>
  <si>
    <t>C0812501347</t>
  </si>
  <si>
    <t>2023/02/01 14:54:00</t>
  </si>
  <si>
    <t>彰化縣埔鹽鄉永平村番金路１２２－２７號一樓</t>
  </si>
  <si>
    <t>密封型TR50KVA無出壓吊換(番金22Y8Y1X2)|到達現場時間2023/02/01 15:26</t>
  </si>
  <si>
    <t>G2715EC42</t>
  </si>
  <si>
    <t>048659938</t>
  </si>
  <si>
    <t>048651865</t>
  </si>
  <si>
    <t>稱同地址兩個電表亦同，有設備無法正常開啟</t>
  </si>
  <si>
    <t>2023/02/01 13:40:00</t>
  </si>
  <si>
    <t>地政16Y4.和美22Y1</t>
  </si>
  <si>
    <t>電桿張貼反光貼紙。|到達現場時間2023/02/01 14:00</t>
  </si>
  <si>
    <t>2023/02/01 13:38:00</t>
  </si>
  <si>
    <t>彰化縣鹿港鎮草港尾段４２２－１地號</t>
  </si>
  <si>
    <t>會同用戶查修開封另報再封印、為用戶自備線路遭竊(草港80Y9空Y1)|到達現場時間2023/02/01 13:55</t>
  </si>
  <si>
    <t>G2934EC56</t>
  </si>
  <si>
    <t>0933441873</t>
  </si>
  <si>
    <t>2023/02/01 13:35:00</t>
  </si>
  <si>
    <t>彰化縣彰化市水尾#8X5</t>
  </si>
  <si>
    <t>維卿裕宏績輝志芳寬隆彥廷敬威柏勳</t>
  </si>
  <si>
    <t>水尾#8X5接戶線(2回)遭車勾斷，已先復舊1回 (N1C22PVABC60PV)供電，另先處理大埔高幹17-1變壓器漏油緊急事故，預計2/2下午再將接戶線全部復舊。|到達現場時間2023/02/01 14:20</t>
  </si>
  <si>
    <t>C0812501346</t>
  </si>
  <si>
    <t>2023/02/01 13:29:00</t>
  </si>
  <si>
    <t>彰化縣二林鎮二城路１７號旁邊</t>
  </si>
  <si>
    <t>大城高幹38X#4經派員會同用戶現勘非公司線路係中華電信公司電訊線，已告知用戶聯絡該公司派員處理。|到達現場時間2023/02/01 13:40</t>
  </si>
  <si>
    <t>K1786GC10</t>
  </si>
  <si>
    <t>0987367626</t>
  </si>
  <si>
    <t>048968852</t>
  </si>
  <si>
    <t>【聯絡電話(二)：0987367626】</t>
  </si>
  <si>
    <t>C0812501345</t>
  </si>
  <si>
    <t>2023/02/01 13:28:00</t>
  </si>
  <si>
    <t>彰化縣埔鹽鄉成功路一段３５７號</t>
  </si>
  <si>
    <t>三石高幹#27~接戶線，樹木靠近導線，無立即危險交線巡人員另報修剪。|到達現場時間2023/02/01 13:50</t>
  </si>
  <si>
    <t>G2904EC65</t>
  </si>
  <si>
    <t>0982017085</t>
  </si>
  <si>
    <t>048655545</t>
  </si>
  <si>
    <t>(參考電號)與通訊地址相同"彰化縣埔鹽鄉成功路一段３５７號"用戶稱:需竹木修剪【聯絡電話(二)：0982017085】</t>
  </si>
  <si>
    <t>2023/02/01 09:30:00</t>
  </si>
  <si>
    <t>彰化縣彰化市桃源#36X7</t>
  </si>
  <si>
    <t>桃源#36X7高壓掩蔽，竹子砍伐54平方公尺(18*3)。|到達現場時間2023/02/01 10:00</t>
  </si>
  <si>
    <t>C0812501343</t>
  </si>
  <si>
    <t>2023/02/01 12:39:00</t>
  </si>
  <si>
    <t>彰化縣竹塘鄉長安段１３３８地號</t>
  </si>
  <si>
    <t>永安高幹107Y12X#1高壓線跳線接頭不良，掩蔽後已重新壓接妥。|到達現場時間2023/02/01 14:15</t>
  </si>
  <si>
    <t>K2075AD99</t>
  </si>
  <si>
    <t>0933198495</t>
  </si>
  <si>
    <t>048975352</t>
  </si>
  <si>
    <t>【聯絡電話(二)：0933198495】</t>
  </si>
  <si>
    <t>C0812501341</t>
  </si>
  <si>
    <t>2023/02/01 12:34:00</t>
  </si>
  <si>
    <t>彰化縣二林鎮萬興段３６８地號</t>
  </si>
  <si>
    <t>草東高幹138X#25低壓線多檔垂落，已重新弛調處理妥。|到達現場時間2023/02/01 13:00</t>
  </si>
  <si>
    <t>048682171</t>
  </si>
  <si>
    <t>此為參考電號；發現電線垂落在田裡快接近地面，惠請相關單位協助處理，感謝。(僅留市話)</t>
  </si>
  <si>
    <t>C0812501331</t>
  </si>
  <si>
    <t>2023/02/01 11:19:00</t>
  </si>
  <si>
    <t>彰化縣花壇鄉永春村斑鳩路</t>
  </si>
  <si>
    <t>現場係工作停電施工中，已告知用戶。|到達現場時間2023/02/01 11:35</t>
  </si>
  <si>
    <t>G4411FE54</t>
  </si>
  <si>
    <t>0979162182</t>
  </si>
  <si>
    <t>參考電號。桿號:長春高幹之37，電線斷落已撿至路旁，僅手機。</t>
  </si>
  <si>
    <t>長春村</t>
  </si>
  <si>
    <t>2023/02/01 11:15:00</t>
  </si>
  <si>
    <t>彰化縣大城鄉建山段７２號</t>
  </si>
  <si>
    <t>涂俊雄、張佑丞、楊智翔</t>
  </si>
  <si>
    <t>頂山高分33X#4接戶線接點接頭不良，已重新壓接妥。|到達現場時間2023/02/01 11:20</t>
  </si>
  <si>
    <t>K1475FB76</t>
  </si>
  <si>
    <t>0929783006</t>
  </si>
  <si>
    <t>0965655009</t>
  </si>
  <si>
    <t>2023/02/01 10:55:00</t>
  </si>
  <si>
    <t>加錫#2</t>
  </si>
  <si>
    <t>陳坤輝、 許承哲、陳諺暐、</t>
  </si>
  <si>
    <t>加錫#2，配合用戶停電案，工作完成，開關投入，恢復供電|到達現場時間2023/02/01 11:20</t>
  </si>
  <si>
    <t>C0812501327</t>
  </si>
  <si>
    <t>2023/02/01 10:59:00</t>
  </si>
  <si>
    <t>彰化縣埔心鄉二抱路二段５６號右側１０公尺處</t>
  </si>
  <si>
    <t>電聯用戶，供電已恢復正常|到達現場時間2023/02/01 11:40</t>
  </si>
  <si>
    <t>G4003AC19</t>
  </si>
  <si>
    <t>已詢問用戶僅留0936299991</t>
  </si>
  <si>
    <t>2023/02/01 10:44:00</t>
  </si>
  <si>
    <t>彰化縣大城鄉新光段３６４地號</t>
  </si>
  <si>
    <t>涂俊雄、張國偉、盧定瑋</t>
  </si>
  <si>
    <t>四股高分26Y#9接戶線接點接頭不良，已重新壓接妥。|到達現場時間2023/02/01 10:50</t>
  </si>
  <si>
    <t>K0976CE27</t>
  </si>
  <si>
    <t>0936899001</t>
  </si>
  <si>
    <t>2023/02/01 10:40:00</t>
  </si>
  <si>
    <t>彰化縣埔鹽鄉埔打路５４之１８號１樓</t>
  </si>
  <si>
    <t>王資斌、 謝竣宇、 葉俊佑、</t>
  </si>
  <si>
    <t>東寮高幹56Y#5，密封TR開關跳脫重置送電妥|到達現場時間2023/02/01 11:05</t>
  </si>
  <si>
    <t>G3206HC14</t>
  </si>
  <si>
    <t>0912359326</t>
  </si>
  <si>
    <t>0921606939</t>
  </si>
  <si>
    <t>2023/02/01 10:20:00</t>
  </si>
  <si>
    <t>鹿草11X7</t>
  </si>
  <si>
    <t>樹藤接近高壓修剪及雜物清除。|到達現場時間2023/02/01 10:36</t>
  </si>
  <si>
    <t>2023/02/01 09:40:00</t>
  </si>
  <si>
    <t>漢寶116</t>
  </si>
  <si>
    <t>木橫擔斷裂及FC更換。|到達現場時間2023/02/01 09:54</t>
  </si>
  <si>
    <t>2023/02/01 09:37:00</t>
  </si>
  <si>
    <t>彰化縣鹿港鎮鹿鳴段１４９８地號</t>
  </si>
  <si>
    <t>中性線弛調壓接(南勢56-1Y10)|到達現場時間2023/02/01 09:55</t>
  </si>
  <si>
    <t>G3031FD34</t>
  </si>
  <si>
    <t>0921313955</t>
  </si>
  <si>
    <t>2023/02/01 09:20:00</t>
  </si>
  <si>
    <t>彰化縣芳苑鄉漢寶園段２－１７７地號</t>
  </si>
  <si>
    <t>熔絲鏈筒燒損更換(十戶12X5)|到達現場時間2023/02/01 09:38</t>
  </si>
  <si>
    <t>G1809DD59</t>
  </si>
  <si>
    <t>0905120936</t>
  </si>
  <si>
    <t>W0806012532</t>
  </si>
  <si>
    <t>彰化縣社頭鄉新雅路８６號１樓</t>
  </si>
  <si>
    <t>【H1】高壓分歧線路開關熔絲(  15A*  )斷，已更換送電妥。|到達現場時間2023/02/01 09:45</t>
  </si>
  <si>
    <t>K4593HE72</t>
  </si>
  <si>
    <t>周韋助先生</t>
  </si>
  <si>
    <t>0911757802</t>
  </si>
  <si>
    <t>220停電</t>
  </si>
  <si>
    <t>2023/02/01 09:00:00</t>
  </si>
  <si>
    <t>崙子高分47號 K2789DD51</t>
  </si>
  <si>
    <t>盧明信、王紹民、方建智、江易璋</t>
  </si>
  <si>
    <t>崙子高分#47普通變壓器( 25 KVA)*2具逾齡，高壓分歧開關停電後已吊換送電妥。|到達現場時間2023/02/01 09:05</t>
  </si>
  <si>
    <t>C0812501316</t>
  </si>
  <si>
    <t>2023/02/01 08:59:00</t>
  </si>
  <si>
    <t>彰化縣鹿港鎮人和巷９９號</t>
  </si>
  <si>
    <t>供電正常開封另報再封印(鎮平19X11Y6)|到達現場時間2023/02/01 09:23</t>
  </si>
  <si>
    <t>G3329CE55</t>
  </si>
  <si>
    <t>0960619858</t>
  </si>
  <si>
    <t>陳惠萍</t>
  </si>
  <si>
    <t>用戶稱昨日用電異常，水電有將表箱開啟將電表左上角的地方變形僅重新鎖緊，目前供電正常，但用戶不放心，希望台電可以派員查看。僅留手機</t>
  </si>
  <si>
    <t>大村#66Y27</t>
  </si>
  <si>
    <t>陳坤輝、 許承哲、黃建儒、</t>
  </si>
  <si>
    <t>大村#66Y27，樹竹碰觸高壓導線，高壓線活電掩蔽，樹竹砍伐(3mX5m)|到達現場時間2023/02/01 08:35</t>
  </si>
  <si>
    <t>W0806012531</t>
  </si>
  <si>
    <t>2023/02/01 08:38:00</t>
  </si>
  <si>
    <t>彰化縣埔心鄉大溪路二段４４５號</t>
  </si>
  <si>
    <t>G3705CB91</t>
  </si>
  <si>
    <t>0903886565</t>
  </si>
  <si>
    <t>C0812501310</t>
  </si>
  <si>
    <t>2023/02/01 08:37:00</t>
  </si>
  <si>
    <t>已設計2GI0025今日已交辦、請承攬商施工、已告知用戶(原料94Z6X14Z5)|到達現場時間2023/02/01 09:00</t>
  </si>
  <si>
    <t>莊先生稱之前電線被貨車勾斷,台電有派人處理,但將接戶線(台電電桿到自備桿那段)收走了,目前用戶仍沒電,僅有手機</t>
  </si>
  <si>
    <t>山寮6空Y12Y1</t>
  </si>
  <si>
    <t>【T4】變壓器一次側TAP調整妥(電壓 407    V→     389V) 。|到達現場時間2023/02/01 08:53</t>
  </si>
  <si>
    <t>0979313820</t>
  </si>
  <si>
    <t>2023/02/01 08:00:00</t>
  </si>
  <si>
    <t>王資斌、謝竣宇、楊沛偉、葉俊佑、曾阿加</t>
  </si>
  <si>
    <t>中州#25，配合承攬商電桿傾斜校正、水泥加固，吊臂車暫留現場，並設置警示圍籬|到達現場時間2023/02/01 08:30</t>
  </si>
  <si>
    <t>2023/02/01 08:28:00</t>
  </si>
  <si>
    <t>彰化縣福興鄉沿海路四段５８巷６９號１－３樓</t>
  </si>
  <si>
    <t>現場會同用戶測量電壓正常220/385V、用戶自行升壓問題自理(管嶼72X5X1)|到達現場時間2023/02/01 08:55</t>
  </si>
  <si>
    <t>G2417GC85</t>
  </si>
  <si>
    <t>047709911</t>
  </si>
  <si>
    <t>大溪#141~143，配合用戶自行修剪樹木停電需求，加錫#2 LBS開關切開|到達現場時間2023/02/01 08:05</t>
  </si>
  <si>
    <t>C0812501309</t>
  </si>
  <si>
    <t>2023/02/01 08:27:00</t>
  </si>
  <si>
    <t>彰化縣芳苑鄉路興段２７地號／上山高幹１２</t>
  </si>
  <si>
    <t>上山高幹#12樹木靠近高壓線，掩蔽後已修剪妥。|到達現場時間2023/02/01 09:20</t>
  </si>
  <si>
    <t>K1484CB20</t>
  </si>
  <si>
    <t>0953111444</t>
  </si>
  <si>
    <t>參考電號， 稱上山高幹12附近(周邊)竹木茂盛即將碰觸外線，要求派查修剪；僅留手機</t>
  </si>
  <si>
    <t>2023/02/01 08:11:00</t>
  </si>
  <si>
    <t>彰化縣芳苑鄉路上厝段４２５之２地號</t>
  </si>
  <si>
    <t>大城高幹68Y10空Y#10接戶線接點接頭不良，已重新壓接妥。|到達現場時間2023/02/01 08:30</t>
  </si>
  <si>
    <t>K1483FE69</t>
  </si>
  <si>
    <t>0928363186</t>
  </si>
  <si>
    <t>C0812501308</t>
  </si>
  <si>
    <t>2023/02/01 08:05:00</t>
  </si>
  <si>
    <t>彰化縣二林鎮中西段２０３地號</t>
  </si>
  <si>
    <t>大城高幹66X8Y#1接戶線接頭不良，已重新壓接妥。樹竹碰觸接戶線，已修剪妥。|到達現場時間2023/02/01 08:20</t>
  </si>
  <si>
    <t>K1583HC72</t>
  </si>
  <si>
    <t>0953990125</t>
  </si>
  <si>
    <t>2023/02/01 06:25:00</t>
  </si>
  <si>
    <t>秀厝2 秀厝7</t>
  </si>
  <si>
    <t>配合要求書H14467恢復轉供，開關操作|到達現場時間2023/02/01 06:25</t>
  </si>
  <si>
    <t>2023/02/01 05:57:00</t>
  </si>
  <si>
    <t>彰化縣大村鄉大溪路</t>
  </si>
  <si>
    <t>陳宏誠、溫佑誠、</t>
  </si>
  <si>
    <t>員旗高幹41-1X#2  松鼠碰觸， 另排時間更換FC 及加裝懸垂礙子被覆罩|到達現場時間2023/02/01 06:20</t>
  </si>
  <si>
    <t>IP33 饋線瞬跳   港后 1   N相旗標 LCO</t>
  </si>
  <si>
    <t>2023/02/01 05:48:00</t>
  </si>
  <si>
    <t>1.中山路一段~二段 路燈遲熄巡查  2.G4229EC24-O等2處配電場點檢及電纜故障指示器裝設9只。|到達現場時間2023/02/01 06:16</t>
  </si>
  <si>
    <t>李季臻、紀伯翰</t>
  </si>
  <si>
    <t>1.線東路一段~四段路燈遲熄巡查  2.配合FDCC開關操作:G3833BA37-S24切改入。|到達現場時間2023/02/01 06:15</t>
  </si>
  <si>
    <t>2023/02/01 00:41:00</t>
  </si>
  <si>
    <t>夜間線路加強防竊巡視及夜間觀測，桿號：上寮高幹1~42號，線路巡視正常，線路需要礙子清洗。|到達現場時間2023/02/01 00:50</t>
  </si>
  <si>
    <t>C0812501305</t>
  </si>
  <si>
    <t>2023/01/31 22:58:00</t>
  </si>
  <si>
    <t>彰化縣鹿港鎮鹿草路二段９３３號</t>
  </si>
  <si>
    <t>海埔高幹69，接頭點檢|到達現場時間2023/01/31 23:10</t>
  </si>
  <si>
    <t>G2829DC49</t>
  </si>
  <si>
    <t>0937775572</t>
  </si>
  <si>
    <t>稱有聽到爆響聲.有聞到燒焦味.家中用電有山一下.手機0937775572.電話04-7741530</t>
  </si>
  <si>
    <t>2023/02/01 02:11:00</t>
  </si>
  <si>
    <t>彰化縣大村鄉學府路</t>
  </si>
  <si>
    <t>宏進1~53  夜間防竊導線巡查|到達現場時間2023/02/01 02:11</t>
  </si>
  <si>
    <t>2023/01/31 20:15:00</t>
  </si>
  <si>
    <t>彰化縣溪湖鎮西勢厝段４０５地號</t>
  </si>
  <si>
    <t>溪埤高幹93X#16  低壓線接頭不良壓接|到達現場時間2023/01/31 20:45</t>
  </si>
  <si>
    <t>K3293GB28</t>
  </si>
  <si>
    <t>2023/01/31 21:43:00</t>
  </si>
  <si>
    <t>汴頭44 和線21</t>
  </si>
  <si>
    <t>配合要求書HW0201001饋線轉供，開關操作|到達現場時間2023/01/31 22:00</t>
  </si>
  <si>
    <t>2023/01/31 21:20:00</t>
  </si>
  <si>
    <t>芳漢129，接頭點檢|到達現場時間2023/01/31 21:45</t>
  </si>
  <si>
    <t>0927974005</t>
  </si>
  <si>
    <t>P0812018994</t>
  </si>
  <si>
    <t>2023/01/31 21:15:00</t>
  </si>
  <si>
    <t>彰化縣大城鄉豐美村中正路４－１４號</t>
  </si>
  <si>
    <t>K1183CB27</t>
  </si>
  <si>
    <t>0900767029</t>
  </si>
  <si>
    <t>許怡芳</t>
  </si>
  <si>
    <t>C0812501304</t>
  </si>
  <si>
    <t>2023/01/31 20:55:00</t>
  </si>
  <si>
    <t>彰化縣大城鄉菜寮村東平路１３－３號</t>
  </si>
  <si>
    <t>呂漢堂、林楷諺、顏銘宏、李冠民</t>
  </si>
  <si>
    <t>菜寮高幹#69-1，架空地線遭外物碰觸斷落，導致9L29饋線瞬跳，巡查事故點立即辦理停電更換架空地線、聚合礙子及螺栓。|到達現場時間2023/01/31 20:55</t>
  </si>
  <si>
    <t>K1281BD25</t>
  </si>
  <si>
    <t>048941216</t>
  </si>
  <si>
    <t>0906304125</t>
  </si>
  <si>
    <t>【聯絡電話(二)：(04)8941216】</t>
  </si>
  <si>
    <t>A0812003539</t>
  </si>
  <si>
    <t>2023/01/31 20:13:00</t>
  </si>
  <si>
    <t>彰化縣大城鄉外五間寮段１１４地號</t>
  </si>
  <si>
    <t>大城D/S 9L29 瞬跳，目前供電正常。|到達現場時間2023/01/31 20:16</t>
  </si>
  <si>
    <t>K1183FA25</t>
  </si>
  <si>
    <t>04-8983374</t>
  </si>
  <si>
    <t>C0812501303</t>
  </si>
  <si>
    <t>2023/01/31 19:59:00</t>
  </si>
  <si>
    <t>彰化縣芳苑鄉草漢路漢寶段２６８巷２３號前</t>
  </si>
  <si>
    <t>G2010GD64</t>
  </si>
  <si>
    <t>0932082583</t>
  </si>
  <si>
    <t>汪小姐</t>
  </si>
  <si>
    <t>0921793503</t>
  </si>
  <si>
    <t>此為參考電號；用戶稱有火花，未影響用電，惠請相關單位協助處理，感謝。【聯絡電話(二)：0932082583】|手動併案</t>
  </si>
  <si>
    <t>C0812501302</t>
  </si>
  <si>
    <t>彰化縣芳苑鄉草漢路２６８巷內附近</t>
  </si>
  <si>
    <t>草漢115Y3，高壓被覆線外皮自燃，清除包紮妥|到達現場時間2023/01/31 20:30</t>
  </si>
  <si>
    <t>G2010FD47</t>
  </si>
  <si>
    <t>048990385</t>
  </si>
  <si>
    <t>0911089655</t>
  </si>
  <si>
    <t>電號僅供參考，彰化縣芳苑鄉草漢路268巷內，電桿上有火花，目前供電正常，【聯絡電話(二)：(04)8990385】</t>
  </si>
  <si>
    <t>2023/01/31 20:05:00</t>
  </si>
  <si>
    <t>K1887HC99 建興高分15空X#7</t>
  </si>
  <si>
    <t>B03 接戶點火花(路燈)</t>
  </si>
  <si>
    <t>魏民羽、劉記瑜、施仁傑</t>
  </si>
  <si>
    <t>建興高分15空X#7，接戶線接頭接觸不良，接頭己重新壓接處理。|到達現場時間2023/01/31 20:15</t>
  </si>
  <si>
    <t>C0812501301</t>
  </si>
  <si>
    <t>2023/01/31 19:41:00</t>
  </si>
  <si>
    <t>彰化縣埔鹽鄉石埤段４８６地號</t>
  </si>
  <si>
    <t>陳振明、黃耀田、楊英智、譚劭丞、</t>
  </si>
  <si>
    <t>石埤高幹39X#2左低2  接戶線斷落接續復舊完成。|到達現場時間2023/01/31 20:30</t>
  </si>
  <si>
    <t>G2606BE50</t>
  </si>
  <si>
    <t>0965364529</t>
  </si>
  <si>
    <t>048652286</t>
  </si>
  <si>
    <t>用戶稱無電，有看到電桿疑似有火花，懇請協處感謝。【聯絡電話(二)：0965364529】</t>
  </si>
  <si>
    <t>C0812501299</t>
  </si>
  <si>
    <t>2023/01/31 18:59:00</t>
  </si>
  <si>
    <t>彰化縣芳苑鄉芳草路座標：Ｋ１７９４ＤＡ１１</t>
  </si>
  <si>
    <t>K1794DA15</t>
  </si>
  <si>
    <t>0919637806</t>
  </si>
  <si>
    <t>0978355565</t>
  </si>
  <si>
    <t>電號僅供參考，彰化縣芳苑鄉芳草路３４號，外面有看到電桿出火，後面有焦味，附近都沒電，座標:K1794DA11，路燈號碼:2300698，【聯絡電話(二)：0919637806】|手動併案</t>
  </si>
  <si>
    <t>C0812501298</t>
  </si>
  <si>
    <t>2023/01/31 18:57:00</t>
  </si>
  <si>
    <t>彰化縣芳苑鄉三合村林功路３０５巷２２號</t>
  </si>
  <si>
    <t>K1792FB56</t>
  </si>
  <si>
    <t>0928958087</t>
  </si>
  <si>
    <t>手機0928958087.電話04-8969837</t>
  </si>
  <si>
    <t>2023/01/31 18:43:00</t>
  </si>
  <si>
    <t>南原高幹59Y#18</t>
  </si>
  <si>
    <t>IE27　LCＯ瞬跳</t>
  </si>
  <si>
    <t>蕭家旺、董柏新、劉永傑、葉柏宏</t>
  </si>
  <si>
    <t>南原高幹59Y#18  防鹽礙子#1橫擔梢銹彎(倒)，橫擔&amp;橫擔押&amp;聚合礙子*3 更換妥。|到達現場時間2023/01/31 19:05</t>
  </si>
  <si>
    <t>C0812501296</t>
  </si>
  <si>
    <t>2023/01/31 17:33:00</t>
  </si>
  <si>
    <t>彰化縣彰化市線東路一段５３５－１號</t>
  </si>
  <si>
    <t>謝景煌、陳世明、黃聖宗、許紹哲、</t>
  </si>
  <si>
    <t>電線斷落經現場勘查疑似電信纜線，非公司線路，現場以交通錐警示，已回報莿桐派出所。|到達現場時間2023/01/31 17:45</t>
  </si>
  <si>
    <t>G3727GE01</t>
  </si>
  <si>
    <t>047636231</t>
  </si>
  <si>
    <t>0912320024</t>
  </si>
  <si>
    <t>535-1號到555號，100公尺內有很長電線掉到地面，已影響交通【聯絡電話(二)：(04)7636231】</t>
  </si>
  <si>
    <t>C0812501295</t>
  </si>
  <si>
    <t>2023/01/31 17:25:00</t>
  </si>
  <si>
    <t>彰化縣彰化市水尾一路１４３巷６７號１樓</t>
  </si>
  <si>
    <t>用戶自備電桿被車勾斷，公司接戶線暫時拆除，待用戶自備桿復舊後再予以復電。|到達現場時間2023/01/31 17:50</t>
  </si>
  <si>
    <t>G3727CA43</t>
  </si>
  <si>
    <t>0935671129</t>
  </si>
  <si>
    <t>通報現場電線斷落三條，會影響交通，桿上變壓器也有冒火花【聯絡電話(二)：0935671129】</t>
  </si>
  <si>
    <t>2023/01/31 16:56:00</t>
  </si>
  <si>
    <t>新樂233左低2</t>
  </si>
  <si>
    <t>接戶線火花，因用戶已辦廢止用電，接戶拆除妥，|到達現場時間2023/01/31 16:17</t>
  </si>
  <si>
    <t>2023/01/31 16:28:00</t>
  </si>
  <si>
    <t>用戶要求明日再會同處理|到達現場時間2023/01/31 16:45</t>
  </si>
  <si>
    <t>2023/01/31 16:20:00</t>
  </si>
  <si>
    <t>彰竹D/S</t>
  </si>
  <si>
    <t>彰竹D/S復電系統恢復開關操作：三村＃184、牛埔＃83、埔村＃3、快官13Y8、渡橋＃1、校坑＃2以上六處自動化開關現場改遙控，快官＃42－1 DS開關入改切。|到達現場時間2023/01/31 16:46</t>
  </si>
  <si>
    <t>2023/01/31 15:50:00</t>
  </si>
  <si>
    <t>浸水高幹38X16Y#2(G2905CC31)</t>
  </si>
  <si>
    <t>郭華俊、鍾奈哲、林宏益、莊欣穎</t>
  </si>
  <si>
    <t>1.浸水高幹38X16Y#2 高壓活電掩蔽分岐FC老舊更換 2.浸水高幹38X20左低1 危險路段電桿警示燈更換|到達現場時間2023/01/31 15:55</t>
  </si>
  <si>
    <t>2023/01/31 16:05:00</t>
  </si>
  <si>
    <t>彰化縣伸港鄉伸新段９０２地號</t>
  </si>
  <si>
    <t>【C1】用戶屋內線路不良，已告知用戶，請合格電氣承裝業改善。|到達現場時間2023/01/31 16:30</t>
  </si>
  <si>
    <t>G3248GC76</t>
  </si>
  <si>
    <t>2023/01/31 15:48:00</t>
  </si>
  <si>
    <t>彰化縣埔心鄉瑤鳳路二段５１８號</t>
  </si>
  <si>
    <t>吳明聰、巫淂彥、鐘培棠</t>
  </si>
  <si>
    <t>油柳高分#44非公司設備已會同用戶說明|到達現場時間2023/01/31 15:56</t>
  </si>
  <si>
    <t>G4002CA55</t>
  </si>
  <si>
    <t>0937657965</t>
  </si>
  <si>
    <t>石先生</t>
  </si>
  <si>
    <t>0982280415</t>
  </si>
  <si>
    <t>油車村</t>
  </si>
  <si>
    <t>2023/01/31 15:47:00</t>
  </si>
  <si>
    <t>謝慶104</t>
  </si>
  <si>
    <t>謝慶104 中性線斷落安全處理妥。|到達現場時間2023/01/31 16:17</t>
  </si>
  <si>
    <t>2023/01/31 15:23:00</t>
  </si>
  <si>
    <t>彰化縣二林鎮儒香段５２地號</t>
  </si>
  <si>
    <t>楊崇德 、張子元</t>
  </si>
  <si>
    <t>建興高分15空X#7  接戶點斷線重置妥，已會同用戶。|到達現場時間2023/01/31 15:55</t>
  </si>
  <si>
    <t>K1887HC97</t>
  </si>
  <si>
    <t>建設許先生</t>
  </si>
  <si>
    <t>C0812501285</t>
  </si>
  <si>
    <t>2023/01/31 14:56:00</t>
  </si>
  <si>
    <t>彰化縣芳苑鄉芳埤段５０６－１地號（桿號：芳興幹８１Ｙ７Ｘ１６／Ｋ１４９６ＧＢ９８）詳</t>
  </si>
  <si>
    <t>興海高幹135X#9  (實際芳興高幹81Y7X#16 K1496GB98)  經查現場供電正常。電壓均232ACV。|到達現場時間2023/01/31 15:20</t>
  </si>
  <si>
    <t>K1496HE21</t>
  </si>
  <si>
    <t>0919657963</t>
  </si>
  <si>
    <t>魏先生(水電)</t>
  </si>
  <si>
    <t>0932542541</t>
  </si>
  <si>
    <t>電壓不穩，電壓過高【聯絡電話(二)用戶林先生：0919657963】惠請協助查修，謝謝您。過去前請先電話聯繫 林先生</t>
  </si>
  <si>
    <t>2023/01/31 14:25:00</t>
  </si>
  <si>
    <t>彰化縣秀水鄉馬鳴段１４３３地號</t>
  </si>
  <si>
    <t>【M2】電表底座燒損，由用戶自理，另報再封印。|到達現場時間2023/01/31 14:45</t>
  </si>
  <si>
    <t>G3322BA59</t>
  </si>
  <si>
    <t>0972619550</t>
  </si>
  <si>
    <t>2023/01/31 14:04:00</t>
  </si>
  <si>
    <t>彰化縣二林鎮光復路７７號</t>
  </si>
  <si>
    <t>挖仔高幹9X#8低1   接戶點脫落弛調固定及接頭壓接處理|到達現場時間2023/01/31 15:07</t>
  </si>
  <si>
    <t>K2899BE16</t>
  </si>
  <si>
    <t>0921308906</t>
  </si>
  <si>
    <t>2023/01/31 13:54:00</t>
  </si>
  <si>
    <t>彰化縣埔心鄉埤霞段埤霞小段３６地號</t>
  </si>
  <si>
    <t>明聰國建、宏益欣穎、淂彥、培棠議賢、諺暐</t>
  </si>
  <si>
    <t>貢旗高幹71X#2高壓活電掩蔽T.R吊換(2具逾齡)|到達現場時間2023/01/31 14:10</t>
  </si>
  <si>
    <t>G3905EA39</t>
  </si>
  <si>
    <t>2023/01/31 13:46:00</t>
  </si>
  <si>
    <t>彰化縣大城鄉台山段９５０地號</t>
  </si>
  <si>
    <t>鐵樹高分#16  接戶點斷線重置妥，已會同用戶。189*4|到達現場時間2023/01/31 14:14</t>
  </si>
  <si>
    <t>K1175EE98</t>
  </si>
  <si>
    <t>0988332887</t>
  </si>
  <si>
    <t>2023/01/31 13:45:00</t>
  </si>
  <si>
    <t>彰化縣芳苑鄉王功段２９３－１地號</t>
  </si>
  <si>
    <t>磚瑤高幹59Z#3  接戶線接點不良重置妥，已告知用戶。|到達現場時間2023/01/31 14:15</t>
  </si>
  <si>
    <t>G1601CC22</t>
  </si>
  <si>
    <t>048935758</t>
  </si>
  <si>
    <t>2023/01/31 13:42:00</t>
  </si>
  <si>
    <t>彰化縣大城鄉新光段１１１５地號</t>
  </si>
  <si>
    <t>楊崇德 、張子元、王振宇</t>
  </si>
  <si>
    <t>東港高幹61X54X#2 接戶點斷線重置妥，已會同用戶。C38-14*2|到達現場時間2023/01/31 14:16</t>
  </si>
  <si>
    <t>K0877DD07</t>
  </si>
  <si>
    <t>0988777279</t>
  </si>
  <si>
    <t>0923834839</t>
  </si>
  <si>
    <t>2023/01/31 13:41:00</t>
  </si>
  <si>
    <t>彰化縣芳苑鄉新上路５６號</t>
  </si>
  <si>
    <t>新街高幹#2-1  樹藤接近高壓線，已修剪妥。|到達現場時間2023/01/31 14:45</t>
  </si>
  <si>
    <t>K1387HC07</t>
  </si>
  <si>
    <t>0978757696</t>
  </si>
  <si>
    <t>2023/01/31 13:39:00</t>
  </si>
  <si>
    <t>彰化縣二林鎮趙甲段８２之１７地號</t>
  </si>
  <si>
    <t>趙甲高幹81X#21  接戶點斷線重置妥，已會同用戶。H189*6|到達現場時間2023/01/31 14:05</t>
  </si>
  <si>
    <t>0983872236</t>
  </si>
  <si>
    <t>0923728096</t>
  </si>
  <si>
    <t>2023/01/31 13:37:00</t>
  </si>
  <si>
    <t>彰化縣芳苑鄉草湖段１６８之２號</t>
  </si>
  <si>
    <t>趙甲高幹58Y6X#3 用戶底座燒損，已通知用戶請合格水電承裝業者處理。另報再封印。|到達現場時間2023/01/31 14:10</t>
  </si>
  <si>
    <t>K2097AD69</t>
  </si>
  <si>
    <t>水電謝</t>
  </si>
  <si>
    <t>0910447799</t>
  </si>
  <si>
    <t>2023/01/31 13:36:00</t>
  </si>
  <si>
    <t>彰化縣二林鎮趙甲段１１３地號</t>
  </si>
  <si>
    <t>胡厝高幹62Y#14  接戶點斷線重置妥，已會同用戶。|到達現場時間2023/01/31 14:00</t>
  </si>
  <si>
    <t>K2297EE42</t>
  </si>
  <si>
    <t>0921358748</t>
  </si>
  <si>
    <t>2023/01/31 13:33:00</t>
  </si>
  <si>
    <t>G1304FE2880引上桿   用戶自備開關不良，已告知用戶，請合格電氣承裝業改善。|到達現場時間2023/01/31 14:35</t>
  </si>
  <si>
    <t>2023/01/31 13:32:00</t>
  </si>
  <si>
    <t>彰化縣芳苑鄉溝仔墘段８１－６地號</t>
  </si>
  <si>
    <t>興海高幹140Y#5  接戶點斷線重置妥，已會同用戶。|到達現場時間2023/01/31 13:55</t>
  </si>
  <si>
    <t>0907855695</t>
  </si>
  <si>
    <t>W0806012530</t>
  </si>
  <si>
    <t>2023/01/31 13:26:00</t>
  </si>
  <si>
    <t>彰化縣芳苑鄉功湖路草湖段３５７號２樓</t>
  </si>
  <si>
    <t>王功高幹#3  現場為中華電信線路，已告知用戶。|到達現場時間2023/01/31 13:40</t>
  </si>
  <si>
    <t>G1901CE51</t>
  </si>
  <si>
    <t>陳小姐先生</t>
  </si>
  <si>
    <t>048931280</t>
  </si>
  <si>
    <t>0978588605 該住家對面有外線脫落，存有危險於慮。</t>
  </si>
  <si>
    <t>2023/01/31 13:18:00</t>
  </si>
  <si>
    <t>漢寶145x12</t>
  </si>
  <si>
    <t>高壓懸垂礙子脫落更換完成|到達現場時間2023/01/31 13:30</t>
  </si>
  <si>
    <t>漢寶村長</t>
  </si>
  <si>
    <t>0911110493</t>
  </si>
  <si>
    <t>2023/01/31 12:56:00</t>
  </si>
  <si>
    <t>彰化縣埤頭鄉K3082EC54 埤頭高幹105X#21</t>
  </si>
  <si>
    <t>埤頭高幹105X#21  變壓器Tap調整2-1， 調整後電壓388V ，已會同用戶。|到達現場時間2023/01/31 13:35</t>
  </si>
  <si>
    <t>0983377900</t>
  </si>
  <si>
    <t>2023/01/31 12:52:00</t>
  </si>
  <si>
    <t>彰化縣竹塘鄉五庄子段９９之３地號</t>
  </si>
  <si>
    <t>申請遷移遲未動工</t>
  </si>
  <si>
    <t>湖西高分31Y#2  支線妨礙車輛出入，已先拆除。|到達現場時間2023/01/31 13:30</t>
  </si>
  <si>
    <t>K2879CC19</t>
  </si>
  <si>
    <t>0922756289</t>
  </si>
  <si>
    <t>申請遷移遲未動工，服務所告知用戶找巡修課。</t>
  </si>
  <si>
    <t>2023/01/31 12:50:00</t>
  </si>
  <si>
    <t>興海高幹140Y#5 接戶點不良重置妥，已會同用戶。|到達現場時間2023/01/31 13:25</t>
  </si>
  <si>
    <t>C0812501283</t>
  </si>
  <si>
    <t>2023/01/31 12:29:00</t>
  </si>
  <si>
    <t>彰化縣伸港鄉溪底段６之６地號</t>
  </si>
  <si>
    <t>本件已於昨日修復完成.用戶重複報案|到達現場時間2023/01/31 13:00</t>
  </si>
  <si>
    <t>G3549HD59</t>
  </si>
  <si>
    <t>0912321983</t>
  </si>
  <si>
    <t>柯先生稱過年前就沒電了,且是整片都無電,僅有手機</t>
  </si>
  <si>
    <t>C0812501282</t>
  </si>
  <si>
    <t>2023/01/31 12:19:00</t>
  </si>
  <si>
    <t>彰化縣彰化市中山路二段９４６號</t>
  </si>
  <si>
    <t>K05 配電室配合開門</t>
  </si>
  <si>
    <t>蔡星土、杜偉文、謝景煌、陳世明、蕭凱仁、</t>
  </si>
  <si>
    <t>公寓大公設開關更換，本公司變壓器配合停電，處理完成送電妥。|到達現場時間2023/01/31 13:28</t>
  </si>
  <si>
    <t>G4229AA05</t>
  </si>
  <si>
    <t>0921788371</t>
  </si>
  <si>
    <t>0932543007</t>
  </si>
  <si>
    <t>此大樓頻跳電，梁先生要處理開關更換，要求協助配電室開門及斷電。【聯絡電話(二)：0921788371王先生】</t>
  </si>
  <si>
    <t>C0812501280</t>
  </si>
  <si>
    <t>2023/01/31 12:05:00</t>
  </si>
  <si>
    <t>彰化縣鹿港鎮永安段２３１３地號（吳厝巷８１號）</t>
  </si>
  <si>
    <t>FC開關不良更換|到達現場時間2023/01/31 13:55</t>
  </si>
  <si>
    <t>G2826HE50</t>
  </si>
  <si>
    <t>047781798</t>
  </si>
  <si>
    <t>佘先生</t>
  </si>
  <si>
    <t>0923089696</t>
  </si>
  <si>
    <t>【聯絡電話(二)：(04)7781798】電號/地址報修，稱三相欠相(無220).急用電，要求速派查</t>
  </si>
  <si>
    <t>2023/01/31 11:42:00</t>
  </si>
  <si>
    <t>彰化縣埤頭鄉崙子村崙子段１２５號</t>
  </si>
  <si>
    <t>豐勢高幹#23 接戶點斷線重置妥，已會同用戶。H189*4|到達現場時間2023/01/31 12:20</t>
  </si>
  <si>
    <t>K2990AC44</t>
  </si>
  <si>
    <t>2023/01/31 11:40:00</t>
  </si>
  <si>
    <t>彰化縣芳苑鄉上林段１６０地號</t>
  </si>
  <si>
    <t>上山高幹7-1X#11  接戶線接點不良重置妥，已告知用戶。|到達現場時間2023/01/31 12:05</t>
  </si>
  <si>
    <t>K1484FC81</t>
  </si>
  <si>
    <t>0936889439</t>
  </si>
  <si>
    <t>2023/01/31 11:13:00</t>
  </si>
  <si>
    <t>彰化縣芳苑鄉芳崎段４４地號</t>
  </si>
  <si>
    <t>支線銹斷</t>
  </si>
  <si>
    <t>芳平高幹28Y#3  支線銹斷，拆除妥。|到達現場時間2023/01/31 11:45</t>
  </si>
  <si>
    <t>K1490AA01</t>
  </si>
  <si>
    <t>C0812501276</t>
  </si>
  <si>
    <t>2023/01/31 11:15:00</t>
  </si>
  <si>
    <t>用戶自備桿遭撞.接戶線安全處理完成.待用戶自行修復後復舊|到達現場時間2023/01/31 11:30</t>
  </si>
  <si>
    <t>047706878</t>
  </si>
  <si>
    <t>電桿被撞倒塌於路邊，外線三條都斷落於田內，現場已無電【聯絡電話(二)：0928962952】</t>
  </si>
  <si>
    <t>彰化縣芳苑鄉草湖段１２９２地號號）</t>
  </si>
  <si>
    <t>草漢高幹#88  低壓接頭不良重置妥。H189*4|到達現場時間2023/01/31 11:35</t>
  </si>
  <si>
    <t>0931624902</t>
  </si>
  <si>
    <t>0982682159</t>
  </si>
  <si>
    <t>2023/01/31 11:08:00</t>
  </si>
  <si>
    <t>nullnullnull北平高幹45Y#12 K1992AC75</t>
  </si>
  <si>
    <t>防護線管風吹位移</t>
  </si>
  <si>
    <t>北平高幹45Y#12  防護線管風吹位移，重新固定妥。|到達現場時間2023/01/31 11:40</t>
  </si>
  <si>
    <t>K1992AC62</t>
  </si>
  <si>
    <t>0920123551</t>
  </si>
  <si>
    <t>2023/01/31 11:06:00</t>
  </si>
  <si>
    <t>彰化縣大城鄉大城村北平路６７巷１號</t>
  </si>
  <si>
    <t>大城高幹#107  第四台線路垂下，已告知用戶，另向第四台報修。|到達現場時間2023/01/31 11:35</t>
  </si>
  <si>
    <t>K1278FE71</t>
  </si>
  <si>
    <t>0927325016</t>
  </si>
  <si>
    <t>2023/01/31 08:20:00</t>
  </si>
  <si>
    <t>廖圳65y15y3y2</t>
  </si>
  <si>
    <t>變壓器老舊更新妥|到達現場時間2023/01/31 08:30</t>
  </si>
  <si>
    <t>2023/01/31 10:23:00</t>
  </si>
  <si>
    <t>彰化縣竹塘鄉長安村１５９３地號</t>
  </si>
  <si>
    <t>K1978BA30</t>
  </si>
  <si>
    <t>0932122435</t>
  </si>
  <si>
    <t>2023/01/31 10:15:00</t>
  </si>
  <si>
    <t>伸港鄉興工路65號</t>
  </si>
  <si>
    <t>【F1】火警未成災。|到達現場時間2023/01/31 10:25</t>
  </si>
  <si>
    <t>彰化消防局</t>
  </si>
  <si>
    <t>2023/01/31 10:13:00</t>
  </si>
  <si>
    <t>校坑2-2X31X1</t>
  </si>
  <si>
    <t>陳世明、吳奇翰、蕭凱仁、</t>
  </si>
  <si>
    <t>樹木靠近高低壓線修剪，已處理妥。（3＊12平方公尺）|到達現場時間2023/01/31 10:35</t>
  </si>
  <si>
    <t>C0812501274</t>
  </si>
  <si>
    <t>2023/01/31 09:56:00</t>
  </si>
  <si>
    <t>彰化縣埔鹽鄉永興段９１０‧９１１地號</t>
  </si>
  <si>
    <t>接戶點脫落.重新固定完成|到達現場時間2023/01/31 10:16</t>
  </si>
  <si>
    <t>G2609ED70</t>
  </si>
  <si>
    <t>0978396885</t>
  </si>
  <si>
    <t>葉先生~水電</t>
  </si>
  <si>
    <t>稱:接戶線脫落</t>
  </si>
  <si>
    <t>2023/01/31 09:48:00</t>
  </si>
  <si>
    <t>G3826FB96-O</t>
  </si>
  <si>
    <t>高壓電纜裝設故障指示器共3只，已處理妥。|到達現場時間2023/01/31 10:00</t>
  </si>
  <si>
    <t>2023/01/31 09:31:00</t>
  </si>
  <si>
    <t>草犁39</t>
  </si>
  <si>
    <t>架空故障指示器裝設妥|到達現場時間2023/01/31 09:50</t>
  </si>
  <si>
    <t>A0812003538</t>
  </si>
  <si>
    <t>2023/01/31 09:21:00</t>
  </si>
  <si>
    <t>彰化縣二林鎮成田巷２之５號</t>
  </si>
  <si>
    <t>下萬合高分12Y#1-1  工作停電H14490，AMI回傳。|到達現場時間2023/01/31 09:55</t>
  </si>
  <si>
    <t>C0812501271</t>
  </si>
  <si>
    <t>2023/01/31 09:22:00</t>
  </si>
  <si>
    <t>彰化縣福興鄉福興段１７２地號</t>
  </si>
  <si>
    <t>【W2】樹藤靠近高壓線，另報修剪。|到達現場時間2023/01/31 09:45</t>
  </si>
  <si>
    <t>G2620EB70</t>
  </si>
  <si>
    <t>0922325589</t>
  </si>
  <si>
    <t>張先生報現場電號:42-5173-14，樹木靠近電線，懇請台電協助，僅留手機【聯絡電話(二)：0922325589】</t>
  </si>
  <si>
    <t>C0812501270</t>
  </si>
  <si>
    <t>2023/01/31 09:20:00</t>
  </si>
  <si>
    <t>彰化縣芳苑鄉漢寶園段５１號之６６</t>
  </si>
  <si>
    <t>崙腳高幹73Y#28  接戶線接點不良重置妥，已告知用戶。|到達現場時間2023/01/31 09:55</t>
  </si>
  <si>
    <t>G1706HC86</t>
  </si>
  <si>
    <t>0975713050</t>
  </si>
  <si>
    <t>用戶稱已請水電檢查過少一條進來，用戶現場在現場，提供電號不知地號，已詢問用戶僅留0975713050。</t>
  </si>
  <si>
    <t>W0806012529</t>
  </si>
  <si>
    <t>2023/01/31 09:17:00</t>
  </si>
  <si>
    <t>彰化縣竹塘鄉長安段１６１３地號</t>
  </si>
  <si>
    <t>永安高幹84Y#5  低壓跳線接頭不良，重置妥。|到達現場時間2023/01/31 09:40</t>
  </si>
  <si>
    <t>2023/01/31 09:01:00</t>
  </si>
  <si>
    <t>彰化縣溪湖鎮成功路７６６號中棟</t>
  </si>
  <si>
    <t>吳明聰、巫淂彥、鐘培棠、陳諺暐</t>
  </si>
  <si>
    <t>大溪高幹51Y#7 高壓活電掩蔽桿上雜物清除(椰子樹葉)|到達現場時間2023/01/31 09:25</t>
  </si>
  <si>
    <t>G3503AA89</t>
  </si>
  <si>
    <t>0912685987</t>
  </si>
  <si>
    <t>C0812501266</t>
  </si>
  <si>
    <t>彰化縣彰化市彰水路１９８號</t>
  </si>
  <si>
    <t>密封型變壓器50KVA投入後正常，已處理妥。|到達現場時間2023/01/31 09:33</t>
  </si>
  <si>
    <t>G3722AC66</t>
  </si>
  <si>
    <t>0968359276</t>
  </si>
  <si>
    <t>0963503997</t>
  </si>
  <si>
    <t>L表，王先生稱開機台馬上跳電，380V無電【聯絡電話(二)：0968359276】</t>
  </si>
  <si>
    <t>C0812501265</t>
  </si>
  <si>
    <t>2023/01/31 09:00:00</t>
  </si>
  <si>
    <t>彰化縣福興鄉文昌段３２地號</t>
  </si>
  <si>
    <t>鍾奈哲、張國建、蔣議賢、莊欣穎</t>
  </si>
  <si>
    <t>新樂高幹171Z#14高壓活電掩蔽變壓器FC損壞更換|到達現場時間2023/01/31 09:40</t>
  </si>
  <si>
    <t>G2509AE21</t>
  </si>
  <si>
    <t>0936829650</t>
  </si>
  <si>
    <t>用戶稱桿上fuse的座斷掉，現場無電，已詢問用戶僅留0936829650</t>
  </si>
  <si>
    <t>2023/01/31 08:56:00</t>
  </si>
  <si>
    <t>彰化縣二林鎮東港高幹59Y#6  K0980GB59</t>
  </si>
  <si>
    <t>東港高幹59Y#6  路燈白天放亮 ，故障？Y10接戶線跳線短路到R線，已處理妥|到達現場時間2023/01/31 09:20</t>
  </si>
  <si>
    <t>東港陳村長</t>
  </si>
  <si>
    <t>0932600556</t>
  </si>
  <si>
    <t>2023/01/31 08:41:00</t>
  </si>
  <si>
    <t>銀山64~65</t>
  </si>
  <si>
    <t>蔡星土、杜偉文、陳世明、吳奇翰、蕭凱仁、</t>
  </si>
  <si>
    <t>樹木靠近高低壓線修剪，已處理妥。（25＊6平方公尺）|到達現場時間2023/01/31 09:13</t>
  </si>
  <si>
    <t>2023/01/31 08:53:00</t>
  </si>
  <si>
    <t>彰化縣大城鄉上豐段６３６地號</t>
  </si>
  <si>
    <t>上寮高幹19X#5  熔絲鏈開關不良更換，試送電妥。|到達現場時間2023/01/31 09:30</t>
  </si>
  <si>
    <t>K1383AE82</t>
  </si>
  <si>
    <t>2023/01/31 08:39:00</t>
  </si>
  <si>
    <t>岸頭39X1低1</t>
  </si>
  <si>
    <t>日前用戶自備桿折斷更換妥要求復電，接戶線3CU22PV裝設10M，已處理妥。|到達現場時間2023/01/31 08:48</t>
  </si>
  <si>
    <t>2023/01/31 08:36:00</t>
  </si>
  <si>
    <t>彰化縣芳苑鄉新街段８３地號</t>
  </si>
  <si>
    <t>新街高幹#35  接戶線接點不良重置妥，已告知用戶。|到達現場時間2023/01/31 08:55</t>
  </si>
  <si>
    <t>K1189EA02</t>
  </si>
  <si>
    <t>0918990002</t>
  </si>
  <si>
    <t>2023/01/31 08:30:00</t>
  </si>
  <si>
    <t>彰化縣大城鄉上興段１２５８地號</t>
  </si>
  <si>
    <t>頂山高分#59 實際桿號為頂山53Y9 電號62-0897-50 接戶線斷 已接妥。|到達現場時間2023/01/31 09:05</t>
  </si>
  <si>
    <t>0988166272</t>
  </si>
  <si>
    <t>2023/01/31 08:16:00</t>
  </si>
  <si>
    <t>彰化縣二林鎮中六路２１號</t>
  </si>
  <si>
    <t>大城高幹67-1Y6X#5  接戶線接點不良重置妥，已告知用戶。|到達現場時間2023/01/31 08:40</t>
  </si>
  <si>
    <t>K1583BD59</t>
  </si>
  <si>
    <t>0975150599</t>
  </si>
  <si>
    <t>C0812501262</t>
  </si>
  <si>
    <t>2023/01/31 08:05:00</t>
  </si>
  <si>
    <t>彰化縣溪湖鎮顯光段９９地號</t>
  </si>
  <si>
    <t>鍾奈哲、張國建、蔣議賢</t>
  </si>
  <si>
    <t>草埔高分22X6Y#2 用戶電錶底座燒損不良，已會同用戶確認，並請用戶找合格水電承裝業者更換|到達現場時間2023/01/31 10:50</t>
  </si>
  <si>
    <t>K3196HB23</t>
  </si>
  <si>
    <t>0937778646</t>
  </si>
  <si>
    <t>0937255842</t>
  </si>
  <si>
    <t>水電查修後稱外電問題【聯絡電話(二)：0937778646】</t>
  </si>
  <si>
    <t>2023/01/31 07:00:00</t>
  </si>
  <si>
    <t>頭犁81Y101-1低1</t>
  </si>
  <si>
    <t>導線綁紮|到達現場時間2023/01/31 07:00</t>
  </si>
  <si>
    <t>2023/01/31 06:55:00</t>
  </si>
  <si>
    <t>彰化縣芳苑鄉草湖段５號之２０５３</t>
  </si>
  <si>
    <t>興海高幹58Z9Y#7，接戶線斷落，己重新弛調及接頭壓接處理。|到達現場時間2023/01/31 07:01</t>
  </si>
  <si>
    <t>0958020665</t>
  </si>
  <si>
    <t>2023/01/31 06:54:00</t>
  </si>
  <si>
    <t>彰化縣大城鄉永光段１５１５地號</t>
  </si>
  <si>
    <t>四股高分45Z5X#3，低壓接頭接觸不良，接頭重新壓接處理。|到達現場時間2023/01/31 07:00</t>
  </si>
  <si>
    <t>K0974DC99</t>
  </si>
  <si>
    <t>0916663647</t>
  </si>
  <si>
    <t>2023/01/31 06:53:00</t>
  </si>
  <si>
    <t>新街高幹7-1X5X#6、新街高幹7-1X5X#9兩處，接戶線脫落，接戶線重新弛調處理。|到達現場時間2023/01/31 07:00</t>
  </si>
  <si>
    <t>2023/01/31 06:30:00</t>
  </si>
  <si>
    <t>配合要求書H14467饋線轉供，開關操作|到達現場時間2023/01/31 06:31</t>
  </si>
  <si>
    <t>2023/01/31 06:13:00</t>
  </si>
  <si>
    <t>嘉寶56-2Y8Y3</t>
  </si>
  <si>
    <t>樹竹修剪及接頭點檢|到達現場時間2023/01/31 06:13</t>
  </si>
  <si>
    <t>2023/01/31 06:04:00</t>
  </si>
  <si>
    <t>彰化縣芬園鄉大彰路三段安山分校前</t>
  </si>
  <si>
    <t>陳振明、林宜明、黃耀田、譚劭丞、</t>
  </si>
  <si>
    <t>大彰高幹112Y#1  架空地線脫落固定綁紮|到達現場時間2023/01/31 06:20</t>
  </si>
  <si>
    <t>G4909FA20</t>
  </si>
  <si>
    <t>G4909FA20大彰高幹112Y#1</t>
  </si>
  <si>
    <t>2023/01/31 00:30:00</t>
  </si>
  <si>
    <t>夜間線路加強防竊巡視及夜間觀測，桿號：永興三高分1~37號，線路巡視正常，需要礙子清洗。|到達現場時間2023/01/31 00:41</t>
  </si>
  <si>
    <t>2023/01/31 00:57:00</t>
  </si>
  <si>
    <t>彰化縣彰化市三民路１１１號１樓</t>
  </si>
  <si>
    <t>葉宗儒、劉家銓、紀伯翰</t>
  </si>
  <si>
    <t>【F1】火警未成災。(用戶煮食物)空燒)|到達現場時間2023/01/31 01:15</t>
  </si>
  <si>
    <t>G4029FB15</t>
  </si>
  <si>
    <t>興北里</t>
  </si>
  <si>
    <t>2023/01/31 02:05:00</t>
  </si>
  <si>
    <t>彰化縣大村鄉</t>
  </si>
  <si>
    <t>金崙79~126夜間防竊導線巡查|到達現場時間2023/01/31 02:03</t>
  </si>
  <si>
    <t>2023/01/30 20:36:00</t>
  </si>
  <si>
    <t>彰化縣員林市大峰里大巷１９９號</t>
  </si>
  <si>
    <t>大峰高幹#11  低壓線接頭不良壓接|到達現場時間2023/01/30 20:50</t>
  </si>
  <si>
    <t>G4802GA26</t>
  </si>
  <si>
    <t>C0812501261</t>
  </si>
  <si>
    <t>2023/01/30 21:30:00</t>
  </si>
  <si>
    <t>彰化縣二林鎮中山路１１０號二樓</t>
  </si>
  <si>
    <t>K1888DC8966，用戶自備開關不良，已告知用戶，請合格電氣承裝業改善。|到達現場時間2023/01/30 21:40</t>
  </si>
  <si>
    <t>K1888DC8966</t>
  </si>
  <si>
    <t>0975129083</t>
  </si>
  <si>
    <t>048962459</t>
  </si>
  <si>
    <t>已檢查總開關仍無電【聯絡電話(二)：0975129083】</t>
  </si>
  <si>
    <t>2023/01/30 20:10:00</t>
  </si>
  <si>
    <t>彰化縣溪湖鎮四塊厝小段５２７號</t>
  </si>
  <si>
    <t>陳宏誠、楊英智、溫佑誠、</t>
  </si>
  <si>
    <t>後溪高幹#7  接戶線弛調  接頭不良壓接|到達現場時間2023/01/30 20:45</t>
  </si>
  <si>
    <t>K3399FE39</t>
  </si>
  <si>
    <t>2023/01/30 21:25:00</t>
  </si>
  <si>
    <t>線路夜間巡視</t>
  </si>
  <si>
    <t>1.國聖井#1~#42線路夜間巡視  2..國聖井#14R相軸型處導線鬆脫綁紮處理。|到達現場時間2023/01/30 21:50</t>
  </si>
  <si>
    <t>C0812501260</t>
  </si>
  <si>
    <t>2023/01/30 20:43:00</t>
  </si>
  <si>
    <t>彰化縣田尾鄉北鎮村新民路２６巷１弄１５號２－３Ｆ</t>
  </si>
  <si>
    <t>內線及電表底座燒損，由用戶自理，另報再封印。|到達現場時間2023/01/30 20:58</t>
  </si>
  <si>
    <t>K4287AD86</t>
  </si>
  <si>
    <t>048237101</t>
  </si>
  <si>
    <t>0984262311</t>
  </si>
  <si>
    <t>本顆電表冒煙，無火花，電還能用【聯絡電話(二)：(04)8237101】</t>
  </si>
  <si>
    <t>北鎮村</t>
  </si>
  <si>
    <t>2023/01/30 20:25:00</t>
  </si>
  <si>
    <t>全工49</t>
  </si>
  <si>
    <t>DS開關接續不良火花，饋線轉供|到達現場時間2023/01/30 20:35</t>
  </si>
  <si>
    <t>2023/01/30 20:18:00</t>
  </si>
  <si>
    <t>彰化縣芳苑鄉頂村斗苑路６２號</t>
  </si>
  <si>
    <t>火警</t>
  </si>
  <si>
    <t>K1392HB75 芳苑鄉斗苑路配電場，火警未成災。|到達現場時間2023/01/30 20:35</t>
  </si>
  <si>
    <t>K1392HB75</t>
  </si>
  <si>
    <t>C0812501259</t>
  </si>
  <si>
    <t>2023/01/30 19:08:00</t>
  </si>
  <si>
    <t>外線沒進電，現場急需用電，僅手機。</t>
  </si>
  <si>
    <t>2023/01/30 18:07:00</t>
  </si>
  <si>
    <t>彰化縣大城鄉大城段６５３之１地號</t>
  </si>
  <si>
    <t>東港高幹#14  接戶線接點不良重置妥，已告知用戶。|到達現場時間2023/01/30 18:39</t>
  </si>
  <si>
    <t>K1178GB9885</t>
  </si>
  <si>
    <t>0937755036</t>
  </si>
  <si>
    <t>2023/01/30 18:05:00</t>
  </si>
  <si>
    <t>彰化縣芳苑鄉草湖段５之３２３３號</t>
  </si>
  <si>
    <t>新樂高幹12Y#2  接戶線接點不良重置妥，已告知用戶。|到達現場時間2023/01/30 18:35</t>
  </si>
  <si>
    <t>G2106FD71</t>
  </si>
  <si>
    <t>0985625198</t>
  </si>
  <si>
    <t>2023/01/30 17:47:00</t>
  </si>
  <si>
    <t>彰化縣二林鎮崁頂巷１７號</t>
  </si>
  <si>
    <t>永安高幹20X#10 接戶點不良重置妥。|到達現場時間2023/01/30 18:19</t>
  </si>
  <si>
    <t>K1984FC89</t>
  </si>
  <si>
    <t>2023/01/30 17:43:00</t>
  </si>
  <si>
    <t>彰化縣二林鎮香田段７９６號</t>
  </si>
  <si>
    <t>永安高幹42Y#10 用戶表前引下管內斷線，已告知用戶。|到達現場時間2023/01/30 18:15</t>
  </si>
  <si>
    <t>K1982BC77</t>
  </si>
  <si>
    <t>2023/01/30 17:35:00</t>
  </si>
  <si>
    <t>彰化縣竹塘鄉竹五路頂庄巷１８號</t>
  </si>
  <si>
    <t>支持點脫落</t>
  </si>
  <si>
    <t>原竹高幹52-1X1Y#3 重新固定妥。|到達現場時間2023/01/30 17:59</t>
  </si>
  <si>
    <t>K2683DC31</t>
  </si>
  <si>
    <t>0937777852</t>
  </si>
  <si>
    <t>C0812501233</t>
  </si>
  <si>
    <t>2023/01/30 17:10:00</t>
  </si>
  <si>
    <t>彰化縣彰化市國聖路１７３巷２號</t>
  </si>
  <si>
    <t>接戶線N相接頭重新壓接，已處理妥。|到達現場時間2023/01/30 17:45</t>
  </si>
  <si>
    <t>G4432FE06</t>
  </si>
  <si>
    <t>047321472</t>
  </si>
  <si>
    <t>0933447418</t>
  </si>
  <si>
    <t>【聯絡電話(二)：(04)7321472】稱近半年電壓不穩有器具(冰箱)損壞，燈會閃爍，尤其洗衣機啟動，已洽水電查修，疑外電問題；故要求先派查電表端，用戶稱晚上6點後才抵達家，要求前往先電聯</t>
  </si>
  <si>
    <t>C0812501232</t>
  </si>
  <si>
    <t>興海高幹58Z#6  接戶線接點不良重置妥，已告知用戶。|到達現場時間2023/01/30 17:40</t>
  </si>
  <si>
    <t>0958822040</t>
  </si>
  <si>
    <t>電線段在桿上，目前現場無電。【聯絡電話(二)：0958822040】</t>
  </si>
  <si>
    <t>2023/01/30 16:04:00</t>
  </si>
  <si>
    <t>員旗高幹4-1等2處</t>
  </si>
  <si>
    <t>樹藤清除</t>
  </si>
  <si>
    <t>吳明聰、巫淂彥、</t>
  </si>
  <si>
    <t>員旗4-1、員大41Y2等2處 樹藤清除|到達現場時間2023/01/30 16:25</t>
  </si>
  <si>
    <t>2023/01/30 16:27:00</t>
  </si>
  <si>
    <t>彰化縣大城鄉西港村通海路３號</t>
  </si>
  <si>
    <t>沿海高分7X4X3Y#1  支線拆除妥。|到達現場時間2023/01/30 16:57</t>
  </si>
  <si>
    <t>儀興</t>
  </si>
  <si>
    <t>C0812501229</t>
  </si>
  <si>
    <t>2023/01/30 16:22:00</t>
  </si>
  <si>
    <t>彰化縣彰化市岸頭巷８號邊平房</t>
  </si>
  <si>
    <t>用戶自備桿折斷復舊完成要求復電，連絡用戶1／31前往處理。|到達現場時間2023/01/30 16:33</t>
  </si>
  <si>
    <t>G4224DC63</t>
  </si>
  <si>
    <t>0910226629</t>
  </si>
  <si>
    <t>僅留手機，稱08-10-6886-05自備桿斷已處理妥，要求派員接線復舊(續1/24報修11201002004，結案:自備桿因強風致樹倒壓斷、接戶線斷電、另告知用戶請水電更新自備桿後再通知市巡課前往架設新接戶線。)</t>
  </si>
  <si>
    <t>C0812501228</t>
  </si>
  <si>
    <t>2023/01/30 16:05:00</t>
  </si>
  <si>
    <t>彰化縣大城鄉通海路１６號</t>
  </si>
  <si>
    <t>西港高幹135Y#16  接戶點不良重置妥。|到達現場時間2023/01/30 16:35</t>
  </si>
  <si>
    <t>110v電壓不穩定，時有時無，請協助【聯絡電話(二)：(04)8942415】</t>
  </si>
  <si>
    <t>2023/01/30 16:00:00</t>
  </si>
  <si>
    <t>浸水高幹38X#20左低1</t>
  </si>
  <si>
    <t>警示燈更換</t>
  </si>
  <si>
    <t>林宏益、莊欣穎、鐘培棠、</t>
  </si>
  <si>
    <t>浸水高幹38X#20左低1  危險路段電桿加裝警示燈|到達現場時間2023/01/30 16:25</t>
  </si>
  <si>
    <t>2023/01/30 15:52:00</t>
  </si>
  <si>
    <t>大埔＃17－1</t>
  </si>
  <si>
    <t>變壓器電壓、電流測定，已處理妥。|到達現場時間2023/01/30 15:05</t>
  </si>
  <si>
    <t>C0812501225</t>
  </si>
  <si>
    <t>2023/01/30 15:36:00</t>
  </si>
  <si>
    <t>彰化縣福興鄉鎮平段鎮平小段５３６地號</t>
  </si>
  <si>
    <t>接戶點軸型礙子更新完成|到達現場時間2023/01/30 16:15</t>
  </si>
  <si>
    <t>G2211HD41</t>
  </si>
  <si>
    <t>047703066</t>
  </si>
  <si>
    <t>女兒許小姐</t>
  </si>
  <si>
    <t>0918570720</t>
  </si>
  <si>
    <t>有看到電桿上有設備掉落。【聯絡電話(二)：(04)7703066】</t>
  </si>
  <si>
    <t>C0812501224</t>
  </si>
  <si>
    <t>2023/01/30 15:20:00</t>
  </si>
  <si>
    <t>彰化縣埤頭鄉振興段５５４號</t>
  </si>
  <si>
    <t>斗六甲高分76X#21  低壓跳線不良重置妥。|到達現場時間2023/01/30 15:50</t>
  </si>
  <si>
    <t>K3180CC92</t>
  </si>
  <si>
    <t>048893207</t>
  </si>
  <si>
    <t>0963599633</t>
  </si>
  <si>
    <t>稱已請水電查修過，外線無電【聯絡電話(二)：(04)8893207】</t>
  </si>
  <si>
    <t>C0812501223</t>
  </si>
  <si>
    <t>2023/01/30 15:19:00</t>
  </si>
  <si>
    <t>彰化縣福興鄉福安段００９７－００００地號</t>
  </si>
  <si>
    <t>【C2】用戶進屋線不良，已告知用戶，請合格電氣承裝業改善。|到達現場時間2023/01/30 15:40</t>
  </si>
  <si>
    <t>G2115EE04</t>
  </si>
  <si>
    <t>0918868098</t>
  </si>
  <si>
    <t>用戶稱抽水馬達無法運轉，定時器也未亮燈，僅手機</t>
  </si>
  <si>
    <t>2023/01/30 14:33:00</t>
  </si>
  <si>
    <t>彰化縣員林市員東路一段２３６號一樓</t>
  </si>
  <si>
    <t>東山高幹#55 工作停電:L36849|到達現場時間2023/01/30 14:50</t>
  </si>
  <si>
    <t>2023/01/30 14:24:00</t>
  </si>
  <si>
    <t>彰化縣和美鎮七張犁段３７８－１地號</t>
  </si>
  <si>
    <t>【C4】用戶用電超載，自備開關過負荷跳脫，投入後正常。|到達現場時間2023/01/30 14:45</t>
  </si>
  <si>
    <t>G3433CC95</t>
  </si>
  <si>
    <t>0931560172</t>
  </si>
  <si>
    <t>C0812501220</t>
  </si>
  <si>
    <t>彰化縣鹿港鎮草中巷６７號１Ｆ</t>
  </si>
  <si>
    <t>G3134BB09</t>
  </si>
  <si>
    <t>047715166</t>
  </si>
  <si>
    <t>多戶無電,僅市話.</t>
  </si>
  <si>
    <t>C0812501219</t>
  </si>
  <si>
    <t>2023/01/30 14:09:00</t>
  </si>
  <si>
    <t>彰化縣和美鎮月眉段４５２－６地號（詳見備註）</t>
  </si>
  <si>
    <t>接戶線接頭壓接完成|到達現場時間2023/01/30 14:30</t>
  </si>
  <si>
    <t>G3341EA89</t>
  </si>
  <si>
    <t>047555508</t>
  </si>
  <si>
    <t>(此為參考電號)稱電線被風吹斷，現場無電提供桿號:伸港高幹28x81x8/G3340GE08【聯絡電話(二)：0937250525】</t>
  </si>
  <si>
    <t>C0812501218</t>
  </si>
  <si>
    <t>2023/01/30 14:07:00</t>
  </si>
  <si>
    <t>彰化縣鹿港鎮草中里草中巷２１１弄２４號</t>
  </si>
  <si>
    <t>下犁106x13x5fc二次測鬆動固定妥|到達現場時間2023/01/30 14:25</t>
  </si>
  <si>
    <t>0987222152</t>
  </si>
  <si>
    <t>047711455</t>
  </si>
  <si>
    <t>【聯絡電話(二)：0987222152】</t>
  </si>
  <si>
    <t>2023/01/30 13:58:00</t>
  </si>
  <si>
    <t>上寮高幹19X#5  接戶線接點不良重置妥，已告知用戶。|到達現場時間2023/01/30 14:25</t>
  </si>
  <si>
    <t>2023/01/30 13:57:00</t>
  </si>
  <si>
    <t>彰化縣大城鄉楓港段１８４８地號</t>
  </si>
  <si>
    <t>接戶點線架脫落</t>
  </si>
  <si>
    <t>沿海高分43X#3 線架更換，及弛調妥。|到達現場時間2023/01/30 14:35</t>
  </si>
  <si>
    <t>K0680EA01</t>
  </si>
  <si>
    <t>2023/01/30 13:56:00</t>
  </si>
  <si>
    <t>彰化縣鹿港鎮鹽埕巷６６號１樓</t>
  </si>
  <si>
    <t>接戶線接頭補強壓接完成|到達現場時間2023/01/30 14:10</t>
  </si>
  <si>
    <t>G2525GC96</t>
  </si>
  <si>
    <t>0937619258</t>
  </si>
  <si>
    <t>彰化縣秀水鄉馬鳴段１３８８地號</t>
  </si>
  <si>
    <t>用戶約明日再處理|到達現場時間2023/01/30 14:30</t>
  </si>
  <si>
    <t>0936293209</t>
  </si>
  <si>
    <t>2023/01/30 13:55:00</t>
  </si>
  <si>
    <t>彰化縣鹿港鎮查安巷１００號</t>
  </si>
  <si>
    <t>動力用變壓器老舊.另約明日停電更換|到達現場時間2023/01/30 14:25</t>
  </si>
  <si>
    <t>G2928BC88</t>
  </si>
  <si>
    <t>C0812501212</t>
  </si>
  <si>
    <t>2023/01/30 13:49:00</t>
  </si>
  <si>
    <t>彰化縣伸港鄉海尾路１１３－５號１Ｆ</t>
  </si>
  <si>
    <t>會同用戶現場實測電壓正常|到達現場時間2023/01/30 14:00</t>
  </si>
  <si>
    <t>G3347FB92</t>
  </si>
  <si>
    <t>0952972136</t>
  </si>
  <si>
    <t>0965596602</t>
  </si>
  <si>
    <t>近兩星期開始住家內電燈會閃爍，詢問鄰居也有同樣情形。【聯絡電話(二)：0952972136吳太太】</t>
  </si>
  <si>
    <t>漢寶高幹59Y2</t>
  </si>
  <si>
    <t>變壓器吊換完成|到達現場時間2023/01/30 14:05</t>
  </si>
  <si>
    <t>2023/01/30 13:47:00</t>
  </si>
  <si>
    <t>四股高分45Z5X#3  接戶線接點不良重置妥，已告知用戶。|到達現場時間2023/01/30 14:15</t>
  </si>
  <si>
    <t>2023/01/30 13:37:00</t>
  </si>
  <si>
    <t>員旗高幹16</t>
  </si>
  <si>
    <t>員旗高幹16  接戶線脫落固定|到達現場時間2023/01/30 13:55</t>
  </si>
  <si>
    <t>2023/01/30 13:30:00</t>
  </si>
  <si>
    <t>彰化縣埔鹽鄉新水段１０４地號</t>
  </si>
  <si>
    <t>新水高幹22Y#4 、22Y16桿基下陷先以歷鎂土填補|到達現場時間2023/01/30 13:55</t>
  </si>
  <si>
    <t>G2908AE89</t>
  </si>
  <si>
    <t>048659350</t>
  </si>
  <si>
    <t>0933563080</t>
  </si>
  <si>
    <t>C0812501210</t>
  </si>
  <si>
    <t>2023/01/30 13:26:00</t>
  </si>
  <si>
    <t>彰化縣田尾鄉頂豐段１１４０地號旁</t>
  </si>
  <si>
    <t>【N1】經查現場供電正常。|到達現場時間2020/12/18 13:40</t>
  </si>
  <si>
    <t>K3687CA90</t>
  </si>
  <si>
    <t>0900058313</t>
  </si>
  <si>
    <t>用戶稱在清水溪9號橋旁,有榕樹摩擦電線,導致有2~3公尺長的電線燒焦破皮,樹木已有修剪,但電線破皮未處理,擔心下雨會有危險,僅留手機</t>
  </si>
  <si>
    <t>C0812501208</t>
  </si>
  <si>
    <t>2023/01/30 13:22:00</t>
  </si>
  <si>
    <t>彰化縣芳苑鄉草湖段５－２９６６地號</t>
  </si>
  <si>
    <t>川邊高幹61X12X#6  接戶線接點不良重置妥，已告知用戶。|到達現場時間2023/01/30 13:55</t>
  </si>
  <si>
    <t>G1804GB57</t>
  </si>
  <si>
    <t>0980681850</t>
  </si>
  <si>
    <t>兒子楊先生</t>
  </si>
  <si>
    <t>外線沒過電，【僅聯絡電話：0980681850】</t>
  </si>
  <si>
    <t>C0812501201</t>
  </si>
  <si>
    <t>2023/01/30 12:37:00</t>
  </si>
  <si>
    <t>彰化縣芳苑鄉沙山段１７－１地號</t>
  </si>
  <si>
    <t>芳興高幹53Z#6  用戶屋內線路不良，已告知用戶，請合格電氣承裝業改善。|到達現場時間2023/01/30 12:57</t>
  </si>
  <si>
    <t>K1393FD50</t>
  </si>
  <si>
    <t>0912042083</t>
  </si>
  <si>
    <t>陳一雄</t>
  </si>
  <si>
    <t>048983085</t>
  </si>
  <si>
    <t>用戶稱:早上要灌溉沒電，已告知附近有電線斷落案件處理中，不清楚附近狀況，【聯絡電話(二)：0912042083】</t>
  </si>
  <si>
    <t>2023/01/30 12:30:00</t>
  </si>
  <si>
    <t>彰化縣大城鄉楓港段１７７８地號</t>
  </si>
  <si>
    <t>K0680DD08</t>
  </si>
  <si>
    <t>2023/01/30 12:29:00</t>
  </si>
  <si>
    <t>彰化縣二林鎮趙甲段１３２地號</t>
  </si>
  <si>
    <t>中和高幹11X30Y#3 (中合高幹11X27低4)低壓導線斷，重接妥。|到達現場時間2023/01/30 12:58</t>
  </si>
  <si>
    <t>K2292DE15</t>
  </si>
  <si>
    <t>0910591425</t>
  </si>
  <si>
    <t>2023/01/30 12:27:00</t>
  </si>
  <si>
    <t>彰化縣竹塘鄉面前厝段３０８－７地</t>
  </si>
  <si>
    <t>竹塘高幹72X#7(在東邊一支)  接戶線斷重接妥，已會同用戶。|到達現場時間2023/01/30 12:55</t>
  </si>
  <si>
    <t>K2385EB56</t>
  </si>
  <si>
    <t>0928338239</t>
  </si>
  <si>
    <t>2023/01/30 12:26:00</t>
  </si>
  <si>
    <t>彰化縣竹塘鄉竹塘段２１４２－１地號</t>
  </si>
  <si>
    <t>土庫高幹3X#1 用戶底座鏽蝕，已通知用戶請合格水電承裝業者處理。另報再封印。|到達現場時間2023/01/30 12:58</t>
  </si>
  <si>
    <t>K2679CA00</t>
  </si>
  <si>
    <t>0912813761</t>
  </si>
  <si>
    <t>0911813761</t>
  </si>
  <si>
    <t>2023/01/30 12:24:00</t>
  </si>
  <si>
    <t>新街高幹#35  接戶線接點不良重置妥，已告知用戶。|到達現場時間2023/01/30 12:52</t>
  </si>
  <si>
    <t>2023/01/30 12:22:00</t>
  </si>
  <si>
    <t>彰化縣芳苑鄉溝仔墘段４８８號之１</t>
  </si>
  <si>
    <t>D01 接戶線垂下，要會同。</t>
  </si>
  <si>
    <t>興海高幹145X#10  更換2CU8--2米，8mm套管*4。|到達現場時間2023/01/30 12:55</t>
  </si>
  <si>
    <t>K1497CB40</t>
  </si>
  <si>
    <t>'0987255280</t>
  </si>
  <si>
    <t>2023/01/30 12:20:00</t>
  </si>
  <si>
    <t>頂山高分#59 接戶線接點不良重置妥，已告知用戶。|到達現場時間2023/01/30 12:50</t>
  </si>
  <si>
    <t>2023/01/30 12:18:00</t>
  </si>
  <si>
    <t>大城高幹67-1Y6X#5  接戶線接點不良重置妥，已告知用戶。|到達現場時間2023/01/30 12:50</t>
  </si>
  <si>
    <t>2023/01/30 12:17:00</t>
  </si>
  <si>
    <t>彰化縣芳苑鄉新街段１２８地號</t>
  </si>
  <si>
    <t>新街高幹#42低4 路燈低壓接頭不良處理妥。|到達現場時間2023/01/30 12:35</t>
  </si>
  <si>
    <t>2023/01/30 12:15:00</t>
  </si>
  <si>
    <t>彰化縣大城鄉台西段４４１地號</t>
  </si>
  <si>
    <t>台西高幹#36 接戶點不良重置妥，已告知用戶。|到達現場時間2023/01/30 12:45</t>
  </si>
  <si>
    <t>K0777ED31</t>
  </si>
  <si>
    <t>0932697921</t>
  </si>
  <si>
    <t>2023/01/30 12:13:00</t>
  </si>
  <si>
    <t>彰化縣二林鎮西平里西和三街２號１樓</t>
  </si>
  <si>
    <t>芳苑高幹38X6空Y5X#4  新建桿位桿基下陷，已聯絡請峰連包商前往填補。|到達現場時間2023/01/30 12:35</t>
  </si>
  <si>
    <t>K1788FA54</t>
  </si>
  <si>
    <t>0938623926</t>
  </si>
  <si>
    <t>2023/01/30 12:00:00</t>
  </si>
  <si>
    <t>G2124FE7227</t>
  </si>
  <si>
    <t>開關操作完成|到達現場時間2023/01/30 12:15</t>
  </si>
  <si>
    <t>2023/01/30 11:59:00</t>
  </si>
  <si>
    <t>G2125DA66</t>
  </si>
  <si>
    <t>開關操作完成|到達現場時間2023/01/30 12:10</t>
  </si>
  <si>
    <t>C0812501199</t>
  </si>
  <si>
    <t>2023/01/30 11:53:00</t>
  </si>
  <si>
    <t>彰化縣彰化市中華西路８３號</t>
  </si>
  <si>
    <t>謝景煌、陳世明、</t>
  </si>
  <si>
    <t>用戶自備設備有異聲，公司設備正常，已向用戶說明。|到達現場時間2023/01/30 12:30</t>
  </si>
  <si>
    <t>G3926DE77</t>
  </si>
  <si>
    <t>0901330093</t>
  </si>
  <si>
    <t>要求會同,派工前請先電聯,僅有手機</t>
  </si>
  <si>
    <t>C0812501198</t>
  </si>
  <si>
    <t>2023/01/30 11:52:00</t>
  </si>
  <si>
    <t>I04 電表掉落,有危險</t>
  </si>
  <si>
    <t>【C5】用戶電表箱腐蝕不良，已告知用戶，請合格電氣承裝業改善。|到達現場時間2023/01/30 12:20</t>
  </si>
  <si>
    <t>047708203</t>
  </si>
  <si>
    <t>0932602294</t>
  </si>
  <si>
    <t>用戶稱電表掉落，僅剩電線支撐，目前供電正常【聯絡電話(二)：(04)7708203】</t>
  </si>
  <si>
    <t>C0812501197</t>
  </si>
  <si>
    <t>2023/01/30 11:45:00</t>
  </si>
  <si>
    <t>彰化縣彰化市龍涎北路１號（路中間）</t>
  </si>
  <si>
    <t>竹子壓在低壓線，已修剪處理妥。|到達現場時間2023/01/30 13:11</t>
  </si>
  <si>
    <t>G4326HB15</t>
  </si>
  <si>
    <t>0910589929</t>
  </si>
  <si>
    <t>047258890</t>
  </si>
  <si>
    <t>用戶稱:已有竹子倒在電線上面，擔心會扯斷請儘快派查，【聯絡電話(二)：0910589929】</t>
  </si>
  <si>
    <t>桃源里</t>
  </si>
  <si>
    <t>C0812000052</t>
  </si>
  <si>
    <t>2023/01/30 11:29:00</t>
  </si>
  <si>
    <t>彰化縣埤頭鄉平原村稻香路５６１號（參考電號）</t>
  </si>
  <si>
    <t>平崙高幹#75(K3085GD15)普通型25KVA鏽蝕，用戶觀感有危險，已會同用戶並告知用戶交由線巡班近期吊換。|到達現場時間2023/01/30 12:00</t>
  </si>
  <si>
    <t>K3086GC22</t>
  </si>
  <si>
    <t>048922138</t>
  </si>
  <si>
    <t>0933560117</t>
  </si>
  <si>
    <t>(參考電號)王先生0933560117稱平原村稻香路561號前電線桿上電筒看起來生鏽嚴重，擔心有危險，煩請到場協處。(桿號平崙高幹75，K3085，GD15)。【聯絡電話(二)：(04)8922138】</t>
  </si>
  <si>
    <t>平原村</t>
  </si>
  <si>
    <t>C0812501196</t>
  </si>
  <si>
    <t>2023/01/30 11:21:00</t>
  </si>
  <si>
    <t>彰化縣鹿港鎮鹿安段０３２６－００００地號</t>
  </si>
  <si>
    <t>接戶線接頭補強壓接完成|到達現場時間2023/01/30 11:35</t>
  </si>
  <si>
    <t>G2930FC77</t>
  </si>
  <si>
    <t>047710685</t>
  </si>
  <si>
    <t>0932603196</t>
  </si>
  <si>
    <t>【聯絡電話(二)：(04)7710685】</t>
  </si>
  <si>
    <t>A0812003537</t>
  </si>
  <si>
    <t>2023/01/30 11:02:00</t>
  </si>
  <si>
    <t>彰化縣鹿港鎮環工二路３０號</t>
  </si>
  <si>
    <t>現場供電正常|到達現場時間2023/01/30 11:15</t>
  </si>
  <si>
    <t>04 - 7332636</t>
  </si>
  <si>
    <t>C0812501195</t>
  </si>
  <si>
    <t>2023/01/30 10:57:00</t>
  </si>
  <si>
    <t>彰化縣伸港鄉溪底段５－１１地號</t>
  </si>
  <si>
    <t>全供二分1z2.變壓器熔絲接觸不良更新妥|到達現場時間2023/01/30 11:30</t>
  </si>
  <si>
    <t>0937777790</t>
  </si>
  <si>
    <t>047981903</t>
  </si>
  <si>
    <t>農用。春節前就無電【聯絡電話(二)：0937777790】</t>
  </si>
  <si>
    <t>C0812501193</t>
  </si>
  <si>
    <t>2023/01/30 10:39:00</t>
  </si>
  <si>
    <t>彰化縣大城鄉楓港段１７８３地號</t>
  </si>
  <si>
    <t>台西高幹15Y36X#7  電纜預張接頭不良更換。|到達現場時間2023/01/30 10:55</t>
  </si>
  <si>
    <t>K0680BB55</t>
  </si>
  <si>
    <t>0911089957</t>
  </si>
  <si>
    <t>現場是魚塭,魚都死光了,僅有手機</t>
  </si>
  <si>
    <t>2023/01/30 10:37:00</t>
  </si>
  <si>
    <t>彰化縣芳苑鄉草湖段５－３８１４２號</t>
  </si>
  <si>
    <t>文津高幹#47  (實際文津高幹62X#11低3  K1896EC01) 樹木修剪及低壓導線斷已接妥。|到達現場時間2023/01/30 11:05</t>
  </si>
  <si>
    <t>K1896HA68</t>
  </si>
  <si>
    <t>0921308990</t>
  </si>
  <si>
    <t>2023/01/30 10:36:00</t>
  </si>
  <si>
    <t>彰化縣二林鎮萬興段７０９地號</t>
  </si>
  <si>
    <t>新樂高幹70Y#14   接戶點斷線重置妥，已會同用戶。|到達現場時間2023/01/30 10:59</t>
  </si>
  <si>
    <t>G2305HB06</t>
  </si>
  <si>
    <t>0937747199</t>
  </si>
  <si>
    <t>2023/01/30 10:29:00</t>
  </si>
  <si>
    <t>彰化縣二林鎮段４４２－１６地號</t>
  </si>
  <si>
    <t>火警後，接戶線破皮。</t>
  </si>
  <si>
    <t>竹圍高分43X#17  導線破皮重新包紮妥。|到達現場時間2023/01/30 10:58</t>
  </si>
  <si>
    <t>K2585EA31</t>
  </si>
  <si>
    <t>0920515882</t>
  </si>
  <si>
    <t>復豐里</t>
  </si>
  <si>
    <t>C0812501190</t>
  </si>
  <si>
    <t>2023/01/30 09:57:00</t>
  </si>
  <si>
    <t>彰化縣芳苑鄉新上路１９５巷８８弄１１０號，新街高幹７－１Ｘ５Ｙ６－１，Ｋ１２８７ＨＣ</t>
  </si>
  <si>
    <t>新街高幹7-1X5Y#6   光電用戶設備異常(11201002037)，變壓器( 100KVA)一次側熔絲(15 A )熔斷，已更換送電妥。|到達現場時間2023/01/30 10:35</t>
  </si>
  <si>
    <t>K1287HC0611</t>
  </si>
  <si>
    <t>光電業者-顏先生</t>
  </si>
  <si>
    <t>桿號:新街高幹7-1X5Y6-1，K1287HC06 ，報修電號實際為光電電號:  08612489266，顏先生稱之前台電有協助在桿上融絲鏈斷電，已處理妥，請台電配合送電，目前人在附近，僅留手機</t>
  </si>
  <si>
    <t>C0812501189</t>
  </si>
  <si>
    <t>2023/01/30 09:45:00</t>
  </si>
  <si>
    <t>彰化縣芳苑鄉沙山段１１０地號</t>
  </si>
  <si>
    <t>永興高幹16-1X#4  低壓斷線重接妥。AAC#2*1|到達現場時間2023/01/30 10:10</t>
  </si>
  <si>
    <t>048983694</t>
  </si>
  <si>
    <t>現場無電,有請水電看過,水電說內線及開關都沒問題，可能是外線有斷掉(沒有實際看到電線斷)僅留市話</t>
  </si>
  <si>
    <t>A0812003536</t>
  </si>
  <si>
    <t>2023/01/30 09:39:00</t>
  </si>
  <si>
    <t>彰化縣線西鄉溝內村線平路３３號１－３樓</t>
  </si>
  <si>
    <t>現場供電正常|到達現場時間2023/01/30 09:55</t>
  </si>
  <si>
    <t>G2540DD35</t>
  </si>
  <si>
    <t>04 - 7910553</t>
  </si>
  <si>
    <t>2023/01/30 09:31:00</t>
  </si>
  <si>
    <t>彰化縣福興鄉秀安段０６３９號</t>
  </si>
  <si>
    <t>【C4】用戶用電超載，自備開關過負荷跳脫，投入後正常。|到達現場時間2023/01/30 10:02</t>
  </si>
  <si>
    <t>G2614ED97</t>
  </si>
  <si>
    <t>0922784037</t>
  </si>
  <si>
    <t>2023/01/30 09:00:00</t>
  </si>
  <si>
    <t>彰化縣大城鄉台山段９３８地號</t>
  </si>
  <si>
    <t>鐵樹高分#23 接戶點斷線重置妥，已會同用戶。|到達現場時間2023/01/30 09:35</t>
  </si>
  <si>
    <t>K1176CA16</t>
  </si>
  <si>
    <t>2023/01/30 08:54:00</t>
  </si>
  <si>
    <t>彰化縣二林鎮趙甲段４－５地號</t>
  </si>
  <si>
    <t>蕭家旺、王振宇、張子元</t>
  </si>
  <si>
    <t>胡厝高幹62Y#8  接戶點斷線重置妥，已會同用戶。|到達現場時間2023/01/30 09:16</t>
  </si>
  <si>
    <t>K2298GB21</t>
  </si>
  <si>
    <t>0923359997</t>
  </si>
  <si>
    <t>2023/01/30 08:53:00</t>
  </si>
  <si>
    <t>校坑10Y12Y2</t>
  </si>
  <si>
    <t>蔡星土、杜偉文、陳世明、吳奇翰、</t>
  </si>
  <si>
    <t>樹竹靠近高低壓線修剪，已處理妥。（21＊4平方公尺）|到達現場時間2023/01/30 09:20</t>
  </si>
  <si>
    <t>2023/01/30 08:46:00</t>
  </si>
  <si>
    <t>彰化縣二林鎮丈八斗段１０４－１１地號</t>
  </si>
  <si>
    <t>後原高幹#77 接戶線接點不良重置妥，已告知用戶。|到達現場時間2023/01/30 09:08</t>
  </si>
  <si>
    <t>K2488FD56</t>
  </si>
  <si>
    <t>0921712786</t>
  </si>
  <si>
    <t>C0812501186</t>
  </si>
  <si>
    <t>彰化縣北斗鎮七星里陶朱路２６號１樓</t>
  </si>
  <si>
    <t>【C2】用戶進屋線不良，已告知用戶，請合格電氣承裝業改善。|到達現場時間2023/01/30 09:05</t>
  </si>
  <si>
    <t>K3878FA71</t>
  </si>
  <si>
    <t>0919546183</t>
  </si>
  <si>
    <t>048880789</t>
  </si>
  <si>
    <t>已快垂到地面上,【聯絡電話(二)：0919546183】</t>
  </si>
  <si>
    <t>七星里</t>
  </si>
  <si>
    <t>C0812501185</t>
  </si>
  <si>
    <t>2023/01/30 08:42:00</t>
  </si>
  <si>
    <t>彰化縣彰化市卦山路２１號左前方</t>
  </si>
  <si>
    <t>黃聖宗、 謝辰緯、</t>
  </si>
  <si>
    <t>竹子碰觸接戶線修剪，已處理妥。（10＊4平方公）|到達現場時間2023/01/30 09:05</t>
  </si>
  <si>
    <t>G4227HE63</t>
  </si>
  <si>
    <t>047253108319</t>
  </si>
  <si>
    <t>0968700925</t>
  </si>
  <si>
    <t>左前方，竹子壓到電線</t>
  </si>
  <si>
    <t>2023/01/30 08:41:00</t>
  </si>
  <si>
    <t>草豐36y1</t>
  </si>
  <si>
    <t>fc開關接觸不良更新完成|到達現場時間2023/01/30 09:00</t>
  </si>
  <si>
    <t>2023/01/30 08:22:00</t>
  </si>
  <si>
    <t>彰化縣溪湖鎮銀錠路３７７－１號１樓</t>
  </si>
  <si>
    <t>吳明聰、巫淂彥、林宏益、莊欣穎、鐘培棠、</t>
  </si>
  <si>
    <t>二重高幹20X#7 高壓電纜固定橫擔不良更換|到達現場時間2023/01/30 08:35</t>
  </si>
  <si>
    <t>G3402EA71</t>
  </si>
  <si>
    <t>2023/01/30 08:29:00</t>
  </si>
  <si>
    <t>彰化縣大城鄉楓港段１２１８號</t>
  </si>
  <si>
    <t>西港高幹135Y#11  接戶點不良重接妥。|到達現場時間2023/01/30 08:57</t>
  </si>
  <si>
    <t>K0780FC70</t>
  </si>
  <si>
    <t>A0812003534</t>
  </si>
  <si>
    <t>2023/01/30 08:28:00</t>
  </si>
  <si>
    <t>彰化縣鹿港鎮鹿工南四路３０號屋頂</t>
  </si>
  <si>
    <t>現場巡視供電正常|到達現場時間2023/01/30 09:00</t>
  </si>
  <si>
    <t>2023-01-30 08:42:50 用戶再次報案</t>
  </si>
  <si>
    <t>A0812003535</t>
  </si>
  <si>
    <t>W0806012528</t>
  </si>
  <si>
    <t>彰化縣芳苑鄉無芳漢段１１２６之１地號</t>
  </si>
  <si>
    <t>草漢高幹65-1Y#22 接戶線不良更換妥2cu8*10m,c型38-38*2。|到達現場時間2023/01/30 08:55</t>
  </si>
  <si>
    <t>G2108HA27</t>
  </si>
  <si>
    <t>楊先生先生</t>
  </si>
  <si>
    <t>0953903010</t>
  </si>
  <si>
    <t>外線斷落</t>
  </si>
  <si>
    <t>2023/01/30 08:27:00</t>
  </si>
  <si>
    <t>彰化縣二林鎮二林段７０－５地號</t>
  </si>
  <si>
    <t>埤北高幹43Y#27  接戶線接點不良重置妥，已告知用戶。|到達現場時間2023/01/30 08:55</t>
  </si>
  <si>
    <t>K1893DA03</t>
  </si>
  <si>
    <t>0922278679</t>
  </si>
  <si>
    <t>C0812501184</t>
  </si>
  <si>
    <t>2023/01/30 08:25:00</t>
  </si>
  <si>
    <t>彰化縣埔心鄉羅厝村羅厝路一段１４９號三合院</t>
  </si>
  <si>
    <t>羅厝高幹27Y14Y#2 高壓樹竹修剪與雜物清除(10M*3M)|到達現場時間2023/01/30 10:55</t>
  </si>
  <si>
    <t>K3696GD7332</t>
  </si>
  <si>
    <t>0921645134</t>
  </si>
  <si>
    <t>(此為參考電號)，地址:鄉羅厝村羅厝路一段１４9號，三合院，黃先生稱約1~2個月前曾通報附近一處竹子壓到電線，最近又有另一邊竹子壓到電線，僅留手機</t>
  </si>
  <si>
    <t>羅厝村</t>
  </si>
  <si>
    <t>C0812501183</t>
  </si>
  <si>
    <t>2023/01/30 07:51:00</t>
  </si>
  <si>
    <t>彰化縣彰化市田中路，台７４線快官交流道</t>
  </si>
  <si>
    <t>經現場路燈巡查，路燈無白天放亮。|到達現場時間2023/01/30 08:19</t>
  </si>
  <si>
    <t>G4930BB47</t>
  </si>
  <si>
    <t>048377356</t>
  </si>
  <si>
    <t>高工局－楊先生</t>
  </si>
  <si>
    <t>報修電號僅供參考，高工局-楊先生稱用路人通報:台74線快官交流道沿線路燈仍放亮，連絡電話二.0800-000183</t>
  </si>
  <si>
    <t>A0812003533</t>
  </si>
  <si>
    <t>2023/01/30 07:36:00</t>
  </si>
  <si>
    <t>彰化縣鹿港鎮鹿草路四段２號</t>
  </si>
  <si>
    <t>鹿和B班、</t>
  </si>
  <si>
    <t>現場供電正常|到達現場時間2023/01/30 07:55</t>
  </si>
  <si>
    <t>G2933FD80</t>
  </si>
  <si>
    <t>0913567196</t>
  </si>
  <si>
    <t>2023/01/30 07:32:00</t>
  </si>
  <si>
    <t>彰化縣大城鄉楓港段８０８地號</t>
  </si>
  <si>
    <t>王紹民、盧定瑋</t>
  </si>
  <si>
    <t>沿海高分7X4X3Y#4-1接戶線接點接頭不良，已重新壓接妥。|到達現場時間2023/01/30 07:45</t>
  </si>
  <si>
    <t>K0880BC89</t>
  </si>
  <si>
    <t>0937256978</t>
  </si>
  <si>
    <t>2023/01/30 02:30:00</t>
  </si>
  <si>
    <t>埔鹽#96-1~140</t>
  </si>
  <si>
    <t>埔鹽#96-1~140，夜間防竊導線巡查|到達現場時間2023/01/30 02:55</t>
  </si>
  <si>
    <t>C0812501182</t>
  </si>
  <si>
    <t>2023/01/30 08:07:00</t>
  </si>
  <si>
    <t>彰化縣芳苑鄉漢寶園段２７０地號漢寶分場</t>
  </si>
  <si>
    <t>【C4】用戶用電超載，自備開關過負荷跳脫，投入後正常。|到達現場時間2023/01/30 08:40</t>
  </si>
  <si>
    <t>G1916AA36</t>
  </si>
  <si>
    <t>漢寶高幹59Y2 G1916AA36，此桿兩戶皆欠相，養殖業【聯絡電話(二)：0932683575】</t>
  </si>
  <si>
    <t>2023/01/30 06:00:00</t>
  </si>
  <si>
    <t>G4026 CC72-U</t>
  </si>
  <si>
    <t>G4026 CC72-U配電室清潔(雜物清除)，配電設備點檢，及電纜故障指示器加強裝設。共新裝設9只(J11、J14、J24 280A*9只)|到達現場時間2023/01/30 06:20</t>
  </si>
  <si>
    <t>2023/01/30 05:58:00</t>
  </si>
  <si>
    <t>桃坑#2-1</t>
  </si>
  <si>
    <t>許績輝、黃裕宏、陳柏勳</t>
  </si>
  <si>
    <t>桃坑#2-1低壓雜物(樹枝、藤蔓)清除(10mx3m=30㎡)，低壓導線破皮(2處)包紮，低壓接頭點檢、重包紮，及現場砍除雜物清運。|到達現場時間2023/01/30 06:20</t>
  </si>
  <si>
    <t>2023/01/30 01:08:00</t>
  </si>
  <si>
    <t>聖芳高分全線、武陵高分全線</t>
  </si>
  <si>
    <t>許績輝、黃裕宏、陳柏勳、林寬隆、陳彥廷</t>
  </si>
  <si>
    <t>聖芳高分全線(#1~#9含分歧)、武陵高分全線(#1~#20含分歧)導線防止失竊，夜間線路巡視。|到達現場時間2023/01/30 01:30</t>
  </si>
  <si>
    <t>C0812501181</t>
  </si>
  <si>
    <t>2023/01/30 07:12:00</t>
  </si>
  <si>
    <t>彰化縣大城鄉台西村北頭巷１２號</t>
  </si>
  <si>
    <t>四股高分45Z#17高壓聚合礙子螺栓銹斷脫落，已高壓分歧開關停電後更換妥。|到達現場時間2023/01/30 07:30</t>
  </si>
  <si>
    <t>K0974AC31</t>
  </si>
  <si>
    <t>0921005612</t>
  </si>
  <si>
    <t>048941876</t>
  </si>
  <si>
    <t>【聯絡電話(二)：0921005612】</t>
  </si>
  <si>
    <t>2023/01/30 04:01:00</t>
  </si>
  <si>
    <t>磚瑤高幹1~104號配電線路防竊巡視良好，礙子有洩漏電流情形需辦理清洗。|到達現場時間2023/01/30 04:20</t>
  </si>
  <si>
    <t>W0806012527</t>
  </si>
  <si>
    <t>2023/01/30 04:00:00</t>
  </si>
  <si>
    <t>彰化縣大城鄉無楓港段１０９４號</t>
  </si>
  <si>
    <t>沿海高分#15-2變壓器( 50 KVA)一次側熔絲( 10 A )熔斷，已更換送電妥，量測電流值91A無超載情況。|到達現場時間2023/01/30 04:25</t>
  </si>
  <si>
    <t>K0781ED72</t>
  </si>
  <si>
    <t>0932597319</t>
  </si>
  <si>
    <t>2023/01/30 00:10:00</t>
  </si>
  <si>
    <t>中華1—40、重光1—64、廖竹1—33</t>
  </si>
  <si>
    <t>配電線路設備夜間巡查點檢。|到達現場時間2023/01/30 00:35</t>
  </si>
  <si>
    <t>2023/01/30 00:00:00</t>
  </si>
  <si>
    <t>彰化縣員林市員東路一段４４８號</t>
  </si>
  <si>
    <t>楊沛偉、 黃建儒、 許承哲、</t>
  </si>
  <si>
    <t>東山高幹#40，接戶線接頭不良壓接處理|到達現場時間2023/01/30 00:15</t>
  </si>
  <si>
    <t>G4602GA25</t>
  </si>
  <si>
    <t>0932545830</t>
  </si>
  <si>
    <t>2023/01/29 21:04:00</t>
  </si>
  <si>
    <t>彰化縣員林市柳橋路二段２０７巷６６號</t>
  </si>
  <si>
    <t>王資斌、 葉俊佑、</t>
  </si>
  <si>
    <t>員南高幹#10，中性線脫落綁紮固定|到達現場時間2023/01/29 21:20</t>
  </si>
  <si>
    <t>K4497AE56</t>
  </si>
  <si>
    <t>2023/01/29 20:13:00</t>
  </si>
  <si>
    <t>埔西街60巷19號</t>
  </si>
  <si>
    <t>埔西街60巷19號低壓接戶點跳線凌亂重新整理，及跳線接頭點檢、重包紮。|到達現場時間2023/01/29 20:35</t>
  </si>
  <si>
    <t>A0812003532</t>
  </si>
  <si>
    <t>2023/01/29 21:34:00</t>
  </si>
  <si>
    <t>鹿西D/S9F53G2025HA83-OS21.S24舉旗、線路巡查點檢、G2124FE7227S32POWER   FUSE125E A相斷、G2124FE7227J44肘型端頭拔出F32125E更換投入送電、G2125DA66J21肘型端頭拔出S12LBS投入由IO63承載、另移轉請線路課派員電纜試驗|到達現場時間2023/01/29 20:36</t>
  </si>
  <si>
    <t>2023/01/29 20:29:00</t>
  </si>
  <si>
    <t>明聖#21</t>
  </si>
  <si>
    <t>明聖#21，接戶線破皮包紮|到達現場時間2023/01/29 20:50</t>
  </si>
  <si>
    <t>2023/01/29 20:27:00</t>
  </si>
  <si>
    <t>平原高分1號 K3185CA12</t>
  </si>
  <si>
    <t>平原高分1號裝設分歧架空故障指示器妥。|到達現場時間2023/01/29 20:50</t>
  </si>
  <si>
    <t>2023/01/29 20:22:00</t>
  </si>
  <si>
    <t>芳興高幹81Y7X16號等四處</t>
  </si>
  <si>
    <t>芳興高幹81Y7X16號用戶反應雞舍220V電燈閃爍，芳興高幹81Y7X16號等四處相關變壓器及開關，經紅外線拍攝接點及接頭溫度皆正常，已告知用戶請合格承裝業檢查屋內線路。|到達現場時間2023/01/29 20:40</t>
  </si>
  <si>
    <t>2023/01/29 20:07:00</t>
  </si>
  <si>
    <t>9f53</t>
  </si>
  <si>
    <t>線路巡檢</t>
  </si>
  <si>
    <t>鹿西D/S9F53G2025HA83-OS21.S24舉旗、線路巡查點檢、G2124FE7227S32POWER   FUSE125E A相斷、G2124FE7227J44肘型端頭拔出F32125E更換投入送電、G2125DA66J21肘型端頭拔出S12LBS投入由IO63承載、另移轉請線路課派員電纜試驗|到達現場時間2023/01/29 20:35</t>
  </si>
  <si>
    <t>C0812501179</t>
  </si>
  <si>
    <t>2023/01/29 18:14:00</t>
  </si>
  <si>
    <t>彰化縣芬園鄉大彰路一段５０巷５０號附近一帶</t>
  </si>
  <si>
    <t>大彰高幹1Z22X#1 至現場查看無閃爍情況，後續如有相同情況再發在會同用戶確認|到達現場時間2023/01/29 19:00</t>
  </si>
  <si>
    <t>048591150</t>
  </si>
  <si>
    <t>用戶稱路燈整排一直閃爍超過半小時，懇請協處，感謝。(僅留市話)</t>
  </si>
  <si>
    <t>C0812501178</t>
  </si>
  <si>
    <t>2023/01/29 17:48:00</t>
  </si>
  <si>
    <t>彰化縣芳苑鄉芳埤段５０６－１地號１樓</t>
  </si>
  <si>
    <t>興海高幹135X#9，現場與用戶量測電壓正常，用戶屋內線路不良，已告知用戶，請合格電氣承裝業改善。|到達現場時間2023/01/29 18:00</t>
  </si>
  <si>
    <t>林先生(兒子)</t>
  </si>
  <si>
    <t>0963238267</t>
  </si>
  <si>
    <t>林先生(兒子)通報此地點電燈閃爍，電壓不穩，煩請協處【聯絡電話(二)：0919657963】0963238267</t>
  </si>
  <si>
    <t>C0812501177</t>
  </si>
  <si>
    <t>2023/01/29 17:25:00</t>
  </si>
  <si>
    <t>彰化縣田尾鄉田尾段３４８地號</t>
  </si>
  <si>
    <t>【T1】變壓器(  50    KVA)一次側熔絲(  10     A )熔斷，已更換送電妥。|到達現場時間2023/01/29 17:40</t>
  </si>
  <si>
    <t>0921047354</t>
  </si>
  <si>
    <t>稱自行測量無電.手機0921047354.電話04-8831398</t>
  </si>
  <si>
    <t>2023/01/29 16:44:00</t>
  </si>
  <si>
    <t>K1587EA95 路上高幹55X#1</t>
  </si>
  <si>
    <t>路上高幹55X#1，活電加裝架空故障指示器。|到達現場時間2023/01/29 16:45</t>
  </si>
  <si>
    <t>C0812501176</t>
  </si>
  <si>
    <t>2023/01/29 17:20:00</t>
  </si>
  <si>
    <t>彰化縣大城鄉中央路１號附近</t>
  </si>
  <si>
    <t>廖錦祥、魏民羽、林楷諺</t>
  </si>
  <si>
    <t>台西高幹30X#1，FC開關不良，活電更換|到達現場時間2023/01/29 17:20</t>
  </si>
  <si>
    <t>K0778GA23</t>
  </si>
  <si>
    <t>048946298</t>
  </si>
  <si>
    <t>稱該地址附近電桿上出現電流聲.手機0922947771.電話04-8946298</t>
  </si>
  <si>
    <t>2023/01/29 15:45:00</t>
  </si>
  <si>
    <t>K1398EA53 興海高幹#168-1</t>
  </si>
  <si>
    <t>興海高幹#168-1，線路巡視發現路燈白天放亮，係點滅器不良己更換妥。|到達現場時間2023/01/29 15:55</t>
  </si>
  <si>
    <t>C0812501175</t>
  </si>
  <si>
    <t>2023/01/29 15:54:00</t>
  </si>
  <si>
    <t>彰化縣芳苑鄉漢寶園段７３１號</t>
  </si>
  <si>
    <t>【C2】用戶進屋線不良，已告知用戶，請合格電氣承裝業改善。|到達現場時間2023/01/29 16:25</t>
  </si>
  <si>
    <t>G2009AD20</t>
  </si>
  <si>
    <t>0936190197</t>
  </si>
  <si>
    <t>施先生(租戶)</t>
  </si>
  <si>
    <t>施先生(租戶)通報此地點一戶無電，已重啟總開關，煩請協處 。僅手機0936190197</t>
  </si>
  <si>
    <t>2023/01/29 15:50:00</t>
  </si>
  <si>
    <t>草豐#34</t>
  </si>
  <si>
    <t>中性線斷線接續完成|到達現場時間2023/01/29 16:00</t>
  </si>
  <si>
    <t>2023/01/29 15:48:00</t>
  </si>
  <si>
    <t>彰化縣埔心鄉瑤鳳路三段５５２號</t>
  </si>
  <si>
    <t>陳振明、黃耀田、溫佑誠</t>
  </si>
  <si>
    <t>油柳高分#2 接戶點脫落固定弛調及接頭絕緣包紮|到達現場時間2023/01/29 16:15</t>
  </si>
  <si>
    <t>G3802DD54</t>
  </si>
  <si>
    <t>黃村長(二重村)</t>
  </si>
  <si>
    <t>0936889972</t>
  </si>
  <si>
    <t>加錫村</t>
  </si>
  <si>
    <t>2023/01/29 11:00:00</t>
  </si>
  <si>
    <t>頂厝#41</t>
  </si>
  <si>
    <t>開關操作完成|到達現場時間2023/01/29 11:10</t>
  </si>
  <si>
    <t>2023/01/29 10:00:00</t>
  </si>
  <si>
    <t>和美#35</t>
  </si>
  <si>
    <t>開關操作完成|到達現場時間2023/01/29 10:20</t>
  </si>
  <si>
    <t>2023/01/29 15:11:00</t>
  </si>
  <si>
    <t>三村#1~#186 埔村#1~#35牛埔#1~#94 福田＃1~#51</t>
  </si>
  <si>
    <t>春節防竊線路巡查</t>
  </si>
  <si>
    <t>葉宗儒、紀伯翰、廖崇佑</t>
  </si>
  <si>
    <t>三村#1~#186 埔村#1~#35牛埔#1~#94 福田＃1~#51 春節防竊線路巡查。|到達現場時間2023/01/29 15:40</t>
  </si>
  <si>
    <t>C0812501174</t>
  </si>
  <si>
    <t>2023/01/29 14:58:00</t>
  </si>
  <si>
    <t>彰化縣二林鎮鎮安段３１１地號</t>
  </si>
  <si>
    <t>萬合高幹62X27Y3X#1，現場接戶線脫落，因接戶線絕緣裂化接戶線更換，重新弛調及接頭壓接處理。|到達現場時間2023/01/29 15:05</t>
  </si>
  <si>
    <t>K2398AA64</t>
  </si>
  <si>
    <t>047626519</t>
  </si>
  <si>
    <t>0910571464</t>
  </si>
  <si>
    <t>謝小姐稱今日有查看應該是風大，接戶線脫落導致沒電，母親住二林，近期要農忙，需要用電【聯絡電話(二)：(04)7626519】</t>
  </si>
  <si>
    <t>C0812501173</t>
  </si>
  <si>
    <t>2023/01/29 14:44:00</t>
  </si>
  <si>
    <t>彰化縣芳苑鄉芳墘段１００９地號</t>
  </si>
  <si>
    <t>G1400AC06</t>
  </si>
  <si>
    <t>0968815229</t>
  </si>
  <si>
    <t>用戶稱無電，懇請協處，感謝。僅留手機</t>
  </si>
  <si>
    <t>C0812501172</t>
  </si>
  <si>
    <t>2023/01/29 14:24:00</t>
  </si>
  <si>
    <t>彰化縣大城鄉永光段５７６地號</t>
  </si>
  <si>
    <t>永光高幹18Y#5，熔絲筒燒損不良，己更換熔絲筒並送電妥。|到達現場時間2023/01/29 14:45</t>
  </si>
  <si>
    <t>K1077DB27</t>
  </si>
  <si>
    <t>0911784699</t>
  </si>
  <si>
    <t>水電：吳先生</t>
  </si>
  <si>
    <t>0972328668</t>
  </si>
  <si>
    <t>無電。上方外線保險絲燒損【用戶蔡先生：0911784699】</t>
  </si>
  <si>
    <t>2023/01/29 14:21:00</t>
  </si>
  <si>
    <t>三嘉#55</t>
  </si>
  <si>
    <t>架空故障指示器裝設完成|到達現場時間2023/01/29 14:25</t>
  </si>
  <si>
    <t>2023/01/29 14:13:00</t>
  </si>
  <si>
    <t>彰化縣大村鄉員大路７－１８號１樓</t>
  </si>
  <si>
    <t>陳振明、黃耀田</t>
  </si>
  <si>
    <t>大村高幹89Y#5 火勢已撲滅，公司設備無損，人員撤離|到達現場時間2023/01/29 13:21</t>
  </si>
  <si>
    <t>G4207AC56</t>
  </si>
  <si>
    <t>048530442</t>
  </si>
  <si>
    <t>C0812501171</t>
  </si>
  <si>
    <t>彰化縣溪湖鎮阿媽厝段１９－７號</t>
  </si>
  <si>
    <t>竹子高分34X6Z#1 用戶電錶底座燒損，已會同用戶確認，並請用戶找合格水電承裝業者更換|到達現場時間2023/01/29 15:00</t>
  </si>
  <si>
    <t>K3595FC37</t>
  </si>
  <si>
    <t>0928361783</t>
  </si>
  <si>
    <t>用戶報電號:56-4436-14，昨天已有找水電查修，稱電表燒掉一條線，現址田地無電。僅留手機。</t>
  </si>
  <si>
    <t>竹子村</t>
  </si>
  <si>
    <t>2023/01/29 14:08:00</t>
  </si>
  <si>
    <t>浸水高幹38X#20左低1(G2905DB12)</t>
  </si>
  <si>
    <t>浸水高幹38X#20左低1 危險路段電桿警示燈更換|到達現場時間2023/01/29 15:40</t>
  </si>
  <si>
    <t>2023/01/29 13:41:00</t>
  </si>
  <si>
    <t>宏進高分#1~53</t>
  </si>
  <si>
    <t>春節線路防竊巡視</t>
  </si>
  <si>
    <t>宏進高分#1~53 春節線路防竊巡視|到達現場時間2023/01/29 14:50</t>
  </si>
  <si>
    <t>C0812501169</t>
  </si>
  <si>
    <t>2023/01/29 13:39:00</t>
  </si>
  <si>
    <t>彰化縣社頭鄉大圳巷１８－１號</t>
  </si>
  <si>
    <t>【N1】經查現場供電正常。|到達現場時間2023/01/29 14:00</t>
  </si>
  <si>
    <t>K4589BD94</t>
  </si>
  <si>
    <t>0909212830</t>
  </si>
  <si>
    <t>048711010</t>
  </si>
  <si>
    <t>【聯絡電話(二)：0909212830】</t>
  </si>
  <si>
    <t>張厝村</t>
  </si>
  <si>
    <t>C0812501168</t>
  </si>
  <si>
    <t>2023/01/29 13:38:00</t>
  </si>
  <si>
    <t>【C4】用戶用電超載，自備開關過負荷跳脫，投入後正常。|到達現場時間2023/01/29 13:55</t>
  </si>
  <si>
    <t>047720286</t>
  </si>
  <si>
    <t>欠一相，已找過水電，懇請協處感謝。【聯絡電話(二)：0921711864】</t>
  </si>
  <si>
    <t>2023/01/29 13:21:00</t>
  </si>
  <si>
    <t>彰化縣員林市大峰段１８６地號</t>
  </si>
  <si>
    <t>陳振明、黃耀田、陳諺暐</t>
  </si>
  <si>
    <t>大峰高幹14-1X20Y#1左低1 低壓礙子破損更換及導線脫落綁紮|到達現場時間2023/01/29 13:50</t>
  </si>
  <si>
    <t>G5002AE13</t>
  </si>
  <si>
    <t>2023/01/29 13:29:00</t>
  </si>
  <si>
    <t>彰化縣芳苑鄉芳義段６０１地號</t>
  </si>
  <si>
    <t>高銀昆、李冠民、顏銘宏、劉記瑜</t>
  </si>
  <si>
    <t>新街高幹34X16Y#2，接戶線接頭不良，接頭己重新壓接處理。|到達現場時間2023/01/29 13:30</t>
  </si>
  <si>
    <t>0918806638</t>
  </si>
  <si>
    <t>2023/01/29 12:16:00</t>
  </si>
  <si>
    <t>東山高幹#40 會同用戶將電錶箱開封做接點量測，確認為用戶內線問題(自備開關螺絲鬆脫)|到達現場時間2023/01/29 13:40</t>
  </si>
  <si>
    <t>2023/01/29 14:10:00</t>
  </si>
  <si>
    <t>彰化縣芳苑鄉芳墘段１０６１－１地號</t>
  </si>
  <si>
    <t>永興高幹64X#9，高壓懸垂礙子脫落，己自辦停電工作更換完成。|到達現場時間2023/01/29 14:11</t>
  </si>
  <si>
    <t>K1399FE71</t>
  </si>
  <si>
    <t>C0812501167</t>
  </si>
  <si>
    <t>2023/01/29 11:14:00</t>
  </si>
  <si>
    <t>彰化縣大城鄉城潭段１３７１地號</t>
  </si>
  <si>
    <t>頂山高分23X#25，低壓線接頭不良，接頭己重新壓接處理，並己告知用戶。|到達現場時間2023/01/29 11:32</t>
  </si>
  <si>
    <t>K1573AB26</t>
  </si>
  <si>
    <t>0928960602</t>
  </si>
  <si>
    <t>0982896979</t>
  </si>
  <si>
    <t>農地無電，跟旁邊疑似同線路的 用戶都無電。【聯絡電話(二)：0928960602】</t>
  </si>
  <si>
    <t>2023/01/29 10:48:00</t>
  </si>
  <si>
    <t>彰化縣大村鄉大崙段大崙小段４８８－３地號</t>
  </si>
  <si>
    <t>陳宏誠、劉瑞源、譚劭丞</t>
  </si>
  <si>
    <t>港后高幹#12接戶線接頭不良壓接|到達現場時間2023/01/29 11:04</t>
  </si>
  <si>
    <t>G3906DA71</t>
  </si>
  <si>
    <t>2023/01/29 10:43:00</t>
  </si>
  <si>
    <t>頂番高幹#49x1</t>
  </si>
  <si>
    <t>架空故障指示器裝設完成|到達現場時間2023/01/29 10:50</t>
  </si>
  <si>
    <t>2023/01/29 10:24:00</t>
  </si>
  <si>
    <t>K0975DC87 四股高分40Y#2</t>
  </si>
  <si>
    <t>四股高分40Y#2，懸垂礙子脫落，自行辦理停電更換。|到達現場時間2023/01/29 10:25</t>
  </si>
  <si>
    <t>C0812501170</t>
  </si>
  <si>
    <t>2023/01/29 10:10:00</t>
  </si>
  <si>
    <t>彰化縣埤頭鄉崙腳段１２１地號</t>
  </si>
  <si>
    <t>高銀昆、李冠民、魏民羽</t>
  </si>
  <si>
    <t>平崙高幹27Y#9，低壓線接頭不良，接頭己重新壓接處理。|到達現場時間2023/01/29 10:22</t>
  </si>
  <si>
    <t>K3284BB70</t>
  </si>
  <si>
    <t>0980054827</t>
  </si>
  <si>
    <t>2023-01-29 14:01:11 用戶提供此電號,稱已找水電查修稱外電未入,早上有請許代表通報欠相, 詢問是否已處理妥,希望下午可處理妥,請查明回復用戶,謝謝.僅手機.</t>
  </si>
  <si>
    <t>2023/01/29 09:54:00</t>
  </si>
  <si>
    <t>彰化縣芬園鄉大彰路二段９１４號</t>
  </si>
  <si>
    <t>大彰高幹#94 低壓線接頭不良壓接|到達現場時間2023/01/29 10:07</t>
  </si>
  <si>
    <t>G4907HE71</t>
  </si>
  <si>
    <t>2023/01/29 08:57:00</t>
  </si>
  <si>
    <t>彰化縣芳苑鄉芳墘段１０５８地號</t>
  </si>
  <si>
    <t>永興高幹64X#4，高壓桿上接頭不良，活電接頭處理|到達現場時間2023/01/29 09:03</t>
  </si>
  <si>
    <t>K1399HD38</t>
  </si>
  <si>
    <t>C0812501166</t>
  </si>
  <si>
    <t>2023/01/29 09:43:00</t>
  </si>
  <si>
    <t>彰化縣二林鎮後厝段１２６－４號</t>
  </si>
  <si>
    <t>後厝高幹33Y6X#5|到達現場時間2023/01/29 11:39</t>
  </si>
  <si>
    <t>K2189DD43</t>
  </si>
  <si>
    <t>0920856916</t>
  </si>
  <si>
    <t>陳新發</t>
  </si>
  <si>
    <t>0937796237</t>
  </si>
  <si>
    <t>水電已查，有一線無電送入。農用。請告知前往時間【備留電話:女兒:陳小姐0920856916】</t>
  </si>
  <si>
    <t>W0806012526</t>
  </si>
  <si>
    <t>2023/01/29 09:31:00</t>
  </si>
  <si>
    <t>彰化縣和美鎮孝義路３８９－３號２樓</t>
  </si>
  <si>
    <t>同案件11201002316|到達現場時間2023/01/29 09:10</t>
  </si>
  <si>
    <t>G3737GD34</t>
  </si>
  <si>
    <t>胡文華先生</t>
  </si>
  <si>
    <t>0919730640</t>
  </si>
  <si>
    <t>還社里</t>
  </si>
  <si>
    <t>W0806012525</t>
  </si>
  <si>
    <t>2023/01/29 09:26:00</t>
  </si>
  <si>
    <t>彰化縣和美鎮孝義路３５０巷１號３樓頂</t>
  </si>
  <si>
    <t>G3737FB85</t>
  </si>
  <si>
    <t>C0812501165</t>
  </si>
  <si>
    <t>2023/01/29 09:19:00</t>
  </si>
  <si>
    <t>彰化縣和美鎮孝義路３９１巷２４號</t>
  </si>
  <si>
    <t>0972882815</t>
  </si>
  <si>
    <t>0911680977</t>
  </si>
  <si>
    <t>爆響後多戶無電【聯絡電話(二)：0972882815】</t>
  </si>
  <si>
    <t>C0812501164</t>
  </si>
  <si>
    <t>2023/01/29 09:14:00</t>
  </si>
  <si>
    <t>彰化縣芳苑鄉漢寶園段２４５之５地號</t>
  </si>
  <si>
    <t>芳漢80x32低壓接頭補強壓接完成|到達現場時間2023/01/29 09:30</t>
  </si>
  <si>
    <t>048991850</t>
  </si>
  <si>
    <t>用戶提供此電號稱電壓不正常, 馬達無法使用,無220V【聯絡電話(二)：0923137887】</t>
  </si>
  <si>
    <t>彰化縣芳苑鄉路興段２０５地號</t>
  </si>
  <si>
    <t>路上高幹116X8Y#3，接戶線接頭不良，接頭己重新壓接處理。|到達現場時間2023/01/29 09:37</t>
  </si>
  <si>
    <t>K1384EE30</t>
  </si>
  <si>
    <t>0932992307</t>
  </si>
  <si>
    <t>W0806012524</t>
  </si>
  <si>
    <t>2023/01/29 09:04:00</t>
  </si>
  <si>
    <t>彰化縣和美鎮孝義路３９１巷１４號</t>
  </si>
  <si>
    <t>黃麗珠小姐</t>
  </si>
  <si>
    <t>0932538778</t>
  </si>
  <si>
    <t>C0812501163</t>
  </si>
  <si>
    <t>2023/01/29 08:59:00</t>
  </si>
  <si>
    <t>彰化縣大城鄉臺西段１０地號</t>
  </si>
  <si>
    <t>四股高分#51，低壓線接頭不良，接頭己重新壓接處理。|到達現場時間2023/01/29 09:25</t>
  </si>
  <si>
    <t>K0975AB71</t>
  </si>
  <si>
    <t>蔡先生稱鄰居田地也沒電，報現場電號報修，62-2341-08，僅留手機</t>
  </si>
  <si>
    <t>2023/01/29 08:10:00</t>
  </si>
  <si>
    <t>振明、宏誠、耀田、瑞源、佑誠、英智、劭丞</t>
  </si>
  <si>
    <t>車輛與工具保養、材料補充、環境整理|到達現場時間2023/01/29 08:12</t>
  </si>
  <si>
    <t>2023/01/29 08:40:00</t>
  </si>
  <si>
    <t>嘉寶56-2y1</t>
  </si>
  <si>
    <t>高壓接頭溫度過高.已壓接修復完成|到達現場時間2023/01/29 08:50</t>
  </si>
  <si>
    <t>2023/01/29 08:20:00</t>
  </si>
  <si>
    <t>埔村＃9Y6~#9Y9</t>
  </si>
  <si>
    <t>李季臻葉宗儒高健耀劉家銓紀伯翰廖崇佑</t>
  </si>
  <si>
    <t>1.埔村＃9Y6接戶線更新3Cu8mm8*22M、支線拆除、接戶桿N相不良處理 2.埔村＃9Y8接戶線更新3Cu8mm8*18.5M 3.埔村＃9Y9接戶線更新3Cu8mm8*18M 4.埔村＃9Y7路燈線接入 5.埔村＃9Y6~#9Y8 R相斷線重新架設1C22PV*77M。|到達現場時間2023/01/29 08:50</t>
  </si>
  <si>
    <t>2023/01/29 08:31:00</t>
  </si>
  <si>
    <t>彰化縣芳苑鄉草湖段６９２１號</t>
  </si>
  <si>
    <t>呂漢堂、林楷諺、廖錦祥</t>
  </si>
  <si>
    <t>草東高幹#34，接戶線接頭不良，接頭己重新壓接處理。|到達現場時間2023/01/29 08:47</t>
  </si>
  <si>
    <t>G2101GB14</t>
  </si>
  <si>
    <t>C0812501162</t>
  </si>
  <si>
    <t>2023/01/29 08:27:00</t>
  </si>
  <si>
    <t>永興高幹49X#3，接頭接觸不良，接頭己重新壓接處理。電箱開封|到達現場時間2023/01/29 08:30</t>
  </si>
  <si>
    <t>林天賜</t>
  </si>
  <si>
    <t>F表，以檢察總開關，仍無電【聯絡電話(二)：0935050288】</t>
  </si>
  <si>
    <t>A0812003531</t>
  </si>
  <si>
    <t>2023/01/29 08:21:00</t>
  </si>
  <si>
    <t>現場巡視供電正常|到達現場時間2023/01/29 08:35</t>
  </si>
  <si>
    <t>2023/01/29 09:35:00</t>
  </si>
  <si>
    <t>K1898AE73 興海高幹#70</t>
  </si>
  <si>
    <t>春節加強防竊巡視，桿號：興海高幹59~161號，線路巡視正常。|到達現場時間2023/01/29 09:47</t>
  </si>
  <si>
    <t>2023/01/28 09:50:00</t>
  </si>
  <si>
    <t>K1296HA09 永興高幹#21</t>
  </si>
  <si>
    <t>高銀昆、劉記瑜、李冠民</t>
  </si>
  <si>
    <t>春節防竊加強線路巡視，桿號：永興高幹1~63號，線路巡視正常。|到達現場時間2023/01/28 10:22</t>
  </si>
  <si>
    <t>2023/01/29 06:18:00</t>
  </si>
  <si>
    <t>彰化縣線西鄉中華路４７７巷５０弄１５號１Ｆ</t>
  </si>
  <si>
    <t>低壓雜物清除(中華16X2空Y6Y2)|到達現場時間2023/01/29 06:40</t>
  </si>
  <si>
    <t>G2940EE32</t>
  </si>
  <si>
    <t>0933520211</t>
  </si>
  <si>
    <t>2023/01/29 06:57:00</t>
  </si>
  <si>
    <t>彰化縣芳苑鄉漢寶園段３７８號</t>
  </si>
  <si>
    <t>張國偉、黃佳偉</t>
  </si>
  <si>
    <t>新寶高幹#49接戶線接點接頭不良，已重新壓接妥。|到達現場時間2023/01/29 07:20</t>
  </si>
  <si>
    <t>G1608BB80</t>
  </si>
  <si>
    <t>0919749377</t>
  </si>
  <si>
    <t>2023/01/29 06:03:00</t>
  </si>
  <si>
    <t>公園路、虎崗路、寶山路一帶</t>
  </si>
  <si>
    <t>1.公園路、虎崗路、寶山路一帶，路燈白放、遲熄，線路巡查。2.武陵#10接戶桿路燈白放斷電處理。|到達現場時間2023/01/29 06:30</t>
  </si>
  <si>
    <t>2023/01/29 06:44:00</t>
  </si>
  <si>
    <t>草東高幹35Y2Y4號  G2100GE15</t>
  </si>
  <si>
    <t>王紹民、江易璋</t>
  </si>
  <si>
    <t>草東高幹35Y2Y#4接戶線軸型礙子破損，已更換處理妥。|到達現場時間2023/01/29 07:00</t>
  </si>
  <si>
    <t>2023/01/29 06:02:00</t>
  </si>
  <si>
    <t>東民街51-1號</t>
  </si>
  <si>
    <t>東民街51-1號接戶橫木經久腐蝕不良，已更新妥，及接戶線重新弛調，接頭點檢、重新壓接、包紮妥。|到達現場時間2023/01/29 06:25</t>
  </si>
  <si>
    <t>2023/01/29 01:08:00</t>
  </si>
  <si>
    <t>英士高分全線、山中高分全線</t>
  </si>
  <si>
    <t>許績輝黃志芳徐敬威+林寬隆陳彥廷陳柏勳</t>
  </si>
  <si>
    <t>英士高分全線(#1~#19含分歧)、山中高分全線(#1~#22含分歧)導線防止失竊，夜間線路巡視。|到達現場時間2023/01/29 01:30</t>
  </si>
  <si>
    <t>2023/01/29 02:30:00</t>
  </si>
  <si>
    <t>大溪#52~77</t>
  </si>
  <si>
    <t>王資斌、 楊沛偉、</t>
  </si>
  <si>
    <t>大溪#52~77，夜間防竊導線巡查|到達現場時間2023/01/29 02:50</t>
  </si>
  <si>
    <t>2023/01/29 00:10:00</t>
  </si>
  <si>
    <t>地政1—44、美寮1—43、頭前1—38</t>
  </si>
  <si>
    <t>春節期間預防電線遭竊、配電線路設備加強巡查點檢。|到達現場時間2023/01/29 00:35</t>
  </si>
  <si>
    <t>2023/01/29 00:07:00</t>
  </si>
  <si>
    <t>新寶高幹1~94號</t>
  </si>
  <si>
    <t>新寶高幹1~94號配電線路防竊巡視良好，礙子有洩漏電流情形需辦理清洗。|到達現場時間2023/01/29 00:20</t>
  </si>
  <si>
    <t>2023/01/28 22:02:00</t>
  </si>
  <si>
    <t>G4026 BD56-PD</t>
  </si>
  <si>
    <t>G4026 BD56-PD變壓器被車撞歪，已扶正妥，及變壓器點檢，負載側電流、電壓測定。|到達現場時間2023/01/28 22:25</t>
  </si>
  <si>
    <t>C0812501161</t>
  </si>
  <si>
    <t>2023/01/28 23:06:00</t>
  </si>
  <si>
    <t>彰化縣竹塘鄉長春路３３號（詳見備註，Ｋ２０７７ＧＢ３９）</t>
  </si>
  <si>
    <t>長安高幹47X#4熔絲鏈開關不良，已更換送電妥。|到達現場時間2023/01/28 23:30</t>
  </si>
  <si>
    <t>K2077DB17</t>
  </si>
  <si>
    <t>0926238677</t>
  </si>
  <si>
    <t>涂先生</t>
  </si>
  <si>
    <t>參考電號，桿號:47X6(用戶未說明什麼幹)，K2077GB39，地址:竹塘鄉長安路３7號附近，僅手機</t>
  </si>
  <si>
    <t>長安村</t>
  </si>
  <si>
    <t>2023/01/28 20:54:00</t>
  </si>
  <si>
    <t>彰化縣員林市員水路一段５８０巷３２８號１Ｆ</t>
  </si>
  <si>
    <t>鎮東高分#10，導線破皮包紮|到達現場時間2023/01/28 21:10</t>
  </si>
  <si>
    <t>G4700GB89</t>
  </si>
  <si>
    <t>048313012</t>
  </si>
  <si>
    <t>2023/01/28 20:20:00</t>
  </si>
  <si>
    <t>彰化縣員林市中正路２３１號Ａ３一樓</t>
  </si>
  <si>
    <t>東部高幹#45-1，接戶線脫落固定綁紮|到達現場時間2023/01/28 20:35</t>
  </si>
  <si>
    <t>G4400GC62</t>
  </si>
  <si>
    <t>彰化縣鹿港鎮鹿和路三段４３２巷６８號１Ｆ</t>
  </si>
  <si>
    <t>接頭壓接(溝草11X6Y2Y2)|到達現場時間2023/01/28 20:43</t>
  </si>
  <si>
    <t>G3228BC10</t>
  </si>
  <si>
    <t>2023/01/28 10:30:00</t>
  </si>
  <si>
    <t>草中1-32 南勢1-88</t>
  </si>
  <si>
    <t>春節期間預防電線遭竊、配電線路設備加強巡查。|到達現場時間2023/01/28 10:30</t>
  </si>
  <si>
    <t>C0812501159</t>
  </si>
  <si>
    <t>2023/01/28 18:38:00</t>
  </si>
  <si>
    <t>彰化縣永靖鄉竹子腳段８６－５地號</t>
  </si>
  <si>
    <t>低壓線接頭不良，已重新壓接妥。|到達現場時間2023/01/28 18:55</t>
  </si>
  <si>
    <t>K3692AE94</t>
  </si>
  <si>
    <t>048225797</t>
  </si>
  <si>
    <t>0931611149</t>
  </si>
  <si>
    <t>用戶提供電號，總開關測試過，另量測110v有，220v沒電，【聯絡電話(二)：(04)8225797】</t>
  </si>
  <si>
    <t>2023/01/28 17:31:00</t>
  </si>
  <si>
    <t>彰化縣福興鄉沿海路四段１２５號</t>
  </si>
  <si>
    <t>管嶼高幹69，接頭點檢及用電疑慮處理|到達現場時間2023/01/28 17:50</t>
  </si>
  <si>
    <t>G2418HA61</t>
  </si>
  <si>
    <t>0939958877</t>
  </si>
  <si>
    <t>C0812501158</t>
  </si>
  <si>
    <t>2023/01/28 16:56:00</t>
  </si>
  <si>
    <t>彰化縣芳苑鄉文津村芳草路文津段９１０巷３２號</t>
  </si>
  <si>
    <t>廖錦祥、李冠民、高銀昆</t>
  </si>
  <si>
    <t>興海高幹58X#1 更換FC開關|到達現場時間2023/01/28 17:10</t>
  </si>
  <si>
    <t>K1898GC63</t>
  </si>
  <si>
    <t>0939131655</t>
  </si>
  <si>
    <t>048935216</t>
  </si>
  <si>
    <t>用戶提供電號，稱經量測穩壓器欠，現場機台無法運轉，【聯絡電話(二)：0939131655】</t>
  </si>
  <si>
    <t>C0812501157</t>
  </si>
  <si>
    <t>2023/01/28 16:51:00</t>
  </si>
  <si>
    <t>彰化縣福興鄉番社街６２號</t>
  </si>
  <si>
    <t>【C5】用戶電表箱腐蝕不良，已告知用戶，請合格電氣承裝業改善。|到達現場時間2023/01/28 17:00</t>
  </si>
  <si>
    <t>G2915BE10</t>
  </si>
  <si>
    <t>047784065</t>
  </si>
  <si>
    <t>0920782531</t>
  </si>
  <si>
    <t>【聯絡電話(二)：(04)7784065】</t>
  </si>
  <si>
    <t>C0812501156</t>
  </si>
  <si>
    <t>2023/01/28 16:41:00</t>
  </si>
  <si>
    <t>彰化縣田尾鄉平和路２段９３號１樓</t>
  </si>
  <si>
    <t>線管脫落處拆除|到達現場時間2023/01/28 17:00</t>
  </si>
  <si>
    <t>K4287CD30</t>
  </si>
  <si>
    <t>048233455</t>
  </si>
  <si>
    <t>0989766435</t>
  </si>
  <si>
    <t>用戶稱高壓電保護套脫落，已快垂落至地，擔心有危險，惠請協修【聯絡電話(二)：(04)8233455】</t>
  </si>
  <si>
    <t>2023/01/28 16:31:00</t>
  </si>
  <si>
    <t>彰化縣芳苑鄉草湖段５之８８２地號</t>
  </si>
  <si>
    <t>川邊高幹61X#20 火災,電表及表前線燒損,電號08600293163|到達現場時間2023/01/28 16:40</t>
  </si>
  <si>
    <t>G1804EC76</t>
  </si>
  <si>
    <t>彰化縣鹿港鎮廖厝里廖厝巷７９－１７號１樓</t>
  </si>
  <si>
    <t>帝寶高幹25Z7空Y2，經勘查為第四台線路垂落，安全暫拆除|到達現場時間2023/01/28 16:45</t>
  </si>
  <si>
    <t>G3129DC12</t>
  </si>
  <si>
    <t>047721886</t>
  </si>
  <si>
    <t>0981396019</t>
  </si>
  <si>
    <t>2023/01/28 16:30:00</t>
  </si>
  <si>
    <t>彰化縣大城鄉新光段１５０１地號</t>
  </si>
  <si>
    <t>高銀昆、劉記瑜</t>
  </si>
  <si>
    <t>東港高幹61X#67 熔絲筒燒損更換送電妥|到達現場時間2023/01/28 16:32</t>
  </si>
  <si>
    <t>K0876BE47</t>
  </si>
  <si>
    <t>C0812501155</t>
  </si>
  <si>
    <t>2023/01/28 16:00:00</t>
  </si>
  <si>
    <t>彰化縣秀水鄉金興段１３７４地號</t>
  </si>
  <si>
    <t>電信線垂落，已向用戶說明。|到達現場時間2023/01/28 16:20</t>
  </si>
  <si>
    <t>G3913AA20</t>
  </si>
  <si>
    <t>0956686120</t>
  </si>
  <si>
    <t>劉先生/用路人</t>
  </si>
  <si>
    <t>此電號，連接電桿電線有點脫落，門牌號碼番花路79巷</t>
  </si>
  <si>
    <t>金興村</t>
  </si>
  <si>
    <t>2023/01/28 14:48:00</t>
  </si>
  <si>
    <t>彰化縣埔心鄉菜寮路１６２巷１６號之１一樓</t>
  </si>
  <si>
    <t>加錫高幹1X8X#12~Y#1高壓活電掩蔽樹木修剪(3M*6M)及導線破皮包紮|到達現場時間2023/01/28 14:54</t>
  </si>
  <si>
    <t>G3705BE53</t>
  </si>
  <si>
    <t>鹽場24X8-1</t>
  </si>
  <si>
    <t>故障指示器裝設|到達現場時間2023/01/28 14:48</t>
  </si>
  <si>
    <t>P0012034383</t>
  </si>
  <si>
    <t>G4102GD2040</t>
  </si>
  <si>
    <t>用戶通報之前電錶底座故障開封後，目前用戶已請水電修復妥，移請檢驗課安排電表封印。|到達現場時間2023/01/28 14:50</t>
  </si>
  <si>
    <t>胡淑娟</t>
  </si>
  <si>
    <t>0983200822</t>
  </si>
  <si>
    <t>上次報修電表歪掉，台電派人來查看，說先把電表牌子剪掉，請我們自己找水電工維修後，再次報修請人來將牌子鎖上</t>
  </si>
  <si>
    <t>2023/01/28 14:24:00</t>
  </si>
  <si>
    <t>南勢56-1Y2</t>
  </si>
  <si>
    <t>故障指示器裝設|到達現場時間2023/01/28 14:24</t>
  </si>
  <si>
    <t>2023/01/28 14:12:00</t>
  </si>
  <si>
    <t>浸水高幹38X#20左低1(G2905DB12)、埔鹽#1~96</t>
  </si>
  <si>
    <t>陳振明、劉瑞源</t>
  </si>
  <si>
    <t>浸水高幹38X#20左低1 危險路段電桿警示燈更換暨埔鹽#1~96春節導線防竊特別巡視|到達現場時間2023/01/28 15:50</t>
  </si>
  <si>
    <t>2023/01/28 13:58:00</t>
  </si>
  <si>
    <t>彰化縣溪湖鎮西勢里西示巷１８號</t>
  </si>
  <si>
    <t>陳振明、劉瑞源、楊英智</t>
  </si>
  <si>
    <t>溪埤高幹78Y#5高壓活電掩蔽樹木修剪(15M*3M)及導線破皮包紮|到達現場時間2023/01/28 14:07</t>
  </si>
  <si>
    <t>K3295EB29</t>
  </si>
  <si>
    <t>蔡先生(西勢里長)</t>
  </si>
  <si>
    <t>C0812501153</t>
  </si>
  <si>
    <t>2023/01/28 14:11:00</t>
  </si>
  <si>
    <t>西保高幹#67 低壓接頭不良重置妥|到達現場時間2023/01/28 14:20</t>
  </si>
  <si>
    <t>0920354977</t>
  </si>
  <si>
    <t>稱部分欠相，疑似外線脫落，懇請相關單位協處，感謝。【林先生聯絡電話(二)：0920354977】</t>
  </si>
  <si>
    <t>2023/01/28 13:57:00</t>
  </si>
  <si>
    <t>彰化縣芳苑鄉草湖段５－４５１８地號</t>
  </si>
  <si>
    <t>呂漢堂、林楷諺、李冠民</t>
  </si>
  <si>
    <t>草漢高幹52-1X13-1X#7 表前管內線燒損,已告知用戶請合格電氣承裝業改善|到達現場時間2023/01/28 13:58</t>
  </si>
  <si>
    <t>G2005DC65</t>
  </si>
  <si>
    <t>C0812501152</t>
  </si>
  <si>
    <t>2023/01/28 12:37:00</t>
  </si>
  <si>
    <t>彰化縣大城鄉美豐段１０９地號</t>
  </si>
  <si>
    <t>過湖高幹36X#8 低壓接頭不良重置妥|到達現場時間2023/01/28 12:50</t>
  </si>
  <si>
    <t>K1186EA62</t>
  </si>
  <si>
    <t>0975766907</t>
  </si>
  <si>
    <t>已請用戶扳動總開關後仍無電，已找水電查修稱外電無進來</t>
  </si>
  <si>
    <t>C0812501151</t>
  </si>
  <si>
    <t>2023/01/28 12:31:00</t>
  </si>
  <si>
    <t>彰化縣和美鎮鹿和路五段１８８巷６６弄１０８號１Ｆ</t>
  </si>
  <si>
    <t>頂番高幹49Y9，經現場勘查為第四台線路垂落|到達現場時間2023/01/28 13:05</t>
  </si>
  <si>
    <t>G3431AD49</t>
  </si>
  <si>
    <t>047552109</t>
  </si>
  <si>
    <t>0933208083</t>
  </si>
  <si>
    <t>此地址家前方電線【聯絡電話(二)：(04)7552109】</t>
  </si>
  <si>
    <t>仁愛里</t>
  </si>
  <si>
    <t>C0812501150</t>
  </si>
  <si>
    <t>2023/01/28 11:51:00</t>
  </si>
  <si>
    <t>彰化縣大城鄉上豐段１８１地號１樓</t>
  </si>
  <si>
    <t>高</t>
  </si>
  <si>
    <t>上山高幹35Y12Y#3 熔絲筒燒損更換送電妥|到達現場時間2023/01/28 12:10</t>
  </si>
  <si>
    <t>K1382EE43</t>
  </si>
  <si>
    <t>0939839298</t>
  </si>
  <si>
    <t>0978070639</t>
  </si>
  <si>
    <t>稱電桿上保險絲脫落，是雞舍</t>
  </si>
  <si>
    <t>2023/01/28 10:58:00</t>
  </si>
  <si>
    <t>彰化縣大城鄉上富段６５０地號</t>
  </si>
  <si>
    <t>廣西高幹59Y6Y#8 低壓接頭不良重置妥|到達現場時間2023/01/28 11:05</t>
  </si>
  <si>
    <t>K1580CE95</t>
  </si>
  <si>
    <t>0932967221</t>
  </si>
  <si>
    <t>2023/01/28 10:41:00</t>
  </si>
  <si>
    <t>彰化縣芳苑鄉芳仁段１０地號</t>
  </si>
  <si>
    <t>芳街高幹46X#8-1 用戶開關跳脫,投入後正常供電;另斷落電線為第四台線路|到達現場時間2023/01/28 10:42</t>
  </si>
  <si>
    <t>K1289GE44</t>
  </si>
  <si>
    <t>0952984563</t>
  </si>
  <si>
    <t>2023/01/28 10:05:00</t>
  </si>
  <si>
    <t>G2359FC9392 G2438EA10</t>
  </si>
  <si>
    <t>9B52饋線轉供，開關操作|到達現場時間2023/01/28 10:05</t>
  </si>
  <si>
    <t>C0812501132</t>
  </si>
  <si>
    <t>2023/01/28 10:11:00</t>
  </si>
  <si>
    <t>彰化縣花壇鄉岩竹村底巷１２號</t>
  </si>
  <si>
    <t>【W2】樹藤靠近高壓線，另報修剪。|到達現場時間2023/01/28 10:25</t>
  </si>
  <si>
    <t>G4321HD71</t>
  </si>
  <si>
    <t>047874069</t>
  </si>
  <si>
    <t>12號-20號間竹子倒塌壓在電線上，懇請單位協助查修，謝謝您。僅市話</t>
  </si>
  <si>
    <t>C0812501131</t>
  </si>
  <si>
    <t>彰化縣大城鄉美豐段２２４５地號</t>
  </si>
  <si>
    <t>過湖高幹36Y8X#5 低壓線接頭不良重置妥|到達現場時間2023/01/28 10:10</t>
  </si>
  <si>
    <t>0931496695</t>
  </si>
  <si>
    <t>已請用戶扳動總開關後仍無電，現場人員林先生0919031224</t>
  </si>
  <si>
    <t>2023/01/28 09:10:00</t>
  </si>
  <si>
    <t>彰化縣彰化市彰工#5Y7-1X2X1</t>
  </si>
  <si>
    <t>李季臻、李政易、廖崇佑</t>
  </si>
  <si>
    <t>1.彰工#5Y7-1X2高壓掩蔽，樹竹修剪20平方公尺(5*4)。 2.G4229EC96等2處裝設12只故障指示器。|到達現場時間2023/01/28 09:30</t>
  </si>
  <si>
    <t>C0812501130</t>
  </si>
  <si>
    <t>2023/01/28 10:51:00</t>
  </si>
  <si>
    <t>彰化縣芳苑鄉漢溪路詳見備註</t>
  </si>
  <si>
    <t>五區高幹7Y5，中性線弛調及壓接|到達現場時間2023/01/28 11:20</t>
  </si>
  <si>
    <t>G2209CD36</t>
  </si>
  <si>
    <t>此為參考電號，派出所通報五區高幹7Y5G1910BE69電線斷落，懇請單位協助查修，謝謝您。僅市話</t>
  </si>
  <si>
    <t>2023/01/28 09:40:00</t>
  </si>
  <si>
    <t>彰化縣彰化市裕興#32</t>
  </si>
  <si>
    <t>1.FDCC執行久未操作自動化開關發現裕興#32操作時為轉態，配合現場手動操作。 2.G4128DE19-U配電室設備點檢。|到達現場時間2023/01/28 10:00</t>
  </si>
  <si>
    <t>2023/01/28 09:25:00</t>
  </si>
  <si>
    <t>彰化縣二林鎮偉糖段６９５號</t>
  </si>
  <si>
    <t>北平高幹19X#9 接戶線接頭不良重置|到達現場時間2023/01/28 09:20</t>
  </si>
  <si>
    <t>0921795776</t>
  </si>
  <si>
    <t>2023/01/28 09:00:00</t>
  </si>
  <si>
    <t>彰化縣員林市東山段１２３８－１２地號</t>
  </si>
  <si>
    <t>中崙高幹#22低壓線脫落綁紮|到達現場時間2023/01/28 09:08</t>
  </si>
  <si>
    <t>G4902EE15</t>
  </si>
  <si>
    <t>C0812501129</t>
  </si>
  <si>
    <t>2023/01/28 09:14:00</t>
  </si>
  <si>
    <t>彰化縣芳苑鄉漢寶村草漢北路５３６號</t>
  </si>
  <si>
    <t>漢寶高幹32Y8，接頭點檢及壓接|到達現場時間2023/01/28 09:40</t>
  </si>
  <si>
    <t>G2016AC65</t>
  </si>
  <si>
    <t>電壓過低電壓不穩,僅手機.</t>
  </si>
  <si>
    <t>C0812501128</t>
  </si>
  <si>
    <t>2023/01/28 08:38:00</t>
  </si>
  <si>
    <t>彰化縣彰化市中山路一段３９９號旁巷口</t>
  </si>
  <si>
    <t>現勘為第4台纜線下垂，已請用戶通知權責單位妥處。|到達現場時間2023/01/28 08:54</t>
  </si>
  <si>
    <t>G3924HC87</t>
  </si>
  <si>
    <t>0910634009</t>
  </si>
  <si>
    <t>399號旁巷口，高度人會碰到,僅留單一電話</t>
  </si>
  <si>
    <t>2023/01/28 08:06:00</t>
  </si>
  <si>
    <t>彰化縣溪湖鎮彰水路１７號</t>
  </si>
  <si>
    <t>溪埤高幹78Y#9 低壓線樹木修剪(8M*3M)及桿上雜物清除|到達現場時間2023/01/28 10:00</t>
  </si>
  <si>
    <t>蔡里長(西勢里)</t>
  </si>
  <si>
    <t>C0812501127</t>
  </si>
  <si>
    <t>2023/01/28 07:54:00</t>
  </si>
  <si>
    <t>芳街高幹27空Z#19 低壓線斷線,復舊妥|到達現場時間2023/01/28 08:10</t>
  </si>
  <si>
    <t>電線斷落至地面上，芳街高幹 K1292/AA78。僅留手機</t>
  </si>
  <si>
    <t>W0806012523</t>
  </si>
  <si>
    <t>2023/01/28 07:34:00</t>
  </si>
  <si>
    <t>彰化縣社頭鄉中山路一段７３６號頂樓</t>
  </si>
  <si>
    <t>【C1】用戶屋內線路不良，已告知用戶，請合格電氣承裝業改善。|到達現場時間2023/01/28 08:20</t>
  </si>
  <si>
    <t>K4588GC82</t>
  </si>
  <si>
    <t>廣興村</t>
  </si>
  <si>
    <t>C0812501126</t>
  </si>
  <si>
    <t>2023/01/28 08:00:00</t>
  </si>
  <si>
    <t>彰化縣埔鹽鄉大新路１９－１７號前</t>
  </si>
  <si>
    <t>新水高幹17Y13X6X#4 非公司設備已會同用戶確認及說明|到達現場時間2023/01/28 08:30</t>
  </si>
  <si>
    <t>048650610</t>
  </si>
  <si>
    <t>呂小姐</t>
  </si>
  <si>
    <t>0928056261</t>
  </si>
  <si>
    <t>【聯絡電話(二)：(04)8650610】</t>
  </si>
  <si>
    <t>2023/01/28 06:35:00</t>
  </si>
  <si>
    <t>東港高幹61X11Y2</t>
  </si>
  <si>
    <t>東港高幹61X11Y2 低壓紮線脫落已綁紮妥|到達現場時間2023/01/28 07:10</t>
  </si>
  <si>
    <t>2023/01/28 06:28:00</t>
  </si>
  <si>
    <t>東華高分19</t>
  </si>
  <si>
    <t>東華高分19 低壓紮線脫落已綁紮妥|到達現場時間2023/01/28 06:50</t>
  </si>
  <si>
    <t>彰化縣大村鄉南勢村南勢巷８號之４</t>
  </si>
  <si>
    <t>吳明聰、巫淂彥、張國建、莊欣穎、</t>
  </si>
  <si>
    <t>大村高幹66Y#34 高壓被覆型開關更換+TR瓷罩|到達現場時間2023/01/28 06:43</t>
  </si>
  <si>
    <t>G4106CE57</t>
  </si>
  <si>
    <t>2023/01/28 06:27:00</t>
  </si>
  <si>
    <t>竹西高幹27Y7X3</t>
  </si>
  <si>
    <t>竹西高幹27Y7X3 N相紮線脫落已綁紮妥|到達現場時間2023/01/28 06:55</t>
  </si>
  <si>
    <t>2023/01/28 06:26:00</t>
  </si>
  <si>
    <t>彰化縣員林市香山段１３８５地號</t>
  </si>
  <si>
    <t>百果高幹#22   高壓一次接線環加裝被覆罩|到達現場時間2023/01/28 06:30</t>
  </si>
  <si>
    <t>K4598CB74</t>
  </si>
  <si>
    <t>2023/01/28 06:15:00</t>
  </si>
  <si>
    <t>山寮高幹#42</t>
  </si>
  <si>
    <t>山寮高幹#42裝設架空故障指示器3只。|到達現場時間2023/01/28 06:16</t>
  </si>
  <si>
    <t>2023/01/28 05:57:00</t>
  </si>
  <si>
    <t>G3727GB04-O</t>
  </si>
  <si>
    <t>G3727GB04-O主幹故障指示器不良更換3只，另加裝分歧故障指示器3只。|到達現場時間2023/01/28 06:15</t>
  </si>
  <si>
    <t>2023/01/28 00:00:00</t>
  </si>
  <si>
    <t>謝慶1-160</t>
  </si>
  <si>
    <t>防止導線失竊，配電線路巡查良好。|到達現場時間2023/01/28 00:20</t>
  </si>
  <si>
    <t>C0812501125</t>
  </si>
  <si>
    <t>2023/01/28 00:51:00</t>
  </si>
  <si>
    <t>彰化縣彰化市民族路１２９巷１７號２樓</t>
  </si>
  <si>
    <t>用戶自備開關不良，已告知用戶，請合格電氣承裝業改善。|到達現場時間2023/01/28 01:15</t>
  </si>
  <si>
    <t>G4025BE71</t>
  </si>
  <si>
    <t>0975128851</t>
  </si>
  <si>
    <t>0933963233</t>
  </si>
  <si>
    <t>第一次跳電後，重開總開關恢復電力，又再停一次，這次重開總開關後還是無電，已婉釋應該是內線問題，但用戶不接受，1樓有電【聯絡電話(二)：0975128851】</t>
  </si>
  <si>
    <t>竹西高幹1~60 線路防竊巡視，巡視良好|到達現場時間2023/01/28 00:20</t>
  </si>
  <si>
    <t>2023/01/28 02:25:00</t>
  </si>
  <si>
    <t>二重高幹#5~80</t>
  </si>
  <si>
    <t>二重高幹#5~80 夜間防竊導線巡查|到達現場時間2023/01/28 02:30</t>
  </si>
  <si>
    <t>2023/01/27 20:20:00</t>
  </si>
  <si>
    <t>市巡C班轄區</t>
  </si>
  <si>
    <t>南美高幹#1~46、湳尾高幹#1~51、正德高幹#1~34春節防竊線路巡查。||到達現場時間2023/01/27 20:27</t>
  </si>
  <si>
    <t>2023/01/27 18:55:00</t>
  </si>
  <si>
    <t>彰化縣鹿港鎮永安段９８８地號</t>
  </si>
  <si>
    <t>【L2】學子高幹15Y5Z#1,連接接戶線接頭燒損，已重新壓接妥。|到達現場時間2023/01/27 20:11</t>
  </si>
  <si>
    <t>G3026HA69</t>
  </si>
  <si>
    <t>0911813360</t>
  </si>
  <si>
    <t>2023/01/27 16:51:00</t>
  </si>
  <si>
    <t>岸頭#19</t>
  </si>
  <si>
    <t>黃志芳、徐敬威、陳柏勳</t>
  </si>
  <si>
    <t>岸頭#19低壓雜物(鐵線、藤蔓)清除(10mx2m=250㎡)，及低壓接頭點檢、重包紮。|到達現場時間2023/01/27 17:10</t>
  </si>
  <si>
    <t>2023/01/27 13:26:00</t>
  </si>
  <si>
    <t>秀水鄉雅興街173巷59號</t>
  </si>
  <si>
    <t>林寬隆、黃志芳、徐敬威、</t>
  </si>
  <si>
    <t>山寮#49低1~低4等4桿處，低壓線跳線接頭、接戶線接頭(鋁質，生鏽接觸不良)，點檢、及不良接頭重新壓接、包紮妥(共重壓接6只處)。※本件各桿車輛均無法到達|到達現場時間2023/01/27 13:50</t>
  </si>
  <si>
    <t>047510007</t>
  </si>
  <si>
    <t>C0812501124</t>
  </si>
  <si>
    <t>2023/01/27 18:07:00</t>
  </si>
  <si>
    <t>彰化縣線西鄉線東路一段卡卡龍蝦餅乾工廠對面</t>
  </si>
  <si>
    <t>雜物清除(下犁54)|到達現場時間2023/01/27 18:30</t>
  </si>
  <si>
    <t>G3236DD73</t>
  </si>
  <si>
    <t>0919040289</t>
  </si>
  <si>
    <t>047583079</t>
  </si>
  <si>
    <t>電號僅供參考，彰化縣線西鄉下犁村下犁路，卡卡龍蝦餅乾工廠對面電線上，吊掛農用大型塑膠袋，擔心危險，【聯絡電話(二)：0919040289】</t>
  </si>
  <si>
    <t>C0812501123</t>
  </si>
  <si>
    <t>2023/01/27 18:03:00</t>
  </si>
  <si>
    <t>彰化縣福興鄉大崙村（街）４６－１６號平房</t>
  </si>
  <si>
    <t>陳建助、許哲銑</t>
  </si>
  <si>
    <t>大興66Y4X4:低壓接頭壓接、高壓跳線壓接(大興66Y4)|到達現場時間2023/01/27 18:35</t>
  </si>
  <si>
    <t>047779300</t>
  </si>
  <si>
    <t>0928338575</t>
  </si>
  <si>
    <t>外頭量測220欠項【聯絡電話(二)：(04)7779300】</t>
  </si>
  <si>
    <t>C0812501122</t>
  </si>
  <si>
    <t>2023/01/27 17:29:00</t>
  </si>
  <si>
    <t>彰化縣二林鎮丈八斗段２６７－６地號</t>
  </si>
  <si>
    <t>西斗高幹23Y#21接戶線斷，已銜接處理妥。|到達現場時間2023/01/27 17:36</t>
  </si>
  <si>
    <t>K2387DA65</t>
  </si>
  <si>
    <t>0932684785</t>
  </si>
  <si>
    <t>桿號:西斗高幹23Y19 K2387DD70，目前停電，僅手機</t>
  </si>
  <si>
    <t>2023/01/27 17:22:00</t>
  </si>
  <si>
    <t>彰化縣芳苑鄉null芳芎鄉王功段１０３４地號</t>
  </si>
  <si>
    <t>興海高幹122Y#3接戶線接點接頭不良，已重新壓接妥。|到達現場時間2023/01/27 17:30</t>
  </si>
  <si>
    <t>K1598EB95</t>
  </si>
  <si>
    <t>0911657916</t>
  </si>
  <si>
    <t>2023/01/27 16:45:00</t>
  </si>
  <si>
    <t>彰化縣芳苑鄉草湖段１７３２地號</t>
  </si>
  <si>
    <t>文津高幹66X#21接戶線垂落，已重新弛調處理妥。|到達現場時間2023/01/27 17:00</t>
  </si>
  <si>
    <t>K1796HC08</t>
  </si>
  <si>
    <t>C0812501121</t>
  </si>
  <si>
    <t>2023/01/27 16:39:00</t>
  </si>
  <si>
    <t>彰化縣芳苑鄉永興段１２８‧１２９地號</t>
  </si>
  <si>
    <t>永興二高分47Y#31變壓器二次側引下線斷，已更換送電妥。|到達現場時間2023/01/27 16:50</t>
  </si>
  <si>
    <t>G1203FA05</t>
  </si>
  <si>
    <t>0911620348</t>
  </si>
  <si>
    <t>林永明</t>
  </si>
  <si>
    <t>048935882</t>
  </si>
  <si>
    <t>【聯絡電話(二)：0911620348】欠相沒電，220V</t>
  </si>
  <si>
    <t>2023/01/27 16:26:00</t>
  </si>
  <si>
    <t>彰化縣大城鄉福建路１－１０號</t>
  </si>
  <si>
    <t>東港高幹73X#5接戶線接點接頭不良，已重新壓接妥。|到達現場時間2023/01/27 16:40</t>
  </si>
  <si>
    <t>K0880GA64</t>
  </si>
  <si>
    <t>0911412456</t>
  </si>
  <si>
    <t>0921342486</t>
  </si>
  <si>
    <t>C0812501120</t>
  </si>
  <si>
    <t>2023/01/27 16:20:00</t>
  </si>
  <si>
    <t>彰化縣芳苑鄉建平村草漢路３－１號</t>
  </si>
  <si>
    <t>草漢高幹26-1X12Y#1經會同用戶現場勘查現場供電設備皆良好無異聲。|到達現場時間2023/01/27 16:40</t>
  </si>
  <si>
    <t>G2003CD49</t>
  </si>
  <si>
    <t>0963100023</t>
  </si>
  <si>
    <t>用戶稱桿線有異聲疑似接觸不良，僅手機</t>
  </si>
  <si>
    <t>2023/01/27 16:06:00</t>
  </si>
  <si>
    <t>彰化縣溪湖鎮河東里二溪路二段８３４號１樓</t>
  </si>
  <si>
    <t>謝竣宇、曾阿加、葉俊佑、黃建儒</t>
  </si>
  <si>
    <t>萬興高幹#71高壓活電掩蔽桿上雜物清除(防護線管)|到達現場時間2023/01/27 17:49</t>
  </si>
  <si>
    <t>G2801GA42</t>
  </si>
  <si>
    <t>何秘書</t>
  </si>
  <si>
    <t>0985805058</t>
  </si>
  <si>
    <t>C0812501118</t>
  </si>
  <si>
    <t>2023/01/27 16:04:00</t>
  </si>
  <si>
    <t>彰化縣和美鎮北安路１２９巷２９弄３２號１樓</t>
  </si>
  <si>
    <t>湖內98X3、98X6Z1-1:高壓跳線壓接、湖內98X6Z4:高壓線弛調壓接。|到達現場時間2023/01/27 15:30</t>
  </si>
  <si>
    <t>G3644GB60</t>
  </si>
  <si>
    <t>0981690478</t>
  </si>
  <si>
    <t>反映每個月都在停電，這次一個禮拜停兩次，用戶非常生氣，要求盡快處理，否則要叫立委跟記者，謹手機</t>
  </si>
  <si>
    <t>W0806012522</t>
  </si>
  <si>
    <t>2023/01/27 16:01:00</t>
  </si>
  <si>
    <t>彰化縣和美鎮美港公路一段３０２號１樓</t>
  </si>
  <si>
    <t>G3743AE91</t>
  </si>
  <si>
    <t>0933155904</t>
  </si>
  <si>
    <t>C0812501117</t>
  </si>
  <si>
    <t>2023/01/27 15:54:00</t>
  </si>
  <si>
    <t>彰化縣溪湖鎮大溪路一段８００巷５１弄３號</t>
  </si>
  <si>
    <t>謝竣宇、曾阿加</t>
  </si>
  <si>
    <t>李厝高幹#3低1 低壓線斷落接續復舊|到達現場時間2023/01/27 16:02</t>
  </si>
  <si>
    <t>G3303HE67</t>
  </si>
  <si>
    <t>0935664685</t>
  </si>
  <si>
    <t>現場51弄旁有電線斷落，導致多戶無電，可洽黃先生</t>
  </si>
  <si>
    <t>C0812501116</t>
  </si>
  <si>
    <t>2023/01/27 15:51:00</t>
  </si>
  <si>
    <t>彰化縣和美鎮湖地路１１０巷１１號</t>
  </si>
  <si>
    <t>會同用戶查修、因用戶和樹木所有人糾紛、要至和美S/C申請電桿遷移(湖內106X2低)|到達現場時間2023/01/27 16:45</t>
  </si>
  <si>
    <t>G3643GE22</t>
  </si>
  <si>
    <t>0926668292</t>
  </si>
  <si>
    <t>047558618</t>
  </si>
  <si>
    <t>【聯絡電話(二)：0926668292】</t>
  </si>
  <si>
    <t>2023/01/27 15:45:00</t>
  </si>
  <si>
    <t>永豐99Y11</t>
  </si>
  <si>
    <t>低壓線脫落綁。|到達現場時間2023/01/27 16:07</t>
  </si>
  <si>
    <t>0932570733</t>
  </si>
  <si>
    <t>2023/01/27 14:35:00</t>
  </si>
  <si>
    <t>彰化縣鹿港鎮東昇段７３８號</t>
  </si>
  <si>
    <t>接戶線另設計施工改善(鹿東53低1)|到達現場時間2023/01/27 14:53</t>
  </si>
  <si>
    <t>G3022BE77</t>
  </si>
  <si>
    <t>0930872783</t>
  </si>
  <si>
    <t>W0806012521</t>
  </si>
  <si>
    <t>2023/01/27 15:36:00</t>
  </si>
  <si>
    <t>彰化縣和美鎮無湖潭段７４０地號</t>
  </si>
  <si>
    <t>詢問用戶報錯電號(湖內106X2)|到達現場時間2023/01/27 15:55</t>
  </si>
  <si>
    <t>王鳳如小姐</t>
  </si>
  <si>
    <t>0909364880</t>
  </si>
  <si>
    <t>W0806012520</t>
  </si>
  <si>
    <t>2023/01/27 15:26:00</t>
  </si>
  <si>
    <t>彰化縣和美鎮湖北路１４２巷６號</t>
  </si>
  <si>
    <t>G3745BA62</t>
  </si>
  <si>
    <t>吳佩峻先生</t>
  </si>
  <si>
    <t>0923210700</t>
  </si>
  <si>
    <t>W0806012519</t>
  </si>
  <si>
    <t>2023/01/27 15:24:00</t>
  </si>
  <si>
    <t>彰化縣和美鎮湖北路１３１巷１號１樓</t>
  </si>
  <si>
    <t>G3645HA74</t>
  </si>
  <si>
    <t>蘇欽山先生</t>
  </si>
  <si>
    <t>0921337282</t>
  </si>
  <si>
    <t>C0812501115</t>
  </si>
  <si>
    <t>2023/01/27 15:20:00</t>
  </si>
  <si>
    <t>彰化縣和美鎮湖北路１３１巷１２５弄６０號</t>
  </si>
  <si>
    <t>因強烈東北季風侵襲、致湖內98X6Z4:高壓線碰觸弛調壓接、湖內98X3、98X6Z1-1:高壓跳線壓接、湖內98X1FUSE65A斷更換送電妥。|到達現場時間2023/01/27 15:24</t>
  </si>
  <si>
    <t>G3644GE06</t>
  </si>
  <si>
    <t>0982738232</t>
  </si>
  <si>
    <t>0980038528</t>
  </si>
  <si>
    <t>此處用戶稱聽到蠻大聲的爆響聲後無電。【聯絡電話(二)：0982738232】</t>
  </si>
  <si>
    <t>2023/01/27 15:18:00</t>
  </si>
  <si>
    <t>彰化縣芳苑鄉沙山段５５２地號</t>
  </si>
  <si>
    <t>芳街高幹8Y#4接戶線接點接頭不良，已重新壓接妥。|到達現場時間2023/01/27 15:30</t>
  </si>
  <si>
    <t>0939356666</t>
  </si>
  <si>
    <t>2023/01/27 15:08:00</t>
  </si>
  <si>
    <t>浸水高幹38X#20左低1 危險路段電桿警示燈更換|到達現場時間2023/01/27 16:00</t>
  </si>
  <si>
    <t>2023/01/27 14:50:00</t>
  </si>
  <si>
    <t>大彰高幹1Z#13(G5101HA90)</t>
  </si>
  <si>
    <t>王資斌、楊沛偉、黃建儒、葉俊佑</t>
  </si>
  <si>
    <t>大彰高幹1Z#13高壓活電掩蔽變壓器吊換(逾齡)  大彰高幹1Z#1~27春節線路防竊巡視|到達現場時間2023/01/27 15:00</t>
  </si>
  <si>
    <t>W0806012518</t>
  </si>
  <si>
    <t>2023/01/27 15:07:00</t>
  </si>
  <si>
    <t>彰化縣和美鎮湖北路１３１巷１３弄５號１Ｆ</t>
  </si>
  <si>
    <t>張美華小姐</t>
  </si>
  <si>
    <t>0953839858</t>
  </si>
  <si>
    <t>W0806012517</t>
  </si>
  <si>
    <t>2023/01/27 14:59:00</t>
  </si>
  <si>
    <t>彰化縣和美鎮北安路１２９巷２９弄１５號１樓</t>
  </si>
  <si>
    <t>戴國紹先生</t>
  </si>
  <si>
    <t>0912733659</t>
  </si>
  <si>
    <t>W0806012516</t>
  </si>
  <si>
    <t>2023/01/27 14:58:00</t>
  </si>
  <si>
    <t>彰化縣和美鎮保北路１５１巷７９弄１８號１Ｆ</t>
  </si>
  <si>
    <t>因強烈東北季風侵襲、致湖內98X6Z4:高壓線碰觸弛調壓接、湖內98X3、98X6Z1-1:高壓跳線壓接、湖內98X1FUSE65A斷更換送電妥。|到達現場時間2023/01/27 15:23</t>
  </si>
  <si>
    <t>G3644HA18</t>
  </si>
  <si>
    <t>0988063729</t>
  </si>
  <si>
    <t>W0806012515</t>
  </si>
  <si>
    <t>彰化縣和美鎮保北路１５１巷７７號１Ｆ</t>
  </si>
  <si>
    <t>G3644HA48</t>
  </si>
  <si>
    <t>王玉婷先生</t>
  </si>
  <si>
    <t>0972376293</t>
  </si>
  <si>
    <t>C0812501113</t>
  </si>
  <si>
    <t>2023/01/27 14:57:00</t>
  </si>
  <si>
    <t>彰化縣和美鎮保北路１５１巷７９弄１０號１Ｆ</t>
  </si>
  <si>
    <t>梁純綺先生</t>
  </si>
  <si>
    <t>0975661803</t>
  </si>
  <si>
    <t>2023-01-27 14:58:03 停電前有聽到爆響聲，不願留電，案件電話為客服中心電話</t>
  </si>
  <si>
    <t>W0806012514</t>
  </si>
  <si>
    <t>W0806012513</t>
  </si>
  <si>
    <t>彰化縣和美鎮湖北路１３１巷７弄２１號１樓</t>
  </si>
  <si>
    <t>0922322375</t>
  </si>
  <si>
    <t>W0806012512</t>
  </si>
  <si>
    <t>2023/01/27 14:56:00</t>
  </si>
  <si>
    <t>彰化縣和美鎮湖北路３５號</t>
  </si>
  <si>
    <t>G3744AC34</t>
  </si>
  <si>
    <t>姚順諭先生</t>
  </si>
  <si>
    <t>0989033295</t>
  </si>
  <si>
    <t>W0806012511</t>
  </si>
  <si>
    <t>2023/01/27 14:55:00</t>
  </si>
  <si>
    <t>彰化縣和美鎮湖北路１３１巷３１號</t>
  </si>
  <si>
    <t>因強烈東北季風侵襲、致湖內98X6Z4:高壓線碰觸弛調壓接、湖內98X3、98X6Z1-1:高壓跳線壓接、湖內98X1FUSE65A斷更換送電妥。|到達現場時間2023/01/27 15:22</t>
  </si>
  <si>
    <t>G3644FE56</t>
  </si>
  <si>
    <t>劉家瑋先生</t>
  </si>
  <si>
    <t>0976099086</t>
  </si>
  <si>
    <t>P0812018916</t>
  </si>
  <si>
    <t>2023/01/27 14:54:00</t>
  </si>
  <si>
    <t>彰化縣和美鎮湖內里湖北路１３１巷７弄１９號２－３樓</t>
  </si>
  <si>
    <t>因強烈東北季風侵襲、致湖內98X6Z4:高壓線碰觸弛調壓接、湖內98X3、98X6Z1-1:高壓跳線壓接、湖內98X1FUSE65A斷更換送電妥|到達現場時間2023/01/27 15:21</t>
  </si>
  <si>
    <t>0987137656</t>
  </si>
  <si>
    <t>吳靜如</t>
  </si>
  <si>
    <t>P0812018913</t>
  </si>
  <si>
    <t>彰化縣和美鎮湖內里湖北路１３１巷７弄１９號１樓</t>
  </si>
  <si>
    <t>因強烈東北季風侵襲、致湖內98X6Z4:高壓線碰觸弛調壓接、湖內98X3、98X6Z1-1:高壓跳線壓接、湖內98X1FUSE65A斷更換送電妥。|到達現場時間2023/01/27 15:20</t>
  </si>
  <si>
    <t>2023-01-27 14:54:25 用戶再次報案</t>
  </si>
  <si>
    <t>P0812018915</t>
  </si>
  <si>
    <t>2023/01/27 13:50:00</t>
  </si>
  <si>
    <t>彰化縣竹塘鄉光明路249-1號</t>
  </si>
  <si>
    <t>慈航高分#5用戶屋內線路燒損，已會同用戶切離總開關電源，並告知請合格電氣承裝業改善。|到達現場時間2023/01/27 14:00</t>
  </si>
  <si>
    <t>0988582250</t>
  </si>
  <si>
    <t>C0812501112</t>
  </si>
  <si>
    <t>2023/01/27 13:47:00</t>
  </si>
  <si>
    <t>彰化縣芳苑鄉二溪路草二段８６８號前方</t>
  </si>
  <si>
    <t>草東高幹#36經派員現勘非公司線路係中華電信公司電訊線，已告知用戶聯絡該公司派員處理。|到達現場時間2023/01/27 14:40</t>
  </si>
  <si>
    <t>G2101GB84</t>
  </si>
  <si>
    <t>0963172788</t>
  </si>
  <si>
    <t>用戶稱電線下垂，影響大型工程車出入(明天早上會出車)，盼請協助處理僅留手機。</t>
  </si>
  <si>
    <t>2023/01/27 13:40:00</t>
  </si>
  <si>
    <t>彰化縣鹿港鎮頂厝段１２４－６地號</t>
  </si>
  <si>
    <t>接戶線接頭壓接、用戶自備開關不良開封另報再封印(東石11Y7)|到達現場時間2023/01/27 14:05</t>
  </si>
  <si>
    <t>G2526HE66</t>
  </si>
  <si>
    <t>0933175708</t>
  </si>
  <si>
    <t>C0812501111</t>
  </si>
  <si>
    <t>2023/01/27 13:19:00</t>
  </si>
  <si>
    <t>彰化縣大城鄉上富段１８９地號</t>
  </si>
  <si>
    <t>大城高幹74Y4Y#3高壓線紮線脫落，高壓分歧停電後重新綁紮固定妥。|到達現場時間2023/01/27 14:45</t>
  </si>
  <si>
    <t>K1482FE72</t>
  </si>
  <si>
    <t>0911941867</t>
  </si>
  <si>
    <t>0928535434</t>
  </si>
  <si>
    <t>養雞場前方高壓電線脫落【聯絡電話(二)：0911941867】</t>
  </si>
  <si>
    <t>W0806012510</t>
  </si>
  <si>
    <t>2023/01/27 13:16:00</t>
  </si>
  <si>
    <t>彰化縣二林鎮舊二路１１號</t>
  </si>
  <si>
    <t>K1687FA47</t>
  </si>
  <si>
    <t>劉春木先生</t>
  </si>
  <si>
    <t>0920943479</t>
  </si>
  <si>
    <t>W0806012509</t>
  </si>
  <si>
    <t>2023/01/27 13:13:00</t>
  </si>
  <si>
    <t>彰化縣二林鎮舊二路３０號之６</t>
  </si>
  <si>
    <t>K1687FB92</t>
  </si>
  <si>
    <t>盧奕穎先生</t>
  </si>
  <si>
    <t>0910034275</t>
  </si>
  <si>
    <t>C0812501110</t>
  </si>
  <si>
    <t>2023/01/27 13:12:00</t>
  </si>
  <si>
    <t>彰化縣二林鎮舊二路２號之５一二樓</t>
  </si>
  <si>
    <t>K1687HB14</t>
  </si>
  <si>
    <t>048954439</t>
  </si>
  <si>
    <t>0938941895</t>
  </si>
  <si>
    <t>【聯絡電話(二)：(04)8954439】|手動併案</t>
  </si>
  <si>
    <t>C0812501109</t>
  </si>
  <si>
    <t>彰化縣芳苑鄉上林路路上段３３０號１Ｆ</t>
  </si>
  <si>
    <t>K1487FA30</t>
  </si>
  <si>
    <t>0934323510</t>
  </si>
  <si>
    <t>已請用戶扳動總開關後仍無電，僅手機</t>
  </si>
  <si>
    <t>A0812003528</t>
  </si>
  <si>
    <t>2023/01/27 13:06:00</t>
  </si>
  <si>
    <t>彰化縣芳苑鄉三成村上林路路上段２７９巷５５弄建２４５號</t>
  </si>
  <si>
    <t>路上高幹#43高壓分歧懸垂礙子銹斷，引起9L23饋線跳脫，轉供縮小停電範圍後送電妥(光電戶AMI自動回報)。|到達現場時間2023/01/27 13:20</t>
  </si>
  <si>
    <t>A0812003527</t>
  </si>
  <si>
    <t>2023/01/27 13:07:00</t>
  </si>
  <si>
    <t>A0812003530</t>
  </si>
  <si>
    <t>2023-01-27 13:07:41 用戶再次報案 | 2023-01-27 13:07:13 用戶再次報案|手動併案</t>
  </si>
  <si>
    <t>A0812003529</t>
  </si>
  <si>
    <t>A0812003526</t>
  </si>
  <si>
    <t>A0812003524</t>
  </si>
  <si>
    <t>彰化縣芳苑鄉上林路路上段２７９巷９９號</t>
  </si>
  <si>
    <t>K1486HC15</t>
  </si>
  <si>
    <t>0928407019</t>
  </si>
  <si>
    <t>A0812003525</t>
  </si>
  <si>
    <t>路上高幹#43高壓分歧懸垂礙子遭強風吹斷，引起9L23饋線跳脫，轉供縮小停電範圍更換後送電妥。|到達現場時間2023/01/27 13:20</t>
  </si>
  <si>
    <t>A0812003523</t>
  </si>
  <si>
    <t>彰化縣芳苑鄉上城路１之３８巷建７１號（屋頂）</t>
  </si>
  <si>
    <t>A0812003522</t>
  </si>
  <si>
    <t>2023-01-27 13:06:59 用戶再次報案|手動併案</t>
  </si>
  <si>
    <t>A0812003521</t>
  </si>
  <si>
    <t>C0812501108</t>
  </si>
  <si>
    <t>2023/01/27 13:01:00</t>
  </si>
  <si>
    <t>彰化縣竹塘鄉新田段１０７９號</t>
  </si>
  <si>
    <t>【C3】用戶自備開關不良，已告知用戶，請合格電氣承裝業改善。|到達現場時間2023/01/27 13:25</t>
  </si>
  <si>
    <t>K2874AD93</t>
  </si>
  <si>
    <t>0921010914</t>
  </si>
  <si>
    <t>220V測量到僅130多V，無法抽水，僅留單一電話</t>
  </si>
  <si>
    <t>C0812501107</t>
  </si>
  <si>
    <t>2023/01/27 12:08:00</t>
  </si>
  <si>
    <t>彰化縣芳苑鄉廟後巷１１號之２</t>
  </si>
  <si>
    <t>路平高幹12X#17接戶線不良，已更換處理妥。|到達現場時間2023/01/27 12:20</t>
  </si>
  <si>
    <t>K1387GA03</t>
  </si>
  <si>
    <t>048982143</t>
  </si>
  <si>
    <t>2023/01/27 11:22:00</t>
  </si>
  <si>
    <t>彰化縣大城鄉豐美村平和路30號前</t>
  </si>
  <si>
    <t>楊智翔、江易璋</t>
  </si>
  <si>
    <t>西港高幹56~58號經派員現勘非公司線路係警政單位路口監視電訊線，已通知西港派出所值班黃警員聯絡派員處理。|到達現場時間2023/01/27 11:30</t>
  </si>
  <si>
    <t>0971028001</t>
  </si>
  <si>
    <t>2023/01/27 11:21:00</t>
  </si>
  <si>
    <t>彰化縣二林鎮趙甲段２－９３地號</t>
  </si>
  <si>
    <t>趙甲高幹44X15X#2接戶線接頭不良致低壓線僅剩一股，已剪斷重新壓接處理妥。|到達現場時間2023/01/27 11:40</t>
  </si>
  <si>
    <t>K2199CA06</t>
  </si>
  <si>
    <t>2023/01/27 10:20:00</t>
  </si>
  <si>
    <t>彰化縣溪湖鎮興學街６８號</t>
  </si>
  <si>
    <t>謝竣宇、曾阿加、葉俊佑</t>
  </si>
  <si>
    <t>東寮高幹16Y7X#1高壓活電掩蔽FC損壞更換及加裝被覆罩|到達現場時間2023/01/27 10:22</t>
  </si>
  <si>
    <t>G3302BA53</t>
  </si>
  <si>
    <t>C0812501106</t>
  </si>
  <si>
    <t>2023/01/27 10:29:00</t>
  </si>
  <si>
    <t>彰化縣鹿港鎮頭崙巷８－４號後棟</t>
  </si>
  <si>
    <t>FC接觸不良更換(番頭27X1)|到達現場時間2023/01/27 10:50</t>
  </si>
  <si>
    <t>G3231GE89</t>
  </si>
  <si>
    <t>0933435025</t>
  </si>
  <si>
    <t>047719693</t>
  </si>
  <si>
    <t>冰箱及電熱水器無法開啟，8-1號~8-4號皆是此情形【聯絡電話(二)：0933435025】</t>
  </si>
  <si>
    <t>C0812501105</t>
  </si>
  <si>
    <t>2023/01/27 10:12:00</t>
  </si>
  <si>
    <t>彰化縣芳苑鄉草湖段５之１５８７地號</t>
  </si>
  <si>
    <t>文津高幹66X22X#5低壓線跳線接頭不良，已重新壓接妥。|到達現場時間2023/01/27 10:25</t>
  </si>
  <si>
    <t>K1896AB06</t>
  </si>
  <si>
    <t>0932684627</t>
  </si>
  <si>
    <t>女兒謝小姐</t>
  </si>
  <si>
    <t>0925670121</t>
  </si>
  <si>
    <t>【聯絡電話(二)：0932684627】用戶告知水電量測，稱是外線問題，委請協助</t>
  </si>
  <si>
    <t>C0812501104</t>
  </si>
  <si>
    <t>2023/01/27 09:42:00</t>
  </si>
  <si>
    <t>彰化縣二林鎮外竹段１００地號</t>
  </si>
  <si>
    <t>香鹿高幹41X7Y#5接戶線接頭不良，已重新壓接妥，量測電壓正常。|到達現場時間2023/01/27 10:00</t>
  </si>
  <si>
    <t>K2281BB39</t>
  </si>
  <si>
    <t>0915470222</t>
  </si>
  <si>
    <t>用戶告知水電量測電壓過低，委請協助，僅手機</t>
  </si>
  <si>
    <t>C0812501103</t>
  </si>
  <si>
    <t>2023/01/27 09:38:00</t>
  </si>
  <si>
    <t>彰化縣大城鄉中央路４１號漁會對面小巷子往右邊</t>
  </si>
  <si>
    <t>西港高幹119X#2-1經派員現勘非公司線路係三大有線電視公司電訊線，已通知該公司客服陳小姐派員處理。|到達現場時間2023/01/27 09:50</t>
  </si>
  <si>
    <t>K0881FA90</t>
  </si>
  <si>
    <t>0965429756</t>
  </si>
  <si>
    <t>048945859</t>
  </si>
  <si>
    <t>漁會對面小巷子往右邊，風大電線掉下來已經二.三天【聯絡電話(二)：0965429756】</t>
  </si>
  <si>
    <t>C0812501102</t>
  </si>
  <si>
    <t>2023/01/27 09:33:00</t>
  </si>
  <si>
    <t>彰化縣芳苑鄉永興段３５４‧３５５‧３５６地號</t>
  </si>
  <si>
    <t>方建智、張佑丞、江易璋</t>
  </si>
  <si>
    <t>永興二高分34X#9防制表箱引上管內線燒損，電表及底座亦燒損，管內線及底座更換後，會同用戶於112.01.27 11:40簽章改直接供電妥。|到達現場時間2023/01/27 09:50</t>
  </si>
  <si>
    <t>K1299BE34</t>
  </si>
  <si>
    <t>0933562592</t>
  </si>
  <si>
    <t>單一戶欠相，僅留單一電話</t>
  </si>
  <si>
    <t>C0812501101</t>
  </si>
  <si>
    <t>2023/01/27 09:30:00</t>
  </si>
  <si>
    <t>彰化縣芳苑鄉新街段７１３地號</t>
  </si>
  <si>
    <t>過湖高幹52X#15接戶線接點接頭不良，已重新壓接妥。|到達現場時間2023/01/27 09:45</t>
  </si>
  <si>
    <t>K1086GB34</t>
  </si>
  <si>
    <t>0922870929</t>
  </si>
  <si>
    <t>0939626477</t>
  </si>
  <si>
    <t>洪小姐代通報</t>
  </si>
  <si>
    <t>2023/01/27 09:15:00</t>
  </si>
  <si>
    <t>建平高幹1~83號</t>
  </si>
  <si>
    <t>配電線路防竊巡視</t>
  </si>
  <si>
    <t>建平高幹1~83號春節期間配電線路防竊巡視良好。|到達現場時間2023/01/27 09:40</t>
  </si>
  <si>
    <t>2023/01/27 09:00:00</t>
  </si>
  <si>
    <t>水產1—40、圳海1—36、洋口1—15</t>
  </si>
  <si>
    <t>春節期間預防電線遭竊、配電線路設備加強巡查。|到達現場時間2023/01/27 09:20</t>
  </si>
  <si>
    <t>2023/01/27 09:08:00</t>
  </si>
  <si>
    <t>彰化縣竹塘鄉永基段１５８１地號</t>
  </si>
  <si>
    <t>永安高幹135Y#3接戶線斷，已銜接處理妥。|到達現場時間2023/01/27 09:20</t>
  </si>
  <si>
    <t>K2276AB76</t>
  </si>
  <si>
    <t>內新村</t>
  </si>
  <si>
    <t>C0812501100</t>
  </si>
  <si>
    <t>彰化縣彰化市中山路二段８７４巷３７號</t>
  </si>
  <si>
    <t>彰工#5Y7-1X2X1高壓掩蔽及雜物(超高竹子、藤蔓)清除(10mx3m=30㎡)，導線破皮(2處)包紮，及現場砍除雜物清運。|到達現場時間2023/01/27 09:30</t>
  </si>
  <si>
    <t>G4228CC77</t>
  </si>
  <si>
    <t>0977602656</t>
  </si>
  <si>
    <t>稱水公司加壓站有竹子壓在電線上，桿號:彰工高幹5Y7-1X2X，座標:G4228CC23，供電正常，稱加壓站有密碼鎖，密碼:1348，僅留手機</t>
  </si>
  <si>
    <t>2023/01/27 08:30:00</t>
  </si>
  <si>
    <t>G2438EA10.G2437DB01</t>
  </si>
  <si>
    <t>配合線路課電纜試驗、線路轉供開關操作接頭點檢。|到達現場時間2023/01/27 09:00</t>
  </si>
  <si>
    <t>2023/01/27 08:01:00</t>
  </si>
  <si>
    <t>彰化縣溪湖鎮彰水路四段２巷７號１－３Ｆ</t>
  </si>
  <si>
    <t>溪湖ID25舉旗</t>
  </si>
  <si>
    <t>東寮高幹16Y7X#1 變壓器FC開關絕緣劣化|到達現場時間2023/01/27 08:50</t>
  </si>
  <si>
    <t>G3202HE29</t>
  </si>
  <si>
    <t>太平里</t>
  </si>
  <si>
    <t>彰化縣竹塘鄉長安段１０３７號</t>
  </si>
  <si>
    <t>方建智、張佑丞、張國偉</t>
  </si>
  <si>
    <t>內新高分10Y#7變壓器( 25 KVA)一次側熔絲( 6 A )銹斷，已更換送電妥，量測電流值15A無超載情況，另接戶線接頭不良，已重新壓接妥。|到達現場時間2023/01/27 08:20</t>
  </si>
  <si>
    <t>K2076GA84</t>
  </si>
  <si>
    <t>0920313099</t>
  </si>
  <si>
    <t>彰化縣員林市條和街３５０號（公共設施）</t>
  </si>
  <si>
    <t>王資斌、楊沛偉、黃建儒</t>
  </si>
  <si>
    <t>員林市條和十二街配電場(G4602AD14) 路燈開關點滅器不良，更換後已恢復正常|到達現場時間2023/01/27 08:20</t>
  </si>
  <si>
    <t>G4602AD23</t>
  </si>
  <si>
    <t>0911107780</t>
  </si>
  <si>
    <t>2023/01/27 06:00:00</t>
  </si>
  <si>
    <t>彰化縣伸港鄉海尾路１３０號</t>
  </si>
  <si>
    <t>【L1】濱海二高幹32Y#2,連接接戶線燒損，已處理妥。|到達現場時間2023/01/27 06:25</t>
  </si>
  <si>
    <t>G3247CC25</t>
  </si>
  <si>
    <t>0918535766</t>
  </si>
  <si>
    <t>2023/01/27 06:36:00</t>
  </si>
  <si>
    <t>彰化縣大村鄉大溪路１６－２４號平房</t>
  </si>
  <si>
    <t>吳明聰、郭華俊、莊欣穎、巫淂彥、</t>
  </si>
  <si>
    <t>貢旗高幹#53 高壓被覆型開關更換+TR瓷罩|到達現場時間2023/01/27 06:40</t>
  </si>
  <si>
    <t>G4006BA91</t>
  </si>
  <si>
    <t>0977299491</t>
  </si>
  <si>
    <t>2023/01/27 06:29:00</t>
  </si>
  <si>
    <t>彰化縣員林市員大路二段１００號</t>
  </si>
  <si>
    <t>員大高幹#45-1  接頭點檢|到達現場時間2023/01/27 06:35</t>
  </si>
  <si>
    <t>G4204FD47</t>
  </si>
  <si>
    <t>2023/01/27 06:25:00</t>
  </si>
  <si>
    <t>彰化縣員林市崙雅巷５－２５號</t>
  </si>
  <si>
    <t>水鬥高分35X#2 高壓被覆型開關更換+TR瓷罩|到達現場時間2023/01/27 06:30</t>
  </si>
  <si>
    <t>K4798AB37</t>
  </si>
  <si>
    <t>2023/01/27 06:26:00</t>
  </si>
  <si>
    <t>鹿寮高幹12X5X#2</t>
  </si>
  <si>
    <t>葉柏宏、蔡孟賢</t>
  </si>
  <si>
    <t>鹿寮高幹12X5X#2 N相紮線脫落綁紮妥|到達現場時間2023/01/27 07:00</t>
  </si>
  <si>
    <t>2023/01/27 06:13:00</t>
  </si>
  <si>
    <t>楊崇德、施勝傑、劉永傑、王振宇</t>
  </si>
  <si>
    <t>菇寮高幹17X#3 礙子不良更換，菇寮高幹37Y7X3X#1 光電戶變壓器(50 KVA)一次側熔絲(10A )熔斷，已更換送電妥。|到達現場時間2023/01/27 06:45</t>
  </si>
  <si>
    <t>2023/01/27 05:52:00</t>
  </si>
  <si>
    <t>青埔＃94、山寮＃55、青埔＃69</t>
  </si>
  <si>
    <t>蔡星土、陳世明、許紹哲、謝辰緯、</t>
  </si>
  <si>
    <t>架空高壓線路裝設故障指示器6只、拆除3只，已處理妥。|到達現場時間2023/01/27 06:10</t>
  </si>
  <si>
    <t>2023/01/27 00:00:00</t>
  </si>
  <si>
    <t>汴頭1-89、溪底1-61、塗厝1-42</t>
  </si>
  <si>
    <t>防止導線失竊，配電線路巡查良好。|到達現場時間2023/01/27 00:20</t>
  </si>
  <si>
    <t>東城高幹1~47</t>
  </si>
  <si>
    <t>東城高幹1~47 線路防竊巡視，巡視良好|到達現場時間2023/01/27 00:20</t>
  </si>
  <si>
    <t>C0812501099</t>
  </si>
  <si>
    <t>2023/01/26 22:17:00</t>
  </si>
  <si>
    <t>彰化縣員林市員大路一段３８９巷２６號前</t>
  </si>
  <si>
    <t>員大高幹33X#1~2 高壓防護線管游休拆除 共24支|到達現場時間2023/01/26 22:20</t>
  </si>
  <si>
    <t>G4203HD29</t>
  </si>
  <si>
    <t>0922968468</t>
  </si>
  <si>
    <t>用戶稱２６號前方電線上有個黃色保護的套子，已下垂快弄到車了，請協助，僅手機</t>
  </si>
  <si>
    <t>C0812501098</t>
  </si>
  <si>
    <t>2023/01/26 21:44:00</t>
  </si>
  <si>
    <t>彰化縣芳苑鄉新街段３１６號新街玄武宮對角紅綠燈下</t>
  </si>
  <si>
    <t>菇寮高幹#1 現場為鹽害引起之桿線火花，已現場告知用戶無供電安全疑慮。擇期安排礙子清洗。|到達現場時間2023/01/26 21:52</t>
  </si>
  <si>
    <t>0965101858</t>
  </si>
  <si>
    <t>0926369158</t>
  </si>
  <si>
    <t>洪小姐稱新街玄武宮對角紅綠燈下，桿線不定時冒火光，擔心危險，可洽用戶釐清【聯絡電話(二)：0965101858】</t>
  </si>
  <si>
    <t>2023/01/27 02:55:00</t>
  </si>
  <si>
    <t>萬崙1~18</t>
  </si>
  <si>
    <t>萬崙1~18 夜間防竊導線巡查|到達現場時間2023/01/27 03:00</t>
  </si>
  <si>
    <t>2023/01/26 20:54:00</t>
  </si>
  <si>
    <t>溪湖ID25 饋線舉旗 線路巡視正常|到達現場時間2023/01/26 21:05</t>
  </si>
  <si>
    <t>2023/01/26 21:23:00</t>
  </si>
  <si>
    <t>菇寮高幹1~80 巡視後無明顯故障原因，夜間視線不良，待天亮後會再次派員前往巡視。|到達現場時間2023/01/26 21:50</t>
  </si>
  <si>
    <t>C0812501097</t>
  </si>
  <si>
    <t>2023/01/26 20:29:00</t>
  </si>
  <si>
    <t>彰化縣芳苑鄉斗苑路芳苑段１９４巷５０號消防局前</t>
  </si>
  <si>
    <t>芳苑高幹171-1Y#4 非本公司線路，該線路為中華電信公司所有，已現場告知芳苑消防隊電話通知該公司前往後續處理。|到達現場時間2023/01/26 20:50</t>
  </si>
  <si>
    <t>K1294EA30</t>
  </si>
  <si>
    <t>0988872166</t>
  </si>
  <si>
    <t>119張先生</t>
  </si>
  <si>
    <t>048983677</t>
  </si>
  <si>
    <t>參考電號，目前供電正常，電線垂下接近地面【聯絡電話(二)：0988872166】</t>
  </si>
  <si>
    <t>2023/01/26 20:12:00</t>
  </si>
  <si>
    <t>水尾12Y12低3</t>
  </si>
  <si>
    <t>接戶線2CU8PV維護更換，已處理妥。|到達現場時間2023/01/26 20:26</t>
  </si>
  <si>
    <t>C0812501096</t>
  </si>
  <si>
    <t>2023/01/26 19:19:00</t>
  </si>
  <si>
    <t>彰化縣芳苑鄉芳新路芳苑段５９號１Ｆ</t>
  </si>
  <si>
    <t>芳苑高幹#194高壓裝腳礙子因鹽塵害致產生火花，已告知用戶將優先安排礙子清洗改善。|到達現場時間2023/01/26 19:40</t>
  </si>
  <si>
    <t>0939365051</t>
  </si>
  <si>
    <t>048984212</t>
  </si>
  <si>
    <t>目前供電正常【聯絡電話(二)：0939365051】</t>
  </si>
  <si>
    <t>2023/01/26 19:05:00</t>
  </si>
  <si>
    <t>和美鎮和頭路562巷口</t>
  </si>
  <si>
    <t>消防局來電火警取消|到達現場時間2023/01/26 19:07</t>
  </si>
  <si>
    <t>2023/01/26 18:28:00</t>
  </si>
  <si>
    <t>互助一街一巷28號 前</t>
  </si>
  <si>
    <t>一德#26Y3X2~X3高壓防護線管脫落，已重新綁紮、固定妥。|到達現場時間2023/01/26 18:50</t>
  </si>
  <si>
    <t>劉里長</t>
  </si>
  <si>
    <t>2023/01/26 18:22:00</t>
  </si>
  <si>
    <t>彰化縣二林鎮廣興里廣興巷附近</t>
  </si>
  <si>
    <t>溝頭高幹90Y#2點滅器之控制線接頭斷，接妥後廣興巷路燈已全亮供電正常。|到達現場時間2023/01/26 18:35</t>
  </si>
  <si>
    <t>0930187099</t>
  </si>
  <si>
    <t>C0812501094</t>
  </si>
  <si>
    <t>2023/01/26 18:06:00</t>
  </si>
  <si>
    <t>彰化縣芳苑鄉芳漢路漢二段３０１巷（詳見備註）</t>
  </si>
  <si>
    <t>芳漢高幹146-1X#3,接頭閃洛現象,已跟用戶說明加強清洗礙子,用戶同意.|到達現場時間2023/01/26 20:10</t>
  </si>
  <si>
    <t>G1912FD68</t>
  </si>
  <si>
    <t>048990142</t>
  </si>
  <si>
    <t>0905729655</t>
  </si>
  <si>
    <t>參考電號，桿號芳漢幹146支1 X 4支1，座標G1912FE62，看到電桿上有火花並有異聲，另用戶告知隔壁為養鴨場，請協助謝謝【聯絡電話(二)：(04)8990142】</t>
  </si>
  <si>
    <t>2023/01/26 17:03:00</t>
  </si>
  <si>
    <t>彰化縣芳苑鄉芳義段３８６地號</t>
  </si>
  <si>
    <t>新街高幹34Y#7接戶線接點接頭不良，已重新壓接妥。|到達現場時間2023/01/26 17:10</t>
  </si>
  <si>
    <t>K1189EC85</t>
  </si>
  <si>
    <t>0989220368</t>
  </si>
  <si>
    <t>彰化縣和美鎮番厝路３１號</t>
  </si>
  <si>
    <t>支線防護管裝設完成|到達現場時間2023/01/26 17:40</t>
  </si>
  <si>
    <t>G3332CE42</t>
  </si>
  <si>
    <t>0935632888</t>
  </si>
  <si>
    <t>2023/01/26 16:23:00</t>
  </si>
  <si>
    <t>彰化縣芳苑鄉新厝路９號</t>
  </si>
  <si>
    <t>過湖高幹26Y#17接戶點接頭膠帶脫落致碰觸短路，已重新壓接包紮妥。|到達現場時間2023/01/26 16:40</t>
  </si>
  <si>
    <t>K1287CC97</t>
  </si>
  <si>
    <t>C0812501093</t>
  </si>
  <si>
    <t>2023/01/26 16:03:00</t>
  </si>
  <si>
    <t>彰化縣埔心鄉大溪路２號</t>
  </si>
  <si>
    <t>謝竣宇、黃建儒</t>
  </si>
  <si>
    <t>大溪高幹#153右低1接戶線樹木修剪(6M*3M)及雜物清除|到達現場時間2023/01/26 16:36</t>
  </si>
  <si>
    <t>G3905CC51</t>
  </si>
  <si>
    <t>0932598220</t>
  </si>
  <si>
    <t>參考電號，樹木倒塌壓在電線上，新地址為大溪路一段107號，供電還正常，僅手機</t>
  </si>
  <si>
    <t>C0812501092</t>
  </si>
  <si>
    <t>2023/01/26 15:49:00</t>
  </si>
  <si>
    <t>彰化縣二林鎮天和段２３７地號</t>
  </si>
  <si>
    <t>溝頭高幹116X#7接戶線接點接頭不良，已重新壓接妥。|到達現場時間2023/01/26 16:00</t>
  </si>
  <si>
    <t>K1881AB65</t>
  </si>
  <si>
    <t>0933418593</t>
  </si>
  <si>
    <t>洪丹</t>
  </si>
  <si>
    <t>048966086</t>
  </si>
  <si>
    <t>【聯絡電話(二)：0933418593】噴霧使用，無電須會同回復</t>
  </si>
  <si>
    <t>2023/01/26 15:26:00</t>
  </si>
  <si>
    <t>陳坤輝、曾阿加、葉俊佑</t>
  </si>
  <si>
    <t>浸水高幹38X#20左低1 危險路段電桿警示燈更換|到達現場時間2023/01/26 16:25</t>
  </si>
  <si>
    <t>2023/01/26 15:10:00</t>
  </si>
  <si>
    <t>彰化縣大城鄉平坦路９號</t>
  </si>
  <si>
    <t>西港高幹53Y#10中性線接頭不良，已重新壓接妥。|到達現場時間2023/01/26 15:25</t>
  </si>
  <si>
    <t>0935163637</t>
  </si>
  <si>
    <t>C0812501091</t>
  </si>
  <si>
    <t>2023/01/26 14:52:00</t>
  </si>
  <si>
    <t>彰化縣芳苑鄉福海段１８５－１地號１樓（雞舍）</t>
  </si>
  <si>
    <t>王功高幹106X18Z13X7X#4礙子鹽塵害已清除，另預張型短節電纜遮蔽銅線未接至N相已壓接妥，會同用戶已無異聲。|到達現場時間2023/01/26 15:15</t>
  </si>
  <si>
    <t>K1599FB97</t>
  </si>
  <si>
    <t>0958165383</t>
  </si>
  <si>
    <t>(電號59-5442-70報修，不知用電地址)位於此電表旁，提供桿號:王功高幹K1599/FB97【聯絡電話(二)：0958165383】(確認僅一聯電)</t>
  </si>
  <si>
    <t>2023/01/26 14:32:00</t>
  </si>
  <si>
    <t>大溪高幹#27(G3303HD03)</t>
  </si>
  <si>
    <t>陳坤輝、曾阿加、楊沛偉、葉俊佑</t>
  </si>
  <si>
    <t>大溪高幹#27高壓活電掩蔽樹木修剪(5M*4M)|到達現場時間2023/01/26 14:35</t>
  </si>
  <si>
    <t>2023/01/26 08:36:00</t>
  </si>
  <si>
    <t>G4024 HE56-PD 等5處</t>
  </si>
  <si>
    <t>林寬隆、黃志芳、黃裕宏</t>
  </si>
  <si>
    <t>G4024 HE56-PD等5處，配電場清潔，配電設備、電纜故障指示器點檢，及變壓器點檢，負載側電流、電壓測定。|到達現場時間2023/01/26 09:00</t>
  </si>
  <si>
    <t>2023/01/26 14:07:00</t>
  </si>
  <si>
    <t>新樂高幹36X2號 G2206DE19</t>
  </si>
  <si>
    <t>黃佳偉、江易璋 、張佑丞</t>
  </si>
  <si>
    <t>新樂高幹36X#2低壓線架銹蝕嚴重，已更換處理妥。|到達現場時間2023/01/26 14:30</t>
  </si>
  <si>
    <t>2023/01/26 14:00:00</t>
  </si>
  <si>
    <t>彰化縣芳苑鄉廟後巷８號</t>
  </si>
  <si>
    <t>路平高幹12X#4接戶線垂落，已重新弛調處理妥。|到達現場時間2023/01/26 14:20</t>
  </si>
  <si>
    <t>K1486AD09</t>
  </si>
  <si>
    <t>福榮村長</t>
  </si>
  <si>
    <t>接戶線碰觸屋頂</t>
  </si>
  <si>
    <t>C0812501090</t>
  </si>
  <si>
    <t>2023/01/26 13:58:00</t>
  </si>
  <si>
    <t>彰化縣福興鄉福興段７６５地號</t>
  </si>
  <si>
    <t>下寮#12.接戶線弛調並壓接完成|到達現場時間2023/01/26 14:20</t>
  </si>
  <si>
    <t>G2419ED51</t>
  </si>
  <si>
    <t>0936068799</t>
  </si>
  <si>
    <t>0937778087</t>
  </si>
  <si>
    <t>桿號:下寮高幹12 G2419EC35【聯絡電話(二)：0936068799】</t>
  </si>
  <si>
    <t>2023/01/26 13:47:00</t>
  </si>
  <si>
    <t>彰化縣芳苑鄉王功段１８６地號</t>
  </si>
  <si>
    <t>王功高幹50X#1接戶線接點接頭不良，已重新壓接妥。|到達現場時間2023/01/26 14:00</t>
  </si>
  <si>
    <t>G1602GB52</t>
  </si>
  <si>
    <t>0935399996</t>
  </si>
  <si>
    <t>2023/01/26 13:40:00</t>
  </si>
  <si>
    <t>新街高幹58Y2號 K1089DC92</t>
  </si>
  <si>
    <t>電桿裂化</t>
  </si>
  <si>
    <t>黃佳偉、楊智翔</t>
  </si>
  <si>
    <t>新街高幹58Y#2預力電桿桿基處裂化水泥塊脫落，已暫時用膠帶包紮妥，待設計更換。|到達現場時間2023/01/26 14:00</t>
  </si>
  <si>
    <t>2023/01/26 13:38:00</t>
  </si>
  <si>
    <t>管嶼11-133</t>
  </si>
  <si>
    <t>預防線路失竊.加強巡視完成|到達現場時間2023/01/26 14:00</t>
  </si>
  <si>
    <t>2023/01/26 13:36:00</t>
  </si>
  <si>
    <t>草漢115y4</t>
  </si>
  <si>
    <t>50kva變壓器老舊更新完成|到達現場時間2023/01/26 14:00</t>
  </si>
  <si>
    <t>C0812501089</t>
  </si>
  <si>
    <t>2023/01/26 13:19:00</t>
  </si>
  <si>
    <t>彰化縣秀水鄉馬興村和平巷１１號</t>
  </si>
  <si>
    <t>林維卿、黃志芳</t>
  </si>
  <si>
    <t>經派員會同用戶現場勘查，為電表底板腐蝕，已配合水電現場處理妥，29-5071-00電錶開封另報再封印。|到達現場時間2023/01/26 13:45</t>
  </si>
  <si>
    <t>G3527CA82</t>
  </si>
  <si>
    <t>0937526101</t>
  </si>
  <si>
    <t>047526101</t>
  </si>
  <si>
    <t>稱有請水電掛好妥，擔心用電安全請台電派員查看，目前供電正常【聯絡電話(二)：0937526101】</t>
  </si>
  <si>
    <t>2023/01/26 10:54:00</t>
  </si>
  <si>
    <t>江易璋、張佑丞</t>
  </si>
  <si>
    <t>草漢高幹1~91-1號春節期間配電線路防竊巡視良好。|到達現場時間2023/01/26 11:10</t>
  </si>
  <si>
    <t>C0812501088</t>
  </si>
  <si>
    <t>2023/01/26 12:43:00</t>
  </si>
  <si>
    <t>彰化縣溪湖鎮郵政街３５巷３１號</t>
  </si>
  <si>
    <t>東寮高幹#13 已會同戶確認並將接戶線加裝防護管隔離處理，後續設計于包商更換改善(GE893)|到達現場時間2023/01/26 14:50</t>
  </si>
  <si>
    <t>G3302AB0950</t>
  </si>
  <si>
    <t>048856993</t>
  </si>
  <si>
    <t>0933556034</t>
  </si>
  <si>
    <t>用戶通報郵政街35巷31號有電線斷落在屋頂上，現場供電正常【聯絡電話(二)：(04)8856993】</t>
  </si>
  <si>
    <t>光平里</t>
  </si>
  <si>
    <t>C0812501087</t>
  </si>
  <si>
    <t>2023/01/26 11:52:00</t>
  </si>
  <si>
    <t>彰化縣秀水鄉馬興段２８５地號</t>
  </si>
  <si>
    <t>經派員會同用戶現場勘查、量測，為用戶自備開關接觸不良，已告知用戶，請合格電氣承裝業改善。|到達現場時間2023/01/26 12:15</t>
  </si>
  <si>
    <t>G3427DA43</t>
  </si>
  <si>
    <t>0953098148</t>
  </si>
  <si>
    <t>0923387898</t>
  </si>
  <si>
    <t>此為農地，用戶稱部分無電。【聯絡電話(二)：0953098148】</t>
  </si>
  <si>
    <t>C0812501086</t>
  </si>
  <si>
    <t>2023/01/26 11:41:00</t>
  </si>
  <si>
    <t>彰化縣彰化市廣鳳段００２３地號</t>
  </si>
  <si>
    <t>林寬隆、陳柏勳</t>
  </si>
  <si>
    <t>經派員會同用戶現場勘查、量測，為用戶自備開關跳脫(原因不明)，由用戶自行投入後正常。及快官#16變壓器點檢，負載側電流、電壓測定。|到達現場時間2023/01/26 12:05</t>
  </si>
  <si>
    <t>G4927AC72</t>
  </si>
  <si>
    <t>0932576322</t>
  </si>
  <si>
    <t>水電黃先生</t>
  </si>
  <si>
    <t>L表，現場110V有電，380V沒有電</t>
  </si>
  <si>
    <t>C0812501085</t>
  </si>
  <si>
    <t>2023/01/26 11:15:00</t>
  </si>
  <si>
    <t>彰化縣員林市員水路二段１巷１１８－８號１樓</t>
  </si>
  <si>
    <t>水鬥高分#18 用戶內線問題已會同確認並告知用戶請合格水電承裝業者改善(開封)|到達現場時間2023/01/26 11:20</t>
  </si>
  <si>
    <t>K4699GC91</t>
  </si>
  <si>
    <t>0968099582</t>
  </si>
  <si>
    <t>0983312916</t>
  </si>
  <si>
    <t>抽水馬達及冰箱等220v電壓的電器頻繁跳電【聯絡電話(二)：0968099582】</t>
  </si>
  <si>
    <t>2023/01/26 10:51:00</t>
  </si>
  <si>
    <t>路上高幹100X#5低壓線斷，已銜接處理妥。|到達現場時間2023/01/26 11:05</t>
  </si>
  <si>
    <t>C0812501084</t>
  </si>
  <si>
    <t>2023/01/26 10:50:00</t>
  </si>
  <si>
    <t>彰化縣芳苑鄉草湖段４７３地號</t>
  </si>
  <si>
    <t>川邊高幹86Y23X#9低4低壓線斷，已銜接處理妥。|到達現場時間2023/01/26 11:30</t>
  </si>
  <si>
    <t>G2007CC99</t>
  </si>
  <si>
    <t>0921115725</t>
  </si>
  <si>
    <t>048862576</t>
  </si>
  <si>
    <t>用戶稱電線全都掉落地面，用戶現無電。【聯絡電話(二)：0921115725】</t>
  </si>
  <si>
    <t>2023/01/26 10:30:00</t>
  </si>
  <si>
    <t>彰化縣芳苑鄉漢寶段７２７號</t>
  </si>
  <si>
    <t>【C4】用戶用電超載，自備開關過負荷跳脫，投入後正常。|到達現場時間2023/01/26 10:55</t>
  </si>
  <si>
    <t>0985149177</t>
  </si>
  <si>
    <t>C0812501083</t>
  </si>
  <si>
    <t>彰化縣伸港鄉汴頭路１０９之１３號１樓</t>
  </si>
  <si>
    <t>經查非本公司線路.已告知用戶知悉|到達現場時間2023/01/26 11:00</t>
  </si>
  <si>
    <t>G3542FA05</t>
  </si>
  <si>
    <t>和美分局伸港分駐所-吳小姐通報電線垂下，路燈編號:12194，僅市話</t>
  </si>
  <si>
    <t>C0812501082</t>
  </si>
  <si>
    <t>2023/01/26 10:18:00</t>
  </si>
  <si>
    <t>彰化縣芳苑鄉草湖段１９０號之１０</t>
  </si>
  <si>
    <t>文津高幹37Y3X#8接戶線接點接頭不良，已重新壓接妥。|到達現場時間2023/01/26 10:30</t>
  </si>
  <si>
    <t>K1995CC91</t>
  </si>
  <si>
    <t>0982821942</t>
  </si>
  <si>
    <t>C0812501081</t>
  </si>
  <si>
    <t>2023/01/26 10:25:00</t>
  </si>
  <si>
    <t>彰化縣田尾鄉和平巷２３附近</t>
  </si>
  <si>
    <t>仁美高幹71Z#7 已至現場會同查看非公司設備並向警員用戶說明 新館1~65春節線路防竊巡視|到達現場時間2023/01/26 10:40</t>
  </si>
  <si>
    <t>K3390CE71</t>
  </si>
  <si>
    <t>048222160</t>
  </si>
  <si>
    <t>賴警員</t>
  </si>
  <si>
    <t>0919811405</t>
  </si>
  <si>
    <t>(此為參考電號)稱有電信桿被撞，有拉扯到電線，擔心用電安全請台電派員查看，謝謝</t>
  </si>
  <si>
    <t>C0812501080</t>
  </si>
  <si>
    <t>2023/01/26 10:15:00</t>
  </si>
  <si>
    <t>彰化縣芳苑鄉草湖段６５６號</t>
  </si>
  <si>
    <t>川邊高幹86Y15X#4低壓線斷，已銜接處理妥。|到達現場時間2023/01/26 10:30</t>
  </si>
  <si>
    <t>0983136360</t>
  </si>
  <si>
    <t>用戶稱低壓線斷落現場無電，僅手機</t>
  </si>
  <si>
    <t>C0812501079</t>
  </si>
  <si>
    <t>2023/01/26 10:14:00</t>
  </si>
  <si>
    <t>彰化縣二林鎮外竹里竹圍子段９０地號（此電號的旁邊）</t>
  </si>
  <si>
    <t>永安高幹26Y#5低壓線垂落碰觸電信桿，已重新弛調處理妥。|到達現場時間2023/01/26 10:30</t>
  </si>
  <si>
    <t>K1983AE92</t>
  </si>
  <si>
    <t>0910471327</t>
  </si>
  <si>
    <t>報修電號僅供參考，洪小姐路過發現，僅留手機。</t>
  </si>
  <si>
    <t>2023/01/26 10:09:00</t>
  </si>
  <si>
    <t>彰化縣大城鄉臺山段１４０５地號</t>
  </si>
  <si>
    <t>涂俊雄、游翊盛、楊智翔</t>
  </si>
  <si>
    <t>大城高幹150Y#12電表底座燒損，由用戶自理，另報再封印。|到達現場時間2023/01/26 10:15</t>
  </si>
  <si>
    <t>K1274AA43</t>
  </si>
  <si>
    <t>C0812501078</t>
  </si>
  <si>
    <t>2023/01/26 10:07:00</t>
  </si>
  <si>
    <t>彰化縣大城鄉上豐段５６２地號</t>
  </si>
  <si>
    <t>上山高幹35Y#16低壓線跳線接頭不良，已重新壓接妥。|到達現場時間2023/01/26 10:20</t>
  </si>
  <si>
    <t>K1382CD19</t>
  </si>
  <si>
    <t>0923702112</t>
  </si>
  <si>
    <t>謝坤盛</t>
  </si>
  <si>
    <t>已詢問用戶僅留0923702112。</t>
  </si>
  <si>
    <t>C0812501077</t>
  </si>
  <si>
    <t>2023/01/26 10:05:00</t>
  </si>
  <si>
    <t>彰化縣竹塘鄉竹林路一段５５０號</t>
  </si>
  <si>
    <t>竹西高分14Y4Y#5熔絲鏈開關不良，已更換送電妥。|到達現場時間2023/01/26 10:03</t>
  </si>
  <si>
    <t>K2580GE94</t>
  </si>
  <si>
    <t>0958975072</t>
  </si>
  <si>
    <t>048975072</t>
  </si>
  <si>
    <t>李先生稱1/25開始竹塘國中往西整片田地都停電(用戶無法提供田地電表號碼，僅提供地號686)【聯絡電話(二)：0958975072】</t>
  </si>
  <si>
    <t>竹塘村</t>
  </si>
  <si>
    <t>C0812501076</t>
  </si>
  <si>
    <t>2023/01/26 09:15:00</t>
  </si>
  <si>
    <t>彰化縣福興鄉福安段１３８７地號</t>
  </si>
  <si>
    <t>福三高幹133X#6接戶線接頭補強壓接完成|到達現場時間2023/01/26 09:40</t>
  </si>
  <si>
    <t>G2311CA75</t>
  </si>
  <si>
    <t>0925255207</t>
  </si>
  <si>
    <t>047701052</t>
  </si>
  <si>
    <t>【聯絡電話(二)：0925255207】</t>
  </si>
  <si>
    <t>W0806012508</t>
  </si>
  <si>
    <t>2023/01/26 09:10:00</t>
  </si>
  <si>
    <t>彰化縣鹿港鎮埔尾巷１５號</t>
  </si>
  <si>
    <t>【C4】用戶用電超載，自備開關過負荷跳脫，投入後正常。|到達現場時間2023/01/26 09:45</t>
  </si>
  <si>
    <t>G3130GE73</t>
  </si>
  <si>
    <t>王贊鈞先生</t>
  </si>
  <si>
    <t>047710812</t>
  </si>
  <si>
    <t>2023/01/26 08:56:00</t>
  </si>
  <si>
    <t>彰化縣大城鄉三林段２３１地號</t>
  </si>
  <si>
    <t>豐美高幹#31低壓線跳線接頭不良，已重新壓接妥。|到達現場時間2023/01/26 09:10</t>
  </si>
  <si>
    <t>東城村村長</t>
  </si>
  <si>
    <t>C0812501075</t>
  </si>
  <si>
    <t>2023/01/26 08:51:00</t>
  </si>
  <si>
    <t>斗六甲高分76X#21用戶接戶點引下線路不良，已告知用戶，請合格電氣承裝業改善。電表底座燒損，由用戶自理，另報再封印。|到達現場時間2023/01/26 09:10</t>
  </si>
  <si>
    <t>已重開總電源仍無電【聯絡電話(二)：(04)8893207】</t>
  </si>
  <si>
    <t>2023/01/26 08:33:00</t>
  </si>
  <si>
    <t>彰化縣大村鄉村上村中山路二段２４０號</t>
  </si>
  <si>
    <t>坤輝、竣宇、承哲、阿加、建儒、俊佑</t>
  </si>
  <si>
    <t>華豐高幹25X#5高壓活電掩蔽高壓線接頭點檢及電力熔絲更換復送(G4308GB11)|到達現場時間2023/01/26 08:42</t>
  </si>
  <si>
    <t>G4307GE59</t>
  </si>
  <si>
    <t>0906990991</t>
  </si>
  <si>
    <t>【聯絡電話(二)：0933570825】</t>
  </si>
  <si>
    <t>2023/01/26 08:11:00</t>
  </si>
  <si>
    <t>彰化縣員林市條和六街５６號１樓</t>
  </si>
  <si>
    <t>H06 開關箱基礎台破損</t>
  </si>
  <si>
    <t>謝竣宇、黃建儒、許承哲</t>
  </si>
  <si>
    <t>員林市條和六街配電場(G4601DE61)破洞已用水泥蓋板加蓋並水泥填補縫隙|到達現場時間2023/01/26 09:42</t>
  </si>
  <si>
    <t>G4601DE61</t>
  </si>
  <si>
    <t>0911107760</t>
  </si>
  <si>
    <t>三條里</t>
  </si>
  <si>
    <t>P0012034357</t>
  </si>
  <si>
    <t>2023/01/26 08:02:00</t>
  </si>
  <si>
    <t>G4102GC0995</t>
  </si>
  <si>
    <t>員中高分40X2Y1X#1 電表底座螺絲鬆脫開封重新鎖緊處理|到達現場時間2023/01/26 10:05</t>
  </si>
  <si>
    <t>家用電表50145720歪掉</t>
  </si>
  <si>
    <t>A0812003520</t>
  </si>
  <si>
    <t>2023/01/26 07:23:00</t>
  </si>
  <si>
    <t>二林鎮大成路一段558號基督教醫院二林分院 發電機測試，AMI自動回報，(固定)每月月底禮拜四測試。|到達現場時間2023/01/26 07:37</t>
  </si>
  <si>
    <t>C0812501074</t>
  </si>
  <si>
    <t>2023/01/26 07:26:00</t>
  </si>
  <si>
    <t>彰化縣溪州鄉東州村民安路跟南充路交叉路口處附近</t>
  </si>
  <si>
    <t>【N1】經查現場供電正常。|到達現場時間2023/01/26 07:50</t>
  </si>
  <si>
    <t>K3577FE81</t>
  </si>
  <si>
    <t>048895029</t>
  </si>
  <si>
    <t>參考電號，員警通報南充路跟民安路交叉路口處有電線垂落，影響車子通行，請協處謝謝(僅留市話)</t>
  </si>
  <si>
    <t>東州村</t>
  </si>
  <si>
    <t>2023/01/26 06:45:00</t>
  </si>
  <si>
    <t>彰化縣二林鎮K1978FA19 永安高幹80-1X#4</t>
  </si>
  <si>
    <t>呂漢堂、李冠民</t>
  </si>
  <si>
    <t>永安高幹80-1X#4  分歧高壓B相紮線脫落，重新綁紮妥。|到達現場時間2023/01/26 07:15</t>
  </si>
  <si>
    <t>2023/01/26 06:44:00</t>
  </si>
  <si>
    <t>彰化縣芳苑鄉後寮段３４０地號</t>
  </si>
  <si>
    <t>後寮高幹#25低1  低壓線架鏽蝕不良，更換妥。|到達現場時間2023/01/26 07:15</t>
  </si>
  <si>
    <t>K1592EC16</t>
  </si>
  <si>
    <t>2023/01/26 05:54:00</t>
  </si>
  <si>
    <t>1.G4129GA24-O  G4129CD90-O 共2處配電場點檢，雜物清除，電纜故障指示器裝設共12只。|到達現場時間2023/01/26 06:15</t>
  </si>
  <si>
    <t>2023/01/26 05:00:00</t>
  </si>
  <si>
    <t>國聖井#1~#42 美豐#1~#17 牛埔#1~#94埔村#1~#36</t>
  </si>
  <si>
    <t>春節防竊線路巡查。</t>
  </si>
  <si>
    <t>國聖井#1~#42 美豐#1~#17 牛埔#1~#94埔村#1~#36春節防竊線路巡查。|到達現場時間2023/01/26 05:30</t>
  </si>
  <si>
    <t>C0812501073</t>
  </si>
  <si>
    <t>2023/01/26 00:20:00</t>
  </si>
  <si>
    <t>彰化縣福興鄉福興段４９５－１地號</t>
  </si>
  <si>
    <t>二港高幹12X8，低壓線弛調及壓接|到達現場時間2023/01/26 00:45</t>
  </si>
  <si>
    <t>0911310558</t>
  </si>
  <si>
    <t>0979191588</t>
  </si>
  <si>
    <t>二港高幹12X7G2520GD88稱有電線斷在路中間，現場兩戶無電，懇請單位協助查修，謝謝。【聯絡電話(二)：0911310558】</t>
  </si>
  <si>
    <t>2023/01/26 00:15:00</t>
  </si>
  <si>
    <t>彰化縣二林鎮K2286AD60 九塊厝高幹#1 IE22</t>
  </si>
  <si>
    <t>九塊厝高幹#1~#69 春節期間線路加強防竊巡視，線路巡視正常。|到達現場時間2023/01/26 00:45</t>
  </si>
  <si>
    <t>配電線路防竊巡視 IE22</t>
  </si>
  <si>
    <t>2023/01/26 00:11:00</t>
  </si>
  <si>
    <t>彰化縣芳苑鄉K1587HB20 路上高幹#49</t>
  </si>
  <si>
    <t>配電線路夜間觀測</t>
  </si>
  <si>
    <t>路上高幹#49~#128  配電線路夜間觀測良好。|到達現場時間2023/01/26 00:30</t>
  </si>
  <si>
    <t>配電線路夜間觀測  9L23</t>
  </si>
  <si>
    <t>C0812501072</t>
  </si>
  <si>
    <t>2023/01/25 23:04:00</t>
  </si>
  <si>
    <t>彰化縣福興鄉粿店巷往鹿港左手邊</t>
  </si>
  <si>
    <t>永豐60，中華電信電桿遭撞，已告知中華電信處理|到達現場時間2023/01/25 23:30</t>
  </si>
  <si>
    <t>G2919AB92</t>
  </si>
  <si>
    <t>0932604762</t>
  </si>
  <si>
    <t>水溝旁電桿已倒在水溝，惠請協修</t>
  </si>
  <si>
    <t>2023/01/26 02:00:00</t>
  </si>
  <si>
    <t>彰化縣田尾鄉</t>
  </si>
  <si>
    <t>林宜明、溫佑誠、</t>
  </si>
  <si>
    <t>仁美23~88  夜間防竊導線巡查|到達現場時間2023/01/26 02:00</t>
  </si>
  <si>
    <t>C0812501071</t>
  </si>
  <si>
    <t>2023/01/25 22:27:00</t>
  </si>
  <si>
    <t>彰化縣溪湖鎮大溪路二段２３２號２樓</t>
  </si>
  <si>
    <t>劉瑞源、譚劭丞、</t>
  </si>
  <si>
    <t>【C4】用戶用電超載，自備開關過負荷跳脫，用戶自行投入後正常。|到達現場時間2023/01/25 23:16</t>
  </si>
  <si>
    <t>G3303CA45</t>
  </si>
  <si>
    <t>0982325888</t>
  </si>
  <si>
    <t>已自行量測總開關未過電，僅手機</t>
  </si>
  <si>
    <t>2023/01/25 22:06:00</t>
  </si>
  <si>
    <t>三村#1~#186 阿夷#8~#48 東發#1~#22 新庄#1~20</t>
  </si>
  <si>
    <t>李政易、崇佑</t>
  </si>
  <si>
    <t>三村#1~#186 阿夷#8~#48 東發#1~#22 新庄#1~20  春節防竊線路巡查。|到達現場時間2023/01/25 22:30</t>
  </si>
  <si>
    <t>A0812003519</t>
  </si>
  <si>
    <t>2023/01/25 21:36:00</t>
  </si>
  <si>
    <t>彰化縣線西鄉彰濱東二路１６號</t>
  </si>
  <si>
    <t>G2639EC98</t>
  </si>
  <si>
    <t>0928965365</t>
  </si>
  <si>
    <t>A0812003518</t>
  </si>
  <si>
    <t>彰化縣線西鄉寓埔村線工南二路５號</t>
  </si>
  <si>
    <t>G2639EB70</t>
  </si>
  <si>
    <t>04 - 7588299</t>
  </si>
  <si>
    <t>A0812003517</t>
  </si>
  <si>
    <t>彰化縣線西鄉寓埔村彰濱工業區線工南二路３號</t>
  </si>
  <si>
    <t>G2639EA73</t>
  </si>
  <si>
    <t>0919567218</t>
  </si>
  <si>
    <t>A0812003516</t>
  </si>
  <si>
    <t>彰化縣線西鄉慶安南三路１８號屋頂</t>
  </si>
  <si>
    <t>A0812003515</t>
  </si>
  <si>
    <t>彰化縣線西鄉慶安南三路１號屋頂</t>
  </si>
  <si>
    <t>A0812003514</t>
  </si>
  <si>
    <t>彰化縣線西鄉宏濱段５０地號屋頂</t>
  </si>
  <si>
    <t>A0812003513</t>
  </si>
  <si>
    <t>彰化縣線西鄉慶安南三路１３號（屋頂）</t>
  </si>
  <si>
    <t>A0812003512</t>
  </si>
  <si>
    <t>彰化縣線西鄉慶安南三路１２號</t>
  </si>
  <si>
    <t>G2539EE31</t>
  </si>
  <si>
    <t>0937217561</t>
  </si>
  <si>
    <t>A0812003511</t>
  </si>
  <si>
    <t>彰化縣線西鄉彰濱東二路１１－１號</t>
  </si>
  <si>
    <t>G2639FC42</t>
  </si>
  <si>
    <t>047910025658</t>
  </si>
  <si>
    <t>A0812003510</t>
  </si>
  <si>
    <t>彰化縣線西鄉富貴段１１４、１１４－２地號（地面）</t>
  </si>
  <si>
    <t>A0812003509</t>
  </si>
  <si>
    <t>彰化縣線西鄉彰濱東二路１１號</t>
  </si>
  <si>
    <t>G2639GC75</t>
  </si>
  <si>
    <t>04 - 7911168</t>
  </si>
  <si>
    <t>A0812003508</t>
  </si>
  <si>
    <t>彰化縣鹿港鎮崙工北二路８０號</t>
  </si>
  <si>
    <t>G2438EA10</t>
  </si>
  <si>
    <t>0921876120</t>
  </si>
  <si>
    <t>A0812003507</t>
  </si>
  <si>
    <t>彰化縣鹿港鎮經建十一路８號</t>
  </si>
  <si>
    <t>G2438GA20</t>
  </si>
  <si>
    <t>A0812003506</t>
  </si>
  <si>
    <t>彰化縣線西鄉慶安南三路１號１－２樓</t>
  </si>
  <si>
    <t>G2539FC9392</t>
  </si>
  <si>
    <t>03 - 4834188# 212</t>
  </si>
  <si>
    <t>2023-01-25 22:12:36 用戶稱無電，隔壁1-1號與日況(音同)也停電，用戶需要知道原因、預計處理時間、抵達時間，要求先聯繫他，請先以手機0933657678為主。若需進入配電室，現場有守衛人員，謝謝【聯絡電話(二)：0933657678】</t>
  </si>
  <si>
    <t>C0812501070</t>
  </si>
  <si>
    <t>A0812003505</t>
  </si>
  <si>
    <t>彰化縣線西鄉慶安南三路９號</t>
  </si>
  <si>
    <t>G2539ED62</t>
  </si>
  <si>
    <t>A0812003504</t>
  </si>
  <si>
    <t>彰化縣線西鄉彰濱東一路１０號</t>
  </si>
  <si>
    <t>G2639GB70</t>
  </si>
  <si>
    <t>0931424010</t>
  </si>
  <si>
    <t>A0812003503</t>
  </si>
  <si>
    <t>彰化縣線西鄉慶安南三路１３號</t>
  </si>
  <si>
    <t>G2438EA10區間故障，因廠區無法進入暫隔離送電妥，另約時間進廠檢修,於1/27 查修後為G2539FC9392 S14～G2438EA10 S41 地下電纜因蟻害不良故障，於當日修復妥。|到達現場時間2023/01/25 21:50</t>
  </si>
  <si>
    <t>G2539DE41</t>
  </si>
  <si>
    <t>0933500202</t>
  </si>
  <si>
    <t>2023/01/25 20:20:00</t>
  </si>
  <si>
    <t>K1880DB46</t>
  </si>
  <si>
    <t>西勢高幹46X#23，低壓終端綁紮|到達現場時間2023/01/25 20:35</t>
  </si>
  <si>
    <t>C0812501069</t>
  </si>
  <si>
    <t>2023/01/25 21:21:00</t>
  </si>
  <si>
    <t>彰化縣社頭鄉松雅路１１３號</t>
  </si>
  <si>
    <t>【C3】用戶自備開關不良，已告知用戶，請合格電氣承裝業改善。|到達現場時間2023/01/25 21:51</t>
  </si>
  <si>
    <t>K4789AD75</t>
  </si>
  <si>
    <t>0965136881</t>
  </si>
  <si>
    <t>謝太太</t>
  </si>
  <si>
    <t>048710601</t>
  </si>
  <si>
    <t>水電稱台電送電問題【聯絡電話(二)：0965136881】</t>
  </si>
  <si>
    <t>松竹村</t>
  </si>
  <si>
    <t>2023/01/25 20:18:00</t>
  </si>
  <si>
    <t>媽東高分#17   低壓線接頭不良壓接|到達現場時間2023/01/25 20:48</t>
  </si>
  <si>
    <t>2023/01/25 20:40:00</t>
  </si>
  <si>
    <t>彰化D/S  IK37線</t>
  </si>
  <si>
    <t>CO動作瞬跳巡查</t>
  </si>
  <si>
    <t>彰化D/S IK37線瞬跳巡查：電號08083156011高供戶來絡公司PT故障、G3723EA67-O-F12分界點PF65E斷3條、更新、PT故障隔離、於22:15改直接供電、會檢驗課安排更換PT及核算電費。|到達現場時間2023/01/25 21:15</t>
  </si>
  <si>
    <t>FDCC 曾主任</t>
  </si>
  <si>
    <t>2023/01/25 20:00:00</t>
  </si>
  <si>
    <t>彰化縣溪湖鎮河興段４１９地號</t>
  </si>
  <si>
    <t>埤興高幹67X#6低1  接戶線接頭不良壓接|到達現場時間2023/01/25 20:40</t>
  </si>
  <si>
    <t>G3100AA26</t>
  </si>
  <si>
    <t>0981397007</t>
  </si>
  <si>
    <t>現場線段在半空中，現場無電，僅手機</t>
  </si>
  <si>
    <t>大突里</t>
  </si>
  <si>
    <t>2023/01/25 15:00:00</t>
  </si>
  <si>
    <t>嘉寶56-2Y8X1</t>
  </si>
  <si>
    <t>支線不良接近高壓線，已剪除|到達現場時間2023/01/25 15:25</t>
  </si>
  <si>
    <t>C0812501068</t>
  </si>
  <si>
    <t>2023/01/25 18:58:00</t>
  </si>
  <si>
    <t>彰化縣福興鄉福三路四段１９９號１－２樓</t>
  </si>
  <si>
    <t>與用戶聯繫，用戶表示需待電氣業者檢修內線後再通知送電|到達現場時間2023/01/25 20:00</t>
  </si>
  <si>
    <t>G2620CA96</t>
  </si>
  <si>
    <t>0970174681</t>
  </si>
  <si>
    <t>0932657219</t>
  </si>
  <si>
    <t>高供戶一戶無電【阮先生聯絡電話(二)：0970174681】</t>
  </si>
  <si>
    <t>C0812501067</t>
  </si>
  <si>
    <t>2023/01/25 18:38:00</t>
  </si>
  <si>
    <t>彰化縣鹿港鎮南勢巷２０－６號１Ｆ</t>
  </si>
  <si>
    <t>經查電壓正常，110V實測116V。220V實測231V，已會同並告知|到達現場時間2023/01/25 18:55</t>
  </si>
  <si>
    <t>G3030CB98</t>
  </si>
  <si>
    <t>047713758</t>
  </si>
  <si>
    <t>0931896333</t>
  </si>
  <si>
    <t>稱量測電壓220V量到250V，表示電視有異聲，其他電器使用也有影響 【聯絡電話(二)：(04)7713758】</t>
  </si>
  <si>
    <t>2023/01/25 18:29:00</t>
  </si>
  <si>
    <t>彰化縣竹塘鄉竹五路１９６號</t>
  </si>
  <si>
    <t>【F1】火警未成災。|到達現場時間2023/01/25 18:47</t>
  </si>
  <si>
    <t>K2682GA23</t>
  </si>
  <si>
    <t>2023/01/25 08:11:00</t>
  </si>
  <si>
    <t>草港80y20</t>
  </si>
  <si>
    <t>中性線及路燈線因強風引起，導致吹下已重新弛調壓接包紮|到達現場時間2023/01/25 08:25</t>
  </si>
  <si>
    <t>C0812501066</t>
  </si>
  <si>
    <t>2023/01/25 18:10:00</t>
  </si>
  <si>
    <t>埤興高幹67X#4 轉交B班處理|到達現場時間2023/01/25 18:40</t>
  </si>
  <si>
    <t>2023/01/25 17:55:00</t>
  </si>
  <si>
    <t>彰化縣二林鎮外竹里竹圍段２２地號</t>
  </si>
  <si>
    <t>永安高幹20X#10 用戶保險絲斷，已請用戶找合格水電承裝業改善。|到達現場時間2023/01/25 18:20</t>
  </si>
  <si>
    <t>0972861756</t>
  </si>
  <si>
    <t>2023/01/25 16:00:00</t>
  </si>
  <si>
    <t>彰化縣彰化市莿桐#7x3y6</t>
  </si>
  <si>
    <t>陳世明、許紹哲</t>
  </si>
  <si>
    <t>莿桐#7x3y6竹子鄰近高壓線修剪15平方公尺(3*5)。|到達現場時間2023/01/25 16:20</t>
  </si>
  <si>
    <t>2023/01/25 16:49:00</t>
  </si>
  <si>
    <t>彰化縣大城鄉三塊厝段１４９之１地號</t>
  </si>
  <si>
    <t>芳苑鄉順元路(台17線)配電場 表後線斷已接妥|到達現場時間2023/01/25 17:31</t>
  </si>
  <si>
    <t>K0983DE48</t>
  </si>
  <si>
    <t>0928947408</t>
  </si>
  <si>
    <t>C0812501065</t>
  </si>
  <si>
    <t>2023/01/25 16:44:00</t>
  </si>
  <si>
    <t>彰化縣福興鄉麥厝街７６－２號</t>
  </si>
  <si>
    <t>經查非公司線路已會告知|到達現場時間2023/01/25 17:22</t>
  </si>
  <si>
    <t>G2215BD23</t>
  </si>
  <si>
    <t>0987497555</t>
  </si>
  <si>
    <t>0988011205</t>
  </si>
  <si>
    <t>門口電線掉來下，有危險【聯絡電話(二)：0987497555】</t>
  </si>
  <si>
    <t>C0812501064</t>
  </si>
  <si>
    <t>2023/01/25 16:15:00</t>
  </si>
  <si>
    <t>彰化縣二林鎮段９１之２號</t>
  </si>
  <si>
    <t>江西高幹15X7Y#6 C型接頭不良已重新壓接妥|到達現場時間2023/01/25 16:30</t>
  </si>
  <si>
    <t>K2884BE92</t>
  </si>
  <si>
    <t>0932966777</t>
  </si>
  <si>
    <t>電線斷在田內，現場無電，無法抽水，提供桿號:江西高幹157Y3 K2885BA06，僅手機</t>
  </si>
  <si>
    <t>C0812501063</t>
  </si>
  <si>
    <t>2023/01/25 16:03:00</t>
  </si>
  <si>
    <t>彰化縣大村鄉中山路二段２４０號太陽光電（參考電號）</t>
  </si>
  <si>
    <t>明聰、國建、培棠、華俊、奈哲、議賢</t>
  </si>
  <si>
    <t>華豐高幹25X#5密封型T.R(100KVA)不出壓吊換|到達現場時間2023/01/25 17:30</t>
  </si>
  <si>
    <t>0933570825</t>
  </si>
  <si>
    <t>2023/01/25 16:01:00</t>
  </si>
  <si>
    <t>彰化縣芳苑鄉芳崎段７００地號</t>
  </si>
  <si>
    <t>芳街高幹18Y#4 H型接頭不良已重新壓接妥|到達現場時間2023/01/25 16:20</t>
  </si>
  <si>
    <t>K1291HD35</t>
  </si>
  <si>
    <t>0972357091</t>
  </si>
  <si>
    <t>C0812501062</t>
  </si>
  <si>
    <t>彰化縣鹿港鎮公園一路５７號６樓</t>
  </si>
  <si>
    <t>經查配電室漏水，非公司設備已會同告知|到達現場時間2023/01/25 16:22</t>
  </si>
  <si>
    <t>G2622GD16</t>
  </si>
  <si>
    <t>047748846</t>
  </si>
  <si>
    <t>0918995892</t>
  </si>
  <si>
    <t>請前往時與用戶聯繫【聯絡電話(二)：(04)7748846】</t>
  </si>
  <si>
    <t>洛津里</t>
  </si>
  <si>
    <t>C0812501061</t>
  </si>
  <si>
    <t>2023/01/25 15:55:00</t>
  </si>
  <si>
    <t>接戶線重新弛調壓接包紮|到達現場時間2023/01/25 16:25</t>
  </si>
  <si>
    <t>接戶線接頭脫落,無電,養殖用,有寒流,需用電,盼速處理.僅留手機</t>
  </si>
  <si>
    <t>2023/01/25 15:38:00</t>
  </si>
  <si>
    <t>草漢高幹#31</t>
  </si>
  <si>
    <t>草漢高幹#31 塑膠帶卡在桿上，已清除。|到達現場時間2023/01/25 15:50</t>
  </si>
  <si>
    <t>2023/01/25 15:22:00</t>
  </si>
  <si>
    <t>浸水高幹#126(G2803FB25)</t>
  </si>
  <si>
    <t>X07 其他(架空故障指示器安裝)</t>
  </si>
  <si>
    <t>浸水高幹#126架空故障指示器安裝|到達現場時間2023/01/25 15:23</t>
  </si>
  <si>
    <t>2023/01/25 13:40:00</t>
  </si>
  <si>
    <t>大城高幹129X3</t>
  </si>
  <si>
    <t>大城高幹129X3 接戶橫木不良已重新更換妥|到達現場時間2023/01/25 14:05</t>
  </si>
  <si>
    <t>C0812501060</t>
  </si>
  <si>
    <t>2023/01/25 15:10:00</t>
  </si>
  <si>
    <t>彰化縣和美鎮和北段６７２地號</t>
  </si>
  <si>
    <t>經查為噴霧用電，無110v供電|到達現場時間2023/01/25 15:30</t>
  </si>
  <si>
    <t>G3536AC99</t>
  </si>
  <si>
    <t>0985868488</t>
  </si>
  <si>
    <t>0923675568</t>
  </si>
  <si>
    <t>水電稱外線未供電【聯絡電話(二)：0985868488】</t>
  </si>
  <si>
    <t>C0812501059</t>
  </si>
  <si>
    <t>2023/01/25 14:45:00</t>
  </si>
  <si>
    <t>彰化縣大城鄉上豐段４１６地號</t>
  </si>
  <si>
    <t>大城高幹#92-1 非本公司線路，該線路屬三大有線電視所有，已現場請用戶連絡該業者前往處理。|到達現場時間2023/01/25 14:55</t>
  </si>
  <si>
    <t>0910575314</t>
  </si>
  <si>
    <t>電線斷落在家門口，家中供電長，擔心危險，僅手機</t>
  </si>
  <si>
    <t>2023/01/25 14:22:00</t>
  </si>
  <si>
    <t>彰化縣大村鄉福興段１４８４－２地號</t>
  </si>
  <si>
    <t>X07 其他(FC被覆罩加裝)</t>
  </si>
  <si>
    <t>吳明聰、張國建、鐘培棠</t>
  </si>
  <si>
    <t>黃厝高幹#51-1高壓活電掩蔽FC被覆罩加裝|到達現場時間2023/01/25 14:25</t>
  </si>
  <si>
    <t>G4608AD91</t>
  </si>
  <si>
    <t>0978319252</t>
  </si>
  <si>
    <t>2023/01/24 16:40:00</t>
  </si>
  <si>
    <t>彰化縣大城鄉三林段４０４地號</t>
  </si>
  <si>
    <t>豐美高幹37Z9Y#3 低壓線斷已接妥|到達現場時間2023/01/24 17:00</t>
  </si>
  <si>
    <t>K1081CA68</t>
  </si>
  <si>
    <t>0910538780</t>
  </si>
  <si>
    <t>C0812501058</t>
  </si>
  <si>
    <t>2023/01/25 13:58:00</t>
  </si>
  <si>
    <t>彰化縣和美鎮和線路２９３號旁電桿</t>
  </si>
  <si>
    <t>和現13:高壓接頭包紮|到達現場時間2023/01/25 14:20</t>
  </si>
  <si>
    <t>0988262610</t>
  </si>
  <si>
    <t>用戶稱電桿上線路有異聲,有時會有爆響聲,發現電線有燒焦的痕跡,僅留手機</t>
  </si>
  <si>
    <t>2023/01/24 15:15:00</t>
  </si>
  <si>
    <t>彰化縣大城鄉新光段１７２７地號</t>
  </si>
  <si>
    <t>四股高分36Y14X#13 接戶點斷已重新壓接妥|到達現場時間2023/01/24 15:45</t>
  </si>
  <si>
    <t>K0875EE37</t>
  </si>
  <si>
    <t>2023/01/24 13:20:00</t>
  </si>
  <si>
    <t>彰化縣大城鄉上山村魚寮路１２２號１樓</t>
  </si>
  <si>
    <t>上山高幹#17 N相接頭不良己重新壓接妥|到達現場時間2023/01/24 13:45</t>
  </si>
  <si>
    <t>K1483CD09</t>
  </si>
  <si>
    <t>0935941645</t>
  </si>
  <si>
    <t>2023/01/24 12:05:00</t>
  </si>
  <si>
    <t>胡厝高幹68附近</t>
  </si>
  <si>
    <t>洪文鴻、張子元、葉柏宏</t>
  </si>
  <si>
    <t>胡厝高幹68 非本公司線路，現場為中華電信公司所有，已請用戶打電話到該公司後續處理。|到達現場時間2023/01/24 12:25</t>
  </si>
  <si>
    <t>0928964000</t>
  </si>
  <si>
    <t>2023/01/24 12:50:00</t>
  </si>
  <si>
    <t>文津高幹37X4X#10 變壓器(25KVA)一次側熔絲(6A )熔斷，已更換送電妥。|到達現場時間2023/01/24 13:30</t>
  </si>
  <si>
    <t>0930755700</t>
  </si>
  <si>
    <t>2023/01/25 11:30:00</t>
  </si>
  <si>
    <t>彰化縣大城鄉台西村和安巷５號１－２樓</t>
  </si>
  <si>
    <t>台西高幹78Y#2 現場橫木不良脫落，用戶62-2045-05 為終契戶，接戶線已先行拆除。|到達現場時間2023/01/25 11:50</t>
  </si>
  <si>
    <t>K0775DB98</t>
  </si>
  <si>
    <t>0933472463</t>
  </si>
  <si>
    <t>C0812501057</t>
  </si>
  <si>
    <t>2023/01/25 12:06:00</t>
  </si>
  <si>
    <t>彰化縣竹塘鄉永基段５００地號</t>
  </si>
  <si>
    <t>張子元、葉柏宏、蔡孟賢</t>
  </si>
  <si>
    <t>三好高分14Y#4 熔絲鏈開關及變壓器不良更換|到達現場時間2023/01/25 13:35</t>
  </si>
  <si>
    <t>K2477GD21</t>
  </si>
  <si>
    <t>0921221190</t>
  </si>
  <si>
    <t>用戶稱早上無電,送電約10分鐘,又沒電,僅留手機</t>
  </si>
  <si>
    <t>C0812501056</t>
  </si>
  <si>
    <t>2023/01/25 11:45:00</t>
  </si>
  <si>
    <t>彰化縣二林鎮儒林路二段７８巷口交通號誌</t>
  </si>
  <si>
    <t>二林鎮儒林路二段88號博仁建設 接戶線斷已接妥|到達現場時間2023/01/25 11:55</t>
  </si>
  <si>
    <t>K1886HC97</t>
  </si>
  <si>
    <t>0912398488</t>
  </si>
  <si>
    <t>維修人員:鄭先生</t>
  </si>
  <si>
    <t>0933335289</t>
  </si>
  <si>
    <t>用戶稱交通號誌不亮,現場查看,有一條電線斷掉,未掉落【聯絡電話(二)：0912398488】</t>
  </si>
  <si>
    <t>C0812501055</t>
  </si>
  <si>
    <t>2023/01/25 11:43:00</t>
  </si>
  <si>
    <t>彰化縣埔鹽鄉新水段１０４９地號</t>
  </si>
  <si>
    <t>石埤高幹21Y#18低3   接戶線接頭不良壓接處理|到達現場時間2023/01/25 15:25</t>
  </si>
  <si>
    <t>G2607GE18</t>
  </si>
  <si>
    <t>0910590007</t>
  </si>
  <si>
    <t>2023/01/25 11:32:00</t>
  </si>
  <si>
    <t>彰化縣埔心鄉武興路與武英北路</t>
  </si>
  <si>
    <t>油柳高分61Y19X#8低3 火勢已撲滅公司設備無損人員已撤離|到達現場時間2023/01/25 11:35</t>
  </si>
  <si>
    <t>G3902AA70</t>
  </si>
  <si>
    <t>許警員</t>
  </si>
  <si>
    <t>C0812501054</t>
  </si>
  <si>
    <t>2023/01/25 11:18:00</t>
  </si>
  <si>
    <t>彰化縣田尾鄉海豐崙段５４２號</t>
  </si>
  <si>
    <t>仁美高幹51X#15低2右低2~左低1  1.低壓線失竊已會同用戶確認報警備案，後續設計請包商復舊 2.二重5~80春節防竊巡視|到達現場時間2023/01/25 14:00</t>
  </si>
  <si>
    <t>K3491AB18</t>
  </si>
  <si>
    <t>0937777669</t>
  </si>
  <si>
    <t>048830252</t>
  </si>
  <si>
    <t>用戶稱二天前電線遭竊【聯絡電話(二)：0937777669】</t>
  </si>
  <si>
    <t>C0812501053</t>
  </si>
  <si>
    <t>2023/01/25 10:53:00</t>
  </si>
  <si>
    <t>彰化縣芳苑鄉上林路１號之６</t>
  </si>
  <si>
    <t>路上高幹44Y#4 接戶線斷已接妥|到達現場時間2023/01/25 11:10</t>
  </si>
  <si>
    <t>疑似電桿上有電線斷掉,僅留手機</t>
  </si>
  <si>
    <t>C0812501052</t>
  </si>
  <si>
    <t>2023/01/25 10:43:00</t>
  </si>
  <si>
    <t>彰化縣芳苑鄉漢寶園段３－２９地號</t>
  </si>
  <si>
    <t>方漢117:接戶ˋ線弛調壓接|到達現場時間2023/01/25 11:20</t>
  </si>
  <si>
    <t>G1811FA36</t>
  </si>
  <si>
    <t>0921132136</t>
  </si>
  <si>
    <t>外線斷掉,無電,僅留手機</t>
  </si>
  <si>
    <t>C0812501051</t>
  </si>
  <si>
    <t>2023/01/25 10:35:00</t>
  </si>
  <si>
    <t>彰化縣二林鎮二林段２－２０地號</t>
  </si>
  <si>
    <t>北平高幹45Y#22變壓器(25KVA)一次側熔絲(6A )熔斷，已更換送電妥。|到達現場時間2023/01/25 10:55</t>
  </si>
  <si>
    <t>K1992ED34</t>
  </si>
  <si>
    <t>0988678568</t>
  </si>
  <si>
    <t>048957889</t>
  </si>
  <si>
    <t>用戶稱現場為農地急需灌溉【聯絡電話(二)：0988678568】</t>
  </si>
  <si>
    <t>C0812501050</t>
  </si>
  <si>
    <t>2023/01/25 10:32:00</t>
  </si>
  <si>
    <t>彰化縣竹塘鄉東陽路一段安平巷２號之１</t>
  </si>
  <si>
    <t>K2477CC67</t>
  </si>
  <si>
    <t>0919334877</t>
  </si>
  <si>
    <t>048973318</t>
  </si>
  <si>
    <t>參考電號，已請用戶扳動總開關後仍無電，電桿圖號座標：k2477gd21，請查修，謝謝。【聯絡電話(二)：0919334877】|手動併案</t>
  </si>
  <si>
    <t>2023/01/25 10:25:00</t>
  </si>
  <si>
    <t>彰化縣芳苑鄉新上路１９５巷８８弄１１０號１樓</t>
  </si>
  <si>
    <t>新街高幹7-1X5Y#6-1 公司設備無損壞，目前先由表後開關切開隔離電源，已告知用戶找合格水電承裝業檢查後再自行投入開關。光電部份目前先由變壓器切開隔離電源，待光電業者檢查後來電通知再配合前往投入開關61-2489-26，61-2489-39|到達現場時間2023/01/25 10:37</t>
  </si>
  <si>
    <t>0961399577</t>
  </si>
  <si>
    <t>2023/01/25 10:13:00</t>
  </si>
  <si>
    <t>彰化縣福興鄉福新段１０２８－００００地號</t>
  </si>
  <si>
    <t>灌嶼39y5:低壓倒線嶼接戶線觸壓接補強包紮|到達現場時間2023/01/25 10:40</t>
  </si>
  <si>
    <t>G2519ED49</t>
  </si>
  <si>
    <t>C0812501049</t>
  </si>
  <si>
    <t>2023/01/25 10:00:00</t>
  </si>
  <si>
    <t>彰化縣芳苑鄉新生村新復路一段３３２巷２４弄９２號１－２樓</t>
  </si>
  <si>
    <t>G2207BA66</t>
  </si>
  <si>
    <t>0909989911</t>
  </si>
  <si>
    <t>用戶表示電桿上保險絲脫落，僅手機</t>
  </si>
  <si>
    <t>C0812501048</t>
  </si>
  <si>
    <t>2023/01/25 09:58:00</t>
  </si>
  <si>
    <t>彰化縣大城鄉頂庄村東厝路３０號</t>
  </si>
  <si>
    <t>台西高幹33X#20 接戶橫木不良，已重新固定妥|到達現場時間2023/01/25 10:30</t>
  </si>
  <si>
    <t>K0876AD17</t>
  </si>
  <si>
    <t>0905277369</t>
  </si>
  <si>
    <t>048942229</t>
  </si>
  <si>
    <t>用戶稱接戶橫木腐蝕斷掉,接戶線垂下【聯絡電話(二)：0905277369】</t>
  </si>
  <si>
    <t>2023/01/25 09:55:00</t>
  </si>
  <si>
    <t>彰化縣大城鄉三林段６２７號</t>
  </si>
  <si>
    <t>東港高幹30Y12X7X#8 接戶線斷已接妥|到達現場時間2023/01/25 10:25</t>
  </si>
  <si>
    <t>K1079EE83</t>
  </si>
  <si>
    <t>0928947630</t>
  </si>
  <si>
    <t>2023/01/25 08:00:00</t>
  </si>
  <si>
    <t>彰化縣彰化市維新#4、維新#19及銀山70X2等</t>
  </si>
  <si>
    <t>星土、偉文、紹哲、辰緯、世明、奇翰</t>
  </si>
  <si>
    <t>裝設維新#4、維新#19架空故障指示器 。銀山高幹70X2竹子碰觸高壓線修剪,4*5平方米|到達現場時間2023/01/25 08:30</t>
  </si>
  <si>
    <t>C0812501047</t>
  </si>
  <si>
    <t>2023/01/25 09:45:00</t>
  </si>
  <si>
    <t>彰化縣伸港鄉新港段６１７地號</t>
  </si>
  <si>
    <t>全興41x6x26:用戶錶前開關跳脫重新投入後正常|到達現場時間2023/01/25 09:55</t>
  </si>
  <si>
    <t>G3350AA43</t>
  </si>
  <si>
    <t>0934262427</t>
  </si>
  <si>
    <t>047985627</t>
  </si>
  <si>
    <t>現場為魚塭【聯絡電話(二)：0934262427】</t>
  </si>
  <si>
    <t>C0812501046</t>
  </si>
  <si>
    <t>2023/01/25 09:39:00</t>
  </si>
  <si>
    <t>彰化縣竹塘鄉永基段５１４地號</t>
  </si>
  <si>
    <t>三好高分14Y#4變壓器(25 KVA)一次側熔絲(6A )熔斷，已更換送電妥。|到達現場時間2023/01/25 10:20</t>
  </si>
  <si>
    <t>0955882785</t>
  </si>
  <si>
    <t>0919566289</t>
  </si>
  <si>
    <t>【聯絡電話(二)：0955882785廖先生】</t>
  </si>
  <si>
    <t>C0812501045</t>
  </si>
  <si>
    <t>2023/01/25 09:30:00</t>
  </si>
  <si>
    <t>彰化縣芳苑鄉芳漢路王功段２４２號</t>
  </si>
  <si>
    <t>王功高幹#108-1 接戶點斷已重新壓接妥|到達現場時間2023/01/25 09:45</t>
  </si>
  <si>
    <t>G1401ED65</t>
  </si>
  <si>
    <t>0963328232</t>
  </si>
  <si>
    <t>用戶稱外線斷掉,無電,僅留手機</t>
  </si>
  <si>
    <t>2023/01/24 11:22:00</t>
  </si>
  <si>
    <t>彰化縣大城鄉平坦路９－１號１Ｆ</t>
  </si>
  <si>
    <t>西港高幹53Y#10 接頭不良已重新壓接妥|到達現場時間2023/01/24 11:45</t>
  </si>
  <si>
    <t>2023/01/24 10:25:00</t>
  </si>
  <si>
    <t>彰化縣竹塘鄉長安段１７地號</t>
  </si>
  <si>
    <t>永安高幹135X#13 接戶線斷已接妥|到達現場時間2023/01/24 10:45</t>
  </si>
  <si>
    <t>0939006997</t>
  </si>
  <si>
    <t>C0812501044</t>
  </si>
  <si>
    <t>2023/01/25 09:09:00</t>
  </si>
  <si>
    <t>彰化縣芳苑鄉草湖段５－４４７５地號</t>
  </si>
  <si>
    <t>新樂高幹27X#5 高壓線弛度不良調整|到達現場時間2023/01/25 09:50</t>
  </si>
  <si>
    <t>G2206AE20</t>
  </si>
  <si>
    <t>0937256672</t>
  </si>
  <si>
    <t>用戶稱每次風大,旁邊的電桿上集電弓就會跳掉,自昨天下午就沒電了,反應是否可徹底處理,僅留手機</t>
  </si>
  <si>
    <t>2023/01/25 08:55:00</t>
  </si>
  <si>
    <t>彰化縣芳苑鄉芳興段５７７地號</t>
  </si>
  <si>
    <t>路平高幹53X#9 接戶線斷已接妥|到達現場時間2023/01/25 09:20</t>
  </si>
  <si>
    <t>K1489DE01</t>
  </si>
  <si>
    <t>0919011580</t>
  </si>
  <si>
    <t>2023/01/24 11:00:00</t>
  </si>
  <si>
    <t>彰化縣大城鄉臺山段１１１６地號</t>
  </si>
  <si>
    <t>鐵樹高分14X10Y#4 低壓線斷已接妥|到達現場時間2023/01/24 11:15</t>
  </si>
  <si>
    <t>K1175DA49</t>
  </si>
  <si>
    <t>0912961202</t>
  </si>
  <si>
    <t>2023/01/24 10:30:00</t>
  </si>
  <si>
    <t>彰化縣大城鄉美豐段６４１－６４３地號</t>
  </si>
  <si>
    <t>菇寮高幹36X#6 變壓器(25KVA)一次側熔絲(6A )熔斷，已更換送電妥。|到達現場時間2023/01/24 10:55</t>
  </si>
  <si>
    <t>K1086BB81</t>
  </si>
  <si>
    <t>0911107636</t>
  </si>
  <si>
    <t>盧先生</t>
  </si>
  <si>
    <t>2023/01/25 08:19:00</t>
  </si>
  <si>
    <t>芳漢高幹#21 低壓線斷已接妥|到達現場時間2023/01/25 08:45</t>
  </si>
  <si>
    <t>2023/01/24 08:10:00</t>
  </si>
  <si>
    <t>崙腳高幹27</t>
  </si>
  <si>
    <t>崙腳高幹27 非本公司線路，已現場告知員警。|到達現場時間2023/01/24 08:35</t>
  </si>
  <si>
    <t>草湖派出所</t>
  </si>
  <si>
    <t>C0812501043</t>
  </si>
  <si>
    <t>2023/01/25 07:54:00</t>
  </si>
  <si>
    <t>彰化縣芳苑鄉草湖段０００５－４７９６地號</t>
  </si>
  <si>
    <t>五區48:接戶線接頭壓接補強|到達現場時間2023/01/25 08:36</t>
  </si>
  <si>
    <t>G1808HC37</t>
  </si>
  <si>
    <t>0928920873</t>
  </si>
  <si>
    <t>0975302932</t>
  </si>
  <si>
    <t>已請用戶扳動總開關後仍無電，已第二天沒電，鄰居有電，現場灌溉農作物用，懇請協處謝謝【聯絡電話(二)：0928920873】</t>
  </si>
  <si>
    <t>C0812501042</t>
  </si>
  <si>
    <t>2023/01/25 07:43:00</t>
  </si>
  <si>
    <t>彰化縣二林鎮復興段９１４地號</t>
  </si>
  <si>
    <t>廣西高幹29X9X#1 低壓線斷已接妥|到達現場時間2023/01/25 08:15</t>
  </si>
  <si>
    <t>K1680EB00</t>
  </si>
  <si>
    <t>048964355</t>
  </si>
  <si>
    <t>0917266196</t>
  </si>
  <si>
    <t>稱現場電線斷落，懇請單位協助查修，謝謝您。【聯絡電話(二)：(04)8964355】</t>
  </si>
  <si>
    <t>2023/01/25 07:00:00</t>
  </si>
  <si>
    <t>永樂96X8 永樂87X2</t>
  </si>
  <si>
    <t>接頭點檢|到達現場時間2023/01/25 07:00</t>
  </si>
  <si>
    <t>2023/01/25 06:53:00</t>
  </si>
  <si>
    <t>草港80Y32X15</t>
  </si>
  <si>
    <t>導線弛調及壓接|到達現場時間2023/01/25 07:01</t>
  </si>
  <si>
    <t>2023/01/25 06:44:00</t>
  </si>
  <si>
    <t>K1390FB12 頂部高幹42X9Y#4低3</t>
  </si>
  <si>
    <t>頂部高幹42X9Y#4低3，低壓線架嚴重銹蝕不良更換2組及支線游休不良拆除。|到達現場時間2023/01/25 06:50</t>
  </si>
  <si>
    <t>2023/01/25 01:00:00</t>
  </si>
  <si>
    <t>春節期間線路加強防竊巡視，桿號：南環高幹1~32號，線路巡視正常。|到達現場時間2023/01/25 01:20</t>
  </si>
  <si>
    <t>2023/01/24 22:42:00</t>
  </si>
  <si>
    <t>和厝高幹21Y5X3X#3</t>
  </si>
  <si>
    <t>路燈線路接頭點檢及壓接|到達現場時間2023/01/24 23:00</t>
  </si>
  <si>
    <t>2023/01/24 22:40:00</t>
  </si>
  <si>
    <t>寶部＃1~#36 寶聖#1~#17 新中#1~#41 竹社#1~#17</t>
  </si>
  <si>
    <t>寶部＃1~#36 寶聖#1~#17 新中#1~#41 竹社#1~#17 春節防竊線路巡查。|到達現場時間2023/01/24 22:55</t>
  </si>
  <si>
    <t>2023/01/24 22:33:00</t>
  </si>
  <si>
    <t>中正＃16X1~#X10 大裕＃1~#8 市場＃3~#5  國聲＃7~#12</t>
  </si>
  <si>
    <t>中正＃16X1~#X10 大裕＃1~#8 市場＃3~#5  國聲＃7~#12春節防竊線路巡查。|到達現場時間2023/01/24 22:50</t>
  </si>
  <si>
    <t>2023/01/25 00:20:00</t>
  </si>
  <si>
    <t>廖錦祥、李冠民</t>
  </si>
  <si>
    <t>夜間線路加強防竊巡視及夜間觀測，桿號：新街高幹1~64號，線路巡視正常，新街#12低1低壓線脫落重新綁紮固定，但需要礙子清洗。|到達現場時間2023/01/25 00:33</t>
  </si>
  <si>
    <t>2023/01/24 22:26:00</t>
  </si>
  <si>
    <t>渡船＃1~#22 建東＃1~#10 寶部(一)#17~#34  寶部(二)#1~#49</t>
  </si>
  <si>
    <t>渡船＃1~#22 建東＃1~#10 寶部(一)#17~#34 寶部(二)#1~#49春節防竊線路巡查。|到達現場時間2023/01/24 22:50</t>
  </si>
  <si>
    <t>2023/01/24 20:20:00</t>
  </si>
  <si>
    <t>呂漢堂、林楷諺、廖錦祥、李冠民</t>
  </si>
  <si>
    <t>大城D/S 9L23 饋線線路巡視正常。|到達現場時間2023/01/24 20:30</t>
  </si>
  <si>
    <t>2023/01/25 02:05:00</t>
  </si>
  <si>
    <t>彰化縣溪湖鎮彰水路</t>
  </si>
  <si>
    <t>埤興1~59  夜間防竊導線巡查|到達現場時間2023/01/25 02:05</t>
  </si>
  <si>
    <t>2023/01/24 21:00:00</t>
  </si>
  <si>
    <t>K2277DA00 永安高幹135Z#10</t>
  </si>
  <si>
    <t>永安高幹135Z#10，低壓紮線脫落，重新綁紮固定。|到達現場時間2023/01/24 21:25</t>
  </si>
  <si>
    <t>2023/01/24 20:26:00</t>
  </si>
  <si>
    <t>彰化縣大村鄉美港村美港橫巷１０號之３２</t>
  </si>
  <si>
    <t>黃耀田、楊英智、劉瑞源、</t>
  </si>
  <si>
    <t>美港高幹#33  中性線脫落綁紮固定|到達現場時間2023/01/24 20:42</t>
  </si>
  <si>
    <t>G4407AC85</t>
  </si>
  <si>
    <t>2023/01/24 20:21:00</t>
  </si>
  <si>
    <t>彰化縣埔心鄉null新興小段１３７地號</t>
  </si>
  <si>
    <t>陳宏誠、溫佑誠、譚劭丞、林宜明、</t>
  </si>
  <si>
    <t>油柳高分72Y#17低1右低1  低壓線脫落綁紮固定|到達現場時間2023/01/24 20:35</t>
  </si>
  <si>
    <t>G4000BB50</t>
  </si>
  <si>
    <t>C0812501041</t>
  </si>
  <si>
    <t>2023/01/24 20:51:00</t>
  </si>
  <si>
    <t>電號0810688605自備桿因強風致樹倒壓斷、接戶線斷電、另告知用戶請水電更新自備桿後再通知市巡課前往架設新接戶線。|到達現場時間2023/01/24 21:20</t>
  </si>
  <si>
    <t>047116629</t>
  </si>
  <si>
    <t>被樹壓斷【聯絡電話(二)：(04)7116629】</t>
  </si>
  <si>
    <t>C0812501040</t>
  </si>
  <si>
    <t>2023/01/24 20:41:00</t>
  </si>
  <si>
    <t>彰化縣秀水鄉馬興村新雅巷６６號平房</t>
  </si>
  <si>
    <t>強風致接戶線斷、接續處理妥。|到達現場時間2023/01/24 21:15</t>
  </si>
  <si>
    <t>G3425GE12</t>
  </si>
  <si>
    <t>0935884687</t>
  </si>
  <si>
    <t>施子煌</t>
  </si>
  <si>
    <t>047612209</t>
  </si>
  <si>
    <t>用戶通報此地點220V欠相無電，煩請協處  【聯絡電話(二)：0935884687】(04)7612209</t>
  </si>
  <si>
    <t>2023/01/24 20:17:00</t>
  </si>
  <si>
    <t>K1194HA98 芳苑高幹#186</t>
  </si>
  <si>
    <t>芳苑高幹#186，電桿底部裂化，現場安全處理及設計改善。DCIS：1230406|到達現場時間2023/01/24 20:30</t>
  </si>
  <si>
    <t>2023/01/24 19:57:00</t>
  </si>
  <si>
    <t>彰化縣彰化市茄苳路二段</t>
  </si>
  <si>
    <t>茄苳＃4路燈開關、變壓器、Fc點檢、因強風致接線環鬆脫、重置處理、送電後實測電流13A。|到達現場時間2023/01/24 20:30</t>
  </si>
  <si>
    <t>C0812501039</t>
  </si>
  <si>
    <t>2023/01/24 19:18:00</t>
  </si>
  <si>
    <t>彰化縣福興鄉福興村福建路３５２號１樓</t>
  </si>
  <si>
    <t>【N2】福建高幹#8,巡視路燈正常。|到達現場時間2023/01/24 19:30</t>
  </si>
  <si>
    <t>G2620GB08</t>
  </si>
  <si>
    <t>047769669</t>
  </si>
  <si>
    <t>僅留市話04-7769669</t>
  </si>
  <si>
    <t>W0806012507</t>
  </si>
  <si>
    <t>2023/01/24 19:13:00</t>
  </si>
  <si>
    <t>彰化縣福興鄉福建路５１６號</t>
  </si>
  <si>
    <t>G2621EA27</t>
  </si>
  <si>
    <t>許丹福先生</t>
  </si>
  <si>
    <t>0910990504</t>
  </si>
  <si>
    <t>P0812018876</t>
  </si>
  <si>
    <t>2023/01/24 19:06:00</t>
  </si>
  <si>
    <t>彰化縣福興鄉秀厝二街１５７巷３２號１樓</t>
  </si>
  <si>
    <t>G2517HD97</t>
  </si>
  <si>
    <t>0966527096</t>
  </si>
  <si>
    <t>漢倫</t>
  </si>
  <si>
    <t>W0806012506</t>
  </si>
  <si>
    <t>2023/01/24 19:04:00</t>
  </si>
  <si>
    <t>彰化縣福興鄉福南村振興路５號一樓</t>
  </si>
  <si>
    <t>G2519FB39</t>
  </si>
  <si>
    <t>0963915339</t>
  </si>
  <si>
    <t>W0806012505</t>
  </si>
  <si>
    <t>2023/01/24 19:01:00</t>
  </si>
  <si>
    <t>彰化縣福興鄉沿海路四段５５５巷１０號１Ｆ</t>
  </si>
  <si>
    <t>G2519EC73</t>
  </si>
  <si>
    <t>林竺美小姐</t>
  </si>
  <si>
    <t>0970165506</t>
  </si>
  <si>
    <t>斷斷續續在跳電|手動併案</t>
  </si>
  <si>
    <t>C0812501038</t>
  </si>
  <si>
    <t>彰化縣福興鄉福三路四段２７７號</t>
  </si>
  <si>
    <t>G2620DB39</t>
  </si>
  <si>
    <t>047781278</t>
  </si>
  <si>
    <t>黃先生(住戶)通報此地點多戶無電，煩請協處【聯絡電話(二)：(04)7781278】僅市話</t>
  </si>
  <si>
    <t>W0806012504</t>
  </si>
  <si>
    <t>2023/01/24 19:00:00</t>
  </si>
  <si>
    <t>彰化縣福興鄉秀安二街１７７巷１７號１樓</t>
  </si>
  <si>
    <t>G2617DD16</t>
  </si>
  <si>
    <t>梁景富先生</t>
  </si>
  <si>
    <t>0955549830</t>
  </si>
  <si>
    <t>A0812003502</t>
  </si>
  <si>
    <t>2023/01/24 18:58:00</t>
  </si>
  <si>
    <t>彰化縣福興鄉秀安二街３０２號</t>
  </si>
  <si>
    <t>G2518HA63</t>
  </si>
  <si>
    <t>047770097</t>
  </si>
  <si>
    <t>A0812003501</t>
  </si>
  <si>
    <t>彰化縣福興鄉福三路四段１９０號</t>
  </si>
  <si>
    <t>G2620DC57</t>
  </si>
  <si>
    <t>A0812003500</t>
  </si>
  <si>
    <t>彰化縣福興鄉振興巷１１號</t>
  </si>
  <si>
    <t>G2519DA6000</t>
  </si>
  <si>
    <t>A0812003499</t>
  </si>
  <si>
    <t>同案件:11201001983。|到達現場時間2023/01/24 19:00</t>
  </si>
  <si>
    <t>0955123661</t>
  </si>
  <si>
    <t>2023/01/24 18:42:00</t>
  </si>
  <si>
    <t>彰化縣埔心鄉太平路７５巷５６弄１３號１樓</t>
  </si>
  <si>
    <t>武聖高幹6X5Y#1 用戶內線燒損，公司配電設備無損害且供電正常|到達現場時間2023/01/24 18:50</t>
  </si>
  <si>
    <t>K4296DE39</t>
  </si>
  <si>
    <t>C0812501037</t>
  </si>
  <si>
    <t>2023/01/24 18:34:00</t>
  </si>
  <si>
    <t>彰化縣福興鄉秀厝村秀安二街４５１號旁</t>
  </si>
  <si>
    <t>管嶼62X7~8,低壓線弛調及壓接|到達現場時間2023/01/24 19:25</t>
  </si>
  <si>
    <t>047706173</t>
  </si>
  <si>
    <t>參考電號，用戶稱秀安二街４５１號旁電桿變壓器有火花，無電，請協助謝謝【聯絡電話(二)：(04)7700568】</t>
  </si>
  <si>
    <t>C0812501036</t>
  </si>
  <si>
    <t>彰化縣埤頭鄉大湖村東環路一段４１５號１，２樓</t>
  </si>
  <si>
    <t>埤竹高幹51-1X#15 路燈控制線斷已重新壓接妥|到達現場時間2023/01/24 19:00</t>
  </si>
  <si>
    <t>K2982GC43</t>
  </si>
  <si>
    <t>0932546026</t>
  </si>
  <si>
    <t>048911341</t>
  </si>
  <si>
    <t>參考電號，東環路一段至中央路路燈不亮，【聯絡電話(二)：0932546026】</t>
  </si>
  <si>
    <t>大湖村</t>
  </si>
  <si>
    <t>C0812501035</t>
  </si>
  <si>
    <t>2023/01/24 18:31:00</t>
  </si>
  <si>
    <t>彰化縣福興鄉福建路４６０巷１５號１樓</t>
  </si>
  <si>
    <t>【N1】經查現場供電正常(用戶詢問瞬跳情形)。|到達現場時間2023/01/24 18:33</t>
  </si>
  <si>
    <t>G2620ED89</t>
  </si>
  <si>
    <t>0919812359</t>
  </si>
  <si>
    <t>047756769</t>
  </si>
  <si>
    <t>用戶稱18:00-18:15中間跳電3次，請協助謝謝【聯絡電話(二)：0919812359】</t>
  </si>
  <si>
    <t>C0812501034</t>
  </si>
  <si>
    <t>2023/01/24 18:30:00</t>
  </si>
  <si>
    <t>彰化縣福興鄉福興村沿海路五段２１巷１８弄７號１樓</t>
  </si>
  <si>
    <t>G2620AC68</t>
  </si>
  <si>
    <t>047770699</t>
  </si>
  <si>
    <t>手機0933434497.電話04-7770699</t>
  </si>
  <si>
    <t>C0812501033</t>
  </si>
  <si>
    <t>彰化縣福興鄉沿海路四段２５１號１Ｆ</t>
  </si>
  <si>
    <t>0979651170</t>
  </si>
  <si>
    <t>0981772280</t>
  </si>
  <si>
    <t>爆響三次【聯絡電話(二)：0979651170】</t>
  </si>
  <si>
    <t>管嶼62-1,桿上雜物清除，因強風外物碰觸。|到達現場時間2023/01/24 18:22</t>
  </si>
  <si>
    <t>C0812501032</t>
  </si>
  <si>
    <t>2023/01/24 18:12:00</t>
  </si>
  <si>
    <t>彰化縣福興鄉秀安二街１１２巷７７及７７號共２棟</t>
  </si>
  <si>
    <t>【N1】 好管高幹23Y8Y3X#1,經查現場供電正常(用戶詢問狀況)。|到達現場時間2023/01/24 18:14</t>
  </si>
  <si>
    <t>G2618FC40</t>
  </si>
  <si>
    <t>0910793339</t>
  </si>
  <si>
    <t>賴先生(主任)</t>
  </si>
  <si>
    <t>047783999</t>
  </si>
  <si>
    <t>賴先生(主任)通報此地點整棟無電，煩請協助【聯絡電話(二)：0910793339】04-7783999楊小姐</t>
  </si>
  <si>
    <t>C0812501031</t>
  </si>
  <si>
    <t>2023/01/24 18:03:00</t>
  </si>
  <si>
    <t>彰化縣和美鎮北明路跟和港路口</t>
  </si>
  <si>
    <t>同案件:11201001980。|到達現場時間2023/01/24 18:10</t>
  </si>
  <si>
    <t>G3438GE77</t>
  </si>
  <si>
    <t>0975631527</t>
  </si>
  <si>
    <t>參考電號.派處所通報在北明路跟和港路口電線被風吹斷.手機0975631527電話04-7555584</t>
  </si>
  <si>
    <t>C0812501030</t>
  </si>
  <si>
    <t>2023/01/24 17:40:00</t>
  </si>
  <si>
    <t>彰化縣和美鎮北明路與河港路口（加油站附近）</t>
  </si>
  <si>
    <t>伸港高幹11Y#1-1,經派員會同用戶現場勘查，被勾到垂落非本公司線路(第四台纜線)，並已明確告知用戶。|到達現場時間2023/01/24 18:10</t>
  </si>
  <si>
    <t>G3439CB42</t>
  </si>
  <si>
    <t>0928958370</t>
  </si>
  <si>
    <t>陳小姐(經過民眾)</t>
  </si>
  <si>
    <t>參考電號，陳小姐(經過民眾)通報此點電線斷落路中間，不知是否停電，煩請協處。【聯絡電話(二)：0928958370】</t>
  </si>
  <si>
    <t>C0812501029</t>
  </si>
  <si>
    <t>2023/01/24 17:38:00</t>
  </si>
  <si>
    <t>彰化縣大城鄉東港村福建路６巷２號</t>
  </si>
  <si>
    <t>東港高幹80X#1 接戶線斷已接妥|到達現場時間2023/01/24 18:10</t>
  </si>
  <si>
    <t>K0880FC21</t>
  </si>
  <si>
    <t>0925622028</t>
  </si>
  <si>
    <t>0987449999</t>
  </si>
  <si>
    <t>【聯絡電話(二)：0925622028】目前無電</t>
  </si>
  <si>
    <t>2023/01/24 16:52:00</t>
  </si>
  <si>
    <t>伸東高幹50-1X#3</t>
  </si>
  <si>
    <t>現場是路燈桿被車撞,非公司電桿.|到達現場時間2023/01/24 17:00</t>
  </si>
  <si>
    <t>C0812501028</t>
  </si>
  <si>
    <t>2023/01/24 17:14:00</t>
  </si>
  <si>
    <t>彰化縣芳苑鄉草湖段５－５５３５地號</t>
  </si>
  <si>
    <t>南原高幹43X#11 接戶線斷已接妥|到達現場時間2023/01/24 17:35</t>
  </si>
  <si>
    <t>0907278522</t>
  </si>
  <si>
    <t>楊小姐(住戶)</t>
  </si>
  <si>
    <t>0932457116</t>
  </si>
  <si>
    <t>楊小姐(住戶)通報此地點一戶無電，已重啟總開關，煩請協處【聯絡電話(二)：0907278522】0932457116</t>
  </si>
  <si>
    <t>W0806012503</t>
  </si>
  <si>
    <t>2023/01/24 17:06:00</t>
  </si>
  <si>
    <t>彰化縣竹塘鄉東陽路一段安平巷６０號</t>
  </si>
  <si>
    <t>K2477BC36</t>
  </si>
  <si>
    <t>劉明煒先生</t>
  </si>
  <si>
    <t>0929359125</t>
  </si>
  <si>
    <t>2023-01-24 17:11:23 【聯絡電話(二)：0953271016】</t>
  </si>
  <si>
    <t>C0812501027</t>
  </si>
  <si>
    <t>C0812501026</t>
  </si>
  <si>
    <t>2023/01/24 17:03:00</t>
  </si>
  <si>
    <t>彰化縣彰化市山中街８１巷５３弄７號</t>
  </si>
  <si>
    <t>用戶自備開關跳脫，投入後正常。|到達現場時間2023/01/24 17:26</t>
  </si>
  <si>
    <t>G4429EC51</t>
  </si>
  <si>
    <t>0923025980</t>
  </si>
  <si>
    <t>047323063</t>
  </si>
  <si>
    <t>用戶稱五分鐘前停電，停電當下有聽到啪一聲，不確定是否為變壓器爆炸聲，已請用戶扳動總開關後仍無電，【聯絡電話(二)：0923025980】</t>
  </si>
  <si>
    <t>福山里</t>
  </si>
  <si>
    <t>C0812501025</t>
  </si>
  <si>
    <t>2023/01/24 17:01:00</t>
  </si>
  <si>
    <t>彰化縣線西鄉中車路１６號１樓</t>
  </si>
  <si>
    <t>下崁高幹10-1X#1,熔絲鏈筒接觸不良更換。|到達現場時間2023/01/24 17:20</t>
  </si>
  <si>
    <t>G3135FE45</t>
  </si>
  <si>
    <t>0915051529</t>
  </si>
  <si>
    <t>0982830293</t>
  </si>
  <si>
    <t>用戶稱桿上變壓器有火花，不清楚有無電【聯絡電話(二)：0915051529】</t>
  </si>
  <si>
    <t>2023/01/24 16:30:00</t>
  </si>
  <si>
    <t>高壓防護線管脫落重置。|到達現場時間2023/01/24 16:55</t>
  </si>
  <si>
    <t>C0812501024</t>
  </si>
  <si>
    <t>2023/01/24 16:48:00</t>
  </si>
  <si>
    <t>彰化縣竹塘鄉土庫村東陽路一段安平巷６０號</t>
  </si>
  <si>
    <t>土庫高幹53X6Y#3 高壓跳線斷已重新壓接妥|到達現場時間2023/01/24 17:25</t>
  </si>
  <si>
    <t>K2477DB09</t>
  </si>
  <si>
    <t>048973527</t>
  </si>
  <si>
    <t>0932045511</t>
  </si>
  <si>
    <t>(參考電號)稱東陽路一段安平巷60、74號無電【聯絡電話(二)：(04)8973527】</t>
  </si>
  <si>
    <t>C0812501023</t>
  </si>
  <si>
    <t>2023/01/24 16:47:00</t>
  </si>
  <si>
    <t>彰化縣芳苑鄉芳漢路王功段９７８巷４００弄４１號１樓</t>
  </si>
  <si>
    <t>王功高幹52Y11Y#3 接戶線斷已接妥|到達現場時間2023/01/24 17:05</t>
  </si>
  <si>
    <t>G1703AA01</t>
  </si>
  <si>
    <t>0988353753</t>
  </si>
  <si>
    <t>畜牧場，長久未啟用發電機，現在發電機還沒啟用成功，僅手機</t>
  </si>
  <si>
    <t>2023/01/24 15:25:00</t>
  </si>
  <si>
    <t>埤興高幹60~94</t>
  </si>
  <si>
    <t>埤興高幹60~94 春節線路防竊巡視|到達現場時間2023/01/24 15:30</t>
  </si>
  <si>
    <t>2023/01/24 16:25:00</t>
  </si>
  <si>
    <t>彰化縣溪湖鎮二溪路田中巷３６－１２號２樓</t>
  </si>
  <si>
    <t>埤興高幹#60  Tr熔絲鏈開關不良更換|到達現場時間2023/01/24 16:30</t>
  </si>
  <si>
    <t>K3199BC24</t>
  </si>
  <si>
    <t>C0812501022</t>
  </si>
  <si>
    <t>2023/01/24 16:09:00</t>
  </si>
  <si>
    <t>彰化縣芳苑鄉寮東路１－３０號</t>
  </si>
  <si>
    <t>後寮高幹27Y4Y#2 接戶線斷已接妥|到達現場時間2023/01/24 16:35</t>
  </si>
  <si>
    <t>K1592FC23</t>
  </si>
  <si>
    <t>0921766272</t>
  </si>
  <si>
    <t>洪先生(兒子)</t>
  </si>
  <si>
    <t>洪先生(兒子)通報此地點一戶無電，已重啟總開關，煩請協處【聯絡電話(二)：0921766272】</t>
  </si>
  <si>
    <t>C0812501021</t>
  </si>
  <si>
    <t>2023/01/24 16:08:00</t>
  </si>
  <si>
    <t>彰化縣伸港鄉全興村（路）５１－８號１樓（備註桿號）</t>
  </si>
  <si>
    <t>全興高幹17X15Y#3,高壓線移位,高壓線重新綁紮。|到達現場時間2023/01/24 16:35</t>
  </si>
  <si>
    <t>G3349CB04</t>
  </si>
  <si>
    <t>用戶稱電桿上有一條連接保險絲的線路斷落，現場欠相，桿號：全興高幹17X15Y1，座標：G3349BA74【聯絡電話(二)：(04)7988806】</t>
  </si>
  <si>
    <t>2023/01/24 16:00:00</t>
  </si>
  <si>
    <t>大興38-80、大崙1-53</t>
  </si>
  <si>
    <t>線路加強巡視</t>
  </si>
  <si>
    <t>配電線路設備春節防竊加強巡視。|到達現場時間2023/01/24 16:30</t>
  </si>
  <si>
    <t>C0812501020</t>
  </si>
  <si>
    <t>2023/01/24 16:06:00</t>
  </si>
  <si>
    <t>彰化縣大城鄉永和村蔡厝巷８號</t>
  </si>
  <si>
    <t>東港高幹30Y8X#6 變壓器(25 KVA)一次側熔絲(6A )熔斷，已更換送電妥。|到達現場時間2023/01/24 16:30</t>
  </si>
  <si>
    <t>K1179CC45</t>
  </si>
  <si>
    <t>048942033</t>
  </si>
  <si>
    <t>孫小姐</t>
  </si>
  <si>
    <t>已請用戶扳動總開關後仍無電，懇請單位處理，謝謝。(僅一支電話)</t>
  </si>
  <si>
    <t>C0812501019</t>
  </si>
  <si>
    <t>2023/01/24 16:01:00</t>
  </si>
  <si>
    <t>彰化縣大城鄉中山路５５號</t>
  </si>
  <si>
    <t>K1275GE04</t>
  </si>
  <si>
    <t>048941918</t>
  </si>
  <si>
    <t>僅留市話</t>
  </si>
  <si>
    <t>C0812501018</t>
  </si>
  <si>
    <t>2023/01/24 15:57:00</t>
  </si>
  <si>
    <t>彰化縣彰化市彰馬路３９２巷９７號１Ｆ平房</t>
  </si>
  <si>
    <t>經現場勘查為第四台纜線，非公司電線，已向用戶說明。|到達現場時間2023/01/24 16:10</t>
  </si>
  <si>
    <t>G3625EB20</t>
  </si>
  <si>
    <t>0912631842</t>
  </si>
  <si>
    <t>用戶稱此地址前方的電桿有電線垂下的狀況，且電線已離地面不到30公尺，且有一端快斷裂，懇請單位處理，謝謝。(僅一支手機)</t>
  </si>
  <si>
    <t>磚瑤里</t>
  </si>
  <si>
    <t>C0812501017</t>
  </si>
  <si>
    <t>2023/01/24 15:53:00</t>
  </si>
  <si>
    <t>彰化縣埔心鄉明聖路一段１７９巷４２號１Ｆ</t>
  </si>
  <si>
    <t>永靖高幹4Y#6   低壓防護線管脫落固定綁紮|到達現場時間2023/01/24 16:00</t>
  </si>
  <si>
    <t>K4296DE00</t>
  </si>
  <si>
    <t>048231475</t>
  </si>
  <si>
    <t>0921182100</t>
  </si>
  <si>
    <t>【聯絡電話(二)：(04)8231475】參考電號，明聖路一段１７９巷防護套快掉落，請協助</t>
  </si>
  <si>
    <t>2023/01/24 14:47:00</t>
  </si>
  <si>
    <t>CO動作 瞬跳</t>
  </si>
  <si>
    <t>楊崇德、董柏新、洪文鴻</t>
  </si>
  <si>
    <t>大城高幹129X#10 弛度不良造成相間短路造成饋線瞬跳，已緊線改善妥|到達現場時間2023/01/24 15:50</t>
  </si>
  <si>
    <t>C0812501015</t>
  </si>
  <si>
    <t>2023/01/24 15:39:00</t>
  </si>
  <si>
    <t>彰化縣和美鎮彰草路二段１２６巷巷口</t>
  </si>
  <si>
    <t>鎮平高幹#102-1,經派員會同用戶現場勘查，被勾到垂落非本公司線路(第四台纜線)，並已明確告知用戶。|到達現場時間2023/01/24 15:48</t>
  </si>
  <si>
    <t>G3728AD33</t>
  </si>
  <si>
    <t>0980026099</t>
  </si>
  <si>
    <t>此為參考電號)用戶稱此電桿位置在１２６巷巷口，用戶稱疑似礙子掉落，導致電桿的電線有垂下的狀況，懇請單位處理，謝謝。(僅一支手機)</t>
  </si>
  <si>
    <t>C0812501014</t>
  </si>
  <si>
    <t>2023/01/24 15:38:00</t>
  </si>
  <si>
    <t>彰化縣竹塘鄉東陽路二段與（內新村）洛陽路路口，</t>
  </si>
  <si>
    <t>永安高幹#121-1 非本公司線路，該線路屬大台中有線電視所有，已通知該所有人前往後續改善。|到達現場時間2023/01/24 16:05</t>
  </si>
  <si>
    <t>0965176364</t>
  </si>
  <si>
    <t>永安派出所林先生</t>
  </si>
  <si>
    <t>048972684</t>
  </si>
  <si>
    <t>(此電號僅供參考)彰化縣竹塘鄉東陽路二段與(內新村)洛陽路路口，電線掉落地上影響交通，(04)8972684【聯絡電話(二)：0965176364】</t>
  </si>
  <si>
    <t>C0812501013</t>
  </si>
  <si>
    <t>2023/01/24 15:34:00</t>
  </si>
  <si>
    <t>彰化縣埤頭鄉中南路１４２號對面高壓線（詳見備註）</t>
  </si>
  <si>
    <t>埔興高幹30空X#1 塑膠袋勾在低壓線上已移除|到達現場時間2023/01/24 16:05</t>
  </si>
  <si>
    <t>K3287FB90</t>
  </si>
  <si>
    <t>0960540525</t>
  </si>
  <si>
    <t>參考電號，用戶稱142號對面(埤頭國小)前的電線有白色塑膠袋勾在高壓電上，現在用電正常，請協助謝謝，僅手機</t>
  </si>
  <si>
    <t>2023/01/24 15:05:00</t>
  </si>
  <si>
    <t>彰化縣大村鄉慶安段４９３地號</t>
  </si>
  <si>
    <t>X07 其他(防護線管拆除)</t>
  </si>
  <si>
    <t>大橋高幹38空X#1 高壓線防護線管拆除|到達現場時間2023/01/24 15:10</t>
  </si>
  <si>
    <t>G4309BA71</t>
  </si>
  <si>
    <t>C0812501012</t>
  </si>
  <si>
    <t>2023/01/24 15:20:00</t>
  </si>
  <si>
    <t>彰化縣福興鄉沿海路四段２５６號（詳見備註）</t>
  </si>
  <si>
    <t>【L2】管嶼高幹#60,連接接戶線接頭燒損，已重新壓接妥。|到達現場時間2023/01/24 15:44</t>
  </si>
  <si>
    <t>參考電號，路燈維修人員謝先生稱沿海路與下寮巷有號誌燈電壓不穩定，一下110V一下80V，請協助謝謝，請先聯繫用戶</t>
  </si>
  <si>
    <t>2023/01/24 15:00:00</t>
  </si>
  <si>
    <t>員旗高幹39Y#3(G4105AC46)</t>
  </si>
  <si>
    <t>張國建、巫淂彥、莊欣穎、</t>
  </si>
  <si>
    <t>員旗高幹39Y#3高壓活電掩蔽FC被覆罩加裝|到達現場時間2023/01/24 15:12</t>
  </si>
  <si>
    <t>2023/01/24 13:14:00</t>
  </si>
  <si>
    <t>鹽場37Y21高壓懸垂礙子不良,待天氣無強風再擇日施工改善.|到達現場時間2023/01/24 13:30</t>
  </si>
  <si>
    <t>2023/01/24 15:11:00</t>
  </si>
  <si>
    <t>全興20舉旗,高供用戶跳一相,聯絡不到用戶,待用戶通知再前往處理.|到達現場時間2023/01/24 15:30</t>
  </si>
  <si>
    <t>C0812501011</t>
  </si>
  <si>
    <t>2023/01/24 15:09:00</t>
  </si>
  <si>
    <t>彰化縣花壇鄉北口村內溪一巷５５號</t>
  </si>
  <si>
    <t>已處理妥|到達現場時間2023/01/24 15:45</t>
  </si>
  <si>
    <t>G3920GE07</t>
  </si>
  <si>
    <t>0911113652</t>
  </si>
  <si>
    <t>047118167</t>
  </si>
  <si>
    <t>用戶稱爆響後無電【聯絡電話(二)：0911113652】</t>
  </si>
  <si>
    <t>C0812501010</t>
  </si>
  <si>
    <t>彰化縣花壇鄉北口村內溪１巷４８弄１３號</t>
  </si>
  <si>
    <t>已處理妥|到達現場時間2023/01/24 15:40</t>
  </si>
  <si>
    <t>0905586161</t>
  </si>
  <si>
    <t>聽到爆響後停電,家中有使用呼吸器的病人,僅留手機</t>
  </si>
  <si>
    <t>2023/01/24 14:06:00</t>
  </si>
  <si>
    <t>【N1】經查現場供電正常。|到達現場時間2023/01/24 14:20</t>
  </si>
  <si>
    <t>C0812501009</t>
  </si>
  <si>
    <t>2023/01/24 15:06:00</t>
  </si>
  <si>
    <t>彰化縣花壇鄉虎山街１９８巷４１號</t>
  </si>
  <si>
    <t>【T5】經會同用戶實測電壓正常。|到達現場時間2023/01/24 17:50</t>
  </si>
  <si>
    <t>G4220AE02</t>
  </si>
  <si>
    <t>0914008612</t>
  </si>
  <si>
    <t>110v無電，僅留手機</t>
  </si>
  <si>
    <t>C0812501008</t>
  </si>
  <si>
    <t>2023/01/24 14:52:00</t>
  </si>
  <si>
    <t>彰化縣芳苑鄉芳墘段３１地號</t>
  </si>
  <si>
    <t>K1597CB28</t>
  </si>
  <si>
    <t>0953055865</t>
  </si>
  <si>
    <t>陳丁科</t>
  </si>
  <si>
    <t>已請用戶扳動總開關後仍無電，懇請單位處理，謝謝，(僅一支手機)</t>
  </si>
  <si>
    <t>C0812501007</t>
  </si>
  <si>
    <t>2023/01/24 14:51:00</t>
  </si>
  <si>
    <t>彰化縣大城鄉上山村外西巷８－１號</t>
  </si>
  <si>
    <t>上山高幹35Y#20 用戶電話告知已供電正常|到達現場時間2023/01/24 15:20</t>
  </si>
  <si>
    <t>K1383CA4038</t>
  </si>
  <si>
    <t>0911942227</t>
  </si>
  <si>
    <t>048942227</t>
  </si>
  <si>
    <t>已重開總開關，附近也都無電，惠請卓處，謝謝。【聯絡電話(二)：0911942227】</t>
  </si>
  <si>
    <t>2023/01/24 14:45:00</t>
  </si>
  <si>
    <t>大突高分5空Z#1</t>
  </si>
  <si>
    <t>大突高分5空Z#1 高壓雜物清除(塑膠袋)|到達現場時間2023/01/24 14:50</t>
  </si>
  <si>
    <t>A0812003498</t>
  </si>
  <si>
    <t>2023/01/24 14:44:00</t>
  </si>
  <si>
    <t>彰化縣溪州鄉圳寮村苗專一路５０號１－２樓</t>
  </si>
  <si>
    <t>K3772GE24</t>
  </si>
  <si>
    <t>04 - 8805862# 212</t>
  </si>
  <si>
    <t>圳寮村</t>
  </si>
  <si>
    <t>A0812003497</t>
  </si>
  <si>
    <t>彰化縣溪州鄉圳寮段７５３地號等２５筆地號及苗專二路２５１號</t>
  </si>
  <si>
    <t>K3772GC15</t>
  </si>
  <si>
    <t>04 - 7531674</t>
  </si>
  <si>
    <t>A0812003496</t>
  </si>
  <si>
    <t>彰化縣溪州鄉西畔村登山路三段１２９號</t>
  </si>
  <si>
    <t>現場供電正常。|到達現場時間2023/01/24 14:45</t>
  </si>
  <si>
    <t>K4073BA74</t>
  </si>
  <si>
    <t>048802173</t>
  </si>
  <si>
    <t>柑園村</t>
  </si>
  <si>
    <t>C0812501006</t>
  </si>
  <si>
    <t>2023/01/24 14:36:00</t>
  </si>
  <si>
    <t>彰化縣福興鄉番社街４９－１５號附近約２００公尺處</t>
  </si>
  <si>
    <t>現場為中華電信桿線，已告知用戶通知中華電信處理。|到達現場時間2023/01/24 15:10</t>
  </si>
  <si>
    <t>G2917AA42</t>
  </si>
  <si>
    <t>0930391659</t>
  </si>
  <si>
    <t>用戶稱有電桿被撞,電桿掉到水溝裡,電線被拉扯下來,沒發現有停電,請再向用戶確認位置.僅留手機</t>
  </si>
  <si>
    <t>A0812003495</t>
  </si>
  <si>
    <t>2023/01/24 14:34:00</t>
  </si>
  <si>
    <t>上山高幹37-2X#1 饋線瞬跳已送電妥|到達現場時間2023/01/24 14:35</t>
  </si>
  <si>
    <t>2023/01/24 14:26:00</t>
  </si>
  <si>
    <t>永芳1~35、美草1~65</t>
  </si>
  <si>
    <t>防竊巡查</t>
  </si>
  <si>
    <t>防止導線失竊，春節期間配電線路加強巡查。|到達現場時間2023/01/24 14:45</t>
  </si>
  <si>
    <t>2023/01/24 14:14:00</t>
  </si>
  <si>
    <t>彰化縣彰化市null彰化巿西門口段５３３－４地號</t>
  </si>
  <si>
    <t>G3823EB1187-P接戶線弛度調整，已處理妥。|到達現場時間2023/01/24 14:30</t>
  </si>
  <si>
    <t>G3823DB90</t>
  </si>
  <si>
    <t>南美里</t>
  </si>
  <si>
    <t>2023/01/24 13:30:00</t>
  </si>
  <si>
    <t>彰化縣芳苑鄉新生村新復路２段５１２巷８１弄３６號１樓</t>
  </si>
  <si>
    <t>川邊高幹86Y15X10Y#2 高壓紮線脫落及高壓線斷股已重新妥|到達現場時間2023/01/24 13:55</t>
  </si>
  <si>
    <t>G1907FB54</t>
  </si>
  <si>
    <t>0935771710</t>
  </si>
  <si>
    <t>C0812501005</t>
  </si>
  <si>
    <t>2023/01/24 14:00:00</t>
  </si>
  <si>
    <t>彰化縣大城鄉西勢路４３－５號１Ｆ</t>
  </si>
  <si>
    <t>西城高幹20Y11Y#11 接戶線斷已接妥|到達現場時間2023/01/24 14:20</t>
  </si>
  <si>
    <t>0917045121</t>
  </si>
  <si>
    <t>扳動開關後仍無電，僅手機:0917045121</t>
  </si>
  <si>
    <t>2023/01/24 13:54:00</t>
  </si>
  <si>
    <t>彰化縣埔鹽鄉好修村員鹿路二段９６號１樓</t>
  </si>
  <si>
    <t>埔鹽高幹130Y2Y2Y#1 電訊線脫落已告知用戶|到達現場時間2023/01/24 14:11</t>
  </si>
  <si>
    <t>G3011ED00</t>
  </si>
  <si>
    <t>0980277465</t>
  </si>
  <si>
    <t>0921828205</t>
  </si>
  <si>
    <t>G3200FE38等3處</t>
  </si>
  <si>
    <t>莊欣穎、黃安燦、</t>
  </si>
  <si>
    <t>G3200FE38、G3200FA23、G3201EA05等3處  電纜故障指示器裝設|到達現場時間2023/01/24 13:40</t>
  </si>
  <si>
    <t>C0812501004</t>
  </si>
  <si>
    <t>2023/01/24 13:32:00</t>
  </si>
  <si>
    <t>彰化縣溪州鄉舊眉村登山路三段６５２號１樓</t>
  </si>
  <si>
    <t>北斗服務所、永靖區值班、溪州服務所、</t>
  </si>
  <si>
    <t>用戶設備故障|到達現場時間2023/01/24 14:20</t>
  </si>
  <si>
    <t>K3776FE03</t>
  </si>
  <si>
    <t>0963700606</t>
  </si>
  <si>
    <t>保全:周先生</t>
  </si>
  <si>
    <t>早上10多就無電,對面有一戶也沒電,僅留手機</t>
  </si>
  <si>
    <t>W0806012502</t>
  </si>
  <si>
    <t>彰化縣二林鎮漏?巷段４０４－１４地號</t>
  </si>
  <si>
    <t>K2587HB54</t>
  </si>
  <si>
    <t>羅先生先生</t>
  </si>
  <si>
    <t>0938440191</t>
  </si>
  <si>
    <t>C0812501003</t>
  </si>
  <si>
    <t>彰化縣大城鄉菜寮村東平路７－１號</t>
  </si>
  <si>
    <t>菜寮高幹#52 接戶線斷已接妥|到達現場時間2023/01/24 13:55</t>
  </si>
  <si>
    <t>K1181FD42</t>
  </si>
  <si>
    <t>0923612986</t>
  </si>
  <si>
    <t>048941620</t>
  </si>
  <si>
    <t>扳動總開關後仍部份無電，(04)8941620、【聯絡電話(二)：0923612986】</t>
  </si>
  <si>
    <t>2023/01/24 11:26:00</t>
  </si>
  <si>
    <t>CO動作瞬跳</t>
  </si>
  <si>
    <t>興海高幹#131 弛度不良，強風吹襲造成相間短路饋線瞬跳，已重新緊線線妥|到達現場時間2023/01/24 13:00</t>
  </si>
  <si>
    <t>C0812501002</t>
  </si>
  <si>
    <t>2023/01/24 13:16:00</t>
  </si>
  <si>
    <t>彰化縣和美鎮北安路１２９巷２９弄１６號１樓</t>
  </si>
  <si>
    <t>0972396773</t>
  </si>
  <si>
    <t>047578500</t>
  </si>
  <si>
    <t>(04)7578500、【聯絡電話(二)：0972396773】|手動併案</t>
  </si>
  <si>
    <t>W0806012501</t>
  </si>
  <si>
    <t>2023/01/24 13:11:00</t>
  </si>
  <si>
    <t>彰化縣竹塘鄉文昌路５１號１樓</t>
  </si>
  <si>
    <t>K2484EE29</t>
  </si>
  <si>
    <t>林秉憲先生</t>
  </si>
  <si>
    <t>0972365985</t>
  </si>
  <si>
    <t>W0806012500</t>
  </si>
  <si>
    <t>2023/01/24 13:07:00</t>
  </si>
  <si>
    <t>彰化縣和美鎮保北路１５１巷８８弄９號１樓</t>
  </si>
  <si>
    <t>湖內高幹98X1,分歧跳脫,送電後供電正常.|到達現場時間2023/01/24 13:20</t>
  </si>
  <si>
    <t>陳銘?先生</t>
  </si>
  <si>
    <t>0921214232</t>
  </si>
  <si>
    <t>P0812018874</t>
  </si>
  <si>
    <t>2023/01/24 13:06:00</t>
  </si>
  <si>
    <t>彰化縣二林鎮段３４５地號</t>
  </si>
  <si>
    <t>K2685AA54</t>
  </si>
  <si>
    <t>0988361592</t>
  </si>
  <si>
    <t>曾士誠</t>
  </si>
  <si>
    <t>W0806012499</t>
  </si>
  <si>
    <t>2023/01/24 12:59:00</t>
  </si>
  <si>
    <t>W0806012498</t>
  </si>
  <si>
    <t>2023/01/24 12:57:00</t>
  </si>
  <si>
    <t>C0812501001</t>
  </si>
  <si>
    <t>2023/01/24 12:56:00</t>
  </si>
  <si>
    <t>彰化縣芳苑鄉芳新路芳苑段６１號</t>
  </si>
  <si>
    <t>芳苑高幹#194 低壓跳線接頭不良已重新壓接妥|到達現場時間2023/01/24 13:20</t>
  </si>
  <si>
    <t>0965113761</t>
  </si>
  <si>
    <t>048984257</t>
  </si>
  <si>
    <t>用戶稱此地址前方有電線斷落，導致多戶無電，懇請單位處理，謝謝。【聯絡電話(二)：0965113761】</t>
  </si>
  <si>
    <t>W0806012497</t>
  </si>
  <si>
    <t>2023/01/24 12:55:00</t>
  </si>
  <si>
    <t>彰化縣和美鎮北安路１０８號１Ｆ</t>
  </si>
  <si>
    <t>G3744AB57</t>
  </si>
  <si>
    <t>黃美惠小姐</t>
  </si>
  <si>
    <t>0922653230</t>
  </si>
  <si>
    <t>C0812501000</t>
  </si>
  <si>
    <t>彰化縣鹿港鎮溝墘里棋盤巷７７之２５號</t>
  </si>
  <si>
    <t>棋盤高幹#25-1,桿上雜物清除.|到達現場時間2023/01/24 13:50</t>
  </si>
  <si>
    <t>G3225CE22</t>
  </si>
  <si>
    <t>0929297710</t>
  </si>
  <si>
    <t>0956881292</t>
  </si>
  <si>
    <t>電線上有二公尺長的塑膠袋，0956881292、【聯絡電話(二)：0929297710】</t>
  </si>
  <si>
    <t>C0812500999</t>
  </si>
  <si>
    <t>彰化縣埔鹽鄉彰水路一段１０７號</t>
  </si>
  <si>
    <t>崑崙高分27Y5X#1 桿上雜物清除(竹子)|到達現場時間2023/01/24 14:30</t>
  </si>
  <si>
    <t>G3208GD81</t>
  </si>
  <si>
    <t>0963603839</t>
  </si>
  <si>
    <t>048858089</t>
  </si>
  <si>
    <t>用戶稱有竹子倒下,壓在電線上【聯絡電話(二)：0963603839】</t>
  </si>
  <si>
    <t>W0806012496</t>
  </si>
  <si>
    <t>2023/01/24 12:53:00</t>
  </si>
  <si>
    <t>彰化縣大城鄉西城村西平路２１４巷６號</t>
  </si>
  <si>
    <t>菜寮高幹12Y#3 用戶來電告知總開關跳脫投入後供電正常。|到達現場時間2023/01/24 12:55</t>
  </si>
  <si>
    <t>K1279DB55</t>
  </si>
  <si>
    <t>林界杉先生</t>
  </si>
  <si>
    <t>0965512523</t>
  </si>
  <si>
    <t>C0812500998</t>
  </si>
  <si>
    <t>2023/01/24 12:45:00</t>
  </si>
  <si>
    <t>彰化縣彰化市中山路及金馬路口</t>
  </si>
  <si>
    <t>蔡星土、杜偉文、</t>
  </si>
  <si>
    <t>監視器纜線斷落，已通知相關單位處理。|到達現場時間2023/01/24 12:46</t>
  </si>
  <si>
    <t>G4532EE39</t>
  </si>
  <si>
    <t>0928703153</t>
  </si>
  <si>
    <t>彰化工務段賴小姐</t>
  </si>
  <si>
    <t>047325625</t>
  </si>
  <si>
    <t>案件電號僅供參考，彰化工務段賴小姐代縣府通報，地點:中山路及金馬路口，電線垂下，機車經過會勾到，影響交通【聯絡電話(二)：0928703153】</t>
  </si>
  <si>
    <t>C0812500997</t>
  </si>
  <si>
    <t>2023/01/24 12:26:00</t>
  </si>
  <si>
    <t>彰化縣芳苑鄉新生村草崙路建３５－７９號１樓</t>
  </si>
  <si>
    <t>川邊高幹47Y1-1X#1 變壓器(100 KVA)一次側熔絲(15A )熔斷，已更換送電妥。|到達現場時間2023/01/24 13:20</t>
  </si>
  <si>
    <t>G1904EA5668</t>
  </si>
  <si>
    <t>0920906313</t>
  </si>
  <si>
    <t>0958930618</t>
  </si>
  <si>
    <t>用戶稱桿上有熔絲鏈跳脫【聯絡電話(二)：陳小姐0920906313】</t>
  </si>
  <si>
    <t>P0012034341</t>
  </si>
  <si>
    <t>2023/01/24 12:19:00</t>
  </si>
  <si>
    <t>K1487CB2878</t>
  </si>
  <si>
    <t>陳冠勳、蔡孟賢、洪文鴻</t>
  </si>
  <si>
    <t>上寮高幹9Y#2 非本公司線路，該線路屬三大有線電視所有，已於14：34電話通知三大客服派員前往處理。|到達現場時間2023/01/24 13:50</t>
  </si>
  <si>
    <t>謝明哲</t>
  </si>
  <si>
    <t>0919146445</t>
  </si>
  <si>
    <t>線路鬆脫(上寮#7)</t>
  </si>
  <si>
    <t>C0812500996</t>
  </si>
  <si>
    <t>2023/01/24 12:12:00</t>
  </si>
  <si>
    <t>彰化縣彰化市金馬路與金馬東路交叉口</t>
  </si>
  <si>
    <t>監視器纜線斷落，已通知相關單位處理。|到達現場時間2023/01/24 12:19</t>
  </si>
  <si>
    <t>G4232AB82</t>
  </si>
  <si>
    <t>0918279993</t>
  </si>
  <si>
    <t>此為參考電號,用戶稱金馬路與金馬東路交叉口,交通號誌旁電線垂下,會影響機車及汽車通行,僅留手機</t>
  </si>
  <si>
    <t>C0812500995</t>
  </si>
  <si>
    <t>彰化縣芳苑鄉新寶村芳漢路（志明商店旁邊）</t>
  </si>
  <si>
    <t>芳漢高幹#39-1 電桿水泥剝落，已先用膠帶包紮。另設計工作單更換|到達現場時間2023/01/24 13:10</t>
  </si>
  <si>
    <t>048933247</t>
  </si>
  <si>
    <t>0910538565</t>
  </si>
  <si>
    <t>案件電號為參考，梁先生提供桿號:芳漢高幹39-1/座標:G1605RD22，位在志明商店旁邊，反映電桿最上頭有裂開，很大縫隙，差不多將近2米，目前無傾斜倒榻疑慮，用電正常【聯絡電話(二)：(04)8933247】</t>
  </si>
  <si>
    <t>2023/01/24 12:00:00</t>
  </si>
  <si>
    <t>彰化縣線西鄉中車路１巷２６號１樓</t>
  </si>
  <si>
    <t>現場為中華電信桿線，已告知消防隊通知中華電信處理。|到達現場時間2023/01/24 12:05</t>
  </si>
  <si>
    <t>G3135FE42</t>
  </si>
  <si>
    <t>彰化市中山路三段與金馬路口</t>
  </si>
  <si>
    <t>監視器纜線斷落，已通知相關單位處理。|到達現場時間2023/01/24 12:18</t>
  </si>
  <si>
    <t>大竹派出所</t>
  </si>
  <si>
    <t>C0812500994</t>
  </si>
  <si>
    <t>2023/01/24 12:07:00</t>
  </si>
  <si>
    <t>彰化縣福興鄉番社街４９－１５號</t>
  </si>
  <si>
    <t>0923165188</t>
  </si>
  <si>
    <t>不具名小姐</t>
  </si>
  <si>
    <t>派出所陳先生代通報異物纏繞電桿上線路|手動併案</t>
  </si>
  <si>
    <t>C0812500993</t>
  </si>
  <si>
    <t>2023/01/24 11:38:00</t>
  </si>
  <si>
    <t>彰化縣芳苑鄉新街村芳新路新街段３８７巷２０號往東１００米。</t>
  </si>
  <si>
    <t>新街高幹34X4Y#6 低壓線斷已接妥|到達現場時間2023/01/24 12:00</t>
  </si>
  <si>
    <t>K1188BE54</t>
  </si>
  <si>
    <t>0934272897</t>
  </si>
  <si>
    <t>(此電號僅供參考) 彰化縣芳苑鄉新街村芳新路３８７巷２０號，往東100米。電線掉下來，橫跨馬路，僅手機:0934272897</t>
  </si>
  <si>
    <t>C0812500992</t>
  </si>
  <si>
    <t>2023/01/24 11:31:00</t>
  </si>
  <si>
    <t>彰化縣員林市莒光路７３６巷７號６樓之４</t>
  </si>
  <si>
    <t>G4403BE09 用戶自備開關不良，已告知用戶，請合格電氣承裝業改善。|到達現場時間2023/01/24 11:50</t>
  </si>
  <si>
    <t>G4403BE09</t>
  </si>
  <si>
    <t>0927526811</t>
  </si>
  <si>
    <t>0938119410</t>
  </si>
  <si>
    <t>已請用戶扳動總開關後仍無電，懇請單位處理，謝謝。【聯絡電話(二)：0927526811林先生】</t>
  </si>
  <si>
    <t>W0806012495</t>
  </si>
  <si>
    <t>彰化縣二林鎮廣興巷３４號</t>
  </si>
  <si>
    <t>溝頭高幹90Y#2 變壓器(50 KVA)一次側熔絲(10 A )熔斷，已更換送電妥。|到達現場時間2023/01/24 11:30</t>
  </si>
  <si>
    <t>K1783FD98</t>
  </si>
  <si>
    <t>0983227177</t>
  </si>
  <si>
    <t>A0812003493</t>
  </si>
  <si>
    <t>彰化縣二林鎮二溪路二段２６９號</t>
  </si>
  <si>
    <t>【H8】饋線瞬跳已恢復供電|到達現場時間2023/01/24 11:26</t>
  </si>
  <si>
    <t>K2093BA22</t>
  </si>
  <si>
    <t>0919068819</t>
  </si>
  <si>
    <t>A0812003494</t>
  </si>
  <si>
    <t>2023-01-24 12:18:50 用戶再次報案|手動併案</t>
  </si>
  <si>
    <t>A0812003492</t>
  </si>
  <si>
    <t>2023/01/24 11:25:00</t>
  </si>
  <si>
    <t>石碑高幹13</t>
  </si>
  <si>
    <t>吳明聰、莊欣穎、陳諺暐、</t>
  </si>
  <si>
    <t>石碑高幹13~14  路燈接頭不良壓接處理|到達現場時間2023/01/24 11:35</t>
  </si>
  <si>
    <t>C0812500991</t>
  </si>
  <si>
    <t>2023/01/24 11:23:00</t>
  </si>
  <si>
    <t>彰化縣鹿港鎮草港尾段，桿號：山崙高分２３Ｚ３Ｙ５，Ｇ２７３６ＨＥ９７</t>
  </si>
  <si>
    <t>【L5】山崙高分23Z3Y5,低壓線斷，已處理妥。|到達現場時間2023/01/24 13:49</t>
  </si>
  <si>
    <t>G2736HE97</t>
  </si>
  <si>
    <t>0985907185</t>
  </si>
  <si>
    <t>(此電號僅供參考)雞舍前，桿號:山崙高分23Z3Y5，G2736HE97，風大、四條電線有斷掉一條、可帶路(04)7711969【聯絡電話(二)：0985907185】</t>
  </si>
  <si>
    <t>C0812500990</t>
  </si>
  <si>
    <t>彰化縣鹿港鎮鹿和路三段４３２巷８２號一樓</t>
  </si>
  <si>
    <t>美鹿高幹16X#13,熔絲鏈10A更新(變壓器50KVA)。|到達現場時間2023/01/24 13:47</t>
  </si>
  <si>
    <t>0927581192</t>
  </si>
  <si>
    <t>0907324678</t>
  </si>
  <si>
    <t>用戶稱爆響後無電【聯絡電話(二)：0927581192】</t>
  </si>
  <si>
    <t>草港21-1Y8</t>
  </si>
  <si>
    <t>路燈低壓線斷，已處理妥，現場7點多時路過民眾有受傷，下午2:00會到線西派出所作筆錄。|到達現場時間2023/01/24 10:35</t>
  </si>
  <si>
    <t>C0812500989</t>
  </si>
  <si>
    <t>2023/01/24 11:18:00</t>
  </si>
  <si>
    <t>彰化縣大城鄉潭墘段２２６地號</t>
  </si>
  <si>
    <t>潭墘高幹#53 接戶線斷已接妥|到達現場時間2023/01/24 11:50</t>
  </si>
  <si>
    <t>K1674DD13</t>
  </si>
  <si>
    <t>0937430829</t>
  </si>
  <si>
    <t>048943615</t>
  </si>
  <si>
    <t>一戶無電。手機:0937430829，桿號:潭墘高幹52，K1674DD39，(04)8943615 、【聯絡電話(二)：0937430829】</t>
  </si>
  <si>
    <t>C0812500988</t>
  </si>
  <si>
    <t>2023/01/24 11:10:00</t>
  </si>
  <si>
    <t>彰化縣福興鄉南興街１１８號</t>
  </si>
  <si>
    <t>福三高幹123X#23低2低壓線架脫落已安全處理,另設計改善.|到達現場時間2023/01/24 11:47</t>
  </si>
  <si>
    <t>G2411AB86</t>
  </si>
  <si>
    <t>礙子、電線垂下，未停電。(04)7707158、【聯絡電話(二)：0983070039】</t>
  </si>
  <si>
    <t>C0812500987</t>
  </si>
  <si>
    <t>2023/01/24 11:05:00</t>
  </si>
  <si>
    <t>彰化縣彰化市華陽街３５巷對面，彰化高中大門口電桿</t>
  </si>
  <si>
    <t>蔡星土、杜偉文、謝景煌、陳世明</t>
  </si>
  <si>
    <t>經查為第四台纜線斷落，非公司線路，已做安全處理，由第四台業者處理。|到達現場時間2023/01/24 11:26</t>
  </si>
  <si>
    <t>G4126HD15</t>
  </si>
  <si>
    <t>0937608855</t>
  </si>
  <si>
    <t>用戶稱住家對面彰化高中大門口,有一電線斷掉,一端掉在地面.留手機</t>
  </si>
  <si>
    <t>C0812500986</t>
  </si>
  <si>
    <t>2023/01/24 11:03:00</t>
  </si>
  <si>
    <t>彰化縣大城鄉上山村魚寮路３２號</t>
  </si>
  <si>
    <t>大城高幹86-1Y#3 懸垂礙子不良已更換妥|到達現場時間2023/01/24 11:35</t>
  </si>
  <si>
    <t>K1381HC45</t>
  </si>
  <si>
    <t>0920414317</t>
  </si>
  <si>
    <t>0939992132</t>
  </si>
  <si>
    <t>風大、無電0939992132、【聯絡電話(二)：0920414317】</t>
  </si>
  <si>
    <t>C0812500985</t>
  </si>
  <si>
    <t>2023/01/24 10:43:00</t>
  </si>
  <si>
    <t>彰化縣福興鄉沿海路一段１３２巷３２號</t>
  </si>
  <si>
    <t>麥嶼厝高幹11Y12,高壓跳線重置.|到達現場時間2023/01/24 13:30</t>
  </si>
  <si>
    <t>G2113EE07</t>
  </si>
  <si>
    <t>047702203</t>
  </si>
  <si>
    <t>0987892048</t>
  </si>
  <si>
    <t>(此電號僅供參考)高壓線斷空中、欠相。沿海路一段１３２巷32號，桿號:麥嶼厝高幹11Y12，G2113HA10，手機:0987892048、【聯絡電話(二)：(04)7702203】</t>
  </si>
  <si>
    <t>C0812500984</t>
  </si>
  <si>
    <t>2023/01/24 10:27:00</t>
  </si>
  <si>
    <t>彰化縣福興鄉頂粘村頂粘街１４０－１號３樓</t>
  </si>
  <si>
    <t>G2318GE86</t>
  </si>
  <si>
    <t>0931564151</t>
  </si>
  <si>
    <t>已請用戶扳動總開關後仍無電，0931564151、【聯絡電話(二)：(04)7705295】</t>
  </si>
  <si>
    <t>W0806012494</t>
  </si>
  <si>
    <t>2023/01/24 10:26:00</t>
  </si>
  <si>
    <t>彰化縣福興鄉頂粘街１４０－１１號２Ｆ</t>
  </si>
  <si>
    <t>粘勝傑寶號</t>
  </si>
  <si>
    <t>047705246</t>
  </si>
  <si>
    <t>C0812500983</t>
  </si>
  <si>
    <t>2023/01/24 10:21:00</t>
  </si>
  <si>
    <t>彰化縣芳苑鄉二溪路草二段８７４號前方</t>
  </si>
  <si>
    <t>草東高幹#36 非本公司線路，該線路屬中華電信所有，已請用戶自行連絡該業者前往處理。|到達現場時間2023/01/24 10:26</t>
  </si>
  <si>
    <t>0965390833</t>
  </si>
  <si>
    <t>048862012</t>
  </si>
  <si>
    <t>用戶稱此地址前方的電桿有電線垂下，懇請單位處理，謝謝。【聯絡電話(二)：0965390833】</t>
  </si>
  <si>
    <t>2023/01/24 10:07:00</t>
  </si>
  <si>
    <t>彰化縣芳苑鄉芳平段５０８．５０９地號１－２樓</t>
  </si>
  <si>
    <t>路上高幹97-1X2X9Z#3-1~97-1X2X9Z#5 架空地線斷落，因事故較多已先剪除送電妥，擇期再安排停電復舊|到達現場時間2023/01/24 10:30</t>
  </si>
  <si>
    <t>K1485HE16</t>
  </si>
  <si>
    <t>0932818628</t>
  </si>
  <si>
    <t>W0806012493</t>
  </si>
  <si>
    <t>2023/01/24 10:18:00</t>
  </si>
  <si>
    <t>彰化縣埔鹽鄉大新路２６－４號</t>
  </si>
  <si>
    <t>同11201001862|到達現場時間2023/01/24 10:20</t>
  </si>
  <si>
    <t>G2911AB88</t>
  </si>
  <si>
    <t>0922511353</t>
  </si>
  <si>
    <t>P0812018873</t>
  </si>
  <si>
    <t>2023/01/24 10:17:00</t>
  </si>
  <si>
    <t>彰化縣埔鹽鄉大新路１巷９號</t>
  </si>
  <si>
    <t>G2807CC61</t>
  </si>
  <si>
    <t>0922233551</t>
  </si>
  <si>
    <t>施敏雯</t>
  </si>
  <si>
    <t>2023/01/24 09:55:00</t>
  </si>
  <si>
    <t>彰化縣大城鄉和寮段７２０地號</t>
  </si>
  <si>
    <t>西城高幹20Y#33 高壓紮線脫落，已重新綁紮妥|到達現場時間2023/01/24 10:20</t>
  </si>
  <si>
    <t>K1283EB40</t>
  </si>
  <si>
    <t>0921711230</t>
  </si>
  <si>
    <t>C0812500982</t>
  </si>
  <si>
    <t>彰化縣埤頭鄉大湖村大湖路，桿號：大湖幹２２，Ｋ２８８０ＨＥ５２</t>
  </si>
  <si>
    <t>大湖高幹#22 非本公司線路，該線路歸屬不明，通報用戶為路過用戶，已先收至路邊。|到達現場時間2023/01/24 10:30</t>
  </si>
  <si>
    <t>K2982HC54</t>
  </si>
  <si>
    <t>0982983076</t>
  </si>
  <si>
    <t>路人黃小姐</t>
  </si>
  <si>
    <t>0910538308</t>
  </si>
  <si>
    <t>(此電號僅供參考)電線垂下影響通行，彰化縣埤頭鄉大湖村大湖路，桿號:大湖幹22，K2880HE52，手機:091053830、【聯絡電話(二)：0982983076】</t>
  </si>
  <si>
    <t>W0806012492</t>
  </si>
  <si>
    <t>2023/01/24 10:04:00</t>
  </si>
  <si>
    <t>彰化縣福興鄉頂粘街１４０號之３一樓</t>
  </si>
  <si>
    <t>福興高幹19,高壓跳線重置.|到達現場時間2023/01/24 11:05</t>
  </si>
  <si>
    <t>洪偉愷先生</t>
  </si>
  <si>
    <t>0931609909</t>
  </si>
  <si>
    <t>C0812500981</t>
  </si>
  <si>
    <t>2023/01/24 09:57:00</t>
  </si>
  <si>
    <t>彰化縣二林鎮二溪路六段２２９號前</t>
  </si>
  <si>
    <t>草東高幹#121 非本公司線路，已先暫收到路邊，該線路屬三大有線電視所有，已電話通知三大有線前往後續處理。|到達現場時間2023/01/24 10:10</t>
  </si>
  <si>
    <t>G2500FC19</t>
  </si>
  <si>
    <t>0985955970</t>
  </si>
  <si>
    <t>萬興派出所楊小姐</t>
  </si>
  <si>
    <t>048682039</t>
  </si>
  <si>
    <t>很粗的電線被風吹，掉下來在地上【聯絡電話(二)：0985955970】</t>
  </si>
  <si>
    <t>C0812500980</t>
  </si>
  <si>
    <t>2023/01/24 09:56:00</t>
  </si>
  <si>
    <t>彰化縣和美鎮菊東路４６號</t>
  </si>
  <si>
    <t>經現場勘查為第四台纜線垂下，非公司線路，無立即危險，已回報中寮派出所通知第四台業者處理。|到達現場時間2023/01/24 10:15</t>
  </si>
  <si>
    <t>G3934GA19</t>
  </si>
  <si>
    <t>0988970195</t>
  </si>
  <si>
    <t>中寮派出所黃先生通報該址前電線垂下，已影響交通，擔心行人有危險【聯絡電話(二)：(04)7355184】</t>
  </si>
  <si>
    <t>糖友里</t>
  </si>
  <si>
    <t>C0812500979</t>
  </si>
  <si>
    <t>2023/01/24 09:54:00</t>
  </si>
  <si>
    <t>彰化縣溪湖鎮河興路６１巷１６號１Ｆ</t>
  </si>
  <si>
    <t>埤興高幹47Z13-1Y#26 現場非公司線路為第四台線路，已告知用戶|到達現場時間2023/01/24 10:40</t>
  </si>
  <si>
    <t>K2999GD96</t>
  </si>
  <si>
    <t>0982881468</t>
  </si>
  <si>
    <t>高度暫不影響人車通行</t>
  </si>
  <si>
    <t>W0806012491</t>
  </si>
  <si>
    <t>2023/01/24 09:52:00</t>
  </si>
  <si>
    <t>彰化縣埔鹽鄉大新路１９號</t>
  </si>
  <si>
    <t>G2810HC52</t>
  </si>
  <si>
    <t>施小姐小姐</t>
  </si>
  <si>
    <t>0911691933</t>
  </si>
  <si>
    <t>沒有電</t>
  </si>
  <si>
    <t>W0806012490</t>
  </si>
  <si>
    <t>2023/01/24 09:47:00</t>
  </si>
  <si>
    <t>彰化縣埔鹽鄉大新路１９－３０號１樓</t>
  </si>
  <si>
    <t>0920573602</t>
  </si>
  <si>
    <t>C0812500978</t>
  </si>
  <si>
    <t>2023/01/24 09:46:00</t>
  </si>
  <si>
    <t>彰化縣埔鹽鄉大新路２２－１號１樓</t>
  </si>
  <si>
    <t>新水高幹31X#1 高壓分岐開關劣化更換|到達現場時間2023/01/24 10:05</t>
  </si>
  <si>
    <t>G2809GB10</t>
  </si>
  <si>
    <t>048659230</t>
  </si>
  <si>
    <t>有二個電表都沒電,不清楚鄰居是否有電,僅留市話</t>
  </si>
  <si>
    <t>C0812500977</t>
  </si>
  <si>
    <t>2023/01/24 09:45:00</t>
  </si>
  <si>
    <t>彰化縣二林鎮新興段３４０地號</t>
  </si>
  <si>
    <t>K1783AA78</t>
  </si>
  <si>
    <t>0939118601</t>
  </si>
  <si>
    <t>用戶稱現場是養雞場，希望盡快處理</t>
  </si>
  <si>
    <t>C0812500976</t>
  </si>
  <si>
    <t>2023/01/24 09:43:00</t>
  </si>
  <si>
    <t>彰化縣芳苑鄉二溪路草二段９０２巷３６號</t>
  </si>
  <si>
    <t>草東高幹35Y2Y#4 接頭不良已重新壓接妥|到達現場時間2023/01/24 10:10</t>
  </si>
  <si>
    <t>G2100GE15</t>
  </si>
  <si>
    <t>0955589779</t>
  </si>
  <si>
    <t>048861676</t>
  </si>
  <si>
    <t>已檢查過開關,不清楚鄰居是否有電【聯絡電話(二)：0955589779】</t>
  </si>
  <si>
    <t>W0806012489</t>
  </si>
  <si>
    <t>2023/01/24 09:41:00</t>
  </si>
  <si>
    <t>C0812500975</t>
  </si>
  <si>
    <t>2023/01/24 09:36:00</t>
  </si>
  <si>
    <t>彰化縣大城鄉公館村青埔路２０號１Ｆ</t>
  </si>
  <si>
    <t>永光高幹40-1X#6 接戶點斷已接妥|到達現場時間2023/01/24 10:00</t>
  </si>
  <si>
    <t>已請用戶扳動總開關後仍無電，(04)8943335【聯絡電話(二)：0965625681】</t>
  </si>
  <si>
    <t>2023/01/24 08:36:00</t>
  </si>
  <si>
    <t>圳海高幹17X#1</t>
  </si>
  <si>
    <t>高壓斷線重置,並裝設分歧開關改善線路.|到達現場時間2023/01/24 09:37</t>
  </si>
  <si>
    <t>C0812500974</t>
  </si>
  <si>
    <t>2023/01/24 09:25:00</t>
  </si>
  <si>
    <t>彰化縣二林鎮頂厝里文地巷１８號</t>
  </si>
  <si>
    <t>趙甲高幹44X18X#6 接戶線斷已接妥|到達現場時間2023/01/24 09:45</t>
  </si>
  <si>
    <t>K2199DB77</t>
  </si>
  <si>
    <t>0955803660</t>
  </si>
  <si>
    <t>048960908</t>
  </si>
  <si>
    <t>開關沒有跳掉，04-8960908、【聯絡電話(二)：0955803660】</t>
  </si>
  <si>
    <t>C0812500973</t>
  </si>
  <si>
    <t>2023/01/24 09:24:00</t>
  </si>
  <si>
    <t>彰化縣二林鎮原斗里中正巷２２號（備註桿號）</t>
  </si>
  <si>
    <t>K2486FD20</t>
  </si>
  <si>
    <t>0933436827</t>
  </si>
  <si>
    <t>桿號：竹圍高分16Y16</t>
  </si>
  <si>
    <t>C0812500972</t>
  </si>
  <si>
    <t>2023/01/24 09:23:00</t>
  </si>
  <si>
    <t>彰化縣二林鎮原斗里斗苑路３４－１號</t>
  </si>
  <si>
    <t>K2587EB29</t>
  </si>
  <si>
    <t>048904612</t>
  </si>
  <si>
    <t>0913437069</t>
  </si>
  <si>
    <t>已請用戶扳動總開關後仍無電，不知其他鄰居是否有電【聯絡電話(二)：(04)8904612】</t>
  </si>
  <si>
    <t>C0812500971</t>
  </si>
  <si>
    <t>2023/01/24 09:19:00</t>
  </si>
  <si>
    <t>彰化縣福興鄉彰鹿路七段３３０巷１弄１２號（備註桿號）</t>
  </si>
  <si>
    <t>橋頭高幹22X#1-1,密封式50KVA跳脫,重新送電後供電正常.|到達現場時間2023/01/24 09:35</t>
  </si>
  <si>
    <t>桿號：橋頭高幹22X1支1，座標：G2821GB91</t>
  </si>
  <si>
    <t>C0812500970</t>
  </si>
  <si>
    <t>2023/01/24 09:16:00</t>
  </si>
  <si>
    <t>彰化縣二林鎮廣興里廣興巷３８號</t>
  </si>
  <si>
    <t>溝頭高幹88Y#1 懸垂礙子不良更換及高壓跳線接頭不良已更換妥|到達現場時間2023/01/24 09:30</t>
  </si>
  <si>
    <t>K1784HA17</t>
  </si>
  <si>
    <t>048967961</t>
  </si>
  <si>
    <t>0934273270</t>
  </si>
  <si>
    <t>楊先生稱絕緣礙子快掉下來，桿上有冒火花，附近有電【聯絡電話(二)：(04)8967961】</t>
  </si>
  <si>
    <t>C0812500969</t>
  </si>
  <si>
    <t>2023/01/24 09:14:00</t>
  </si>
  <si>
    <t>彰化縣福興鄉彰鹿路七段３３０巷１弄４４號１Ｆ</t>
  </si>
  <si>
    <t>0989101472</t>
  </si>
  <si>
    <t>0977279736</t>
  </si>
  <si>
    <t>手機:0977279736、【聯絡電話(二)：0989101472】|手動併案</t>
  </si>
  <si>
    <t>C0812500968</t>
  </si>
  <si>
    <t>彰化縣彰化市中正路二段４０３號前</t>
  </si>
  <si>
    <t>中正路二段與曉陽路口監視器纜線垂落，非公司線路，相關單位已在處理。|到達現場時間2023/01/24 09:30</t>
  </si>
  <si>
    <t>G4026AE61</t>
  </si>
  <si>
    <t>0972138071</t>
  </si>
  <si>
    <t>用戶稱曉陽地下道上來,中正路二段,統一超商前面,有電線垂下,會勒到機車騎士的脖子,非常危險,僅留手機</t>
  </si>
  <si>
    <t>西安里</t>
  </si>
  <si>
    <t>C0812500967</t>
  </si>
  <si>
    <t>2023/01/24 09:09:00</t>
  </si>
  <si>
    <t>彰化縣二林鎮柳仔溝段４２－７４號</t>
  </si>
  <si>
    <t>新樂高幹70Y12X#8 低壓線斷，已接妥|到達現場時間2023/01/24 09:30</t>
  </si>
  <si>
    <t>G2405AE92</t>
  </si>
  <si>
    <t>0937237958</t>
  </si>
  <si>
    <t>048685408</t>
  </si>
  <si>
    <t>此地址前方電線垂下，擔心大台車會勾到，懇請單位處理，謝謝。【聯絡電話(二)：0937237958】</t>
  </si>
  <si>
    <t>2023/01/24 09:06:00</t>
  </si>
  <si>
    <t>原竹高幹#52</t>
  </si>
  <si>
    <t>原竹高幹#52 電桿遭車輛撞斷，已更換妥|到達現場時間2023/01/24 09:15</t>
  </si>
  <si>
    <t>C0812500966</t>
  </si>
  <si>
    <t>2023/01/24 09:02:00</t>
  </si>
  <si>
    <t>彰化縣二林鎮西斗里再發路２－１２號１樓</t>
  </si>
  <si>
    <t>原斗高幹#30  軸型礙子脫落已重新固定妥。|到達現場時間2023/01/24 09:10</t>
  </si>
  <si>
    <t>K2489EB19</t>
  </si>
  <si>
    <t>0932544290</t>
  </si>
  <si>
    <t>用戶稱風大造成電線垂落，高度暫不影響人車通行</t>
  </si>
  <si>
    <t>2023/01/24 08:56:00</t>
  </si>
  <si>
    <t>彰化縣二林鎮挖子段484~539地號</t>
  </si>
  <si>
    <t>郭華俊、張國建、巫淂彥、</t>
  </si>
  <si>
    <t>萬興高幹78Y9空Y3X#2 外物碰觸低壓線清除(石棉瓦)|到達現場時間2023/01/24 09:25</t>
  </si>
  <si>
    <t>G2801BB47</t>
  </si>
  <si>
    <t>2023/01/24 08:00:00</t>
  </si>
  <si>
    <t>【N1】經查現場供電正常。|到達現場時間2023/01/24 08:10</t>
  </si>
  <si>
    <t>2023/01/24 08:53:00</t>
  </si>
  <si>
    <t>彰化縣溪湖鎮崙子腳段３７４地號</t>
  </si>
  <si>
    <t>湳底高幹12Y#3 接戶線接戶點不良壓接處理|到達現場時間2023/01/24 09:10</t>
  </si>
  <si>
    <t>K3398GE92</t>
  </si>
  <si>
    <t>0930152832</t>
  </si>
  <si>
    <t>2023/01/24 08:23:00</t>
  </si>
  <si>
    <t>埔鹽9J15</t>
  </si>
  <si>
    <t>新水高幹#31 高壓一次跳線碰觸橫擔押 ， 重新壓接與弛調|到達現場時間2023/01/24 09:35</t>
  </si>
  <si>
    <t>C0812500965</t>
  </si>
  <si>
    <t>2023/01/24 08:52:00</t>
  </si>
  <si>
    <t>彰化縣二林鎮斗苑路，桿號：西斗高幹１７支１</t>
  </si>
  <si>
    <t>K2387HC11</t>
  </si>
  <si>
    <t>0928964588</t>
  </si>
  <si>
    <t>路人顏先生</t>
  </si>
  <si>
    <t>0938964588</t>
  </si>
  <si>
    <t>(此電號僅供參考)，電線斷落地上、有危險，彰化縣二林鎮斗苑路，桿號:西斗高幹17支1，顏先生0938964588、【顏太太聯絡電話(二)：0928964588】|手動併案</t>
  </si>
  <si>
    <t>C0812500964</t>
  </si>
  <si>
    <t>2023/01/24 08:32:00</t>
  </si>
  <si>
    <t>彰化縣二林鎮斗苑路三段８８８號</t>
  </si>
  <si>
    <t>西斗高幹#3-1 非本公司線路，該線路屬三大有線業者所有，已先暫處理並請現場警員電話通知該業者前往後續處理|到達現場時間2023/01/24 08:35</t>
  </si>
  <si>
    <t>K2188EB02</t>
  </si>
  <si>
    <t>0928483355</t>
  </si>
  <si>
    <t>二林分駐所謝先生</t>
  </si>
  <si>
    <t>048961072</t>
  </si>
  <si>
    <t>(此電號僅供參考)斗苑路三段888號，電線垂落地上，(04)8961072、【現場員警王先生聯絡電話(二)：0928483355】</t>
  </si>
  <si>
    <t>2023/01/24 08:31:00</t>
  </si>
  <si>
    <t>南美46X12</t>
  </si>
  <si>
    <t>樹木靠近高壓線修剪，已處理妥。（7＊2平方公尺）|到達現場時間2023/01/24 08:48</t>
  </si>
  <si>
    <t>2023/01/24 08:30:00</t>
  </si>
  <si>
    <t>彰化縣大城鄉null芳苑鄉上富段１０５地號</t>
  </si>
  <si>
    <t>大城高幹68Y10空X#3 接戶線斷已接妥|到達現場時間2023/01/24 08:45</t>
  </si>
  <si>
    <t>K1483GB33</t>
  </si>
  <si>
    <t>0918399300</t>
  </si>
  <si>
    <t>2023/01/24 08:28:00</t>
  </si>
  <si>
    <t>西斗高幹#18</t>
  </si>
  <si>
    <t>楊崇德、董柏新、陳冠勳、蔡孟賢</t>
  </si>
  <si>
    <t>西斗高幹#18 路燈專用低壓線斷已接妥|到達現場時間2023/01/24 08:40</t>
  </si>
  <si>
    <t>0916846169</t>
  </si>
  <si>
    <t>快官＃100、＃148</t>
  </si>
  <si>
    <t>架空線路裝設故障指示器共6只，已處理妥。|到達現場時間2023/01/24 08:52</t>
  </si>
  <si>
    <t>W0806012488</t>
  </si>
  <si>
    <t>2023/01/24 08:12:00</t>
  </si>
  <si>
    <t>彰化縣鹿港鎮詔安里竹圍巷６９號１樓</t>
  </si>
  <si>
    <t>G2928FC32</t>
  </si>
  <si>
    <t>柯昇芳先生</t>
  </si>
  <si>
    <t>0981901456</t>
  </si>
  <si>
    <t>C0812500963</t>
  </si>
  <si>
    <t>2023/01/24 08:09:00</t>
  </si>
  <si>
    <t>彰化縣和美鎮彰新路五段６３巷４５號左側一樓</t>
  </si>
  <si>
    <t>嘉寶高幹30Y#7,高壓跳線重置.|到達現場時間2023/01/24 09:25</t>
  </si>
  <si>
    <t>G3639GB23</t>
  </si>
  <si>
    <t>0937795520</t>
  </si>
  <si>
    <t>0933519365</t>
  </si>
  <si>
    <t>整棟無電，因大門打不開不清楚附近狀況，請協處謝謝【聯絡電話(二)：0937795520】</t>
  </si>
  <si>
    <t>W0806012487</t>
  </si>
  <si>
    <t>2023/01/24 08:04:00</t>
  </si>
  <si>
    <t>彰化縣鹿港鎮鹿安段０３９９－００００地號</t>
  </si>
  <si>
    <t>吳杞炤先生</t>
  </si>
  <si>
    <t>0935329363</t>
  </si>
  <si>
    <t>C0812500962</t>
  </si>
  <si>
    <t>2023/01/24 07:54:00</t>
  </si>
  <si>
    <t>彰化縣鹿港鎮新厝巷１８－３９號１Ｆ</t>
  </si>
  <si>
    <t>G2930DC23</t>
  </si>
  <si>
    <t>0952107152</t>
  </si>
  <si>
    <t>047787602</t>
  </si>
  <si>
    <t>【聯絡電話(二)：0952107152】</t>
  </si>
  <si>
    <t>A0812003491</t>
  </si>
  <si>
    <t>2023/01/24 07:47:00</t>
  </si>
  <si>
    <t>彰化縣鹿港鎮洋厝里濱海路４１０巷５９號１～２樓</t>
  </si>
  <si>
    <t>G2732HB85</t>
  </si>
  <si>
    <t>04 - 7719288</t>
  </si>
  <si>
    <t>A0812003490</t>
  </si>
  <si>
    <t>2023/01/24 07:48:00</t>
  </si>
  <si>
    <t>彰化縣鹿港鎮鹿草路二段４５５巷２弄７５號</t>
  </si>
  <si>
    <t>目前9H33全線恢復原供電,因強風造成圳海高幹17X#1,高壓斷線重置妥,另開工作單裝設分歧開關.|到達現場時間2023/01/24 08:05</t>
  </si>
  <si>
    <t>G2727EE65</t>
  </si>
  <si>
    <t>047756518</t>
  </si>
  <si>
    <t>A0812003489</t>
  </si>
  <si>
    <t>2023/01/24 07:16:00</t>
  </si>
  <si>
    <t>彰化縣伸港鄉伸新段１０３８－２１地號</t>
  </si>
  <si>
    <t>為伸港S/SIV25瞬跳。|到達現場時間2023/01/24 07:40</t>
  </si>
  <si>
    <t>G3348BA32</t>
  </si>
  <si>
    <t>0937251258</t>
  </si>
  <si>
    <t>2023/01/24 06:20:00</t>
  </si>
  <si>
    <t>G4300BC34、K4199HE58</t>
  </si>
  <si>
    <t>王資斌、許承哲、葉俊佑、謝竣宇、 曾阿加</t>
  </si>
  <si>
    <t>G4300BC34、K4199HE58，線路轉供開關切換|到達現場時間2023/01/24 06:40</t>
  </si>
  <si>
    <t>2023/01/24 03:47:00</t>
  </si>
  <si>
    <t>9M35 饋線轄區</t>
  </si>
  <si>
    <t>陳坤輝、 楊沛偉、黃建儒、</t>
  </si>
  <si>
    <t>9M35 饋線瞬跳 N相電流故障旗標 LCO動作 線路巡視，查無異狀，惟現場風勢強大，夜間視線不良，後續待日間再次巡視|到達現場時間2023/01/24 04:10</t>
  </si>
  <si>
    <t>2023/01/24 02:30:00</t>
  </si>
  <si>
    <t>明聖#3~41</t>
  </si>
  <si>
    <t>明聖#3~41，夜間防竊導線巡查|到達現場時間2023/01/24 02:42</t>
  </si>
  <si>
    <t>W0806012486</t>
  </si>
  <si>
    <t>2023/01/24 06:40:00</t>
  </si>
  <si>
    <t>彰化縣芳苑鄉復興路１２－９號１Ｆ</t>
  </si>
  <si>
    <t>五區15Y9X1:高壓跳線壓接、FC開關更換、五區15Y19:高壓跳線壓接、五區15Y1:開關操作接頭點檢|到達現場時間2023/01/24 06:20</t>
  </si>
  <si>
    <t>G2109BC66</t>
  </si>
  <si>
    <t>魏依翎小姐</t>
  </si>
  <si>
    <t>0982370365</t>
  </si>
  <si>
    <t>2023/01/24 05:52:00</t>
  </si>
  <si>
    <t>香山#18X2</t>
  </si>
  <si>
    <t>維卿、寬隆、志芳、彥廷、裕宏、敬威、柏勳</t>
  </si>
  <si>
    <t>香山#18X2低1~低2導線失竊線路，現場復舊施工妥。3Cu 8m/㎡ 52米  ※因本線路橫跨彰東快速路，車流極大，經與用戶協商後，約定此時段復舊。|到達現場時間2023/01/24 06:15</t>
  </si>
  <si>
    <t>2023/01/24 01:08:00</t>
  </si>
  <si>
    <t>大坑內高幹(市巡服務區)、竹山高幹全線</t>
  </si>
  <si>
    <t>春節導線防竊，夜間加強巡視</t>
  </si>
  <si>
    <t>大坑內高幹(市巡服務區#85~#97含分歧)、竹山高幹全線(#1~#57含分歧)導線防止失竊，春節夜間加強巡視。|到達現場時間2023/01/24 01:30</t>
  </si>
  <si>
    <t>2023/01/23 20:18:00</t>
  </si>
  <si>
    <t>竹山#1X1</t>
  </si>
  <si>
    <t>竹山#1X1電桿反光貼紙經久不良，已重新張貼妥，及變壓器點檢，負載側電流、電壓測定。|到達現場時間2023/01/23 20:40</t>
  </si>
  <si>
    <t>C0812500961</t>
  </si>
  <si>
    <t>2023/01/24 06:03:00</t>
  </si>
  <si>
    <t>彰化縣芳苑鄉新復路４０之１號１樓</t>
  </si>
  <si>
    <t>G2109AB82</t>
  </si>
  <si>
    <t>0932682003</t>
  </si>
  <si>
    <t>報修電號僅供參考，新復路４０號，僅留手機謝謝</t>
  </si>
  <si>
    <t>A0812003488</t>
  </si>
  <si>
    <t>2023/01/24 05:47:00</t>
  </si>
  <si>
    <t>彰化縣芳苑鄉草漢路草二段６２２巷１０６號屋頂</t>
  </si>
  <si>
    <t>因強風造成五區15Y9X1高壓跳線斷壓接、FC開關更換、五區15Y19高壓跳線斷壓接、五區15Y1開關操作接頭點檢|到達現場時間2023/01/24 06:18</t>
  </si>
  <si>
    <t>C0812500960</t>
  </si>
  <si>
    <t>2023/01/24 04:38:00</t>
  </si>
  <si>
    <t>彰化縣伸港鄉中興路三段２２２號</t>
  </si>
  <si>
    <t>會同警員查看為第四台電線、已安排處理妥(海尾7)|到達現場時間2023/01/24 05:00</t>
  </si>
  <si>
    <t>G3447BC12</t>
  </si>
  <si>
    <t>伸港分駐所方警員</t>
  </si>
  <si>
    <t>此址對面電線斷至地面，供電目前應沒問題，僅留市話謝謝</t>
  </si>
  <si>
    <t>2023/01/24 00:10:00</t>
  </si>
  <si>
    <t>三嘉1-92.源埤9-64</t>
  </si>
  <si>
    <t>配電線路設備夜間巡查點檢。|到達現場時間2023/01/24 00:35</t>
  </si>
  <si>
    <t>2023/01/24 03:03:00</t>
  </si>
  <si>
    <t>彰化縣竹塘鄉五庄村竹五路２６７號２樓北側</t>
  </si>
  <si>
    <t>盧明信、江易璋、張國偉、黃佳偉</t>
  </si>
  <si>
    <t>原竹高幹#52電桿被撞斷，臨時安全處理妥，另報線路課搶修。|到達現場時間2023/01/24 03:15</t>
  </si>
  <si>
    <t>K2683BC88</t>
  </si>
  <si>
    <t>沈警員</t>
  </si>
  <si>
    <t>0955241206</t>
  </si>
  <si>
    <t>2023/01/24 00:53:00</t>
  </si>
  <si>
    <t>夜間巡視，夜間觀測</t>
  </si>
  <si>
    <t>草東高幹1~138號配電線路防竊巡視良好，礙子有洩漏電流情形需辦理清洗。|到達現場時間2023/01/24 01:10</t>
  </si>
  <si>
    <t>2023/01/23 21:05:00</t>
  </si>
  <si>
    <t>彰化縣埔鹽鄉打廉村埔打路１１號之３</t>
  </si>
  <si>
    <t>大溪高幹50X13X#2，接戶線弛調脫落綁紮|到達現場時間2023/01/23 21:25</t>
  </si>
  <si>
    <t>G3404HD56</t>
  </si>
  <si>
    <t>2023/01/23 21:32:00</t>
  </si>
  <si>
    <t>文津高幹11X11號 K1993DB85</t>
  </si>
  <si>
    <t>文津高幹11X#11支線銹斷暫時先行拆除，待設計重置。|到達現場時間2023/01/23 21:45</t>
  </si>
  <si>
    <t>2023/01/23 20:40:00</t>
  </si>
  <si>
    <t>大村103-1X2</t>
  </si>
  <si>
    <t>大村103-1X2，路燈線中性線接頭不良壓接處理|到達現場時間2023/01/23 20:55</t>
  </si>
  <si>
    <t>2023/01/23 20:35:00</t>
  </si>
  <si>
    <t>彰化縣員林市員水路一段１０２巷７４弄２０８號１樓</t>
  </si>
  <si>
    <t>陳坤輝、 楊沛偉、 黃建儒、</t>
  </si>
  <si>
    <t>湖水高幹15X#2，接戶線接頭不良壓接處理|到達現場時間2023/01/23 20:50</t>
  </si>
  <si>
    <t>K4999AD05</t>
  </si>
  <si>
    <t>0936431886</t>
  </si>
  <si>
    <t>湖水里</t>
  </si>
  <si>
    <t>2023/01/23 21:11:00</t>
  </si>
  <si>
    <t>趙甲高幹47Y10號 K2098BC39</t>
  </si>
  <si>
    <t>趙甲高幹47Y#10低壓紮線脫落，已重新綁紮固定妥。|到達現場時間2023/01/23 21:22</t>
  </si>
  <si>
    <t>2023/01/23 21:09:00</t>
  </si>
  <si>
    <t>草東高幹15X3低1號 G2001HE40</t>
  </si>
  <si>
    <t>草東高幹15X#3低1低壓紮線脫落，已重新綁紮固定妥。|到達現場時間2023/01/23 21:20</t>
  </si>
  <si>
    <t>2023/01/23 21:07:00</t>
  </si>
  <si>
    <t>崙腳高幹38號 G1802GE16</t>
  </si>
  <si>
    <t>崙腳高幹#38中性線軸型礙子破損，已更換處理妥。|到達現場時間2023/01/23 21:25</t>
  </si>
  <si>
    <t>2023/01/23 20:39:00</t>
  </si>
  <si>
    <t>彰化縣鹿港鎮鹿和路三段３９１號１樓</t>
  </si>
  <si>
    <t>中姓線接頭壓接(美鹿17低1)|到達現場時間2023/01/23 21:00</t>
  </si>
  <si>
    <t>G3228BE84</t>
  </si>
  <si>
    <t>0923199928</t>
  </si>
  <si>
    <t>2023/01/23 20:13:00</t>
  </si>
  <si>
    <t>彰化縣線西鄉金馬路６２號二樓</t>
  </si>
  <si>
    <t>現場查修接頭良好、電壓正常110/220V(草港13空Y3)|到達現場時間2023/01/23 20:33</t>
  </si>
  <si>
    <t>G3039ED09</t>
  </si>
  <si>
    <t>0937580949</t>
  </si>
  <si>
    <t>2023/01/23 19:39:00</t>
  </si>
  <si>
    <t>彰化縣芳苑鄉新厝路５２－１號一樓</t>
  </si>
  <si>
    <t>過湖高幹26Y#20住宅火警，係民眾施放煙火引起草叢火災已滅火，經現場巡視無公司線路及設備受損，火警未成災。|到達現場時間2023/01/23 19:50</t>
  </si>
  <si>
    <t>K1287DD39</t>
  </si>
  <si>
    <t>2023/01/23 15:20:00</t>
  </si>
  <si>
    <t>嘉犁1-25 頂湳1-63 下湳1-56</t>
  </si>
  <si>
    <t>配電線路設備春節加強防竊線路巡查點檢。|到達現場時間2023/01/23 15:20</t>
  </si>
  <si>
    <t>2023/01/23 17:16:00</t>
  </si>
  <si>
    <t>彰化縣大村鄉平和段２９８地號</t>
  </si>
  <si>
    <t>陳宏誠、林宜明、楊英智、</t>
  </si>
  <si>
    <t>長厝高幹27X9X#2  低壓線接頭不良壓接|到達現場時間2023/01/23 17:30</t>
  </si>
  <si>
    <t>G4510AC90</t>
  </si>
  <si>
    <t>0903386545</t>
  </si>
  <si>
    <t>平和村</t>
  </si>
  <si>
    <t>C0812500959</t>
  </si>
  <si>
    <t>2023/01/23 16:05:00</t>
  </si>
  <si>
    <t>彰化縣溪湖鎮三塊厝段８７地號</t>
  </si>
  <si>
    <t>陳振明、黃耀田、劉瑞源、</t>
  </si>
  <si>
    <t>媽西高分3Y#6左低3  用戶進屋線不良，已告知用戶，請合格電氣承裝業改善。|到達現場時間2023/01/23 16:40</t>
  </si>
  <si>
    <t>0918896589</t>
  </si>
  <si>
    <t>電線斷落，惠請協修</t>
  </si>
  <si>
    <t>C0812500958</t>
  </si>
  <si>
    <t>2023/01/23 15:56:00</t>
  </si>
  <si>
    <t>彰化縣二林鎮犁頭厝段１１９地號</t>
  </si>
  <si>
    <t>水門高分#20，接戶線跳線接頭不良，接頭己重新壓接處理。|到達現場時間2023/01/23 16:05</t>
  </si>
  <si>
    <t>K2285BA74</t>
  </si>
  <si>
    <t>048965538</t>
  </si>
  <si>
    <t>0939821696</t>
  </si>
  <si>
    <t>稱桿上變壓器旁電線斷落半空，目前無電，惠請卓處謝謝。【聯絡電話(二)：(04)8965538】</t>
  </si>
  <si>
    <t>2023/01/23 15:01:00</t>
  </si>
  <si>
    <t>彰化縣福興鄉福南段００２５地號</t>
  </si>
  <si>
    <t>二港高幹36-1，接頭點檢及包紮|到達現場時間2023/01/23 15:25</t>
  </si>
  <si>
    <t>G2420GD47</t>
  </si>
  <si>
    <t>2023/01/23 13:35:00</t>
  </si>
  <si>
    <t>彰化縣芬園鄉縣安路９４５號</t>
  </si>
  <si>
    <t>陳宏誠、譚劭丞、林宜明、楊英智、</t>
  </si>
  <si>
    <t>大彰高幹77Y#3   低壓線接頭不良壓接|到達現場時間2023/01/23 14:00</t>
  </si>
  <si>
    <t>G5006DE73</t>
  </si>
  <si>
    <t>中崙村</t>
  </si>
  <si>
    <t>2023/01/23 13:28:00</t>
  </si>
  <si>
    <t>彰化縣大村鄉港尾段１２２地號</t>
  </si>
  <si>
    <t>陳振明、黃耀田、溫佑誠、劉瑞源、</t>
  </si>
  <si>
    <t>正新高幹19Y10X#4  接戶線接頭不良壓接|到達現場時間2023/01/23 13:45</t>
  </si>
  <si>
    <t>G4406HA76</t>
  </si>
  <si>
    <t>2023/01/23 14:15:00</t>
  </si>
  <si>
    <t>彰美#1~#61  東頭#1~#29 東平#1~#23 十茂＃1~#39</t>
  </si>
  <si>
    <t>彰美#1~#61 東頭#1~#29 東平#1~#23 十茂＃1~#39春節防竊線路巡查。|到達現場時間2023/01/23 14:40</t>
  </si>
  <si>
    <t>2023/01/23 14:12:00</t>
  </si>
  <si>
    <t>中寮#1~#75 中圍#1~#39 東萊#1~#55  糖友#1~#37</t>
  </si>
  <si>
    <t>中寮#1~#75 中圍#1~#39 東萊#1~#55 糖友#1~#37 春節防竊線路巡查。|到達現場時間2023/01/23 14:30</t>
  </si>
  <si>
    <t>2023/01/23 14:05:00</t>
  </si>
  <si>
    <t>快官＃1~#178 三村＃4~#186 渡橋#1~#64</t>
  </si>
  <si>
    <t>1.快官＃1~#178 三村＃4~#186 渡橋#1~#64 春節防竊線路巡查 2.中山路790巷3號引上桿接戶線脫落弛調固定復舊。|到達現場時間2023/01/23 14:35</t>
  </si>
  <si>
    <t>2023/01/23 14:01:00</t>
  </si>
  <si>
    <t>和東63-2</t>
  </si>
  <si>
    <t>故障指示器裝設|到達現場時間2023/01/23 14:01</t>
  </si>
  <si>
    <t>C0812500957</t>
  </si>
  <si>
    <t>2023/01/23 12:42:00</t>
  </si>
  <si>
    <t>彰化縣芳苑鄉民生村仁愛巷７號</t>
  </si>
  <si>
    <t>呂漢堂、林楷諺、劉記瑜</t>
  </si>
  <si>
    <t>王功高幹95X#3，用戶屋內線路不良，已告知用戶，請合格電氣承裝業改善。|到達現場時間2023/01/23 13:15</t>
  </si>
  <si>
    <t>G1402HC79</t>
  </si>
  <si>
    <t>0933926507</t>
  </si>
  <si>
    <t>048933212</t>
  </si>
  <si>
    <t>用戶稱水電量測電表處少一條進去【聯絡電話(二)：0933926507】</t>
  </si>
  <si>
    <t>C0812500956</t>
  </si>
  <si>
    <t>2023/01/23 12:33:00</t>
  </si>
  <si>
    <t>彰化縣伸港鄉美港公路三段，濱海公路台１７線，桿號：伸線高幹４９，Ｇ３１４３ＥＤ６２</t>
  </si>
  <si>
    <t>伸線49，經勘查為第四台線路，已聯絡第四台業者處理|到達現場時間2023/01/23 13:00</t>
  </si>
  <si>
    <t>G3144GE60</t>
  </si>
  <si>
    <t>0982086337</t>
  </si>
  <si>
    <t>路人周先生</t>
  </si>
  <si>
    <t>(此電號僅供參考)路人通報:彰化縣伸港鄉濱海公路台17線，桿號:伸線高幹49，G3143ED62，電線垂下影響大車通行，僅手機:0982086337</t>
  </si>
  <si>
    <t>2023/01/23 12:32:00</t>
  </si>
  <si>
    <t>彰化縣芳苑鄉草湖段１８地號</t>
  </si>
  <si>
    <t>王功高幹#21，低壓線接頭不良，己重新壓接處理。|到達現場時間2023/01/23 12:50</t>
  </si>
  <si>
    <t>G1801DE12</t>
  </si>
  <si>
    <t>0910558575</t>
  </si>
  <si>
    <t>0907406187</t>
  </si>
  <si>
    <t>C0812500955</t>
  </si>
  <si>
    <t>2023/01/23 11:06:00</t>
  </si>
  <si>
    <t>彰化縣埤頭鄉埤周路沙崙高幹４８　（圖號座標：Ｋ３０９０ＤＢ１５）</t>
  </si>
  <si>
    <t>高銀昆、魏民羽、廖錦祥</t>
  </si>
  <si>
    <t>沙崙高幹#48，紮線尖端放電，高壓導線紮線重新綁紮處理。|到達現場時間2023/01/23 14:15</t>
  </si>
  <si>
    <t>K3090DA53</t>
  </si>
  <si>
    <t>0932921043</t>
  </si>
  <si>
    <t>參考電號，用戶稱電桿：沙崙高幹 48 (圖號座標：K3090DB15) 昨夜有火花且有異聲，擔心有危險，要求查修，請協處，僅留手機</t>
  </si>
  <si>
    <t>C0812500953</t>
  </si>
  <si>
    <t>2023/01/23 10:00:00</t>
  </si>
  <si>
    <t>彰化縣大城鄉西勢路３號</t>
  </si>
  <si>
    <t>與11201001807 同案|到達現場時間2023/01/23 10:02</t>
  </si>
  <si>
    <t>K1279CA04</t>
  </si>
  <si>
    <t>0921308952</t>
  </si>
  <si>
    <t>廖村長</t>
  </si>
  <si>
    <t>廖村長外線接觸不良有火花，僅留手機</t>
  </si>
  <si>
    <t>C0812500952</t>
  </si>
  <si>
    <t>2023/01/23 09:58:00</t>
  </si>
  <si>
    <t>彰化縣伸港鄉新港段２３０９地號</t>
  </si>
  <si>
    <t>全興高幹41YX7X3，接頭點檢|到達現場時間2023/01/23 10:30</t>
  </si>
  <si>
    <t>G3351GB76</t>
  </si>
  <si>
    <t>0912363501</t>
  </si>
  <si>
    <t>保險絲跳掉，欠相，220V欠一條，僅手機0912363501</t>
  </si>
  <si>
    <t>2023/01/23 09:52:00</t>
  </si>
  <si>
    <t>南勢69Y1  南勢69Y3</t>
  </si>
  <si>
    <t>故障指示器裝設|到達現場時間2023/01/23 09:52</t>
  </si>
  <si>
    <t>C0812500951</t>
  </si>
  <si>
    <t>2023/01/23 09:53:00</t>
  </si>
  <si>
    <t>彰化縣大城鄉西城村西勢路３號</t>
  </si>
  <si>
    <t>東港高幹20X#4，路燈接戶線破皮，接戶線己包紮處理。|到達現場時間2023/01/23 10:00</t>
  </si>
  <si>
    <t>發出爆響聲及火花 目前家裡還有電 僅留市話</t>
  </si>
  <si>
    <t>2023/01/23 09:51:00</t>
  </si>
  <si>
    <t>彰化縣員林市大峰巷</t>
  </si>
  <si>
    <t>大峰1~46  春節防竊特別巡視|到達現場時間2023/01/23 09:50</t>
  </si>
  <si>
    <t>2023/01/23 09:47:00</t>
  </si>
  <si>
    <t>春節防竊加強巡視，頂部高幹1號~54號，線路巡視正常。|到達現場時間2023/01/23 09:50</t>
  </si>
  <si>
    <t>2023/01/23 09:12:00</t>
  </si>
  <si>
    <t>線西高幹26X#3</t>
  </si>
  <si>
    <t>密封型TR50KVA不出壓吊換|到達現場時間2023/01/23 09:12</t>
  </si>
  <si>
    <t>2023/01/23 08:40:00</t>
  </si>
  <si>
    <t>G4229HD46-O</t>
  </si>
  <si>
    <t>新設基礎台加蓋</t>
  </si>
  <si>
    <t>李季臻、葉宗儒、劉家銓</t>
  </si>
  <si>
    <t>1.G4229HD46-O新設基礎台加蓋、使用水泥板4塊   2.阿夷＃14 蔓藤清除、樹木修剪(4X3) 軸型礙子脫落重置。|到達現場時間2023/01/23 09:20</t>
  </si>
  <si>
    <t>2023/01/23 08:48:00</t>
  </si>
  <si>
    <t>架空故障指示器裝設</t>
  </si>
  <si>
    <t>1.茄苳＃7-1 架空故障指示器裝設3只   2.G4228CD44-O電纜故障指示器裝設6只、配電場點檢雜物清除。|到達現場時間2023/01/23 09:15</t>
  </si>
  <si>
    <t>2023/01/23 08:32:00</t>
  </si>
  <si>
    <t>彰化縣埔心鄉東明路１３２巷１８號２樓－１</t>
  </si>
  <si>
    <t>配合線路課電纜測試</t>
  </si>
  <si>
    <t>G4300BC34  配合線路課施工班電纜測試|到達現場時間2023/01/23 08:50</t>
  </si>
  <si>
    <t>G4300BC34</t>
  </si>
  <si>
    <t>瓦中村</t>
  </si>
  <si>
    <t>C0812500950</t>
  </si>
  <si>
    <t>2023/01/23 08:29:00</t>
  </si>
  <si>
    <t>彰化縣芳苑鄉草湖南段７３地號</t>
  </si>
  <si>
    <t>趙甲高幹70Y#33，接戶線接頭不良，接頭己重新壓接處理。|到達現場時間2023/01/23 08:55</t>
  </si>
  <si>
    <t>K1997FB59</t>
  </si>
  <si>
    <t>0963170927</t>
  </si>
  <si>
    <t>【聯絡電話(二)：8969311】</t>
  </si>
  <si>
    <t>2023/01/23 08:11:00</t>
  </si>
  <si>
    <t>彰化縣伸港鄉美港公路二段１４８號１樓東棟</t>
  </si>
  <si>
    <t>伸東高幹15空X19Y8，接頭點檢|到達現場時間2023/01/23 08:40</t>
  </si>
  <si>
    <t>G3543BE05</t>
  </si>
  <si>
    <t>0932681689</t>
  </si>
  <si>
    <t>C0812500949</t>
  </si>
  <si>
    <t>2023/01/23 07:53:00</t>
  </si>
  <si>
    <t>彰化縣線西鄉和線路９７２號１樓</t>
  </si>
  <si>
    <t>線西高幹26X3，接頭點檢|到達現場時間2023/01/23 08:20</t>
  </si>
  <si>
    <t>G3139FC80</t>
  </si>
  <si>
    <t>047585344</t>
  </si>
  <si>
    <t>0939364418</t>
  </si>
  <si>
    <t>【聯絡電話(二)：(04)7585344】</t>
  </si>
  <si>
    <t>2023/01/23 07:55:00</t>
  </si>
  <si>
    <t>彰化縣芳苑鄉芳漢路王功段５０３號</t>
  </si>
  <si>
    <t>王功高幹#91，用戶反應桿上有火花，現場人員勘查，短節電纜有洩漏痕跡，且在幹上線，請線巡班安排時間改善。|到達現場時間2023/01/23 08:25</t>
  </si>
  <si>
    <t>G1402HE93</t>
  </si>
  <si>
    <t>0911110550</t>
  </si>
  <si>
    <t>W0806012485</t>
  </si>
  <si>
    <t>2023/01/23 07:23:00</t>
  </si>
  <si>
    <t>彰化縣埔心鄉二抱路四段１１９號平樓</t>
  </si>
  <si>
    <t>G4004GD98</t>
  </si>
  <si>
    <t>黃淑音小姐</t>
  </si>
  <si>
    <t>0937530100</t>
  </si>
  <si>
    <t>2023/01/23 06:08:00</t>
  </si>
  <si>
    <t>G4024 GC17-PD</t>
  </si>
  <si>
    <t>G4024 GC17-PD配電場清潔，及變壓器點檢，負載側電流、電壓測定。|到達現場時間2023/01/23 06:30</t>
  </si>
  <si>
    <t>2023/01/23 02:30:00</t>
  </si>
  <si>
    <t>經口#1~45，夜間防竊導線巡查|到達現場時間2023/01/23 02:43</t>
  </si>
  <si>
    <t>C0812500948</t>
  </si>
  <si>
    <t>2023/01/23 06:35:00</t>
  </si>
  <si>
    <t>彰化縣大村鄉新興巷３４－１號平房</t>
  </si>
  <si>
    <t>與11201001789案同|到達現場時間2023/01/23 06:40</t>
  </si>
  <si>
    <t>G4105AB68</t>
  </si>
  <si>
    <t>048521509</t>
  </si>
  <si>
    <t>0931787228</t>
  </si>
  <si>
    <t>用戶稱剛有聽到變壓器爆響，也有冒煙火花【聯絡電話(二)：(04)8521509】</t>
  </si>
  <si>
    <t>2023/01/23 06:03:00</t>
  </si>
  <si>
    <t>埔內#12-1X2</t>
  </si>
  <si>
    <t>埔內#12-1X2變壓器點檢，負載側電流、電壓測定。埔內#12-1X1接戶線接頭點檢、重包紮。|到達現場時間2023/01/23 06:20</t>
  </si>
  <si>
    <t>2023/01/23 06:02:00</t>
  </si>
  <si>
    <t>竹中#2X11X2</t>
  </si>
  <si>
    <t>竹中#2X11X2低壓雜物(竹子、樹枝、藤蔓)清除(10mx2m=20㎡)，低壓導線破皮(1處)包紮，現場砍除雜物清運，及低壓接頭點檢、重包紮。|到達現場時間2023/01/23 06:25</t>
  </si>
  <si>
    <t>2023/01/23 01:08:00</t>
  </si>
  <si>
    <t>保警高幹全線、南郭高幹全線、山坑高幹全線</t>
  </si>
  <si>
    <t>維卿、寬隆、志芳、彥廷、凱仁、宏、威、勳</t>
  </si>
  <si>
    <t>保警高幹全線(#11~#17含分歧)、南郭高幹全線(#28~#42含分歧)、山坑高幹全線(#1~#80含分歧)導線防止失竊，春節夜間加強巡視。|到達現場時間2023/01/23 01:30</t>
  </si>
  <si>
    <t>C0812500947</t>
  </si>
  <si>
    <t>2023/01/23 06:18:00</t>
  </si>
  <si>
    <t>彰化縣大村鄉新興巷３４號之１</t>
  </si>
  <si>
    <t>員旗高幹41-1X#2，松鼠碰觸分歧開關，高壓跳線、熔絲筒不良更換，後續安排停電加裝被覆型開關、終端被覆罩|到達現場時間2023/01/23 06:35</t>
  </si>
  <si>
    <t>048538898</t>
  </si>
  <si>
    <t>【聯絡電話(二)：(04)8538898】</t>
  </si>
  <si>
    <t>C0812500946</t>
  </si>
  <si>
    <t>2023/01/23 06:15:00</t>
  </si>
  <si>
    <t>彰化縣福興鄉福正路２６巷６５號</t>
  </si>
  <si>
    <t>接戶線接頭壓接(下寮7低2)|到達現場時間2023/01/23 06:45</t>
  </si>
  <si>
    <t>G2419EE47</t>
  </si>
  <si>
    <t>0961235645</t>
  </si>
  <si>
    <t>黃興財</t>
  </si>
  <si>
    <t>047802223</t>
  </si>
  <si>
    <t>【聯絡電話(二)：0961235645】</t>
  </si>
  <si>
    <t>C0812500945</t>
  </si>
  <si>
    <t>2023/01/23 01:25:00</t>
  </si>
  <si>
    <t>熔絲鏈筒燃燒更換(前15)|到達現場時間2023/01/23 01:55</t>
  </si>
  <si>
    <t>047351956</t>
  </si>
  <si>
    <t>用戶稱桿線冒火導致現場供電不穩一直瞬跳【聯絡電話(二)：(04)7351956】</t>
  </si>
  <si>
    <t>2023/01/23 00:31:00</t>
  </si>
  <si>
    <t>王功高幹1~125號配電線路防竊巡視良好，礙子有洩漏電流情形需辦理清洗。|到達現場時間2023/01/23 00:50</t>
  </si>
  <si>
    <t>2023/01/23 00:10:00</t>
  </si>
  <si>
    <t>舊溪1—70、粘厝1—56</t>
  </si>
  <si>
    <t>配電線路設備夜間巡查點檢。|到達現場時間2023/01/23 00:40</t>
  </si>
  <si>
    <t>C0812500944</t>
  </si>
  <si>
    <t>2023/01/23 00:09:00</t>
  </si>
  <si>
    <t>彰化縣福興鄉沿海路一段５２０號</t>
  </si>
  <si>
    <t>會同用戶查修為鹽塵害、另安排承攬商掃礙作業(麥嶼厝30)|到達現場時間2023/01/23 00:38</t>
  </si>
  <si>
    <t>G2214CE28</t>
  </si>
  <si>
    <t>0937592830</t>
  </si>
  <si>
    <t>用戶稱礙子發出閃光火花，目前無影響供電，僅留手機</t>
  </si>
  <si>
    <t>2023/01/22 21:33:00</t>
  </si>
  <si>
    <t>四維路61號</t>
  </si>
  <si>
    <t>經派員會同消防局人員現場勘查，現場為本公司線路(新生#6)支桿，原本裝設即是如此，經詳細向用戶解釋，已獲用戶了解。|到達現場時間2023/01/22 21:50</t>
  </si>
  <si>
    <t>消防局 楊小姐</t>
  </si>
  <si>
    <t>C0812500943</t>
  </si>
  <si>
    <t>2023/01/22 22:15:00</t>
  </si>
  <si>
    <t>彰化縣彰化市泰和路二段４１５巷８６號</t>
  </si>
  <si>
    <t>經派員會同用戶現場勘查，產生異響非本公司設備，為現場用戶門鈴(短路不良)，並已明確告知用戶。|到達現場時間2023/01/22 22:40</t>
  </si>
  <si>
    <t>G4232FB03</t>
  </si>
  <si>
    <t>0926057612</t>
  </si>
  <si>
    <t>稱這兩天附近電桿上的電桶，會出現頻率的聲音，目前停止了，供電正常，要求派員查看，請協助，僅手機</t>
  </si>
  <si>
    <t>2023/01/22 21:59:00</t>
  </si>
  <si>
    <t>王功高幹106X13號 G1501AA34</t>
  </si>
  <si>
    <t>王功高幹106X#13低壓線架銹斷，已更換處理妥。|到達現場時間2023/01/22 22:15</t>
  </si>
  <si>
    <t>2023/01/22 21:20:00</t>
  </si>
  <si>
    <t>萬興#33-1Y2</t>
  </si>
  <si>
    <t>萬興#33-1Y2，路燈線接頭不良壓接處理|到達現場時間2023/01/22 21:50</t>
  </si>
  <si>
    <t>C0812500942</t>
  </si>
  <si>
    <t>彰化縣芳苑鄉建平村復興巷７號（詳見備註）</t>
  </si>
  <si>
    <t>建平高幹35X7X1左低2會同用戶現場係路燈接戶線短路引起，已剪除銜接處理妥。|到達現場時間2023/01/22 21:40</t>
  </si>
  <si>
    <t>G2103FA02</t>
  </si>
  <si>
    <t>0923800123</t>
  </si>
  <si>
    <t>0979800123</t>
  </si>
  <si>
    <t>稱該址旁路燈有火花，也會自動熄滅，惠請協修，謝謝。【聯絡電話(二)：0923800123】</t>
  </si>
  <si>
    <t>C0812500941</t>
  </si>
  <si>
    <t>2023/01/22 21:15:00</t>
  </si>
  <si>
    <t>彰化縣鹿港鎮平等街１３２巷４６號１樓</t>
  </si>
  <si>
    <t>會同用戶查修接頭良好、供電正常110/220V、開封另報再封印(水廠8X1空Y3)|到達現場時間2023/01/22 21:37</t>
  </si>
  <si>
    <t>G2824AE08</t>
  </si>
  <si>
    <t>0982308534</t>
  </si>
  <si>
    <t>0933551429</t>
  </si>
  <si>
    <t>惠請去前電聯【聯絡電話(二)：0982308534】</t>
  </si>
  <si>
    <t>2023/01/22 21:13:00</t>
  </si>
  <si>
    <t>農場二高分18X8-1Y35號 G2403AE55</t>
  </si>
  <si>
    <t>農場二高分18X8-1Y#35中性線紮線脫落，已重新綁紮固定妥。||到達現場時間2023/01/22 21:35</t>
  </si>
  <si>
    <t>2023/01/22 21:02:00</t>
  </si>
  <si>
    <t>川邊高幹25X1號 G1902DD34</t>
  </si>
  <si>
    <t>川邊高幹25X#1低壓支線浮動暫時先拆除，待設計重置。|到達現場時間2023/01/22 21:20</t>
  </si>
  <si>
    <t>2023/01/22 20:35:00</t>
  </si>
  <si>
    <t>彰化縣員林市光明南街１７５號１Ｆ</t>
  </si>
  <si>
    <t>南門高分#10，中性線接頭劣化壓接處理|到達現場時間2023/01/22 20:50</t>
  </si>
  <si>
    <t>G4400EB71</t>
  </si>
  <si>
    <t>2023/01/22 20:15:00</t>
  </si>
  <si>
    <t>彰化縣大村鄉擺塘村橫巷１１號</t>
  </si>
  <si>
    <t>擺塘高幹#64，接戶線弛調固定|到達現場時間2023/01/22 20:30</t>
  </si>
  <si>
    <t>G4206EE55</t>
  </si>
  <si>
    <t>山崙23Z3Y7Y4:一次接頭壓接、TR二次引下線更換、山崙23Z3Y7Y4:低1:接頭壓接。|到達現場時間2023/01/22 20:55</t>
  </si>
  <si>
    <t>2023/01/22 20:13:00</t>
  </si>
  <si>
    <t>彰化縣和美鎮源埤里嘉佃路６００巷７７號１樓</t>
  </si>
  <si>
    <t>接頭壓接(源埤57右低3)|到達現場時間2023/01/22 20:35</t>
  </si>
  <si>
    <t>G3631DA97</t>
  </si>
  <si>
    <t>0937564223</t>
  </si>
  <si>
    <t>2023/01/22 20:06:00</t>
  </si>
  <si>
    <t>草東高幹100號 G2400GD08</t>
  </si>
  <si>
    <t>草東高幹#100藤蔓靠近高壓線，掩蔽後已修剪清除妥。|到達現場時間2023/01/22 20:20</t>
  </si>
  <si>
    <t>2023/01/22 14:20:00</t>
  </si>
  <si>
    <t>修平1-61 永平1-83</t>
  </si>
  <si>
    <t>配電線路設備春節加強防竊線路巡查點檢。|到達現場時間2023/01/22 14:20</t>
  </si>
  <si>
    <t>C0812500940</t>
  </si>
  <si>
    <t>2023/01/22 19:13:00</t>
  </si>
  <si>
    <t>彰化縣彰化市雲長路１２９號１Ｆ</t>
  </si>
  <si>
    <t>雲長路117號處所公所裝的時控開關時間異常校正妥。|到達現場時間2023/01/22 19:35</t>
  </si>
  <si>
    <t>G3924HA46</t>
  </si>
  <si>
    <t>0936515330</t>
  </si>
  <si>
    <t>白先生</t>
  </si>
  <si>
    <t>整排路燈不亮，惠請查修，謝謝。僅留一支手機:0936515330</t>
  </si>
  <si>
    <t>C0812500939</t>
  </si>
  <si>
    <t>2023/01/22 18:53:00</t>
  </si>
  <si>
    <t>彰化縣芳苑鄉功湖路草湖段１７３巷６６弄６號１樓（詳見備註）</t>
  </si>
  <si>
    <t>呂漢堂、廖錦祥、李冠民</t>
  </si>
  <si>
    <t>與11201001766 同案|到達現場時間2023/01/22 18:56</t>
  </si>
  <si>
    <t>G1900EA30</t>
  </si>
  <si>
    <t>0938675088</t>
  </si>
  <si>
    <t>錢警員</t>
  </si>
  <si>
    <t>048862438</t>
  </si>
  <si>
    <t>(此為參考電號)提拱桿號:興海高幹13YG1900/FC42【張警員聯絡電話(二)：0938675088】</t>
  </si>
  <si>
    <t>C0812500938</t>
  </si>
  <si>
    <t>2023/01/22 18:38:00</t>
  </si>
  <si>
    <t>彰化縣伸港鄉海尾路２－１號後方</t>
  </si>
  <si>
    <t>海尾高幹18空X4-1Y1，用戶避雷器不良，配合用戶拆除，開關操作|到達現場時間2023/01/22 19:15</t>
  </si>
  <si>
    <t>0919061677</t>
  </si>
  <si>
    <t>柯小姐</t>
  </si>
  <si>
    <t>通報保險絲掉落，目前停電【聯絡電話(二)：0919061677】</t>
  </si>
  <si>
    <t>2023/01/22 18:29:00</t>
  </si>
  <si>
    <t>G1900FC42 興海高幹13Y#2</t>
  </si>
  <si>
    <t>興海高幹13Y#2，粉塵燃燒，己告知用戶，並請線路課安排礙子清洗。|到達現場時間2023/01/22 18:55</t>
  </si>
  <si>
    <t>0908239557</t>
  </si>
  <si>
    <t>C0812500937</t>
  </si>
  <si>
    <t>2023/01/22 17:44:00</t>
  </si>
  <si>
    <t>彰化縣大城鄉光復巷７號</t>
  </si>
  <si>
    <t>顏銘宏、魏民羽、林楷諺</t>
  </si>
  <si>
    <t>沿海高分2Y#5，熔絲筒燒損，己更換送電妥。|到達現場時間2023/01/22 18:00</t>
  </si>
  <si>
    <t>K1390BA95</t>
  </si>
  <si>
    <t>0937766293</t>
  </si>
  <si>
    <t>業主:陳先生</t>
  </si>
  <si>
    <t>電號僅供參考，用戶稱此為再生能源380v無法送電，經查為台電供電端保險絲燒損，僅手機。</t>
  </si>
  <si>
    <t>C0812500936</t>
  </si>
  <si>
    <t>2023/01/22 17:15:00</t>
  </si>
  <si>
    <t>彰化縣鹿港鎮頭崙巷５０－８１號１樓</t>
  </si>
  <si>
    <t>G3231CE69</t>
  </si>
  <si>
    <t>0984356088</t>
  </si>
  <si>
    <t>姚小姐</t>
  </si>
  <si>
    <t>047715087</t>
  </si>
  <si>
    <t>電燈閃爍、電視電壓不穩昨日約6-7點有發生，今日也有相同狀況，惠請協修，謝謝。【聯絡電話(二)：0984356088】|手動併案</t>
  </si>
  <si>
    <t>C0812500935</t>
  </si>
  <si>
    <t>2023/01/22 17:14:00</t>
  </si>
  <si>
    <t>彰化縣鹿港鎮頭崙巷５０－８０號１樓</t>
  </si>
  <si>
    <t>番頭高幹43X8，熔絲筒接續不良火花重置|到達現場時間2023/01/22 17:35</t>
  </si>
  <si>
    <t>0963093936</t>
  </si>
  <si>
    <t>047721166</t>
  </si>
  <si>
    <t>用戶稱開關箱有火花【聯絡電話(二)：0963093936】</t>
  </si>
  <si>
    <t>2023/01/22 17:05:00</t>
  </si>
  <si>
    <t>K2185EE53 九塊厝高幹#22</t>
  </si>
  <si>
    <t>九塊厝高幹#22，公司線路無損失，由電表負載側停電隔離中，另報檢驗部門處理。|到達現場時間2023/01/22 17:24</t>
  </si>
  <si>
    <t>2023/01/22 16:51:00</t>
  </si>
  <si>
    <t>彰化縣鹿港鎮草港尾段５３地號</t>
  </si>
  <si>
    <t>下犁高幹115空X7，FC開關接續不良火花重置|到達現場時間2023/01/22 17:10</t>
  </si>
  <si>
    <t>G3034CD72</t>
  </si>
  <si>
    <t>0923663369</t>
  </si>
  <si>
    <t>C0812500934</t>
  </si>
  <si>
    <t>2023/01/22 16:42:00</t>
  </si>
  <si>
    <t>彰化縣二林鎮外竹段１０２地號</t>
  </si>
  <si>
    <t>香鹿高幹41X7Y#5，接戶線跳線接頭不良，接頭己重新壓接處理。|到達現場時間2023/01/22 17:00</t>
  </si>
  <si>
    <t>0912010796</t>
  </si>
  <si>
    <t>0910243865</t>
  </si>
  <si>
    <t>香鹿高幹41X7Y7 K2281CB09，目前停電，林先生【聯絡電話(二)：0912010796】</t>
  </si>
  <si>
    <t>C0812500933</t>
  </si>
  <si>
    <t>2023/01/22 16:16:00</t>
  </si>
  <si>
    <t>彰化縣芳苑鄉埤腳段１４２地號</t>
  </si>
  <si>
    <t>高銀昆、劉記瑜、施仁傑</t>
  </si>
  <si>
    <t>五俊高分3X#21，接戶線接頭不良，接頭己重新壓接處理。|到達現場時間2023/01/22 16:35</t>
  </si>
  <si>
    <t>K1594BE51</t>
  </si>
  <si>
    <t>048933877</t>
  </si>
  <si>
    <t>0919528808</t>
  </si>
  <si>
    <t>目前停電【聯絡電話(二)：(04)8933877】</t>
  </si>
  <si>
    <t>2023/01/22 15:05:00</t>
  </si>
  <si>
    <t>彰化縣員林市員鹿路一段</t>
  </si>
  <si>
    <t>陳宏誠、林宜明、楊英智、黃安燦、</t>
  </si>
  <si>
    <t>G4301BA4200  人孔蓋異音加墊處理完成。|到達現場時間2023/01/22 15:45</t>
  </si>
  <si>
    <t>G4301BA4200</t>
  </si>
  <si>
    <t>2023/01/22 14:43:00</t>
  </si>
  <si>
    <t>下犁60-1</t>
  </si>
  <si>
    <t>故障指示器裝設|到達現場時間2023/01/22 14:43</t>
  </si>
  <si>
    <t>2023/01/22 14:42:00</t>
  </si>
  <si>
    <t>海埔96-1</t>
  </si>
  <si>
    <t>故障指示器裝設|到達現場時間2023/01/22 14:42</t>
  </si>
  <si>
    <t>2023/01/22 14:10:00</t>
  </si>
  <si>
    <t>防竊線路巡查</t>
  </si>
  <si>
    <t>國聖井#1~#42 寶聖#1~#17 茄苳#1~#56  寶中#7~#69春節防竊線路巡查。|到達現場時間2023/01/22 14:35</t>
  </si>
  <si>
    <t>2023/01/22 14:00:00</t>
  </si>
  <si>
    <t>竹園#1~#35  柑井#1~#24  犁盛#1~#25 茂盛#1~#38 春節防竊線路巡查。|到達現場時間2023/01/22 14:25</t>
  </si>
  <si>
    <t>G4030AD38-PD等7處</t>
  </si>
  <si>
    <t>G4030AD38-PD等7處變壓器電磁波量測。|到達現場時間2023/01/22 14:30</t>
  </si>
  <si>
    <t>2023/01/22 13:40:00</t>
  </si>
  <si>
    <t>彰化縣員林市大峰段５９３－３地號、中州#9~45</t>
  </si>
  <si>
    <t>D01 電線垂下、線路巡視</t>
  </si>
  <si>
    <t>劉瑞源、楊英智、黃安燦</t>
  </si>
  <si>
    <t>中州高分#36左低1 低壓線脫落綁紮固定，暨中州#9~45春節導線防竊特別巡視|到達現場時間2023/01/22 13:55</t>
  </si>
  <si>
    <t>G5001ED87</t>
  </si>
  <si>
    <t>2023/01/22 10:44:00</t>
  </si>
  <si>
    <t>前庄1</t>
  </si>
  <si>
    <t>故障指示器裝設|到達現場時間2023/01/22 10:44</t>
  </si>
  <si>
    <t>C0812500932</t>
  </si>
  <si>
    <t>2023/01/22 10:37:00</t>
  </si>
  <si>
    <t>謝漢高幹30X3，接點點檢，現場無發現異音|到達現場時間2023/01/22 11:00</t>
  </si>
  <si>
    <t>047709357</t>
  </si>
  <si>
    <t>0911089192</t>
  </si>
  <si>
    <t>路燈的電線處有異音，用戶稱疑似聽起來是有火花的聲音，擔心有危險，委請協助查看【聯絡電話(二)：(04)7709357】</t>
  </si>
  <si>
    <t>2023/01/22 10:35:00</t>
  </si>
  <si>
    <t>中寮75</t>
  </si>
  <si>
    <t>故障指示器裝設|到達現場時間2023/01/22 10:35</t>
  </si>
  <si>
    <t>2023/01/22 10:30:00</t>
  </si>
  <si>
    <t>彰化縣二林鎮中山路１２７號</t>
  </si>
  <si>
    <t>市場高分#8，火警未成災。|到達現場時間2023/01/22 10:35</t>
  </si>
  <si>
    <t>K1888EC19</t>
  </si>
  <si>
    <t>0905753536</t>
  </si>
  <si>
    <t>C0812500931</t>
  </si>
  <si>
    <t>2023/01/22 10:20:00</t>
  </si>
  <si>
    <t>彰化縣大城鄉楓港段１３６４地號／養殖無電</t>
  </si>
  <si>
    <t>台西高幹4Y22Y4X#10，接戶線接頭不良，接頭己重新壓接處理。|到達現場時間2023/01/22 10:53</t>
  </si>
  <si>
    <t>K0680HD17</t>
  </si>
  <si>
    <t>0989557025</t>
  </si>
  <si>
    <t>0932685367</t>
  </si>
  <si>
    <t>【聯絡電話(二)：0989557025】養殖無電</t>
  </si>
  <si>
    <t>2023/01/22 08:35:00</t>
  </si>
  <si>
    <t>竹園＃35X1  彰美＃42</t>
  </si>
  <si>
    <t>1.竹園＃35X1 彰美＃42架空故障指示器裝設共6只  2.中寮＃21－1等3處電桿牌脫落重新標示固定。|到達現場時間2023/01/22 09:10</t>
  </si>
  <si>
    <t>2023/01/22 08:30:00</t>
  </si>
  <si>
    <t>三村＃8  福田＃11</t>
  </si>
  <si>
    <t>1.三村＃8  福田＃11 架空故障指示器裝設共6只 2.三村#1~#186 福田＃1~#51 春節防竊線路巡查。|到達現場時間2023/01/22 09:05</t>
  </si>
  <si>
    <t>2023/01/22 09:48:00</t>
  </si>
  <si>
    <t>彰化縣員林市員東路二段１巷１５號</t>
  </si>
  <si>
    <t>陳宏誠、黃耀田、林宜明、楊英智、</t>
  </si>
  <si>
    <t>東山高幹33Y#5  低壓線脫落綁紮固定|到達現場時間2023/01/22 09:49</t>
  </si>
  <si>
    <t>G4601EE08</t>
  </si>
  <si>
    <t>04-8363823</t>
  </si>
  <si>
    <t>G4601DE92東山高幹33Y#5</t>
  </si>
  <si>
    <t>2023/01/22 09:43:00</t>
  </si>
  <si>
    <t>山崙高分23Z3Y7Y4，接頭壓接及包紮|到達現場時間2023/01/22 10:05</t>
  </si>
  <si>
    <t>C0812500930</t>
  </si>
  <si>
    <t>2023/01/22 09:41:00</t>
  </si>
  <si>
    <t>彰化縣伸港鄉海尾村１３６號</t>
  </si>
  <si>
    <t>濱海二高幹32Y14Z5，現場供電正常，接頭點檢|到達現場時間2023/01/22 10:00</t>
  </si>
  <si>
    <t>G3248FC45</t>
  </si>
  <si>
    <t>0912629364</t>
  </si>
  <si>
    <t>用戶告知外線欠相，僅手機</t>
  </si>
  <si>
    <t>2023/01/22 09:38:00</t>
  </si>
  <si>
    <t>彰化縣芳苑鄉芳頂路１號</t>
  </si>
  <si>
    <t>高銀昆、劉記瑜、施仁傑、</t>
  </si>
  <si>
    <t>芳苑高幹186X#7，接戶線斷落，己重新弛調及接頭壓接處理。|到達現場時間2023/01/22 09:45</t>
  </si>
  <si>
    <t>K1293AD48</t>
  </si>
  <si>
    <t>1.阿夷＃25低1 蔓藤清除  2.新中＃41樹竹接近高壓線，掩蔽後修剪(6mx3m=18㎡)，導線破皮包紮共2處。3Cu22游休導線拆除3M .|到達現場時間2023/01/22 09:00</t>
  </si>
  <si>
    <t>2023/01/22 09:25:00</t>
  </si>
  <si>
    <t>春節加強線路防竊巡視，桿號：溝頭高幹1號~145號，線路巡視正常。|到達現場時間2023/01/22 09:45</t>
  </si>
  <si>
    <t>2023/01/22 09:23:00</t>
  </si>
  <si>
    <t>彰化縣芳苑鄉寮湖路１號</t>
  </si>
  <si>
    <t>磚瑤高幹#32，接戶線斷落，己重新弛調及接頭壓接處理。|到達現場時間2023/01/22 09:40</t>
  </si>
  <si>
    <t>K1799BE89</t>
  </si>
  <si>
    <t>0955972103</t>
  </si>
  <si>
    <t>2023/01/22 08:23:00</t>
  </si>
  <si>
    <t>彰化縣埔心鄉大溪路２０號</t>
  </si>
  <si>
    <t>陳振明、溫佑誠、譚劭丞、劉瑞源、</t>
  </si>
  <si>
    <t>大溪高幹103X3Y#6  變壓器開關橫擔及熔絲鏈開關不良更換|到達現場時間2023/01/22 08:20</t>
  </si>
  <si>
    <t>G3604HD04</t>
  </si>
  <si>
    <t>G3604HD04大溪高幹103X3Y#6</t>
  </si>
  <si>
    <t>埤腳村</t>
  </si>
  <si>
    <t>2023/01/22 08:03:00</t>
  </si>
  <si>
    <t>彰化縣員林市中山路二段369巷4號</t>
  </si>
  <si>
    <t>車輛工具保養</t>
  </si>
  <si>
    <t>振明佑誠劭丞瑞源、宏誠耀田宜明英智、</t>
  </si>
  <si>
    <t>課內車輛工具保養及材料整理補充|到達現場時間2023/01/22 08:05</t>
  </si>
  <si>
    <t>2023/01/22 08:04:00</t>
  </si>
  <si>
    <t>彰化縣伸港鄉彰新路七段６００巷４６１號１樓</t>
  </si>
  <si>
    <t>海尾高幹1-1X9X7-1，接頭點檢|到達現場時間2023/01/22 08:35</t>
  </si>
  <si>
    <t>G3447GD52</t>
  </si>
  <si>
    <t>0933442147</t>
  </si>
  <si>
    <t>C0812500928</t>
  </si>
  <si>
    <t>2023/01/22 07:55:00</t>
  </si>
  <si>
    <t>彰化縣芳苑鄉斗苑路２號</t>
  </si>
  <si>
    <t>K1492BA24芳苑鄉斗苑路配電場，接戶線不良維護更換|到達現場時間2023/01/22 08:15</t>
  </si>
  <si>
    <t>0958159658</t>
  </si>
  <si>
    <t>0935038967</t>
  </si>
  <si>
    <t>現場還有電~但電表一直有爆炸聲且有火花【聯絡電話(二)：0958159658】</t>
  </si>
  <si>
    <t>2023/01/22 06:30:00</t>
  </si>
  <si>
    <t>後原高幹72X3低1</t>
  </si>
  <si>
    <t>後原高幹72X3低1 紮線脫落綁紮|到達現場時間2023/01/22 06:59</t>
  </si>
  <si>
    <t>2023/01/22 06:25:00</t>
  </si>
  <si>
    <t>東勢高分30X26</t>
  </si>
  <si>
    <t>東勢高分30X26 低壓紮線脫落綁紮|到達現場時間2023/01/22 07:00</t>
  </si>
  <si>
    <t>C0812500927</t>
  </si>
  <si>
    <t>2023/01/22 08:00:00</t>
  </si>
  <si>
    <t>彰化縣伸港鄉海尾村１２－３號</t>
  </si>
  <si>
    <t>鹿巡B班、鹿和C班、</t>
  </si>
  <si>
    <t>濱海二高幹32Y20，鳥害引起，清除送電妥|到達現場時間2023/01/22 08:25</t>
  </si>
  <si>
    <t>G3248BA27</t>
  </si>
  <si>
    <t>0921803613</t>
  </si>
  <si>
    <t>0955923774</t>
  </si>
  <si>
    <t>伸港鄉海尾路12-3號【聯絡電話(二)：0921803613】</t>
  </si>
  <si>
    <t>2023/01/22 06:55:00</t>
  </si>
  <si>
    <t>彰化縣員林市大饒路３４２號１樓</t>
  </si>
  <si>
    <t>鍾奈哲、張國建、林宏益、</t>
  </si>
  <si>
    <t>雅果高幹8X#13 高壓防護線管游休拆除|到達現場時間2023/01/22 06:00</t>
  </si>
  <si>
    <t>K4697GD76</t>
  </si>
  <si>
    <t>048365911</t>
  </si>
  <si>
    <t>2023/01/22 06:20:00</t>
  </si>
  <si>
    <t>彰化縣員林市大饒路６８０號</t>
  </si>
  <si>
    <t>大明高分10Y#2 高壓終端加裝被覆罩|到達現場時間2023/01/22 06:25</t>
  </si>
  <si>
    <t>K4597GB79</t>
  </si>
  <si>
    <t>彰化縣員林市源潭里第六公墓百姓公廟</t>
  </si>
  <si>
    <t>員中高幹30Y#11 高壓礙子螺栓脫落固定|到達現場時間2023/01/22 06:25</t>
  </si>
  <si>
    <t>G4203AB42</t>
  </si>
  <si>
    <t>2023/01/22 05:51:00</t>
  </si>
  <si>
    <t>湳尾＃21、＃23</t>
  </si>
  <si>
    <t>架空高壓線路裝設故障指示器共6只，已處理妥。|到達現場時間2023/01/22 06:03</t>
  </si>
  <si>
    <t>2023/01/22 05:50:00</t>
  </si>
  <si>
    <t>永芳＃35、莿桐＃33</t>
  </si>
  <si>
    <t>架空高壓線路裝設故障指示器共6只，已處理妥。|到達現場時間2023/01/22 06:05</t>
  </si>
  <si>
    <t>2023/01/22 05:18:00</t>
  </si>
  <si>
    <t>彰化縣鹿港鎮景福巷１００號</t>
  </si>
  <si>
    <t>【F1】鹿市高幹6Y#3,火警未成災。|到達現場時間2023/01/22 05:33</t>
  </si>
  <si>
    <t>G2723BA62</t>
  </si>
  <si>
    <t>0905328523</t>
  </si>
  <si>
    <t>2023/01/22 00:00:00</t>
  </si>
  <si>
    <t>線西1-100</t>
  </si>
  <si>
    <t>配電線路設備夜間防竊巡視。|到達現場時間2023/01/22 00:30</t>
  </si>
  <si>
    <t>大城高幹69~170</t>
  </si>
  <si>
    <t>大城高幹69~170 線路防竊巡視，巡視良好|到達現場時間2023/01/22 00:15</t>
  </si>
  <si>
    <t>C0812500926</t>
  </si>
  <si>
    <t>2023/01/21 23:21:00</t>
  </si>
  <si>
    <t>彰化縣和美鎮平原路１７７號１樓</t>
  </si>
  <si>
    <t>公所路燈已安全處理.|到達現場時間2023/01/21 23:30</t>
  </si>
  <si>
    <t>G3436CC57</t>
  </si>
  <si>
    <t>0930141914</t>
  </si>
  <si>
    <t>0952509222</t>
  </si>
  <si>
    <t>聽到異聲及小火花，供電正常【聯絡電話(二)：0930141914】</t>
  </si>
  <si>
    <t>C0812500925</t>
  </si>
  <si>
    <t>2023/01/21 23:10:00</t>
  </si>
  <si>
    <t>彰化縣大城鄉東城村東平路４８２號１樓</t>
  </si>
  <si>
    <t>大城高幹#97-1 鹽塵害洩露電流引起，供電安全無疑慮。另擇期安排礙子清洗|到達現場時間2023/01/21 23:27</t>
  </si>
  <si>
    <t>K1380CA65</t>
  </si>
  <si>
    <t>0989858981</t>
  </si>
  <si>
    <t>家旁變壓器火花，供電正常，擔心危險，僅手機。</t>
  </si>
  <si>
    <t>2023/01/22 02:55:00</t>
  </si>
  <si>
    <t>山腳1~84</t>
  </si>
  <si>
    <t>吳明聰、張國建、</t>
  </si>
  <si>
    <t>山腳高幹1~84 夜間防竊導線巡查|到達現場時間2023/01/22 03:00</t>
  </si>
  <si>
    <t>C0812500924</t>
  </si>
  <si>
    <t>2023/01/21 21:55:00</t>
  </si>
  <si>
    <t>彰化縣大城鄉北平路６７巷７號</t>
  </si>
  <si>
    <t>楊崇德、葉柏宏、劉永傑</t>
  </si>
  <si>
    <t>大城高幹#107 接戶線斷已接妥|到達現場時間2023/01/21 22:15</t>
  </si>
  <si>
    <t>048943918</t>
  </si>
  <si>
    <t>0922789403</t>
  </si>
  <si>
    <t>用戶稱電壓偏低，原110V供電，經量測降為100V左右，原220V供電，降為20V左右，【聯絡電話(二)：(04)8943918】</t>
  </si>
  <si>
    <t>2023/01/21 21:33:00</t>
  </si>
  <si>
    <t>彰化縣彰化市天祥路359號對面</t>
  </si>
  <si>
    <t>火警處理用戶房屋燒損，由表後開關切開隔離，公司設備無損害。|到達現場時間2023/01/21 21:42</t>
  </si>
  <si>
    <t>2023/01/21 21:19:00</t>
  </si>
  <si>
    <t>彰化縣埔心鄉永坡路三段１４６巷１３９號１樓</t>
  </si>
  <si>
    <t>永坡高幹14X#13 高壓礙子紮線不良更換|到達現場時間2023/01/21 21:25</t>
  </si>
  <si>
    <t>K4098HE90</t>
  </si>
  <si>
    <t>0980798607</t>
  </si>
  <si>
    <t>2023/01/21 21:08:00</t>
  </si>
  <si>
    <t>彰化縣彰化市大埔路黃昏市場旁資源回收場</t>
  </si>
  <si>
    <t>蔡星土、吳奇翰、</t>
  </si>
  <si>
    <t>資源回收場火警，由用戶自備開關切開隔離，公司設備無損害。|到達現場時間2023/01/21 21:17</t>
  </si>
  <si>
    <t>消防局 顏先生</t>
  </si>
  <si>
    <t>2023/01/21 20:15:00</t>
  </si>
  <si>
    <t>東芳1~20、西溝1~23、西南1~13</t>
  </si>
  <si>
    <t>防止導線失竊，春節期間配電線路加強巡查。|到達現場時間2023/01/21 20:32</t>
  </si>
  <si>
    <t>2023/01/21 20:12:00</t>
  </si>
  <si>
    <t>田坑1~55、銀芬1~82、六股1~17</t>
  </si>
  <si>
    <t>防止導線失竊，春節期間配電線路加強巡查。|到達現場時間2023/01/21 20:30</t>
  </si>
  <si>
    <t>2023/01/21 20:06:00</t>
  </si>
  <si>
    <t>快官76~178</t>
  </si>
  <si>
    <t>防止導線失竊，春節期間配電線路加強巡查。|到達現場時間2023/01/21 20:22</t>
  </si>
  <si>
    <t>C0812500923</t>
  </si>
  <si>
    <t>2023/01/21 19:48:00</t>
  </si>
  <si>
    <t>彰化縣大城鄉山腳村鐵樹巷１弄４７號</t>
  </si>
  <si>
    <t>鐵樹高分14X16X#6-1 大城鄉鐵樹巷1弄47號配電場 鹽塵害引起之洩露電流無供電安全疑慮，擇期安排礙子清洗。|到達現場時間2023/01/21 20:30</t>
  </si>
  <si>
    <t>K1174GC9728</t>
  </si>
  <si>
    <t>048945211</t>
  </si>
  <si>
    <t>0937764937</t>
  </si>
  <si>
    <t>疑似桿上礙子有火花，供電正常【聯絡電話(二)：(04)8945211】</t>
  </si>
  <si>
    <t>2023/01/21 19:38:00</t>
  </si>
  <si>
    <t>彰化縣線西鄉下塭路４９９巷１０５－１號１樓</t>
  </si>
  <si>
    <t>【L2】崁頂高幹30X#3,連接接戶線接頭燒損，已重新壓接妥。|到達現場時間2023/01/21 20:05</t>
  </si>
  <si>
    <t>G3136AC66</t>
  </si>
  <si>
    <t>0937795946</t>
  </si>
  <si>
    <t>C0812500922</t>
  </si>
  <si>
    <t>彰化縣秀水鄉鶴鳴村永豐巷６８－１號１－２樓</t>
  </si>
  <si>
    <t>高壓鋁線破皮包紮妥|到達現場時間2023/01/21 19:51</t>
  </si>
  <si>
    <t>G3322DD36</t>
  </si>
  <si>
    <t>0905737767</t>
  </si>
  <si>
    <t>稱已經持續約好幾個月，僅手機</t>
  </si>
  <si>
    <t>C0812500921</t>
  </si>
  <si>
    <t>2023/01/21 19:12:00</t>
  </si>
  <si>
    <t>彰化縣彰化市牛埔里５４號</t>
  </si>
  <si>
    <t>用戶自備表前線不良重新接續，已處理妥。|到達現場時間2023/01/21 20:37</t>
  </si>
  <si>
    <t>G4728GB7303</t>
  </si>
  <si>
    <t>047370315</t>
  </si>
  <si>
    <t>0920190209</t>
  </si>
  <si>
    <t>【聯絡電話(二)：(04)7370315】</t>
  </si>
  <si>
    <t>2023/01/21 15:50:00</t>
  </si>
  <si>
    <t>浸水#38X20左低1、浸水#3~60</t>
  </si>
  <si>
    <t>陳坤輝、曾阿加、葉俊佑、</t>
  </si>
  <si>
    <t>浸水#38X20左低1，針對危險路段上的電桿擺放警示燈、暨浸水#3~60春節導線防竊特別巡視|到達現場時間2023/01/21 16:25</t>
  </si>
  <si>
    <t>C0812500920</t>
  </si>
  <si>
    <t>2023/01/21 16:52:00</t>
  </si>
  <si>
    <t>彰化縣芳苑鄉新寶村芳漢路４５號</t>
  </si>
  <si>
    <t>新寶高幹#58接戶線接點接頭不良，已重新壓接妥。|到達現場時間2023/01/21 17:15</t>
  </si>
  <si>
    <t>G1607DD25</t>
  </si>
  <si>
    <t>048935273</t>
  </si>
  <si>
    <t>0975218261</t>
  </si>
  <si>
    <t>【聯絡電話(二)：(04)8935273】</t>
  </si>
  <si>
    <t>2023/01/21 16:08:00</t>
  </si>
  <si>
    <t>環山高幹全線、山中高分全線</t>
  </si>
  <si>
    <t>導線防竊春節加強巡視</t>
  </si>
  <si>
    <t>林維卿、林寬隆、黃裕宏、陳柏勳</t>
  </si>
  <si>
    <t>環山高幹全線(#1~#24含分歧)、山中高分全線(#1~#22含分歧)導線防止失竊，春節加強巡視。|到達現場時間2023/01/21 16:30</t>
  </si>
  <si>
    <t>2023/01/21 14:52:00</t>
  </si>
  <si>
    <t>G3937 CE58-O</t>
  </si>
  <si>
    <t>林寬隆、徐敬威</t>
  </si>
  <si>
    <t>配合FDCC周主任:久未動作自動化開關試投、切。因新中#41(分界點)六氟化硫低落，故改G3937 CE58-O S11切開(暫為IA35、9K39分界點)。|到達現場時間2023/01/21 15:20</t>
  </si>
  <si>
    <t>2023/01/21 08:26:00</t>
  </si>
  <si>
    <t>桃坑高幹全線、卦山高幹全線</t>
  </si>
  <si>
    <t>林維卿、林寬隆、蕭凱仁、黃裕宏、陳柏勳</t>
  </si>
  <si>
    <t>桃坑高幹全線(#1~#48含分歧)、卦山高幹全線(#50~#69含分歧)導線防止失竊，春節加強巡視。|到達現場時間2023/01/21 08:50</t>
  </si>
  <si>
    <t>C0812500919</t>
  </si>
  <si>
    <t>2023/01/21 16:17:00</t>
  </si>
  <si>
    <t>彰化縣和美鎮忠清路１６巷１３號</t>
  </si>
  <si>
    <t>用戶於01/19  11:50至和美S/C繳費、于01/21   17:10改直接供電、另移轉和美S/C派員處理(美療31X4X1Y1)|到達現場時間2023/01/21 16:45</t>
  </si>
  <si>
    <t>0987297856</t>
  </si>
  <si>
    <t>用戶已1/19至臨櫃繳付與辦理復電案件，CPS:12007823，請協助復電。</t>
  </si>
  <si>
    <t>2023/01/21 15:10:00</t>
  </si>
  <si>
    <t>王功高幹11低2號 G1801HE66</t>
  </si>
  <si>
    <t>王功高幹#11右低2低壓線二孔鐵片*4組銹斷，已更換弛調妥。|到達現場時間2023/01/21 15:20</t>
  </si>
  <si>
    <t>C0812500918</t>
  </si>
  <si>
    <t>2023/01/21 15:28:00</t>
  </si>
  <si>
    <t>彰化縣員林市中央路１１５巷７５弄３５號</t>
  </si>
  <si>
    <t>王資斌、謝竣宇、</t>
  </si>
  <si>
    <t>潘厝高幹74Y#1，經查係1/20 IR36 瞬跳事故，該案為彰源鋼鐵高供用戶設備遭老鼠碰觸所致，已向用戶解釋緣由，並取得諒解|到達現場時間2023/01/21 15:30</t>
  </si>
  <si>
    <t>K4496GC81</t>
  </si>
  <si>
    <t>0916086158</t>
  </si>
  <si>
    <t>048358363</t>
  </si>
  <si>
    <t>【聯絡電話(二)：0916086158】稱昨晚9:00~9:30間有電力不穩(短暫停又復)造成電子設備故障，要求釐清及欲求償，請權責協處查明昨晚該饋線是否有維修紀錄</t>
  </si>
  <si>
    <t>2023/01/21 15:18:00</t>
  </si>
  <si>
    <t>彰化縣鹿港鎮草港尾段６４３號之２</t>
  </si>
  <si>
    <t>熔絲鏈筒燒損更換(崙草38)|到達現場時間2023/01/21 15:40</t>
  </si>
  <si>
    <t>G2834CA04</t>
  </si>
  <si>
    <t>0931535665</t>
  </si>
  <si>
    <t>C0812500917</t>
  </si>
  <si>
    <t>2023/01/21 15:03:00</t>
  </si>
  <si>
    <t>彰化縣二林鎮萬原路一段７８７號（屋前馬路）對面</t>
  </si>
  <si>
    <t>萬原高幹#35-1經派員會同用戶現勘，係鹽塵害引起聲響，已告知用戶將安排礙洗工作改善。|到達現場時間2023/01/21 15:15</t>
  </si>
  <si>
    <t>K2590EE72</t>
  </si>
  <si>
    <t>0910576897</t>
  </si>
  <si>
    <t>048902513</t>
  </si>
  <si>
    <t>【聯絡電話(二)：0910576897】稱屋前馬路對面電稈有明顯吱吱異常電流聲(即使目前風聲大，仍可聽到)，擔心安全.要求派查</t>
  </si>
  <si>
    <t>2023/01/21 15:00:00</t>
  </si>
  <si>
    <t>王功高幹67號 G1502HE72</t>
  </si>
  <si>
    <t>王功高幹#67中性線紮線脫落，已重新綁紮固定妥。|到達現場時間2023/01/21 15:05</t>
  </si>
  <si>
    <t>2023/01/21 13:45:00</t>
  </si>
  <si>
    <t>明聖#28</t>
  </si>
  <si>
    <t>楊沛偉、 黃建儒、 黃安燦、</t>
  </si>
  <si>
    <t>明聖#28，接戶線脫落固定|到達現場時間2023/01/21 14:00</t>
  </si>
  <si>
    <t>2023/01/21 14:13:00</t>
  </si>
  <si>
    <t>彰化縣芳苑鄉草湖段７４２地號</t>
  </si>
  <si>
    <t>興海高幹80Y#5接戶線接點接頭不良，已重新壓接妥。樹木碰觸接戶線，一併修剪妥。|到達現場時間2023/01/21 14:30</t>
  </si>
  <si>
    <t>K1799FC18</t>
  </si>
  <si>
    <t>0934261233</t>
  </si>
  <si>
    <t>2023/01/21 14:06:00</t>
  </si>
  <si>
    <t>崙腳高幹82Y1號 G1704AE24</t>
  </si>
  <si>
    <t>崙腳高幹82Y#1中性線紮線脫落，已重新綁紮固定妥。|到達現場時間2023/01/21 14:20</t>
  </si>
  <si>
    <t>2023/01/21 14:02:00</t>
  </si>
  <si>
    <t>文津高幹66X1號  K1897EB70</t>
  </si>
  <si>
    <t>文津高幹66X#1架空(主幹)故障指示器換裝架空(分歧)故障指示器妥。|到達現場時間2023/01/21 14:20</t>
  </si>
  <si>
    <t>2023/01/21 14:01:00</t>
  </si>
  <si>
    <t>彰化縣大城鄉建山段５５８地號</t>
  </si>
  <si>
    <t>頂山高分40X#37高壓被覆線紮線斷致高壓線垂落，已高壓分歧停電後重新綁紮固定妥。|到達現場時間2023/01/21 14:25</t>
  </si>
  <si>
    <t>K1373GD96</t>
  </si>
  <si>
    <t>2023/01/21 13:22:00</t>
  </si>
  <si>
    <t>G4127 AE43-PD、AE45-PD</t>
  </si>
  <si>
    <t>G4127 AE43-PD、AE45-PD等2處，配電場清潔，配電設備及變壓器點檢，負載側電流、電壓測定。|到達現場時間2023/01/21 13:45</t>
  </si>
  <si>
    <t>2023/01/21 10:32:00</t>
  </si>
  <si>
    <t>環山路53號</t>
  </si>
  <si>
    <t>林寬隆、陳彥廷、黃志芳徐敬威黃裕宏陳柏勳</t>
  </si>
  <si>
    <t>火警，環山路53號用戶(14-1562-00)房屋燒損，已暫由連接接戶線跳線接頭切開隔離，公司設備無損害。|到達現場時間2023/01/21 10:51</t>
  </si>
  <si>
    <t>2023/01/21 10:31:00</t>
  </si>
  <si>
    <t>阿夷#17</t>
  </si>
  <si>
    <t>林維卿、蕭凱仁</t>
  </si>
  <si>
    <t>配合FDCC周主任:久未動作自動化開關試投、切。阿夷#17 DS (分界點)現場投入、切開。|到達現場時間2023/01/21 10:55</t>
  </si>
  <si>
    <t>2023/01/21 10:01:00</t>
  </si>
  <si>
    <t>大埔路301巷6號</t>
  </si>
  <si>
    <t>林維卿、蕭凱仁、林寬隆、陳彥廷</t>
  </si>
  <si>
    <t>火警未成災，公司設備無損害。|到達現場時間2023/01/21 10:14</t>
  </si>
  <si>
    <t>2023/01/21 08:49:00</t>
  </si>
  <si>
    <t>G4126 CC86-O</t>
  </si>
  <si>
    <t>黃志芳、陳彥廷、徐敬威</t>
  </si>
  <si>
    <t>G4126 CC86-O配電場清潔(垃圾清除)，配電設備點檢，及電纜故障指示器加強裝設。共新裝設3只(J24 280A*3只)|到達現場時間2023/01/21 09:10</t>
  </si>
  <si>
    <t>C0812500916</t>
  </si>
  <si>
    <t>2023/01/21 12:43:00</t>
  </si>
  <si>
    <t>彰化縣芳苑鄉路上厝段３３４之１０地號（門牌：芳苑鄉上城路５４號附近）</t>
  </si>
  <si>
    <t>路上高幹#83-1用戶屋內線(管)燒損漏電斷路器已跳脫，並告知用戶，請合格電氣承裝業改善。|到達現場時間2023/01/21 12:55</t>
  </si>
  <si>
    <t>K1486EC19</t>
  </si>
  <si>
    <t>048983338</t>
  </si>
  <si>
    <t>0986386556</t>
  </si>
  <si>
    <t>謝先生稱剛有人燒金紙，該電號64-4363-00的自備桿，電表下方有著火，已撲滅火，擔心線路燒損危險，請再派員查看【聯絡電話(二)：(04)8983338】</t>
  </si>
  <si>
    <t>C0812500915</t>
  </si>
  <si>
    <t>2023/01/21 11:14:00</t>
  </si>
  <si>
    <t>彰化縣芳苑鄉漢寶村農場中路１２０號</t>
  </si>
  <si>
    <t>接戶線接頭壓接(漢中8Y1)|到達現場時間2023/01/21 11:40</t>
  </si>
  <si>
    <t>G1709EE16</t>
  </si>
  <si>
    <t>0972152206</t>
  </si>
  <si>
    <t>住家中電線斷一條懸空中，目前家中電燈會閃爍。僅留手機</t>
  </si>
  <si>
    <t>C0812500914</t>
  </si>
  <si>
    <t>2023/01/21 10:57:00</t>
  </si>
  <si>
    <t>彰化縣大城鄉上富段７１８地號</t>
  </si>
  <si>
    <t>大城高幹84X#8接戶線接頭不良，已重新壓接妥。|到達現場時間2023/01/21 11:10</t>
  </si>
  <si>
    <t>K1481FB43</t>
  </si>
  <si>
    <t>0934325328</t>
  </si>
  <si>
    <t>通報表前的接戶線有兩條分岔，其中一條有斷，目前懸掛在半空中，不影響交通，但現場已無電【聯絡電話(二)：0934325328】</t>
  </si>
  <si>
    <t>2023/01/21 10:52:00</t>
  </si>
  <si>
    <t>文津高幹37X11X#8用戶再次來電，聲稱自備開關過負荷跳脫，投入後正常。|到達現場時間2023/01/21 10:55</t>
  </si>
  <si>
    <t>2023/01/21 10:34:00</t>
  </si>
  <si>
    <t>彰化縣二林鎮null段２３－６地號</t>
  </si>
  <si>
    <t>西斗高幹80Y17X#3低1接戶線接頭不良，已重新壓接妥。|到達現場時間2023/01/21 10:50</t>
  </si>
  <si>
    <t>K2786GD48</t>
  </si>
  <si>
    <t>0905713126</t>
  </si>
  <si>
    <t>2023/01/21 09:00:00</t>
  </si>
  <si>
    <t>G4300BC34 S44~K4199HE58 S22</t>
  </si>
  <si>
    <t>電纜故障測試</t>
  </si>
  <si>
    <t>坤輝、阿加、俊佑、資謝、竣宇、承哲、</t>
  </si>
  <si>
    <t>G4300BC34 S44~K4199HE58 S22，配合線路課電纜故障測試|到達現場時間2023/01/21 09:15</t>
  </si>
  <si>
    <t>C0812500913</t>
  </si>
  <si>
    <t>2023/01/21 10:23:00</t>
  </si>
  <si>
    <t>彰化縣芳苑鄉芳寮段５４地號</t>
  </si>
  <si>
    <t>南原高幹7X11Y#4接戶線樹木碰觸斷落，已更換處理妥。另樹木碰觸接戶線，亦一併修剪妥。|到達現場時間2023/01/21 10:30</t>
  </si>
  <si>
    <t>K1594FA00</t>
  </si>
  <si>
    <t>0922575057</t>
  </si>
  <si>
    <t>洪秀枝</t>
  </si>
  <si>
    <t>048969319</t>
  </si>
  <si>
    <t>已確認總開關仍無電【聯絡電話(二)：0922575057】</t>
  </si>
  <si>
    <t>2023/01/21 10:12:00</t>
  </si>
  <si>
    <t>彰化縣線西鄉德興村（路）７４－２號２樓</t>
  </si>
  <si>
    <t>接頭壓接(德興45Y3Y2X4)|到達現場時間2023/01/21 10:35</t>
  </si>
  <si>
    <t>G3240HD32</t>
  </si>
  <si>
    <t>0928663676</t>
  </si>
  <si>
    <t>2023/01/21 10:10:00</t>
  </si>
  <si>
    <t>建平高幹80Y1號 G2204GE81</t>
  </si>
  <si>
    <t>建平高幹80Y#1裝設架空故障指示器妥。|到達現場時間2023/01/21 10:13</t>
  </si>
  <si>
    <t>2023/01/21 09:58:00</t>
  </si>
  <si>
    <t>彰化縣芳苑鄉草湖段５之２４０９號</t>
  </si>
  <si>
    <t>磚瑤高幹26-1Y#4接戶線接點接頭不良，已重新壓接妥。|到達現場時間2023/01/21 10:10</t>
  </si>
  <si>
    <t>G1700DB64</t>
  </si>
  <si>
    <t>2023/01/21 09:43:00</t>
  </si>
  <si>
    <t>草東高幹111Y1號 G2500BC56</t>
  </si>
  <si>
    <t>草東高幹111Y#1裝設架空故障指示器妥。|到達現場時間2023/01/21 09:55</t>
  </si>
  <si>
    <t>2023/01/21 09:14:00</t>
  </si>
  <si>
    <t>彰化縣芳苑鄉漢寶園段５－１０８地號</t>
  </si>
  <si>
    <t>低壓線脫落綁(漢寶123)|到達現場時間2023/01/21 09:40</t>
  </si>
  <si>
    <t>G1812DB53</t>
  </si>
  <si>
    <t>0921001779</t>
  </si>
  <si>
    <t>2023/01/21 09:05:00</t>
  </si>
  <si>
    <t>芳漢4~77; 胡厝1~175;文津11~67;草東1~138;新樂1~102</t>
  </si>
  <si>
    <t>佳偉、易璋、翊盛、定瑋</t>
  </si>
  <si>
    <t>芳漢4~77; 胡厝1~175;文津11~67;草東1~138;新樂1~102配電線路防竊巡視良好。|到達現場時間2023/01/21 09:20</t>
  </si>
  <si>
    <t>2023/01/21 09:04:00</t>
  </si>
  <si>
    <t>西保高幹90號 G2505AB18</t>
  </si>
  <si>
    <t>西保高幹#90裝設架空故障指示器妥。|到達現場時間2023/01/21 09:25</t>
  </si>
  <si>
    <t>鎮平1—112、水尾33—52、帝寶1—40</t>
  </si>
  <si>
    <t>配電線路設備春節加強防竊線路巡查點檢。|到達現場時間2023/01/21 09:20</t>
  </si>
  <si>
    <t>C0812500912</t>
  </si>
  <si>
    <t>2023/01/21 08:50:00</t>
  </si>
  <si>
    <t>彰化縣芳苑鄉永興村永樂路５號</t>
  </si>
  <si>
    <t>方建智、張佑丞、楊智翔</t>
  </si>
  <si>
    <t>永興高幹39Y3Y3Z#1接戶線短路燒斷，已剪除銜接處理妥。|到達現場時間2023/01/21 09:00</t>
  </si>
  <si>
    <t>K1397DB32</t>
  </si>
  <si>
    <t>0963153799</t>
  </si>
  <si>
    <t>永興村－鍾村長</t>
  </si>
  <si>
    <t>048936383</t>
  </si>
  <si>
    <t>報修電號僅供參考，永興村村長:此地此廟"康府"燈都不會亮，懇請協助，可至村長家會帶人員過去，村長家地址:芳漢路258號【聯絡電話(二)：0963153799】</t>
  </si>
  <si>
    <t>C0812500911</t>
  </si>
  <si>
    <t>2023/01/21 08:12:00</t>
  </si>
  <si>
    <t>彰化縣芳苑鄉永興段２１７至２２３號</t>
  </si>
  <si>
    <t>永興二高分34Y#5用戶表前開關不良，已告知用戶，請合格電氣承裝業改善。|到達現場時間2023/01/21 08:25</t>
  </si>
  <si>
    <t>用戶告知目前無電，已測試總開關</t>
  </si>
  <si>
    <t>C0812500910</t>
  </si>
  <si>
    <t>2023/01/21 08:19:00</t>
  </si>
  <si>
    <t>彰化縣員林市中央路４８０號</t>
  </si>
  <si>
    <t>王資斌、 謝竣宇、楊沛偉、</t>
  </si>
  <si>
    <t>中央高幹#11-1，高壓量測，供電正常，高供設備老鼠碰觸自備熔絲熔斷，亦造成IR36饋線瞬跳|到達現場時間2023/01/21 08:40</t>
  </si>
  <si>
    <t>K4397GD4693</t>
  </si>
  <si>
    <t>0919730807</t>
  </si>
  <si>
    <t>0935868000</t>
  </si>
  <si>
    <t>高供戶稱熔絲斷戶稱熔絲斷【聯絡電話(二)：0919730807】</t>
  </si>
  <si>
    <t>A0812003486</t>
  </si>
  <si>
    <t>2023/01/21 08:05:00</t>
  </si>
  <si>
    <t>高壓用戶維護自行停電(草港87X1)|到達現場時間2023/01/21 08:23</t>
  </si>
  <si>
    <t>2023-01-21 08:05:47 用戶再次報案</t>
  </si>
  <si>
    <t>A0812003487</t>
  </si>
  <si>
    <t>2023/01/21 06:55:00</t>
  </si>
  <si>
    <t>彰化縣員林市大饒路５４３巷９７－２號</t>
  </si>
  <si>
    <t>雅果高幹#27 高壓一次接線環加裝被覆罩|到達現場時間2023/01/21 07:00</t>
  </si>
  <si>
    <t>K4696DD30</t>
  </si>
  <si>
    <t>0939007810</t>
  </si>
  <si>
    <t>2023/01/21 07:05:00</t>
  </si>
  <si>
    <t>彰化縣員林市東北段０２０９－０００５地號</t>
  </si>
  <si>
    <t>鍾奈哲、林宏益、巫淂彥、</t>
  </si>
  <si>
    <t>山腳高幹41X25Y#23 高壓防護線管游休拆除|到達現場時間2023/01/21 07:10</t>
  </si>
  <si>
    <t>G4605BD92</t>
  </si>
  <si>
    <t>2023/01/21 07:02:00</t>
  </si>
  <si>
    <t>彰化縣和美鎮仁愛路３４８巷１２號</t>
  </si>
  <si>
    <t>【F1】 和南高幹28空X#2,火警未成災。|到達現場時間2023/01/21 07:20</t>
  </si>
  <si>
    <t>G3433EE64</t>
  </si>
  <si>
    <t>2023/01/21 05:58:00</t>
  </si>
  <si>
    <t>彰化縣伸港鄉海尾村（路）１２３－５號１樓</t>
  </si>
  <si>
    <t>【L4】 濱海二高幹16Y4Y1X#4,中性線接頭不良，已重新壓接妥。|到達現場時間2023/01/21 06:15</t>
  </si>
  <si>
    <t>G3347CC57</t>
  </si>
  <si>
    <t>0911161366</t>
  </si>
  <si>
    <t>2023/01/21 06:39:00</t>
  </si>
  <si>
    <t>彰化縣大村鄉山腳路１０８－１號</t>
  </si>
  <si>
    <t>黃厝高幹#38-1 高壓被覆型開關更換+TR瓷罩|到達現場時間2023/01/21 06:44</t>
  </si>
  <si>
    <t>G4509GC21</t>
  </si>
  <si>
    <t>2023/01/21 06:30:00</t>
  </si>
  <si>
    <t>葉柏宏、施勝傑</t>
  </si>
  <si>
    <t>東港高幹61X11Y#2  N相紮線脫落綁紮|到達現場時間2023/01/21 07:00</t>
  </si>
  <si>
    <t>2023/01/21 06:25:00</t>
  </si>
  <si>
    <t>台西高幹85X15</t>
  </si>
  <si>
    <t>台西高幹85X#15 低壓紮線脫落綁紮|到達現場時間2023/01/21 07:05</t>
  </si>
  <si>
    <t>2023/01/21 06:27:00</t>
  </si>
  <si>
    <t>皇裕34~35</t>
  </si>
  <si>
    <t>架空高壓線路路裝設故障指示器共6只，已處理妥。|到達現場時間2023/01/21 06:37</t>
  </si>
  <si>
    <t>永芳19~21</t>
  </si>
  <si>
    <t>架空高壓線裝設故障指示器共6只，已處理妥。|到達現場時間2023/01/21 06:34</t>
  </si>
  <si>
    <t>2023/01/21 05:49:00</t>
  </si>
  <si>
    <t>G3928CE09-J14~G3928CA88-J11</t>
  </si>
  <si>
    <t>星土偉文景煌世明聖宗紹哲辰緯奇翰</t>
  </si>
  <si>
    <t>高壓故障電纜更換完成系統恢復：G3927CE09-J14肘型端頭插入、G3928CA88-J11肘型端頭插入、G3928DD2261-S11入改切。|到達現場時間2023/01/21 06:00</t>
  </si>
  <si>
    <t>2023/01/21 01:33:00</t>
  </si>
  <si>
    <t>彰化縣伸港鄉伸新段９６１地號</t>
  </si>
  <si>
    <t>【L2】濱海二高幹32Y#26,連接接戶線接頭燒損，已重新壓接妥。|到達現場時間2023/01/21 01:50</t>
  </si>
  <si>
    <t>0972508780</t>
  </si>
  <si>
    <t>W0806012484</t>
  </si>
  <si>
    <t>2023/01/21 00:48:00</t>
  </si>
  <si>
    <t>彰化縣埔心鄉東明路１３２巷１８號１０樓－１</t>
  </si>
  <si>
    <t>陳韋志先生</t>
  </si>
  <si>
    <t>0931520269</t>
  </si>
  <si>
    <t>C0812500909</t>
  </si>
  <si>
    <t>2023/01/21 00:45:00</t>
  </si>
  <si>
    <t>彰化縣埔心鄉員鹿路一段５１６號</t>
  </si>
  <si>
    <t>G4100HA36</t>
  </si>
  <si>
    <t>048283637</t>
  </si>
  <si>
    <t>0912319193</t>
  </si>
  <si>
    <t>路燈也不亮【聯絡電話(二)：(04)8283637】</t>
  </si>
  <si>
    <t>2023/01/21 00:41:00</t>
  </si>
  <si>
    <t>彰化縣二林鎮安和街１５號１樓</t>
  </si>
  <si>
    <t>路上高幹3X#1 火警未成災。|到達現場時間2023/01/21 00:51</t>
  </si>
  <si>
    <t>K1887AC21</t>
  </si>
  <si>
    <t>W0806012483</t>
  </si>
  <si>
    <t>2023/01/21 00:31:00</t>
  </si>
  <si>
    <t>彰化縣埔心鄉員鹿路一段４９４號三樓</t>
  </si>
  <si>
    <t>吳明聰、莊欣穎、鐘培棠、鍾奈哲、林宏益、</t>
  </si>
  <si>
    <t>員林9C40 饋線跳脫 G4300BC34S44~K4199HE58S22疑似地下電纜故障|到達現場時間2023/01/21 00:40</t>
  </si>
  <si>
    <t>0925272278</t>
  </si>
  <si>
    <t>2023/01/21 00:00:00</t>
  </si>
  <si>
    <t>竹塘高幹1~174</t>
  </si>
  <si>
    <t>竹塘高幹1~174 線路防竊巡視，巡視良好|到達現場時間2023/01/21 00:10</t>
  </si>
  <si>
    <t>2023/01/21 00:01:00</t>
  </si>
  <si>
    <t>彰濱工業區線西區</t>
  </si>
  <si>
    <t>防止導線失竊，配電線路巡查良好。|到達現場時間2023/01/21 00:30</t>
  </si>
  <si>
    <t>2023/01/20 23:57:00</t>
  </si>
  <si>
    <t>彰化縣二林鎮後厝里斗苑路四段３５７號４樓之２</t>
  </si>
  <si>
    <t>竹塘高幹26Y#1 現場找不到起火點，經現場指揮官同意已先撤回。|到達現場時間2023/01/21 00:05</t>
  </si>
  <si>
    <t>K2088AB59</t>
  </si>
  <si>
    <t>0963616338</t>
  </si>
  <si>
    <t>2023/01/21 02:25:00</t>
  </si>
  <si>
    <t>員中高分1~46</t>
  </si>
  <si>
    <t>員中高分1~46  夜間防竊導線巡查|到達現場時間2023/01/21 02:30</t>
  </si>
  <si>
    <t>2023/01/20 21:50:00</t>
  </si>
  <si>
    <t>和厝52</t>
  </si>
  <si>
    <t>路燈控制線重置.|到達現場時間2023/01/20 22:05</t>
  </si>
  <si>
    <t>C0812500908</t>
  </si>
  <si>
    <t>2023/01/20 21:29:00</t>
  </si>
  <si>
    <t>彰化縣竹塘鄉中興街５８巷３８號</t>
  </si>
  <si>
    <t>K2579HD93</t>
  </si>
  <si>
    <t>0933507310</t>
  </si>
  <si>
    <t>廖先生希望如有確認復電時間可與用戶聯繫，僅手機</t>
  </si>
  <si>
    <t>C0812500907</t>
  </si>
  <si>
    <t>2023/01/20 21:25:00</t>
  </si>
  <si>
    <t>彰化縣竹塘鄉竹鹿路保安巷５７號</t>
  </si>
  <si>
    <t>竹塘高幹152X#4 熔絲鏈開關不良引起。與11201001635同|到達現場時間2023/01/20 21:27</t>
  </si>
  <si>
    <t>K2379AC12</t>
  </si>
  <si>
    <t>0963455110</t>
  </si>
  <si>
    <t>張小姐(住戶)</t>
  </si>
  <si>
    <t>048975801</t>
  </si>
  <si>
    <t>張小姐(住戶)通報此地點路燈多盞不亮，煩請協處【聯絡電話(二)：0963455110】(04)8975801</t>
  </si>
  <si>
    <t>C0812500906</t>
  </si>
  <si>
    <t>2023/01/20 21:24:00</t>
  </si>
  <si>
    <t>彰化縣竹塘鄉光明路慈航宮前一帶路燈</t>
  </si>
  <si>
    <t>K2678AA89</t>
  </si>
  <si>
    <t>0932586795</t>
  </si>
  <si>
    <t>報修參考電號，|手動併案</t>
  </si>
  <si>
    <t>C0812500905</t>
  </si>
  <si>
    <t>2023/01/20 21:23:00</t>
  </si>
  <si>
    <t>彰化縣竹塘鄉竹塘村戶政街１２９號１樓</t>
  </si>
  <si>
    <t>K2579HC88</t>
  </si>
  <si>
    <t>0921480886</t>
  </si>
  <si>
    <t>0988610886</t>
  </si>
  <si>
    <t>【聯絡電話(二)：0921480886】</t>
  </si>
  <si>
    <t>C0812500904</t>
  </si>
  <si>
    <t>彰化縣竹塘鄉竹塘村文化街１７巷９號１樓</t>
  </si>
  <si>
    <t>K2679CE20</t>
  </si>
  <si>
    <t>邱龍華</t>
  </si>
  <si>
    <t>048973956</t>
  </si>
  <si>
    <t>用戶通報此地點多戶無電，煩請協處【聯絡電話(二)：0937751537】(04)8973956</t>
  </si>
  <si>
    <t>2023/01/20 20:54:00</t>
  </si>
  <si>
    <t>社頭IR36饋線瞬跳</t>
  </si>
  <si>
    <t>社頭IR36饋線瞬跳  線路巡視正常|到達現場時間2023/01/20 21:05</t>
  </si>
  <si>
    <t>A0812003485</t>
  </si>
  <si>
    <t>彰化縣員林市中央里中央路５００號</t>
  </si>
  <si>
    <t>K4397GE1421</t>
  </si>
  <si>
    <t>04 - 8320968</t>
  </si>
  <si>
    <t>A0812003484</t>
  </si>
  <si>
    <t>A0812003483</t>
  </si>
  <si>
    <t>彰化縣員林市中央路４３０－１號</t>
  </si>
  <si>
    <t>K4397HB87</t>
  </si>
  <si>
    <t>A0812003482</t>
  </si>
  <si>
    <t>彰化縣員林市中央路４５８號</t>
  </si>
  <si>
    <t>K4397GC94</t>
  </si>
  <si>
    <t>04 - 8328968</t>
  </si>
  <si>
    <t>A0812003481</t>
  </si>
  <si>
    <t>彰化縣員林市中央路５０５號１樓</t>
  </si>
  <si>
    <t>社頭IR36饋線瞬跳 線路巡視正常|到達現場時間2023/01/20 21:05</t>
  </si>
  <si>
    <t>K4397GE2036</t>
  </si>
  <si>
    <t>C0812500903</t>
  </si>
  <si>
    <t>彰化縣花壇鄉長沙村仁山巷４９號</t>
  </si>
  <si>
    <t>【N1】經查現場供電正常。|到達現場時間2023/01/20 21:25</t>
  </si>
  <si>
    <t>G4118GB44</t>
  </si>
  <si>
    <t>0937298617</t>
  </si>
  <si>
    <t>047882123</t>
  </si>
  <si>
    <t>長沙村仁山巷４９號前，電線鬆脫快到地面，橫在馬路中，現場用電正常請協助 【聯絡電話(二)：0937298617】</t>
  </si>
  <si>
    <t>C0812500902</t>
  </si>
  <si>
    <t>2023/01/20 20:37:00</t>
  </si>
  <si>
    <t>彰化縣竹塘鄉竹林路一段３０５號</t>
  </si>
  <si>
    <t>竹塘高幹152X#4 熔絲鏈開關不良已更換妥|到達現場時間2023/01/20 21:00</t>
  </si>
  <si>
    <t>K2679AD68</t>
  </si>
  <si>
    <t>0911983693</t>
  </si>
  <si>
    <t>蔡先生通報竹塘鄉公所旁有電線冒火花，無法確認供電狀況，僅手機</t>
  </si>
  <si>
    <t>2023/01/20 20:17:00</t>
  </si>
  <si>
    <t>平安1~19、水源1~40</t>
  </si>
  <si>
    <t>謝景煌、許紹哲、謝辰緯、</t>
  </si>
  <si>
    <t>防止導線失竊，春節期間配電線路加強巡查。|到達現場時間2023/01/20 20:30</t>
  </si>
  <si>
    <t>2023/01/20 20:10:00</t>
  </si>
  <si>
    <t>新興＃13</t>
  </si>
  <si>
    <t>接戶線N相重新接續，已處理妥。|到達現場時間2023/01/20 20:45</t>
  </si>
  <si>
    <t>2023/01/20 20:04:00</t>
  </si>
  <si>
    <t>彰化縣芳苑鄉漢寶園段９１９地號</t>
  </si>
  <si>
    <t>【L2】原料高分78X#8,連接接戶線燒損，臨時處理妥，另報改修。|到達現場時間2023/01/20 20:35</t>
  </si>
  <si>
    <t>G2210BC25</t>
  </si>
  <si>
    <t>0921722857</t>
  </si>
  <si>
    <t>0921783932</t>
  </si>
  <si>
    <t>2023/01/20 13:55:00</t>
  </si>
  <si>
    <t>彰化縣彰化市G4424EC32</t>
  </si>
  <si>
    <t>G4424EC32低壓線引上3C2/0樹竹修剪40平方公尺(20*2)。|到達現場時間2023/01/20 15:30</t>
  </si>
  <si>
    <t>C0812500901</t>
  </si>
  <si>
    <t>2023/01/20 18:45:00</t>
  </si>
  <si>
    <t>方建智、黃佳偉</t>
  </si>
  <si>
    <t>0963291758</t>
  </si>
  <si>
    <t>豐美社區理事長蔡先生通報豐美村整個村莊路燈都無電，僅手機|手動併案</t>
  </si>
  <si>
    <t>C0812500900</t>
  </si>
  <si>
    <t>2023/01/20 18:39:00</t>
  </si>
  <si>
    <t>彰化縣大城鄉豐美村中正路５號</t>
  </si>
  <si>
    <t>K1183BC38</t>
  </si>
  <si>
    <t>048941411</t>
  </si>
  <si>
    <t>2023/01/20 18:20:00</t>
  </si>
  <si>
    <t>彰化縣大城鄉菜寮村及豐美村一帶</t>
  </si>
  <si>
    <t>菜寮高幹#37路燈開關N相斷，已處理送電妥，量測電流值15A。|到達現場時間2023/01/20 18:35</t>
  </si>
  <si>
    <t>2023/01/20 18:14:00</t>
  </si>
  <si>
    <t>彰化縣興海高幹162X2號 K1397FD78</t>
  </si>
  <si>
    <t>張國偉、游翊盛、張佑丞</t>
  </si>
  <si>
    <t>興海高幹162Z#2經會同用戶實測電壓正常，接戶線接頭檢視皆良好。|到達現場時間2023/01/20 18:35</t>
  </si>
  <si>
    <t>0934149944</t>
  </si>
  <si>
    <t>C0812500899</t>
  </si>
  <si>
    <t>2023/01/20 17:57:00</t>
  </si>
  <si>
    <t>彰化縣大城鄉東城村大安路２７－２號</t>
  </si>
  <si>
    <t>安東寮高幹#15接戶線接點接頭不良，已重新壓接妥。|到達現場時間2023/01/20 18:15</t>
  </si>
  <si>
    <t>K1379HB71</t>
  </si>
  <si>
    <t>0952896938</t>
  </si>
  <si>
    <t>【聯絡電話(二)：0952896938】</t>
  </si>
  <si>
    <t>2023/01/20 14:17:00</t>
  </si>
  <si>
    <t>頂東1-69橋頭1-38</t>
  </si>
  <si>
    <t>預防導線施竊巡視完成|到達現場時間2023/01/20 14:50</t>
  </si>
  <si>
    <t>C0812500896</t>
  </si>
  <si>
    <t>2023/01/20 17:44:00</t>
  </si>
  <si>
    <t>彰化縣大城鄉上興段１１９９號</t>
  </si>
  <si>
    <t>大城高幹114X#19-1用戶自備引下電纜線燒損，已告知用戶，請合格電氣承裝業改善。|到達現場時間2023/01/20 18:00</t>
  </si>
  <si>
    <t>K1377GC47</t>
  </si>
  <si>
    <t>0911110615</t>
  </si>
  <si>
    <t>0935499738</t>
  </si>
  <si>
    <t>有檢測開關，無電請會同釐清【聯絡電話(二)：0911110615】</t>
  </si>
  <si>
    <t>2023/01/20 17:16:00</t>
  </si>
  <si>
    <t>德興28y4y1</t>
  </si>
  <si>
    <t>中性線斷線接續完成|到達現場時間2023/01/20 17:30</t>
  </si>
  <si>
    <t>0928363273</t>
  </si>
  <si>
    <t>2023/01/20 14:00:00</t>
  </si>
  <si>
    <t>松村#20Y10</t>
  </si>
  <si>
    <t>王資斌、 謝竣宇、 陳諺暐、</t>
  </si>
  <si>
    <t>松村#20Y10，支線弛調加裝標示管|到達現場時間2023/01/20 14:15</t>
  </si>
  <si>
    <t>2023/01/20 16:56:00</t>
  </si>
  <si>
    <t>彰化縣大城鄉和寮段６９８地號</t>
  </si>
  <si>
    <t>西城高幹20Y#39接戶線接點接頭不良，已重新壓接妥。|到達現場時間2023/01/20 17:10</t>
  </si>
  <si>
    <t>K1283EA41</t>
  </si>
  <si>
    <t>0912328063</t>
  </si>
  <si>
    <t>C0812500895</t>
  </si>
  <si>
    <t>2023/01/20 16:52:00</t>
  </si>
  <si>
    <t>彰化縣埔心鄉埔心段１７１地號</t>
  </si>
  <si>
    <t>永坡高幹#5，接戶線接頭不良壓接處理|到達現場時間2023/01/20 17:10</t>
  </si>
  <si>
    <t>K4099DC69</t>
  </si>
  <si>
    <t>0925590508</t>
  </si>
  <si>
    <t>賴小姐(租戶)</t>
  </si>
  <si>
    <t>0987538796</t>
  </si>
  <si>
    <t>賴小姐(租戶)通報此地點一戶無電，已請水電檢查，煩請協處【聯絡電話(二)：0925590508】0987538796</t>
  </si>
  <si>
    <t>義民村</t>
  </si>
  <si>
    <t>2023/01/20 16:07:00</t>
  </si>
  <si>
    <t>彰化縣彰化市中正路一段78號</t>
  </si>
  <si>
    <t>黃志芳、徐敬威</t>
  </si>
  <si>
    <t>G4129GB93-L孔蓋異聲改善妥。|到達現場時間2023/01/20 16:50</t>
  </si>
  <si>
    <t>2023/01/20 16:02:00</t>
  </si>
  <si>
    <t>彰化縣鹿港鎮頭庄巷７號</t>
  </si>
  <si>
    <t>番頭47變壓器熔絲接觸不良.更新後送電正常|到達現場時間2023/01/20 16:30</t>
  </si>
  <si>
    <t>G3232CD24</t>
  </si>
  <si>
    <t>0935322118</t>
  </si>
  <si>
    <t>C0812500892</t>
  </si>
  <si>
    <t>2023/01/20 16:00:00</t>
  </si>
  <si>
    <t>彰化縣芬園鄉舊社村新興路一段２３３號</t>
  </si>
  <si>
    <t>用戶自備開關跳脫，投入後正常。|到達現場時間2023/01/20 20:26</t>
  </si>
  <si>
    <t>0492511195</t>
  </si>
  <si>
    <t>0987525189</t>
  </si>
  <si>
    <t>已請用戶扳動總開關後仍無電，稱有樹木壓到電線</t>
  </si>
  <si>
    <t>2023/01/20 15:00:00</t>
  </si>
  <si>
    <t>崙腳高幹49號 G1803DC07</t>
  </si>
  <si>
    <t>崙腳高幹#49低壓線架銹蝕嚴重，已更換處理妥。|到達現場時間2023/01/20 15:10</t>
  </si>
  <si>
    <t>C0812500891</t>
  </si>
  <si>
    <t>2023/01/20 15:05:00</t>
  </si>
  <si>
    <t>彰化縣和美鎮美寮路一段３１４號</t>
  </si>
  <si>
    <t>客服通報用戶回報桿線火花為用戶內線問題，用戶已請 水電處理。|到達現場時間2023/01/20 15:27</t>
  </si>
  <si>
    <t>G3835AA76</t>
  </si>
  <si>
    <t>0933353641</t>
  </si>
  <si>
    <t>0912362285</t>
  </si>
  <si>
    <t>吳先生稱有電線破皮，導致剛剛有水噴到，線路一直出火花【聯絡電話(二)：0933353641】</t>
  </si>
  <si>
    <t>柑井里</t>
  </si>
  <si>
    <t>2023/01/20 14:07:00</t>
  </si>
  <si>
    <t>王功高幹114號、王功高幹119低1號</t>
  </si>
  <si>
    <t>楊智翔、盧定瑋</t>
  </si>
  <si>
    <t>王功高幹#114及王功高幹#119低1軸型礙子破損，已更換處理妥。|到達現場時間2023/01/20 14:25</t>
  </si>
  <si>
    <t>2023/01/20 14:03:00</t>
  </si>
  <si>
    <t>川邊高幹74號 G1906DA50</t>
  </si>
  <si>
    <t>川邊高幹#74低壓線二孔鐵片銹斷，已更換弛調妥。|到達現場時間2023/01/20 14:20</t>
  </si>
  <si>
    <t>2023/01/20 13:52:00</t>
  </si>
  <si>
    <t>彰化縣溪湖鎮員鹿路二段418號</t>
  </si>
  <si>
    <t>溪湖鎮員鹿路二段418號，火警公司配電設備無損害且供電正常|到達現場時間2023/01/20 14:10</t>
  </si>
  <si>
    <t>薛警員</t>
  </si>
  <si>
    <t>2023/01/20 14:01:00</t>
  </si>
  <si>
    <t>沙崙高幹37X13-1X1號 K2989DD43</t>
  </si>
  <si>
    <t>盧明信、王紹民、方建智、黃佳偉</t>
  </si>
  <si>
    <t>沙崙高幹37X13-1X#1普通型變壓器( 25 KVA)*2具逾齡，已高壓分歧停電後吊換送電妥。|到達現場時間2023/01/20 14:20</t>
  </si>
  <si>
    <t>2023/01/20 13:36:00</t>
  </si>
  <si>
    <t>二林高幹25Z2號 K1888CB85</t>
  </si>
  <si>
    <t>桿上異物清除</t>
  </si>
  <si>
    <t>二林高幹25Z#2桿上低壓線遭鐵線纏繞，已剪除清理妥。|到達現場時間2023/01/20 13:45</t>
  </si>
  <si>
    <t>2023/01/20 13:00:00</t>
  </si>
  <si>
    <t>彰化縣彰化市東外環5k+100#12~28、銀行山#1~4等</t>
  </si>
  <si>
    <t>林維卿、志芳、敬威、寬隆、彥廷、柏勳</t>
  </si>
  <si>
    <t>春節期間加強導線防竊巡視東外環5k+100#12~28、 銀行山#1~4等。|到達現場時間2023/01/20 13:30</t>
  </si>
  <si>
    <t>2023/01/20 08:10:00</t>
  </si>
  <si>
    <t>彰化縣彰化市六股18~45、大竹1~44等</t>
  </si>
  <si>
    <t>林維卿、黃志芳、徐敬威、陳彥廷、陳柏勳</t>
  </si>
  <si>
    <t>春節期間加強導線防竊巡視六股18~45、大竹1~44等饋線|到達現場時間2023/01/20 08:40</t>
  </si>
  <si>
    <t>C0812500889</t>
  </si>
  <si>
    <t>2023/01/20 13:21:00</t>
  </si>
  <si>
    <t>彰化縣彰化市成功路２４號</t>
  </si>
  <si>
    <t>1.現勘電表遭車輛碰撞掉落，用戶已請水電改善。 2.G4027FB35變壓器點檢及電壓電流檢測。|到達現場時間2023/01/20 13:50</t>
  </si>
  <si>
    <t>G4027FB24</t>
  </si>
  <si>
    <t>0937954949</t>
  </si>
  <si>
    <t>047230632</t>
  </si>
  <si>
    <t>電表遭車撞及垂落。(水電14:30會前往處理)，要求會勘有無危險【聯絡電話(二)：0937954949】</t>
  </si>
  <si>
    <t>永生里</t>
  </si>
  <si>
    <t>2023/01/20 13:17:00</t>
  </si>
  <si>
    <t>彰化縣福興鄉福興路７７－７號</t>
  </si>
  <si>
    <t>【C2】用戶進屋線不良，已告知用戶，請合格電氣承裝業改善。|到達現場時間2023/01/20 13:50</t>
  </si>
  <si>
    <t>G2422CD00</t>
  </si>
  <si>
    <t>0910707030</t>
  </si>
  <si>
    <t>0978092369</t>
  </si>
  <si>
    <t>C0812500888</t>
  </si>
  <si>
    <t>2023/01/20 13:09:00</t>
  </si>
  <si>
    <t>彰化縣芳苑鄉漢寶園段２２－２２６地號</t>
  </si>
  <si>
    <t>【C3】用戶自備開關不良，已告知用戶，請合格電氣承裝業改善。|到達現場時間2023/01/20 13:30</t>
  </si>
  <si>
    <t>G1710CB63</t>
  </si>
  <si>
    <t>0933175786</t>
  </si>
  <si>
    <t>047789827</t>
  </si>
  <si>
    <t>已請用戶扳動總開關後仍無電，疑電表螢幕無任何顯示</t>
  </si>
  <si>
    <t>C0812500887</t>
  </si>
  <si>
    <t>2023/01/20 11:49:00</t>
  </si>
  <si>
    <t>彰化縣花壇鄉溪北街３６號</t>
  </si>
  <si>
    <t>【C5】用戶電表箱腐蝕不良，已告知用戶，請合格電氣承裝業改善。|到達現場時間2023/01/20 12:10</t>
  </si>
  <si>
    <t>G4120BE28</t>
  </si>
  <si>
    <t>0980820209</t>
  </si>
  <si>
    <t>白小姐</t>
  </si>
  <si>
    <t>047865207</t>
  </si>
  <si>
    <t>【聯絡電話(二)：0980820209】/已請水電檢查過，無220V</t>
  </si>
  <si>
    <t>C0812500886</t>
  </si>
  <si>
    <t>2023/01/20 11:47:00</t>
  </si>
  <si>
    <t>彰化縣彰化市泰和路三段２０２巷２號</t>
  </si>
  <si>
    <t>維卿、志芳、敬威、寬隆、彥廷、柏勳</t>
  </si>
  <si>
    <t>現勘彰化市泰和路三段２０２巷２號附近簷下接戶線管脫落 及N相中性線不明原因斷開，中性線已復舊妥，簷下接戶線 管脫落移請責任區改善。|到達現場時間2023/01/20 13:50</t>
  </si>
  <si>
    <t>G4331AD25</t>
  </si>
  <si>
    <t>0935911022</t>
  </si>
  <si>
    <t>游小姐</t>
  </si>
  <si>
    <t>0918435975</t>
  </si>
  <si>
    <t>連路燈都在閃</t>
  </si>
  <si>
    <t>2023/01/20 09:35:00</t>
  </si>
  <si>
    <t>草埔#1~73</t>
  </si>
  <si>
    <t>草埔#1~73，春節防竊導線特別巡查|到達現場時間2023/01/20 10:00</t>
  </si>
  <si>
    <t>2023/01/20 09:30:00</t>
  </si>
  <si>
    <t>彰化縣彰化市G4023DD03</t>
  </si>
  <si>
    <t>黃志芳、陳彥廷</t>
  </si>
  <si>
    <t>G4023DD03-U S41設備巡檢及安裝3只故障指示器。|到達現場時間2023/01/20 10:10</t>
  </si>
  <si>
    <t>2023/01/20 11:09:00</t>
  </si>
  <si>
    <t>柑竹北22x2</t>
  </si>
  <si>
    <t>【W1】樹藤碰觸高壓線，已修剪妥。|到達現場時間2023/01/20 11:25</t>
  </si>
  <si>
    <t>2023/01/20 11:04:00</t>
  </si>
  <si>
    <t>彰化縣芳苑鄉王功段１１１６地號</t>
  </si>
  <si>
    <t>新寶高幹22X8Y#6低1低壓線斷，低壓線架銹蝕嚴重，已銜接並更換處理妥。|到達現場時間2023/01/20 11:25</t>
  </si>
  <si>
    <t>G1507EE52</t>
  </si>
  <si>
    <t>2023/01/20 10:00:00</t>
  </si>
  <si>
    <t>華崙#1</t>
  </si>
  <si>
    <t>華崙#1，架空線路故障指示器裝設|到達現場時間2023/01/20 10:05</t>
  </si>
  <si>
    <t>2023/01/20 10:04:00</t>
  </si>
  <si>
    <t>彰化縣福興鄉福金段１７６地號</t>
  </si>
  <si>
    <t>謝慶高幹74X7X#1 變壓器分接頭調整妥|到達現場時間2023/01/20 10:30</t>
  </si>
  <si>
    <t>G2119ED30</t>
  </si>
  <si>
    <t>0932541815</t>
  </si>
  <si>
    <t>0922594363</t>
  </si>
  <si>
    <t>C0812500885</t>
  </si>
  <si>
    <t>2023/01/20 09:48:00</t>
  </si>
  <si>
    <t>彰化縣田尾鄉海豐崙段７１８地號</t>
  </si>
  <si>
    <t>陳坤輝、 許承哲、葉俊佑</t>
  </si>
  <si>
    <t>仁美高幹#29低1， 接戶線接頭重置壓接處理|到達現場時間2023/01/20 10:20</t>
  </si>
  <si>
    <t>K3292FB68</t>
  </si>
  <si>
    <t>0934070750</t>
  </si>
  <si>
    <t>0937755114</t>
  </si>
  <si>
    <t>稱剛剛有台電人員換線，但三相線接錯，請派員前往，謝謝</t>
  </si>
  <si>
    <t>A0812003480</t>
  </si>
  <si>
    <t>彰化縣鹿港鎮環工十路６號屋頂</t>
  </si>
  <si>
    <t>用戶自行停電保養|到達現場時間2023/01/20 09:50</t>
  </si>
  <si>
    <t>A0812003479</t>
  </si>
  <si>
    <t>2023/01/20 09:32:00</t>
  </si>
  <si>
    <t>彰化縣花壇鄉中山路一段３８號</t>
  </si>
  <si>
    <t>【W2】現場係工作停電施工中。|到達現場時間2023/01/20 09:40</t>
  </si>
  <si>
    <t>G4212CB32</t>
  </si>
  <si>
    <t>04-8525151</t>
  </si>
  <si>
    <t>中庄村</t>
  </si>
  <si>
    <t>2023/01/20 09:10:00</t>
  </si>
  <si>
    <t>彰化縣芳苑鄉功湖路６號</t>
  </si>
  <si>
    <t>張佑丞、盧定瑋</t>
  </si>
  <si>
    <t>崙腳高幹#6用戶祖厝部分傾倒致接戶線脫落，已暫時處理妥，並請用戶至服務所申辦電表移裝。|到達現場時間2023/01/20 09:15</t>
  </si>
  <si>
    <t>G2001BB76</t>
  </si>
  <si>
    <t>0932861867</t>
  </si>
  <si>
    <t>A0812003478</t>
  </si>
  <si>
    <t>2023/01/20 09:09:00</t>
  </si>
  <si>
    <t>彰化縣伸港鄉工八路５號</t>
  </si>
  <si>
    <t>用戶自行停電保養|到達現場時間2023/01/20 09:30</t>
  </si>
  <si>
    <t>G3648ED29</t>
  </si>
  <si>
    <t>0911095022</t>
  </si>
  <si>
    <t>A0812003477</t>
  </si>
  <si>
    <t>2023/01/20 09:06:00</t>
  </si>
  <si>
    <t>彰化縣花壇鄉中山路一段９１號屋頂</t>
  </si>
  <si>
    <t>【N1】經查現場供電正常。|到達現場時間2023/01/20 09:20</t>
  </si>
  <si>
    <t>A0812003476</t>
  </si>
  <si>
    <t>C0812500883</t>
  </si>
  <si>
    <t>2023/01/20 09:07:00</t>
  </si>
  <si>
    <t>彰化縣鹿港鎮南勢巷８８號１樓</t>
  </si>
  <si>
    <t>G2931GC49</t>
  </si>
  <si>
    <t>0933175592</t>
  </si>
  <si>
    <t>047718390</t>
  </si>
  <si>
    <t>220欠相，已請用戶協助關總開關以免燒損【聯絡電話吳先生：0933175592 / 04-7718390】</t>
  </si>
  <si>
    <t>C0812500882</t>
  </si>
  <si>
    <t>2023/01/20 08:43:00</t>
  </si>
  <si>
    <t>彰化縣二林鎮挖仔段５７８地號</t>
  </si>
  <si>
    <t>萬興高幹80X#3，電表開封，用戶自備線路不良，已告知用戶，請合格水電承裝業改善，動力電表接線螺栓滑牙，未過表直接供電，並填具直供表單，請用戶簽認|到達現場時間2023/01/20 09:25</t>
  </si>
  <si>
    <t>G2800DC32</t>
  </si>
  <si>
    <t>0955533345</t>
  </si>
  <si>
    <t>048685062</t>
  </si>
  <si>
    <t>F表，水電查修為外線欠相【聯絡電話(二)：0955533345】</t>
  </si>
  <si>
    <t>2023/01/20 08:38:00</t>
  </si>
  <si>
    <t>沙崙高幹37X13-1X5號 K2989CC42</t>
  </si>
  <si>
    <t>沙崙高幹37X13-1X#5普通型變壓器( 25 KVA)逾齡，已高壓分歧停電後吊換送電妥。|到達現場時間2023/01/20 09:00</t>
  </si>
  <si>
    <t>A0812003475</t>
  </si>
  <si>
    <t>2023/01/20 08:37:00</t>
  </si>
  <si>
    <t>彰化縣福興鄉福三路三段４３２號１－４樓</t>
  </si>
  <si>
    <t>現場巡視供電正常|到達現場時間2023/01/20 09:00</t>
  </si>
  <si>
    <t>G2617AA27</t>
  </si>
  <si>
    <t>04 - 7708979</t>
  </si>
  <si>
    <t>A0812003474</t>
  </si>
  <si>
    <t>2023/01/20 08:31:00</t>
  </si>
  <si>
    <t>彰化縣彰化市福田里福田一路３１號屋頂</t>
  </si>
  <si>
    <t>一戶無電，現勘為高壓用戶內部設備保養。|到達現場時間2023/01/20 09:25</t>
  </si>
  <si>
    <t>2023/01/20 08:33:00</t>
  </si>
  <si>
    <t>彰化縣芳苑鄉王功段１２６地號</t>
  </si>
  <si>
    <t>崙腳高幹73X#15低5電表底座燒損，由用戶自理，另報再封印。|到達現場時間2023/01/20 08:55</t>
  </si>
  <si>
    <t>G1703CC41</t>
  </si>
  <si>
    <t>0932391383</t>
  </si>
  <si>
    <t>C0812500881</t>
  </si>
  <si>
    <t>2023/01/20 08:32:00</t>
  </si>
  <si>
    <t>彰化縣鹿港鎮洋厝里洋厝巷１－８０號１樓前棟</t>
  </si>
  <si>
    <t>用戶線路不良.致變壓器跳脫.排除後送電正常|到達現場時間2023/01/20 08:55</t>
  </si>
  <si>
    <t>G2931GD68</t>
  </si>
  <si>
    <t>0919711484</t>
  </si>
  <si>
    <t>0977270292</t>
  </si>
  <si>
    <t>【聯絡電話(二)：0919711484】~林先生/已請用戶扳動總開關後仍無電</t>
  </si>
  <si>
    <t>A0812003473</t>
  </si>
  <si>
    <t>2023/01/20 08:16:00</t>
  </si>
  <si>
    <t>彰化縣芳苑鄉工區四路２２號</t>
  </si>
  <si>
    <t>K1691CC38芳苑鄉工區四路配電場，與高供戶確認春節期間休假主動停電，AMI自動回報。|到達現場時間2023/01/20 08:20</t>
  </si>
  <si>
    <t>K1691CC38</t>
  </si>
  <si>
    <t>0919104529</t>
  </si>
  <si>
    <t>C0812500880</t>
  </si>
  <si>
    <t>2023/01/20 08:06:00</t>
  </si>
  <si>
    <t>彰化縣芳苑鄉漢寶段７２７地號</t>
  </si>
  <si>
    <t>【M2】電表底座燒損，由用戶自理，另報再封印。|到達現場時間2023/01/20 08:25</t>
  </si>
  <si>
    <t>0989312295</t>
  </si>
  <si>
    <t>F表，無法抽水。田與住家沒電。【聯絡電話(二)：0989312295】</t>
  </si>
  <si>
    <t>2023/01/20 06:51:00</t>
  </si>
  <si>
    <t>霞田70</t>
  </si>
  <si>
    <t>故障指示器裝設|到達現場時間2023/01/20 06:51</t>
  </si>
  <si>
    <t>2023/01/20 06:47:00</t>
  </si>
  <si>
    <t>裕源1</t>
  </si>
  <si>
    <t>故障指示器裝設|到達現場時間2023/01/20 06:47</t>
  </si>
  <si>
    <t>2023/01/20 06:10:00</t>
  </si>
  <si>
    <t>彰化縣大村鄉山腳路５５－２４號１樓</t>
  </si>
  <si>
    <t>陳振明、溫佑誠、譚劭丞、黃耀田、劉瑞源、</t>
  </si>
  <si>
    <t>正新高幹57Z#6  逾齡變壓器吊換 25KVA X1|到達現場時間2023/01/20 06:10</t>
  </si>
  <si>
    <t>G4606DE54</t>
  </si>
  <si>
    <t>G4606DE41正新高幹57Z#6</t>
  </si>
  <si>
    <t>2023/01/20 05:43:00</t>
  </si>
  <si>
    <t>高健耀、紀伯翰、李政易</t>
  </si>
  <si>
    <t>1.中寮#1~#75 路燈遲熄巡查 2.中寮#73Y2架空故障指示器裝設3只。|到達現場時間2023/01/20 06:20</t>
  </si>
  <si>
    <t>2023/01/20 00:06:00</t>
  </si>
  <si>
    <t>彰化縣員林市浮圳路二段９８號</t>
  </si>
  <si>
    <t>陳振明、溫佑誠、譚劭丞、</t>
  </si>
  <si>
    <t>G4603AC10  火場撲滅﹑公司設備無損，48-0077-10 由表前開關切開隔離，48-0087-00 由表後開關切開隔離。|到達現場時間2023/01/20 00:10</t>
  </si>
  <si>
    <t>0921786507</t>
  </si>
  <si>
    <t>廖警員</t>
  </si>
  <si>
    <t>2023/01/19 22:36:00</t>
  </si>
  <si>
    <t>中寮#1~#75  竹社#1~#17</t>
  </si>
  <si>
    <t>高健耀、李政易、紀伯翰</t>
  </si>
  <si>
    <t>中寮#1~#75 竹社#1~#17 導線防竊巡視 。|到達現場時間2023/01/19 22:55</t>
  </si>
  <si>
    <t>2023/01/20 02:05:00</t>
  </si>
  <si>
    <t>陳振明、溫佑誠、</t>
  </si>
  <si>
    <t>溪埤63~113  夜間防竊導線巡查|到達現場時間2023/01/20 02:05</t>
  </si>
  <si>
    <t>2023/01/19 22:27:00</t>
  </si>
  <si>
    <t>彰化縣鹿港鎮永安三路２９號</t>
  </si>
  <si>
    <t>消防局來電取消，火警未成災|到達現場時間2023/01/19 22:35</t>
  </si>
  <si>
    <t>G2723GD5496</t>
  </si>
  <si>
    <t>C0812500879</t>
  </si>
  <si>
    <t>2023/01/19 22:05:00</t>
  </si>
  <si>
    <t>彰化縣溪湖鎮東興路１８０號斜對面</t>
  </si>
  <si>
    <t>黃耀田、劉瑞源、</t>
  </si>
  <si>
    <t>東寮高幹6Y#10  用戶屋內線路短路不良，已隔離告知用戶，請合格電氣承裝業改善。|到達現場時間2023/01/19 22:40</t>
  </si>
  <si>
    <t>G3302DB89</t>
  </si>
  <si>
    <t>048852404</t>
  </si>
  <si>
    <t>王小姐(警員)</t>
  </si>
  <si>
    <t>王小姐(警員)通報此地點桿線火花，未停電，煩請協處【聯絡電話(二)：(04)8852404】僅市話</t>
  </si>
  <si>
    <t>C0812500878</t>
  </si>
  <si>
    <t>2023/01/19 21:56:00</t>
  </si>
  <si>
    <t>彰化縣二林鎮趙甲里鎮平巷１號</t>
  </si>
  <si>
    <t>呂漢堂、李冠民、施仁傑</t>
  </si>
  <si>
    <t>萬合高幹#14，桿上接頭有異聲，活電接頭包紮處理。(需要礙子清洗)|到達現場時間2023/01/19 22:20</t>
  </si>
  <si>
    <t>K2195CE29</t>
  </si>
  <si>
    <t>0917445707</t>
  </si>
  <si>
    <t>此為參考電號；用戶稱電桿有異聲一直逼逼逼，目前用電正常，惠請相關單位協助處理，感謝。(僅留手機)</t>
  </si>
  <si>
    <t>C0812500877</t>
  </si>
  <si>
    <t>2023/01/19 21:48:00</t>
  </si>
  <si>
    <t>彰化縣二林鎮西庄里二溪路七段２巷８５０號（三豬畜牧場旁）</t>
  </si>
  <si>
    <t>顏銘宏、林楷諺、</t>
  </si>
  <si>
    <t>新樂高幹70Y#10，鹽塵燃燒，己告知用戶，另安排礙子清洗前往。|到達現場時間2023/01/19 23:05</t>
  </si>
  <si>
    <t>G2505EE09</t>
  </si>
  <si>
    <t>0986152536</t>
  </si>
  <si>
    <t>此為參考電號；桿號：新樂高幹70Y10/G2305FD72用戶稱看到電桿上礙子有異聲跟小火花，目前未影響用電，惠請相關單位協助處理，感謝。(僅留手機)</t>
  </si>
  <si>
    <t>2023/01/20 00:00:00</t>
  </si>
  <si>
    <t>顏銘宏、林楷諺</t>
  </si>
  <si>
    <t>夜間線路加強防竊巡視及夜間觀測，桿號：芳街高幹1號~64號，線路巡視正常，但礙子需要清洗。|到達現場時間2023/01/20 00:26</t>
  </si>
  <si>
    <t>2023/01/19 21:31:00</t>
  </si>
  <si>
    <t>K0776GB03台西高幹75X#18</t>
  </si>
  <si>
    <t>自備桿線架鏽蝕不良更換|到達現場時間2023/01/19 22:00</t>
  </si>
  <si>
    <t>2023/01/19 20:20:00</t>
  </si>
  <si>
    <t>彰化縣員林市三塊厝段８６號之１３</t>
  </si>
  <si>
    <t>中州高分25Y#4  接戶線接頭不良壓接|到達現場時間2023/01/19 20:35</t>
  </si>
  <si>
    <t>G4901HB90</t>
  </si>
  <si>
    <t>2023/01/19 20:18:00</t>
  </si>
  <si>
    <t>彰化縣埔心鄉員鹿路二段６４號</t>
  </si>
  <si>
    <t>柳橋高幹28Y#1  接戶線接頭不良壓接|到達現場時間2023/01/19 20:30</t>
  </si>
  <si>
    <t>G4100EA97</t>
  </si>
  <si>
    <t>2023/01/19 21:12:00</t>
  </si>
  <si>
    <t>K1197AA42 永興三高分#37</t>
  </si>
  <si>
    <t>永興三高分#37，支線游修拆除|到達現場時間2023/01/19 21:35</t>
  </si>
  <si>
    <t>2023/01/19 20:58:00</t>
  </si>
  <si>
    <t>1.新中＃1~#42夜間巡視導線防竊巡查 2.新中＃32路燈閃爍、N相不良壓接處理。|到達現場時間2023/01/19 21:20</t>
  </si>
  <si>
    <t>C0812500876</t>
  </si>
  <si>
    <t>2023/01/19 19:51:00</t>
  </si>
  <si>
    <t>彰化縣鹿港鎮詔安巷８９號（詔安里詔安巷８９號）</t>
  </si>
  <si>
    <t>用戶自備開關不良，已告知用戶，請合格電氣承裝業改善。|到達現場時間2023/01/19 20:10</t>
  </si>
  <si>
    <t>G2828GE55</t>
  </si>
  <si>
    <t>0911911047</t>
  </si>
  <si>
    <t>047760011</t>
  </si>
  <si>
    <t>此為參考電號；用戶稱無電，變壓器疑似有燒損，惠請相關單位協助處理，感謝。【聯絡電話(二)：0911911047】</t>
  </si>
  <si>
    <t>C0812500871</t>
  </si>
  <si>
    <t>2023/01/19 18:16:00</t>
  </si>
  <si>
    <t>彰化縣秀水鄉福安村彰水路二段５７０號前</t>
  </si>
  <si>
    <t>礙子綁紮線處有塵埃清洗妥|到達現場時間2023/01/19 18:29</t>
  </si>
  <si>
    <t>G3517AC14</t>
  </si>
  <si>
    <t>047777768</t>
  </si>
  <si>
    <t>0912375475</t>
  </si>
  <si>
    <t>【聯絡電話(二)：(04)7777768】</t>
  </si>
  <si>
    <t>C0812500870</t>
  </si>
  <si>
    <t>彰化縣鹿港鎮溝墘里溝墘巷８７－５２號二樓</t>
  </si>
  <si>
    <t>G3329DB9005，變壓器出壓異常吊換妥|到達現場時間2023/01/19 20:22</t>
  </si>
  <si>
    <t>G3329EB00</t>
  </si>
  <si>
    <t>0932570004</t>
  </si>
  <si>
    <t>稱現場為一二樓 電壓量測都過低 僅留手機</t>
  </si>
  <si>
    <t>C0812500869</t>
  </si>
  <si>
    <t>2023/01/19 17:49:00</t>
  </si>
  <si>
    <t>彰化縣埤頭鄉周厝崙段７２－１２地號</t>
  </si>
  <si>
    <t>菁埔高分21Y#6 電表底座燒損，由用戶自理，另報再封印。|到達現場時間2023/01/19 18:15</t>
  </si>
  <si>
    <t>K2991ED66</t>
  </si>
  <si>
    <t>0912720605</t>
  </si>
  <si>
    <t>劉新德</t>
  </si>
  <si>
    <t>048925338</t>
  </si>
  <si>
    <t>用戶通報此地點一戶無電，已請水電檢查，煩請協處【聯絡電話(二)：0912720605】(04)8925338</t>
  </si>
  <si>
    <t>C0812500868</t>
  </si>
  <si>
    <t>2023/01/19 17:17:00</t>
  </si>
  <si>
    <t>用戶稱接戶點軸行礙子脫落.約定明日上午會勘處理|到達現場時間2023/01/19 17:30</t>
  </si>
  <si>
    <t>G3546AC40</t>
  </si>
  <si>
    <t>無法確認供電是否正常【聯絡電話(二)：0933558430】</t>
  </si>
  <si>
    <t>C0812500867</t>
  </si>
  <si>
    <t>2023/01/19 17:13:00</t>
  </si>
  <si>
    <t>彰化縣埔鹽鄉南港村埔菜路４１－２號</t>
  </si>
  <si>
    <t>郭華俊、莊欣穎</t>
  </si>
  <si>
    <t>部打高幹51Y#10-1 低壓線斷落接續復舊|到達現場時間2023/01/19 18:15</t>
  </si>
  <si>
    <t>G3308GE72</t>
  </si>
  <si>
    <t>0900629091</t>
  </si>
  <si>
    <t>0920906797</t>
  </si>
  <si>
    <t>此為參考電號；用戶稱電線斷落掉在地上，目前未影響用電，桿號為G3308CD53(51Y10-1)：惠請相關單位協助處理，感謝。(僅留手機市話)【聯絡電話(二)：0900629091】</t>
  </si>
  <si>
    <t>W0806012482</t>
  </si>
  <si>
    <t>2023/01/19 16:56:00</t>
  </si>
  <si>
    <t>彰化縣芳苑鄉無台６１線快速公路２０１Ｋ＋１５５Ｍ（北上）</t>
  </si>
  <si>
    <t>K1090EA41</t>
  </si>
  <si>
    <t>施先生先生</t>
  </si>
  <si>
    <t>0955249576</t>
  </si>
  <si>
    <t>C0812500864</t>
  </si>
  <si>
    <t>2023/01/19 16:38:00</t>
  </si>
  <si>
    <t>彰化縣和美鎮和港路７８１號１樓</t>
  </si>
  <si>
    <t>接戶線接頭補強壓接完成|到達現場時間2023/01/19 16:55</t>
  </si>
  <si>
    <t>G3341HA56</t>
  </si>
  <si>
    <t>0937590726</t>
  </si>
  <si>
    <t>曾永豐</t>
  </si>
  <si>
    <t>047557969</t>
  </si>
  <si>
    <t>1.2樓今日已經跳電好幾次【聯絡電話(二)：0937590726】</t>
  </si>
  <si>
    <t>2023/01/19 16:22:00</t>
  </si>
  <si>
    <t>彰化縣芳苑鄉新街段２０３地號</t>
  </si>
  <si>
    <t>新街高幹51Z3Y#5 變壓器(25 KVA)一次側熔絲(6A )熔斷，已更換送電妥。事故原因為61-2196-56（單二）、61-2196-55（三相）電表燒損短路，已先隔離電源。|到達現場時間2023/01/19 16:50</t>
  </si>
  <si>
    <t>0933471271</t>
  </si>
  <si>
    <t>2023/01/19 15:31:00</t>
  </si>
  <si>
    <t>彰化縣芳苑鄉建平村二溪路草二段９１３巷５２號２樓</t>
  </si>
  <si>
    <t>草東高幹42X#4  用戶屋內線路不良，已告知用戶，請合格電氣承裝業改善。|到達現場時間2023/01/19 16:20</t>
  </si>
  <si>
    <t>G2201BD40</t>
  </si>
  <si>
    <t>高小姐</t>
  </si>
  <si>
    <t>0912767620</t>
  </si>
  <si>
    <t>2023/01/19 14:40:00</t>
  </si>
  <si>
    <t>東港高幹20X11Y#1</t>
  </si>
  <si>
    <t>東港高幹20X11Y#1 懸垂礙子脫落，已更換妥|到達現場時間2023/01/19 14:55</t>
  </si>
  <si>
    <t>2023/01/19 14:54:00</t>
  </si>
  <si>
    <t>彰化縣員林市山腳路六段２５４巷９０弄３５號平房</t>
  </si>
  <si>
    <t>鍾奈哲、張國建、鐘培棠</t>
  </si>
  <si>
    <t>山腳高幹55Y5Y#5高壓活電掩蔽桿上雜物清除(竹子)|到達現場時間2023/01/19 14:56</t>
  </si>
  <si>
    <t>G4706CA99</t>
  </si>
  <si>
    <t>東北里</t>
  </si>
  <si>
    <t>2023/01/19 14:18:00</t>
  </si>
  <si>
    <t>沿海高分10-1X15</t>
  </si>
  <si>
    <t>沿海高分10-1X15 現場量測供電正常，已請用戶找合格水電承裝業改修|到達現場時間2023/01/19 14:40</t>
  </si>
  <si>
    <t>C0812500862</t>
  </si>
  <si>
    <t>2023/01/19 14:46:00</t>
  </si>
  <si>
    <t>彰化縣永靖鄉永興村永裕路５６巷４８弄４號</t>
  </si>
  <si>
    <t>【L9】低壓木橫柦腐蝕，另報改修。|到達現場時間2023/01/19 15:05</t>
  </si>
  <si>
    <t>K4394GD55</t>
  </si>
  <si>
    <t>048233758</t>
  </si>
  <si>
    <t>0938101858</t>
  </si>
  <si>
    <t>用戶稱此地址旁邊2根電桿上方的木頭支架爛掉，搖搖欲墜，有安全的疑慮懇請單位處理，謝謝。(用戶提供桿號為1814545永靖)【聯絡電話(二)：(04)8233758】</t>
  </si>
  <si>
    <t>2023/01/19 14:35:00</t>
  </si>
  <si>
    <t>郭華俊、莊欣穎、蔣議賢</t>
  </si>
  <si>
    <t>浸水高幹38X#20左低1  已派員張貼反光貼紙並以交通錐、警示燈及連桿作圍籬區隔|到達現場時間2023/01/19 15:00</t>
  </si>
  <si>
    <t>設計組 楊博盛</t>
  </si>
  <si>
    <t>2023/01/19 14:05:00</t>
  </si>
  <si>
    <t>崙尾高分17Y#1</t>
  </si>
  <si>
    <t>架空故障指示器裝設.|到達現場時間2023/01/19 14:25</t>
  </si>
  <si>
    <t>2023/01/19 14:24:00</t>
  </si>
  <si>
    <t>中原高幹13Y6-1</t>
  </si>
  <si>
    <t>劉永傑、張子元、王振宇、施勝傑</t>
  </si>
  <si>
    <t>中原高幹13Y#6-1 開關木橫擔不良已更換妥|到達現場時間2023/01/19 14:43</t>
  </si>
  <si>
    <t>彰化縣大城鄉台山段１０８０地號</t>
  </si>
  <si>
    <t>鐵樹高分9X#3 H型接頭不良已重新壓接妥|到達現場時間2023/01/19 14:35</t>
  </si>
  <si>
    <t>K1175HC11</t>
  </si>
  <si>
    <t>0911943922</t>
  </si>
  <si>
    <t>2023/01/19 14:14:00</t>
  </si>
  <si>
    <t>彰化縣彰化市平順二街13－13號</t>
  </si>
  <si>
    <t>L07 孔邊下陷</t>
  </si>
  <si>
    <t>【O6】手孔蓋週邊不平，已用瀝美土舖平改善妥。(G3825DD17-L)|到達現場時間2023/01/19 14:26</t>
  </si>
  <si>
    <t>2023/01/19 14:00:00</t>
  </si>
  <si>
    <t>草豐高幹#51</t>
  </si>
  <si>
    <t>架空故障指示器裝設|到達現場時間2023/01/19 14:14</t>
  </si>
  <si>
    <t>C0812500859</t>
  </si>
  <si>
    <t>2023/01/19 13:40:00</t>
  </si>
  <si>
    <t>彰化縣彰化市快官段２１－１地號</t>
  </si>
  <si>
    <t>蕭凱仁、許紹哲、</t>
  </si>
  <si>
    <t>【C3】用戶自備開關不良，已告知用戶，請合格電氣承裝業改善。|到達現場時間2023/01/19 14:10</t>
  </si>
  <si>
    <t>G4829HA45</t>
  </si>
  <si>
    <t>047389239</t>
  </si>
  <si>
    <t>0918366932</t>
  </si>
  <si>
    <t>水電已查修過，疑前幾天附近有工程影響【聯絡電話(二)：(04)7389239】</t>
  </si>
  <si>
    <t>2023/01/19 13:39:00</t>
  </si>
  <si>
    <t>彰化縣芳苑鄉漢寶園段０６０１－００００地號</t>
  </si>
  <si>
    <t>【L2】草漢高幹142Y7X#1,連接接戶線接頭燒損，已重新壓接妥。|到達現場時間2023/01/19 14:35</t>
  </si>
  <si>
    <t>G2112CD23</t>
  </si>
  <si>
    <t>0952266201</t>
  </si>
  <si>
    <t>0906308019</t>
  </si>
  <si>
    <t>A0812003472</t>
  </si>
  <si>
    <t>2023/01/19 13:28:00</t>
  </si>
  <si>
    <t>彰化縣芳苑鄉斗苑路芳苑段７３號</t>
  </si>
  <si>
    <t>芳苑鄉斗苑路配電場 用戶設備保養|到達現場時間2023/01/19 13:35</t>
  </si>
  <si>
    <t>K1393AB35</t>
  </si>
  <si>
    <t>0934272798</t>
  </si>
  <si>
    <t>2023/01/19 13:24:00</t>
  </si>
  <si>
    <t>後港＃9</t>
  </si>
  <si>
    <t>謝景煌、陳世明、吳奇翰、</t>
  </si>
  <si>
    <t>高壓線接頭裸露弱點改善共三處，已處理妥。|到達現場時間2023/01/19 13:41</t>
  </si>
  <si>
    <t>2023/01/19 12:40:00</t>
  </si>
  <si>
    <t>汴頭37-41</t>
  </si>
  <si>
    <t>電流電壓測定及高低壓接頭點檢。|到達現場時間2023/01/19 13:15</t>
  </si>
  <si>
    <t>A0812003471</t>
  </si>
  <si>
    <t>2023/01/19 13:10:00</t>
  </si>
  <si>
    <t>鍾奈哲、張國建、巫淂彥</t>
  </si>
  <si>
    <t>員林市田中央巷配電場(K4397GE2036)高供用戶內線檢修停電，已致電確認|到達現場時間2023/01/19 13:10</t>
  </si>
  <si>
    <t>C0812500856</t>
  </si>
  <si>
    <t>2023/01/19 12:56:00</t>
  </si>
  <si>
    <t>彰化縣芳苑鄉草湖段２１６０地號</t>
  </si>
  <si>
    <t>文津高幹37X11X16Y#3 接戶線斷，已接妥|到達現場時間2023/01/19 13:15</t>
  </si>
  <si>
    <t>K1894AE67</t>
  </si>
  <si>
    <t>048963827</t>
  </si>
  <si>
    <t>0912958102</t>
  </si>
  <si>
    <t>【聯絡電話(二)：(04)8963827】</t>
  </si>
  <si>
    <t>2023/01/19 11:14:00</t>
  </si>
  <si>
    <t>彰化縣埤頭鄉大湖厝段２１３－１５地號</t>
  </si>
  <si>
    <t>大湖高幹10X#9 低壓線斷已接妥|到達現場時間2023/01/19 11:40</t>
  </si>
  <si>
    <t>K2979EE65</t>
  </si>
  <si>
    <t>0937257087</t>
  </si>
  <si>
    <t>2023/01/19 12:19:00</t>
  </si>
  <si>
    <t>彰化縣員林市山腳路六段２２３號</t>
  </si>
  <si>
    <t>山腳高幹#52 已派員確認非公司設備，並致電向用戶說明|到達現場時間2023/01/19 12:40</t>
  </si>
  <si>
    <t>G4705BD33</t>
  </si>
  <si>
    <t>曹先生</t>
  </si>
  <si>
    <t>C0812500854</t>
  </si>
  <si>
    <t>2023/01/19 12:06:00</t>
  </si>
  <si>
    <t>彰化縣溪湖鎮湳底段４２２地號</t>
  </si>
  <si>
    <t>媽東高分13-1X#4 熔絲鏈筒損壞，更換後已恢復供電|到達現場時間2023/01/19 14:00</t>
  </si>
  <si>
    <t>K3597GD15</t>
  </si>
  <si>
    <t>0937548922</t>
  </si>
  <si>
    <t>此為農田，僅留一支手機。</t>
  </si>
  <si>
    <t>湳底里</t>
  </si>
  <si>
    <t>C0812500851</t>
  </si>
  <si>
    <t>2023/01/19 11:20:00</t>
  </si>
  <si>
    <t>彰化縣鹿港鎮顏厝巷７０號之１</t>
  </si>
  <si>
    <t>【L1】水產高分27X12Y#4,連接接戶線燒損，已處理妥。|到達現場時間2023/01/19 11:40</t>
  </si>
  <si>
    <t>G2628HB3721</t>
  </si>
  <si>
    <t>0931493267</t>
  </si>
  <si>
    <t>現場同址三顆電表皆無電【聯絡電話(二)：0931493267】</t>
  </si>
  <si>
    <t>2023/01/19 10:00:00</t>
  </si>
  <si>
    <t>草港高幹12X#24</t>
  </si>
  <si>
    <t>架空故障指示器裝設.|到達現場時間2023/01/19 10:42</t>
  </si>
  <si>
    <t>2023/01/19 10:10:00</t>
  </si>
  <si>
    <t>自強高分60-1Y3</t>
  </si>
  <si>
    <t>自強高分60-1Y3 架空地線紮線脫落已重新綁紮妥|到達現場時間2023/01/19 10:22</t>
  </si>
  <si>
    <t>原料高分94Y9X#2</t>
  </si>
  <si>
    <t>高壓電纜脫落固定綁紮。|到達現場時間2023/01/19 10:21</t>
  </si>
  <si>
    <t>2023/01/19 09:59:00</t>
  </si>
  <si>
    <t>彰化縣埔鹽鄉null埔鄉員鹿路二段１７２號一二樓</t>
  </si>
  <si>
    <t>番社高幹#54 永樂25Y8 架空故障指示器安裝|到達現場時間2023/01/19 10:00</t>
  </si>
  <si>
    <t>G3012BC82</t>
  </si>
  <si>
    <t>2023/01/19 09:45:00</t>
  </si>
  <si>
    <t>二科高幹26X#12 接戶線不良已重新接妥|到達現場時間2023/01/19 10:00</t>
  </si>
  <si>
    <t>2023/01/19 09:13:00</t>
  </si>
  <si>
    <t>彰化縣大城鄉新光段１３９２地號</t>
  </si>
  <si>
    <t>四股高分36Y14Y#16變壓器(25KVA)一次側熔絲(6A )熔斷，已更換送電妥。|到達現場時間2023/01/19 09:35</t>
  </si>
  <si>
    <t>K0876ED49</t>
  </si>
  <si>
    <t>2023/01/19 08:25:00</t>
  </si>
  <si>
    <t>新樂高幹#228</t>
  </si>
  <si>
    <t>架空故障指示器裝設.|到達現場時間2023/01/19 09:05</t>
  </si>
  <si>
    <t>2023/01/19 08:59:00</t>
  </si>
  <si>
    <t>彰化縣埔心鄉仁和路３８０巷１０號</t>
  </si>
  <si>
    <t>鍾奈哲、巫淂彥、陳諺暐</t>
  </si>
  <si>
    <t>二重高幹62-1X#1~2  高壓活電掩蔽樹木修剪(4M*10M)及防護管加裝|到達現場時間2023/01/19 09:00</t>
  </si>
  <si>
    <t>G3702EA55</t>
  </si>
  <si>
    <t>梧鳳村</t>
  </si>
  <si>
    <t>2023/01/19 08:44:00</t>
  </si>
  <si>
    <t>彰化縣彰化市金馬路三段46巷</t>
  </si>
  <si>
    <t>管路凹陷</t>
  </si>
  <si>
    <t>蔡星土、杜偉文、吳奇翰、蕭凱仁、</t>
  </si>
  <si>
    <t>低壓管路路面凹陷以瀝美土舖平共5包，已處理妥|到達現場時間2023/01/19 08:57</t>
  </si>
  <si>
    <t>2023/01/19 08:45:00</t>
  </si>
  <si>
    <t>彰化縣芳苑鄉路上厝段１５７地號</t>
  </si>
  <si>
    <t>新街高幹7-1Y9X#7 用戶自備電纜不良，已請用戶找合格水電承裝業改善|到達現場時間2023/01/19 09:10</t>
  </si>
  <si>
    <t>K1388AD93</t>
  </si>
  <si>
    <t>0919040149</t>
  </si>
  <si>
    <t>0972181957</t>
  </si>
  <si>
    <t>2023/01/19 08:32:00</t>
  </si>
  <si>
    <t>皇裕25X9、永芳＃3</t>
  </si>
  <si>
    <t>架空高壓線路裝設故障指示器共6只，已處理妥。|到達現場時間2023/01/19 08:50</t>
  </si>
  <si>
    <t>2023/01/19 08:15:00</t>
  </si>
  <si>
    <t>彰化縣員林市員水路一段６６２號二樓</t>
  </si>
  <si>
    <t>東門高幹45X#1~低1 低壓線樹木修剪(9M*4M)及導線脫落綁紮|到達現場時間2023/01/19 09:30</t>
  </si>
  <si>
    <t>G4600FC9482</t>
  </si>
  <si>
    <t>0905379966</t>
  </si>
  <si>
    <t>江代表</t>
  </si>
  <si>
    <t>2023/01/19 08:24:00</t>
  </si>
  <si>
    <t>彰化縣伸港鄉興工路４１號</t>
  </si>
  <si>
    <t>配合高供用戶廠區電氣保養，配電室開關切換及接頭點檢。|到達現場時間2023/01/19 08:59</t>
  </si>
  <si>
    <t>G3646GE4882</t>
  </si>
  <si>
    <t>04 - 7988815</t>
  </si>
  <si>
    <t>2023/01/19 08:21:00</t>
  </si>
  <si>
    <t>彰化縣鹿港鎮工業西六路２８號１－２樓</t>
  </si>
  <si>
    <t>配合高供用戶廠區電氣保養，配電室開關切換及接頭點檢。|到達現場時間2023/01/19 09:00</t>
  </si>
  <si>
    <t>04 - 7811578</t>
  </si>
  <si>
    <t>彰化縣鹿港鎮彰濱工業區工業西六路４５號</t>
  </si>
  <si>
    <t>G2126AD19</t>
  </si>
  <si>
    <t>0988928631</t>
  </si>
  <si>
    <t>A0812003470</t>
  </si>
  <si>
    <t>2023/01/19 08:19:00</t>
  </si>
  <si>
    <t>鍾奈哲、張國建</t>
  </si>
  <si>
    <t>中央高幹#16 高供用戶內線檢修停電，已致電確認|到達現場時間2023/01/19 10:00</t>
  </si>
  <si>
    <t>0963172841</t>
  </si>
  <si>
    <t>2023/01/19 08:20:00</t>
  </si>
  <si>
    <t>伸港鄉興工路３６號</t>
  </si>
  <si>
    <t>配合太陽能用戶廠區電氣保養完成，配電室開關投入及接頭點檢。|到達現場時間2023/01/19 09:10</t>
  </si>
  <si>
    <t>0910069570</t>
  </si>
  <si>
    <t>C0812000043</t>
  </si>
  <si>
    <t>2023/01/19 08:02:00</t>
  </si>
  <si>
    <t>永興二高分34Y#5 用戶線路短路，已請用戶找合格水電承裝業改善。|到達現場時間2023/01/19 08:25</t>
  </si>
  <si>
    <t>蘇春林</t>
  </si>
  <si>
    <t>C0812500844</t>
  </si>
  <si>
    <t>2023/01/19 07:46:00</t>
  </si>
  <si>
    <t>彰化縣彰化市彰南路五段２巷３２號平房</t>
  </si>
  <si>
    <t>校坑＃19竹子靠近高低壓線修剪，已處理妥。（20＊6平方公尺）|到達現場時間2023/01/19 08:38</t>
  </si>
  <si>
    <t>G4924AE4891</t>
  </si>
  <si>
    <t>047386813</t>
  </si>
  <si>
    <t>0937386813</t>
  </si>
  <si>
    <t>此地址前方竹子倒下壓在電線上，懇請單位協助處理，謝謝您。【聯絡電話(二)：(04)7386813】</t>
  </si>
  <si>
    <t>2023/01/19 07:20:00</t>
  </si>
  <si>
    <t>K2184CD16 九塊厝40</t>
  </si>
  <si>
    <t>高銀昆、施仁傑、</t>
  </si>
  <si>
    <t>九塊厝高幹#40，加裝架空線路故障指示器。|到達現場時間2023/01/19 07:25</t>
  </si>
  <si>
    <t>2023/01/19 07:00:00</t>
  </si>
  <si>
    <t>K1486CE21 路平7號</t>
  </si>
  <si>
    <t>高銀昆、施仁傑、魏民羽</t>
  </si>
  <si>
    <t>路平高幹#7，加裝架空線路故障指示器。|到達現場時間2023/01/19 07:00</t>
  </si>
  <si>
    <t>2023/01/19 06:48:00</t>
  </si>
  <si>
    <t>K1782GB28 西勢59</t>
  </si>
  <si>
    <t>西勢高幹#59，加裝架空線路故障指示器|到達現場時間2023/01/19 06:48</t>
  </si>
  <si>
    <t>2023/01/19 06:43:00</t>
  </si>
  <si>
    <t>渡橋＃13   山坑＃11</t>
  </si>
  <si>
    <t>李季臻、葉宗儒、劉家銓、李政易、廖崇佑</t>
  </si>
  <si>
    <t>配合FDCC大竹S/S復電、開關操作:渡橋＃13切改入  山坑＃11入改切。|到達現場時間2023/01/19 07:15</t>
  </si>
  <si>
    <t>2023/01/19 06:34:00</t>
  </si>
  <si>
    <t>頂湳39 頂湳46X8</t>
  </si>
  <si>
    <t>故障指示器裝設|到達現場時間2023/01/19 06:35</t>
  </si>
  <si>
    <t>K1977CD32 永安87Y1</t>
  </si>
  <si>
    <t>永安高幹87Y#1，加裝架空線路故障指示器。|到達現場時間2023/01/19 06:36</t>
  </si>
  <si>
    <t>2023/01/19 00:25:00</t>
  </si>
  <si>
    <t>嘉寶1-60 後湖1-60</t>
  </si>
  <si>
    <t>配電線路設備夜間防竊巡視|到達現場時間2023/01/19 00:25</t>
  </si>
  <si>
    <t>2023/01/19 06:23:00</t>
  </si>
  <si>
    <t>霞田25 霞田26Y1</t>
  </si>
  <si>
    <t>故障指示器裝設|到達現場時間2023/01/19 06:23</t>
  </si>
  <si>
    <t>2023/01/19 00:12:00</t>
  </si>
  <si>
    <t>彰化縣彰化市泰和路一段127巷113號</t>
  </si>
  <si>
    <t>劉家銓、李政易、廖崇佑</t>
  </si>
  <si>
    <t>【F1】火警未成災。用戶說聞到異味即報119、現場找不到火源、協助用戶內線及相關線路檢查、發現冰箱有燒焦味、拔插頭斷電後、入員撤回。|到達現場時間2023/01/19 00:30</t>
  </si>
  <si>
    <t>2023/01/19 00:10:00</t>
  </si>
  <si>
    <t>夜間線路加強防竊巡視及夜間觀測，桿號：芳平高幹1號~41號，線路巡視正常，需要礙子清洗。|到達現場時間2023/01/19 01:36</t>
  </si>
  <si>
    <t>C0812500843</t>
  </si>
  <si>
    <t>2023/01/18 23:12:00</t>
  </si>
  <si>
    <t>彰化縣花壇鄉文德村福德街６１巷２５號１Ｆ</t>
  </si>
  <si>
    <t>用戶自備開關不良。|到達現場時間2022/10/18 23:40</t>
  </si>
  <si>
    <t>G4119BB58</t>
  </si>
  <si>
    <t>0968908897</t>
  </si>
  <si>
    <t>文德村</t>
  </si>
  <si>
    <t>C0812500842</t>
  </si>
  <si>
    <t>2023/01/18 22:31:00</t>
  </si>
  <si>
    <t>彰化縣彰化市永興街７６－２號平房</t>
  </si>
  <si>
    <t>用戶自耦變壓器端子不良、非台電設備、已告知用戶請水電更換。|到達現場時間2023/01/18 22:55</t>
  </si>
  <si>
    <t>G4027CE08</t>
  </si>
  <si>
    <t>0982558675</t>
  </si>
  <si>
    <t>馮先生</t>
  </si>
  <si>
    <t>047238685</t>
  </si>
  <si>
    <t>用戶稱附近有火災停電後復電，現場有欠相問題，但有提及只剩220V，客服有先婉釋該電表目前申請是220V部分，所以若有其他電壓部分可能需要自洽水電，但懇請先協助確認，感謝。【聯絡電話(二)：0982558675】</t>
  </si>
  <si>
    <t>萬壽里</t>
  </si>
  <si>
    <t>2023/01/19 02:05:00</t>
  </si>
  <si>
    <t>彰化縣芬園鄉大彰路</t>
  </si>
  <si>
    <t>大彰1~142  夜間防竊導線巡查|到達現場時間2023/01/19 02:05</t>
  </si>
  <si>
    <t>W0806012481</t>
  </si>
  <si>
    <t>2023/01/18 22:18:00</t>
  </si>
  <si>
    <t>彰化縣花壇鄉湖內巷２號</t>
  </si>
  <si>
    <t>G4118AE64</t>
  </si>
  <si>
    <t>0905192430</t>
  </si>
  <si>
    <t>2023/01/18 21:59:00</t>
  </si>
  <si>
    <t>彰化縣二林鎮儒香段３６地號</t>
  </si>
  <si>
    <t>呂漢堂、劉記瑜、林楷諺、魏民羽</t>
  </si>
  <si>
    <t>建興高分15空X#11，接戶線復舊處理。|到達現場時間2023/01/18 22:10</t>
  </si>
  <si>
    <t>K1987BD47</t>
  </si>
  <si>
    <t>2023/01/18 21:39:00</t>
  </si>
  <si>
    <t>新中#1~#41  糖友#1~#37</t>
  </si>
  <si>
    <t>新中#1~#41  糖友#1~#37 導線防竊巡視。|到達現場時間2023/01/18 21:55</t>
  </si>
  <si>
    <t>W0806012480</t>
  </si>
  <si>
    <t>2023/01/18 21:42:00</t>
  </si>
  <si>
    <t>彰化縣花壇鄉湖內巷１８７號二樓</t>
  </si>
  <si>
    <t>G4119AA24</t>
  </si>
  <si>
    <t>吳景瑜小姐</t>
  </si>
  <si>
    <t>0988421690</t>
  </si>
  <si>
    <t>2023/01/18 21:00:00</t>
  </si>
  <si>
    <t>彰化縣員林市大峰里大巷１７弄８６號平房</t>
  </si>
  <si>
    <t>陳宏誠、林宜明、黃耀田、楊英智、</t>
  </si>
  <si>
    <t>大峰高幹1-1X4Y#3  接戶線接頭不良壓接|到達現場時間2023/01/18 21:20</t>
  </si>
  <si>
    <t>G4802DC79</t>
  </si>
  <si>
    <t>W0806012479</t>
  </si>
  <si>
    <t>2023/01/18 21:32:00</t>
  </si>
  <si>
    <t>彰化縣花壇鄉福德街４７巷５０號２樓</t>
  </si>
  <si>
    <t>G4119BB18</t>
  </si>
  <si>
    <t>徐嘉君小姐</t>
  </si>
  <si>
    <t>0989319101</t>
  </si>
  <si>
    <t>2023/01/18 20:45:00</t>
  </si>
  <si>
    <t>彰化縣大村鄉加錫村加錫一巷１－５號平樓</t>
  </si>
  <si>
    <t>陳振明、譚劭丞、溫佑誠、</t>
  </si>
  <si>
    <t>港后高幹#15  中性線脫落綁紮固定|到達現場時間2023/01/18 21:05</t>
  </si>
  <si>
    <t>G3906DB02</t>
  </si>
  <si>
    <t>W0806012478</t>
  </si>
  <si>
    <t>2023/01/18 20:55:00</t>
  </si>
  <si>
    <t>彰化縣花壇鄉福德街６１巷４１號１樓</t>
  </si>
  <si>
    <t>0979946106</t>
  </si>
  <si>
    <t>C0812500841</t>
  </si>
  <si>
    <t>彰化縣花壇鄉文德村湖內巷２３７號１樓</t>
  </si>
  <si>
    <t>【H1】高壓分歧線路開關熔絲(65A*  )斷，已更換送電妥。|到達現場時間2023/01/18 21:15</t>
  </si>
  <si>
    <t>G4119AB35</t>
  </si>
  <si>
    <t>0919015157</t>
  </si>
  <si>
    <t>0932572929</t>
  </si>
  <si>
    <t>提供桿號:G4119AB35，稱似戶無電，惠請協修【聯絡電話(二)：0919015157】</t>
  </si>
  <si>
    <t>C0812500836</t>
  </si>
  <si>
    <t>2023/01/18 19:58:00</t>
  </si>
  <si>
    <t>彰化縣二林鎮東興里南安路１５１號桿號：Ｋ１９８７ＢＤ４７</t>
  </si>
  <si>
    <t>高銀昆、施仁傑、魏民羽、林楷諺</t>
  </si>
  <si>
    <t>建興高分15空X#11，電號：08-65-8234-99-3接戶線遭車輛勾斷有車輛受損，現場己向二林派出所報案。|到達現場時間2023/01/18 20:10</t>
  </si>
  <si>
    <t>K1987CD16</t>
  </si>
  <si>
    <t>二林董警員</t>
  </si>
  <si>
    <t>二林派出所董警員在桿號：K1987BD47，已碰觸車頂因民眾有車損，請派員處理</t>
  </si>
  <si>
    <t>2023/01/18 19:45:00</t>
  </si>
  <si>
    <t>彰化縣溪湖鎮富德街１１２號１Ｆ</t>
  </si>
  <si>
    <t>埔鹽高幹34X#4  低壓線接頭包紮，|到達現場時間2023/01/18 20:40</t>
  </si>
  <si>
    <t>G3203AC78</t>
  </si>
  <si>
    <t>0979123325</t>
  </si>
  <si>
    <t>【聯絡電話(二)：0923331869】</t>
  </si>
  <si>
    <t>崑崙村</t>
  </si>
  <si>
    <t>C0812500835</t>
  </si>
  <si>
    <t>2023/01/18 19:37:00</t>
  </si>
  <si>
    <t>彰化縣二林鎮太平路２６之５２號</t>
  </si>
  <si>
    <t>塗崙高幹#21 對面 中華電信電桿遭撞斷， 已告知萬興派出所值班警員。|到達現場時間2023/01/18 20:40</t>
  </si>
  <si>
    <t>K2798EB82</t>
  </si>
  <si>
    <t>參考電號 需要人員去現場做筆錄</t>
  </si>
  <si>
    <t>C0812500834</t>
  </si>
  <si>
    <t>2023/01/18 19:18:00</t>
  </si>
  <si>
    <t>彰化縣溪湖鎮富德街１１８號</t>
  </si>
  <si>
    <t>郭華俊、鍾奈哲</t>
  </si>
  <si>
    <t>埔鹽高幹34X#4 轉交B班處理|到達現場時間2023/01/18 19:25</t>
  </si>
  <si>
    <t>0923331869</t>
  </si>
  <si>
    <t>C0812500833</t>
  </si>
  <si>
    <t>2023/01/18 18:55:00</t>
  </si>
  <si>
    <t>彰化縣大城鄉西厝路３０號</t>
  </si>
  <si>
    <t>K0777FC52</t>
  </si>
  <si>
    <t>048943316</t>
  </si>
  <si>
    <t>電號僅供參考，用戶來電稱彰化縣大城鄉西厝路３０號附近都沒電，僅市話。</t>
  </si>
  <si>
    <t>C0812500832</t>
  </si>
  <si>
    <t>2023/01/18 18:54:00</t>
  </si>
  <si>
    <t>彰化縣大城鄉西厝路３６號</t>
  </si>
  <si>
    <t>台西高幹33X1-1Y#1  變壓器(25  KVA)一次側熔絲( 6A )熔斷，已更換送電妥。|到達現場時間2023/01/18 19:17</t>
  </si>
  <si>
    <t>K0777FD84</t>
  </si>
  <si>
    <t>0928947546</t>
  </si>
  <si>
    <t>0930817255</t>
  </si>
  <si>
    <t>對面鄰居跟附近路燈有電。已請用戶扳動總開關後仍無電【聯絡電話(二)：0928947546】</t>
  </si>
  <si>
    <t>2023/01/18 18:50:00</t>
  </si>
  <si>
    <t>彰化縣彰化市太平街62巷6號</t>
  </si>
  <si>
    <t>杜偉文、謝景煌、黃聖宗、許紹哲、蕭凱仁、</t>
  </si>
  <si>
    <t>用戶房屋燒損由表前線解開，公司線路設備無損害。（電號：20-2568-00}|到達現場時間2023/01/18 18:58</t>
  </si>
  <si>
    <t>2023/01/18 16:50:00</t>
  </si>
  <si>
    <t>漢寶高幹#71</t>
  </si>
  <si>
    <t>架空故障指示器裝設.|到達現場時間2023/01/18 17:10</t>
  </si>
  <si>
    <t>2023/01/18 16:40:00</t>
  </si>
  <si>
    <t>五區高幹7X#25</t>
  </si>
  <si>
    <t>架空故障指示器裝設.|到達現場時間2023/01/18 17:02</t>
  </si>
  <si>
    <t>2023/01/18 16:25:00</t>
  </si>
  <si>
    <t>草漢高幹105X#11</t>
  </si>
  <si>
    <t>架空故障指示器裝設.|到達現場時間2023/01/18 16:47</t>
  </si>
  <si>
    <t>C0812500824</t>
  </si>
  <si>
    <t>2023/01/18 16:48:00</t>
  </si>
  <si>
    <t>彰化縣彰化市福馬街５５號</t>
  </si>
  <si>
    <t>經現場勘查為瓦斯表發出異聲，公司電表正常無異狀，已向用戶說明。|到達現場時間2023/01/18 17:10</t>
  </si>
  <si>
    <t>G4132AC18</t>
  </si>
  <si>
    <t>0928339045</t>
  </si>
  <si>
    <t>047360409</t>
  </si>
  <si>
    <t>用戶稱該址兩顆電表有很大的異聲擔心有問題，目前尚未影響用電，懇請協處感謝。【聯絡電話(二)：0928339045】</t>
  </si>
  <si>
    <t>茄南里</t>
  </si>
  <si>
    <t>2023/01/18 16:43:00</t>
  </si>
  <si>
    <t>彰化縣芳苑鄉王功段７２３號</t>
  </si>
  <si>
    <t>磚瑤高幹74X#9  接戶線接點不良重置妥，已告知用戶。|到達現場時間2023/01/18 17:00</t>
  </si>
  <si>
    <t>2023/01/18 16:00:00</t>
  </si>
  <si>
    <t>五區22X9</t>
  </si>
  <si>
    <t>架空故障指示器裝設.|到達現場時間2023/01/18 16:37</t>
  </si>
  <si>
    <t>2023/01/18 16:21:00</t>
  </si>
  <si>
    <t>彰化縣芳苑鄉後寮段３３８地號</t>
  </si>
  <si>
    <t>後寮高幹27Y7Z#1  接戶線接點不良重置妥，已告知用戶。|到達現場時間2023/01/18 16:50</t>
  </si>
  <si>
    <t>K1592GD70</t>
  </si>
  <si>
    <t>2023/01/18 16:05:00</t>
  </si>
  <si>
    <t>彰化縣二林鎮山寮段１０４１８號</t>
  </si>
  <si>
    <t>接戶線破皮</t>
  </si>
  <si>
    <t>豐後高幹21X#19  接戶點斷線重置妥，已會同用戶。|到達現場時間2023/01/18 16:30</t>
  </si>
  <si>
    <t>K2193AA88</t>
  </si>
  <si>
    <t>2023/01/18 15:50:00</t>
  </si>
  <si>
    <t>彰化縣芳苑鄉斗苑路頂後段１２３號２樓</t>
  </si>
  <si>
    <t>芳苑高幹#100-2  第四台電線，已會同用戶並告知。|到達現場時間2023/01/18 16:15</t>
  </si>
  <si>
    <t>0916723752</t>
  </si>
  <si>
    <t>2023/01/18 15:48:00</t>
  </si>
  <si>
    <t>彰化縣芳苑鄉漢寶園段７８地號</t>
  </si>
  <si>
    <t>【L2】五區高幹26Y#8,連接接戶線接頭燒損，已重新壓接妥。|到達現場時間2023/01/18 16:05</t>
  </si>
  <si>
    <t>G1809HE47</t>
  </si>
  <si>
    <t>0963054152</t>
  </si>
  <si>
    <t>2023/01/18 15:46:00</t>
  </si>
  <si>
    <t>彰化縣線西鄉重興段７２９地號</t>
  </si>
  <si>
    <t>【L1】 蚵寮高幹#52,連接接戶線燒損，已處理妥。|到達現場時間2023/01/18 16:15</t>
  </si>
  <si>
    <t>G3042AA94</t>
  </si>
  <si>
    <t>0985362695</t>
  </si>
  <si>
    <t>2023/01/18 15:09:00</t>
  </si>
  <si>
    <t>彰化縣員林市大饒路與柳橋東、西路口（２）（監視器）</t>
  </si>
  <si>
    <t>郭華俊、鍾奈哲、林宏益、鐘培棠</t>
  </si>
  <si>
    <t>雅果高幹8X12Y#1 、8X12Y#6  架空故障指示器安裝|到達現場時間2023/01/18 15:11</t>
  </si>
  <si>
    <t>C0812500822</t>
  </si>
  <si>
    <t>2023/01/18 15:21:00</t>
  </si>
  <si>
    <t>彰化縣芳苑鄉文津村芳草路６３號</t>
  </si>
  <si>
    <t>南原高幹59X#7  用戶自備開關不良，已告知用戶，請合格電氣承裝業改善。|到達現場時間2023/01/18 15:55</t>
  </si>
  <si>
    <t>0932598634</t>
  </si>
  <si>
    <t>報修電號僅供參考。用戶告知於芳草路62號，桿號:南原高幹59 XG K1795CD18，目前欠相，僅手機，委請協助</t>
  </si>
  <si>
    <t>C0812500821</t>
  </si>
  <si>
    <t>彰化縣田尾鄉饒平村中山路一段６７６號１樓</t>
  </si>
  <si>
    <t>路燈線斷線，已處理妥。|到達現場時間2023/01/18 15:45</t>
  </si>
  <si>
    <t>K3987DA89</t>
  </si>
  <si>
    <t>0978287569</t>
  </si>
  <si>
    <t>通報附近已有好幾日路燈超過十盞以上不亮【聯絡電話(二)：0978287569】</t>
  </si>
  <si>
    <t>饒平村</t>
  </si>
  <si>
    <t>2023/01/18 15:08:00</t>
  </si>
  <si>
    <t>吳明聰、巫淂彥、蔣議賢、陳諺暐</t>
  </si>
  <si>
    <t>百果高幹#45架空故障指示器安裝|到達現場時間2023/01/18 15:10</t>
  </si>
  <si>
    <t>2023/01/18 14:46:00</t>
  </si>
  <si>
    <t>彰化縣線西鄉沿海路一段３４９號</t>
  </si>
  <si>
    <t>【L2】草港高幹#28-1,連接接戶線接頭燒損，已重新壓接妥。|到達現場時間2023/01/18 15:00</t>
  </si>
  <si>
    <t>G3038CC19</t>
  </si>
  <si>
    <t>0952581866</t>
  </si>
  <si>
    <t>0989616973</t>
  </si>
  <si>
    <t>2023/01/18 14:20:00</t>
  </si>
  <si>
    <t>廖圳24X4X3</t>
  </si>
  <si>
    <t>配合縣府拆除業務。|到達現場時間2023/01/18 14:50</t>
  </si>
  <si>
    <t>2023/01/18 14:29:00</t>
  </si>
  <si>
    <t>低壓電桿校正，已處理妥。|到達現場時間2023/01/18 14:50</t>
  </si>
  <si>
    <t>C0812500816</t>
  </si>
  <si>
    <t>2023/01/18 14:17:00</t>
  </si>
  <si>
    <t>彰化縣芳苑鄉文津村芳草路文津段１５９巷１０５號１樓</t>
  </si>
  <si>
    <t>南原高幹43X8Y10X#2  接戶點斷線重置妥，已會同用戶。|到達現場時間2023/01/18 14:47</t>
  </si>
  <si>
    <t>K1796AB76</t>
  </si>
  <si>
    <t>0917362150</t>
  </si>
  <si>
    <t>使用工具時電燈會閃爍，水電查為電壓不穩【聯絡電話(二)：0917362150】</t>
  </si>
  <si>
    <t>2023/01/18 13:40:00</t>
  </si>
  <si>
    <t>頭崙58X5</t>
  </si>
  <si>
    <t>配合法院拆除業務(府地用字第1120014391)。|到達現場時間2023/01/18 14:00</t>
  </si>
  <si>
    <t>2023/01/18 14:07:00</t>
  </si>
  <si>
    <t>彰化縣大城鄉和寮段１５４９號</t>
  </si>
  <si>
    <t>東港高幹37Y#5  接戶線接點不良重置妥，已告知用戶。(未用拉梯，處理訖)。|到達現場時間2023/01/18 14:35</t>
  </si>
  <si>
    <t>K1079EC40</t>
  </si>
  <si>
    <t>0937765994</t>
  </si>
  <si>
    <t>2023/01/18 14:04:00</t>
  </si>
  <si>
    <t>彰化縣芳苑鄉芳頂段１４７地號</t>
  </si>
  <si>
    <t>頂部高幹#22    接戶點斷線重置妥，已會同用戶。|到達現場時間2023/01/18 14:30</t>
  </si>
  <si>
    <t>0965588831</t>
  </si>
  <si>
    <t>0938935857</t>
  </si>
  <si>
    <t>2023/01/18 13:54:00</t>
  </si>
  <si>
    <t>彰化縣大城鄉上山村北山路１７號</t>
  </si>
  <si>
    <t>東城高幹45X#17  竹木修剪訖。|到達現場時間2023/01/18 14:10</t>
  </si>
  <si>
    <t>K1479HA84</t>
  </si>
  <si>
    <t>0935355561</t>
  </si>
  <si>
    <t>2023/01/18 13:50:00</t>
  </si>
  <si>
    <t>湳尾＃4</t>
  </si>
  <si>
    <t>陳世明、許紹哲、蕭凱仁、</t>
  </si>
  <si>
    <t>DS開關鳥？清除，已處理妥。|到達現場時間2023/01/18 14:20</t>
  </si>
  <si>
    <t>2023/01/18 13:45:00</t>
  </si>
  <si>
    <t>彰化縣二林鎮南安路４２９號</t>
  </si>
  <si>
    <t>建興高分15空Y#5 手孔蓋墊內胎後，已無聲音。|到達現場時間2023/01/18 14:20</t>
  </si>
  <si>
    <t>K1887EC90</t>
  </si>
  <si>
    <t>W0806012477</t>
  </si>
  <si>
    <t>2023/01/18 13:29:00</t>
  </si>
  <si>
    <t>彰化縣芳苑鄉草湖段１２６８－１地號</t>
  </si>
  <si>
    <t>G1905FD85</t>
  </si>
  <si>
    <t>吳先生先生</t>
  </si>
  <si>
    <t>0970512723</t>
  </si>
  <si>
    <t>外線脫落 | 2023-01-18 13:54:09 用戶再次報案</t>
  </si>
  <si>
    <t>2023/01/18 13:27:00</t>
  </si>
  <si>
    <t>彰化縣大城鄉公館村廟口路１１號</t>
  </si>
  <si>
    <t>四股高分39X5X#4  用戶自備開關跳脫，已告知用戶，請合格電氣承裝業改善。|到達現場時間2023/01/18 13:55</t>
  </si>
  <si>
    <t>K0975HD13</t>
  </si>
  <si>
    <t>0923689842</t>
  </si>
  <si>
    <t>2023/01/18 13:16:00</t>
  </si>
  <si>
    <t>彰化縣芳苑鄉草湖段１２６８地號</t>
  </si>
  <si>
    <t>0921782933</t>
  </si>
  <si>
    <t>2023/01/18 13:11:00</t>
  </si>
  <si>
    <t>彰化縣芳苑鄉上林路路上段６５４號</t>
  </si>
  <si>
    <t>芳平高幹28Y#低1  支線重置(加裝)，導線弛調妥。|到達現場時間2023/01/18 14:47</t>
  </si>
  <si>
    <t>K1487BE05</t>
  </si>
  <si>
    <t>0937256966</t>
  </si>
  <si>
    <t>2023/01/18 12:56:00</t>
  </si>
  <si>
    <t>彰化縣埔鹽鄉永興段７１４地號</t>
  </si>
  <si>
    <t>【L2】永平高幹72X5X#4,連接接戶線接頭燒損，已重新壓接妥。|到達現場時間2023/01/18 13:25</t>
  </si>
  <si>
    <t>G2612FB67</t>
  </si>
  <si>
    <t>0917609997</t>
  </si>
  <si>
    <t>C0812500810</t>
  </si>
  <si>
    <t>2023/01/18 12:28:00</t>
  </si>
  <si>
    <t>彰化縣彰化市三民路３９巷２６號</t>
  </si>
  <si>
    <t>用戶自備開關跳脫，投入後正常。|到達現場時間2023/01/18 13:22</t>
  </si>
  <si>
    <t>G4028DE57</t>
  </si>
  <si>
    <t>0937629576</t>
  </si>
  <si>
    <t>王施來梅</t>
  </si>
  <si>
    <t>047227022</t>
  </si>
  <si>
    <t>用戶稱:兩戶，2F沒電，總開關已檢查有跳掉重新投入一樣沒電，已婉釋先找水電，但堅稱是獨居老人，請求派查釐清，【聯絡電話(二)：0937629576】</t>
  </si>
  <si>
    <t>長樂里</t>
  </si>
  <si>
    <t>2023/01/18 12:07:00</t>
  </si>
  <si>
    <t>彰化縣員林市山腳路一段１３２巷１號等公共設施</t>
  </si>
  <si>
    <t>吳明聰、巫淂彥、蔣議賢</t>
  </si>
  <si>
    <t>柴頭井高幹12X#5 桿上外物清除(松鼠)|到達現場時間2023/01/18 14:40</t>
  </si>
  <si>
    <t>K4896BD49</t>
  </si>
  <si>
    <t>0936088767</t>
  </si>
  <si>
    <t>2023/01/18 11:29:00</t>
  </si>
  <si>
    <t>彰化縣大城鄉永和村王厝巷７－１號１－２樓</t>
  </si>
  <si>
    <t>N01 器具燒損</t>
  </si>
  <si>
    <t>東港高幹#50  原路燈桿傾斜碰觸接戶線造成中性線磨斷，用戶亦表示路燈桿事後裝設，致使用戶用電不穩，已有器具燒損，用戶欲向公所請求處理未果，同11111002189。|到達現場時間2023/01/18 11:58</t>
  </si>
  <si>
    <t>K1079AB09</t>
  </si>
  <si>
    <t>0966762470</t>
  </si>
  <si>
    <t>2023/01/18 11:19:00</t>
  </si>
  <si>
    <t>彰化縣二林鎮K2183CD51 九塊厝高幹59X8Y#2</t>
  </si>
  <si>
    <t>電桿突出路面，貼反光貼紙</t>
  </si>
  <si>
    <t>陳冠勳、楊智翔</t>
  </si>
  <si>
    <t>九塊厝高幹59X8Y#2  依二鎮建字第1120000540號，來文通知。電桿略突出路面，貼反光貼紙。|到達現場時間2023/01/18 11:36</t>
  </si>
  <si>
    <t>2023/01/18 11:17:00</t>
  </si>
  <si>
    <t>彰化縣大城鄉三林段１２０６地號</t>
  </si>
  <si>
    <t>K0980DD33</t>
  </si>
  <si>
    <t>0939999769</t>
  </si>
  <si>
    <t>2023/01/18 11:16:00</t>
  </si>
  <si>
    <t>彰化縣大城鄉三林段１２３０地號</t>
  </si>
  <si>
    <t>蕭家旺、董柏新、 張子元</t>
  </si>
  <si>
    <t>西城高幹83Z5X#10  H14465工作停電範圍，已回用戶。|到達現場時間2023/01/18 11:35</t>
  </si>
  <si>
    <t>K0980CC64</t>
  </si>
  <si>
    <t>0928947889</t>
  </si>
  <si>
    <t>2023/01/18 11:13:00</t>
  </si>
  <si>
    <t>彰化縣溪湖鎮員鹿路後溪巷６０－１號１－２樓</t>
  </si>
  <si>
    <t>後溪高幹#17低1  用戶內線開關問題已會同確認|到達現場時間2023/01/18 11:10</t>
  </si>
  <si>
    <t>K3399HD41</t>
  </si>
  <si>
    <t>2023/01/18 11:00:00</t>
  </si>
  <si>
    <t>頂東52</t>
  </si>
  <si>
    <t>現場為中華電信桿線，已告知員警通知中華電信處理。|到達現場時間2023/01/18 11:15</t>
  </si>
  <si>
    <t>0909697080</t>
  </si>
  <si>
    <t>2023/01/18 10:57:00</t>
  </si>
  <si>
    <t>西門20-1</t>
  </si>
  <si>
    <t>架空高壓線路裝設故障指示器共3只，已處理妥。|到達現場時間2023/01/18 11:10</t>
  </si>
  <si>
    <t>W0806012476</t>
  </si>
  <si>
    <t>2023/01/18 10:56:00</t>
  </si>
  <si>
    <t>彰化縣芳苑鄉草湖段５－３３４５地號</t>
  </si>
  <si>
    <t>楊崇德、施勝傑、陳冠勳</t>
  </si>
  <si>
    <t>川邊高幹59Y#16  樹木磨破接戶線，已部分樹修並重接接戶？，包紮妥。|到達現場時間2023/01/18 11:30</t>
  </si>
  <si>
    <t>G1903AE69</t>
  </si>
  <si>
    <t>洪先生先生</t>
  </si>
  <si>
    <t>0928934280</t>
  </si>
  <si>
    <t>2023/01/18 10:00:00</t>
  </si>
  <si>
    <t>彰化縣和美鎮彰美路四段２０１號１樓</t>
  </si>
  <si>
    <t>和東94,非本公司線路(第四台纜線)，並已明確告知警員。|到達現場時間2023/01/18 10:15</t>
  </si>
  <si>
    <t>G3633GD37</t>
  </si>
  <si>
    <t>W0806012475</t>
  </si>
  <si>
    <t>2023/01/18 10:52:00</t>
  </si>
  <si>
    <t>彰化縣大城鄉上興段５３６地號</t>
  </si>
  <si>
    <t>頂山高幹23Y17X9X#4  接戶線接點不良重置妥，已告知用戶。|到達現場時間2023/01/18 11:35</t>
  </si>
  <si>
    <t>K1476HB40</t>
  </si>
  <si>
    <t>吳李免先生</t>
  </si>
  <si>
    <t>048943690</t>
  </si>
  <si>
    <t>2023/01/18 10:43:00</t>
  </si>
  <si>
    <t>彰化縣員林市員大路一段５００號一樓</t>
  </si>
  <si>
    <t>張國建、巫淂彥、蔣議賢</t>
  </si>
  <si>
    <t>員大高幹#40 改良型變壓器投切開關未置定位，重置定位後已恢復供電|到達現場時間2023/01/18 10:55</t>
  </si>
  <si>
    <t>G4204HC10</t>
  </si>
  <si>
    <t>0918530613</t>
  </si>
  <si>
    <t>2023/01/18 10:40:00</t>
  </si>
  <si>
    <t>東門高幹45X#1 與江代表另約時間會同處理(待江代表與公所清潔隊確認樹木載運時間)|到達現場時間2023/01/18 10:30</t>
  </si>
  <si>
    <t>2023/01/18 10:17:00</t>
  </si>
  <si>
    <t>田坑4~6</t>
  </si>
  <si>
    <t>低壓線2C22PC游休拆除共106M，已處理妥。|到達現場時間2023/01/18 10:34</t>
  </si>
  <si>
    <t>2023/01/18 09:40:00</t>
  </si>
  <si>
    <t>北頭4</t>
  </si>
  <si>
    <t>架空故障指示器裝設.|到達現場時間2023/01/18 10:00</t>
  </si>
  <si>
    <t>2023/01/18 09:30:00</t>
  </si>
  <si>
    <t>美鹿105Y1</t>
  </si>
  <si>
    <t>架空故障指示器裝設.|到達現場時間2023/01/18 09:50</t>
  </si>
  <si>
    <t>2023/01/18 09:52:00</t>
  </si>
  <si>
    <t>彰化縣埔鹽鄉大新路８０－２號</t>
  </si>
  <si>
    <t>永樂高幹72X#11 高壓活電掩蔽FC老舊更換|到達現場時間2023/01/18 09:52</t>
  </si>
  <si>
    <t>G2811BA21</t>
  </si>
  <si>
    <t>2023/01/18 08:47:00</t>
  </si>
  <si>
    <t>彰化縣鹿港鎮鹿工南五路１８號</t>
  </si>
  <si>
    <t>配合高供用戶廠區電氣保養，配電室開關切換及接頭點檢。|到達現場時間2023/01/18 09:10</t>
  </si>
  <si>
    <t>G2126GB36</t>
  </si>
  <si>
    <t>0920002302</t>
  </si>
  <si>
    <t>2023/01/18 09:24:00</t>
  </si>
  <si>
    <t>彰化縣芳苑鄉新開巷１１號</t>
  </si>
  <si>
    <t>TR爆響久久一次，但仍有電。</t>
  </si>
  <si>
    <t>崙腳高幹42X#8  接戶線接點不良重置妥，已告知用戶。|到達現場時間2023/01/18 09:55</t>
  </si>
  <si>
    <t>G1802ED81</t>
  </si>
  <si>
    <t>2023/01/18 09:10:00</t>
  </si>
  <si>
    <t>彰化縣大城鄉美豐段３６７地號</t>
  </si>
  <si>
    <t>K1184HE29 變壓器(25 KVA)一次側熔絲( 6A )熔斷，已更換送電妥。|到達現場時間2023/01/18 09:40</t>
  </si>
  <si>
    <t>K1184HE29</t>
  </si>
  <si>
    <t>0956666054</t>
  </si>
  <si>
    <t>2023-01-18 09:11:32 用戶再次報案</t>
  </si>
  <si>
    <t>W0806012474</t>
  </si>
  <si>
    <t>2023/01/18 09:06:00</t>
  </si>
  <si>
    <t>彰化縣竹塘鄉竹塘段２１７８地號</t>
  </si>
  <si>
    <t>土庫高幹3X#1  接戶線接點不良重置妥，已告知用戶。|到達現場時間2023/01/18 09:39</t>
  </si>
  <si>
    <t>0912360821</t>
  </si>
  <si>
    <t>田電表無電，車可到</t>
  </si>
  <si>
    <t>2023/01/18 09:02:00</t>
  </si>
  <si>
    <t>彰化縣溪湖鎮四塊厝段四塊厝小段４０６之２號</t>
  </si>
  <si>
    <t>二重高幹10X4Y#1 高低壓側樹木修剪、導線破皮包紮|到達現場時間2023/01/18 09:05</t>
  </si>
  <si>
    <t>C0812500793</t>
  </si>
  <si>
    <t>2023/01/18 09:01:00</t>
  </si>
  <si>
    <t>彰化縣二林鎮東華里路中巷１８－５０號１樓北棟</t>
  </si>
  <si>
    <t>東華高幹33Y#5  用戶自備桿(木桿)傾斜--3CU60--32，導致電線垂下。待用戶改善。|到達現場時間2023/01/18 09:40</t>
  </si>
  <si>
    <t>K2783BD76</t>
  </si>
  <si>
    <t>0911796305</t>
  </si>
  <si>
    <t>0921712111</t>
  </si>
  <si>
    <t>稱:電線垂下，農具要經過不好經過會有危險【聯絡電話(二)：0911796305】~妻陳太太</t>
  </si>
  <si>
    <t>2023/01/18 08:57:00</t>
  </si>
  <si>
    <t>彰化縣二林鎮詹厝段１３５地號</t>
  </si>
  <si>
    <t>劉永傑、蔡孟賢、楊智翔</t>
  </si>
  <si>
    <t>詹厝高分#2   接戶線接點不良重置妥，已告知用戶。|到達現場時間2023/01/18 09:25</t>
  </si>
  <si>
    <t>K3095FA38</t>
  </si>
  <si>
    <t>0933198604</t>
  </si>
  <si>
    <t>2023/01/18 08:49:00</t>
  </si>
  <si>
    <t>彰化縣二林鎮吉昌二街２３０號１樓</t>
  </si>
  <si>
    <t>挖損公所路燈線</t>
  </si>
  <si>
    <t>劉永傑、蔡孟賢、葉柏宏</t>
  </si>
  <si>
    <t>溝頭高幹11空X3空X2X2Y#1  新建桿挖損公所路燈線，(二林鎮公所建設課許先生)會同並轉達峰連承攬商約時間處理改善。|到達現場時間2023/01/18 09:17</t>
  </si>
  <si>
    <t>K1988EA30</t>
  </si>
  <si>
    <t>建設課許先生</t>
  </si>
  <si>
    <t>2023/01/18 08:46:00</t>
  </si>
  <si>
    <t>彰化縣大城鄉西港村中央路５０號之２</t>
  </si>
  <si>
    <t>西港高幹110X#2  路燈接點不良重置妥，已告知用戶。|到達現場時間2023/01/18 09:20</t>
  </si>
  <si>
    <t>K0881HD40</t>
  </si>
  <si>
    <t>2023/01/18 07:50:00</t>
  </si>
  <si>
    <t>彰化縣芳苑鄉沙山段４４地號</t>
  </si>
  <si>
    <t>永興高幹10Y6Y3X#2  接戶線接點不良重置妥，已告知用戶。|到達現場時間2023/01/18 08:25</t>
  </si>
  <si>
    <t>K1394AD21</t>
  </si>
  <si>
    <t>0911110259</t>
  </si>
  <si>
    <t>2023/01/18 08:32:00</t>
  </si>
  <si>
    <t>鎮平13</t>
  </si>
  <si>
    <t>施工單位挖損低壓地下設備,已安全處理.|到達現場時間2023/01/18 08:50</t>
  </si>
  <si>
    <t>0935873319</t>
  </si>
  <si>
    <t>2023/01/18 08:31:00</t>
  </si>
  <si>
    <t>伸港11X11</t>
  </si>
  <si>
    <t>接戶線接頭壓接。|到達現場時間2023/01/18 08:45</t>
  </si>
  <si>
    <t>2023/01/18 08:30:00</t>
  </si>
  <si>
    <t>彰化縣埔鹽鄉永興段７６５地號</t>
  </si>
  <si>
    <t>永平高幹78X#12,桿上雜物清除。|到達現場時間2023/01/18 08:55</t>
  </si>
  <si>
    <t>G2611HC92</t>
  </si>
  <si>
    <t>2023/01/18 08:20:00</t>
  </si>
  <si>
    <t>大霞D/S  9K21線</t>
  </si>
  <si>
    <t>紅外線接頭檢測</t>
  </si>
  <si>
    <t>架空高壓線路設備接頭紅外線檢測共35處，已處理妥。|到達現場時間2023/01/18 08:40</t>
  </si>
  <si>
    <t>2023/01/18 08:17:00</t>
  </si>
  <si>
    <t>彰化縣埔鹽鄉三省段５０８地號</t>
  </si>
  <si>
    <t>郭華俊、鍾奈哲、莊欣穎、鐘培棠</t>
  </si>
  <si>
    <t>三石高幹#37低1  低壓側樹木修剪，接戶線斷復舊|到達現場時間2023/01/18 08:45</t>
  </si>
  <si>
    <t>G2904CD12</t>
  </si>
  <si>
    <t>0932544388</t>
  </si>
  <si>
    <t>2023/01/18 06:15:00</t>
  </si>
  <si>
    <t>柴頭井#16</t>
  </si>
  <si>
    <t>謝竣宇、楊沛偉、葉俊佑、</t>
  </si>
  <si>
    <t>柴頭井#16，導線藤蔓清除|到達現場時間2023/01/18 06:30</t>
  </si>
  <si>
    <t>2023/01/18 06:00:00</t>
  </si>
  <si>
    <t>G4127 GB27-U</t>
  </si>
  <si>
    <t>G4127 GB27-U配電室清潔(雜物清除)，配電設備點檢，及電纜故障指示器加強裝設。共新裝設3只(J42 800A*3只)|到達現場時間2023/01/18 06:25</t>
  </si>
  <si>
    <t>2023/01/18 05:58:00</t>
  </si>
  <si>
    <t>大埔#42X9~X9-1</t>
  </si>
  <si>
    <t>大埔#42X9~X9-1高壓掩蔽及雜物(超高竹子、藤蔓)清除(15mx2m=30㎡)，導線破皮(1處)包紮，及現場砍除雜物清運。|到達現場時間2023/01/18 06:20</t>
  </si>
  <si>
    <t>2023/01/18 05:55:00</t>
  </si>
  <si>
    <t>彰化D/S IK43線</t>
  </si>
  <si>
    <t>有旗標、饋線CB無動作</t>
  </si>
  <si>
    <t>1.FDCC曾主任通知:彰化D/S IK43線 湳尾#1(自)有故障旗標(B相)南美#9(自)有故障旗標(N相)，饋線無瞬跳，線路巡視。經巡視後，查無故障點。2.湳尾#4 DS點檢。|到達現場時間2023/01/18 06:10</t>
  </si>
  <si>
    <t>DDCC 曾主任</t>
  </si>
  <si>
    <t>2023/01/18 01:08:00</t>
  </si>
  <si>
    <t>中興高幹全線、岸頭高幹全線</t>
  </si>
  <si>
    <t>林維卿許績輝林寬隆黃志芳陳彥廷黃裕宏</t>
  </si>
  <si>
    <t>中興高幹全線(#19~#20Y8含分歧)、岸頭高幹全線(#1~#49含分歧)導線防止失竊，夜間線路巡視。|到達現場時間2023/01/18 01:30</t>
  </si>
  <si>
    <t>2023/01/18 03:00:00</t>
  </si>
  <si>
    <t>鎮興#1~51</t>
  </si>
  <si>
    <t>謝竣宇、 葉俊佑、</t>
  </si>
  <si>
    <t>鎮興#1~51，夜間防竊導線巡查|到達現場時間2023/01/18 03:17</t>
  </si>
  <si>
    <t>2023/01/17 21:15:00</t>
  </si>
  <si>
    <t>彰化縣大村鄉擺塘村擺塘橫巷１２－３號一樓</t>
  </si>
  <si>
    <t>王資斌、許承哲、</t>
  </si>
  <si>
    <t>擺塘高幹56X#4，中性線接頭劣化壓接處理|到達現場時間2023/01/17 21:30</t>
  </si>
  <si>
    <t>G4206GD93</t>
  </si>
  <si>
    <t>2023/01/17 20:30:00</t>
  </si>
  <si>
    <t>鎮興#9</t>
  </si>
  <si>
    <t>鎮興#9，導線破皮包紮|到達現場時間2023/01/17 20:50</t>
  </si>
  <si>
    <t>2023/01/18 00:48:00</t>
  </si>
  <si>
    <t>王功高幹1~125號、芳漢高幹4~77號</t>
  </si>
  <si>
    <t>王功高幹1~125號配電線路防竊巡視良好; 芳漢高幹4~77號夜間觀測鹽塵害亦良好。|到達現場時間2023/01/18 01:10</t>
  </si>
  <si>
    <t>2023/01/18 00:10:00</t>
  </si>
  <si>
    <t>和美1—56、月眉1—21、美草42—56</t>
  </si>
  <si>
    <t>配電線路設備夜間巡查點檢。|到達現場時間2023/01/18 00:35</t>
  </si>
  <si>
    <t>C0812500791</t>
  </si>
  <si>
    <t>2023/01/17 21:50:00</t>
  </si>
  <si>
    <t>彰化縣溪州鄉溪州村中央路三段１３８及１３８－５０號</t>
  </si>
  <si>
    <t>【C3】用戶自備開關不良，已告知用戶，請合格電氣承裝業改善。|到達現場時間2023/01/17 22:20</t>
  </si>
  <si>
    <t>K3475FB47</t>
  </si>
  <si>
    <t>0939381321</t>
  </si>
  <si>
    <t>稱設備故障.要求協助停電處理.僅留手機0939381321</t>
  </si>
  <si>
    <t>2023/01/17 21:47:00</t>
  </si>
  <si>
    <t>請求號數:H14465</t>
  </si>
  <si>
    <t>饋線轉供、開關操作</t>
  </si>
  <si>
    <t>請求號數:H14465饋線轉供，開關操作妥。|到達現場時間2023/01/17 21:58</t>
  </si>
  <si>
    <t>2023/01/17 21:05:00</t>
  </si>
  <si>
    <t>伸港鄉埤墘路1—8號</t>
  </si>
  <si>
    <t>現場火災斷電和發5Y11X1分歧開關切離.|到達現場時間2023/01/17 21:35</t>
  </si>
  <si>
    <t>2023/01/17 20:39:00</t>
  </si>
  <si>
    <t>彰化縣鹿港鎮鹿和路５２４巷１１２號一樓</t>
  </si>
  <si>
    <t>接頭壓接(溝鹿34X9Y5)|到達現場時間2023/01/17 21:05</t>
  </si>
  <si>
    <t>G3026FE61</t>
  </si>
  <si>
    <t>0985550269</t>
  </si>
  <si>
    <t>2023/01/17 20:12:00</t>
  </si>
  <si>
    <t>和美鎮彰新路6段和美港公路口</t>
  </si>
  <si>
    <t>路燈控制開關更換(G3643FD65)|到達現場時間2023/01/17 20:37</t>
  </si>
  <si>
    <t>0933415732</t>
  </si>
  <si>
    <t>C0812500790</t>
  </si>
  <si>
    <t>2023/01/17 20:02:00</t>
  </si>
  <si>
    <t>彰化縣彰化市永安街３５０巷１５號前排</t>
  </si>
  <si>
    <t>本件同11201001402件，併同處理，且已向用戶詳細解說，並獲諒解。|到達現場時間2023/01/17 20:05</t>
  </si>
  <si>
    <t>G4030HD39</t>
  </si>
  <si>
    <t>0971495040</t>
  </si>
  <si>
    <t>此為參考電號；用戶稱已兩天路燈不亮，惠請相關單位協助處理，感謝。(僅留手機)</t>
  </si>
  <si>
    <t>2023/01/17 20:01:00</t>
  </si>
  <si>
    <t>大城高幹162低2分1號 K1273AC65</t>
  </si>
  <si>
    <t>路燈接戶線不良</t>
  </si>
  <si>
    <t>盧明信、張佑丞、張國偉、盧定瑋</t>
  </si>
  <si>
    <t>大城高幹#162低2分低1路燈接戶線不良，跨越排水溝施作困難，加派人員後更換處理妥。|到達現場時間2023/01/17 20:20</t>
  </si>
  <si>
    <t>C0812500787</t>
  </si>
  <si>
    <t>2023/01/17 18:30:00</t>
  </si>
  <si>
    <t>彰化縣福興鄉福寶段３２０地號１樓</t>
  </si>
  <si>
    <t>為鹽塵害預定明天承攬商掃礙作業。|到達現場時間2023/01/17 18:56</t>
  </si>
  <si>
    <t>G2220DD67</t>
  </si>
  <si>
    <t>0960806811</t>
  </si>
  <si>
    <t>用戶稱多根電桿上都有冒火花，現用電正常，僅留一支手機。</t>
  </si>
  <si>
    <t>2023/01/17 18:10:00</t>
  </si>
  <si>
    <t>大竹S/S出口桿</t>
  </si>
  <si>
    <t>大竹S/S出口桿:中莊＃1； 中莊＃2  渡船＃2  山坑＃4  自動化開關、電源投入、現場改遙控。|到達現場時間2023/01/17 18:35</t>
  </si>
  <si>
    <t>2023/01/17 17:30:00</t>
  </si>
  <si>
    <t>永安街388號~金馬路</t>
  </si>
  <si>
    <t>會同市公所北區路燈包商永安街388號~金馬路路燈查修、約10盞。|到達現場時間2023/01/17 17:50</t>
  </si>
  <si>
    <t>C0812500786</t>
  </si>
  <si>
    <t>2023/01/17 18:07:00</t>
  </si>
  <si>
    <t>彰化縣芳苑鄉斗苑路三合段２８７號一樓</t>
  </si>
  <si>
    <t>芳苑高幹#72以後，整排線路鹽塵燃燒，請礙洗安排清洗。|到達現場時間2023/01/17 18:25</t>
  </si>
  <si>
    <t>K1689EB24</t>
  </si>
  <si>
    <t>048957222</t>
  </si>
  <si>
    <t>0966263331</t>
  </si>
  <si>
    <t>用戶稱電線外露，稱之前也有過，目前未影響用電，希望再協助處理，感謝。【聯絡電話(二)：(04)8957222】</t>
  </si>
  <si>
    <t>C0812500784</t>
  </si>
  <si>
    <t>2023/01/17 17:53:00</t>
  </si>
  <si>
    <t>彰化縣芳苑鄉芳興段１６３地號</t>
  </si>
  <si>
    <t>芳苑高幹98X11-1Y4空Y#4，低壓線接頭不良，接頭己重新壓接處理。|到達現場時間2023/01/17 18:10</t>
  </si>
  <si>
    <t>K1589BB78</t>
  </si>
  <si>
    <t>0909723698</t>
  </si>
  <si>
    <t>水電-洪先生</t>
  </si>
  <si>
    <t>2023/01/17 17:22:00</t>
  </si>
  <si>
    <t>K1273BC36大城高幹#159</t>
  </si>
  <si>
    <t>大城高幹#159，路燈線接頭不良，接頭己重新壓接處理。|到達現場時間2023/01/17 18:58</t>
  </si>
  <si>
    <t>C0812500783</t>
  </si>
  <si>
    <t>2023/01/17 17:16:00</t>
  </si>
  <si>
    <t>東港高幹37Y#5，接戶線脫落，車輛無法到達，現場為木桿需用接梯，己先安全處理妥。|到達現場時間2023/01/17 17:36</t>
  </si>
  <si>
    <t>2023/01/17 16:50:00</t>
  </si>
  <si>
    <t>彰化縣鹿港鎮埔腳巷null</t>
  </si>
  <si>
    <t>鹽場高幹37Y21，接頭點檢|到達現場時間2023/01/17 17:15</t>
  </si>
  <si>
    <t>G2629BB11</t>
  </si>
  <si>
    <t>0921782609</t>
  </si>
  <si>
    <t>0988018518</t>
  </si>
  <si>
    <t>2023/01/17 16:23:00</t>
  </si>
  <si>
    <t>彰化縣彰化市介壽北路75巷G4125CE5270</t>
  </si>
  <si>
    <t>中興＃20Y2Y4密封Tr50KVA燈併滲油處理、地面油污清除、實測電流50A 60A 經處理後已無滲漏、移轉責任班安排更換。|到達現場時間2023/01/17 16:50</t>
  </si>
  <si>
    <t>047138006</t>
  </si>
  <si>
    <t>2023/01/17 15:34:00</t>
  </si>
  <si>
    <t>K0776EB09 台西75X12</t>
  </si>
  <si>
    <t>中性線斷落</t>
  </si>
  <si>
    <t>台西高幹75X#12，中性線接頭不良，中性線重新弛調及接頭壓接處理。|到達現場時間2023/01/17 15:55</t>
  </si>
  <si>
    <t>2023/01/17 15:20:00</t>
  </si>
  <si>
    <t>彰化縣伸港鄉伸股段８７地號</t>
  </si>
  <si>
    <t>伸港鄉建國六街G3346CA84，配合用戶結線，暫斷電處理|到達現場時間2023/01/17 15:55</t>
  </si>
  <si>
    <t>G3346CA97</t>
  </si>
  <si>
    <t>0933535138</t>
  </si>
  <si>
    <t>C0812500779</t>
  </si>
  <si>
    <t>2023/01/17 15:07:00</t>
  </si>
  <si>
    <t>彰化縣北斗鎮新生里興農路一段３７５巷６１號（參考電號）</t>
  </si>
  <si>
    <t>接戶線持度調整，已處理妥。|到達現場時間2023/01/17 15:27</t>
  </si>
  <si>
    <t>K4176DD12</t>
  </si>
  <si>
    <t>0935321263</t>
  </si>
  <si>
    <t>048880212</t>
  </si>
  <si>
    <t>參考電號，提供地址：興農路一段３７５巷６１號，有電線遭扯到，目前未斷，現場有電，但已影響交通【聯絡電話(二)：0935321263】</t>
  </si>
  <si>
    <t>2023/01/17 14:57:00</t>
  </si>
  <si>
    <t>彰化縣埔心鄉舊館段高段２７０－３號</t>
  </si>
  <si>
    <t>劉瑞源、林宜明</t>
  </si>
  <si>
    <t>新館高分23-1X#7 低壓線接頭不良壓接|到達現場時間2023/01/17 16:00</t>
  </si>
  <si>
    <t>K3898HC54</t>
  </si>
  <si>
    <t>0928776680</t>
  </si>
  <si>
    <t>南館村</t>
  </si>
  <si>
    <t>2023/01/17 14:56:00</t>
  </si>
  <si>
    <t>彰化縣彰化市三福街２２１巷１９號１－４樓</t>
  </si>
  <si>
    <t>119來電火已熄滅、人員召回。|到達現場時間2023/01/17 15:02</t>
  </si>
  <si>
    <t>G4130FC91</t>
  </si>
  <si>
    <t>萬安里</t>
  </si>
  <si>
    <t>2023/01/17 14:39:00</t>
  </si>
  <si>
    <t>彰化縣芳苑鄉草湖段５－２８９０地號</t>
  </si>
  <si>
    <t>崙腳高幹55Y#4，接戶點接頭不良，接頭己重壓接處理。|到達現場時間2023/01/17 14:51</t>
  </si>
  <si>
    <t>G1804BA98</t>
  </si>
  <si>
    <t>0963419332</t>
  </si>
  <si>
    <t>2023/01/17 14:26:00</t>
  </si>
  <si>
    <t>彰化縣大城鄉台山段２２９地號</t>
  </si>
  <si>
    <t>大城高幹#125-2，接戶點脫落，線架嚴重銹蝕，己更換及弛調處理。|到達現場時間2023/01/17 14:50</t>
  </si>
  <si>
    <t>K1276DD75</t>
  </si>
  <si>
    <t>0912638743</t>
  </si>
  <si>
    <t>2023/01/17 14:16:00</t>
  </si>
  <si>
    <t>彰化縣埤頭鄉崙子段十三甲小段２４６地號</t>
  </si>
  <si>
    <t>劉記瑜、魏民羽</t>
  </si>
  <si>
    <t>永豐高分16-1X#4，接戶點接頭不良，接頭己重新壓接處理。|到達現場時間2023/01/17 14:31</t>
  </si>
  <si>
    <t>K2887FD37</t>
  </si>
  <si>
    <t>0937779571</t>
  </si>
  <si>
    <t>C0812500777</t>
  </si>
  <si>
    <t>2023/01/17 14:21:00</t>
  </si>
  <si>
    <t>彰化縣和美鎮頭前寮段（小段）５６０地號</t>
  </si>
  <si>
    <t>和美高幹22Y1-2，FC開關接續不良火花重置|到達現場時間2023/01/17 14:40</t>
  </si>
  <si>
    <t>G3537CB80</t>
  </si>
  <si>
    <t>0928665287</t>
  </si>
  <si>
    <t>047555157</t>
  </si>
  <si>
    <t>【聯絡電話(二)：0928665287】桿上有開關跳脫，可會同用戶一起，稱土地公廟的用電</t>
  </si>
  <si>
    <t>C0812500776</t>
  </si>
  <si>
    <t>2023/01/17 14:10:00</t>
  </si>
  <si>
    <t>彰化縣埤頭鄉東環路三段７５０號弘勝資源回收，詳見備註</t>
  </si>
  <si>
    <t>高銀昆、施仁傑、楊智翔</t>
  </si>
  <si>
    <t>與11201001386同案|到達現場時間2023/01/17 14:30</t>
  </si>
  <si>
    <t>參考電號，因大貨車勾到已垂下，擔心危險，可定位東環路三段７５０號弘勝資源回收或洽用戶【聯絡電話(二)：0912324974】</t>
  </si>
  <si>
    <t>2023/01/17 14:09:00</t>
  </si>
  <si>
    <t>彰化縣員林市柴頭井段２３３號</t>
  </si>
  <si>
    <t>百果高幹46Z#18 用戶設備原因致ＦＣ開關跳脫，熔絲更換復送後已恢復供電|到達現場時間2023/01/17 15:03</t>
  </si>
  <si>
    <t>0921166856</t>
  </si>
  <si>
    <t>2023/01/17 14:05:00</t>
  </si>
  <si>
    <t>K3189AA17 庄子3號</t>
  </si>
  <si>
    <t>庄子高幹#3，中性線斷落，己重新壓接處理。|到達現場時間2023/01/17 14:30</t>
  </si>
  <si>
    <t>0910757611</t>
  </si>
  <si>
    <t>2023/01/17 13:46:00</t>
  </si>
  <si>
    <t>彰化縣福興鄉福龍段１３０８－０００６地號</t>
  </si>
  <si>
    <t>鹿中高幹95，外物碰觸，清除及送電妥|到達現場時間2023/01/17 14:05</t>
  </si>
  <si>
    <t>G2423CA31</t>
  </si>
  <si>
    <t>0928030315</t>
  </si>
  <si>
    <t>2023/01/17 13:34:00</t>
  </si>
  <si>
    <t>彰化縣芳苑鄉芳北段９５１地號</t>
  </si>
  <si>
    <t>埤北高幹36X#3，用戶進屋線不良，已告知用戶，請合格電氣承裝業改善。|到達現場時間2023/01/17 13:55</t>
  </si>
  <si>
    <t>K1792EC3358</t>
  </si>
  <si>
    <t>0937592685</t>
  </si>
  <si>
    <t>2023/01/17 13:30:00</t>
  </si>
  <si>
    <t>G4129CD97T01~福田＃10X4  共10處變壓器負載測定。|到達現場時間2023/01/17 14:00</t>
  </si>
  <si>
    <t>2023/01/17 12:26:00</t>
  </si>
  <si>
    <t>彰化縣員林市東山段６６５地號</t>
  </si>
  <si>
    <t>山腳高幹41X#17 接戶線斷落接續復舊完成|到達現場時間2023/01/17 14:00</t>
  </si>
  <si>
    <t>G4704BC60</t>
  </si>
  <si>
    <t>0911805608</t>
  </si>
  <si>
    <t>C0812500759</t>
  </si>
  <si>
    <t>2023/01/17 12:18:00</t>
  </si>
  <si>
    <t>彰化縣芳苑鄉草湖段５之３９６５地號</t>
  </si>
  <si>
    <t>埤北高幹#58，用戶進屋線不良，已告知用戶，請合格電氣承裝業改善。|到達現場時間2023/01/17 13:30</t>
  </si>
  <si>
    <t>K1794FB33</t>
  </si>
  <si>
    <t>0935033968</t>
  </si>
  <si>
    <t>稱外線斷掉現場無電，惠請卓處謝謝。(僅留手機)</t>
  </si>
  <si>
    <t>2023/01/17 12:16:00</t>
  </si>
  <si>
    <t>彰化縣員林市和平東街２２號１Ｆ</t>
  </si>
  <si>
    <t>育英高幹21空X8X#2 火警未成災 人員撤離|到達現場時間2023/01/17 12:16</t>
  </si>
  <si>
    <t>G4502BB16</t>
  </si>
  <si>
    <t>楊警員</t>
  </si>
  <si>
    <t>2023/01/17 12:08:00</t>
  </si>
  <si>
    <t>彰化縣溪湖鎮崙子腳段７５４號</t>
  </si>
  <si>
    <t>陳振明、黃耀田、林宜明</t>
  </si>
  <si>
    <t>媽東高分13-1X#6左低3 已會同用戶確認低壓線僅有AB兩相，後續設計請包商更換修改(GE886)|到達現場時間2023/01/17 14:20</t>
  </si>
  <si>
    <t>K3598GA69</t>
  </si>
  <si>
    <t>0921359705</t>
  </si>
  <si>
    <t>2023/01/17 11:08:00</t>
  </si>
  <si>
    <t>彰化縣大城鄉頂西港排水防潮閘門增設閘門式抽水機工程（彰化縣大城鄉楓港段６１９地號）</t>
  </si>
  <si>
    <t>沿海高分15Y#7，游休接戶線脫落，己拆除妥|到達現場時間2023/01/17 11:25</t>
  </si>
  <si>
    <t>K0782DA74</t>
  </si>
  <si>
    <t>0909910771</t>
  </si>
  <si>
    <t>0978618398</t>
  </si>
  <si>
    <t>W0806012473</t>
  </si>
  <si>
    <t>2023/01/17 11:07:00</t>
  </si>
  <si>
    <t>彰化縣芳苑鄉成功路與大同路口</t>
  </si>
  <si>
    <t>漢寶高幹 145X1-1，接頭點檢及補強壓接|到達現場時間2023/01/17 11:30</t>
  </si>
  <si>
    <t>G1712EB84</t>
  </si>
  <si>
    <t>陳楷明先生</t>
  </si>
  <si>
    <t>0978011179</t>
  </si>
  <si>
    <t>我們是路口監控廠商本路口用電設備.無負載時電壓正常.但負載後電壓就不正常了。
 電桿桿號為：漢寶高幹 145X1-1G1712EB54</t>
  </si>
  <si>
    <t>2023/01/17 10:50:00</t>
  </si>
  <si>
    <t>彰化縣芳苑鄉草湖段５號之４４０２</t>
  </si>
  <si>
    <t>王功高幹17-1X#17，低壓接頭不良，接頭己重新壓接處理。|到達現場時間2023/01/17 11:10</t>
  </si>
  <si>
    <t>G1800ED97</t>
  </si>
  <si>
    <t>0932668296</t>
  </si>
  <si>
    <t>2023/01/17 10:39:00</t>
  </si>
  <si>
    <t>彰化縣芳苑鄉草湖段５－２４４２號</t>
  </si>
  <si>
    <t>磚瑤高幹24Y6Y#7，用戶自備開關不良，已告知用戶，請合格電氣承裝業改善。|到達現場時間2023/01/17 10:55</t>
  </si>
  <si>
    <t>0912976468</t>
  </si>
  <si>
    <t>2023/01/17 10:38:00</t>
  </si>
  <si>
    <t>永樂122X18</t>
  </si>
  <si>
    <t>接頭點檢及綁紮|到達現場時間2023/01/17 10:40</t>
  </si>
  <si>
    <t>A0812003469</t>
  </si>
  <si>
    <t>2023/01/17 10:37:00</t>
  </si>
  <si>
    <t>彰化縣秀水鄉彰秀路８２號</t>
  </si>
  <si>
    <t>用戶設備停電維護、停電、AMI自動傳送訊息、非事故停電。|到達現場時間2023/01/17 10:40</t>
  </si>
  <si>
    <t>2023/01/17 10:05:00</t>
  </si>
  <si>
    <t>埤興高幹#45(K3198AD81)</t>
  </si>
  <si>
    <t>陳振明、黃耀田、劉瑞源、楊英智</t>
  </si>
  <si>
    <t>埤興高幹#45 架空故障指示器安裝|到達現場時間2023/01/17 10:08</t>
  </si>
  <si>
    <t>2023/01/17 10:15:00</t>
  </si>
  <si>
    <t>彰化縣大城鄉台西段３４８地號</t>
  </si>
  <si>
    <t>台西高幹33Y#6，用戶進屋線不良，已告知用戶，請合格電氣承裝業改善。|到達現場時間2023/01/17 10:35</t>
  </si>
  <si>
    <t>K0778BA61</t>
  </si>
  <si>
    <t>0934978206</t>
  </si>
  <si>
    <t>C0812500751</t>
  </si>
  <si>
    <t>2023/01/17 10:10:00</t>
  </si>
  <si>
    <t>彰化縣二林鎮二溪路二段往西見土地公廟後，往南約２００公尺</t>
  </si>
  <si>
    <t>文津高幹10Y#3，低壓線接頭不良，接頭重新壓接處理。|到達現場時間2023/01/17 10:29</t>
  </si>
  <si>
    <t>K1994FB91</t>
  </si>
  <si>
    <t>0920258266</t>
  </si>
  <si>
    <t>用戶稱359巷往西見土地公廟後,往南約200公尺,有一電線斷落至田裡,請單位協助,謝謝</t>
  </si>
  <si>
    <t>2023/01/17 09:55:00</t>
  </si>
  <si>
    <t>崙尾29 崙草58</t>
  </si>
  <si>
    <t>故障指示器裝設|到達現場時間2023/01/17 09:55</t>
  </si>
  <si>
    <t>2023/01/17 10:03:00</t>
  </si>
  <si>
    <t>彰化縣和美鎮西興路５１號１樓</t>
  </si>
  <si>
    <t>伸港高幹11X3-1X2，鳩現場勘查為電訊線路|到達現場時間2023/01/17 10:30</t>
  </si>
  <si>
    <t>G3439AB39</t>
  </si>
  <si>
    <t>0937777785</t>
  </si>
  <si>
    <t>2023/01/17 09:40:00</t>
  </si>
  <si>
    <t>彰化縣溪湖鎮湖東里大溪路青宅巷３２號</t>
  </si>
  <si>
    <t>李厝高幹13X#22 架空故障指示器安裝|到達現場時間2023/01/17 09:42</t>
  </si>
  <si>
    <t>G3305CC34</t>
  </si>
  <si>
    <t>0922087080</t>
  </si>
  <si>
    <t>2023/01/17 09:43:00</t>
  </si>
  <si>
    <t>彰化縣二林鎮儒林路二段２５號</t>
  </si>
  <si>
    <t>溝頭高幹40Y#2-1，火警未成災。|到達現場時間2023/01/17 09:50</t>
  </si>
  <si>
    <t>K1886HB72</t>
  </si>
  <si>
    <t>(0935)770215</t>
  </si>
  <si>
    <t>A0812003468</t>
  </si>
  <si>
    <t>2023/01/17 09:29:00</t>
  </si>
  <si>
    <t>彰化縣線西鄉彰濱東三路９號</t>
  </si>
  <si>
    <t>供電正常|到達現場時間2023/01/17 09:30</t>
  </si>
  <si>
    <t>G2639GE65</t>
  </si>
  <si>
    <t>0985201490</t>
  </si>
  <si>
    <t>2023/01/17 09:27:00</t>
  </si>
  <si>
    <t>彰化縣芳苑鄉福海段６１２地號</t>
  </si>
  <si>
    <t>王功高幹#108-1，中性線接頭不良，接頭己重新壓接處理。|到達現場時間2023/01/17 09:47</t>
  </si>
  <si>
    <t>0933470712</t>
  </si>
  <si>
    <t>C0812500750</t>
  </si>
  <si>
    <t>彰化縣福興鄉元興段８９７地號</t>
  </si>
  <si>
    <t>管漢高幹14，接頭點檢及礙子固定|到達現場時間2023/01/17 09:50</t>
  </si>
  <si>
    <t>G2315GB72</t>
  </si>
  <si>
    <t>0937731745</t>
  </si>
  <si>
    <t>用戶稱礙子掉落且電表螢幕黑屏，現場無電，僅手機</t>
  </si>
  <si>
    <t>2023/01/17 09:24:00</t>
  </si>
  <si>
    <t>導線綁紮及接頭點檢|到達現場時間2023/01/17 09:25</t>
  </si>
  <si>
    <t>2023/01/17 09:19:00</t>
  </si>
  <si>
    <t>彰化縣埔鹽鄉埔鹽村彰水路二段１６５號１樓</t>
  </si>
  <si>
    <t>陳振明、黃耀田、林宜明、溫佑誠</t>
  </si>
  <si>
    <t>部仔高幹59Y#1架空故障指示器安裝|到達現場時間2023/01/17 09:20</t>
  </si>
  <si>
    <t>G3210FE21</t>
  </si>
  <si>
    <t>C0812500748</t>
  </si>
  <si>
    <t>2023/01/17 09:11:00</t>
  </si>
  <si>
    <t>彰化縣鹿港鎮永安段５２０地號</t>
  </si>
  <si>
    <t>廖圳高幹36X2，用戶屋內線路不良，已告知用戶，請合格電氣承裝業改善。|到達現場時間2023/01/17 09:35</t>
  </si>
  <si>
    <t>G2928HA41</t>
  </si>
  <si>
    <t>0970182139</t>
  </si>
  <si>
    <t>047782513</t>
  </si>
  <si>
    <t>電線燒掉斷掉在半空中,人車經過不會碰到,一戶無電. 【聯絡電話(二)：0970182139】</t>
  </si>
  <si>
    <t>C0812500747</t>
  </si>
  <si>
    <t>2023/01/17 09:10:00</t>
  </si>
  <si>
    <t>彰化縣彰化市坑仔內段１６地號</t>
  </si>
  <si>
    <t>經與用戶了解後、此處屬B班責任區、移交B班擇期修剪。|到達現場時間2023/01/17 09:40</t>
  </si>
  <si>
    <t>G4424EC32</t>
  </si>
  <si>
    <t>0910485546</t>
  </si>
  <si>
    <t>用戶稱虎崗路3-6號旁邊有竹子接近線路,請單位協助,謝謝(目前現場有見外包商在鋸樹,不知是否能順便通知前來)</t>
  </si>
  <si>
    <t>2023/01/17 08:55:00</t>
  </si>
  <si>
    <t>彰化縣大村鄉null（村）茄苳路一段２４４號１Ｆ</t>
  </si>
  <si>
    <t>陳宏誠、譚劭丞、楊英智、陳諺暐</t>
  </si>
  <si>
    <t>茄苳高幹#5 低壓線破皮包紮|到達現場時間2023/01/17 09:10</t>
  </si>
  <si>
    <t>G4110AC86</t>
  </si>
  <si>
    <t>0933471769</t>
  </si>
  <si>
    <t>2023/01/17 08:30:00</t>
  </si>
  <si>
    <t>1.國聖井高幹6Y7樹竹接近高壓線，掩蔽後修剪(15mx4m=60㎡)，導線破皮包紮共2處。 2.電號0802109177車輛無法到達、樹木接近線路修剪(11mx3m=33㎡)接頭裸露包紮3處。|到達現場時間2023/01/17 08:50</t>
  </si>
  <si>
    <t>2023/01/17 08:53:00</t>
  </si>
  <si>
    <t>麥嶼厝高幹11X6Z1，接頭點檢及壓接|到達現場時間2023/01/17 09:25</t>
  </si>
  <si>
    <t>菜市街</t>
  </si>
  <si>
    <t>菜市街1巷5號連接接戶管線不良、改善更新。|到達現場時間2023/01/17 08:50</t>
  </si>
  <si>
    <t>2023/01/17 08:52:00</t>
  </si>
  <si>
    <t>K1393HC16 芳興53Z3X1</t>
  </si>
  <si>
    <t>高銀昆、施仁傑、魏民羽、廖錦祥</t>
  </si>
  <si>
    <t>芳興高幹53Z3X1、芳興高幹53Z3Y1，逾齡變壓器維護更換|到達現場時間2023/01/17 09:00</t>
  </si>
  <si>
    <t>鹿港鎮鹿工南三路大宇紡織公司，配合用戶停電保養，開關操作|到達現場時間2023/01/17 09:00</t>
  </si>
  <si>
    <t>0928737954</t>
  </si>
  <si>
    <t>2023/01/17 08:50:00</t>
  </si>
  <si>
    <t>彰化縣大城鄉楓港段１５４２號</t>
  </si>
  <si>
    <t>台西高幹15Y#11，變壓器FC開關接頭不良，FC開關活電更換|到達現場時間2023/01/17 09:40</t>
  </si>
  <si>
    <t>K0779EA09</t>
  </si>
  <si>
    <t>0935372766</t>
  </si>
  <si>
    <t>2023/01/17 08:51:00</t>
  </si>
  <si>
    <t>彰化縣鹿港鎮鹿崙段１５６３地號</t>
  </si>
  <si>
    <t>崙尾高分12-1X3，接頭點檢|到達現場時間2023/01/17 09:10</t>
  </si>
  <si>
    <t>G2935CB29</t>
  </si>
  <si>
    <t>0935270273</t>
  </si>
  <si>
    <t>竹社高分</t>
  </si>
  <si>
    <t>竹社高分15低3樹木修剪(7X3) 接戶線弛調、接頭包紮 2.竹社高分15低3左低1 樹木修剪(8X3)  3.竹社高分12樹木修剪(5X3)。|到達現場時間2023/01/17 08:55</t>
  </si>
  <si>
    <t>2023/01/17 08:40:00</t>
  </si>
  <si>
    <t>彰化縣埔鹽鄉光明路一段５－１號１號</t>
  </si>
  <si>
    <t>部仔高幹43X#30架空故障指示器安裝|到達現場時間2023/01/17 08:40</t>
  </si>
  <si>
    <t>G3310FD99</t>
  </si>
  <si>
    <t>三汴村</t>
  </si>
  <si>
    <t>C0812500744</t>
  </si>
  <si>
    <t>2023/01/17 08:38:00</t>
  </si>
  <si>
    <t>彰化縣二林鎮東和里北樂街５１號１樓</t>
  </si>
  <si>
    <t>K1789HA25</t>
  </si>
  <si>
    <t>用戶稱約5分鐘前無電,請單位協助,謝謝</t>
  </si>
  <si>
    <t>W0806012472</t>
  </si>
  <si>
    <t>2023/01/17 08:33:00</t>
  </si>
  <si>
    <t>彰化縣二林鎮撫遠街５０號１樓</t>
  </si>
  <si>
    <t>停電工作範圍內，工作單號：H24477，己告知用戶。|到達現場時間2023/01/17 08:35</t>
  </si>
  <si>
    <t>K1789HB57</t>
  </si>
  <si>
    <t>0933849107</t>
  </si>
  <si>
    <t>2023/01/17 06:30:00</t>
  </si>
  <si>
    <t>南港#72</t>
  </si>
  <si>
    <t>謝竣宇、楊沛偉、 曾阿加、</t>
  </si>
  <si>
    <t>南港#72，架空線路故障指示器裝設|到達現場時間2023/01/17 06:50</t>
  </si>
  <si>
    <t>2023/01/17 06:01:00</t>
  </si>
  <si>
    <t>K4398BD35</t>
  </si>
  <si>
    <t>K4398BD35 S24，線路轉供開關切換|到達現場時間2023/01/17 06:25</t>
  </si>
  <si>
    <t>2023/01/17 06:00:00</t>
  </si>
  <si>
    <t>永溝#22Y3</t>
  </si>
  <si>
    <t>陳坤輝、 黃建儒、許承哲、</t>
  </si>
  <si>
    <t>永溝#22Y3，樹竹碰觸高壓導線，高壓線活電掩蔽，樹竹砍伐(4mX15m)|到達現場時間2023/01/17 06:25</t>
  </si>
  <si>
    <t>2023/01/17 02:30:00</t>
  </si>
  <si>
    <t>松村#1~31</t>
  </si>
  <si>
    <t>松村#1~31，夜間防竊導線巡查|到達現場時間2023/01/17 02:45</t>
  </si>
  <si>
    <t>2023/01/17 06:02:00</t>
  </si>
  <si>
    <t>渡橋#13 等3處</t>
  </si>
  <si>
    <t>線路轉供，開關操作</t>
  </si>
  <si>
    <t>許績輝、黃志芳+林寬隆、陳彥廷、黃裕宏</t>
  </si>
  <si>
    <t>配合要求書:HW011601號(大竹S/S #750 停檢)線路轉供，開關操作。渡橋#13 入改切、渡船#2操作電源切開、改現場(自)、大竹#2操作電源投入、改遙控(自)。|到達現場時間2023/01/17 06:25</t>
  </si>
  <si>
    <t>2023/01/17 01:08:00</t>
  </si>
  <si>
    <t>南沙高幹(市巡服務區)、南興高幹(市巡服務區)</t>
  </si>
  <si>
    <t>許績輝、黃志芳、林寬隆、陳彥廷、黃裕宏</t>
  </si>
  <si>
    <t>南沙高幹(市巡服務區#1~#20含分歧)、南興高幹(市巡服務區#34~#72含分歧)導線防止失竊，夜間線路巡視。|到達現場時間2023/01/17 01:30</t>
  </si>
  <si>
    <t>2023/01/17 06:44:00</t>
  </si>
  <si>
    <t>沙崙高幹0-1號、豐崙高幹13Y1號</t>
  </si>
  <si>
    <t>沙崙高幹0-1號及豐崙高幹13Y1號裝設架空故障指示器妥。|到達現場時間2023/01/17 06:55</t>
  </si>
  <si>
    <t>C0812500742</t>
  </si>
  <si>
    <t>2023/01/17 06:33:00</t>
  </si>
  <si>
    <t>彰化縣社頭鄉和平二路５０號１樓</t>
  </si>
  <si>
    <t>【T5】經會同用戶實測電壓正常。|到達現場時間2023/01/17 07:00</t>
  </si>
  <si>
    <t>K4686CD73</t>
  </si>
  <si>
    <t>048734977</t>
  </si>
  <si>
    <t>0972432766</t>
  </si>
  <si>
    <t>多戶無電【聯絡電話(二)：(04)8734977】</t>
  </si>
  <si>
    <t>崙雅村</t>
  </si>
  <si>
    <t>2023/01/17 05:35:00</t>
  </si>
  <si>
    <t>鹿草19X8Y1</t>
  </si>
  <si>
    <t>短截電纜固定木橫擔斷裂更換。|到達現場時間2023/01/17 06:02</t>
  </si>
  <si>
    <t>C0812500741</t>
  </si>
  <si>
    <t>2023/01/17 02:52:00</t>
  </si>
  <si>
    <t>彰化縣芳苑鄉成功路３３２號１樓</t>
  </si>
  <si>
    <t>現場查修為鹽塵害.已告知消防人員及用戶另安排承攬商掃礙作業(漢寶132Z1)|到達現場時間2023/01/17 03:25</t>
  </si>
  <si>
    <t>G1812BA05</t>
  </si>
  <si>
    <t>048991119</t>
  </si>
  <si>
    <t>消防局吳先生</t>
  </si>
  <si>
    <t>消防局接獲通報人無留姓氏0971823099稱此處桿線冒火，消防局已前往等候台電搶修人員到場</t>
  </si>
  <si>
    <t>2023/01/17 01:41:00</t>
  </si>
  <si>
    <t>和美鎮西調路36號</t>
  </si>
  <si>
    <t>由接戶點解開、公司線路設備無損失、火警原因由警方調查中(伸港11X12—1)|到達現場時間2023/01/17 02:12</t>
  </si>
  <si>
    <t>2023/01/17 00:10:00</t>
  </si>
  <si>
    <t>全工1—96、全工1—8高分、全興工業區</t>
  </si>
  <si>
    <t>配電線路設備夜間巡查點檢。|到達現場時間2023/01/17 00:35</t>
  </si>
  <si>
    <t>2023/01/17 00:08:00</t>
  </si>
  <si>
    <t>王紹民、張佑丞</t>
  </si>
  <si>
    <t>磚瑤高幹1~104號配電線路防竊巡視良好，礙子有洩漏電流情形需辦理清洗。|到達現場時間2023/01/17 00:20</t>
  </si>
  <si>
    <t>2023/01/16 22:57:00</t>
  </si>
  <si>
    <t>趙甲高幹57號</t>
  </si>
  <si>
    <t>趙甲高幹57號裝設架空故障指示器妥。|到達現場時間2023/01/16 23:05</t>
  </si>
  <si>
    <t>2023/01/16 22:36:00</t>
  </si>
  <si>
    <t>福興鄉新生路46號</t>
  </si>
  <si>
    <t>為11201001310火警、配合消防人員救災斷電、消防局薛  先生來電火已熄滅送電完成(謝慶5149)|到達現場時間2023/01/16 23:00</t>
  </si>
  <si>
    <t>2023/01/16 21:38:00</t>
  </si>
  <si>
    <t>彰化縣埔心鄉明聖路一段１７９巷３８號１Ｆ</t>
  </si>
  <si>
    <t>陳坤輝、 黃建儒、曾阿加、</t>
  </si>
  <si>
    <t>永靖高幹4Y#6，接戶線脫落固定|到達現場時間2023/01/16 21:55</t>
  </si>
  <si>
    <t>2023/01/16 20:25:00</t>
  </si>
  <si>
    <t>彰化縣大村鄉大智三街１５號１樓</t>
  </si>
  <si>
    <t>謝竣宇、 許承哲、 楊沛偉、</t>
  </si>
  <si>
    <t>大村高幹47X#3，TR二次接頭不良壓接處理|到達現場時間2023/01/16 20:40</t>
  </si>
  <si>
    <t>G4109BE49</t>
  </si>
  <si>
    <t>2023/01/16 22:31:00</t>
  </si>
  <si>
    <t>新樂高幹54X22號</t>
  </si>
  <si>
    <t>新樂高幹54X22號裝設架空故障指示器妥。|到達現場時間2023/01/16 22:45</t>
  </si>
  <si>
    <t>2023/01/16 22:18:00</t>
  </si>
  <si>
    <t>川邊高幹79號</t>
  </si>
  <si>
    <t>川邊高幹79號裝設架空故障指示器妥。|到達現場時間2023/01/16 22:20</t>
  </si>
  <si>
    <t>2023/01/16 22:02:00</t>
  </si>
  <si>
    <t>裕後高幹2Z22號</t>
  </si>
  <si>
    <t>裕後高幹2Z22號裝設架空故障指示器妥。|到達現場時間2023/01/16 22:10</t>
  </si>
  <si>
    <t>2023/01/16 22:00:00</t>
  </si>
  <si>
    <t>川邊高幹113號</t>
  </si>
  <si>
    <t>川邊高幹113號裝設架空故障指示器妥。|到達現場時間2023/01/16 22:05</t>
  </si>
  <si>
    <t>2023/01/16 21:43:00</t>
  </si>
  <si>
    <t>新寶高幹44號</t>
  </si>
  <si>
    <t>新寶高幹44號裝設架空故障指示器妥。|到達現場時間2023/01/16 21:50</t>
  </si>
  <si>
    <t>2023/01/16 21:39:00</t>
  </si>
  <si>
    <t>元埔高幹86號</t>
  </si>
  <si>
    <t>元埔高幹86號裝設架空故障指示器妥。|到達現場時間2023/01/16 21:45</t>
  </si>
  <si>
    <t>2023/01/16 21:20:00</t>
  </si>
  <si>
    <t>崙腳高幹82Y1號</t>
  </si>
  <si>
    <t>崙腳高幹82Y1號裝設架空故障指示器妥。|到達現場時間2023/01/16 21:32</t>
  </si>
  <si>
    <t>2023/01/16 21:22:00</t>
  </si>
  <si>
    <t>溪崙高幹54號</t>
  </si>
  <si>
    <t>溪崙高幹54號裝設架空故障指示器妥。|到達現場時間2023/01/16 21:27</t>
  </si>
  <si>
    <t>2023/01/16 20:43:00</t>
  </si>
  <si>
    <t>彰化縣鹿港鎮田洋巷２號１Ｆ</t>
  </si>
  <si>
    <t>接頭壓接(廖圳40X5—1)|到達現場時間2023/01/16 21:08</t>
  </si>
  <si>
    <t>G2927GD49</t>
  </si>
  <si>
    <t>2023/01/16 21:05:00</t>
  </si>
  <si>
    <t>埤頭高幹39號</t>
  </si>
  <si>
    <t>埤頭高幹39號裝設架空故障指示器妥。|到達現場時間2023/01/16 21:12</t>
  </si>
  <si>
    <t>2023/01/16 20:40:00</t>
  </si>
  <si>
    <t>磚瑤高幹80號</t>
  </si>
  <si>
    <t>磚瑤高幹80號裝設架空故障指示器妥。|到達現場時間2023/01/16 21:05</t>
  </si>
  <si>
    <t>2023/01/16 20:33:00</t>
  </si>
  <si>
    <t>路合高幹34號</t>
  </si>
  <si>
    <t>路合高幹34號裝設架空故障指示器妥。|到達現場時間2023/01/16 20:45</t>
  </si>
  <si>
    <t>2023/01/16 20:23:00</t>
  </si>
  <si>
    <t>文津高幹43Y1號等2處</t>
  </si>
  <si>
    <t>文津高幹43Y1號及文津高幹66X1號裝設架空故障指示器妥。|到達現場時間2023/01/16 20:30</t>
  </si>
  <si>
    <t>2023/01/16 20:16:00</t>
  </si>
  <si>
    <t>線西鄉中華路577巷</t>
  </si>
  <si>
    <t>路燈線弛調壓接(重光55)|到達現場時間2023/01/16 20:25</t>
  </si>
  <si>
    <t>0935329364</t>
  </si>
  <si>
    <t>C0812500740</t>
  </si>
  <si>
    <t>2023/01/16 18:42:00</t>
  </si>
  <si>
    <t>彰化縣二林鎮斗苑路五段６７號３Ｆ</t>
  </si>
  <si>
    <t>二林鎮斗苑路五段67號  表前開關跳脫。用戶說升降梯設備（馬達）故障後就沒電了。故障已排除送電妥。|到達現場時間2023/01/16 19:00</t>
  </si>
  <si>
    <t>K1888GC83</t>
  </si>
  <si>
    <t>048966332</t>
  </si>
  <si>
    <t>林先生(水電)</t>
  </si>
  <si>
    <t>水電稱台電配電室無電 目前整棟大樓公電都無 僅留市話</t>
  </si>
  <si>
    <t>C0812500739</t>
  </si>
  <si>
    <t>2023/01/16 18:39:00</t>
  </si>
  <si>
    <t>彰化縣彰化市環河街協和巷及和平巷一帶</t>
  </si>
  <si>
    <t>許績輝、黃志芳、陳彥廷、黃裕宏</t>
  </si>
  <si>
    <t>經派員現場勘查、量測，現場本公司路燈電源、線路均無問題，應是公所路燈迴路跳脫，已明確告知用戶，並由用戶通知當地村長連絡承包商維修。|到達現場時間2023/01/16 20:25</t>
  </si>
  <si>
    <t>G3527EB86</t>
  </si>
  <si>
    <t>0912319971</t>
  </si>
  <si>
    <t>僅留0912-319971</t>
  </si>
  <si>
    <t>2023/01/16 18:15:00</t>
  </si>
  <si>
    <t>彰化縣竹塘鄉新田段１５５５地號</t>
  </si>
  <si>
    <t>路口厝高幹110X#13  路燈線斷，重接妥。AAC#2，#2PV--3米。|到達現場時間2023/01/16 18:40</t>
  </si>
  <si>
    <t>K2876DC92</t>
  </si>
  <si>
    <t>0910969971</t>
  </si>
  <si>
    <t>2023/01/16 17:52:00</t>
  </si>
  <si>
    <t>現場雜草及牛糞燃燒.本公司線路無損|到達現場時間2023/01/16 18:01</t>
  </si>
  <si>
    <t>2023/01/16 17:42:00</t>
  </si>
  <si>
    <t>下犁106X1-1</t>
  </si>
  <si>
    <t>支線下部鏽蝕.已更新重置完成|到達現場時間2023/01/16 18:00</t>
  </si>
  <si>
    <t>2023/01/16 17:17:00</t>
  </si>
  <si>
    <t>彰化縣埔心鄉員鹿路三段１９７號</t>
  </si>
  <si>
    <t>溪東高幹#107-1路燈線脫落綁紮固定|到達現場時間2023/01/16 17:40</t>
  </si>
  <si>
    <t>K3999ED92</t>
  </si>
  <si>
    <t>2023/01/16 16:40:00</t>
  </si>
  <si>
    <t>彰化縣大城鄉楓港段１８２４地號平房</t>
  </si>
  <si>
    <t>台西高幹15Y17-1Y#3  接戶線磨破皮，重接並包紮妥。|到達現場時間2023/01/16 17:06</t>
  </si>
  <si>
    <t>K0779AC05</t>
  </si>
  <si>
    <t>0937200460</t>
  </si>
  <si>
    <t>2023/01/16 16:27:00</t>
  </si>
  <si>
    <t>彰化縣埔鹽鄉null埔鄉成功段４６地號</t>
  </si>
  <si>
    <t>陳振明、楊英智</t>
  </si>
  <si>
    <t>瓦瑤高幹14空Y4低1 用戶內線開關問題已會同確認|到達現場時間2023/01/16 17:10</t>
  </si>
  <si>
    <t>G3112DE19</t>
  </si>
  <si>
    <t>0922212607</t>
  </si>
  <si>
    <t>2023/01/16 16:10:00</t>
  </si>
  <si>
    <t>彰化縣彰化市彰南路四段</t>
  </si>
  <si>
    <t>用戶火災，表箱處理已復電妥。|到達現場時間2023/01/16 16:35</t>
  </si>
  <si>
    <t>2023/01/16 16:07:00</t>
  </si>
  <si>
    <t>彰化縣彰化市中山路二段790巷</t>
  </si>
  <si>
    <t>經現勘後與用戶約期線路復舊|到達現場時間2023/01/16 16:30</t>
  </si>
  <si>
    <t>2023/01/16 16:01:00</t>
  </si>
  <si>
    <t>彰化縣福興鄉新生段５０號</t>
  </si>
  <si>
    <t>用戶更新自備線路.已協助接戶點壓接完成|到達現場時間2023/01/16 16:30</t>
  </si>
  <si>
    <t>G3120FD96</t>
  </si>
  <si>
    <t>0929900634</t>
  </si>
  <si>
    <t>2023/01/16 15:56:00</t>
  </si>
  <si>
    <t>彰化縣大城鄉潭墘村光復路１０５號</t>
  </si>
  <si>
    <t>潭墘高幹#54  接戶橫木重新固定，已會同用戶。|到達現場時間2023/01/16 16:25</t>
  </si>
  <si>
    <t>0927766408</t>
  </si>
  <si>
    <t>2023/01/16 15:54:00</t>
  </si>
  <si>
    <t>彰化縣芳苑鄉路興段４８１地號</t>
  </si>
  <si>
    <t>上寮高幹21Z#2  變壓器(25KVA)一次側熔絲( 6 A )熔斷，已更換送電妥。|到達現場時間2023/01/16 16:23</t>
  </si>
  <si>
    <t>K1384AC68</t>
  </si>
  <si>
    <t>0935677053</t>
  </si>
  <si>
    <t>2023/01/16 15:48:00</t>
  </si>
  <si>
    <t>彰化縣芳苑鄉路平高幹12X#1 (路上代天府)</t>
  </si>
  <si>
    <t>呂漢堂、李冠民、林鍇諺</t>
  </si>
  <si>
    <t>路平高幹12X#6 樹木修剪妥，已會同用戶。|到達現場時間2023/01/16 16:19</t>
  </si>
  <si>
    <t>2023/01/16 15:39:00</t>
  </si>
  <si>
    <t>東城高幹45X#15 樹木修剪妥，已會同用戶。|到達現場時間2023/01/16 16:05</t>
  </si>
  <si>
    <t>2023/01/16 15:26:00</t>
  </si>
  <si>
    <t>彰化縣埔心鄉員鹿路三段２４６號１Ｆ</t>
  </si>
  <si>
    <t>現場清理</t>
  </si>
  <si>
    <t>溪東高幹#104  電桿周圍瀝美土清理|到達現場時間2023/01/16 15:40</t>
  </si>
  <si>
    <t>K3999ED54</t>
  </si>
  <si>
    <t>W0806012471</t>
  </si>
  <si>
    <t>2023/01/16 15:20:00</t>
  </si>
  <si>
    <t>彰化縣二林鎮頂厝里二溪路３段３３６巷１３號</t>
  </si>
  <si>
    <t>趙甲高幹55X#1  L26822，工作停電範圍。|到達現場時間2023/01/16 15:40</t>
  </si>
  <si>
    <t>K2097DE91</t>
  </si>
  <si>
    <t>林小姐先生</t>
  </si>
  <si>
    <t>0911641224</t>
  </si>
  <si>
    <t>2023/01/16 14:51:00</t>
  </si>
  <si>
    <t>彰化縣大城鄉和寮段３１２地號</t>
  </si>
  <si>
    <t>F02 接戶線斷</t>
  </si>
  <si>
    <t>西城高幹#8  接戶線接點不良重置妥，已告知用戶。|到達現場時間2023/01/16 15:20</t>
  </si>
  <si>
    <t>K1380AB29</t>
  </si>
  <si>
    <t>0918688611</t>
  </si>
  <si>
    <t>水電李</t>
  </si>
  <si>
    <t>0982613595</t>
  </si>
  <si>
    <t>2023/01/16 14:41:00</t>
  </si>
  <si>
    <t>彰化縣彰化市中山路二段</t>
  </si>
  <si>
    <t>紀伯翰</t>
  </si>
  <si>
    <t>經現勘為公所路燈線|到達現場時間2023/01/16 15:15</t>
  </si>
  <si>
    <t>2023/01/16 14:00:00</t>
  </si>
  <si>
    <t>彰化縣大村鄉山腳路１４１號</t>
  </si>
  <si>
    <t>黃耀田、劉瑞源、陳諺暐、</t>
  </si>
  <si>
    <t>三春高幹97X5-1Y6Y#6  樹竹碰觸高壓導線，高壓線絕緣包紮，樹竹砍伐|到達現場時間2023/01/16 14:00</t>
  </si>
  <si>
    <t>G4510FB53</t>
  </si>
  <si>
    <t>G4510FB53三春高幹97X5-1Y6Y#6</t>
  </si>
  <si>
    <t>C0812500727</t>
  </si>
  <si>
    <t>2023/01/16 14:36:00</t>
  </si>
  <si>
    <t>彰化縣彰化市永芳路１８８號平房</t>
  </si>
  <si>
    <t>李季臻、廖崇佑、紀伯翰</t>
  </si>
  <si>
    <t>用戶表箱底座不良再開封，已告知承裝業處理|到達現場時間2023/01/16 15:30</t>
  </si>
  <si>
    <t>G3725FC46</t>
  </si>
  <si>
    <t>0937777405</t>
  </si>
  <si>
    <t>楊</t>
  </si>
  <si>
    <t>047626972</t>
  </si>
  <si>
    <t>【聯絡電話(二)：0937777405】</t>
  </si>
  <si>
    <t>2023/01/16 14:29:00</t>
  </si>
  <si>
    <t>彰化縣大城鄉魚寮路７８號１樓</t>
  </si>
  <si>
    <t>上山高幹42Y5X#2 第四台電線斷落，第四台已施工處理訖。(非公司線路)|到達現場時間2023/01/16 14:55</t>
  </si>
  <si>
    <t>K1381GC68</t>
  </si>
  <si>
    <t>2023/01/16 14:22:00</t>
  </si>
  <si>
    <t>彰化縣芳苑鄉王功海埔地３５１號</t>
  </si>
  <si>
    <t>海埔四高分13Y#23  變壓器密封25KVA(三江)跳脫斷，已試送電妥。交由線巡班加裝防震罩或更換變壓器。|到達現場時間2023/01/16 14:57</t>
  </si>
  <si>
    <t>G1405HA89</t>
  </si>
  <si>
    <t>0981056728</t>
  </si>
  <si>
    <t>2023/01/16 14:20:00</t>
  </si>
  <si>
    <t>彰化縣芳苑鄉上城路４３號</t>
  </si>
  <si>
    <t>路上高幹#80 接戶線接點不良重置妥，已告知用戶。|到達現場時間2023/01/16 14:44</t>
  </si>
  <si>
    <t>K1486ED39</t>
  </si>
  <si>
    <t>0910784798</t>
  </si>
  <si>
    <t>2023/01/16 13:45:00</t>
  </si>
  <si>
    <t>彰化縣鹿港鎮東昇段５３０地號</t>
  </si>
  <si>
    <t>鹿東高幹37X#1接戶線弛條完成|到達現場時間2023/01/16 14:05</t>
  </si>
  <si>
    <t>0912645872</t>
  </si>
  <si>
    <t>C0812500721</t>
  </si>
  <si>
    <t>2023/01/16 13:40:00</t>
  </si>
  <si>
    <t>彰化縣二林鎮萬興段３９５號</t>
  </si>
  <si>
    <t>陳振明、譚劭丞、林宜明、溫佑誠、</t>
  </si>
  <si>
    <t>樂庄高分#4  低壓線接頭不良壓接|到達現場時間2023/01/16 14:50</t>
  </si>
  <si>
    <t>G2406DC78</t>
  </si>
  <si>
    <t>048685942</t>
  </si>
  <si>
    <t>0919589898</t>
  </si>
  <si>
    <t>水電查為外線欠相【聯絡電話(二)：(04)8685942】</t>
  </si>
  <si>
    <t>2023/01/16 13:29:00</t>
  </si>
  <si>
    <t>彰化縣埔鹽鄉太平村大新路一巷二橫巷３－８號１－２樓</t>
  </si>
  <si>
    <t>石碑高幹19Y16X#10-1  變壓器熔絲熔斷已更換送電妥|到達現場時間2023/01/16 13:50</t>
  </si>
  <si>
    <t>G2708AB27</t>
  </si>
  <si>
    <t>0919911207</t>
  </si>
  <si>
    <t>54-2941-57     G2708AB2800 石碑高幹19Y16X#10-1</t>
  </si>
  <si>
    <t>2023/01/16 13:21:00</t>
  </si>
  <si>
    <t>彰化縣二林鎮大排沙段４８６地號</t>
  </si>
  <si>
    <t>東勢高分10X#8 接戶線接點不良重置妥，已會同用戶。|到達現場時間2023/01/16 13:57</t>
  </si>
  <si>
    <t>K2591HC51</t>
  </si>
  <si>
    <t>0933168195</t>
  </si>
  <si>
    <t>2023/01/16 13:09:00</t>
  </si>
  <si>
    <t>彰化縣二林鎮天和段６１４地號</t>
  </si>
  <si>
    <t>永安高幹73Y#19  接戶線接點不良重置妥，已告知用戶。|到達現場時間2023/01/16 13:40</t>
  </si>
  <si>
    <t>水電徐</t>
  </si>
  <si>
    <t>0955564287</t>
  </si>
  <si>
    <t>C0812500719</t>
  </si>
  <si>
    <t>2023/01/16 11:59:00</t>
  </si>
  <si>
    <t>彰化縣線西鄉和線路８９巷２４０號１樓</t>
  </si>
  <si>
    <t>頭犁63X8-1Y1.FC開關接觸不良更新完成|到達現場時間2023/01/16 12:05</t>
  </si>
  <si>
    <t>G3336AB09</t>
  </si>
  <si>
    <t>0988235185</t>
  </si>
  <si>
    <t>047580152</t>
  </si>
  <si>
    <t>【聯絡電話(二)：0988235185】</t>
  </si>
  <si>
    <t>W0806012470</t>
  </si>
  <si>
    <t>2023/01/16 11:54:00</t>
  </si>
  <si>
    <t>彰化縣彰化市建國東路３０２號１Ｆ</t>
  </si>
  <si>
    <t>G4231CE59</t>
  </si>
  <si>
    <t>蔡旻軒小姐</t>
  </si>
  <si>
    <t>0905356346</t>
  </si>
  <si>
    <t>C0812500717</t>
  </si>
  <si>
    <t>2023/01/16 11:53:00</t>
  </si>
  <si>
    <t>彰化縣彰化市金馬路二段２４８號</t>
  </si>
  <si>
    <t>G4031HE64</t>
  </si>
  <si>
    <t>047369190</t>
  </si>
  <si>
    <t>0928661991</t>
  </si>
  <si>
    <t>【聯絡電話(二)：(04)7369190】用戶告知多戶無電，委請協助</t>
  </si>
  <si>
    <t>C0812500716</t>
  </si>
  <si>
    <t>彰化縣彰化市彰興路一段１６５巷６２號１樓</t>
  </si>
  <si>
    <t>G4532GC48</t>
  </si>
  <si>
    <t>0912321513</t>
  </si>
  <si>
    <t>C0812500715</t>
  </si>
  <si>
    <t>2023/01/16 11:52:00</t>
  </si>
  <si>
    <t>彰化縣彰化市泰和路三段３７５號</t>
  </si>
  <si>
    <t>G4331EB48</t>
  </si>
  <si>
    <t>0923618042</t>
  </si>
  <si>
    <t>0987165518</t>
  </si>
  <si>
    <t>【聯絡電話(二)：0923618042李小姐】</t>
  </si>
  <si>
    <t>C0812500714</t>
  </si>
  <si>
    <t>彰化縣彰化市聖安路２０９號１Ｆ</t>
  </si>
  <si>
    <t>G4430FC14</t>
  </si>
  <si>
    <t>0963108455</t>
  </si>
  <si>
    <t>用戶稱不到5分鐘前突然無電,不清楚鄰居狀況,請單位協助,謝謝</t>
  </si>
  <si>
    <t>W0806012469</t>
  </si>
  <si>
    <t>2023/01/16 11:51:00</t>
  </si>
  <si>
    <t>彰化縣彰化市泰豐街１１５巷１號１樓</t>
  </si>
  <si>
    <t>G4231BC26</t>
  </si>
  <si>
    <t>0921490011</t>
  </si>
  <si>
    <t>W0806012468</t>
  </si>
  <si>
    <t>彰化縣彰化市建國東路３８６巷５１號３－５樓</t>
  </si>
  <si>
    <t>G4232EB32</t>
  </si>
  <si>
    <t>吳書維先生</t>
  </si>
  <si>
    <t>0934292359</t>
  </si>
  <si>
    <t>W0806012467</t>
  </si>
  <si>
    <t>2023/01/16 11:50:00</t>
  </si>
  <si>
    <t>彰化縣彰化市泰和路三段１２９號</t>
  </si>
  <si>
    <t>三相不平衡電流造成饋線跳脫已復電妥|到達現場時間2023/01/16 11:53</t>
  </si>
  <si>
    <t>G4231HD37</t>
  </si>
  <si>
    <t>黃琦雅小姐</t>
  </si>
  <si>
    <t>0980057979</t>
  </si>
  <si>
    <t>C0812500713</t>
  </si>
  <si>
    <t>彰化縣彰化市中山路三段７１４巷７０號１－３樓</t>
  </si>
  <si>
    <t>G4431GE49</t>
  </si>
  <si>
    <t>0921723098</t>
  </si>
  <si>
    <t>0921625245</t>
  </si>
  <si>
    <t>【聯絡電話(二)：0921723098】~洪先生</t>
  </si>
  <si>
    <t>C0812500712</t>
  </si>
  <si>
    <t>彰化縣彰化市金馬路一段５５５號</t>
  </si>
  <si>
    <t>G4232AB00</t>
  </si>
  <si>
    <t>0988533330</t>
  </si>
  <si>
    <t>0915999399</t>
  </si>
  <si>
    <t>附近都沒電【聯絡電話(二)：0988533330】</t>
  </si>
  <si>
    <t>A0812003467</t>
  </si>
  <si>
    <t>2023/01/16 11:46:00</t>
  </si>
  <si>
    <t>彰化縣彰化市國聖路５號屋頂</t>
  </si>
  <si>
    <t>三相不平衡電流造成饋線跳脫，已復電妥。|到達現場時間2023/01/16 11:53</t>
  </si>
  <si>
    <t>A0812003466</t>
  </si>
  <si>
    <t>彰化縣彰化市金馬東路１３９號</t>
  </si>
  <si>
    <t>G4431FB47</t>
  </si>
  <si>
    <t>A0812003465</t>
  </si>
  <si>
    <t>彰化縣彰化市中山路三段７４９號</t>
  </si>
  <si>
    <t>三相不平衡電流造成饋線跳脫，已復電妥。|到達現場時間2023/01/16 11:51</t>
  </si>
  <si>
    <t>G4431CE54</t>
  </si>
  <si>
    <t>0912384687</t>
  </si>
  <si>
    <t>A0812003464</t>
  </si>
  <si>
    <t>彰化縣彰化市三村里彰興路一段１６５巷６２－１２號</t>
  </si>
  <si>
    <t>三相不平衡電流造成IM20與IA40饋線跳脫，已復電妥。|到達現場時間2023/01/16 11:47</t>
  </si>
  <si>
    <t>G4632AC01</t>
  </si>
  <si>
    <t>(04)7322201-103</t>
  </si>
  <si>
    <t>W0806012466</t>
  </si>
  <si>
    <t>2023/01/16 11:26:00</t>
  </si>
  <si>
    <t>彰化縣鹿港鎮詔安巷１２５號平房</t>
  </si>
  <si>
    <t>用戶來電稱誤報|到達現場時間2023/01/16 12:00</t>
  </si>
  <si>
    <t>張洧菘先生</t>
  </si>
  <si>
    <t>0989024980</t>
  </si>
  <si>
    <t>2023/01/16 11:14:00</t>
  </si>
  <si>
    <t>彰化縣彰化市國聖路</t>
  </si>
  <si>
    <t>H14453 渡橋16X4 開關投入|到達現場時間2023/01/16 11:31</t>
  </si>
  <si>
    <t>2023/01/16 11:11:00</t>
  </si>
  <si>
    <t>彰化縣芳苑鄉埤腳段１６８地號</t>
  </si>
  <si>
    <t>芳興高幹61Y#17  樹木修剪及接戶線接點不良重置妥，已告知用戶。|到達現場時間2023/01/16 11:45</t>
  </si>
  <si>
    <t>2023/01/16 10:57:00</t>
  </si>
  <si>
    <t>彰化縣伸港鄉新港段全興小段１２０６地號</t>
  </si>
  <si>
    <t>【C3】用戶自備開關不良，已告知用戶，請合格電氣承裝業改善。|到達現場時間2023/01/16 11:15</t>
  </si>
  <si>
    <t>G3451CC36</t>
  </si>
  <si>
    <t>047993453</t>
  </si>
  <si>
    <t>0958029309</t>
  </si>
  <si>
    <t>C0812500701</t>
  </si>
  <si>
    <t>2023/01/16 10:51:00</t>
  </si>
  <si>
    <t>彰化縣鹿港鎮海埔段４４０號</t>
  </si>
  <si>
    <t>【C4】用戶用電超載，自備開關過負荷跳脫，投入後正常。|到達現場時間2023/01/16 11:15</t>
  </si>
  <si>
    <t>G2828AA08</t>
  </si>
  <si>
    <t>0975722120</t>
  </si>
  <si>
    <t>電桿下來的電沒有190V，已詢問用戶僅留0975722120。 提供電號不知地號。</t>
  </si>
  <si>
    <t>2023/01/16 10:50:00</t>
  </si>
  <si>
    <t>彰化縣和美鎮月眉段１２５９地號</t>
  </si>
  <si>
    <t>【C4】用戶用電超載，自備開關過負荷跳脫，投入後正常。|到達現場時間2023/01/16 11:20</t>
  </si>
  <si>
    <t>G3338FD60</t>
  </si>
  <si>
    <t>047575099</t>
  </si>
  <si>
    <t>0961270308</t>
  </si>
  <si>
    <t>2023/01/16 10:43:00</t>
  </si>
  <si>
    <t>彰化縣埔心鄉油車村台７６線外環３０米園道北側（０Ｋ＋２０２．９６）</t>
  </si>
  <si>
    <t>貢旗高幹62X6X25Y#22  高壓線風箏清除|到達現場時間2023/01/16 11:00</t>
  </si>
  <si>
    <t>G4003BE48</t>
  </si>
  <si>
    <t>2023/01/16 10:40:00</t>
  </si>
  <si>
    <t>彰化縣鹿港鎮石碑巷１－５號</t>
  </si>
  <si>
    <t>溝興37接頭補強壓接完成|到達現場時間2023/01/16 10:55</t>
  </si>
  <si>
    <t>G3124DB95</t>
  </si>
  <si>
    <t>0917553453</t>
  </si>
  <si>
    <t>2023/01/16 10:02:00</t>
  </si>
  <si>
    <t>彰化縣芳苑鄉草湖段５－５９４６地號</t>
  </si>
  <si>
    <t>呂漢堂、劉記瑜、林鍇諺、</t>
  </si>
  <si>
    <t>二科高幹48X#9  熔絲鏈開關不良，更換試送電妥。|到達現場時間2023/01/16 10:35</t>
  </si>
  <si>
    <t>G2202CB76</t>
  </si>
  <si>
    <t>048932492</t>
  </si>
  <si>
    <t>A0812003463</t>
  </si>
  <si>
    <t>2023/01/16 09:32:00</t>
  </si>
  <si>
    <t>件係線路課H14453 工作停電|到達現場時間2023/01/16 09:46</t>
  </si>
  <si>
    <t>2023/01/16 09:29:00</t>
  </si>
  <si>
    <t>彰化縣二林鎮永興里二溪路３－７號</t>
  </si>
  <si>
    <t>變壓器漏油</t>
  </si>
  <si>
    <t>高銀昆、魏民羽、顏銘宏、廖錦祥</t>
  </si>
  <si>
    <t>胡厝高幹148X#19   變壓器(密封50KVA--燈用)漏油，已吊換送電妥。|到達現場時間2023/01/16 10:18</t>
  </si>
  <si>
    <t>G2500DB47</t>
  </si>
  <si>
    <t>0937795512</t>
  </si>
  <si>
    <t>2023/01/16 09:17:00</t>
  </si>
  <si>
    <t>彰化縣大城鄉楓港段１１７８－１號</t>
  </si>
  <si>
    <t>台西高幹4Y22Y#8  接戶線接點不良重置妥，已告知用戶。|到達現場時間2023/01/16 09:33</t>
  </si>
  <si>
    <t>K0780BE84</t>
  </si>
  <si>
    <t>0953464270</t>
  </si>
  <si>
    <t>2023/01/16 09:02:00</t>
  </si>
  <si>
    <t>彰化縣大城鄉上豐段２９１地號</t>
  </si>
  <si>
    <t>上山高幹35Y#2低3  併同11201001252。|到達現場時間2023/01/16 09:25</t>
  </si>
  <si>
    <t>K1382HC93</t>
  </si>
  <si>
    <t>0921342477</t>
  </si>
  <si>
    <t>2023/01/16 08:56:00</t>
  </si>
  <si>
    <t>G2822HC62</t>
  </si>
  <si>
    <t>亭置式變壓器漏油更新妥|到達現場時間2023/01/16 09:00</t>
  </si>
  <si>
    <t>2023/01/16 08:53:00</t>
  </si>
  <si>
    <t>彰化縣埔鹽鄉永興段６３地號</t>
  </si>
  <si>
    <t>永樂高幹72Z5X#11右低1  接戶線接頭不良壓接 ，用戶進屋線不良，已告知用戶，請合格電氣承裝業改善。|到達現場時間2023/01/16 09:40</t>
  </si>
  <si>
    <t>G2810AA79</t>
  </si>
  <si>
    <t>陳文堂</t>
  </si>
  <si>
    <t>2023/01/16 08:49:00</t>
  </si>
  <si>
    <t>彰化縣芳苑鄉埤腳段３１地號</t>
  </si>
  <si>
    <t>南原高幹#19  低壓跳線接頭不良重置，已告知用戶。|到達現場時間2023/01/16 09:05</t>
  </si>
  <si>
    <t>K1594GD82</t>
  </si>
  <si>
    <t>0952138999</t>
  </si>
  <si>
    <t>A0812003462</t>
  </si>
  <si>
    <t>2023/01/16 08:41:00</t>
  </si>
  <si>
    <t>彰化縣二水鄉合興村南通路一段２０巷５０號</t>
  </si>
  <si>
    <t>【C3】用戶自備開關不良，已告知用戶，請合格電氣承裝業改善。|到達現場時間2023/01/16 16:00</t>
  </si>
  <si>
    <t>K5364AA98</t>
  </si>
  <si>
    <t>0910408966</t>
  </si>
  <si>
    <t>2023/01/16 07:45:00</t>
  </si>
  <si>
    <t>彰化縣大城鄉上豐段２７７地號</t>
  </si>
  <si>
    <t>上山高幹35Y#2低3 低壓線A相斷落，重接妥。AAC#2*2，上山35y3低3低壓斷線修妥62-0093-36，62-0093-37 ，62-0093-38以上供電正常。|到達現場時間2023/01/16 07:16</t>
  </si>
  <si>
    <t>A0812003461</t>
  </si>
  <si>
    <t>2023/01/16 08:38:00</t>
  </si>
  <si>
    <t>彰化縣二水鄉新鼻子頭段９２７地號（地面）</t>
  </si>
  <si>
    <t>【C3】用戶自備開關不良，已告知用戶，請合格電氣承裝業改善。|到達現場時間2023/01/16 16:25</t>
  </si>
  <si>
    <t>A0812003460</t>
  </si>
  <si>
    <t>彰化縣二水鄉南通路一段２０巷５０號屋頂</t>
  </si>
  <si>
    <t>【C3】用戶自備開關不良，已告知用戶，請合格電氣承裝業改善。|到達現場時間2023/01/11 16:25</t>
  </si>
  <si>
    <t>2023/01/16 08:35:00</t>
  </si>
  <si>
    <t>彰化縣彰化市中山路一段</t>
  </si>
  <si>
    <t>擔任南興#39樹竹修剪檢驗員|到達現場時間2023/01/16 08:41</t>
  </si>
  <si>
    <t>彰化縣二林鎮梅芳段３２７地號</t>
  </si>
  <si>
    <t>陳宏誠、劉瑞源、楊英智、黃安燦、林宜明、</t>
  </si>
  <si>
    <t>胡厝高幹#186  逾齡變壓器吊換 25KVA X2|到達現場時間2023/01/16 09:00</t>
  </si>
  <si>
    <t>K2697HE87</t>
  </si>
  <si>
    <t>K2697HE87胡厝高幹#186</t>
  </si>
  <si>
    <t>彰化縣彰化市東萊路</t>
  </si>
  <si>
    <t>李季臻、高健耀、李政易、崇佑、家銓、</t>
  </si>
  <si>
    <t>東來#29 高壓掩蔽，樹竹修剪12*3=36M2|到達現場時間2023/01/16 09:10</t>
  </si>
  <si>
    <t>C0812500692</t>
  </si>
  <si>
    <t>2023/01/16 08:32:00</t>
  </si>
  <si>
    <t>彰化縣福興鄉新生段９１１地號</t>
  </si>
  <si>
    <t>路店23Y7接戶線接頭補強壓接完成|到達現場時間2023/01/16 08:55</t>
  </si>
  <si>
    <t>G3019FC54</t>
  </si>
  <si>
    <t>047840201</t>
  </si>
  <si>
    <t>陳賜正</t>
  </si>
  <si>
    <t>0918519679</t>
  </si>
  <si>
    <t>有110v但電力不夠，現場是抽水馬達須用電。【聯絡電話(二)：(04)7840201】</t>
  </si>
  <si>
    <t>五區44.高供用戶自備線路不良，引起責任分界點熔絲斷，排除後送電正常.FC老舊一併更新|到達現場時間2023/01/16 08:50</t>
  </si>
  <si>
    <t>2023/01/16 08:13:00</t>
  </si>
  <si>
    <t>彰化縣二林鎮萬興段１６６號</t>
  </si>
  <si>
    <t>西庄幹#14  接戶線斷落接續復舊完成。|到達現場時間2023/01/16 08:45</t>
  </si>
  <si>
    <t>G2601GB22</t>
  </si>
  <si>
    <t>0923642858</t>
  </si>
  <si>
    <t>2023/01/16 08:10:00</t>
  </si>
  <si>
    <t>彰化縣伸港鄉蚵寮路１８６號１－２Ｆ</t>
  </si>
  <si>
    <t>濱海(二)71X7X4高壓跳線補強壓接妥|到達現場時間2023/01/16 08:30</t>
  </si>
  <si>
    <t>2023/01/16 08:06:00</t>
  </si>
  <si>
    <t>彰化縣福興鄉鎮平段鎮平小段５２１－１地號</t>
  </si>
  <si>
    <t>【C2】用戶進屋線不良，已告知用戶，請合格電氣承裝業改善。|到達現場時間2023/01/16 08:20</t>
  </si>
  <si>
    <t>G2312BB05</t>
  </si>
  <si>
    <t>C0812500691</t>
  </si>
  <si>
    <t>2023/01/16 07:40:00</t>
  </si>
  <si>
    <t>彰化縣芳苑鄉上林路路上段１５０號１Ｆ</t>
  </si>
  <si>
    <t>路上高幹55Y#2  變壓器(25  KVA)一次側熔絲(6A )熔斷，已更換送電妥。|到達現場時間2023/01/16 08:15</t>
  </si>
  <si>
    <t>K1587EB91</t>
  </si>
  <si>
    <t>048985366</t>
  </si>
  <si>
    <t>0928959921</t>
  </si>
  <si>
    <t>重開開關仍無電。此地為路陽汽車。【聯絡電話(二)：(04)8985366】</t>
  </si>
  <si>
    <t>2023/01/16 05:58:00</t>
  </si>
  <si>
    <t>德興12</t>
  </si>
  <si>
    <t>低壓線N相綁紮。|到達現場時間2023/01/16 06:25</t>
  </si>
  <si>
    <t>2023/01/16 00:00:00</t>
  </si>
  <si>
    <t>彰鹿1-59-1</t>
  </si>
  <si>
    <t>配電線路設備夜間防竊巡視。|到達現場時間2023/01/16 00:15</t>
  </si>
  <si>
    <t>2023/01/16 06:45:00</t>
  </si>
  <si>
    <t>浸水高幹73</t>
  </si>
  <si>
    <t>故障指示器裝設</t>
  </si>
  <si>
    <t>吳明聰、張國建、林宏益、莊欣穎、蔣議賢、</t>
  </si>
  <si>
    <t>浸水高幹73 加裝架空線路故障指示器|到達現場時間2023/01/16 06:50</t>
  </si>
  <si>
    <t>2023/01/16 06:25:00</t>
  </si>
  <si>
    <t>彰化縣埔鹽鄉新興村員鹿路三段５９０巷３１號</t>
  </si>
  <si>
    <t>好修高幹#115 高壓被覆型開關更換+TR瓷罩|到達現場時間2023/01/16 06:30</t>
  </si>
  <si>
    <t>2023/01/16 06:23:00</t>
  </si>
  <si>
    <t>水尾34Y1</t>
  </si>
  <si>
    <t>蔡星土、杜偉文、謝景煌、</t>
  </si>
  <si>
    <t>架空高壓線路裝設故障指示器共3只，已處理妥。|到達現場時間2023/01/16 06:33</t>
  </si>
  <si>
    <t>2023/01/16 05:55:00</t>
  </si>
  <si>
    <t>渡橋16X4</t>
  </si>
  <si>
    <t>配合線路課開關更換開關操作，渡橋16X4 DS開關入改切。|到達現場時間2023/01/16 06:15</t>
  </si>
  <si>
    <t>2023/01/16 05:51:00</t>
  </si>
  <si>
    <t>配合大竹S/S  #1主變全停線路轉供：山坑＃11LBS切改入，大竹＃2、山坑＃4、中莊＃1、中莊＃2遙控改現場。|到達現場時間2023/01/16 06:15</t>
  </si>
  <si>
    <t>2023/01/16 00:51:00</t>
  </si>
  <si>
    <t>彰化縣彰化市金馬路二段531號</t>
  </si>
  <si>
    <t>蔡星土、杜偉文、謝景煌、黃聖宗、謝辰緯、</t>
  </si>
  <si>
    <t>【F1】火警未成災。|到達現場時間2023/01/16 00:58</t>
  </si>
  <si>
    <t>消防局余小姐</t>
  </si>
  <si>
    <t>東港高幹1~82</t>
  </si>
  <si>
    <t>東港高幹1~82 線路防竊巡視，巡視良好|到達現場時間2023/01/16 00:20</t>
  </si>
  <si>
    <t>2023/01/16 02:25:00</t>
  </si>
  <si>
    <t>水鬥1~41 夜間防竊導線巡查|到達現場時間2023/01/16 02:30</t>
  </si>
  <si>
    <t>C0812500686</t>
  </si>
  <si>
    <t>2023/01/15 21:33:00</t>
  </si>
  <si>
    <t>0928945709</t>
  </si>
  <si>
    <t>聽到爆響後隨即無電【聯絡電話(二)：0928945709】|手動併案</t>
  </si>
  <si>
    <t>C0812500685</t>
  </si>
  <si>
    <t>2023/01/15 21:31:00</t>
  </si>
  <si>
    <t>彰化縣大城鄉公館村東西路３８號</t>
  </si>
  <si>
    <t>K0878EE46</t>
  </si>
  <si>
    <t>048942228</t>
  </si>
  <si>
    <t>用戶稱稍早附近都沒電，僅市話。|手動併案</t>
  </si>
  <si>
    <t>2023/01/15 21:26:00</t>
  </si>
  <si>
    <t>A06饋線跳脫</t>
  </si>
  <si>
    <t>蕭家旺、王振宇、陳冠勳、董柏新</t>
  </si>
  <si>
    <t>台西高幹33X#3-1~33X5 架空地線斷落已復舊妥|到達現場時間2023/01/15 21:55</t>
  </si>
  <si>
    <t>C0812500684</t>
  </si>
  <si>
    <t>僅市話|手動併案</t>
  </si>
  <si>
    <t>C0812500683</t>
  </si>
  <si>
    <t>2023/01/15 21:30:00</t>
  </si>
  <si>
    <t>彰化縣大城鄉東厝路１３號</t>
  </si>
  <si>
    <t>K0776HC67</t>
  </si>
  <si>
    <t>0919305661</t>
  </si>
  <si>
    <t>手機0919305661.電話04-8943897|手動併案</t>
  </si>
  <si>
    <t>C0812500682</t>
  </si>
  <si>
    <t>2023/01/15 21:23:00</t>
  </si>
  <si>
    <t>彰化縣福興鄉出水街３２號旁</t>
  </si>
  <si>
    <t>管漢高幹35-1Y#5,非本公司線路(第四台纜線)，並已明確告知用戶。|到達現場時間2023/01/15 21:45</t>
  </si>
  <si>
    <t>G2313CE99</t>
  </si>
  <si>
    <t>0911852520</t>
  </si>
  <si>
    <t>0972063077</t>
  </si>
  <si>
    <t>參考電號，地點:出水街３２號旁，桿號管漢高幹35-1Y9，座標G2314CA37，用戶稱現場電線已下垂至路面，請協助，謝謝，請先向用戶聯繫【聯絡電話(二)：0911852520】</t>
  </si>
  <si>
    <t>2023/01/15 20:43:00</t>
  </si>
  <si>
    <t>彰化縣福興鄉新生路福寶橋附近</t>
  </si>
  <si>
    <t>謝慶31,低壓中性線跳線斷，已處理妥。|到達現場時間2023/01/15 21:05</t>
  </si>
  <si>
    <t>0919730344</t>
  </si>
  <si>
    <t>C0812500681</t>
  </si>
  <si>
    <t>2023/01/15 19:11:00</t>
  </si>
  <si>
    <t>彰化縣芳苑鄉草湖段２０２９地號</t>
  </si>
  <si>
    <t>盧明信、游翊盛、張子元、施勝傑</t>
  </si>
  <si>
    <t>興海高幹80X#10 接戶線斷已接妥|到達現場時間2023/01/15 20:25</t>
  </si>
  <si>
    <t>0910562376</t>
  </si>
  <si>
    <t>雞舍，謹手機，請盡速處理</t>
  </si>
  <si>
    <t>2023/01/15 18:40:00</t>
  </si>
  <si>
    <t>涂俊雄 、張佑丞</t>
  </si>
  <si>
    <t>路口厝高幹110X#22 路燈線斷，重接弛調妥。|到達現場時間2023/01/15 18:51</t>
  </si>
  <si>
    <t>C0812500680</t>
  </si>
  <si>
    <t>2023/01/15 18:19:00</t>
  </si>
  <si>
    <t>彰化縣福興鄉番花路一段１０８９號一樓</t>
  </si>
  <si>
    <t>已到現場確認非公司線|到達現場時間2023/01/15 18:45</t>
  </si>
  <si>
    <t>G3015FB65</t>
  </si>
  <si>
    <t>0958861308</t>
  </si>
  <si>
    <t>0906245417</t>
  </si>
  <si>
    <t>騎車勾到電線，目前人平安，用戶把電線捆在白色矮石墩上，擔心危險，用戶在現場等，請人員先聯繫前往時間 【聯絡電話(二)：0958861308】</t>
  </si>
  <si>
    <t>C0812500679</t>
  </si>
  <si>
    <t>2023/01/15 18:08:00</t>
  </si>
  <si>
    <t>彰化縣彰化市中山路一段３９５巷１１６號１樓</t>
  </si>
  <si>
    <t>經派員會同用戶現場勘查、量測，為電表底座燒損，由用戶自理。09-1513-00電錶開封另報再封印。|到達現場時間2023/01/15 18:25</t>
  </si>
  <si>
    <t>G3924DB74</t>
  </si>
  <si>
    <t>0923173154</t>
  </si>
  <si>
    <t>0922601491</t>
  </si>
  <si>
    <t>電號僅供參考，用戶稱除了客廳電燈正常，住家後半段電燈電壓不穩，都會閃爍，設備已檢查，客服已婉釋說明，仍要求先派員，【聯絡電話(二)：0923173154】</t>
  </si>
  <si>
    <t>C0812500678</t>
  </si>
  <si>
    <t>2023/01/15 17:57:00</t>
  </si>
  <si>
    <t>彰化縣芳苑鄉王功村新開巷８號</t>
  </si>
  <si>
    <t>王功高幹75X4X#2  併11201001212。|到達現場時間2023/01/15 18:35</t>
  </si>
  <si>
    <t>G1502CD67</t>
  </si>
  <si>
    <t>048936051</t>
  </si>
  <si>
    <t>用戶稱電桿接到屋子的線斷掉(三條斷一條)，僅留一支電話，請協助</t>
  </si>
  <si>
    <t>C0812500677</t>
  </si>
  <si>
    <t>2023/01/15 17:35:00</t>
  </si>
  <si>
    <t>彰化縣和美鎮嘉佃路２８７號後側（詳見備註）</t>
  </si>
  <si>
    <t>接戶線已暫處理妥另設計施工改善(嘉佃21)|到達現場時間2023/01/15 18:00</t>
  </si>
  <si>
    <t>G3529EE67</t>
  </si>
  <si>
    <t>0910598594</t>
  </si>
  <si>
    <t>047565036</t>
  </si>
  <si>
    <t>用戶稱嘉佃路２８７、289號後有根電桿，聽到爆響聲後發現電線2條已斷(燒斷)，已造成屋子一側(含鐵皮屋)用電異常，煩請協修，謝謝。電話二:0910598594謝先生</t>
  </si>
  <si>
    <t>2023/01/15 17:22:00</t>
  </si>
  <si>
    <t>彰化縣芳苑鄉建成路２５號</t>
  </si>
  <si>
    <t>王功高幹#119  樹木修剪及接戶線接點不良重置妥，已告知用戶。|到達現場時間2023/01/15 17:55</t>
  </si>
  <si>
    <t>G1400DE17</t>
  </si>
  <si>
    <t>水電林</t>
  </si>
  <si>
    <t>2023/01/15 17:12:00</t>
  </si>
  <si>
    <t>福興鄉中正路131號</t>
  </si>
  <si>
    <t>【F1】火警未成災。|到達現場時間2023/01/15 17:39</t>
  </si>
  <si>
    <t>2023/01/15 14:12:00</t>
  </si>
  <si>
    <t>G4027 FA2444-U</t>
  </si>
  <si>
    <t>林維卿、林寬隆、林承翰</t>
  </si>
  <si>
    <t>G4027 FA2444-U配電室清潔(門口雜物清除)，配電設備及變壓器點檢，負載側電流、電壓測定。|到達現場時間2023/01/15 14:35</t>
  </si>
  <si>
    <t>2023/01/15 16:48:00</t>
  </si>
  <si>
    <t>彰化縣大城鄉豐美村中正路４－３５號３樓</t>
  </si>
  <si>
    <t>西港高幹46X#2  火警未成災。用戶使用打火機不慎引起火災，無傷及電氣設備及公司線路，已向指揮官報備後可撤離。|到達現場時間2023/01/15 17:20</t>
  </si>
  <si>
    <t>K1184CA86</t>
  </si>
  <si>
    <t>2023/01/15 16:40:00</t>
  </si>
  <si>
    <t>現場查修為電故障表、開封另報再封印、另移轉鹿港S/C派員處理(管漢51X6-|到達現場時間2023/01/15 17:00</t>
  </si>
  <si>
    <t>2023/01/15 16:33:00</t>
  </si>
  <si>
    <t>彰化縣芳苑鄉王功村五鄰新開巷８號</t>
  </si>
  <si>
    <t>王功高幹75X4X#2  接戶點斷線重置妥，已會同用戶。|到達現場時間2023/01/15 17:00</t>
  </si>
  <si>
    <t>2023/01/15 16:30:00</t>
  </si>
  <si>
    <t>彰化縣大城鄉大城段２７９號</t>
  </si>
  <si>
    <t>頂山高分#75  接頭斷已復舊妥！|到達現場時間2023/01/15 16:55</t>
  </si>
  <si>
    <t>K1277HC11</t>
  </si>
  <si>
    <t>0933851012</t>
  </si>
  <si>
    <t>辜同意(水電)</t>
  </si>
  <si>
    <t>C0812500675</t>
  </si>
  <si>
    <t>2023/01/15 16:20:00</t>
  </si>
  <si>
    <t>彰化縣芳苑鄉上林段７８地號</t>
  </si>
  <si>
    <t>大城高幹67-1Y#15  變壓器二次側與跳線接頭不良重置妥。已會同用戶。H189*6。|到達現場時間2023/01/15 16:55</t>
  </si>
  <si>
    <t>K1584BB61</t>
  </si>
  <si>
    <t>0933512903</t>
  </si>
  <si>
    <t>現灌溉中，無電，鄰居也無電，為稍早通報9L23之陳先生。</t>
  </si>
  <si>
    <t>C0812500674</t>
  </si>
  <si>
    <t>2023/01/15 16:12:00</t>
  </si>
  <si>
    <t>彰化縣芳苑鄉上城路１之３８巷２０７號前</t>
  </si>
  <si>
    <t>大城高幹67-1Y#15  用戶報錯電號，併11201001210。|到達現場時間2023/01/15 16:45</t>
  </si>
  <si>
    <t>【聯絡電話(二)：0933199902】</t>
  </si>
  <si>
    <t>2023/01/15 14:58:00</t>
  </si>
  <si>
    <t>岸頭#36Y12</t>
  </si>
  <si>
    <t>岸頭#36Y12~低1高壓掩蔽及高、低壓雜物(超高樹枝、藤蔓)清除(30mx3m=90㎡)，導線破皮(1處)包紮，及現場砍除雜物清運。|到達現場時間2023/01/15 15:20</t>
  </si>
  <si>
    <t>2023/01/15 12:50:00</t>
  </si>
  <si>
    <t>長興街95巷8號</t>
  </si>
  <si>
    <t>林維卿、林寬隆、許績輝、黃志芳</t>
  </si>
  <si>
    <t>火警未成災，公司設備無損害。|到達現場時間2023/01/15 13:04</t>
  </si>
  <si>
    <t>2023/01/15 10:06:00</t>
  </si>
  <si>
    <t>岸頭#12</t>
  </si>
  <si>
    <t>岸頭#12~低1~接戶桿(10-6996-90)高、低壓雜物(樹枝、藤蔓)清除(8mx3m=24㎡)，及接戶線接頭點檢、重包紮。|到達現場時間2023/01/15 10:25</t>
  </si>
  <si>
    <t>C0812500673</t>
  </si>
  <si>
    <t>2023/01/15 16:07:00</t>
  </si>
  <si>
    <t>彰化縣芳苑鄉王功段段１５５５地號</t>
  </si>
  <si>
    <t>G1305GC28引上桿  自備桿倒塌，(實際電號08604286004)接戶線已剪除妥。請用戶盡快建桿。通知本課已利復電。|到達現場時間2023/01/15 16:35</t>
  </si>
  <si>
    <t>自備桿倒塌，接戶線吊在水溝裡，擔心危險，請協助【聯絡電話(二)：0932596609】</t>
  </si>
  <si>
    <t>2023/01/15 08:43:00</t>
  </si>
  <si>
    <t>華陽街16巷6號~7號</t>
  </si>
  <si>
    <t>華陽街16巷6號~7號連接接戶線、線管游休拆除。NAB 3C 22PV *12米，及接戶點接頭點檢、重包紮。|到達現場時間2023/01/15 09:05</t>
  </si>
  <si>
    <t>C0812500672</t>
  </si>
  <si>
    <t>2023/01/15 15:55:00</t>
  </si>
  <si>
    <t>彰化縣社頭鄉忠孝一路（桿：福竹高分６Ｘ２／ＬＫ４７８８ＥＣ２５）</t>
  </si>
  <si>
    <t>【N2】巡視路燈正常。|到達現場時間2023/01/15 16:23</t>
  </si>
  <si>
    <t>K4788FA41</t>
  </si>
  <si>
    <t>0921736965</t>
  </si>
  <si>
    <t>報修電號僅供參考，用戶稱:因專用保險絲脫落導致，提供桿:福竹高分6X2號/LK4788EC25，僅留0921-736965</t>
  </si>
  <si>
    <t>東興村</t>
  </si>
  <si>
    <t>C0812500671</t>
  </si>
  <si>
    <t>2023/01/15 15:40:00</t>
  </si>
  <si>
    <t>彰化縣溪湖鎮大公十三街５５號１－２樓</t>
  </si>
  <si>
    <t>陳坤輝、謝竣宇、許承哲</t>
  </si>
  <si>
    <t>大突高分5空X#3 高壓防護線管游休拆除|到達現場時間2023/01/15 16:05</t>
  </si>
  <si>
    <t>G3102EA68</t>
  </si>
  <si>
    <t>0932598182</t>
  </si>
  <si>
    <t>謝里長</t>
  </si>
  <si>
    <t>謝里長稱有大綑電線掉落，現場供電正常，僅手機</t>
  </si>
  <si>
    <t>2023/01/15 15:35:00</t>
  </si>
  <si>
    <t>草埔#45Z1</t>
  </si>
  <si>
    <t>草埔#45Z1，架空線路故障指示器裝設|到達現場時間2023/01/15 15:45</t>
  </si>
  <si>
    <t>2023/01/15 15:10:00</t>
  </si>
  <si>
    <t>萬興#109Y1</t>
  </si>
  <si>
    <t>陳坤輝、謝竣宇、葉俊佑、</t>
  </si>
  <si>
    <t>萬興#109Y1，雜物清除(風箏)|到達現場時間2023/01/15 15:25</t>
  </si>
  <si>
    <t>0939598128</t>
  </si>
  <si>
    <t>明聖#34</t>
  </si>
  <si>
    <t>許承哲、黃建儒、</t>
  </si>
  <si>
    <t>明聖#34，雜物清除，導線破皮包紮|到達現場時間2023/01/15 15:25</t>
  </si>
  <si>
    <t>C0812500670</t>
  </si>
  <si>
    <t>2023/01/15 15:18:00</t>
  </si>
  <si>
    <t>彰化縣芳苑鄉漢寶園段９１９－１地號</t>
  </si>
  <si>
    <t>會同用戶查修接頭良好、用戶自備線路不良自理(芳漢120)|到達現場時間2023/01/15 15:46</t>
  </si>
  <si>
    <t>G1811FB94</t>
  </si>
  <si>
    <t>0955127888</t>
  </si>
  <si>
    <t>自行量測無220V，稱外線未供電，僅手機</t>
  </si>
  <si>
    <t>2023/01/15 14:57:00</t>
  </si>
  <si>
    <t>彰化縣埔鹽鄉和平段１１３４地號</t>
  </si>
  <si>
    <t>接頭壓接(樂平26Y5Y2)|到達現場時間2023/01/15 15:23</t>
  </si>
  <si>
    <t>G2613GA48</t>
  </si>
  <si>
    <t>0911386686</t>
  </si>
  <si>
    <t>2023/01/15 14:51:00</t>
  </si>
  <si>
    <t>彰化縣芳苑鄉王功段３５９地號</t>
  </si>
  <si>
    <t>接戶線斷落</t>
  </si>
  <si>
    <t>涂俊雄、張佑丞、張國偉</t>
  </si>
  <si>
    <t>王功高幹#59右低5接戶線斷，已銜接處理妥。|到達現場時間2023/01/15 15:10</t>
  </si>
  <si>
    <t>G1602CC66</t>
  </si>
  <si>
    <t>2023/01/15 14:46:00</t>
  </si>
  <si>
    <t>王功高幹102X3號 G1401GE38</t>
  </si>
  <si>
    <t>盧明信、游翊盛、方建智、盧定瑋</t>
  </si>
  <si>
    <t>王功高幹102X#3漢寶9G22瞬跳，因王功高幹102X3防鹽裝腳礙子不良，更換聚合礙子*4具。|到達現場時間2023/01/15 16:45</t>
  </si>
  <si>
    <t>2023/01/15 14:28:00</t>
  </si>
  <si>
    <t>王功高幹52Y1號、王功高幹92號</t>
  </si>
  <si>
    <t>盧明信、游翊盛、黃佳偉</t>
  </si>
  <si>
    <t>王功高幹52Y1號及王功高幹92號裝設架空故障指示器妥。|到達現場時間2023/01/15 14:32</t>
  </si>
  <si>
    <t>2023/01/15 13:30:00</t>
  </si>
  <si>
    <t>萬興#30空X15空Y1</t>
  </si>
  <si>
    <t>陳坤輝、謝竣宇、 曾阿加、葉俊佑、</t>
  </si>
  <si>
    <t>萬興#30空X15空Y1，TR漏油 密封TR50 KVA X1 更換送電妥|到達現場時間2023/01/15 13:55</t>
  </si>
  <si>
    <t>2023/01/15 13:48:00</t>
  </si>
  <si>
    <t>彰化縣芳苑鄉芳漢路王功段福海宮附近</t>
  </si>
  <si>
    <t>N02 有漏電現象</t>
  </si>
  <si>
    <t>王功高斡106X7Y10-1Y#4電號60-2419-18用戶電表負載側自備電纜燒損碰觸開關箱，已先行隔離電源並告知用戶，請合格電氣承裝業改善。|到達現場時間2023/01/15 14:00</t>
  </si>
  <si>
    <t>0978970302</t>
  </si>
  <si>
    <t>2023/01/15 13:47:00</t>
  </si>
  <si>
    <t>新樂高幹5號、新樂高幹7號</t>
  </si>
  <si>
    <t>新樂高幹5號及新樂高幹7號裝設架空故障指示器妥。|到達現場時間2023/01/15 14:00</t>
  </si>
  <si>
    <t>2023/01/15 13:34:00</t>
  </si>
  <si>
    <t>彰化縣鹿港鎮鹿草路二段２４７巷２６號１Ｆ</t>
  </si>
  <si>
    <t>FC開關接觸不良更換(鹿草40X4)|到達現場時間2023/01/15 13:59</t>
  </si>
  <si>
    <t>G2726FD02</t>
  </si>
  <si>
    <t>0955651899</t>
  </si>
  <si>
    <t>C0812500669</t>
  </si>
  <si>
    <t>2023/01/15 12:42:00</t>
  </si>
  <si>
    <t>彰化縣員林市中山路一段１８號１樓</t>
  </si>
  <si>
    <t>K4397BE37-PD，熔絲熔斷已更換送電妥|到達現場時間2023/01/15 13:00</t>
  </si>
  <si>
    <t>K4397BE37</t>
  </si>
  <si>
    <t>0935378335</t>
  </si>
  <si>
    <t>用戶稱早上八點就開始停電，煩請協處，謝謝。</t>
  </si>
  <si>
    <t>W0806012465</t>
  </si>
  <si>
    <t>2023/01/15 12:30:00</t>
  </si>
  <si>
    <t>彰化縣和美鎮南雷路２６６巷３２號１樓</t>
  </si>
  <si>
    <t>H24473停電工作已告知用戶。|到達現場時間2023/01/15 12:40</t>
  </si>
  <si>
    <t>陳淑燕先生</t>
  </si>
  <si>
    <t>0921793041</t>
  </si>
  <si>
    <t>C0812500668</t>
  </si>
  <si>
    <t>2023/01/15 12:28:00</t>
  </si>
  <si>
    <t>彰化縣伸港鄉定興路３－２號１Ｆ</t>
  </si>
  <si>
    <t>會同用戶查修、用戶進屋線不良、請水電承裝業處理、開封另報再封印(湖內64Y10低2)|到達現場時間2023/01/15 12:55</t>
  </si>
  <si>
    <t>G3544DE48</t>
  </si>
  <si>
    <t>047980735</t>
  </si>
  <si>
    <t>用戶稱電表處量測就無電</t>
  </si>
  <si>
    <t>C0812500667</t>
  </si>
  <si>
    <t>2023/01/15 11:56:00</t>
  </si>
  <si>
    <t>彰化縣芳苑鄉民生村芳漢路王功段２９８巷１６號正對面電桿旁（桿號見備註）</t>
  </si>
  <si>
    <t>王功高幹102X3號A、C相防鹽裝腳礙子不良，引起9G22饋線瞬跳，待停電通知後更換。|到達現場時間2023/01/15 12:20</t>
  </si>
  <si>
    <t>G1402GA10</t>
  </si>
  <si>
    <t>0932960022</t>
  </si>
  <si>
    <t>參考電號，僅手機，地址及桿號通報，稱(王功幹102X2G1402DA10)電桿旁變壓器爆響.保險絲脫落</t>
  </si>
  <si>
    <t>C0812500666</t>
  </si>
  <si>
    <t>2023/01/15 11:08:00</t>
  </si>
  <si>
    <t>彰化縣田中鎮文武段１１１９－００００地號</t>
  </si>
  <si>
    <t>【C3】用戶自備開關不良，已告知用戶，請合格電氣承裝業改善。|到達現場時間2023/01/15 11:18</t>
  </si>
  <si>
    <t>K4780HC63</t>
  </si>
  <si>
    <t>0912335013</t>
  </si>
  <si>
    <t>0919716469</t>
  </si>
  <si>
    <t>此電表有蹦蹦蹦的聲音，用戶感覺快爆掉。【聯絡電話(二)：0912335013】</t>
  </si>
  <si>
    <t>C0812500665</t>
  </si>
  <si>
    <t>2023/01/15 11:01:00</t>
  </si>
  <si>
    <t>彰化縣福興鄉管嶼厝段粘厝小段７３８地號</t>
  </si>
  <si>
    <t>低壓線斷弛調壓接(謝漢31Y13)|到達現場時間2023/01/15 11:28</t>
  </si>
  <si>
    <t>G2118EB94</t>
  </si>
  <si>
    <t>0919812105</t>
  </si>
  <si>
    <t>有一條電線斷落於電桿旁，另一條電線垂落，現場有電，暫不影響交通【聯絡電話(二)：0919812105】</t>
  </si>
  <si>
    <t>2023/01/15 10:25:00</t>
  </si>
  <si>
    <t>新館#49Z15</t>
  </si>
  <si>
    <t>新館#49Z15，支線弛調加裝標示管|到達現場時間2023/01/15 10:45</t>
  </si>
  <si>
    <t>2023/01/15 10:15:00</t>
  </si>
  <si>
    <t>嘉寶20—1後湖1</t>
  </si>
  <si>
    <t>架空線路故障指示器裝設。|到達現場時間2023/01/15 10:28</t>
  </si>
  <si>
    <t>2023/01/15 09:30:00</t>
  </si>
  <si>
    <t>大村#91</t>
  </si>
  <si>
    <t>大村#91，雜物清除，樹竹碰觸導線，導線破皮包紮，樹竹砍伐(3mX8m)|到達現場時間2023/01/15 09:46</t>
  </si>
  <si>
    <t>2023/01/15 09:20:00</t>
  </si>
  <si>
    <t>溪埤#14</t>
  </si>
  <si>
    <t>陳坤輝、謝竣宇、 葉俊佑、</t>
  </si>
  <si>
    <t>溪埤#14，藤蔓清除，導線破皮包紮|到達現場時間2023/01/15 09:45</t>
  </si>
  <si>
    <t>2023/01/15 08:10:00</t>
  </si>
  <si>
    <t>陳坤輝、王資斌、謝竣宇、楊沛偉、 葉俊佑</t>
  </si>
  <si>
    <t>員林巡修課內，車輛與工具保養、材料補充、環境整理|到達現場時間2023/01/15 08:15</t>
  </si>
  <si>
    <t>2023/01/15 08:00:00</t>
  </si>
  <si>
    <t>員林高中、崇實高工學測考場</t>
  </si>
  <si>
    <t>許承哲、曾阿加、黃建儒、</t>
  </si>
  <si>
    <t>員林高中、崇實高工學測考場進駐|到達現場時間2023/01/15 08:10</t>
  </si>
  <si>
    <t>W0806012464</t>
  </si>
  <si>
    <t>2023/01/15 10:05:00</t>
  </si>
  <si>
    <t>彰化縣秀水鄉彰水路二段４２３巷３０號１樓</t>
  </si>
  <si>
    <t>【W2】現場係工作停電施工中，已告知用戶。|到達現場時間2023/01/15 10:15</t>
  </si>
  <si>
    <t>G3416FE20</t>
  </si>
  <si>
    <t>李明軒先生</t>
  </si>
  <si>
    <t>0988322277</t>
  </si>
  <si>
    <t>C0812500663</t>
  </si>
  <si>
    <t>2023/01/15 10:03:00</t>
  </si>
  <si>
    <t>彰化縣彰化市進德路４９巷３５號旁充電站</t>
  </si>
  <si>
    <t>G4229 FB78-P低壓引上桿雜物(兩片椰子落葉)清除(3mx2m=6㎡)，低壓導線破皮(1處)包紮，及引上桿接頭點檢、重包紮。|到達現場時間2023/01/15 10:30</t>
  </si>
  <si>
    <t>G4229FB38</t>
  </si>
  <si>
    <t>0963585581</t>
  </si>
  <si>
    <t>停車場內電桿上卡住兩片椰子樹大型落葉，現場供電正常，僅手機</t>
  </si>
  <si>
    <t>2023/01/15 09:40:00</t>
  </si>
  <si>
    <t>全工四高分五Y18.5Y6</t>
  </si>
  <si>
    <t>架空線路故障指示器裝設。|到達現場時間2023/01/15 09:52</t>
  </si>
  <si>
    <t>C0812500662</t>
  </si>
  <si>
    <t>彰化縣大城鄉城潭段６５２地號</t>
  </si>
  <si>
    <t>潭墘高幹33Y#6接戶線不良，已更換處理妥。|到達現場時間2023/01/15 10:30</t>
  </si>
  <si>
    <t>K1676CC65</t>
  </si>
  <si>
    <t>0930878526</t>
  </si>
  <si>
    <t>2023/01/15 09:33:00</t>
  </si>
  <si>
    <t>水產27低2—3</t>
  </si>
  <si>
    <t>低壓線弛調綁。|到達現場時間2023/01/15 09:53</t>
  </si>
  <si>
    <t>2023/01/15 09:05:00</t>
  </si>
  <si>
    <t>彰化縣伸港鄉新港路６０號</t>
  </si>
  <si>
    <t>配合高壓戶維護、責任分界點停送電(G3342HA14)|到達現場時間2023/01/15 09:30</t>
  </si>
  <si>
    <t>G3342HA14</t>
  </si>
  <si>
    <t>0975059892</t>
  </si>
  <si>
    <t>C0812500661</t>
  </si>
  <si>
    <t>2023/01/15 10:12:00</t>
  </si>
  <si>
    <t>萬合高幹34X8Y#12-1  路燈接戶線斷，重接妥。AAC#2*2 #2PV--3米。|到達現場時間2023/01/15 10:35</t>
  </si>
  <si>
    <t>此址附近，接到路燈的電線電落，不確定有無帶電，會影響交通。僅留手機。</t>
  </si>
  <si>
    <t>C0812500660</t>
  </si>
  <si>
    <t>2023/01/15 10:11:00</t>
  </si>
  <si>
    <t>彰化縣埤頭鄉周厝崙段３３８地號</t>
  </si>
  <si>
    <t>沙崙高幹70Y20Z#3用戶自備桿傾倒，已重新設立完成，接戶線配合重置處理妥。|到達現場時間2023/01/15 11:05</t>
  </si>
  <si>
    <t>K3090GD19</t>
  </si>
  <si>
    <t>水電-周先生</t>
  </si>
  <si>
    <t>僅手機，水電周先生稱自備桿傾倒，已重立完成，用戶端設備已處理妥，要求協處外電復舊</t>
  </si>
  <si>
    <t>2023/01/15 08:40:00</t>
  </si>
  <si>
    <t>詹厝高分3X8號 K3095HD76</t>
  </si>
  <si>
    <t>詹厝高分3X#8普通型變壓器( 100 KVA)*2具逾齡，已吊換送電妥。|到達現場時間2023/01/15 08:55</t>
  </si>
  <si>
    <t>W0806012463</t>
  </si>
  <si>
    <t>2023/01/15 08:37:00</t>
  </si>
  <si>
    <t>彰化縣和美鎮彰草路二段６５８巷１０５弄８號</t>
  </si>
  <si>
    <t>H24473停電工作、已告知用戶。|到達現場時間2023/01/15 08:45</t>
  </si>
  <si>
    <t>G3529EA12</t>
  </si>
  <si>
    <t>鄭杰嘉先生</t>
  </si>
  <si>
    <t>0930051357</t>
  </si>
  <si>
    <t>2023/01/15 08:34:00</t>
  </si>
  <si>
    <t>彰化縣伸港鄉工西二路７號</t>
  </si>
  <si>
    <t>配合高壓戶維護、責任分界點停送電(G3648CB10)|到達現場時間2023/01/15 09:00</t>
  </si>
  <si>
    <t>G3648CB10</t>
  </si>
  <si>
    <t>0978395077</t>
  </si>
  <si>
    <t>C0812500659</t>
  </si>
  <si>
    <t>2023/01/15 08:32:00</t>
  </si>
  <si>
    <t>彰化縣田尾鄉慶豐段８７１地號</t>
  </si>
  <si>
    <t>接戶線斷，已處理妥。|到達現場時間2023/01/15 09:00</t>
  </si>
  <si>
    <t>K3491CB64</t>
  </si>
  <si>
    <t>0932598562</t>
  </si>
  <si>
    <t>0976598526</t>
  </si>
  <si>
    <t>已請用戶報警，表示灌溉急用電，要求會同處理，煩請協處，謝謝。【聯絡電話(二)：0932598562】</t>
  </si>
  <si>
    <t>C0812500658</t>
  </si>
  <si>
    <t>2023/01/15 08:31:00</t>
  </si>
  <si>
    <t>彰化縣芳苑鄉頂村上林路１１號</t>
  </si>
  <si>
    <t>洪文鴻、王紹民</t>
  </si>
  <si>
    <t>頂部高幹#27接戶線垂落，已重新弛調處理妥。|到達現場時間2023/01/15 08:50</t>
  </si>
  <si>
    <t>K1391FD96</t>
  </si>
  <si>
    <t>0963761589</t>
  </si>
  <si>
    <t>0917521508</t>
  </si>
  <si>
    <t>用戶通報此地址外有一條電線垂落。【聯絡電話(二)：0963761589】</t>
  </si>
  <si>
    <t>W0806012462</t>
  </si>
  <si>
    <t>2023/01/15 08:26:00</t>
  </si>
  <si>
    <t>彰化縣大城鄉臺西段２０２、２０３地號１－２樓</t>
  </si>
  <si>
    <t>台西高幹#94變壓器( 50 KVA)一次側熔絲( 10 A )熔斷，已更換送電妥，量測電流值83A正常，無超載情況。|到達現場時間2023/01/15 09:00</t>
  </si>
  <si>
    <t>K0875CA49</t>
  </si>
  <si>
    <t>洪辰諭先生</t>
  </si>
  <si>
    <t>0937077749</t>
  </si>
  <si>
    <t>臨邊並無其他住家，無法確定是否整區停電</t>
  </si>
  <si>
    <t>2023/01/15 08:05:00</t>
  </si>
  <si>
    <t>涂俊雄、張佑丞、王紹民</t>
  </si>
  <si>
    <t>川邊高幹86Y15X#7變壓器( 50 KVA)一次側熔絲( 10 A )筒燒損，已更換送電妥。|到達現場時間2023/01/15 08:30</t>
  </si>
  <si>
    <t>2023/01/15 07:10:00</t>
  </si>
  <si>
    <t>彰化縣溪湖鎮大發段１０５９地號</t>
  </si>
  <si>
    <t>吳明聰、林宏益、鍾奈哲、巫淂彥、蔣議賢、</t>
  </si>
  <si>
    <t>南新高幹40-1X#6  高壓一次接線環加裝被覆罩|到達現場時間2023/01/15 07:14</t>
  </si>
  <si>
    <t>G3003FB74</t>
  </si>
  <si>
    <t>0939028275</t>
  </si>
  <si>
    <t>2023/01/15 05:12:00</t>
  </si>
  <si>
    <t>五區1-57,十戶1-26</t>
  </si>
  <si>
    <t>防止導線失竊，配電線路巡查良好。|到達現場時間2023/01/15 05:20</t>
  </si>
  <si>
    <t>2023/01/15 03:11:00</t>
  </si>
  <si>
    <t>漢中1</t>
  </si>
  <si>
    <t>高壓引上接頭重置.|到達現場時間2023/01/15 03:40</t>
  </si>
  <si>
    <t>2023/01/15 06:20:00</t>
  </si>
  <si>
    <t>原竹高幹70低2</t>
  </si>
  <si>
    <t>原竹高幹70低2 低壓線架不良更換|到達現場時間2023/01/15 06:40</t>
  </si>
  <si>
    <t>2023/01/15 06:35:00</t>
  </si>
  <si>
    <t>接頭點檢</t>
  </si>
  <si>
    <t>浸水高幹73  接頭點檢|到達現場時間2023/01/15 06:40</t>
  </si>
  <si>
    <t>彰化縣員林市山腳路三段２巷１號１樓</t>
  </si>
  <si>
    <t>鎮興高幹#26 高壓雜物清除(松鼠碰觸)與高壓被覆型開關更換|到達現場時間2023/01/15 06:25</t>
  </si>
  <si>
    <t>G4801DA12</t>
  </si>
  <si>
    <t>0908327272</t>
  </si>
  <si>
    <t>2023/01/15 05:50:00</t>
  </si>
  <si>
    <t>員東IU36轄區</t>
  </si>
  <si>
    <t>鍾奈哲、巫淂彥、蔣議賢、</t>
  </si>
  <si>
    <t>IU36饋線瞬跳 CO 動作N相C相電流故障旗標 旗標-鎮興5以後線路巡視|到達現場時間2023/01/15 06:05</t>
  </si>
  <si>
    <t>2023/01/15 05:48:00</t>
  </si>
  <si>
    <t>南安（一）＃1、南安（三）＃17</t>
  </si>
  <si>
    <t>星土偉文景煌世明紹哲辰緯奇翰凱仁</t>
  </si>
  <si>
    <t>架空高壓線裝設故障指示器共6只，已處理妥。|到達現場時間2023/01/15 06:01</t>
  </si>
  <si>
    <t>A0812003459</t>
  </si>
  <si>
    <t>2023/01/15 03:09:00</t>
  </si>
  <si>
    <t>彰化縣芳苑鄉大同路６５５號屋頂</t>
  </si>
  <si>
    <t>漢寶169Y36投入,9G24暫由9G27供電至漢中3後.|到達現場時間2023/01/15 03:00</t>
  </si>
  <si>
    <t>C0812500656</t>
  </si>
  <si>
    <t>2023/01/15 03:04:00</t>
  </si>
  <si>
    <t>彰化縣芳苑鄉農場路２３號</t>
  </si>
  <si>
    <t>G1812AC65</t>
  </si>
  <si>
    <t>0912360318</t>
  </si>
  <si>
    <t>無備用電話</t>
  </si>
  <si>
    <t>A0812003458</t>
  </si>
  <si>
    <t>2023/01/15 02:52:00</t>
  </si>
  <si>
    <t>彰化縣芳苑鄉漢寶村大同路６５５號屋頂</t>
  </si>
  <si>
    <t>C0812500655</t>
  </si>
  <si>
    <t>2023/01/15 01:10:00</t>
  </si>
  <si>
    <t>彰化縣芳苑鄉草湖段５－２９１３地號</t>
  </si>
  <si>
    <t>崙腳高幹55Y34Y#1變壓器(50KVA)一次側熔絲(10A )熔斷，已更換送電妥。|到達現場時間2023/01/15 01:40</t>
  </si>
  <si>
    <t>有看到保險絲冒火花，擔心危險，現有電，晚上盡量不要打市話，請協處謝謝【聯絡電話(二)：(04)8935693】</t>
  </si>
  <si>
    <t>2023/01/15 00:00:00</t>
  </si>
  <si>
    <t>永安高幹48~135</t>
  </si>
  <si>
    <t>永安高幹48~135 線路防竊巡視，巡視良好|到達現場時間2023/01/15 00:15</t>
  </si>
  <si>
    <t>2023/01/15 02:03:00</t>
  </si>
  <si>
    <t>瓦北高分1~44</t>
  </si>
  <si>
    <t>鍾奈哲、巫淂彥、</t>
  </si>
  <si>
    <t>瓦北高分1~44  夜間防竊導線巡查|到達現場時間2023/01/15 02:06</t>
  </si>
  <si>
    <t>2023/01/14 20:58:00</t>
  </si>
  <si>
    <t>六股17Y5</t>
  </si>
  <si>
    <t>蔡星土、杜偉文、許紹哲、謝辰緯、</t>
  </si>
  <si>
    <t>低壓線R相接續及樹木靠近高壓線修剪，已處理妥。（2＊1平方公尺）|到達現場時間2023/01/14 21:09</t>
  </si>
  <si>
    <t>2023/01/14 20:56:00</t>
  </si>
  <si>
    <t>阿夷43－1</t>
  </si>
  <si>
    <t>高壓活線掩蔽及高壓線電流測定，已處理妥。|到達現場時間2023/01/14 21:10</t>
  </si>
  <si>
    <t>2023/01/14 20:09:00</t>
  </si>
  <si>
    <t>彰化縣竹塘鄉長安段１００２地號</t>
  </si>
  <si>
    <t>永安高幹107Y10X7Z#2 接戶線短路斷落，已接妥|到達現場時間2023/01/14 20:25</t>
  </si>
  <si>
    <t>K2076FA04</t>
  </si>
  <si>
    <t>0919668598</t>
  </si>
  <si>
    <t>2023/01/14 19:28:00</t>
  </si>
  <si>
    <t>四股高分#19 路燈控制線短路重新壓接包紮妥|到達現場時間2023/01/14 18:10</t>
  </si>
  <si>
    <t>村長</t>
  </si>
  <si>
    <t>2023/01/14 19:27:00</t>
  </si>
  <si>
    <t>彰化縣大城鄉新光段２１５地號</t>
  </si>
  <si>
    <t>四股高分14Y#9 低壓跳線接頭不良重置妥|到達現場時間2023/01/14 17:50</t>
  </si>
  <si>
    <t>K0978DA19</t>
  </si>
  <si>
    <t>0958153851</t>
  </si>
  <si>
    <t>2023/01/14 18:03:00</t>
  </si>
  <si>
    <t>G4729 GC47-O</t>
  </si>
  <si>
    <t>G4729 GC47-O配電場清潔，配電設備點檢及電纜故障指示器加強裝設。共新裝設6只(S12、S14 800A*6只)|到達現場時間2023/01/14 18:25</t>
  </si>
  <si>
    <t>2023/01/14 18:00:00</t>
  </si>
  <si>
    <t>經口#26Y1X2</t>
  </si>
  <si>
    <t>楊沛偉、 許承哲、</t>
  </si>
  <si>
    <t>經口#26Y1X2，路燈線脫落綁紮|到達現場時間2023/01/14 18:15</t>
  </si>
  <si>
    <t>2023/01/14 18:44:00</t>
  </si>
  <si>
    <t>川邊高幹25X#4-1 拆防護線管|到達現場時間2023/01/14 16:20</t>
  </si>
  <si>
    <t>C0812500654</t>
  </si>
  <si>
    <t>2023/01/14 20:05:00</t>
  </si>
  <si>
    <t>彰化縣鹿港鎮顏厝巷６６號之１</t>
  </si>
  <si>
    <t>熔絲鏈筒接觸不良更換。|到達現場時間2023/01/14 20:14</t>
  </si>
  <si>
    <t>G2627DC40</t>
  </si>
  <si>
    <t>0981928866</t>
  </si>
  <si>
    <t>0989892099</t>
  </si>
  <si>
    <t>用戶提供電號，水電已檢查，稱外線未供電，【聯絡電話(二)：0981928866】</t>
  </si>
  <si>
    <t>2023/01/14 18:42:00</t>
  </si>
  <si>
    <t>盧明</t>
  </si>
  <si>
    <t>王功高幹#30 拆防護線管|到達現場時間2023/01/14 09:30</t>
  </si>
  <si>
    <t>2023/01/14 18:40:00</t>
  </si>
  <si>
    <t>彰化縣二林鎮</t>
  </si>
  <si>
    <t>二科高幹#5 拆防護線管|到達現場時間2023/01/14 08:30</t>
  </si>
  <si>
    <t>C0812500653</t>
  </si>
  <si>
    <t>2023/01/14 18:26:00</t>
  </si>
  <si>
    <t>彰化縣彰化市泰和路三段１９９號平房</t>
  </si>
  <si>
    <t>經派員會同用戶現場勘查、量測，為用戶自備開關接觸不良，已告知用戶，請合格電氣承裝業改善。|到達現場時間2023/01/14 18:50</t>
  </si>
  <si>
    <t>0937250101</t>
  </si>
  <si>
    <t>0937250117</t>
  </si>
  <si>
    <t>原有工停L36779搶修稱16:35已復電，但用戶稱人在鐵門外無電，無法確認總開關，懇請相關單位協處，感謝。【聯絡電話(二)：0937250101】</t>
  </si>
  <si>
    <t>2023/01/14 18:24:00</t>
  </si>
  <si>
    <t>線西鄉中央路二段</t>
  </si>
  <si>
    <t>路燈TR二次線壓接(伸線58)|到達現場時間2023/01/14 18:45</t>
  </si>
  <si>
    <t>C0812000040</t>
  </si>
  <si>
    <t>2023/01/14 18:13:00</t>
  </si>
  <si>
    <t>彰化縣福興鄉麥厝街８２－１００號１樓</t>
  </si>
  <si>
    <t>接頭壓接(麥嶼厝20X14-1Y3)|到達現場時間2023/01/14 18:55</t>
  </si>
  <si>
    <t>G2115FC58</t>
  </si>
  <si>
    <t>0935570817</t>
  </si>
  <si>
    <t>用戶稱電表供電不正常，電燈閃爍，門打不開。陳先生0935570817。</t>
  </si>
  <si>
    <t>C0812500652</t>
  </si>
  <si>
    <t>2023/01/14 18:08:00</t>
  </si>
  <si>
    <t>彰化縣芳苑鄉草漢路漢寶段２３７號１－３Ｆ</t>
  </si>
  <si>
    <t>會同用戶查修、用戶電表底座不良自理、開封另報再封印(草漢113)|到達現場時間2023/01/14 18:35</t>
  </si>
  <si>
    <t>G2010ED62</t>
  </si>
  <si>
    <t>0934070828</t>
  </si>
  <si>
    <t>0919599777</t>
  </si>
  <si>
    <t>稱只有自家無電，已找水電，懇請協處，感謝。【聯絡電話(二)：0934070828】</t>
  </si>
  <si>
    <t>2023/01/14 16:47:00</t>
  </si>
  <si>
    <t>和美鎮忠孝路107號</t>
  </si>
  <si>
    <t>【F1】火警未成災。|到達現場時間2023/01/14 17:10</t>
  </si>
  <si>
    <t>2023/01/14 15:59:00</t>
  </si>
  <si>
    <t>彰化縣埔心鄉三民路91巷4弄2號</t>
  </si>
  <si>
    <t>埔心鄉三民路91巷4弄2號，火警公司配電設備無損害且供電正常，用戶總開關切離51-3175-03|到達現場時間2023/01/14 16:10</t>
  </si>
  <si>
    <t>C0812500651</t>
  </si>
  <si>
    <t>2023/01/14 16:48:00</t>
  </si>
  <si>
    <t>彰化縣二林鎮復興段６１８地號</t>
  </si>
  <si>
    <t>廣西高幹12Y#5 TR二次側銅鋁接頭不良重置妥|到達現場時間2023/01/14 17:00</t>
  </si>
  <si>
    <t>K1681AE74</t>
  </si>
  <si>
    <t>0937248047</t>
  </si>
  <si>
    <t>用戶稱從昨天就開始沒電，且看隔壁幾戶也是有無電情形，因現場有農作，懇請相關單位協助處理，並回覆用戶，感謝。(僅留手機)</t>
  </si>
  <si>
    <t>2023/01/14 15:36:00</t>
  </si>
  <si>
    <t>G4126 EC26-PD</t>
  </si>
  <si>
    <t>G4126 EC26-PD變壓器被車撞歪，已扶正妥，及變壓器點檢，負載側電流、電壓測定。|到達現場時間2023/01/14 16:00</t>
  </si>
  <si>
    <t>2023/01/14 14:22:00</t>
  </si>
  <si>
    <t>泰安二街180巷口</t>
  </si>
  <si>
    <t>G4131 CB6487-M人孔蓋與蓋架不平，以橡皮墊改善妥。|到達現場時間2023/01/14 14:45</t>
  </si>
  <si>
    <t>2023/01/14 09:52:00</t>
  </si>
  <si>
    <t>G4126 FE30-P</t>
  </si>
  <si>
    <t>G4126 FE30-P低壓引上桿雜物(樹枝、藤蔓)清除(4mx2m=8㎡)，及跳線接頭點檢、重包紮。|到達現場時間2023/01/14 10:15</t>
  </si>
  <si>
    <t>2023/01/14 08:38:00</t>
  </si>
  <si>
    <t>G4126 FC23-PD</t>
  </si>
  <si>
    <t>G4126 FC23-PD配電場清潔，變壓器點檢，負載側電流、電壓測定，及接地線不良重新壓接妥。|到達現場時間2023/01/14 09:00</t>
  </si>
  <si>
    <t>C0812500650</t>
  </si>
  <si>
    <t>2023/01/14 15:53:00</t>
  </si>
  <si>
    <t>彰化縣伸港鄉泉州段４２地號</t>
  </si>
  <si>
    <t>熔絲鏈筒燒損更換(德興16Y21Y4X3)|到達現場時間2023/01/14 16:18</t>
  </si>
  <si>
    <t>G3242AB09</t>
  </si>
  <si>
    <t>0910538667</t>
  </si>
  <si>
    <t>0965253758</t>
  </si>
  <si>
    <t>曾先生稱附近也停電，昨天晚上有沒電，抽水用，報現場電號:37-0113-15【聯絡電話(二)：0910538667】</t>
  </si>
  <si>
    <t>2023/01/14 15:17:00</t>
  </si>
  <si>
    <t>彰化縣福興鄉元興段２６４５號</t>
  </si>
  <si>
    <t>會同用戶查修、用戶電表底座不良自理、開封另報再封印(福興56X1Y6)|到達現場時間2023/01/14 15:43</t>
  </si>
  <si>
    <t>G2316EB95</t>
  </si>
  <si>
    <t>0937975478</t>
  </si>
  <si>
    <t>0975869818</t>
  </si>
  <si>
    <t>C0812500649</t>
  </si>
  <si>
    <t>2023/01/14 15:39:00</t>
  </si>
  <si>
    <t>彰化縣二林鎮萬興段柳子溝小段４５７地號</t>
  </si>
  <si>
    <t>新樂高幹103Z21X#3，低壓線接頭劣化壓接處理|到達現場時間2023/01/14 16:50</t>
  </si>
  <si>
    <t>G2408BB11</t>
  </si>
  <si>
    <t>0988262997</t>
  </si>
  <si>
    <t>從昨天就無電到現在。僅留手機</t>
  </si>
  <si>
    <t>C0812500648</t>
  </si>
  <si>
    <t>彰化縣埔鹽鄉番金路２巷４６號之１</t>
  </si>
  <si>
    <t>新樂高幹#178，接戶線斷復舊|到達現場時間2023/01/14 16:05</t>
  </si>
  <si>
    <t>G2508CD77</t>
  </si>
  <si>
    <t>0922620952</t>
  </si>
  <si>
    <t>048656936</t>
  </si>
  <si>
    <t>此為參考電號，用戶稱大車勾斷電線，附近住戶無電【聯絡電話(二)：0922620952】</t>
  </si>
  <si>
    <t>2023/01/14 14:00:00</t>
  </si>
  <si>
    <t>全工50、65、全工五高分13、七高分23</t>
  </si>
  <si>
    <t>架空故障指示器裝設。|到達現場時間2023/01/14 14:25</t>
  </si>
  <si>
    <t>C0812500647</t>
  </si>
  <si>
    <t>2023/01/14 15:30:00</t>
  </si>
  <si>
    <t>彰化縣社頭鄉水源路１２號（詳備註）</t>
  </si>
  <si>
    <t>【N1】經查現場供電正常。|到達現場時間2023/01/14 15:40</t>
  </si>
  <si>
    <t>K4989CA65</t>
  </si>
  <si>
    <t>0911987127</t>
  </si>
  <si>
    <t>江小姐(警員</t>
  </si>
  <si>
    <t>048732174</t>
  </si>
  <si>
    <t>(此為參考電號)警察局通報稱用戶石先生行車時有輕微擦撞台電電桿(桿號為清水岩高幹79、K4986AA98)，但現場電桿未有傾斜、斷裂的狀況，且供電也正常，只單純有擦撞掉漆。肇事者:石先生0911987127，懇請單位處理，謝謝(需回覆警察局是否有賠償問題)</t>
  </si>
  <si>
    <t>朝興村</t>
  </si>
  <si>
    <t>C0812500646</t>
  </si>
  <si>
    <t>2023/01/14 15:24:00</t>
  </si>
  <si>
    <t>彰化縣大城鄉潭墘村光復路９９號</t>
  </si>
  <si>
    <t>潭墘高幹55X#3 橫擔脫落固定妥|到達現場時間2023/01/14 15:30</t>
  </si>
  <si>
    <t>K1674DC70</t>
  </si>
  <si>
    <t>0921358628</t>
  </si>
  <si>
    <t>0975091013</t>
  </si>
  <si>
    <t>鐘小姐稱橫擔傾斜，導致電線垂下掛在屋簷，因等下要離開，若需會同，請先聯繫， 【聯絡電話(二)：0921358628】</t>
  </si>
  <si>
    <t>2023/01/14 14:30:00</t>
  </si>
  <si>
    <t>百果#63</t>
  </si>
  <si>
    <t>王資斌、 黃建儒、 曾阿加、</t>
  </si>
  <si>
    <t>百果#63，架空線路故障指示器裝設|到達現場時間2023/01/14 14:50</t>
  </si>
  <si>
    <t>2023/01/14 14:20:00</t>
  </si>
  <si>
    <t>油車#12、貢旗#73</t>
  </si>
  <si>
    <t>油車#12、貢旗#73，架空線路故障指示器裝設|到達現場時間2023/01/14 14:35</t>
  </si>
  <si>
    <t>C0812500645</t>
  </si>
  <si>
    <t>2023/01/14 14:59:00</t>
  </si>
  <si>
    <t>彰化縣秀水鄉彰鹿路６６８號一二樓</t>
  </si>
  <si>
    <t>現場查看未發現電線垂下、隔壁用戶第四台電線有人員已收(彰鹿48—1)|到達現場時間2023/01/14 15:33</t>
  </si>
  <si>
    <t>G3321BC46</t>
  </si>
  <si>
    <t>0982827577</t>
  </si>
  <si>
    <t>馬鳴派出所-梁先生</t>
  </si>
  <si>
    <t>0932012143</t>
  </si>
  <si>
    <t>馬鳴派出所接獲1999通報民眾朱先生/小姐0982827577電現已垂在車頂上擔心危險，需回復 【聯絡電話(二)：0982827577】</t>
  </si>
  <si>
    <t>2023/01/14 14:56:00</t>
  </si>
  <si>
    <t>彰化縣大城鄉美豐段１６６７地號</t>
  </si>
  <si>
    <t>菇寮高幹#78 接頭不良重置妥|到達現場時間2023/01/14 13:30</t>
  </si>
  <si>
    <t>K0984GA03</t>
  </si>
  <si>
    <t>0937769775</t>
  </si>
  <si>
    <t>2023/01/14 14:43:00</t>
  </si>
  <si>
    <t>彰化縣福興鄉福南段０８９４－００００地號</t>
  </si>
  <si>
    <t>接頭壓接(二港23Y10)|到達現場時間2023/01/14 15:05</t>
  </si>
  <si>
    <t>G2521FE20</t>
  </si>
  <si>
    <t>0933539964</t>
  </si>
  <si>
    <t>2023/01/14 13:58:00</t>
  </si>
  <si>
    <t>彰化縣福興鄉福寶村新生路７３之３８號１樓</t>
  </si>
  <si>
    <t>會同用戶查修接頭良好、用戶自備開關問題(謝慶74Y3-1)|到達現場時間2023/01/14 14:23</t>
  </si>
  <si>
    <t>G2120EE61</t>
  </si>
  <si>
    <t>0912389924</t>
  </si>
  <si>
    <t>2023/01/14 13:55:00</t>
  </si>
  <si>
    <t>謝慶64X5</t>
  </si>
  <si>
    <t>FC開關更換。|到達現場時間2023/01/14 14:18</t>
  </si>
  <si>
    <t>C0812500644</t>
  </si>
  <si>
    <t>2023/01/14 14:09:00</t>
  </si>
  <si>
    <t>彰化縣芳苑鄉草湖段１４６６號</t>
  </si>
  <si>
    <t>川邊高幹41X#14 接戶線脫落固定妥|到達現場時間2023/01/14 14:30</t>
  </si>
  <si>
    <t>G1904BB59</t>
  </si>
  <si>
    <t>0972162710</t>
  </si>
  <si>
    <t>電線斷掉懸空中，目前無電。僅留手機</t>
  </si>
  <si>
    <t>C0812500643</t>
  </si>
  <si>
    <t>2023/01/14 13:59:00</t>
  </si>
  <si>
    <t>彰化縣埤頭鄉大湖村彰水路二段３６５號</t>
  </si>
  <si>
    <t>路合高幹51-1X#1 用戶設備故障|到達現場時間2023/01/14 14:20</t>
  </si>
  <si>
    <t>K3081AA10</t>
  </si>
  <si>
    <t>0932511001</t>
  </si>
  <si>
    <t>保險絲掉下來,欠相,僅手機.</t>
  </si>
  <si>
    <t>2023/01/14 13:37:00</t>
  </si>
  <si>
    <t>彰化縣秀水鄉復興段３８８地號</t>
  </si>
  <si>
    <t>接戶線弛調(山寮9Y16)|到達現場時間2023/01/14 13:56</t>
  </si>
  <si>
    <t>G3325EC69</t>
  </si>
  <si>
    <t>A0812003457</t>
  </si>
  <si>
    <t>2023/01/14 13:32:00</t>
  </si>
  <si>
    <t>彰化縣鹿港鎮環工六路１８號</t>
  </si>
  <si>
    <t>太陽光電用戶維護|到達現場時間2023/01/14 13:55</t>
  </si>
  <si>
    <t>2023/01/14 13:07:00</t>
  </si>
  <si>
    <t>鹿港鎮彰頂路22巷100號</t>
  </si>
  <si>
    <t>【F1】火警未成災。|到達現場時間2023/01/14 13:28</t>
  </si>
  <si>
    <t>2023/01/14 13:18:00</t>
  </si>
  <si>
    <t>彰化縣芳苑鄉王功段９６地號</t>
  </si>
  <si>
    <t>王功高幹69Y11Y#2 接戶線貼頭不良重置|到達現場時間2023/01/14 11:30</t>
  </si>
  <si>
    <t>G1603EE76</t>
  </si>
  <si>
    <t>C0812500642</t>
  </si>
  <si>
    <t>2023/01/14 13:14:00</t>
  </si>
  <si>
    <t>彰化縣和美鎮東萊路９４巷１４３號</t>
  </si>
  <si>
    <t>維卿、寬隆、裕宏、元傑、泳祥、柏宇、冠穎</t>
  </si>
  <si>
    <t>十茂#26~26X1低壓導線被怪手勾到(未斷、無停電，N、C相 N-22PV、C-60PV)，破損嚴重，已將受損部分裁除後，重接續、弛調妥。|到達現場時間2023/01/14 13:35</t>
  </si>
  <si>
    <t>G4033BC99</t>
  </si>
  <si>
    <t>0937287270</t>
  </si>
  <si>
    <t>*參考電號*現場為143號 怪手挖到電線 目前電線斷落 不確定是否有電 僅留手機</t>
  </si>
  <si>
    <t>2023/01/14 09:40:00</t>
  </si>
  <si>
    <t>福德#9</t>
  </si>
  <si>
    <t>福德#9，接戶線弛調|到達現場時間2023/01/14 09:50</t>
  </si>
  <si>
    <t>2023/01/14 12:41:00</t>
  </si>
  <si>
    <t>彰化縣芳苑鄉碑腳段３０５之２２地號</t>
  </si>
  <si>
    <t>永興高幹10Y#11 接戶線接頭不良重置妥|到達現場時間2023/01/14 12:50</t>
  </si>
  <si>
    <t>K1394BE97</t>
  </si>
  <si>
    <t>0930651689</t>
  </si>
  <si>
    <t>2023/01/14 08:28:00</t>
  </si>
  <si>
    <t>配合高壓戶維護責任分界點切開(謝慶64X5)|到達現場時間2023/01/14 08:53</t>
  </si>
  <si>
    <t>0935759488</t>
  </si>
  <si>
    <t>C0812500638</t>
  </si>
  <si>
    <t>2023/01/14 11:50:00</t>
  </si>
  <si>
    <t>彰化縣竹塘鄉新生路３０號</t>
  </si>
  <si>
    <t>竹西高幹44Y#25 路燈接戶線接頭不良重置妥|到達現場時間2023/01/14 12:10</t>
  </si>
  <si>
    <t>K2381AD71</t>
  </si>
  <si>
    <t>048973972</t>
  </si>
  <si>
    <t>0921660643</t>
  </si>
  <si>
    <t>桿號：竹西高幹44Y22、座標：K2381BD64，用戶稱電線斷落地面，現用電正常。【聯絡電話(二)：(04)8973972】</t>
  </si>
  <si>
    <t>W0806012461</t>
  </si>
  <si>
    <t>2023/01/14 11:36:00</t>
  </si>
  <si>
    <t>C0812500636</t>
  </si>
  <si>
    <t>2023/01/14 11:35:00</t>
  </si>
  <si>
    <t>彰化縣二林鎮豐田段７２９地號</t>
  </si>
  <si>
    <t>草湖高幹22Y#10 接戶線脫落重新固定妥|到達現場時間2023/01/14 11:50</t>
  </si>
  <si>
    <t>K2092DD99</t>
  </si>
  <si>
    <t>0985950393</t>
  </si>
  <si>
    <t>0988155741</t>
  </si>
  <si>
    <t>此為農地，已請用戶扳動總開關後仍無電，旁邊其他戶有電。【聯絡電話(二)：0985950393】</t>
  </si>
  <si>
    <t>P0812018740</t>
  </si>
  <si>
    <t>2023/01/14 11:25:00</t>
  </si>
  <si>
    <t>漢寶2—3:高壓跳線斷壓接、謝漢31:橫擔螺絲斷重置中性線斷弛調壓接、線路轉供開關操作接頭點檢。|到達現場時間2023/01/14 09:30</t>
  </si>
  <si>
    <t>黃柏賢</t>
  </si>
  <si>
    <t>W0806012460</t>
  </si>
  <si>
    <t>2023/01/14 11:04:00</t>
  </si>
  <si>
    <t>彰化縣芳苑鄉光明路１６號</t>
  </si>
  <si>
    <t>永興高幹5X#2, 用戶稱已有電|到達現場時間2023/01/14 11:30</t>
  </si>
  <si>
    <t>K1294BD81</t>
  </si>
  <si>
    <t>洪偉誠先生</t>
  </si>
  <si>
    <t>0919105994</t>
  </si>
  <si>
    <t>說以復電可是還是沒電</t>
  </si>
  <si>
    <t>2023/01/14 11:00:00</t>
  </si>
  <si>
    <t>彰化縣芳苑鄉溝仔墘段溝仔墘段０５５７－００地號</t>
  </si>
  <si>
    <t>芳興高幹108X#9低4 接戶線接頭不良重置妥|到達現場時間2023/01/14 11:05</t>
  </si>
  <si>
    <t>W0806012459</t>
  </si>
  <si>
    <t>2023/01/14 10:58:00</t>
  </si>
  <si>
    <t>工作停電|到達現場時間2023/01/14 11:20</t>
  </si>
  <si>
    <t>C0812500635</t>
  </si>
  <si>
    <t>2023/01/14 10:48:00</t>
  </si>
  <si>
    <t>彰化縣花壇鄉彰員路２段７８３巷８０號</t>
  </si>
  <si>
    <t>【N1】經查現場供電正常。|到達現場時間2023/01/14 11:10</t>
  </si>
  <si>
    <t>G4118CC36</t>
  </si>
  <si>
    <t>0921748756</t>
  </si>
  <si>
    <t>0975053977</t>
  </si>
  <si>
    <t>用戶稱附近同一電源來源堂哥家也無電，【聯絡電話(二)：陳先生(父)0921748756】</t>
  </si>
  <si>
    <t>C0812500634</t>
  </si>
  <si>
    <t>2023/01/14 10:34:00</t>
  </si>
  <si>
    <t>彰化縣花壇鄉文德村福德街６１巷３５號</t>
  </si>
  <si>
    <t>工作停電|到達現場時間2023/01/14 10:55</t>
  </si>
  <si>
    <t>0925562905</t>
  </si>
  <si>
    <t>(此為參考電號)爆響後多戶無電【聯絡電話(二)：0925562905】(確認僅一聯電)</t>
  </si>
  <si>
    <t>C0812500633</t>
  </si>
  <si>
    <t>2023/01/14 10:32:00</t>
  </si>
  <si>
    <t>彰化縣二林鎮萬興段柳子溝小段４７４之４號</t>
  </si>
  <si>
    <t>熔絲鏈筒燒損更換(原料94Z15)|到達現場時間2023/01/14 10:57</t>
  </si>
  <si>
    <t>G2308EC35</t>
  </si>
  <si>
    <t>0909990020</t>
  </si>
  <si>
    <t>048655029</t>
  </si>
  <si>
    <t>目前無電【聯絡電話(二)：0909990020】</t>
  </si>
  <si>
    <t>W0806012458</t>
  </si>
  <si>
    <t>2023/01/14 10:11:00</t>
  </si>
  <si>
    <t>彰化縣福興鄉新生路５１號１樓外牆</t>
  </si>
  <si>
    <t>G2221DB99</t>
  </si>
  <si>
    <t>W0806012457</t>
  </si>
  <si>
    <t>2023/01/14 10:09:00</t>
  </si>
  <si>
    <t>彰化縣福興鄉新生路３６號</t>
  </si>
  <si>
    <t>G2220HA18</t>
  </si>
  <si>
    <t>林益正先生</t>
  </si>
  <si>
    <t>0934293999</t>
  </si>
  <si>
    <t>W0806012456</t>
  </si>
  <si>
    <t>2023/01/14 10:05:00</t>
  </si>
  <si>
    <t>彰化縣福興鄉廈粘村（街）１３２號２樓</t>
  </si>
  <si>
    <t>G2217AC12</t>
  </si>
  <si>
    <t>王晙羽先生</t>
  </si>
  <si>
    <t>0958822321</t>
  </si>
  <si>
    <t>2023/01/14 09:30:00</t>
  </si>
  <si>
    <t>出水#6</t>
  </si>
  <si>
    <t>出水#6，樹竹碰觸高壓導線，高壓線活電掩蔽，樹竹砍伐(4mX15m)|到達現場時間2023/01/14 09:46</t>
  </si>
  <si>
    <t>C0812500632</t>
  </si>
  <si>
    <t>2023/01/14 09:56:00</t>
  </si>
  <si>
    <t>彰化縣芳苑鄉草湖段１４６６地號（低壓戶）</t>
  </si>
  <si>
    <t>川邊高幹#52 用戶稱已有電免派員|到達現場時間2023/01/14 10:00</t>
  </si>
  <si>
    <t>G1904EC31</t>
  </si>
  <si>
    <t>W0806012455</t>
  </si>
  <si>
    <t>2023/01/14 09:55:00</t>
  </si>
  <si>
    <t>李亮緯先生</t>
  </si>
  <si>
    <t>C0812500631</t>
  </si>
  <si>
    <t>2023/01/14 09:47:00</t>
  </si>
  <si>
    <t>彰化縣秀水鄉曾厝段６１地號</t>
  </si>
  <si>
    <t>用戶砍樹壓斷電桿|到達現場時間2023/01/14 10:10</t>
  </si>
  <si>
    <t>G3714DB33</t>
  </si>
  <si>
    <t>0932309931</t>
  </si>
  <si>
    <t>0903178005</t>
  </si>
  <si>
    <t>(電號45-0697-70報修，不知用電地址)鋸樹，樹枝壓斷自備桿，電線掉在路上【聯絡電話(二)：吳先生0932309931】</t>
  </si>
  <si>
    <t>2023/01/14 08:00:00</t>
  </si>
  <si>
    <t>員林高中、崇實高工學測考場進駐|到達現場時間2023/01/14 08:10</t>
  </si>
  <si>
    <t>C0812500630</t>
  </si>
  <si>
    <t>2023/01/14 09:32:00</t>
  </si>
  <si>
    <t>彰化縣竹塘鄉竹林段８９１地號</t>
  </si>
  <si>
    <t>頂崙高分26Y#2 接戶線接頭不良重置妥|到達現場時間2023/01/14 09:50</t>
  </si>
  <si>
    <t>K2279DB42</t>
  </si>
  <si>
    <t>0972291860</t>
  </si>
  <si>
    <t>稱整排電表昨晚開始無電 馬達打不開 用戶等等會出門 請人員先去電約時間 僅留手機</t>
  </si>
  <si>
    <t>2023/01/14 08:45:00</t>
  </si>
  <si>
    <t>彰化縣員林市光復街９號２樓</t>
  </si>
  <si>
    <t>員林市光復街９號，地下低壓引上線絕緣處理|到達現場時間2023/01/14 09:05</t>
  </si>
  <si>
    <t>0933385208</t>
  </si>
  <si>
    <t>A0812003456</t>
  </si>
  <si>
    <t>2023/01/14 09:26:00</t>
  </si>
  <si>
    <t>彰化縣鹿港鎮東石里環工九路１５號屋頂</t>
  </si>
  <si>
    <t>太陽光電用戶維護。|到達現場時間2023/01/14 09:50</t>
  </si>
  <si>
    <t>C0812500629</t>
  </si>
  <si>
    <t>2023/01/14 09:27:00</t>
  </si>
  <si>
    <t>彰化縣福興鄉彰鹿路七段５５８巷１８弄３１號對面</t>
  </si>
  <si>
    <t>路燈引下線短路剪除(橋頭11X2低)|到達現場時間2023/01/14 09:52</t>
  </si>
  <si>
    <t>G2821DB06</t>
  </si>
  <si>
    <t>047783574</t>
  </si>
  <si>
    <t>0918353093</t>
  </si>
  <si>
    <t>用戶稱電線冒煙且有異音【聯絡電話(二)：(04)7783574】</t>
  </si>
  <si>
    <t>2023/01/14 08:15:00</t>
  </si>
  <si>
    <t>陳坤輝、謝竣宇、曾阿加、 葉俊佑、</t>
  </si>
  <si>
    <t>萬興#30空X15空Y1，TR漏油另與用戶安排時間更換|到達現場時間2023/01/14 08:55</t>
  </si>
  <si>
    <t>2023/01/14 09:22:00</t>
  </si>
  <si>
    <t>彰化縣芳苑鄉溝子墘段３０８－４，－７，－２號</t>
  </si>
  <si>
    <t>涂俊雄、黃佳偉、盧定瑋</t>
  </si>
  <si>
    <t>永興三高分5-1Y#4 更換熔絲筒 6A*1|到達現場時間2023/01/14 08:40</t>
  </si>
  <si>
    <t>K1296FD67</t>
  </si>
  <si>
    <t>C0812500628</t>
  </si>
  <si>
    <t>2023/01/14 09:21:00</t>
  </si>
  <si>
    <t>彰化縣福興鄉頂粘街４４７號前</t>
  </si>
  <si>
    <t>漢寶2—3:高壓跳線斷壓接、謝漢31:橫擔螺絲斷重置中性線斷弛調壓接、線路轉供開關操作接頭點檢。|到達現場時間2023/01/14 09:26</t>
  </si>
  <si>
    <t>0903451997</t>
  </si>
  <si>
    <t>用戶稱電線閃火花斷落地面後多戶無電【聯絡電話(二)：0903451997】</t>
  </si>
  <si>
    <t>W0806012454</t>
  </si>
  <si>
    <t>2023/01/14 09:18:00</t>
  </si>
  <si>
    <t>G2220GC90</t>
  </si>
  <si>
    <t>W0806012453</t>
  </si>
  <si>
    <t>2023/01/14 09:17:00</t>
  </si>
  <si>
    <t>彰化縣福興鄉新生路１０５號</t>
  </si>
  <si>
    <t>G2119DA98</t>
  </si>
  <si>
    <t>呂冠辰先生</t>
  </si>
  <si>
    <t>0915593896</t>
  </si>
  <si>
    <t>W0806012452</t>
  </si>
  <si>
    <t>2023/01/14 09:16:00</t>
  </si>
  <si>
    <t>W0806012451</t>
  </si>
  <si>
    <t>2023/01/14 09:15:00</t>
  </si>
  <si>
    <t>彰化縣福興鄉無福寶路１１號</t>
  </si>
  <si>
    <t>G2220GE47</t>
  </si>
  <si>
    <t>0921477522</t>
  </si>
  <si>
    <t>W0806012450</t>
  </si>
  <si>
    <t>彰化縣福興鄉頂粘街４２３－１號平房</t>
  </si>
  <si>
    <t>G2218EB19</t>
  </si>
  <si>
    <t>0917566369</t>
  </si>
  <si>
    <t>W0806012449</t>
  </si>
  <si>
    <t>2023/01/14 09:10:00</t>
  </si>
  <si>
    <t>彰化縣福興鄉頂粘街４３６－７號１Ｆ</t>
  </si>
  <si>
    <t>G2217FE36</t>
  </si>
  <si>
    <t>粘益嘉先生</t>
  </si>
  <si>
    <t>0926873357</t>
  </si>
  <si>
    <t>C0812500625</t>
  </si>
  <si>
    <t>2023/01/14 09:11:00</t>
  </si>
  <si>
    <t>彰化縣福興鄉福寶路６５號</t>
  </si>
  <si>
    <t>G2119DB94</t>
  </si>
  <si>
    <t>0983900812</t>
  </si>
  <si>
    <t>剛剛才停電,稱鄰居應該也都停電,僅手機.</t>
  </si>
  <si>
    <t>C0812500624</t>
  </si>
  <si>
    <t>彰化縣芳苑鄉芳苑村芳漢路１８號</t>
  </si>
  <si>
    <t>芳興高幹108X#9 熔絲筒燒損6A*1,會同用戶送電妥|到達現場時間2023/01/14 09:20</t>
  </si>
  <si>
    <t>K1294DC33</t>
  </si>
  <si>
    <t>0906019452</t>
  </si>
  <si>
    <t>L表，目前無電。查無工停，僅留手機</t>
  </si>
  <si>
    <t>A0812003454</t>
  </si>
  <si>
    <t>2023/01/14 09:07:00</t>
  </si>
  <si>
    <t>0937746171</t>
  </si>
  <si>
    <t>A0812003453</t>
  </si>
  <si>
    <t>漢寶2—3:高壓跳線斷壓接、謝漢31:橫擔螺絲斷重置中性線斷弛調壓接、線路轉供開關操作接頭點檢。|到達現場時間2023/01/14 09:27</t>
  </si>
  <si>
    <t>A0812003452</t>
  </si>
  <si>
    <t>A0812003451</t>
  </si>
  <si>
    <t>A0812003455</t>
  </si>
  <si>
    <t>2023-01-14 09:07:30 用戶再次報案 | 2023-01-14 09:17:46 用戶再次報案</t>
  </si>
  <si>
    <t>A0812003450</t>
  </si>
  <si>
    <t>A0812003449</t>
  </si>
  <si>
    <t>A0812003448</t>
  </si>
  <si>
    <t>漢寶2—3:高壓跳線斷壓接、謝漢31:橫擔螺絲斷重置中性線斷弛調壓接、線路轉供開關操作接頭點檢。|到達現場時間2023/01/14 09:28</t>
  </si>
  <si>
    <t>A0812003447</t>
  </si>
  <si>
    <t>漢寶2—3:高壓跳線斷壓接、謝漢31:橫擔螺絲斷重置中性線斷弛調壓接、線路轉供開關操作接頭點檢。|到達現場時間2023/01/14 09:29</t>
  </si>
  <si>
    <t>A0812003446</t>
  </si>
  <si>
    <t>A0812003445</t>
  </si>
  <si>
    <t>2023-01-14 09:16:28 用戶再次報案</t>
  </si>
  <si>
    <t>P0812018738</t>
  </si>
  <si>
    <t>A0812003443</t>
  </si>
  <si>
    <t>漢寶2—3:高壓跳線斷壓接、謝漢31:橫擔螺絲斷重置中性線斷弛調壓接、線路轉供開關操作接頭點檢。|到達現場時間2023/01/14 09:22</t>
  </si>
  <si>
    <t>2023-01-14 09:07:23 用戶再次報案</t>
  </si>
  <si>
    <t>A0812003444</t>
  </si>
  <si>
    <t>A0812003442</t>
  </si>
  <si>
    <t>漢寶2—3:高壓跳線斷壓接、謝漢31:橫擔螺絲斷重置中性線斷弛調壓接、線路轉供開關操作接頭點檢。|到達現場時間2023/01/14 09:25</t>
  </si>
  <si>
    <t>A0812003441</t>
  </si>
  <si>
    <t>2023/01/14 09:01:00</t>
  </si>
  <si>
    <t>彰化縣埤頭鄉文化路３６９號屋頂（明道學校開悟大樓）</t>
  </si>
  <si>
    <t>A0812003440</t>
  </si>
  <si>
    <t>彰化縣埤頭鄉埔東段６０８－４地號（地面）</t>
  </si>
  <si>
    <t>A0812003439</t>
  </si>
  <si>
    <t>方建智、張國偉、游翊盛</t>
  </si>
  <si>
    <t>明道大學-光電業者保養|到達現場時間2023/01/14 09:30</t>
  </si>
  <si>
    <t>2023/01/14 08:31:00</t>
  </si>
  <si>
    <t>全工96</t>
  </si>
  <si>
    <t>架空故障指示器裝設。|到達現場時間2023/01/14 08:53</t>
  </si>
  <si>
    <t>C0812500623</t>
  </si>
  <si>
    <t>彰化縣伸港鄉埤子墘段汴頭小段５１４地號</t>
  </si>
  <si>
    <t>FC接觸不良更換(伸東54)|到達現場時間2023/01/14 09:30</t>
  </si>
  <si>
    <t>G3544EA82</t>
  </si>
  <si>
    <t>0988815997</t>
  </si>
  <si>
    <t>0928665191</t>
  </si>
  <si>
    <t>此為農地，用戶稱昨日至今附近多戶都無電，現場無人，若須會同請先電聯，謝謝。【聯絡電話(二)：0988815997】</t>
  </si>
  <si>
    <t>A0812003438</t>
  </si>
  <si>
    <t>彰化縣鹿港鎮海埔里鹿新路６號屋頂</t>
  </si>
  <si>
    <t>現場高壓戶有電、併接高壓戶內線(G2129EA26)|到達現場時間2023/01/14 09:03</t>
  </si>
  <si>
    <t>2023/01/14 08:11:00</t>
  </si>
  <si>
    <t>彰化縣福興鄉福南段１６４１－０００６地號</t>
  </si>
  <si>
    <t>接頭壓接(謝慶26Y7)|到達現場時間2023/01/14 08:35</t>
  </si>
  <si>
    <t>G2320DD35</t>
  </si>
  <si>
    <t>0952216602</t>
  </si>
  <si>
    <t>2023/01/14 06:25:00</t>
  </si>
  <si>
    <t>草港80Y21~24</t>
  </si>
  <si>
    <t>導線綁紮|到達現場時間2023/01/14 06:25</t>
  </si>
  <si>
    <t>2023/01/14 06:20:00</t>
  </si>
  <si>
    <t>秀厝34X14</t>
  </si>
  <si>
    <t>接頭點檢及藤蔓清除|到達現場時間2023/01/14 06:20</t>
  </si>
  <si>
    <t>2023/01/14 00:25:00</t>
  </si>
  <si>
    <t>蚵寮1-64 草港1-116</t>
  </si>
  <si>
    <t>配電線路設備夜間防竊巡視|到達現場時間2023/01/14 00:25</t>
  </si>
  <si>
    <t>2023/01/14 07:23:00</t>
  </si>
  <si>
    <t>K1288FC26，頂部51Y31</t>
  </si>
  <si>
    <t>頂部高幹51Y#31，桿上設備接頭維護點檢及加裝架空故障指示器。|到達現場時間2023/01/14 07:05</t>
  </si>
  <si>
    <t>2023/01/14 06:55:00</t>
  </si>
  <si>
    <t>K1590GA59 芳苑高幹91Y1</t>
  </si>
  <si>
    <t>芳苑高幹91Y#1，桿上設備接頭維護點檢及加裝架空故障指示器。|到達現場時間2023/01/14 06:55</t>
  </si>
  <si>
    <t>2023/01/14 06:30:00</t>
  </si>
  <si>
    <t>彰化縣溪湖鎮頂寮段７２７號</t>
  </si>
  <si>
    <t>陳宏誠、林宜明、譚劭丞、</t>
  </si>
  <si>
    <t>埔鹽高幹#40  高壓防鹽礙子不良更換|到達現場時間2023/01/14 06:30</t>
  </si>
  <si>
    <t>G3204AA34</t>
  </si>
  <si>
    <t>G3104HB71埔鹽高幹#40</t>
  </si>
  <si>
    <t>彰化縣大村鄉美港路４１８巷５６號１樓</t>
  </si>
  <si>
    <t>陳振明、劉瑞源、譚劭丞、</t>
  </si>
  <si>
    <t>正新高幹46空X#14  樹竹碰觸高壓導線，高壓線絕緣包紮，樹竹砍伐|到達現場時間2023/01/14 06:20</t>
  </si>
  <si>
    <t>G4608AA82</t>
  </si>
  <si>
    <t>0910360670</t>
  </si>
  <si>
    <t>G4608AA73正新高幹46空X#14</t>
  </si>
  <si>
    <t>2023/01/14 06:21:00</t>
  </si>
  <si>
    <t>K1597FA29 興海129</t>
  </si>
  <si>
    <t>高銀昆、劉記瑜、魏民羽</t>
  </si>
  <si>
    <t>興海高幹#129，桿上設備接頭維護點檢及加裝架空故障指示器。|到達現場時間2023/01/14 06:25</t>
  </si>
  <si>
    <t>2023/01/14 06:01:00</t>
  </si>
  <si>
    <t>K1790FC89 埤北16X1</t>
  </si>
  <si>
    <t>埤北高幹16X#1，桿上設備接頭維護點檢及加裝架空故障指示器。|到達現場時間2023/01/14 06:05</t>
  </si>
  <si>
    <t>2023/01/14 05:44:00</t>
  </si>
  <si>
    <t>寶部高幹</t>
  </si>
  <si>
    <t>1.寶部(二)#1~#49 寶部(一)#17~#34線路巡視 及路燈白放巡查。 2.寶部＃25 架空故障指示器裝設3只。|到達現場時間2023/01/14 06:15</t>
  </si>
  <si>
    <t>2023/01/14 05:42:00</t>
  </si>
  <si>
    <t>1.東萊#1~#55線路巡視 及路燈白放巡查。 2.東萊#34蔓藤清除 3.茄苳＃37架空故障指示器裝設3只。|到達現場時間2023/01/14 06:10</t>
  </si>
  <si>
    <t>2023/01/14 06:00:00</t>
  </si>
  <si>
    <t>K1398EB78 永興49X1-1</t>
  </si>
  <si>
    <t>高銀昆、魏民羽、廖錦祥、劉記瑜</t>
  </si>
  <si>
    <t>永興高幹49X#1-1，高壓橫擔、熔絲鏈開關、懸垂礙子、鐵配件嚴重銹蝕不良，自辦工作停電更換。|到達現場時間2023/01/14 06:05</t>
  </si>
  <si>
    <t>2023/01/14 00:20:00</t>
  </si>
  <si>
    <t>夜間線路加強防竊巡視及夜間觀測，桿號：田厝高幹1號~43號，線路巡視正常，無需礙子清洗。|到達現場時間2023/01/14 00:35</t>
  </si>
  <si>
    <t>2023/01/13 22:04:00</t>
  </si>
  <si>
    <t>三村#1~#186 埔村#1~#35</t>
  </si>
  <si>
    <t>導線防竊巡視。</t>
  </si>
  <si>
    <t>三村#1~#186 埔村#1~#35導線防竊巡視。|到達現場時間2023/01/13 22:25</t>
  </si>
  <si>
    <t>2023/01/13 22:30:00</t>
  </si>
  <si>
    <t>彰化縣芳苑鄉建平村光明巷２９號</t>
  </si>
  <si>
    <t>草漢高幹38X3Y#9，低壓接頭不良，接頭重新壓接處理。|到達現場時間2023/01/13 22:30</t>
  </si>
  <si>
    <t>G2005GB48</t>
  </si>
  <si>
    <t>0932640450</t>
  </si>
  <si>
    <t>2023/01/14 02:10:00</t>
  </si>
  <si>
    <t>彰化縣大村鄉中正東路269巷</t>
  </si>
  <si>
    <t>長厝1~42  夜間防竊導線巡查|到達現場時間2023/01/14 02:10</t>
  </si>
  <si>
    <t>2023/01/13 20:37:00</t>
  </si>
  <si>
    <t>彰化縣員林市山腳路１５７之１０號</t>
  </si>
  <si>
    <t>中崙高幹3X#4  低壓線接頭不良壓接|到達現場時間2023/01/13 20:50</t>
  </si>
  <si>
    <t>G4802EC69</t>
  </si>
  <si>
    <t>0911325149</t>
  </si>
  <si>
    <t>2023/01/13 20:10:00</t>
  </si>
  <si>
    <t>彰化縣大村鄉美港路３３６巷１２號１樓</t>
  </si>
  <si>
    <t>正新高幹40X#2  低壓線接頭不良壓接|到達現場時間2023/01/13 20:25</t>
  </si>
  <si>
    <t>G4507EB21</t>
  </si>
  <si>
    <t>2023/01/13 21:04:00</t>
  </si>
  <si>
    <t>彰化縣鹿港鎮工業西二路５號１．２Ｆ</t>
  </si>
  <si>
    <t>火警未成災|到達現場時間2023/01/13 21:20</t>
  </si>
  <si>
    <t>G2224CC13</t>
  </si>
  <si>
    <t>C0812500622</t>
  </si>
  <si>
    <t>2023/01/13 20:02:00</t>
  </si>
  <si>
    <t>彰化縣永靖鄉永北村西門路１４２號</t>
  </si>
  <si>
    <t>【C3】用戶自備開關不良，已告知用戶，請合格電氣承裝業改善。|到達現場時間2023/01/13 20:20</t>
  </si>
  <si>
    <t>K4093GB77</t>
  </si>
  <si>
    <t>0910724585</t>
  </si>
  <si>
    <t>維修員葉先生</t>
  </si>
  <si>
    <t>0912231711</t>
  </si>
  <si>
    <t>葉先生稱現場為超商，三相欠一相，220V沒有電【聯絡電話(一)店長呂先生：0912231711 聯絡電話(二)：0910724585】</t>
  </si>
  <si>
    <t>永南村</t>
  </si>
  <si>
    <t>C0812500621</t>
  </si>
  <si>
    <t>2023/01/13 19:58:00</t>
  </si>
  <si>
    <t>彰化縣線西鄉中央路三段５９號</t>
  </si>
  <si>
    <t>G2941ED98</t>
  </si>
  <si>
    <t>0910445836</t>
  </si>
  <si>
    <t>用戶稱此地址前方電桿發出啪啪啪的聲音後就沒電了，懇請相關單位處理，謝謝。用戶稱夜晚視線不佳，提供桿號為高幹80號(僅一支手機)|手動併案</t>
  </si>
  <si>
    <t>C0812500620</t>
  </si>
  <si>
    <t>2023/01/13 19:54:00</t>
  </si>
  <si>
    <t>彰化縣線西鄉中央路三段４０號１樓</t>
  </si>
  <si>
    <t>線西高幹80，鹽害引起熔絲筒燒損，已更換送電妥|到達現場時間2023/01/13 20:15</t>
  </si>
  <si>
    <t>0937700073</t>
  </si>
  <si>
    <t>桿線：線西高幹80號，現在住家及鄰居無電，請協助</t>
  </si>
  <si>
    <t>C0812500618</t>
  </si>
  <si>
    <t>2023/01/13 18:57:00</t>
  </si>
  <si>
    <t>彰化縣彰化市彰南路二段３４８巷１３５號</t>
  </si>
  <si>
    <t>大竹26空Y4X6-1路燈開關MS不良更換1具、實測電流71A。|到達現場時間2023/01/13 20:40</t>
  </si>
  <si>
    <t>G4627DE38</t>
  </si>
  <si>
    <t>047389534</t>
  </si>
  <si>
    <t>手機0918879472.電話04-7389534</t>
  </si>
  <si>
    <t>C0812500617</t>
  </si>
  <si>
    <t>2023/01/13 18:54:00</t>
  </si>
  <si>
    <t>彰化縣員林市光復街８號</t>
  </si>
  <si>
    <t>吳明聰、鍾奈哲、鐘培棠</t>
  </si>
  <si>
    <t>員林市光復街與三民街交叉口配電場(G4401BB95) 已至現場會同用戶查看，引上管部分先行斷電做安全處理，後續待白天班與員林S/C做確認|到達現場時間2023/01/13 18:59</t>
  </si>
  <si>
    <t>G4401BB95</t>
  </si>
  <si>
    <t>048362396</t>
  </si>
  <si>
    <t>參考電號.用戶稱拆屋地址在光復路8號.用戶稱拆屋時發現地面有一條220的大電經過,請先聯繫用戶.手機0933385208電話04-8362396</t>
  </si>
  <si>
    <t>2023/01/13 18:49:00</t>
  </si>
  <si>
    <t>鹿工南六路18號</t>
  </si>
  <si>
    <t>【F1】火警未成災。|到達現場時間2023/01/13 19:05</t>
  </si>
  <si>
    <t>2023/01/13 18:29:00</t>
  </si>
  <si>
    <t>彰化縣田尾鄉海豐崙段７０１地號</t>
  </si>
  <si>
    <t>郭華俊、林宏益、蔣議賢</t>
  </si>
  <si>
    <t>仁美高幹#44 火警，火勢已撲滅，人員撤離公司設備無損|到達現場時間2023/01/13 19:00</t>
  </si>
  <si>
    <t>K3391BB27</t>
  </si>
  <si>
    <t>2023/01/13 18:01:00</t>
  </si>
  <si>
    <t>彰化縣芳苑鄉新東路３號</t>
  </si>
  <si>
    <t>電桿裂痕</t>
  </si>
  <si>
    <t>菇寮高幹6Y#2低2  電桿破裂已安全處理，DCIS:B220309於 111/11/12設計完。|到達現場時間2023/01/13 18:15</t>
  </si>
  <si>
    <t>K1089FA04</t>
  </si>
  <si>
    <t>2023/01/13 17:42:00</t>
  </si>
  <si>
    <t>彰化縣大城鄉台西段６９１地號</t>
  </si>
  <si>
    <t>台西高幹33Y25X#8  接戶線接點H不良重置妥，已告知用戶。|到達現場時間2023/01/13 18:15</t>
  </si>
  <si>
    <t>K0677BE24</t>
  </si>
  <si>
    <t>李*</t>
  </si>
  <si>
    <t>2023/01/13 17:32:00</t>
  </si>
  <si>
    <t>彰化縣大城鄉臺山段２８８地號</t>
  </si>
  <si>
    <t>張子元、施勝傑、董柏新</t>
  </si>
  <si>
    <t>大城高幹127X#2 熔絲鏈開關更換，FUSE10A*1，試送電妥。|到達現場時間2023/01/13 18:14</t>
  </si>
  <si>
    <t>K1276EB17</t>
  </si>
  <si>
    <t>0963100045</t>
  </si>
  <si>
    <t>2023/01/13 16:46:00</t>
  </si>
  <si>
    <t>水鬥高分#25(K4699HA51)</t>
  </si>
  <si>
    <t>吳明聰、張國建、巫淂彥</t>
  </si>
  <si>
    <t>水鬥高分#25 架空線路故障指示器安裝|到達現場時間2023/01/13 17:00</t>
  </si>
  <si>
    <t>2023/01/13 16:40:00</t>
  </si>
  <si>
    <t>彰化縣永靖鄉湳墘段１４２－３地號</t>
  </si>
  <si>
    <t>新館高分49Z2X#9 低壓線弛度調整與固定綁紮|到達現場時間2023/01/13 16:45</t>
  </si>
  <si>
    <t>K3896HB37</t>
  </si>
  <si>
    <t>048225404</t>
  </si>
  <si>
    <t>湳墘村</t>
  </si>
  <si>
    <t>2023/01/13 16:36:00</t>
  </si>
  <si>
    <t>彰化縣芳苑鄉芳北段４１９地號</t>
  </si>
  <si>
    <t>南原高幹59Y#8 接戶線接點不良重置妥，已告知用戶。|到達現場時間2023/01/13 16:58</t>
  </si>
  <si>
    <t>K1794CD17</t>
  </si>
  <si>
    <t>2023/01/13 16:31:00</t>
  </si>
  <si>
    <t>彰化縣芳苑鄉漢寶園段５１－６８地號</t>
  </si>
  <si>
    <t>崙腳高幹82Y7Y#10  接戶線絕緣不良短路 重新壓接復舊妥。|到達現場時間2023/01/13 17:00</t>
  </si>
  <si>
    <t>G1705ED65</t>
  </si>
  <si>
    <t>0935225797</t>
  </si>
  <si>
    <t>2023/01/13 16:27:00</t>
  </si>
  <si>
    <t>彰化縣竹塘鄉東陽路二段２１號</t>
  </si>
  <si>
    <t>自強高分47Y#5-1  密封100KVA燈立併用(漏油)吊換妥。|到達現場時間2023/01/13 16:55</t>
  </si>
  <si>
    <t>K2276CE22</t>
  </si>
  <si>
    <t>2023/01/13 16:05:00</t>
  </si>
  <si>
    <t>彰化縣埤頭鄉大湖厝段６２號之７</t>
  </si>
  <si>
    <t>大湖高幹34X#14  接戶線接點不良重置妥，已告知用戶。|到達現場時間2023/01/13 16:40</t>
  </si>
  <si>
    <t>K2881BE98</t>
  </si>
  <si>
    <t>0938071195</t>
  </si>
  <si>
    <t>C0812500611</t>
  </si>
  <si>
    <t>2023/01/13 16:13:00</t>
  </si>
  <si>
    <t>彰化縣秀水鄉番花路４５０巷５７號前面</t>
  </si>
  <si>
    <t>導線破皮,已處理妥,現場無停電|到達現場時間2023/01/13 16:30</t>
  </si>
  <si>
    <t>G3614AA64</t>
  </si>
  <si>
    <t>0928527681</t>
  </si>
  <si>
    <t>0921768593</t>
  </si>
  <si>
    <t>用戶稱:大貨車經過有碰觸到外線，有磨破皮有瞬間火花產生，派請派員確認安全性，【聯絡電話(二)：0928527681】</t>
  </si>
  <si>
    <t>C0812500610</t>
  </si>
  <si>
    <t>2023/01/13 16:12:00</t>
  </si>
  <si>
    <t>彰化縣線西鄉中央路三段１０８巷５３號１樓</t>
  </si>
  <si>
    <t>線西82y3低1.低壓線弛調完成|到達現場時間2023/01/13 16:30</t>
  </si>
  <si>
    <t>0958580759</t>
  </si>
  <si>
    <t>【聯絡電話(二)：0958580759】/稱:工程車扯斷電線，現場沒電(不清楚附近用戶有沒有電)</t>
  </si>
  <si>
    <t>C0812500606</t>
  </si>
  <si>
    <t>2023/01/13 16:00:00</t>
  </si>
  <si>
    <t>彰化縣芳苑鄉王功段１２４９地號（養殖場）</t>
  </si>
  <si>
    <t>新寶高幹22X#13   N 相斷落重接妥#2ACSR*1，已告知用戶。|到達現場時間2023/01/13 16:35</t>
  </si>
  <si>
    <t>G1507CC53</t>
  </si>
  <si>
    <t>0933055263</t>
  </si>
  <si>
    <t>047782172</t>
  </si>
  <si>
    <t>電線斷落，申請人不在現場，過去前請先電話聯繫，謝謝您【聯絡電話(二)：0933055263】</t>
  </si>
  <si>
    <t>C0812500605</t>
  </si>
  <si>
    <t>2023/01/13 15:54:00</t>
  </si>
  <si>
    <t>彰化縣芳苑鄉草湖段５－１３０８地號</t>
  </si>
  <si>
    <t>興海高幹92X#15  接戶點不良重置妥，已會同用戶。|到達現場時間2023/01/13 16:25</t>
  </si>
  <si>
    <t>K1697GE88</t>
  </si>
  <si>
    <t>0972509799</t>
  </si>
  <si>
    <t>0920828777</t>
  </si>
  <si>
    <t>用戶提供此電號,水電稱外線好像燒掉一條,欠相【聯絡電話(二)：0972509799】</t>
  </si>
  <si>
    <t>2023/01/13 15:45:00</t>
  </si>
  <si>
    <t>山腳高幹41X#16 已協調用戶將支持點架高後，再另行通知復電|到達現場時間2023/01/13 16:15</t>
  </si>
  <si>
    <t>0928043578</t>
  </si>
  <si>
    <t>2023/01/13 15:21:00</t>
  </si>
  <si>
    <t>彰化縣溪湖鎮大庭段１０８地號</t>
  </si>
  <si>
    <t>郭華俊、林宏益、蔣議賢、</t>
  </si>
  <si>
    <t>媽東高分47Y#12 用戶內線開關問題已致電告知用戶|到達現場時間2023/01/13 16:00</t>
  </si>
  <si>
    <t>K3699GB58</t>
  </si>
  <si>
    <t>0933192341</t>
  </si>
  <si>
    <t>C0812500604</t>
  </si>
  <si>
    <t>2023/01/13 15:08:00</t>
  </si>
  <si>
    <t>彰化縣芳苑鄉漢寶村桿號９４Ｚ６Ｘ１４Ｚ５／Ｇ２３０９ＦＥ３８</t>
  </si>
  <si>
    <t>低壓線弛調完成|到達現場時間2023/01/13 15:20</t>
  </si>
  <si>
    <t>G1912AA54</t>
  </si>
  <si>
    <t>0919689552</t>
  </si>
  <si>
    <t>電線斷一條，現場欠相/此為參考電號</t>
  </si>
  <si>
    <t>2023/01/13 14:59:00</t>
  </si>
  <si>
    <t>東寮高幹56Y#5 密封型TR開關復送後已恢復供電|到達現場時間2023/01/13 16:25</t>
  </si>
  <si>
    <t>2023/01/13 14:54:00</t>
  </si>
  <si>
    <t>西港高幹63Y#6</t>
  </si>
  <si>
    <t>楊崇德、葉柏宏、張子元</t>
  </si>
  <si>
    <t>西港高幹63Y#6 接戶點不良重置妥，已會同用戶。|到達現場時間2023/01/13 15:25</t>
  </si>
  <si>
    <t>2023/01/13 14:42:00</t>
  </si>
  <si>
    <t>永芳1空X7</t>
  </si>
  <si>
    <t>低壓線2C22PV維護更換共47M，已處理妥。|到達現場時間2023/01/13 15:10</t>
  </si>
  <si>
    <t>2023/01/13 14:40:00</t>
  </si>
  <si>
    <t>彰化縣員林市萬年里萬年巷２－２８號１Ｆ</t>
  </si>
  <si>
    <t>雅果高幹#4  主幹線密封型Tr加裝被覆型開關|到達現場時間2023/01/13 14:55</t>
  </si>
  <si>
    <t>K4697CE63</t>
  </si>
  <si>
    <t>2023/01/13 14:05:00</t>
  </si>
  <si>
    <t>彰化縣二林鎮犁頭厝段３０１－６地號</t>
  </si>
  <si>
    <t>七戶高分26Y#12 接戶線斷已接妥|到達現場時間2023/01/13 14:30</t>
  </si>
  <si>
    <t>K2184GB30</t>
  </si>
  <si>
    <t>2023/01/13 14:29:00</t>
  </si>
  <si>
    <t>彰化縣埔鹽鄉埔港路３１－２號１Ｆ</t>
  </si>
  <si>
    <t>張貼電桿反光貼紙</t>
  </si>
  <si>
    <t>部仔高幹43X22X17Y#6 張貼電桿反光貼紙|到達現場時間2023/01/13 15:10</t>
  </si>
  <si>
    <t>G3410GB26</t>
  </si>
  <si>
    <t>2023/01/13 13:59:00</t>
  </si>
  <si>
    <t>溪東高幹#104 桿基下陷先以歷鎂土填補|到達現場時間2023/01/13 14:32</t>
  </si>
  <si>
    <t>2023/01/13 13:54:00</t>
  </si>
  <si>
    <t>彰化縣芳苑鄉埤腳段３０１地號</t>
  </si>
  <si>
    <t>楊崇德、葉柏宏、施勝傑</t>
  </si>
  <si>
    <t>永興高幹21Y#18 接頭不良已重新壓接妥|到達現場時間2023/01/13 14:15</t>
  </si>
  <si>
    <t>K1395HD19</t>
  </si>
  <si>
    <t>0936899817</t>
  </si>
  <si>
    <t>2023/01/13 13:38:00</t>
  </si>
  <si>
    <t>竹西高幹39X#14</t>
  </si>
  <si>
    <t>劉永傑、陳冠勳、王振宇</t>
  </si>
  <si>
    <t>竹西高幹39X#14 接戶線斷已接妥|到達現場時間2023/01/13 13:55</t>
  </si>
  <si>
    <t>0928361112</t>
  </si>
  <si>
    <t>2023/01/13 13:15:00</t>
  </si>
  <si>
    <t>路合高幹85-1X#7變壓器力用(25KVA)一次側熔絲(6A )熔斷，已更換送電妥。|到達現場時間2023/01/13 13:40</t>
  </si>
  <si>
    <t>C0812500598</t>
  </si>
  <si>
    <t>2023/01/13 13:18:00</t>
  </si>
  <si>
    <t>彰化縣社頭鄉湳底村湳底一巷３３５弄１號</t>
  </si>
  <si>
    <t>【N1】經查現場供電正常。|到達現場時間2023/01/13 13:29</t>
  </si>
  <si>
    <t>K4591EB55</t>
  </si>
  <si>
    <t>0919741111</t>
  </si>
  <si>
    <t>供電正常，桿號:社永高幹/4y7/x2/k4591/eb25出現吱吱，早上看會有火花，現場沒有。晚上約6-7點有聲響【聯絡電話(二)：0919741111】</t>
  </si>
  <si>
    <t>湳底村</t>
  </si>
  <si>
    <t>C0812500594</t>
  </si>
  <si>
    <t>2023/01/13 12:40:00</t>
  </si>
  <si>
    <t>彰化縣花壇鄉彰員路１段４６９號</t>
  </si>
  <si>
    <t>已會同黃小姐場量測 現無漏電情形|到達現場時間2023/01/13 13:10</t>
  </si>
  <si>
    <t>G4313HD58</t>
  </si>
  <si>
    <t>0927038988</t>
  </si>
  <si>
    <t>目前沒有人員受傷，總開關已經關掉但鐵窗還是有帶電。疑似外線漏電僅手機【聯絡電話(二)：0927038988】</t>
  </si>
  <si>
    <t>三春村</t>
  </si>
  <si>
    <t>2023/01/13 11:31:00</t>
  </si>
  <si>
    <t>草漢高幹38X2附近</t>
  </si>
  <si>
    <t>蕭家旺、董柏新、洪文鴻</t>
  </si>
  <si>
    <t>草漢高幹38X2附近 非本公司線路，現場屬中華電信線路，已現場告知用戶通知中華電信前往處理。|到達現場時間2023/01/13 11:50</t>
  </si>
  <si>
    <t>2023/01/13 11:18:00</t>
  </si>
  <si>
    <t>彰化縣大城鄉中央路６０１巷建３８０號</t>
  </si>
  <si>
    <t>西港高幹99Y18-1Y#1變壓器(100 KVA)一次側熔絲(15A )熔斷，已更換送電妥。|到達現場時間2023/01/13 11:30</t>
  </si>
  <si>
    <t>0919732979</t>
  </si>
  <si>
    <t>2023/01/13 11:10:00</t>
  </si>
  <si>
    <t>彰化縣芳苑鄉後寮段６０－９地號</t>
  </si>
  <si>
    <t>劉永傑、陳冠勳</t>
  </si>
  <si>
    <t>芳苑高幹#65 接戶線斷已接妥|到達現場時間2023/01/13 11:25</t>
  </si>
  <si>
    <t>W0806012448</t>
  </si>
  <si>
    <t>2023/01/13 10:54:00</t>
  </si>
  <si>
    <t>彰化縣鹿港鎮海浴路與汐見橋南岸口</t>
  </si>
  <si>
    <t>低壓接頭鬆動補強壓接完成|到達現場時間2023/01/13 11:20</t>
  </si>
  <si>
    <t>G2629HB39</t>
  </si>
  <si>
    <t>2023/01/13 10:50:00</t>
  </si>
  <si>
    <t>彰化縣彰化市彰草路425號</t>
  </si>
  <si>
    <t>用戶長照大樓九樓冒煙由用戶自備開關切開隔離，公司設備無損害。|到達現場時間2023/01/13 11:00</t>
  </si>
  <si>
    <t>2023/01/13 10:43:00</t>
  </si>
  <si>
    <t>鹿港鎮鹿工路17號</t>
  </si>
  <si>
    <t>【F1】火警未成災。|到達現場時間2023/01/13 10:55</t>
  </si>
  <si>
    <t>彰化縣消防局</t>
  </si>
  <si>
    <t>2023/01/13 10:22:00</t>
  </si>
  <si>
    <t>彰化縣大城鄉三林段５０５地號</t>
  </si>
  <si>
    <t>東港高幹30Y12X#12 接戶線斷已接妥|到達現場時間2023/01/13 10:40</t>
  </si>
  <si>
    <t>K1080EB38</t>
  </si>
  <si>
    <t>0955059579</t>
  </si>
  <si>
    <t>2023/01/13 10:15:00</t>
  </si>
  <si>
    <t>鼎金1</t>
  </si>
  <si>
    <t>加裝架空線路故障指示器</t>
  </si>
  <si>
    <t>鼎金1 加裝架空線路故障指示器|到達現場時間2023/01/13 10:20</t>
  </si>
  <si>
    <t>C0812500591</t>
  </si>
  <si>
    <t>2023/01/13 10:16:00</t>
  </si>
  <si>
    <t>彰化縣和美鎮大佃路６２６巷７６號／貨車勾垂線路．破皮，且影響行車安全</t>
  </si>
  <si>
    <t>接戶線弛調完成|到達現場時間2023/01/13 10:35</t>
  </si>
  <si>
    <t>G3532FA17</t>
  </si>
  <si>
    <t>0933558673</t>
  </si>
  <si>
    <t>0919570733</t>
  </si>
  <si>
    <t>【聯絡電話(二)：0933558673】貨車勾垂線路.破皮，且影響行車安全，要求協處</t>
  </si>
  <si>
    <t>2023/01/13 10:11:00</t>
  </si>
  <si>
    <t>擺塘24X4Y#6</t>
  </si>
  <si>
    <t>擺塘高幹24X6Y#7~低1    低壓樹竹修剪與雜物清除(15M*3M)|到達現場時間2023/01/13 10:24</t>
  </si>
  <si>
    <t>2023/01/13 09:38:00</t>
  </si>
  <si>
    <t>彰化縣彰化市自強南路２８７巷２８號</t>
  </si>
  <si>
    <t>杜偉文、陳世明、張柏宇、</t>
  </si>
  <si>
    <t>接戶線跳線整理及接頭包，已處理妥。|到達現場時間2023/01/13 09:50</t>
  </si>
  <si>
    <t>G3928GE29</t>
  </si>
  <si>
    <t>C0812500589</t>
  </si>
  <si>
    <t>彰化縣溪州鄉舊眉段６７號之１地號</t>
  </si>
  <si>
    <t>【L5】低壓線斷，已處理妥。|到達現場時間2023/01/13 10:00</t>
  </si>
  <si>
    <t>0932600092</t>
  </si>
  <si>
    <t>0978911723</t>
  </si>
  <si>
    <t>東洲高幹34X18 / K3679HA53，電線斷落至田裡(現場無電)【聯絡電話高先生：0978911723 / 0932600092】</t>
  </si>
  <si>
    <t>2023/01/13 09:36:00</t>
  </si>
  <si>
    <t>湖水#4</t>
  </si>
  <si>
    <t>加裝故障指示器</t>
  </si>
  <si>
    <t>湖水#4 加裝架空線路故障指示器|到達現場時間2023/01/13 09:40</t>
  </si>
  <si>
    <t>西溝＃1</t>
  </si>
  <si>
    <t>蔡星土、杜偉文、陳世明、葉元傑、</t>
  </si>
  <si>
    <t>架空線路裝設故障指示器共3只，已處理妥。|到達現場時間2023/01/13 09:50</t>
  </si>
  <si>
    <t>2023/01/13 09:23:00</t>
  </si>
  <si>
    <t>站前高幹10等2處</t>
  </si>
  <si>
    <t>用戶TR電源復歸查對</t>
  </si>
  <si>
    <t>站前高幹10、11-1 用戶TR電源復歸查對|到達現場時間2023/01/13 09:45</t>
  </si>
  <si>
    <t>2023/01/13 09:21:00</t>
  </si>
  <si>
    <t>彰化縣二林鎮華崙里二溪路七段６２７巷５１號平房</t>
  </si>
  <si>
    <t>萬興高幹107X#4 電桿頂部風化水泥脫落 ，另轉交線巡人員設計改善|到達現場時間2023/01/13 09:45</t>
  </si>
  <si>
    <t>G2700AA75</t>
  </si>
  <si>
    <t>0988328168</t>
  </si>
  <si>
    <t>2023/01/13 09:15:00</t>
  </si>
  <si>
    <t>彰化縣二林鎮柳子溝段１０９地號</t>
  </si>
  <si>
    <t>新樂高幹103Z40Y#2 低壓線接戶點不良壓接處理|到達現場時間2023/01/13 09:30</t>
  </si>
  <si>
    <t>0982868708</t>
  </si>
  <si>
    <t>2023/01/13 09:07:00</t>
  </si>
  <si>
    <t>竹塘高幹106</t>
  </si>
  <si>
    <t>蕭家旺、董柏新、張子元、蔡孟賢、</t>
  </si>
  <si>
    <t>竹塘高幹106、白廟高分#1、竹塘高幹#140、五庄高幹#32、中原高幹#29、江西高幹#4-1、大湖高幹19X17Y#9、大湖高幹#18、慈航高分#1、土庫高幹#30、三好高分#1、下溪墘高分#1、竹西高幹#30 加裝架空故障指示器|到達現場時間2023/01/13 09:20</t>
  </si>
  <si>
    <t>A0812003437</t>
  </si>
  <si>
    <t>2023/01/13 08:45:00</t>
  </si>
  <si>
    <t>彰化縣花壇鄉中正東街１０巷８７號</t>
  </si>
  <si>
    <t>用戶自停電(年度歲修)|到達現場時間2023/01/13 09:10</t>
  </si>
  <si>
    <t>G4116GD2060</t>
  </si>
  <si>
    <t>04 - 7868563</t>
  </si>
  <si>
    <t>A0812003436</t>
  </si>
  <si>
    <t>2023/01/13 08:03:00</t>
  </si>
  <si>
    <t>該用戶為特高壓用戶，電話詢問用戶，用戶表示設備保養。|到達現場時間2023/01/13 08:08</t>
  </si>
  <si>
    <t>2023/01/13 06:45:00</t>
  </si>
  <si>
    <t>海浴21-1X1</t>
  </si>
  <si>
    <t>接頭點檢及包紮|到達現場時間2023/01/13 06:45</t>
  </si>
  <si>
    <t>2023/01/13 06:10:00</t>
  </si>
  <si>
    <t>水產16</t>
  </si>
  <si>
    <t>接頭點檢及包紮|到達現場時間2023/01/13 06:10</t>
  </si>
  <si>
    <t>2023/01/13 00:15:00</t>
  </si>
  <si>
    <t>配電線路設備夜間防竊巡視|到達現場時間2023/01/13 00:15</t>
  </si>
  <si>
    <t>2023/01/13 05:50:00</t>
  </si>
  <si>
    <t>1.三村＃1~#52線路巡視及路燈遲熄巡視  2.三村＃32拉線夾板被覆罩劣化破損拆除、另擇前安排更新。|到達現場時間2023/01/13 06:15</t>
  </si>
  <si>
    <t>2023/01/12 22:10:00</t>
  </si>
  <si>
    <t>K3092FD90  沙崙高幹80空Y#2</t>
  </si>
  <si>
    <t>高銀昆、魏民羽、施仁傑、</t>
  </si>
  <si>
    <t>沙崙高幹80空Y#2，火警未成災。|到達現場時間2023/01/12 23:21</t>
  </si>
  <si>
    <t>0966646411</t>
  </si>
  <si>
    <t>2023/01/13 02:07:00</t>
  </si>
  <si>
    <t>彰化縣溪湖鎮員鹿路後溪巷</t>
  </si>
  <si>
    <t>後溪5~16 夜間防竊導線巡查|到達現場時間2023/01/13 02:07</t>
  </si>
  <si>
    <t>2023/01/12 21:55:00</t>
  </si>
  <si>
    <t>彰化縣員林市員東路一段６８巷３號北側</t>
  </si>
  <si>
    <t>陳振明、黃耀田、譚劭丞、劉瑞源、</t>
  </si>
  <si>
    <t>東山高幹#71右低2  低壓線脫落綁紮固定|到達現場時間2023/01/12 22:10</t>
  </si>
  <si>
    <t>G4702HC35</t>
  </si>
  <si>
    <t>鎮興里</t>
  </si>
  <si>
    <t>2023/01/12 21:53:00</t>
  </si>
  <si>
    <t>渡橋#1~#64 美豐#1~#17</t>
  </si>
  <si>
    <t>渡橋#1~#64 美豐#1~#17 導線防竊巡視 。|到達現場時間2023/01/12 22:20</t>
  </si>
  <si>
    <t>2023/01/12 21:00:00</t>
  </si>
  <si>
    <t>G4228-HE15-U</t>
  </si>
  <si>
    <t>G4228-HE15-U昨日副座彰師大配電室查驗指示事項、配電室鋼筋外露切除。|到達現場時間2023/01/12 21:10</t>
  </si>
  <si>
    <t>2023/01/13 00:10:00</t>
  </si>
  <si>
    <t>顏銘宏、廖錦祥、</t>
  </si>
  <si>
    <t>夜間線路加強防竊巡視及夜間觀測，桿號：永安高幹1號~48號，線路巡視正常，礙子需要清洗。|到達現場時間2023/01/13 00:30</t>
  </si>
  <si>
    <t>2023/01/12 21:39:00</t>
  </si>
  <si>
    <t>K1283AE86 上寮高幹43X#7</t>
  </si>
  <si>
    <t>上寮高幹43X#7， 用戶自備桿線架不良更換|到達現場時間2023/01/12 21:45</t>
  </si>
  <si>
    <t>K1485CA60 上山高幹#2-1</t>
  </si>
  <si>
    <t>上山高幹#2-1，低壓線架嚴重銹蝕不良更換|到達現場時間2023/01/12 21:10</t>
  </si>
  <si>
    <t>C0812500581</t>
  </si>
  <si>
    <t>2023/01/12 21:29:00</t>
  </si>
  <si>
    <t>彰化縣和美鎮彰美路六段４９號對面電桿</t>
  </si>
  <si>
    <t>和東高幹47，高壓導線異音處理|到達現場時間2023/01/12 21:50</t>
  </si>
  <si>
    <t>G3535BD15</t>
  </si>
  <si>
    <t>047550885</t>
  </si>
  <si>
    <t>稱該地址對面電桿上變壓器發出異聲.手機0910010398.電話04-7550885</t>
  </si>
  <si>
    <t>2023/01/12 20:19:00</t>
  </si>
  <si>
    <t>彰化縣大村鄉中興街７２巷２６號１Ｆ</t>
  </si>
  <si>
    <t>陳宏誠、楊英智、林宜明、</t>
  </si>
  <si>
    <t>港尾高幹26Y7Y#1  接戶線脫落固定弛調  接頭不良壓接|到達現場時間2023/01/12 20:30</t>
  </si>
  <si>
    <t>2023/01/12 19:47:00</t>
  </si>
  <si>
    <t>彰化縣大城鄉三林段１１５８地號</t>
  </si>
  <si>
    <t>呂漢堂、李冠民、林楷諺</t>
  </si>
  <si>
    <t>西城高幹83Y#3，熔絲熔斷，熔絲更換送電妥。15A*1|到達現場時間2023/01/12 20:25</t>
  </si>
  <si>
    <t>K0981GA58</t>
  </si>
  <si>
    <t>0939946500</t>
  </si>
  <si>
    <t>C0812500579</t>
  </si>
  <si>
    <t>2023/01/12 19:28:00</t>
  </si>
  <si>
    <t>彰化縣彰化市建國北路２００號２Ｆ</t>
  </si>
  <si>
    <t>用戶表前NFB  N相不良、已告知用戶請水電更新。|到達現場時間2023/01/12 20:30</t>
  </si>
  <si>
    <t>G4131FD77</t>
  </si>
  <si>
    <t>047201729</t>
  </si>
  <si>
    <t>0912632973</t>
  </si>
  <si>
    <t>用戶稱有電燈閃爍的問題，這幾天越來越嚴重，懇請協處，感謝。【聯絡電話(二)：(04)7201729】</t>
  </si>
  <si>
    <t>2023/01/12 19:08:00</t>
  </si>
  <si>
    <t>彰化縣大城鄉美豐段８２０、８２１地號１樓</t>
  </si>
  <si>
    <t>菜寮高幹77Y#2變壓器(25KVA)一次側熔絲(6A )熔斷，已更換送電妥。|到達現場時間2023/01/12 19:25</t>
  </si>
  <si>
    <t>K1183DA54</t>
  </si>
  <si>
    <t>0919036918</t>
  </si>
  <si>
    <t>2023/01/12 18:15:00</t>
  </si>
  <si>
    <t>彰化縣大村鄉中山路三段２巷１３號</t>
  </si>
  <si>
    <t>華豐高幹1X#1  電訊線脫落已告知用戶|到達現場時間2023/01/12 18:20</t>
  </si>
  <si>
    <t>G4309BA83</t>
  </si>
  <si>
    <t>0938796106</t>
  </si>
  <si>
    <t>大橋村長</t>
  </si>
  <si>
    <t>0912951015</t>
  </si>
  <si>
    <t>2023/01/12 18:04:00</t>
  </si>
  <si>
    <t>彰化縣和美鎮西園路４１６巷５３號２Ｆ</t>
  </si>
  <si>
    <t>【L2】 頭犁高幹#78,連接接戶線接頭燒損，已重新壓接妥。|到達現場時間2023/01/12 18:19</t>
  </si>
  <si>
    <t>G3335CC97</t>
  </si>
  <si>
    <t>0923148923</t>
  </si>
  <si>
    <t>2023/01/12 17:56:00</t>
  </si>
  <si>
    <t>G2327CE05</t>
  </si>
  <si>
    <t>依彰濱工字第1126070183號,點檢公司設備,供電正常.|到達現場時間2023/01/12 18:25</t>
  </si>
  <si>
    <t>2023/01/12 18:10:00</t>
  </si>
  <si>
    <t>彰化縣員林市南平里復興路２５號１樓</t>
  </si>
  <si>
    <t>員復高幹#16 高壓一次接線環被覆罩 移位重新裝設|到達現場時間2023/01/12 18:15</t>
  </si>
  <si>
    <t>G4303GD31</t>
  </si>
  <si>
    <t>C0812500576</t>
  </si>
  <si>
    <t>2023/01/12 17:41:00</t>
  </si>
  <si>
    <t>彰化縣二林鎮大永路請詳見備註</t>
  </si>
  <si>
    <t>東勢高分#2 用戶監視器線路，已現場通知用戶自行改善。|到達現場時間2023/01/12 17:55</t>
  </si>
  <si>
    <t>K2591BA75</t>
  </si>
  <si>
    <t>0965819583</t>
  </si>
  <si>
    <t>參考電號，圖號座標：k2590fd68，電線垂下擔心影響交通，惠請查修，謝謝。僅留手機</t>
  </si>
  <si>
    <t>C0812500575</t>
  </si>
  <si>
    <t>2023/01/12 17:38:00</t>
  </si>
  <si>
    <t>彰化縣鹿港鎮頂草路一段８８巷４８弄３號前</t>
  </si>
  <si>
    <t>中華電信手孔,已請用戶聯絡中華電信.|到達現場時間2023/01/12 18:00</t>
  </si>
  <si>
    <t>G3330AB03</t>
  </si>
  <si>
    <t>0907268806</t>
  </si>
  <si>
    <t>潘小姐</t>
  </si>
  <si>
    <t>0980591992</t>
  </si>
  <si>
    <t>住家外面孔蓋車經過會有噪音，但因表面磨損，無法辨識是否為台電設備【聯絡電話(二)：0907268806】</t>
  </si>
  <si>
    <t>C0812500574</t>
  </si>
  <si>
    <t>2023/01/12 17:32:00</t>
  </si>
  <si>
    <t>彰化縣芳苑鄉興仁村仁愛巷９８弄２０號１樓</t>
  </si>
  <si>
    <t>磚瑤高幹104Y6X#7變壓器( 50 KVA)一次側熔絲( 10 A )熔斷，已更換送電妥。|到達現場時間2023/01/12 17:50</t>
  </si>
  <si>
    <t>G1502EA05</t>
  </si>
  <si>
    <t>048936342</t>
  </si>
  <si>
    <t>約五點多停電，整條路都停電，僅留一支電話。</t>
  </si>
  <si>
    <t>2023/01/12 14:00:00</t>
  </si>
  <si>
    <t>崙草43X2</t>
  </si>
  <si>
    <t>樹藤碰觸低壓線，已修剪妥。|到達現場時間2023/01/12 14:30</t>
  </si>
  <si>
    <t>W0806012447</t>
  </si>
  <si>
    <t>2023/01/12 17:20:00</t>
  </si>
  <si>
    <t>彰化縣大城鄉人和巷１２號</t>
  </si>
  <si>
    <t>本案同 11201000947|到達現場時間2023/01/12 17:35</t>
  </si>
  <si>
    <t>張志偉先生</t>
  </si>
  <si>
    <t>0980918216</t>
  </si>
  <si>
    <t>C0812500573</t>
  </si>
  <si>
    <t>彰化縣大城鄉豐美村平和路３號一二樓</t>
  </si>
  <si>
    <t>西港高幹#52變壓器(50KVA)一次側熔絲(10A )熔斷，已更換送電妥。|到達現場時間2023/01/12 17:35</t>
  </si>
  <si>
    <t>K1183AE35</t>
  </si>
  <si>
    <t>0963478559</t>
  </si>
  <si>
    <t>048945580</t>
  </si>
  <si>
    <t>【聯絡電話(二)：0963478559】多戶無電，外頭桿上設備爆響聲，有東西掉下來，請協助</t>
  </si>
  <si>
    <t>2023/01/12 16:20:00</t>
  </si>
  <si>
    <t>彰化縣福興鄉元興段２５６６地號</t>
  </si>
  <si>
    <t>【L1】福興高幹#64,連接接戶線燒損，已處理妥。|到達現場時間2023/01/12 16:45</t>
  </si>
  <si>
    <t>G2316CD99</t>
  </si>
  <si>
    <t>(04)7701255</t>
  </si>
  <si>
    <t>0921722627</t>
  </si>
  <si>
    <t>2023/01/12 16:01:00</t>
  </si>
  <si>
    <t>管嶼127X6</t>
  </si>
  <si>
    <t>樹藤靠近低壓線，另報修剪2GI0021。|到達現場時間2023/01/12 16:20</t>
  </si>
  <si>
    <t>2023/01/12 17:00:00</t>
  </si>
  <si>
    <t>彰化縣芳苑鄉草湖段５之３５７２地號</t>
  </si>
  <si>
    <t>草漢高幹26-1X18Y#3 H型接頭不良已重新壓接妥|到達現場時間2023/01/12 17:10</t>
  </si>
  <si>
    <t>G2003AC12</t>
  </si>
  <si>
    <t>0916762412</t>
  </si>
  <si>
    <t>C0812500571</t>
  </si>
  <si>
    <t>2023/01/12 16:49:00</t>
  </si>
  <si>
    <t>彰化縣埤頭鄉路口厝段３１３－４地號</t>
  </si>
  <si>
    <t>【C5】用戶電表箱腐蝕不良，已告知用戶，請合格電氣承裝業改善。|到達現場時間2023/01/12 17:10</t>
  </si>
  <si>
    <t>K2977HA46</t>
  </si>
  <si>
    <t>0933520203</t>
  </si>
  <si>
    <t>吳啟馥</t>
  </si>
  <si>
    <t>用戶稱疑接戶線被剪斷，無電，要求查修，前往前請先電聯用戶，惠請協處，謝謝。僅留手機</t>
  </si>
  <si>
    <t>中和村</t>
  </si>
  <si>
    <t>2023/01/12 16:42:00</t>
  </si>
  <si>
    <t>彰化縣大城鄉建山段５９２號</t>
  </si>
  <si>
    <t>頂山高分#59 接戶線斷已接妥|到達現場時間2023/01/12 16:55</t>
  </si>
  <si>
    <t>2023/01/12 16:31:00</t>
  </si>
  <si>
    <t>彰化縣埔鹽鄉和平段７６２地號</t>
  </si>
  <si>
    <t>好永高幹13Y#3  高壓線脫落綁紮及礙子螺栓脫落固定|到達現場時間2023/01/12 16:35</t>
  </si>
  <si>
    <t>G2813EE27</t>
  </si>
  <si>
    <t>2023/01/12 14:22:00</t>
  </si>
  <si>
    <t>東寮高幹6Y#6低1</t>
  </si>
  <si>
    <t>加裝監視器</t>
  </si>
  <si>
    <t>東寮高幹6Y#7 配合警察單位加裝監視器|到達現場時間2023/01/12 14:30</t>
  </si>
  <si>
    <t>W0806012446</t>
  </si>
  <si>
    <t>2023/01/12 16:17:00</t>
  </si>
  <si>
    <t>崙腳高幹82Y7Y#10 接戶線斷已接妥|到達現場時間2023/01/12 16:35</t>
  </si>
  <si>
    <t>林先生先生</t>
  </si>
  <si>
    <t>電線杆出現異常聲響</t>
  </si>
  <si>
    <t>2023/01/12 16:08:00</t>
  </si>
  <si>
    <t>彰化縣埔鹽鄉光明路二段１６９－２號１Ｆ</t>
  </si>
  <si>
    <t>瓦瑤高幹#12 電桿上異聲噪音處理|到達現場時間2023/01/12 16:15</t>
  </si>
  <si>
    <t>G3113EA40</t>
  </si>
  <si>
    <t>0939058439</t>
  </si>
  <si>
    <t>2023/01/12 16:07:00</t>
  </si>
  <si>
    <t>彰化縣埔鹽鄉天盛村天德路７７號</t>
  </si>
  <si>
    <t>石埤高幹39X#5   TR熔絲熔斷更換送電(已要求用戶更換符合規定開關)|到達現場時間2023/01/12 16:22</t>
  </si>
  <si>
    <t>G2606AE84</t>
  </si>
  <si>
    <t>0988244565</t>
  </si>
  <si>
    <t>2023/01/12 16:00:00</t>
  </si>
  <si>
    <t>湳底高幹#33</t>
  </si>
  <si>
    <t>張國建、巫淂彥、陳諺暐、</t>
  </si>
  <si>
    <t>湳底高幹#33 加裝架空線路故障指示器|到達現場時間2023/01/12 16:05</t>
  </si>
  <si>
    <t>2023/01/12 15:35:00</t>
  </si>
  <si>
    <t>貢旗高幹59等2處</t>
  </si>
  <si>
    <t>貢旗高幹59 、員旗高幹41 等2處 線路開關操作轉供|到達現場時間2023/01/12 15:40</t>
  </si>
  <si>
    <t>彰化縣彰化市長順街154巷3號</t>
  </si>
  <si>
    <t>【F1】火警未成災。|到達現場時間2023/01/12 15:45</t>
  </si>
  <si>
    <t>2023/01/12 15:33:00</t>
  </si>
  <si>
    <t>彰化縣鹿港鎮振興段１２３２地號</t>
  </si>
  <si>
    <t>三嘉高幹46X#1,用戶設備遭竊.|到達現場時間2023/01/12 15:50</t>
  </si>
  <si>
    <t>G3328FC51</t>
  </si>
  <si>
    <t>0920405665</t>
  </si>
  <si>
    <t>2023/01/12 15:15:00</t>
  </si>
  <si>
    <t>南新高幹51等9處</t>
  </si>
  <si>
    <t>南新高幹51、鼎金高分34、35、35-1、36、37、38、39、40  張貼電桿反光貼紙|到達現場時間2023/01/12 15:20</t>
  </si>
  <si>
    <t>2023/01/12 15:19:00</t>
  </si>
  <si>
    <t>彰化縣芳苑鄉建新段６０６，７０４－８６地號１樓</t>
  </si>
  <si>
    <t>建平高幹35X#36 接戶線碰觸支線已先暫處理，因附近有飼料筒接戶線無法提升高度，已請用戶到服務所申請遷移。|到達現場時間2023/01/12 15:40</t>
  </si>
  <si>
    <t>G2205AA02</t>
  </si>
  <si>
    <t>0988122753</t>
  </si>
  <si>
    <t>2023/01/12 15:10:00</t>
  </si>
  <si>
    <t>山腳高幹30</t>
  </si>
  <si>
    <t>山腳高幹30 加裝架空線路故障指示器|到達現場時間2023/01/12 15:15</t>
  </si>
  <si>
    <t>2023/01/12 14:30:00</t>
  </si>
  <si>
    <t>彰化縣伸港鄉興工路</t>
  </si>
  <si>
    <t>申挖路段防範管路遭挖損巡視及宣導。|到達現場時間2023/01/12 14:40</t>
  </si>
  <si>
    <t>2023/01/12 14:40:00</t>
  </si>
  <si>
    <t>潭墘高幹#29</t>
  </si>
  <si>
    <t>楊崇德、蔡孟賢、楊智翔</t>
  </si>
  <si>
    <t>潭墘高幹#29，頂山高幹52-1X1，東城高幹45X#1，鐵樹高分#39，沿海高分43X1，加裝架空故障指示器，沿海高分44 故障指示器拆除。|到達現場時間2023/01/12 14:56</t>
  </si>
  <si>
    <t>2023/01/12 14:46:00</t>
  </si>
  <si>
    <t>東芳＃1</t>
  </si>
  <si>
    <t>架空高壓線裝設故障指示器3只，已處理妥。|到達現場時間2023/01/12 15:10</t>
  </si>
  <si>
    <t>2023/01/12 14:33:00</t>
  </si>
  <si>
    <t>西斗高幹1-5Y1</t>
  </si>
  <si>
    <t>西斗高幹1-5Y1，原斗高幹#11，原斗高幹47Y6X1，大永高分1-1，東勢高分#1-1，民靖高幹#30，加裝架空故障指示器|到達現場時間2023/01/12 14:40</t>
  </si>
  <si>
    <t>彰化縣埔心鄉霖興段１０５地號</t>
  </si>
  <si>
    <t>二重高幹67-1X#5 電纜固定橫擔更換及密封型Tr加裝開關|到達現場時間2023/01/12 14:35</t>
  </si>
  <si>
    <t>G3702HD11</t>
  </si>
  <si>
    <t>2023/01/12 14:20:00</t>
  </si>
  <si>
    <t>西東高幹 23X1-1等2處</t>
  </si>
  <si>
    <t>西東高幹 23X1-1、 22Y26等2處 加裝架空線路故障指示器|到達現場時間2023/01/12 14:23</t>
  </si>
  <si>
    <t>2023/01/12 14:10:00</t>
  </si>
  <si>
    <t>彰化縣埔心鄉五賢路２０３巷３號１Ｆ</t>
  </si>
  <si>
    <t>大溪高幹103X3Y#4  現場量測電壓電流正常|到達現場時間2023/01/12 14:25</t>
  </si>
  <si>
    <t>G3604HD74</t>
  </si>
  <si>
    <t>0923623973</t>
  </si>
  <si>
    <t>C0812500558</t>
  </si>
  <si>
    <t>2023/01/12 14:08:00</t>
  </si>
  <si>
    <t>彰化縣福興鄉管嶼厝段粘厝小段８１７地號</t>
  </si>
  <si>
    <t>【L2】謝漢高幹64Y#4,連接接戶線接頭燒損，已重新壓接妥。|到達現場時間2023/01/12 14:23</t>
  </si>
  <si>
    <t>G2117CC21</t>
  </si>
  <si>
    <t>接戶線斷落懸空中，目前無電。僅留手機</t>
  </si>
  <si>
    <t>2023/01/12 13:36:00</t>
  </si>
  <si>
    <t>彰化縣彰化市彰美路一段110巷3號對面</t>
  </si>
  <si>
    <t>日前用戶自備電桿折斷，用戶電桿已復舊妥，接戶線3CU22PV重新裝設及接頭壓接，已處理妥。|到達現場時間2023/01/12 13:48</t>
  </si>
  <si>
    <t>2023/01/12 13:27:00</t>
  </si>
  <si>
    <t>下犁高幹106X6Y#1</t>
  </si>
  <si>
    <t>路燈控制低壓線斷壓再另一低壓線上，現場已處理妥。|到達現場時間2023/01/12 13:40</t>
  </si>
  <si>
    <t>0930930593</t>
  </si>
  <si>
    <t>2023/01/12 12:48:00</t>
  </si>
  <si>
    <t>彰化縣鹿港鎮鹿雅段９９４地號</t>
  </si>
  <si>
    <t>下犁高幹106X6Z#2,接戶線接頭點檢及包紮。|到達現場時間2023/01/12 13:05</t>
  </si>
  <si>
    <t>G3034FC95</t>
  </si>
  <si>
    <t>W0806012445</t>
  </si>
  <si>
    <t>2023/01/12 12:36:00</t>
  </si>
  <si>
    <t>彰化縣鹿港鎮鹿洋段１７８５－００００地號</t>
  </si>
  <si>
    <t>草港高幹114-1Y23-1Y8X#7,熔絲鏈開關重置。|到達現場時間2023/01/12 14:00</t>
  </si>
  <si>
    <t>G2732ED62</t>
  </si>
  <si>
    <t>0988778912</t>
  </si>
  <si>
    <t>2023/01/12 08:01:00</t>
  </si>
  <si>
    <t>彰化縣鹿港鎮吉安三街</t>
  </si>
  <si>
    <t>G2224HA14至G2224HA56手孔,低壓導線失竊,現場已安全處理,向鹿港派出所報案,並另設計重置.|到達現場時間2023/01/12 08:42</t>
  </si>
  <si>
    <t>0937637151</t>
  </si>
  <si>
    <t>C0812500550</t>
  </si>
  <si>
    <t>2023/01/12 11:25:00</t>
  </si>
  <si>
    <t>彰化縣線西鄉德興段３６５地號</t>
  </si>
  <si>
    <t>【L2】伸德高幹25X#6連接接戶線接頭燒損，已重新壓接妥。|到達現場時間2023/01/12 11:50</t>
  </si>
  <si>
    <t>G3241AC99</t>
  </si>
  <si>
    <t>0932585359</t>
  </si>
  <si>
    <t>用戶稱:已找水電查修，外電未入，僅0932-585359</t>
  </si>
  <si>
    <t>A0812003435</t>
  </si>
  <si>
    <t>2023/01/12 11:18:00</t>
  </si>
  <si>
    <t>彰化縣溪州鄉水尾段２２８地號地方</t>
  </si>
  <si>
    <t>K2972FA1368</t>
  </si>
  <si>
    <t>0917177770</t>
  </si>
  <si>
    <t>A0812003434</t>
  </si>
  <si>
    <t>彰化縣溪州鄉興南路５０１號</t>
  </si>
  <si>
    <t>【N1】經查現場供電正常。|到達現場時間2023/01/12 11:30</t>
  </si>
  <si>
    <t>K3376CE95</t>
  </si>
  <si>
    <t>04-8896107</t>
  </si>
  <si>
    <t>2023/01/12 11:01:00</t>
  </si>
  <si>
    <t>彰化縣芳苑鄉王功段１４６－９地號</t>
  </si>
  <si>
    <t>劉永傑、張子元、施勝傑</t>
  </si>
  <si>
    <t>王功高幹#48 TAP,從2調整至1,三相電壓407V降至390V|到達現場時間2023/01/12 02:02</t>
  </si>
  <si>
    <t>G1602HB25</t>
  </si>
  <si>
    <t>0921381067</t>
  </si>
  <si>
    <t>2023/01/12 09:43:00</t>
  </si>
  <si>
    <t>部打高幹14X13</t>
  </si>
  <si>
    <t>無帳路燈處理</t>
  </si>
  <si>
    <t>部打高幹14X13 無帳路燈處理|到達現場時間2023/01/12 09:55</t>
  </si>
  <si>
    <t>2023/01/12 10:44:00</t>
  </si>
  <si>
    <t>彰化縣大城鄉大城段６２９號</t>
  </si>
  <si>
    <t>楊崇德、蔡孟賢、葉柏宏</t>
  </si>
  <si>
    <t>上山高幹26Y#24 低壓跳線接頭不良重置妥|到達現場時間2023/01/12 11:00</t>
  </si>
  <si>
    <t>K1383CE84</t>
  </si>
  <si>
    <t>0919733032</t>
  </si>
  <si>
    <t>2023/01/12 10:37:00</t>
  </si>
  <si>
    <t>彰化縣芳苑鄉草湖段５－５０２７地號</t>
  </si>
  <si>
    <t>劉永傑、張子元、陳冠勳</t>
  </si>
  <si>
    <t>現場正在蓋畜牧設施,安距不足,已告知張先生要申請裝防護線管及線路遷移,張先生說已請水電申請,受理號碼111145783|到達現場時間2023/01/12 10:38</t>
  </si>
  <si>
    <t>K1797CA17</t>
  </si>
  <si>
    <t>0910537980</t>
  </si>
  <si>
    <t>2023/01/12 10:32:00</t>
  </si>
  <si>
    <t>彰化縣埔鹽鄉null埔鄉新水段６３６號</t>
  </si>
  <si>
    <t>浸水高幹65Z7Y13X#8  接戶線接戶點不良壓接處理|到達現場時間2023/01/12 10:50</t>
  </si>
  <si>
    <t>G2708FD94</t>
  </si>
  <si>
    <t>0931510972</t>
  </si>
  <si>
    <t>2023/01/12 10:04:00</t>
  </si>
  <si>
    <t>彰化縣大城鄉北平路９０號一二樓</t>
  </si>
  <si>
    <t>東城高幹#2 會同用戶量測電壓正常,已告知用戶找水電檢查電表底座|到達現場時間2023/01/12 10:05</t>
  </si>
  <si>
    <t>K1278GD49</t>
  </si>
  <si>
    <t>二林戶政事務所</t>
  </si>
  <si>
    <t>2023/01/12 10:00:00</t>
  </si>
  <si>
    <t>彰化縣鹿港鎮草港尾段１６５－２３號</t>
  </si>
  <si>
    <t>【L1】草港高幹47Y18X#4 ,連接接戶線燒損，已處理妥。|到達現場時間2023/01/12 10:25</t>
  </si>
  <si>
    <t>G2937DC01</t>
  </si>
  <si>
    <t>2023/01/12 09:53:00</t>
  </si>
  <si>
    <t>彰化縣芳苑鄉草湖段５－２９１７地號</t>
  </si>
  <si>
    <t>崙腳高幹55Y#37-1 熔絲筒燒損10A*1,會同用戶送電妥|到達現場時間2023/01/12 10:00</t>
  </si>
  <si>
    <t>G1806FE44</t>
  </si>
  <si>
    <t>0933577100</t>
  </si>
  <si>
    <t>2023/01/12 09:52:00</t>
  </si>
  <si>
    <t>彰化縣員林市東山段６５７－１地號</t>
  </si>
  <si>
    <t>山腳高幹41X#16 用戶自備開關不良，已告知用戶，請合格電氣承裝業改善。(電表另報再封印)|到達現場時間2023/01/12 10:25</t>
  </si>
  <si>
    <t>0928246212</t>
  </si>
  <si>
    <t>C0812500547</t>
  </si>
  <si>
    <t>2023/01/12 09:40:00</t>
  </si>
  <si>
    <t>彰化縣溪湖鎮彰水路三段７９號對面</t>
  </si>
  <si>
    <t>G3200GD76 手孔基座分離暫處理(送線路課委包商處理)|到達現場時間2023/01/12 10:04</t>
  </si>
  <si>
    <t>G3200GD78</t>
  </si>
  <si>
    <t>0933505019</t>
  </si>
  <si>
    <t>048852301</t>
  </si>
  <si>
    <t>【聯絡電話(二)：0933505019】</t>
  </si>
  <si>
    <t>光華里</t>
  </si>
  <si>
    <t>2023/01/12 09:38:00</t>
  </si>
  <si>
    <t>福田＃9、維新＃68</t>
  </si>
  <si>
    <t>杜偉文、陳世明、蕭凱仁、</t>
  </si>
  <si>
    <t>2.福田＃9FC開關＊1維護更換，已處理妥。維新＃68中性線壓接一截22PVC，以利路燈接入。|到達現場時間2023/01/12 09:56</t>
  </si>
  <si>
    <t>C0812500546</t>
  </si>
  <si>
    <t>2023/01/12 09:39:00</t>
  </si>
  <si>
    <t>彰化縣彰化市彰鹿路８１號２樓</t>
  </si>
  <si>
    <t>莿桐18空Y5接戶線接頭重新壓接共三只，已處理妥。|到達現場時間2023/01/12 10:00</t>
  </si>
  <si>
    <t>G3723DE59</t>
  </si>
  <si>
    <t>047523062</t>
  </si>
  <si>
    <t>水電稱外線無電，惠請查修，謝謝。僅市話</t>
  </si>
  <si>
    <t>2023/01/12 09:32:00</t>
  </si>
  <si>
    <t>番頭高幹6Y#16</t>
  </si>
  <si>
    <t>熔絲鏈筒接觸不良更換。|到達現場時間2023/01/12 09:45</t>
  </si>
  <si>
    <t>C0812500545</t>
  </si>
  <si>
    <t>彰化縣埔心鄉員鹿路三段１５６號</t>
  </si>
  <si>
    <t>溪東高幹#109-1  高供戶分岐開關熔絲熔斷更換送電妥(用戶設備不良)電表另報再封印|到達現場時間2023/01/12 09:50</t>
  </si>
  <si>
    <t>K3999GD48</t>
  </si>
  <si>
    <t>0928362705</t>
  </si>
  <si>
    <t>高壓戶一戶無電，稱外線保險絲燒損，僅留單一電話</t>
  </si>
  <si>
    <t>2023/01/12 09:21:00</t>
  </si>
  <si>
    <t>萬興#35Y2</t>
  </si>
  <si>
    <t>高壓電纜相序測定</t>
  </si>
  <si>
    <t>萬興#35Y2~ID22 高壓電纜相序測定 萬興#35Y2 、萬興#35Y1  線路開關操作轉供|到達現場時間2023/01/12 09:30</t>
  </si>
  <si>
    <t>W0806012444</t>
  </si>
  <si>
    <t>2023/01/12 09:20:00</t>
  </si>
  <si>
    <t>彰化縣二林鎮無漏?巷２６號</t>
  </si>
  <si>
    <t>蕭家旺、董柏新、葉柏宏</t>
  </si>
  <si>
    <t>竹圍高分37X#22 低壓線斷(N相)已接妥|到達現場時間2023/01/12 09:40</t>
  </si>
  <si>
    <t>K2585HB23</t>
  </si>
  <si>
    <t>0977236330</t>
  </si>
  <si>
    <t>2023/01/12 09:18:00</t>
  </si>
  <si>
    <t>彰化縣埔心鄉埔心段油車店小段５０３號</t>
  </si>
  <si>
    <t>吳明聰、鍾奈哲、張國建、林宏益、蔣議賢、</t>
  </si>
  <si>
    <t>貢旗高幹62X6X25Y#14  陳舊變壓器更換25KVA*2， 高壓被覆型開關更換+TR瓷罩|到達現場時間2023/01/12 10:43</t>
  </si>
  <si>
    <t>G4003DC46</t>
  </si>
  <si>
    <t>C0812500539</t>
  </si>
  <si>
    <t>2023/01/12 09:17:00</t>
  </si>
  <si>
    <t>彰化縣福興鄉元興段８５５地號</t>
  </si>
  <si>
    <t>【M2】管嶼高幹117X#5,電表底座燒損，由用戶自理，另報再封印。|到達現場時間2023/01/12 09:35</t>
  </si>
  <si>
    <t>G2315CA82</t>
  </si>
  <si>
    <t>侯先生</t>
  </si>
  <si>
    <t>047705999</t>
  </si>
  <si>
    <t>已請水電檢查過，人在附近 過去約10多鐘【聯絡電話(二)：0921723588】(請手機為優先)</t>
  </si>
  <si>
    <t>2023/01/12 09:15:00</t>
  </si>
  <si>
    <t>永芳1空X8低1</t>
  </si>
  <si>
    <t>1.永芳1空X8低12.維低壓線1C22PV更換共40M，已處理妥。|到達現場時間2023/01/12 09:41</t>
  </si>
  <si>
    <t>C0812500535</t>
  </si>
  <si>
    <t>2023/01/12 08:31:00</t>
  </si>
  <si>
    <t>彰化縣線西鄉中央路一段６６０巷４５號／無電</t>
  </si>
  <si>
    <t>【L5】線西高幹17Y#2,低壓線斷，已處理妥。|到達現場時間2023/01/12 08:40</t>
  </si>
  <si>
    <t>0922898483</t>
  </si>
  <si>
    <t>參考電號，參考電號，稱電線斷落地，無電，要求派查</t>
  </si>
  <si>
    <t>C0812500534</t>
  </si>
  <si>
    <t>2023/01/12 08:00:00</t>
  </si>
  <si>
    <t>彰化縣線西鄉德興段１５８２地號</t>
  </si>
  <si>
    <t>本件同11201000894件，併同處理。|到達現場時間2023/01/12 08:39</t>
  </si>
  <si>
    <t>用戶本人報現場電號37-4298-56，電線有斷落，目前已停電，僅留手機</t>
  </si>
  <si>
    <t>2023/01/12 06:07:00</t>
  </si>
  <si>
    <t>G4027 AB94-PD、BB25-PD</t>
  </si>
  <si>
    <t>G4027 AB94-PD、BB25-PD配電場清潔，及變壓器點檢，負載側電流、電壓測定。|到達現場時間2023/01/12 06:30</t>
  </si>
  <si>
    <t>2023/01/12 06:30:00</t>
  </si>
  <si>
    <t>擺塘#40、大村73</t>
  </si>
  <si>
    <t>擺塘#40、大村73，架空線路故障指示器裝設|到達現場時間2023/01/12 06:35</t>
  </si>
  <si>
    <t>C0812500533</t>
  </si>
  <si>
    <t>2023/01/12 06:55:00</t>
  </si>
  <si>
    <t>彰化縣福興鄉元興段１９０１地號</t>
  </si>
  <si>
    <t>熔絲鏈筒燒損更換(福興33—2)|到達現場時間2023/01/12 07:23</t>
  </si>
  <si>
    <t>G2318EA24</t>
  </si>
  <si>
    <t>0952100696</t>
  </si>
  <si>
    <t>無備用電話。</t>
  </si>
  <si>
    <t>2023/01/12 02:00:00</t>
  </si>
  <si>
    <t>太平#1~59</t>
  </si>
  <si>
    <t>太平#1~59，夜間防竊導線巡查|到達現場時間2023/01/12 02:15</t>
  </si>
  <si>
    <t>2023/01/12 06:00:00</t>
  </si>
  <si>
    <t>大竹#26空Y4X42Y5</t>
  </si>
  <si>
    <t>大竹#26空Y4X42Y5高壓掩蔽及雜物(超高樹枝、藤蔓)清除(20mx3m=60㎡)，導線破皮(1處)包紮。|到達現場時間2023/01/12 06:25</t>
  </si>
  <si>
    <t>2023/01/12 05:59:00</t>
  </si>
  <si>
    <t>大埔#42X8~X8-1</t>
  </si>
  <si>
    <t>大埔#42X8~X8-1高壓掩蔽及雜物(超高竹子、藤蔓)清除(12mx5m=650㎡)，導線破皮(1處)包紮，及現場砍除雜物清運。|到達現場時間2023/01/12 06:20</t>
  </si>
  <si>
    <t>2023/01/12 01:08:00</t>
  </si>
  <si>
    <t>建國高幹全線、福山高幹全線</t>
  </si>
  <si>
    <t>建國高幹全線(#1~#12含分歧)、福山高幹全線(#1~#22含分歧)導線防止失竊，夜間線路巡視。|到達現場時間2023/01/12 01:30</t>
  </si>
  <si>
    <t>2023/01/11 20:05:00</t>
  </si>
  <si>
    <t>田坑路二段66號 對面桿</t>
  </si>
  <si>
    <t>六股#43X4低5路燈控制開關(點滅器)不良更換一只，及路燈改接(4盞)，改由控制線控制(N、R相)。|到達現場時間2023/01/11 20:25</t>
  </si>
  <si>
    <t>東區路燈 吳</t>
  </si>
  <si>
    <t>0972712388</t>
  </si>
  <si>
    <t>2023/01/12 05:35:00</t>
  </si>
  <si>
    <t>美鹿74Y1-1</t>
  </si>
  <si>
    <t>木橫擔及FC開關更換。|到達現場時間2023/01/12 05:57</t>
  </si>
  <si>
    <t>C0812500532</t>
  </si>
  <si>
    <t>2023/01/12 05:21:00</t>
  </si>
  <si>
    <t>彰化縣竹塘鄉竹林段１１１８地號</t>
  </si>
  <si>
    <t>頂崙高分16-2Y#1高壓懸垂礙子及熔絲鏈開關絕緣礙子處，因濃霧及塵害致產生火花，已告知用戶將儘速安排礙子清洗改善。|到達現場時間2023/01/12 05:40</t>
  </si>
  <si>
    <t>K2278CA99</t>
  </si>
  <si>
    <t>0911983696</t>
  </si>
  <si>
    <t>用戶稱變壓器有冒火花，目前仍有電，僅留手機</t>
  </si>
  <si>
    <t>W0806012443</t>
  </si>
  <si>
    <t>2023/01/12 04:35:00</t>
  </si>
  <si>
    <t>彰化縣埔鹽鄉番金路２巷３７之１號</t>
  </si>
  <si>
    <t>9G34 饋線瞬跳所致，電聯用戶目前供電正常，饋線轄區，線路巡視，新樂103Z2分歧開關B相跳脫，現場濃霧巡視困難，研判因分歧跳脫時電弧造成A、B相相間短路導致饋線瞬跳，新樂103Z2分歧開關不良，更換兩具|到達現場時間2023/01/12 05:10</t>
  </si>
  <si>
    <t>G2508HD87</t>
  </si>
  <si>
    <t>0935651321</t>
  </si>
  <si>
    <t>同晚上第二次跳電</t>
  </si>
  <si>
    <t>2023/01/12 01:52:00</t>
  </si>
  <si>
    <t>崙腳高幹1~100號</t>
  </si>
  <si>
    <t>崙腳高幹1~100號配電線路防竊巡視良好; 新寶高幹1~94號礙子有洩漏電流情形需辦理清洗。|到達現場時間2023/01/12 02:00</t>
  </si>
  <si>
    <t>C0812500531</t>
  </si>
  <si>
    <t>2023/01/12 00:53:00</t>
  </si>
  <si>
    <t>彰化縣大城鄉東港村福建路２５５號平房</t>
  </si>
  <si>
    <t>西城高幹#81變壓器( 25 KVA)一次側熔絲( 6 A )筒接觸不良，已更換送電妥。|到達現場時間2023/01/12 01:15</t>
  </si>
  <si>
    <t>K0980HE15</t>
  </si>
  <si>
    <t>0965629777</t>
  </si>
  <si>
    <t>0933562498</t>
  </si>
  <si>
    <t>【聯絡電話(二)：0965629777】</t>
  </si>
  <si>
    <t>2023/01/12 00:10:00</t>
  </si>
  <si>
    <t>和東1—103</t>
  </si>
  <si>
    <t>配電線路設備夜間巡查點檢。|到達現場時間2023/01/12 00:35</t>
  </si>
  <si>
    <t>2023/01/11 21:09:00</t>
  </si>
  <si>
    <t>出水#6Y1</t>
  </si>
  <si>
    <t>出水#6Y1，接戶線破皮包紮|到達現場時間2023/01/11 21:30</t>
  </si>
  <si>
    <t>邱里長</t>
  </si>
  <si>
    <t>2023/01/11 21:59:00</t>
  </si>
  <si>
    <t>彰化縣和美鎮西興路１７８巷１３號平房</t>
  </si>
  <si>
    <t>路燈引下線短路剪除(伸港11X6X7右低2)|到達現場時間2023/01/11 22:25</t>
  </si>
  <si>
    <t>G3339EC86</t>
  </si>
  <si>
    <t>0939773102</t>
  </si>
  <si>
    <t>2023/01/11 21:16:00</t>
  </si>
  <si>
    <t>彰化縣福興鄉橋頭村文化街９８號２樓</t>
  </si>
  <si>
    <t>接戶點接頭包(G2721GB67)|到達現場時間2023/01/11 21:40</t>
  </si>
  <si>
    <t>G2721GB58</t>
  </si>
  <si>
    <t>0980106380</t>
  </si>
  <si>
    <t>C0812000032</t>
  </si>
  <si>
    <t>2023/01/11 20:18:00</t>
  </si>
  <si>
    <t>彰化縣溪州鄉中央路三段１７０巷１號１－４樓</t>
  </si>
  <si>
    <t>【C2】用戶進屋線不良，已告知用戶，請合格電氣承裝業改善。|到達現場時間2023/01/11 20:40</t>
  </si>
  <si>
    <t>K3476FB99</t>
  </si>
  <si>
    <t>0963792011</t>
  </si>
  <si>
    <t>048895826</t>
  </si>
  <si>
    <t>兩盞路燈不亮。王小姐04-8895826【聯絡電話(二)：0963792011】</t>
  </si>
  <si>
    <t>2023/01/11 20:00:00</t>
  </si>
  <si>
    <t>9G34 新樂#102~215</t>
  </si>
  <si>
    <t>9G34 饋線瞬跳 CO動作，新樂#102~215 線路巡視，新樂#103Z2 分歧開關 B相跳脫，線路查無異狀，熔斷更換送電妥|到達現場時間2023/01/11 20:40</t>
  </si>
  <si>
    <t>2023/01/11 19:49:00</t>
  </si>
  <si>
    <t>芳興高幹76號 K1494CE92</t>
  </si>
  <si>
    <t>路燈接戶線礙子破損</t>
  </si>
  <si>
    <t>芳興高幹#76路燈接戶線礙子破損，已更換處理妥。|到達現場時間2023/01/11 20:10</t>
  </si>
  <si>
    <t>0987316855</t>
  </si>
  <si>
    <t>2023/01/11 20:08:00</t>
  </si>
  <si>
    <t>福三高幹123X7G2311GC22</t>
  </si>
  <si>
    <t>木橫擔斷裂及FC開關更換。|到達現場時間2023/01/11 20:42</t>
  </si>
  <si>
    <t>0978916701</t>
  </si>
  <si>
    <t>C0812500527</t>
  </si>
  <si>
    <t>2023/01/11 19:46:00</t>
  </si>
  <si>
    <t>彰化縣芳苑鄉上林路路上段４０３號對面</t>
  </si>
  <si>
    <t>盧明信、游翊盛、盧定瑋</t>
  </si>
  <si>
    <t>路平高幹#5高壓被覆線裝腳礙子綁紮線處有火花，已告知用戶儘速安排礙洗後，若無改善再安排高壓停電處理。|到達現場時間2023/01/11 20:10</t>
  </si>
  <si>
    <t>K1486CE72</t>
  </si>
  <si>
    <t>0953824123</t>
  </si>
  <si>
    <t>倪小姐</t>
  </si>
  <si>
    <t>048984501</t>
  </si>
  <si>
    <t>用戶稱４０３號對面電桿電桶有火花，目前用電正常，煩請協修，謝謝。【聯絡電話(二)：0953824123】</t>
  </si>
  <si>
    <t>2023/01/11 18:14:00</t>
  </si>
  <si>
    <t>彰化縣福興鄉福南段１５２６－００００地號</t>
  </si>
  <si>
    <t>路燈自備線接觸不良.暫剪除完成|到達現場時間2023/01/11 18:40</t>
  </si>
  <si>
    <t>G2321HD48</t>
  </si>
  <si>
    <t>0933175612</t>
  </si>
  <si>
    <t>2023/01/11 15:30:00</t>
  </si>
  <si>
    <t>福三50y1</t>
  </si>
  <si>
    <t>【W1】樹藤碰觸高壓線，已修剪妥。|到達現場時間2023/01/11 15:45</t>
  </si>
  <si>
    <t>2023/01/11 14:22:00</t>
  </si>
  <si>
    <t>濱海(二)32y12</t>
  </si>
  <si>
    <t>變壓器更新完成|到達現場時間2023/01/11 14:30</t>
  </si>
  <si>
    <t>2023/01/11 16:00:00</t>
  </si>
  <si>
    <t>彰化縣員林市山腳路１７３號之２</t>
  </si>
  <si>
    <t>金安坑高分#7-1  逾齡變壓器吊換|到達現場時間2023/01/11 16:00</t>
  </si>
  <si>
    <t>G4803EA10</t>
  </si>
  <si>
    <t>G4803EA42金安坑高分#7-1</t>
  </si>
  <si>
    <t>2023/01/11 15:41:00</t>
  </si>
  <si>
    <t>彰化縣埤頭鄉大湖厝段２５１－１８地號</t>
  </si>
  <si>
    <t>高銀昆、李冠民、楊智翔</t>
  </si>
  <si>
    <t>大湖高幹#18，接戶線接頭不良，接頭己重新壓接處理。|到達現場時間2023/01/11 16:10</t>
  </si>
  <si>
    <t>K2980AE72</t>
  </si>
  <si>
    <t>0933450410</t>
  </si>
  <si>
    <t>2023/01/11 15:36:00</t>
  </si>
  <si>
    <t>彰化縣埤頭鄉埤頭段８５３－３地號</t>
  </si>
  <si>
    <t>顏銘宏、廖錦祥、劉記瑜</t>
  </si>
  <si>
    <t>合興東幹90X#8，樹木碰觸接戶線，樹木己修剪妥。|到達現場時間2023/01/11 15:50</t>
  </si>
  <si>
    <t>K3486AA93</t>
  </si>
  <si>
    <t>0953451296</t>
  </si>
  <si>
    <t>2023/01/11 15:20:00</t>
  </si>
  <si>
    <t>彰化縣彰化市西南莊５５號１樓</t>
  </si>
  <si>
    <t>李政易、廖崇佑、蕭凱仁</t>
  </si>
  <si>
    <t>現勘環山＃3Y8高壓被覆罩年久、風化脫落、移除妥、移轉責任班B安排更新。|到達現場時間2023/01/11 16:55</t>
  </si>
  <si>
    <t>G4428EB03</t>
  </si>
  <si>
    <t>047328180</t>
  </si>
  <si>
    <t>C0812500512</t>
  </si>
  <si>
    <t>2023/01/11 15:19:00</t>
  </si>
  <si>
    <t>電表傾斜固定處理妥。開封另報再封印|到達現場時間2023/01/11 16:50</t>
  </si>
  <si>
    <t>047221461</t>
  </si>
  <si>
    <t>用戶稱電表快掉落，現場供電正常，僅室話</t>
  </si>
  <si>
    <t>2023/01/11 14:57:00</t>
  </si>
  <si>
    <t>彰化縣大村鄉新興段０４１３－００００地號</t>
  </si>
  <si>
    <t>貢旗高幹#61  變壓器50KVA(燈)不良更換(實測電流  93A未超載)|到達現場時間2023/01/11 16:50</t>
  </si>
  <si>
    <t>G3905GD70</t>
  </si>
  <si>
    <t>G3905GC58 貢旗高幹#62</t>
  </si>
  <si>
    <t>2023/01/11 14:00:00</t>
  </si>
  <si>
    <t>彰化縣埔心鄉</t>
  </si>
  <si>
    <t>陳宏誠、黃耀田、楊英智、</t>
  </si>
  <si>
    <t>埔心高幹22Y10、 中央27、大饒30Y23、 武聖29、大溪143Y1 等5處 裝設架空故障指示器|到達現場時間2023/01/11 14:00</t>
  </si>
  <si>
    <t>埔心高幹22Y10</t>
  </si>
  <si>
    <t>C0812500508</t>
  </si>
  <si>
    <t>2023/01/11 14:30:00</t>
  </si>
  <si>
    <t>彰化縣福興鄉大崙街３３號／欠相</t>
  </si>
  <si>
    <t>大崙26y3接戶線接頭補強壓接完成|到達現場時間2023/01/11 14:50</t>
  </si>
  <si>
    <t>G3220GA18</t>
  </si>
  <si>
    <t>0931595223</t>
  </si>
  <si>
    <t>0988345043</t>
  </si>
  <si>
    <t>【聯絡電話(二)：0931595223】</t>
  </si>
  <si>
    <t>2023/01/11 14:17:00</t>
  </si>
  <si>
    <t>路合高幹85-1X#7，用戶設備過載，己請用戶申請增加容量。|到達現場時間2023/01/11 14:50</t>
  </si>
  <si>
    <t>A0812003433</t>
  </si>
  <si>
    <t>2023/01/11 13:58:00</t>
  </si>
  <si>
    <t>彰化縣芳苑鄉新復路二段２５７巷建９８號</t>
  </si>
  <si>
    <t>草漢高幹52-1X11Y#3，用戶進屋線不良，已告知用戶，請合格電氣承裝業改善。|到達現場時間2023/01/11 14:10</t>
  </si>
  <si>
    <t>2023/01/11 13:48:00</t>
  </si>
  <si>
    <t>國聖井＃41~#28Y5</t>
  </si>
  <si>
    <t>國聖井＃41~#28Y5共10處變壓器負載測定。|到達現場時間2023/01/11 14:10</t>
  </si>
  <si>
    <t>A0812003432</t>
  </si>
  <si>
    <t>2023/01/11 13:44:00</t>
  </si>
  <si>
    <t>彰化縣田中鎮員集路一段７８８號．</t>
  </si>
  <si>
    <t>K4677HC03</t>
  </si>
  <si>
    <t>04-8742211</t>
  </si>
  <si>
    <t>南路里</t>
  </si>
  <si>
    <t>A0812003431</t>
  </si>
  <si>
    <t>彰化縣田中鎮興工路１１號</t>
  </si>
  <si>
    <t>【C3】用戶自備開關不良，已告知用戶，請合格電氣承裝業改善。|到達現場時間2023/01/11 16:10</t>
  </si>
  <si>
    <t>K4777BB76</t>
  </si>
  <si>
    <t>0912637109</t>
  </si>
  <si>
    <t>彰化縣伸港鄉建國一街５６巷１０號１樓</t>
  </si>
  <si>
    <t>會同用戶實測.供電正常|到達現場時間2023/01/11 14:09</t>
  </si>
  <si>
    <t>G3346EB2646</t>
  </si>
  <si>
    <t>0919052162</t>
  </si>
  <si>
    <t>C0812500502</t>
  </si>
  <si>
    <t>2023/01/11 13:38:00</t>
  </si>
  <si>
    <t>彰化縣大村鄉茄苳路一段２０３號三樓</t>
  </si>
  <si>
    <t>陳振明、譚劭丞、林宜明、劉瑞源、</t>
  </si>
  <si>
    <t>茄苳高幹1-1X#3  接戶線斷落接續復舊完成。 電號 52-6475-28|到達現場時間2023/01/11 13:50</t>
  </si>
  <si>
    <t>G4010HA97</t>
  </si>
  <si>
    <t>0978669675</t>
  </si>
  <si>
    <t>參考電號，用戶通報在自強路、大仁路四段路口，疑似有電線斷落在地面。有熱心民眾暫時先將電線移到旁邊。僅留手機</t>
  </si>
  <si>
    <t>2023/01/11 13:27:00</t>
  </si>
  <si>
    <t>K1696HE62 南原59X16X3低3</t>
  </si>
  <si>
    <t>南原59X16X3低3，設計課工作聯絡單，電桿位於道路拓寬區，己前往張貼反光紙，做好安全標示。|到達現場時間2023/01/11 13:50</t>
  </si>
  <si>
    <t>2023/01/11 12:51:00</t>
  </si>
  <si>
    <t>彰化縣芳苑鄉福海段００７０－００００地號</t>
  </si>
  <si>
    <t>興海高幹108Y20Y#2，用戶自備開關不良，已告知用戶，請合格電氣承裝業改善。|到達現場時間2023/01/11 13:00</t>
  </si>
  <si>
    <t>G1600AA56</t>
  </si>
  <si>
    <t>C0812500497</t>
  </si>
  <si>
    <t>2023/01/11 12:18:00</t>
  </si>
  <si>
    <t>彰化縣彰化市自強路２７７號１樓</t>
  </si>
  <si>
    <t>電號08043173-00~08043173-03共4錶開封查修、公司電源供應正常、已告知用戶請水電更新線路、另報再封印。|到達現場時間2023/01/11 12:40</t>
  </si>
  <si>
    <t>G4130CD57</t>
  </si>
  <si>
    <t>0903078060</t>
  </si>
  <si>
    <t>用戶稱已請水電檢查稱電表有問題，營業場所要求儘速派員，已詢問用戶僅留0903078060</t>
  </si>
  <si>
    <t>C0812500493</t>
  </si>
  <si>
    <t>2023/01/11 11:44:00</t>
  </si>
  <si>
    <t>彰化縣大城鄉永光段６６３號</t>
  </si>
  <si>
    <t>呂漢堂、魏民羽、施仁傑</t>
  </si>
  <si>
    <t>鐵樹高分25Y#4，桿上接頭接觸不良，接頭己重新壓接處理。|到達現場時間2023/01/11 12:00</t>
  </si>
  <si>
    <t>K1176BC77</t>
  </si>
  <si>
    <t>048945003</t>
  </si>
  <si>
    <t>0955973760</t>
  </si>
  <si>
    <t>請水電量測欠相【聯絡電話(二)：(04)8945003】</t>
  </si>
  <si>
    <t>C0812500490</t>
  </si>
  <si>
    <t>2023/01/11 10:58:00</t>
  </si>
  <si>
    <t>彰化縣芳苑鄉漢寶園段１０３２地號</t>
  </si>
  <si>
    <t>漢寶高幹32Y8，接頭點檢及壓接|到達現場時間2023/01/11 11:20</t>
  </si>
  <si>
    <t>0921713737</t>
  </si>
  <si>
    <t>用戶稱電表處測量少一相</t>
  </si>
  <si>
    <t>2023/01/11 10:54:00</t>
  </si>
  <si>
    <t>彰化縣溪湖鎮中興段４６地號</t>
  </si>
  <si>
    <t>陳宏誠、黃耀田、楊英智、溫佑誠、</t>
  </si>
  <si>
    <t>萬興高幹53X16Z#3  接戶線接頭不良壓接|到達現場時間2023/01/11 11:45</t>
  </si>
  <si>
    <t>G2900ED80</t>
  </si>
  <si>
    <t>0937793755</t>
  </si>
  <si>
    <t>C0812500486</t>
  </si>
  <si>
    <t>2023/01/11 10:32:00</t>
  </si>
  <si>
    <t>彰化縣彰化市實踐路１２４號</t>
  </si>
  <si>
    <t>【O5】G4229EA74-L手孔蓋與蓋架不平，以橡皮墊改善妥。|到達現場時間2023/01/11 11:35</t>
  </si>
  <si>
    <t>G4229EA64</t>
  </si>
  <si>
    <t>047242417</t>
  </si>
  <si>
    <t>用戶稱此址前孔蓋鬆動，要求處理，請協處，謝謝。僅留市話</t>
  </si>
  <si>
    <t>A0812003430</t>
  </si>
  <si>
    <t>2023/01/11 10:29:00</t>
  </si>
  <si>
    <t>彰化縣線西鄉線工南二路１６號屋頂</t>
  </si>
  <si>
    <t>供電正常|到達現場時間2023/01/11 10:36</t>
  </si>
  <si>
    <t>2023-01-11 10:36:45 用戶再次報案</t>
  </si>
  <si>
    <t>A0812003429</t>
  </si>
  <si>
    <t>2023/01/11 10:45:00</t>
  </si>
  <si>
    <t>K1681DE56 廣西高幹#9</t>
  </si>
  <si>
    <t>高銀昆、李冠民、施仁傑、劉記瑜</t>
  </si>
  <si>
    <t>廣西高幹#9，逾齡變壓器活電作業吊換(25KVA*1)|到達現場時間2023/01/11 10:45</t>
  </si>
  <si>
    <t>2023/01/11 10:17:00</t>
  </si>
  <si>
    <t>彰化縣芳苑鄉漢寶村漢寶一路８號平房</t>
  </si>
  <si>
    <t>原料高分86Y7X2，接頭壓接|到達現場時間2023/01/11 10:35</t>
  </si>
  <si>
    <t>G2209DA10</t>
  </si>
  <si>
    <t>2023/01/11 10:08:00</t>
  </si>
  <si>
    <t>彰化縣伸港鄉新港段１２４１之１５地號</t>
  </si>
  <si>
    <t>濱海二高幹32Y12，接頭點檢|到達現場時間2023/01/11 10:30</t>
  </si>
  <si>
    <t>G3247FE38</t>
  </si>
  <si>
    <t>0919536420</t>
  </si>
  <si>
    <t>2023/01/11 09:54:00</t>
  </si>
  <si>
    <t>福三50Y5</t>
  </si>
  <si>
    <t>樹竹修剪|到達現場時間2023/01/11 10:00</t>
  </si>
  <si>
    <t>許村長</t>
  </si>
  <si>
    <t>0932602593</t>
  </si>
  <si>
    <t>2023/01/11 09:52:00</t>
  </si>
  <si>
    <t>彰化縣伸港鄉溪底段２６－３地號</t>
  </si>
  <si>
    <t>湖內高幹20X47，接戶線點檢及壓接|到達現場時間2023/01/11 10:15</t>
  </si>
  <si>
    <t>G3546EC63</t>
  </si>
  <si>
    <t>2023/01/11 09:43:00</t>
  </si>
  <si>
    <t>彰化縣芳苑鄉芳仁段５５地號</t>
  </si>
  <si>
    <t>芳街高幹51X#6，低壓跳線接頭不良，接頭己重新壓接處理。|到達現場時間2023/01/11 09:45</t>
  </si>
  <si>
    <t>K1289EC89</t>
  </si>
  <si>
    <t>2023/01/11 09:41:00</t>
  </si>
  <si>
    <t>彰化縣二林鎮柳仔溝段４０號</t>
  </si>
  <si>
    <t>西保高幹#81，用戶接戶電纜線接頭不良，接頭己重新壓接處理。|到達現場時間2023/01/11 10:32</t>
  </si>
  <si>
    <t>G2404HE09</t>
  </si>
  <si>
    <t>0926358083</t>
  </si>
  <si>
    <t>2023/01/11 17:06:00</t>
  </si>
  <si>
    <t>彰化縣二林鎮竹圍子段１６１地號</t>
  </si>
  <si>
    <t>大城高幹38X#4，樹木修剪及接戶線重置處理。|到達現場時間2023/01/11 17:10</t>
  </si>
  <si>
    <t>C0812500481</t>
  </si>
  <si>
    <t>2023/01/11 09:35:00</t>
  </si>
  <si>
    <t>彰化縣二林鎮復興段７６９地號</t>
  </si>
  <si>
    <t>大溝高幹29Y#17，低壓線接頭接觸不良，接頭己重新壓接處理。|到達現場時間2023/01/11 09:50</t>
  </si>
  <si>
    <t>F表，抽水馬達不能啟用，找過水電查修稱外線進入電不夠。僅留手機</t>
  </si>
  <si>
    <t>2023/01/11 11:07:00</t>
  </si>
  <si>
    <t>彰化縣芳苑鄉草湖段５－３１５１地號</t>
  </si>
  <si>
    <t>川邊高幹#105，FC開關不良活電更換。|到達現場時間2023/01/11 11:10</t>
  </si>
  <si>
    <t>G1807GC95</t>
  </si>
  <si>
    <t>0987275595</t>
  </si>
  <si>
    <t>C0812500480</t>
  </si>
  <si>
    <t>2023/01/11 09:32:00</t>
  </si>
  <si>
    <t>彰化縣埔心鄉大溝尾段２３７－２地號</t>
  </si>
  <si>
    <t>永坡高幹26Y13-1Y#8左低1  中性線接頭不良壓接處理|到達現場時間2023/01/11 15:05</t>
  </si>
  <si>
    <t>K3997HE11</t>
  </si>
  <si>
    <t>0935980223</t>
  </si>
  <si>
    <t>用戶稱110V無電，220V有電，惠請卓處謝謝。(僅留手機)</t>
  </si>
  <si>
    <t>大華村</t>
  </si>
  <si>
    <t>2023/01/11 09:00:00</t>
  </si>
  <si>
    <t>彰化縣芬園鄉同安寮段１５９９－１地號</t>
  </si>
  <si>
    <t>陳振明、譚劭丞、林宜明、陳諺暐、</t>
  </si>
  <si>
    <t>大彰高幹53Y4Y#10  電桿傾斜校正|到達現場時間2023/01/11 08:45</t>
  </si>
  <si>
    <t>G5105BA12</t>
  </si>
  <si>
    <t>G5104BE4484大彰高幹53Y4Y#10</t>
  </si>
  <si>
    <t>C0812500476</t>
  </si>
  <si>
    <t>2023/01/11 09:08:00</t>
  </si>
  <si>
    <t>彰化縣和美鎮東萊路９４巷８３號平房</t>
  </si>
  <si>
    <t>李季臻、紀伯翰、高健耀、劉家銓</t>
  </si>
  <si>
    <t>大排水工程施工地基鬆動致十茂＃17X5Y3  #17X5Y4 兩桿傾斜、校正處理妥。|到達現場時間2023/01/11 14:30</t>
  </si>
  <si>
    <t>G4033CD00</t>
  </si>
  <si>
    <t>047363023</t>
  </si>
  <si>
    <t>公司前電桿水泥地面破裂，電桿快要倒掉。僅留市話</t>
  </si>
  <si>
    <t>C0812500475</t>
  </si>
  <si>
    <t>2023/01/11 08:59:00</t>
  </si>
  <si>
    <t>彰化縣福興鄉福興段８１１之１地號</t>
  </si>
  <si>
    <t>下寮高幹22Y4Y2，接頭點檢及壓接|到達現場時間2023/01/11 09:25</t>
  </si>
  <si>
    <t>G2419BA41</t>
  </si>
  <si>
    <t>0921386953</t>
  </si>
  <si>
    <t>047705553</t>
  </si>
  <si>
    <t>魚塭，110V無電，用戶要求修好要通知【聯絡電話(二)：0921386953】</t>
  </si>
  <si>
    <t>2023/01/11 08:24:00</t>
  </si>
  <si>
    <t>彰化縣埤頭鄉周厝崙段５９－１地號</t>
  </si>
  <si>
    <t>沙崙高幹49Y#3，接戶點接頭不良，接頭己重新壓接處理。|到達現場時間2023/01/11 08:50</t>
  </si>
  <si>
    <t>0920086586</t>
  </si>
  <si>
    <t>2023/01/11 08:30:00</t>
  </si>
  <si>
    <t>1.電號0801221290接戶線不良更換2Cu8㎡*35M  2.國聖井＃25Y4樹竹接近高壓線，掩蔽後修剪(20mx3m=60㎡)，導線破皮包紮共2處。|到達現場時間2023/01/11 08:55</t>
  </si>
  <si>
    <t>線東路</t>
  </si>
  <si>
    <t>導線架設</t>
  </si>
  <si>
    <t>李季臻、紀伯翰、劉家銓、高健耀</t>
  </si>
  <si>
    <t>1.電號0802103750電錶引上線失竊復舊(4A#2XPW*2.5M 3"塑膠管*2M H189*4只 2.大度66X12Z4~低1樹木修剪4X15=60㎡ 3.班長伯翰會同課長副座學測考場(彰師大、彰工、建國科大)配電室抽檢。|到達現場時間2023/01/11 08:50</t>
  </si>
  <si>
    <t>2023/01/11 08:33:00</t>
  </si>
  <si>
    <t>石埤高幹39X#5  變壓器100KVA熔絲熔斷已更換送電妥(用戶機具有問題)|到達現場時間2023/01/11 10:30</t>
  </si>
  <si>
    <t>昨天已有送電過 ， 今天再次熔斷。</t>
  </si>
  <si>
    <t>彰化縣員林市山腳路六段４１巷３０弄２０號１樓</t>
  </si>
  <si>
    <t>山腳高幹41X2Y3X#3  用戶炒菜火警， 已撲滅， 公司設備無損。|到達現場時間2023/01/11 08:30</t>
  </si>
  <si>
    <t>G4705DA14</t>
  </si>
  <si>
    <t>顏警員</t>
  </si>
  <si>
    <t>2023/01/11 08:50:00</t>
  </si>
  <si>
    <t>K1286BA28 過湖高幹25X#3</t>
  </si>
  <si>
    <t>呂漢堂、魏民羽、施仁傑、劉記瑜</t>
  </si>
  <si>
    <t>過湖高幹25X#3，變壓器逾齡維護更換(25KVA)*1具|到達現場時間2023/01/11 09:30</t>
  </si>
  <si>
    <t>C0812500472</t>
  </si>
  <si>
    <t>2023/01/11 08:22:00</t>
  </si>
  <si>
    <t>彰化縣福興鄉外埔巷１０之８號</t>
  </si>
  <si>
    <t>【N1】經查現場供電正常。|到達現場時間2023/01/11 08:40</t>
  </si>
  <si>
    <t>G3217HD61</t>
  </si>
  <si>
    <t>0932539234</t>
  </si>
  <si>
    <t>0989657856</t>
  </si>
  <si>
    <t>參考電號，10之8號施工中，但電桿:草湳高幹16z2/G3217/HD11左右固定支線影響施工，要求會同調整，請卓處【聯絡電話(二)：0932539234黃先生】</t>
  </si>
  <si>
    <t>2023/01/11 08:13:00</t>
  </si>
  <si>
    <t>彰化縣二林鎮萬興柳子溝小段３６－６地號</t>
  </si>
  <si>
    <t>西庄幹41X#20低3  接戶線接頭不良壓接|到達現場時間2023/01/11 08:50</t>
  </si>
  <si>
    <t>G2503FD06</t>
  </si>
  <si>
    <t>0933562345</t>
  </si>
  <si>
    <t>洪石村</t>
  </si>
  <si>
    <t>2023/01/11 08:08:00</t>
  </si>
  <si>
    <t>崙草高幹50-1Y10，鹽塵害引起，接頭點檢|到達現場時間2023/01/11 08:30</t>
  </si>
  <si>
    <t>2023/01/11 08:05:00</t>
  </si>
  <si>
    <t>彰化縣二林鎮新興段６６４地號</t>
  </si>
  <si>
    <t>桿上接頭不良斷落</t>
  </si>
  <si>
    <t>溝頭高幹106Y#3，接戶點、低壓線接頭不良，接頭己重新壓接處理 。|到達現場時間2023/01/11 08:11</t>
  </si>
  <si>
    <t>K1782FC11</t>
  </si>
  <si>
    <t>0903748742</t>
  </si>
  <si>
    <t>2023/01/11 07:57:00</t>
  </si>
  <si>
    <t>彰化縣鹿港鎮海明街３０５號１樓</t>
  </si>
  <si>
    <t>鹽場高幹37Y13，接頭點檢|到達現場時間2023/01/11 08:25</t>
  </si>
  <si>
    <t>G2528HD73</t>
  </si>
  <si>
    <t>0910040627</t>
  </si>
  <si>
    <t>2023/01/11 07:55:00</t>
  </si>
  <si>
    <t>彰化縣大城鄉上豐段８８９地號</t>
  </si>
  <si>
    <t>上寮高幹43X#6，接戶點接頭不良，接頭己重新壓接處理。|到達現場時間2023/01/11 08:10</t>
  </si>
  <si>
    <t>K1284AA90</t>
  </si>
  <si>
    <t>0988858523</t>
  </si>
  <si>
    <t>0952288882</t>
  </si>
  <si>
    <t>C0812500471</t>
  </si>
  <si>
    <t>2023/01/11 07:28:00</t>
  </si>
  <si>
    <t>彰化縣鹿港鎮海浴路６３２號１樓</t>
  </si>
  <si>
    <t>G2627DB35</t>
  </si>
  <si>
    <t>047763712</t>
  </si>
  <si>
    <t>047763714</t>
  </si>
  <si>
    <t>三相欠一相，現場工廠急需用電，懇請盡快協處謝謝【聯絡電話(二)：(04)7763712】</t>
  </si>
  <si>
    <t>2023/01/11 07:00:00</t>
  </si>
  <si>
    <t>西部#15-1</t>
  </si>
  <si>
    <t>西部#15-1，架空線路故障指示器裝設|到達現場時間2023/01/11 07:10</t>
  </si>
  <si>
    <t>C0812500470</t>
  </si>
  <si>
    <t>2023/01/11 07:03:00</t>
  </si>
  <si>
    <t>彰化縣鹿港鎮鹽埔段１２３２－００００地號</t>
  </si>
  <si>
    <t>熔絲鏈筒燒損更換(顏場24X2)|到達現場時間2023/01/11 07:30</t>
  </si>
  <si>
    <t>0975586788</t>
  </si>
  <si>
    <t>047748777</t>
  </si>
  <si>
    <t>稱電桿上接電架跳下來，不清楚其他戶是否也停電【聯絡電話(二)：0975586788】</t>
  </si>
  <si>
    <t>2023/01/11 06:11:00</t>
  </si>
  <si>
    <t>虎山#30X1接戶線破皮(2處)，已重包紮妥，及接戶線接頭點檢、重包紮。|到達現場時間2023/01/11 06:30</t>
  </si>
  <si>
    <t>2023/01/11 06:01:00</t>
  </si>
  <si>
    <t>岸頭#36Y11</t>
  </si>
  <si>
    <t>岸頭#36Y11高壓掩蔽及雜物(超高樹枝、藤蔓)清除(3mx5m=15㎡)，導線破皮(1處)包紮。|到達現場時間2023/01/11 06:20</t>
  </si>
  <si>
    <t>2023/01/11 05:57:00</t>
  </si>
  <si>
    <t>竹中#2X9</t>
  </si>
  <si>
    <t>竹中#2X9~低2低壓雜物(竹子、樹枝、藤蔓)清除(3mx5m=15㎡)，現場砍除雜物清運，及低壓接頭點檢、重包紮。|到達現場時間2023/01/11 06:20</t>
  </si>
  <si>
    <t>2023/01/11 06:10:00</t>
  </si>
  <si>
    <t>永溝#22Y5</t>
  </si>
  <si>
    <t>陳坤輝、 黃建儒、謝竣宇、 曾阿加、</t>
  </si>
  <si>
    <t>永溝#22Y5，樹竹碰觸高壓導線，高壓線活電掩蔽，樹竹砍伐(3mX15m)|到達現場時間2023/01/11 06:20</t>
  </si>
  <si>
    <t>2023/01/11 01:08:00</t>
  </si>
  <si>
    <t>大埔高幹(市巡服務區)、聖芳高分全線</t>
  </si>
  <si>
    <t>大埔高幹(市巡服務區#1~#50含分歧)、聖芳高分全線(#1~#9含分歧)導線防止失竊，夜間線路巡視。|到達現場時間2023/01/11 01:30</t>
  </si>
  <si>
    <t>2023/01/11 06:05:00</t>
  </si>
  <si>
    <t>好修高幹#125</t>
  </si>
  <si>
    <t>好修高幹#125，線路轉供開關切換|到達現場時間2023/01/11 06:30</t>
  </si>
  <si>
    <t>2023/01/11 06:00:00</t>
  </si>
  <si>
    <t>東部#20空X6</t>
  </si>
  <si>
    <t>謝竣宇、 曾阿加、陳坤輝、 黃建儒、</t>
  </si>
  <si>
    <t>東部#20空X6，高壓電纜脫落固定橫擔不良更換|到達現場時間2023/01/11 06:10</t>
  </si>
  <si>
    <t>2023/01/11 03:00:00</t>
  </si>
  <si>
    <t>擺塘#41~72</t>
  </si>
  <si>
    <t>擺塘#41~72，夜間防竊導線巡查|到達現場時間2023/01/11 03:15</t>
  </si>
  <si>
    <t>2023/01/11 06:31:00</t>
  </si>
  <si>
    <t>二科高幹51號 G2201CD86</t>
  </si>
  <si>
    <t>二科高幹#51中性線脫落，已重新綁紮固定妥。|到達現場時間2023/01/11 06:50</t>
  </si>
  <si>
    <t>2023/01/11 06:28:00</t>
  </si>
  <si>
    <t>王功高幹31號 G1701GE46</t>
  </si>
  <si>
    <t>王功高幹#31游休高壓防護線管拆除妥。|到達現場時間2023/01/11 06:45</t>
  </si>
  <si>
    <t>0963685378</t>
  </si>
  <si>
    <t>2023/01/11 00:30:00</t>
  </si>
  <si>
    <t>鹽害地區架空線路夜間觀測、接頭閃烙點檢。|到達現場時間2023/01/11 01:00</t>
  </si>
  <si>
    <t>2023/01/11 00:10:00</t>
  </si>
  <si>
    <t>山寮1—19、溝興1—78</t>
  </si>
  <si>
    <t>配電線路設備夜間巡查點檢。|到達現場時間2023/01/11 00:35</t>
  </si>
  <si>
    <t>2023/01/11 00:31:00</t>
  </si>
  <si>
    <t>川邊高幹1~140號</t>
  </si>
  <si>
    <t>川邊高幹1~140號配電線路防竊巡視良好，礙子有洩漏電流情形需辦理清洗。|到達現場時間2023/01/11 00:50</t>
  </si>
  <si>
    <t>C0812500468</t>
  </si>
  <si>
    <t>2023/01/10 23:01:00</t>
  </si>
  <si>
    <t>彰化縣芳苑鄉頂村北平巷１１號</t>
  </si>
  <si>
    <t>頂部高幹#31接戶電纜3Cu8平方被不明車輛扯斷，用戶器具設備無燒損情形，已銜接處理妥，並請用戶至警察機關備案。|到達現場時間2023/01/10 23:20</t>
  </si>
  <si>
    <t>K1391FC33</t>
  </si>
  <si>
    <t>0926919257</t>
  </si>
  <si>
    <t>電線被經過車輛勾斷，僅留一支電話。煩請協修，謝謝。</t>
  </si>
  <si>
    <t>C0812500467</t>
  </si>
  <si>
    <t>2023/01/10 22:16:00</t>
  </si>
  <si>
    <t>彰化縣福興鄉麥厝村５９號</t>
  </si>
  <si>
    <t>中性線接頭壓接(粘厝51左低6)|到達現場時間2023/01/10 22:46</t>
  </si>
  <si>
    <t>G2215GD66</t>
  </si>
  <si>
    <t>0919506879</t>
  </si>
  <si>
    <t>水電 郭先生</t>
  </si>
  <si>
    <t>047706098</t>
  </si>
  <si>
    <t>水電稱110V量測都過高變220V現象，懇請相關單位協處，感謝。【用戶邱小姐聯絡電話(二)：0919506879】</t>
  </si>
  <si>
    <t>2023/01/10 21:23:00</t>
  </si>
  <si>
    <t>彰化縣溪湖鎮汴頭里久安五街３巷１５號１樓</t>
  </si>
  <si>
    <t>福德高幹24空Y#2，接戶線脫落固定綁紮|到達現場時間2023/01/10 21:45</t>
  </si>
  <si>
    <t>G3200CA25</t>
  </si>
  <si>
    <t>2023/01/10 20:50:00</t>
  </si>
  <si>
    <t>彰化縣永靖鄉五汴村松村巷１７號一樓</t>
  </si>
  <si>
    <t>陳坤輝、 黃建儒、</t>
  </si>
  <si>
    <t>松村高幹#12，中性線接頭劣化壓接處理|到達現場時間2023/01/10 21:10</t>
  </si>
  <si>
    <t>K4295FB28</t>
  </si>
  <si>
    <t>2023/01/10 20:08:00</t>
  </si>
  <si>
    <t>擺塘#12</t>
  </si>
  <si>
    <t>擺塘#12，路燈線接頭不良壓接處理|到達現場時間2023/01/10 20:20</t>
  </si>
  <si>
    <t>游村長</t>
  </si>
  <si>
    <t>C0812500465</t>
  </si>
  <si>
    <t>2023/01/10 20:45:00</t>
  </si>
  <si>
    <t>彰化縣和美鎮線東路二段６３６號前</t>
  </si>
  <si>
    <t>經派員會同用戶現場勘查，非本公司線路(第四台纜線)，已暫作安全處理後離開，並已明確告知用戶。|到達現場時間2023/01/10 21:05</t>
  </si>
  <si>
    <t>G3730HC28</t>
  </si>
  <si>
    <t>0911356467</t>
  </si>
  <si>
    <t>參考電號，用戶稱該址前電線下垂，怕貨車等經過勾到，電線尚未斷，煩請協修，謝謝。僅留一支電話。</t>
  </si>
  <si>
    <t>C0812500464</t>
  </si>
  <si>
    <t>2023/01/10 20:43:00</t>
  </si>
  <si>
    <t>彰化縣鹿港鎮海明街３０１巷２０號１樓</t>
  </si>
  <si>
    <t>G2528FE22</t>
  </si>
  <si>
    <t>047840129</t>
  </si>
  <si>
    <t>手機0960020935.電話04-7840129</t>
  </si>
  <si>
    <t>C0812500463</t>
  </si>
  <si>
    <t>2023/01/10 20:39:00</t>
  </si>
  <si>
    <t>彰化縣線西鄉沿海路二段２８５巷５號前</t>
  </si>
  <si>
    <t>現場會同用戶為鹽塵害、另安排礙子注水清洗(伸線70)|到達現場時間2023/01/10 20:52</t>
  </si>
  <si>
    <t>G3141BD43</t>
  </si>
  <si>
    <t>0919831122</t>
  </si>
  <si>
    <t>用戶稱該址前電桿冒火花，用電現在正常，煩請協修，謝謝。僅留一支電話。</t>
  </si>
  <si>
    <t>C0812500462</t>
  </si>
  <si>
    <t>2023/01/10 20:27:00</t>
  </si>
  <si>
    <t>彰化縣伸港鄉新港路２８８號前</t>
  </si>
  <si>
    <t>現場查看不是公司電線已安全處理(G33423HD03)|到達現場時間2023/01/10 20:50</t>
  </si>
  <si>
    <t>G3342HD03</t>
  </si>
  <si>
    <t>0963463571</t>
  </si>
  <si>
    <t>【聯絡電話(二)：0963463571】</t>
  </si>
  <si>
    <t>2023/01/10 20:02:00</t>
  </si>
  <si>
    <t>彰化縣鹿港鎮海埔里海明街３０１巷２號２～４樓</t>
  </si>
  <si>
    <t>FC開關接觸不良更換(鹽場37Y12X1)|到達現場時間2023/01/10 20:29</t>
  </si>
  <si>
    <t>G2528HD62</t>
  </si>
  <si>
    <t>0937678999</t>
  </si>
  <si>
    <t>2023/01/10 20:00:00</t>
  </si>
  <si>
    <t>彰化縣二林鎮偉糖段３５７地號</t>
  </si>
  <si>
    <t>豐後高幹#5經派員現勘係路燈編號:12284之轉供電流路燈外線燒損，已先行隔離電源，並告知豐田里吳里長通報二林鎮公所派員處理。|到達現場時間2023/01/10 20:15</t>
  </si>
  <si>
    <t>K2091BD59</t>
  </si>
  <si>
    <t>2023/01/10 18:00:00</t>
  </si>
  <si>
    <t>彰化縣埔心鄉員鹿路二段６００號２樓</t>
  </si>
  <si>
    <t>陳宏誠、劉瑞源</t>
  </si>
  <si>
    <t>非公司設備且圖資無此孔蓋已派員確認|到達現場時間2023/01/10 18:26</t>
  </si>
  <si>
    <t>G4000BA26</t>
  </si>
  <si>
    <t>2023/01/10 17:23:00</t>
  </si>
  <si>
    <t>K0780BB50 台西高幹4Y#21</t>
  </si>
  <si>
    <t>中性線脫落</t>
  </si>
  <si>
    <t>洪文鴻、廖錦祥</t>
  </si>
  <si>
    <t>台西高幹4Y#21，中性線接頭不良，導線重新弛調及接頭壓接處理。|到達現場時間2023/01/10 17:45</t>
  </si>
  <si>
    <t>C0812500460</t>
  </si>
  <si>
    <t>2023/01/10 17:01:00</t>
  </si>
  <si>
    <t>彰化縣福興鄉管嶼厝段麥厝小段６４３－１地號</t>
  </si>
  <si>
    <t>用戶來電希望明日上午再處理|到達現場時間2023/01/10 17:10</t>
  </si>
  <si>
    <t>G2213BB77</t>
  </si>
  <si>
    <t>0960621296</t>
  </si>
  <si>
    <t>用戶的水電稱此地址的電表目前沒有電進來，懇請單位處理，謝謝。(僅一支手機)</t>
  </si>
  <si>
    <t>C0812500458</t>
  </si>
  <si>
    <t>2023/01/10 16:56:00</t>
  </si>
  <si>
    <t>彰化縣彰化市長興街１８６號</t>
  </si>
  <si>
    <t>用戶責任分界點接頭不良重置|到達現場時間2023/01/10 17:20</t>
  </si>
  <si>
    <t>G4129AC15</t>
  </si>
  <si>
    <t>047269415</t>
  </si>
  <si>
    <t>0933191661</t>
  </si>
  <si>
    <t>稱:220V僅剩140V【聯絡電話(二)：(04)7269415】</t>
  </si>
  <si>
    <t>2023/01/10 16:39:00</t>
  </si>
  <si>
    <t>彰化縣大城鄉和寮段６１３，６１４地號</t>
  </si>
  <si>
    <t>呂漢堂、魏民羽</t>
  </si>
  <si>
    <t>西城高幹20Y17Y#1，桿上接頭不良，接頭己重新壓接處理。|到達現場時間2023/01/10 16:59</t>
  </si>
  <si>
    <t>K1282GA02</t>
  </si>
  <si>
    <t>0935387553</t>
  </si>
  <si>
    <t>C0812500457</t>
  </si>
  <si>
    <t>2023/01/10 16:33:00</t>
  </si>
  <si>
    <t>彰化縣社頭鄉新興巷６０號與６１號間</t>
  </si>
  <si>
    <t>第四台電纜已占處哩，不影響人車‧|到達現場時間2023/01/10 17:15</t>
  </si>
  <si>
    <t>K4494FA78</t>
  </si>
  <si>
    <t>0908169157</t>
  </si>
  <si>
    <t>電線垂在半空中搖晃，不確定是否為第四台線路，已量測無帶電，已先剪掉垂地部分，剩下空中的撿不到。</t>
  </si>
  <si>
    <t>新厝村</t>
  </si>
  <si>
    <t>W0806012442</t>
  </si>
  <si>
    <t>2023/01/10 16:19:00</t>
  </si>
  <si>
    <t>彰化縣線西鄉沿海路一段２８５號２樓</t>
  </si>
  <si>
    <t>同案件11201000782|到達現場時間2023/01/10 16:30</t>
  </si>
  <si>
    <t>G3038BA59</t>
  </si>
  <si>
    <t>0910512954</t>
  </si>
  <si>
    <t>C0812500450</t>
  </si>
  <si>
    <t>2023/01/10 15:53:00</t>
  </si>
  <si>
    <t>彰化縣員林市山腳路二段１１８巷３１號</t>
  </si>
  <si>
    <t>陳宏誠、劉瑞源、楊英智</t>
  </si>
  <si>
    <t>百果高幹74Y#1 接戶線管有脫落狀況無立即危險，已向用戶溝通及說明，後續設計于包商更換(GE879)|到達現場時間2023/01/10 16:08</t>
  </si>
  <si>
    <t>K4898BD87</t>
  </si>
  <si>
    <t>048367770</t>
  </si>
  <si>
    <t>0968737778</t>
  </si>
  <si>
    <t>用戶稱防護線管已掉落好幾支，有些仍掛在半空中。【聯絡電話(二)：(04)8367770】</t>
  </si>
  <si>
    <t>2023/01/10 15:41:00</t>
  </si>
  <si>
    <t>草港#33</t>
  </si>
  <si>
    <t>變壓器老舊漏油更新妥|到達現場時間2023/01/10 15:50</t>
  </si>
  <si>
    <t>2023/01/10 15:25:00</t>
  </si>
  <si>
    <t>黃耀田、林宜明、溫佑誠、</t>
  </si>
  <si>
    <t>石埤高幹39X#5 變壓器熔絲熔斷，熔絲更換復送後，供電已正常|到達現場時間2023/01/10 15:50</t>
  </si>
  <si>
    <t>2023/01/10 15:20:00</t>
  </si>
  <si>
    <t>角樹高分#50  裝設架空故障指示器|到達現場時間2023/01/10 15:20</t>
  </si>
  <si>
    <t>G3108CA36角樹高分#50</t>
  </si>
  <si>
    <t>2023/01/10 15:16:00</t>
  </si>
  <si>
    <t>彰化縣彰化市彰水路198號</t>
  </si>
  <si>
    <t>電號 08086000101 負載過大 重新送電妥|到達現場時間2023/01/10 15:30</t>
  </si>
  <si>
    <t>2023/01/10 14:50:00</t>
  </si>
  <si>
    <t>彰化縣埔鹽鄉南新村成功路新庄仔橋前（南新幹４３號）</t>
  </si>
  <si>
    <t>建桿糾紛</t>
  </si>
  <si>
    <t>陳宏誠、劉瑞源、楊英智、</t>
  </si>
  <si>
    <t>南新高幹#47-1  新建桿糾紛， 樹木修剪後未清理， 已通知工二課主辦，請主辦處理。|到達現場時間2023/01/10 15:00</t>
  </si>
  <si>
    <t>G3004FA86</t>
  </si>
  <si>
    <t>0919809830</t>
  </si>
  <si>
    <t>楊坤昌  04-8854774      0919-809830</t>
  </si>
  <si>
    <t>K1097EE87 永興二高分#92</t>
  </si>
  <si>
    <t>顏銘宏、劉記瑜、李冠民、施仁傑</t>
  </si>
  <si>
    <t>永興二高分#92，高壓橫擔銹蝕斷落，己更換橫擔及礙子。|到達現場時間2023/01/10 14:55</t>
  </si>
  <si>
    <t>2023/01/10 14:57:00</t>
  </si>
  <si>
    <t>彰化縣大城鄉三林段４１２地號</t>
  </si>
  <si>
    <t>豐美高幹37Z#6，低壓線鋁線接頭不良，接頭己重新壓接處理。|到達現場時間2023/01/10 15:15</t>
  </si>
  <si>
    <t>K1081EB49</t>
  </si>
  <si>
    <t>0952490162</t>
  </si>
  <si>
    <t>2023/01/10 14:52:00</t>
  </si>
  <si>
    <t>彰化縣芳苑鄉草湖段５－６０１８號</t>
  </si>
  <si>
    <t>顏銘宏、劉記瑜、李冠民</t>
  </si>
  <si>
    <t>崙腳高幹52X#12，低壓跳線接頭不良，接頭己重新壓接處理。|到達現場時間2023/01/10 15:10</t>
  </si>
  <si>
    <t>0989653340</t>
  </si>
  <si>
    <t>W0806012441</t>
  </si>
  <si>
    <t>2023/01/10 14:43:00</t>
  </si>
  <si>
    <t>彰化縣溪湖鎮彰水路四段４３９巷８０號</t>
  </si>
  <si>
    <t>G3204EE51</t>
  </si>
  <si>
    <t>巫柏諄先生</t>
  </si>
  <si>
    <t>0905124736</t>
  </si>
  <si>
    <t>2023/01/10 14:18:00</t>
  </si>
  <si>
    <t>大彰高幹21、61、 員草高幹 1  等三處  裝設架空故障指示器|到達現場時間2023/01/10 14:15</t>
  </si>
  <si>
    <t>大彰高幹21、61</t>
  </si>
  <si>
    <t>2023/01/10 13:30:00</t>
  </si>
  <si>
    <t>彰化縣大村鄉大崙村大崙路２３－２號２樓</t>
  </si>
  <si>
    <t>裝設監視器</t>
  </si>
  <si>
    <t>金崙高幹122Y9Y#2  配合員林分局裝設監視器。|到達現場時間2023/01/10 13:30</t>
  </si>
  <si>
    <t>G3607GA35</t>
  </si>
  <si>
    <t>員林分局</t>
  </si>
  <si>
    <t>2023/01/10 14:09:00</t>
  </si>
  <si>
    <t>彰化縣大城鄉台山段１１２９地號</t>
  </si>
  <si>
    <t>鐵樹高分14X10Y#3，低壓線接頭接觸不良，接頭己重新壓接處理。|到達現場時間2023/01/10 14:10</t>
  </si>
  <si>
    <t>K1175DA97</t>
  </si>
  <si>
    <t>2023/01/10 14:06:00</t>
  </si>
  <si>
    <t>電桿破損</t>
  </si>
  <si>
    <t>後原高幹32Y#2，電桿破裂，己設計待施工，工作單號：A220712|到達現場時間2023/01/10 14:30</t>
  </si>
  <si>
    <t>2023/01/10 13:22:00</t>
  </si>
  <si>
    <t>彰化縣二林鎮天和段５２６地號</t>
  </si>
  <si>
    <t>廣興高分#16，接戶線接頭不良己壓接，電表端子接續不良已處理妥，另報再封印。|到達現場時間2023/01/10 13:47</t>
  </si>
  <si>
    <t>K1879DB45</t>
  </si>
  <si>
    <t>0912686223</t>
  </si>
  <si>
    <t>C0812500438</t>
  </si>
  <si>
    <t>2023/01/10 13:39:00</t>
  </si>
  <si>
    <t>彰化縣溪湖鎮彰水路四段４３９巷９４號</t>
  </si>
  <si>
    <t>東寮高幹40X#1   高壓分歧熔絲鏈開關劣化更換。|到達現場時間2023/01/10 14:20</t>
  </si>
  <si>
    <t>G3204ED17</t>
  </si>
  <si>
    <t>0937752332</t>
  </si>
  <si>
    <t>胡小姐</t>
  </si>
  <si>
    <t>048823796</t>
  </si>
  <si>
    <t>電力不穩已先關掉設備。(04)8823796、【聯絡電話(二)：0937752332】</t>
  </si>
  <si>
    <t>2023/01/10 13:15:00</t>
  </si>
  <si>
    <t>彰化縣彰化市永安街</t>
  </si>
  <si>
    <t>葉宗儒</t>
  </si>
  <si>
    <t>G4130 圖幅地下線路巡視|到達現場時間2023/01/10 13:33</t>
  </si>
  <si>
    <t>2023/01/10 13:13:00</t>
  </si>
  <si>
    <t>彰化縣彰化市環山路</t>
  </si>
  <si>
    <t>擔任大坑內#96 ~ 樹竹修剪檢驗員|到達現場時間2023/01/10 13:20</t>
  </si>
  <si>
    <t>2023/01/10 13:03:00</t>
  </si>
  <si>
    <t>彰化縣芳苑鄉芳合段４５４地號</t>
  </si>
  <si>
    <t>芳苑高幹66Y#19，接戶線重置處理。|到達現場時間2023/01/10 13:50</t>
  </si>
  <si>
    <t>K1789CE56</t>
  </si>
  <si>
    <t>0988234207</t>
  </si>
  <si>
    <t>2023/01/10 13:06:00</t>
  </si>
  <si>
    <t>彰化縣大城鄉楓港段１９８６地號</t>
  </si>
  <si>
    <t>接戶線(接戶點)脫落</t>
  </si>
  <si>
    <t>台西高幹33Y11Y4X#7，接戶線脫落，接戶線重新弛調、固定及接頭點檢。|到達現場時間2023/01/10 13:25</t>
  </si>
  <si>
    <t>0919811377</t>
  </si>
  <si>
    <t>C0812500437</t>
  </si>
  <si>
    <t>2023/01/10 12:57:00</t>
  </si>
  <si>
    <t>彰化縣員林市員水路一段３１４號</t>
  </si>
  <si>
    <t>百果高幹88Y#1  用戶屋內線路不良，已告知用戶，請合格電氣承裝業改善。|到達現場時間2023/01/10 14:10</t>
  </si>
  <si>
    <t>K4799HD11</t>
  </si>
  <si>
    <t>0935037582</t>
  </si>
  <si>
    <t>饒小姐</t>
  </si>
  <si>
    <t>0988581109</t>
  </si>
  <si>
    <t>用戶告知於近幾日，連同昨天在早上9點、晚間19、凌晨3、4點左右有聽見室外異聲且室內電力閃爍的情形，鄰居狀況亦同，委請協助了解與查詢【聯絡電話(二)：0935037582】</t>
  </si>
  <si>
    <t>C0812500430</t>
  </si>
  <si>
    <t>2023/01/10 11:56:00</t>
  </si>
  <si>
    <t>彰化縣伸港鄉蚵寮路５８號之２一樓</t>
  </si>
  <si>
    <t>【M2】電表底座燒損，由用戶自理，另報再封印。|到達現場時間2023/01/10 12:20</t>
  </si>
  <si>
    <t>0933416117</t>
  </si>
  <si>
    <t>047983062</t>
  </si>
  <si>
    <t>用戶稱土地公西邊的58-2號,水電查看欠相,無法抽水,請單位協助,謝謝(另提及抄表時有發現二樓表不動,曾上樓查看,不知有無動到導致欠相)【聯絡電話(二)：0933416117】</t>
  </si>
  <si>
    <t>C0812500424</t>
  </si>
  <si>
    <t>2023/01/10 10:54:00</t>
  </si>
  <si>
    <t>彰化縣芳苑鄉漢寶園段５１號之６３</t>
  </si>
  <si>
    <t>崙腳高幹73Y#17，低壓線架嚴重銹蝕不良，己更換綁紮固定妥。|到達現場時間2023/01/10 11:25</t>
  </si>
  <si>
    <t>0921456963</t>
  </si>
  <si>
    <t>參考電號/洪先生路過通報:提供桿號:崙腳高幹82Y27/稱;電線垂落 比人高一點</t>
  </si>
  <si>
    <t>2023/01/10 09:40:00</t>
  </si>
  <si>
    <t>黃厝高幹24Y1 裝設架空故障指示器|到達現場時間2023/01/10 09:45</t>
  </si>
  <si>
    <t>2023/01/10 08:30:00</t>
  </si>
  <si>
    <t>陳振明、黃耀田、林宜明、溫佑誠、</t>
  </si>
  <si>
    <t>媽東高分32-1、50、 仁美高幹 88 等3處，裝設架空故障指示器|到達現場時間2023/01/10 08:50</t>
  </si>
  <si>
    <t>2023/01/10 10:09:00</t>
  </si>
  <si>
    <t>彰化縣二林鎮東和里吉利街２４８號１樓</t>
  </si>
  <si>
    <t>埤北高幹6空X#5，中性線接頭不良，接頭己重新壓接處理。|到達現場時間2023/01/10 10:25</t>
  </si>
  <si>
    <t>K1789HE41</t>
  </si>
  <si>
    <t>0931239785</t>
  </si>
  <si>
    <t>C0812500417</t>
  </si>
  <si>
    <t>2023/01/10 09:56:00</t>
  </si>
  <si>
    <t>彰化縣福興鄉大崙街２５－７號</t>
  </si>
  <si>
    <t>同案件11201000737|到達現場時間2023/01/10 10:05</t>
  </si>
  <si>
    <t>G3319CE57</t>
  </si>
  <si>
    <t>0976459134</t>
  </si>
  <si>
    <t>0917700043</t>
  </si>
  <si>
    <t>電線掉落、無電(鄰居用發電機，不確定鄰居是否無電)，0917700043、【聯絡電話(二)：0976459134】</t>
  </si>
  <si>
    <t>彰化縣員林市中山路二段１８７巷３７弄８號１樓</t>
  </si>
  <si>
    <t>東部高幹5-2Y3X#5  用戶用電電壓正常， 住宅隔間做分租，用戶稱只有其中一戶會閃爍， 已告知用戶請合格水電承裝業改善 。|到達現場時間2023/01/10 10:20</t>
  </si>
  <si>
    <t>G4402CE26</t>
  </si>
  <si>
    <t>0921785609</t>
  </si>
  <si>
    <t>2023/01/10 09:34:00</t>
  </si>
  <si>
    <t>彰化縣溪湖鎮湖東里大溪二街６號２－３樓</t>
  </si>
  <si>
    <t>大溪高幹18-1X6X#4  用戶自備機台聲音， 公司設備無異音。已會同用戶查明。|到達現場時間2023/01/10 10:25</t>
  </si>
  <si>
    <t>G3303DB69</t>
  </si>
  <si>
    <t>048610937</t>
  </si>
  <si>
    <t>C0812500413</t>
  </si>
  <si>
    <t>2023/01/10 09:23:00</t>
  </si>
  <si>
    <t>彰化縣大城鄉大城村東平路４３３號１樓平房</t>
  </si>
  <si>
    <t>大城高幹#97-1，鹽塵燃燒，己告知用戶，及安排礙子清洗。|到達現場時間2023/01/10 14:20</t>
  </si>
  <si>
    <t>0968337229</t>
  </si>
  <si>
    <t>變壓器火花(晚上才看得到)且有異聲,目前供電正常,僅手機.</t>
  </si>
  <si>
    <t>2023/01/10 09:22:00</t>
  </si>
  <si>
    <t>彰化縣大城鄉和寮段４８１－１號</t>
  </si>
  <si>
    <t>西城高幹#30，低壓線接頭接觸不良，接頭重新壓接處|到達現場時間2023/01/10 09:26</t>
  </si>
  <si>
    <t>K1180HD97</t>
  </si>
  <si>
    <t>0932519220</t>
  </si>
  <si>
    <t>2023/01/10 09:16:00</t>
  </si>
  <si>
    <t>彰化縣大城鄉楓港段５４３號</t>
  </si>
  <si>
    <t>自備桿不良</t>
  </si>
  <si>
    <t>沿海高分9-1Y#2，用戶自備桿傾倒，己安全暫處理，電線在電桿上，待用戶來電再前往復舊處理。|到達現場時間2023/01/10 10:00</t>
  </si>
  <si>
    <t>K0881AD74</t>
  </si>
  <si>
    <t>彰化縣彰化市金馬路二段</t>
  </si>
  <si>
    <t>G4030 BE15 等5處 紅外線點檢，9K28，9K29等47處紅外線點檢，故障指示器不良更換2只，加裝故障指示器3只。|到達現場時間2023/01/10 09:30</t>
  </si>
  <si>
    <t>2023/01/10 09:11:00</t>
  </si>
  <si>
    <t>彰化縣芳苑鄉草湖段５－１８８４地號</t>
  </si>
  <si>
    <t>建平高幹70X3Y#2，低壓線脫落，己重新弛調及接頭點檢處理。|到達現場時間2023/01/10 09:55</t>
  </si>
  <si>
    <t>G2205CB65</t>
  </si>
  <si>
    <t>0988119038</t>
  </si>
  <si>
    <t>W0806012440</t>
  </si>
  <si>
    <t>2023/01/10 09:10:00</t>
  </si>
  <si>
    <t>彰化縣芳苑鄉川合路３號</t>
  </si>
  <si>
    <t>崙腳高幹#53，低壓線遭樹木包覆，請線巡班安排時間處理，目前供電正常。|到達現場時間2023/01/10 09:45</t>
  </si>
  <si>
    <t>0916593503</t>
  </si>
  <si>
    <t>用戶反映樹枝纏繞電線，有危險於慮，請現場處理
 8936089</t>
  </si>
  <si>
    <t>2023/01/10 09:01:00</t>
  </si>
  <si>
    <t>彰化縣彰化市彰新路二段243巷</t>
  </si>
  <si>
    <t>中寮18X1-X2 高壓掩蔽，導線破皮包紮2處，樹竹修剪4*10=40M2|到達現場時間2023/01/10 09:18</t>
  </si>
  <si>
    <t>2023/01/10 08:51:00</t>
  </si>
  <si>
    <t>彰化縣芳苑鄉永興段４６７‧４６８號</t>
  </si>
  <si>
    <t>永興三高分37Y#19，管內接戶線接頭不良，接頭己重新壓接處理。|到達現場時間2023/01/10 09:00</t>
  </si>
  <si>
    <t>K1198EB46</t>
  </si>
  <si>
    <t>A0812003428</t>
  </si>
  <si>
    <t>2023/01/10 08:37:00</t>
  </si>
  <si>
    <t>停電工作單號：H24445，在停電工作範圍內。|到達現場時間2023/01/10 08:40</t>
  </si>
  <si>
    <t>2023/01/10 08:34:00</t>
  </si>
  <si>
    <t>彰化縣埔心鄉員鹿路五段１９８號</t>
  </si>
  <si>
    <t>強制拆除</t>
  </si>
  <si>
    <t>案件取消|到達現場時間2023/01/10 09:00</t>
  </si>
  <si>
    <t>K3799EC59</t>
  </si>
  <si>
    <t>埔心鄉員鹿路五段 197號</t>
  </si>
  <si>
    <t>芎蕉村</t>
  </si>
  <si>
    <t>彰化縣彰化市中山路一段75號</t>
  </si>
  <si>
    <t>非公司線路已請警方通知第4台，快官#24-1低1-低2 樹修4*25=100M2，快官#24-1低2接戶線馳調。|到達現場時間2023/01/10 08:51</t>
  </si>
  <si>
    <t>2023/01/10 08:31:00</t>
  </si>
  <si>
    <t>彰化縣大村鄉大村段８６９號</t>
  </si>
  <si>
    <t>接戶線折斷復舊</t>
  </si>
  <si>
    <t>貢旗高幹23Y6X#4  接戶線重置 3CU8 (16)|到達現場時間2023/01/10 08:55</t>
  </si>
  <si>
    <t>G4007BD85</t>
  </si>
  <si>
    <t>賴信宏</t>
  </si>
  <si>
    <t>0932697873</t>
  </si>
  <si>
    <t>水電 陳先生 0917-897815</t>
  </si>
  <si>
    <t>2023/01/10 09:30:00</t>
  </si>
  <si>
    <t>K1398CB51 永興高幹47X6X#2</t>
  </si>
  <si>
    <t>高銀昆、魏民羽、呂漢堂、廖錦祥</t>
  </si>
  <si>
    <t>永興高幹47X6X#2，普通型變壓器(100KVA)*1具漏油不良，己自行更換處理妥。|到達現場時間2023/01/10 09:30</t>
  </si>
  <si>
    <t>2023/01/10 08:29:00</t>
  </si>
  <si>
    <t>彰化縣伸港鄉埤墘路４６號之１一樓</t>
  </si>
  <si>
    <t>和發#31.fc開關不良更先完成|到達現場時間2023/01/10 08:40</t>
  </si>
  <si>
    <t>G3442GB27</t>
  </si>
  <si>
    <t>0987535171</t>
  </si>
  <si>
    <t>W0806012439</t>
  </si>
  <si>
    <t>2023/01/10 08:23:00</t>
  </si>
  <si>
    <t>彰化縣芳苑鄉草湖段５－５９３２地號</t>
  </si>
  <si>
    <t>二科高幹26X#12，接戶線脫落，接戶線重新固定及接頭點檢。|到達現場時間2023/01/10 09:13</t>
  </si>
  <si>
    <t>C0812500406</t>
  </si>
  <si>
    <t>2023/01/10 08:17:00</t>
  </si>
  <si>
    <t>彰化縣鹿港鎮棋盤巷３３號１－２樓</t>
  </si>
  <si>
    <t>溝興23x12z1.低壓接頭不良.補強壓接完成|到達現場時間2023/01/10 08:25</t>
  </si>
  <si>
    <t>047772265</t>
  </si>
  <si>
    <t>0938517687</t>
  </si>
  <si>
    <t>用戶稱1/10早上5點多，疑似電壓不足，電燈慢慢變案後就停電了，用戶的承裝業者稱，是外線中向的問題，1樓為超商有電、2樓沒電，隔壁1.2樓也沒電，用戶有提到設備因此有損壞，懇請單位處理，謝謝。【聯絡電話(二)：(04)7772265】</t>
  </si>
  <si>
    <t>P0812018585</t>
  </si>
  <si>
    <t>2023/01/10 08:15:00</t>
  </si>
  <si>
    <t>彰化縣秀水鄉民意街３９５巷建１２７號一樓</t>
  </si>
  <si>
    <t>大崙45X5.高壓導線脫落弛條壓接完成|到達現場時間2023/01/10 08:30</t>
  </si>
  <si>
    <t>2023-01-10 09:09:44 用戶再次報案</t>
  </si>
  <si>
    <t>彰化縣芳苑鄉后寮段第１４之２７號</t>
  </si>
  <si>
    <t>埤北高幹16X12X#4，接戶線接頭不良，接頭己重新壓接處理。|到達現場時間2023/01/10 08:37</t>
  </si>
  <si>
    <t>K1790CD12</t>
  </si>
  <si>
    <t>2023/01/10 06:32:00</t>
  </si>
  <si>
    <t>大城高幹84X2右低1</t>
  </si>
  <si>
    <t>大城高幹84X2右低1 低壓紮線脫落綁紮|到達現場時間2023/01/10 06:50</t>
  </si>
  <si>
    <t>2023/01/10 06:30:00</t>
  </si>
  <si>
    <t>路口厝高幹110X20</t>
  </si>
  <si>
    <t>路口厝高幹110X#20 低壓紮線脫落綁紮|到達現場時間2023/01/10 06:52</t>
  </si>
  <si>
    <t>2023/01/10 06:25:00</t>
  </si>
  <si>
    <t>菜寮高幹68Y5</t>
  </si>
  <si>
    <t>菜寮高幹68Y#5 低壓線架及軸型礙子不良更換|到達現場時間2023/01/10 06:50</t>
  </si>
  <si>
    <t>C0812500403</t>
  </si>
  <si>
    <t>2023/01/10 06:35:00</t>
  </si>
  <si>
    <t>彰化縣溪州鄉舊眉村登山路四段２５６號</t>
  </si>
  <si>
    <t>【C1】用戶屋內線路不良，已告知用戶，請合格電氣承裝業改善。|到達現場時間2023/01/10 07:00</t>
  </si>
  <si>
    <t>K3677BE93</t>
  </si>
  <si>
    <t>0910498063</t>
  </si>
  <si>
    <t>048895063</t>
  </si>
  <si>
    <t>電燈變暗，部分電器無法開啟，昨天九點就開始，鄰居3.4戶都是這個狀況【聯絡電話(二)：0910498063】</t>
  </si>
  <si>
    <t>2023/01/10 05:45:00</t>
  </si>
  <si>
    <t>H14441</t>
  </si>
  <si>
    <t>配合FDCC停電要求書H14441線路轉供。|到達現場時間2023/01/10 06:25</t>
  </si>
  <si>
    <t>彰化縣大村鄉茄苳路二段１９２巷２５號一樓</t>
  </si>
  <si>
    <t>郭華俊、鍾奈哲、張國建、林宏益、</t>
  </si>
  <si>
    <t>茄苳高幹44Y#10 高壓樹竹修剪與雜物清除(15M*3M)|到達現場時間2023/01/10 06:30</t>
  </si>
  <si>
    <t>G4012GE54</t>
  </si>
  <si>
    <t>0935979989</t>
  </si>
  <si>
    <t>2023/01/10 05:24:00</t>
  </si>
  <si>
    <t>彰化縣伸港鄉新港段１２４１之６２２地號</t>
  </si>
  <si>
    <t>【L1】濱海二高幹53-1Y#2左低4,連接接戶線燒損，已處理妥。|到達現場時間2023/01/10 05:45</t>
  </si>
  <si>
    <t>G3146DB53</t>
  </si>
  <si>
    <t>2023/01/10 06:24:00</t>
  </si>
  <si>
    <t>蓮花池高幹#25</t>
  </si>
  <si>
    <t>蓮花池高幹#25 架空故障指示器安裝|到達現場時間2023/01/10 06:25</t>
  </si>
  <si>
    <t>2023/01/10 00:00:00</t>
  </si>
  <si>
    <t>原料1-109</t>
  </si>
  <si>
    <t>配電線路設備夜間防竊巡視。|到達現場時間2023/01/10 00:20</t>
  </si>
  <si>
    <t>2023/01/10 05:47:00</t>
  </si>
  <si>
    <t>水尾＃15、後港＃1</t>
  </si>
  <si>
    <t>架空線路裝設故障指示器共6只，已處理妥。|到達現場時間2023/01/10 06:05</t>
  </si>
  <si>
    <t>2023/01/10 02:28:00</t>
  </si>
  <si>
    <t>G3621EB50-j12</t>
  </si>
  <si>
    <t>配合秀水S/C事故處理，G3621EB50-J12、J13四路分歧接頭切開隔離。|到達現場時間2023/01/10 02:50</t>
  </si>
  <si>
    <t>東華高幹1~38</t>
  </si>
  <si>
    <t>東華高幹1~38 線路防竊巡視，巡視良好|到達現場時間2023/01/10 00:15</t>
  </si>
  <si>
    <t>2023/01/09 22:02:00</t>
  </si>
  <si>
    <t>彰化縣伸港鄉溪底段８７５地號</t>
  </si>
  <si>
    <t>【L1】三五高幹#7,連接接戶線燒損，已處理妥。|到達現場時間2023/01/09 22:30</t>
  </si>
  <si>
    <t>G3448HC48</t>
  </si>
  <si>
    <t>0912306306</t>
  </si>
  <si>
    <t>2023/01/10 02:03:00</t>
  </si>
  <si>
    <t>茄苳高幹#1~58</t>
  </si>
  <si>
    <t>茄苳高幹#1~58 夜間防竊導線巡查|到達現場時間2023/01/10 02:05</t>
  </si>
  <si>
    <t>2023/01/09 20:11:00</t>
  </si>
  <si>
    <t>曉陽2Y2</t>
  </si>
  <si>
    <t>接戶線藤蔓清除及接頭包，已處理妥。|到達現場時間2023/01/09 20:21</t>
  </si>
  <si>
    <t>2023/01/09 19:57:00</t>
  </si>
  <si>
    <t>彰化縣埔心鄉大發街４６號１樓</t>
  </si>
  <si>
    <t>鍾奈哲、林宏益、張國建</t>
  </si>
  <si>
    <t>舊館高分34-1X#3~4  高壓防護線管脫落固定|到達現場時間2023/01/09 20:13</t>
  </si>
  <si>
    <t>K3899EE0688</t>
  </si>
  <si>
    <t>0936294230</t>
  </si>
  <si>
    <t>2023/01/09 18:34:00</t>
  </si>
  <si>
    <t>彰化縣彰化市光復路153號</t>
  </si>
  <si>
    <t>光復路153號附近火警，火警未成災，本公司設備無損害|到達現場時間2023/01/09 18:40</t>
  </si>
  <si>
    <t>C0812500400</t>
  </si>
  <si>
    <t>彰化縣埔心鄉舊館村大發街４６號前方</t>
  </si>
  <si>
    <t>舊館高分34-1X#4轉交C班處理|到達現場時間2023/01/09 19:00</t>
  </si>
  <si>
    <t>048299033</t>
  </si>
  <si>
    <t>電號僅供參考，彰化縣埔心鄉大發街４６號前方電線，疑似台電防護管套老舊脫落，懸掛在電線上，擔心危險，【聯絡電話(二)：(04)8299033】</t>
  </si>
  <si>
    <t>C0812500399</t>
  </si>
  <si>
    <t>2023/01/09 17:48:00</t>
  </si>
  <si>
    <t>彰化縣伸港鄉泉州路１號</t>
  </si>
  <si>
    <t>導線受損.已安全處理妥.另設計工作單更新|到達現場時間2023/01/09 18:00</t>
  </si>
  <si>
    <t>G3341AE68</t>
  </si>
  <si>
    <t>0911763091</t>
  </si>
  <si>
    <t>047981973</t>
  </si>
  <si>
    <t>用戶稱:有人在燒東西，導致用戶外線被燒損，用戶沒電，消防車也過去滅火。【聯絡電話(二)：0911763091】</t>
  </si>
  <si>
    <t>2023/01/09 17:41:00</t>
  </si>
  <si>
    <t>彰化縣彰化市彰南路六段</t>
  </si>
  <si>
    <t>G5022 FC8416-U 配電設備點檢，四路開關S41，S44加裝800A故障指示器|到達現場時間2023/01/09 18:00</t>
  </si>
  <si>
    <t>2023/01/09 16:49:00</t>
  </si>
  <si>
    <t>文津高幹37Y#2 K1995AB63</t>
  </si>
  <si>
    <t>文津高幹37Y#2架空地線脫落，掩蔽後已重新綁紮妥。|到達現場時間2023/01/09 16:55</t>
  </si>
  <si>
    <t>2023/01/09 17:02:00</t>
  </si>
  <si>
    <t>彰化縣埔鹽鄉大新路新生路口</t>
  </si>
  <si>
    <t>陳坤輝、曾阿加、許承哲</t>
  </si>
  <si>
    <t>新水高幹#56  高壓礙子附著髒污粉塵造成洩漏電流，已做擦拭絕緣處理，並向用戶說明已無危險|到達現場時間2023/01/09 17:20</t>
  </si>
  <si>
    <t>G2910AE14</t>
  </si>
  <si>
    <t>埔鹽公所孫小姐</t>
  </si>
  <si>
    <t>2023/01/09 16:13:00</t>
  </si>
  <si>
    <t>文津高幹43Y14Y9#2 K1995EA70</t>
  </si>
  <si>
    <t>文津高幹43Y14Y9#2架空地線脫落，掩蔽後已重新綁紮妥。|到達現場時間2023/01/09 16:30</t>
  </si>
  <si>
    <t>2023/01/09 16:53:00</t>
  </si>
  <si>
    <t>彰化縣埔心鄉永坡路三段２１６號１Ｆ</t>
  </si>
  <si>
    <t>王資斌、黃建儒、楊沛偉</t>
  </si>
  <si>
    <t>永坡高幹#14 低壓線及中性線弛調復舊 (配合公所排水溝施工)|到達現場時間2023/01/09 16:55</t>
  </si>
  <si>
    <t>K4099DA33</t>
  </si>
  <si>
    <t>0902119360</t>
  </si>
  <si>
    <t>C0812500397</t>
  </si>
  <si>
    <t>2023/01/09 16:54:00</t>
  </si>
  <si>
    <t>彰化縣鹿港鎮鹿工南七路與工業西二路</t>
  </si>
  <si>
    <t>G2021HD00裝設點滅器.|到達現場時間2023/01/09 20:10</t>
  </si>
  <si>
    <t>G2027FD55</t>
  </si>
  <si>
    <t>0938436255</t>
  </si>
  <si>
    <t>路燈維修簡先生</t>
  </si>
  <si>
    <t>此為參考電號,地址為:鹿港鎮鹿工南七路與工業西二路,有2個開關箱沒電,僅有手機</t>
  </si>
  <si>
    <t>2023/01/09 16:11:00</t>
  </si>
  <si>
    <t>K2092DC28配電場</t>
  </si>
  <si>
    <t>K2092DC28二林鎮二溪路二段136巷97弄28號配電場樹藤叢生，已會同吳里長修剪妥。|到達現場時間2023/01/09 16:25</t>
  </si>
  <si>
    <t>2023/01/09 15:23:00</t>
  </si>
  <si>
    <t>彰化縣彰化市彰南路二段</t>
  </si>
  <si>
    <t>大竹34Y11 高壓掩蔽樹竹修剪 4*12=48M2|到達現場時間2023/01/09 15:35</t>
  </si>
  <si>
    <t>2023/01/09 15:31:00</t>
  </si>
  <si>
    <t>涂俊雄、江易璋、楊智翔</t>
  </si>
  <si>
    <t>菜寮高幹73Y#7接戶線接點接頭不良，已重新壓接妥。|到達現場時間2023/01/09 15:50</t>
  </si>
  <si>
    <t>2023/01/09 15:30:00</t>
  </si>
  <si>
    <t>彰化縣大城鄉上興段３１０地號</t>
  </si>
  <si>
    <t>頂山高分40Y#17接戶線接點接頭不良，已重新壓接妥。|到達現場時間2023/01/09 15:50</t>
  </si>
  <si>
    <t>K1477DA09</t>
  </si>
  <si>
    <t>0933417504</t>
  </si>
  <si>
    <t>2023/01/09 15:19:00</t>
  </si>
  <si>
    <t>彰化縣大城鄉建山段１００２地號</t>
  </si>
  <si>
    <t>大城高幹127X#9接戶線接點接頭不良，已重新壓接妥。|到達現場時間2023/01/09 15:30</t>
  </si>
  <si>
    <t>2023/01/09 14:50:00</t>
  </si>
  <si>
    <t>東部高幹55X#2(K4599AB40)</t>
  </si>
  <si>
    <t>王資斌、黃建儒、楊沛偉、許承哲</t>
  </si>
  <si>
    <t>東部高幹55X#2裝設架空故障指示器|到達現場時間2023/01/09 14:58</t>
  </si>
  <si>
    <t>2023/01/09 14:56:00</t>
  </si>
  <si>
    <t>彰化縣埤頭鄉小埔心段３７５－２地號</t>
  </si>
  <si>
    <t>涂俊雄、江易璋、張佑丞</t>
  </si>
  <si>
    <t>埤竹高幹19Y#5接戶線接點接頭不良，已重新壓接妥。|到達現場時間2023/01/09 15:15</t>
  </si>
  <si>
    <t>K2984CE71</t>
  </si>
  <si>
    <t>0937262253</t>
  </si>
  <si>
    <t>2023/01/09 14:53:00</t>
  </si>
  <si>
    <t>彰化縣彰化市永興街96巷13號</t>
  </si>
  <si>
    <t>G4028CB57 電桿清除藤蔓10*2=20M|到達現場時間2023/01/09 14:59</t>
  </si>
  <si>
    <t>2023/01/09 14:51:00</t>
  </si>
  <si>
    <t>彰化縣二林鎮趙甲里盛和巷一帶</t>
  </si>
  <si>
    <t>胡厝高幹62Y#4經會同用戶實測供電正常，僅部分路燈器具不良，已請用戶通報二林鎮公所派員查修。|到達現場時間2023/01/09 15:05</t>
  </si>
  <si>
    <t>2023/01/09 14:47:00</t>
  </si>
  <si>
    <t>南門高分#4-1(G4400ED23)</t>
  </si>
  <si>
    <t>王資斌、黃建儒、許承哲、陳諺暐</t>
  </si>
  <si>
    <t>南門高分#4-1 裝設架空故障指示器|到達現場時間2023/01/09 14:50</t>
  </si>
  <si>
    <t>2023/01/09 14:37:00</t>
  </si>
  <si>
    <t>福德高幹24空X#9(G3200EC98)</t>
  </si>
  <si>
    <t>X07 其他(FC開關加裝)</t>
  </si>
  <si>
    <t>陳坤輝、謝竣宇、曾阿加、葉俊佑、許承哲</t>
  </si>
  <si>
    <t>福德高幹24空X#9 高壓活電掩蔽分歧FC(含被覆罩)及終端披覆罩加裝|到達現場時間2023/01/09 14:38</t>
  </si>
  <si>
    <t>2023/01/09 14:00:00</t>
  </si>
  <si>
    <t>西庄高幹#75Y1</t>
  </si>
  <si>
    <t>線路開關操作(H14439)</t>
  </si>
  <si>
    <t>西庄高幹#75Y1 、西庄高幹#12兩處 線路開關操作轉供(送電)|到達現場時間2023/01/09 14:10</t>
  </si>
  <si>
    <t>2023/01/09 14:29:00</t>
  </si>
  <si>
    <t>趙甲高幹1-1號 G2001CB64</t>
  </si>
  <si>
    <t>趙甲高幹#1-1電纜終端接頭紅外線量測溫度104度C過高，已轉供停電後處理妥，紅外線再次量測溫度32度C正常。|到達現場時間2023/01/09 14:35</t>
  </si>
  <si>
    <t>C0812500392</t>
  </si>
  <si>
    <t>2023/01/09 14:20:00</t>
  </si>
  <si>
    <t>彰化縣鹿港鎮廖厝里楊厝巷６之７７號平房</t>
  </si>
  <si>
    <t>會同用戶實測.供電正常|到達現場時間2023/01/09 14:40</t>
  </si>
  <si>
    <t>G3125FD91</t>
  </si>
  <si>
    <t>0905760010</t>
  </si>
  <si>
    <t>用戶稱請水電查修內線,查無原因,僅留手機</t>
  </si>
  <si>
    <t>C0812500391</t>
  </si>
  <si>
    <t>2023/01/09 14:09:00</t>
  </si>
  <si>
    <t>彰化縣彰化市西門口段５９６之２地號（Ｄ５用戶）</t>
  </si>
  <si>
    <t>件係用戶開關不良，電表再開封|到達現場時間2023/01/09 14:30</t>
  </si>
  <si>
    <t>G3726FC73</t>
  </si>
  <si>
    <t>0910589391</t>
  </si>
  <si>
    <t>石小姐</t>
  </si>
  <si>
    <t>047620567</t>
  </si>
  <si>
    <t>【聯絡電話(二)：0910589391】惠請協助查修，謝謝您。過去前請先電話聯繫</t>
  </si>
  <si>
    <t>C0812500390</t>
  </si>
  <si>
    <t>2023/01/09 13:57:00</t>
  </si>
  <si>
    <t>彰化縣芳苑鄉新街村新街排水出海口</t>
  </si>
  <si>
    <t>新街高幹51Z3Y#5經會同用戶實測電壓正常。|到達現場時間2023/01/09 14:25</t>
  </si>
  <si>
    <t>用戶提供此電號稱欠相,【現場人員王先生手機0960769551】</t>
  </si>
  <si>
    <t>2023/01/09 13:30:00</t>
  </si>
  <si>
    <t>彰化縣彰化市延長街</t>
  </si>
  <si>
    <t>中興20Y4X6Y1 12*2=24M 藤蔓清除|到達現場時間2023/01/09 14:30</t>
  </si>
  <si>
    <t>2023/01/09 13:35:00</t>
  </si>
  <si>
    <t>彰化縣鹿港鎮海埔巷１１－３號</t>
  </si>
  <si>
    <t>【C2】用戶進屋線不良，已告知用戶，請合格電氣承裝業改善。|到達現場時間2023/01/09 14:10</t>
  </si>
  <si>
    <t>0935335836</t>
  </si>
  <si>
    <t>2023/01/09 13:31:00</t>
  </si>
  <si>
    <t>彰化縣竹塘鄉長安段８７地號</t>
  </si>
  <si>
    <t>永安高幹135X#13接戶線接點接頭不良，已重新壓接妥。|到達現場時間2023/01/09 13:50</t>
  </si>
  <si>
    <t>0912639280</t>
  </si>
  <si>
    <t>C0812500385</t>
  </si>
  <si>
    <t>2023/01/09 13:22:00</t>
  </si>
  <si>
    <t>彰化縣二林鎮中西段１２４之１地號</t>
  </si>
  <si>
    <t>黃佳偉、張國偉</t>
  </si>
  <si>
    <t>大溝高幹#7接戶線斷一條，已銜接處理妥。|到達現場時間2023/01/09 13:40</t>
  </si>
  <si>
    <t>K1684EB19</t>
  </si>
  <si>
    <t>電線斷掉在上面,人車經過不會碰到,一戶無電,僅手機.</t>
  </si>
  <si>
    <t>C0812500384</t>
  </si>
  <si>
    <t>2023/01/09 12:59:00</t>
  </si>
  <si>
    <t>彰化縣鹿港鎮鹿工南五路２６號</t>
  </si>
  <si>
    <t>用戶設備故障.經隔離後送電正常|到達現場時間2023/01/09 13:20</t>
  </si>
  <si>
    <t>G2125GE35</t>
  </si>
  <si>
    <t>0988550265</t>
  </si>
  <si>
    <t>0925515089</t>
  </si>
  <si>
    <t>（此為參考電號）太陽光電電號08-40-8631-65-4，業者郭先生稱保險司跳脫，現欠相。【聯絡電話(二)：0988550265】</t>
  </si>
  <si>
    <t>2023/01/09 12:51:00</t>
  </si>
  <si>
    <t>彰化縣大村鄉大村村大溪路１０－５號</t>
  </si>
  <si>
    <t>王資斌、黃建儒</t>
  </si>
  <si>
    <t>貢旗高幹6X#1 用戶來電回覆內線問題已自行處理復電|到達現場時間2023/01/09 13:00</t>
  </si>
  <si>
    <t>G4008HE29</t>
  </si>
  <si>
    <t>0931660997</t>
  </si>
  <si>
    <t>C0812500383</t>
  </si>
  <si>
    <t>2023/01/09 13:10:00</t>
  </si>
  <si>
    <t>彰化縣芳苑鄉草湖段５－３１４０號</t>
  </si>
  <si>
    <t>崙腳高幹55Y#42接戶線垂落，已重新弛調壓接妥。|到達現場時間2023/01/09 13:25</t>
  </si>
  <si>
    <t>2條電線垂下來,有火花發生,僅有手機</t>
  </si>
  <si>
    <t>C0812500382</t>
  </si>
  <si>
    <t>2023/01/09 12:09:00</t>
  </si>
  <si>
    <t>彰化縣伸港鄉泉州厝段１０３３－４２２地號</t>
  </si>
  <si>
    <t>蚵寮40y11y16x2低1.低壓接頭補強壓接完成|到達現場時間2023/01/09 12:35</t>
  </si>
  <si>
    <t>G3043AE48</t>
  </si>
  <si>
    <t>047981653</t>
  </si>
  <si>
    <t>現場人員薛先生0975013337</t>
  </si>
  <si>
    <t>C0812500377</t>
  </si>
  <si>
    <t>2023/01/09 11:46:00</t>
  </si>
  <si>
    <t>彰化縣和美鎮柑竹路５８９巷５８號</t>
  </si>
  <si>
    <t>會同用戶實測.供電正常|到達現場時間2023/01/09 12:10</t>
  </si>
  <si>
    <t>G3736HE58</t>
  </si>
  <si>
    <t>047352857</t>
  </si>
  <si>
    <t>0911806892</t>
  </si>
  <si>
    <t>現場2台機器都會停掉無法正常使用，另稱2周前電壓不夠不足220V，欲查原因【聯絡電話(二)：(04)7352857】</t>
  </si>
  <si>
    <t>C0812500376</t>
  </si>
  <si>
    <t>2023/01/09 11:28:00</t>
  </si>
  <si>
    <t>彰化縣彰化市泰和路二段６０巷１０９號１－２</t>
  </si>
  <si>
    <t>經現勘為中華電信手孔，八卦寺#31左低3樹木桿伐10*3=30M2，接頭點檢包紮。|到達現場時間2023/01/09 14:09</t>
  </si>
  <si>
    <t>G4231CA26</t>
  </si>
  <si>
    <t>047231541</t>
  </si>
  <si>
    <t>董小姐</t>
  </si>
  <si>
    <t>0987174364</t>
  </si>
  <si>
    <t>107及109號中間人孔蓋【聯絡電話(二)：(04)7231541】</t>
  </si>
  <si>
    <t>2023/01/09 11:25:00</t>
  </si>
  <si>
    <t>彰化縣芳苑鄉新街段５２８號</t>
  </si>
  <si>
    <t>盧明信、游翊盛、楊智翔</t>
  </si>
  <si>
    <t>過湖高幹36Y12Y#2接戶線斷一條，已銜接處理妥。樹木碰觸接戶線，已修剪妥。|到達現場時間2023/01/09 11:35</t>
  </si>
  <si>
    <t>K1187HC99</t>
  </si>
  <si>
    <t>0919688612</t>
  </si>
  <si>
    <t>2023/01/09 11:01:00</t>
  </si>
  <si>
    <t>彰化縣二林鎮犁頭厝段４４７之４５地號</t>
  </si>
  <si>
    <t>竹塘高幹#43經會同用戶實測電壓正常。|到達現場時間2023/01/09 11:15</t>
  </si>
  <si>
    <t>K2187CD33</t>
  </si>
  <si>
    <t>2023/01/09 11:17:00</t>
  </si>
  <si>
    <t>彰化縣鹿港鎮埔尾巷３６號</t>
  </si>
  <si>
    <t>【C1】用戶屋內線路不良，已告知用戶，請合格電氣承裝業改善。|到達現場時間2023/01/09 11:40</t>
  </si>
  <si>
    <t>0988046328</t>
  </si>
  <si>
    <t>2023/01/09 10:58:00</t>
  </si>
  <si>
    <t>大城高幹100號 K1379BD15</t>
  </si>
  <si>
    <t>電桿上異聲爆響</t>
  </si>
  <si>
    <t>大城高幹#100路燈器具電源短路，已先予以隔離，另報大城鄉公所處理。|到達現場時間2023/01/09 11:10</t>
  </si>
  <si>
    <t>0932548733</t>
  </si>
  <si>
    <t>2023/01/09 10:57:00</t>
  </si>
  <si>
    <t>彰化縣彰化市自強南路22巷9弄20號</t>
  </si>
  <si>
    <t>許績輝、黃志芳、陳彥廷、徐敬威</t>
  </si>
  <si>
    <t>火災 03-586251 電表開封，隔離斷電，G3930-HA27-U T01-Tr 配合消防隊停送電|到達現場時間2023/01/09 11:10</t>
  </si>
  <si>
    <t>2023/01/09 10:10:00</t>
  </si>
  <si>
    <t>永靖高幹#1(K4296ED65)</t>
  </si>
  <si>
    <t>謝竣宇、黃建儒、楊沛偉、許承哲</t>
  </si>
  <si>
    <t>永靖高幹#1 永靖高幹#17-3 兩處裝設架空故障指示器|到達現場時間2023/01/09 10:19</t>
  </si>
  <si>
    <t>2023/01/09 10:26:00</t>
  </si>
  <si>
    <t>彰化縣二林鎮後厝段４２－３地號</t>
  </si>
  <si>
    <t>西斗高幹23X3-1X#7接戶線接點接頭不良，已重新壓接妥。|到達現場時間2023/01/09 10:40</t>
  </si>
  <si>
    <t>K2288ED61</t>
  </si>
  <si>
    <t>0935272883</t>
  </si>
  <si>
    <t>2023/01/09 10:25:00</t>
  </si>
  <si>
    <t>彰化縣芳苑鄉漢寶園段８７之３地號</t>
  </si>
  <si>
    <t>崙腳高幹82Y#11接戶線不良，已更換處理妥。|到達現場時間2023/01/09 10:40</t>
  </si>
  <si>
    <t>G1706CA39</t>
  </si>
  <si>
    <t>2023/01/09 10:14:00</t>
  </si>
  <si>
    <t>彰化縣大城鄉楓港段１３５２號</t>
  </si>
  <si>
    <t>台西高幹4Y22Y4X#4用戶自備開關不良，已告知用戶，請合格電氣承裝業改善。|到達現場時間2023/01/09 10:30</t>
  </si>
  <si>
    <t>K0780AD63</t>
  </si>
  <si>
    <t>0988029583</t>
  </si>
  <si>
    <t>2023/01/09 10:09:00</t>
  </si>
  <si>
    <t>彰化縣芳苑鄉芳苑段６６５號之２</t>
  </si>
  <si>
    <t>芳街高幹27空Z#20變壓器( 25 KVA)一次側熔絲( 6 A )筒接觸不良，已更換送電妥。|到達現場時間2023/01/09 10:15</t>
  </si>
  <si>
    <t>0919151691</t>
  </si>
  <si>
    <t>C0812500369</t>
  </si>
  <si>
    <t>2023/01/09 09:58:00</t>
  </si>
  <si>
    <t>彰化縣埔心鄉員鹿路五段１４２號１樓</t>
  </si>
  <si>
    <t>溪東高幹#71-1 已與用戶告知過年後協調包商施工處理(2月中旬前)|到達現場時間2023/01/09 10:27</t>
  </si>
  <si>
    <t>K3799FC55</t>
  </si>
  <si>
    <t>0917513573</t>
  </si>
  <si>
    <t>陳先先</t>
  </si>
  <si>
    <t>目前仍有電壓不足的情況,且稱之前有通報過,人員告知會換變壓器,但已過半年都未處理(查詢為8/1受理的電燈閃爍案件OMS號碼:111080057(已於 111/06/27  111062137 案件設計負載分割，DCIS : 6220692),僅有手機</t>
  </si>
  <si>
    <t>2023/01/09 09:20:00</t>
  </si>
  <si>
    <t>樂庄高分19X#1(G2505AC22)</t>
  </si>
  <si>
    <t>陳坤輝、曾阿加、葉俊佑、許承哲</t>
  </si>
  <si>
    <t>樂庄高分19X#1 西庄幹47及西庄幹75Y1三處裝設架空故障指示器|到達現場時間2023/01/09 09:40</t>
  </si>
  <si>
    <t>2023/01/09 09:37:00</t>
  </si>
  <si>
    <t>彰化縣線西鄉中車路４７３號１Ｆ</t>
  </si>
  <si>
    <t>下港29x3.熔絲接觸不良更新完成|到達現場時間2023/01/09 09:55</t>
  </si>
  <si>
    <t>G3137DB99</t>
  </si>
  <si>
    <t>0975213817</t>
  </si>
  <si>
    <t>W0806012438</t>
  </si>
  <si>
    <t>彰化縣芳苑鄉草湖村新興巷１弄１號１樓</t>
  </si>
  <si>
    <t>建平高幹2-1X#1經查現場供電設備無異狀，紅外線檢測溫度亦正常，疑似清晨濃霧鹽塵害所致，已告知村長再觀察，並請村長聯絡更換桿上路燈器具及線路。|到達現場時間2023/01/09 10:00</t>
  </si>
  <si>
    <t>G2101AC56</t>
  </si>
  <si>
    <t>0919064080</t>
  </si>
  <si>
    <t>用戶反應現場出現不明聲音，疑似走火聲響</t>
  </si>
  <si>
    <t>2023/01/09 09:24:00</t>
  </si>
  <si>
    <t>下犁#1</t>
  </si>
  <si>
    <t>【W1】樹藤碰觸高壓線，已修剪妥。|到達現場時間2023/01/09 09:30</t>
  </si>
  <si>
    <t>C0812500360</t>
  </si>
  <si>
    <t>2023/01/09 09:21:00</t>
  </si>
  <si>
    <t>彰化縣伸港鄉文工二街１８８號１Ｆ</t>
  </si>
  <si>
    <t>全工(二)2分4熔絲鏈開關2具接觸不良.已更新完成|到達現場時間2023/01/09 09:40</t>
  </si>
  <si>
    <t>G3649BD45</t>
  </si>
  <si>
    <t>0958610666</t>
  </si>
  <si>
    <t>0923666593</t>
  </si>
  <si>
    <t>提供座標G3649/BD45【聯絡電話(二)：0958610666】</t>
  </si>
  <si>
    <t>2023/01/09 08:47:00</t>
  </si>
  <si>
    <t>彰化縣芳苑鄉上林段１１３地號</t>
  </si>
  <si>
    <t>大城高幹67-1Y19Y#7用戶屋內線路不良，已告知用戶，請合格電氣承裝業改善。接戶線接點接頭接觸不良，已補強壓接妥。|到達現場時間2023/01/09 09:00</t>
  </si>
  <si>
    <t>K1584AE69</t>
  </si>
  <si>
    <t>0926184623</t>
  </si>
  <si>
    <t>C0812500359</t>
  </si>
  <si>
    <t>2023/01/09 08:43:00</t>
  </si>
  <si>
    <t>彰化縣芳苑鄉芳仁段芳街高幹５６Ｙ２Ｋ１２８９ＢＣ５０．</t>
  </si>
  <si>
    <t>芳街高幹56Y#6接戶線斷一條，已銜接處理妥。樹木碰觸接戶線，已修剪妥。|到達現場時間2023/01/09 09:00</t>
  </si>
  <si>
    <t>K1289AC15</t>
  </si>
  <si>
    <t>0972066531</t>
  </si>
  <si>
    <t>僅手機(此為參考電號)用戶稱芳街高幹56Y2K1289BC50.電線斷落，已先用竹子用到旁邊,</t>
  </si>
  <si>
    <t>2023/01/09 08:35:00</t>
  </si>
  <si>
    <t>新街高幹#39接戶線接頭不良，已重新壓接妥。低壓線架銹蝕一併更換妥。|到達現場時間2023/01/09 08:50</t>
  </si>
  <si>
    <t>K1189BB51</t>
  </si>
  <si>
    <t>048982122</t>
  </si>
  <si>
    <t>洪先生(修馬達)</t>
  </si>
  <si>
    <t>2023/01/09 08:20:00</t>
  </si>
  <si>
    <t>彰化縣線西鄉崁頂路３２５巷１５１號１Ｆ</t>
  </si>
  <si>
    <t>【C3】用戶自備開關不良，已告知用戶，請合格電氣承裝業改善。|到達現場時間2023/01/09 08:40</t>
  </si>
  <si>
    <t>G3136FE49</t>
  </si>
  <si>
    <t>0919273663</t>
  </si>
  <si>
    <t>2023/01/09 08:18:00</t>
  </si>
  <si>
    <t>彰化縣彰化市山中街</t>
  </si>
  <si>
    <t>林維卿、陳彥廷、黃裕宏、績輝、志芳、敬威</t>
  </si>
  <si>
    <t>更換逾齡密封型變壓器25KV 2具|到達現場時間2023/01/09 09:02</t>
  </si>
  <si>
    <t>2023/01/09 08:13:00</t>
  </si>
  <si>
    <t>謝竣宇、黃建儒、楊沛偉、</t>
  </si>
  <si>
    <t>永坡高幹#14 低壓線解開安全處理(配合公所排水溝施工)|到達現場時間2023/01/09 08:40</t>
  </si>
  <si>
    <t>2023/01/09 08:10:00</t>
  </si>
  <si>
    <t>彰化縣二林鎮萬興段柳子溝小段３８２地號</t>
  </si>
  <si>
    <t>新樂高幹#141 接戶線斷落接續壓接復舊|到達現場時間2023/01/09 09:05</t>
  </si>
  <si>
    <t>G2407HC08</t>
  </si>
  <si>
    <t>0939388619</t>
  </si>
  <si>
    <t>0936319945</t>
  </si>
  <si>
    <t>2023/01/09 06:30:00</t>
  </si>
  <si>
    <t>慈航高分28Y4</t>
  </si>
  <si>
    <t>慈航高分28Y#4 低壓軸型礙子不良更換|到達現場時間2023/01/09 06:55</t>
  </si>
  <si>
    <t>2023/01/09 06:48:00</t>
  </si>
  <si>
    <t>蔡星土、吳奇翰</t>
  </si>
  <si>
    <t>配合彰竹D/S全停轉供開關切換及FTU改現場。|到達現場時間2023/01/09 07:01</t>
  </si>
  <si>
    <t>C0812500358</t>
  </si>
  <si>
    <t>2023/01/09 06:43:00</t>
  </si>
  <si>
    <t>彰化縣福興鄉福金段０５９２地號</t>
  </si>
  <si>
    <t>【L5】謝慶幹74X7Y#2,低壓線斷，已處理妥。|到達現場時間2023/01/09 07:00</t>
  </si>
  <si>
    <t>G2119DD41</t>
  </si>
  <si>
    <t>0982758955</t>
  </si>
  <si>
    <t>0921720529</t>
  </si>
  <si>
    <t>用戶稱電線已斷落至地上，現場已停電【聯絡電話(二)：0982758955】</t>
  </si>
  <si>
    <t>2023/01/09 06:45:00</t>
  </si>
  <si>
    <t>彰化縣員林市三潭巷２號平房</t>
  </si>
  <si>
    <t>郭華俊、鍾奈哲、巫淂彥、</t>
  </si>
  <si>
    <t>角潭高幹6Y#2 高壓線破皮包紮與加裝防護管|到達現場時間2023/01/09 06:50</t>
  </si>
  <si>
    <t>G4204DB70</t>
  </si>
  <si>
    <t>2023/01/09 06:39:00</t>
  </si>
  <si>
    <t>彰化縣鹿港鎮溝墘里溝墘巷２３０號</t>
  </si>
  <si>
    <t>【C1】三嘉高幹#42,用戶屋內線路不良，已告知用戶，請合格電氣承裝業改善。|到達現場時間2023/01/09 07:00</t>
  </si>
  <si>
    <t>G3328EC56</t>
  </si>
  <si>
    <t>04 - 7718888</t>
  </si>
  <si>
    <t>0937237832</t>
  </si>
  <si>
    <t>西庄高幹#75Y1等2處</t>
  </si>
  <si>
    <t>西庄高幹#75Y1 、西庄高幹#12等2處  線路開關操作轉供|到達現場時間2023/01/09 06:35</t>
  </si>
  <si>
    <t>2023/01/09 05:26:00</t>
  </si>
  <si>
    <t>彰化縣伸港鄉汴頭路７８號</t>
  </si>
  <si>
    <t>汴頭高幹68X#7,接戶線不良、另設計接戶線施工改善2GI0004.|到達現場時間2023/01/09 05:48</t>
  </si>
  <si>
    <t>G3542FB10</t>
  </si>
  <si>
    <t>0934255991</t>
  </si>
  <si>
    <t>2023/01/09 05:24:00</t>
  </si>
  <si>
    <t>彰化縣線西鄉頂庄路１７０－３０號</t>
  </si>
  <si>
    <t>【L2】蚵寮高幹40Y3X#2,連接接戶線接頭燒損，已重新壓接妥。|到達現場時間2023/01/09 05:55</t>
  </si>
  <si>
    <t>2023/01/09 00:00:00</t>
  </si>
  <si>
    <t>湖內1-106</t>
  </si>
  <si>
    <t>防止導線失竊，配電線路巡查良好。|到達現場時間2023/01/09 00:20</t>
  </si>
  <si>
    <t>2023/01/09 06:19:00</t>
  </si>
  <si>
    <t>百果高幹#22-1   高壓熔絲鏈開關加裝被覆罩|到達現場時間2023/01/09 06:20</t>
  </si>
  <si>
    <t>2023/01/09 05:52:00</t>
  </si>
  <si>
    <t>彰竹D/S轉供</t>
  </si>
  <si>
    <t>謝景煌、黃聖宗、許紹哲、謝辰緯、</t>
  </si>
  <si>
    <t>配合彰竹D/S全停轉供開關切換及FTU改現場。|到達現場時間2023/01/09 06:01</t>
  </si>
  <si>
    <t>2023/01/09 05:49:00</t>
  </si>
  <si>
    <t>維新高幹#27Y1</t>
  </si>
  <si>
    <t>維新高幹#27Y1分歧架空故障指示器裝設3只，維新高幹#28引下樹竹修剪(5mx3m=15㎡)。|到達現場時間2023/01/09 05:59</t>
  </si>
  <si>
    <t>廣西高幹1~92</t>
  </si>
  <si>
    <t>廣西高幹1~92 線路防竊巡視，巡視良好|到達現場時間2023/01/09 00:15</t>
  </si>
  <si>
    <t>C0812500357</t>
  </si>
  <si>
    <t>2023/01/08 22:14:00</t>
  </si>
  <si>
    <t>彰化縣伸港鄉海尾路８２號（隔壁桿號：海尾高幹１８Ｇ３４４７ＤＡ３６４８）</t>
  </si>
  <si>
    <t>海尾高幹18空X#7,鹽害因素,已跟用戶解釋,用戶理解.|到達現場時間2023/01/08 22:35</t>
  </si>
  <si>
    <t>0933585291</t>
  </si>
  <si>
    <t>洪先生(住戶)</t>
  </si>
  <si>
    <t>0911697718</t>
  </si>
  <si>
    <t>洪先生(住戶)通報桿號：海尾高幹１８Ｇ３４４７ＤＡ３６４８旁的電桿上有火花，未停電，煩請協處【聯絡電話(二)：0933585291】0911697718</t>
  </si>
  <si>
    <t>2023/01/09 02:52:00</t>
  </si>
  <si>
    <t>郭華俊、鍾奈哲、</t>
  </si>
  <si>
    <t>貢旗高幹1~73  夜間防竊導線巡查|到達現場時間2023/01/09 03:00</t>
  </si>
  <si>
    <t>2023/01/08 21:35:00</t>
  </si>
  <si>
    <t>HW010901</t>
  </si>
  <si>
    <t>配合FDCC鹿東D/S#2停電、線路轉供開關操作。|到達現場時間2023/01/08 21:38</t>
  </si>
  <si>
    <t>C0812500356</t>
  </si>
  <si>
    <t>2023/01/08 21:31:00</t>
  </si>
  <si>
    <t>彰化縣大城鄉魚寮路桿號：廣西幹５０Ｘ１</t>
  </si>
  <si>
    <t>廣西高幹50Y#2 現場為鹽塵害引起之洩露電流，已現場告知用戶無供電上安全疑慮，擇期安排礙子清洗。|到達現場時間2023/01/08 21:55</t>
  </si>
  <si>
    <t>K1480EE22</t>
  </si>
  <si>
    <t>0911791513</t>
  </si>
  <si>
    <t>電號僅供參考，彰化縣大城鄉魚寮路６７巷417號前方，桿號:廣西幹50X1，電桿上有異聲時不時有電弧，擔心危險，目前供電正常，僅手機。</t>
  </si>
  <si>
    <t>2023/01/08 20:41:00</t>
  </si>
  <si>
    <t>汴頭13-30</t>
  </si>
  <si>
    <t>電流電壓測定及高低壓接頭點檢。|到達現場時間2023/01/08 21:20</t>
  </si>
  <si>
    <t>2023/01/08 20:40:00</t>
  </si>
  <si>
    <t>伸東20-45</t>
  </si>
  <si>
    <t>C0812500353</t>
  </si>
  <si>
    <t>2023/01/08 20:58:00</t>
  </si>
  <si>
    <t>彰化縣芳苑鄉芳漢路王功段３０５號</t>
  </si>
  <si>
    <t>王功高幹#100-2 連接接戶線N相接頭不良已重新壓接妥|到達現場時間2023/01/08 21:25</t>
  </si>
  <si>
    <t>G1402FB80</t>
  </si>
  <si>
    <t>048932957</t>
  </si>
  <si>
    <t>0937161219</t>
  </si>
  <si>
    <t>用戶提供電號，用戶稱現場沒電，稱有找水電已先暫時處理(已暫時有電)，檢查為外線問題，仍須請台電人員改善，【聯絡電話(二)：(04)8932957】</t>
  </si>
  <si>
    <t>2023/01/08 20:12:00</t>
  </si>
  <si>
    <t>G3928CA88</t>
  </si>
  <si>
    <t>杜偉文、吳奇翰</t>
  </si>
  <si>
    <t>G3928CA88故障指示器裝設9只。|到達現場時間2023/01/08 20:22</t>
  </si>
  <si>
    <t>C0812500352</t>
  </si>
  <si>
    <t>2023/01/08 18:07:00</t>
  </si>
  <si>
    <t>彰化縣大城鄉通海路１７２號</t>
  </si>
  <si>
    <t>沿海高分#19  接戶線燒損，導致TR跳脫。變壓器(50KVA)一次側熔絲(10A )熔斷，已更換送電妥。|到達現場時間2023/01/08 18:35</t>
  </si>
  <si>
    <t>K0781DD21</t>
  </si>
  <si>
    <t>0972358890</t>
  </si>
  <si>
    <t>用戶稱現場無電，無法確認鄰居狀況，惠請協修，僅留一手機，謝謝您</t>
  </si>
  <si>
    <t>2023/01/08 16:07:00</t>
  </si>
  <si>
    <t>G4326 EB85-O</t>
  </si>
  <si>
    <t>許績輝、陳柏勳</t>
  </si>
  <si>
    <t>G4326 EB85-O配電場清潔(垃圾清除)，配電設備、變壓器點檢，負載側電流、電壓測定。及S21、S24加裝電纜故障指示器(800A*6)。|到達現場時間2023/01/08 16:30</t>
  </si>
  <si>
    <t>2023/01/08 14:56:00</t>
  </si>
  <si>
    <t>大埔#39X1-1~X2</t>
  </si>
  <si>
    <t>大埔#39X1-1~X2低壓雜物(竹子、樹枝、藤蔓)清除(15mx2m=30㎡)，現場砍除雜物清運，及低壓接頭點檢、重包紮。|到達現場時間2023/01/08 15:20</t>
  </si>
  <si>
    <t>2023/01/08 14:11:00</t>
  </si>
  <si>
    <t>桃源＃36X10~低4</t>
  </si>
  <si>
    <t>桃源＃36X10~低4低壓雜物(竹子、樹枝、藤蔓)清除(25mx3m=75㎡)，低壓導線破皮(2處)包紮，及現場砍除雜物清運。|到達現場時間2023/01/08 14:35</t>
  </si>
  <si>
    <t>2023/01/08 16:50:00</t>
  </si>
  <si>
    <t>彰化縣埤頭鄉彰水路四段８２巷４２弄１６０號２樓</t>
  </si>
  <si>
    <t>配合工廠保養復電</t>
  </si>
  <si>
    <t>埤頭鄉彰水路四段80號配電場  配合工廠保養復電妥。|到達現場時間2023/01/08 17:15</t>
  </si>
  <si>
    <t>K3189CD0423</t>
  </si>
  <si>
    <t>0916597887</t>
  </si>
  <si>
    <t>0910508070</t>
  </si>
  <si>
    <t>2023/01/08 10:08:00</t>
  </si>
  <si>
    <t>南興#57~#58</t>
  </si>
  <si>
    <t>南興#57~#58高壓掩蔽及雜物(超高樹枝、藤蔓)清除(25mx3m=75㎡)，及現場砍除雜物清運。|到達現場時間2023/01/08 10:25</t>
  </si>
  <si>
    <t>2023/01/08 08:12:00</t>
  </si>
  <si>
    <t>彰化縣彰化市中山路一段３６６號地下１、２Ｆ１－９Ｆ</t>
  </si>
  <si>
    <t>配合高供用戶(G4024 AA28-U)定期點檢，高壓分界點停、送電(預定8點30分~12點)。8點27分停電妥，並於11時26分送電妥。|到達現場時間2023/01/08 08:25</t>
  </si>
  <si>
    <t>G4024AA28</t>
  </si>
  <si>
    <t>0982510959</t>
  </si>
  <si>
    <t>2023/01/08 15:20:00</t>
  </si>
  <si>
    <t>萬興#40-3X2</t>
  </si>
  <si>
    <t>萬興#40-3X2，高壓防護線管游休拆除|到達現場時間2023/01/08 15:50</t>
  </si>
  <si>
    <t>2023/01/08 14:00:00</t>
  </si>
  <si>
    <t>羅厝#45Y2</t>
  </si>
  <si>
    <t>羅厝#45Y2低~，低壓線接頭點檢壓接處理，另設計更換低壓線|到達現場時間2023/01/08 14:25</t>
  </si>
  <si>
    <t>0987947010</t>
  </si>
  <si>
    <t>山腳#73Y22</t>
  </si>
  <si>
    <t>王資斌、 黃建儒、 楊沛偉、</t>
  </si>
  <si>
    <t>山腳#73Y22，樹竹碰觸高壓導線，高壓線活電掩蔽，樹竹砍伐(3mX10m)|到達現場時間2023/01/08 14:20</t>
  </si>
  <si>
    <t>黃厝村長</t>
  </si>
  <si>
    <t>0919009342</t>
  </si>
  <si>
    <t>2023/01/08 15:24:00</t>
  </si>
  <si>
    <t>彰化縣埤頭鄉東西路１９號</t>
  </si>
  <si>
    <t>接戶線碰觸鐵皮屋</t>
  </si>
  <si>
    <t>永豐高分12Y#5  加裝輕鋼橫擔，及接戶線弛調妥。|到達現場時間2023/01/08 15:50</t>
  </si>
  <si>
    <t>K2988AA88</t>
  </si>
  <si>
    <t>2023/01/08 15:16:00</t>
  </si>
  <si>
    <t>低壓線接頭處腐蝕、致低壓線斷弛調壓接(福三10—1X12)|到達現場時間2023/01/08 15:43</t>
  </si>
  <si>
    <t>0988922443</t>
  </si>
  <si>
    <t>C0812500350</t>
  </si>
  <si>
    <t>2023/01/08 14:40:00</t>
  </si>
  <si>
    <t>彰化縣二林鎮犁頭厝段１１８之３１地號</t>
  </si>
  <si>
    <t>竹塘高幹#43 接戶線接點不良重置妥，已告知用戶。|到達現場時間2023/01/08 15:09</t>
  </si>
  <si>
    <t>048960719</t>
  </si>
  <si>
    <t>僅市話</t>
  </si>
  <si>
    <t>2023/01/08 14:02:00</t>
  </si>
  <si>
    <t>G2736DD72</t>
  </si>
  <si>
    <t>路燈線弛調壓接(山崙23Z11)|到達現場時間2023/01/08 14:25</t>
  </si>
  <si>
    <t>2023/01/08 13:35:00</t>
  </si>
  <si>
    <t>光電欠相</t>
  </si>
  <si>
    <t>上寮高幹43X8Y#1  變壓器(100KVA)一次側熔絲( 15A )熔斷，已更換送電妥。|到達現場時間2023/01/08 14:03</t>
  </si>
  <si>
    <t>A0812003427</t>
  </si>
  <si>
    <t>2023/01/08 13:37:00</t>
  </si>
  <si>
    <t>彰化縣溪湖鎮濱河街７６號</t>
  </si>
  <si>
    <t>溪湖鎮濱河街76號，高供AMI案件，經電聯用戶，乃用戶設備點檢停電所致，該案結案|到達現場時間2023/01/08 13:45</t>
  </si>
  <si>
    <t>G2900AD75</t>
  </si>
  <si>
    <t>04 - 8856161</t>
  </si>
  <si>
    <t>2023/01/08 12:53:00</t>
  </si>
  <si>
    <t>彰化縣芳苑鄉芳興段４２９地號</t>
  </si>
  <si>
    <t>接戶線復舊</t>
  </si>
  <si>
    <t>頂部高幹8X#6  自備桿遭撞，通知建桿完成，接戶線復舊妥。|到達現場時間2023/01/08 13:28</t>
  </si>
  <si>
    <t>K1490CE69</t>
  </si>
  <si>
    <t>康清志</t>
  </si>
  <si>
    <t>0932544618</t>
  </si>
  <si>
    <t>2023/01/08 12:44:00</t>
  </si>
  <si>
    <t>彰化縣大城鄉K1279AD71</t>
  </si>
  <si>
    <t>B 相舉旗</t>
  </si>
  <si>
    <t>菜寮高幹#25  B 相舉旗，現IY20CB投入，IY20投入，路平75入，路平2切。菜寮高幹#25 電流172A。|到達現場時間2023/01/08 13:15</t>
  </si>
  <si>
    <t>2023/01/08 10:50:00</t>
  </si>
  <si>
    <t>彰化縣芳苑鄉永興段８３地號</t>
  </si>
  <si>
    <t>永興二高分20Y#26  N相不良重新壓接處理妥。|到達現場時間2023/01/08 11:20</t>
  </si>
  <si>
    <t>G1301FD00</t>
  </si>
  <si>
    <t>0937232152</t>
  </si>
  <si>
    <t>2023/01/08 10:47:00</t>
  </si>
  <si>
    <t>彰化縣芳苑鄉興仁村（興文橋）公用路燈</t>
  </si>
  <si>
    <t>芳苑鄉西部濱海公路配電場  裝設地下故障指示器*6只。|到達現場時間2023/01/08 11:10</t>
  </si>
  <si>
    <t>G1501ED74</t>
  </si>
  <si>
    <t>C0812500345</t>
  </si>
  <si>
    <t>2023/01/08 10:23:00</t>
  </si>
  <si>
    <t>彰化縣福興鄉沿海路一段１號及７號</t>
  </si>
  <si>
    <t>高壓戶廠內維護自行停電、(麥嶼厝2—3)|到達現場時間2023/01/08 10:50</t>
  </si>
  <si>
    <t>G2113BE40</t>
  </si>
  <si>
    <t>電信業者唐先生</t>
  </si>
  <si>
    <t>參考電號,現場兩個電信業者無電.【聯絡電話(二)：0982145717】</t>
  </si>
  <si>
    <t>2023/01/08 09:45:00</t>
  </si>
  <si>
    <t>頭崙22Y20</t>
  </si>
  <si>
    <t>LBS套管保護套脫離重置。|到達現場時間2023/01/08 10:03</t>
  </si>
  <si>
    <t>2023/01/08 09:47:00</t>
  </si>
  <si>
    <t>彰化縣芳苑鄉新東路２０號</t>
  </si>
  <si>
    <t>新街高幹34X10Y#11  現場實為雜草火警，公司設備無損害，詢問現場指揮官，人員可撤離。|到達現場時間2023/01/08 10:04</t>
  </si>
  <si>
    <t>K1089EC94</t>
  </si>
  <si>
    <t>2023/01/08 08:40:00</t>
  </si>
  <si>
    <t>鎮興#39X2Y3</t>
  </si>
  <si>
    <t>坤輝、資斌、 沛偉、承哲、 建儒、俊佑、</t>
  </si>
  <si>
    <t>鎮興#39X2Y3，TR漏油更換，100KVA X1，高壓橫擔與熔絲鏈開關不良更換被覆型開關、被覆銅線，加裝TR一次套管瓷罩|到達現場時間2023/01/08 08:55</t>
  </si>
  <si>
    <t>2023/01/08 09:07:00</t>
  </si>
  <si>
    <t>配合工廠保養停電</t>
  </si>
  <si>
    <t>埤頭鄉彰水路四段80號配電場 配合工廠保養停電。|到達現場時間2023/01/08 09:35</t>
  </si>
  <si>
    <t>C0812500343</t>
  </si>
  <si>
    <t>2023/01/08 09:01:00</t>
  </si>
  <si>
    <t>彰化縣芳苑鄉後寮段２－３地號</t>
  </si>
  <si>
    <t>方建智、張國偉、黃佳偉</t>
  </si>
  <si>
    <t>埤北高幹#45  經查現場供電正常。已告知通報人0937592612。另現場電表玻璃破損。請通報人向二林服務所辦理換表。|到達現場時間2023/01/08 09:30</t>
  </si>
  <si>
    <t>K1793DC14</t>
  </si>
  <si>
    <t>0937592612</t>
  </si>
  <si>
    <t>048961480</t>
  </si>
  <si>
    <t>幫朋友打電話，目前與隔壁都無電【聯絡電話(二)：0937592612】</t>
  </si>
  <si>
    <t>2023/01/08 08:59:00</t>
  </si>
  <si>
    <t>彰化縣二林鎮民生巷７號</t>
  </si>
  <si>
    <t>涂俊雄 、張佑丞、游翊盛、盧定瑋</t>
  </si>
  <si>
    <t>草東高幹100X5X#5 竹木接近電線修剪及清理妥。|到達現場時間2023/01/08 09:29</t>
  </si>
  <si>
    <t>G2401EB73</t>
  </si>
  <si>
    <t>A0812003426</t>
  </si>
  <si>
    <t>2023/01/08 08:57:00</t>
  </si>
  <si>
    <t>彰化縣北斗鎮大新里四海路一段６０號</t>
  </si>
  <si>
    <t>【C1】用戶屋內線路不良，已告知用戶，請合格電氣承裝業改善。|到達現場時間2023/01/08 09:15</t>
  </si>
  <si>
    <t>K4281AA38</t>
  </si>
  <si>
    <t>0937849845</t>
  </si>
  <si>
    <t>2023/01/08 08:56:00</t>
  </si>
  <si>
    <t>彰化縣芳苑鄉芳北段２３２－１３９地號</t>
  </si>
  <si>
    <t>文津高幹37X11X16Y#3 逾齡變壓器普通25KVA*1具吊換及熔絲鏈開關更換妥。|到達現場時間2023/01/08 09:30</t>
  </si>
  <si>
    <t>A0812003425</t>
  </si>
  <si>
    <t>2023/01/08 08:52:00</t>
  </si>
  <si>
    <t>彰化縣福興鄉興業路１４號</t>
  </si>
  <si>
    <t>高供戶設備保養|到達現場時間2023/01/08 08:53</t>
  </si>
  <si>
    <t>G3413DD16</t>
  </si>
  <si>
    <t>0973057546</t>
  </si>
  <si>
    <t>2023/01/08 07:46:00</t>
  </si>
  <si>
    <t>低壓添線</t>
  </si>
  <si>
    <t>盧明信、王紹 、楊智翔</t>
  </si>
  <si>
    <t>磚瑤高幹#77~#78  配合饋自課增加LBS控制電源，低壓添線 AB#2PV--1檔妥。|到達現場時間2023/01/08 08:30</t>
  </si>
  <si>
    <t>2023/01/08 08:35:00</t>
  </si>
  <si>
    <t>彰化縣伸港鄉興工路６６號</t>
  </si>
  <si>
    <t>配合高壓戶維護、責任分界點切開(G3648FC39)|到達現場時間2023/01/08 08:55</t>
  </si>
  <si>
    <t>0975897397</t>
  </si>
  <si>
    <t>0933296119</t>
  </si>
  <si>
    <t>C0812500342</t>
  </si>
  <si>
    <t>2023/01/08 08:34:00</t>
  </si>
  <si>
    <t>彰化縣溪州鄉下霸段４２８之７０３地號</t>
  </si>
  <si>
    <t>【C2】用戶進屋線不良，已告知用戶，請合格電氣承裝業改善。|到達現場時間2023/01/08 09:01</t>
  </si>
  <si>
    <t>K4173FA32</t>
  </si>
  <si>
    <t>0935328900</t>
  </si>
  <si>
    <t>048802898</t>
  </si>
  <si>
    <t>D表，農用電一戶無電。附近其他用戶正常。【聯絡電話(二)：0935328900】</t>
  </si>
  <si>
    <t>成功村</t>
  </si>
  <si>
    <t>C0812500341</t>
  </si>
  <si>
    <t>2023/01/08 08:28:00</t>
  </si>
  <si>
    <t>彰化縣鹿港鎮吉安一街２號１樓</t>
  </si>
  <si>
    <t>FUSE5E斷負荷過大更換送電妥(G2223HE39)|到達現場時間2023/01/08 08:57</t>
  </si>
  <si>
    <t>G2223HE39</t>
  </si>
  <si>
    <t>林昶安先生</t>
  </si>
  <si>
    <t>0937921697</t>
  </si>
  <si>
    <t>2023-01-08 08:29:34 凌晨開始即整棟無電【聯絡電話(二)：0976806581】</t>
  </si>
  <si>
    <t>W0806012437</t>
  </si>
  <si>
    <t>A0812003424</t>
  </si>
  <si>
    <t>2023/01/08 08:27:00</t>
  </si>
  <si>
    <t>AMI案件。本件同11201000634件，併同處理。|到達現場時間2023/01/08 08:28</t>
  </si>
  <si>
    <t>2023/01/08 08:10:00</t>
  </si>
  <si>
    <t>員林巡修課內，車輛與工具保養、材料補充、環境整理|到達現場時間2023/01/08 08:10</t>
  </si>
  <si>
    <t>C0812500340</t>
  </si>
  <si>
    <t>2023/01/08 08:00:00</t>
  </si>
  <si>
    <t>彰化縣大村鄉擺塘段３０５－９地號</t>
  </si>
  <si>
    <t>大村高幹109X11X#3，電表開封，量測電壓，用戶自備線路不良，已告知用戶，請合格水電承裝業改善|到達現場時間2023/01/08 10:55</t>
  </si>
  <si>
    <t>G4206HC30</t>
  </si>
  <si>
    <t>0911855089</t>
  </si>
  <si>
    <t>用戶稱無200V，僅留手機</t>
  </si>
  <si>
    <t>2023/01/08 00:20:00</t>
  </si>
  <si>
    <t>配電線路設備夜間防竊巡視|到達現場時間2023/01/08 00:20</t>
  </si>
  <si>
    <t>2023/01/08 06:11:00</t>
  </si>
  <si>
    <t>彰化縣福興鄉管嶼厝段粘厝小段５６９－２８地號</t>
  </si>
  <si>
    <t>謝慶高分51Y10X8Y1，鳥害清除送電妥|到達現場時間2023/01/08 06:35</t>
  </si>
  <si>
    <t>G2221BA42</t>
  </si>
  <si>
    <t>0921659216</t>
  </si>
  <si>
    <t>2023/01/08 05:46:00</t>
  </si>
  <si>
    <t>高健耀、蕭凱仁、李政易</t>
  </si>
  <si>
    <t>1.中山路一段~彰美路一段及自強南路一帶路燈白放巡查。2.自強南路287巷28號路燈白放斷電1盞。|到達現場時間2023/01/08 06:10</t>
  </si>
  <si>
    <t>2023/01/08 03:40:00</t>
  </si>
  <si>
    <t>彰化縣彰化市彰南路二段２６巷１號</t>
  </si>
  <si>
    <t>巷弄狹窄、用戶內部部分燒損由電表處隔離斷電 04:15現場火勢已撲滅、04:30人員撤離。|到達現場時間2023/01/08 04:05</t>
  </si>
  <si>
    <t>G4529BB9223</t>
  </si>
  <si>
    <t>0985262335</t>
  </si>
  <si>
    <t>2023/01/08 00:13:00</t>
  </si>
  <si>
    <t>高銀昆、林鍇諺</t>
  </si>
  <si>
    <t>夜間線路加強防竊巡視及夜間觀測，桿號：芳平高幹1號~41號，線路巡視正常，礙子需要清洗。|到達現場時間2023/01/08 00:25</t>
  </si>
  <si>
    <t>2023/01/07 21:08:00</t>
  </si>
  <si>
    <t>K2176FE74 永安高幹#131</t>
  </si>
  <si>
    <t>永安高幹#131，低壓線架嚴重銹蝕，接戶線脫落，己更換線架及接戶線弛調處理。|到達現場時間2023/01/07 21:25</t>
  </si>
  <si>
    <t>2023/01/07 20:40:00</t>
  </si>
  <si>
    <t>呂漢堂、廖錦祥</t>
  </si>
  <si>
    <t>頂部高幹42X9Y#4低3，低壓線架不良，己更換處理|到達現場時間2023/01/07 20:50</t>
  </si>
  <si>
    <t>2023/01/08 02:06:00</t>
  </si>
  <si>
    <t>溪埤78~109  夜間防竊導線巡查|到達現場時間2023/01/08 02:05</t>
  </si>
  <si>
    <t>2023/01/07 20:15:00</t>
  </si>
  <si>
    <t>K1289GA33 頂部高幹51Y#23</t>
  </si>
  <si>
    <t>頂部高幹51Y#23，支線游休不良拆除。|到達現場時間2023/01/07 20:30</t>
  </si>
  <si>
    <t>2023/01/07 21:36:00</t>
  </si>
  <si>
    <t>中圍#1~#39 東萊#1~#55</t>
  </si>
  <si>
    <t>中圍#1~#39 東萊#1~#55 導線防竊巡視 。|到達現場時間2023/01/07 22:00</t>
  </si>
  <si>
    <t>2023/01/07 20:23:00</t>
  </si>
  <si>
    <t>彰化縣員林市東山段１２２０地號</t>
  </si>
  <si>
    <t>陳宏誠、黃耀田、林宜明、</t>
  </si>
  <si>
    <t>金安坑高分13X#6  接戶線接頭不良壓接|到達現場時間2023/01/07 20:45</t>
  </si>
  <si>
    <t>G4903AC53</t>
  </si>
  <si>
    <t>南東里</t>
  </si>
  <si>
    <t>2023/01/07 20:00:00</t>
  </si>
  <si>
    <t>彰化縣溪湖鎮西安段４５８號</t>
  </si>
  <si>
    <t>陳振明、溫佑誠、楊英智、譚劭丞、</t>
  </si>
  <si>
    <t>溪埤高幹93X#12  路燈線斷落接續復舊完成|到達現場時間2023/01/07 20:30</t>
  </si>
  <si>
    <t>K3293EC88</t>
  </si>
  <si>
    <t>西勢里長</t>
  </si>
  <si>
    <t>K3293FC64溪埤高幹93X#12</t>
  </si>
  <si>
    <t>C0812500337</t>
  </si>
  <si>
    <t>2023/01/07 19:39:00</t>
  </si>
  <si>
    <t>彰化縣員林市員集路一段５００號</t>
  </si>
  <si>
    <t>【S2】熔絲鏈開關不良，已更換妥。|到達現場時間2023/01/07 20:00</t>
  </si>
  <si>
    <t>K4595BE61</t>
  </si>
  <si>
    <t>0989393630</t>
  </si>
  <si>
    <t>048712021</t>
  </si>
  <si>
    <t>【聯絡電話(二)：0989393630】</t>
  </si>
  <si>
    <t>C0812500336</t>
  </si>
  <si>
    <t>2023/01/07 19:29:00</t>
  </si>
  <si>
    <t>彰化縣線西鄉沿海路一段２號之２</t>
  </si>
  <si>
    <t>草港49，路燈低壓線弛調及壓接|到達現場時間2023/01/07 20:10</t>
  </si>
  <si>
    <t>G3037AA78</t>
  </si>
  <si>
    <t>0973933198</t>
  </si>
  <si>
    <t>溫小姐</t>
  </si>
  <si>
    <t>地圖：好吃的魚，附近路燈不亮，可洽用戶，參考電號</t>
  </si>
  <si>
    <t>C0812500335</t>
  </si>
  <si>
    <t>2023/01/07 19:04:00</t>
  </si>
  <si>
    <t>彰化縣芳苑鄉中正路台１７線４９．５Ｋ附近</t>
  </si>
  <si>
    <t>蕭家旺、蔡孟賢</t>
  </si>
  <si>
    <t>崙腳高幹#90 C型接頭不良已重新壓接妥|到達現場時間2023/01/07 19:30</t>
  </si>
  <si>
    <t>G1605FA36</t>
  </si>
  <si>
    <t>梁先生(村長)</t>
  </si>
  <si>
    <t>梁先生(村長)通報此地點路燈多盞不亮，煩請協處【聯絡電話(二)：0910538565】</t>
  </si>
  <si>
    <t>2023/01/07 18:05:00</t>
  </si>
  <si>
    <t>彰化縣芳苑鄉漢寶園段２０８號</t>
  </si>
  <si>
    <t>漢寶高幹155Y#7,低壓線弛調及綁紮.|到達現場時間2023/01/07 18:20</t>
  </si>
  <si>
    <t>彰化縣彰化市福山街</t>
  </si>
  <si>
    <t>蔡星土、黃聖宗、陳世明、謝辰緯</t>
  </si>
  <si>
    <t>松鼠碰觸，FUSE 6T 更換為 10T|到達現場時間2023/01/07 18:20</t>
  </si>
  <si>
    <t>2023/01/07 17:04:00</t>
  </si>
  <si>
    <t>彰化縣芳苑鄉漢寶園段１２８－６地號</t>
  </si>
  <si>
    <t>【L1】漢寶高幹#107,連接接戶線燒損，已處理妥。|到達現場時間2023/01/07 17:30</t>
  </si>
  <si>
    <t>G1813EA78</t>
  </si>
  <si>
    <t>0921731950</t>
  </si>
  <si>
    <t>2023/01/07 17:00:00</t>
  </si>
  <si>
    <t>彰化縣鹿港鎮永瑞街2號G2725AC83</t>
  </si>
  <si>
    <t>L03 孔蓋冒水</t>
  </si>
  <si>
    <t>鹿巡B班、林志成</t>
  </si>
  <si>
    <t>彰化字第1111241309號，點檢手孔現場滲水.|到達現場時間2023/01/07 17:35</t>
  </si>
  <si>
    <t>2023/01/07 16:10:00</t>
  </si>
  <si>
    <t>西斗高幹76低3</t>
  </si>
  <si>
    <t>楊崇德、董柏新、洪文鴻、楊智翔</t>
  </si>
  <si>
    <t>西斗高幹#76左低3 低壓線斷股不良已重新剪斷接妥|到達現場時間2023/01/07 16:25</t>
  </si>
  <si>
    <t>2023/01/07 16:18:00</t>
  </si>
  <si>
    <t>彰化縣鹿港鎮東石段１１５０地號</t>
  </si>
  <si>
    <t>【M2】鹿中高幹82Y#2,電表底座燒損，由用戶自理，另報再封印。|到達現場時間2023/01/07 16:35</t>
  </si>
  <si>
    <t>G2423ED16</t>
  </si>
  <si>
    <t>0983034133</t>
  </si>
  <si>
    <t>0919534979</t>
  </si>
  <si>
    <t>彰化縣伸港鄉新港段１２４１－２４４地號</t>
  </si>
  <si>
    <t>【L1】全興高幹41X6X#50,連接接戶線燒損，已處理妥。|到達現場時間2023/01/07 16:25</t>
  </si>
  <si>
    <t>G3248AC79</t>
  </si>
  <si>
    <t>0932543107</t>
  </si>
  <si>
    <t>0970665288</t>
  </si>
  <si>
    <t>2023/01/07 17:06:00</t>
  </si>
  <si>
    <t>彰化縣芳苑鄉草漢段９３地號</t>
  </si>
  <si>
    <t>草漢高幹#88變壓器力用(50KVA)一次側熔絲(10A )熔斷，已更換送電妥。|到達現場時間2023/01/07 17:30</t>
  </si>
  <si>
    <t>2023/01/07 16:40:00</t>
  </si>
  <si>
    <t>彰化縣大城鄉台西段８２４地號</t>
  </si>
  <si>
    <t>台西高幹75X#18 接戶線斷已接妥|到達現場時間2023/01/07 17:10</t>
  </si>
  <si>
    <t>K0776GB03</t>
  </si>
  <si>
    <t>0926898386</t>
  </si>
  <si>
    <t>2023/01/07 16:20:00</t>
  </si>
  <si>
    <t>彰化縣大村鄉埤子頭段１７３地號</t>
  </si>
  <si>
    <t>長厝高幹#2  高壓開關終端防護套脫落固定|到達現場時間2023/01/07 16:25</t>
  </si>
  <si>
    <t>G4411AA81</t>
  </si>
  <si>
    <t>C0812500329</t>
  </si>
  <si>
    <t>2023/01/07 16:05:00</t>
  </si>
  <si>
    <t>彰化縣福興鄉頂粘街麥嶼厝高幹２０Ｘ３４，座標：Ｇ２１１７ＣＡ８１</t>
  </si>
  <si>
    <t>麥嶼厝高幹２０Ｘ３４,路燈點滅器更換。|到達現場時間2023/01/07 16:25</t>
  </si>
  <si>
    <t>G2318EC19</t>
  </si>
  <si>
    <t>路燈維修-林先生</t>
  </si>
  <si>
    <t>受理電號僅供參考，桿號:麥嶼厝高幹20X34，座標:G2117CA81，路燈維修商-林先生稱前幾天有報修過，但仍查詢點滅器不良，故路燈不亮，僅留手機</t>
  </si>
  <si>
    <t>2023/01/07 14:58:00</t>
  </si>
  <si>
    <t>彰化縣鹿港鎮詔安里（巷）１４１號</t>
  </si>
  <si>
    <t>【L1】連接接戶線燒損，已處理妥。|到達現場時間2023/01/07 15:15</t>
  </si>
  <si>
    <t>0979334787</t>
  </si>
  <si>
    <t>F0812002554</t>
  </si>
  <si>
    <t>2023/01/07 15:47:00</t>
  </si>
  <si>
    <t>彰化縣鹿港鎮三門巷２８－２號</t>
  </si>
  <si>
    <t>【N1】經查現場供電正常。|到達現場時間2023/01/07 15:48</t>
  </si>
  <si>
    <t>G2723AA99</t>
  </si>
  <si>
    <t>2023/01/07 15:15:00</t>
  </si>
  <si>
    <t>路合高幹85-1X#7變壓器(25 KVA)一次側熔絲(6A )熔斷，已更換送電妥。|到達現場時間2023/01/07 15:45</t>
  </si>
  <si>
    <t>2023/01/07 14:50:00</t>
  </si>
  <si>
    <t>彰化縣大城鄉美豐段１１３４、１１３５地號</t>
  </si>
  <si>
    <t>西港高幹63Y3Z#2變壓器(100KVA)一次側熔絲(15A )熔斷，已更換送電妥。|到達現場時間2023/01/07 15:10</t>
  </si>
  <si>
    <t>K1084FB01</t>
  </si>
  <si>
    <t>C0812500326</t>
  </si>
  <si>
    <t>2023/01/07 14:51:00</t>
  </si>
  <si>
    <t>溝頭高幹69X#7 H型接頭不良已重新壓接妥|到達現場時間2023/01/07 15:15</t>
  </si>
  <si>
    <t>僅手機用戶提供電號稱電線有脫落斷掉在半空中造成電壓不穩.69x9k1885fb36.</t>
  </si>
  <si>
    <t>C0812500325</t>
  </si>
  <si>
    <t>彰化縣員林市民權街４８號／無電</t>
  </si>
  <si>
    <t>工作停電: 請求號數:H14422|到達現場時間2023/01/07 14:25</t>
  </si>
  <si>
    <t>G4401CD04</t>
  </si>
  <si>
    <t>0984212539</t>
  </si>
  <si>
    <t>0933567736</t>
  </si>
  <si>
    <t>【現場陳先生(子)：0984212539】用戶44~48三棟無電，經查鄰近有H14422(開關更換)施工中，但用戶電號資料未插旗，異議未接獲通知，小孩被困家中，要求釐清協處</t>
  </si>
  <si>
    <t>C0812500324</t>
  </si>
  <si>
    <t>2023/01/07 14:38:00</t>
  </si>
  <si>
    <t>彰化縣福興鄉元興段０５２９－００００地號</t>
  </si>
  <si>
    <t>秀厝高分38X#1-1,H型接頭不良，已重新壓接妥。|到達現場時間2023/01/07 15:00</t>
  </si>
  <si>
    <t>G2516AE87</t>
  </si>
  <si>
    <t>0933175678</t>
  </si>
  <si>
    <t>用戶稱此地址，電壓不穩，有找水電查看，目前有一相不正常，插座沒電，且電燈閃爍，懇請單位處理，謝謝(僅一支電話)</t>
  </si>
  <si>
    <t>2023/01/07 14:25:00</t>
  </si>
  <si>
    <t>彰化縣員林市新萬年段３５６地號</t>
  </si>
  <si>
    <t>吳明聰、鍾奈哲、張國建、</t>
  </si>
  <si>
    <t>雅果高幹8X12Y#5 主幹線密封TR加裝FC開關|到達現場時間2023/01/07 14:35</t>
  </si>
  <si>
    <t>K4696GD58</t>
  </si>
  <si>
    <t>0932967633</t>
  </si>
  <si>
    <t>F0812002553</t>
  </si>
  <si>
    <t>2023/01/07 14:29:00</t>
  </si>
  <si>
    <t>彰化縣埔心鄉經口路３９６號３樓</t>
  </si>
  <si>
    <t>武聖高幹#53  現場量測電壓電流正常( 電表另報再封印)|到達現場時間2023/01/07 15:05</t>
  </si>
  <si>
    <t>K4199GC00</t>
  </si>
  <si>
    <t>C0812500323</t>
  </si>
  <si>
    <t>2023/01/07 14:17:00</t>
  </si>
  <si>
    <t>彰化縣員林市中山路二段２４０號</t>
  </si>
  <si>
    <t>G4403EB41</t>
  </si>
  <si>
    <t>048357274670</t>
  </si>
  <si>
    <t>048350773</t>
  </si>
  <si>
    <t>部分無電【聯絡電話(二)：(04)8357274-670】</t>
  </si>
  <si>
    <t>三信里</t>
  </si>
  <si>
    <t>F0812002552</t>
  </si>
  <si>
    <t>2023/01/07 14:10:00</t>
  </si>
  <si>
    <t>彰化縣福興鄉龍舟路１８８巷４弄９號１Ｆ</t>
  </si>
  <si>
    <t>【N1】經查現場供電正常。|到達現場時間2023/01/07 14:12</t>
  </si>
  <si>
    <t>G2621CD83</t>
  </si>
  <si>
    <t>2023/01/07 13:59:00</t>
  </si>
  <si>
    <t>彰化縣彰化市磚瑤路181巷</t>
  </si>
  <si>
    <t>永芳#1空X8 ~低1 低壓AB 相維護更新|到達現場時間2023/01/07 14:22</t>
  </si>
  <si>
    <t>A0812003423</t>
  </si>
  <si>
    <t>2023/01/07 13:58:00</t>
  </si>
  <si>
    <t>彰化縣福興鄉番花路二段３３３號１－２樓</t>
  </si>
  <si>
    <t>番花高幹103X#1,配合高供用戶廠區電氣保養，配電室開關切換及接頭點檢。|到達現場時間2023/01/07 13:59</t>
  </si>
  <si>
    <t>G2915ED4775</t>
  </si>
  <si>
    <t>0931648108</t>
  </si>
  <si>
    <t>2023/01/07 13:46:00</t>
  </si>
  <si>
    <t>彰化縣彰化市中山路三段14巷15號</t>
  </si>
  <si>
    <t>經量測電壓壓降係隔壁工廠造成，已跟用戶說明，已獲用戶諒解|到達現場時間2023/01/07 13:50</t>
  </si>
  <si>
    <t>F0812002551</t>
  </si>
  <si>
    <t>彰化縣福興鄉福興村（路）６２－４０號２樓</t>
  </si>
  <si>
    <t>【N1】經查現場供電正常。|到達現場時間2023/01/07 13:52</t>
  </si>
  <si>
    <t>2023/01/07 13:39:00</t>
  </si>
  <si>
    <t>彰化縣竹塘鄉五庄子段１６號之１４地號</t>
  </si>
  <si>
    <t>東華高幹37Z#8 H型接頭不良已重新壓接妥|到達現場時間2023/01/07 14:05</t>
  </si>
  <si>
    <t>C0812500322</t>
  </si>
  <si>
    <t>2023/01/07 13:35:00</t>
  </si>
  <si>
    <t>四股高分45Z9Y#6 電表底座燒損，由用戶自理。|到達現場時間2023/01/07 14:25</t>
  </si>
  <si>
    <t>2023/01/07 13:21:00</t>
  </si>
  <si>
    <t>彰化縣溪湖鎮大竹里福農路５８號１樓</t>
  </si>
  <si>
    <t>福德高幹#22 現場非公司線路為第四台線路，已告知用戶|到達現場時間2023/01/07 13:26</t>
  </si>
  <si>
    <t>G3200CB14</t>
  </si>
  <si>
    <t>0923187525</t>
  </si>
  <si>
    <t>2023/01/07 10:30:00</t>
  </si>
  <si>
    <t>彰化縣大城鄉上富段５８５地號</t>
  </si>
  <si>
    <t>大城高幹81-1X#17 接戶線斷，已接妥|到達現場時間2023/01/07 10:55</t>
  </si>
  <si>
    <t>K1581CB49</t>
  </si>
  <si>
    <t>0939199367</t>
  </si>
  <si>
    <t>C0812500314</t>
  </si>
  <si>
    <t>2023/01/07 11:42:00</t>
  </si>
  <si>
    <t>彰化縣伸港鄉新港村信義一巷６號旁</t>
  </si>
  <si>
    <t>接戶線游休收回.|到達現場時間2023/01/07 12:08</t>
  </si>
  <si>
    <t>G3343FC12</t>
  </si>
  <si>
    <t>0921103101</t>
  </si>
  <si>
    <t>(此為參考電號)新港村信義一巷6號旁有地面穿出的線路固定牆上，看起來沒用，已垂在地上，用戶自行整理用束帶固定在出線口【聯絡電話(二)：0921103101】</t>
  </si>
  <si>
    <t>2023/01/07 10:29:00</t>
  </si>
  <si>
    <t>全興高幹41X6X#23-1</t>
  </si>
  <si>
    <t>路燈控制開關更換*3。|到達現場時間2023/01/07 10:50</t>
  </si>
  <si>
    <t>2023/01/07 10:25:00</t>
  </si>
  <si>
    <t>彰化縣鹿港鎮中山路４１５號</t>
  </si>
  <si>
    <t>連接接戶線線管脫落，臨時處理妥，另報改修2GI0006。|到達現場時間2023/01/07 10:46</t>
  </si>
  <si>
    <t>G2623FD48</t>
  </si>
  <si>
    <t>0937774375</t>
  </si>
  <si>
    <t>玉順里</t>
  </si>
  <si>
    <t>2023/01/07 09:45:00</t>
  </si>
  <si>
    <t>彰化縣大城鄉楓港段１８３１地號</t>
  </si>
  <si>
    <t>沿海高分43X#9 接戶線斷已接妥|到達現場時間2023/01/07 10:03</t>
  </si>
  <si>
    <t>K0679GE35</t>
  </si>
  <si>
    <t>048944977</t>
  </si>
  <si>
    <t>2023/01/07 09:15:00</t>
  </si>
  <si>
    <t>草港高幹#33</t>
  </si>
  <si>
    <t>動力變壓器漏油,用戶今天有上班,希望非上班日施工.|到達現場時間2023/01/07 09:30</t>
  </si>
  <si>
    <t>0960528775</t>
  </si>
  <si>
    <t>C0812500309</t>
  </si>
  <si>
    <t>2023/01/07 09:55:00</t>
  </si>
  <si>
    <t>彰化縣彰化市太平街６２巷８號一二樓</t>
  </si>
  <si>
    <t>蔡星土、杜偉文、許紹哲、</t>
  </si>
  <si>
    <t>已暫作處理，現場已開封。|到達現場時間2023/01/07 10:11</t>
  </si>
  <si>
    <t>G4027GE31</t>
  </si>
  <si>
    <t>047245735</t>
  </si>
  <si>
    <t>0935307958</t>
  </si>
  <si>
    <t>後面電線已裸露，目前供電正常，怕有危險【聯絡電話(二)：(04)7245735】</t>
  </si>
  <si>
    <t>大同里</t>
  </si>
  <si>
    <t>C0812500308</t>
  </si>
  <si>
    <t>2023/01/07 09:46:00</t>
  </si>
  <si>
    <t>彰化縣大城鄉東城村大安路建２９之６號屋頂</t>
  </si>
  <si>
    <t>楊崇德、董柏新、張子元、王振宇</t>
  </si>
  <si>
    <t>安東寮高幹9X2-1Y#1 低壓光電戶熔絲鏈開關*3不良已更換妥|到達現場時間2023/01/07 10:20</t>
  </si>
  <si>
    <t>簡先生</t>
  </si>
  <si>
    <t>此為參考電號，光電電號：08621072160，桿號：安東寮高幹9X2-1，座標：K1379FA55，用戶稱電桿上有電流聲且偶爾會噴出火花，現場S相電壓不穩</t>
  </si>
  <si>
    <t>2023/01/07 09:00:00</t>
  </si>
  <si>
    <t>五區14</t>
  </si>
  <si>
    <t>高壓紮線脫落，重新綁紮。|到達現場時間2023/01/07 09:40</t>
  </si>
  <si>
    <t>2023/01/07 09:34:00</t>
  </si>
  <si>
    <t>彰化縣大城鄉美豐段４２３地號</t>
  </si>
  <si>
    <t>過湖高幹31X#16 H型接頭不良已重新壓接妥|到達現場時間2023/01/07 09:50</t>
  </si>
  <si>
    <t>K1185FB56</t>
  </si>
  <si>
    <t>0937431115</t>
  </si>
  <si>
    <t>好修高幹125</t>
  </si>
  <si>
    <t>好修高幹125架空主幹線故障指示器裝設|到達現場時間2023/01/07 09:20</t>
  </si>
  <si>
    <t>A0812003422</t>
  </si>
  <si>
    <t>2023/01/07 09:26:00</t>
  </si>
  <si>
    <t>彰化縣福興鄉福工路１７號</t>
  </si>
  <si>
    <t>用戶自行停電檢修AMI案件|到達現場時間2023/01/07 09:32</t>
  </si>
  <si>
    <t>0952214147</t>
  </si>
  <si>
    <t>2023/01/07 09:25:00</t>
  </si>
  <si>
    <t>彰化縣大村鄉貢旗村１巷１號</t>
  </si>
  <si>
    <t>貢旗高幹23Y6X#4 用戶自備桿不良，已告知用戶處理 (52-3983-15)|到達現場時間2023/01/07 09:42</t>
  </si>
  <si>
    <t>0936298226</t>
  </si>
  <si>
    <t>賴村長</t>
  </si>
  <si>
    <t>0928489962</t>
  </si>
  <si>
    <t>A0812003421</t>
  </si>
  <si>
    <t>2023/01/07 09:22:00</t>
  </si>
  <si>
    <t>彰化縣福興鄉福工路１７－１號</t>
  </si>
  <si>
    <t>G3413DA54</t>
  </si>
  <si>
    <t>04-7693688</t>
  </si>
  <si>
    <t>2023/01/07 09:20:00</t>
  </si>
  <si>
    <t>彰化縣二林鎮中六路９號</t>
  </si>
  <si>
    <t>大城高幹68X2X8X#1 接戶線斷已接妥|到達現場時間2023/01/07 09:35</t>
  </si>
  <si>
    <t>K1583FA70</t>
  </si>
  <si>
    <t>林女士</t>
  </si>
  <si>
    <t>2023/01/07 09:12:00</t>
  </si>
  <si>
    <t>彰化縣芳苑鄉工區路２５號</t>
  </si>
  <si>
    <t>芳苑鄉工區路25號(裕津段199地號)展碩工業 配合用戶保養停、送電。故障指示器安裝|到達現場時間2023/01/07 09:25</t>
  </si>
  <si>
    <t>K1592HA57</t>
  </si>
  <si>
    <t>04 - 8965977</t>
  </si>
  <si>
    <t>陳經理</t>
  </si>
  <si>
    <t>0933220895</t>
  </si>
  <si>
    <t>2023/01/07 09:08:00</t>
  </si>
  <si>
    <t>好永高幹1</t>
  </si>
  <si>
    <t>郭華俊、巫淂彥、林宏益、</t>
  </si>
  <si>
    <t>好永高幹1 架空主幹線故障指示器裝設|到達現場時間2023/01/07 09:15</t>
  </si>
  <si>
    <t>2023/01/07 08:58:00</t>
  </si>
  <si>
    <t>彰化縣彰化市彰鹿路150巷</t>
  </si>
  <si>
    <t>南安二高幹#17 裝設故障指示器|到達現場時間2023/01/07 09:10</t>
  </si>
  <si>
    <t>A0812003420</t>
  </si>
  <si>
    <t>2023/01/07 08:40:00</t>
  </si>
  <si>
    <t>彰化縣彰化市曉陽路３０１巷７１號</t>
  </si>
  <si>
    <t>經查為特高壓用戶，另案南美高幹線路巡視|到達現場時間2023/01/07 09:00</t>
  </si>
  <si>
    <t>2023/01/07 08:34:00</t>
  </si>
  <si>
    <t>彰化縣彰化市雅東巷</t>
  </si>
  <si>
    <t>山寮55，青埔57-1 裝設故障指示器|到達現場時間2023/01/07 09:01</t>
  </si>
  <si>
    <t>2023/01/07 08:21:00</t>
  </si>
  <si>
    <t>彰化縣伸港鄉工五路１號</t>
  </si>
  <si>
    <t>配合高供用戶廠區電氣保養，配電室開關切換及接頭點檢。|到達現場時間2023/01/07 08:40</t>
  </si>
  <si>
    <t>04 - 7977906</t>
  </si>
  <si>
    <t>0911140283</t>
  </si>
  <si>
    <t>C0812500306</t>
  </si>
  <si>
    <t>2023/01/07 08:06:00</t>
  </si>
  <si>
    <t>彰化縣員林市溝皂巷１６－１號與１６－２號（參考電號）</t>
  </si>
  <si>
    <t>潤發高幹9Y#5 低壓線接頭劣化處理與導線脫落綁紮|到達現場時間2023/01/07 08:20</t>
  </si>
  <si>
    <t>K4398HE16</t>
  </si>
  <si>
    <t>0933473578</t>
  </si>
  <si>
    <t>貨車弄斷電線，現場無電，僅留0933473578。</t>
  </si>
  <si>
    <t>C0812500305</t>
  </si>
  <si>
    <t>2023/01/07 07:48:00</t>
  </si>
  <si>
    <t>彰化縣員林市溝皂巷１６號</t>
  </si>
  <si>
    <t>潤發高幹9Y#5 低壓線接頭劣化處理|到達現場時間2023/01/07 08:20</t>
  </si>
  <si>
    <t>0932341009</t>
  </si>
  <si>
    <t>048341009</t>
  </si>
  <si>
    <t>張先生稱地址:溝皂巷１６號旁，桿線火花後，有兩戶沒電【聯絡電話(二)：0932341009】</t>
  </si>
  <si>
    <t>C0812500304</t>
  </si>
  <si>
    <t>2023/01/07 07:55:00</t>
  </si>
  <si>
    <t>彰化縣員林市惠來街８號</t>
  </si>
  <si>
    <t>G4400FD57 T04用戶自備開關不良，已告知用戶，請合格電氣承裝業改善。|到達現場時間2023/01/07 08:25</t>
  </si>
  <si>
    <t>G4400FD57</t>
  </si>
  <si>
    <t>048362723</t>
  </si>
  <si>
    <t>昨天人員有到大樓配電室更換線路設備，導致大樓水塔馬達無法啟動，水電查修有一條外線未送電，110插座、14樓電燈不能用，請盡快協處謝謝(僅留市話)</t>
  </si>
  <si>
    <t>2023/01/07 07:25:00</t>
  </si>
  <si>
    <t>南頭18低1右低4</t>
  </si>
  <si>
    <t>電桿遭撞，由C3搶修修復|到達現場時間2023/01/07 07:25</t>
  </si>
  <si>
    <t>2023/01/07 06:40:00</t>
  </si>
  <si>
    <t>頭犁40Y5Y1</t>
  </si>
  <si>
    <t>接頭點檢|到達現場時間2023/01/07 06:40</t>
  </si>
  <si>
    <t>2023/01/07 06:20:00</t>
  </si>
  <si>
    <t>麥嶼厝32X13-1</t>
  </si>
  <si>
    <t>接頭點檢及藤蔓清除|到達現場時間2023/01/07 06:20</t>
  </si>
  <si>
    <t>2023/01/07 06:10:00</t>
  </si>
  <si>
    <t>草港114-1Y19Y3低1</t>
  </si>
  <si>
    <t>導線綁紮|到達現場時間2023/01/07 06:10</t>
  </si>
  <si>
    <t>2023/01/07 06:47:00</t>
  </si>
  <si>
    <t>麥嶼厝20X33</t>
  </si>
  <si>
    <t>高壓開關鳥巢清除|到達現場時間2023/01/07 06:47</t>
  </si>
  <si>
    <t>2023/01/07 06:31:00</t>
  </si>
  <si>
    <t>K1188HE14 新街高幹#28-4</t>
  </si>
  <si>
    <t>新街高幹#28-4，中性線接頭不良，接頭己重新壓接處理。|到達現場時間2023/01/07 06:40</t>
  </si>
  <si>
    <t>2023/01/07 05:51:00</t>
  </si>
  <si>
    <t>彰化縣溪湖鎮田中里二溪路一段５７７號１樓</t>
  </si>
  <si>
    <t>饋線跳脫</t>
  </si>
  <si>
    <t>ID22 無旗標 線路巡視無異常，研判為出口電纜故障， 另請線路課試驗電纜。|到達現場時間2023/01/07 06:35</t>
  </si>
  <si>
    <t>G3101BC88</t>
  </si>
  <si>
    <t>ID22 饋線跳脫  CO 無旗標</t>
  </si>
  <si>
    <t>2023/01/07 06:02:00</t>
  </si>
  <si>
    <t>彰化縣大村鄉福興段８１地號</t>
  </si>
  <si>
    <t>劉瑞源、林宜明、溫佑誠、譚劭丞、</t>
  </si>
  <si>
    <t>長厝高幹#40 逾齡變壓器吊換 25KVA X1|到達現場時間2023/01/07 06:15</t>
  </si>
  <si>
    <t>G4509AB32</t>
  </si>
  <si>
    <t>G4509AA65長厝高幹#40</t>
  </si>
  <si>
    <t>2023/01/07 05:52:00</t>
  </si>
  <si>
    <t>李政易、紀伯翰、廖崇佑、</t>
  </si>
  <si>
    <t>1.牛埔#1~#93線路巡視及路燈白放巡查。 2.牛埔#2-1X3蔓藤清除、接頭包。|到達現場時間2023/01/07 06:16</t>
  </si>
  <si>
    <t>葉宗儒、蕭凱仁</t>
  </si>
  <si>
    <t>1.阿夷#8~#48路燈白放巡查。  2.阿夷#38軸型礙子綁紮、接頭包。|到達現場時間2023/01/07 06:15</t>
  </si>
  <si>
    <t>A0812003419</t>
  </si>
  <si>
    <t>彰化縣溪湖鎮田中里二溪路一段６９５巷４５弄３２號１－２樓</t>
  </si>
  <si>
    <t>G3001HB63</t>
  </si>
  <si>
    <t>04-8828118</t>
  </si>
  <si>
    <t>1.國聖井#1~#42 線路巡視及路燈白放巡查。 2.國聖井#37樹木修剪(5X3)低壓跳線整理包。|到達現場時間2023/01/07 06:10</t>
  </si>
  <si>
    <t>C0812500303</t>
  </si>
  <si>
    <t>2023/01/07 00:58:00</t>
  </si>
  <si>
    <t>彰化縣福興鄉麥厝街５７號</t>
  </si>
  <si>
    <t>粘厝高分49，接頭點檢|到達現場時間2023/01/07 01:20</t>
  </si>
  <si>
    <t>0987675825</t>
  </si>
  <si>
    <t>0987359193</t>
  </si>
  <si>
    <t>一小時內電燈閃爍了三次，請求台電查修是否為外部線路設備問題(用戶另請師傅查修時注意安全)，謝謝【聯絡電話(二)：0987675825】</t>
  </si>
  <si>
    <t>2023/01/07 02:07:00</t>
  </si>
  <si>
    <t>彰化縣員林市員草路</t>
  </si>
  <si>
    <t>劉瑞源、林宜明、</t>
  </si>
  <si>
    <t>員草1~64  夜間防竊導線巡查|到達現場時間2023/01/07 02:05</t>
  </si>
  <si>
    <t>2023/01/07 00:37:00</t>
  </si>
  <si>
    <t>廖錦祥、劉記瑜、林楷諺</t>
  </si>
  <si>
    <t>夜間線路加強防竊巡視及夜間觀測，桿號：下萬合高分1號~22號，線路巡視正常，無需礙子清洗。|到達現場時間2023/01/07 00:50</t>
  </si>
  <si>
    <t>2023/01/06 20:35:00</t>
  </si>
  <si>
    <t>K2175BE65 內新12</t>
  </si>
  <si>
    <t>魏民羽、施仁傑</t>
  </si>
  <si>
    <t>內新高分#12，中性線脫落，中性重新綁紮固定。|到達現場時間2023/01/06 20:45</t>
  </si>
  <si>
    <t>C0812500302</t>
  </si>
  <si>
    <t>2023/01/06 22:04:00</t>
  </si>
  <si>
    <t>彰化縣員林市惠來街８號地下２至３樓及公設</t>
  </si>
  <si>
    <t>劉瑞源、林宜明、溫佑誠、</t>
  </si>
  <si>
    <t>0921339115</t>
  </si>
  <si>
    <t>048362763</t>
  </si>
  <si>
    <t>今日L16715 變壓器更換，目前現場抽水馬達無電，請水電查修為外線問題，請人員協助【聯絡電話(二)：0921339115】|手動併案</t>
  </si>
  <si>
    <t>2023/01/06 21:43:00</t>
  </si>
  <si>
    <t>泰和#1~#17 阿夷#8~#48導線防竊巡視。|到達現場時間2023/01/06 22:10</t>
  </si>
  <si>
    <t>C0812500301</t>
  </si>
  <si>
    <t>2023/01/06 21:41:00</t>
  </si>
  <si>
    <t>彰化縣員林市惠來街８號１１樓－１２</t>
  </si>
  <si>
    <t>G4400FD57  公司供電正常， 所有公共用電皆正常，已告知用戶，請合格電氣承裝業檢修改善。|到達現場時間2023/01/06 22:08</t>
  </si>
  <si>
    <t>0918701752</t>
  </si>
  <si>
    <t>住戶:朱小姐</t>
  </si>
  <si>
    <t>今天有人員前往配電室換變壓器，目前抽水馬達沒電，整棟沒水可以使用，已找水電看過稱台電未送電，要求盡快處理，聯繫請優先找管理室:04-8362723</t>
  </si>
  <si>
    <t>2023/01/06 20:33:00</t>
  </si>
  <si>
    <t>彰化縣大村鄉蓮花池段６７－４地號</t>
  </si>
  <si>
    <t>陳振明、楊英智、譚劭丞、</t>
  </si>
  <si>
    <t>美港高幹#34-1  接戶線弛調  接頭不良壓接|到達現場時間2023/01/06 20:50</t>
  </si>
  <si>
    <t>G4407AD26</t>
  </si>
  <si>
    <t>2023/01/06 20:10:00</t>
  </si>
  <si>
    <t>彰化縣員林市三條街２９５巷１７號</t>
  </si>
  <si>
    <t>東山高幹20X#3  低壓線接頭不良壓接|到達現場時間2023/01/06 20:29</t>
  </si>
  <si>
    <t>G4502HA8821</t>
  </si>
  <si>
    <t>C0812500300</t>
  </si>
  <si>
    <t>2023/01/06 20:55:00</t>
  </si>
  <si>
    <t>彰化縣芳苑鄉王功段８２９地號</t>
  </si>
  <si>
    <t>興海高幹108Y#7，低壓接頭不良，接頭己重新壓接處理。|到達現場時間2023/01/06 20:55</t>
  </si>
  <si>
    <t>0937286789</t>
  </si>
  <si>
    <t>現場為畜牧場，僅留手機</t>
  </si>
  <si>
    <t>2023/01/06 19:15:00</t>
  </si>
  <si>
    <t>彰化縣埤頭鄉斗苑西路２５５號</t>
  </si>
  <si>
    <t>埤頭鄉斗苑西路217 號配電場  現場為瓦斯管路申挖，已向麗陽水電工作安全宣導，並簽立告知單。|到達現場時間2023/01/06 19:25</t>
  </si>
  <si>
    <t>K3086CD11</t>
  </si>
  <si>
    <t>2023/01/06 16:02:00</t>
  </si>
  <si>
    <t>彰化縣鹿港鎮復興路</t>
  </si>
  <si>
    <t>巡視線路是否有無申挖工程及人手孔是否平整。|到達現場時間2023/01/06 16:25</t>
  </si>
  <si>
    <t>2023/01/06 18:02:00</t>
  </si>
  <si>
    <t>鹿中106</t>
  </si>
  <si>
    <t>低壓線斷落,已重置妥。|到達現場時間2023/01/06 18:10</t>
  </si>
  <si>
    <t>2023/01/06 17:30:00</t>
  </si>
  <si>
    <t>南頭高幹#18左低1右低4</t>
  </si>
  <si>
    <t>電桿被撞斷,吊臂車固定電桿並做夜間安全警示.|到達現場時間2023/01/06 17:50</t>
  </si>
  <si>
    <t>2023/01/06 18:01:00</t>
  </si>
  <si>
    <t>彰化縣二林鎮HW010601</t>
  </si>
  <si>
    <t>蕭家旺、王振宇、楊崇德、董柏新</t>
  </si>
  <si>
    <t>芳苑鄉工業路16 號力鵬紡織廠  K1692EA00-S41，K1691AE08-S31，草湖高幹6#2，二林高幹3X#1，K1692BC6928-S21，K1592HB89-S24，K1591HD05-S21，K1590FD62-S14等7處。|到達現場時間2023/01/06 18:30</t>
  </si>
  <si>
    <t>2023/01/06 17:57:00</t>
  </si>
  <si>
    <t>彰化縣竹塘鄉五庄子段２２２－６、２２２－７地號</t>
  </si>
  <si>
    <t>東華高幹33Y#17  高壓紮線斷，#2XPW導線垂下，重新固定及綁紮妥。|到達現場時間2023/01/06 18:05</t>
  </si>
  <si>
    <t>K2783AB72</t>
  </si>
  <si>
    <t>A0812003418</t>
  </si>
  <si>
    <t>2023/01/06 17:02:00</t>
  </si>
  <si>
    <t>彰化縣鹿港鎮崙海段１８地號（水面）</t>
  </si>
  <si>
    <t>太陽能用戶廠區電氣保養。|到達現場時間2023/01/06 17:10</t>
  </si>
  <si>
    <t>2023/01/06 16:59:00</t>
  </si>
  <si>
    <t>彰化縣大城鄉大安路</t>
  </si>
  <si>
    <t>安東寮高幹12Z#1   低壓線架鏽蝕不良，更換弛調妥。|到達現場時間2023/01/06 17:19</t>
  </si>
  <si>
    <t>2023/01/06 16:54:00</t>
  </si>
  <si>
    <t>彰化縣鹿港鎮媽祖路</t>
  </si>
  <si>
    <t>鹿中高幹38X#14,路燈點滅器更換。|到達現場時間2023/01/06 17:25</t>
  </si>
  <si>
    <t>2023/01/06 16:10:00</t>
  </si>
  <si>
    <t>謝慶幹74X7Y#2</t>
  </si>
  <si>
    <t>非本公司線路(第四台纜線)，並已明確告知用戶。|到達現場時間2023/01/06 16:36</t>
  </si>
  <si>
    <t>0975813953</t>
  </si>
  <si>
    <t>2023/01/06 16:00:00</t>
  </si>
  <si>
    <t>彰化縣福興鄉大崙街２３－１２號２－４樓</t>
  </si>
  <si>
    <t>大崙高幹#30,H型接頭不良，已重新壓接妥。|到達現場時間2023/01/06 16:30</t>
  </si>
  <si>
    <t>G3219HE39</t>
  </si>
  <si>
    <t>0906001078</t>
  </si>
  <si>
    <t>2023/01/06 16:41:00</t>
  </si>
  <si>
    <t>彰化縣芳苑鄉芳街段６４７地號</t>
  </si>
  <si>
    <t>芳街高幹13Y18X#4  熔絲鏈開關更換，試送電妥。|到達現場時間2023/01/06 17:09</t>
  </si>
  <si>
    <t>K1292DC68</t>
  </si>
  <si>
    <t>04 - 8983019</t>
  </si>
  <si>
    <t>廠長</t>
  </si>
  <si>
    <t>0958225609</t>
  </si>
  <si>
    <t>2023/01/06 16:35:00</t>
  </si>
  <si>
    <t>彰化縣大城鄉台西段９４１地號</t>
  </si>
  <si>
    <t>C02 電桿腐裂</t>
  </si>
  <si>
    <t>台西高幹75X#3左低2左低3(台西75X3低5) 已先安全處理。設計(DCIS:1230094)|到達現場時間2023/01/06 17:01</t>
  </si>
  <si>
    <t>K0775DE30</t>
  </si>
  <si>
    <t>0928065830</t>
  </si>
  <si>
    <t>2023/01/06 16:33:00</t>
  </si>
  <si>
    <t>彰化縣芳苑鄉芳義段７６６地號</t>
  </si>
  <si>
    <t>新街高幹34X10Y#13-1  低壓接頭不良，已處理妥。|到達現場時間2023/01/06 17:05</t>
  </si>
  <si>
    <t>K1088GD23</t>
  </si>
  <si>
    <t>0920935193</t>
  </si>
  <si>
    <t>2023/01/06 15:30:00</t>
  </si>
  <si>
    <t>頭崙41X3X3</t>
  </si>
  <si>
    <t>電桿被撞,現場已安全處理並報案,待請包商搶修重置.|到達現場時間2023/01/06 15:35</t>
  </si>
  <si>
    <t>2023/01/06 16:08:00</t>
  </si>
  <si>
    <t>彰化縣芳苑鄉永發巷２號</t>
  </si>
  <si>
    <t>芳漢高幹#38-1  接戶線支持點重固定妥。|到達現場時間2023/01/06 16:35</t>
  </si>
  <si>
    <t>C0812500295</t>
  </si>
  <si>
    <t>彰化縣二林鎮二溪路七段４２號（桿號：萬興高幹７３／座標：Ｇ２８００ＥＥ９５）</t>
  </si>
  <si>
    <t>萬興高幹#73 電桿傾斜，現場勘查無立即危險已告知用戶，另轉交線巡人員設計改善|到達現場時間2023/01/06 16:25</t>
  </si>
  <si>
    <t>G2800DD68</t>
  </si>
  <si>
    <t>048685889</t>
  </si>
  <si>
    <t>參考電號，因汽車經過常刮到電桿，電桿越來越傾斜，盼派員查看，謝謝。桿號:萬興高幹73/座標:G2800EE95 【聯絡電話(二)：(04)8685889】</t>
  </si>
  <si>
    <t>2023/01/06 14:35:00</t>
  </si>
  <si>
    <t>G3201DA81</t>
  </si>
  <si>
    <t>黃安燦、陳諺暐、蔣議賢、</t>
  </si>
  <si>
    <t>G3201DA81 、G3201EA05、G3201DA71 、K3199FD37  電纜故障指示器裝設|到達現場時間2023/01/06 14:45</t>
  </si>
  <si>
    <t>2023/01/06 15:27:00</t>
  </si>
  <si>
    <t>鎮平17Z1</t>
  </si>
  <si>
    <t>中性線脫落,已重置妥。|到達現場時間2023/01/06 15:35</t>
  </si>
  <si>
    <t>C0812500289</t>
  </si>
  <si>
    <t>2023/01/06 15:19:00</t>
  </si>
  <si>
    <t>彰化縣埔鹽鄉埔港路３６－６號１樓</t>
  </si>
  <si>
    <t>部港高幹#22   接戶線接戶點不良壓接處理|到達現場時間2023/01/06 15:35</t>
  </si>
  <si>
    <t>G3310HC66</t>
  </si>
  <si>
    <t>048650392</t>
  </si>
  <si>
    <t>用戶稱:外線燒損有報修，查1/4OMS:11201000278(結案:部港高幹#22 接戶線接頭不良暫處理， 另設計請包商更換。|到達現場時間2023/01/04 15:35)，又稱:外線致沒電，老人在家不方便，請先派員復電，僅留(04)8650392</t>
  </si>
  <si>
    <t>2023/01/06 15:03:00</t>
  </si>
  <si>
    <t>鍾奈哲、張國建、蔣議賢、</t>
  </si>
  <si>
    <t>山腳高幹#23  主幹線密封TR加裝FC開關|到達現場時間2023/01/06 15:05</t>
  </si>
  <si>
    <t>2023/01/06 14:40:00</t>
  </si>
  <si>
    <t>彰化縣伸港鄉什股路３６之１６號</t>
  </si>
  <si>
    <t>蚵伸高幹18Y6Y#2,用戶表前開關箱閘刀燒損，配合合格電氣承裝業斷電重置。|到達現場時間2023/01/06 14:55</t>
  </si>
  <si>
    <t>0922337955</t>
  </si>
  <si>
    <t>0931530641</t>
  </si>
  <si>
    <t>2023/01/06 14:05:00</t>
  </si>
  <si>
    <t>彰化縣員林市四維街１８７號１Ｆ</t>
  </si>
  <si>
    <t>南門高幹16X#1-1 配合調查局加裝|到達現場時間2023/01/06 14:20</t>
  </si>
  <si>
    <t>K4499FD86</t>
  </si>
  <si>
    <t>簡調查員</t>
  </si>
  <si>
    <t>0937766347</t>
  </si>
  <si>
    <t>2023/01/06 14:25:00</t>
  </si>
  <si>
    <t>彰化縣大城鄉上山村大山路５０號</t>
  </si>
  <si>
    <t>頂山高分40Y#3左低2  接戶電纜3Cu8--20米更換妥。及樹修妥。(原11112001764)|到達現場時間2023/01/06 14:55</t>
  </si>
  <si>
    <t>K1476EA76</t>
  </si>
  <si>
    <t>0910706245</t>
  </si>
  <si>
    <t>C0812500281</t>
  </si>
  <si>
    <t>2023/01/06 14:09:00</t>
  </si>
  <si>
    <t>【C1】用戶屋內線路不良，已告知用戶，請合格電氣承裝業改善。|到達現場時間2023/01/06 14:25</t>
  </si>
  <si>
    <t>0938009400</t>
  </si>
  <si>
    <t>用戶為太陽能電錶:0840863165,稱欠相【聯絡電話(二)：0938009400】</t>
  </si>
  <si>
    <t>1.低壓線NABR相跨越道路高度不足，升高孔位弛調改善。2.低壓線C相游休拆除。|到達現場時間2023/01/06 14:30</t>
  </si>
  <si>
    <t>2023/01/06 14:01:00</t>
  </si>
  <si>
    <t>彰草26X5X7低1</t>
  </si>
  <si>
    <t>樹木靠近低壓線修剪，已處理妥。（6＊6平方公尺）|到達現場時間2023/01/06 14:23</t>
  </si>
  <si>
    <t>2023/01/06 13:57:00</t>
  </si>
  <si>
    <t>彰化縣溪湖鎮忠溪路128號</t>
  </si>
  <si>
    <t>K3399ED68旁孔蓋下陷，現場非公司線路為汙水孔蓋，已告知用戶|到達現場時間2023/01/06 14:10</t>
  </si>
  <si>
    <t>0975302988</t>
  </si>
  <si>
    <t>2023/01/06 13:19:00</t>
  </si>
  <si>
    <t>馬興8Y11、G3928GB72-S11、G3928BA47-S62</t>
  </si>
  <si>
    <t>蔡星土、杜偉文、吳奇翰、</t>
  </si>
  <si>
    <t>高壓電纜及架空高壓線裝設故障指示器共9只，已處理妥。|到達現場時間2023/01/06 13:40</t>
  </si>
  <si>
    <t>C0812500278</t>
  </si>
  <si>
    <t>2023/01/06 13:16:00</t>
  </si>
  <si>
    <t>彰化縣和美鎮德美路７２８號１樓</t>
  </si>
  <si>
    <t>地政高幹#5,熔絲鏈筒接觸不良更換。|到達現場時間2023/01/06 13:35</t>
  </si>
  <si>
    <t>G3436FE78</t>
  </si>
  <si>
    <t>0918073116</t>
  </si>
  <si>
    <t>0923262540</t>
  </si>
  <si>
    <t>稱疑保險絲斷掉</t>
  </si>
  <si>
    <t>2023/01/06 13:09:00</t>
  </si>
  <si>
    <t>彰化縣芳苑鄉芳東路１３號</t>
  </si>
  <si>
    <t>文津高幹#63  接戶線接點不良重置妥，已告知用戶。|到達現場時間2023/01/06 13:35</t>
  </si>
  <si>
    <t>K1897GB40</t>
  </si>
  <si>
    <t>2023/01/06 13:08:00</t>
  </si>
  <si>
    <t>彰化縣二林鎮趙甲段４３６地號</t>
  </si>
  <si>
    <t>蕭家旺、王振宇、蔡孟賢</t>
  </si>
  <si>
    <t>萬合高幹54Y#24  接戶線接點不良重置妥，已告知用戶。|到達現場時間2023/01/06 13:35</t>
  </si>
  <si>
    <t>0928903677</t>
  </si>
  <si>
    <t>C0812500276</t>
  </si>
  <si>
    <t>2023/01/06 13:07:00</t>
  </si>
  <si>
    <t>彰化縣埔鹽鄉大新路臨６０－６８號</t>
  </si>
  <si>
    <t>新水高幹37Y#10  中性線與低壓線不良壓接處理|到達現場時間2023/01/06 13:41</t>
  </si>
  <si>
    <t>G2810GA81</t>
  </si>
  <si>
    <t>0900003915</t>
  </si>
  <si>
    <t>參考電號,桿號新水高幹 37Y10 G2909 CD15,電線已垂至地面,僅留手機</t>
  </si>
  <si>
    <t>2023/01/06 13:06:00</t>
  </si>
  <si>
    <t>彰化縣二林鎮犁頭厝段３５５之１１地號</t>
  </si>
  <si>
    <t>九塊厝高幹39Y#2    接戶點斷線重置妥，已會同用戶。|到達現場時間2023/01/06 13:38</t>
  </si>
  <si>
    <t>K2184BE61</t>
  </si>
  <si>
    <t>2023/01/06 13:03:00</t>
  </si>
  <si>
    <t>彰化縣二林鎮儒林路１７號</t>
  </si>
  <si>
    <t>永安高幹#19-1  變壓器(25KVA)一次側熔絲( 6A )熔斷，已更換送電妥。|到達現場時間2023/01/06 13:28</t>
  </si>
  <si>
    <t>2023/01/06 11:54:00</t>
  </si>
  <si>
    <t>彰化縣鹿港鎮東昇段１２８０號</t>
  </si>
  <si>
    <t>【L2】溝興高幹66空Y11Y#7,連接接戶線接頭燒損，已重新壓接妥。|到達現場時間2023/01/06 12:25</t>
  </si>
  <si>
    <t>G3022HC60</t>
  </si>
  <si>
    <t>0981575187</t>
  </si>
  <si>
    <t>C0812500267</t>
  </si>
  <si>
    <t>2023/01/06 11:26:00</t>
  </si>
  <si>
    <t>彰化縣伸港鄉蚵寮村台６１線</t>
  </si>
  <si>
    <t>與路燈修理人員約下午2:00濱海二33Y12Y1,一同前往修理路燈.|到達現場時間2023/01/06 11:35</t>
  </si>
  <si>
    <t>G3045DD68</t>
  </si>
  <si>
    <t>路燈廠商林先生</t>
  </si>
  <si>
    <t>報修電號僅供參考。用戶告知於台61線上，桿號:全興高幹41X86 23之1 座標:G3350BB55 路面標誌投射燈自作昨晚不亮</t>
  </si>
  <si>
    <t>2023/01/06 11:06:00</t>
  </si>
  <si>
    <t>草東高幹#133 接戶線接點不良重置妥，已告知用戶。|到達現場時間2023/01/06 11:20</t>
  </si>
  <si>
    <t>水電</t>
  </si>
  <si>
    <t>2023/01/06 10:38:00</t>
  </si>
  <si>
    <t>草埔高分45Z9Y2Y#1</t>
  </si>
  <si>
    <t>草埔高分45Z9Y2Y#1 變壓器一次側TAP調整妥|到達現場時間2023/01/06 10:53</t>
  </si>
  <si>
    <t>0911853369</t>
  </si>
  <si>
    <t>2023/01/06 10:05:00</t>
  </si>
  <si>
    <t>彰化縣埔鹽鄉三省村好金路５號</t>
  </si>
  <si>
    <t>浸水高幹94X#3低1 接戶線弛調與接戶線接戶點不良壓接處理|到達現場時間2023/01/06 10:10</t>
  </si>
  <si>
    <t>0937437091</t>
  </si>
  <si>
    <t>2023/01/06 09:18:00</t>
  </si>
  <si>
    <t>彰化縣溪湖鎮彰水路二段４９５號１Ｆ</t>
  </si>
  <si>
    <t>溪埤高幹33-1Y#2 低1  接戶線接戶點不良壓接處理|到達現場時間2023/01/06 09:34</t>
  </si>
  <si>
    <t>K3298GD19</t>
  </si>
  <si>
    <t>0939028725</t>
  </si>
  <si>
    <t>C0812500264</t>
  </si>
  <si>
    <t>2023/01/06 09:52:00</t>
  </si>
  <si>
    <t>彰化縣芳苑鄉草湖段３４－１５地號</t>
  </si>
  <si>
    <t>草東高幹15X#3  接戶線破皮短路(含樹修)包覆妥，導致變壓器(25KVA)一次側熔絲(6A )熔斷，已更換送電妥。|到達現場時間2023/01/06 10:29</t>
  </si>
  <si>
    <t>G2001HD89</t>
  </si>
  <si>
    <t>0932572640</t>
  </si>
  <si>
    <t>048861801</t>
  </si>
  <si>
    <t>陳先生/0932-572640報修外電保險絲又跳脫.欠相</t>
  </si>
  <si>
    <t>2023/01/06 09:49:00</t>
  </si>
  <si>
    <t>彰化縣竹塘鄉東陽路二段永吉巷２２號</t>
  </si>
  <si>
    <t>K2076BB53  經查現場供電正常。|到達現場時間2023/01/06 10:18</t>
  </si>
  <si>
    <t>K2076BB53</t>
  </si>
  <si>
    <t>0933082032</t>
  </si>
  <si>
    <t>2023/01/06 09:46:00</t>
  </si>
  <si>
    <t>彰化縣芳苑鄉建成路５３１號</t>
  </si>
  <si>
    <t>王功高幹106X#26 工作停電範圍，接戶線工程:更換低壓導線，12/29停電通知(用戶稱未接到通知)。電話解釋已取得用戶諒解。|到達現場時間2023/01/06 10:25</t>
  </si>
  <si>
    <t>G1500BA15</t>
  </si>
  <si>
    <t>C0812500263</t>
  </si>
  <si>
    <t>2023/01/06 09:43:00</t>
  </si>
  <si>
    <t>彰化縣秀水鄉彰水路一段３７號</t>
  </si>
  <si>
    <t>【S1】電纜DS開關不良瞬跳|到達現場時間2023/01/06 09:00</t>
  </si>
  <si>
    <t>0931474545</t>
  </si>
  <si>
    <t>047699768</t>
  </si>
  <si>
    <t>(此為參考電號)彰水路一段３７號，用戶稱此地址為診所，早上已經跳電2次了，擔心一直跳電會造成設備受損，懇請單位處理，謝謝。【聯絡電話(二)：0931474545】</t>
  </si>
  <si>
    <t>2023/01/06 09:30:00</t>
  </si>
  <si>
    <t>彰化縣員林市員鹿路１０２號</t>
  </si>
  <si>
    <t>張國建、林宏益、蔣議賢、巫淂彥、</t>
  </si>
  <si>
    <t>莒光高幹#30-1  DS開關接頭擦拭與點檢|到達現場時間2023/01/06 09:33</t>
  </si>
  <si>
    <t>G4300GE36</t>
  </si>
  <si>
    <t>W0806012436</t>
  </si>
  <si>
    <t>2023/01/06 09:32:00</t>
  </si>
  <si>
    <t>彰化縣秀水鄉彰水路二段５０４號</t>
  </si>
  <si>
    <t>G3417HB67</t>
  </si>
  <si>
    <t>梁至岑先生</t>
  </si>
  <si>
    <t>0900214525</t>
  </si>
  <si>
    <t>P0812018470</t>
  </si>
  <si>
    <t>2023/01/06 09:31:00</t>
  </si>
  <si>
    <t>彰化縣秀水鄉彰水路二段５１８巷１５號１樓</t>
  </si>
  <si>
    <t>G3517AB34</t>
  </si>
  <si>
    <t>0988310830</t>
  </si>
  <si>
    <t>王素梅</t>
  </si>
  <si>
    <t>C0812500262</t>
  </si>
  <si>
    <t>彰化縣田尾鄉海豐崙段７４９－１地號</t>
  </si>
  <si>
    <t>仁美高幹#13  變壓器（燈）FC 一次側斷 另動力側FC也不良 FUSE6A*2 一併更換妥 已送電妥。|到達現場時間2023/01/06 09:42</t>
  </si>
  <si>
    <t>K3292CA57</t>
  </si>
  <si>
    <t>0931813598</t>
  </si>
  <si>
    <t>用戶稱高壓線斷掉，附近皆停電，現場為畜牧業，惠請卓處，謝謝。(僅留手機)</t>
  </si>
  <si>
    <t>2023/01/06 09:10:00</t>
  </si>
  <si>
    <t>彰化縣和美鎮北明路６５巷３號１樓</t>
  </si>
  <si>
    <t>伸港高幹11Y#6,桿上雜物清除(風箏).|到達現場時間2023/01/06 09:35</t>
  </si>
  <si>
    <t>G3439EA12</t>
  </si>
  <si>
    <t>C0812500260</t>
  </si>
  <si>
    <t>2023/01/06 09:00:00</t>
  </si>
  <si>
    <t>彰化縣二林鎮火燒厝段２７５號</t>
  </si>
  <si>
    <t>劉永傑、施勝傑、葉柏宏</t>
  </si>
  <si>
    <t>廣興高分#3  接戶線接點不良重置妥，已告知用戶。|到達現場時間2023/01/06 09:38</t>
  </si>
  <si>
    <t>K1779GA27</t>
  </si>
  <si>
    <t>0911904323</t>
  </si>
  <si>
    <t>用戶稱風大又斷線了,請單位協助,謝謝</t>
  </si>
  <si>
    <t>A0812003416</t>
  </si>
  <si>
    <t>2023/01/06 08:57:00</t>
  </si>
  <si>
    <t>彰化縣秀水鄉中山路３６４號</t>
  </si>
  <si>
    <t>G3518DB39</t>
  </si>
  <si>
    <t>0978591013</t>
  </si>
  <si>
    <t>A0812003415</t>
  </si>
  <si>
    <t>彰化縣秀水鄉中山路３２８號</t>
  </si>
  <si>
    <t>G3518EC25</t>
  </si>
  <si>
    <t>0963225140</t>
  </si>
  <si>
    <t>A0812003414</t>
  </si>
  <si>
    <t>2023/01/06 08:58:00</t>
  </si>
  <si>
    <t>彰化縣秀水鄉安溪街１１０號</t>
  </si>
  <si>
    <t>G3620FE83</t>
  </si>
  <si>
    <t>0903025317</t>
  </si>
  <si>
    <t>A0812003417</t>
  </si>
  <si>
    <t>彰化縣秀水鄉中山路３６４號屋頂</t>
  </si>
  <si>
    <t>2023-01-06 09:28:10 用戶再次報案</t>
  </si>
  <si>
    <t>A0812003413</t>
  </si>
  <si>
    <t>A0812003412</t>
  </si>
  <si>
    <t>彰化縣秀水鄉彰水路一段３４０號</t>
  </si>
  <si>
    <t>G3620BA85</t>
  </si>
  <si>
    <t>0923103020</t>
  </si>
  <si>
    <t>2023/01/06 08:46:00</t>
  </si>
  <si>
    <t>彰化縣二林鎮外竹里竹林巷９號</t>
  </si>
  <si>
    <t>外竹高分36X#3  低壓線架固定妥。|到達現場時間2023/01/06 09:10</t>
  </si>
  <si>
    <t>K2182DD80</t>
  </si>
  <si>
    <t>0937755680</t>
  </si>
  <si>
    <t>2023/01/06 08:41:00</t>
  </si>
  <si>
    <t>彰化縣員林市靜修路８１之２０號</t>
  </si>
  <si>
    <t>員大高幹#10 高壓樹竹修剪與雜物清除(12M*3M)|到達現場時間2023/01/06 08:45</t>
  </si>
  <si>
    <t>G4302CB93</t>
  </si>
  <si>
    <t>C0812500258</t>
  </si>
  <si>
    <t>彰化縣福興鄉南興街１２９－５號平房</t>
  </si>
  <si>
    <t>【L1】福三高幹123X#18,連接接戶線燒損，已處理妥。|到達現場時間2023/01/06 09:25</t>
  </si>
  <si>
    <t>G2410AE43</t>
  </si>
  <si>
    <t>0952013057</t>
  </si>
  <si>
    <t>電線斷落懸空中。僅留手機</t>
  </si>
  <si>
    <t>2023/01/06 08:11:00</t>
  </si>
  <si>
    <t>彰化縣芳苑鄉台１７線西部濱海公路台１７－５７Ｋ＋９９（芳苑＃１６７Ｘ４前分隔島）</t>
  </si>
  <si>
    <t>芳苑高幹167X#2-1  更換點滅器及路燈開關。|到達現場時間2023/01/06 08:38</t>
  </si>
  <si>
    <t>K1293FC37</t>
  </si>
  <si>
    <t>公所吳小姐</t>
  </si>
  <si>
    <t>2023/01/06 08:36:00</t>
  </si>
  <si>
    <t>莿桐＃32</t>
  </si>
  <si>
    <t>杜偉文、謝景煌、陳世明、吳奇翰、</t>
  </si>
  <si>
    <t>1.FC開關用橫擔＊1及固定電纜用橫擔＊1不良更換。2.FC開關＊2維護更換，已處理妥。|到達現場時間2023/01/06 08:53</t>
  </si>
  <si>
    <t>2023/01/06 08:32:00</t>
  </si>
  <si>
    <t>彰化縣鹿港鎮溝墘里溝墘巷８７－７６號</t>
  </si>
  <si>
    <t>現場道路工程,造成車輛無法到達無法施工,與工地負責人溝通後下午2:00前往施工.|到達現場時間2023/01/06 08:55</t>
  </si>
  <si>
    <t>G3329EA81</t>
  </si>
  <si>
    <t>2023/01/06 08:28:00</t>
  </si>
  <si>
    <t>彰化縣鹿港鎮鹿草路三段３４３號二樓</t>
  </si>
  <si>
    <t>草港高幹#109-1,經派員會同用戶現場勘查，被勾到垂落非本公司線路(第四台纜線)，並已明確告知用戶。|到達現場時間2023/01/06 08:40</t>
  </si>
  <si>
    <t>G2932AA03</t>
  </si>
  <si>
    <t>0935302290</t>
  </si>
  <si>
    <t>2023/01/06 08:27:00</t>
  </si>
  <si>
    <t>彰化縣鹿港鎮永福段４９０地號</t>
  </si>
  <si>
    <t>【L2】鹿草高幹30X10X#1,連接接戶線接頭燒損，已重新壓接妥。|到達現場時間2023/01/06 09:50</t>
  </si>
  <si>
    <t>G2726AB42</t>
  </si>
  <si>
    <t>2023/01/06 08:02:00</t>
  </si>
  <si>
    <t>溪湖鎮大溪路一段８１５巷３６８號</t>
  </si>
  <si>
    <t>二重高幹10X4X#1 火警 公司配電設備無損害且供電正常  用戶內線燒損 ，責任分界點表前開關隔離。|到達現場時間2023/01/06 08:35</t>
  </si>
  <si>
    <t>G3301HE43</t>
  </si>
  <si>
    <t>0933560167</t>
  </si>
  <si>
    <t>W0806012435</t>
  </si>
  <si>
    <t>2023/01/06 07:59:00</t>
  </si>
  <si>
    <t>彰化縣芳苑鄉無文津段６９３地號</t>
  </si>
  <si>
    <t>興海高幹75X4Z#3  接戶線不良已重接妥。|到達現場時間2023/01/06 08:35</t>
  </si>
  <si>
    <t>K1798HC33</t>
  </si>
  <si>
    <t>0933579637</t>
  </si>
  <si>
    <t>接戶點火花</t>
  </si>
  <si>
    <t>2023/01/06 06:30:00</t>
  </si>
  <si>
    <t>大村#16~17</t>
  </si>
  <si>
    <t>王資斌、許承哲、 葉俊佑、 謝竣宇、</t>
  </si>
  <si>
    <t>大村#16~17，樹竹碰觸導線，導線破皮包紮，樹竹砍伐(3mX15m)|到達現場時間2023/01/06 06:45</t>
  </si>
  <si>
    <t>C0812500254</t>
  </si>
  <si>
    <t>2023/01/06 07:05:00</t>
  </si>
  <si>
    <t>彰化縣埤頭鄉溪林路１２號１樓</t>
  </si>
  <si>
    <t>【L5】低壓線斷，已處理妥。|到達現場時間2023/01/06 07:25</t>
  </si>
  <si>
    <t>K3276AE7452</t>
  </si>
  <si>
    <t>0937795060</t>
  </si>
  <si>
    <t>0921721877</t>
  </si>
  <si>
    <t>溪林路１２號與8號各斷一條在路上，欠220，110部分無電【聯絡電話(二)：0937795060】</t>
  </si>
  <si>
    <t>2023/01/06 06:07:00</t>
  </si>
  <si>
    <t>南郭路、華陽街、中興路一帶</t>
  </si>
  <si>
    <t>1.南郭路、華陽街、中興路一帶，路燈白放、遲熄，線路巡查。2.南郭路一段372巷2號路燈白放斷電處理。|到達現場時間2023/01/06 06:30</t>
  </si>
  <si>
    <t>2023/01/06 06:25:00</t>
  </si>
  <si>
    <t>G4402AD70、G4302HB42</t>
  </si>
  <si>
    <t>陳坤輝、 楊沛偉、黃建儒、曾阿加、</t>
  </si>
  <si>
    <t>G4402AD70、G4302HB42，相序核對，線路轉供開關切換|到達現場時間2023/01/06 06:40</t>
  </si>
  <si>
    <t>2023/01/06 02:30:00</t>
  </si>
  <si>
    <t>太平#1~59，夜間防竊導線巡查|到達現場時間2023/01/06 02:40</t>
  </si>
  <si>
    <t>2023/01/06 05:58:00</t>
  </si>
  <si>
    <t>大埔#39X1~X1-1</t>
  </si>
  <si>
    <t>大埔#39X1~X1-1高壓掩蔽及雜物(超高竹子、樹枝、藤蔓)清除(6mx5m=30㎡)，導線破皮(1處)包紮，及現場砍除雜物清運。|到達現場時間2023/01/06 06:20</t>
  </si>
  <si>
    <t>2023/01/06 05:57:00</t>
  </si>
  <si>
    <t>虎崗#7-1</t>
  </si>
  <si>
    <t>虎崗#7-1高壓掩蔽及雜物(超高竹子、藤蔓)清除(8mx3m=24㎡)，導線破皮(2處)包紮，及現場砍除雜物清運。|到達現場時間2023/01/06 06:20</t>
  </si>
  <si>
    <t>C0812500253</t>
  </si>
  <si>
    <t>2023/01/06 06:29:00</t>
  </si>
  <si>
    <t>彰化縣線西鄉中車路１６號，金和興塑膠有限公司附近</t>
  </si>
  <si>
    <t>熔絲鏈筒燒損更換、另安排承攬商礙子清洗(下崁10—1X1)|到達現場時間2023/01/06 06:50</t>
  </si>
  <si>
    <t>047584665</t>
  </si>
  <si>
    <t>參考電號，附近電桿上方的桿上變壓器冒藍光，工廠目前無電，請協處謝謝【聯絡電話(二)：(04)7584665】</t>
  </si>
  <si>
    <t>2023/01/06 01:08:00</t>
  </si>
  <si>
    <t>八卦寺高分全線、桃坑高幹全線</t>
  </si>
  <si>
    <t>八卦寺高分全線(#1~#31含分歧)、桃坑高幹全線(#1~#48含分歧)導線防止失竊，夜間線路巡視。|到達現場時間2023/01/06 01:30</t>
  </si>
  <si>
    <t>2023/01/06 01:00:00</t>
  </si>
  <si>
    <t>鹽害地區架空線路夜間觀測、接頭閃烙點檢。|到達現場時間2023/01/06 01:30</t>
  </si>
  <si>
    <t>2023/01/06 06:02:00</t>
  </si>
  <si>
    <t>彰化縣芳苑鄉路平村路平路６３號１．２樓</t>
  </si>
  <si>
    <t>路平高幹43X#4-1變壓器( 50 KVA)一次側熔絲( 10 A )熔斷，已更換送電妥，量測電流值83A正常，無超載情況。|到達現場時間2023/01/06 06:20</t>
  </si>
  <si>
    <t>K1488CC69</t>
  </si>
  <si>
    <t>0932879835</t>
  </si>
  <si>
    <t>2023/01/06 00:10:00</t>
  </si>
  <si>
    <t>霞田1—94、南雅1—64</t>
  </si>
  <si>
    <t>配電線路設備夜間巡查點檢。|到達現場時間2023/01/06 00:35</t>
  </si>
  <si>
    <t>2023/01/06 00:25:00</t>
  </si>
  <si>
    <t>王功高幹1~125號配電線路防竊巡視良好，礙子有洩漏電流情形需辦理清洗。|到達現場時間2023/01/06 00:40</t>
  </si>
  <si>
    <t>C0812500251</t>
  </si>
  <si>
    <t>2023/01/05 23:59:00</t>
  </si>
  <si>
    <t>彰化縣二林鎮斗苑路４段１５９號對面</t>
  </si>
  <si>
    <t>竹塘高幹#33-1高壓裝腳礙子因鹽塵害致產生火花，已告知用戶將優先安排礙子清洗改善。|到達現場時間2023/01/06 00:05</t>
  </si>
  <si>
    <t>K2088EB53</t>
  </si>
  <si>
    <t>0916333078</t>
  </si>
  <si>
    <t>用戶稱路過看到159號對面現代汽車的電線有火花且有異音，附近用電目測正常，煩請協修，謝謝。僅留一支電話。</t>
  </si>
  <si>
    <t>2023/01/05 21:10:00</t>
  </si>
  <si>
    <t>百果#66X2-1</t>
  </si>
  <si>
    <t>路燈</t>
  </si>
  <si>
    <t>百果#66X2-1，中性線接頭劣化壓接處理|到達現場時間2023/01/05 21:25</t>
  </si>
  <si>
    <t>張里長</t>
  </si>
  <si>
    <t>2023/01/05 20:55:00</t>
  </si>
  <si>
    <t>大村#14</t>
  </si>
  <si>
    <t>大村#14，路燈線脫落固定|到達現場時間2023/01/05 21:05</t>
  </si>
  <si>
    <t>2023/01/05 21:19:00</t>
  </si>
  <si>
    <t>陳陵路177號</t>
  </si>
  <si>
    <t>林維卿許績輝陳彥廷黃裕宏徐敬威陳柏勳</t>
  </si>
  <si>
    <t>火警未成災，公司設備無損害。|到達現場時間2023/01/05 21:33</t>
  </si>
  <si>
    <t>消防局 廖先生</t>
  </si>
  <si>
    <t>2023/01/05 20:32:00</t>
  </si>
  <si>
    <t>彰化縣員林市田中央巷２６－２６號３．４樓</t>
  </si>
  <si>
    <t>中強高幹#28，接戶線接頭不良壓接處理|到達現場時間2023/01/05 20:55</t>
  </si>
  <si>
    <t>K4396FE67</t>
  </si>
  <si>
    <t>2023/01/05 22:37:00</t>
  </si>
  <si>
    <t>鹿港鎮詔安巷76號</t>
  </si>
  <si>
    <t>熔絲鏈筒燒損更換(海埔46空Y5X2)|到達現場時間2023/01/05 22:55</t>
  </si>
  <si>
    <t>C0812500250</t>
  </si>
  <si>
    <t>2023/01/05 22:10:00</t>
  </si>
  <si>
    <t>彰化縣芳苑鄉斗苑路三合段７６號（桿號：芳苑高幹４９Ｋ１７８８ＤＤ９２）</t>
  </si>
  <si>
    <t>方建智、游翊盛</t>
  </si>
  <si>
    <t>芳苑高幹#49高壓被覆線裝腳礙子處破皮，掩蔽後已重新包紮綁紮妥。|到達現場時間2023/01/05 22:25</t>
  </si>
  <si>
    <t>K1788EE31</t>
  </si>
  <si>
    <t>0905618515</t>
  </si>
  <si>
    <t>陳先生(附近住戶)通報此地點桿上設備發出異音，未停電，煩請協處【聯絡電話(二)：0905618515】</t>
  </si>
  <si>
    <t>C0812500249</t>
  </si>
  <si>
    <t>2023/01/05 22:00:00</t>
  </si>
  <si>
    <t>彰化縣大城鄉山腳村鐵樹巷３５號</t>
  </si>
  <si>
    <t>鐵樹高分#8-1變壓器( 50 KVA)一次側熔絲( 10 A )熔斷，已更換送電妥，量測電流值A相100A，B相88A，無過載情況。|到達現場時間2023/01/05 22:15</t>
  </si>
  <si>
    <t>K1175HD72</t>
  </si>
  <si>
    <t>0918310131</t>
  </si>
  <si>
    <t>048942680</t>
  </si>
  <si>
    <t>用戶稱附近都停電，僅鄰居有一戶有電，煩請協修，謝謝。【聯絡電話(二)：0918310131】</t>
  </si>
  <si>
    <t>2023/01/05 21:53:00</t>
  </si>
  <si>
    <t>請求號數:HW010601</t>
  </si>
  <si>
    <t>涂俊雄、江易璋、黃佳偉、盧定瑋</t>
  </si>
  <si>
    <t>請求號數:HW010601饋線轉供，開關操作妥。|到達現場時間2023/01/05 22:10</t>
  </si>
  <si>
    <t>C0812500247</t>
  </si>
  <si>
    <t>2023/01/05 20:43:00</t>
  </si>
  <si>
    <t>彰化縣和美鎮思北路２５１巷６號</t>
  </si>
  <si>
    <t>高壓被覆線終端處理、膠膏帶包(嘉寶20Y1—2Y3)|到達現場時間2023/01/05 21:13</t>
  </si>
  <si>
    <t>G3640FA19</t>
  </si>
  <si>
    <t>0939699377</t>
  </si>
  <si>
    <t>047552855</t>
  </si>
  <si>
    <t>陳先生(住戶)通報此地點桿上礙子發出異音，未停電，煩請協處【聯絡電話(二)：0939699377】(04)7552855</t>
  </si>
  <si>
    <t>2023/01/05 20:06:00</t>
  </si>
  <si>
    <t>鹿港鎮顏厝巷水產高幹27X以後</t>
  </si>
  <si>
    <t>接頭壓接(水產27X3)|到達現場時間2023/01/05 20:30</t>
  </si>
  <si>
    <t>C0812500246</t>
  </si>
  <si>
    <t>2023/01/05 19:19:00</t>
  </si>
  <si>
    <t>彰化縣社頭鄉張厝二巷４９號</t>
  </si>
  <si>
    <t>用戶自備電纜短路.已告知用戶請水電處理|到達現場時間2023/01/05 19:30</t>
  </si>
  <si>
    <t>K4488HE55</t>
  </si>
  <si>
    <t>048726308</t>
  </si>
  <si>
    <t>陳小姐稱該址有桿線冒火光且有爆炸聲響，現場供電正常，僅市話</t>
  </si>
  <si>
    <t>C0812500245</t>
  </si>
  <si>
    <t>2023/01/05 19:56:00</t>
  </si>
  <si>
    <t>彰化縣芳苑鄉信義村鎮海路１０號</t>
  </si>
  <si>
    <t>芳苑高幹197-1Y2Y#1電桿腐蝕裂化，暫時以膠帶包紮妥，待設計更換。|到達現場時間2023/01/05 20:20</t>
  </si>
  <si>
    <t>K1193FD35</t>
  </si>
  <si>
    <t>048982999</t>
  </si>
  <si>
    <t>村長－洪先生</t>
  </si>
  <si>
    <t>0936420087</t>
  </si>
  <si>
    <t>（此為參考電號）座標：K1193FD35，村長洪先生稱電桿腐蝕，擔心安全問題，請協助處理，謝謝。【聯絡電話(二)：(04)8982999】</t>
  </si>
  <si>
    <t>C0812500241</t>
  </si>
  <si>
    <t>2023/01/05 17:59:00</t>
  </si>
  <si>
    <t>彰化縣竹塘鄉竹塘段桿號：小西分座標：Ｋ２３８２ＢＢ８０</t>
  </si>
  <si>
    <t>小西高分#41，分歧接頭不良，己重新弛調及壓接處理。|到達現場時間2023/01/05 18:25</t>
  </si>
  <si>
    <t>K2481CC55</t>
  </si>
  <si>
    <t>0932599849</t>
  </si>
  <si>
    <t>村長林先生</t>
  </si>
  <si>
    <t>參考電號.當地村長提供桿號:小西分座標:K2382BB80.僅留手機0932599849</t>
  </si>
  <si>
    <t>2023/01/05 17:10:00</t>
  </si>
  <si>
    <t>中寮＃14</t>
  </si>
  <si>
    <t>路燈觀查</t>
  </si>
  <si>
    <t>中寮＃14陽光時控路燈觀查：17:19投入、DDCC17:39路燈投入送電、故將陽光時控調整延後DDCC一分鐘投入。|到達現場時間2023/01/05 17:16</t>
  </si>
  <si>
    <t>C0812500240</t>
  </si>
  <si>
    <t>2023/01/05 17:20:00</t>
  </si>
  <si>
    <t>彰化縣二林鎮丈八斗段７４－４４地號</t>
  </si>
  <si>
    <t>F02 接戶線接頭不良</t>
  </si>
  <si>
    <t>西斗高幹#50-1，接戶線接頭壓接處理。|到達現場時間2023/01/05 18:07</t>
  </si>
  <si>
    <t>K2587EE25</t>
  </si>
  <si>
    <t>0912596639</t>
  </si>
  <si>
    <t>已詢問用戶僅留0912596639。</t>
  </si>
  <si>
    <t>C0812500238</t>
  </si>
  <si>
    <t>2023/01/05 17:09:00</t>
  </si>
  <si>
    <t>彰化縣二林鎮大排沙段１９４地號附近</t>
  </si>
  <si>
    <t>東勢高分9Y#22低3、左低1、右低1等3桿 ，木電桿傾斜嚴重，車輛無法到達，請線巡班設計改善。|到達現場時間2023/01/05 18:02</t>
  </si>
  <si>
    <t>K2690ED22</t>
  </si>
  <si>
    <t>0936498219</t>
  </si>
  <si>
    <t>048902763</t>
  </si>
  <si>
    <t>用戶稱附近電線掉落下來，不清楚使否影響用電，煩請協修，謝謝。【聯絡電話(二)：0936498219】</t>
  </si>
  <si>
    <t>A0812003411</t>
  </si>
  <si>
    <t>2023/01/05 17:05:00</t>
  </si>
  <si>
    <t>彰化縣鹿港鎮彰濱工業區崙尾綠能專區－臨５坵塊（水面型）</t>
  </si>
  <si>
    <t>A0812003410</t>
  </si>
  <si>
    <t>2023/01/05 17:03:00</t>
  </si>
  <si>
    <t>彰化縣鹿港鎮崙海段１７地號（水面）</t>
  </si>
  <si>
    <t>A0812003409</t>
  </si>
  <si>
    <t>2023/01/05 17:04:00</t>
  </si>
  <si>
    <t>供電正常|到達現場時間2023/01/05 17:10</t>
  </si>
  <si>
    <t>W0806012434</t>
  </si>
  <si>
    <t>2023/01/05 17:02:00</t>
  </si>
  <si>
    <t>彰化縣二林鎮新華巷４－６號１樓</t>
  </si>
  <si>
    <t>西斗高幹7X#7-1，用戶自備開關不良，已告知用戶，請合格電氣承裝業改善。|到達現場時間2023/01/05 17:32</t>
  </si>
  <si>
    <t>0980133380</t>
  </si>
  <si>
    <t>C0812500237</t>
  </si>
  <si>
    <t>2023/01/05 16:57:00</t>
  </si>
  <si>
    <t>彰化縣鹿港鎮詔安巷，桿號：海埔高幹８０Ｙ１Ｙ１７Ｘ１７，Ｇ２８２９ＨＢ９１</t>
  </si>
  <si>
    <t>海埔高幹80Y1Y17X17，低壓線弛調及壓接|到達現場時間2023/01/05 17:20</t>
  </si>
  <si>
    <t>0988257222</t>
  </si>
  <si>
    <t>用戶稱桿號:海埔高幹80Y1Y17X17,G2829HB91.保安宮後面,有一條電線斷落,一端掉在地面,有燒焦痕跡,僅留手機</t>
  </si>
  <si>
    <t>A0812003408</t>
  </si>
  <si>
    <t>2023/01/05 16:55:00</t>
  </si>
  <si>
    <t>高銀昆、李冠民、施仁傑、劉記瑜、楊智翔</t>
  </si>
  <si>
    <t>與11201000408 同案|到達現場時間2023/01/05 17:28</t>
  </si>
  <si>
    <t>2023-01-05 16:55:40 用戶再次報案</t>
  </si>
  <si>
    <t>A0812003407</t>
  </si>
  <si>
    <t>2023/01/05 16:52:00</t>
  </si>
  <si>
    <t>K2289AD53 後原高幹#19</t>
  </si>
  <si>
    <t>後原高幹#19，高壓懸垂礙子脫落，自辦停電工作更換。|到達現場時間2023/01/05 16:52</t>
  </si>
  <si>
    <t>2023/01/05 16:30:00</t>
  </si>
  <si>
    <t>彰化縣埔鹽鄉成功段１７０地號</t>
  </si>
  <si>
    <t>陳振明、林宜明、</t>
  </si>
  <si>
    <t>永樂高幹14Y#3接戶線接頭不良壓接復舊完成|到達現場時間2023/01/05 16:52</t>
  </si>
  <si>
    <t>G2912EB85</t>
  </si>
  <si>
    <t>水電陳先生</t>
  </si>
  <si>
    <t>2023/01/05 16:12:00</t>
  </si>
  <si>
    <t>G1705AB61 崙腳高幹82Y3X#1</t>
  </si>
  <si>
    <t>呂漢堂、林楷諺、施仁傑</t>
  </si>
  <si>
    <t>崙腳高幹82Y3X#1，村里幹事通報，桿基下陷，暫無危險，請線巡班安排時間前往填補。|到達現場時間2023/01/05 16:29</t>
  </si>
  <si>
    <t>2023/01/05 16:02:00</t>
  </si>
  <si>
    <t>彰化縣鹿港鎮null海埔小段５２０地號</t>
  </si>
  <si>
    <t>水產高分3Y31，接頭點檢及包紮|到達現場時間2023/01/05 16:40</t>
  </si>
  <si>
    <t>G2830DD25</t>
  </si>
  <si>
    <t>0923175069</t>
  </si>
  <si>
    <t>2023/01/05 15:58:00</t>
  </si>
  <si>
    <t>東石11</t>
  </si>
  <si>
    <t>東石11，接頭點檢及包紮|到達現場時間2023/01/05 16:25</t>
  </si>
  <si>
    <t>0937153747</t>
  </si>
  <si>
    <t>2023/01/05 15:57:00</t>
  </si>
  <si>
    <t>路燈開關點檢及點滅器更換|到達現場時間2023/01/05 16:00</t>
  </si>
  <si>
    <t>2023/01/05 15:55:00</t>
  </si>
  <si>
    <t>好修74X3-1</t>
  </si>
  <si>
    <t>樹竹修剪及接頭點檢|到達現場時間2023/01/05 15:55</t>
  </si>
  <si>
    <t>C0812500236</t>
  </si>
  <si>
    <t>彰化縣線西鄉溝內路１１６－５號１樓</t>
  </si>
  <si>
    <t>重光高幹45X3X3，用戶進屋線不良，已告知用戶，請合格電氣承裝業改善。|到達現場時間2023/01/05 16:25</t>
  </si>
  <si>
    <t>G2839HD30</t>
  </si>
  <si>
    <t>0939378593</t>
  </si>
  <si>
    <t>047586998</t>
  </si>
  <si>
    <t>惠請協助查修，謝謝您。過去前請先電話聯繫 【聯絡電話(二)：0939378593】</t>
  </si>
  <si>
    <t>2023/01/05 15:49:00</t>
  </si>
  <si>
    <t>彰化縣二林鎮復興段７２６地號</t>
  </si>
  <si>
    <t>顏銘宏、魏民羽、劉記瑜</t>
  </si>
  <si>
    <t>大城高幹68X2X8Y#4，接戶點燒損，接頭重新壓接處理。|到達現場時間2023/01/05 15:58</t>
  </si>
  <si>
    <t>K1582FD13</t>
  </si>
  <si>
    <t>0937753759</t>
  </si>
  <si>
    <t>2023/01/05 15:46:00</t>
  </si>
  <si>
    <t>彰化縣芳苑鄉王功段１３地號</t>
  </si>
  <si>
    <t>崙腳高幹93-1X6X#11，桿上火花FC開關接頭不良，己活電更換妥。|到達現場時間2023/01/05 15:46</t>
  </si>
  <si>
    <t>G1604FD72</t>
  </si>
  <si>
    <t>0919059040</t>
  </si>
  <si>
    <t>2023/01/05 15:33:00</t>
  </si>
  <si>
    <t>彰化縣二林鎮犁頭厝段４１７－７地號</t>
  </si>
  <si>
    <t>竹塘高幹45Y#17，接戶線接頭不良，接頭己重新壓接處理。|到達現場時間2023/01/05 15:35</t>
  </si>
  <si>
    <t>K2087HA39</t>
  </si>
  <si>
    <t>0921661221</t>
  </si>
  <si>
    <t>C0812500233</t>
  </si>
  <si>
    <t>2023/01/05 15:24:00</t>
  </si>
  <si>
    <t>彰化縣芳苑鄉草湖段５－２７４９地號</t>
  </si>
  <si>
    <t>川邊高幹61X#9，低壓線接頭不良，接頭己重新壓接處理 。|到達現場時間2023/01/05 16:28</t>
  </si>
  <si>
    <t>G1804HE94</t>
  </si>
  <si>
    <t>0912125861</t>
  </si>
  <si>
    <t>C0812500231</t>
  </si>
  <si>
    <t>2023/01/05 14:17:00</t>
  </si>
  <si>
    <t>彰化縣北斗鎮復興路與中華路口到光仁街</t>
  </si>
  <si>
    <t>【N2】巡視路燈正常。|到達現場時間2023/01/05 14:25</t>
  </si>
  <si>
    <t>K3784GC62</t>
  </si>
  <si>
    <t>0912716791</t>
  </si>
  <si>
    <t>048884166226</t>
  </si>
  <si>
    <t>用戶稱:此路段路燈放亮，【聯絡電話(二)：0912716791】</t>
  </si>
  <si>
    <t>C0812500227</t>
  </si>
  <si>
    <t>2023/01/05 13:41:00</t>
  </si>
  <si>
    <t>彰化縣永靖鄉永坡路１０１號</t>
  </si>
  <si>
    <t>H07 開關箱有異聲</t>
  </si>
  <si>
    <t>【C3】用戶自備開關不良，已告知用戶，請合格電氣承裝業改善。|到達現場時間2023/01/05 13:55</t>
  </si>
  <si>
    <t>K4194AC75</t>
  </si>
  <si>
    <t>0987261949</t>
  </si>
  <si>
    <t>0920320662</t>
  </si>
  <si>
    <t>太陽光電電號:08765713115，機電巫先生表示售電表箱內有電幅聲，請單位協助查看。【聯絡電話(二)：0987261949】</t>
  </si>
  <si>
    <t>永北村</t>
  </si>
  <si>
    <t>2023/01/05 13:06:00</t>
  </si>
  <si>
    <t>彰化縣大城鄉楓港段３４９號</t>
  </si>
  <si>
    <t>沿海高分12Y#22，低壓線接頭不良，接頭己重新壓接處理。|到達現場時間2023/01/05 13:30</t>
  </si>
  <si>
    <t>K0882CC68</t>
  </si>
  <si>
    <t>0935894302</t>
  </si>
  <si>
    <t>C0812500221</t>
  </si>
  <si>
    <t>2023/01/05 12:26:00</t>
  </si>
  <si>
    <t>彰化縣福興鄉同安村同安巷２７號（詳見備註）</t>
  </si>
  <si>
    <t>好修高幹74X3-1低1，低壓線弛調及壓接包紮|到達現場時間2023/01/05 12:50</t>
  </si>
  <si>
    <t>G2717HB94</t>
  </si>
  <si>
    <t>0934257808</t>
  </si>
  <si>
    <t>(此為參考電號)稱28號屋頂電線有火花，惠請查修，謝謝。僅留一支手機</t>
  </si>
  <si>
    <t>2023/01/05 12:23:00</t>
  </si>
  <si>
    <t>K1595HC66 南原31</t>
  </si>
  <si>
    <t>南原高幹#31，路燈線固定點脫落斷落，己重新壓接弛調妥。|到達現場時間2023/01/05 12:35</t>
  </si>
  <si>
    <t>2023/01/05 12:04:00</t>
  </si>
  <si>
    <t>美鹿91-1</t>
  </si>
  <si>
    <t>配合饋自課維護，開關及接頭掩蔽|到達現場時間2023/01/05 12:05</t>
  </si>
  <si>
    <t>W0806012433</t>
  </si>
  <si>
    <t>2023/01/05 12:13:00</t>
  </si>
  <si>
    <t>彰化縣彰化市中正路二段１７０巷１４號</t>
  </si>
  <si>
    <t>高健耀劉家銓廖崇佑葉宗儒李政易紀伯翰</t>
  </si>
  <si>
    <t>新生＃36X4-1 低1~低2  用戶整修房屋拆除設備勾斷低壓線A、B相復舊處理妥。|到達現場時間2023/01/05 12:25</t>
  </si>
  <si>
    <t>G3927HD77</t>
  </si>
  <si>
    <t>高正原先生</t>
  </si>
  <si>
    <t>0911013930</t>
  </si>
  <si>
    <t>C0812500220</t>
  </si>
  <si>
    <t>彰化縣彰化市崙美路４７６巷２３－１號平房</t>
  </si>
  <si>
    <t>電號08-1306-51用戶表箱面板被車輛勾落、由用戶與肇事者協商賠償事宜、公司設備無損害。|到達現場時間2023/01/05 12:40</t>
  </si>
  <si>
    <t>G3822GB14</t>
  </si>
  <si>
    <t>0960717055</t>
  </si>
  <si>
    <t>車子撞到電桿上有設備的外殼掉落，用戶人在現場等候。急，希望派員查看後續賠償，僅留手機。</t>
  </si>
  <si>
    <t>C0812500219</t>
  </si>
  <si>
    <t>2023/01/05 12:09:00</t>
  </si>
  <si>
    <t>彰化縣大城鄉美豐段２３６地號</t>
  </si>
  <si>
    <t>過湖高幹60X#11，用戶進屋線不良，已告知用戶，請合格電氣承裝業改善。|到達現場時間2023/01/05 13:00</t>
  </si>
  <si>
    <t>K1086EB02</t>
  </si>
  <si>
    <t>0933826396</t>
  </si>
  <si>
    <t>已檢查總開關仍無電，僅留一支手機:0933826396</t>
  </si>
  <si>
    <t>C0812500217</t>
  </si>
  <si>
    <t>2023/01/05 11:55:00</t>
  </si>
  <si>
    <t>彰化縣彰化市中正路二段１９０巷３４號旁</t>
  </si>
  <si>
    <t>高健耀劉家銓蕭凱仁李政易、紀伯翰、廖崇佑</t>
  </si>
  <si>
    <t>G4027AE41</t>
  </si>
  <si>
    <t>0937052919</t>
  </si>
  <si>
    <t>(此為參考電號)中正路二段１９０巷３４號旁，拆除工程勾斷電線，僅留單一電話</t>
  </si>
  <si>
    <t>2023/01/05 11:50:00</t>
  </si>
  <si>
    <t>彰化縣竹塘鄉竹林段１１４２地號</t>
  </si>
  <si>
    <t>頂崙高分#13，低壓線跳線接頭不良，接頭己重新壓接處理。|到達現場時間2023/01/05 12:10</t>
  </si>
  <si>
    <t>K2278EA33</t>
  </si>
  <si>
    <t>彰化縣二林鎮二林段７０－３０地號</t>
  </si>
  <si>
    <t>埤北高幹29Y#14，用戶自備桿(木桿)嚴重傾斜，己將電源隔離，待用戶自備桿建桿完成後來電再前往復舊。|到達現場時間2023/01/05 12:48</t>
  </si>
  <si>
    <t>0912957821</t>
  </si>
  <si>
    <t>C0812500216</t>
  </si>
  <si>
    <t>彰化縣彰化市中正路二段１９０巷４４號１樓</t>
  </si>
  <si>
    <t>0970089789</t>
  </si>
  <si>
    <t>047233607</t>
  </si>
  <si>
    <t>【聯絡電話(二)：0970089789】</t>
  </si>
  <si>
    <t>2023/01/05 13:48:00</t>
  </si>
  <si>
    <t>彰化縣員林市員東路一段浮圳南巷１５號１樓</t>
  </si>
  <si>
    <t>宏誠耀田、佑誠宜明、振明安燦、</t>
  </si>
  <si>
    <t>東山高幹49Y#4  密封型變壓器100KVA(力)漏油更換|到達現場時間2023/01/05 14:20</t>
  </si>
  <si>
    <t>G4601HE83</t>
  </si>
  <si>
    <t>0937287858</t>
  </si>
  <si>
    <t>G4601HE83東山高幹49Y#4</t>
  </si>
  <si>
    <t>2023/01/05 11:32:00</t>
  </si>
  <si>
    <t>彰化縣竹塘鄉五庄子段３６４－２６地號</t>
  </si>
  <si>
    <t>埤竹高幹98X#9，接戶線接頭不良，接頭己重新壓接處理。|到達現場時間2023/01/05 11:55</t>
  </si>
  <si>
    <t>K2779BE24</t>
  </si>
  <si>
    <t>0932963556</t>
  </si>
  <si>
    <t>2023/01/05 11:31:00</t>
  </si>
  <si>
    <t>G2002HE40 二科高幹16X#14</t>
  </si>
  <si>
    <t>二科高幹16X#14，接頭不良重新壓接處理。|到達現場時間2023/01/05 12:04</t>
  </si>
  <si>
    <t>2023/01/05 11:29:00</t>
  </si>
  <si>
    <t>彰化縣大城鄉美豐段１７２８地號</t>
  </si>
  <si>
    <t>K0983CC5405，用戶屋內線路不良，已告知用戶，請合格電氣承裝業改善。|到達現場時間2023/01/05 12:00</t>
  </si>
  <si>
    <t>K0983CC5405</t>
  </si>
  <si>
    <t>0928947537</t>
  </si>
  <si>
    <t>2023/01/05 11:28:00</t>
  </si>
  <si>
    <t>彰化縣大城鄉新光段５０１地號</t>
  </si>
  <si>
    <t>四股高分36Y#4，用戶進屋線不良，已告知用戶，請合格電氣承裝業改善。|到達現場時間2023/01/05 13:48</t>
  </si>
  <si>
    <t>K0975DE98</t>
  </si>
  <si>
    <t>0937796907</t>
  </si>
  <si>
    <t>2023/01/05 11:02:00</t>
  </si>
  <si>
    <t>彰化縣員林市至善街５６號１樓</t>
  </si>
  <si>
    <t>陳宏誠、黃耀田、劉瑞源、溫佑誠、</t>
  </si>
  <si>
    <t>G4301EC8316  手孔蓋異音加墊處理完成。|到達現場時間2023/01/05 13:35</t>
  </si>
  <si>
    <t>G4301EC94</t>
  </si>
  <si>
    <t>里長巫吉清</t>
  </si>
  <si>
    <t>0910438238</t>
  </si>
  <si>
    <t>04-8344961</t>
  </si>
  <si>
    <t>C0812500211</t>
  </si>
  <si>
    <t>2023/01/05 10:51:00</t>
  </si>
  <si>
    <t>彰化縣彰化市長壽街１３６巷７號等，共二處，詳見備註。</t>
  </si>
  <si>
    <t>1.彰化市長壽街136巷7號G4029HB63-L手孔蓋與蓋架不平，以橡皮墊改善妥。2.G4129AB3767-M孔邊瀝美土破裂下陷、暫以瀝美土鋪平、另移轉線路課提升孔蓋。|到達現場時間2023/01/05 14:50</t>
  </si>
  <si>
    <t>G4029HB59</t>
  </si>
  <si>
    <t>0931419709</t>
  </si>
  <si>
    <t>里長陳先生</t>
  </si>
  <si>
    <t>047241005</t>
  </si>
  <si>
    <t>里長通報:彰化市長壽街１３６巷７號有孔蓋異聲，另一處彰化市長興街１５６號的孔邊柏油破損、會影響行車安全，共二戶，(民生里)陳里長電話:04-7241005【聯絡電話(二)：0931419709】</t>
  </si>
  <si>
    <t>C0812500210</t>
  </si>
  <si>
    <t>2023/01/05 10:41:00</t>
  </si>
  <si>
    <t>彰化縣芳苑鄉頂子段３２９號</t>
  </si>
  <si>
    <t>芳街高幹51Y#6，熔絲燒損，己更換送電妥。|到達現場時間2023/01/05 11:00</t>
  </si>
  <si>
    <t>K1289BE22</t>
  </si>
  <si>
    <t>0932543975</t>
  </si>
  <si>
    <t>0917282655</t>
  </si>
  <si>
    <t>抽水馬達不會運轉，水電檢查台電欠相(外線少一條)【聯絡電話謝先生：0932543975 / 0917282655】</t>
  </si>
  <si>
    <t>W0806012432</t>
  </si>
  <si>
    <t>2023/01/05 10:00:00</t>
  </si>
  <si>
    <t>彰化縣芳苑鄉草湖段１６２－１９地號</t>
  </si>
  <si>
    <t>趙甲高幹70Y#24，接戶線斷落，接戶線重新弛調及接頭壓接處理。|到達現場時間2023/01/05 10:08</t>
  </si>
  <si>
    <t>K1996FD34</t>
  </si>
  <si>
    <t>0937256955</t>
  </si>
  <si>
    <t>2023/01/05 09:44:00</t>
  </si>
  <si>
    <t>頭犁71Y1</t>
  </si>
  <si>
    <t>樹竹修剪及接頭點檢|到達現場時間2023/01/05 09:45</t>
  </si>
  <si>
    <t>C0812500204</t>
  </si>
  <si>
    <t>2023/01/05 09:31:00</t>
  </si>
  <si>
    <t>彰化縣芳苑鄉草崙路２９－５號太陽光電桿號崙腳高幹３０Ｙ４支１Ｇ１９０２ＡＥ５６</t>
  </si>
  <si>
    <t>崙腳高幹30Y#6，熔絲燒損不良更換，|到達現場時間2023/01/05 09:50</t>
  </si>
  <si>
    <t>G1902BE29</t>
  </si>
  <si>
    <t>太陽光電電號:60104321，桿號崙腳高幹30Y4支1G1902AE56。【聯絡電話(二)：0930769270】</t>
  </si>
  <si>
    <t>2023/01/05 09:15:00</t>
  </si>
  <si>
    <t>彰化縣大村鄉犁頭厝段１６３號</t>
  </si>
  <si>
    <t>黃厝高幹47X6Y#3低3  低壓線脫落綁紮固定|到達現場時間2023/01/05 09:15</t>
  </si>
  <si>
    <t>G4609AA64</t>
  </si>
  <si>
    <t>G4609CB65  黃厝高幹47X6Y#3低3</t>
  </si>
  <si>
    <t>2023/01/05 09:20:00</t>
  </si>
  <si>
    <t>彰化縣二林鎮中科園區第四期開發工程（萬合里太平路２５號前約３０Ｍ）</t>
  </si>
  <si>
    <t>陳振明、譚劭丞、楊英智、林宜明、</t>
  </si>
  <si>
    <t>塗崙高幹#71   用戶自備線路遭怪手挖斷， 已告知用戶陳先生。|到達現場時間2023/01/05 11:40</t>
  </si>
  <si>
    <t>K2696AA66</t>
  </si>
  <si>
    <t>0937206150</t>
  </si>
  <si>
    <t>水門打不開  K2696AA66  塗崙高幹#71</t>
  </si>
  <si>
    <t>2023/01/05 09:19:00</t>
  </si>
  <si>
    <t>彰化縣福興鄉元興段２８９７號</t>
  </si>
  <si>
    <t>福興高幹56X1Y2，接頭點檢|到達現場時間2023/01/05 09:40</t>
  </si>
  <si>
    <t>G2316FD17</t>
  </si>
  <si>
    <t>0955580150</t>
  </si>
  <si>
    <t>0921791063</t>
  </si>
  <si>
    <t>C0812500198</t>
  </si>
  <si>
    <t>2023/01/05 09:18:00</t>
  </si>
  <si>
    <t>彰化縣大城鄉大安路建２９之６號屋頂</t>
  </si>
  <si>
    <t>安東寮高幹9Z#2，用戶通報有異聲，現場己和用戶會同後車輛無法到達，需用戶清理後來電再前往處理。|到達現場時間2023/01/05 10:50</t>
  </si>
  <si>
    <t>K1379GB71</t>
  </si>
  <si>
    <t>參考電號，光電08-62-1072-16-0，桿號：安東高幹9X2-1 K1379FA55，用戶有聽見熔絲鏈處有放電聲，目前現場電壓過低。僅留手機</t>
  </si>
  <si>
    <t>2023/01/05 09:14:00</t>
  </si>
  <si>
    <t>彰化縣伸港鄉新港路７３號</t>
  </si>
  <si>
    <t>伸港鄉新港路７３號，手孔蓋添加橡膠處理|到達現場時間2023/01/05 09:30</t>
  </si>
  <si>
    <t>G3342HB03</t>
  </si>
  <si>
    <t>2023/01/05 09:01:00</t>
  </si>
  <si>
    <t>K1889BE52 埤北高幹6空Y2空Y#1</t>
  </si>
  <si>
    <t>顏銘宏、劉記瑜、魏民羽</t>
  </si>
  <si>
    <t>埤北高幹6空Y2空Y#1，防護線管脫落，活電重新壓裝設掩蔽。|到達現場時間2023/01/05 09:08</t>
  </si>
  <si>
    <t>2023/01/05 08:58:00</t>
  </si>
  <si>
    <t>彰化縣芳苑鄉崙腳段４５０地號</t>
  </si>
  <si>
    <t>用戶設備漏電</t>
  </si>
  <si>
    <t>川邊高幹22X#2，中性線接頭不良，接頭己重新壓接處理|到達現場時間2023/01/05 09:15</t>
  </si>
  <si>
    <t>G1902ED20</t>
  </si>
  <si>
    <t>2023/01/05 08:49:00</t>
  </si>
  <si>
    <t>彰化縣和美鎮彰美路五段２３７號</t>
  </si>
  <si>
    <t>彰化縣和美鎮彰美路五段２３７號，手孔添加橡膠處理|到達現場時間2023/01/05 08:55</t>
  </si>
  <si>
    <t>G3534EE24</t>
  </si>
  <si>
    <t>和南里</t>
  </si>
  <si>
    <t>2023/01/05 08:46:00</t>
  </si>
  <si>
    <t>彰化縣大村鄉山腳路１０２－１號１樓</t>
  </si>
  <si>
    <t>黃厝高幹47X6Y#3低1 公所自備路燈點滅器故障， 已通知公所建設課曹先生處理。|到達現場時間2023/01/05 09:00</t>
  </si>
  <si>
    <t>8526328轉515</t>
  </si>
  <si>
    <t>大村公所曹先生</t>
  </si>
  <si>
    <t>G4609BB60 黃厝高幹47X6Y#2-1</t>
  </si>
  <si>
    <t>2023/01/05 09:30:00</t>
  </si>
  <si>
    <t>G1503BA95 王功高幹#82-1</t>
  </si>
  <si>
    <t>高銀昆魏民羽李冠民顏銘宏施仁傑楊智翔</t>
  </si>
  <si>
    <t>王功高幹#82-1，手動LBS開關不良，己更換自動化LBS|到達現場時間2023/01/05 09:30</t>
  </si>
  <si>
    <t>2023/01/05 08:30:00</t>
  </si>
  <si>
    <t>1.G4333HE96引上桿低壓線樹竹修剪(25X3=75㎡ )接頭裸露包2處、另接戶線老舊與用戶協調施工日期  2.犁盛＃12X3Y4樹竹接近高壓線，掩蔽後修剪(10mx3m=30㎡)，導線破皮包紮共2處。|到達現場時間2023/01/05 09:00</t>
  </si>
  <si>
    <t>1.快官＃24-1低1 樹木修剪515=75㎡  、低壓線弛調、接頭包   2.彰化市自強南路287巷28號、電線凌亂會勘、用戶主訴要整修房屋、要求移裝電表、已請用戶臨櫃申請。|到達現場時間2023/01/05 08:55</t>
  </si>
  <si>
    <t>1.G4128EB61-P九重葛清除(5X3)  2.大度4X3樹木修剪(6X3) 3.阿夷＃20 蔓藤清除、接頭包  4.阿夷＃21樹木修剪(7X3)。|到達現場時間2023/01/05 08:50</t>
  </si>
  <si>
    <t>2023/01/05 08:11:00</t>
  </si>
  <si>
    <t>彰化縣溪湖鎮中興六街２號１Ｆ</t>
  </si>
  <si>
    <t>萬興高幹30空X15空Y#1  密封型變壓器50KVA(燈)漏油， 另排時間更換。|到達現場時間2023/01/05 12:50</t>
  </si>
  <si>
    <t>G3100GD10</t>
  </si>
  <si>
    <t>0938042117</t>
  </si>
  <si>
    <t>G3100GD10  萬興高幹30空X15空Y#1</t>
  </si>
  <si>
    <t>彰化縣溪湖鎮員鹿路２９號</t>
  </si>
  <si>
    <t>陳振明、譚劭丞、楊英智、林宜明、黃安燦、</t>
  </si>
  <si>
    <t>湳底高幹33X20Y#2  變壓器100KVA(燈)漏油更換|到達現場時間2023/01/05 08:30</t>
  </si>
  <si>
    <t>G3400FA36</t>
  </si>
  <si>
    <t>G3400FA36湳底高幹33X20Y#2</t>
  </si>
  <si>
    <t>2023/01/05 07:00:00</t>
  </si>
  <si>
    <t>大橋#43-1</t>
  </si>
  <si>
    <t>大橋#43-1，現場勘查已無白放情形，後續再作觀察追蹤|到達現場時間2023/01/05 07:15</t>
  </si>
  <si>
    <t>許主任</t>
  </si>
  <si>
    <t>2023/01/05 06:00:00</t>
  </si>
  <si>
    <t>鎮興#41~Y2</t>
  </si>
  <si>
    <t>鎮興#41~Y2，樹竹碰觸高壓導線，高壓線活電掩蔽，樹竹砍伐(4mX15m)|到達現場時間2023/01/05 06:20</t>
  </si>
  <si>
    <t>2023/01/05 02:30:00</t>
  </si>
  <si>
    <t>西部#1~60， 夜間防竊導線巡查|到達現場時間2023/01/05 02:40</t>
  </si>
  <si>
    <t>2023/01/05 06:01:00</t>
  </si>
  <si>
    <t>G4026 FD11-PD</t>
  </si>
  <si>
    <t>G4026 FD11-PD配電場清潔(雜物清除)，及配電設備變、壓器點檢，負載側電流、電壓測定。|到達現場時間2023/01/05 06:25</t>
  </si>
  <si>
    <t>2023/01/05 05:58:00</t>
  </si>
  <si>
    <t>卦山#63</t>
  </si>
  <si>
    <t>卦山#63高壓掩蔽及雜物(超高樹枝、藤蔓)清除(15mx3m=45㎡)，及現場砍除雜物清運。|到達現場時間2023/01/05 06:20</t>
  </si>
  <si>
    <t>2023/01/05 05:53:00</t>
  </si>
  <si>
    <t>龍涎路、龍涎北路、桃源街一帶</t>
  </si>
  <si>
    <t>1.龍涎路、龍涎北路、桃源街一帶，路燈白放、遲熄，線路巡查。2.龍涎北路10-1號前路燈白放斷電處理。|到達現場時間2023/01/05 06:20</t>
  </si>
  <si>
    <t>2023/01/05 01:08:00</t>
  </si>
  <si>
    <t>保警高幹全線、中莊高幹全線</t>
  </si>
  <si>
    <t>保警高幹全線(#11~#17含分歧)、中莊高幹全線(#1~#35含分歧)導線防止失竊，夜間線路巡視。|到達現場時間2023/01/05 01:30</t>
  </si>
  <si>
    <t>2023/01/05 01:00:00</t>
  </si>
  <si>
    <t>濱海二1—86、蚵伸18Y1-34</t>
  </si>
  <si>
    <t>鹽害地區架空線路夜間觀測、及接頭閃烙點檢。|到達現場時間2023/01/05 01:25</t>
  </si>
  <si>
    <t>2023/01/05 00:56:00</t>
  </si>
  <si>
    <t>磚瑤高幹1~104號配電線路防竊巡視良好，礙子有洩漏電流情形需辦理清洗。|到達現場時間2023/01/05 01:10</t>
  </si>
  <si>
    <t>2023/01/05 00:10:00</t>
  </si>
  <si>
    <t>崙尾1—72、中正南1—17、中正西1—19</t>
  </si>
  <si>
    <t>配電線路設備夜間巡查點檢。|到達現場時間2023/01/05 00:35</t>
  </si>
  <si>
    <t>C0812500184</t>
  </si>
  <si>
    <t>2023/01/05 00:07:00</t>
  </si>
  <si>
    <t>彰化縣鹿港鎮鹽埕巷３－５１號</t>
  </si>
  <si>
    <t>公所路燈具設備點滅器不良剪除(海浴14X9—1)|到達現場時間2023/01/05 00:35</t>
  </si>
  <si>
    <t>G2625BB89</t>
  </si>
  <si>
    <t>0972062614</t>
  </si>
  <si>
    <t>報修電號僅供參考，用戶稱稍早前有發生感顯火花，有愛子掉落下來，目前仍有電，僅留手機</t>
  </si>
  <si>
    <t>2023/01/04 23:15:00</t>
  </si>
  <si>
    <t>彰化縣員林市永興街１２９號１Ｆ</t>
  </si>
  <si>
    <t>王資斌、 許承哲、 葉俊佑、</t>
  </si>
  <si>
    <t>自強高幹#10，火警已撲滅，配合救災停電TR已復電，火災戶總開關切離，公司配電設備無損害且供電正常，人員撤離|到達現場時間2023/01/04 23:20</t>
  </si>
  <si>
    <t>G4503AE37</t>
  </si>
  <si>
    <t>2023/01/04 21:27:00</t>
  </si>
  <si>
    <t>彰化縣溪湖鎮成功路７６６號</t>
  </si>
  <si>
    <t>大溪高幹51Y#8，中性線接頭劣化壓接處理|到達現場時間2023/01/04 21:50</t>
  </si>
  <si>
    <t>2023/01/04 20:10:00</t>
  </si>
  <si>
    <t>羅厝#19</t>
  </si>
  <si>
    <t>羅厝#19，低壓線架脫落，重新固定|到達現場時間2023/01/04 20:30</t>
  </si>
  <si>
    <t>0939976698</t>
  </si>
  <si>
    <t>C0812500183</t>
  </si>
  <si>
    <t>2023/01/04 22:30:00</t>
  </si>
  <si>
    <t>彰化縣鹿港鎮南勢段３６－３地號</t>
  </si>
  <si>
    <t>接頭壓接(南頭18)|到達現場時間2023/01/04 22:50</t>
  </si>
  <si>
    <t>G3131CA94</t>
  </si>
  <si>
    <t>0936829391</t>
  </si>
  <si>
    <t>用戶提供電號，稱現場沒電，總開關已測試，仍無法供電，另反應電表沒亮燈，附近用戶供電正常，僅手機。</t>
  </si>
  <si>
    <t>2023/01/04 21:55:00</t>
  </si>
  <si>
    <t>請求號數:H14429</t>
  </si>
  <si>
    <t>請求號數:H14429饋線轉供，開關操作(王功#106X1切改入; 王功#92入改切)妥。|到達現場時間2023/01/04 22:30</t>
  </si>
  <si>
    <t>W0806012431</t>
  </si>
  <si>
    <t>2023/01/04 21:37:00</t>
  </si>
  <si>
    <t>彰化縣秀水鄉番花路３４４巷１－１１號１樓</t>
  </si>
  <si>
    <t>林愛真小姐</t>
  </si>
  <si>
    <t>0911841363</t>
  </si>
  <si>
    <t>W0806012430</t>
  </si>
  <si>
    <t>2023/01/04 21:28:00</t>
  </si>
  <si>
    <t>彰化縣秀水鄉番花路３４４巷２５號２－３樓</t>
  </si>
  <si>
    <t>G3714DC12</t>
  </si>
  <si>
    <t>潘俊霖先生</t>
  </si>
  <si>
    <t>0937709652</t>
  </si>
  <si>
    <t>P0812018450</t>
  </si>
  <si>
    <t>2023/01/04 20:31:00</t>
  </si>
  <si>
    <t>彰化縣秀水鄉新興街１３４號</t>
  </si>
  <si>
    <t>G3714ED64</t>
  </si>
  <si>
    <t>0905106990</t>
  </si>
  <si>
    <t>林村郎</t>
  </si>
  <si>
    <t>W0806012429</t>
  </si>
  <si>
    <t>2023/01/04 20:13:00</t>
  </si>
  <si>
    <t>彰化縣秀水鄉新興街１７９－６號１樓</t>
  </si>
  <si>
    <t>G3715FC16</t>
  </si>
  <si>
    <t>許晉豪先生</t>
  </si>
  <si>
    <t>0988142558</t>
  </si>
  <si>
    <t>2023/01/04 20:12:00</t>
  </si>
  <si>
    <t>彰化縣田尾鄉海豐崙段９１１號</t>
  </si>
  <si>
    <t>陸島高分#8低3配合用戶自備桿腐蝕傾倒重新設立後，接戶線重置妥。|到達現場時間2023/01/04 20:30</t>
  </si>
  <si>
    <t>K3291CB35</t>
  </si>
  <si>
    <t>0933436757</t>
  </si>
  <si>
    <t>2023/01/04 20:11:00</t>
  </si>
  <si>
    <t>彰化縣鹿港鎮彰鹿路五段１８６巷８７號１樓</t>
  </si>
  <si>
    <t>高壓被覆線終端處理、膠膏帶包(彰鹿34X6)|到達現場時間2023/01/04 20:35</t>
  </si>
  <si>
    <t>G3221CE26</t>
  </si>
  <si>
    <t>0912322423</t>
  </si>
  <si>
    <t>C0812500181</t>
  </si>
  <si>
    <t>彰化縣秀水鄉新興街２０７－１號１樓</t>
  </si>
  <si>
    <t>【C3】用戶自備開關不良，已告知用戶，請合格電氣承裝業改善。|到達現場時間2023/01/04 20:30</t>
  </si>
  <si>
    <t>G3715DC40</t>
  </si>
  <si>
    <t>047694778</t>
  </si>
  <si>
    <t>0919065898</t>
  </si>
  <si>
    <t>電號僅供參考，彰化縣秀水鄉新興街２０７號附近都沒電，【聯絡電話(二)：(04)7694778】</t>
  </si>
  <si>
    <t>2023/01/04 20:09:00</t>
  </si>
  <si>
    <t>鹿中24、龍山32、35、二港5</t>
  </si>
  <si>
    <t>配合鹿港S/SIB20.30.31.32復電、饋線出口桿遙控改現場電源投入。|到達現場時間2023/01/04 20:31</t>
  </si>
  <si>
    <t>C0812500180</t>
  </si>
  <si>
    <t>彰化縣秀水鄉金興村新興街３０號</t>
  </si>
  <si>
    <t>G3714GB22</t>
  </si>
  <si>
    <t>047693568</t>
  </si>
  <si>
    <t>0911113593</t>
  </si>
  <si>
    <t>【聯絡電話(二)：(04)7693568】</t>
  </si>
  <si>
    <t>C0812500179</t>
  </si>
  <si>
    <t>彰化縣秀水鄉新興街４３號１Ｆ</t>
  </si>
  <si>
    <t>G3714FC26</t>
  </si>
  <si>
    <t>0919813208</t>
  </si>
  <si>
    <t>0907208836</t>
  </si>
  <si>
    <t>20:04突然停電，煩請協修，謝謝。【聯絡電話(二)：0919813208】</t>
  </si>
  <si>
    <t>W0806012428</t>
  </si>
  <si>
    <t>2023/01/04 20:08:00</t>
  </si>
  <si>
    <t>彰化縣秀水鄉新興街２７號</t>
  </si>
  <si>
    <t>蔡緗筳小姐</t>
  </si>
  <si>
    <t>0919031431</t>
  </si>
  <si>
    <t>W0806012427</t>
  </si>
  <si>
    <t>2023/01/04 20:07:00</t>
  </si>
  <si>
    <t>彰化縣秀水鄉新興街５５號</t>
  </si>
  <si>
    <t>林詠綺小姐</t>
  </si>
  <si>
    <t>0966793866</t>
  </si>
  <si>
    <t>W0806012426</t>
  </si>
  <si>
    <t>2023/01/04 20:06:00</t>
  </si>
  <si>
    <t>彰化縣秀水鄉新興街１５２－１號２－３樓</t>
  </si>
  <si>
    <t>【C3】用戶自備開關不良，已告知用戶，請合格電氣承裝業改善。|到達現場時間2023/01/04 20:25</t>
  </si>
  <si>
    <t>沈彥宏先生</t>
  </si>
  <si>
    <t>0916346466</t>
  </si>
  <si>
    <t>2023/01/04 19:56:00</t>
  </si>
  <si>
    <t>彰化縣芳苑鄉芳漢路新寶段２７６號</t>
  </si>
  <si>
    <t>芳漢高幹55Y#2經會同用戶實測電壓正常。用戶祖厝不常回來自備燈具不良，已告知用戶，請合格電氣承裝業改善。|到達現場時間2023/01/04 20:25</t>
  </si>
  <si>
    <t>G1606GE61</t>
  </si>
  <si>
    <t>0932658893</t>
  </si>
  <si>
    <t>C0812500178</t>
  </si>
  <si>
    <t>2023/01/04 19:22:00</t>
  </si>
  <si>
    <t>彰化縣二林鎮福建巷１弄１１號（詳見備註）</t>
  </si>
  <si>
    <t>水門高分#1  接戶線接觸不良，重置妥。已告知用戶。|到達現場時間2023/01/04 19:40</t>
  </si>
  <si>
    <t>K2185HE11</t>
  </si>
  <si>
    <t>0932898073</t>
  </si>
  <si>
    <t>參考電號，座標:K2185GE82，用戶稱近幾日電桿出現很大異聲，電桿上圓圓的地方且有閃光點，煩請協修，謝謝。僅留一支電話。</t>
  </si>
  <si>
    <t>C0812500177</t>
  </si>
  <si>
    <t>彰化縣鹿港鎮牛埔巷１６－１號（桿號：海埔高８０Ｙ１Ｙ１７／Ｘ４／Ｇ２８２８／ＦＥ５７</t>
  </si>
  <si>
    <t>會同用戶查修、路燈引下線短路剪除(海埔80Y1Y17X4)|到達現場時間2023/01/04 20:30</t>
  </si>
  <si>
    <t>G2829EB71</t>
  </si>
  <si>
    <t>0919687718</t>
  </si>
  <si>
    <t>0928060620</t>
  </si>
  <si>
    <t>【聯絡電話(二)：0919687718】牛埔巷16-1號，斜前方電桿會有吱吱聲音，惠請協助查修，謝謝您。 (此為參考電號)</t>
  </si>
  <si>
    <t>2023/01/04 17:17:00</t>
  </si>
  <si>
    <t>陳宏誠、譚紹丞、楊英智、林宜明、</t>
  </si>
  <si>
    <t>貢旗高幹#61  中性線接頭不良壓接處理|到達現場時間2023/01/04 17:39</t>
  </si>
  <si>
    <t>G3905GD70貢旗高幹#61</t>
  </si>
  <si>
    <t>C0812500173</t>
  </si>
  <si>
    <t>2023/01/04 17:18:00</t>
  </si>
  <si>
    <t>彰化縣芳苑鄉頂子段５２地號</t>
  </si>
  <si>
    <t>芳興高幹53X4X#3   接戶點斷線重置妥，已會同用戶。|到達現場時間2023/01/04 17:45</t>
  </si>
  <si>
    <t>K1493AA85</t>
  </si>
  <si>
    <t>0978573957</t>
  </si>
  <si>
    <t>0911953569</t>
  </si>
  <si>
    <t>用戶已請水電來看過，水電稱紅色的線沒有電來，煩請協修，謝謝。【聯絡電話(二)：0978573957】</t>
  </si>
  <si>
    <t>C0812500172</t>
  </si>
  <si>
    <t>2023/01/04 17:10:00</t>
  </si>
  <si>
    <t>彰化縣埔鹽鄉和平段２０５５地號</t>
  </si>
  <si>
    <t>與用戶另約時間會勘|到達現場時間2023/01/04 17:15</t>
  </si>
  <si>
    <t>G2815CD72</t>
  </si>
  <si>
    <t>0923360313</t>
  </si>
  <si>
    <t>0932069176</t>
  </si>
  <si>
    <t>現場無電，惠請查修，謝謝。【聯絡電話(二)：0923360313】</t>
  </si>
  <si>
    <t>2023/01/04 17:02:00</t>
  </si>
  <si>
    <t>謝漢79X12Z2</t>
  </si>
  <si>
    <t>謝漢79X9~12，中性線腐蝕斷落，安全暫處理另由線巡人員設計改善|到達現場時間2023/01/04 17:30</t>
  </si>
  <si>
    <t>謝漢79X12Z2 G2016HC60</t>
  </si>
  <si>
    <t>C0812500169</t>
  </si>
  <si>
    <t>2023/01/04 16:45:00</t>
  </si>
  <si>
    <t>彰化縣彰化市金馬路二段６４６巷１０號一樓</t>
  </si>
  <si>
    <t>高健耀、紀伯翰、</t>
  </si>
  <si>
    <t>用戶電表底座脫落暫固定，已告知用戶，請合格電氣承裝業改善。|到達現場時間2023/01/04 17:10</t>
  </si>
  <si>
    <t>G4031AA40</t>
  </si>
  <si>
    <t>047357580</t>
  </si>
  <si>
    <t>0935372112</t>
  </si>
  <si>
    <t>用戶稱電表會搖，感覺快掉落，希望派員查看【聯絡電話(二)：(04)7357580】</t>
  </si>
  <si>
    <t>2023/01/04 16:16:00</t>
  </si>
  <si>
    <t>彰化縣大城鄉台西村北頭巷３６號１－２樓</t>
  </si>
  <si>
    <t>呂漢堂、廖錦祥、林楷諺</t>
  </si>
  <si>
    <t>台西高幹69X#2  熔絲鏈開關更換*1具 ，試送電妥。|到達現場時間2023/01/04 16:20</t>
  </si>
  <si>
    <t>K0776AA70</t>
  </si>
  <si>
    <t>0932007261</t>
  </si>
  <si>
    <t>C0812500166</t>
  </si>
  <si>
    <t>2023/01/04 16:14:00</t>
  </si>
  <si>
    <t>彰化縣鹿港鎮溝墘里溝墘巷８７－７６號（詳見備註）</t>
  </si>
  <si>
    <t>鎮平高幹17Z2，水利工程影響電桿傾斜，現場預訂1/6方能開放車輛進廠維修|到達現場時間2023/01/04 16:40</t>
  </si>
  <si>
    <t>參考電號，桿號鎮平高幹17z2，座標G3329EA91，電桿上之前申請套管疑似因近日風大掉落，煩請協修，謝謝。僅留一支電話。</t>
  </si>
  <si>
    <t>2023/01/04 14:00:00</t>
  </si>
  <si>
    <t>草豐20Y6</t>
  </si>
  <si>
    <t>低壓導線弛調及壓接|到達現場時間2023/01/04 14:00</t>
  </si>
  <si>
    <t>2023/01/04 15:19:00</t>
  </si>
  <si>
    <t>伸線1</t>
  </si>
  <si>
    <t>高壓防護罩游休拆除|到達現場時間2023/01/04 15:20</t>
  </si>
  <si>
    <t>2023/01/04 15:15:00</t>
  </si>
  <si>
    <t>好修68</t>
  </si>
  <si>
    <t>接頭點檢及礙子重新固定|到達現場時間2023/01/04 15:15</t>
  </si>
  <si>
    <t>2023/01/04 15:03:00</t>
  </si>
  <si>
    <t>彰化縣芳苑鄉沙山段５６４地號</t>
  </si>
  <si>
    <t>芳街高幹13Y#10 低壓線斷落，重接妥。AAC#2*1支|到達現場時間2023/01/04 15:35</t>
  </si>
  <si>
    <t>K1292FB72</t>
  </si>
  <si>
    <t>0927607002</t>
  </si>
  <si>
    <t>2023/01/04 14:55:00</t>
  </si>
  <si>
    <t>彰化縣竹塘鄉竹塘段４３８－２地號</t>
  </si>
  <si>
    <t>稽查(111)第110336號</t>
  </si>
  <si>
    <t>埤竹高幹121空X#1 稽查(111)第110336號 C相外線(跳線)斷線，斷線重置妥。|到達現場時間2023/01/04 15:10</t>
  </si>
  <si>
    <t>K2679FC45</t>
  </si>
  <si>
    <t>2023/01/04 14:46:00</t>
  </si>
  <si>
    <t>G4303EA87、G4303FC73  裝設地下電纜故障指示器|到達現場時間2023/01/04 14:46</t>
  </si>
  <si>
    <t>2023/01/04 14:43:00</t>
  </si>
  <si>
    <t>彰化縣二林鎮復興段７７７地號</t>
  </si>
  <si>
    <t>大溝高幹29Y#17  接戶線斷重置妥，用戶用電正常。|到達現場時間2023/01/04 15:10</t>
  </si>
  <si>
    <t>2023/01/04 14:37:00</t>
  </si>
  <si>
    <t>彰化縣鹿港鎮鹽埔段１２５６號</t>
  </si>
  <si>
    <t>鹿草高幹30X13Y8X5X1，接頭壓接及包紮|到達現場時間2023/01/04 15:10</t>
  </si>
  <si>
    <t>G2627GA04</t>
  </si>
  <si>
    <t>047764350</t>
  </si>
  <si>
    <t>2023/01/04 14:32:00</t>
  </si>
  <si>
    <t>彰化縣彰化市彰益街103號</t>
  </si>
  <si>
    <t>李季臻、葉宗儒、</t>
  </si>
  <si>
    <t>經會同用戶實測電壓正常(116V、233V)。|到達現場時間2023/01/04 14:40</t>
  </si>
  <si>
    <t>2023/01/04 14:34:00</t>
  </si>
  <si>
    <t>彰化縣竹塘鄉竹塘段１２６４地號</t>
  </si>
  <si>
    <t>竹西高幹14X#5右低1  電桿需另排時間，交由線巡班處理。|到達現場時間2023/01/04 15:03</t>
  </si>
  <si>
    <t>K2579BE42</t>
  </si>
  <si>
    <t>2023/01/04 14:06:00</t>
  </si>
  <si>
    <t>彰化縣埔心鄉菜寮段４３地號</t>
  </si>
  <si>
    <t>大溪高幹124Y#6  用戶自備開關不良，已告知用戶，請合格電氣承裝業改善。|到達現場時間2023/01/04 15:10</t>
  </si>
  <si>
    <t>G3705FA80</t>
  </si>
  <si>
    <t>0919059227</t>
  </si>
  <si>
    <t>C0812500164</t>
  </si>
  <si>
    <t>彰化縣福興鄉福正路１８１巷２２號</t>
  </si>
  <si>
    <t>方厝高分11Y4，第四台線路垂下|到達現場時間2023/01/04 14:35</t>
  </si>
  <si>
    <t>0906910199</t>
  </si>
  <si>
    <t>戴先生</t>
  </si>
  <si>
    <t>0955906783</t>
  </si>
  <si>
    <t>參考電號：福正路１８１巷22號，電線垂落半空(冬北風強，擔心有斷落或人員碰觸危險)，周遭電力正常【聯絡電話戴先生：0906910199 / 戴太太 0955906783】</t>
  </si>
  <si>
    <t>2023/01/04 13:37:00</t>
  </si>
  <si>
    <t>彰化縣芳苑鄉草湖段５－３９９８地號</t>
  </si>
  <si>
    <t>東港高幹7X5Y5X#1  接戶線接點不良重置妥，已告知用戶。|到達現場時間2023/01/04 14:00</t>
  </si>
  <si>
    <t>K1794CC14</t>
  </si>
  <si>
    <t>0932608778</t>
  </si>
  <si>
    <t>2023/01/04 13:42:00</t>
  </si>
  <si>
    <t>彰化縣彰化市進德路</t>
  </si>
  <si>
    <t>已於12/23日 派員加強巡檢及紅外線檢測工作|到達現場時間2023/01/04 14:09</t>
  </si>
  <si>
    <t>2023/01/04 13:39:00</t>
  </si>
  <si>
    <t>彰化縣彰化市溫泉街</t>
  </si>
  <si>
    <t>G4128EB61旁電桿九重葛清除暫處理妥，另安排時間處理。|到達現場時間2023/01/04 16:03</t>
  </si>
  <si>
    <t>2023/01/04 13:32:00</t>
  </si>
  <si>
    <t>魏民羽、楊智翔</t>
  </si>
  <si>
    <t>南原高幹59Y#13 接戶線破皮包紮妥，車不到，樹木修剪。|到達現場時間2023/01/04 14:05</t>
  </si>
  <si>
    <t>2023/01/04 13:30:00</t>
  </si>
  <si>
    <t>彰化縣員林市山腳路六段２６３巷４號</t>
  </si>
  <si>
    <t>山腳高幹#54  接戶橫木脫落臨時固定 ，後續設計更換。|到達現場時間2023/01/04 13:45</t>
  </si>
  <si>
    <t>G4705AD58</t>
  </si>
  <si>
    <t>0928339901</t>
  </si>
  <si>
    <t>2023/01/04 13:26:00</t>
  </si>
  <si>
    <t>彰化縣芳苑鄉永興段５３‧５４‧５５地號</t>
  </si>
  <si>
    <t>高銀昆、劉記瑜、顏銘宏、施仁傑、魏民羽</t>
  </si>
  <si>
    <t>永興二高分20Y#34 K85277 K55954 密封式50KVA*2具，吊換試送電妥。|到達現場時間2023/01/04 14:00</t>
  </si>
  <si>
    <t>G1302GA67</t>
  </si>
  <si>
    <t>C0812500161</t>
  </si>
  <si>
    <t>2023/01/04 13:27:00</t>
  </si>
  <si>
    <t>彰化縣田尾鄉饒平厝段５８１－１地號</t>
  </si>
  <si>
    <t>【M2】電表底座燒損，由用戶自理，另報再封印。|到達現場時間2023/01/04 14:11</t>
  </si>
  <si>
    <t>K4182GA72</t>
  </si>
  <si>
    <t>0919839106</t>
  </si>
  <si>
    <t>此為農田，鄰居有電，已請用戶扳動總開關後仍無電，僅留一支手機。</t>
  </si>
  <si>
    <t>睦宜村</t>
  </si>
  <si>
    <t>2023/01/04 13:24:00</t>
  </si>
  <si>
    <t>彰化縣竹塘鄉長安段５８３地號</t>
  </si>
  <si>
    <t>長安高幹#42  軸型礙子破裂不良 ，低壓線架鏽蝕不良，更換妥。|到達現場時間2023/01/04 13:55</t>
  </si>
  <si>
    <t>K2077EE80</t>
  </si>
  <si>
    <t>2023/01/04 13:09:00</t>
  </si>
  <si>
    <t>彰化縣員林市中正路２０９號１樓</t>
  </si>
  <si>
    <t>東部高幹46Y#1  火警未成災|到達現場時間2023/01/04 13:20</t>
  </si>
  <si>
    <t>G4400GB78</t>
  </si>
  <si>
    <t>員林市中正路211號</t>
  </si>
  <si>
    <t>C0812500157</t>
  </si>
  <si>
    <t>2023/01/04 12:45:00</t>
  </si>
  <si>
    <t>彰化縣彰化市田中里田中路２４５巷２弄２１號１～３樓</t>
  </si>
  <si>
    <t>李政易、廖崇佑、</t>
  </si>
  <si>
    <t>用戶工程施工勾斷電線，接頭壓接2處，已復舊送電妥。|到達現場時間2023/01/04 13:44</t>
  </si>
  <si>
    <t>G4930CD72</t>
  </si>
  <si>
    <t>0922909208</t>
  </si>
  <si>
    <t>0919028038</t>
  </si>
  <si>
    <t>110V無電。已檢查開關【聯絡電話(二)：0922909208】</t>
  </si>
  <si>
    <t>2023/01/04 12:14:00</t>
  </si>
  <si>
    <t>彰化縣溪湖鎮顯光路４１３巷２０號１樓</t>
  </si>
  <si>
    <t>陳振明、黃耀田、溫祐誠、劉瑞源、</t>
  </si>
  <si>
    <t>草埔高分69Y#1  高壓分歧熔絲鏈開關不良更換，送電完成。|到達現場時間2023/01/04 13:50</t>
  </si>
  <si>
    <t>K3198AA87</t>
  </si>
  <si>
    <t>0953788567</t>
  </si>
  <si>
    <t>另一戶 楊先生 8521427   58-3445-01</t>
  </si>
  <si>
    <t>C0812500153</t>
  </si>
  <si>
    <t>2023/01/04 12:08:00</t>
  </si>
  <si>
    <t>番社高幹37Y#8右低2右低1  用戶接戶電桿太低， 已告知用戶請合格水電承裝業改善|到達現場時間2023/01/04 14:55</t>
  </si>
  <si>
    <t>048652114</t>
  </si>
  <si>
    <t>惠請協助查修，謝謝您。過去前請先電話聯繫  /  【聯絡電話(二)：(04)8652114】</t>
  </si>
  <si>
    <t>2023/01/04 11:39:00</t>
  </si>
  <si>
    <t>彰化縣大城鄉三豐村平區路２號</t>
  </si>
  <si>
    <t>菇寮高幹31Y1空X#4  熔絲鏈開關及木橫擔更換妥，試送電妥。|到達現場時間2023/01/04 12:00</t>
  </si>
  <si>
    <t>K1086AE10</t>
  </si>
  <si>
    <t>三豐村長</t>
  </si>
  <si>
    <t>2023/01/04 10:40:00</t>
  </si>
  <si>
    <t>彰化縣二林鎮犁頭厝段１７８－７地號</t>
  </si>
  <si>
    <t>竹塘高幹#60-1 點滅器控制(藍)線斷，重接妥，測試點滅器正常。|到達現場時間2023/01/04 11:10</t>
  </si>
  <si>
    <t>公所許先生</t>
  </si>
  <si>
    <t>2023/01/04 10:38:00</t>
  </si>
  <si>
    <t>彰化縣大城鄉建山段７２０地號</t>
  </si>
  <si>
    <t>大城高幹129X14X#3  接戶線不良已重新更換妥，已告知用戶。|到達現場時間2023/01/04 10:59</t>
  </si>
  <si>
    <t>K1375BD20</t>
  </si>
  <si>
    <t>0982760013</t>
  </si>
  <si>
    <t>C0812500151</t>
  </si>
  <si>
    <t>2023/01/04 10:33:00</t>
  </si>
  <si>
    <t>彰化縣鹿港鎮鹿崙段１６２地號</t>
  </si>
  <si>
    <t>西崙高幹27Y8，接頭點檢及壓接|到達現場時間2023/01/04 10:55</t>
  </si>
  <si>
    <t>0987265235</t>
  </si>
  <si>
    <t>已請水電查修過,疑似電壓不足,用電會跳掉,僅留手機</t>
  </si>
  <si>
    <t>C0812500148</t>
  </si>
  <si>
    <t>2023/01/04 10:31:00</t>
  </si>
  <si>
    <t>彰化縣芳苑鄉漢寶園段３６２地號</t>
  </si>
  <si>
    <t>漢寶高幹33-1X6，接戶線弛調及壓接|到達現場時間2023/01/04 10:50</t>
  </si>
  <si>
    <t>G2015BC66</t>
  </si>
  <si>
    <t>用戶稱接戶線燒掉電表無電，已詢問用戶僅留0921713737。</t>
  </si>
  <si>
    <t>2023/01/04 10:09:00</t>
  </si>
  <si>
    <t>彰化縣二林鎮新合巷３號</t>
  </si>
  <si>
    <t>防護線掉落</t>
  </si>
  <si>
    <t>顏銘宏、施仁傑、李冠民</t>
  </si>
  <si>
    <t>北平高幹45Y#12  防護線掉落重新固定妥。|到達現場時間2023/01/04 10:27</t>
  </si>
  <si>
    <t>048965949</t>
  </si>
  <si>
    <t>C0812500139</t>
  </si>
  <si>
    <t>2023/01/04 10:00:00</t>
  </si>
  <si>
    <t>彰化縣芳苑鄉興海路１１號（詳見備註）</t>
  </si>
  <si>
    <t>芳苑高幹191空Y1Z#2  芳苑高幹195X#3   計2處 ，樹木修剪妥。|到達現場時間2023/01/04 10:30</t>
  </si>
  <si>
    <t>K1194GA19</t>
  </si>
  <si>
    <t>稱10號左右有榕樹觸碰電線，惠請查修，謝謝。【聯絡電話(二)：(04)8982999】</t>
  </si>
  <si>
    <t>2023/01/04 09:42:00</t>
  </si>
  <si>
    <t>彰化縣福興鄉元興段２８３５地號</t>
  </si>
  <si>
    <t>管嶼高幹109Y5低1，接頭點檢及壓接|到達現場時間2023/01/04 10:10</t>
  </si>
  <si>
    <t>G2315EE79</t>
  </si>
  <si>
    <t>2023/01/04 09:36:00</t>
  </si>
  <si>
    <t>彰化縣和美鎮渭南路１巷１５０弄１５０號１樓</t>
  </si>
  <si>
    <t>三嘉高幹71X7-1，經現場勘查非公司線路，已告知里長|到達現場時間2023/01/04 10:00</t>
  </si>
  <si>
    <t>G3428FC74</t>
  </si>
  <si>
    <t>0921658665</t>
  </si>
  <si>
    <t>C0812500136</t>
  </si>
  <si>
    <t>2023/01/04 09:26:00</t>
  </si>
  <si>
    <t>彰化縣二林鎮光復路３號</t>
  </si>
  <si>
    <t>黃耀田、溫祐誠、劉瑞源、</t>
  </si>
  <si>
    <t>停電工作範圍內 H74420|到達現場時間2023/01/04 09:29</t>
  </si>
  <si>
    <t>K2998CB85</t>
  </si>
  <si>
    <t>048681305</t>
  </si>
  <si>
    <t>徐小姐</t>
  </si>
  <si>
    <t>0966919871</t>
  </si>
  <si>
    <t>工廠無電，用戶稱不會檢查開關，不知附近狀況【聯絡電話(二)：(04)8681305】</t>
  </si>
  <si>
    <t>C0812500134</t>
  </si>
  <si>
    <t>2023/01/04 09:25:00</t>
  </si>
  <si>
    <t>彰化縣芳苑鄉頂子段３６３地號</t>
  </si>
  <si>
    <t>芳街高幹#29  接戶點不良重置妥，已會同用戶。|到達現場時間2023/01/04 09:54</t>
  </si>
  <si>
    <t>K1290ED43</t>
  </si>
  <si>
    <t>0972351673</t>
  </si>
  <si>
    <t>現場無電，惠請查修，謝謝。僅留一支手機:0972351673</t>
  </si>
  <si>
    <t>C0812500133</t>
  </si>
  <si>
    <t>2023/01/04 09:13:00</t>
  </si>
  <si>
    <t>彰化縣埔鹽鄉南興段４３４地號（詳見備註）</t>
  </si>
  <si>
    <t>好金高幹7X#11  用戶進屋線不良，已告知用戶，請合格電氣承裝業改善。|到達現場時間2023/01/04 15:55</t>
  </si>
  <si>
    <t>G2907FA48</t>
  </si>
  <si>
    <t>0921713330</t>
  </si>
  <si>
    <t>陳伯燦</t>
  </si>
  <si>
    <t>048650330</t>
  </si>
  <si>
    <t>已請水電檢查，稱外電因素，惠請協助查修，謝謝您。過去前請先電話聯繫【聯絡電話(二)：0921713330】</t>
  </si>
  <si>
    <t>2023/01/04 08:49:00</t>
  </si>
  <si>
    <t>彰化縣大城鄉台西段８０４地號</t>
  </si>
  <si>
    <t>台西高幹69X#5  接戶線接點不良重置妥，已告知用戶。|到達現場時間2023/01/04 09:15</t>
  </si>
  <si>
    <t>K0676HA29</t>
  </si>
  <si>
    <t>2023/01/04 08:42:00</t>
  </si>
  <si>
    <t>彰化縣彰化市東寧路</t>
  </si>
  <si>
    <t>高健耀、劉家銓、廖崇佑、李政易、伯翰</t>
  </si>
  <si>
    <t>中圍12Y6X8 左低3 導線失竊復舊 3A#2PV*35M 2A#2PV*27M|到達現場時間2023/01/04 09:10</t>
  </si>
  <si>
    <t>C0812500130</t>
  </si>
  <si>
    <t>2023/01/04 08:44:00</t>
  </si>
  <si>
    <t>彰化縣芳苑鄉漢寶園段１５１之３地號</t>
  </si>
  <si>
    <t>漢寶高幹85Y24X3，接頭點檢|到達現場時間2023/01/04 09:10</t>
  </si>
  <si>
    <t>G1714FC40</t>
  </si>
  <si>
    <t>0912979577</t>
  </si>
  <si>
    <t>已詢問用戶僅留0912979577。</t>
  </si>
  <si>
    <t>2023/01/04 08:39:00</t>
  </si>
  <si>
    <t>彰化縣芳苑鄉草湖段５－８６７地號</t>
  </si>
  <si>
    <t>顏銘宏、施仁傑、魏民羽</t>
  </si>
  <si>
    <t>興海高幹89Y#8  接戶線接點不良重置妥，已告知用戶。|到達現場時間2023/01/04 08:59</t>
  </si>
  <si>
    <t>C0812500127</t>
  </si>
  <si>
    <t>2023/01/04 08:37:00</t>
  </si>
  <si>
    <t>彰化縣埔鹽鄉埔港路３６－６號１樓（備註桿號）</t>
  </si>
  <si>
    <t>部港高幹#22 接戶線接頭不良暫處理， 另設計請包商更換。|到達現場時間2023/01/04 15:35</t>
  </si>
  <si>
    <t>0932683464</t>
  </si>
  <si>
    <t>桿號：部港幹22，水電代通報稱疑似接戶線不良致用戶欠相且多次發生，建議整個換掉【聯絡電話(二)：0932683464】</t>
  </si>
  <si>
    <t>2023/01/04 08:33:00</t>
  </si>
  <si>
    <t>彰化縣埔鹽鄉石埤段１２地號</t>
  </si>
  <si>
    <t>新樂高幹207Y#5  接戶線接頭不良壓接|到達現場時間2023/01/04 17:35</t>
  </si>
  <si>
    <t>G2608BE93</t>
  </si>
  <si>
    <t>0975069070</t>
  </si>
  <si>
    <t>0926638350</t>
  </si>
  <si>
    <t>新樂高幹207Y5</t>
  </si>
  <si>
    <t>2023/01/04 08:30:00</t>
  </si>
  <si>
    <t>彰化縣彰化市光復路</t>
  </si>
  <si>
    <t>與里長會同現勘G40238EC82妨礙交通，已工作單聯絡 設計課設計改善，另案10:00於永興街與里長會同已處理妥臨近低壓線樹木|到達現場時間2023/01/04 09:51</t>
  </si>
  <si>
    <t>2023/01/04 08:22:00</t>
  </si>
  <si>
    <t>彰化縣芳苑鄉芳仁段６９４地號</t>
  </si>
  <si>
    <t>拆除防護線管</t>
  </si>
  <si>
    <t>新芳高幹#42  拆除防護線管妥。|到達現場時間2023/01/04 08:55</t>
  </si>
  <si>
    <t>K1192DB89</t>
  </si>
  <si>
    <t>0961323803</t>
  </si>
  <si>
    <t>2023/01/04 09:00:00</t>
  </si>
  <si>
    <t>彰化縣溪湖鎮彰水路４２５巷１１號</t>
  </si>
  <si>
    <t>耀田祐誠瑞源、宏誠紹丞英智宜明、</t>
  </si>
  <si>
    <t>埤興高幹#18  高壓橫擔脫落固定。埤興高幹47Z1 等5處 開關操作，饋線轉供。|到達現場時間2023/01/04 08:45</t>
  </si>
  <si>
    <t>K3298CC73</t>
  </si>
  <si>
    <t>停電工作 H74420  停電時間 09:00~12:00</t>
  </si>
  <si>
    <t>C0812500126</t>
  </si>
  <si>
    <t>2023/01/04 08:15:00</t>
  </si>
  <si>
    <t>彰化縣大村鄉港後巷１６－２號</t>
  </si>
  <si>
    <t>G3806EA27</t>
  </si>
  <si>
    <t>0905975338</t>
  </si>
  <si>
    <t>此地址有工廠及住家，工廠無電家有電，已重開總電源仍無電【聯絡電話(二)：0905975338】(確認僅一聯電)|手動併案</t>
  </si>
  <si>
    <t>2023/01/04 08:09:00</t>
  </si>
  <si>
    <t>彰化縣大城鄉上豐段９１５地號</t>
  </si>
  <si>
    <t>呂漢堂、廖錦祥、林鍇諺、楊智翔</t>
  </si>
  <si>
    <t>上寮高幹37X#3 熔絲鏈開關更換*1具  上寮高幹37X#1 熔絲鏈開關更換*1具 試送電妥。|到達現場時間2023/01/04 08:20</t>
  </si>
  <si>
    <t>K1284DA36</t>
  </si>
  <si>
    <t>C0812500125</t>
  </si>
  <si>
    <t>2023/01/04 08:08:00</t>
  </si>
  <si>
    <t>彰化縣大村鄉大崙段大崙小段４１６地號</t>
  </si>
  <si>
    <t>G3805EE32</t>
  </si>
  <si>
    <t>048531012</t>
  </si>
  <si>
    <t>048526071</t>
  </si>
  <si>
    <t>目前電壓為110V,140V,220V,電壓較低.【聯絡電話(二)：(04)8531012】|手動併案</t>
  </si>
  <si>
    <t>C0812500124</t>
  </si>
  <si>
    <t>2023/01/04 08:00:00</t>
  </si>
  <si>
    <t>彰化縣大村鄉港後巷２８號平房西棟</t>
  </si>
  <si>
    <t>大溪高幹142X#7  變壓器熔絲熔斷已更換送電妥(松鼠碰觸)，大溪高幹142  高壓分歧熔絲熔斷更換，送電完成。|到達現場時間2023/01/04 08:25</t>
  </si>
  <si>
    <t>G3805DD47</t>
  </si>
  <si>
    <t>0921006862</t>
  </si>
  <si>
    <t>現場無電，有看到松鼠掉下來。用戶稱電桿:1512023有聽到爆響聲。僅手機【聯絡電話(二)：0921006862】</t>
  </si>
  <si>
    <t>C0812500123</t>
  </si>
  <si>
    <t>2023/01/04 07:41:00</t>
  </si>
  <si>
    <t>彰化縣彰化市介壽南路１４巷１８號２樓</t>
  </si>
  <si>
    <t>I02 電表焦味</t>
  </si>
  <si>
    <t>用戶底座不良，已告訴用戶請承裝業處理|到達現場時間2023/01/04 08:51</t>
  </si>
  <si>
    <t>G4125DD83</t>
  </si>
  <si>
    <t>047111256</t>
  </si>
  <si>
    <t>0920663437</t>
  </si>
  <si>
    <t>【聯絡電話(二)：(04)7111256】用戶已先關掉二樓開關</t>
  </si>
  <si>
    <t>2023/01/04 05:49:00</t>
  </si>
  <si>
    <t>溪底16</t>
  </si>
  <si>
    <t>連接接戶線接頭不良，已重新壓接妥。|到達現場時間2023/01/04 06:14</t>
  </si>
  <si>
    <t>2023/01/04 06:35:00</t>
  </si>
  <si>
    <t>西港高幹135Y14-1</t>
  </si>
  <si>
    <t>西港高幹135Y#14-1 軸型礙子脫落已重新固定妥|到達現場時間2023/01/04 07:10</t>
  </si>
  <si>
    <t>2023/01/04 06:30:00</t>
  </si>
  <si>
    <t>台西高幹1X7</t>
  </si>
  <si>
    <t>台西高幹1X#7 軸型礙子脫落已重新固定妥|到達現場時間2023/01/04 07:05</t>
  </si>
  <si>
    <t>2023/01/04 06:20:00</t>
  </si>
  <si>
    <t>彰化縣大村鄉黃厝段３６９地號</t>
  </si>
  <si>
    <t>黃厝高幹#68 高壓樹竹修剪與雜物清除(16M*3M)|到達現場時間2023/01/04 06:25</t>
  </si>
  <si>
    <t>G4607FC14</t>
  </si>
  <si>
    <t>2023/01/04 06:15:00</t>
  </si>
  <si>
    <t>彰化縣大村鄉加錫段８－１地號</t>
  </si>
  <si>
    <t>郭華俊、林宏益、鐘培棠、莊欣穎、鍾奈哲、</t>
  </si>
  <si>
    <t>田洋高分55X#2  高壓一次接線環加裝被覆罩、 田洋高分55X#14  高壓熔絲鏈開關加裝被覆套|到達現場時間2023/01/04 06:20</t>
  </si>
  <si>
    <t>G3810HB84</t>
  </si>
  <si>
    <t>2023/01/04 05:42:00</t>
  </si>
  <si>
    <t>山寮33Y10X2</t>
  </si>
  <si>
    <t>蔡星土、謝景煌、陳世明、黃聖宗、許紹哲、</t>
  </si>
  <si>
    <t>FC開關用 橫擔＊1及FC開關＊2維護更換，已處理妥。|到達現場時間2023/01/04 06:00</t>
  </si>
  <si>
    <t>2023/01/04 00:01:00</t>
  </si>
  <si>
    <t>全興1-76</t>
  </si>
  <si>
    <t>防止導線失竊，配電線路巡查良好。|到達現場時間2023/01/04 00:25</t>
  </si>
  <si>
    <t>2023/01/04 00:00:00</t>
  </si>
  <si>
    <t>架空配電線路鹽害地區夜間觀測及接頭閃洛現象點檢|到達現場時間2023/01/04 00:15</t>
  </si>
  <si>
    <t>南原高幹1~65</t>
  </si>
  <si>
    <t>南原高幹1~65 線路防竊巡視，巡視良好|到達現場時間2023/01/04 00:20</t>
  </si>
  <si>
    <t>2023/01/03 22:06:00</t>
  </si>
  <si>
    <t>蚵寮高幹14Y17Y#1</t>
  </si>
  <si>
    <t>路燈開關更換。|到達現場時間2023/01/03 22:30</t>
  </si>
  <si>
    <t>2023/01/04 02:00:00</t>
  </si>
  <si>
    <t>鍾奈哲、張國建、</t>
  </si>
  <si>
    <t>山腳1~84  夜間防竊導線巡查|到達現場時間2023/01/04 02:05</t>
  </si>
  <si>
    <t>2023/01/03 21:20:00</t>
  </si>
  <si>
    <t>HW010401</t>
  </si>
  <si>
    <t>配合停電要求書HW010401鹿港D/S #2 MTR主變全停，LBS遙控改現場及開關操作電源OFF。|到達現場時間2023/01/03 21:36</t>
  </si>
  <si>
    <t>P0812018427</t>
  </si>
  <si>
    <t>2023/01/03 20:40:00</t>
  </si>
  <si>
    <t>彰化縣福興鄉元興段１９１７地號</t>
  </si>
  <si>
    <t>【L2】福興高幹#33-0連接接戶線接頭燒損，已重新壓接妥。|到達現場時間2023/01/03 20:45</t>
  </si>
  <si>
    <t>G2318EA35</t>
  </si>
  <si>
    <t>0988197193</t>
  </si>
  <si>
    <t>粘武清</t>
  </si>
  <si>
    <t>2023/01/03 20:28:00</t>
  </si>
  <si>
    <t>南原高幹14</t>
  </si>
  <si>
    <t>劉永傑、施勝傑、張子元</t>
  </si>
  <si>
    <t>南原高幹14~27此區段路燈皆不亮，疑似用戶器具不良，公司電源供電正常，已請村長通知芳苑鄉公所前往處理。|到達現場時間2023/01/03 20:55</t>
  </si>
  <si>
    <t>2023/01/03 20:12:00</t>
  </si>
  <si>
    <t>G3824HB57-O</t>
  </si>
  <si>
    <t>陳世明、吳奇翰、杜偉文、</t>
  </si>
  <si>
    <t>高壓電纜裝設故障指示器共六只，已處理妥。|到達現場時間2023/01/03 20:21</t>
  </si>
  <si>
    <t>2023/01/03 19:58:00</t>
  </si>
  <si>
    <t>福興鄉沿海路一段</t>
  </si>
  <si>
    <t>公所路燈控制開關跳脫(芳漢159旁),已聯絡麥厝村長請公所路燈維護人員前往處理.|到達現場時間2023/01/03 20:30</t>
  </si>
  <si>
    <t>C0812500122</t>
  </si>
  <si>
    <t>2023/01/03 18:49:00</t>
  </si>
  <si>
    <t>彰化縣田尾鄉公園東路與福德巷交接（消防局附近）</t>
  </si>
  <si>
    <t>【L5】低壓線斷，已處理妥。|到達現場時間2023/01/03 19:00</t>
  </si>
  <si>
    <t>K3987HB3758</t>
  </si>
  <si>
    <t>0920888383</t>
  </si>
  <si>
    <t>0983888833</t>
  </si>
  <si>
    <t>【聯絡電話(二)：0920888383】</t>
  </si>
  <si>
    <t>北曾村</t>
  </si>
  <si>
    <t>C0812500121</t>
  </si>
  <si>
    <t>2023/01/03 18:40:00</t>
  </si>
  <si>
    <t>彰化縣彰化市金馬路一段６４１號１樓</t>
  </si>
  <si>
    <t>用戶底座不良再開封重新鎖緊，已處理妥。|到達現場時間2023/01/03 19:00</t>
  </si>
  <si>
    <t>G4132FA82</t>
  </si>
  <si>
    <t>047236429</t>
  </si>
  <si>
    <t>電號僅供參考，彰化縣彰化市金馬路一段６４１號，用戶稱電壓不穩，電燈都會閃爍，已請水電檢查，也更換燈具，仍未改善，疑似外線問題，僅市話。</t>
  </si>
  <si>
    <t>2023/01/03 16:35:00</t>
  </si>
  <si>
    <t>下寮26</t>
  </si>
  <si>
    <t>路燈控制開關更換。|到達現場時間2023/01/03 16:57</t>
  </si>
  <si>
    <t>2023/01/03 18:19:00</t>
  </si>
  <si>
    <t>彰化縣大城鄉公館村四股路附近</t>
  </si>
  <si>
    <t>四股高分#16-1路燈開關不良，已更換送電妥，量測電流值4.7A。|到達現場時間2023/01/03 18:30</t>
  </si>
  <si>
    <t>2023/01/03 16:40:00</t>
  </si>
  <si>
    <t>福德#24空X9X1</t>
  </si>
  <si>
    <t>陳坤輝、 楊沛偉、葉俊佑、</t>
  </si>
  <si>
    <t>福德#24空X9X1，TR熔絲熔斷已更換送電妥，另該案為新增設工程，TR設置位置車輛無法到達，維護困難，已向設計課長反映，討論後續改善事宜|到達現場時間2023/01/03 17:00</t>
  </si>
  <si>
    <t>陳勝國</t>
  </si>
  <si>
    <t>2023/01/03 15:35:00</t>
  </si>
  <si>
    <t>G4402AD70</t>
  </si>
  <si>
    <t>G4402AD70配電場，1/4承攬商進場搶修，設置交通圍籬，以利後續施工|到達現場時間2023/01/03 15:50</t>
  </si>
  <si>
    <t>2023/01/03 17:39:00</t>
  </si>
  <si>
    <t>東港高幹7X2號 K1278BA89</t>
  </si>
  <si>
    <t>樹木碰觸電線</t>
  </si>
  <si>
    <t>東港高幹7X#2樹木碰觸路燈接戶線，待設計修剪。|到達現場時間2023/01/03 17:50</t>
  </si>
  <si>
    <t>經現勘樹木繁盛，交由責任般處理|到達現場時間2023/01/03 18:00</t>
  </si>
  <si>
    <t>2023/01/03 17:16:00</t>
  </si>
  <si>
    <t>菇寮高幹17X3Y#3 K1087ED57</t>
  </si>
  <si>
    <t>菇寮高幹17X3Y#3電桿腐蝕裂化，暫時以膠帶包紮妥，待設計更換。|到達現場時間2023/01/03 17:20</t>
  </si>
  <si>
    <t>0912319610</t>
  </si>
  <si>
    <t>C0812500120</t>
  </si>
  <si>
    <t>2023/01/03 17:12:00</t>
  </si>
  <si>
    <t>彰化縣社頭鄉員集路二段６２６巷２７號平房</t>
  </si>
  <si>
    <t>【N1】經查現場供電正常。|到達現場時間2023/01/03 17:40</t>
  </si>
  <si>
    <t>K4689AC38</t>
  </si>
  <si>
    <t>0936648510</t>
  </si>
  <si>
    <t>現場為太陽能光電量測電壓過高 僅留手機</t>
  </si>
  <si>
    <t>2023/01/03 17:01:00</t>
  </si>
  <si>
    <t>彰化縣竹塘鄉竹塘段８８２地號</t>
  </si>
  <si>
    <t>竹西高幹#26-1配合用戶自備桿遭車輛撞斷重新設立後，接戶線重置妥。|到達現場時間2023/01/03 17:20</t>
  </si>
  <si>
    <t>K2480BD92</t>
  </si>
  <si>
    <t>0921012250</t>
  </si>
  <si>
    <t>2023/01/03 17:13:00</t>
  </si>
  <si>
    <t>彰化縣大城鄉東港村中央路４８巷９５號</t>
  </si>
  <si>
    <t>方建智、黃佳偉、楊智翔</t>
  </si>
  <si>
    <t>西城高幹83Z8Y#10高壓支線銹斷，掩蔽後已更換重置妥。|到達現場時間2023/01/03 17:25</t>
  </si>
  <si>
    <t>K0981CB15</t>
  </si>
  <si>
    <t>0909197925</t>
  </si>
  <si>
    <t>2023/01/03 16:17:00</t>
  </si>
  <si>
    <t>彰化縣大城鄉永光段抽水機</t>
  </si>
  <si>
    <t>東港高幹20X#1-1接戶線接點接頭不良，已重新壓接妥。|到達現場時間2023/01/03 16:25</t>
  </si>
  <si>
    <t>K1178EC11</t>
  </si>
  <si>
    <t>0911939992</t>
  </si>
  <si>
    <t>2023/01/03 16:07:00</t>
  </si>
  <si>
    <t>彰化縣二林鎮香田里儒林路１０－１號</t>
  </si>
  <si>
    <t>永安高幹#39接戶線樹木碰觸燒損，樹修後已改接處理妥。|到達現場時間2023/01/03 16:20</t>
  </si>
  <si>
    <t>K1982ED85</t>
  </si>
  <si>
    <t>丁主任</t>
  </si>
  <si>
    <t>0928960515</t>
  </si>
  <si>
    <t>2023/01/03 15:34:00</t>
  </si>
  <si>
    <t>大城高幹129X#14-1接戶線接點接頭不良，已重新壓接妥。|到達現場時間2023/01/03 15:45</t>
  </si>
  <si>
    <t>0921711347</t>
  </si>
  <si>
    <t>C0812500117</t>
  </si>
  <si>
    <t>2023/01/03 15:32:00</t>
  </si>
  <si>
    <t>彰化縣芳苑鄉沙山段７９４－３０地號（桿：新芳高幹３７Ｙ４號Ｋ１１９１ＦＥ５０）</t>
  </si>
  <si>
    <t>新芳高幹37Y#4中性線接頭不良，已重新壓接妥。|到達現場時間2023/01/03 15:50</t>
  </si>
  <si>
    <t>K1191EE50</t>
  </si>
  <si>
    <t>0921367256</t>
  </si>
  <si>
    <t>提供桿:新芳高幹37Y4 號K1191FE50，用戶稱：養殖業，疑早上有人去修剪樹木導致，僅留0921-367256，盼儘快查修，謝謝!</t>
  </si>
  <si>
    <t>2023/01/03 15:21:00</t>
  </si>
  <si>
    <t>彰化縣二林鎮柳仔溝小段４２號</t>
  </si>
  <si>
    <t>草東高幹123Y9-1X#1接戶線接頭不良，已重新壓接妥。|到達現場時間2023/01/03 15:35</t>
  </si>
  <si>
    <t>G2500FB03</t>
  </si>
  <si>
    <t>0953932119</t>
  </si>
  <si>
    <t>0912399437</t>
  </si>
  <si>
    <t>2023/01/03 15:13:00</t>
  </si>
  <si>
    <t>彰化縣和美鎮彰美路六段２９０號</t>
  </si>
  <si>
    <t>接戶線暫安全處理、另設計施工改善(和東32)|到達現場時間2023/01/03 15:35</t>
  </si>
  <si>
    <t>G3436FD61</t>
  </si>
  <si>
    <t>0952283017</t>
  </si>
  <si>
    <t>0960199191</t>
  </si>
  <si>
    <t>2023/01/03 15:09:00</t>
  </si>
  <si>
    <t>部仔#100Y13</t>
  </si>
  <si>
    <t>陳坤輝、 楊沛偉、 曾阿加、</t>
  </si>
  <si>
    <t>部仔#100Y13，樹木靠近導線，非公司線路為第四台線路，已告知用戶|到達現場時間2023/01/03 16:15</t>
  </si>
  <si>
    <t>0935780735</t>
  </si>
  <si>
    <t>2023/01/03 15:07:00</t>
  </si>
  <si>
    <t>彰化縣埔鹽鄉彰水路４０－１１號</t>
  </si>
  <si>
    <t>部仔高幹100Y#5低3，電表開封，用戶自備線路不良，已告知用戶，請合格水電承裝業改善|到達現場時間2023/01/03 15:25</t>
  </si>
  <si>
    <t>G3207DC24</t>
  </si>
  <si>
    <t>0921146839</t>
  </si>
  <si>
    <t>2023/01/03 14:57:00</t>
  </si>
  <si>
    <t>彰化縣芳苑鄉草湖段５－４５２７地號</t>
  </si>
  <si>
    <t>草漢高幹#71線接戶線接點接頭不良，已重新壓接妥。|到達現場時間2023/01/03 15:05</t>
  </si>
  <si>
    <t>0961316831</t>
  </si>
  <si>
    <t>2023/01/03 13:45:00</t>
  </si>
  <si>
    <t>羅厝#16</t>
  </si>
  <si>
    <t>羅厝#16，樹竹碰觸導線，導線破皮包紮，樹竹砍伐(3mX12m)|到達現場時間2023/01/03 14:06</t>
  </si>
  <si>
    <t>C0812500114</t>
  </si>
  <si>
    <t>2023/01/03 15:04:00</t>
  </si>
  <si>
    <t>彰化縣竹塘鄉五庄子段３０６－５地號</t>
  </si>
  <si>
    <t>張國偉、江易璋</t>
  </si>
  <si>
    <t>原竹高幹78X#15低壓線跳線接頭不良，已重新壓接妥。|到達現場時間2023/01/03 15:10</t>
  </si>
  <si>
    <t>K2781AA74</t>
  </si>
  <si>
    <t>048975382</t>
  </si>
  <si>
    <t>0953613622</t>
  </si>
  <si>
    <t>【聯絡電話(二)：(04)8975382】</t>
  </si>
  <si>
    <t>2023/01/03 14:30:00</t>
  </si>
  <si>
    <t>彰化縣芳苑鄉上林路頂段１７５號１樓</t>
  </si>
  <si>
    <t>路平高幹30X#18變壓器( 50 KVA)熔絲筒接觸不良，已更換送電妥。|到達現場時間2023/01/03 14:40</t>
  </si>
  <si>
    <t>K1389ED72</t>
  </si>
  <si>
    <t>0923332601</t>
  </si>
  <si>
    <t>2023/01/03 14:45:00</t>
  </si>
  <si>
    <t>彰化縣彰化市彰南路三段</t>
  </si>
  <si>
    <t>香山#77-1 路燈變壓器 量測電壓正常|到達現場時間2023/01/03 15:10</t>
  </si>
  <si>
    <t>2023/01/03 13:55:00</t>
  </si>
  <si>
    <t>油柳#76低1</t>
  </si>
  <si>
    <t>王資斌、謝竣宇、 陳諺暐、</t>
  </si>
  <si>
    <t>工聯單通知，油柳#77電桿牌資訊錯誤，實際為油柳#76低1，故將原有電桿牌拆除|到達現場時間2023/01/03 14:10</t>
  </si>
  <si>
    <t>2023/01/03 14:42:00</t>
  </si>
  <si>
    <t>彰化縣彰化市金馬路三段</t>
  </si>
  <si>
    <t>配合線路課測試G3928HC88 電纜測試|到達現場時間2023/01/03 15:05</t>
  </si>
  <si>
    <t>2023/01/03 14:23:00</t>
  </si>
  <si>
    <t>鐵樹高分5Y5號 K1275AD39</t>
  </si>
  <si>
    <t>鐵樹高分5Y#5熔絲鏈開關不良，已停電更換送電妥。|到達現場時間2023/01/03 14:35</t>
  </si>
  <si>
    <t>2023/01/03 14:21:00</t>
  </si>
  <si>
    <t>彰化縣二林鎮段２６１－３地號</t>
  </si>
  <si>
    <t>原竹高幹20-1X#14左低3接戶線接頭不良，已重新壓接妥。|到達現場時間2023/01/03 14:30</t>
  </si>
  <si>
    <t>K2685FE89</t>
  </si>
  <si>
    <t>0928904367</t>
  </si>
  <si>
    <t>0937753752</t>
  </si>
  <si>
    <t>2023/01/03 14:00:00</t>
  </si>
  <si>
    <t>和東28</t>
  </si>
  <si>
    <t>LBS接頭保護套脫離重置。|到達現場時間2023/01/03 14:20</t>
  </si>
  <si>
    <t>2023/01/03 14:09:00</t>
  </si>
  <si>
    <t>彰化縣大城鄉三豐村太平路８號</t>
  </si>
  <si>
    <t>K1087BA7053芳苑鄉太平路(台17線)配電場引上桿接戶線接頭不良，已重新壓接妥。|到達現場時間2023/01/03 14:15</t>
  </si>
  <si>
    <t>K1087BA7053</t>
  </si>
  <si>
    <t>2023/01/03 13:59:00</t>
  </si>
  <si>
    <t>彰化縣彰化市岸頭巷</t>
  </si>
  <si>
    <t>岸頭#42Y6 高壓掩蔽，超高樹木砍伐4*12=48M2|到達現場時間2023/01/03 14:20</t>
  </si>
  <si>
    <t>2023/01/03 13:51:00</t>
  </si>
  <si>
    <t>彰化縣芳苑鄉草湖段５－２７１３地號</t>
  </si>
  <si>
    <t>草漢高幹#70接戶線接頭不良，已重新壓接妥。|到達現場時間2023/01/03 14:05</t>
  </si>
  <si>
    <t>0926450841</t>
  </si>
  <si>
    <t>2023/01/03 13:29:00</t>
  </si>
  <si>
    <t>彰化縣大城鄉楓港段２０５地號</t>
  </si>
  <si>
    <t>台西高幹18X#7接戶線接頭不良，已重新壓接妥。|到達現場時間2023/01/03 13:40</t>
  </si>
  <si>
    <t>K0878CD81</t>
  </si>
  <si>
    <t>0921774317</t>
  </si>
  <si>
    <t>2023/01/03 13:16:00</t>
  </si>
  <si>
    <t>彰化縣大城鄉三豐村太平路４號</t>
  </si>
  <si>
    <t>菇寮高幹#30左低1電表底座N相燒損，由用戶自理，另報再封印。|到達現場時間2023/01/03 13:30</t>
  </si>
  <si>
    <t>0903003569</t>
  </si>
  <si>
    <t>C0812500111</t>
  </si>
  <si>
    <t>2023/01/03 13:31:00</t>
  </si>
  <si>
    <t>彰化縣鹿港鎮鹿草路二段５５９巷３弄２６號</t>
  </si>
  <si>
    <t>【T4】變壓器一次側TAP調整妥(電壓 230    V→  218   V) 。|到達現場時間2023/01/03 13:55</t>
  </si>
  <si>
    <t>G2728HA49</t>
  </si>
  <si>
    <t>(此為參考電號)光電電號08410593561，測量到230V，設備使用異常，僅留單一電話</t>
  </si>
  <si>
    <t>2023/01/03 11:00:00</t>
  </si>
  <si>
    <t>熔絲鏈筒接觸不良更換(芳漢145)|到達現場時間2023/01/03 11:24</t>
  </si>
  <si>
    <t>2023/01/03 11:20:00</t>
  </si>
  <si>
    <t>舊館#41X11X1</t>
  </si>
  <si>
    <t>舊館#41X11X1，現場周邊勘查，無電線垂下情形，已回報公所蕭先生|到達現場時間2023/01/03 11:35</t>
  </si>
  <si>
    <t>埔心公所蕭先生</t>
  </si>
  <si>
    <t>C0812500098</t>
  </si>
  <si>
    <t>2023/01/03 11:27:00</t>
  </si>
  <si>
    <t>彰化縣竹塘鄉面前厝段２９５－２１，２９５－３０地號（金山路２６０號）</t>
  </si>
  <si>
    <t>0917997915</t>
  </si>
  <si>
    <t>此為參考電號，光電電號：08671804002，用戶稱R相欠相</t>
  </si>
  <si>
    <t>2023/01/03 11:24:00</t>
  </si>
  <si>
    <t>彰化縣彰化市自強南路</t>
  </si>
  <si>
    <t>現勘G3927 BA93 CE95 人孔遭掩埋，已聯絡單請現路課提升|到達現場時間2023/01/03 11:30</t>
  </si>
  <si>
    <t>2023/01/03 11:19:00</t>
  </si>
  <si>
    <t>彰化縣芳苑鄉草湖段５－３２０８地號</t>
  </si>
  <si>
    <t>方建智、黃佳偉、張國偉</t>
  </si>
  <si>
    <t>川邊高幹86Y#42接戶線接點接頭不良，已重新壓接妥。|到達現場時間2023/01/03 11:25</t>
  </si>
  <si>
    <t>G2106BE20</t>
  </si>
  <si>
    <t>0919691493</t>
  </si>
  <si>
    <t>2023/01/03 11:02:00</t>
  </si>
  <si>
    <t>彰化縣大城鄉豐美村中正路８巷１００弄５號１樓</t>
  </si>
  <si>
    <t>上寮高幹43X#1高壓分歧熔絲鏈開關接觸不良，已更換送電妥。|到達現場時間2023/01/03 11:10</t>
  </si>
  <si>
    <t>K1283AE50</t>
  </si>
  <si>
    <t>C0812500097</t>
  </si>
  <si>
    <t>2023/01/03 11:04:00</t>
  </si>
  <si>
    <t>彰化縣伸港鄉溪底段１７３－７８地號</t>
  </si>
  <si>
    <t>熔絲鏈筒燒損更換(三五17X2)|到達現場時間2023/01/03 11:26</t>
  </si>
  <si>
    <t>G3548CD90</t>
  </si>
  <si>
    <t>0937247198</t>
  </si>
  <si>
    <t>2023-01-03 11:13:47 【聯絡電話(二)：(04)7993945】用戶提供此電號稱現場為工廠地點在彰新路7段464巷376號,(晁雍有限公司)避雷器故障,導致欠相, 急,請人員盡快,謝謝</t>
  </si>
  <si>
    <t>2023/01/03 10:54:00</t>
  </si>
  <si>
    <t>彰化縣竹塘鄉面前厝段２９４－３１地號</t>
  </si>
  <si>
    <t>盧明信、王紹民、游翊盛、盧定瑋</t>
  </si>
  <si>
    <t>竹塘高幹71X#1高壓分歧熔絲鏈開關接觸不良，已更換送電妥。|到達現場時間2023/01/03 11:20</t>
  </si>
  <si>
    <t>K2486AA23</t>
  </si>
  <si>
    <t>0935152836</t>
  </si>
  <si>
    <t>0918362250</t>
  </si>
  <si>
    <t>2023/01/03 10:36:00</t>
  </si>
  <si>
    <t>彰化縣彰化市福山路</t>
  </si>
  <si>
    <t>蕭凱仁、陳彥廷</t>
  </si>
  <si>
    <t>環山#11Y8Z5  高壓掩蔽樹竹修剪 20*4=80M2|到達現場時間2021/04/10 10:44</t>
  </si>
  <si>
    <t>羅厝#28</t>
  </si>
  <si>
    <t>羅厝#28，樹竹碰觸高壓導線，高壓線活電掩蔽，樹竹砍伐(4mX10m)|到達現場時間2023/01/03 10:40</t>
  </si>
  <si>
    <t>2023/01/03 10:33:00</t>
  </si>
  <si>
    <t>彰化縣彰化市東民街51號</t>
  </si>
  <si>
    <t>低壓引上接頭凌亂，重新壓接整理6只。|到達現場時間2023/01/03 10:41</t>
  </si>
  <si>
    <t>2023/01/03 10:30:00</t>
  </si>
  <si>
    <t>彰化縣大城鄉上豐段９３８地號</t>
  </si>
  <si>
    <t>上寮高幹37X#3變壓器( 25 KVA)熔絲筒接觸不良，已更換送電妥。|到達現場時間2023/01/03 10:45</t>
  </si>
  <si>
    <t>0932285952</t>
  </si>
  <si>
    <t>2023/01/03 10:27:00</t>
  </si>
  <si>
    <t>彰化縣大城鄉大城段２１９號</t>
  </si>
  <si>
    <t>大城高幹114X#19-1接戶線接點接頭不良，已重新壓接妥。|到達現場時間2023/01/03 10:35</t>
  </si>
  <si>
    <t>2023/01/03 09:45:00</t>
  </si>
  <si>
    <t>羅厝#45Y2，樹竹碰觸高壓導線，高壓線活電掩蔽，樹竹砍伐(4mX10m)|到達現場時間2023/01/03 09:50</t>
  </si>
  <si>
    <t>0987974010</t>
  </si>
  <si>
    <t>2023/01/03 10:11:00</t>
  </si>
  <si>
    <t>彰化縣伸港鄉null六股站伸港鄉溪底段８３４地號</t>
  </si>
  <si>
    <t>接頭壓接開封另報再封印(湖內88X13低2)|到達現場時間2023/01/03 10:27</t>
  </si>
  <si>
    <t>G3645DC52</t>
  </si>
  <si>
    <t>0919061717</t>
  </si>
  <si>
    <t>0933434577</t>
  </si>
  <si>
    <t>C0812500096</t>
  </si>
  <si>
    <t>2023/01/03 10:04:00</t>
  </si>
  <si>
    <t>彰化縣芳苑鄉漢寶園段１６２－２地號</t>
  </si>
  <si>
    <t>接頭壓接(漢寶103)|到達現場時間2023/01/03 10:30</t>
  </si>
  <si>
    <t>G1813FC01</t>
  </si>
  <si>
    <t>0988877606</t>
  </si>
  <si>
    <t>馬達無法開 已試過總開關 已兩到三天了【聯絡電話(二)：0932548204】</t>
  </si>
  <si>
    <t>2023/01/03 09:53:00</t>
  </si>
  <si>
    <t>江西高幹15X14X4號 K2785GE62</t>
  </si>
  <si>
    <t>游翊盛、盧定瑋、楊智翔</t>
  </si>
  <si>
    <t>江西高幹15X14X#4路燈接戶線垂落，已弛調處理妥。|到達現場時間2023/01/03 10:05</t>
  </si>
  <si>
    <t>0911796316</t>
  </si>
  <si>
    <t>2023/01/03 09:35:00</t>
  </si>
  <si>
    <t>角潭#18Y4</t>
  </si>
  <si>
    <t>王資斌、謝竣宇、 許承哲、曾阿加、</t>
  </si>
  <si>
    <t>角潭#18Y4，高壓導線外物清除(藤蔓清除)，高壓線活電掩蔽|到達現場時間2023/01/03 09:45</t>
  </si>
  <si>
    <t>游里長</t>
  </si>
  <si>
    <t>0918787980</t>
  </si>
  <si>
    <t>2023/01/03 09:34:00</t>
  </si>
  <si>
    <t>彰化縣鹿港鎮頭南里南勢巷６２－６１號平房</t>
  </si>
  <si>
    <t>熔絲鏈筒燒損更換(圳海17Y3)|到達現場時間2023/01/03 10:00</t>
  </si>
  <si>
    <t>G2929GC15</t>
  </si>
  <si>
    <t>0928338165</t>
  </si>
  <si>
    <t>2023/01/03 09:27:00</t>
  </si>
  <si>
    <t>彰化縣芳苑鄉草湖村永興巷１６號</t>
  </si>
  <si>
    <t>草東高幹15X#3接戶線接點膠帶脫落致互相碰觸不良，已重新壓接處理妥。|到達現場時間2023/01/03 09:40</t>
  </si>
  <si>
    <t>C0812500095</t>
  </si>
  <si>
    <t>2023/01/03 09:22:00</t>
  </si>
  <si>
    <t>彰化縣秀水鄉義興村三塊巷１２號</t>
  </si>
  <si>
    <t>【T1】變壓器(  50 KVA)一次側熔絲( 10  A )熔斷，已更換送電妥。|到達現場時間2023/01/03 09:36</t>
  </si>
  <si>
    <t>047694955</t>
  </si>
  <si>
    <t>0908168157</t>
  </si>
  <si>
    <t>查無工停故障，目前多戶無電【聯絡電話(二)：(04)7694955】</t>
  </si>
  <si>
    <t>2023/01/03 09:07:00</t>
  </si>
  <si>
    <t>彰化縣竹塘鄉永基段６３７地號</t>
  </si>
  <si>
    <t>下溪墘高分8X9Z#3變壓器( 100 KVA)熔絲筒接觸不良，已更換送電妥。|到達現場時間2023/01/03 09:30</t>
  </si>
  <si>
    <t>K2476CC99</t>
  </si>
  <si>
    <t>0912975843</t>
  </si>
  <si>
    <t>2023/01/03 08:50:00</t>
  </si>
  <si>
    <t>彰化縣溪湖鎮湖東巷２６號</t>
  </si>
  <si>
    <t>經查現場為工作停電，目前已恢復供電|到達現場時間2023/01/03 09:10</t>
  </si>
  <si>
    <t>G3301CC36</t>
  </si>
  <si>
    <t>0987048228</t>
  </si>
  <si>
    <t>C0812000001</t>
  </si>
  <si>
    <t>2023/01/03 09:03:00</t>
  </si>
  <si>
    <t>彰化縣彰化市西勢段１３２地號</t>
  </si>
  <si>
    <t>件係IA41事故停電，已全線復電妥|到達現場時間2023/01/03 10:00</t>
  </si>
  <si>
    <t>G3929CD97</t>
  </si>
  <si>
    <t>0982059746</t>
  </si>
  <si>
    <t>用戶為農地工廠, 有4筆電號(08056709901.08056711905.08056708911.08056705907)不知是哪顆電表引起瞬停, 詢問1/3 08:00及08:45瞬停原因, 請回覆邱小姐0982059746</t>
  </si>
  <si>
    <t>五權里</t>
  </si>
  <si>
    <t>W0806012425</t>
  </si>
  <si>
    <t>2023/01/03 08:56:00</t>
  </si>
  <si>
    <t>彰化縣彰化市公益街５７號１樓</t>
  </si>
  <si>
    <t>件係 IA41 事故跳脫已全線復電妥|到達現場時間2023/01/03 10:30</t>
  </si>
  <si>
    <t>G3928ED01</t>
  </si>
  <si>
    <t>0972992093</t>
  </si>
  <si>
    <t>2023/01/03 08:00:00</t>
  </si>
  <si>
    <t>南港#58~66</t>
  </si>
  <si>
    <t>N相電流突升</t>
  </si>
  <si>
    <t>IP28 N相電流突升，南港#58~66 線路巡視無異常|到達現場時間2023/01/03 08:25</t>
  </si>
  <si>
    <t>C0812500094</t>
  </si>
  <si>
    <t>2023/01/03 08:55:00</t>
  </si>
  <si>
    <t>彰化縣彰化市自強南路５８９號平房</t>
  </si>
  <si>
    <t>件係IA41 電纜故障案件 已全線復電妥|到達現場時間2021/04/10 10:30</t>
  </si>
  <si>
    <t>G3928CA45</t>
  </si>
  <si>
    <t>0933530263</t>
  </si>
  <si>
    <t>用戶稱現場為全聯一早已連續跳電兩三回,發電機反覆啟動,欲了解原因,請單位協助,謝謝</t>
  </si>
  <si>
    <t>C0812500093</t>
  </si>
  <si>
    <t>2023/01/03 08:45:00</t>
  </si>
  <si>
    <t>中性線弛調壓接(蚵伸18Y23X4Y7)|到達現場時間2023/01/03 09:08</t>
  </si>
  <si>
    <t>有部分掉在手溝裡面,部分在路面上,僅有手機</t>
  </si>
  <si>
    <t>2023/01/03 08:44:00</t>
  </si>
  <si>
    <t>頂山高分33X#4接戶線接頭不良，已重新壓接妥。|到達現場時間2023/01/03 09:00</t>
  </si>
  <si>
    <t>0919941776</t>
  </si>
  <si>
    <t>2023/01/03 08:34:00</t>
  </si>
  <si>
    <t>彰化縣芳苑鄉草湖段１９－６地號</t>
  </si>
  <si>
    <t>文津高幹37X11X16Y#3接戶線接頭不良，已重新壓接妥。|到達現場時間2023/01/03 08:45</t>
  </si>
  <si>
    <t>0922923136</t>
  </si>
  <si>
    <t>0939152872</t>
  </si>
  <si>
    <t>2023/01/03 08:39:00</t>
  </si>
  <si>
    <t>彰化縣鹿港鎮溝墘巷４０號</t>
  </si>
  <si>
    <t>木橫擔斷裂更換及FC更換。|到達現場時間2023/01/03 09:00</t>
  </si>
  <si>
    <t>G3328DA80</t>
  </si>
  <si>
    <t>C0812500092</t>
  </si>
  <si>
    <t>2023/01/03 08:38:00</t>
  </si>
  <si>
    <t>彰化縣溪湖鎮三興段７９地號</t>
  </si>
  <si>
    <t>溪埤高幹44X4Y#6，該低壓線路樹竹叢密，車輛無法到達，已設計樹修及線路更新，預計本周修復，已向用戶婉釋，並取得諒解|到達現場時間2023/01/03 08:40</t>
  </si>
  <si>
    <t>K3397CE76</t>
  </si>
  <si>
    <t>0910320549</t>
  </si>
  <si>
    <t>048853401</t>
  </si>
  <si>
    <t>續12/26OMS:11112002204，已處理妥，用戶反應1/3仍欠相，已請水電查看過，是外線問題。(04)8853401、【聯絡電話(二)：0910320549】</t>
  </si>
  <si>
    <t>W0806012424</t>
  </si>
  <si>
    <t>2023/01/03 08:36:00</t>
  </si>
  <si>
    <t>彰化縣芳苑鄉無草湖段５號之３６６</t>
  </si>
  <si>
    <t>崙腳高幹60X5Y#3低2~低3低壓線斷，已處理妥。|到達現場時間2023/01/03 08:55</t>
  </si>
  <si>
    <t>G1703FC73</t>
  </si>
  <si>
    <t>陳先生先生</t>
  </si>
  <si>
    <t>A0812003406</t>
  </si>
  <si>
    <t>2023/01/03 08:28:00</t>
  </si>
  <si>
    <t>彰化縣員林市員林大道一段２９８號１－３樓</t>
  </si>
  <si>
    <t>皇潮鼎宴，AMI案件，用戶自行設備點檢停電所致|到達現場時間2023/01/03 08:50</t>
  </si>
  <si>
    <t>K4499FA3477</t>
  </si>
  <si>
    <t>C0812500090</t>
  </si>
  <si>
    <t>2023/01/03 08:29:00</t>
  </si>
  <si>
    <t>草東高幹15X#3變壓器( 25 KVA)一次側熔絲( 6 A )熔斷，已更換送電妥。|到達現場時間2023/01/03 08:45</t>
  </si>
  <si>
    <t>稱保險絲掉落，欠相，懇請單位協助查修，謝謝您。【聯絡電話(二)：(04)8861801】</t>
  </si>
  <si>
    <t>W0806012423</t>
  </si>
  <si>
    <t>2023/01/03 08:26:00</t>
  </si>
  <si>
    <t>彰化縣鹿港鎮東昇段０２２９－００００地號</t>
  </si>
  <si>
    <t>接頭壓接(鹿東31Y4)|到達現場時間2023/01/03 08:50</t>
  </si>
  <si>
    <t>G2922BE02</t>
  </si>
  <si>
    <t>許建斌先生</t>
  </si>
  <si>
    <t>0973959820</t>
  </si>
  <si>
    <t>C0812500089</t>
  </si>
  <si>
    <t>2023/01/03 08:17:00</t>
  </si>
  <si>
    <t>彰化縣埔心鄉舊館段５９９地號</t>
  </si>
  <si>
    <t>新館高分49Z#15低1，公所自備路燈線垂落，暫安全處理，已告知村長通知公所處理|到達現場時間2023/01/03 08:45</t>
  </si>
  <si>
    <t>K3896FE31</t>
  </si>
  <si>
    <t>0961298101</t>
  </si>
  <si>
    <t>涂小姐</t>
  </si>
  <si>
    <t>0953370044</t>
  </si>
  <si>
    <t>電線垂下到地上,四湳路２巷臨１４３號現場住戶有電,但是單盞路燈不亮,路燈編號1703731.【聯絡電話(二)：0961298101】</t>
  </si>
  <si>
    <t>C0812500088</t>
  </si>
  <si>
    <t>2023/01/03 08:08:00</t>
  </si>
  <si>
    <t>彰化縣彰化市辭修路５８２號之１</t>
  </si>
  <si>
    <t>市區B班、</t>
  </si>
  <si>
    <t>G3927DD67</t>
  </si>
  <si>
    <t>0978157920</t>
  </si>
  <si>
    <t>2023-01-03 08:14:35 用戶稱整條街都沒電，懇請單位處理，謝謝。【聯絡電話(二)：(04)7620525】</t>
  </si>
  <si>
    <t>W0806012422</t>
  </si>
  <si>
    <t>W0806012421</t>
  </si>
  <si>
    <t>2023/01/03 08:07:00</t>
  </si>
  <si>
    <t>彰化縣彰化市自強南路５４９號１Ｆ</t>
  </si>
  <si>
    <t>王豐富先生</t>
  </si>
  <si>
    <t>0926110250</t>
  </si>
  <si>
    <t>W0806012420</t>
  </si>
  <si>
    <t>2023/01/03 08:06:00</t>
  </si>
  <si>
    <t>彰化縣彰化市金馬路三段５３９巷９號之１二樓</t>
  </si>
  <si>
    <t>維卿、績輝、志芳、彥廷、宏、威、仁、勳</t>
  </si>
  <si>
    <t>IA41 事故跳脫，G3927CE09 J14 至 G3928CA88 J11 電纜故障 ，G3928DD2261 切改入 G3928CE09  G3928DB3308 (3相隔離)|到達現場時間2023/01/03 08:18</t>
  </si>
  <si>
    <t>G3928CA73</t>
  </si>
  <si>
    <t>呂玲甄小姐</t>
  </si>
  <si>
    <t>0958166322</t>
  </si>
  <si>
    <t>C0812500087</t>
  </si>
  <si>
    <t>彰化縣秀水鄉馬興段７７２地號</t>
  </si>
  <si>
    <t>山寮#33Y10X6 低2 接戶線AB 相不良重新壓接|到達現場時間2023/01/03 11:10</t>
  </si>
  <si>
    <t>G3425EC81</t>
  </si>
  <si>
    <t>0912361467</t>
  </si>
  <si>
    <t>0911337289</t>
  </si>
  <si>
    <t>目前沒電【聯絡電話(二)：0912361467】</t>
  </si>
  <si>
    <t>C0812500086</t>
  </si>
  <si>
    <t>2023/01/03 07:56:00</t>
  </si>
  <si>
    <t>彰化縣彰化市寶山路１號</t>
  </si>
  <si>
    <t>寶山#4 FC 點檢|到達現場時間2023/01/03 09:30</t>
  </si>
  <si>
    <t>G4225HC01</t>
  </si>
  <si>
    <t>0937777671</t>
  </si>
  <si>
    <t>不確定附近鄰居是否停電。無備用電話。用戶麻煩儘快搶修。</t>
  </si>
  <si>
    <t>C0812500085</t>
  </si>
  <si>
    <t>彰化縣福興鄉福金段１４８３－０００２地號</t>
  </si>
  <si>
    <t>接頭壓接(謝漢64X1)|到達現場時間2023/01/03 08:27</t>
  </si>
  <si>
    <t>G2117CA64</t>
  </si>
  <si>
    <t>0911761191</t>
  </si>
  <si>
    <t>用戶稱外線無電進入。無備用電話。</t>
  </si>
  <si>
    <t>2023/01/03 06:51:00</t>
  </si>
  <si>
    <t>彰化縣員林市萬年段４０７地號</t>
  </si>
  <si>
    <t>鍾奈哲、莊欣穎、張國建</t>
  </si>
  <si>
    <t>雅果高幹8X12Y#17 高壓樹竹修剪與雜物清除(15M*3M)|到達現場時間2023/01/03 06:55</t>
  </si>
  <si>
    <t>K4696GB83</t>
  </si>
  <si>
    <t>2023/01/03 06:37:00</t>
  </si>
  <si>
    <t>頂山高幹23Y31Y#7</t>
  </si>
  <si>
    <t>楊崇德、陳冠勳、蔡孟賢</t>
  </si>
  <si>
    <t>頂山高幹23Y31Y#7 低壓紮線脫落已重新綁紮妥|到達現場時間2023/01/03 07:00</t>
  </si>
  <si>
    <t>2023/01/03 06:00:00</t>
  </si>
  <si>
    <t>洋口14</t>
  </si>
  <si>
    <t>低壓線綁紮。|到達現場時間2023/01/03 06:10</t>
  </si>
  <si>
    <t>C0812500084</t>
  </si>
  <si>
    <t>2023/01/03 06:26:00</t>
  </si>
  <si>
    <t>彰化縣芳苑鄉路平村路平路６７巷１７９號</t>
  </si>
  <si>
    <t>路上高幹55Y4X#3 變壓器(25KVA)一次側熔絲(6A )熔斷，已更換送電妥。|到達現場時間2023/01/03 06:45</t>
  </si>
  <si>
    <t>K1587DB99</t>
  </si>
  <si>
    <t>0912310060</t>
  </si>
  <si>
    <t>張小姐代通報，不知道是否測過總開關，現場雞舍，急需用電</t>
  </si>
  <si>
    <t>2023/01/03 06:14:00</t>
  </si>
  <si>
    <t>彰化縣溪湖鎮員鹿路四段６６０號</t>
  </si>
  <si>
    <t>吳明聰、巫淂彥、蔣議賢、鐘培棠</t>
  </si>
  <si>
    <t>埔鹽高幹#69-1  架空地線脫落固定綁紮|到達現場時間2023/01/03 06:20</t>
  </si>
  <si>
    <t>G3106EA29</t>
  </si>
  <si>
    <t>0934-060609</t>
  </si>
  <si>
    <t>彰化縣員林市山腳路三段３０７號１樓</t>
  </si>
  <si>
    <t>鍾奈哲、莊欣穎、林宏益</t>
  </si>
  <si>
    <t>鎮興高幹#2 高壓礙子紮線脫落綁紮|到達現場時間2023/01/03 06:17</t>
  </si>
  <si>
    <t>G4802BB17</t>
  </si>
  <si>
    <t>2023/01/03 05:49:00</t>
  </si>
  <si>
    <t>六股＃9</t>
  </si>
  <si>
    <t>樹木靠近高低壓線修剪，已處理妥。（8＊4平方公尺）|到達現場時間2023/01/03 06:07</t>
  </si>
  <si>
    <t>2023/01/03 05:47:00</t>
  </si>
  <si>
    <t>辭修23X12</t>
  </si>
  <si>
    <t>樹木靠近高低壓線修剪，已處理妥。（4＊3平方公尺）|到達現場時間2023/01/03 06:00</t>
  </si>
  <si>
    <t>C0812500083</t>
  </si>
  <si>
    <t>2023/01/03 04:34:00</t>
  </si>
  <si>
    <t>彰化縣溪湖鎮員鹿路三段５４２號</t>
  </si>
  <si>
    <t>吳明聰、鍾奈哲、巫淂彥、蔣議賢、</t>
  </si>
  <si>
    <t>埔鹽高幹#28 高壓設備接頭點檢，噪音與電磁波測量正常|到達現場時間2023/01/03 05:00</t>
  </si>
  <si>
    <t>G3203CC87</t>
  </si>
  <si>
    <t>0932596800</t>
  </si>
  <si>
    <t>續OMS：11201000135，稱可能是屋外電桿上的變壓器造成，住家1-3樓整天都聽得到低頻噪音，嚴重影響睡眠，要求人員要高空作業到電桿上查看，稱再不改善要跟環保局檢舉，另請人員不要再叫他下樓，電話回覆處理結果即可，懇請協處謝謝(僅留手機)</t>
  </si>
  <si>
    <t>2023/01/03 01:01:00</t>
  </si>
  <si>
    <t>架空配電線路鹽害地區夜間觀測及接頭閃洛現象點檢|到達現場時間2023/01/03 01:25</t>
  </si>
  <si>
    <t>2023/01/03 00:00:00</t>
  </si>
  <si>
    <t>樂平14-34、大新31-50、番金12-48</t>
  </si>
  <si>
    <t>配電線路設備夜間防竊巡視。|到達現場時間2023/01/03 00:25</t>
  </si>
  <si>
    <t>九塊厝高幹1~69</t>
  </si>
  <si>
    <t>九塊厝高幹1~69 線路防竊巡視，巡視良好|到達現場時間2023/01/03 00:15</t>
  </si>
  <si>
    <t>C0812500081</t>
  </si>
  <si>
    <t>2023/01/02 22:44:00</t>
  </si>
  <si>
    <t>彰化縣芳苑鄉漢寶園段３９地號</t>
  </si>
  <si>
    <t>漢寶高幹155Y#10,熔絲鏈開關接觸不良更換1具。|到達現場時間2023/01/02 23:05</t>
  </si>
  <si>
    <t>G1611GE57</t>
  </si>
  <si>
    <t>0972803750</t>
  </si>
  <si>
    <t>0980317705</t>
  </si>
  <si>
    <t>少中相【聯絡電話(二)：0972803750】</t>
  </si>
  <si>
    <t>2023/01/03 02:55:00</t>
  </si>
  <si>
    <t>蓮花池1~33</t>
  </si>
  <si>
    <t>蓮花池1~33  夜間防竊導線巡查|到達現場時間2023/01/03 03:00</t>
  </si>
  <si>
    <t>2023/01/02 22:35:00</t>
  </si>
  <si>
    <t>架空配電線路鹽害地區夜間觀測及接頭閃洛現象點檢|到達現場時間2023/01/02 22:38</t>
  </si>
  <si>
    <t>2023/01/02 19:51:00</t>
  </si>
  <si>
    <t>埔鹽高幹#28  接頭點檢|到達現場時間2023/01/02 20:20</t>
  </si>
  <si>
    <t>C0812500080</t>
  </si>
  <si>
    <t>2023/01/02 19:26:00</t>
  </si>
  <si>
    <t>彰化縣二林鎮犁頭厝段５６８－１６．５６８－１７地號</t>
  </si>
  <si>
    <t>東興高幹32Y#5 用戶自耦變壓器不良已告知用戶找合格水電承裝業改善|到達現場時間2023/01/02 20:05</t>
  </si>
  <si>
    <t>K2086FA11</t>
  </si>
  <si>
    <t>0937796146</t>
  </si>
  <si>
    <t>田先生</t>
  </si>
  <si>
    <t>048963988</t>
  </si>
  <si>
    <t>用戶稱聽到爆響多戶無電，惠請相關單位協助處理，感謝。【聯絡電話(二)：0937796146】</t>
  </si>
  <si>
    <t>C0812500079</t>
  </si>
  <si>
    <t>【L2】草港高幹73Y12Y#2,連接接戶線接頭燒損，已重新壓接妥。|到達現場時間2023/01/02 20:35</t>
  </si>
  <si>
    <t>0923755373</t>
  </si>
  <si>
    <t>黃朝翼</t>
  </si>
  <si>
    <t>外線斷了，目前停電【聯絡電話(二)：0923755373】</t>
  </si>
  <si>
    <t>2023/01/02 18:57:00</t>
  </si>
  <si>
    <t>彰化縣芳苑鄉芳仁段３２２地號</t>
  </si>
  <si>
    <t>新街高幹34Y6-1Z3Y#3  變壓器( 50KVA)一次側熔絲(10 A )熔斷，已更換送電妥。|到達現場時間2023/01/02 19:30</t>
  </si>
  <si>
    <t>K1189GD50</t>
  </si>
  <si>
    <t>C0812500078</t>
  </si>
  <si>
    <t>2023/01/02 18:43:00</t>
  </si>
  <si>
    <t>彰化縣芳苑鄉漢寶園段８２地號</t>
  </si>
  <si>
    <t>方建智、王紹、劉永傑、王振宇</t>
  </si>
  <si>
    <t>崙腳高幹82Y7Y#7 N相不良已重新壓接妥|到達現場時間2023/01/02 19:20</t>
  </si>
  <si>
    <t>0928947362</t>
  </si>
  <si>
    <t>F表.稱110的店有問題.手機0928947362.電話04-8931945.</t>
  </si>
  <si>
    <t>C0812500077</t>
  </si>
  <si>
    <t>2023/01/02 18:34:00</t>
  </si>
  <si>
    <t>彰化縣和美鎮塗厝厝段１５２地號</t>
  </si>
  <si>
    <t>【L1】伸東高幹45空Y#18,連接接戶線燒損，已處理妥。|到達現場時間2023/01/02 20:12</t>
  </si>
  <si>
    <t>G3544HB26</t>
  </si>
  <si>
    <t>0988892883</t>
  </si>
  <si>
    <t>047994623</t>
  </si>
  <si>
    <t>接戶線斷掉，目前沒電，有看到火星【聯絡電話(二)：0988892883】</t>
  </si>
  <si>
    <t>2023/01/02 14:00:00</t>
  </si>
  <si>
    <t>彰化縣彰化市G3722BC58等</t>
  </si>
  <si>
    <t>彰化市公所轉民眾反映彰水路一段653號王市區路段路燈較埔鹽、秀水區域晚亮，經現勘G3722BC58、G3621GD79、G3619AE40、G3518FE78等 路燈開關均由變電所集中控制線控制供電。|到達現場時間2023/01/02 14:35</t>
  </si>
  <si>
    <t>C0812500076</t>
  </si>
  <si>
    <t>2023/01/02 18:25:00</t>
  </si>
  <si>
    <t>彰化縣鹿港鎮棋盤巷７７－７號平房</t>
  </si>
  <si>
    <t>棋盤高幹#21,熔絲鏈開關接觸不良更換1具。|到達現場時間2023/01/02 21:00</t>
  </si>
  <si>
    <t>G3226CA29</t>
  </si>
  <si>
    <t>047752789</t>
  </si>
  <si>
    <t>0910481352</t>
  </si>
  <si>
    <t>此為參考電號；用戶稱有電線火花造成電燈閃爍，桿號：棋盤幹21/G3226CA29，惠請相關單位協助處理，感謝。【聯絡電話(二)：(04)7752789】</t>
  </si>
  <si>
    <t>2023/01/02 18:22:00</t>
  </si>
  <si>
    <t>彰化縣大城鄉東港村中央路１０號</t>
  </si>
  <si>
    <t>J02 路燈1盞不亮</t>
  </si>
  <si>
    <t>涂俊雄 、盧定瑋</t>
  </si>
  <si>
    <t>西港高幹#131  (1盞路燈)接戶點斷線重置妥，已會同用戶。|到達現場時間2023/01/02 18:49</t>
  </si>
  <si>
    <t>儀興村長</t>
  </si>
  <si>
    <t>2023/01/02 18:14:00</t>
  </si>
  <si>
    <t>彰化縣大城鄉上山村中山路１８號１樓</t>
  </si>
  <si>
    <t>頂山高幹23Y17X#11  M S不良更換妥，實測電流7A。|到達現場時間2023/01/02 18:45</t>
  </si>
  <si>
    <t>K1476GA18</t>
  </si>
  <si>
    <t>0923601595</t>
  </si>
  <si>
    <t>C0812500075</t>
  </si>
  <si>
    <t>2023/01/02 18:09:00</t>
  </si>
  <si>
    <t>彰化縣線西鄉西濱快速公路台６１線快速公路１６８Ｋ</t>
  </si>
  <si>
    <t>【N2】巡視路燈正常。|到達現場時間2023/01/02 20:05</t>
  </si>
  <si>
    <t>G2841ED78</t>
  </si>
  <si>
    <t>0773256259</t>
  </si>
  <si>
    <t>公路局彰化段通報稱台61線 168K雙向路燈大範圍閃爍，已影響行車安全，懇請協處並回覆給單位，感謝。</t>
  </si>
  <si>
    <t>2023/01/02 14:10:00</t>
  </si>
  <si>
    <t>彰化縣彰化市大竹#26空Y4X42Y6</t>
  </si>
  <si>
    <t>大竹#26空Y4X42Y6超高樹木砍伐36平方公尺(3*12)。|到達現場時間2023/01/02 14:30</t>
  </si>
  <si>
    <t>C0812500074</t>
  </si>
  <si>
    <t>2023/01/02 17:43:00</t>
  </si>
  <si>
    <t>彰化縣秀水鄉三義巷５７弄１８２號前</t>
  </si>
  <si>
    <t>山寮高幹9Y#12,公所路燈接觸不良已安全處理妥.|到達現場時間2023/01/02 21:36</t>
  </si>
  <si>
    <t>047628286</t>
  </si>
  <si>
    <t>0923351055</t>
  </si>
  <si>
    <t>【聯絡電話(二)：(04)7628286】</t>
  </si>
  <si>
    <t>2023/01/02 09:30:00</t>
  </si>
  <si>
    <t>彰化縣彰化市南興#71</t>
  </si>
  <si>
    <t>南興#71之LBS端子防護套鬆脫固定*3。|到達現場時間2023/01/02 10:00</t>
  </si>
  <si>
    <t>C0812500073</t>
  </si>
  <si>
    <t>2023/01/02 17:38:00</t>
  </si>
  <si>
    <t>彰化縣鹿港鎮崙尾巷４－１號</t>
  </si>
  <si>
    <t>G2835EA30</t>
  </si>
  <si>
    <t>047716682</t>
  </si>
  <si>
    <t>稱中午過後就無電，懇請相關單位協處，感謝。(僅留市話)</t>
  </si>
  <si>
    <t>2023/01/02 17:27:00</t>
  </si>
  <si>
    <t>林厝#11Y14</t>
  </si>
  <si>
    <t>王資斌、謝竣宇、楊沛偉、</t>
  </si>
  <si>
    <t>林厝#11Y14，導線絕緣處理|到達現場時間2023/01/02 17:50</t>
  </si>
  <si>
    <t>2023/01/02 17:20:00</t>
  </si>
  <si>
    <t>彰化縣芳苑鄉草湖段５之２４７地號</t>
  </si>
  <si>
    <t>文津高幹#47 接戶點斷線重置妥，已會同用戶。|到達現場時間2023/01/02 17:45</t>
  </si>
  <si>
    <t>2023/01/02 17:13:00</t>
  </si>
  <si>
    <t>彰化縣二林鎮大排沙段３１０號</t>
  </si>
  <si>
    <t>崙子高分#42 低壓線架鏽蝕不良更換妥。|到達現場時間2023/01/02 17:35</t>
  </si>
  <si>
    <t>K2789GB89</t>
  </si>
  <si>
    <t>C0812500072</t>
  </si>
  <si>
    <t>2023/01/02 17:05:00</t>
  </si>
  <si>
    <t>彰化縣埔鹽鄉番金路６０－２號前方</t>
  </si>
  <si>
    <t>石埤高幹#28~低2，低壓線斷落接續|到達現場時間2023/01/02 17:50</t>
  </si>
  <si>
    <t>G2607FA69</t>
  </si>
  <si>
    <t>0919809303</t>
  </si>
  <si>
    <t>用戶通報電線斷落在路中間，暫不影響交通，但現場無電【聯絡電話(二)：0919809303】</t>
  </si>
  <si>
    <t>2023/01/02 15:00:00</t>
  </si>
  <si>
    <t>彰化縣永靖鄉湳墘村四湳路２７１巷７號平房</t>
  </si>
  <si>
    <t>羅厝高幹45Y#2，TR二次接頭不良壓接處理|到達現場時間2023/01/02 15:25</t>
  </si>
  <si>
    <t>K3796HC50</t>
  </si>
  <si>
    <t>2023/01/02 16:31:00</t>
  </si>
  <si>
    <t>彰化縣大城鄉美豐段１０９０地號</t>
  </si>
  <si>
    <t>方建智、王紹民</t>
  </si>
  <si>
    <t>菇寮高幹47X20Y#2  變壓器( 25  KVA)一次側熔絲( 6  A )熔斷，已更換送電妥。|到達現場時間2023/01/02 17:01</t>
  </si>
  <si>
    <t>C0812500071</t>
  </si>
  <si>
    <t>2023/01/02 16:19:00</t>
  </si>
  <si>
    <t>埔鹽高幹#28，交C班處理|到達現場時間2023/01/02 19:30</t>
  </si>
  <si>
    <t>用戶稱屋內聽到奇怪的嗡鳴聲，認為可能是屋外電桿上的變壓器造成，但不確定，希望本公司派員前往檢查，謝謝您</t>
  </si>
  <si>
    <t>C0812500070</t>
  </si>
  <si>
    <t>2023/01/02 15:50:00</t>
  </si>
  <si>
    <t>三石高幹#35，接戶線接頭不良壓接處理|到達現場時間2023/01/02 16:20</t>
  </si>
  <si>
    <t>0911662608</t>
  </si>
  <si>
    <t>已請水電查修，外線未有電【聯絡電話(二)：0911662608】</t>
  </si>
  <si>
    <t>C0812500069</t>
  </si>
  <si>
    <t>2023/01/02 15:47:00</t>
  </si>
  <si>
    <t>彰化縣鹿港鎮東石巷１０８號</t>
  </si>
  <si>
    <t>海浴高幹4空Y#5公所路燈接觸不良已安全處理妥.|到達現場時間2023/01/02 20:13</t>
  </si>
  <si>
    <t>G2624EC80</t>
  </si>
  <si>
    <t>047770112</t>
  </si>
  <si>
    <t>0911399693</t>
  </si>
  <si>
    <t>稱昨晚下雨開始冒火花 到剛剛才沒有 但還是希望人員到場確認是否有危險性 家中有電【聯絡電話(二)：(04)7770112】</t>
  </si>
  <si>
    <t>C0812500068</t>
  </si>
  <si>
    <t>2023/01/02 15:05:00</t>
  </si>
  <si>
    <t>彰化縣鹿港鎮草港尾段３９１－２號</t>
  </si>
  <si>
    <t>【C4】用戶用電超載，自備開關過負荷跳脫，投入後正常。|到達現場時間2023/01/02 15:45</t>
  </si>
  <si>
    <t>0909887514</t>
  </si>
  <si>
    <t>已請用戶扳動總開關後仍無電，懇請單位處理，謝謝(僅一支電話)</t>
  </si>
  <si>
    <t>C0812500067</t>
  </si>
  <si>
    <t>2023/01/02 14:16:00</t>
  </si>
  <si>
    <t>彰化縣和美鎮彰新路六段４７３巷６號</t>
  </si>
  <si>
    <t>【C2】用戶進屋線不良，已告知用戶，請合格電氣承裝業改善。|到達現場時間2023/01/02 14:50</t>
  </si>
  <si>
    <t>G3643EC52</t>
  </si>
  <si>
    <t>0982632892</t>
  </si>
  <si>
    <t>接戶線有部分破皮，遇雨有起火花。用戶住家內無電。僅留手機</t>
  </si>
  <si>
    <t>2023/01/02 14:11:00</t>
  </si>
  <si>
    <t>彰化縣埤頭鄉崙子段１０６－２地號</t>
  </si>
  <si>
    <t>崙子高分#12  低壓線架鏽蝕不良，更換妥。|到達現場時間2023/01/02 14:40</t>
  </si>
  <si>
    <t>K2988CE48</t>
  </si>
  <si>
    <t>C0812500065</t>
  </si>
  <si>
    <t>2023/01/02 13:56:00</t>
  </si>
  <si>
    <t>彰化縣埔鹽鄉員鹿路三段６號</t>
  </si>
  <si>
    <t>番社高幹29Z#5，用戶自備線路不良，已告知用戶，請合格水電承裝業改善|到達現場時間2023/01/02 14:20</t>
  </si>
  <si>
    <t>G2913ED90</t>
  </si>
  <si>
    <t>0980952193</t>
  </si>
  <si>
    <t>0958361183</t>
  </si>
  <si>
    <t>桿號:28Z3，座標G2912ED85，施小姐稱昨天電桿有異常聲音後發現停電，已檢查總開關，仍無電 【聯絡電話(二)：0980952193】</t>
  </si>
  <si>
    <t>2023/01/02 13:42:00</t>
  </si>
  <si>
    <t>彰化縣線西鄉塭仔村６０號</t>
  </si>
  <si>
    <t>【C4】用戶用電超載，自備開關過負荷跳脫，投入後正常。|到達現場時間2023/01/02 13:55</t>
  </si>
  <si>
    <t>G3038AD27</t>
  </si>
  <si>
    <t>C0812500064</t>
  </si>
  <si>
    <t>2023/01/02 13:24:00</t>
  </si>
  <si>
    <t>彰化縣線西鄉中興段１０８１－１地號</t>
  </si>
  <si>
    <t>【C3】用戶自備開關不良，已告知用戶，請合格電氣承裝業改善。|到達現場時間2023/01/02 13:50</t>
  </si>
  <si>
    <t>G3139AE88</t>
  </si>
  <si>
    <t>0972726958</t>
  </si>
  <si>
    <t>用戶稱電表處燒損，已請水電檢修，水電稱無法處理，希望本公司派員協助，謝謝您</t>
  </si>
  <si>
    <t>W0806012419</t>
  </si>
  <si>
    <t>2023/01/02 13:19:00</t>
  </si>
  <si>
    <t>彰化縣芳苑鄉芳新路新街段２０９號</t>
  </si>
  <si>
    <t>芳苑鄉芳新路新街段(台17線)變壓器 (近新芳高幹#4) 接戶線斷樹修後復舊妥，已會同用戶。|到達現場時間2023/01/02 13:40</t>
  </si>
  <si>
    <t>K1089HD2704</t>
  </si>
  <si>
    <t>林東廣先生</t>
  </si>
  <si>
    <t>0937276846</t>
  </si>
  <si>
    <t>此房有房客，房客告知，疑似電錶前的電纜線有斷裂的現象，煩請台電相關人員檢測，謝謝。</t>
  </si>
  <si>
    <t>C0812500062</t>
  </si>
  <si>
    <t>2023/01/02 13:07:00</t>
  </si>
  <si>
    <t>彰化縣芳苑鄉路上村新厝路６３巷５１弄１００號平房</t>
  </si>
  <si>
    <t>新街高幹7-1X10Y#11  接戶線斷復舊妥，已會同用戶。|到達現場時間2023/01/02 13:40</t>
  </si>
  <si>
    <t>K1287EB92</t>
  </si>
  <si>
    <t>0918776291</t>
  </si>
  <si>
    <t>0936675645</t>
  </si>
  <si>
    <t>用戶稱1/1昨晚有聽到爆響聲後，1/2今天住家目前部分有電部分無電，經測量後有欠相的狀況，懇請單位處理，謝謝。【聯絡電話(二)：0918776291】</t>
  </si>
  <si>
    <t>A0812003405</t>
  </si>
  <si>
    <t>2023/01/02 13:03:00</t>
  </si>
  <si>
    <t>彰化縣伸港鄉彰濱東十二路３號屋頂</t>
  </si>
  <si>
    <t>【N1】經查現場供電正常。|到達現場時間2023/01/02 13:30</t>
  </si>
  <si>
    <t>C0812500061</t>
  </si>
  <si>
    <t>2023/01/02 12:43:00</t>
  </si>
  <si>
    <t>彰化縣和美鎮義安路３５號</t>
  </si>
  <si>
    <t>接戶管線破皮包紮完成|到達現場時間2023/01/02 13:10</t>
  </si>
  <si>
    <t>吳茂樹</t>
  </si>
  <si>
    <t>用戶稱早上就有看到桿線冒煙，中午也是，今日間歇冒煙三次，家裡目前用電正常，僅留市話</t>
  </si>
  <si>
    <t>C0812500060</t>
  </si>
  <si>
    <t>2023/01/02 12:42:00</t>
  </si>
  <si>
    <t>彰化縣和美鎮鹿和路六段２５５巷５２號</t>
  </si>
  <si>
    <t>和南22y4低壓接頭壓接完成|到達現場時間2023/01/02 12:55</t>
  </si>
  <si>
    <t>G3434DC5302</t>
  </si>
  <si>
    <t>047569209</t>
  </si>
  <si>
    <t>54號後電桿有火花，目前52號電壓不穩，附近鄰居也是，現場抹布加工工廠</t>
  </si>
  <si>
    <t>C0812500059</t>
  </si>
  <si>
    <t>2023/01/02 12:19:00</t>
  </si>
  <si>
    <t>彰化縣埔心鄉太平村太平路太平社區</t>
  </si>
  <si>
    <t>武聖高幹#11X1，游休高壓防護線管垂落拆除|到達現場時間2023/01/02 12:50</t>
  </si>
  <si>
    <t>K4297BB90</t>
  </si>
  <si>
    <t>0910591166</t>
  </si>
  <si>
    <t>048221061</t>
  </si>
  <si>
    <t>(此為參考電號)線路保護套吊在半空中，僅說明在太平路上的太平社區，因張先生講話很急自顧講自己的，若不清楚位置再麻煩聯絡張先生，謝謝</t>
  </si>
  <si>
    <t>C0812500058</t>
  </si>
  <si>
    <t>2023/01/02 12:06:00</t>
  </si>
  <si>
    <t>彰化縣社頭鄉後路巷３－３號</t>
  </si>
  <si>
    <t>復電妥|到達現場時間2023/01/02 12:56</t>
  </si>
  <si>
    <t>K4993FD26</t>
  </si>
  <si>
    <t>0906701678</t>
  </si>
  <si>
    <t>黃慶和</t>
  </si>
  <si>
    <t>依配電處配字第1088085179號受理欠費復電；電表未拆、 用電種別：15、用途：D09、電表型式及相別：25/D、已繳1期欠費，同意下一期欠費與皆電費明日臨櫃補繳、用戶同意在現場等候人員復電，在附近約半小時趕到地址，要去前可先電聯</t>
  </si>
  <si>
    <t>W0806012418</t>
  </si>
  <si>
    <t>2023/01/02 11:32:00</t>
  </si>
  <si>
    <t>彰化縣芳苑鄉無頂?段２之８０地號</t>
  </si>
  <si>
    <t>頂部高幹42X9Y#2  接戶線斷樹木修剪後，復舊妥，已告知用戶。|到達現場時間2023/01/02 12:00</t>
  </si>
  <si>
    <t>K1390GB48</t>
  </si>
  <si>
    <t>洪克文先生</t>
  </si>
  <si>
    <t>0932228577</t>
  </si>
  <si>
    <t>C0812500057</t>
  </si>
  <si>
    <t>2023/01/02 11:27:00</t>
  </si>
  <si>
    <t>彰化縣北斗鎮西德里八德路７１巷１５號</t>
  </si>
  <si>
    <t>【N1】經查現場供電正常。|到達現場時間2023/01/02 11:40</t>
  </si>
  <si>
    <t>K3782DA52</t>
  </si>
  <si>
    <t>0931052648</t>
  </si>
  <si>
    <t>用戶稱開貨車不小心擦撞其他用戶的電表，但因屋內無人，擔心危險希望本公司可先派員協助檢查，已婉釋若是內線或表箱問題仍需找水電處理，但用戶堅持先請本公司派員檢查，謝謝您</t>
  </si>
  <si>
    <t>2023/01/02 11:17:00</t>
  </si>
  <si>
    <t>林寬隆、陳彥廷陳柏勳</t>
  </si>
  <si>
    <t>已與黃里長會勘永興街96巷13號，主要樹木鄰近電信電纜，有少部分樹木鄰近本處低壓線，無立即危險，移請責任區(A班)辦理改善，請責任區同仁修剪前聯繫黃里長 (0939-987176)，里長表示會協助處理修剪後的樹枝。|到達現場時間2023/01/02 14:00</t>
  </si>
  <si>
    <t>C0812500056</t>
  </si>
  <si>
    <t>2023/01/02 11:15:00</t>
  </si>
  <si>
    <t>彰化縣大城鄉美豐段４６７地號</t>
  </si>
  <si>
    <t>西港高幹49Y#13  接戶線斷已復舊妥，已告知用戶。|到達現場時間2023/01/02 12:20</t>
  </si>
  <si>
    <t>K1184CE78</t>
  </si>
  <si>
    <t>0933521245</t>
  </si>
  <si>
    <t>048946082</t>
  </si>
  <si>
    <t>稱農田外電線斷落目前無電【聯絡電話(二)：0933521245】</t>
  </si>
  <si>
    <t>2023/01/02 11:08:00</t>
  </si>
  <si>
    <t>彰化縣和美鎮南雷路１７０巷１５～１５－７、１９～１９－６號等公共設施</t>
  </si>
  <si>
    <t>低壓接頭補強壓接完成|到達現場時間2023/01/02 11:30</t>
  </si>
  <si>
    <t>G3530HB58</t>
  </si>
  <si>
    <t>0919683286</t>
  </si>
  <si>
    <t>C0812500055</t>
  </si>
  <si>
    <t>2023/01/02 10:56:00</t>
  </si>
  <si>
    <t>彰化縣芳苑鄉草湖段５－４０４８地號</t>
  </si>
  <si>
    <t>方建智、王紹</t>
  </si>
  <si>
    <t>南原高幹43X12-1Y#5 已安全處理妥。私接路燈，已告知用戶，請其向村長反映至鄉公所。由建設課向二林服務所申請辦理路燈增設。|到達現場時間2023/01/02 11:30</t>
  </si>
  <si>
    <t>0987348143</t>
  </si>
  <si>
    <t>路燈線有火花，僅留單一電話</t>
  </si>
  <si>
    <t>C0812500053</t>
  </si>
  <si>
    <t>2023/01/02 10:50:00</t>
  </si>
  <si>
    <t>彰化縣彰化市平安街１２６號</t>
  </si>
  <si>
    <t>G3827HB91手孔蓋異聲改善妥。|到達現場時間2023/01/02 13:30</t>
  </si>
  <si>
    <t>G3826FD81</t>
  </si>
  <si>
    <t>0933583956</t>
  </si>
  <si>
    <t>里長沈先生</t>
  </si>
  <si>
    <t>沈里長通報:可會同，僅留手機</t>
  </si>
  <si>
    <t>C0812500052</t>
  </si>
  <si>
    <t>2023/01/02 10:49:00</t>
  </si>
  <si>
    <t>彰化縣二林鎮溝頭巷４９號土地公廟旁</t>
  </si>
  <si>
    <t>溝頭高幹#146  接戶線斷重接妥，已告知用戶。|到達現場時間2023/01/02 11:15</t>
  </si>
  <si>
    <t>K1779EA88</t>
  </si>
  <si>
    <t>0932685133</t>
  </si>
  <si>
    <t>工程師陳先生</t>
  </si>
  <si>
    <t>余小姐代通報，現場有工程師檢查是外線斷落並且造成設備無電，請人員前往時先電話聯絡，謝謝您 | 2023-01-02 10:49:09 中華電信寬頻光化箱用電，電力線斷掉，落在地上。</t>
  </si>
  <si>
    <t>W0806012417</t>
  </si>
  <si>
    <t>C0812500051</t>
  </si>
  <si>
    <t>2023/01/02 10:45:00</t>
  </si>
  <si>
    <t>草東高幹15X#3  變壓器( 25  KVA)一次側熔絲( 6  A )熔斷，已更換送電妥。|到達現場時間2023/01/02 11:15</t>
  </si>
  <si>
    <t>F表，報現場電號59-3245-04，【聯絡電話(二)：(04)8861801】</t>
  </si>
  <si>
    <t>C0812500050</t>
  </si>
  <si>
    <t>2023/01/02 10:39:00</t>
  </si>
  <si>
    <t>彰化縣福興鄉福興小段２６３２地號</t>
  </si>
  <si>
    <t>低壓接頭壓接完成|到達現場時間2023/01/02 10:55</t>
  </si>
  <si>
    <t>G2321CE79</t>
  </si>
  <si>
    <t>0958705362</t>
  </si>
  <si>
    <t>0931547677</t>
  </si>
  <si>
    <t>電號接外電的電桿有異常火花聲音，疑似接觸不良【聯絡電話(二)：0958705362】</t>
  </si>
  <si>
    <t>C0812500049</t>
  </si>
  <si>
    <t>2023/01/02 10:23:00</t>
  </si>
  <si>
    <t>接戶線接頭壓接完成|到達現場時間2023/01/02 10:40</t>
  </si>
  <si>
    <t>設備無法使用</t>
  </si>
  <si>
    <t>2023/01/02 10:13:00</t>
  </si>
  <si>
    <t>彰化縣芳苑鄉埤腳段１３４地號</t>
  </si>
  <si>
    <t>方建智、王紹 、張國偉</t>
  </si>
  <si>
    <t>五俊高分3X#13  接戶線脫落，重固定妥。|到達現場時間2023/01/02 10:42</t>
  </si>
  <si>
    <t>K1595DA45</t>
  </si>
  <si>
    <t>第四台林先生</t>
  </si>
  <si>
    <t>0936822166</t>
  </si>
  <si>
    <t>2023/01/02 08:20:00</t>
  </si>
  <si>
    <t>彰化縣埔鹽鄉番金路３０號</t>
  </si>
  <si>
    <t>鼎金高分33X#11低3，接戶線接頭不良壓接處理|到達現場時間2023/01/02 08:55</t>
  </si>
  <si>
    <t>G2604HC28</t>
  </si>
  <si>
    <t>0919840152</t>
  </si>
  <si>
    <t>C0812500048</t>
  </si>
  <si>
    <t>2023/01/02 10:02:00</t>
  </si>
  <si>
    <t>彰化縣彰化市精誠路１１４號１樓</t>
  </si>
  <si>
    <t>與里長現勘G3827HB70B人孔蓋因基座鬆動致異聲，用戶表示已於111.12.9、10、21、25日等4次反映均尚未改善，請線路課儘速協助改善。|到達現場時間2023/01/02 13:30</t>
  </si>
  <si>
    <t>G3827HB91</t>
  </si>
  <si>
    <t>里長要求到時聯繫【聯絡電話(二)：0933583956】</t>
  </si>
  <si>
    <t>C0812500047</t>
  </si>
  <si>
    <t>2023/01/02 09:56:00</t>
  </si>
  <si>
    <t>彰化縣大城鄉台西段８７１號</t>
  </si>
  <si>
    <t>台西高幹69X#2  樹修後，接戶線重接妥。|到達現場時間2023/01/02 10:17</t>
  </si>
  <si>
    <t>048947267</t>
  </si>
  <si>
    <t>0983886188</t>
  </si>
  <si>
    <t>(此為參考電號)提供桿號座標:K0775AE84，電線斷落，此電號有電但影響現場工作</t>
  </si>
  <si>
    <t>C0812500046</t>
  </si>
  <si>
    <t>2023/01/02 09:31:00</t>
  </si>
  <si>
    <t>彰化縣彰化市彰草路５６３巷１８號前方</t>
  </si>
  <si>
    <t>源埤高幹4X2X#3低1火花，接戶線AB相重新壓接改善妥。|到達現場時間2023/01/02 10:05</t>
  </si>
  <si>
    <t>G3727FE06</t>
  </si>
  <si>
    <t>047525495</t>
  </si>
  <si>
    <t>樹木碰觸電線，本址前方桿線設備有異聲【聯絡電話(二)：(04)7525495】</t>
  </si>
  <si>
    <t>2023/01/02 09:15:00</t>
  </si>
  <si>
    <t>彰化縣芳苑鄉斗苑路三合段２８３巷３７號</t>
  </si>
  <si>
    <t>芳苑高幹#72  導線垂下，碰觸屋頂破皮。變更接戶線位置改接妥。另建表格二。|到達現場時間2023/01/02 09:35</t>
  </si>
  <si>
    <t>0932909858</t>
  </si>
  <si>
    <t>2023/01/02 09:10:00</t>
  </si>
  <si>
    <t>彰化縣二林鎮文地巷１５號</t>
  </si>
  <si>
    <t>電線燒損</t>
  </si>
  <si>
    <t>趙甲高幹44X1-1X#3 接戶線斷已復舊妥，已告知用戶。|到達現場時間2023/01/02 09:35</t>
  </si>
  <si>
    <t>K2098FE21</t>
  </si>
  <si>
    <t>0987221102</t>
  </si>
  <si>
    <t>C0812500045</t>
  </si>
  <si>
    <t>2023/01/02 08:59:00</t>
  </si>
  <si>
    <t>彰化縣埤頭鄉芙朝村埤圳南路１５２號</t>
  </si>
  <si>
    <t>盧明信、游翊盛、江易璋</t>
  </si>
  <si>
    <t>埤頭高幹#55  接戶線破皮包紮處理妥。|到達現場時間2023/01/02 09:30</t>
  </si>
  <si>
    <t>K3281EC93</t>
  </si>
  <si>
    <t>0932698974</t>
  </si>
  <si>
    <t>048929239</t>
  </si>
  <si>
    <t>F表，外線桿上持續有爆響且有火花，目前先關閉屋內總開關【聯絡電話(二)：0932698974】</t>
  </si>
  <si>
    <t>C0812500044</t>
  </si>
  <si>
    <t>2023/01/02 08:54:00</t>
  </si>
  <si>
    <t>彰化縣鹿港鎮頭崙巷１８號</t>
  </si>
  <si>
    <t>頭崙22y13x1-1低壓接頭壓接.高壓樹木雜物清除|到達現場時間2023/01/02 09:15</t>
  </si>
  <si>
    <t>G3231DE93</t>
  </si>
  <si>
    <t>0935355916</t>
  </si>
  <si>
    <t>0953289296</t>
  </si>
  <si>
    <t>參考電號報修，疑外電設備問題，無220電，要求派查【聯絡電話(二)：0935355916】</t>
  </si>
  <si>
    <t>2023/01/02 08:50:00</t>
  </si>
  <si>
    <t>彰化縣芳苑鄉芳漢路芳二段３０號</t>
  </si>
  <si>
    <t>芳苑鄉芳漢路配電場   樹修後，接戶線破皮處重壓接妥。|到達現場時間2023/01/02 09:21</t>
  </si>
  <si>
    <t>K1294CC10</t>
  </si>
  <si>
    <t>048983432</t>
  </si>
  <si>
    <t>C0812500043</t>
  </si>
  <si>
    <t>2023/01/02 08:45:00</t>
  </si>
  <si>
    <t>彰化縣大村鄉過溝村三巷１１號</t>
  </si>
  <si>
    <t>蓮花池高幹18X2X#3，接戶線斷復舊|到達現場時間2023/01/02 08:58</t>
  </si>
  <si>
    <t>G4208EC92</t>
  </si>
  <si>
    <t>0953746988</t>
  </si>
  <si>
    <t>用戶稱此地址前方的電桿在1/1半夜有短路造成電線斷落，且目前停電，懇請單位處理，謝謝。</t>
  </si>
  <si>
    <t>C0812500042</t>
  </si>
  <si>
    <t>2023/01/02 08:39:00</t>
  </si>
  <si>
    <t>彰化縣福興鄉秀安段１６８０地號</t>
  </si>
  <si>
    <t>福三50y2接戶線弛調壓接完成|到達現場時間2023/01/02 09:00</t>
  </si>
  <si>
    <t>G2513DC37</t>
  </si>
  <si>
    <t>0919720496</t>
  </si>
  <si>
    <t>用戶稱電桿上線路斷掉，已確認是外線</t>
  </si>
  <si>
    <t>C0812500041</t>
  </si>
  <si>
    <t>2023/01/02 08:26:00</t>
  </si>
  <si>
    <t>彰化縣伸港鄉中興路二段８１號前</t>
  </si>
  <si>
    <t>海尾44低1.接戶線破皮包紮妥|到達現場時間2023/01/02 09:00</t>
  </si>
  <si>
    <t>G3345FB87</t>
  </si>
  <si>
    <t>047981376</t>
  </si>
  <si>
    <t>0937777614</t>
  </si>
  <si>
    <t>有爆響及正出火花【聯絡電話(二)：(04)7981376】</t>
  </si>
  <si>
    <t>C0812500040</t>
  </si>
  <si>
    <t>2023/01/02 08:12:00</t>
  </si>
  <si>
    <t>彰化縣竹塘鄉竹林段２３地號</t>
  </si>
  <si>
    <t>K2281HE24</t>
  </si>
  <si>
    <t>0958973559</t>
  </si>
  <si>
    <t>048973559</t>
  </si>
  <si>
    <t>【聯絡電話(二)：0958973559】|手動併案</t>
  </si>
  <si>
    <t>C0812500039</t>
  </si>
  <si>
    <t>2023/01/02 08:09:00</t>
  </si>
  <si>
    <t>彰化縣福興鄉管嶼厝段３８５１地號</t>
  </si>
  <si>
    <t>同事故案件11201000091|到達現場時間2023/01/02 08:20</t>
  </si>
  <si>
    <t>G2315DC51</t>
  </si>
  <si>
    <t>0912607881</t>
  </si>
  <si>
    <t>047701163</t>
  </si>
  <si>
    <t>桿上接戶線有脫落。【聯絡電話(二)：0912607881】</t>
  </si>
  <si>
    <t>C0812500038</t>
  </si>
  <si>
    <t>2023/01/02 08:03:00</t>
  </si>
  <si>
    <t>彰化縣二林鎮外竹里東州巷７號</t>
  </si>
  <si>
    <t>小西高分33Y#12  FC木橫擔燒損，更換妥。小西高分33Y#5(FUSE 15A*2)，試送電良好。小西高分#28 (25A*2)|到達現場時間2023/01/02 08:45</t>
  </si>
  <si>
    <t>K2282GE03</t>
  </si>
  <si>
    <t>0971036119</t>
  </si>
  <si>
    <t>0961104599</t>
  </si>
  <si>
    <t>7.9-1號附近一帶多戶停電，鄰居有聽到爆響【聯絡電話(二)：0971036119】</t>
  </si>
  <si>
    <t>2023/01/02 08:02:00</t>
  </si>
  <si>
    <t>接戶點脫落固定完成|到達現場時間2023/01/02 08:15</t>
  </si>
  <si>
    <t>C0812500037</t>
  </si>
  <si>
    <t>2023/01/02 07:51:00</t>
  </si>
  <si>
    <t>彰化縣鹿港鎮崙尾巷９７號</t>
  </si>
  <si>
    <t>山崙6低1.接戶線破皮壓接包紮妥|到達現場時間2023/01/02 08:10</t>
  </si>
  <si>
    <t>G2835HE12</t>
  </si>
  <si>
    <t>0918176031</t>
  </si>
  <si>
    <t>047717558</t>
  </si>
  <si>
    <t>昨晚持續爆響到現在，響一次電就會閃一下【聯絡電話(二)：0918176031】</t>
  </si>
  <si>
    <t>P0012033626</t>
  </si>
  <si>
    <t>2023/01/02 07:48:00</t>
  </si>
  <si>
    <t>G2517HE2217</t>
  </si>
  <si>
    <t>接戶線接頭補強壓接完成|到達現場時間2023/01/02 08:00</t>
  </si>
  <si>
    <t>半夜至早晨三不五時發出聲響，冒出白煙並伴隨閃光，位於福興鄉秀安二街337巷35號和41號前</t>
  </si>
  <si>
    <t>C0812500036</t>
  </si>
  <si>
    <t>2023/01/02 07:46:00</t>
  </si>
  <si>
    <t>涂俊雄 、盧定瑋、黃佳偉、張佑丞</t>
  </si>
  <si>
    <t>路平高幹12X#17  接戶線燒損重接妥。|到達現場時間2023/01/02 08:35</t>
  </si>
  <si>
    <t>已檢測總開關另稱電桿上有異聲【聯絡電話(二)：0935226266】</t>
  </si>
  <si>
    <t>C0812500035</t>
  </si>
  <si>
    <t>2023/01/02 07:34:00</t>
  </si>
  <si>
    <t>彰化縣二林鎮外竹里東州巷８號</t>
  </si>
  <si>
    <t>大永高分9X#3 實際電號'0867059200  張*山 K2283HA00 小西高分33Y8Y#3  同11201000087案件。|到達現場時間2023/01/02 08:25</t>
  </si>
  <si>
    <t>K2590BE52</t>
  </si>
  <si>
    <t>0975918690</t>
  </si>
  <si>
    <t>048974067</t>
  </si>
  <si>
    <t>半夜2點多停電【聯絡電話(二)：0975918690】</t>
  </si>
  <si>
    <t>W0806012416</t>
  </si>
  <si>
    <t>2023/01/02 07:25:00</t>
  </si>
  <si>
    <t>彰化縣花壇鄉灣福路２１９號</t>
  </si>
  <si>
    <t>【C4】用戶用電超載，自備開關過負荷跳脫，投入後正常。|到達現場時間2023/01/02 07:35</t>
  </si>
  <si>
    <t>G4520DD50</t>
  </si>
  <si>
    <t>游婷媛小姐</t>
  </si>
  <si>
    <t>0937711265</t>
  </si>
  <si>
    <t>灣東村</t>
  </si>
  <si>
    <t>C0812500034</t>
  </si>
  <si>
    <t>2023/01/02 07:22:00</t>
  </si>
  <si>
    <t>彰化縣花壇鄉灣東村灣福巷３２號</t>
  </si>
  <si>
    <t>G4520CB32</t>
  </si>
  <si>
    <t>0939522991</t>
  </si>
  <si>
    <t>047881207</t>
  </si>
  <si>
    <t>【聯絡電話(二)：0939522991】</t>
  </si>
  <si>
    <t>C0812500033</t>
  </si>
  <si>
    <t>2023/01/02 07:20:00</t>
  </si>
  <si>
    <t>彰化縣花壇鄉灣東村灣東路７２３號１樓</t>
  </si>
  <si>
    <t>【C2】用戶進屋線不良，已告知用戶，請合格電氣承裝業改善。|到達現場時間2023/01/02 07:45</t>
  </si>
  <si>
    <t>G4617BB49</t>
  </si>
  <si>
    <t>047869572</t>
  </si>
  <si>
    <t>鄰居不清楚(僅留市話)</t>
  </si>
  <si>
    <t>C0812500032</t>
  </si>
  <si>
    <t>2023/01/02 07:10:00</t>
  </si>
  <si>
    <t>彰化縣員林市南興段１６２－２地號</t>
  </si>
  <si>
    <t>陳振明、黃耀田、林宜明、譚劭丞</t>
  </si>
  <si>
    <t>用戶自稱進屋線不良，將請合格電氣承裝業改善。|到達現場時間2023/01/02 07:13</t>
  </si>
  <si>
    <t>G4303AE27</t>
  </si>
  <si>
    <t>0989899947</t>
  </si>
  <si>
    <t>柳先生</t>
  </si>
  <si>
    <t>已檢測總開關，鄰居不確定，僅留手機謝謝</t>
  </si>
  <si>
    <t>2023/01/02 07:04:00</t>
  </si>
  <si>
    <t>彰化縣大城鄉三林段４４９地號</t>
  </si>
  <si>
    <t>廖錦祥、林楷諺</t>
  </si>
  <si>
    <t>豐美高幹37Z9Y#3，接戶線斷落，接戶線重新弛調及接頭壓接處理。|到達現場時間2023/01/02 07:30</t>
  </si>
  <si>
    <t>W0806012415</t>
  </si>
  <si>
    <t>2023/01/02 06:51:00</t>
  </si>
  <si>
    <t>彰化縣福興鄉福正路１２８巷２６號１樓</t>
  </si>
  <si>
    <t>G2420GD64</t>
  </si>
  <si>
    <t>0919061854</t>
  </si>
  <si>
    <t>W0806012414</t>
  </si>
  <si>
    <t>2023/01/02 06:45:00</t>
  </si>
  <si>
    <t>彰化縣福興鄉福正路１２８巷５４號</t>
  </si>
  <si>
    <t>簡銘雄、王俊凱、粘錫洲、葉文欽</t>
  </si>
  <si>
    <t>二港36X10，短節電纜不良更換|到達現場時間2023/01/02 07:10</t>
  </si>
  <si>
    <t>G2420GC54</t>
  </si>
  <si>
    <t>047705831</t>
  </si>
  <si>
    <t>聽到外面有爆炸聲後即停電</t>
  </si>
  <si>
    <t>2023/01/02 05:55:00</t>
  </si>
  <si>
    <t>1.快官＃13Y14低壓線破皮包整理 2.快官高幹#1~#178路燈遲熄巡查。|到達現場時間2023/01/02 06:16</t>
  </si>
  <si>
    <t>2023/01/02 05:54:00</t>
  </si>
  <si>
    <t>1.國聖井#1~#42 線路巡視、路燈白放巡查。 2.國聖井#18Y13蔓藤清除、低壓接頭裸露包處理。|到達現場時間2023/01/02 06:15</t>
  </si>
  <si>
    <t>W0806012413</t>
  </si>
  <si>
    <t>2023/01/02 05:48:00</t>
  </si>
  <si>
    <t>彰化縣鹿港鎮南橋巷１弄１３號２Ｆ</t>
  </si>
  <si>
    <t>G2826BA96</t>
  </si>
  <si>
    <t>0955223912先生</t>
  </si>
  <si>
    <t>0955223912</t>
  </si>
  <si>
    <t>C0812500031</t>
  </si>
  <si>
    <t>2023/01/02 05:45:00</t>
  </si>
  <si>
    <t>草漢高幹38X3Y#13，低壓線遭樹木磨擦破皮，樹木己修剪及導線破皮包紮處理。|到達現場時間2023/01/02 06:07</t>
  </si>
  <si>
    <t>048861485</t>
  </si>
  <si>
    <t>0978208759</t>
  </si>
  <si>
    <t>且聽到爆響聲，目前供電正常【聯絡電話(二)：(04)8861485】</t>
  </si>
  <si>
    <t>C0812500030</t>
  </si>
  <si>
    <t>2023/01/02 05:40:00</t>
  </si>
  <si>
    <t>彰化縣鹿港鎮海埔里南橋巷１弄２３號１樓</t>
  </si>
  <si>
    <t>海埔高幹27X6X6X4，熔絲筒更換|到達現場時間2023/01/02 06:10</t>
  </si>
  <si>
    <t>0982208623</t>
  </si>
  <si>
    <t>0966600614</t>
  </si>
  <si>
    <t>【聯絡電話(二)：0982208623】</t>
  </si>
  <si>
    <t>W0806012412</t>
  </si>
  <si>
    <t>2023/01/02 05:22:00</t>
  </si>
  <si>
    <t>彰化縣福興鄉福正路２６巷１６號</t>
  </si>
  <si>
    <t>G2420FC96</t>
  </si>
  <si>
    <t>王弘奇先生</t>
  </si>
  <si>
    <t>0928918824</t>
  </si>
  <si>
    <t>A0812003404</t>
  </si>
  <si>
    <t>2023/01/02 04:39:00</t>
  </si>
  <si>
    <t>東港高幹7X5Y#1，太陽光電戶分界點熔絲熔斷，引起熔絲熔斷己送電妥。|到達現場時間2023/01/02 04:55</t>
  </si>
  <si>
    <t>W0806012411</t>
  </si>
  <si>
    <t>2023/01/02 04:04:00</t>
  </si>
  <si>
    <t>彰化縣福興鄉福正路２６巷４８號</t>
  </si>
  <si>
    <t>二港高幹36X1，接頭點檢及熔絲更換|到達現場時間2023/01/02 04:50</t>
  </si>
  <si>
    <t>張怡君小姐</t>
  </si>
  <si>
    <t>0908601206</t>
  </si>
  <si>
    <t>W0806012410</t>
  </si>
  <si>
    <t>2023/01/02 03:59:00</t>
  </si>
  <si>
    <t>彰化縣鹿港鎮鹿和路三段５９７號</t>
  </si>
  <si>
    <t>美鹿高幹5-1，短節電纜更換|到達現場時間2023/01/02 04:21</t>
  </si>
  <si>
    <t>G3229GC64</t>
  </si>
  <si>
    <t>蔡雅蘋小姐</t>
  </si>
  <si>
    <t>0912630831</t>
  </si>
  <si>
    <t>C0812500029</t>
  </si>
  <si>
    <t>2023/01/02 03:58:00</t>
  </si>
  <si>
    <t>謝漢高幹47Y4，接頭點檢|到達現場時間2023/01/02 04:20</t>
  </si>
  <si>
    <t>稱現場無電(鐵門打不開無法確認總開關狀況)，看到門口兩支電桿上都有閃火花，懇請單位協助查修，謝謝您。【聯絡電話(二)：0982980473】</t>
  </si>
  <si>
    <t>C0812500028</t>
  </si>
  <si>
    <t>2023/01/02 03:43:00</t>
  </si>
  <si>
    <t>彰化縣鹿港鎮鹿和路三段６２１號一樓</t>
  </si>
  <si>
    <t>美鹿5-1，短節電纜不良更換|到達現場時間2023/01/02 04:10</t>
  </si>
  <si>
    <t>G3229GC96</t>
  </si>
  <si>
    <t>0923616475</t>
  </si>
  <si>
    <t>0914012234</t>
  </si>
  <si>
    <t>稱此地址前方變壓器爆響一直出火花，現場無電，懇請單位協助查修，謝謝您【聯絡電話(二)：0923616475】</t>
  </si>
  <si>
    <t>2023/01/02 03:35:00</t>
  </si>
  <si>
    <t>彰化縣員林市員大路一段４２３號１樓</t>
  </si>
  <si>
    <t>陳宏誠、劉瑞源、楊英智、溫祐誠、</t>
  </si>
  <si>
    <t>員大高幹35-1Y#1  路燈接頭壓接|到達現場時間2023/01/02 03:45</t>
  </si>
  <si>
    <t>G4204HA33</t>
  </si>
  <si>
    <t>C0812500027</t>
  </si>
  <si>
    <t>2023/01/02 01:40:00</t>
  </si>
  <si>
    <t>彰化縣和美鎮大佃路３４７巷７４號前</t>
  </si>
  <si>
    <t>鹽害閃絡，供電正常|到達現場時間2023/01/02 02:00</t>
  </si>
  <si>
    <t>G3431HA84</t>
  </si>
  <si>
    <t>047555564</t>
  </si>
  <si>
    <t>參考電號，７4號電桿冒火花，暫不影響供電，桿號：南雅高幹23Y5X5(僅留市話)</t>
  </si>
  <si>
    <t>A0812003403</t>
  </si>
  <si>
    <t>2023/01/02 03:05:00</t>
  </si>
  <si>
    <t>彰化縣二林鎮新生路９０１號</t>
  </si>
  <si>
    <t>高銀昆、魏民羽、廖錦祥、林楷諺</t>
  </si>
  <si>
    <t>二林S/S IE27瞬跳，南原高幹13Y#1分歧開關木橫擔燒損，己更換輕鋼橫擔及FC開關更換。|到達現場時間2023/01/02 03:05</t>
  </si>
  <si>
    <t>K1892GB68</t>
  </si>
  <si>
    <t>0975865027</t>
  </si>
  <si>
    <t>2023/01/01 23:40:00</t>
  </si>
  <si>
    <t>呂漢堂、劉記瑜、顏銘宏、李冠民</t>
  </si>
  <si>
    <t>草湖S/S S27瞬跳，線路巡視點檢，發現建平高幹#48裝腳礙子不良*3只，立即辦理停電更換聚合礙子*3只|到達現場時間2023/01/01 23:40</t>
  </si>
  <si>
    <t>C0812500026</t>
  </si>
  <si>
    <t>2023/01/01 22:38:00</t>
  </si>
  <si>
    <t>彰化縣彰化市陳稜路５６巷１號１Ｆ</t>
  </si>
  <si>
    <t>Tr點檢、現場線路勘查正常、發現一隻大悉蟀求偶叫聲、已向里長說明了、有照為證。|到達現場時間2023/01/01 22:55</t>
  </si>
  <si>
    <t>G4028HB50</t>
  </si>
  <si>
    <t>047282272</t>
  </si>
  <si>
    <t>向小姐(里長)</t>
  </si>
  <si>
    <t>向小姐(里長)通報此地點牆上固定器的電線發出異音，擔心危險，煩請協處【聯絡電話(二)：(04)7282272】</t>
  </si>
  <si>
    <t>永福里</t>
  </si>
  <si>
    <t>2023/01/02 02:05:00</t>
  </si>
  <si>
    <t>彰化縣員林市阿寶巷</t>
  </si>
  <si>
    <t>中崙1~55  夜間防竊導線巡查|到達現場時間2023/01/02 02:05</t>
  </si>
  <si>
    <t>2023/01/02 00:10:00</t>
  </si>
  <si>
    <t>夜間線路加強防竊巡視及夜間觀測，桿號：上寮高幹1號~42號、西港高幹1號~17號，線路巡視正常，需要礙子清洗。|到達現場時間2023/01/02 00:20</t>
  </si>
  <si>
    <t>2023/01/01 20:25:00</t>
  </si>
  <si>
    <t>K1788HD76 芳苑高幹#38</t>
  </si>
  <si>
    <t>芳苑高幹#38X2，支線標示管不良更換。|到達現場時間2023/01/01 20:35</t>
  </si>
  <si>
    <t>2023/01/01 20:49:00</t>
  </si>
  <si>
    <t>K1286HA00 過湖高幹#10</t>
  </si>
  <si>
    <t>過湖高幹#5、過湖高幹#10，支線游休拆除及接頭點檢處理|到達現場時間2023/01/01 20:51</t>
  </si>
  <si>
    <t>2023/01/01 21:45:00</t>
  </si>
  <si>
    <t>茂盛#1~#38 十茂#1~#39導線防竊巡視。|到達現場時間2023/01/01 22:05</t>
  </si>
  <si>
    <t>2023/01/01 20:35:00</t>
  </si>
  <si>
    <t>彰化縣二林鎮塗子崙段塗子小段１３１號</t>
  </si>
  <si>
    <t>塗崙高幹#25  低壓線脫落綁紮固定|到達現場時間2023/01/01 21:10</t>
  </si>
  <si>
    <t>K2797EE68</t>
  </si>
  <si>
    <t>2023/01/01 20:03:00</t>
  </si>
  <si>
    <t>彰化縣員林市大峰巷２１號</t>
  </si>
  <si>
    <t>大峰高幹#31-1  接戶線接頭不良壓接|到達現場時間2023/01/01 20:15</t>
  </si>
  <si>
    <t>G5002DB55</t>
  </si>
  <si>
    <t>C0812500025</t>
  </si>
  <si>
    <t>2023/01/01 20:41:00</t>
  </si>
  <si>
    <t>彰化縣溪湖鎮顯光段１６４地號</t>
  </si>
  <si>
    <t>草埔高分45Z30X#1  變壓器熔絲鏈開關不良更換|到達現場時間2023/01/01 21:25</t>
  </si>
  <si>
    <t>K3195GD38</t>
  </si>
  <si>
    <t>0963321391</t>
  </si>
  <si>
    <t>用戶稱發出聲音，電桶，可洽用戶</t>
  </si>
  <si>
    <t>2023/01/01 20:02:00</t>
  </si>
  <si>
    <t>彰化縣線西鄉中央路三段３３６號１樓</t>
  </si>
  <si>
    <t>線西高幹96，鹽害閃絡，供電正常|到達現場時間2023/01/01 21:00</t>
  </si>
  <si>
    <t>G2842HB33</t>
  </si>
  <si>
    <t>047589955</t>
  </si>
  <si>
    <t>0937844080</t>
  </si>
  <si>
    <t>2023/01/01 20:00:00</t>
  </si>
  <si>
    <t>彰化縣和美鎮思北路２５巷１１弄９０號１樓</t>
  </si>
  <si>
    <t>溪底高幹22Z16X2X1，接頭點檢|到達現場時間2023/01/01 20:25</t>
  </si>
  <si>
    <t>G3638BD57</t>
  </si>
  <si>
    <t>0976815965</t>
  </si>
  <si>
    <t>0911356008</t>
  </si>
  <si>
    <t>C0812500024</t>
  </si>
  <si>
    <t>2023/01/01 19:30:00</t>
  </si>
  <si>
    <t>彰化縣大城鄉菜寮村東平路１３之６號</t>
  </si>
  <si>
    <t>菜寮高幹70Y16X#3，接戶線接頭破皮不良，接頭己重新包紮處理。|到達現場時間2023/01/01 20:28</t>
  </si>
  <si>
    <t>0952999507</t>
  </si>
  <si>
    <t>048942088</t>
  </si>
  <si>
    <t>此為參考電號；用戶稱現場變電箱火花爆響3.4次，目前用電正常，惠請相關單位協助處理，感謝。【聯絡電話(二)：0952999507】</t>
  </si>
  <si>
    <t>C0812500023</t>
  </si>
  <si>
    <t>2023/01/01 18:02:00</t>
  </si>
  <si>
    <t>彰化縣埔鹽鄉番金路二巷８９－１７號</t>
  </si>
  <si>
    <t>林宏益、巫淂彥、</t>
  </si>
  <si>
    <t>新樂高幹171Z7Y#4 公所路燈線不良跳線先行解開，已告知用戶請公所處理‧|到達現場時間2023/01/01 18:20</t>
  </si>
  <si>
    <t>G2509DC93</t>
  </si>
  <si>
    <t>0921492349</t>
  </si>
  <si>
    <t>施先生(住戶)</t>
  </si>
  <si>
    <t>048652821</t>
  </si>
  <si>
    <t>施先生(住戶)通報此地點電桿接到路燈的線路出火花，路燈時滅時亮，煩請協處【聯絡電話(二)：0921492349】(04)8652821</t>
  </si>
  <si>
    <t>C0812500022</t>
  </si>
  <si>
    <t>2023/01/01 17:48:00</t>
  </si>
  <si>
    <t>彰化縣伸港鄉美港公路一段與台６１線平面道路</t>
  </si>
  <si>
    <t>蚵寮高幹14Y#16-1現場為警察局監視器桿線，已告知員警通知警察局維修。|到達現場時間2023/01/01 18:03</t>
  </si>
  <si>
    <t>G3144AD70</t>
  </si>
  <si>
    <t>派出所蘇先生</t>
  </si>
  <si>
    <t>用戶稱電線垂落至大車可勾到高度，提供一電桿號:16501，惠請協修</t>
  </si>
  <si>
    <t>C0812500021</t>
  </si>
  <si>
    <t>彰化縣二林鎮萬合段１９０－２地號</t>
  </si>
  <si>
    <t>大永高分33Z#5 電表底座燒損，由用戶自理。|到達現場時間2023/01/01 18:05</t>
  </si>
  <si>
    <t>K2491CD80</t>
  </si>
  <si>
    <t>0933473298</t>
  </si>
  <si>
    <t>有檢查開關，無電，請電聯</t>
  </si>
  <si>
    <t>C0812500020</t>
  </si>
  <si>
    <t>2023/01/01 16:50:00</t>
  </si>
  <si>
    <t>彰化縣埔鹽鄉東榮段１０７５地號</t>
  </si>
  <si>
    <t>部打高幹82X#14  用戶電表箱腐蝕不良，已告知用戶，請合格電氣承裝業改善。|到達現場時間2023/01/01 17:10</t>
  </si>
  <si>
    <t>G3406FC16</t>
  </si>
  <si>
    <t>048812565</t>
  </si>
  <si>
    <t>0937754051</t>
  </si>
  <si>
    <t>用戶稱塑膠外箱破損，且電表快掉下來因後面底座似乎也風化腐蝕掉，目前用電正常，希望能先請人員確認，肯請相關單位協處，感謝。【聯絡電話(二)：(04)8812565】</t>
  </si>
  <si>
    <t>C0812500019</t>
  </si>
  <si>
    <t>2023/01/01 16:37:00</t>
  </si>
  <si>
    <t>彰化縣芳苑鄉漢寶村草漢北路２９６號１樓</t>
  </si>
  <si>
    <t>【L1】連接接戶線燒損，已處理妥。|到達現場時間2023/01/01 16:52</t>
  </si>
  <si>
    <t>G2015DB66</t>
  </si>
  <si>
    <t>0963175182</t>
  </si>
  <si>
    <t>048991032</t>
  </si>
  <si>
    <t>黃先生(住戶)通報此地點接戶線斷落，目前無電，煩請協處【聯絡電話(二)：0963175182】(04)8991032</t>
  </si>
  <si>
    <t>C0812500018</t>
  </si>
  <si>
    <t>彰化縣芳苑鄉功湖路草湖段８５１巷６７號１樓</t>
  </si>
  <si>
    <t>磚瑤高幹24Y#19 C型接頭不良已重新壓接妥|到達現場時間2023/01/01 16:50</t>
  </si>
  <si>
    <t>G1701FB58</t>
  </si>
  <si>
    <t>048933867</t>
  </si>
  <si>
    <t>0955325566</t>
  </si>
  <si>
    <t>【聯絡電話(二)：(04)8933867】</t>
  </si>
  <si>
    <t>2023/01/01 15:58:00</t>
  </si>
  <si>
    <t>彰化縣員林市崙雅巷１０６號１樓</t>
  </si>
  <si>
    <t>萬崙高幹#2 高壓線路加裝開關|到達現場時間2023/01/01 16:05</t>
  </si>
  <si>
    <t>K4799AB54</t>
  </si>
  <si>
    <t>2023/01/01 16:10:00</t>
  </si>
  <si>
    <t>【N1】經查現場供電正常。|到達現場時間2023/01/01 16:15</t>
  </si>
  <si>
    <t>接戶線3CU22PV維護更換共34公尺，已處理妥。|到達現場時間2023/01/01 16:15</t>
  </si>
  <si>
    <t>2023/01/01 15:32:00</t>
  </si>
  <si>
    <t>彰化縣彰化市彰水路194巷</t>
  </si>
  <si>
    <t>蔡星土謝景煌陳世明吳奇翰</t>
  </si>
  <si>
    <t>【F1】火警未成災。|到達現場時間2023/01/01 15:41</t>
  </si>
  <si>
    <t>消防局  楊小姐</t>
  </si>
  <si>
    <t>C0812500017</t>
  </si>
  <si>
    <t>2023/01/01 15:30:00</t>
  </si>
  <si>
    <t>彰化縣鹿港鎮海埔里海浴路９６３號</t>
  </si>
  <si>
    <t>水產高幹#34,熔絲鏈筒接觸不良更換。|到達現場時間2023/01/01 15:56</t>
  </si>
  <si>
    <t>G2628GD36</t>
  </si>
  <si>
    <t>0939774488</t>
  </si>
  <si>
    <t>許畯瑋</t>
  </si>
  <si>
    <t>047774488</t>
  </si>
  <si>
    <t>【聯絡電話(二)：0939774488】冷凍庫用電，已查修外電欠相</t>
  </si>
  <si>
    <t>2023/01/01 15:10:00</t>
  </si>
  <si>
    <t>崙腳高幹11</t>
  </si>
  <si>
    <t>蕭家旺、楊崇德、董柏新、王振宇、洪文鴻</t>
  </si>
  <si>
    <t>崙腳高幹11~11-1高壓裸硬銅線100mm斷股，已剪除不良處重新接妥。12/31 IS23 10:27 饋線有LCO 電驛動作瞬跳。|到達現場時間2023/01/01 15:20</t>
  </si>
  <si>
    <t>2023/01/01 15:16:00</t>
  </si>
  <si>
    <t>彰化縣福興鄉廈粘村元興段３３０地號</t>
  </si>
  <si>
    <t>【C1】管嶼高幹#95,用戶屋內線路不良，已告知用戶，請合格電氣承裝業改善。|到達現場時間2023/01/01 15:33</t>
  </si>
  <si>
    <t>G2416AC48</t>
  </si>
  <si>
    <t>0933205947</t>
  </si>
  <si>
    <t>C0812500016</t>
  </si>
  <si>
    <t>2023/01/01 15:09:00</t>
  </si>
  <si>
    <t>彰化縣大城鄉台西村和安巷３號</t>
  </si>
  <si>
    <t>台西高幹#72 竹子碰觸低壓線已修妥，低壓紮線脫落已重新綁紮妥|到達現場時間2023/01/01 15:45</t>
  </si>
  <si>
    <t>K0775BD66</t>
  </si>
  <si>
    <t>0937204339</t>
  </si>
  <si>
    <t>048943457</t>
  </si>
  <si>
    <t>竹木茂盛碰觸外線，擔心安全，要求派查修剪(因大都長輩在家，行動較不便，外撥市話響鈴需較長時間【備留：0937204339】)</t>
  </si>
  <si>
    <t>C0812500015</t>
  </si>
  <si>
    <t>2023/01/01 14:59:00</t>
  </si>
  <si>
    <t>彰化縣芳苑鄉路平路３６號１樓，春億有限公司，</t>
  </si>
  <si>
    <t>頂部高幹8X#6 用戶自備桿遭車輛撞斷，接戶線已剪除收回，待用戶建好自備桿後來電通知再前往復舊。（61-1519-28）|到達現場時間2023/01/01 15:06</t>
  </si>
  <si>
    <t>K1487DE56</t>
  </si>
  <si>
    <t>047531999</t>
  </si>
  <si>
    <t>縣府專線賴小姐</t>
  </si>
  <si>
    <t>縣府專線賴小姐:接獲警員通報，桿號:頂部8X6，座標K1490CE69，有車禍撞斷電桿，路上派出所陳警員，派出所電話:04-8983844，處理完畢不須回覆縣府，須回報警員</t>
  </si>
  <si>
    <t>2023/01/01 14:51:00</t>
  </si>
  <si>
    <t>彰化縣芳苑鄉斗苑路頂後段５０５巷１６９號１樓</t>
  </si>
  <si>
    <t>頂部高幹8X#6 用戶自備桿遭車輛撞斷，接戶線已剪除收回，待用戶建好自備桿後來電通知再前往復舊。（61-1519-28）|到達現場時間2023/01/01 15:05</t>
  </si>
  <si>
    <t>K1489AE76</t>
  </si>
  <si>
    <t>0912359677</t>
  </si>
  <si>
    <t>2023/01/01 13:38:00</t>
  </si>
  <si>
    <t>彰化縣福興鄉麥厝街７６號平房</t>
  </si>
  <si>
    <t>麥嶼厝高幹32X#8,低壓線斷落,已重置妥。|到達現場時間2023/01/01 13:56</t>
  </si>
  <si>
    <t>G2215BC44</t>
  </si>
  <si>
    <t>0907324669</t>
  </si>
  <si>
    <t>2023/01/01 13:34:00</t>
  </si>
  <si>
    <t>G3923FD18-L~G3923ED67-P</t>
  </si>
  <si>
    <t>星土偉文景煌世明奇翰聖宗紹哲辰緯</t>
  </si>
  <si>
    <t>低壓電纜4C 2/0游休拆除共55.8公尺，已處理妥。|到達現場時間2023/01/01 13:37</t>
  </si>
  <si>
    <t>2023/01/01 09:25:00</t>
  </si>
  <si>
    <t>彰化縣福興鄉東勢巷９號</t>
  </si>
  <si>
    <t>跳線中性線接頭不良，已重新壓接妥。|到達現場時間2023/01/01 09:44</t>
  </si>
  <si>
    <t>G2417AC27</t>
  </si>
  <si>
    <t>2023/01/01 11:44:00</t>
  </si>
  <si>
    <t>彰化縣鹿港鎮鹿工南二路３１號１－２樓</t>
  </si>
  <si>
    <t>配合高供用戶廠區電氣保養，配電室開關切換及接頭點檢。|到達現場時間2023/01/01 12:05</t>
  </si>
  <si>
    <t>G2325BC70</t>
  </si>
  <si>
    <t>0921260720</t>
  </si>
  <si>
    <t>C0812500014</t>
  </si>
  <si>
    <t>2023/01/01 11:24:00</t>
  </si>
  <si>
    <t>彰化縣芳苑鄉王功村新生巷５號</t>
  </si>
  <si>
    <t>芳漢高幹5 用戶內線遭裝冷氣施工鑽孔造成電線破皮造成漏電已請用戶找合格水電承裝業改善|到達現場時間2023/01/01 11:50</t>
  </si>
  <si>
    <t>G1503CC63</t>
  </si>
  <si>
    <t>0972931727</t>
  </si>
  <si>
    <t>048936852</t>
  </si>
  <si>
    <t>【聯絡電話(二)：0972931727】用戶稱冷氣師傅裝設室外機,.發現漏電情況,位置約電表上去至騎樓處,(無人受傷)請派人查明處理後續,謝謝</t>
  </si>
  <si>
    <t>C0812500013</t>
  </si>
  <si>
    <t>2023/01/01 11:16:00</t>
  </si>
  <si>
    <t>彰化縣埤頭鄉豐崙村埤園段３２９地號</t>
  </si>
  <si>
    <t>沙崙高幹44Y10Y#8 接戶線斷已接妥。事故電號為87-1770-05|到達現場時間2023/01/01 11:30</t>
  </si>
  <si>
    <t>K3089GB84</t>
  </si>
  <si>
    <t>周先生:水電</t>
  </si>
  <si>
    <t>用戶提共此電號稱接戶線斷一條,需帶拉梯,僅手機</t>
  </si>
  <si>
    <t>2023/01/01 10:49:00</t>
  </si>
  <si>
    <t>彰化縣員林市員大路二段１６７巷２２３號１Ｆ</t>
  </si>
  <si>
    <t>吳明聰、鍾奈哲、巫淂彥</t>
  </si>
  <si>
    <t>員旗高幹#19  高壓線路加裝開關|到達現場時間2023/01/01 10:50</t>
  </si>
  <si>
    <t>G4104HE00</t>
  </si>
  <si>
    <t>C0812500012</t>
  </si>
  <si>
    <t>2023/01/01 10:37:00</t>
  </si>
  <si>
    <t>彰化縣鹿港鎮鹿西路７２號</t>
  </si>
  <si>
    <t>【C1】用戶屋內線路不良，已告知用戶，請合格電氣承裝業改善。|到達現場時間2023/01/01 11:00</t>
  </si>
  <si>
    <t>G2524ED4023</t>
  </si>
  <si>
    <t>047760624</t>
  </si>
  <si>
    <t>047787423</t>
  </si>
  <si>
    <t>【聯絡電話(二)：(04)7760624】電號.地址報修，已檢查開關仍無電</t>
  </si>
  <si>
    <t>2023/01/01 10:25:00</t>
  </si>
  <si>
    <t>彰化縣埔鹽鄉南港村南港路２８２號之２</t>
  </si>
  <si>
    <t>南港高幹58空X#27 高壓線脫落綁紮及#1礙子螺栓脫落固定|到達現場時間2023/01/01 10:30</t>
  </si>
  <si>
    <t>G3608AA11</t>
  </si>
  <si>
    <t>0977125469</t>
  </si>
  <si>
    <t>2023/01/01 10:06:00</t>
  </si>
  <si>
    <t>彰化縣大村鄉null油車村二抱路四段２１１號</t>
  </si>
  <si>
    <t>貢旗高幹71X#8   高壓終端加裝被覆罩|到達現場時間2023/01/01 10:10</t>
  </si>
  <si>
    <t>G4004EB87</t>
  </si>
  <si>
    <t>2023/01/01 09:35:00</t>
  </si>
  <si>
    <t>彰化縣芳苑鄉null頂段３－１８地號</t>
  </si>
  <si>
    <t>頂部高幹50Y2X#2 接戶線斷已接妥|到達現場時間2023/01/01 09:50</t>
  </si>
  <si>
    <t>K1389CE89</t>
  </si>
  <si>
    <t>0988632268</t>
  </si>
  <si>
    <t>C0812500011</t>
  </si>
  <si>
    <t>2023/01/01 09:38:00</t>
  </si>
  <si>
    <t>彰化縣秀水鄉番花路，桿號：金錫高幹２</t>
  </si>
  <si>
    <t>已現場確認 公司設備無異音|到達現場時間2023/01/01 10:05</t>
  </si>
  <si>
    <t>G3713EB67</t>
  </si>
  <si>
    <t>0963100580</t>
  </si>
  <si>
    <t>用戶稱在陝西國小後方,電桿發出異常電流聲,因現在有健行活動,人很多,建議中午過後人會較少,僅留手機</t>
  </si>
  <si>
    <t>2023/01/01 09:12:00</t>
  </si>
  <si>
    <t>田坑＃14、＃10</t>
  </si>
  <si>
    <t>1.田坑＃14變壓器逾齡更換，已處理妥。2.田坑＃10樹木靠近高低壓線修剪，已處理妥。（4＊4平方公尺）|到達現場時間2023/01/01 09:37</t>
  </si>
  <si>
    <t>2023/01/01 09:05:00</t>
  </si>
  <si>
    <t>上寮高幹37X#3變壓器(25 KVA)一次側熔絲(6A )熔斷，已更換送電妥。|到達現場時間2023/01/01 09:35</t>
  </si>
  <si>
    <t>A0812003402</t>
  </si>
  <si>
    <t>2023/01/01 08:58:00</t>
  </si>
  <si>
    <t>彰化縣竹塘鄉中興街１４８巷７０號（竹塘段７６１、７６２地號）屋頂</t>
  </si>
  <si>
    <t>竹西高幹3X#8 光電戶設備保養|到達現場時間2023/01/01 10:15</t>
  </si>
  <si>
    <t>C0812500010</t>
  </si>
  <si>
    <t>彰化縣芳苑鄉漢寶園段２２３號之６地號</t>
  </si>
  <si>
    <t>【L2】漢寶高幹169Y10Y#3,連接接戶線接頭燒損，已重新壓接妥。|到達現場時間2023/01/01 09:39</t>
  </si>
  <si>
    <t>G1610HE04</t>
  </si>
  <si>
    <t>048990197</t>
  </si>
  <si>
    <t>用戶稱電線斷掉,風大,會有火花【聯絡電話(二)：0952640627】</t>
  </si>
  <si>
    <t>C0812500009</t>
  </si>
  <si>
    <t>2023/01/01 08:56:00</t>
  </si>
  <si>
    <t>彰化縣鹿港鎮廖厝里（巷）３１４號對面</t>
  </si>
  <si>
    <t>【L1】溝鹿高幹19Y#6,連接接戶線燒損，已處理妥。|到達現場時間2023/01/01 09:25</t>
  </si>
  <si>
    <t>G3126EE54</t>
  </si>
  <si>
    <t>0922161112</t>
  </si>
  <si>
    <t>047716811</t>
  </si>
  <si>
    <t>【聯絡電話(二)：0922161112】用戶稱電桿上有燈(疑似路燈桿),早上有火花,(有爆響聲,偶爾有火花)(此為參考電號)</t>
  </si>
  <si>
    <t>2023/01/01 08:38:00</t>
  </si>
  <si>
    <t>彰化縣芳苑鄉芳林段１９９地號</t>
  </si>
  <si>
    <t>路上高幹43Y8X#5 接戶線斷已接妥|到達現場時間2023/01/01 08:50</t>
  </si>
  <si>
    <t>2023/01/01 08:52:00</t>
  </si>
  <si>
    <t>彰化縣埤頭鄉小埔心段３５號</t>
  </si>
  <si>
    <t>彰水高幹8Y9Y#8 H型接頭不良已重新壓接妥|到達現場時間2023/01/01 09:10</t>
  </si>
  <si>
    <t>K3087GA84</t>
  </si>
  <si>
    <t>0989729544</t>
  </si>
  <si>
    <t>C0812500008</t>
  </si>
  <si>
    <t>2023/01/01 08:34:00</t>
  </si>
  <si>
    <t>彰化縣伸港鄉新港段１７０－００地號</t>
  </si>
  <si>
    <t>【L2】全興高幹17X#2,連接接戶線接頭燒損，已重新壓接妥。|到達現場時間2023/01/01 09:00</t>
  </si>
  <si>
    <t>G3448AD65</t>
  </si>
  <si>
    <t>0970712783</t>
  </si>
  <si>
    <t>F表，魚塭，黃先生稱前兩天有停電維修，人員說電表有點壞掉，須找水電修維修，故台電先行安全斷電，已找水電維修妥，請配合送電，僅留手機【聯絡電話(二)：0970712783】</t>
  </si>
  <si>
    <t>A0812003401</t>
  </si>
  <si>
    <t>2023/01/01 08:20:00</t>
  </si>
  <si>
    <t>彰化縣二林鎮福建巷１８１．１８３號屋頂</t>
  </si>
  <si>
    <t>東興高幹32Y#4-1 用戶設備保養|到達現場時間2023/01/01 08:45</t>
  </si>
  <si>
    <t>C0812500006</t>
  </si>
  <si>
    <t>2023/01/01 08:13:00</t>
  </si>
  <si>
    <t>彰化縣埔鹽鄉子村萬豐巷２３號</t>
  </si>
  <si>
    <t>用戶自備開關跳脫|到達現場時間2023/01/01 08:40</t>
  </si>
  <si>
    <t>G3213FB78</t>
  </si>
  <si>
    <t>0906919591</t>
  </si>
  <si>
    <t>047695832</t>
  </si>
  <si>
    <t>【聯絡電話(二)：0906919591】稱整棟電力微弱，器具無法正常啟用(燈昏暗，電器無法運轉)，要求派查</t>
  </si>
  <si>
    <t>W0806012409</t>
  </si>
  <si>
    <t>2023/01/01 08:10:00</t>
  </si>
  <si>
    <t>彰化縣福興鄉沿海路四段７５３號二樓</t>
  </si>
  <si>
    <t>【N1】經查現場供電正常。|到達現場時間2023/01/01 08:30</t>
  </si>
  <si>
    <t>G2620AA03</t>
  </si>
  <si>
    <t>0903206181</t>
  </si>
  <si>
    <t>2023/01/01 08:00:00</t>
  </si>
  <si>
    <t>彰化縣伸港鄉中興路二段臨３９６號１樓</t>
  </si>
  <si>
    <t>海尾高幹#25-1,高壓熔絲鏈開關及橫擔重置。|到達現場時間2023/01/01 08:19</t>
  </si>
  <si>
    <t>G3346HD09</t>
  </si>
  <si>
    <t>0933519688</t>
  </si>
  <si>
    <t>0937746782</t>
  </si>
  <si>
    <t>C0812500005</t>
  </si>
  <si>
    <t>2023/01/01 07:43:00</t>
  </si>
  <si>
    <t>彰化縣芳苑鄉永興村光復巷１２號前電線</t>
  </si>
  <si>
    <t>興海高幹168-1X#6右低3 用戶原支持點房屋倒塌，接戶線電源已隔離，已現場告知用戶建自備桿及樹修，待用戶建妥自備桿來電通知後再行前往復舊。（90-3151-00）|到達現場時間2023/01/01 08:30</t>
  </si>
  <si>
    <t>K1397ED16</t>
  </si>
  <si>
    <t>0988299176</t>
  </si>
  <si>
    <t>048931343</t>
  </si>
  <si>
    <t>用戶通報於此地址前有電線垂下，不會勾到人車。桿號：永興3高分37Y26 K1198 F190【聯絡電話(二)：0988299176】</t>
  </si>
  <si>
    <t>C0812500004</t>
  </si>
  <si>
    <t>【L1】漢寶高幹85Y34Z#3連接接戶線燒損，已處理妥。|到達現場時間2023/01/01 08:41</t>
  </si>
  <si>
    <t>G1713DE39</t>
  </si>
  <si>
    <t>C0812500003</t>
  </si>
  <si>
    <t>2023/01/01 07:19:00</t>
  </si>
  <si>
    <t>彰化縣芳苑鄉民權路２６號</t>
  </si>
  <si>
    <t>五俊高分#10，接戶線靠近鐵皮屋破皮，己前往將接戶線重新壓接處理|到達現場時間2023/01/01 07:35</t>
  </si>
  <si>
    <t>K1595GE71</t>
  </si>
  <si>
    <t>048932992</t>
  </si>
  <si>
    <t>用戶稱有110V無220V，疑似熔絲斷【聯絡電話(二)：(04)8932992】</t>
  </si>
  <si>
    <t>2023/01/01 06:55:00</t>
  </si>
  <si>
    <t>下寮45Y6</t>
  </si>
  <si>
    <t>簡銘雄王俊凱粘錫州施仕鋒蔡肇穎、</t>
  </si>
  <si>
    <t>開關橫擔及TR更換|到達現場時間2023/01/01 06:55</t>
  </si>
  <si>
    <t>C0812500002</t>
  </si>
  <si>
    <t>2023/01/01 06:45:00</t>
  </si>
  <si>
    <t>彰化縣福興鄉東勢巷４號之１２</t>
  </si>
  <si>
    <t>本件同受理號碼11201000009|到達現場時間2023/01/01 07:02</t>
  </si>
  <si>
    <t>G2317HD03</t>
  </si>
  <si>
    <t>0422209777</t>
  </si>
  <si>
    <t>保全陳先生</t>
  </si>
  <si>
    <t>報修電號僅供參考，東勢巷４號之１8，已檢測總開關，僅留市話謝謝</t>
  </si>
  <si>
    <t>C0812500001</t>
  </si>
  <si>
    <t>2023/01/01 06:05:00</t>
  </si>
  <si>
    <t>彰化縣埔鹽鄉彰水路一段２２５巷１９－５號１Ｆ</t>
  </si>
  <si>
    <t>G3209AA74</t>
  </si>
  <si>
    <t>0919689456</t>
  </si>
  <si>
    <t>花先生</t>
  </si>
  <si>
    <t>用戶稱連路燈也熄滅，僅留手機|手動併案</t>
  </si>
  <si>
    <t>2023/01/01 05:50:00</t>
  </si>
  <si>
    <t>1.G4228BD96-O電纜故障指示器裝設更換、拆3裝6  2.中山路三段及實踐路一帶路燈遲熄巡查。|到達現場時間2023/01/01 06:16</t>
  </si>
  <si>
    <t>1.重陽高分路燈遲熄巡查  2.重陽高分3空X6蔓藤清除、接頭點檢裸露包。|到達現場時間2023/01/01 06:15</t>
  </si>
  <si>
    <t>2023/01/01 05:39:00</t>
  </si>
  <si>
    <t>彰化縣埔鹽鄉南興段５８地號</t>
  </si>
  <si>
    <t>陳振明、林宜明、黃耀田、譚劭丞</t>
  </si>
  <si>
    <t>角樹高分#43  引上500MCM電纜固定橫擔不良更換，  角樹高分#50 、25Y19開關操作，饋線轉供。|到達現場時間2023/01/01 05:35</t>
  </si>
  <si>
    <t>G3108EA28</t>
  </si>
  <si>
    <t>G3108EA58角樹高分#43  停電工作0530~0800</t>
  </si>
  <si>
    <t>C0812500000</t>
  </si>
  <si>
    <t>2023/01/01 04:46:00</t>
  </si>
  <si>
    <t>彰化縣社頭鄉舊社村南勢巷９之２號１樓</t>
  </si>
  <si>
    <t>【H1】高壓分歧線路開關熔絲(40A*  )斷，已更換送電妥。|到達現場時間2023/01/01 05:20</t>
  </si>
  <si>
    <t>K4787CD99</t>
  </si>
  <si>
    <t>048730028</t>
  </si>
  <si>
    <t>0975769817</t>
  </si>
  <si>
    <t>報修電號僅供參考，南勢巷９之9號，爆響後多戶無電【聯絡電話(二)：(04)8730028】</t>
  </si>
  <si>
    <t>W0806012408</t>
  </si>
  <si>
    <t>2023/01/01 02:00:00</t>
  </si>
  <si>
    <t>彰化縣鹿港鎮海尾巷１－１１號１樓</t>
  </si>
  <si>
    <t>G2730HB14</t>
  </si>
  <si>
    <t>施能閔先生</t>
  </si>
  <si>
    <t>0972755151</t>
  </si>
  <si>
    <t>W0806012407</t>
  </si>
  <si>
    <t>2023/01/01 01:45:00</t>
  </si>
  <si>
    <t>彰化縣鹿港鎮海尾巷１－１２號１樓</t>
  </si>
  <si>
    <t>水產高分12Y14，接頭點檢|到達現場時間2023/01/01 02:25</t>
  </si>
  <si>
    <t>施宗衛先生</t>
  </si>
  <si>
    <t>0932343175</t>
  </si>
  <si>
    <t>台東</t>
    <phoneticPr fontId="3" type="noConversion"/>
  </si>
  <si>
    <t>GB0076</t>
  </si>
  <si>
    <t>GB0075</t>
  </si>
  <si>
    <t>地下-高壓分歧</t>
    <phoneticPr fontId="3" type="noConversion"/>
  </si>
  <si>
    <t>低壓戶</t>
    <phoneticPr fontId="3" type="noConversion"/>
  </si>
  <si>
    <t>GD0321</t>
  </si>
  <si>
    <t>GD0340</t>
  </si>
  <si>
    <t>GD0341</t>
  </si>
  <si>
    <t>GB0083</t>
  </si>
  <si>
    <t>GA0009</t>
  </si>
  <si>
    <t>GA0008</t>
  </si>
  <si>
    <t>GA0007</t>
  </si>
  <si>
    <t>EB0002</t>
  </si>
  <si>
    <t>GB0079</t>
  </si>
  <si>
    <t>GB0080</t>
  </si>
  <si>
    <t>GB0081</t>
  </si>
  <si>
    <t>GB0082</t>
  </si>
  <si>
    <t>GB0078</t>
  </si>
  <si>
    <t>ED0001</t>
  </si>
  <si>
    <t>GB0084</t>
  </si>
  <si>
    <t>GB0085</t>
  </si>
  <si>
    <t>桃園</t>
    <phoneticPr fontId="3" type="noConversion"/>
  </si>
  <si>
    <t>新竹</t>
    <phoneticPr fontId="3" type="noConversion"/>
  </si>
  <si>
    <t>GB0073</t>
  </si>
  <si>
    <t>天然災害</t>
  </si>
  <si>
    <t>***********************************************************************************************************</t>
    <phoneticPr fontId="3" type="noConversion"/>
  </si>
  <si>
    <t>項 次</t>
  </si>
  <si>
    <t>受 理 號 碼</t>
  </si>
  <si>
    <t>受 理 時 間</t>
  </si>
  <si>
    <t>部   門</t>
  </si>
  <si>
    <t>符合</t>
  </si>
  <si>
    <t>不符合</t>
  </si>
  <si>
    <t>原因代號</t>
    <phoneticPr fontId="3" type="noConversion"/>
  </si>
  <si>
    <t>原因名稱</t>
    <phoneticPr fontId="3" type="noConversion"/>
  </si>
  <si>
    <t>洪水災害</t>
    <phoneticPr fontId="3" type="noConversion"/>
  </si>
  <si>
    <t>鳥獸碰觸</t>
    <phoneticPr fontId="3" type="noConversion"/>
  </si>
  <si>
    <t>原因不明</t>
    <phoneticPr fontId="3" type="noConversion"/>
  </si>
  <si>
    <t>雷害</t>
    <phoneticPr fontId="3" type="noConversion"/>
  </si>
  <si>
    <t>蟻害</t>
    <phoneticPr fontId="3" type="noConversion"/>
  </si>
  <si>
    <t>自然劣化</t>
    <phoneticPr fontId="3" type="noConversion"/>
  </si>
  <si>
    <t>絕緣劣化</t>
    <phoneticPr fontId="3" type="noConversion"/>
  </si>
  <si>
    <t>外物碰觸</t>
    <phoneticPr fontId="3" type="noConversion"/>
  </si>
  <si>
    <t>鹽害</t>
    <phoneticPr fontId="3" type="noConversion"/>
  </si>
  <si>
    <t>失竊</t>
    <phoneticPr fontId="3" type="noConversion"/>
  </si>
  <si>
    <t>車輛碰觸</t>
    <phoneticPr fontId="3" type="noConversion"/>
  </si>
  <si>
    <t>內部含承商施工碰觸(架空)</t>
    <phoneticPr fontId="3" type="noConversion"/>
  </si>
  <si>
    <t>樹木碰觸</t>
    <phoneticPr fontId="3" type="noConversion"/>
  </si>
  <si>
    <t>支持物基礎不良</t>
    <phoneticPr fontId="3" type="noConversion"/>
  </si>
  <si>
    <t>支持物腐蝕</t>
    <phoneticPr fontId="3" type="noConversion"/>
  </si>
  <si>
    <t>導線弛度不良</t>
    <phoneticPr fontId="3" type="noConversion"/>
  </si>
  <si>
    <t>塵害(化學害)</t>
    <phoneticPr fontId="3" type="noConversion"/>
  </si>
  <si>
    <t>颱風</t>
    <phoneticPr fontId="3" type="noConversion"/>
  </si>
  <si>
    <t>強風</t>
    <phoneticPr fontId="3" type="noConversion"/>
  </si>
  <si>
    <t>火災</t>
    <phoneticPr fontId="3" type="noConversion"/>
  </si>
  <si>
    <t>地震</t>
    <phoneticPr fontId="3" type="noConversion"/>
  </si>
  <si>
    <t>流彈</t>
    <phoneticPr fontId="3" type="noConversion"/>
  </si>
  <si>
    <t>浸水</t>
    <phoneticPr fontId="3" type="noConversion"/>
  </si>
  <si>
    <t>品質不良</t>
    <phoneticPr fontId="3" type="noConversion"/>
  </si>
  <si>
    <t>施工不良</t>
    <phoneticPr fontId="3" type="noConversion"/>
  </si>
  <si>
    <t>負荷超載</t>
    <phoneticPr fontId="3" type="noConversion"/>
  </si>
  <si>
    <t>設計不良</t>
    <phoneticPr fontId="3" type="noConversion"/>
  </si>
  <si>
    <t>操作不良</t>
    <phoneticPr fontId="3" type="noConversion"/>
  </si>
  <si>
    <t>一次系統故障</t>
    <phoneticPr fontId="3" type="noConversion"/>
  </si>
  <si>
    <t>用戶設備不良</t>
    <phoneticPr fontId="3" type="noConversion"/>
  </si>
  <si>
    <t>低頻跳脫</t>
    <phoneticPr fontId="3" type="noConversion"/>
  </si>
  <si>
    <t>電纜潛動</t>
    <phoneticPr fontId="3" type="noConversion"/>
  </si>
  <si>
    <t>山崩</t>
    <phoneticPr fontId="3" type="noConversion"/>
  </si>
  <si>
    <t>事故情形代號</t>
    <phoneticPr fontId="3" type="noConversion"/>
  </si>
  <si>
    <t>事故情形名稱</t>
    <phoneticPr fontId="3" type="noConversion"/>
  </si>
  <si>
    <t>漏電</t>
    <phoneticPr fontId="3" type="noConversion"/>
  </si>
  <si>
    <t>漏油</t>
    <phoneticPr fontId="3" type="noConversion"/>
  </si>
  <si>
    <t>燒損</t>
    <phoneticPr fontId="3" type="noConversion"/>
  </si>
  <si>
    <t>熔絲熔斷</t>
    <phoneticPr fontId="3" type="noConversion"/>
  </si>
  <si>
    <t>吹斷</t>
    <phoneticPr fontId="3" type="noConversion"/>
  </si>
  <si>
    <t>破裂</t>
    <phoneticPr fontId="3" type="noConversion"/>
  </si>
  <si>
    <t>挖斷</t>
    <phoneticPr fontId="3" type="noConversion"/>
  </si>
  <si>
    <t>變形</t>
    <phoneticPr fontId="3" type="noConversion"/>
  </si>
  <si>
    <t>跳脫</t>
    <phoneticPr fontId="3" type="noConversion"/>
  </si>
  <si>
    <t>短路</t>
    <phoneticPr fontId="3" type="noConversion"/>
  </si>
  <si>
    <t>接地</t>
    <phoneticPr fontId="3" type="noConversion"/>
  </si>
  <si>
    <t>撞斷</t>
    <phoneticPr fontId="3" type="noConversion"/>
  </si>
  <si>
    <t>傾斜</t>
    <phoneticPr fontId="3" type="noConversion"/>
  </si>
  <si>
    <t>流失</t>
    <phoneticPr fontId="3" type="noConversion"/>
  </si>
  <si>
    <t>斷落</t>
    <phoneticPr fontId="3" type="noConversion"/>
  </si>
  <si>
    <t>脫落</t>
    <phoneticPr fontId="3" type="noConversion"/>
  </si>
  <si>
    <t>絕緣破壞</t>
    <phoneticPr fontId="3" type="noConversion"/>
  </si>
  <si>
    <t>接續不良</t>
    <phoneticPr fontId="3" type="noConversion"/>
  </si>
  <si>
    <t>電弧</t>
    <phoneticPr fontId="3" type="noConversion"/>
  </si>
  <si>
    <t>預力電桿</t>
    <phoneticPr fontId="3" type="noConversion"/>
  </si>
  <si>
    <t>注油電桿</t>
    <phoneticPr fontId="3" type="noConversion"/>
  </si>
  <si>
    <t>支桿</t>
    <phoneticPr fontId="3" type="noConversion"/>
  </si>
  <si>
    <t>支線</t>
    <phoneticPr fontId="3" type="noConversion"/>
  </si>
  <si>
    <t>橫檐</t>
    <phoneticPr fontId="3" type="noConversion"/>
  </si>
  <si>
    <t>礙子</t>
    <phoneticPr fontId="3" type="noConversion"/>
  </si>
  <si>
    <t>電壓調整器</t>
    <phoneticPr fontId="3" type="noConversion"/>
  </si>
  <si>
    <t>變壓器</t>
    <phoneticPr fontId="3" type="noConversion"/>
  </si>
  <si>
    <t>一次引下線</t>
    <phoneticPr fontId="3" type="noConversion"/>
  </si>
  <si>
    <t>二次引下線</t>
    <phoneticPr fontId="3" type="noConversion"/>
  </si>
  <si>
    <t>接線環</t>
    <phoneticPr fontId="3" type="noConversion"/>
  </si>
  <si>
    <t>活線線夾</t>
    <phoneticPr fontId="3" type="noConversion"/>
  </si>
  <si>
    <t>避雷器</t>
    <phoneticPr fontId="3" type="noConversion"/>
  </si>
  <si>
    <t>電容器</t>
    <phoneticPr fontId="3" type="noConversion"/>
  </si>
  <si>
    <t>比流器</t>
    <phoneticPr fontId="3" type="noConversion"/>
  </si>
  <si>
    <t>比壓器</t>
    <phoneticPr fontId="3" type="noConversion"/>
  </si>
  <si>
    <t>高壓線</t>
    <phoneticPr fontId="3" type="noConversion"/>
  </si>
  <si>
    <t>高壓跳線</t>
    <phoneticPr fontId="3" type="noConversion"/>
  </si>
  <si>
    <t>低壓線</t>
    <phoneticPr fontId="3" type="noConversion"/>
  </si>
  <si>
    <t>低壓跳線</t>
    <phoneticPr fontId="3" type="noConversion"/>
  </si>
  <si>
    <t>壓接接頭(張力)</t>
    <phoneticPr fontId="3" type="noConversion"/>
  </si>
  <si>
    <t>壓接接頭(非張力)</t>
    <phoneticPr fontId="3" type="noConversion"/>
  </si>
  <si>
    <t>夾接接頭</t>
    <phoneticPr fontId="3" type="noConversion"/>
  </si>
  <si>
    <t>紮接接頭</t>
    <phoneticPr fontId="3" type="noConversion"/>
  </si>
  <si>
    <t>接戶線</t>
    <phoneticPr fontId="3" type="noConversion"/>
  </si>
  <si>
    <t>接戶橫木</t>
    <phoneticPr fontId="3" type="noConversion"/>
  </si>
  <si>
    <t>電表</t>
    <phoneticPr fontId="3" type="noConversion"/>
  </si>
  <si>
    <t>熔絲筒</t>
    <phoneticPr fontId="3" type="noConversion"/>
  </si>
  <si>
    <t>熔絲鏈開關</t>
    <phoneticPr fontId="3" type="noConversion"/>
  </si>
  <si>
    <t>區分器</t>
    <phoneticPr fontId="3" type="noConversion"/>
  </si>
  <si>
    <t>復閉器</t>
    <phoneticPr fontId="3" type="noConversion"/>
  </si>
  <si>
    <t>分段開關</t>
    <phoneticPr fontId="3" type="noConversion"/>
  </si>
  <si>
    <t>空斷開關</t>
    <phoneticPr fontId="3" type="noConversion"/>
  </si>
  <si>
    <t>低壓熔絲負載開關</t>
    <phoneticPr fontId="3" type="noConversion"/>
  </si>
  <si>
    <t>負載啟斷開關</t>
    <phoneticPr fontId="3" type="noConversion"/>
  </si>
  <si>
    <t>地下真空開關</t>
    <phoneticPr fontId="3" type="noConversion"/>
  </si>
  <si>
    <t>NX開關</t>
    <phoneticPr fontId="3" type="noConversion"/>
  </si>
  <si>
    <t>直立式開關</t>
    <phoneticPr fontId="3" type="noConversion"/>
  </si>
  <si>
    <t>其他開關</t>
    <phoneticPr fontId="3" type="noConversion"/>
  </si>
  <si>
    <t>亭置式開關</t>
    <phoneticPr fontId="3" type="noConversion"/>
  </si>
  <si>
    <t>點滅器</t>
    <phoneticPr fontId="3" type="noConversion"/>
  </si>
  <si>
    <t>路燈開關</t>
    <phoneticPr fontId="3" type="noConversion"/>
  </si>
  <si>
    <t>斷路器</t>
    <phoneticPr fontId="3" type="noConversion"/>
  </si>
  <si>
    <t>電力熔絲開關</t>
    <phoneticPr fontId="3" type="noConversion"/>
  </si>
  <si>
    <t>主變壓器</t>
    <phoneticPr fontId="3" type="noConversion"/>
  </si>
  <si>
    <t>高壓電纜</t>
    <phoneticPr fontId="3" type="noConversion"/>
  </si>
  <si>
    <t>高壓電纜終端接頭</t>
    <phoneticPr fontId="3" type="noConversion"/>
  </si>
  <si>
    <t>高壓電纜直路接頭</t>
    <phoneticPr fontId="3" type="noConversion"/>
  </si>
  <si>
    <t>高壓電纜分歧接頭</t>
    <phoneticPr fontId="3" type="noConversion"/>
  </si>
  <si>
    <t>高壓電纜接頭附件</t>
    <phoneticPr fontId="3" type="noConversion"/>
  </si>
  <si>
    <t>肘型端頭</t>
    <phoneticPr fontId="3" type="noConversion"/>
  </si>
  <si>
    <t>低壓電纜</t>
    <phoneticPr fontId="3" type="noConversion"/>
  </si>
  <si>
    <t>低壓電纜接頭</t>
    <phoneticPr fontId="3" type="noConversion"/>
  </si>
  <si>
    <t>用戶設備</t>
    <phoneticPr fontId="3" type="noConversion"/>
  </si>
  <si>
    <t>設備無損壞</t>
    <phoneticPr fontId="3" type="noConversion"/>
  </si>
  <si>
    <t>自動負載切換開關</t>
    <phoneticPr fontId="3" type="noConversion"/>
  </si>
  <si>
    <t>裝甲開關箱</t>
    <phoneticPr fontId="3" type="noConversion"/>
  </si>
  <si>
    <t>氣體絕緣開關箱</t>
    <phoneticPr fontId="3" type="noConversion"/>
  </si>
  <si>
    <t>匯流排</t>
    <phoneticPr fontId="3" type="noConversion"/>
  </si>
  <si>
    <t>電驛</t>
    <phoneticPr fontId="3" type="noConversion"/>
  </si>
  <si>
    <t>電壓感測器</t>
    <phoneticPr fontId="3" type="noConversion"/>
  </si>
  <si>
    <t xml:space="preserve">  經辦:         課長:          經理:</t>
    <phoneticPr fontId="3" type="noConversion"/>
  </si>
  <si>
    <t>架空-高壓幹線</t>
  </si>
  <si>
    <t>架空-接戶線</t>
  </si>
  <si>
    <t>架空-低壓線</t>
  </si>
  <si>
    <t>架空-高壓分歧</t>
  </si>
  <si>
    <t>部門</t>
    <phoneticPr fontId="3" type="noConversion"/>
  </si>
  <si>
    <t>GD</t>
    <phoneticPr fontId="3" type="noConversion"/>
  </si>
  <si>
    <t>EG</t>
    <phoneticPr fontId="3" type="noConversion"/>
  </si>
  <si>
    <t xml:space="preserve">V </t>
    <phoneticPr fontId="3" type="noConversion"/>
  </si>
  <si>
    <t>存檔路徑</t>
    <phoneticPr fontId="3" type="noConversion"/>
  </si>
  <si>
    <t>D:\01-供電可靠度\供電可靠度各類報表\總處每月報表\(10) OMS 配電事故紀錄表 自行查核\112年</t>
    <phoneticPr fontId="3" type="noConversion"/>
  </si>
  <si>
    <t>檔案名稱</t>
    <phoneticPr fontId="3" type="noConversion"/>
  </si>
  <si>
    <t>目前由吟如填寫，資料於T碟</t>
    <phoneticPr fontId="3" type="noConversion"/>
  </si>
  <si>
    <t>配電事故紀錄表批次列印</t>
    <phoneticPr fontId="3" type="noConversion"/>
  </si>
  <si>
    <t>OMS</t>
  </si>
  <si>
    <t>區處</t>
  </si>
  <si>
    <t>停電總分</t>
  </si>
  <si>
    <t>停電戶數</t>
  </si>
  <si>
    <t>停電電量</t>
  </si>
  <si>
    <t>天氣</t>
  </si>
  <si>
    <t>停電範圍</t>
  </si>
  <si>
    <t>相數</t>
  </si>
  <si>
    <t>電壓</t>
  </si>
  <si>
    <t>損壞部位</t>
  </si>
  <si>
    <t>規範</t>
  </si>
  <si>
    <t>分析</t>
  </si>
  <si>
    <t>環境</t>
  </si>
  <si>
    <t>裝置日期</t>
  </si>
  <si>
    <t>製造日期</t>
  </si>
  <si>
    <t>製造廠</t>
  </si>
  <si>
    <t>單位</t>
  </si>
  <si>
    <t>容量</t>
  </si>
  <si>
    <t>情形</t>
  </si>
  <si>
    <t>原因</t>
  </si>
  <si>
    <t>復舊數量</t>
  </si>
  <si>
    <t>特區</t>
  </si>
  <si>
    <t>特區用戶</t>
  </si>
  <si>
    <t>隔</t>
  </si>
  <si>
    <t>公司編號</t>
  </si>
  <si>
    <t>查詢</t>
  </si>
  <si>
    <t>3. 雨</t>
  </si>
  <si>
    <t>30 天然災害</t>
  </si>
  <si>
    <t>二相</t>
  </si>
  <si>
    <t>6.6/11.4KV</t>
  </si>
  <si>
    <t>17 高壓線</t>
  </si>
  <si>
    <t>20-架空交連PE風雨線#2ACSR</t>
  </si>
  <si>
    <t>15 斷落</t>
  </si>
  <si>
    <t>12 洪水災害</t>
  </si>
  <si>
    <t>5 線路熔絲</t>
  </si>
  <si>
    <t>2. 陰</t>
  </si>
  <si>
    <t>單相</t>
  </si>
  <si>
    <t>29 熔絲鏈開關</t>
  </si>
  <si>
    <t>03 燒損</t>
  </si>
  <si>
    <t>三相</t>
  </si>
  <si>
    <t>55 設備無損壞</t>
  </si>
  <si>
    <t>09 跳脫</t>
  </si>
  <si>
    <t>7 饋線斷路器</t>
  </si>
  <si>
    <t>1. 晴</t>
  </si>
  <si>
    <t>22 地下高壓分岐</t>
  </si>
  <si>
    <t>28 熔絲筒</t>
  </si>
  <si>
    <t>6. 一般地區</t>
  </si>
  <si>
    <t>04 熔絲熔斷</t>
  </si>
  <si>
    <t>02 鳥獸碰觸</t>
  </si>
  <si>
    <t>10-熔絲鏈開關6.6KV 100A IC 10KA</t>
  </si>
  <si>
    <t>28 中興-CHUNG HSIN</t>
  </si>
  <si>
    <t>KV</t>
  </si>
  <si>
    <t>0 其他</t>
  </si>
  <si>
    <t>57 自動負載切換開關</t>
  </si>
  <si>
    <t>15-自動負載切換開關3相15KV</t>
  </si>
  <si>
    <t>4. 雷害區</t>
  </si>
  <si>
    <t>17 絕緣破壞</t>
  </si>
  <si>
    <t>19-架空交連PE風雨線477ACC</t>
  </si>
  <si>
    <t>5. 山區</t>
  </si>
  <si>
    <t>3 責任分界點開關</t>
  </si>
  <si>
    <t>11 架空高壓幹線</t>
  </si>
  <si>
    <t>48 高壓電纜直線接頭</t>
  </si>
  <si>
    <t>04-電纜直線接頭25KV 1/C 500MCM預鑄型</t>
  </si>
  <si>
    <t>28 原因不明</t>
  </si>
  <si>
    <t>35 負載啟斷開關</t>
  </si>
  <si>
    <t>12-負載啟斷開關3相12KV 630A</t>
  </si>
  <si>
    <t>23-電纜直線接頭25KV 級其他型</t>
  </si>
  <si>
    <t>29 其他</t>
  </si>
  <si>
    <t>13 避雷器</t>
  </si>
  <si>
    <t>09-避雷器9kv(6.6kv/11.4kv級)</t>
  </si>
  <si>
    <t>43-架空自動線路開關 3相 15kv 600a 閂鎖型 含電壓電流量測</t>
  </si>
  <si>
    <t>6 復閉器區分器</t>
  </si>
  <si>
    <t>3. 鹽害區</t>
  </si>
  <si>
    <t>12 架空高壓分岐</t>
  </si>
  <si>
    <t>11 雷害</t>
  </si>
  <si>
    <t>01 外物碰觸</t>
  </si>
  <si>
    <t>21 地下高壓幹線</t>
  </si>
  <si>
    <t>22KV</t>
  </si>
  <si>
    <t>46 高壓電纜</t>
  </si>
  <si>
    <t>25-交連PE高壓電纜25KV 1/C 500MCM</t>
  </si>
  <si>
    <t>02 士林-SHIHLIN</t>
  </si>
  <si>
    <t>32 蟻害</t>
  </si>
  <si>
    <t>30-熔絲鏈開關6.6KV/11.4KV 100A IC 10KA</t>
  </si>
  <si>
    <t>2. 塵害區</t>
  </si>
  <si>
    <t>20 絕緣劣化</t>
  </si>
  <si>
    <t>02-架空裸硬姛絞線22mm以上</t>
  </si>
  <si>
    <t>19 自然劣化</t>
  </si>
  <si>
    <t>40-負載啟斷開關3相25KV 200A</t>
  </si>
  <si>
    <t>14 架空接戶線</t>
  </si>
  <si>
    <t>110/220V</t>
  </si>
  <si>
    <t>25 接戶線</t>
  </si>
  <si>
    <t>05-架空鋼心鋁線4/0ACSR</t>
  </si>
  <si>
    <t>13 架空低壓線</t>
  </si>
  <si>
    <t>220V</t>
  </si>
  <si>
    <t>4 變壓器熔絲</t>
  </si>
  <si>
    <t>29 低壓戶</t>
  </si>
  <si>
    <t>110V</t>
  </si>
  <si>
    <t>22 壓接接頭(非張力)</t>
  </si>
  <si>
    <t>06-H型壓接套管(低壓)(非張力)</t>
  </si>
  <si>
    <t>3D 固威</t>
  </si>
  <si>
    <t>06 破裂</t>
  </si>
  <si>
    <t>18 接續不良</t>
  </si>
  <si>
    <t>21 壓接接頭(張力)</t>
  </si>
  <si>
    <t>05-壓接套管(低壓)鋁(張力)</t>
  </si>
  <si>
    <t>05-C型壓接套管(低壓)(非張力)</t>
  </si>
  <si>
    <t>08-C型銅壓接套管(低壓)(非張力)</t>
  </si>
  <si>
    <t>28 高壓戶</t>
  </si>
  <si>
    <t>23 負荷超載</t>
  </si>
  <si>
    <t>19 低壓線</t>
  </si>
  <si>
    <t>04-架空全鋁線300ACC</t>
  </si>
  <si>
    <t>08 變壓器</t>
  </si>
  <si>
    <t>09-密封型變壓器@</t>
  </si>
  <si>
    <t>2 層間短路</t>
  </si>
  <si>
    <t>3V 益志</t>
  </si>
  <si>
    <t>KVA</t>
  </si>
  <si>
    <t>H62488</t>
  </si>
  <si>
    <t>34 失竊</t>
  </si>
  <si>
    <t>10 鹽害</t>
  </si>
  <si>
    <t>04-壓接套管(低壓)銅(張力)</t>
  </si>
  <si>
    <t>OTG總表下載</t>
    <phoneticPr fontId="3" type="noConversion"/>
  </si>
  <si>
    <t>巡修部門</t>
    <phoneticPr fontId="3" type="noConversion"/>
  </si>
  <si>
    <t>基隆</t>
    <phoneticPr fontId="3" type="noConversion"/>
  </si>
  <si>
    <t>台中</t>
    <phoneticPr fontId="3" type="noConversion"/>
  </si>
  <si>
    <t>礙子</t>
  </si>
  <si>
    <t xml:space="preserve">       23</t>
  </si>
  <si>
    <t>GC0047</t>
  </si>
  <si>
    <t>GC0048</t>
  </si>
  <si>
    <t>GB0093</t>
  </si>
  <si>
    <t>EC0001</t>
  </si>
  <si>
    <t>GD0436</t>
  </si>
  <si>
    <t>GD0435</t>
  </si>
  <si>
    <t>GC0045</t>
  </si>
  <si>
    <t>GD0437</t>
  </si>
  <si>
    <t>GD0438</t>
  </si>
  <si>
    <t>GD0439</t>
  </si>
  <si>
    <t>GD0440</t>
  </si>
  <si>
    <t>GD0441</t>
  </si>
  <si>
    <t>GD0442</t>
  </si>
  <si>
    <t>GD0443</t>
  </si>
  <si>
    <t>GD0444</t>
  </si>
  <si>
    <t>GB0098</t>
  </si>
  <si>
    <t>GD0445</t>
  </si>
  <si>
    <t>GD0446</t>
  </si>
  <si>
    <t>GD0447</t>
  </si>
  <si>
    <t>GD0448</t>
  </si>
  <si>
    <t>GD0450</t>
  </si>
  <si>
    <t>GD0451</t>
  </si>
  <si>
    <t>GD0449</t>
  </si>
  <si>
    <t>GD0452</t>
  </si>
  <si>
    <t>GD0453</t>
  </si>
  <si>
    <t>GD0455</t>
  </si>
  <si>
    <t>GD0456</t>
  </si>
  <si>
    <t>GD0457</t>
  </si>
  <si>
    <t>GD0458</t>
  </si>
  <si>
    <t>GD0462</t>
  </si>
  <si>
    <t>GD0463</t>
  </si>
  <si>
    <t>GD0464</t>
  </si>
  <si>
    <t>GD0465</t>
  </si>
  <si>
    <t>GD0467</t>
  </si>
  <si>
    <t>GD0468</t>
  </si>
  <si>
    <t>GD0469</t>
  </si>
  <si>
    <t>GD0471</t>
  </si>
  <si>
    <t>GD0472</t>
  </si>
  <si>
    <t>GD0474</t>
  </si>
  <si>
    <t>GD0475</t>
  </si>
  <si>
    <t>GD0476</t>
  </si>
  <si>
    <t>GD0477</t>
  </si>
  <si>
    <t>GD0478</t>
  </si>
  <si>
    <t>GD0479</t>
  </si>
  <si>
    <t>GD0480</t>
  </si>
  <si>
    <t>GD0481</t>
  </si>
  <si>
    <t>GD0482</t>
  </si>
  <si>
    <t>GD0483</t>
  </si>
  <si>
    <t>GD0484</t>
  </si>
  <si>
    <t>GD0487</t>
  </si>
  <si>
    <t>GD0485</t>
  </si>
  <si>
    <t>GD0486</t>
  </si>
  <si>
    <t>GD0488</t>
  </si>
  <si>
    <t>GD0489</t>
  </si>
  <si>
    <t>GD0490</t>
  </si>
  <si>
    <t>GD0491</t>
  </si>
  <si>
    <t>GD0492</t>
  </si>
  <si>
    <t>GD0493</t>
  </si>
  <si>
    <t>GD0494</t>
  </si>
  <si>
    <t>GB0101</t>
  </si>
  <si>
    <t>GD0495</t>
  </si>
  <si>
    <t>GC0050</t>
  </si>
  <si>
    <t>GD0496</t>
  </si>
  <si>
    <t>GD0497</t>
  </si>
  <si>
    <t>GD0498</t>
  </si>
  <si>
    <t>GD0499</t>
  </si>
  <si>
    <t>電弧</t>
  </si>
  <si>
    <t>GD0501</t>
  </si>
  <si>
    <t>GD0503</t>
  </si>
  <si>
    <t>GD0502</t>
  </si>
  <si>
    <t>員巡</t>
    <phoneticPr fontId="3" type="noConversion"/>
  </si>
  <si>
    <t>二巡</t>
    <phoneticPr fontId="3" type="noConversion"/>
  </si>
  <si>
    <t>GB0103</t>
  </si>
  <si>
    <t>GB0104</t>
  </si>
  <si>
    <t>GD0500</t>
  </si>
  <si>
    <t>GB0099</t>
  </si>
  <si>
    <t>GD0454</t>
  </si>
  <si>
    <t>GA0012</t>
  </si>
  <si>
    <t>GD0459</t>
  </si>
  <si>
    <t>GD0470</t>
  </si>
  <si>
    <t>GD0434</t>
  </si>
  <si>
    <t>GA0016</t>
  </si>
  <si>
    <t>GD0460</t>
  </si>
  <si>
    <t>GD0461</t>
  </si>
  <si>
    <t>GB0100</t>
  </si>
  <si>
    <t>GC0046</t>
  </si>
  <si>
    <t>GD0466</t>
  </si>
  <si>
    <t>GA0019</t>
  </si>
  <si>
    <t>GD0473</t>
  </si>
  <si>
    <t>GA0020</t>
  </si>
  <si>
    <t>GC0033</t>
  </si>
  <si>
    <t>GC0049</t>
  </si>
  <si>
    <t>GB0102</t>
  </si>
  <si>
    <t>GC0051</t>
  </si>
  <si>
    <t xml:space="preserve">       450</t>
  </si>
  <si>
    <t xml:space="preserve">       18</t>
  </si>
  <si>
    <r>
      <t xml:space="preserve">綜合標準：配電饋線單一事故在8小時內停電百分比：                                  </t>
    </r>
    <r>
      <rPr>
        <b/>
        <sz val="14"/>
        <rFont val="標楷體"/>
        <family val="4"/>
        <charset val="136"/>
      </rPr>
      <t xml:space="preserve">                  112年6月</t>
    </r>
    <phoneticPr fontId="13" type="noConversion"/>
  </si>
  <si>
    <t>GC0043</t>
  </si>
  <si>
    <t>EA0001</t>
  </si>
  <si>
    <t>EA0002</t>
  </si>
  <si>
    <t>EA0003</t>
  </si>
  <si>
    <t>EA0004</t>
  </si>
  <si>
    <t>EB0001</t>
  </si>
  <si>
    <t>15-交連PE高壓電纜15KV 1/C 500MCM</t>
  </si>
  <si>
    <t>7. 地下</t>
  </si>
  <si>
    <t>3R 華光</t>
  </si>
  <si>
    <t>EF0001</t>
  </si>
  <si>
    <t>06 礙子</t>
  </si>
  <si>
    <t>"04-懸垂礙子4 1/4"</t>
  </si>
  <si>
    <t>05 樹木碰觸</t>
  </si>
  <si>
    <t>EF0002</t>
  </si>
  <si>
    <t>13 亞力-ALLIS</t>
  </si>
  <si>
    <t>EF0003</t>
  </si>
  <si>
    <t>22 華新麗華-WALSIN LIHWA</t>
  </si>
  <si>
    <t>EG0001</t>
  </si>
  <si>
    <t>18 高壓跳線</t>
  </si>
  <si>
    <t>10-架空銅接戶電纜60mm以上</t>
  </si>
  <si>
    <t>10 短路</t>
  </si>
  <si>
    <t>GA0001</t>
  </si>
  <si>
    <t>11-交連PE高壓電纜15KV 1/C #1</t>
  </si>
  <si>
    <t>01 大同-TTATUNG</t>
  </si>
  <si>
    <t>GA0002</t>
  </si>
  <si>
    <t>GA0003</t>
  </si>
  <si>
    <t>54 用戶設備</t>
  </si>
  <si>
    <t>27 用戶設備不良</t>
  </si>
  <si>
    <t>GA0004</t>
  </si>
  <si>
    <t>56 其他</t>
  </si>
  <si>
    <t>GA0010</t>
  </si>
  <si>
    <t>25-自動負載切換開關3相25KV</t>
  </si>
  <si>
    <t>GA0011</t>
  </si>
  <si>
    <t>4. 風</t>
  </si>
  <si>
    <t>23 地下低壓線</t>
  </si>
  <si>
    <t>GA0013</t>
  </si>
  <si>
    <t>04 內部含承商施工碰觸(架空)</t>
  </si>
  <si>
    <t>1 燒損清除</t>
  </si>
  <si>
    <t>GA0014</t>
  </si>
  <si>
    <t>GA0015</t>
  </si>
  <si>
    <t>01-防鹽裝腳礙子#1</t>
  </si>
  <si>
    <t>GA0017</t>
  </si>
  <si>
    <t>03-架空全鋁線477ACC</t>
  </si>
  <si>
    <t>GA0032</t>
  </si>
  <si>
    <t>99 其他-OTHER</t>
  </si>
  <si>
    <t>GB0001</t>
  </si>
  <si>
    <t>GB0074</t>
  </si>
  <si>
    <t>05-電纜直線接頭25KV 1/C #1 預鑄型</t>
  </si>
  <si>
    <t>GB0077</t>
  </si>
  <si>
    <t>GB0086</t>
  </si>
  <si>
    <t>GB0088</t>
  </si>
  <si>
    <t>GB0089</t>
  </si>
  <si>
    <t>GB0090</t>
  </si>
  <si>
    <t>GB0091</t>
  </si>
  <si>
    <t>GB0092</t>
  </si>
  <si>
    <t>01-架空裸硬銅絞線60mm以上</t>
  </si>
  <si>
    <t>GB0094</t>
  </si>
  <si>
    <t>GB0095</t>
  </si>
  <si>
    <t>GB0096</t>
  </si>
  <si>
    <t>GB0097</t>
  </si>
  <si>
    <t>0 熔絲燒斷</t>
  </si>
  <si>
    <t>07 三宏-SAN HOME</t>
  </si>
  <si>
    <t>H23955</t>
  </si>
  <si>
    <t>GC0001</t>
  </si>
  <si>
    <t>GC0002</t>
  </si>
  <si>
    <t>GC0003</t>
  </si>
  <si>
    <t>14 強風</t>
  </si>
  <si>
    <t>GC0004</t>
  </si>
  <si>
    <t>05 吹斷</t>
  </si>
  <si>
    <t>GC0005</t>
  </si>
  <si>
    <t>GC0006</t>
  </si>
  <si>
    <t>GC0007</t>
  </si>
  <si>
    <t>GC0008</t>
  </si>
  <si>
    <t>25 大亞-TA YA</t>
  </si>
  <si>
    <t>H22654</t>
  </si>
  <si>
    <t>GC0009</t>
  </si>
  <si>
    <t>11-負載啟斷熔絲開關3相12KV 630A</t>
  </si>
  <si>
    <t>GC0010</t>
  </si>
  <si>
    <t>01 預力電桿</t>
  </si>
  <si>
    <t>12-預力電桿12M</t>
  </si>
  <si>
    <t>GC0011</t>
  </si>
  <si>
    <t>H09906</t>
  </si>
  <si>
    <t>GC0012</t>
  </si>
  <si>
    <t>GC0013</t>
  </si>
  <si>
    <t>GC0014</t>
  </si>
  <si>
    <t>GC0015</t>
  </si>
  <si>
    <t>GC0016</t>
  </si>
  <si>
    <t>GC0017</t>
  </si>
  <si>
    <t>32 分段開關</t>
  </si>
  <si>
    <t>06-分段開關6.6KV</t>
  </si>
  <si>
    <t>GC0018</t>
  </si>
  <si>
    <t>5. 霧</t>
  </si>
  <si>
    <t>GC0019</t>
  </si>
  <si>
    <t>GC0020</t>
  </si>
  <si>
    <t>GC0023</t>
  </si>
  <si>
    <t>01-架空裸硬姛絞線60mm以上</t>
  </si>
  <si>
    <t>GC0024</t>
  </si>
  <si>
    <t>GC0031</t>
  </si>
  <si>
    <t>GC0034</t>
  </si>
  <si>
    <t>GC0035</t>
  </si>
  <si>
    <t>12 撞斷</t>
  </si>
  <si>
    <t>GC0036</t>
  </si>
  <si>
    <t>21-交連PE高壓電纜25KV 1/C #1</t>
  </si>
  <si>
    <t>GC0038</t>
  </si>
  <si>
    <t>GC0039</t>
  </si>
  <si>
    <t>2V 傑克</t>
  </si>
  <si>
    <t>20 其他</t>
  </si>
  <si>
    <t>GC0040</t>
  </si>
  <si>
    <t>GC0041</t>
  </si>
  <si>
    <t>GC0042</t>
  </si>
  <si>
    <t>12 華城-FORTUNE</t>
  </si>
  <si>
    <t>19 電弧</t>
  </si>
  <si>
    <t>GC0044</t>
  </si>
  <si>
    <t>16 脫落</t>
  </si>
  <si>
    <t>"06-懸垂礙子6"</t>
  </si>
  <si>
    <t>GD0001</t>
  </si>
  <si>
    <t>GD0002</t>
  </si>
  <si>
    <t>GD0003</t>
  </si>
  <si>
    <t>GD0004</t>
  </si>
  <si>
    <t>GD0005</t>
  </si>
  <si>
    <t>GD0006</t>
  </si>
  <si>
    <t>GD0007</t>
  </si>
  <si>
    <t>GD0008</t>
  </si>
  <si>
    <t>GD0009</t>
  </si>
  <si>
    <t>GD0010</t>
  </si>
  <si>
    <t>2 用戶開關</t>
  </si>
  <si>
    <t>GD0011</t>
  </si>
  <si>
    <t>05 橫擔</t>
  </si>
  <si>
    <t>11-木橫擔(一般單支)1800mm</t>
  </si>
  <si>
    <t>GD0012</t>
  </si>
  <si>
    <t>GD0013</t>
  </si>
  <si>
    <t>GD0014</t>
  </si>
  <si>
    <t>GD0015</t>
  </si>
  <si>
    <t>GD0016</t>
  </si>
  <si>
    <t>GD0017</t>
  </si>
  <si>
    <t>GD0018</t>
  </si>
  <si>
    <t>42 路燈開關</t>
  </si>
  <si>
    <t>03-路燈開關135A</t>
  </si>
  <si>
    <t>GD0019</t>
  </si>
  <si>
    <t>GD0020</t>
  </si>
  <si>
    <t>GD0021</t>
  </si>
  <si>
    <t>GD0022</t>
  </si>
  <si>
    <t>GD0023</t>
  </si>
  <si>
    <t>GD0024</t>
  </si>
  <si>
    <t>220/380V</t>
  </si>
  <si>
    <t>GD0025</t>
  </si>
  <si>
    <t>GD0026</t>
  </si>
  <si>
    <t>20 低壓跳線</t>
  </si>
  <si>
    <t>GD0027</t>
  </si>
  <si>
    <t>GD0028</t>
  </si>
  <si>
    <t>GD0029</t>
  </si>
  <si>
    <t>GD0030</t>
  </si>
  <si>
    <t>GD0031</t>
  </si>
  <si>
    <t>GD0032</t>
  </si>
  <si>
    <t>GD0033</t>
  </si>
  <si>
    <t>GD0034</t>
  </si>
  <si>
    <t>GD0035</t>
  </si>
  <si>
    <t>GD0036</t>
  </si>
  <si>
    <t>GD0037</t>
  </si>
  <si>
    <t>GD0038</t>
  </si>
  <si>
    <t>GD0039</t>
  </si>
  <si>
    <t>GD0040</t>
  </si>
  <si>
    <t>GD0041</t>
  </si>
  <si>
    <t>GD0042</t>
  </si>
  <si>
    <t>GD0043</t>
  </si>
  <si>
    <t>GD0044</t>
  </si>
  <si>
    <t>GD0045</t>
  </si>
  <si>
    <t>GD0046</t>
  </si>
  <si>
    <t>GD0047</t>
  </si>
  <si>
    <t>GD0048</t>
  </si>
  <si>
    <t>GD0049</t>
  </si>
  <si>
    <t>GD0050</t>
  </si>
  <si>
    <t>GD0051</t>
  </si>
  <si>
    <t>GD0052</t>
  </si>
  <si>
    <t>GD0053</t>
  </si>
  <si>
    <t>GD0054</t>
  </si>
  <si>
    <t>GD0055</t>
  </si>
  <si>
    <t>GD0056</t>
  </si>
  <si>
    <t>GD0057</t>
  </si>
  <si>
    <t>GD0058</t>
  </si>
  <si>
    <t>GD0059</t>
  </si>
  <si>
    <t>GD0060</t>
  </si>
  <si>
    <t>GD0061</t>
  </si>
  <si>
    <t>03 車輛碰觸</t>
  </si>
  <si>
    <t>GD0062</t>
  </si>
  <si>
    <t>GD0063</t>
  </si>
  <si>
    <t>GD0064</t>
  </si>
  <si>
    <t>GD0065</t>
  </si>
  <si>
    <t>GD0066</t>
  </si>
  <si>
    <t>GD0067</t>
  </si>
  <si>
    <t>GD0068</t>
  </si>
  <si>
    <t>GD0069</t>
  </si>
  <si>
    <t>GD0070</t>
  </si>
  <si>
    <t>GD0071</t>
  </si>
  <si>
    <t>GD0072</t>
  </si>
  <si>
    <t>GD0073</t>
  </si>
  <si>
    <t>GD0074</t>
  </si>
  <si>
    <t>GD0075</t>
  </si>
  <si>
    <t>GD0076</t>
  </si>
  <si>
    <t>GD0077</t>
  </si>
  <si>
    <t>GD0078</t>
  </si>
  <si>
    <t>GD0079</t>
  </si>
  <si>
    <t>GD0080</t>
  </si>
  <si>
    <t>GD0081</t>
  </si>
  <si>
    <t>GD0082</t>
  </si>
  <si>
    <t>GD0083</t>
  </si>
  <si>
    <t>GD0084</t>
  </si>
  <si>
    <t>GD0085</t>
  </si>
  <si>
    <t>GD0086</t>
  </si>
  <si>
    <t>GD0087</t>
  </si>
  <si>
    <t>GD0088</t>
  </si>
  <si>
    <t>GD0089</t>
  </si>
  <si>
    <t>GD0090</t>
  </si>
  <si>
    <t>GD0091</t>
  </si>
  <si>
    <t>GD0092</t>
  </si>
  <si>
    <t>GD0093</t>
  </si>
  <si>
    <t>3 套管破裂</t>
  </si>
  <si>
    <t>08 三江-SAN JIANG</t>
  </si>
  <si>
    <t>02 漏油</t>
  </si>
  <si>
    <t>K56448</t>
  </si>
  <si>
    <t>GD0094</t>
  </si>
  <si>
    <t>GD0095</t>
  </si>
  <si>
    <t>GD0096</t>
  </si>
  <si>
    <t>GD0097</t>
  </si>
  <si>
    <t>GD0098</t>
  </si>
  <si>
    <t>GD0099</t>
  </si>
  <si>
    <t>GD0100</t>
  </si>
  <si>
    <t>GD0101</t>
  </si>
  <si>
    <t>GD0102</t>
  </si>
  <si>
    <t>GD0103</t>
  </si>
  <si>
    <t>GD0104</t>
  </si>
  <si>
    <t>GD0105</t>
  </si>
  <si>
    <t>GD0106</t>
  </si>
  <si>
    <t>GD0107</t>
  </si>
  <si>
    <t>GD0108</t>
  </si>
  <si>
    <t>GD0109</t>
  </si>
  <si>
    <t>GD0110</t>
  </si>
  <si>
    <t>GD0111</t>
  </si>
  <si>
    <t>GD0112</t>
  </si>
  <si>
    <t>GD0113</t>
  </si>
  <si>
    <t>GD0114</t>
  </si>
  <si>
    <t>GD0115</t>
  </si>
  <si>
    <t>GD0116</t>
  </si>
  <si>
    <t>GD0117</t>
  </si>
  <si>
    <t>GD0118</t>
  </si>
  <si>
    <t>GD0119</t>
  </si>
  <si>
    <t>GD0120</t>
  </si>
  <si>
    <t>GD0121</t>
  </si>
  <si>
    <t>GD0122</t>
  </si>
  <si>
    <t>GD0123</t>
  </si>
  <si>
    <t>GD0124</t>
  </si>
  <si>
    <t>GD0125</t>
  </si>
  <si>
    <t>GD0126</t>
  </si>
  <si>
    <t>GD0127</t>
  </si>
  <si>
    <t>GD0128</t>
  </si>
  <si>
    <t>GD0129</t>
  </si>
  <si>
    <t>GD0130</t>
  </si>
  <si>
    <t>GD0131</t>
  </si>
  <si>
    <t>GD0132</t>
  </si>
  <si>
    <t>GD0133</t>
  </si>
  <si>
    <t>GD0134</t>
  </si>
  <si>
    <t>GD0135</t>
  </si>
  <si>
    <t>GD0136</t>
  </si>
  <si>
    <t>GD0137</t>
  </si>
  <si>
    <t>GD0138</t>
  </si>
  <si>
    <t>GD0139</t>
  </si>
  <si>
    <t>GD0140</t>
  </si>
  <si>
    <t>GD0141</t>
  </si>
  <si>
    <t>GD0142</t>
  </si>
  <si>
    <t>GD0143</t>
  </si>
  <si>
    <t>GD0144</t>
  </si>
  <si>
    <t>GD0145</t>
  </si>
  <si>
    <t>GD0146</t>
  </si>
  <si>
    <t>GD0147</t>
  </si>
  <si>
    <t>GD0148</t>
  </si>
  <si>
    <t>GD0149</t>
  </si>
  <si>
    <t>GD0150</t>
  </si>
  <si>
    <t>GD0151</t>
  </si>
  <si>
    <t>GD0152</t>
  </si>
  <si>
    <t>GD0153</t>
  </si>
  <si>
    <t>GD0154</t>
  </si>
  <si>
    <t>GD0155</t>
  </si>
  <si>
    <t>GD0156</t>
  </si>
  <si>
    <t>GD0157</t>
  </si>
  <si>
    <t>GD0158</t>
  </si>
  <si>
    <t>GD0159</t>
  </si>
  <si>
    <t>GD0160</t>
  </si>
  <si>
    <t>GD0161</t>
  </si>
  <si>
    <t>GD0162</t>
  </si>
  <si>
    <t>GD0163</t>
  </si>
  <si>
    <t>GD0164</t>
  </si>
  <si>
    <t>GD0165</t>
  </si>
  <si>
    <t>GD0166</t>
  </si>
  <si>
    <t>GD0167</t>
  </si>
  <si>
    <t>GD0168</t>
  </si>
  <si>
    <t>GD0169</t>
  </si>
  <si>
    <t>GD0170</t>
  </si>
  <si>
    <t>27 電表</t>
  </si>
  <si>
    <t>16-瓦時計1相3線110/220V</t>
  </si>
  <si>
    <t>3 底座燒損</t>
  </si>
  <si>
    <t>GD0171</t>
  </si>
  <si>
    <t>GD0172</t>
  </si>
  <si>
    <t>62 ME</t>
  </si>
  <si>
    <t>GD0173</t>
  </si>
  <si>
    <t>10 二次引下線</t>
  </si>
  <si>
    <t>GD0174</t>
  </si>
  <si>
    <t>GD0175</t>
  </si>
  <si>
    <t>GD0176</t>
  </si>
  <si>
    <t>GD0177</t>
  </si>
  <si>
    <t>GD0178</t>
  </si>
  <si>
    <t>GD0179</t>
  </si>
  <si>
    <t>GD0180</t>
  </si>
  <si>
    <t>GD0181</t>
  </si>
  <si>
    <t>GD0182</t>
  </si>
  <si>
    <t>GD0183</t>
  </si>
  <si>
    <t>GD0184</t>
  </si>
  <si>
    <t>GD0185</t>
  </si>
  <si>
    <t>GD0186</t>
  </si>
  <si>
    <t>GD0187</t>
  </si>
  <si>
    <t>GD0188</t>
  </si>
  <si>
    <t>GD0189</t>
  </si>
  <si>
    <t>47 高壓電纜終端接頭</t>
  </si>
  <si>
    <t>44-電纜終端接頭25KV 1/C 預張型</t>
  </si>
  <si>
    <t>GD0190</t>
  </si>
  <si>
    <t>GD0191</t>
  </si>
  <si>
    <t>GD0192</t>
  </si>
  <si>
    <t>GD0193</t>
  </si>
  <si>
    <t>GD0194</t>
  </si>
  <si>
    <t>GD0195</t>
  </si>
  <si>
    <t>GD0196</t>
  </si>
  <si>
    <t>GD0197</t>
  </si>
  <si>
    <t>GD0198</t>
  </si>
  <si>
    <t>GD0199</t>
  </si>
  <si>
    <t>GD0200</t>
  </si>
  <si>
    <t>GD0201</t>
  </si>
  <si>
    <t>GD0202</t>
  </si>
  <si>
    <t>GD0203</t>
  </si>
  <si>
    <t>GD0204</t>
  </si>
  <si>
    <t>02-熔絲鏈開關6.6KV 100A IC 5KA</t>
  </si>
  <si>
    <t>GD0205</t>
  </si>
  <si>
    <t>GD0207</t>
  </si>
  <si>
    <t>GD0208</t>
  </si>
  <si>
    <t>GD0209</t>
  </si>
  <si>
    <t>GD0210</t>
  </si>
  <si>
    <t>GD0211</t>
  </si>
  <si>
    <t>GD0212</t>
  </si>
  <si>
    <t>GD0213</t>
  </si>
  <si>
    <t>GD0216</t>
  </si>
  <si>
    <t>GD0218</t>
  </si>
  <si>
    <t>GD0219</t>
  </si>
  <si>
    <t>GD0220</t>
  </si>
  <si>
    <t>GD0221</t>
  </si>
  <si>
    <t>GD0223</t>
  </si>
  <si>
    <t>50 中榮-CHUNG RUNG</t>
  </si>
  <si>
    <t>GD0224</t>
  </si>
  <si>
    <t>GD0225</t>
  </si>
  <si>
    <t>GD0226</t>
  </si>
  <si>
    <t>GD0227</t>
  </si>
  <si>
    <t>GD0228</t>
  </si>
  <si>
    <t>GD0229</t>
  </si>
  <si>
    <t>GD0230</t>
  </si>
  <si>
    <t>GD0231</t>
  </si>
  <si>
    <t>GD0232</t>
  </si>
  <si>
    <t>GD0233</t>
  </si>
  <si>
    <t>GD0235</t>
  </si>
  <si>
    <t>GD0236</t>
  </si>
  <si>
    <t>GD0237</t>
  </si>
  <si>
    <t>GD0238</t>
  </si>
  <si>
    <t>GD0239</t>
  </si>
  <si>
    <t>GD0240</t>
  </si>
  <si>
    <t>GD0241</t>
  </si>
  <si>
    <t>GD0242</t>
  </si>
  <si>
    <t>GD0243</t>
  </si>
  <si>
    <t>GD0246</t>
  </si>
  <si>
    <t>1T 宗葆</t>
  </si>
  <si>
    <t>H34374</t>
  </si>
  <si>
    <t>GD0247</t>
  </si>
  <si>
    <t>GD0248</t>
  </si>
  <si>
    <t>GD0249</t>
  </si>
  <si>
    <t>GD0250</t>
  </si>
  <si>
    <t>GD0251</t>
  </si>
  <si>
    <t>GD0252</t>
  </si>
  <si>
    <t>GD0253</t>
  </si>
  <si>
    <t>GD0254</t>
  </si>
  <si>
    <t>GD0255</t>
  </si>
  <si>
    <t>GD0256</t>
  </si>
  <si>
    <t>GD0257</t>
  </si>
  <si>
    <t>GD0258</t>
  </si>
  <si>
    <t>GD0259</t>
  </si>
  <si>
    <t>GD0260</t>
  </si>
  <si>
    <t>GD0261</t>
  </si>
  <si>
    <t>GD0262</t>
  </si>
  <si>
    <t>GD0263</t>
  </si>
  <si>
    <t>GD0264</t>
  </si>
  <si>
    <t>GD0265</t>
  </si>
  <si>
    <t>GD0266</t>
  </si>
  <si>
    <t>GD0267</t>
  </si>
  <si>
    <t>GD0268</t>
  </si>
  <si>
    <t>GD0269</t>
  </si>
  <si>
    <t>GD0270</t>
  </si>
  <si>
    <t>GD0271</t>
  </si>
  <si>
    <t>GD0272</t>
  </si>
  <si>
    <t>GD0273</t>
  </si>
  <si>
    <t>GD0274</t>
  </si>
  <si>
    <t>GD0275</t>
  </si>
  <si>
    <t>GD0276</t>
  </si>
  <si>
    <t>GD0277</t>
  </si>
  <si>
    <t>42-架空自動線路開關 3相 15kv 600a 閂鎖型</t>
  </si>
  <si>
    <t>GD0278</t>
  </si>
  <si>
    <t>19-配電級聚合套管避雷器</t>
  </si>
  <si>
    <t>GD0279</t>
  </si>
  <si>
    <t>GD0280</t>
  </si>
  <si>
    <t>GD0281</t>
  </si>
  <si>
    <t>GD0282</t>
  </si>
  <si>
    <t>GD0283</t>
  </si>
  <si>
    <t>GD0285</t>
  </si>
  <si>
    <t>GD0286</t>
  </si>
  <si>
    <t>G89791</t>
  </si>
  <si>
    <t>GD0287</t>
  </si>
  <si>
    <t>GD0288</t>
  </si>
  <si>
    <t>GD0289</t>
  </si>
  <si>
    <t>GD0290</t>
  </si>
  <si>
    <t>GD0291</t>
  </si>
  <si>
    <t>GD0292</t>
  </si>
  <si>
    <t>GD0293</t>
  </si>
  <si>
    <t>GD0294</t>
  </si>
  <si>
    <t>GD0295</t>
  </si>
  <si>
    <t>GD0296</t>
  </si>
  <si>
    <t>12-普通型變壓器50kva以上</t>
  </si>
  <si>
    <t>1 線圈燒斷</t>
  </si>
  <si>
    <t>09 新剛-SHIN KUN</t>
  </si>
  <si>
    <t>03-改良型套管變壓器@</t>
  </si>
  <si>
    <t>18 新五洲-NEW FIVE CON</t>
  </si>
  <si>
    <t>C18518</t>
  </si>
  <si>
    <t>GD0378</t>
  </si>
  <si>
    <t>16 比壓器</t>
  </si>
  <si>
    <t>11-比壓器11kv</t>
  </si>
  <si>
    <t>17 啟明-CHI MING</t>
  </si>
  <si>
    <t>G65959</t>
  </si>
  <si>
    <t>13-普通型變壓器25kva以上</t>
  </si>
  <si>
    <t>M53778</t>
  </si>
  <si>
    <t>GD0402</t>
  </si>
  <si>
    <t>GD0403</t>
  </si>
  <si>
    <t>GD0404</t>
  </si>
  <si>
    <t>GD0405</t>
  </si>
  <si>
    <t>GD0406</t>
  </si>
  <si>
    <t>GD0407</t>
  </si>
  <si>
    <t>GD0408</t>
  </si>
  <si>
    <t>GD0409</t>
  </si>
  <si>
    <t>GD0410</t>
  </si>
  <si>
    <t>GD0411</t>
  </si>
  <si>
    <t>GD0412</t>
  </si>
  <si>
    <t>03 長興-CHANG SHING</t>
  </si>
  <si>
    <t>G99387</t>
  </si>
  <si>
    <t>GD0413</t>
  </si>
  <si>
    <t>GD0414</t>
  </si>
  <si>
    <t>GD0415</t>
  </si>
  <si>
    <t>GD0416</t>
  </si>
  <si>
    <t>GD0417</t>
  </si>
  <si>
    <t>GD0418</t>
  </si>
  <si>
    <t>GD0419</t>
  </si>
  <si>
    <t>GD0420</t>
  </si>
  <si>
    <t>GD0421</t>
  </si>
  <si>
    <t>GD0422</t>
  </si>
  <si>
    <t>GD0423</t>
  </si>
  <si>
    <t>GD0424</t>
  </si>
  <si>
    <t>GD0425</t>
  </si>
  <si>
    <t>F96546</t>
  </si>
  <si>
    <t>GD0426</t>
  </si>
  <si>
    <t>GD0427</t>
  </si>
  <si>
    <t>GD0428</t>
  </si>
  <si>
    <t>33-輕鋼橫擔(一般雙抱)1800mm</t>
  </si>
  <si>
    <t>GD0429</t>
  </si>
  <si>
    <t>GD0430</t>
  </si>
  <si>
    <t>GD0431</t>
  </si>
  <si>
    <t>GD0432</t>
  </si>
  <si>
    <t>1H 大山</t>
  </si>
  <si>
    <t>GD0433</t>
  </si>
  <si>
    <t>4 分接頭不良</t>
  </si>
  <si>
    <t>P65473</t>
  </si>
  <si>
    <t>F80132</t>
  </si>
  <si>
    <t>02-H型壓接套管(高壓)(非張力)</t>
  </si>
  <si>
    <t>56-配電級聚合礙子</t>
  </si>
  <si>
    <t>70 CALOREMAG</t>
  </si>
  <si>
    <t>10 伸昌-SHEN CHANG</t>
  </si>
  <si>
    <t>G87958</t>
  </si>
  <si>
    <t>R76296</t>
  </si>
  <si>
    <t>6 漏油</t>
  </si>
  <si>
    <t>47 永恒-YUNG HENG</t>
  </si>
  <si>
    <t>K44057</t>
  </si>
  <si>
    <t>J55767</t>
  </si>
  <si>
    <t>K39832</t>
  </si>
  <si>
    <t>G70998</t>
  </si>
  <si>
    <t>112年6月份配電事故停電紀錄表自行查核紀錄</t>
    <phoneticPr fontId="3" type="noConversion"/>
  </si>
  <si>
    <t>112年6月 OMS配電事故紀錄表.xlsx</t>
    <phoneticPr fontId="3" type="noConversion"/>
  </si>
  <si>
    <t>總編號未填已補填妥</t>
    <phoneticPr fontId="3" type="noConversion"/>
  </si>
  <si>
    <t>總編號重複已修正妥</t>
    <phoneticPr fontId="3" type="noConversion"/>
  </si>
  <si>
    <t>實績</t>
    <phoneticPr fontId="3" type="noConversion"/>
  </si>
  <si>
    <t>當
月</t>
    <phoneticPr fontId="3" type="noConversion"/>
  </si>
  <si>
    <t>累
計</t>
    <phoneticPr fontId="3" type="noConversion"/>
  </si>
  <si>
    <t>宜蘭</t>
    <phoneticPr fontId="3" type="noConversion"/>
  </si>
  <si>
    <t>GD0504</t>
  </si>
  <si>
    <t>GC0052</t>
  </si>
  <si>
    <t>GB0107</t>
  </si>
  <si>
    <t>GC0055</t>
  </si>
  <si>
    <t>GC0056</t>
  </si>
  <si>
    <t>GC0057</t>
  </si>
  <si>
    <t>GA0021</t>
  </si>
  <si>
    <t>GA0022</t>
  </si>
  <si>
    <t>GC0061</t>
  </si>
  <si>
    <t>GB0108</t>
  </si>
  <si>
    <t>GB0109</t>
  </si>
  <si>
    <t>GB0110</t>
  </si>
  <si>
    <t>GB0112</t>
  </si>
  <si>
    <t>電表</t>
  </si>
  <si>
    <t>GD0508</t>
  </si>
  <si>
    <t>GD0511</t>
  </si>
  <si>
    <t>GD0512</t>
  </si>
  <si>
    <t>GD0515</t>
  </si>
  <si>
    <t>GD0520</t>
  </si>
  <si>
    <t>GD0521</t>
  </si>
  <si>
    <t>GD0522</t>
  </si>
  <si>
    <t>GD0524</t>
  </si>
  <si>
    <t>GD0525</t>
  </si>
  <si>
    <t>GD0532</t>
  </si>
  <si>
    <t>GD0526</t>
  </si>
  <si>
    <t>GD0527</t>
  </si>
  <si>
    <t>GD0531</t>
  </si>
  <si>
    <t>GD0506</t>
  </si>
  <si>
    <t>GD0507</t>
  </si>
  <si>
    <t>GD0509</t>
  </si>
  <si>
    <t>GD0516</t>
  </si>
  <si>
    <t>GD0518</t>
  </si>
  <si>
    <t>GD0519</t>
  </si>
  <si>
    <t>GD0535</t>
  </si>
  <si>
    <t>GD0536</t>
  </si>
  <si>
    <t>GD0505</t>
    <phoneticPr fontId="3" type="noConversion"/>
  </si>
  <si>
    <t>GC0054</t>
    <phoneticPr fontId="3" type="noConversion"/>
  </si>
  <si>
    <t>GC0053</t>
    <phoneticPr fontId="3" type="noConversion"/>
  </si>
  <si>
    <t>GB0106</t>
    <phoneticPr fontId="3" type="noConversion"/>
  </si>
  <si>
    <t>GD0517</t>
    <phoneticPr fontId="3" type="noConversion"/>
  </si>
  <si>
    <t>GD0514</t>
    <phoneticPr fontId="3" type="noConversion"/>
  </si>
  <si>
    <t>GD0523</t>
  </si>
  <si>
    <t>GD0528</t>
  </si>
  <si>
    <t>GD0530</t>
  </si>
  <si>
    <t>GD0533</t>
  </si>
  <si>
    <t>GD0534</t>
  </si>
  <si>
    <t>GB0114</t>
  </si>
  <si>
    <t>GB0115</t>
  </si>
  <si>
    <t>GB0113</t>
  </si>
  <si>
    <t>GB0116</t>
  </si>
  <si>
    <t>GC0064</t>
  </si>
  <si>
    <t>GD0540</t>
  </si>
  <si>
    <t>GD0541</t>
  </si>
  <si>
    <t>GD0543</t>
  </si>
  <si>
    <t>GB0124</t>
  </si>
  <si>
    <t>GA0023</t>
  </si>
  <si>
    <t>地下-高壓幹線</t>
  </si>
  <si>
    <t>低壓熔絲負載開關</t>
  </si>
  <si>
    <t>避雷器</t>
  </si>
  <si>
    <t>112年7月</t>
    <phoneticPr fontId="3" type="noConversion"/>
  </si>
  <si>
    <t>高雄</t>
    <phoneticPr fontId="3" type="noConversion"/>
  </si>
  <si>
    <t>*澎湖</t>
    <phoneticPr fontId="3" type="noConversion"/>
  </si>
  <si>
    <t>北北</t>
    <phoneticPr fontId="3" type="noConversion"/>
  </si>
  <si>
    <t>馬祖</t>
    <phoneticPr fontId="3" type="noConversion"/>
  </si>
  <si>
    <t>合計</t>
    <phoneticPr fontId="3" type="noConversion"/>
  </si>
  <si>
    <t>GD0545</t>
  </si>
  <si>
    <t>GD0544</t>
  </si>
  <si>
    <t>GB0121</t>
  </si>
  <si>
    <t>GD0537</t>
  </si>
  <si>
    <t>GD0538</t>
  </si>
  <si>
    <t>GD0539</t>
  </si>
  <si>
    <t>GB0123</t>
  </si>
  <si>
    <t>GD0549</t>
  </si>
  <si>
    <t>GD0552</t>
  </si>
  <si>
    <t>GD0553</t>
  </si>
  <si>
    <t>GD0554</t>
  </si>
  <si>
    <t>GD0550</t>
  </si>
  <si>
    <t>GD0555</t>
  </si>
  <si>
    <t>GD0556</t>
  </si>
  <si>
    <t>颱風</t>
  </si>
  <si>
    <t>GB0111</t>
    <phoneticPr fontId="3" type="noConversion"/>
  </si>
  <si>
    <t>GD0542</t>
    <phoneticPr fontId="3" type="noConversion"/>
  </si>
  <si>
    <t>GD0529</t>
    <phoneticPr fontId="3" type="noConversion"/>
  </si>
  <si>
    <t>GD0547</t>
    <phoneticPr fontId="3" type="noConversion"/>
  </si>
  <si>
    <t>GC0063</t>
    <phoneticPr fontId="3" type="noConversion"/>
  </si>
  <si>
    <t>GB0122</t>
    <phoneticPr fontId="3" type="noConversion"/>
  </si>
  <si>
    <t>GD0551</t>
    <phoneticPr fontId="3" type="noConversion"/>
  </si>
  <si>
    <t>市巡</t>
    <phoneticPr fontId="3" type="noConversion"/>
  </si>
  <si>
    <t>GD0510</t>
    <phoneticPr fontId="3" type="noConversion"/>
  </si>
  <si>
    <t>EF0004</t>
    <phoneticPr fontId="3" type="noConversion"/>
  </si>
  <si>
    <t>GD0562</t>
    <phoneticPr fontId="3" type="noConversion"/>
  </si>
  <si>
    <t>GD0548</t>
    <phoneticPr fontId="3" type="noConversion"/>
  </si>
  <si>
    <t>GB0123</t>
    <phoneticPr fontId="3" type="noConversion"/>
  </si>
  <si>
    <t>GB0124</t>
    <phoneticPr fontId="3" type="noConversion"/>
  </si>
  <si>
    <t>GA0024</t>
    <phoneticPr fontId="3" type="noConversion"/>
  </si>
  <si>
    <t>GD0548</t>
  </si>
  <si>
    <t>GD0562</t>
  </si>
  <si>
    <t>GB0125</t>
  </si>
  <si>
    <t>GB0125</t>
    <phoneticPr fontId="3" type="noConversion"/>
  </si>
  <si>
    <t>GB0106</t>
  </si>
  <si>
    <t>GA0024</t>
  </si>
  <si>
    <t>GB0111</t>
  </si>
  <si>
    <t>GB0122</t>
  </si>
  <si>
    <t>GC0053</t>
  </si>
  <si>
    <t>GC0063</t>
  </si>
  <si>
    <t>GD0505</t>
  </si>
  <si>
    <t>GD0514</t>
  </si>
  <si>
    <t>GD0517</t>
  </si>
  <si>
    <t>GD0529</t>
  </si>
  <si>
    <t>GD0542</t>
  </si>
  <si>
    <t>GD0547</t>
  </si>
  <si>
    <t>GD0551</t>
  </si>
  <si>
    <t>GA0023</t>
    <phoneticPr fontId="3" type="noConversion"/>
  </si>
  <si>
    <t>GD0545</t>
    <phoneticPr fontId="3" type="noConversion"/>
  </si>
  <si>
    <t>EF0004</t>
  </si>
  <si>
    <t>06 ／18／46</t>
  </si>
  <si>
    <t xml:space="preserve">       15</t>
  </si>
  <si>
    <t>10 ／22／02</t>
  </si>
  <si>
    <t>11 ／16／27</t>
  </si>
  <si>
    <t>28 ／21／06</t>
  </si>
  <si>
    <t xml:space="preserve">       66</t>
  </si>
  <si>
    <t xml:space="preserve">       46</t>
  </si>
  <si>
    <t>30 ／04／28</t>
  </si>
  <si>
    <t xml:space="preserve">       890</t>
  </si>
  <si>
    <t>01 ／16／15</t>
  </si>
  <si>
    <t xml:space="preserve">       5,508</t>
  </si>
  <si>
    <t>04 ／16／47</t>
  </si>
  <si>
    <t>14 ／08／02</t>
  </si>
  <si>
    <t xml:space="preserve">       220</t>
  </si>
  <si>
    <t>15 ／14／03</t>
  </si>
  <si>
    <t xml:space="preserve">       144</t>
  </si>
  <si>
    <t>15 ／21／05</t>
  </si>
  <si>
    <t>16 ／08／35</t>
  </si>
  <si>
    <t xml:space="preserve">       2,994</t>
  </si>
  <si>
    <t>16 ／14／45</t>
  </si>
  <si>
    <t xml:space="preserve">       159</t>
  </si>
  <si>
    <t>17 ／20／15</t>
  </si>
  <si>
    <t xml:space="preserve">       132</t>
  </si>
  <si>
    <t>17 ／20／05</t>
  </si>
  <si>
    <t xml:space="preserve">       6</t>
  </si>
  <si>
    <t xml:space="preserve">       24</t>
  </si>
  <si>
    <t>18 ／05／37</t>
  </si>
  <si>
    <t xml:space="preserve">       21</t>
  </si>
  <si>
    <t>21 ／08／00</t>
  </si>
  <si>
    <t xml:space="preserve">       56</t>
  </si>
  <si>
    <t xml:space="preserve">       168</t>
  </si>
  <si>
    <t>22 ／05／21</t>
  </si>
  <si>
    <t xml:space="preserve">       300</t>
  </si>
  <si>
    <t>25 ／08／11</t>
  </si>
  <si>
    <t xml:space="preserve">       160</t>
  </si>
  <si>
    <t>23 ／02／39</t>
  </si>
  <si>
    <t xml:space="preserve">       130</t>
  </si>
  <si>
    <t>25 ／08／45</t>
  </si>
  <si>
    <t xml:space="preserve">       40</t>
  </si>
  <si>
    <t>31 ／05／35</t>
  </si>
  <si>
    <t>02 ／13／03</t>
  </si>
  <si>
    <t xml:space="preserve">       27</t>
  </si>
  <si>
    <t>03 ／06／52</t>
  </si>
  <si>
    <t>GC0054</t>
  </si>
  <si>
    <t>06 ／08／49</t>
  </si>
  <si>
    <t>06 ／09／04</t>
  </si>
  <si>
    <t>06 ／12／56</t>
  </si>
  <si>
    <t>08 ／00／40</t>
  </si>
  <si>
    <t>13 ／16／49</t>
  </si>
  <si>
    <t>20 ／09／15</t>
  </si>
  <si>
    <t xml:space="preserve">       153</t>
  </si>
  <si>
    <t>19 ／04／10</t>
  </si>
  <si>
    <t>01 ／15／28</t>
  </si>
  <si>
    <t>02 ／05／09</t>
  </si>
  <si>
    <t xml:space="preserve">       1,600</t>
  </si>
  <si>
    <t>03 ／09／18</t>
  </si>
  <si>
    <t>03 ／14／54</t>
  </si>
  <si>
    <t>04 ／08／06</t>
  </si>
  <si>
    <t>04 ／09／35</t>
  </si>
  <si>
    <t>GD0510</t>
  </si>
  <si>
    <t>04 ／10／25</t>
  </si>
  <si>
    <t>05 ／15／57</t>
  </si>
  <si>
    <t>06 ／07／32</t>
  </si>
  <si>
    <t>GD0513</t>
  </si>
  <si>
    <t>08 ／18／45</t>
  </si>
  <si>
    <t>09 ／09／20</t>
  </si>
  <si>
    <t xml:space="preserve">       6,689</t>
  </si>
  <si>
    <t>09 ／14／28</t>
  </si>
  <si>
    <t>09 ／14／09</t>
  </si>
  <si>
    <t>10 ／07／21</t>
  </si>
  <si>
    <t>10 ／08／44</t>
  </si>
  <si>
    <t>10 ／10／44</t>
  </si>
  <si>
    <t>10 ／14／44</t>
  </si>
  <si>
    <t>11 ／10／40</t>
  </si>
  <si>
    <t>12 ／15／30</t>
  </si>
  <si>
    <t>13 ／16／13</t>
  </si>
  <si>
    <t>15 ／16／16</t>
  </si>
  <si>
    <t>16 ／09／32</t>
  </si>
  <si>
    <t>16 ／11／44</t>
  </si>
  <si>
    <t>16 ／12／38</t>
  </si>
  <si>
    <t>16 ／11／54</t>
  </si>
  <si>
    <t>16 ／16／19</t>
  </si>
  <si>
    <t>16 ／15／44</t>
  </si>
  <si>
    <t>15 ／21／51</t>
  </si>
  <si>
    <t>17 ／09／40</t>
  </si>
  <si>
    <t>17 ／17／01</t>
  </si>
  <si>
    <t>18 ／08／15</t>
  </si>
  <si>
    <t>18 ／09／22</t>
  </si>
  <si>
    <t>21 ／10／18</t>
  </si>
  <si>
    <t>22 ／09／07</t>
  </si>
  <si>
    <t>22 ／11／39</t>
  </si>
  <si>
    <t>24 ／06／45</t>
  </si>
  <si>
    <t>24 ／08／48</t>
  </si>
  <si>
    <t>24 ／14／06</t>
  </si>
  <si>
    <t>24 ／17／58</t>
  </si>
  <si>
    <t>13 ／14／58</t>
  </si>
  <si>
    <t>04 ／12／38</t>
  </si>
  <si>
    <t>26 ／14／33</t>
  </si>
  <si>
    <t xml:space="preserve">       5,503</t>
  </si>
  <si>
    <t>27 ／00／01</t>
  </si>
  <si>
    <t>28 ／14／38</t>
  </si>
  <si>
    <t>30 ／02／57</t>
  </si>
  <si>
    <t>28 ／12／15</t>
  </si>
  <si>
    <t>29 ／13／01</t>
  </si>
  <si>
    <t>29 ／16／20</t>
  </si>
  <si>
    <t>29 ／16／53</t>
  </si>
  <si>
    <t>30 ／07／31</t>
  </si>
  <si>
    <t>30 ／17／35</t>
  </si>
  <si>
    <t>16 ／08／42</t>
  </si>
  <si>
    <t xml:space="preserve">112 年 7 月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</si>
</sst>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76" formatCode="_(* #,##0.00_);_(* \(#,##0.00\);_(* &quot;-&quot;??_);_(@_)"/>
    <numFmt numFmtId="177" formatCode="0.00_);[Red]\(0.00\)"/>
    <numFmt numFmtId="178" formatCode="0.0%"/>
    <numFmt numFmtId="179" formatCode="0.00_ "/>
    <numFmt numFmtId="180" formatCode="0_ "/>
    <numFmt numFmtId="181" formatCode="yyyy\-mm\-dd"/>
    <numFmt numFmtId="182" formatCode="h:mm;@"/>
    <numFmt numFmtId="183" formatCode="&quot;$&quot;0_);\(&quot;$&quot;0\)"/>
    <numFmt numFmtId="184" formatCode="0_);[Red]\(0\)"/>
    <numFmt numFmtId="185" formatCode="yyyy/mm/dd"/>
    <numFmt numFmtId="186" formatCode="0.000_ "/>
    <numFmt numFmtId="187" formatCode="[=0]&quot;&quot;;General"/>
    <numFmt numFmtId="188" formatCode="0.0000_ "/>
    <numFmt numFmtId="189" formatCode="0.0000"/>
    <numFmt numFmtId="190" formatCode="0.00000"/>
    <numFmt numFmtId="191" formatCode="_-* #,##0.0000_-;\-* #,##0.0000_-;_-* &quot;-&quot;??_-;_-@_-"/>
    <numFmt numFmtId="192" formatCode="0.000_);[Red]\(0.000\)"/>
    <numFmt numFmtId="193" formatCode="0.00000_ "/>
    <numFmt numFmtId="194" formatCode="[$-404]e/m/d;@"/>
    <numFmt numFmtId="195" formatCode="#,##0_);[Red]\(#,##0\)"/>
    <numFmt numFmtId="196" formatCode="0.0000_);[Red]\(0.0000\)"/>
    <numFmt numFmtId="197" formatCode="0.0_ "/>
    <numFmt numFmtId="198" formatCode="m/d;@"/>
    <numFmt numFmtId="199" formatCode="h:mm"/>
    <numFmt numFmtId="200" formatCode="m&quot;月&quot;d&quot;日&quot;"/>
    <numFmt numFmtId="201" formatCode="#,##0_ "/>
    <numFmt numFmtId="202" formatCode="#,##0.0000_ "/>
    <numFmt numFmtId="203" formatCode="m/d/yyyy\ h:mm"/>
    <numFmt numFmtId="204" formatCode="yyyy/m/d\ h:mm;@"/>
  </numFmts>
  <fonts count="211">
    <font>
      <sz val="12"/>
      <color theme="1"/>
      <name val="新細明體"/>
      <family val="2"/>
      <charset val="136"/>
      <scheme val="minor"/>
    </font>
    <font>
      <sz val="12"/>
      <color theme="1"/>
      <name val="標楷體"/>
      <family val="2"/>
      <charset val="136"/>
    </font>
    <font>
      <sz val="12"/>
      <color theme="1"/>
      <name val="標楷體"/>
      <family val="2"/>
      <charset val="136"/>
    </font>
    <font>
      <sz val="9"/>
      <name val="新細明體"/>
      <family val="2"/>
      <charset val="136"/>
      <scheme val="minor"/>
    </font>
    <font>
      <sz val="16"/>
      <color theme="1"/>
      <name val="標楷體"/>
      <family val="4"/>
      <charset val="136"/>
    </font>
    <font>
      <sz val="12"/>
      <color rgb="FF000000"/>
      <name val="新細明體"/>
      <family val="1"/>
      <charset val="136"/>
      <scheme val="minor"/>
    </font>
    <font>
      <sz val="12"/>
      <name val="新細明體"/>
      <family val="1"/>
      <charset val="136"/>
    </font>
    <font>
      <b/>
      <sz val="20"/>
      <color theme="1"/>
      <name val="Arial"/>
      <family val="2"/>
    </font>
    <font>
      <b/>
      <sz val="20"/>
      <color theme="1"/>
      <name val="新細明體"/>
      <family val="1"/>
      <charset val="136"/>
    </font>
    <font>
      <b/>
      <sz val="20"/>
      <color indexed="8"/>
      <name val="Arial"/>
      <family val="2"/>
    </font>
    <font>
      <b/>
      <sz val="20"/>
      <color indexed="8"/>
      <name val="新細明體"/>
      <family val="1"/>
      <charset val="136"/>
    </font>
    <font>
      <sz val="12"/>
      <color theme="1"/>
      <name val="Arial"/>
      <family val="2"/>
    </font>
    <font>
      <b/>
      <sz val="20"/>
      <color theme="1"/>
      <name val="細明體"/>
      <family val="3"/>
      <charset val="136"/>
    </font>
    <font>
      <sz val="9"/>
      <name val="新細明體"/>
      <family val="1"/>
      <charset val="136"/>
    </font>
    <font>
      <sz val="20"/>
      <color theme="1"/>
      <name val="Arial"/>
      <family val="2"/>
    </font>
    <font>
      <sz val="20"/>
      <color indexed="8"/>
      <name val="新細明體"/>
      <family val="1"/>
      <charset val="136"/>
    </font>
    <font>
      <sz val="20"/>
      <color indexed="8"/>
      <name val="Arial"/>
      <family val="2"/>
    </font>
    <font>
      <sz val="12"/>
      <color theme="1"/>
      <name val="新細明體"/>
      <family val="1"/>
      <charset val="136"/>
    </font>
    <font>
      <sz val="11"/>
      <color theme="1"/>
      <name val="新細明體"/>
      <family val="1"/>
      <charset val="136"/>
    </font>
    <font>
      <sz val="11"/>
      <color theme="1"/>
      <name val="Arial"/>
      <family val="2"/>
    </font>
    <font>
      <sz val="11"/>
      <color indexed="8"/>
      <name val="Arial"/>
      <family val="2"/>
    </font>
    <font>
      <sz val="11"/>
      <color indexed="8"/>
      <name val="新細明體"/>
      <family val="1"/>
      <charset val="136"/>
    </font>
    <font>
      <sz val="12"/>
      <name val="細明體"/>
      <family val="3"/>
      <charset val="136"/>
    </font>
    <font>
      <sz val="12"/>
      <name val="Arial"/>
      <family val="2"/>
    </font>
    <font>
      <sz val="12"/>
      <name val="新細明體"/>
      <family val="1"/>
      <charset val="136"/>
      <scheme val="minor"/>
    </font>
    <font>
      <sz val="12"/>
      <color theme="1"/>
      <name val="新細明體"/>
      <family val="1"/>
      <charset val="136"/>
      <scheme val="minor"/>
    </font>
    <font>
      <sz val="12"/>
      <color indexed="8"/>
      <name val="新細明體"/>
      <family val="1"/>
      <charset val="136"/>
      <scheme val="minor"/>
    </font>
    <font>
      <sz val="12"/>
      <color theme="1"/>
      <name val="細明體"/>
      <family val="3"/>
      <charset val="136"/>
    </font>
    <font>
      <sz val="12"/>
      <color indexed="8"/>
      <name val="新細明體"/>
      <family val="1"/>
      <charset val="136"/>
    </font>
    <font>
      <sz val="14"/>
      <color theme="1"/>
      <name val="標楷體"/>
      <family val="4"/>
      <charset val="136"/>
    </font>
    <font>
      <sz val="16"/>
      <color theme="1"/>
      <name val="Arial"/>
      <family val="2"/>
    </font>
    <font>
      <b/>
      <sz val="9"/>
      <color indexed="81"/>
      <name val="Tahoma"/>
      <family val="2"/>
    </font>
    <font>
      <sz val="9"/>
      <color indexed="81"/>
      <name val="Tahoma"/>
      <family val="2"/>
    </font>
    <font>
      <sz val="9"/>
      <color indexed="81"/>
      <name val="細明體"/>
      <family val="3"/>
      <charset val="136"/>
    </font>
    <font>
      <b/>
      <sz val="20"/>
      <name val="Arial"/>
      <family val="2"/>
    </font>
    <font>
      <b/>
      <sz val="20"/>
      <name val="新細明體"/>
      <family val="1"/>
      <charset val="136"/>
    </font>
    <font>
      <sz val="20"/>
      <name val="Arial"/>
      <family val="2"/>
    </font>
    <font>
      <sz val="20"/>
      <name val="新細明體"/>
      <family val="1"/>
      <charset val="136"/>
    </font>
    <font>
      <sz val="11"/>
      <name val="新細明體"/>
      <family val="1"/>
      <charset val="136"/>
    </font>
    <font>
      <sz val="11"/>
      <name val="Arial"/>
      <family val="2"/>
    </font>
    <font>
      <sz val="14"/>
      <name val="Arial"/>
      <family val="2"/>
    </font>
    <font>
      <sz val="12"/>
      <color theme="1"/>
      <name val="Times New Roman"/>
      <family val="1"/>
    </font>
    <font>
      <sz val="12"/>
      <name val="新細明體"/>
      <family val="1"/>
      <charset val="136"/>
      <scheme val="major"/>
    </font>
    <font>
      <sz val="12"/>
      <name val="Times New Roman"/>
      <family val="1"/>
    </font>
    <font>
      <sz val="12"/>
      <name val="微軟正黑體"/>
      <family val="2"/>
      <charset val="136"/>
    </font>
    <font>
      <sz val="12"/>
      <color indexed="8"/>
      <name val="Arial"/>
      <family val="2"/>
    </font>
    <font>
      <sz val="14"/>
      <name val="標楷體"/>
      <family val="4"/>
      <charset val="136"/>
    </font>
    <font>
      <sz val="10"/>
      <name val="細明體"/>
      <family val="3"/>
      <charset val="136"/>
    </font>
    <font>
      <sz val="12"/>
      <color rgb="FFFF0000"/>
      <name val="新細明體"/>
      <family val="1"/>
      <charset val="136"/>
    </font>
    <font>
      <sz val="12"/>
      <name val="標楷體"/>
      <family val="4"/>
      <charset val="136"/>
    </font>
    <font>
      <b/>
      <sz val="12"/>
      <name val="標楷體"/>
      <family val="4"/>
      <charset val="136"/>
    </font>
    <font>
      <sz val="18"/>
      <color rgb="FF000000"/>
      <name val="標楷體"/>
      <family val="4"/>
      <charset val="136"/>
    </font>
    <font>
      <sz val="10"/>
      <name val="新細明體"/>
      <family val="1"/>
      <charset val="136"/>
    </font>
    <font>
      <b/>
      <sz val="12"/>
      <name val="新細明體"/>
      <family val="1"/>
      <charset val="136"/>
    </font>
    <font>
      <sz val="8"/>
      <name val="新細明體"/>
      <family val="1"/>
      <charset val="136"/>
    </font>
    <font>
      <b/>
      <sz val="12"/>
      <color indexed="8"/>
      <name val="Arial"/>
      <family val="2"/>
    </font>
    <font>
      <b/>
      <sz val="11"/>
      <name val="新細明體"/>
      <family val="1"/>
      <charset val="136"/>
    </font>
    <font>
      <sz val="12"/>
      <name val="Arial Unicode MS"/>
      <family val="1"/>
      <charset val="136"/>
    </font>
    <font>
      <b/>
      <sz val="12"/>
      <name val="Arial"/>
      <family val="2"/>
    </font>
    <font>
      <b/>
      <sz val="8"/>
      <color indexed="8"/>
      <name val="Arial"/>
      <family val="2"/>
    </font>
    <font>
      <sz val="12"/>
      <color theme="1"/>
      <name val="標楷體"/>
      <family val="4"/>
      <charset val="136"/>
    </font>
    <font>
      <sz val="11"/>
      <color theme="1"/>
      <name val="標楷體"/>
      <family val="4"/>
      <charset val="136"/>
    </font>
    <font>
      <sz val="9"/>
      <color theme="1"/>
      <name val="標楷體"/>
      <family val="4"/>
      <charset val="136"/>
    </font>
    <font>
      <sz val="10"/>
      <color theme="1"/>
      <name val="細明體"/>
      <family val="3"/>
      <charset val="136"/>
    </font>
    <font>
      <b/>
      <sz val="10"/>
      <name val="新細明體"/>
      <family val="1"/>
      <charset val="136"/>
    </font>
    <font>
      <b/>
      <sz val="8"/>
      <name val="新細明體"/>
      <family val="1"/>
      <charset val="136"/>
      <scheme val="major"/>
    </font>
    <font>
      <sz val="11"/>
      <name val="標楷體"/>
      <family val="4"/>
      <charset val="136"/>
    </font>
    <font>
      <b/>
      <sz val="28"/>
      <name val="標楷體"/>
      <family val="4"/>
      <charset val="136"/>
    </font>
    <font>
      <sz val="28"/>
      <name val="標楷體"/>
      <family val="4"/>
      <charset val="136"/>
    </font>
    <font>
      <sz val="12"/>
      <color indexed="10"/>
      <name val="Times New Roman"/>
      <family val="1"/>
    </font>
    <font>
      <sz val="14"/>
      <color indexed="10"/>
      <name val="Times New Roman"/>
      <family val="1"/>
    </font>
    <font>
      <b/>
      <sz val="12"/>
      <name val="Times New Roman"/>
      <family val="1"/>
    </font>
    <font>
      <sz val="10"/>
      <name val="Times New Roman"/>
      <family val="1"/>
    </font>
    <font>
      <b/>
      <sz val="12"/>
      <name val="細明體"/>
      <family val="3"/>
      <charset val="136"/>
    </font>
    <font>
      <sz val="12"/>
      <color indexed="9"/>
      <name val="Times New Roman"/>
      <family val="1"/>
    </font>
    <font>
      <sz val="12"/>
      <color indexed="8"/>
      <name val="Times New Roman"/>
      <family val="1"/>
    </font>
    <font>
      <sz val="12"/>
      <color indexed="8"/>
      <name val="標楷體"/>
      <family val="4"/>
      <charset val="136"/>
    </font>
    <font>
      <sz val="11"/>
      <name val="Times New Roman"/>
      <family val="1"/>
    </font>
    <font>
      <sz val="12"/>
      <color rgb="FFFF0000"/>
      <name val="Times New Roman"/>
      <family val="1"/>
    </font>
    <font>
      <sz val="6"/>
      <name val="Times New Roman"/>
      <family val="1"/>
    </font>
    <font>
      <sz val="8"/>
      <name val="Times New Roman"/>
      <family val="1"/>
    </font>
    <font>
      <sz val="11"/>
      <color indexed="8"/>
      <name val="Times New Roman"/>
      <family val="1"/>
    </font>
    <font>
      <sz val="11"/>
      <color indexed="8"/>
      <name val="標楷體"/>
      <family val="4"/>
      <charset val="136"/>
    </font>
    <font>
      <sz val="11"/>
      <name val="細明體"/>
      <family val="3"/>
      <charset val="136"/>
    </font>
    <font>
      <sz val="12"/>
      <color rgb="FFFF0000"/>
      <name val="新細明體"/>
      <family val="1"/>
      <charset val="136"/>
      <scheme val="minor"/>
    </font>
    <font>
      <b/>
      <sz val="12"/>
      <color theme="1"/>
      <name val="新細明體"/>
      <family val="1"/>
      <charset val="136"/>
      <scheme val="minor"/>
    </font>
    <font>
      <sz val="7"/>
      <name val="標楷體"/>
      <family val="4"/>
      <charset val="136"/>
    </font>
    <font>
      <b/>
      <sz val="12"/>
      <color theme="1"/>
      <name val="標楷體"/>
      <family val="4"/>
      <charset val="136"/>
    </font>
    <font>
      <sz val="16"/>
      <color rgb="FF000000"/>
      <name val="標楷體"/>
      <family val="4"/>
      <charset val="136"/>
    </font>
    <font>
      <b/>
      <sz val="14"/>
      <color theme="1"/>
      <name val="標楷體"/>
      <family val="4"/>
      <charset val="136"/>
    </font>
    <font>
      <b/>
      <sz val="16"/>
      <color theme="1"/>
      <name val="標楷體"/>
      <family val="4"/>
      <charset val="136"/>
    </font>
    <font>
      <b/>
      <sz val="18"/>
      <name val="標楷體"/>
      <family val="4"/>
      <charset val="136"/>
    </font>
    <font>
      <sz val="14"/>
      <color theme="1"/>
      <name val="新細明體"/>
      <family val="2"/>
      <charset val="136"/>
      <scheme val="minor"/>
    </font>
    <font>
      <sz val="14"/>
      <color theme="1"/>
      <name val="新細明體"/>
      <family val="1"/>
      <charset val="136"/>
      <scheme val="minor"/>
    </font>
    <font>
      <sz val="12"/>
      <color rgb="FF000000"/>
      <name val="新細明體"/>
      <family val="1"/>
      <charset val="136"/>
    </font>
    <font>
      <sz val="9"/>
      <name val="新細明體"/>
      <family val="3"/>
      <charset val="136"/>
      <scheme val="minor"/>
    </font>
    <font>
      <sz val="10"/>
      <color rgb="FFFF0000"/>
      <name val="新細明體"/>
      <family val="1"/>
      <charset val="136"/>
      <scheme val="minor"/>
    </font>
    <font>
      <sz val="11"/>
      <color rgb="FFFF0000"/>
      <name val="新細明體"/>
      <family val="1"/>
      <charset val="136"/>
      <scheme val="minor"/>
    </font>
    <font>
      <sz val="12"/>
      <color rgb="FF0000FF"/>
      <name val="新細明體"/>
      <family val="1"/>
      <charset val="136"/>
      <scheme val="minor"/>
    </font>
    <font>
      <sz val="10"/>
      <color rgb="FF0000FF"/>
      <name val="新細明體"/>
      <family val="1"/>
      <charset val="136"/>
      <scheme val="minor"/>
    </font>
    <font>
      <b/>
      <sz val="12"/>
      <color rgb="FFFF0000"/>
      <name val="新細明體"/>
      <family val="1"/>
      <charset val="136"/>
      <scheme val="minor"/>
    </font>
    <font>
      <b/>
      <sz val="10"/>
      <color rgb="FFFF0000"/>
      <name val="新細明體"/>
      <family val="1"/>
      <charset val="136"/>
      <scheme val="minor"/>
    </font>
    <font>
      <sz val="9"/>
      <color theme="1"/>
      <name val="新細明體"/>
      <family val="1"/>
      <charset val="136"/>
      <scheme val="minor"/>
    </font>
    <font>
      <sz val="9"/>
      <color rgb="FFFF0000"/>
      <name val="新細明體"/>
      <family val="1"/>
      <charset val="136"/>
      <scheme val="minor"/>
    </font>
    <font>
      <sz val="12"/>
      <color theme="0"/>
      <name val="新細明體"/>
      <family val="1"/>
      <charset val="136"/>
    </font>
    <font>
      <sz val="10"/>
      <color theme="1"/>
      <name val="標楷體"/>
      <family val="4"/>
      <charset val="136"/>
    </font>
    <font>
      <sz val="14"/>
      <color rgb="FF000000"/>
      <name val="標楷體"/>
      <family val="4"/>
      <charset val="136"/>
    </font>
    <font>
      <u/>
      <sz val="12"/>
      <color theme="10"/>
      <name val="新細明體"/>
      <family val="2"/>
      <charset val="136"/>
      <scheme val="minor"/>
    </font>
    <font>
      <sz val="11"/>
      <color indexed="81"/>
      <name val="細明體"/>
      <family val="3"/>
      <charset val="136"/>
    </font>
    <font>
      <sz val="11"/>
      <color indexed="81"/>
      <name val="Tahoma"/>
      <family val="2"/>
    </font>
    <font>
      <sz val="12"/>
      <color rgb="FFFF0000"/>
      <name val="新細明體"/>
      <family val="2"/>
      <charset val="136"/>
      <scheme val="minor"/>
    </font>
    <font>
      <sz val="18"/>
      <name val="標楷體"/>
      <family val="4"/>
      <charset val="136"/>
    </font>
    <font>
      <sz val="18"/>
      <name val="Times New Roman"/>
      <family val="1"/>
    </font>
    <font>
      <sz val="22"/>
      <name val="Times New Roman"/>
      <family val="1"/>
    </font>
    <font>
      <sz val="14"/>
      <name val="Times New Roman"/>
      <family val="1"/>
    </font>
    <font>
      <sz val="20"/>
      <name val="Times New Roman"/>
      <family val="1"/>
    </font>
    <font>
      <sz val="10"/>
      <name val="標楷體"/>
      <family val="4"/>
      <charset val="136"/>
    </font>
    <font>
      <b/>
      <sz val="12"/>
      <color rgb="FFFF0000"/>
      <name val="Times New Roman"/>
      <family val="1"/>
    </font>
    <font>
      <b/>
      <sz val="12"/>
      <color rgb="FFFF0000"/>
      <name val="新細明體"/>
      <family val="1"/>
      <charset val="136"/>
    </font>
    <font>
      <b/>
      <sz val="16"/>
      <name val="標楷體"/>
      <family val="4"/>
      <charset val="136"/>
    </font>
    <font>
      <b/>
      <u/>
      <sz val="16"/>
      <name val="標楷體"/>
      <family val="4"/>
      <charset val="136"/>
    </font>
    <font>
      <u/>
      <sz val="16"/>
      <color theme="1"/>
      <name val="標楷體"/>
      <family val="4"/>
      <charset val="136"/>
    </font>
    <font>
      <sz val="12"/>
      <color rgb="FFFF0000"/>
      <name val="標楷體"/>
      <family val="4"/>
      <charset val="136"/>
    </font>
    <font>
      <sz val="14"/>
      <name val="新細明體"/>
      <family val="1"/>
      <charset val="136"/>
      <scheme val="minor"/>
    </font>
    <font>
      <sz val="12"/>
      <color rgb="FFFF00FF"/>
      <name val="新細明體"/>
      <family val="1"/>
      <charset val="136"/>
    </font>
    <font>
      <b/>
      <sz val="12"/>
      <color rgb="FFFF00FF"/>
      <name val="新細明體"/>
      <family val="1"/>
      <charset val="136"/>
    </font>
    <font>
      <u/>
      <sz val="20"/>
      <name val="標楷體"/>
      <family val="4"/>
      <charset val="136"/>
    </font>
    <font>
      <u/>
      <sz val="20"/>
      <name val="Times New Roman"/>
      <family val="1"/>
    </font>
    <font>
      <sz val="20"/>
      <name val="標楷體"/>
      <family val="4"/>
      <charset val="136"/>
    </font>
    <font>
      <b/>
      <sz val="14"/>
      <name val="標楷體"/>
      <family val="4"/>
      <charset val="136"/>
    </font>
    <font>
      <sz val="16"/>
      <name val="標楷體"/>
      <family val="4"/>
      <charset val="136"/>
    </font>
    <font>
      <sz val="9"/>
      <name val="標楷體"/>
      <family val="4"/>
      <charset val="136"/>
    </font>
    <font>
      <sz val="8"/>
      <name val="標楷體"/>
      <family val="4"/>
      <charset val="136"/>
    </font>
    <font>
      <b/>
      <sz val="12"/>
      <color rgb="FF0000FF"/>
      <name val="標楷體"/>
      <family val="4"/>
      <charset val="136"/>
    </font>
    <font>
      <sz val="14"/>
      <name val="Times New Roman"/>
      <family val="4"/>
      <charset val="136"/>
    </font>
    <font>
      <sz val="14"/>
      <color theme="1"/>
      <name val="Times New Roman"/>
      <family val="1"/>
    </font>
    <font>
      <sz val="14"/>
      <name val="細明體"/>
      <family val="3"/>
      <charset val="136"/>
    </font>
    <font>
      <sz val="14"/>
      <color rgb="FFFF0000"/>
      <name val="Times New Roman"/>
      <family val="1"/>
    </font>
    <font>
      <u/>
      <sz val="20"/>
      <name val="Times New Roman"/>
      <family val="4"/>
      <charset val="136"/>
    </font>
    <font>
      <sz val="14"/>
      <name val="新細明體"/>
      <family val="2"/>
      <charset val="136"/>
      <scheme val="minor"/>
    </font>
    <font>
      <sz val="12"/>
      <color theme="0"/>
      <name val="新細明體"/>
      <family val="2"/>
      <charset val="136"/>
      <scheme val="minor"/>
    </font>
    <font>
      <sz val="9"/>
      <color rgb="FF000000"/>
      <name val="Microsoft JhengHei UI"/>
      <family val="2"/>
      <charset val="136"/>
    </font>
    <font>
      <sz val="12"/>
      <color theme="8"/>
      <name val="新細明體"/>
      <family val="1"/>
      <charset val="136"/>
    </font>
    <font>
      <sz val="12"/>
      <color theme="5"/>
      <name val="新細明體"/>
      <family val="1"/>
      <charset val="136"/>
    </font>
    <font>
      <b/>
      <i/>
      <sz val="12"/>
      <color indexed="12"/>
      <name val="新細明體"/>
      <family val="1"/>
      <charset val="136"/>
    </font>
    <font>
      <b/>
      <sz val="10"/>
      <name val="標楷體"/>
      <family val="4"/>
      <charset val="136"/>
    </font>
    <font>
      <b/>
      <sz val="12"/>
      <color indexed="12"/>
      <name val="新細明體"/>
      <family val="1"/>
      <charset val="136"/>
    </font>
    <font>
      <sz val="12"/>
      <color rgb="FF00B050"/>
      <name val="新細明體"/>
      <family val="1"/>
      <charset val="136"/>
    </font>
    <font>
      <sz val="12"/>
      <color theme="1"/>
      <name val="新細明體"/>
      <family val="2"/>
      <charset val="136"/>
      <scheme val="minor"/>
    </font>
    <font>
      <sz val="18"/>
      <color theme="3"/>
      <name val="新細明體"/>
      <family val="2"/>
      <charset val="136"/>
      <scheme val="major"/>
    </font>
    <font>
      <b/>
      <sz val="15"/>
      <color theme="3"/>
      <name val="新細明體"/>
      <family val="2"/>
      <charset val="136"/>
      <scheme val="minor"/>
    </font>
    <font>
      <b/>
      <sz val="13"/>
      <color theme="3"/>
      <name val="新細明體"/>
      <family val="2"/>
      <charset val="136"/>
      <scheme val="minor"/>
    </font>
    <font>
      <b/>
      <sz val="11"/>
      <color theme="3"/>
      <name val="新細明體"/>
      <family val="2"/>
      <charset val="136"/>
      <scheme val="minor"/>
    </font>
    <font>
      <sz val="12"/>
      <color rgb="FF006100"/>
      <name val="新細明體"/>
      <family val="2"/>
      <charset val="136"/>
      <scheme val="minor"/>
    </font>
    <font>
      <sz val="12"/>
      <color rgb="FF9C0006"/>
      <name val="新細明體"/>
      <family val="2"/>
      <charset val="136"/>
      <scheme val="minor"/>
    </font>
    <font>
      <sz val="12"/>
      <color rgb="FF9C5700"/>
      <name val="新細明體"/>
      <family val="2"/>
      <charset val="136"/>
      <scheme val="minor"/>
    </font>
    <font>
      <sz val="12"/>
      <color rgb="FF3F3F76"/>
      <name val="新細明體"/>
      <family val="2"/>
      <charset val="136"/>
      <scheme val="minor"/>
    </font>
    <font>
      <b/>
      <sz val="12"/>
      <color rgb="FF3F3F3F"/>
      <name val="新細明體"/>
      <family val="2"/>
      <charset val="136"/>
      <scheme val="minor"/>
    </font>
    <font>
      <b/>
      <sz val="12"/>
      <color rgb="FFFA7D00"/>
      <name val="新細明體"/>
      <family val="2"/>
      <charset val="136"/>
      <scheme val="minor"/>
    </font>
    <font>
      <sz val="12"/>
      <color rgb="FFFA7D00"/>
      <name val="新細明體"/>
      <family val="2"/>
      <charset val="136"/>
      <scheme val="minor"/>
    </font>
    <font>
      <b/>
      <sz val="12"/>
      <color theme="0"/>
      <name val="新細明體"/>
      <family val="2"/>
      <charset val="136"/>
      <scheme val="minor"/>
    </font>
    <font>
      <i/>
      <sz val="12"/>
      <color rgb="FF7F7F7F"/>
      <name val="新細明體"/>
      <family val="2"/>
      <charset val="136"/>
      <scheme val="minor"/>
    </font>
    <font>
      <b/>
      <sz val="12"/>
      <color theme="1"/>
      <name val="新細明體"/>
      <family val="2"/>
      <charset val="136"/>
      <scheme val="minor"/>
    </font>
    <font>
      <b/>
      <sz val="16"/>
      <name val="新細明體"/>
      <family val="1"/>
      <charset val="136"/>
    </font>
    <font>
      <sz val="14"/>
      <name val="新細明體"/>
      <family val="1"/>
      <charset val="136"/>
    </font>
    <font>
      <sz val="16"/>
      <name val="新細明體"/>
      <family val="1"/>
      <charset val="136"/>
    </font>
    <font>
      <sz val="14"/>
      <color rgb="FFFF0000"/>
      <name val="標楷體"/>
      <family val="4"/>
      <charset val="136"/>
    </font>
    <font>
      <sz val="15"/>
      <color theme="1"/>
      <name val="標楷體"/>
      <family val="4"/>
      <charset val="136"/>
    </font>
    <font>
      <sz val="15"/>
      <name val="標楷體"/>
      <family val="4"/>
      <charset val="136"/>
    </font>
    <font>
      <sz val="16"/>
      <name val="Times New Roman"/>
      <family val="1"/>
    </font>
    <font>
      <sz val="9"/>
      <name val="細明體"/>
      <family val="3"/>
      <charset val="136"/>
    </font>
    <font>
      <sz val="10"/>
      <color theme="1"/>
      <name val="新細明體"/>
      <family val="1"/>
      <charset val="136"/>
    </font>
    <font>
      <sz val="10"/>
      <color theme="1"/>
      <name val="Times New Roman"/>
      <family val="1"/>
    </font>
    <font>
      <sz val="12"/>
      <color rgb="FF00B050"/>
      <name val="Times New Roman"/>
      <family val="1"/>
    </font>
    <font>
      <sz val="8"/>
      <color theme="1"/>
      <name val="新細明體"/>
      <family val="1"/>
      <charset val="136"/>
    </font>
    <font>
      <sz val="8"/>
      <color rgb="FFFF0000"/>
      <name val="新細明體"/>
      <family val="1"/>
      <charset val="136"/>
    </font>
    <font>
      <sz val="12"/>
      <color rgb="FF0000CC"/>
      <name val="新細明體"/>
      <family val="1"/>
      <charset val="136"/>
    </font>
    <font>
      <sz val="10"/>
      <color rgb="FFFF0000"/>
      <name val="新細明體"/>
      <family val="1"/>
      <charset val="136"/>
    </font>
    <font>
      <sz val="10"/>
      <color rgb="FFFF0000"/>
      <name val="細明體"/>
      <family val="3"/>
      <charset val="136"/>
    </font>
    <font>
      <sz val="10"/>
      <color rgb="FFFF0000"/>
      <name val="Times New Roman"/>
      <family val="1"/>
    </font>
    <font>
      <sz val="15"/>
      <color rgb="FFFF0000"/>
      <name val="標楷體"/>
      <family val="4"/>
      <charset val="136"/>
    </font>
    <font>
      <sz val="12"/>
      <name val="細明體"/>
      <family val="1"/>
      <charset val="136"/>
    </font>
    <font>
      <b/>
      <sz val="12"/>
      <color theme="1"/>
      <name val="新細明體"/>
      <family val="1"/>
      <charset val="136"/>
    </font>
    <font>
      <b/>
      <sz val="14"/>
      <name val="Times New Roman"/>
      <family val="1"/>
    </font>
    <font>
      <sz val="12"/>
      <color rgb="FF000000"/>
      <name val="新細明體"/>
      <family val="2"/>
      <charset val="136"/>
      <scheme val="minor"/>
    </font>
    <font>
      <sz val="12"/>
      <color theme="0"/>
      <name val="新細明體"/>
      <family val="1"/>
      <charset val="136"/>
      <scheme val="minor"/>
    </font>
    <font>
      <b/>
      <sz val="15"/>
      <color theme="3"/>
      <name val="標楷體"/>
      <family val="2"/>
      <charset val="136"/>
    </font>
    <font>
      <b/>
      <sz val="13"/>
      <color theme="3"/>
      <name val="標楷體"/>
      <family val="2"/>
      <charset val="136"/>
    </font>
    <font>
      <b/>
      <sz val="11"/>
      <color theme="3"/>
      <name val="標楷體"/>
      <family val="2"/>
      <charset val="136"/>
    </font>
    <font>
      <sz val="12"/>
      <color rgb="FF006100"/>
      <name val="標楷體"/>
      <family val="2"/>
      <charset val="136"/>
    </font>
    <font>
      <sz val="12"/>
      <color rgb="FF9C0006"/>
      <name val="標楷體"/>
      <family val="2"/>
      <charset val="136"/>
    </font>
    <font>
      <sz val="12"/>
      <color rgb="FF9C5700"/>
      <name val="標楷體"/>
      <family val="2"/>
      <charset val="136"/>
    </font>
    <font>
      <sz val="12"/>
      <color rgb="FF3F3F76"/>
      <name val="標楷體"/>
      <family val="2"/>
      <charset val="136"/>
    </font>
    <font>
      <b/>
      <sz val="12"/>
      <color rgb="FF3F3F3F"/>
      <name val="標楷體"/>
      <family val="2"/>
      <charset val="136"/>
    </font>
    <font>
      <b/>
      <sz val="12"/>
      <color rgb="FFFA7D00"/>
      <name val="標楷體"/>
      <family val="2"/>
      <charset val="136"/>
    </font>
    <font>
      <sz val="12"/>
      <color rgb="FFFA7D00"/>
      <name val="標楷體"/>
      <family val="2"/>
      <charset val="136"/>
    </font>
    <font>
      <b/>
      <sz val="12"/>
      <color theme="0"/>
      <name val="標楷體"/>
      <family val="2"/>
      <charset val="136"/>
    </font>
    <font>
      <sz val="12"/>
      <color rgb="FFFF0000"/>
      <name val="標楷體"/>
      <family val="2"/>
      <charset val="136"/>
    </font>
    <font>
      <i/>
      <sz val="12"/>
      <color rgb="FF7F7F7F"/>
      <name val="標楷體"/>
      <family val="2"/>
      <charset val="136"/>
    </font>
    <font>
      <b/>
      <sz val="12"/>
      <color theme="1"/>
      <name val="標楷體"/>
      <family val="2"/>
      <charset val="136"/>
    </font>
    <font>
      <sz val="12"/>
      <color theme="0"/>
      <name val="標楷體"/>
      <family val="2"/>
      <charset val="136"/>
    </font>
    <font>
      <sz val="12"/>
      <name val="新細明體"/>
      <family val="2"/>
      <charset val="136"/>
      <scheme val="minor"/>
    </font>
    <font>
      <b/>
      <sz val="9"/>
      <color indexed="81"/>
      <name val="細明體"/>
      <family val="3"/>
      <charset val="136"/>
    </font>
    <font>
      <sz val="18"/>
      <name val="標楷體"/>
      <family val="1"/>
      <charset val="136"/>
    </font>
    <font>
      <b/>
      <sz val="11"/>
      <name val="Calibri"/>
      <family val="2"/>
    </font>
    <font>
      <b/>
      <sz val="16"/>
      <color theme="1"/>
      <name val="新細明體"/>
      <family val="1"/>
      <charset val="136"/>
      <scheme val="minor"/>
    </font>
    <font>
      <sz val="20"/>
      <color theme="1"/>
      <name val="標楷體"/>
      <family val="4"/>
      <charset val="136"/>
    </font>
    <font>
      <b/>
      <sz val="18"/>
      <color theme="1"/>
      <name val="標楷體"/>
      <family val="4"/>
      <charset val="136"/>
    </font>
    <font>
      <sz val="12"/>
      <color rgb="FFC00000"/>
      <name val="新細明體"/>
      <family val="1"/>
      <charset val="136"/>
      <scheme val="minor"/>
    </font>
    <font>
      <sz val="12"/>
      <color rgb="FF0070C0"/>
      <name val="新細明體"/>
      <family val="1"/>
      <charset val="136"/>
      <scheme val="minor"/>
    </font>
    <font>
      <sz val="12"/>
      <color rgb="FF0070C0"/>
      <name val="新細明體"/>
      <family val="2"/>
      <charset val="136"/>
      <scheme val="minor"/>
    </font>
  </fonts>
  <fills count="73">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B0B0FF"/>
        <bgColor indexed="64"/>
      </patternFill>
    </fill>
    <fill>
      <patternFill patternType="solid">
        <fgColor theme="0"/>
        <bgColor indexed="64"/>
      </patternFill>
    </fill>
    <fill>
      <patternFill patternType="solid">
        <fgColor rgb="FFFFFFCC"/>
        <bgColor indexed="64"/>
      </patternFill>
    </fill>
    <fill>
      <patternFill patternType="solid">
        <fgColor rgb="FF00B0F0"/>
        <bgColor indexed="64"/>
      </patternFill>
    </fill>
    <fill>
      <patternFill patternType="solid">
        <fgColor rgb="FFFFFF00"/>
        <bgColor indexed="64"/>
      </patternFill>
    </fill>
    <fill>
      <patternFill patternType="solid">
        <fgColor theme="3" tint="0.59999389629810485"/>
        <bgColor indexed="64"/>
      </patternFill>
    </fill>
    <fill>
      <patternFill patternType="solid">
        <fgColor rgb="FF7030A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bgColor indexed="64"/>
      </patternFill>
    </fill>
    <fill>
      <patternFill patternType="solid">
        <fgColor theme="9"/>
        <bgColor indexed="64"/>
      </patternFill>
    </fill>
    <fill>
      <patternFill patternType="solid">
        <fgColor theme="5"/>
        <bgColor indexed="64"/>
      </patternFill>
    </fill>
    <fill>
      <patternFill patternType="solid">
        <fgColor rgb="FFFFCCFF"/>
        <bgColor indexed="64"/>
      </patternFill>
    </fill>
    <fill>
      <patternFill patternType="solid">
        <fgColor rgb="FF00FFFF"/>
        <bgColor indexed="64"/>
      </patternFill>
    </fill>
    <fill>
      <patternFill patternType="solid">
        <fgColor rgb="FFCC99FF"/>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rgb="FF99FF99"/>
        <bgColor indexed="64"/>
      </patternFill>
    </fill>
    <fill>
      <patternFill patternType="solid">
        <fgColor theme="7" tint="0.59999389629810485"/>
        <bgColor indexed="64"/>
      </patternFill>
    </fill>
    <fill>
      <patternFill patternType="solid">
        <fgColor rgb="FF00CCFF"/>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CBE9C"/>
        <bgColor indexed="64"/>
      </patternFill>
    </fill>
    <fill>
      <patternFill patternType="solid">
        <fgColor rgb="FF9CEFF8"/>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indexed="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rgb="FF0070C0"/>
        <bgColor indexed="64"/>
      </patternFill>
    </fill>
    <fill>
      <patternFill patternType="solid">
        <fgColor theme="7" tint="0.79998168889431442"/>
        <bgColor indexed="64"/>
      </patternFill>
    </fill>
    <fill>
      <patternFill patternType="solid">
        <fgColor theme="4"/>
        <bgColor theme="4"/>
      </patternFill>
    </fill>
    <fill>
      <patternFill patternType="solid">
        <fgColor rgb="FFCCCCFF"/>
        <bgColor indexed="64"/>
      </patternFill>
    </fill>
  </fills>
  <borders count="2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style="thin">
        <color rgb="FF999999"/>
      </left>
      <right style="thin">
        <color rgb="FF999999"/>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double">
        <color indexed="64"/>
      </right>
      <top style="thin">
        <color indexed="64"/>
      </top>
      <bottom style="double">
        <color indexed="64"/>
      </bottom>
      <diagonal/>
    </border>
    <border>
      <left/>
      <right style="thin">
        <color indexed="64"/>
      </right>
      <top/>
      <bottom/>
      <diagonal/>
    </border>
    <border>
      <left/>
      <right/>
      <top style="thin">
        <color rgb="FF999999"/>
      </top>
      <bottom style="thin">
        <color rgb="FF999999"/>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double">
        <color indexed="64"/>
      </left>
      <right style="thin">
        <color indexed="64"/>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style="thin">
        <color indexed="64"/>
      </right>
      <top/>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thin">
        <color indexed="64"/>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bottom/>
      <diagonal/>
    </border>
    <border>
      <left/>
      <right/>
      <top/>
      <bottom style="medium">
        <color indexed="64"/>
      </bottom>
      <diagonal/>
    </border>
    <border diagonalDown="1">
      <left style="medium">
        <color indexed="64"/>
      </left>
      <right style="thin">
        <color indexed="64"/>
      </right>
      <top style="medium">
        <color indexed="64"/>
      </top>
      <bottom/>
      <diagonal style="thin">
        <color indexed="64"/>
      </diagonal>
    </border>
    <border>
      <left/>
      <right style="thin">
        <color indexed="64"/>
      </right>
      <top style="medium">
        <color indexed="64"/>
      </top>
      <bottom/>
      <diagonal/>
    </border>
    <border>
      <left/>
      <right style="medium">
        <color indexed="64"/>
      </right>
      <top style="medium">
        <color indexed="64"/>
      </top>
      <bottom/>
      <diagonal/>
    </border>
    <border diagonalDown="1">
      <left style="medium">
        <color indexed="64"/>
      </left>
      <right style="thin">
        <color indexed="64"/>
      </right>
      <top/>
      <bottom/>
      <diagonal style="thin">
        <color indexed="64"/>
      </diagonal>
    </border>
    <border>
      <left/>
      <right style="medium">
        <color indexed="64"/>
      </right>
      <top/>
      <bottom style="thin">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diagonalDown="1">
      <left style="medium">
        <color indexed="64"/>
      </left>
      <right style="thin">
        <color indexed="64"/>
      </right>
      <top/>
      <bottom style="thin">
        <color indexed="64"/>
      </bottom>
      <diagonal style="thin">
        <color indexed="64"/>
      </diagonal>
    </border>
    <border>
      <left style="thin">
        <color indexed="64"/>
      </left>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ashed">
        <color indexed="64"/>
      </bottom>
      <diagonal/>
    </border>
    <border>
      <left/>
      <right/>
      <top style="medium">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ck">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right style="thick">
        <color indexed="64"/>
      </right>
      <top style="thick">
        <color indexed="64"/>
      </top>
      <bottom/>
      <diagonal/>
    </border>
    <border>
      <left style="thick">
        <color indexed="64"/>
      </left>
      <right style="thin">
        <color indexed="64"/>
      </right>
      <top/>
      <bottom/>
      <diagonal/>
    </border>
    <border>
      <left/>
      <right style="thick">
        <color indexed="64"/>
      </right>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ck">
        <color indexed="64"/>
      </left>
      <right style="thin">
        <color indexed="64"/>
      </right>
      <top/>
      <bottom style="thin">
        <color indexed="64"/>
      </bottom>
      <diagonal/>
    </border>
    <border>
      <left style="thick">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style="dotted">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style="thin">
        <color indexed="8"/>
      </top>
      <bottom style="thin">
        <color indexed="8"/>
      </bottom>
      <diagonal/>
    </border>
    <border>
      <left style="thin">
        <color rgb="FF999999"/>
      </left>
      <right/>
      <top/>
      <bottom/>
      <diagonal/>
    </border>
    <border>
      <left/>
      <right/>
      <top/>
      <bottom style="thin">
        <color theme="4" tint="0.39997558519241921"/>
      </bottom>
      <diagonal/>
    </border>
    <border>
      <left/>
      <right/>
      <top style="thin">
        <color theme="4" tint="0.39997558519241921"/>
      </top>
      <bottom/>
      <diagonal/>
    </border>
    <border>
      <left style="thin">
        <color theme="9"/>
      </left>
      <right style="thin">
        <color theme="9"/>
      </right>
      <top style="thin">
        <color theme="9"/>
      </top>
      <bottom style="thin">
        <color theme="9"/>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right style="thin">
        <color indexed="8"/>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diagonalDown="1">
      <left style="medium">
        <color indexed="64"/>
      </left>
      <right style="thin">
        <color indexed="64"/>
      </right>
      <top style="medium">
        <color indexed="64"/>
      </top>
      <bottom style="thin">
        <color indexed="64"/>
      </bottom>
      <diagonal style="medium">
        <color indexed="64"/>
      </diagonal>
    </border>
    <border diagonalDown="1">
      <left style="medium">
        <color indexed="64"/>
      </left>
      <right style="thin">
        <color indexed="64"/>
      </right>
      <top style="thin">
        <color indexed="64"/>
      </top>
      <bottom style="thin">
        <color indexed="64"/>
      </bottom>
      <diagonal style="medium">
        <color indexed="64"/>
      </diagonal>
    </border>
    <border>
      <left style="thin">
        <color auto="1"/>
      </left>
      <right style="thin">
        <color indexed="64"/>
      </right>
      <top style="thin">
        <color auto="1"/>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indexed="64"/>
      </top>
      <bottom style="thin">
        <color auto="1"/>
      </bottom>
      <diagonal/>
    </border>
  </borders>
  <cellStyleXfs count="116">
    <xf numFmtId="0" fontId="0" fillId="0" borderId="0">
      <alignment vertical="center"/>
    </xf>
    <xf numFmtId="0" fontId="6" fillId="0" borderId="0"/>
    <xf numFmtId="0" fontId="6" fillId="0" borderId="0"/>
    <xf numFmtId="0" fontId="6" fillId="0" borderId="0">
      <alignment vertical="center"/>
    </xf>
    <xf numFmtId="0" fontId="6" fillId="0" borderId="0"/>
    <xf numFmtId="9" fontId="6" fillId="0" borderId="0" applyFont="0" applyFill="0" applyBorder="0" applyAlignment="0" applyProtection="0">
      <alignment vertical="center"/>
    </xf>
    <xf numFmtId="0" fontId="6" fillId="0" borderId="0"/>
    <xf numFmtId="0" fontId="43" fillId="0" borderId="0"/>
    <xf numFmtId="0" fontId="25" fillId="0" borderId="0">
      <alignment vertical="center"/>
    </xf>
    <xf numFmtId="0" fontId="107" fillId="0" borderId="0" applyNumberFormat="0" applyFill="0" applyBorder="0" applyAlignment="0" applyProtection="0">
      <alignment vertical="center"/>
    </xf>
    <xf numFmtId="176" fontId="6" fillId="0" borderId="0" applyFont="0" applyFill="0" applyBorder="0" applyAlignment="0" applyProtection="0">
      <alignment vertical="center"/>
    </xf>
    <xf numFmtId="0" fontId="24" fillId="0" borderId="0">
      <alignment vertical="center"/>
    </xf>
    <xf numFmtId="0" fontId="6" fillId="0" borderId="0"/>
    <xf numFmtId="0" fontId="6" fillId="0" borderId="0"/>
    <xf numFmtId="0" fontId="6" fillId="0" borderId="0"/>
    <xf numFmtId="0" fontId="6" fillId="0" borderId="0"/>
    <xf numFmtId="0" fontId="149" fillId="0" borderId="0" applyNumberFormat="0" applyFill="0" applyBorder="0" applyAlignment="0" applyProtection="0">
      <alignment vertical="center"/>
    </xf>
    <xf numFmtId="0" fontId="150" fillId="0" borderId="161" applyNumberFormat="0" applyFill="0" applyAlignment="0" applyProtection="0">
      <alignment vertical="center"/>
    </xf>
    <xf numFmtId="0" fontId="151" fillId="0" borderId="162" applyNumberFormat="0" applyFill="0" applyAlignment="0" applyProtection="0">
      <alignment vertical="center"/>
    </xf>
    <xf numFmtId="0" fontId="152" fillId="0" borderId="163" applyNumberFormat="0" applyFill="0" applyAlignment="0" applyProtection="0">
      <alignment vertical="center"/>
    </xf>
    <xf numFmtId="0" fontId="152" fillId="0" borderId="0" applyNumberFormat="0" applyFill="0" applyBorder="0" applyAlignment="0" applyProtection="0">
      <alignment vertical="center"/>
    </xf>
    <xf numFmtId="0" fontId="153" fillId="37" borderId="0" applyNumberFormat="0" applyBorder="0" applyAlignment="0" applyProtection="0">
      <alignment vertical="center"/>
    </xf>
    <xf numFmtId="0" fontId="154" fillId="38" borderId="0" applyNumberFormat="0" applyBorder="0" applyAlignment="0" applyProtection="0">
      <alignment vertical="center"/>
    </xf>
    <xf numFmtId="0" fontId="155" fillId="39" borderId="0" applyNumberFormat="0" applyBorder="0" applyAlignment="0" applyProtection="0">
      <alignment vertical="center"/>
    </xf>
    <xf numFmtId="0" fontId="156" fillId="40" borderId="164" applyNumberFormat="0" applyAlignment="0" applyProtection="0">
      <alignment vertical="center"/>
    </xf>
    <xf numFmtId="0" fontId="157" fillId="41" borderId="165" applyNumberFormat="0" applyAlignment="0" applyProtection="0">
      <alignment vertical="center"/>
    </xf>
    <xf numFmtId="0" fontId="158" fillId="41" borderId="164" applyNumberFormat="0" applyAlignment="0" applyProtection="0">
      <alignment vertical="center"/>
    </xf>
    <xf numFmtId="0" fontId="159" fillId="0" borderId="166" applyNumberFormat="0" applyFill="0" applyAlignment="0" applyProtection="0">
      <alignment vertical="center"/>
    </xf>
    <xf numFmtId="0" fontId="160" fillId="42" borderId="167" applyNumberFormat="0" applyAlignment="0" applyProtection="0">
      <alignment vertical="center"/>
    </xf>
    <xf numFmtId="0" fontId="110" fillId="0" borderId="0" applyNumberFormat="0" applyFill="0" applyBorder="0" applyAlignment="0" applyProtection="0">
      <alignment vertical="center"/>
    </xf>
    <xf numFmtId="0" fontId="148" fillId="43" borderId="168" applyNumberFormat="0" applyFont="0" applyAlignment="0" applyProtection="0">
      <alignment vertical="center"/>
    </xf>
    <xf numFmtId="0" fontId="161" fillId="0" borderId="0" applyNumberFormat="0" applyFill="0" applyBorder="0" applyAlignment="0" applyProtection="0">
      <alignment vertical="center"/>
    </xf>
    <xf numFmtId="0" fontId="162" fillId="0" borderId="169" applyNumberFormat="0" applyFill="0" applyAlignment="0" applyProtection="0">
      <alignment vertical="center"/>
    </xf>
    <xf numFmtId="0" fontId="140" fillId="44" borderId="0" applyNumberFormat="0" applyBorder="0" applyAlignment="0" applyProtection="0">
      <alignment vertical="center"/>
    </xf>
    <xf numFmtId="0" fontId="148" fillId="45" borderId="0" applyNumberFormat="0" applyBorder="0" applyAlignment="0" applyProtection="0">
      <alignment vertical="center"/>
    </xf>
    <xf numFmtId="0" fontId="148" fillId="46" borderId="0" applyNumberFormat="0" applyBorder="0" applyAlignment="0" applyProtection="0">
      <alignment vertical="center"/>
    </xf>
    <xf numFmtId="0" fontId="148" fillId="47" borderId="0" applyNumberFormat="0" applyBorder="0" applyAlignment="0" applyProtection="0">
      <alignment vertical="center"/>
    </xf>
    <xf numFmtId="0" fontId="140" fillId="48" borderId="0" applyNumberFormat="0" applyBorder="0" applyAlignment="0" applyProtection="0">
      <alignment vertical="center"/>
    </xf>
    <xf numFmtId="0" fontId="148" fillId="49" borderId="0" applyNumberFormat="0" applyBorder="0" applyAlignment="0" applyProtection="0">
      <alignment vertical="center"/>
    </xf>
    <xf numFmtId="0" fontId="148" fillId="50" borderId="0" applyNumberFormat="0" applyBorder="0" applyAlignment="0" applyProtection="0">
      <alignment vertical="center"/>
    </xf>
    <xf numFmtId="0" fontId="148" fillId="51" borderId="0" applyNumberFormat="0" applyBorder="0" applyAlignment="0" applyProtection="0">
      <alignment vertical="center"/>
    </xf>
    <xf numFmtId="0" fontId="140" fillId="52" borderId="0" applyNumberFormat="0" applyBorder="0" applyAlignment="0" applyProtection="0">
      <alignment vertical="center"/>
    </xf>
    <xf numFmtId="0" fontId="148" fillId="53" borderId="0" applyNumberFormat="0" applyBorder="0" applyAlignment="0" applyProtection="0">
      <alignment vertical="center"/>
    </xf>
    <xf numFmtId="0" fontId="148" fillId="54" borderId="0" applyNumberFormat="0" applyBorder="0" applyAlignment="0" applyProtection="0">
      <alignment vertical="center"/>
    </xf>
    <xf numFmtId="0" fontId="148" fillId="55" borderId="0" applyNumberFormat="0" applyBorder="0" applyAlignment="0" applyProtection="0">
      <alignment vertical="center"/>
    </xf>
    <xf numFmtId="0" fontId="140" fillId="56" borderId="0" applyNumberFormat="0" applyBorder="0" applyAlignment="0" applyProtection="0">
      <alignment vertical="center"/>
    </xf>
    <xf numFmtId="0" fontId="148" fillId="57" borderId="0" applyNumberFormat="0" applyBorder="0" applyAlignment="0" applyProtection="0">
      <alignment vertical="center"/>
    </xf>
    <xf numFmtId="0" fontId="148" fillId="58" borderId="0" applyNumberFormat="0" applyBorder="0" applyAlignment="0" applyProtection="0">
      <alignment vertical="center"/>
    </xf>
    <xf numFmtId="0" fontId="148" fillId="59" borderId="0" applyNumberFormat="0" applyBorder="0" applyAlignment="0" applyProtection="0">
      <alignment vertical="center"/>
    </xf>
    <xf numFmtId="0" fontId="140" fillId="60" borderId="0" applyNumberFormat="0" applyBorder="0" applyAlignment="0" applyProtection="0">
      <alignment vertical="center"/>
    </xf>
    <xf numFmtId="0" fontId="148" fillId="61" borderId="0" applyNumberFormat="0" applyBorder="0" applyAlignment="0" applyProtection="0">
      <alignment vertical="center"/>
    </xf>
    <xf numFmtId="0" fontId="148" fillId="62" borderId="0" applyNumberFormat="0" applyBorder="0" applyAlignment="0" applyProtection="0">
      <alignment vertical="center"/>
    </xf>
    <xf numFmtId="0" fontId="148" fillId="63" borderId="0" applyNumberFormat="0" applyBorder="0" applyAlignment="0" applyProtection="0">
      <alignment vertical="center"/>
    </xf>
    <xf numFmtId="0" fontId="140" fillId="64" borderId="0" applyNumberFormat="0" applyBorder="0" applyAlignment="0" applyProtection="0">
      <alignment vertical="center"/>
    </xf>
    <xf numFmtId="0" fontId="148" fillId="65" borderId="0" applyNumberFormat="0" applyBorder="0" applyAlignment="0" applyProtection="0">
      <alignment vertical="center"/>
    </xf>
    <xf numFmtId="0" fontId="148" fillId="66" borderId="0" applyNumberFormat="0" applyBorder="0" applyAlignment="0" applyProtection="0">
      <alignment vertical="center"/>
    </xf>
    <xf numFmtId="0" fontId="148" fillId="67" borderId="0" applyNumberFormat="0" applyBorder="0" applyAlignment="0" applyProtection="0">
      <alignment vertical="center"/>
    </xf>
    <xf numFmtId="0" fontId="186" fillId="0" borderId="161" applyNumberFormat="0" applyFill="0" applyAlignment="0" applyProtection="0">
      <alignment vertical="center"/>
    </xf>
    <xf numFmtId="0" fontId="187" fillId="0" borderId="162" applyNumberFormat="0" applyFill="0" applyAlignment="0" applyProtection="0">
      <alignment vertical="center"/>
    </xf>
    <xf numFmtId="0" fontId="188" fillId="0" borderId="163" applyNumberFormat="0" applyFill="0" applyAlignment="0" applyProtection="0">
      <alignment vertical="center"/>
    </xf>
    <xf numFmtId="0" fontId="188" fillId="0" borderId="0" applyNumberFormat="0" applyFill="0" applyBorder="0" applyAlignment="0" applyProtection="0">
      <alignment vertical="center"/>
    </xf>
    <xf numFmtId="0" fontId="189" fillId="37" borderId="0" applyNumberFormat="0" applyBorder="0" applyAlignment="0" applyProtection="0">
      <alignment vertical="center"/>
    </xf>
    <xf numFmtId="0" fontId="190" fillId="38" borderId="0" applyNumberFormat="0" applyBorder="0" applyAlignment="0" applyProtection="0">
      <alignment vertical="center"/>
    </xf>
    <xf numFmtId="0" fontId="191" fillId="39" borderId="0" applyNumberFormat="0" applyBorder="0" applyAlignment="0" applyProtection="0">
      <alignment vertical="center"/>
    </xf>
    <xf numFmtId="0" fontId="192" fillId="40" borderId="164" applyNumberFormat="0" applyAlignment="0" applyProtection="0">
      <alignment vertical="center"/>
    </xf>
    <xf numFmtId="0" fontId="193" fillId="41" borderId="165" applyNumberFormat="0" applyAlignment="0" applyProtection="0">
      <alignment vertical="center"/>
    </xf>
    <xf numFmtId="0" fontId="194" fillId="41" borderId="164" applyNumberFormat="0" applyAlignment="0" applyProtection="0">
      <alignment vertical="center"/>
    </xf>
    <xf numFmtId="0" fontId="195" fillId="0" borderId="166" applyNumberFormat="0" applyFill="0" applyAlignment="0" applyProtection="0">
      <alignment vertical="center"/>
    </xf>
    <xf numFmtId="0" fontId="196" fillId="42" borderId="167" applyNumberFormat="0" applyAlignment="0" applyProtection="0">
      <alignment vertical="center"/>
    </xf>
    <xf numFmtId="0" fontId="197" fillId="0" borderId="0" applyNumberFormat="0" applyFill="0" applyBorder="0" applyAlignment="0" applyProtection="0">
      <alignment vertical="center"/>
    </xf>
    <xf numFmtId="0" fontId="2" fillId="43" borderId="168" applyNumberFormat="0" applyFont="0" applyAlignment="0" applyProtection="0">
      <alignment vertical="center"/>
    </xf>
    <xf numFmtId="0" fontId="198" fillId="0" borderId="0" applyNumberFormat="0" applyFill="0" applyBorder="0" applyAlignment="0" applyProtection="0">
      <alignment vertical="center"/>
    </xf>
    <xf numFmtId="0" fontId="199" fillId="0" borderId="169" applyNumberFormat="0" applyFill="0" applyAlignment="0" applyProtection="0">
      <alignment vertical="center"/>
    </xf>
    <xf numFmtId="0" fontId="200"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2" fillId="47" borderId="0" applyNumberFormat="0" applyBorder="0" applyAlignment="0" applyProtection="0">
      <alignment vertical="center"/>
    </xf>
    <xf numFmtId="0" fontId="200"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2" fillId="51" borderId="0" applyNumberFormat="0" applyBorder="0" applyAlignment="0" applyProtection="0">
      <alignment vertical="center"/>
    </xf>
    <xf numFmtId="0" fontId="200" fillId="52" borderId="0" applyNumberFormat="0" applyBorder="0" applyAlignment="0" applyProtection="0">
      <alignment vertical="center"/>
    </xf>
    <xf numFmtId="0" fontId="2" fillId="53" borderId="0" applyNumberFormat="0" applyBorder="0" applyAlignment="0" applyProtection="0">
      <alignment vertical="center"/>
    </xf>
    <xf numFmtId="0" fontId="2" fillId="54" borderId="0" applyNumberFormat="0" applyBorder="0" applyAlignment="0" applyProtection="0">
      <alignment vertical="center"/>
    </xf>
    <xf numFmtId="0" fontId="2" fillId="55" borderId="0" applyNumberFormat="0" applyBorder="0" applyAlignment="0" applyProtection="0">
      <alignment vertical="center"/>
    </xf>
    <xf numFmtId="0" fontId="200" fillId="56" borderId="0" applyNumberFormat="0" applyBorder="0" applyAlignment="0" applyProtection="0">
      <alignment vertical="center"/>
    </xf>
    <xf numFmtId="0" fontId="2" fillId="57" borderId="0" applyNumberFormat="0" applyBorder="0" applyAlignment="0" applyProtection="0">
      <alignment vertical="center"/>
    </xf>
    <xf numFmtId="0" fontId="2" fillId="58" borderId="0" applyNumberFormat="0" applyBorder="0" applyAlignment="0" applyProtection="0">
      <alignment vertical="center"/>
    </xf>
    <xf numFmtId="0" fontId="2" fillId="59" borderId="0" applyNumberFormat="0" applyBorder="0" applyAlignment="0" applyProtection="0">
      <alignment vertical="center"/>
    </xf>
    <xf numFmtId="0" fontId="200" fillId="60" borderId="0" applyNumberFormat="0" applyBorder="0" applyAlignment="0" applyProtection="0">
      <alignment vertical="center"/>
    </xf>
    <xf numFmtId="0" fontId="2" fillId="61" borderId="0" applyNumberFormat="0" applyBorder="0" applyAlignment="0" applyProtection="0">
      <alignment vertical="center"/>
    </xf>
    <xf numFmtId="0" fontId="2" fillId="62" borderId="0" applyNumberFormat="0" applyBorder="0" applyAlignment="0" applyProtection="0">
      <alignment vertical="center"/>
    </xf>
    <xf numFmtId="0" fontId="2" fillId="63" borderId="0" applyNumberFormat="0" applyBorder="0" applyAlignment="0" applyProtection="0">
      <alignment vertical="center"/>
    </xf>
    <xf numFmtId="0" fontId="200" fillId="64" borderId="0" applyNumberFormat="0" applyBorder="0" applyAlignment="0" applyProtection="0">
      <alignment vertical="center"/>
    </xf>
    <xf numFmtId="0" fontId="2" fillId="65" borderId="0" applyNumberFormat="0" applyBorder="0" applyAlignment="0" applyProtection="0">
      <alignment vertical="center"/>
    </xf>
    <xf numFmtId="0" fontId="2" fillId="66" borderId="0" applyNumberFormat="0" applyBorder="0" applyAlignment="0" applyProtection="0">
      <alignment vertical="center"/>
    </xf>
    <xf numFmtId="0" fontId="2" fillId="67" borderId="0" applyNumberFormat="0" applyBorder="0" applyAlignment="0" applyProtection="0">
      <alignment vertical="center"/>
    </xf>
    <xf numFmtId="0" fontId="1" fillId="43" borderId="168" applyNumberFormat="0" applyFont="0" applyAlignment="0" applyProtection="0">
      <alignment vertical="center"/>
    </xf>
    <xf numFmtId="0" fontId="1" fillId="45" borderId="0" applyNumberFormat="0" applyBorder="0" applyAlignment="0" applyProtection="0">
      <alignment vertical="center"/>
    </xf>
    <xf numFmtId="0" fontId="1" fillId="46" borderId="0" applyNumberFormat="0" applyBorder="0" applyAlignment="0" applyProtection="0">
      <alignment vertical="center"/>
    </xf>
    <xf numFmtId="0" fontId="1" fillId="47" borderId="0" applyNumberFormat="0" applyBorder="0" applyAlignment="0" applyProtection="0">
      <alignment vertical="center"/>
    </xf>
    <xf numFmtId="0" fontId="1" fillId="49" borderId="0" applyNumberFormat="0" applyBorder="0" applyAlignment="0" applyProtection="0">
      <alignment vertical="center"/>
    </xf>
    <xf numFmtId="0" fontId="1" fillId="50" borderId="0" applyNumberFormat="0" applyBorder="0" applyAlignment="0" applyProtection="0">
      <alignment vertical="center"/>
    </xf>
    <xf numFmtId="0" fontId="1" fillId="51" borderId="0" applyNumberFormat="0" applyBorder="0" applyAlignment="0" applyProtection="0">
      <alignment vertical="center"/>
    </xf>
    <xf numFmtId="0" fontId="1" fillId="53" borderId="0" applyNumberFormat="0" applyBorder="0" applyAlignment="0" applyProtection="0">
      <alignment vertical="center"/>
    </xf>
    <xf numFmtId="0" fontId="1" fillId="54" borderId="0" applyNumberFormat="0" applyBorder="0" applyAlignment="0" applyProtection="0">
      <alignment vertical="center"/>
    </xf>
    <xf numFmtId="0" fontId="1" fillId="55" borderId="0" applyNumberFormat="0" applyBorder="0" applyAlignment="0" applyProtection="0">
      <alignment vertical="center"/>
    </xf>
    <xf numFmtId="0" fontId="1" fillId="57" borderId="0" applyNumberFormat="0" applyBorder="0" applyAlignment="0" applyProtection="0">
      <alignment vertical="center"/>
    </xf>
    <xf numFmtId="0" fontId="1" fillId="58" borderId="0" applyNumberFormat="0" applyBorder="0" applyAlignment="0" applyProtection="0">
      <alignment vertical="center"/>
    </xf>
    <xf numFmtId="0" fontId="1" fillId="59" borderId="0" applyNumberFormat="0" applyBorder="0" applyAlignment="0" applyProtection="0">
      <alignment vertical="center"/>
    </xf>
    <xf numFmtId="0" fontId="1" fillId="61" borderId="0" applyNumberFormat="0" applyBorder="0" applyAlignment="0" applyProtection="0">
      <alignment vertical="center"/>
    </xf>
    <xf numFmtId="0" fontId="1" fillId="62" borderId="0" applyNumberFormat="0" applyBorder="0" applyAlignment="0" applyProtection="0">
      <alignment vertical="center"/>
    </xf>
    <xf numFmtId="0" fontId="1" fillId="63" borderId="0" applyNumberFormat="0" applyBorder="0" applyAlignment="0" applyProtection="0">
      <alignment vertical="center"/>
    </xf>
    <xf numFmtId="0" fontId="1" fillId="65" borderId="0" applyNumberFormat="0" applyBorder="0" applyAlignment="0" applyProtection="0">
      <alignment vertical="center"/>
    </xf>
    <xf numFmtId="0" fontId="1" fillId="66" borderId="0" applyNumberFormat="0" applyBorder="0" applyAlignment="0" applyProtection="0">
      <alignment vertical="center"/>
    </xf>
    <xf numFmtId="0" fontId="1" fillId="67" borderId="0" applyNumberFormat="0" applyBorder="0" applyAlignment="0" applyProtection="0">
      <alignment vertical="center"/>
    </xf>
  </cellStyleXfs>
  <cellXfs count="1776">
    <xf numFmtId="0" fontId="0" fillId="0" borderId="0" xfId="0">
      <alignment vertical="center"/>
    </xf>
    <xf numFmtId="0" fontId="4"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7" fillId="0" borderId="0" xfId="1" applyFont="1" applyFill="1" applyBorder="1" applyAlignment="1">
      <alignment horizontal="left" vertical="center"/>
    </xf>
    <xf numFmtId="0" fontId="7" fillId="0" borderId="0" xfId="1" applyFont="1" applyFill="1" applyBorder="1" applyAlignment="1">
      <alignment horizontal="center" vertical="center"/>
    </xf>
    <xf numFmtId="0" fontId="8" fillId="0" borderId="0" xfId="1" applyFont="1" applyFill="1" applyBorder="1" applyAlignment="1">
      <alignment horizontal="left" vertical="center"/>
    </xf>
    <xf numFmtId="0" fontId="11" fillId="0" borderId="0" xfId="1" applyFont="1" applyFill="1" applyAlignment="1">
      <alignment horizontal="center" vertical="center"/>
    </xf>
    <xf numFmtId="0" fontId="12" fillId="0" borderId="0" xfId="1" applyFont="1" applyFill="1" applyBorder="1" applyAlignment="1">
      <alignment horizontal="center" vertical="center"/>
    </xf>
    <xf numFmtId="177" fontId="19" fillId="0" borderId="1" xfId="1" applyNumberFormat="1" applyFont="1" applyFill="1" applyBorder="1" applyAlignment="1">
      <alignment horizontal="center" vertical="center" wrapText="1"/>
    </xf>
    <xf numFmtId="177" fontId="19" fillId="0" borderId="8" xfId="1" applyNumberFormat="1" applyFont="1" applyFill="1" applyBorder="1" applyAlignment="1">
      <alignment horizontal="center" vertical="center" wrapText="1"/>
    </xf>
    <xf numFmtId="0" fontId="18" fillId="0" borderId="8" xfId="1" applyFont="1" applyFill="1" applyBorder="1" applyAlignment="1">
      <alignment horizontal="center" vertical="center"/>
    </xf>
    <xf numFmtId="0" fontId="18" fillId="0" borderId="8" xfId="1" applyFont="1" applyFill="1" applyBorder="1" applyAlignment="1">
      <alignment horizontal="center" vertical="center" wrapText="1"/>
    </xf>
    <xf numFmtId="177" fontId="18" fillId="0" borderId="8" xfId="1" applyNumberFormat="1" applyFont="1" applyFill="1" applyBorder="1" applyAlignment="1">
      <alignment horizontal="center" vertical="center" wrapText="1"/>
    </xf>
    <xf numFmtId="0" fontId="18" fillId="0" borderId="2" xfId="1" applyFont="1" applyFill="1" applyBorder="1" applyAlignment="1">
      <alignment horizontal="center" vertical="center" wrapText="1"/>
    </xf>
    <xf numFmtId="178" fontId="18" fillId="0" borderId="8" xfId="1" applyNumberFormat="1" applyFont="1" applyFill="1" applyBorder="1" applyAlignment="1">
      <alignment horizontal="center" vertical="center" wrapText="1"/>
    </xf>
    <xf numFmtId="0" fontId="22" fillId="0" borderId="0" xfId="1" applyFont="1" applyAlignment="1">
      <alignment horizontal="center" vertical="center" wrapText="1"/>
    </xf>
    <xf numFmtId="0" fontId="23" fillId="0" borderId="0" xfId="1" applyFont="1" applyAlignment="1">
      <alignment horizontal="center" vertical="center"/>
    </xf>
    <xf numFmtId="0" fontId="22" fillId="0" borderId="0" xfId="1" applyFont="1" applyAlignment="1">
      <alignment horizontal="center" vertical="center"/>
    </xf>
    <xf numFmtId="0" fontId="11" fillId="0" borderId="10" xfId="1" applyFont="1" applyFill="1" applyBorder="1" applyAlignment="1">
      <alignment horizontal="center" vertical="center" wrapText="1"/>
    </xf>
    <xf numFmtId="0" fontId="24" fillId="0" borderId="11" xfId="1" applyFont="1" applyFill="1" applyBorder="1" applyAlignment="1">
      <alignment horizontal="center" vertical="center"/>
    </xf>
    <xf numFmtId="177" fontId="24" fillId="0" borderId="12" xfId="1" applyNumberFormat="1" applyFont="1" applyBorder="1" applyAlignment="1">
      <alignment horizontal="center" vertical="center"/>
    </xf>
    <xf numFmtId="0" fontId="24" fillId="0" borderId="12" xfId="1" applyFont="1" applyFill="1" applyBorder="1" applyAlignment="1">
      <alignment horizontal="center" vertical="center"/>
    </xf>
    <xf numFmtId="0" fontId="25" fillId="0" borderId="12" xfId="1" applyFont="1" applyBorder="1" applyAlignment="1">
      <alignment horizontal="center" vertical="center"/>
    </xf>
    <xf numFmtId="177" fontId="25" fillId="0" borderId="12" xfId="1" applyNumberFormat="1" applyFont="1" applyFill="1" applyBorder="1" applyAlignment="1">
      <alignment horizontal="center" vertical="center"/>
    </xf>
    <xf numFmtId="179" fontId="24" fillId="0" borderId="12" xfId="1" applyNumberFormat="1" applyFont="1" applyBorder="1" applyAlignment="1">
      <alignment horizontal="center" vertical="center"/>
    </xf>
    <xf numFmtId="10" fontId="24" fillId="0" borderId="12" xfId="2" applyNumberFormat="1" applyFont="1" applyBorder="1" applyAlignment="1">
      <alignment vertical="center"/>
    </xf>
    <xf numFmtId="179" fontId="24" fillId="0" borderId="12" xfId="2" applyNumberFormat="1" applyFont="1" applyBorder="1" applyAlignment="1">
      <alignment horizontal="center" vertical="center"/>
    </xf>
    <xf numFmtId="10" fontId="24" fillId="0" borderId="12" xfId="2" applyNumberFormat="1" applyFont="1" applyBorder="1" applyAlignment="1">
      <alignment horizontal="center" vertical="center"/>
    </xf>
    <xf numFmtId="0" fontId="26" fillId="0" borderId="11" xfId="3" applyFont="1" applyFill="1" applyBorder="1" applyAlignment="1">
      <alignment horizontal="left" vertical="center" wrapText="1"/>
    </xf>
    <xf numFmtId="0" fontId="25" fillId="0" borderId="11" xfId="4" applyFont="1" applyFill="1" applyBorder="1" applyAlignment="1">
      <alignment horizontal="center" vertical="center" wrapText="1"/>
    </xf>
    <xf numFmtId="0" fontId="25" fillId="0" borderId="13" xfId="1" applyFont="1" applyFill="1" applyBorder="1" applyAlignment="1">
      <alignment horizontal="center" vertical="center"/>
    </xf>
    <xf numFmtId="0" fontId="23" fillId="0" borderId="0" xfId="1" applyFont="1" applyAlignment="1">
      <alignment horizontal="center" vertical="center" wrapText="1"/>
    </xf>
    <xf numFmtId="0" fontId="11" fillId="0" borderId="14" xfId="1" applyFont="1" applyFill="1" applyBorder="1" applyAlignment="1">
      <alignment horizontal="center" vertical="center"/>
    </xf>
    <xf numFmtId="0" fontId="24" fillId="0" borderId="1" xfId="1" applyFont="1" applyFill="1" applyBorder="1" applyAlignment="1">
      <alignment horizontal="center" vertical="center"/>
    </xf>
    <xf numFmtId="177" fontId="24" fillId="0" borderId="2" xfId="1" applyNumberFormat="1" applyFont="1" applyBorder="1" applyAlignment="1">
      <alignment horizontal="center" vertical="center"/>
    </xf>
    <xf numFmtId="0" fontId="24" fillId="0" borderId="1" xfId="1" applyFont="1" applyBorder="1" applyAlignment="1">
      <alignment horizontal="center" vertical="center"/>
    </xf>
    <xf numFmtId="0" fontId="25" fillId="0" borderId="2" xfId="1" applyFont="1" applyBorder="1" applyAlignment="1">
      <alignment horizontal="center" vertical="center"/>
    </xf>
    <xf numFmtId="177" fontId="25" fillId="0" borderId="2" xfId="1" applyNumberFormat="1" applyFont="1" applyFill="1" applyBorder="1" applyAlignment="1">
      <alignment horizontal="center" vertical="center"/>
    </xf>
    <xf numFmtId="179" fontId="24" fillId="0" borderId="2" xfId="1" applyNumberFormat="1" applyFont="1" applyBorder="1" applyAlignment="1">
      <alignment horizontal="center" vertical="center"/>
    </xf>
    <xf numFmtId="10" fontId="24" fillId="0" borderId="2" xfId="2" applyNumberFormat="1" applyFont="1" applyBorder="1" applyAlignment="1">
      <alignment vertical="center"/>
    </xf>
    <xf numFmtId="179" fontId="24" fillId="0" borderId="2" xfId="2" applyNumberFormat="1" applyFont="1" applyBorder="1" applyAlignment="1">
      <alignment horizontal="center" vertical="center"/>
    </xf>
    <xf numFmtId="10" fontId="24" fillId="0" borderId="2" xfId="2" applyNumberFormat="1" applyFont="1" applyBorder="1" applyAlignment="1">
      <alignment horizontal="center" vertical="center"/>
    </xf>
    <xf numFmtId="0" fontId="25" fillId="0" borderId="1" xfId="3" applyFont="1" applyFill="1" applyBorder="1" applyAlignment="1">
      <alignment horizontal="left" vertical="center" wrapText="1"/>
    </xf>
    <xf numFmtId="0" fontId="17" fillId="0" borderId="1" xfId="4" applyFont="1" applyFill="1" applyBorder="1" applyAlignment="1">
      <alignment horizontal="center" vertical="center" wrapText="1"/>
    </xf>
    <xf numFmtId="0" fontId="25" fillId="0" borderId="1" xfId="4" applyFont="1" applyFill="1" applyBorder="1" applyAlignment="1">
      <alignment horizontal="center" vertical="center" wrapText="1"/>
    </xf>
    <xf numFmtId="0" fontId="17" fillId="0" borderId="15" xfId="1" applyFont="1" applyFill="1" applyBorder="1" applyAlignment="1">
      <alignment horizontal="center" vertical="center"/>
    </xf>
    <xf numFmtId="179" fontId="11" fillId="0" borderId="16" xfId="1" applyNumberFormat="1" applyFont="1" applyFill="1" applyBorder="1" applyAlignment="1">
      <alignment horizontal="center" vertical="center"/>
    </xf>
    <xf numFmtId="0" fontId="26" fillId="0" borderId="1" xfId="3" applyFont="1" applyFill="1" applyBorder="1" applyAlignment="1">
      <alignment horizontal="left" vertical="center" wrapText="1"/>
    </xf>
    <xf numFmtId="0" fontId="11" fillId="0" borderId="1" xfId="1" applyFont="1" applyFill="1" applyBorder="1" applyAlignment="1">
      <alignment horizontal="center" vertical="center"/>
    </xf>
    <xf numFmtId="0" fontId="25" fillId="0" borderId="1" xfId="4" applyFont="1" applyFill="1" applyBorder="1" applyAlignment="1">
      <alignment horizontal="center" vertical="center"/>
    </xf>
    <xf numFmtId="0" fontId="25" fillId="0" borderId="1" xfId="1" applyFont="1" applyFill="1" applyBorder="1" applyAlignment="1">
      <alignment horizontal="center" vertical="center"/>
    </xf>
    <xf numFmtId="0" fontId="27" fillId="0" borderId="1" xfId="1" applyFont="1" applyFill="1" applyBorder="1" applyAlignment="1">
      <alignment horizontal="center" vertical="center"/>
    </xf>
    <xf numFmtId="0" fontId="25" fillId="0" borderId="2" xfId="1" applyFont="1" applyFill="1" applyBorder="1" applyAlignment="1">
      <alignment horizontal="center" vertical="center"/>
    </xf>
    <xf numFmtId="177" fontId="24" fillId="0" borderId="2" xfId="1" applyNumberFormat="1" applyFont="1" applyFill="1" applyBorder="1" applyAlignment="1">
      <alignment horizontal="center" vertical="center"/>
    </xf>
    <xf numFmtId="0" fontId="6" fillId="0" borderId="1" xfId="3" applyFill="1" applyBorder="1" applyAlignment="1">
      <alignment horizontal="left" vertical="center" wrapText="1"/>
    </xf>
    <xf numFmtId="0" fontId="6" fillId="0" borderId="1" xfId="3" applyBorder="1" applyAlignment="1">
      <alignment horizontal="center" vertical="center"/>
    </xf>
    <xf numFmtId="0" fontId="6" fillId="0" borderId="1" xfId="3" applyBorder="1" applyAlignment="1">
      <alignment horizontal="left" vertical="center" wrapText="1"/>
    </xf>
    <xf numFmtId="0" fontId="11" fillId="0" borderId="16" xfId="1" applyFont="1" applyFill="1" applyBorder="1" applyAlignment="1">
      <alignment horizontal="center" vertical="center"/>
    </xf>
    <xf numFmtId="177" fontId="24" fillId="0" borderId="1" xfId="1" applyNumberFormat="1" applyFont="1" applyFill="1" applyBorder="1" applyAlignment="1">
      <alignment horizontal="center" vertical="center"/>
    </xf>
    <xf numFmtId="0" fontId="25" fillId="0" borderId="15" xfId="1" applyFont="1" applyFill="1" applyBorder="1" applyAlignment="1">
      <alignment horizontal="center" vertical="center"/>
    </xf>
    <xf numFmtId="0" fontId="11" fillId="0" borderId="17" xfId="1" applyFont="1" applyFill="1" applyBorder="1" applyAlignment="1">
      <alignment horizontal="center" vertical="center"/>
    </xf>
    <xf numFmtId="0" fontId="24" fillId="0" borderId="8" xfId="1" applyFont="1" applyFill="1" applyBorder="1" applyAlignment="1">
      <alignment horizontal="center" vertical="center"/>
    </xf>
    <xf numFmtId="177" fontId="24" fillId="0" borderId="8" xfId="1" applyNumberFormat="1" applyFont="1" applyFill="1" applyBorder="1" applyAlignment="1">
      <alignment horizontal="center" vertical="center"/>
    </xf>
    <xf numFmtId="0" fontId="25" fillId="0" borderId="8" xfId="1" applyFont="1" applyFill="1" applyBorder="1" applyAlignment="1">
      <alignment horizontal="center" vertical="center"/>
    </xf>
    <xf numFmtId="0" fontId="25" fillId="0" borderId="8" xfId="1" applyFont="1" applyBorder="1" applyAlignment="1">
      <alignment horizontal="center" vertical="center"/>
    </xf>
    <xf numFmtId="177" fontId="25" fillId="0" borderId="8" xfId="1" applyNumberFormat="1" applyFont="1" applyFill="1" applyBorder="1" applyAlignment="1">
      <alignment horizontal="center" vertical="center"/>
    </xf>
    <xf numFmtId="179" fontId="24" fillId="0" borderId="8" xfId="1" applyNumberFormat="1" applyFont="1" applyBorder="1" applyAlignment="1">
      <alignment horizontal="center" vertical="center"/>
    </xf>
    <xf numFmtId="10" fontId="24" fillId="0" borderId="8" xfId="2" applyNumberFormat="1" applyFont="1" applyBorder="1" applyAlignment="1">
      <alignment vertical="center"/>
    </xf>
    <xf numFmtId="177" fontId="24" fillId="0" borderId="8" xfId="1" applyNumberFormat="1" applyFont="1" applyBorder="1" applyAlignment="1">
      <alignment horizontal="center" vertical="center"/>
    </xf>
    <xf numFmtId="179" fontId="24" fillId="0" borderId="8" xfId="2" applyNumberFormat="1" applyFont="1" applyBorder="1" applyAlignment="1">
      <alignment horizontal="center" vertical="center"/>
    </xf>
    <xf numFmtId="10" fontId="24" fillId="0" borderId="8" xfId="2" applyNumberFormat="1" applyFont="1" applyBorder="1" applyAlignment="1">
      <alignment horizontal="center" vertical="center"/>
    </xf>
    <xf numFmtId="0" fontId="26" fillId="0" borderId="8" xfId="3" applyFont="1" applyFill="1" applyBorder="1" applyAlignment="1">
      <alignment horizontal="left" vertical="center" wrapText="1"/>
    </xf>
    <xf numFmtId="0" fontId="25" fillId="0" borderId="8" xfId="4" applyFont="1" applyFill="1" applyBorder="1" applyAlignment="1">
      <alignment horizontal="center" vertical="center" wrapText="1"/>
    </xf>
    <xf numFmtId="0" fontId="25" fillId="0" borderId="18" xfId="1" applyFont="1" applyFill="1" applyBorder="1" applyAlignment="1">
      <alignment horizontal="center" vertical="center"/>
    </xf>
    <xf numFmtId="0" fontId="11" fillId="0" borderId="16" xfId="1" applyFont="1" applyFill="1" applyBorder="1" applyAlignment="1">
      <alignment horizontal="center" vertical="center" wrapText="1"/>
    </xf>
    <xf numFmtId="0" fontId="25" fillId="0" borderId="19" xfId="1" applyFont="1" applyFill="1" applyBorder="1" applyAlignment="1">
      <alignment horizontal="center" vertical="center"/>
    </xf>
    <xf numFmtId="0" fontId="26" fillId="0" borderId="19" xfId="3" applyFont="1" applyFill="1" applyBorder="1" applyAlignment="1">
      <alignment vertical="center" wrapText="1"/>
    </xf>
    <xf numFmtId="0" fontId="25" fillId="0" borderId="19" xfId="4" applyFont="1" applyFill="1" applyBorder="1" applyAlignment="1">
      <alignment vertical="center" wrapText="1"/>
    </xf>
    <xf numFmtId="0" fontId="25" fillId="0" borderId="19" xfId="4" applyFont="1" applyFill="1" applyBorder="1" applyAlignment="1">
      <alignment horizontal="center" vertical="center" wrapText="1"/>
    </xf>
    <xf numFmtId="0" fontId="25" fillId="0" borderId="20" xfId="1" applyFont="1" applyFill="1" applyBorder="1" applyAlignment="1">
      <alignment horizontal="center" vertical="center"/>
    </xf>
    <xf numFmtId="178" fontId="25" fillId="0" borderId="1" xfId="1" applyNumberFormat="1" applyFont="1" applyFill="1" applyBorder="1" applyAlignment="1">
      <alignment horizontal="center" vertical="center" wrapText="1"/>
    </xf>
    <xf numFmtId="178" fontId="25" fillId="0" borderId="1" xfId="1" applyNumberFormat="1" applyFont="1" applyFill="1" applyBorder="1" applyAlignment="1">
      <alignment horizontal="left" vertical="center" wrapText="1"/>
    </xf>
    <xf numFmtId="0" fontId="25" fillId="0" borderId="1" xfId="4" applyFont="1" applyFill="1" applyBorder="1" applyAlignment="1">
      <alignment vertical="center" wrapText="1"/>
    </xf>
    <xf numFmtId="177" fontId="24" fillId="0" borderId="1" xfId="1" applyNumberFormat="1" applyFont="1" applyBorder="1" applyAlignment="1">
      <alignment horizontal="center" vertical="center"/>
    </xf>
    <xf numFmtId="0" fontId="5" fillId="0" borderId="1" xfId="3" applyFont="1" applyFill="1" applyBorder="1" applyAlignment="1">
      <alignment horizontal="left" vertical="center" wrapText="1"/>
    </xf>
    <xf numFmtId="0" fontId="24" fillId="0" borderId="15" xfId="1" applyFont="1" applyFill="1" applyBorder="1" applyAlignment="1">
      <alignment horizontal="center" vertical="center"/>
    </xf>
    <xf numFmtId="0" fontId="11" fillId="0" borderId="21" xfId="1" applyFont="1" applyFill="1" applyBorder="1" applyAlignment="1">
      <alignment horizontal="center" vertical="center"/>
    </xf>
    <xf numFmtId="177" fontId="24" fillId="0" borderId="11" xfId="1" applyNumberFormat="1" applyFont="1" applyBorder="1" applyAlignment="1">
      <alignment horizontal="center" vertical="center"/>
    </xf>
    <xf numFmtId="177" fontId="25" fillId="0" borderId="11" xfId="1" applyNumberFormat="1" applyFont="1" applyFill="1" applyBorder="1" applyAlignment="1">
      <alignment horizontal="center" vertical="center"/>
    </xf>
    <xf numFmtId="179" fontId="24" fillId="0" borderId="11" xfId="1" applyNumberFormat="1" applyFont="1" applyBorder="1" applyAlignment="1">
      <alignment horizontal="center" vertical="center"/>
    </xf>
    <xf numFmtId="10" fontId="24" fillId="0" borderId="11" xfId="2" applyNumberFormat="1" applyFont="1" applyBorder="1" applyAlignment="1">
      <alignment vertical="center"/>
    </xf>
    <xf numFmtId="179" fontId="24" fillId="0" borderId="11" xfId="2" applyNumberFormat="1" applyFont="1" applyBorder="1" applyAlignment="1">
      <alignment horizontal="center" vertical="center"/>
    </xf>
    <xf numFmtId="10" fontId="24" fillId="0" borderId="11" xfId="2" applyNumberFormat="1" applyFont="1" applyBorder="1" applyAlignment="1">
      <alignment horizontal="center" vertical="center"/>
    </xf>
    <xf numFmtId="0" fontId="26" fillId="0" borderId="12" xfId="3" applyFont="1" applyFill="1" applyBorder="1" applyAlignment="1">
      <alignment vertical="center" wrapText="1"/>
    </xf>
    <xf numFmtId="0" fontId="24" fillId="0" borderId="12" xfId="4" applyFont="1" applyFill="1" applyBorder="1" applyAlignment="1">
      <alignment horizontal="center" vertical="center" wrapText="1"/>
    </xf>
    <xf numFmtId="0" fontId="24" fillId="0" borderId="2" xfId="1" applyFont="1" applyFill="1" applyBorder="1" applyAlignment="1">
      <alignment horizontal="center" vertical="center"/>
    </xf>
    <xf numFmtId="179" fontId="24" fillId="0" borderId="1" xfId="1" applyNumberFormat="1" applyFont="1" applyFill="1" applyBorder="1" applyAlignment="1">
      <alignment horizontal="center" vertical="center"/>
    </xf>
    <xf numFmtId="10" fontId="24" fillId="0" borderId="1" xfId="2" applyNumberFormat="1" applyFont="1" applyFill="1" applyBorder="1" applyAlignment="1">
      <alignment vertical="center"/>
    </xf>
    <xf numFmtId="179" fontId="24" fillId="0" borderId="1" xfId="2" applyNumberFormat="1" applyFont="1" applyFill="1" applyBorder="1" applyAlignment="1">
      <alignment horizontal="center" vertical="center"/>
    </xf>
    <xf numFmtId="10" fontId="24" fillId="0" borderId="1" xfId="2" applyNumberFormat="1" applyFont="1" applyFill="1" applyBorder="1" applyAlignment="1">
      <alignment horizontal="center" vertical="center"/>
    </xf>
    <xf numFmtId="0" fontId="26" fillId="0" borderId="2" xfId="3" applyFont="1" applyFill="1" applyBorder="1" applyAlignment="1">
      <alignment vertical="center" wrapText="1"/>
    </xf>
    <xf numFmtId="0" fontId="24" fillId="0" borderId="2" xfId="4" applyFont="1" applyFill="1" applyBorder="1" applyAlignment="1">
      <alignment horizontal="center" vertical="center" wrapText="1"/>
    </xf>
    <xf numFmtId="0" fontId="24" fillId="0" borderId="22" xfId="1" applyFont="1" applyFill="1" applyBorder="1" applyAlignment="1">
      <alignment horizontal="center" vertical="center"/>
    </xf>
    <xf numFmtId="177" fontId="25" fillId="0" borderId="1" xfId="1" applyNumberFormat="1" applyFont="1" applyFill="1" applyBorder="1" applyAlignment="1">
      <alignment horizontal="center" vertical="center"/>
    </xf>
    <xf numFmtId="0" fontId="25" fillId="0" borderId="9" xfId="1" applyFont="1" applyFill="1" applyBorder="1" applyAlignment="1">
      <alignment horizontal="center" vertical="center"/>
    </xf>
    <xf numFmtId="179" fontId="25" fillId="0" borderId="1" xfId="2" applyNumberFormat="1" applyFont="1" applyFill="1" applyBorder="1" applyAlignment="1">
      <alignment horizontal="center" vertical="center"/>
    </xf>
    <xf numFmtId="0" fontId="26" fillId="0" borderId="2" xfId="3" applyFont="1" applyFill="1" applyBorder="1" applyAlignment="1">
      <alignment horizontal="center" vertical="center" wrapText="1"/>
    </xf>
    <xf numFmtId="179" fontId="24" fillId="0" borderId="2" xfId="1" applyNumberFormat="1" applyFont="1" applyFill="1" applyBorder="1" applyAlignment="1">
      <alignment horizontal="center" vertical="center"/>
    </xf>
    <xf numFmtId="10" fontId="25" fillId="0" borderId="2" xfId="2" applyNumberFormat="1" applyFont="1" applyFill="1" applyBorder="1" applyAlignment="1">
      <alignment horizontal="center" vertical="center"/>
    </xf>
    <xf numFmtId="179" fontId="25" fillId="0" borderId="2" xfId="2" applyNumberFormat="1" applyFont="1" applyFill="1" applyBorder="1" applyAlignment="1">
      <alignment horizontal="center" vertical="center"/>
    </xf>
    <xf numFmtId="0" fontId="24" fillId="0" borderId="2" xfId="4" applyFont="1" applyFill="1" applyBorder="1" applyAlignment="1">
      <alignment horizontal="left" vertical="center" wrapText="1"/>
    </xf>
    <xf numFmtId="179" fontId="25" fillId="0" borderId="8" xfId="1" applyNumberFormat="1" applyFont="1" applyFill="1" applyBorder="1" applyAlignment="1">
      <alignment horizontal="center" vertical="center"/>
    </xf>
    <xf numFmtId="10" fontId="25" fillId="0" borderId="8" xfId="2" applyNumberFormat="1" applyFont="1" applyFill="1" applyBorder="1" applyAlignment="1">
      <alignment horizontal="center" vertical="center"/>
    </xf>
    <xf numFmtId="179" fontId="25" fillId="0" borderId="8" xfId="2" applyNumberFormat="1" applyFont="1" applyFill="1" applyBorder="1" applyAlignment="1">
      <alignment horizontal="center" vertical="center"/>
    </xf>
    <xf numFmtId="0" fontId="26" fillId="0" borderId="8" xfId="3" applyFont="1" applyFill="1" applyBorder="1" applyAlignment="1">
      <alignment vertical="center" wrapText="1"/>
    </xf>
    <xf numFmtId="0" fontId="25" fillId="0" borderId="8" xfId="4" applyFont="1" applyFill="1" applyBorder="1" applyAlignment="1">
      <alignment horizontal="left" vertical="center" wrapText="1"/>
    </xf>
    <xf numFmtId="0" fontId="11" fillId="0" borderId="0" xfId="1" applyFont="1" applyFill="1" applyAlignment="1">
      <alignment horizontal="left" vertical="center"/>
    </xf>
    <xf numFmtId="0" fontId="29" fillId="0" borderId="0" xfId="1" applyFont="1" applyFill="1" applyAlignment="1">
      <alignment horizontal="center" vertical="center"/>
    </xf>
    <xf numFmtId="177" fontId="29" fillId="0" borderId="0" xfId="1" applyNumberFormat="1" applyFont="1" applyFill="1" applyAlignment="1">
      <alignment horizontal="center" vertical="center"/>
    </xf>
    <xf numFmtId="0" fontId="29" fillId="0" borderId="0" xfId="1" applyFont="1" applyFill="1" applyAlignment="1">
      <alignment horizontal="left" vertical="center"/>
    </xf>
    <xf numFmtId="178" fontId="29" fillId="0" borderId="0" xfId="1" applyNumberFormat="1" applyFont="1" applyFill="1" applyAlignment="1">
      <alignment horizontal="center" vertical="center"/>
    </xf>
    <xf numFmtId="0" fontId="29" fillId="0" borderId="0" xfId="1" applyFont="1" applyFill="1" applyAlignment="1">
      <alignment horizontal="center" vertical="center" wrapText="1"/>
    </xf>
    <xf numFmtId="0" fontId="30" fillId="0" borderId="0" xfId="1" applyFont="1" applyFill="1" applyAlignment="1">
      <alignment horizontal="center" vertical="center"/>
    </xf>
    <xf numFmtId="177" fontId="30" fillId="0" borderId="0" xfId="1" applyNumberFormat="1" applyFont="1" applyFill="1" applyAlignment="1">
      <alignment horizontal="center" vertical="center"/>
    </xf>
    <xf numFmtId="177" fontId="11" fillId="0" borderId="0" xfId="1" applyNumberFormat="1" applyFont="1" applyFill="1" applyAlignment="1">
      <alignment horizontal="center" vertical="center"/>
    </xf>
    <xf numFmtId="178" fontId="11" fillId="0" borderId="0" xfId="1" applyNumberFormat="1" applyFont="1" applyFill="1" applyAlignment="1">
      <alignment horizontal="center" vertical="center"/>
    </xf>
    <xf numFmtId="178" fontId="30" fillId="0" borderId="0" xfId="1" applyNumberFormat="1" applyFont="1" applyFill="1" applyAlignment="1">
      <alignment horizontal="center" vertical="center"/>
    </xf>
    <xf numFmtId="0" fontId="30" fillId="0" borderId="0" xfId="1" applyFont="1" applyFill="1" applyAlignment="1">
      <alignment horizontal="left" vertical="center"/>
    </xf>
    <xf numFmtId="0" fontId="34" fillId="0" borderId="0" xfId="1" applyFont="1" applyFill="1" applyBorder="1" applyAlignment="1">
      <alignment horizontal="left" vertical="center"/>
    </xf>
    <xf numFmtId="0" fontId="34" fillId="0" borderId="0" xfId="1" applyFont="1" applyFill="1" applyBorder="1" applyAlignment="1">
      <alignment horizontal="center" vertical="center"/>
    </xf>
    <xf numFmtId="0" fontId="35" fillId="0" borderId="0" xfId="1" applyFont="1" applyFill="1" applyBorder="1" applyAlignment="1">
      <alignment horizontal="left" vertical="center"/>
    </xf>
    <xf numFmtId="0" fontId="23" fillId="0" borderId="0" xfId="1" applyFont="1" applyFill="1" applyAlignment="1">
      <alignment horizontal="center" vertical="center"/>
    </xf>
    <xf numFmtId="177" fontId="39" fillId="0" borderId="11" xfId="1" applyNumberFormat="1" applyFont="1" applyFill="1" applyBorder="1" applyAlignment="1">
      <alignment horizontal="center" vertical="center" wrapText="1"/>
    </xf>
    <xf numFmtId="177" fontId="39" fillId="0" borderId="2" xfId="1" applyNumberFormat="1" applyFont="1" applyFill="1" applyBorder="1" applyAlignment="1">
      <alignment horizontal="center" vertical="center" wrapText="1"/>
    </xf>
    <xf numFmtId="0" fontId="38" fillId="0" borderId="2" xfId="1" applyFont="1" applyFill="1" applyBorder="1" applyAlignment="1">
      <alignment horizontal="center" vertical="center"/>
    </xf>
    <xf numFmtId="0" fontId="38" fillId="0" borderId="2" xfId="1" applyFont="1" applyFill="1" applyBorder="1" applyAlignment="1">
      <alignment horizontal="center" vertical="center" wrapText="1"/>
    </xf>
    <xf numFmtId="177" fontId="38" fillId="0" borderId="2" xfId="1" applyNumberFormat="1" applyFont="1" applyFill="1" applyBorder="1" applyAlignment="1">
      <alignment horizontal="center" vertical="center" wrapText="1"/>
    </xf>
    <xf numFmtId="178" fontId="38" fillId="0" borderId="2" xfId="1" applyNumberFormat="1" applyFont="1" applyFill="1" applyBorder="1" applyAlignment="1">
      <alignment horizontal="center" vertical="center" wrapText="1"/>
    </xf>
    <xf numFmtId="0" fontId="23" fillId="0" borderId="10" xfId="1" applyFont="1" applyFill="1" applyBorder="1" applyAlignment="1">
      <alignment horizontal="center" vertical="center" wrapText="1"/>
    </xf>
    <xf numFmtId="0" fontId="40" fillId="0" borderId="11" xfId="1" applyFont="1" applyBorder="1" applyAlignment="1">
      <alignment horizontal="center" vertical="center"/>
    </xf>
    <xf numFmtId="177" fontId="23" fillId="0" borderId="12" xfId="1" applyNumberFormat="1" applyFont="1" applyFill="1" applyBorder="1" applyAlignment="1">
      <alignment horizontal="center" vertical="center"/>
    </xf>
    <xf numFmtId="0" fontId="40" fillId="6" borderId="11" xfId="1" applyFont="1" applyFill="1" applyBorder="1" applyAlignment="1">
      <alignment horizontal="center" vertical="center"/>
    </xf>
    <xf numFmtId="0" fontId="23" fillId="0" borderId="12" xfId="1" applyFont="1" applyFill="1" applyBorder="1" applyAlignment="1">
      <alignment vertical="center"/>
    </xf>
    <xf numFmtId="177" fontId="11" fillId="0" borderId="11" xfId="1" applyNumberFormat="1" applyFont="1" applyFill="1" applyBorder="1" applyAlignment="1">
      <alignment horizontal="center" vertical="center"/>
    </xf>
    <xf numFmtId="179" fontId="11" fillId="0" borderId="11" xfId="1" applyNumberFormat="1" applyFont="1" applyFill="1" applyBorder="1" applyAlignment="1">
      <alignment horizontal="center" vertical="center"/>
    </xf>
    <xf numFmtId="10" fontId="41" fillId="0" borderId="11" xfId="2" applyNumberFormat="1" applyFont="1" applyFill="1" applyBorder="1" applyAlignment="1">
      <alignment horizontal="center" vertical="center"/>
    </xf>
    <xf numFmtId="179" fontId="41" fillId="0" borderId="11" xfId="2" applyNumberFormat="1" applyFont="1" applyFill="1" applyBorder="1" applyAlignment="1">
      <alignment horizontal="center" vertical="center"/>
    </xf>
    <xf numFmtId="178" fontId="42" fillId="0" borderId="12" xfId="1" applyNumberFormat="1" applyFont="1" applyFill="1" applyBorder="1" applyAlignment="1">
      <alignment vertical="center"/>
    </xf>
    <xf numFmtId="0" fontId="23" fillId="0" borderId="12" xfId="4" applyFont="1" applyFill="1" applyBorder="1" applyAlignment="1">
      <alignment vertical="center" wrapText="1"/>
    </xf>
    <xf numFmtId="0" fontId="6" fillId="0" borderId="13" xfId="1" applyFont="1" applyFill="1" applyBorder="1" applyAlignment="1">
      <alignment vertical="center"/>
    </xf>
    <xf numFmtId="0" fontId="23" fillId="0" borderId="14" xfId="1" applyFont="1" applyFill="1" applyBorder="1" applyAlignment="1">
      <alignment horizontal="center" vertical="center"/>
    </xf>
    <xf numFmtId="0" fontId="40" fillId="0" borderId="1" xfId="1" applyFont="1" applyBorder="1" applyAlignment="1">
      <alignment horizontal="center" vertical="center"/>
    </xf>
    <xf numFmtId="177" fontId="23" fillId="0" borderId="1" xfId="1" applyNumberFormat="1" applyFont="1" applyFill="1" applyBorder="1" applyAlignment="1">
      <alignment horizontal="center" vertical="center"/>
    </xf>
    <xf numFmtId="0" fontId="23" fillId="0" borderId="2" xfId="1" applyFont="1" applyFill="1" applyBorder="1" applyAlignment="1">
      <alignment vertical="center"/>
    </xf>
    <xf numFmtId="177" fontId="23" fillId="0" borderId="2" xfId="1" applyNumberFormat="1" applyFont="1" applyFill="1" applyBorder="1" applyAlignment="1">
      <alignment vertical="center"/>
    </xf>
    <xf numFmtId="179" fontId="23" fillId="0" borderId="2" xfId="1" applyNumberFormat="1" applyFont="1" applyFill="1" applyBorder="1" applyAlignment="1">
      <alignment vertical="center"/>
    </xf>
    <xf numFmtId="10" fontId="43" fillId="0" borderId="2" xfId="2" applyNumberFormat="1" applyFont="1" applyFill="1" applyBorder="1" applyAlignment="1">
      <alignment vertical="center"/>
    </xf>
    <xf numFmtId="179" fontId="43" fillId="0" borderId="2" xfId="2" applyNumberFormat="1" applyFont="1" applyFill="1" applyBorder="1" applyAlignment="1">
      <alignment vertical="center"/>
    </xf>
    <xf numFmtId="178" fontId="42" fillId="0" borderId="2" xfId="1" applyNumberFormat="1" applyFont="1" applyFill="1" applyBorder="1" applyAlignment="1">
      <alignment vertical="center"/>
    </xf>
    <xf numFmtId="0" fontId="23" fillId="0" borderId="2" xfId="4" applyFont="1" applyFill="1" applyBorder="1" applyAlignment="1">
      <alignment vertical="center" wrapText="1"/>
    </xf>
    <xf numFmtId="0" fontId="6" fillId="0" borderId="22" xfId="1" applyFont="1" applyFill="1" applyBorder="1" applyAlignment="1">
      <alignment vertical="center"/>
    </xf>
    <xf numFmtId="179" fontId="23" fillId="0" borderId="14" xfId="1" applyNumberFormat="1" applyFont="1" applyFill="1" applyBorder="1" applyAlignment="1">
      <alignment horizontal="center" vertical="center"/>
    </xf>
    <xf numFmtId="0" fontId="23" fillId="0" borderId="9" xfId="1" applyFont="1" applyFill="1" applyBorder="1" applyAlignment="1">
      <alignment vertical="center"/>
    </xf>
    <xf numFmtId="177" fontId="23" fillId="0" borderId="9" xfId="1" applyNumberFormat="1" applyFont="1" applyFill="1" applyBorder="1" applyAlignment="1">
      <alignment vertical="center"/>
    </xf>
    <xf numFmtId="179" fontId="23" fillId="0" borderId="9" xfId="1" applyNumberFormat="1" applyFont="1" applyFill="1" applyBorder="1" applyAlignment="1">
      <alignment vertical="center"/>
    </xf>
    <xf numFmtId="10" fontId="41" fillId="0" borderId="9" xfId="2" applyNumberFormat="1" applyFont="1" applyFill="1" applyBorder="1" applyAlignment="1">
      <alignment horizontal="center" vertical="center"/>
    </xf>
    <xf numFmtId="179" fontId="43" fillId="0" borderId="9" xfId="2" applyNumberFormat="1" applyFont="1" applyFill="1" applyBorder="1" applyAlignment="1">
      <alignment vertical="center"/>
    </xf>
    <xf numFmtId="178" fontId="42" fillId="0" borderId="9" xfId="1" applyNumberFormat="1" applyFont="1" applyFill="1" applyBorder="1" applyAlignment="1">
      <alignment vertical="center"/>
    </xf>
    <xf numFmtId="0" fontId="23" fillId="0" borderId="9" xfId="4" applyFont="1" applyFill="1" applyBorder="1" applyAlignment="1">
      <alignment vertical="center" wrapText="1"/>
    </xf>
    <xf numFmtId="0" fontId="0" fillId="0" borderId="27" xfId="1" applyFont="1" applyFill="1" applyBorder="1" applyAlignment="1">
      <alignment vertical="center"/>
    </xf>
    <xf numFmtId="10" fontId="43" fillId="0" borderId="9" xfId="2" applyNumberFormat="1" applyFont="1" applyFill="1" applyBorder="1" applyAlignment="1">
      <alignment vertical="center"/>
    </xf>
    <xf numFmtId="0" fontId="6" fillId="0" borderId="27" xfId="1" applyFont="1" applyFill="1" applyBorder="1" applyAlignment="1">
      <alignment vertical="center"/>
    </xf>
    <xf numFmtId="0" fontId="23" fillId="0" borderId="28" xfId="1" applyFont="1" applyFill="1" applyBorder="1" applyAlignment="1">
      <alignment horizontal="center" vertical="center"/>
    </xf>
    <xf numFmtId="0" fontId="40" fillId="0" borderId="2" xfId="1" applyFont="1" applyBorder="1" applyAlignment="1">
      <alignment horizontal="center" vertical="center"/>
    </xf>
    <xf numFmtId="177" fontId="23" fillId="0" borderId="26" xfId="1" applyNumberFormat="1" applyFont="1" applyFill="1" applyBorder="1" applyAlignment="1">
      <alignment horizontal="center" vertical="center"/>
    </xf>
    <xf numFmtId="0" fontId="23" fillId="0" borderId="26" xfId="1" applyFont="1" applyFill="1" applyBorder="1" applyAlignment="1">
      <alignment vertical="center"/>
    </xf>
    <xf numFmtId="177" fontId="23" fillId="0" borderId="26" xfId="1" applyNumberFormat="1" applyFont="1" applyFill="1" applyBorder="1" applyAlignment="1">
      <alignment vertical="center"/>
    </xf>
    <xf numFmtId="179" fontId="23" fillId="0" borderId="26" xfId="1" applyNumberFormat="1" applyFont="1" applyFill="1" applyBorder="1" applyAlignment="1">
      <alignment vertical="center"/>
    </xf>
    <xf numFmtId="10" fontId="43" fillId="0" borderId="26" xfId="2" applyNumberFormat="1" applyFont="1" applyFill="1" applyBorder="1" applyAlignment="1">
      <alignment vertical="center"/>
    </xf>
    <xf numFmtId="179" fontId="43" fillId="0" borderId="26" xfId="2" applyNumberFormat="1" applyFont="1" applyFill="1" applyBorder="1" applyAlignment="1">
      <alignment vertical="center"/>
    </xf>
    <xf numFmtId="178" fontId="42" fillId="0" borderId="26" xfId="1" applyNumberFormat="1" applyFont="1" applyFill="1" applyBorder="1" applyAlignment="1">
      <alignment vertical="center"/>
    </xf>
    <xf numFmtId="0" fontId="23" fillId="0" borderId="26" xfId="4" applyFont="1" applyFill="1" applyBorder="1" applyAlignment="1">
      <alignment vertical="center" wrapText="1"/>
    </xf>
    <xf numFmtId="0" fontId="6" fillId="0" borderId="29" xfId="1" applyFont="1" applyFill="1" applyBorder="1" applyAlignment="1">
      <alignment vertical="center"/>
    </xf>
    <xf numFmtId="177" fontId="23" fillId="0" borderId="11" xfId="1" applyNumberFormat="1" applyFont="1" applyFill="1" applyBorder="1" applyAlignment="1">
      <alignment horizontal="center" vertical="center"/>
    </xf>
    <xf numFmtId="177" fontId="23" fillId="0" borderId="12" xfId="1" applyNumberFormat="1" applyFont="1" applyFill="1" applyBorder="1" applyAlignment="1">
      <alignment vertical="center"/>
    </xf>
    <xf numFmtId="179" fontId="23" fillId="0" borderId="12" xfId="1" applyNumberFormat="1" applyFont="1" applyFill="1" applyBorder="1" applyAlignment="1">
      <alignment vertical="center"/>
    </xf>
    <xf numFmtId="179" fontId="43" fillId="0" borderId="12" xfId="2" applyNumberFormat="1" applyFont="1" applyFill="1" applyBorder="1" applyAlignment="1">
      <alignment vertical="center"/>
    </xf>
    <xf numFmtId="178" fontId="23" fillId="0" borderId="12" xfId="1" applyNumberFormat="1" applyFont="1" applyFill="1" applyBorder="1" applyAlignment="1">
      <alignment vertical="center"/>
    </xf>
    <xf numFmtId="0" fontId="22" fillId="0" borderId="12" xfId="4" applyFont="1" applyFill="1" applyBorder="1" applyAlignment="1">
      <alignment vertical="center" wrapText="1"/>
    </xf>
    <xf numFmtId="0" fontId="23" fillId="0" borderId="12" xfId="4" applyFont="1" applyFill="1" applyBorder="1" applyAlignment="1">
      <alignment horizontal="center" vertical="center" wrapText="1"/>
    </xf>
    <xf numFmtId="0" fontId="0" fillId="0" borderId="13" xfId="1" applyFont="1" applyFill="1" applyBorder="1" applyAlignment="1">
      <alignment horizontal="center" vertical="center"/>
    </xf>
    <xf numFmtId="178" fontId="23" fillId="0" borderId="9" xfId="1" applyNumberFormat="1" applyFont="1" applyFill="1" applyBorder="1" applyAlignment="1">
      <alignment vertical="center"/>
    </xf>
    <xf numFmtId="0" fontId="22" fillId="0" borderId="9" xfId="4" applyFont="1" applyFill="1" applyBorder="1" applyAlignment="1">
      <alignment vertical="center" wrapText="1"/>
    </xf>
    <xf numFmtId="0" fontId="23" fillId="0" borderId="9" xfId="4" applyFont="1" applyFill="1" applyBorder="1" applyAlignment="1">
      <alignment horizontal="center" vertical="center" wrapText="1"/>
    </xf>
    <xf numFmtId="0" fontId="6" fillId="0" borderId="27" xfId="1" applyFont="1" applyFill="1" applyBorder="1" applyAlignment="1">
      <alignment horizontal="center" vertical="center"/>
    </xf>
    <xf numFmtId="178" fontId="23" fillId="0" borderId="2" xfId="1" applyNumberFormat="1" applyFont="1" applyFill="1" applyBorder="1" applyAlignment="1">
      <alignment vertical="center"/>
    </xf>
    <xf numFmtId="0" fontId="22" fillId="0" borderId="2" xfId="4" applyFont="1" applyFill="1" applyBorder="1" applyAlignment="1">
      <alignment vertical="center" wrapText="1"/>
    </xf>
    <xf numFmtId="0" fontId="23" fillId="0" borderId="2" xfId="4" applyFont="1" applyFill="1" applyBorder="1" applyAlignment="1">
      <alignment horizontal="center" vertical="center" wrapText="1"/>
    </xf>
    <xf numFmtId="0" fontId="6" fillId="0" borderId="22" xfId="1" applyFont="1" applyFill="1" applyBorder="1" applyAlignment="1">
      <alignment horizontal="center" vertical="center"/>
    </xf>
    <xf numFmtId="0" fontId="0" fillId="0" borderId="27" xfId="1" applyFont="1" applyFill="1" applyBorder="1" applyAlignment="1">
      <alignment horizontal="center" vertical="center"/>
    </xf>
    <xf numFmtId="0" fontId="40" fillId="0" borderId="8" xfId="1" applyFont="1" applyBorder="1" applyAlignment="1">
      <alignment horizontal="center" vertical="center"/>
    </xf>
    <xf numFmtId="177" fontId="23" fillId="0" borderId="8" xfId="1" applyNumberFormat="1" applyFont="1" applyFill="1" applyBorder="1" applyAlignment="1">
      <alignment horizontal="center" vertical="center"/>
    </xf>
    <xf numFmtId="178" fontId="23" fillId="0" borderId="26" xfId="1" applyNumberFormat="1" applyFont="1" applyFill="1" applyBorder="1" applyAlignment="1">
      <alignment vertical="center"/>
    </xf>
    <xf numFmtId="0" fontId="22" fillId="0" borderId="26" xfId="4" applyFont="1" applyFill="1" applyBorder="1" applyAlignment="1">
      <alignment vertical="center" wrapText="1"/>
    </xf>
    <xf numFmtId="0" fontId="23" fillId="0" borderId="26" xfId="4" applyFont="1" applyFill="1" applyBorder="1" applyAlignment="1">
      <alignment horizontal="center" vertical="center" wrapText="1"/>
    </xf>
    <xf numFmtId="0" fontId="6" fillId="0" borderId="29" xfId="1" applyFont="1" applyFill="1" applyBorder="1" applyAlignment="1">
      <alignment horizontal="center" vertical="center"/>
    </xf>
    <xf numFmtId="0" fontId="6" fillId="0" borderId="13" xfId="1" applyFont="1" applyFill="1" applyBorder="1" applyAlignment="1">
      <alignment horizontal="center" vertical="center"/>
    </xf>
    <xf numFmtId="0" fontId="23" fillId="0" borderId="2" xfId="1" applyFont="1" applyFill="1" applyBorder="1" applyAlignment="1">
      <alignment horizontal="center" vertical="center" wrapText="1"/>
    </xf>
    <xf numFmtId="0" fontId="23" fillId="0" borderId="33" xfId="1" applyFont="1" applyFill="1" applyBorder="1" applyAlignment="1">
      <alignment horizontal="center" vertical="center"/>
    </xf>
    <xf numFmtId="177" fontId="23" fillId="0" borderId="33" xfId="1" applyNumberFormat="1" applyFont="1" applyFill="1" applyBorder="1" applyAlignment="1">
      <alignment horizontal="center" vertical="center"/>
    </xf>
    <xf numFmtId="0" fontId="23" fillId="0" borderId="33" xfId="1" applyFont="1" applyFill="1" applyBorder="1" applyAlignment="1">
      <alignment horizontal="left" vertical="center"/>
    </xf>
    <xf numFmtId="178" fontId="23" fillId="0" borderId="33" xfId="1" applyNumberFormat="1" applyFont="1" applyFill="1" applyBorder="1" applyAlignment="1">
      <alignment horizontal="center" vertical="center"/>
    </xf>
    <xf numFmtId="0" fontId="23" fillId="0" borderId="1" xfId="1" applyFont="1" applyFill="1" applyBorder="1" applyAlignment="1">
      <alignment vertical="center" wrapText="1"/>
    </xf>
    <xf numFmtId="0" fontId="23" fillId="0" borderId="1" xfId="1" applyFont="1" applyFill="1" applyBorder="1" applyAlignment="1">
      <alignment horizontal="center" vertical="center"/>
    </xf>
    <xf numFmtId="0" fontId="6" fillId="0" borderId="1" xfId="1" applyFont="1" applyFill="1" applyBorder="1" applyAlignment="1">
      <alignment horizontal="center" vertical="center"/>
    </xf>
    <xf numFmtId="0" fontId="23" fillId="0" borderId="9" xfId="1" applyFont="1" applyFill="1" applyBorder="1" applyAlignment="1">
      <alignment horizontal="center" vertical="center"/>
    </xf>
    <xf numFmtId="0" fontId="45" fillId="0" borderId="1" xfId="4" applyNumberFormat="1" applyFont="1" applyFill="1" applyBorder="1" applyAlignment="1">
      <alignment horizontal="left" vertical="center" wrapText="1"/>
    </xf>
    <xf numFmtId="178" fontId="23" fillId="0" borderId="1" xfId="5" applyNumberFormat="1" applyFont="1" applyFill="1" applyBorder="1" applyAlignment="1">
      <alignment horizontal="center" vertical="center"/>
    </xf>
    <xf numFmtId="0" fontId="23" fillId="0" borderId="1" xfId="1" applyFont="1" applyFill="1" applyBorder="1" applyAlignment="1">
      <alignment horizontal="left" vertical="center" wrapText="1"/>
    </xf>
    <xf numFmtId="179" fontId="23" fillId="0" borderId="9" xfId="1" applyNumberFormat="1" applyFont="1" applyFill="1" applyBorder="1" applyAlignment="1">
      <alignment horizontal="center" vertical="center"/>
    </xf>
    <xf numFmtId="0" fontId="23" fillId="0" borderId="19" xfId="1" applyFont="1" applyFill="1" applyBorder="1" applyAlignment="1">
      <alignment horizontal="center" vertical="center"/>
    </xf>
    <xf numFmtId="0" fontId="23" fillId="0" borderId="0" xfId="1" applyFont="1" applyFill="1" applyAlignment="1">
      <alignment horizontal="center" vertical="center" wrapText="1"/>
    </xf>
    <xf numFmtId="0" fontId="23" fillId="0" borderId="0" xfId="1" applyFont="1" applyFill="1" applyAlignment="1">
      <alignment horizontal="left" vertical="center"/>
    </xf>
    <xf numFmtId="0" fontId="46" fillId="0" borderId="0" xfId="1" applyFont="1" applyFill="1" applyAlignment="1">
      <alignment horizontal="center" vertical="center"/>
    </xf>
    <xf numFmtId="177" fontId="46" fillId="0" borderId="0" xfId="1" applyNumberFormat="1" applyFont="1" applyFill="1" applyAlignment="1">
      <alignment horizontal="center" vertical="center"/>
    </xf>
    <xf numFmtId="0" fontId="46" fillId="0" borderId="0" xfId="1" applyFont="1" applyFill="1" applyAlignment="1">
      <alignment horizontal="left" vertical="center"/>
    </xf>
    <xf numFmtId="178" fontId="46" fillId="0" borderId="0" xfId="1" applyNumberFormat="1" applyFont="1" applyFill="1" applyAlignment="1">
      <alignment horizontal="center" vertical="center"/>
    </xf>
    <xf numFmtId="0" fontId="46" fillId="0" borderId="0" xfId="1" applyFont="1" applyFill="1" applyAlignment="1">
      <alignment horizontal="center" vertical="center" wrapText="1"/>
    </xf>
    <xf numFmtId="177" fontId="23" fillId="0" borderId="0" xfId="1" applyNumberFormat="1" applyFont="1" applyFill="1" applyAlignment="1">
      <alignment horizontal="center" vertical="center"/>
    </xf>
    <xf numFmtId="178" fontId="23" fillId="0" borderId="0" xfId="1" applyNumberFormat="1" applyFont="1" applyFill="1" applyAlignment="1">
      <alignment horizontal="center" vertical="center"/>
    </xf>
    <xf numFmtId="0" fontId="6" fillId="0" borderId="0" xfId="3">
      <alignment vertical="center"/>
    </xf>
    <xf numFmtId="0" fontId="6" fillId="0" borderId="0" xfId="3" applyAlignment="1">
      <alignment horizontal="center" vertical="center"/>
    </xf>
    <xf numFmtId="180" fontId="6" fillId="0" borderId="0" xfId="3" applyNumberFormat="1" applyAlignment="1">
      <alignment horizontal="center" vertical="center"/>
    </xf>
    <xf numFmtId="0" fontId="47" fillId="5" borderId="3" xfId="3" applyFont="1" applyFill="1" applyBorder="1" applyAlignment="1">
      <alignment horizontal="center" vertical="center" wrapText="1"/>
    </xf>
    <xf numFmtId="180" fontId="6" fillId="0" borderId="1" xfId="3" applyNumberFormat="1" applyBorder="1" applyAlignment="1">
      <alignment horizontal="center" vertical="center"/>
    </xf>
    <xf numFmtId="0" fontId="6" fillId="0" borderId="31" xfId="3" applyBorder="1" applyAlignment="1">
      <alignment horizontal="center" vertical="center"/>
    </xf>
    <xf numFmtId="0" fontId="6" fillId="7" borderId="31" xfId="3" applyFill="1" applyBorder="1" applyAlignment="1">
      <alignment horizontal="center" vertical="center"/>
    </xf>
    <xf numFmtId="0" fontId="6" fillId="7" borderId="0" xfId="3" applyFill="1">
      <alignment vertical="center"/>
    </xf>
    <xf numFmtId="0" fontId="47" fillId="5" borderId="34" xfId="3" applyFont="1" applyFill="1" applyBorder="1" applyAlignment="1">
      <alignment horizontal="center" vertical="center" wrapText="1"/>
    </xf>
    <xf numFmtId="49" fontId="6" fillId="0" borderId="1" xfId="6" applyNumberFormat="1" applyBorder="1" applyAlignment="1">
      <alignment horizontal="center" vertical="center"/>
    </xf>
    <xf numFmtId="49" fontId="6" fillId="0" borderId="1" xfId="6" applyNumberFormat="1" applyBorder="1" applyAlignment="1">
      <alignment horizontal="center" vertical="center" wrapText="1"/>
    </xf>
    <xf numFmtId="49" fontId="6" fillId="0" borderId="1" xfId="3" applyNumberFormat="1" applyFill="1" applyBorder="1" applyAlignment="1">
      <alignment horizontal="center" vertical="center"/>
    </xf>
    <xf numFmtId="0" fontId="6" fillId="0" borderId="0" xfId="3" applyBorder="1" applyAlignment="1">
      <alignment horizontal="center" vertical="center"/>
    </xf>
    <xf numFmtId="0" fontId="6" fillId="0" borderId="0" xfId="3" applyFill="1">
      <alignment vertical="center"/>
    </xf>
    <xf numFmtId="179" fontId="6" fillId="0" borderId="0" xfId="3" applyNumberFormat="1" applyAlignment="1">
      <alignment horizontal="center" vertical="center"/>
    </xf>
    <xf numFmtId="180" fontId="48" fillId="0" borderId="0" xfId="3" applyNumberFormat="1" applyFont="1" applyAlignment="1">
      <alignment horizontal="center" vertical="center"/>
    </xf>
    <xf numFmtId="0" fontId="6" fillId="0" borderId="0" xfId="6"/>
    <xf numFmtId="0" fontId="49" fillId="0" borderId="35" xfId="6" applyFont="1" applyBorder="1" applyAlignment="1">
      <alignment horizontal="center"/>
    </xf>
    <xf numFmtId="0" fontId="49" fillId="0" borderId="35" xfId="6" applyFont="1" applyBorder="1" applyAlignment="1">
      <alignment horizontal="left"/>
    </xf>
    <xf numFmtId="0" fontId="6" fillId="0" borderId="0" xfId="6" applyAlignment="1">
      <alignment horizontal="center"/>
    </xf>
    <xf numFmtId="49" fontId="6" fillId="0" borderId="44" xfId="3" applyNumberFormat="1" applyBorder="1" applyAlignment="1">
      <alignment horizontal="left" vertical="center"/>
    </xf>
    <xf numFmtId="49" fontId="6" fillId="0" borderId="2" xfId="3" applyNumberFormat="1" applyBorder="1" applyAlignment="1">
      <alignment horizontal="center" vertical="center"/>
    </xf>
    <xf numFmtId="49" fontId="6" fillId="0" borderId="46" xfId="3" applyNumberFormat="1" applyBorder="1" applyAlignment="1">
      <alignment horizontal="center" vertical="center" wrapText="1"/>
    </xf>
    <xf numFmtId="0" fontId="4" fillId="0" borderId="0" xfId="0" applyFont="1" applyFill="1" applyBorder="1" applyAlignment="1">
      <alignment horizontal="center" vertical="center"/>
    </xf>
    <xf numFmtId="21" fontId="6" fillId="0" borderId="0" xfId="3" applyNumberFormat="1" applyFill="1">
      <alignment vertical="center"/>
    </xf>
    <xf numFmtId="49" fontId="35" fillId="0" borderId="0" xfId="3" applyNumberFormat="1" applyFont="1" applyAlignment="1">
      <alignment horizontal="left" vertical="center"/>
    </xf>
    <xf numFmtId="49" fontId="6" fillId="0" borderId="0" xfId="3" applyNumberFormat="1">
      <alignment vertical="center"/>
    </xf>
    <xf numFmtId="49" fontId="54" fillId="0" borderId="1" xfId="3" applyNumberFormat="1" applyFont="1" applyBorder="1">
      <alignment vertical="center"/>
    </xf>
    <xf numFmtId="49" fontId="56" fillId="0" borderId="55" xfId="3" applyNumberFormat="1" applyFont="1" applyBorder="1" applyAlignment="1">
      <alignment vertical="center" wrapText="1"/>
    </xf>
    <xf numFmtId="49" fontId="53" fillId="0" borderId="55" xfId="3" applyNumberFormat="1" applyFont="1" applyBorder="1" applyAlignment="1">
      <alignment vertical="center" wrapText="1"/>
    </xf>
    <xf numFmtId="14" fontId="4" fillId="3" borderId="2" xfId="0" applyNumberFormat="1" applyFont="1" applyFill="1" applyBorder="1" applyAlignment="1">
      <alignment horizontal="center" vertical="center"/>
    </xf>
    <xf numFmtId="0" fontId="29" fillId="2" borderId="1" xfId="0" applyFont="1" applyFill="1" applyBorder="1" applyAlignment="1">
      <alignment horizontal="center" vertical="center"/>
    </xf>
    <xf numFmtId="0" fontId="29" fillId="2" borderId="1" xfId="0" applyFont="1" applyFill="1" applyBorder="1" applyAlignment="1">
      <alignment vertical="center" wrapText="1"/>
    </xf>
    <xf numFmtId="0" fontId="4" fillId="0" borderId="1" xfId="0" applyFont="1" applyFill="1" applyBorder="1" applyAlignment="1">
      <alignment horizontal="center" vertical="center"/>
    </xf>
    <xf numFmtId="20" fontId="4" fillId="3" borderId="1" xfId="0" applyNumberFormat="1" applyFont="1" applyFill="1" applyBorder="1" applyAlignment="1">
      <alignment horizontal="center" vertical="center"/>
    </xf>
    <xf numFmtId="0" fontId="29" fillId="2" borderId="1" xfId="0" applyFont="1" applyFill="1" applyBorder="1" applyAlignment="1">
      <alignment horizontal="center" vertical="center" wrapText="1"/>
    </xf>
    <xf numFmtId="20" fontId="4" fillId="0" borderId="0" xfId="0" applyNumberFormat="1" applyFont="1" applyFill="1" applyBorder="1" applyAlignment="1">
      <alignment horizontal="center" vertical="center"/>
    </xf>
    <xf numFmtId="0" fontId="6" fillId="0" borderId="0" xfId="3" applyNumberFormat="1" applyAlignment="1">
      <alignment horizontal="left" vertical="center"/>
    </xf>
    <xf numFmtId="14" fontId="61" fillId="3" borderId="1" xfId="0" applyNumberFormat="1" applyFont="1" applyFill="1" applyBorder="1">
      <alignment vertical="center"/>
    </xf>
    <xf numFmtId="20" fontId="62" fillId="3" borderId="1"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xf>
    <xf numFmtId="14" fontId="0" fillId="0" borderId="0" xfId="0" applyNumberFormat="1">
      <alignment vertical="center"/>
    </xf>
    <xf numFmtId="0" fontId="63" fillId="5" borderId="3" xfId="0" applyFont="1" applyFill="1" applyBorder="1" applyAlignment="1">
      <alignment horizontal="center" vertical="center" wrapText="1"/>
    </xf>
    <xf numFmtId="0" fontId="64" fillId="0" borderId="1" xfId="3" applyNumberFormat="1" applyFont="1" applyBorder="1" applyAlignment="1">
      <alignment horizontal="center" vertical="center"/>
    </xf>
    <xf numFmtId="0" fontId="65" fillId="0" borderId="33" xfId="3" applyNumberFormat="1" applyFont="1" applyBorder="1" applyAlignment="1">
      <alignment horizontal="center" vertical="center"/>
    </xf>
    <xf numFmtId="0" fontId="0" fillId="4" borderId="1" xfId="0" applyFill="1" applyBorder="1">
      <alignment vertical="center"/>
    </xf>
    <xf numFmtId="0" fontId="43" fillId="0" borderId="0" xfId="7" applyAlignment="1">
      <alignment horizontal="center"/>
    </xf>
    <xf numFmtId="0" fontId="43" fillId="0" borderId="0" xfId="7"/>
    <xf numFmtId="183" fontId="43" fillId="0" borderId="0" xfId="7" applyNumberFormat="1" applyProtection="1">
      <protection locked="0"/>
    </xf>
    <xf numFmtId="0" fontId="43" fillId="0" borderId="0" xfId="7" applyProtection="1">
      <protection locked="0"/>
    </xf>
    <xf numFmtId="184" fontId="43" fillId="0" borderId="0" xfId="7" applyNumberFormat="1" applyProtection="1">
      <protection locked="0"/>
    </xf>
    <xf numFmtId="183" fontId="69" fillId="0" borderId="0" xfId="7" applyNumberFormat="1" applyFont="1" applyAlignment="1" applyProtection="1">
      <alignment vertical="center" wrapText="1"/>
      <protection locked="0"/>
    </xf>
    <xf numFmtId="0" fontId="70" fillId="0" borderId="0" xfId="7" applyFont="1" applyAlignment="1">
      <alignment horizontal="center"/>
    </xf>
    <xf numFmtId="0" fontId="71" fillId="0" borderId="59" xfId="7" applyFont="1" applyBorder="1" applyProtection="1">
      <protection locked="0"/>
    </xf>
    <xf numFmtId="0" fontId="71" fillId="6" borderId="59" xfId="7" applyFont="1" applyFill="1" applyBorder="1" applyProtection="1">
      <protection locked="0"/>
    </xf>
    <xf numFmtId="0" fontId="43" fillId="6" borderId="59" xfId="7" applyFill="1" applyBorder="1"/>
    <xf numFmtId="0" fontId="71" fillId="6" borderId="60" xfId="7" applyFont="1" applyFill="1" applyBorder="1" applyProtection="1">
      <protection locked="0"/>
    </xf>
    <xf numFmtId="0" fontId="71" fillId="6" borderId="61" xfId="7" applyFont="1" applyFill="1" applyBorder="1" applyProtection="1">
      <protection locked="0"/>
    </xf>
    <xf numFmtId="183" fontId="71" fillId="6" borderId="59" xfId="7" applyNumberFormat="1" applyFont="1" applyFill="1" applyBorder="1" applyProtection="1">
      <protection locked="0"/>
    </xf>
    <xf numFmtId="0" fontId="43" fillId="6" borderId="59" xfId="7" applyFill="1" applyBorder="1" applyAlignment="1">
      <alignment horizontal="center"/>
    </xf>
    <xf numFmtId="0" fontId="71" fillId="6" borderId="59" xfId="7" applyFont="1" applyFill="1" applyBorder="1" applyAlignment="1" applyProtection="1">
      <alignment horizontal="center"/>
      <protection locked="0"/>
    </xf>
    <xf numFmtId="0" fontId="43" fillId="0" borderId="62" xfId="7" applyBorder="1" applyAlignment="1">
      <alignment horizontal="center"/>
    </xf>
    <xf numFmtId="0" fontId="43" fillId="6" borderId="60" xfId="7" applyFill="1" applyBorder="1" applyAlignment="1">
      <alignment horizontal="center"/>
    </xf>
    <xf numFmtId="0" fontId="43" fillId="0" borderId="60" xfId="7" applyBorder="1" applyAlignment="1">
      <alignment horizontal="center"/>
    </xf>
    <xf numFmtId="0" fontId="43" fillId="0" borderId="59" xfId="7" applyBorder="1" applyAlignment="1">
      <alignment horizontal="center"/>
    </xf>
    <xf numFmtId="0" fontId="71" fillId="0" borderId="9" xfId="7" applyFont="1" applyBorder="1" applyProtection="1">
      <protection locked="0"/>
    </xf>
    <xf numFmtId="0" fontId="71" fillId="6" borderId="9" xfId="7" applyFont="1" applyFill="1" applyBorder="1" applyProtection="1">
      <protection locked="0"/>
    </xf>
    <xf numFmtId="0" fontId="71" fillId="6" borderId="9" xfId="7" applyFont="1" applyFill="1" applyBorder="1" applyAlignment="1">
      <alignment horizontal="center"/>
    </xf>
    <xf numFmtId="0" fontId="71" fillId="6" borderId="31" xfId="7" applyFont="1" applyFill="1" applyBorder="1" applyProtection="1">
      <protection locked="0"/>
    </xf>
    <xf numFmtId="0" fontId="71" fillId="6" borderId="64" xfId="7" applyFont="1" applyFill="1" applyBorder="1" applyProtection="1">
      <protection locked="0"/>
    </xf>
    <xf numFmtId="0" fontId="71" fillId="6" borderId="9" xfId="7" applyFont="1" applyFill="1" applyBorder="1" applyAlignment="1" applyProtection="1">
      <alignment horizontal="center"/>
      <protection locked="0"/>
    </xf>
    <xf numFmtId="183" fontId="71" fillId="6" borderId="9" xfId="7" applyNumberFormat="1" applyFont="1" applyFill="1" applyBorder="1" applyProtection="1">
      <protection locked="0"/>
    </xf>
    <xf numFmtId="0" fontId="71" fillId="0" borderId="44" xfId="7" applyFont="1" applyBorder="1" applyAlignment="1">
      <alignment horizontal="center"/>
    </xf>
    <xf numFmtId="0" fontId="71" fillId="6" borderId="31" xfId="7" applyFont="1" applyFill="1" applyBorder="1" applyAlignment="1">
      <alignment horizontal="center"/>
    </xf>
    <xf numFmtId="0" fontId="71" fillId="0" borderId="31" xfId="7" applyFont="1" applyBorder="1" applyAlignment="1">
      <alignment horizontal="center"/>
    </xf>
    <xf numFmtId="0" fontId="71" fillId="0" borderId="9" xfId="7" applyFont="1" applyBorder="1" applyAlignment="1">
      <alignment horizontal="center"/>
    </xf>
    <xf numFmtId="0" fontId="71" fillId="6" borderId="9" xfId="7" applyFont="1" applyFill="1" applyBorder="1" applyAlignment="1" applyProtection="1">
      <alignment horizontal="left"/>
      <protection locked="0"/>
    </xf>
    <xf numFmtId="0" fontId="71" fillId="0" borderId="19" xfId="7" applyFont="1" applyBorder="1" applyAlignment="1">
      <alignment horizontal="center"/>
    </xf>
    <xf numFmtId="0" fontId="71" fillId="0" borderId="65" xfId="7" applyFont="1" applyBorder="1" applyProtection="1">
      <protection locked="0"/>
    </xf>
    <xf numFmtId="0" fontId="71" fillId="0" borderId="2" xfId="7" applyFont="1" applyBorder="1" applyAlignment="1" applyProtection="1">
      <alignment horizontal="left"/>
      <protection locked="0"/>
    </xf>
    <xf numFmtId="0" fontId="43" fillId="0" borderId="2" xfId="7" applyBorder="1" applyProtection="1">
      <protection locked="0"/>
    </xf>
    <xf numFmtId="0" fontId="71" fillId="0" borderId="2" xfId="7" applyFont="1" applyBorder="1" applyAlignment="1">
      <alignment horizontal="center"/>
    </xf>
    <xf numFmtId="0" fontId="43" fillId="0" borderId="2" xfId="7" applyBorder="1" applyAlignment="1" applyProtection="1">
      <alignment horizontal="left"/>
      <protection locked="0"/>
    </xf>
    <xf numFmtId="0" fontId="43" fillId="0" borderId="2" xfId="7" applyBorder="1" applyAlignment="1" applyProtection="1">
      <alignment horizontal="center"/>
      <protection locked="0"/>
    </xf>
    <xf numFmtId="0" fontId="43" fillId="0" borderId="2" xfId="7" applyBorder="1" applyAlignment="1">
      <alignment horizontal="center"/>
    </xf>
    <xf numFmtId="0" fontId="43" fillId="0" borderId="66" xfId="7" applyBorder="1" applyAlignment="1">
      <alignment horizontal="center"/>
    </xf>
    <xf numFmtId="0" fontId="43" fillId="0" borderId="38" xfId="7" applyBorder="1" applyAlignment="1">
      <alignment horizontal="center"/>
    </xf>
    <xf numFmtId="0" fontId="43" fillId="0" borderId="39" xfId="7" applyBorder="1" applyAlignment="1">
      <alignment horizontal="center"/>
    </xf>
    <xf numFmtId="0" fontId="43" fillId="0" borderId="67" xfId="7" applyBorder="1" applyAlignment="1" applyProtection="1">
      <alignment horizontal="center"/>
      <protection locked="0"/>
    </xf>
    <xf numFmtId="0" fontId="43" fillId="0" borderId="19" xfId="7" applyBorder="1" applyAlignment="1" applyProtection="1">
      <alignment horizontal="center"/>
      <protection locked="0"/>
    </xf>
    <xf numFmtId="0" fontId="43" fillId="0" borderId="19" xfId="7" applyBorder="1" applyProtection="1">
      <protection locked="0"/>
    </xf>
    <xf numFmtId="0" fontId="43" fillId="0" borderId="19" xfId="7" applyBorder="1" applyAlignment="1">
      <alignment horizontal="center"/>
    </xf>
    <xf numFmtId="0" fontId="71" fillId="0" borderId="19" xfId="7" applyFont="1" applyBorder="1" applyAlignment="1" applyProtection="1">
      <alignment horizontal="left"/>
      <protection locked="0"/>
    </xf>
    <xf numFmtId="0" fontId="43" fillId="0" borderId="19" xfId="7" quotePrefix="1" applyBorder="1" applyAlignment="1" applyProtection="1">
      <alignment horizontal="left"/>
      <protection locked="0"/>
    </xf>
    <xf numFmtId="0" fontId="71" fillId="0" borderId="19" xfId="7" applyFont="1" applyBorder="1" applyProtection="1">
      <protection locked="0"/>
    </xf>
    <xf numFmtId="0" fontId="74" fillId="0" borderId="19" xfId="7" applyFont="1" applyBorder="1" applyAlignment="1">
      <alignment horizontal="center"/>
    </xf>
    <xf numFmtId="0" fontId="75" fillId="0" borderId="68" xfId="7" applyFont="1" applyBorder="1" applyAlignment="1">
      <alignment horizontal="center"/>
    </xf>
    <xf numFmtId="0" fontId="75" fillId="0" borderId="46" xfId="7" applyFont="1" applyBorder="1" applyAlignment="1">
      <alignment horizontal="center"/>
    </xf>
    <xf numFmtId="0" fontId="75" fillId="0" borderId="19" xfId="7" applyFont="1" applyBorder="1" applyAlignment="1">
      <alignment horizontal="center"/>
    </xf>
    <xf numFmtId="0" fontId="75" fillId="0" borderId="45" xfId="7" applyFont="1" applyBorder="1" applyAlignment="1">
      <alignment horizontal="center"/>
    </xf>
    <xf numFmtId="0" fontId="43" fillId="0" borderId="64" xfId="7" applyBorder="1" applyAlignment="1" applyProtection="1">
      <alignment horizontal="left"/>
      <protection locked="0"/>
    </xf>
    <xf numFmtId="0" fontId="43" fillId="0" borderId="9" xfId="7" applyBorder="1" applyAlignment="1" applyProtection="1">
      <alignment horizontal="left"/>
      <protection locked="0"/>
    </xf>
    <xf numFmtId="0" fontId="43" fillId="8" borderId="9" xfId="7" applyFill="1" applyBorder="1" applyAlignment="1">
      <alignment horizontal="center"/>
    </xf>
    <xf numFmtId="0" fontId="43" fillId="0" borderId="9" xfId="7" applyBorder="1" applyProtection="1">
      <protection locked="0"/>
    </xf>
    <xf numFmtId="0" fontId="43" fillId="0" borderId="9" xfId="7" applyBorder="1" applyAlignment="1" applyProtection="1">
      <alignment horizontal="center"/>
      <protection locked="0"/>
    </xf>
    <xf numFmtId="0" fontId="43" fillId="8" borderId="31" xfId="7" applyFill="1" applyBorder="1" applyAlignment="1" applyProtection="1">
      <alignment horizontal="left"/>
      <protection locked="0"/>
    </xf>
    <xf numFmtId="0" fontId="43" fillId="0" borderId="9" xfId="7" quotePrefix="1" applyBorder="1" applyAlignment="1" applyProtection="1">
      <alignment horizontal="left"/>
      <protection locked="0"/>
    </xf>
    <xf numFmtId="0" fontId="43" fillId="8" borderId="55" xfId="7" applyFill="1" applyBorder="1" applyAlignment="1" applyProtection="1">
      <alignment horizontal="left"/>
      <protection locked="0"/>
    </xf>
    <xf numFmtId="183" fontId="43" fillId="0" borderId="9" xfId="7" applyNumberFormat="1" applyBorder="1" applyAlignment="1" applyProtection="1">
      <alignment horizontal="center"/>
      <protection locked="0"/>
    </xf>
    <xf numFmtId="0" fontId="43" fillId="0" borderId="31" xfId="7" applyBorder="1" applyAlignment="1" applyProtection="1">
      <alignment horizontal="left"/>
      <protection locked="0"/>
    </xf>
    <xf numFmtId="0" fontId="43" fillId="6" borderId="64" xfId="7" applyFill="1" applyBorder="1" applyAlignment="1" applyProtection="1">
      <alignment horizontal="left"/>
      <protection locked="0"/>
    </xf>
    <xf numFmtId="0" fontId="43" fillId="8" borderId="9" xfId="7" applyFill="1" applyBorder="1" applyAlignment="1" applyProtection="1">
      <alignment horizontal="center"/>
      <protection locked="0"/>
    </xf>
    <xf numFmtId="183" fontId="43" fillId="0" borderId="9" xfId="7" applyNumberFormat="1" applyBorder="1" applyProtection="1">
      <protection locked="0"/>
    </xf>
    <xf numFmtId="183" fontId="43" fillId="8" borderId="9" xfId="7" applyNumberFormat="1" applyFill="1" applyBorder="1" applyProtection="1">
      <protection locked="0"/>
    </xf>
    <xf numFmtId="183" fontId="43" fillId="8" borderId="9" xfId="7" applyNumberFormat="1" applyFill="1" applyBorder="1" applyAlignment="1" applyProtection="1">
      <alignment horizontal="center"/>
      <protection locked="0"/>
    </xf>
    <xf numFmtId="0" fontId="41" fillId="8" borderId="9" xfId="7" applyFont="1" applyFill="1" applyBorder="1" applyAlignment="1" applyProtection="1">
      <alignment horizontal="center"/>
      <protection locked="0"/>
    </xf>
    <xf numFmtId="0" fontId="41" fillId="3" borderId="9" xfId="7" applyFont="1" applyFill="1" applyBorder="1" applyAlignment="1" applyProtection="1">
      <alignment horizontal="center"/>
      <protection locked="0"/>
    </xf>
    <xf numFmtId="0" fontId="43" fillId="9" borderId="9" xfId="7" applyFill="1" applyBorder="1" applyAlignment="1">
      <alignment horizontal="center"/>
    </xf>
    <xf numFmtId="0" fontId="43" fillId="0" borderId="9" xfId="7" applyBorder="1" applyAlignment="1">
      <alignment horizontal="center"/>
    </xf>
    <xf numFmtId="0" fontId="43" fillId="8" borderId="44" xfId="7" applyFill="1" applyBorder="1" applyAlignment="1">
      <alignment horizontal="center"/>
    </xf>
    <xf numFmtId="0" fontId="43" fillId="3" borderId="55" xfId="7" applyFill="1" applyBorder="1" applyAlignment="1">
      <alignment horizontal="center"/>
    </xf>
    <xf numFmtId="0" fontId="43" fillId="8" borderId="55" xfId="7" applyFill="1" applyBorder="1" applyAlignment="1">
      <alignment horizontal="center"/>
    </xf>
    <xf numFmtId="0" fontId="43" fillId="0" borderId="55" xfId="7" applyBorder="1" applyAlignment="1" applyProtection="1">
      <alignment horizontal="left"/>
      <protection locked="0"/>
    </xf>
    <xf numFmtId="0" fontId="41" fillId="0" borderId="9" xfId="7" applyFont="1" applyBorder="1" applyAlignment="1" applyProtection="1">
      <alignment horizontal="center"/>
      <protection locked="0"/>
    </xf>
    <xf numFmtId="0" fontId="43" fillId="0" borderId="9" xfId="7" applyBorder="1" applyAlignment="1" applyProtection="1">
      <alignment horizontal="center" vertical="center"/>
      <protection locked="0"/>
    </xf>
    <xf numFmtId="0" fontId="41" fillId="9" borderId="44" xfId="7" applyFont="1" applyFill="1" applyBorder="1" applyAlignment="1">
      <alignment horizontal="center"/>
    </xf>
    <xf numFmtId="0" fontId="43" fillId="6" borderId="55" xfId="7" applyFill="1" applyBorder="1" applyAlignment="1">
      <alignment horizontal="center"/>
    </xf>
    <xf numFmtId="0" fontId="75" fillId="0" borderId="9" xfId="7" applyFont="1" applyBorder="1" applyAlignment="1">
      <alignment horizontal="center"/>
    </xf>
    <xf numFmtId="0" fontId="41" fillId="8" borderId="44" xfId="7" applyFont="1" applyFill="1" applyBorder="1" applyAlignment="1">
      <alignment horizontal="center"/>
    </xf>
    <xf numFmtId="0" fontId="43" fillId="9" borderId="55" xfId="7" applyFill="1" applyBorder="1" applyAlignment="1">
      <alignment horizontal="center"/>
    </xf>
    <xf numFmtId="0" fontId="43" fillId="0" borderId="55" xfId="7" applyBorder="1" applyAlignment="1">
      <alignment horizontal="center"/>
    </xf>
    <xf numFmtId="0" fontId="43" fillId="8" borderId="9" xfId="7" applyFill="1" applyBorder="1" applyAlignment="1" applyProtection="1">
      <alignment horizontal="left"/>
      <protection locked="0"/>
    </xf>
    <xf numFmtId="183" fontId="43" fillId="9" borderId="9" xfId="7" applyNumberFormat="1" applyFill="1" applyBorder="1" applyProtection="1">
      <protection locked="0"/>
    </xf>
    <xf numFmtId="0" fontId="71" fillId="0" borderId="9" xfId="7" applyFont="1" applyBorder="1" applyAlignment="1" applyProtection="1">
      <alignment horizontal="center" vertical="center"/>
      <protection locked="0"/>
    </xf>
    <xf numFmtId="0" fontId="43" fillId="8" borderId="64" xfId="7" applyFill="1" applyBorder="1" applyAlignment="1" applyProtection="1">
      <alignment horizontal="left"/>
      <protection locked="0"/>
    </xf>
    <xf numFmtId="0" fontId="75" fillId="0" borderId="44" xfId="7" applyFont="1" applyBorder="1" applyAlignment="1">
      <alignment horizontal="center"/>
    </xf>
    <xf numFmtId="0" fontId="75" fillId="0" borderId="55" xfId="7" applyFont="1" applyBorder="1" applyAlignment="1">
      <alignment horizontal="center"/>
    </xf>
    <xf numFmtId="0" fontId="71" fillId="0" borderId="9" xfId="7" applyFont="1" applyBorder="1" applyAlignment="1" applyProtection="1">
      <alignment horizontal="left"/>
      <protection locked="0"/>
    </xf>
    <xf numFmtId="0" fontId="43" fillId="0" borderId="9" xfId="7" applyBorder="1"/>
    <xf numFmtId="0" fontId="43" fillId="0" borderId="19" xfId="7" applyBorder="1"/>
    <xf numFmtId="0" fontId="41" fillId="0" borderId="9" xfId="7" applyFont="1" applyBorder="1" applyAlignment="1" applyProtection="1">
      <alignment horizontal="center" vertical="center"/>
      <protection locked="0"/>
    </xf>
    <xf numFmtId="0" fontId="43" fillId="9" borderId="44" xfId="7" applyFill="1" applyBorder="1" applyAlignment="1">
      <alignment horizontal="center"/>
    </xf>
    <xf numFmtId="0" fontId="43" fillId="0" borderId="64" xfId="7" quotePrefix="1" applyBorder="1" applyAlignment="1" applyProtection="1">
      <alignment horizontal="left"/>
      <protection locked="0"/>
    </xf>
    <xf numFmtId="0" fontId="43" fillId="0" borderId="67" xfId="7" quotePrefix="1" applyBorder="1" applyAlignment="1" applyProtection="1">
      <alignment horizontal="left"/>
      <protection locked="0"/>
    </xf>
    <xf numFmtId="0" fontId="43" fillId="0" borderId="46" xfId="7" applyBorder="1" applyAlignment="1" applyProtection="1">
      <alignment horizontal="left"/>
      <protection locked="0"/>
    </xf>
    <xf numFmtId="0" fontId="77" fillId="8" borderId="19" xfId="7" applyFont="1" applyFill="1" applyBorder="1" applyAlignment="1" applyProtection="1">
      <alignment horizontal="left" vertical="center"/>
      <protection locked="0"/>
    </xf>
    <xf numFmtId="0" fontId="43" fillId="0" borderId="19" xfId="7" applyBorder="1" applyAlignment="1" applyProtection="1">
      <alignment horizontal="center" vertical="center"/>
      <protection locked="0"/>
    </xf>
    <xf numFmtId="0" fontId="43" fillId="0" borderId="19" xfId="7" applyBorder="1" applyAlignment="1" applyProtection="1">
      <alignment horizontal="left"/>
      <protection locked="0"/>
    </xf>
    <xf numFmtId="0" fontId="71" fillId="0" borderId="64" xfId="7" applyFont="1" applyBorder="1" applyAlignment="1" applyProtection="1">
      <alignment horizontal="left"/>
      <protection locked="0"/>
    </xf>
    <xf numFmtId="0" fontId="71" fillId="0" borderId="2" xfId="7" applyFont="1" applyBorder="1" applyProtection="1">
      <protection locked="0"/>
    </xf>
    <xf numFmtId="0" fontId="43" fillId="0" borderId="2" xfId="7" quotePrefix="1" applyBorder="1" applyAlignment="1" applyProtection="1">
      <alignment horizontal="left"/>
      <protection locked="0"/>
    </xf>
    <xf numFmtId="0" fontId="43" fillId="0" borderId="38" xfId="7" quotePrefix="1" applyBorder="1" applyAlignment="1" applyProtection="1">
      <alignment horizontal="left"/>
      <protection locked="0"/>
    </xf>
    <xf numFmtId="0" fontId="43" fillId="0" borderId="39" xfId="7" quotePrefix="1" applyBorder="1" applyAlignment="1" applyProtection="1">
      <alignment horizontal="left"/>
      <protection locked="0"/>
    </xf>
    <xf numFmtId="0" fontId="43" fillId="0" borderId="31" xfId="7" applyBorder="1" applyProtection="1">
      <protection locked="0"/>
    </xf>
    <xf numFmtId="0" fontId="43" fillId="6" borderId="65" xfId="7" quotePrefix="1" applyFill="1" applyBorder="1" applyAlignment="1" applyProtection="1">
      <alignment horizontal="left"/>
      <protection locked="0"/>
    </xf>
    <xf numFmtId="0" fontId="71" fillId="0" borderId="55" xfId="7" applyFont="1" applyBorder="1" applyAlignment="1" applyProtection="1">
      <alignment horizontal="center" vertical="center"/>
      <protection locked="0"/>
    </xf>
    <xf numFmtId="0" fontId="71" fillId="0" borderId="55" xfId="7" applyFont="1" applyBorder="1" applyProtection="1">
      <protection locked="0"/>
    </xf>
    <xf numFmtId="0" fontId="43" fillId="0" borderId="64" xfId="7" applyBorder="1" applyAlignment="1" applyProtection="1">
      <alignment horizontal="center"/>
      <protection locked="0"/>
    </xf>
    <xf numFmtId="0" fontId="43" fillId="6" borderId="9" xfId="7" quotePrefix="1" applyFill="1" applyBorder="1" applyAlignment="1" applyProtection="1">
      <alignment horizontal="left"/>
      <protection locked="0"/>
    </xf>
    <xf numFmtId="0" fontId="43" fillId="0" borderId="31" xfId="7" quotePrefix="1" applyBorder="1" applyAlignment="1" applyProtection="1">
      <alignment horizontal="left"/>
      <protection locked="0"/>
    </xf>
    <xf numFmtId="0" fontId="43" fillId="0" borderId="55" xfId="7" quotePrefix="1" applyBorder="1" applyAlignment="1" applyProtection="1">
      <alignment horizontal="left"/>
      <protection locked="0"/>
    </xf>
    <xf numFmtId="0" fontId="43" fillId="6" borderId="64" xfId="7" quotePrefix="1" applyFill="1" applyBorder="1" applyAlignment="1" applyProtection="1">
      <alignment horizontal="left"/>
      <protection locked="0"/>
    </xf>
    <xf numFmtId="0" fontId="43" fillId="0" borderId="55" xfId="7" applyBorder="1" applyAlignment="1" applyProtection="1">
      <alignment horizontal="center" vertical="center"/>
      <protection locked="0"/>
    </xf>
    <xf numFmtId="0" fontId="43" fillId="9" borderId="9" xfId="7" applyFill="1" applyBorder="1" applyAlignment="1" applyProtection="1">
      <alignment horizontal="center"/>
      <protection locked="0"/>
    </xf>
    <xf numFmtId="0" fontId="71" fillId="0" borderId="0" xfId="7" applyFont="1" applyProtection="1">
      <protection locked="0"/>
    </xf>
    <xf numFmtId="0" fontId="71" fillId="0" borderId="31" xfId="7" applyFont="1" applyBorder="1" applyProtection="1">
      <protection locked="0"/>
    </xf>
    <xf numFmtId="0" fontId="43" fillId="0" borderId="55" xfId="7" applyBorder="1" applyProtection="1">
      <protection locked="0"/>
    </xf>
    <xf numFmtId="0" fontId="43" fillId="6" borderId="9" xfId="7" applyFill="1" applyBorder="1" applyAlignment="1" applyProtection="1">
      <alignment horizontal="left"/>
      <protection locked="0"/>
    </xf>
    <xf numFmtId="0" fontId="43" fillId="8" borderId="9" xfId="7" applyFill="1" applyBorder="1" applyAlignment="1" applyProtection="1">
      <alignment horizontal="center" vertical="center"/>
      <protection locked="0"/>
    </xf>
    <xf numFmtId="0" fontId="43" fillId="0" borderId="0" xfId="7" applyAlignment="1" applyProtection="1">
      <alignment horizontal="center"/>
      <protection locked="0"/>
    </xf>
    <xf numFmtId="0" fontId="43" fillId="0" borderId="55" xfId="7" applyBorder="1" applyAlignment="1" applyProtection="1">
      <alignment horizontal="center"/>
      <protection locked="0"/>
    </xf>
    <xf numFmtId="0" fontId="43" fillId="10" borderId="9" xfId="7" applyFill="1" applyBorder="1" applyAlignment="1" applyProtection="1">
      <alignment horizontal="center" vertical="center"/>
      <protection locked="0"/>
    </xf>
    <xf numFmtId="0" fontId="43" fillId="0" borderId="63" xfId="7" applyBorder="1"/>
    <xf numFmtId="0" fontId="43" fillId="0" borderId="64" xfId="7" applyBorder="1" applyProtection="1">
      <protection locked="0"/>
    </xf>
    <xf numFmtId="0" fontId="43" fillId="6" borderId="0" xfId="7" applyFill="1"/>
    <xf numFmtId="0" fontId="41" fillId="9" borderId="9" xfId="7" applyFont="1" applyFill="1" applyBorder="1" applyAlignment="1" applyProtection="1">
      <alignment horizontal="center"/>
      <protection locked="0"/>
    </xf>
    <xf numFmtId="0" fontId="43" fillId="9" borderId="19" xfId="7" applyFill="1" applyBorder="1" applyAlignment="1">
      <alignment horizontal="center"/>
    </xf>
    <xf numFmtId="0" fontId="43" fillId="0" borderId="45" xfId="7" applyBorder="1" applyAlignment="1" applyProtection="1">
      <alignment horizontal="left"/>
      <protection locked="0"/>
    </xf>
    <xf numFmtId="0" fontId="43" fillId="6" borderId="67" xfId="7" applyFill="1" applyBorder="1" applyAlignment="1" applyProtection="1">
      <alignment horizontal="left"/>
      <protection locked="0"/>
    </xf>
    <xf numFmtId="0" fontId="43" fillId="8" borderId="19" xfId="7" applyFill="1" applyBorder="1" applyAlignment="1" applyProtection="1">
      <alignment horizontal="left"/>
      <protection locked="0"/>
    </xf>
    <xf numFmtId="183" fontId="43" fillId="0" borderId="19" xfId="7" applyNumberFormat="1" applyBorder="1" applyProtection="1">
      <protection locked="0"/>
    </xf>
    <xf numFmtId="0" fontId="43" fillId="0" borderId="45" xfId="7" applyBorder="1" applyAlignment="1" applyProtection="1">
      <alignment horizontal="center" vertical="center"/>
      <protection locked="0"/>
    </xf>
    <xf numFmtId="0" fontId="43" fillId="0" borderId="45" xfId="7" applyBorder="1" applyProtection="1">
      <protection locked="0"/>
    </xf>
    <xf numFmtId="0" fontId="43" fillId="0" borderId="68" xfId="7" applyBorder="1" applyAlignment="1">
      <alignment horizontal="center"/>
    </xf>
    <xf numFmtId="0" fontId="43" fillId="0" borderId="45" xfId="7" applyBorder="1" applyAlignment="1">
      <alignment horizontal="center"/>
    </xf>
    <xf numFmtId="0" fontId="71" fillId="0" borderId="64" xfId="7" applyFont="1" applyBorder="1" applyProtection="1">
      <protection locked="0"/>
    </xf>
    <xf numFmtId="0" fontId="43" fillId="0" borderId="2" xfId="7" applyBorder="1"/>
    <xf numFmtId="0" fontId="43" fillId="0" borderId="38" xfId="7" applyBorder="1" applyProtection="1">
      <protection locked="0"/>
    </xf>
    <xf numFmtId="0" fontId="43" fillId="0" borderId="66" xfId="7" applyBorder="1"/>
    <xf numFmtId="0" fontId="43" fillId="0" borderId="39" xfId="7" applyBorder="1"/>
    <xf numFmtId="0" fontId="72" fillId="0" borderId="9" xfId="7" applyFont="1" applyBorder="1" applyAlignment="1" applyProtection="1">
      <alignment horizontal="left"/>
      <protection locked="0"/>
    </xf>
    <xf numFmtId="183" fontId="43" fillId="0" borderId="9" xfId="7" applyNumberFormat="1" applyBorder="1" applyAlignment="1" applyProtection="1">
      <alignment horizontal="left"/>
      <protection locked="0"/>
    </xf>
    <xf numFmtId="0" fontId="43" fillId="0" borderId="55" xfId="7" applyBorder="1"/>
    <xf numFmtId="0" fontId="43" fillId="0" borderId="44" xfId="7" applyBorder="1"/>
    <xf numFmtId="183" fontId="43" fillId="0" borderId="55" xfId="7" applyNumberFormat="1" applyBorder="1" applyAlignment="1" applyProtection="1">
      <alignment horizontal="center"/>
      <protection locked="0"/>
    </xf>
    <xf numFmtId="183" fontId="43" fillId="0" borderId="9" xfId="7" quotePrefix="1" applyNumberFormat="1" applyBorder="1" applyAlignment="1" applyProtection="1">
      <alignment horizontal="left"/>
      <protection locked="0"/>
    </xf>
    <xf numFmtId="0" fontId="41" fillId="9" borderId="9" xfId="7" applyFont="1" applyFill="1" applyBorder="1" applyAlignment="1" applyProtection="1">
      <alignment horizontal="center" vertical="center"/>
      <protection locked="0"/>
    </xf>
    <xf numFmtId="0" fontId="43" fillId="0" borderId="31" xfId="7" applyBorder="1"/>
    <xf numFmtId="0" fontId="43" fillId="0" borderId="69" xfId="7" applyBorder="1"/>
    <xf numFmtId="0" fontId="43" fillId="0" borderId="0" xfId="7" applyAlignment="1">
      <alignment horizontal="left"/>
    </xf>
    <xf numFmtId="0" fontId="41" fillId="8" borderId="9" xfId="7" applyFont="1" applyFill="1" applyBorder="1" applyAlignment="1" applyProtection="1">
      <alignment horizontal="center" vertical="center"/>
      <protection locked="0"/>
    </xf>
    <xf numFmtId="0" fontId="43" fillId="0" borderId="69" xfId="7" applyBorder="1" applyAlignment="1">
      <alignment horizontal="center"/>
    </xf>
    <xf numFmtId="0" fontId="41" fillId="3" borderId="9" xfId="7" applyFont="1" applyFill="1" applyBorder="1" applyAlignment="1" applyProtection="1">
      <alignment horizontal="center" vertical="center"/>
      <protection locked="0"/>
    </xf>
    <xf numFmtId="0" fontId="6" fillId="0" borderId="0" xfId="6" applyAlignment="1">
      <alignment vertical="center"/>
    </xf>
    <xf numFmtId="0" fontId="43" fillId="0" borderId="9" xfId="7" applyBorder="1" applyAlignment="1">
      <alignment horizontal="right"/>
    </xf>
    <xf numFmtId="0" fontId="78" fillId="0" borderId="9" xfId="6" applyFont="1" applyBorder="1" applyAlignment="1">
      <alignment horizontal="center" vertical="center"/>
    </xf>
    <xf numFmtId="0" fontId="43" fillId="0" borderId="64" xfId="7" applyBorder="1"/>
    <xf numFmtId="0" fontId="80" fillId="0" borderId="9" xfId="7" applyFont="1" applyBorder="1" applyAlignment="1" applyProtection="1">
      <alignment horizontal="left" vertical="top"/>
      <protection locked="0"/>
    </xf>
    <xf numFmtId="0" fontId="43" fillId="0" borderId="67" xfId="7" applyBorder="1" applyAlignment="1" applyProtection="1">
      <alignment horizontal="left"/>
      <protection locked="0"/>
    </xf>
    <xf numFmtId="0" fontId="43" fillId="0" borderId="35" xfId="7" applyBorder="1"/>
    <xf numFmtId="0" fontId="43" fillId="6" borderId="68" xfId="7" applyFill="1" applyBorder="1"/>
    <xf numFmtId="183" fontId="43" fillId="0" borderId="19" xfId="7" quotePrefix="1" applyNumberFormat="1" applyBorder="1" applyAlignment="1" applyProtection="1">
      <alignment horizontal="left"/>
      <protection locked="0"/>
    </xf>
    <xf numFmtId="0" fontId="43" fillId="0" borderId="68" xfId="7" applyBorder="1"/>
    <xf numFmtId="0" fontId="43" fillId="0" borderId="45" xfId="7" applyBorder="1"/>
    <xf numFmtId="183" fontId="71" fillId="0" borderId="63" xfId="7" applyNumberFormat="1" applyFont="1" applyBorder="1" applyProtection="1">
      <protection locked="0"/>
    </xf>
    <xf numFmtId="183" fontId="77" fillId="0" borderId="0" xfId="7" applyNumberFormat="1" applyFont="1" applyProtection="1">
      <protection locked="0"/>
    </xf>
    <xf numFmtId="183" fontId="77" fillId="0" borderId="0" xfId="7" quotePrefix="1" applyNumberFormat="1" applyFont="1" applyProtection="1">
      <protection locked="0"/>
    </xf>
    <xf numFmtId="0" fontId="77" fillId="0" borderId="0" xfId="7" applyFont="1" applyAlignment="1">
      <alignment horizontal="center"/>
    </xf>
    <xf numFmtId="183" fontId="81" fillId="0" borderId="0" xfId="7" applyNumberFormat="1" applyFont="1" applyProtection="1">
      <protection locked="0"/>
    </xf>
    <xf numFmtId="0" fontId="77" fillId="0" borderId="0" xfId="7" applyFont="1" applyAlignment="1" applyProtection="1">
      <alignment horizontal="left"/>
      <protection locked="0"/>
    </xf>
    <xf numFmtId="0" fontId="77" fillId="0" borderId="0" xfId="7" applyFont="1" applyProtection="1">
      <protection locked="0"/>
    </xf>
    <xf numFmtId="0" fontId="23" fillId="8" borderId="0" xfId="7" applyFont="1" applyFill="1" applyAlignment="1" applyProtection="1">
      <alignment horizontal="left"/>
      <protection locked="0"/>
    </xf>
    <xf numFmtId="0" fontId="53" fillId="0" borderId="0" xfId="6" applyFont="1" applyAlignment="1">
      <alignment horizontal="left" vertical="top"/>
    </xf>
    <xf numFmtId="0" fontId="84" fillId="0" borderId="0" xfId="6" applyFont="1"/>
    <xf numFmtId="0" fontId="48" fillId="0" borderId="0" xfId="6" applyFont="1"/>
    <xf numFmtId="0" fontId="43" fillId="0" borderId="0" xfId="7" applyAlignment="1">
      <alignment horizontal="left" vertical="center"/>
    </xf>
    <xf numFmtId="0" fontId="43" fillId="0" borderId="0" xfId="7" applyAlignment="1">
      <alignment horizontal="right"/>
    </xf>
    <xf numFmtId="183" fontId="43" fillId="0" borderId="63" xfId="7" applyNumberFormat="1" applyBorder="1" applyProtection="1">
      <protection locked="0"/>
    </xf>
    <xf numFmtId="49" fontId="77" fillId="0" borderId="0" xfId="7" applyNumberFormat="1" applyFont="1" applyProtection="1">
      <protection locked="0"/>
    </xf>
    <xf numFmtId="0" fontId="77" fillId="0" borderId="0" xfId="7" applyFont="1"/>
    <xf numFmtId="0" fontId="6" fillId="9" borderId="0" xfId="6" applyFill="1" applyAlignment="1">
      <alignment vertical="center"/>
    </xf>
    <xf numFmtId="0" fontId="85" fillId="0" borderId="0" xfId="6" applyFont="1" applyAlignment="1">
      <alignment vertical="center"/>
    </xf>
    <xf numFmtId="184" fontId="43" fillId="0" borderId="0" xfId="7" applyNumberFormat="1"/>
    <xf numFmtId="183" fontId="43" fillId="0" borderId="70" xfId="7" applyNumberFormat="1" applyBorder="1" applyProtection="1">
      <protection locked="0"/>
    </xf>
    <xf numFmtId="183" fontId="77" fillId="0" borderId="52" xfId="7" applyNumberFormat="1" applyFont="1" applyBorder="1" applyProtection="1">
      <protection locked="0"/>
    </xf>
    <xf numFmtId="183" fontId="77" fillId="0" borderId="52" xfId="7" quotePrefix="1" applyNumberFormat="1" applyFont="1" applyBorder="1" applyProtection="1">
      <protection locked="0"/>
    </xf>
    <xf numFmtId="0" fontId="77" fillId="0" borderId="52" xfId="7" applyFont="1" applyBorder="1"/>
    <xf numFmtId="0" fontId="43" fillId="0" borderId="52" xfId="7" applyBorder="1"/>
    <xf numFmtId="0" fontId="43" fillId="0" borderId="52" xfId="7" applyBorder="1" applyAlignment="1">
      <alignment horizontal="left"/>
    </xf>
    <xf numFmtId="49" fontId="77" fillId="0" borderId="52" xfId="7" applyNumberFormat="1" applyFont="1" applyBorder="1" applyProtection="1">
      <protection locked="0"/>
    </xf>
    <xf numFmtId="49" fontId="77" fillId="0" borderId="52" xfId="7" applyNumberFormat="1" applyFont="1" applyBorder="1" applyAlignment="1" applyProtection="1">
      <alignment horizontal="center"/>
      <protection locked="0"/>
    </xf>
    <xf numFmtId="0" fontId="77" fillId="0" borderId="52" xfId="7" applyFont="1" applyBorder="1" applyAlignment="1" applyProtection="1">
      <alignment horizontal="center"/>
      <protection locked="0"/>
    </xf>
    <xf numFmtId="49" fontId="43" fillId="0" borderId="52" xfId="7" applyNumberFormat="1" applyBorder="1" applyProtection="1">
      <protection locked="0"/>
    </xf>
    <xf numFmtId="0" fontId="6" fillId="0" borderId="52" xfId="6" applyBorder="1" applyAlignment="1">
      <alignment vertical="center"/>
    </xf>
    <xf numFmtId="184" fontId="43" fillId="0" borderId="52" xfId="7" applyNumberFormat="1" applyBorder="1" applyAlignment="1">
      <alignment horizontal="left"/>
    </xf>
    <xf numFmtId="0" fontId="43" fillId="0" borderId="52" xfId="7" applyBorder="1" applyAlignment="1">
      <alignment horizontal="center"/>
    </xf>
    <xf numFmtId="0" fontId="43" fillId="0" borderId="71" xfId="7" applyBorder="1" applyAlignment="1">
      <alignment horizontal="center" vertical="center"/>
    </xf>
    <xf numFmtId="184" fontId="43" fillId="0" borderId="0" xfId="7" applyNumberFormat="1" applyAlignment="1">
      <alignment horizontal="center" vertical="center"/>
    </xf>
    <xf numFmtId="0" fontId="43" fillId="0" borderId="0" xfId="7" applyAlignment="1">
      <alignment horizontal="right" vertical="center"/>
    </xf>
    <xf numFmtId="0" fontId="43" fillId="0" borderId="0" xfId="7" applyAlignment="1">
      <alignment horizontal="center" vertical="center"/>
    </xf>
    <xf numFmtId="183" fontId="77" fillId="0" borderId="0" xfId="7" applyNumberFormat="1" applyFont="1" applyAlignment="1" applyProtection="1">
      <alignment horizontal="left"/>
      <protection locked="0"/>
    </xf>
    <xf numFmtId="0" fontId="0" fillId="4" borderId="1" xfId="0" applyFill="1" applyBorder="1" applyAlignment="1">
      <alignment horizontal="center" vertical="center"/>
    </xf>
    <xf numFmtId="14" fontId="4" fillId="0" borderId="0" xfId="0" applyNumberFormat="1" applyFont="1" applyFill="1" applyBorder="1">
      <alignment vertical="center"/>
    </xf>
    <xf numFmtId="14" fontId="4" fillId="3" borderId="1" xfId="0" applyNumberFormat="1" applyFont="1" applyFill="1" applyBorder="1" applyAlignment="1">
      <alignment horizontal="center" vertical="center"/>
    </xf>
    <xf numFmtId="14" fontId="60" fillId="3" borderId="1" xfId="0" applyNumberFormat="1" applyFont="1" applyFill="1" applyBorder="1" applyAlignment="1">
      <alignment horizontal="center" vertical="center"/>
    </xf>
    <xf numFmtId="14" fontId="62" fillId="3" borderId="1" xfId="0" applyNumberFormat="1" applyFont="1" applyFill="1" applyBorder="1">
      <alignment vertical="center"/>
    </xf>
    <xf numFmtId="14" fontId="6" fillId="0" borderId="0" xfId="3" applyNumberFormat="1">
      <alignment vertical="center"/>
    </xf>
    <xf numFmtId="185" fontId="4" fillId="3" borderId="2" xfId="0" applyNumberFormat="1" applyFont="1" applyFill="1" applyBorder="1" applyAlignment="1">
      <alignment horizontal="center" vertical="center"/>
    </xf>
    <xf numFmtId="0" fontId="0" fillId="0" borderId="0" xfId="0" applyAlignment="1">
      <alignment horizontal="center" vertical="center"/>
    </xf>
    <xf numFmtId="0" fontId="61" fillId="2" borderId="1" xfId="0" applyFont="1" applyFill="1" applyBorder="1" applyAlignment="1">
      <alignment horizontal="center" vertical="center" wrapText="1"/>
    </xf>
    <xf numFmtId="0" fontId="29" fillId="0" borderId="31" xfId="0" applyFont="1" applyFill="1" applyBorder="1" applyAlignment="1">
      <alignment horizontal="center" vertical="center"/>
    </xf>
    <xf numFmtId="0" fontId="0" fillId="0" borderId="0" xfId="0" applyBorder="1">
      <alignment vertical="center"/>
    </xf>
    <xf numFmtId="49" fontId="6" fillId="0" borderId="36"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49" fontId="6" fillId="0" borderId="19" xfId="3" applyNumberFormat="1" applyBorder="1" applyAlignment="1">
      <alignment horizontal="center" vertical="center"/>
    </xf>
    <xf numFmtId="49" fontId="6" fillId="0" borderId="0" xfId="3" applyNumberFormat="1" applyAlignment="1">
      <alignment horizontal="center" vertical="center"/>
    </xf>
    <xf numFmtId="49" fontId="6" fillId="0" borderId="36" xfId="3" applyNumberFormat="1" applyBorder="1" applyAlignment="1">
      <alignment horizontal="left" vertical="center"/>
    </xf>
    <xf numFmtId="49" fontId="6" fillId="0" borderId="33" xfId="3" applyNumberFormat="1" applyBorder="1" applyAlignment="1">
      <alignment horizontal="left" vertical="center"/>
    </xf>
    <xf numFmtId="49" fontId="6" fillId="0" borderId="0" xfId="3" applyNumberFormat="1" applyAlignment="1">
      <alignment horizontal="left" vertical="center"/>
    </xf>
    <xf numFmtId="0" fontId="60" fillId="3" borderId="1" xfId="0" applyFont="1" applyFill="1" applyBorder="1" applyAlignment="1">
      <alignment horizontal="center" vertical="center"/>
    </xf>
    <xf numFmtId="14" fontId="4" fillId="0" borderId="0" xfId="0" applyNumberFormat="1" applyFont="1" applyFill="1" applyBorder="1" applyAlignment="1">
      <alignment horizontal="center" vertical="center"/>
    </xf>
    <xf numFmtId="20" fontId="4" fillId="0" borderId="45" xfId="0" applyNumberFormat="1" applyFont="1" applyFill="1" applyBorder="1" applyAlignment="1">
      <alignment horizontal="center" vertical="center"/>
    </xf>
    <xf numFmtId="182" fontId="4" fillId="0" borderId="0" xfId="0" applyNumberFormat="1" applyFont="1" applyFill="1" applyBorder="1" applyAlignment="1">
      <alignment horizontal="center" vertical="center"/>
    </xf>
    <xf numFmtId="0" fontId="87" fillId="0" borderId="0" xfId="0" applyFont="1">
      <alignment vertical="center"/>
    </xf>
    <xf numFmtId="0" fontId="29" fillId="4" borderId="1" xfId="0" applyFont="1" applyFill="1" applyBorder="1">
      <alignment vertical="center"/>
    </xf>
    <xf numFmtId="0" fontId="4" fillId="0" borderId="0" xfId="0" applyFont="1" applyBorder="1" applyAlignment="1">
      <alignment horizontal="center" vertical="center"/>
    </xf>
    <xf numFmtId="179" fontId="6" fillId="0" borderId="0" xfId="3" applyNumberFormat="1">
      <alignment vertical="center"/>
    </xf>
    <xf numFmtId="177" fontId="59" fillId="0" borderId="1" xfId="3" applyNumberFormat="1" applyFont="1" applyBorder="1" applyAlignment="1">
      <alignment horizontal="center" vertical="center"/>
    </xf>
    <xf numFmtId="0" fontId="60" fillId="4" borderId="1" xfId="0" applyFont="1" applyFill="1" applyBorder="1" applyAlignment="1">
      <alignment horizontal="center" vertical="center"/>
    </xf>
    <xf numFmtId="0" fontId="0" fillId="0" borderId="1" xfId="0" applyFill="1" applyBorder="1">
      <alignment vertical="center"/>
    </xf>
    <xf numFmtId="0" fontId="49" fillId="0" borderId="0" xfId="6" applyFont="1"/>
    <xf numFmtId="0" fontId="60" fillId="4" borderId="1" xfId="0" applyFont="1" applyFill="1" applyBorder="1">
      <alignment vertical="center"/>
    </xf>
    <xf numFmtId="0" fontId="0" fillId="0" borderId="0" xfId="0" applyAlignment="1">
      <alignment horizontal="left" vertical="center"/>
    </xf>
    <xf numFmtId="0" fontId="61" fillId="4" borderId="1" xfId="0" applyFont="1" applyFill="1" applyBorder="1">
      <alignment vertical="center"/>
    </xf>
    <xf numFmtId="0" fontId="49" fillId="0" borderId="35" xfId="6" applyFont="1" applyBorder="1" applyAlignment="1">
      <alignment horizontal="right"/>
    </xf>
    <xf numFmtId="0" fontId="49" fillId="0" borderId="1" xfId="6" applyFont="1" applyBorder="1" applyAlignment="1">
      <alignment horizontal="center"/>
    </xf>
    <xf numFmtId="0" fontId="49" fillId="0" borderId="36" xfId="6" applyFont="1" applyBorder="1" applyAlignment="1">
      <alignment horizontal="center"/>
    </xf>
    <xf numFmtId="0" fontId="49" fillId="0" borderId="33" xfId="6" applyFont="1" applyBorder="1" applyAlignment="1">
      <alignment horizontal="center"/>
    </xf>
    <xf numFmtId="0" fontId="49" fillId="0" borderId="1" xfId="6" applyFont="1" applyBorder="1"/>
    <xf numFmtId="0" fontId="49" fillId="0" borderId="36" xfId="6" applyFont="1" applyBorder="1"/>
    <xf numFmtId="0" fontId="49" fillId="0" borderId="33" xfId="6" applyFont="1" applyBorder="1" applyAlignment="1">
      <alignment horizontal="right"/>
    </xf>
    <xf numFmtId="0" fontId="49" fillId="0" borderId="33" xfId="6" applyFont="1" applyBorder="1"/>
    <xf numFmtId="0" fontId="49" fillId="0" borderId="36" xfId="6" applyFont="1" applyBorder="1" applyAlignment="1">
      <alignment horizontal="left"/>
    </xf>
    <xf numFmtId="0" fontId="66" fillId="0" borderId="33" xfId="6" applyFont="1" applyBorder="1" applyAlignment="1">
      <alignment horizontal="center"/>
    </xf>
    <xf numFmtId="0" fontId="66" fillId="0" borderId="1" xfId="6" applyFont="1" applyBorder="1"/>
    <xf numFmtId="0" fontId="50" fillId="0" borderId="1" xfId="6" applyFont="1" applyBorder="1"/>
    <xf numFmtId="0" fontId="66" fillId="0" borderId="33" xfId="6" applyFont="1" applyBorder="1"/>
    <xf numFmtId="0" fontId="49" fillId="0" borderId="1" xfId="6" applyFont="1" applyBorder="1" applyAlignment="1">
      <alignment horizontal="right"/>
    </xf>
    <xf numFmtId="0" fontId="49" fillId="0" borderId="31" xfId="6" applyFont="1" applyBorder="1"/>
    <xf numFmtId="0" fontId="49" fillId="0" borderId="33" xfId="6" applyFont="1" applyBorder="1" applyAlignment="1">
      <alignment horizontal="left"/>
    </xf>
    <xf numFmtId="20" fontId="4" fillId="3" borderId="1" xfId="0" quotePrefix="1" applyNumberFormat="1" applyFont="1" applyFill="1" applyBorder="1" applyAlignment="1">
      <alignment horizontal="center" vertical="center"/>
    </xf>
    <xf numFmtId="0" fontId="0" fillId="0" borderId="0" xfId="0" applyFill="1">
      <alignment vertical="center"/>
    </xf>
    <xf numFmtId="0" fontId="0" fillId="3" borderId="1" xfId="0" applyFill="1" applyBorder="1">
      <alignment vertical="center"/>
    </xf>
    <xf numFmtId="0" fontId="0" fillId="0" borderId="1" xfId="0" applyBorder="1">
      <alignment vertical="center"/>
    </xf>
    <xf numFmtId="0" fontId="0" fillId="9" borderId="1" xfId="0" applyFill="1" applyBorder="1">
      <alignment vertical="center"/>
    </xf>
    <xf numFmtId="0" fontId="0" fillId="11" borderId="1" xfId="0" applyFill="1" applyBorder="1">
      <alignment vertical="center"/>
    </xf>
    <xf numFmtId="0" fontId="0" fillId="14" borderId="1" xfId="0" applyFill="1" applyBorder="1">
      <alignment vertical="center"/>
    </xf>
    <xf numFmtId="0" fontId="0" fillId="13" borderId="1" xfId="0" applyFill="1" applyBorder="1">
      <alignment vertical="center"/>
    </xf>
    <xf numFmtId="0" fontId="0" fillId="15" borderId="1" xfId="0" applyFill="1" applyBorder="1">
      <alignment vertical="center"/>
    </xf>
    <xf numFmtId="0" fontId="0" fillId="16" borderId="1" xfId="0" applyFill="1" applyBorder="1">
      <alignment vertical="center"/>
    </xf>
    <xf numFmtId="0" fontId="0" fillId="8" borderId="1" xfId="0" applyFill="1" applyBorder="1">
      <alignment vertical="center"/>
    </xf>
    <xf numFmtId="0" fontId="90" fillId="12" borderId="1" xfId="0" applyFont="1" applyFill="1" applyBorder="1" applyAlignment="1">
      <alignment horizontal="center" vertical="center"/>
    </xf>
    <xf numFmtId="0" fontId="92" fillId="3" borderId="1" xfId="0" applyFont="1" applyFill="1" applyBorder="1" applyAlignment="1">
      <alignment horizontal="center" vertical="center"/>
    </xf>
    <xf numFmtId="14" fontId="93" fillId="3" borderId="1" xfId="0" applyNumberFormat="1" applyFont="1" applyFill="1" applyBorder="1" applyAlignment="1">
      <alignment horizontal="center" vertical="center"/>
    </xf>
    <xf numFmtId="0" fontId="0" fillId="0" borderId="1" xfId="0" applyBorder="1" applyAlignment="1">
      <alignment horizontal="center" vertical="center"/>
    </xf>
    <xf numFmtId="0" fontId="0" fillId="0" borderId="0" xfId="0" applyFill="1" applyBorder="1" applyAlignment="1">
      <alignment vertical="center"/>
    </xf>
    <xf numFmtId="0" fontId="6" fillId="0" borderId="1" xfId="3" applyBorder="1">
      <alignment vertical="center"/>
    </xf>
    <xf numFmtId="0" fontId="89" fillId="0" borderId="1" xfId="0" applyFont="1" applyBorder="1" applyAlignment="1">
      <alignment horizontal="center" vertical="center"/>
    </xf>
    <xf numFmtId="0" fontId="89" fillId="0" borderId="1" xfId="0" applyFont="1" applyBorder="1" applyAlignment="1">
      <alignment horizontal="left" vertical="center" wrapText="1"/>
    </xf>
    <xf numFmtId="0" fontId="87" fillId="0" borderId="1" xfId="0" applyFont="1" applyBorder="1" applyAlignment="1">
      <alignment horizontal="center" vertical="center" wrapText="1"/>
    </xf>
    <xf numFmtId="0" fontId="89" fillId="0" borderId="1" xfId="0" applyFont="1" applyBorder="1" applyAlignment="1">
      <alignment horizontal="center" vertical="center" wrapText="1"/>
    </xf>
    <xf numFmtId="0" fontId="89" fillId="0" borderId="1" xfId="0" applyFont="1" applyBorder="1" applyAlignment="1">
      <alignment horizontal="left" vertical="center"/>
    </xf>
    <xf numFmtId="0" fontId="87" fillId="0" borderId="1" xfId="0" applyFont="1" applyBorder="1" applyAlignment="1">
      <alignment horizontal="center" vertical="center"/>
    </xf>
    <xf numFmtId="0" fontId="29" fillId="0" borderId="0" xfId="0" applyFont="1" applyAlignment="1">
      <alignment horizontal="center" vertical="center"/>
    </xf>
    <xf numFmtId="0" fontId="25" fillId="0" borderId="1" xfId="0" applyFont="1" applyBorder="1" applyAlignment="1">
      <alignment horizontal="center" vertical="center"/>
    </xf>
    <xf numFmtId="0" fontId="25" fillId="18" borderId="1" xfId="0" applyFont="1" applyFill="1" applyBorder="1" applyAlignment="1">
      <alignment horizontal="left" vertical="center"/>
    </xf>
    <xf numFmtId="0" fontId="25" fillId="0" borderId="1" xfId="8" applyBorder="1" applyAlignment="1">
      <alignment horizontal="left" vertical="center"/>
    </xf>
    <xf numFmtId="0" fontId="25" fillId="0" borderId="1" xfId="8" applyBorder="1" applyAlignment="1">
      <alignment horizontal="left" vertical="center" wrapText="1"/>
    </xf>
    <xf numFmtId="0" fontId="25" fillId="6" borderId="1" xfId="8" applyFill="1" applyBorder="1">
      <alignment vertical="center"/>
    </xf>
    <xf numFmtId="0" fontId="25" fillId="0" borderId="1" xfId="0" applyFont="1" applyBorder="1" applyAlignment="1">
      <alignment horizontal="left" vertical="center" shrinkToFit="1"/>
    </xf>
    <xf numFmtId="0" fontId="25" fillId="0" borderId="1" xfId="0" applyFont="1" applyBorder="1" applyAlignment="1">
      <alignment horizontal="center"/>
    </xf>
    <xf numFmtId="0" fontId="85" fillId="0" borderId="0" xfId="0" applyFont="1" applyAlignment="1">
      <alignment horizontal="left" vertical="center" shrinkToFit="1"/>
    </xf>
    <xf numFmtId="0" fontId="85" fillId="0" borderId="0" xfId="0" applyFont="1">
      <alignment vertical="center"/>
    </xf>
    <xf numFmtId="0" fontId="25" fillId="9" borderId="0" xfId="0" applyFont="1" applyFill="1">
      <alignment vertical="center"/>
    </xf>
    <xf numFmtId="0" fontId="25" fillId="0" borderId="0" xfId="0" applyFont="1">
      <alignment vertical="center"/>
    </xf>
    <xf numFmtId="0" fontId="25" fillId="19" borderId="0" xfId="0" applyFont="1" applyFill="1">
      <alignment vertical="center"/>
    </xf>
    <xf numFmtId="0" fontId="25" fillId="20" borderId="1" xfId="8" applyFill="1" applyBorder="1">
      <alignment vertical="center"/>
    </xf>
    <xf numFmtId="0" fontId="25" fillId="20" borderId="0" xfId="0" applyFont="1" applyFill="1">
      <alignment vertical="center"/>
    </xf>
    <xf numFmtId="0" fontId="25" fillId="0" borderId="1" xfId="0" applyFont="1" applyBorder="1" applyAlignment="1">
      <alignment shrinkToFit="1"/>
    </xf>
    <xf numFmtId="0" fontId="25" fillId="0" borderId="0" xfId="0" applyFont="1" applyAlignment="1">
      <alignment horizontal="left" vertical="center"/>
    </xf>
    <xf numFmtId="0" fontId="96" fillId="0" borderId="1" xfId="0" applyFont="1" applyBorder="1" applyAlignment="1">
      <alignment horizontal="left" vertical="center" wrapText="1"/>
    </xf>
    <xf numFmtId="0" fontId="96" fillId="0" borderId="1" xfId="8" applyFont="1" applyBorder="1" applyAlignment="1">
      <alignment horizontal="left" vertical="center" wrapText="1"/>
    </xf>
    <xf numFmtId="0" fontId="25" fillId="21" borderId="1" xfId="0" applyFont="1" applyFill="1" applyBorder="1" applyAlignment="1">
      <alignment horizontal="left" vertical="center"/>
    </xf>
    <xf numFmtId="0" fontId="97" fillId="0" borderId="1" xfId="8" applyFont="1" applyBorder="1" applyAlignment="1">
      <alignment horizontal="left" vertical="center" wrapText="1" shrinkToFit="1"/>
    </xf>
    <xf numFmtId="0" fontId="25" fillId="22" borderId="1" xfId="0" applyFont="1" applyFill="1" applyBorder="1" applyAlignment="1">
      <alignment horizontal="left" vertical="center"/>
    </xf>
    <xf numFmtId="0" fontId="98" fillId="0" borderId="1" xfId="0" applyFont="1" applyBorder="1" applyAlignment="1">
      <alignment horizontal="left" vertical="center" wrapText="1" shrinkToFit="1"/>
    </xf>
    <xf numFmtId="0" fontId="25" fillId="4" borderId="1" xfId="0" applyFont="1" applyFill="1" applyBorder="1" applyAlignment="1">
      <alignment horizontal="left" vertical="center"/>
    </xf>
    <xf numFmtId="0" fontId="84" fillId="0" borderId="1" xfId="8" applyFont="1" applyBorder="1" applyAlignment="1">
      <alignment horizontal="left" vertical="center" wrapText="1"/>
    </xf>
    <xf numFmtId="0" fontId="25" fillId="23" borderId="1" xfId="0" applyFont="1" applyFill="1" applyBorder="1" applyAlignment="1">
      <alignment horizontal="left" vertical="center"/>
    </xf>
    <xf numFmtId="0" fontId="24" fillId="0" borderId="1" xfId="0" applyFont="1" applyBorder="1" applyAlignment="1">
      <alignment horizontal="left" vertical="center"/>
    </xf>
    <xf numFmtId="0" fontId="25" fillId="9" borderId="1" xfId="8" applyFill="1" applyBorder="1">
      <alignment vertical="center"/>
    </xf>
    <xf numFmtId="0" fontId="25" fillId="3" borderId="1" xfId="0" applyFont="1" applyFill="1" applyBorder="1" applyAlignment="1">
      <alignment horizontal="left" vertical="center"/>
    </xf>
    <xf numFmtId="0" fontId="25" fillId="6" borderId="1" xfId="0" applyFont="1" applyFill="1" applyBorder="1" applyAlignment="1">
      <alignment horizontal="left" vertical="center" shrinkToFit="1"/>
    </xf>
    <xf numFmtId="0" fontId="25" fillId="24" borderId="1" xfId="0" applyFont="1" applyFill="1" applyBorder="1" applyAlignment="1">
      <alignment horizontal="left" vertical="center"/>
    </xf>
    <xf numFmtId="0" fontId="24" fillId="0" borderId="0" xfId="0" applyFont="1" applyAlignment="1">
      <alignment horizontal="left" vertical="center" shrinkToFit="1"/>
    </xf>
    <xf numFmtId="0" fontId="98" fillId="0" borderId="0" xfId="0" applyFont="1" applyAlignment="1">
      <alignment horizontal="left" vertical="center" shrinkToFit="1"/>
    </xf>
    <xf numFmtId="0" fontId="98" fillId="0" borderId="0" xfId="0" applyFont="1" applyAlignment="1">
      <alignment horizontal="center"/>
    </xf>
    <xf numFmtId="0" fontId="99" fillId="0" borderId="0" xfId="0" applyFont="1" applyAlignment="1">
      <alignment horizontal="center"/>
    </xf>
    <xf numFmtId="0" fontId="25" fillId="25" borderId="1" xfId="0" applyFont="1" applyFill="1" applyBorder="1" applyAlignment="1">
      <alignment horizontal="left" vertical="center"/>
    </xf>
    <xf numFmtId="0" fontId="100" fillId="0" borderId="0" xfId="0" applyFont="1" applyAlignment="1">
      <alignment horizontal="center"/>
    </xf>
    <xf numFmtId="0" fontId="25" fillId="0" borderId="1" xfId="8" applyBorder="1">
      <alignment vertical="center"/>
    </xf>
    <xf numFmtId="0" fontId="101" fillId="0" borderId="0" xfId="0" applyFont="1" applyAlignment="1">
      <alignment horizontal="center"/>
    </xf>
    <xf numFmtId="0" fontId="102" fillId="0" borderId="1" xfId="8" applyFont="1" applyBorder="1" applyAlignment="1">
      <alignment horizontal="left" vertical="center"/>
    </xf>
    <xf numFmtId="0" fontId="25" fillId="26" borderId="1" xfId="0" applyFont="1" applyFill="1" applyBorder="1" applyAlignment="1">
      <alignment horizontal="left" vertical="center"/>
    </xf>
    <xf numFmtId="0" fontId="25" fillId="27" borderId="1" xfId="0" applyFont="1" applyFill="1" applyBorder="1" applyAlignment="1">
      <alignment horizontal="left" vertical="center"/>
    </xf>
    <xf numFmtId="0" fontId="103" fillId="0" borderId="1" xfId="0" applyFont="1" applyBorder="1" applyAlignment="1">
      <alignment horizontal="left" vertical="center" wrapText="1"/>
    </xf>
    <xf numFmtId="0" fontId="25" fillId="28" borderId="1" xfId="0" applyFont="1" applyFill="1" applyBorder="1" applyAlignment="1">
      <alignment horizontal="left" vertical="center"/>
    </xf>
    <xf numFmtId="0" fontId="25" fillId="19" borderId="1" xfId="8" applyFill="1" applyBorder="1">
      <alignment vertical="center"/>
    </xf>
    <xf numFmtId="0" fontId="24" fillId="0" borderId="1" xfId="0" applyFont="1" applyBorder="1" applyAlignment="1">
      <alignment horizontal="left" vertical="center" wrapText="1" shrinkToFit="1"/>
    </xf>
    <xf numFmtId="0" fontId="25" fillId="29" borderId="1" xfId="0" applyFont="1" applyFill="1" applyBorder="1" applyAlignment="1">
      <alignment horizontal="left" vertical="center"/>
    </xf>
    <xf numFmtId="0" fontId="98" fillId="0" borderId="0" xfId="8" applyFont="1">
      <alignment vertical="center"/>
    </xf>
    <xf numFmtId="0" fontId="25" fillId="0" borderId="1" xfId="0" applyFont="1" applyBorder="1" applyAlignment="1">
      <alignment horizontal="left" vertical="center"/>
    </xf>
    <xf numFmtId="0" fontId="98" fillId="0" borderId="0" xfId="0" applyFont="1" applyAlignment="1">
      <alignment horizontal="left"/>
    </xf>
    <xf numFmtId="0" fontId="25" fillId="8" borderId="1" xfId="0" applyFont="1" applyFill="1" applyBorder="1" applyAlignment="1">
      <alignment horizontal="left" vertical="center"/>
    </xf>
    <xf numFmtId="0" fontId="100" fillId="0" borderId="0" xfId="0" applyFont="1" applyAlignment="1">
      <alignment horizontal="left" vertical="center" shrinkToFit="1"/>
    </xf>
    <xf numFmtId="0" fontId="96" fillId="0" borderId="1" xfId="8" applyFont="1" applyBorder="1" applyAlignment="1">
      <alignment horizontal="left" vertical="center" wrapText="1" shrinkToFit="1"/>
    </xf>
    <xf numFmtId="0" fontId="24" fillId="0" borderId="1" xfId="0" applyFont="1" applyBorder="1" applyAlignment="1">
      <alignment horizontal="left" vertical="center" wrapText="1"/>
    </xf>
    <xf numFmtId="0" fontId="24" fillId="0" borderId="1" xfId="0" applyFont="1" applyBorder="1" applyAlignment="1">
      <alignment horizontal="left" vertical="center" shrinkToFit="1"/>
    </xf>
    <xf numFmtId="0" fontId="24" fillId="0" borderId="1" xfId="0" applyFont="1" applyBorder="1" applyAlignment="1">
      <alignment horizontal="center"/>
    </xf>
    <xf numFmtId="0" fontId="98" fillId="0" borderId="31" xfId="8" applyFont="1" applyBorder="1" applyAlignment="1">
      <alignment horizontal="left" vertical="center"/>
    </xf>
    <xf numFmtId="0" fontId="25" fillId="30" borderId="1" xfId="0" applyFont="1" applyFill="1" applyBorder="1" applyAlignment="1">
      <alignment horizontal="left" vertical="center"/>
    </xf>
    <xf numFmtId="0" fontId="25" fillId="31" borderId="1" xfId="0" applyFont="1" applyFill="1" applyBorder="1" applyAlignment="1">
      <alignment horizontal="left" vertical="center"/>
    </xf>
    <xf numFmtId="0" fontId="98" fillId="0" borderId="0" xfId="0" applyFont="1">
      <alignment vertical="center"/>
    </xf>
    <xf numFmtId="0" fontId="25" fillId="32" borderId="1" xfId="0" applyFont="1" applyFill="1" applyBorder="1" applyAlignment="1">
      <alignment horizontal="left" vertical="center"/>
    </xf>
    <xf numFmtId="0" fontId="25" fillId="33" borderId="1" xfId="0" applyFont="1" applyFill="1" applyBorder="1" applyAlignment="1">
      <alignment horizontal="left" vertical="center"/>
    </xf>
    <xf numFmtId="0" fontId="25" fillId="0" borderId="0" xfId="0" applyFont="1" applyAlignment="1">
      <alignment horizontal="center" vertical="center"/>
    </xf>
    <xf numFmtId="0" fontId="25" fillId="0" borderId="0" xfId="0" applyFont="1" applyAlignment="1">
      <alignment vertical="center" wrapText="1"/>
    </xf>
    <xf numFmtId="0" fontId="0" fillId="0" borderId="0" xfId="0" applyFill="1" applyBorder="1" applyAlignment="1">
      <alignment horizontal="center" vertical="center"/>
    </xf>
    <xf numFmtId="0" fontId="0" fillId="0" borderId="0" xfId="0" applyFill="1" applyBorder="1">
      <alignment vertical="center"/>
    </xf>
    <xf numFmtId="49" fontId="104" fillId="0" borderId="0" xfId="3" applyNumberFormat="1" applyFont="1" applyAlignment="1">
      <alignment horizontal="left" vertical="center"/>
    </xf>
    <xf numFmtId="0" fontId="4" fillId="3" borderId="28" xfId="0" applyFont="1" applyFill="1" applyBorder="1" applyAlignment="1">
      <alignment horizontal="center" vertical="center"/>
    </xf>
    <xf numFmtId="0" fontId="4" fillId="3" borderId="26" xfId="0" applyFont="1" applyFill="1" applyBorder="1" applyAlignment="1">
      <alignment horizontal="center" vertical="center"/>
    </xf>
    <xf numFmtId="14" fontId="4" fillId="3" borderId="72" xfId="0" applyNumberFormat="1" applyFont="1" applyFill="1" applyBorder="1" applyAlignment="1">
      <alignment horizontal="center" vertical="center"/>
    </xf>
    <xf numFmtId="0" fontId="4" fillId="4" borderId="73" xfId="0" applyFont="1" applyFill="1" applyBorder="1" applyAlignment="1">
      <alignment horizontal="center" vertical="center"/>
    </xf>
    <xf numFmtId="0" fontId="4" fillId="4" borderId="74" xfId="0" applyFont="1" applyFill="1" applyBorder="1">
      <alignment vertical="center"/>
    </xf>
    <xf numFmtId="0" fontId="4" fillId="4" borderId="75" xfId="0" applyFont="1" applyFill="1" applyBorder="1">
      <alignment vertical="center"/>
    </xf>
    <xf numFmtId="0" fontId="0" fillId="0" borderId="0" xfId="0" applyBorder="1" applyAlignment="1">
      <alignment horizontal="center" vertical="center"/>
    </xf>
    <xf numFmtId="0" fontId="0" fillId="9" borderId="36" xfId="0" applyFill="1" applyBorder="1">
      <alignment vertical="center"/>
    </xf>
    <xf numFmtId="0" fontId="0" fillId="17" borderId="1" xfId="0" applyFill="1" applyBorder="1">
      <alignment vertical="center"/>
    </xf>
    <xf numFmtId="0" fontId="0" fillId="0" borderId="0" xfId="0" applyAlignment="1">
      <alignment vertical="center" wrapText="1"/>
    </xf>
    <xf numFmtId="14" fontId="0" fillId="9" borderId="0" xfId="0" applyNumberFormat="1" applyFill="1" applyAlignment="1">
      <alignment horizontal="left" vertical="center"/>
    </xf>
    <xf numFmtId="187" fontId="64" fillId="0" borderId="1" xfId="3" applyNumberFormat="1" applyFont="1" applyBorder="1" applyAlignment="1">
      <alignment horizontal="center" vertical="center"/>
    </xf>
    <xf numFmtId="187" fontId="65" fillId="0" borderId="33" xfId="3" applyNumberFormat="1" applyFont="1" applyBorder="1" applyAlignment="1">
      <alignment horizontal="center" vertical="center"/>
    </xf>
    <xf numFmtId="0" fontId="62" fillId="2" borderId="1" xfId="0" applyFont="1" applyFill="1" applyBorder="1" applyAlignment="1">
      <alignment horizontal="center" vertical="center" wrapText="1"/>
    </xf>
    <xf numFmtId="49" fontId="6" fillId="0" borderId="1"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0" fontId="47" fillId="5" borderId="4" xfId="3" applyFont="1" applyFill="1" applyBorder="1" applyAlignment="1">
      <alignment horizontal="center" vertical="center" wrapText="1"/>
    </xf>
    <xf numFmtId="0" fontId="47" fillId="5" borderId="5" xfId="3" applyFont="1" applyFill="1" applyBorder="1" applyAlignment="1">
      <alignment horizontal="center" vertical="center" wrapText="1"/>
    </xf>
    <xf numFmtId="0" fontId="105" fillId="3" borderId="1" xfId="0" applyFont="1" applyFill="1" applyBorder="1" applyAlignment="1">
      <alignment horizontal="center" vertical="center"/>
    </xf>
    <xf numFmtId="4" fontId="4" fillId="3" borderId="1" xfId="0" applyNumberFormat="1" applyFont="1" applyFill="1" applyBorder="1" applyAlignment="1">
      <alignment horizontal="center" vertical="center"/>
    </xf>
    <xf numFmtId="184" fontId="64" fillId="0" borderId="1" xfId="3" applyNumberFormat="1" applyFont="1" applyBorder="1" applyAlignment="1">
      <alignment horizontal="center" vertical="center"/>
    </xf>
    <xf numFmtId="0" fontId="49" fillId="0" borderId="35" xfId="6" applyFont="1" applyBorder="1" applyAlignment="1">
      <alignment horizontal="center"/>
    </xf>
    <xf numFmtId="0" fontId="49" fillId="0" borderId="0" xfId="6" applyFont="1"/>
    <xf numFmtId="0" fontId="60" fillId="0" borderId="1" xfId="6" applyFont="1" applyBorder="1"/>
    <xf numFmtId="0" fontId="60" fillId="0" borderId="1" xfId="6" applyFont="1" applyBorder="1" applyAlignment="1">
      <alignment horizontal="center"/>
    </xf>
    <xf numFmtId="0" fontId="60" fillId="0" borderId="36" xfId="6" applyFont="1" applyBorder="1" applyAlignment="1">
      <alignment horizontal="center"/>
    </xf>
    <xf numFmtId="0" fontId="60" fillId="0" borderId="33" xfId="6" applyFont="1" applyBorder="1" applyAlignment="1">
      <alignment horizontal="center"/>
    </xf>
    <xf numFmtId="0" fontId="60" fillId="0" borderId="0" xfId="6" applyFont="1"/>
    <xf numFmtId="0" fontId="60" fillId="0" borderId="36" xfId="6" applyFont="1" applyBorder="1"/>
    <xf numFmtId="0" fontId="60" fillId="0" borderId="33" xfId="6" applyFont="1" applyBorder="1" applyAlignment="1">
      <alignment horizontal="right"/>
    </xf>
    <xf numFmtId="0" fontId="60" fillId="0" borderId="33" xfId="6" applyFont="1" applyBorder="1"/>
    <xf numFmtId="0" fontId="60" fillId="0" borderId="35" xfId="6" applyFont="1" applyBorder="1"/>
    <xf numFmtId="20" fontId="60" fillId="0" borderId="35" xfId="6" applyNumberFormat="1" applyFont="1" applyBorder="1" applyAlignment="1">
      <alignment horizontal="left"/>
    </xf>
    <xf numFmtId="0" fontId="60" fillId="0" borderId="35" xfId="6" applyFont="1" applyBorder="1" applyAlignment="1">
      <alignment horizontal="center"/>
    </xf>
    <xf numFmtId="0" fontId="60" fillId="0" borderId="35" xfId="6" applyFont="1" applyBorder="1" applyAlignment="1">
      <alignment horizontal="left"/>
    </xf>
    <xf numFmtId="180" fontId="4" fillId="0" borderId="1" xfId="0" applyNumberFormat="1" applyFont="1" applyBorder="1" applyAlignment="1">
      <alignment horizontal="center" vertical="center"/>
    </xf>
    <xf numFmtId="180" fontId="4" fillId="4" borderId="1" xfId="0" applyNumberFormat="1" applyFont="1" applyFill="1" applyBorder="1" applyAlignment="1">
      <alignment horizontal="center" vertical="center"/>
    </xf>
    <xf numFmtId="180" fontId="4" fillId="0" borderId="1" xfId="0" applyNumberFormat="1" applyFont="1" applyFill="1" applyBorder="1" applyAlignment="1">
      <alignment horizontal="center" vertical="center"/>
    </xf>
    <xf numFmtId="3" fontId="4" fillId="3" borderId="1" xfId="0" applyNumberFormat="1" applyFont="1" applyFill="1" applyBorder="1" applyAlignment="1">
      <alignment horizontal="center" vertical="center"/>
    </xf>
    <xf numFmtId="49" fontId="6" fillId="9" borderId="1" xfId="6" applyNumberFormat="1" applyFill="1" applyBorder="1" applyAlignment="1">
      <alignment horizontal="center" vertical="center"/>
    </xf>
    <xf numFmtId="49" fontId="6" fillId="9" borderId="1" xfId="6" applyNumberFormat="1" applyFill="1" applyBorder="1" applyAlignment="1">
      <alignment horizontal="center" vertical="center" wrapText="1"/>
    </xf>
    <xf numFmtId="49" fontId="6" fillId="9" borderId="1" xfId="3" applyNumberFormat="1" applyFill="1" applyBorder="1" applyAlignment="1">
      <alignment horizontal="center" vertical="center"/>
    </xf>
    <xf numFmtId="0" fontId="6" fillId="9" borderId="0" xfId="3" applyFill="1">
      <alignment vertical="center"/>
    </xf>
    <xf numFmtId="0" fontId="6" fillId="9" borderId="1" xfId="3" applyFill="1" applyBorder="1" applyAlignment="1">
      <alignment horizontal="center" vertical="center"/>
    </xf>
    <xf numFmtId="180" fontId="6" fillId="9" borderId="1" xfId="3" applyNumberFormat="1" applyFill="1" applyBorder="1" applyAlignment="1">
      <alignment horizontal="center" vertical="center"/>
    </xf>
    <xf numFmtId="0" fontId="6" fillId="9" borderId="0" xfId="3" applyFill="1" applyBorder="1" applyAlignment="1">
      <alignment horizontal="center" vertical="center"/>
    </xf>
    <xf numFmtId="0" fontId="6" fillId="9" borderId="0" xfId="3" applyFill="1" applyAlignment="1">
      <alignment horizontal="center" vertical="center"/>
    </xf>
    <xf numFmtId="0" fontId="0" fillId="9" borderId="0" xfId="0" applyFill="1">
      <alignment vertical="center"/>
    </xf>
    <xf numFmtId="0" fontId="0" fillId="9" borderId="0" xfId="0" applyFill="1" applyAlignment="1">
      <alignment horizontal="center" vertical="center"/>
    </xf>
    <xf numFmtId="0" fontId="6" fillId="9" borderId="1" xfId="3" applyFill="1" applyBorder="1">
      <alignment vertical="center"/>
    </xf>
    <xf numFmtId="0" fontId="53" fillId="0" borderId="0" xfId="6" applyFont="1"/>
    <xf numFmtId="0" fontId="29" fillId="2" borderId="2" xfId="0" applyFont="1" applyFill="1" applyBorder="1" applyAlignment="1">
      <alignment horizontal="center" vertical="center"/>
    </xf>
    <xf numFmtId="0" fontId="29" fillId="2" borderId="9" xfId="0" applyFont="1" applyFill="1" applyBorder="1" applyAlignment="1">
      <alignment horizontal="center" vertical="center"/>
    </xf>
    <xf numFmtId="0" fontId="0" fillId="0" borderId="0" xfId="0" applyFont="1">
      <alignment vertical="center"/>
    </xf>
    <xf numFmtId="0" fontId="29" fillId="2" borderId="38" xfId="0" applyFont="1" applyFill="1" applyBorder="1" applyAlignment="1">
      <alignment horizontal="center" vertical="center"/>
    </xf>
    <xf numFmtId="0" fontId="0" fillId="0" borderId="0" xfId="0" applyFont="1" applyBorder="1">
      <alignment vertical="center"/>
    </xf>
    <xf numFmtId="0" fontId="4" fillId="2" borderId="1" xfId="0" applyFont="1" applyFill="1" applyBorder="1" applyAlignment="1">
      <alignment horizontal="center" vertical="center" wrapText="1"/>
    </xf>
    <xf numFmtId="21" fontId="0" fillId="0" borderId="0" xfId="0" applyNumberFormat="1" applyFont="1">
      <alignment vertical="center"/>
    </xf>
    <xf numFmtId="0" fontId="0" fillId="4" borderId="1"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0" xfId="0" applyNumberFormat="1" applyFont="1" applyBorder="1">
      <alignment vertical="center"/>
    </xf>
    <xf numFmtId="186" fontId="0" fillId="0" borderId="0" xfId="0" applyNumberFormat="1" applyFont="1" applyBorder="1">
      <alignment vertical="center"/>
    </xf>
    <xf numFmtId="20" fontId="49" fillId="0" borderId="35" xfId="6" applyNumberFormat="1" applyFont="1" applyBorder="1" applyAlignment="1">
      <alignment horizontal="left"/>
    </xf>
    <xf numFmtId="0" fontId="0" fillId="3" borderId="0" xfId="0" applyFill="1">
      <alignment vertical="center"/>
    </xf>
    <xf numFmtId="0" fontId="107" fillId="0" borderId="0" xfId="9">
      <alignment vertical="center"/>
    </xf>
    <xf numFmtId="0" fontId="105" fillId="0" borderId="1" xfId="0" applyFont="1" applyBorder="1">
      <alignment vertical="center"/>
    </xf>
    <xf numFmtId="0" fontId="60" fillId="0" borderId="1" xfId="0" applyFont="1" applyBorder="1">
      <alignment vertical="center"/>
    </xf>
    <xf numFmtId="14" fontId="60" fillId="0" borderId="1" xfId="0" applyNumberFormat="1" applyFont="1" applyBorder="1">
      <alignment vertical="center"/>
    </xf>
    <xf numFmtId="49" fontId="0" fillId="0" borderId="0" xfId="0" applyNumberFormat="1">
      <alignment vertical="center"/>
    </xf>
    <xf numFmtId="180" fontId="0" fillId="0" borderId="0" xfId="0" applyNumberFormat="1" applyFont="1">
      <alignment vertical="center"/>
    </xf>
    <xf numFmtId="180" fontId="0" fillId="0" borderId="0" xfId="0" applyNumberFormat="1">
      <alignment vertical="center"/>
    </xf>
    <xf numFmtId="0" fontId="60" fillId="0" borderId="36" xfId="6" applyFont="1" applyBorder="1" applyAlignment="1">
      <alignment horizontal="center" shrinkToFit="1"/>
    </xf>
    <xf numFmtId="0" fontId="60" fillId="0" borderId="0" xfId="6" applyFont="1" applyAlignment="1">
      <alignment horizontal="center" shrinkToFit="1"/>
    </xf>
    <xf numFmtId="0" fontId="60" fillId="0" borderId="36" xfId="6" applyFont="1" applyBorder="1" applyAlignment="1">
      <alignment horizontal="left" shrinkToFit="1"/>
    </xf>
    <xf numFmtId="0" fontId="60" fillId="0" borderId="1" xfId="6" applyFont="1" applyBorder="1" applyAlignment="1">
      <alignment horizontal="center" shrinkToFit="1"/>
    </xf>
    <xf numFmtId="0" fontId="60" fillId="0" borderId="36" xfId="6" applyFont="1" applyBorder="1" applyAlignment="1">
      <alignment shrinkToFit="1"/>
    </xf>
    <xf numFmtId="0" fontId="60" fillId="0" borderId="33" xfId="6" applyFont="1" applyBorder="1" applyAlignment="1">
      <alignment shrinkToFit="1"/>
    </xf>
    <xf numFmtId="0" fontId="60" fillId="0" borderId="19" xfId="6" applyFont="1" applyBorder="1" applyAlignment="1">
      <alignment shrinkToFit="1"/>
    </xf>
    <xf numFmtId="0" fontId="60" fillId="0" borderId="0" xfId="6" applyFont="1" applyAlignment="1">
      <alignment shrinkToFit="1"/>
    </xf>
    <xf numFmtId="0" fontId="60" fillId="0" borderId="33" xfId="6" applyFont="1" applyBorder="1" applyAlignment="1">
      <alignment horizontal="center" shrinkToFit="1"/>
    </xf>
    <xf numFmtId="0" fontId="60" fillId="0" borderId="1" xfId="6" applyFont="1" applyBorder="1" applyAlignment="1">
      <alignment shrinkToFit="1"/>
    </xf>
    <xf numFmtId="0" fontId="60" fillId="0" borderId="33" xfId="6" applyFont="1" applyBorder="1" applyAlignment="1">
      <alignment vertical="center" shrinkToFit="1"/>
    </xf>
    <xf numFmtId="0" fontId="87" fillId="0" borderId="1" xfId="6" applyFont="1" applyBorder="1" applyAlignment="1">
      <alignment shrinkToFit="1"/>
    </xf>
    <xf numFmtId="0" fontId="60" fillId="0" borderId="1" xfId="6" applyFont="1" applyBorder="1" applyAlignment="1">
      <alignment horizontal="right" shrinkToFit="1"/>
    </xf>
    <xf numFmtId="0" fontId="60" fillId="0" borderId="33" xfId="6" applyFont="1" applyBorder="1" applyAlignment="1">
      <alignment horizontal="left" shrinkToFit="1"/>
    </xf>
    <xf numFmtId="0" fontId="60" fillId="0" borderId="9" xfId="6" applyFont="1" applyBorder="1" applyAlignment="1">
      <alignment shrinkToFit="1"/>
    </xf>
    <xf numFmtId="0" fontId="60" fillId="0" borderId="0" xfId="6" applyFont="1" applyAlignment="1">
      <alignment horizontal="right" shrinkToFit="1"/>
    </xf>
    <xf numFmtId="0" fontId="60" fillId="0" borderId="33" xfId="6" applyFont="1" applyBorder="1" applyAlignment="1">
      <alignment horizontal="right" shrinkToFit="1"/>
    </xf>
    <xf numFmtId="180" fontId="0" fillId="3" borderId="0" xfId="0" applyNumberFormat="1" applyFill="1">
      <alignment vertical="center"/>
    </xf>
    <xf numFmtId="0" fontId="0" fillId="0" borderId="0" xfId="0" applyAlignment="1">
      <alignment vertical="center"/>
    </xf>
    <xf numFmtId="0" fontId="87" fillId="0" borderId="19" xfId="6" applyFont="1" applyBorder="1" applyAlignment="1">
      <alignment shrinkToFit="1"/>
    </xf>
    <xf numFmtId="0" fontId="49" fillId="0" borderId="0" xfId="6" applyFont="1" applyAlignment="1">
      <alignment horizontal="center"/>
    </xf>
    <xf numFmtId="0" fontId="60" fillId="0" borderId="0" xfId="6" applyFont="1" applyAlignment="1">
      <alignment horizontal="center"/>
    </xf>
    <xf numFmtId="0" fontId="49" fillId="0" borderId="35" xfId="6" applyFont="1" applyBorder="1"/>
    <xf numFmtId="22" fontId="0" fillId="0" borderId="0" xfId="0" applyNumberFormat="1">
      <alignment vertical="center"/>
    </xf>
    <xf numFmtId="0" fontId="0" fillId="0" borderId="76" xfId="0" applyBorder="1">
      <alignment vertical="center"/>
    </xf>
    <xf numFmtId="0" fontId="0" fillId="0" borderId="77" xfId="0" applyBorder="1">
      <alignment vertical="center"/>
    </xf>
    <xf numFmtId="0" fontId="0" fillId="0" borderId="78" xfId="0" applyBorder="1">
      <alignment vertical="center"/>
    </xf>
    <xf numFmtId="0" fontId="0" fillId="0" borderId="80" xfId="0" applyBorder="1">
      <alignment vertical="center"/>
    </xf>
    <xf numFmtId="0" fontId="0" fillId="0" borderId="81" xfId="0" applyBorder="1">
      <alignment vertical="center"/>
    </xf>
    <xf numFmtId="188" fontId="0" fillId="0" borderId="0" xfId="0" applyNumberFormat="1">
      <alignment vertical="center"/>
    </xf>
    <xf numFmtId="0" fontId="113" fillId="0" borderId="0" xfId="6" applyFont="1" applyAlignment="1">
      <alignment vertical="top"/>
    </xf>
    <xf numFmtId="188" fontId="114" fillId="0" borderId="0" xfId="6" applyNumberFormat="1" applyFont="1" applyAlignment="1">
      <alignment horizontal="left" vertical="top"/>
    </xf>
    <xf numFmtId="188" fontId="115" fillId="0" borderId="0" xfId="6" applyNumberFormat="1" applyFont="1" applyAlignment="1">
      <alignment horizontal="center" vertical="top"/>
    </xf>
    <xf numFmtId="0" fontId="43" fillId="0" borderId="0" xfId="6" applyFont="1" applyAlignment="1">
      <alignment vertical="top"/>
    </xf>
    <xf numFmtId="0" fontId="43" fillId="0" borderId="0" xfId="6" applyFont="1"/>
    <xf numFmtId="0" fontId="43" fillId="0" borderId="0" xfId="6" applyFont="1" applyAlignment="1">
      <alignment horizontal="center" vertical="center"/>
    </xf>
    <xf numFmtId="188" fontId="43" fillId="0" borderId="83" xfId="6" applyNumberFormat="1" applyFont="1" applyBorder="1" applyAlignment="1">
      <alignment horizontal="center" wrapText="1"/>
    </xf>
    <xf numFmtId="188" fontId="43" fillId="35" borderId="83" xfId="6" applyNumberFormat="1" applyFont="1" applyFill="1" applyBorder="1" applyAlignment="1">
      <alignment horizontal="center" wrapText="1"/>
    </xf>
    <xf numFmtId="188" fontId="43" fillId="0" borderId="15" xfId="6" applyNumberFormat="1" applyFont="1" applyBorder="1" applyAlignment="1">
      <alignment horizontal="center" wrapText="1"/>
    </xf>
    <xf numFmtId="188" fontId="43" fillId="0" borderId="85" xfId="6" applyNumberFormat="1" applyFont="1" applyBorder="1" applyAlignment="1">
      <alignment horizontal="center" wrapText="1"/>
    </xf>
    <xf numFmtId="188" fontId="43" fillId="0" borderId="86" xfId="6" applyNumberFormat="1" applyFont="1" applyBorder="1" applyAlignment="1">
      <alignment horizontal="center" wrapText="1"/>
    </xf>
    <xf numFmtId="188" fontId="43" fillId="0" borderId="87" xfId="6" applyNumberFormat="1" applyFont="1" applyBorder="1" applyAlignment="1">
      <alignment horizontal="center" wrapText="1"/>
    </xf>
    <xf numFmtId="188" fontId="43" fillId="0" borderId="88" xfId="6" applyNumberFormat="1" applyFont="1" applyBorder="1" applyAlignment="1">
      <alignment horizontal="center" wrapText="1"/>
    </xf>
    <xf numFmtId="188" fontId="43" fillId="0" borderId="0" xfId="6" applyNumberFormat="1" applyFont="1"/>
    <xf numFmtId="0" fontId="66" fillId="0" borderId="0" xfId="6" applyFont="1" applyAlignment="1">
      <alignment horizontal="center"/>
    </xf>
    <xf numFmtId="188" fontId="71" fillId="0" borderId="85" xfId="6" applyNumberFormat="1" applyFont="1" applyBorder="1" applyAlignment="1">
      <alignment horizontal="center" wrapText="1"/>
    </xf>
    <xf numFmtId="186" fontId="43" fillId="0" borderId="0" xfId="6" applyNumberFormat="1" applyFont="1"/>
    <xf numFmtId="188" fontId="71" fillId="0" borderId="87" xfId="6" applyNumberFormat="1" applyFont="1" applyBorder="1" applyAlignment="1">
      <alignment horizontal="center" wrapText="1"/>
    </xf>
    <xf numFmtId="188" fontId="22" fillId="0" borderId="0" xfId="6" applyNumberFormat="1" applyFont="1" applyAlignment="1">
      <alignment horizontal="center"/>
    </xf>
    <xf numFmtId="188" fontId="43" fillId="0" borderId="91" xfId="6" applyNumberFormat="1" applyFont="1" applyBorder="1" applyAlignment="1">
      <alignment horizontal="center" wrapText="1"/>
    </xf>
    <xf numFmtId="188" fontId="43" fillId="0" borderId="92" xfId="6" applyNumberFormat="1" applyFont="1" applyBorder="1" applyAlignment="1">
      <alignment horizontal="center" wrapText="1"/>
    </xf>
    <xf numFmtId="0" fontId="72" fillId="0" borderId="0" xfId="6" applyFont="1"/>
    <xf numFmtId="188" fontId="115" fillId="0" borderId="93" xfId="6" applyNumberFormat="1" applyFont="1" applyBorder="1" applyAlignment="1">
      <alignment horizontal="center" vertical="top"/>
    </xf>
    <xf numFmtId="188" fontId="43" fillId="0" borderId="105" xfId="6" applyNumberFormat="1" applyFont="1" applyBorder="1" applyAlignment="1">
      <alignment horizontal="center" wrapText="1"/>
    </xf>
    <xf numFmtId="188" fontId="43" fillId="35" borderId="105" xfId="6" applyNumberFormat="1" applyFont="1" applyFill="1" applyBorder="1" applyAlignment="1">
      <alignment horizontal="center" wrapText="1"/>
    </xf>
    <xf numFmtId="188" fontId="43" fillId="0" borderId="106" xfId="6" applyNumberFormat="1" applyFont="1" applyBorder="1" applyAlignment="1">
      <alignment horizontal="center" wrapText="1"/>
    </xf>
    <xf numFmtId="186" fontId="43" fillId="0" borderId="107" xfId="6" applyNumberFormat="1" applyFont="1" applyBorder="1" applyAlignment="1">
      <alignment horizontal="center" wrapText="1"/>
    </xf>
    <xf numFmtId="188" fontId="43" fillId="0" borderId="108" xfId="6" applyNumberFormat="1" applyFont="1" applyBorder="1" applyAlignment="1">
      <alignment horizontal="center" wrapText="1"/>
    </xf>
    <xf numFmtId="188" fontId="43" fillId="35" borderId="108" xfId="6" applyNumberFormat="1" applyFont="1" applyFill="1" applyBorder="1" applyAlignment="1">
      <alignment horizontal="center" wrapText="1"/>
    </xf>
    <xf numFmtId="188" fontId="43" fillId="0" borderId="109" xfId="6" applyNumberFormat="1" applyFont="1" applyBorder="1" applyAlignment="1">
      <alignment horizontal="center" wrapText="1"/>
    </xf>
    <xf numFmtId="188" fontId="71" fillId="0" borderId="105" xfId="6" applyNumberFormat="1" applyFont="1" applyBorder="1" applyAlignment="1">
      <alignment horizontal="center" wrapText="1"/>
    </xf>
    <xf numFmtId="188" fontId="71" fillId="0" borderId="108" xfId="6" applyNumberFormat="1" applyFont="1" applyBorder="1" applyAlignment="1">
      <alignment horizontal="center" wrapText="1"/>
    </xf>
    <xf numFmtId="188" fontId="43" fillId="35" borderId="85" xfId="6" applyNumberFormat="1" applyFont="1" applyFill="1" applyBorder="1" applyAlignment="1">
      <alignment horizontal="center" wrapText="1"/>
    </xf>
    <xf numFmtId="188" fontId="43" fillId="35" borderId="86" xfId="6" applyNumberFormat="1" applyFont="1" applyFill="1" applyBorder="1" applyAlignment="1">
      <alignment horizontal="center" wrapText="1"/>
    </xf>
    <xf numFmtId="188" fontId="43" fillId="0" borderId="110" xfId="6" applyNumberFormat="1" applyFont="1" applyBorder="1" applyAlignment="1">
      <alignment horizontal="center" wrapText="1"/>
    </xf>
    <xf numFmtId="188" fontId="43" fillId="35" borderId="110" xfId="6" applyNumberFormat="1" applyFont="1" applyFill="1" applyBorder="1" applyAlignment="1">
      <alignment horizontal="center" wrapText="1"/>
    </xf>
    <xf numFmtId="188" fontId="43" fillId="0" borderId="111" xfId="6" applyNumberFormat="1" applyFont="1" applyBorder="1" applyAlignment="1">
      <alignment horizontal="center" wrapText="1"/>
    </xf>
    <xf numFmtId="188" fontId="72" fillId="0" borderId="0" xfId="6" applyNumberFormat="1" applyFont="1"/>
    <xf numFmtId="192" fontId="72" fillId="0" borderId="0" xfId="6" applyNumberFormat="1" applyFont="1"/>
    <xf numFmtId="186" fontId="112" fillId="0" borderId="0" xfId="6" applyNumberFormat="1" applyFont="1"/>
    <xf numFmtId="0" fontId="112" fillId="0" borderId="0" xfId="6" applyFont="1"/>
    <xf numFmtId="188" fontId="43" fillId="0" borderId="0" xfId="6" applyNumberFormat="1" applyFont="1" applyAlignment="1">
      <alignment horizontal="center" wrapText="1"/>
    </xf>
    <xf numFmtId="0" fontId="0" fillId="0" borderId="115" xfId="0" applyBorder="1">
      <alignment vertical="center"/>
    </xf>
    <xf numFmtId="0" fontId="0" fillId="9" borderId="115" xfId="0" applyFill="1" applyBorder="1">
      <alignment vertical="center"/>
    </xf>
    <xf numFmtId="0" fontId="0" fillId="0" borderId="118" xfId="0" applyBorder="1">
      <alignment vertical="center"/>
    </xf>
    <xf numFmtId="0" fontId="0" fillId="0" borderId="116" xfId="0" applyBorder="1" applyAlignment="1">
      <alignment vertical="center"/>
    </xf>
    <xf numFmtId="0" fontId="0" fillId="0" borderId="117" xfId="0" applyBorder="1" applyAlignment="1">
      <alignment vertical="center"/>
    </xf>
    <xf numFmtId="0" fontId="0" fillId="9" borderId="116" xfId="0" applyFill="1" applyBorder="1" applyAlignment="1">
      <alignment vertical="center"/>
    </xf>
    <xf numFmtId="0" fontId="0" fillId="9" borderId="117" xfId="0" applyFill="1" applyBorder="1" applyAlignment="1">
      <alignment vertical="center"/>
    </xf>
    <xf numFmtId="0" fontId="0" fillId="0" borderId="119" xfId="0" applyBorder="1" applyAlignment="1">
      <alignment vertical="center"/>
    </xf>
    <xf numFmtId="0" fontId="0" fillId="0" borderId="120" xfId="0" applyBorder="1" applyAlignment="1">
      <alignment vertical="center"/>
    </xf>
    <xf numFmtId="184" fontId="6" fillId="0" borderId="0" xfId="3" applyNumberFormat="1">
      <alignment vertical="center"/>
    </xf>
    <xf numFmtId="0" fontId="48" fillId="0" borderId="0" xfId="3" applyFont="1">
      <alignment vertical="center"/>
    </xf>
    <xf numFmtId="188" fontId="6" fillId="0" borderId="0" xfId="3" applyNumberFormat="1" applyAlignment="1">
      <alignment horizontal="center" vertical="center"/>
    </xf>
    <xf numFmtId="188" fontId="6" fillId="0" borderId="0" xfId="3" applyNumberFormat="1">
      <alignment vertical="center"/>
    </xf>
    <xf numFmtId="0" fontId="119" fillId="0" borderId="0" xfId="0" applyFont="1">
      <alignment vertical="center"/>
    </xf>
    <xf numFmtId="49" fontId="119" fillId="0" borderId="0" xfId="0" applyNumberFormat="1" applyFont="1" applyAlignment="1">
      <alignment horizontal="center" vertical="center"/>
    </xf>
    <xf numFmtId="0" fontId="120" fillId="0" borderId="0" xfId="0" applyFont="1" applyAlignment="1">
      <alignment horizontal="center" vertical="center"/>
    </xf>
    <xf numFmtId="0" fontId="120" fillId="0" borderId="0" xfId="0" applyFont="1">
      <alignment vertical="center"/>
    </xf>
    <xf numFmtId="0" fontId="121" fillId="0" borderId="0" xfId="0" applyFont="1">
      <alignment vertical="center"/>
    </xf>
    <xf numFmtId="0" fontId="49" fillId="0" borderId="0" xfId="0" applyFont="1">
      <alignment vertical="center"/>
    </xf>
    <xf numFmtId="49" fontId="49" fillId="0" borderId="0" xfId="0" applyNumberFormat="1" applyFont="1" applyAlignment="1">
      <alignment horizontal="center" vertical="center"/>
    </xf>
    <xf numFmtId="0" fontId="49" fillId="0" borderId="0" xfId="0" applyFont="1" applyAlignment="1">
      <alignment horizontal="center" vertical="center"/>
    </xf>
    <xf numFmtId="0" fontId="122" fillId="0" borderId="0" xfId="0" applyFont="1">
      <alignment vertical="center"/>
    </xf>
    <xf numFmtId="49" fontId="123" fillId="0" borderId="0" xfId="0" applyNumberFormat="1" applyFont="1" applyAlignment="1">
      <alignment horizontal="center" vertical="center"/>
    </xf>
    <xf numFmtId="0" fontId="123" fillId="0" borderId="0" xfId="0" applyFont="1" applyAlignment="1">
      <alignment horizontal="center" vertical="center"/>
    </xf>
    <xf numFmtId="0" fontId="17" fillId="0" borderId="0" xfId="0" applyFont="1" applyAlignment="1">
      <alignment horizontal="center" vertical="center"/>
    </xf>
    <xf numFmtId="0" fontId="49" fillId="0" borderId="0" xfId="0" applyFont="1" applyAlignment="1">
      <alignment horizontal="right" vertical="center"/>
    </xf>
    <xf numFmtId="194" fontId="49" fillId="0" borderId="0" xfId="0" applyNumberFormat="1" applyFont="1" applyAlignment="1">
      <alignment horizontal="center" vertical="center"/>
    </xf>
    <xf numFmtId="0" fontId="60" fillId="0" borderId="122" xfId="0" applyFont="1" applyBorder="1" applyAlignment="1">
      <alignment horizontal="center" vertical="top"/>
    </xf>
    <xf numFmtId="0" fontId="49" fillId="0" borderId="122" xfId="0" applyFont="1" applyBorder="1" applyAlignment="1">
      <alignment horizontal="center" vertical="top"/>
    </xf>
    <xf numFmtId="195" fontId="124" fillId="0" borderId="94" xfId="0" applyNumberFormat="1" applyFont="1" applyBorder="1" applyAlignment="1">
      <alignment horizontal="center" vertical="center"/>
    </xf>
    <xf numFmtId="49" fontId="125" fillId="0" borderId="72" xfId="0" applyNumberFormat="1" applyFont="1" applyBorder="1" applyAlignment="1">
      <alignment horizontal="center" vertical="center"/>
    </xf>
    <xf numFmtId="49" fontId="124" fillId="0" borderId="124" xfId="0" applyNumberFormat="1" applyFont="1" applyBorder="1" applyAlignment="1">
      <alignment horizontal="center" vertical="center"/>
    </xf>
    <xf numFmtId="0" fontId="17" fillId="0" borderId="0" xfId="0" applyFont="1">
      <alignment vertical="center"/>
    </xf>
    <xf numFmtId="0" fontId="49" fillId="0" borderId="0" xfId="0" applyFont="1" applyBorder="1" applyAlignment="1">
      <alignment horizontal="center" vertical="top"/>
    </xf>
    <xf numFmtId="0" fontId="49" fillId="0" borderId="0" xfId="0" applyFont="1" applyBorder="1" applyAlignment="1">
      <alignment horizontal="center" vertical="top" wrapText="1"/>
    </xf>
    <xf numFmtId="49" fontId="49" fillId="0" borderId="0" xfId="0" applyNumberFormat="1" applyFont="1" applyBorder="1" applyAlignment="1">
      <alignment horizontal="center" vertical="top" wrapText="1"/>
    </xf>
    <xf numFmtId="0" fontId="24" fillId="0" borderId="0" xfId="11" applyBorder="1" applyAlignment="1">
      <alignment horizontal="center" vertical="center"/>
    </xf>
    <xf numFmtId="195" fontId="124" fillId="0" borderId="0" xfId="0" applyNumberFormat="1" applyFont="1" applyBorder="1" applyAlignment="1">
      <alignment horizontal="center" vertical="center"/>
    </xf>
    <xf numFmtId="49" fontId="125" fillId="0" borderId="0" xfId="0" applyNumberFormat="1" applyFont="1" applyBorder="1" applyAlignment="1">
      <alignment horizontal="center" vertical="center"/>
    </xf>
    <xf numFmtId="49" fontId="124" fillId="0" borderId="0" xfId="0" applyNumberFormat="1" applyFont="1" applyBorder="1" applyAlignment="1">
      <alignment horizontal="center" vertical="center"/>
    </xf>
    <xf numFmtId="3" fontId="24" fillId="0" borderId="0" xfId="11" applyNumberFormat="1" applyBorder="1" applyAlignment="1">
      <alignment horizontal="center" vertical="center"/>
    </xf>
    <xf numFmtId="0" fontId="17" fillId="0" borderId="0" xfId="0" applyFont="1" applyBorder="1">
      <alignment vertical="center"/>
    </xf>
    <xf numFmtId="0" fontId="120" fillId="0" borderId="0" xfId="0" applyFont="1" applyBorder="1" applyAlignment="1">
      <alignment horizontal="center" vertical="center"/>
    </xf>
    <xf numFmtId="0" fontId="120" fillId="0" borderId="0" xfId="0" applyFont="1" applyBorder="1">
      <alignment vertical="center"/>
    </xf>
    <xf numFmtId="49" fontId="49" fillId="0" borderId="0" xfId="0" applyNumberFormat="1" applyFont="1" applyBorder="1" applyAlignment="1">
      <alignment horizontal="center" vertical="center"/>
    </xf>
    <xf numFmtId="0" fontId="49" fillId="0" borderId="0" xfId="0" applyFont="1" applyBorder="1" applyAlignment="1">
      <alignment horizontal="center" vertical="center"/>
    </xf>
    <xf numFmtId="49" fontId="123" fillId="0" borderId="0" xfId="0" applyNumberFormat="1" applyFont="1" applyBorder="1" applyAlignment="1">
      <alignment horizontal="center" vertical="center"/>
    </xf>
    <xf numFmtId="0" fontId="123" fillId="0" borderId="0" xfId="0" applyFont="1" applyBorder="1" applyAlignment="1">
      <alignment horizontal="center" vertical="center"/>
    </xf>
    <xf numFmtId="184" fontId="6" fillId="0" borderId="0" xfId="3" applyNumberFormat="1" applyBorder="1">
      <alignment vertical="center"/>
    </xf>
    <xf numFmtId="0" fontId="6" fillId="0" borderId="0" xfId="3" applyBorder="1">
      <alignment vertical="center"/>
    </xf>
    <xf numFmtId="0" fontId="6" fillId="0" borderId="76" xfId="3" applyBorder="1" applyAlignment="1">
      <alignment horizontal="center" vertical="center"/>
    </xf>
    <xf numFmtId="49" fontId="6" fillId="0" borderId="83" xfId="3" applyNumberFormat="1" applyBorder="1">
      <alignment vertical="center"/>
    </xf>
    <xf numFmtId="184" fontId="6" fillId="0" borderId="83" xfId="3" applyNumberFormat="1" applyBorder="1">
      <alignment vertical="center"/>
    </xf>
    <xf numFmtId="0" fontId="6" fillId="34" borderId="0" xfId="3" applyFill="1">
      <alignment vertical="center"/>
    </xf>
    <xf numFmtId="0" fontId="6" fillId="2" borderId="0" xfId="3" applyFill="1">
      <alignment vertical="center"/>
    </xf>
    <xf numFmtId="0" fontId="6" fillId="0" borderId="78" xfId="3" applyBorder="1">
      <alignment vertical="center"/>
    </xf>
    <xf numFmtId="0" fontId="6" fillId="0" borderId="21" xfId="3" applyBorder="1">
      <alignment vertical="center"/>
    </xf>
    <xf numFmtId="0" fontId="118" fillId="0" borderId="97" xfId="3" applyFont="1" applyBorder="1">
      <alignment vertical="center"/>
    </xf>
    <xf numFmtId="188" fontId="6" fillId="0" borderId="16" xfId="3" applyNumberFormat="1" applyBorder="1" applyAlignment="1">
      <alignment horizontal="center" vertical="center"/>
    </xf>
    <xf numFmtId="0" fontId="6" fillId="0" borderId="93" xfId="3" applyBorder="1" applyAlignment="1">
      <alignment horizontal="center" vertical="center"/>
    </xf>
    <xf numFmtId="0" fontId="6" fillId="0" borderId="127" xfId="3" applyBorder="1">
      <alignment vertical="center"/>
    </xf>
    <xf numFmtId="0" fontId="6" fillId="0" borderId="99" xfId="3" applyBorder="1">
      <alignment vertical="center"/>
    </xf>
    <xf numFmtId="0" fontId="6" fillId="0" borderId="16" xfId="3" applyBorder="1">
      <alignment vertical="center"/>
    </xf>
    <xf numFmtId="0" fontId="6" fillId="0" borderId="93" xfId="3" applyBorder="1">
      <alignment vertical="center"/>
    </xf>
    <xf numFmtId="0" fontId="6" fillId="0" borderId="17" xfId="3" applyBorder="1">
      <alignment vertical="center"/>
    </xf>
    <xf numFmtId="0" fontId="6" fillId="0" borderId="72" xfId="3" applyBorder="1">
      <alignment vertical="center"/>
    </xf>
    <xf numFmtId="0" fontId="126" fillId="0" borderId="0" xfId="6" applyFont="1" applyAlignment="1">
      <alignment horizontal="left"/>
    </xf>
    <xf numFmtId="0" fontId="86" fillId="0" borderId="134" xfId="6" applyFont="1" applyBorder="1" applyAlignment="1">
      <alignment horizontal="center" vertical="center" wrapText="1"/>
    </xf>
    <xf numFmtId="0" fontId="86" fillId="0" borderId="136" xfId="6" applyFont="1" applyBorder="1" applyAlignment="1">
      <alignment horizontal="center" vertical="center" wrapText="1"/>
    </xf>
    <xf numFmtId="0" fontId="49" fillId="0" borderId="55" xfId="6" applyFont="1" applyBorder="1" applyAlignment="1">
      <alignment horizontal="center" vertical="center" wrapText="1"/>
    </xf>
    <xf numFmtId="0" fontId="131" fillId="0" borderId="55" xfId="6" applyFont="1" applyBorder="1" applyAlignment="1">
      <alignment horizontal="center" vertical="center" wrapText="1"/>
    </xf>
    <xf numFmtId="0" fontId="43" fillId="0" borderId="55" xfId="6" applyFont="1" applyBorder="1" applyAlignment="1">
      <alignment horizontal="center" vertical="center" wrapText="1"/>
    </xf>
    <xf numFmtId="0" fontId="132" fillId="0" borderId="55" xfId="6" applyFont="1" applyBorder="1" applyAlignment="1">
      <alignment horizontal="center" vertical="center" wrapText="1"/>
    </xf>
    <xf numFmtId="0" fontId="6" fillId="0" borderId="82" xfId="6" applyBorder="1" applyAlignment="1">
      <alignment vertical="center" wrapText="1"/>
    </xf>
    <xf numFmtId="0" fontId="43" fillId="0" borderId="76" xfId="6" applyFont="1" applyBorder="1" applyAlignment="1">
      <alignment horizontal="center" vertical="center" wrapText="1"/>
    </xf>
    <xf numFmtId="0" fontId="43" fillId="0" borderId="82" xfId="6" applyFont="1" applyBorder="1" applyAlignment="1">
      <alignment horizontal="center" vertical="center" wrapText="1"/>
    </xf>
    <xf numFmtId="0" fontId="133" fillId="0" borderId="139" xfId="6" applyFont="1" applyBorder="1" applyAlignment="1">
      <alignment horizontal="center" vertical="center" wrapText="1"/>
    </xf>
    <xf numFmtId="0" fontId="43" fillId="0" borderId="120" xfId="6" applyFont="1" applyBorder="1" applyAlignment="1">
      <alignment horizontal="center" vertical="center" wrapText="1"/>
    </xf>
    <xf numFmtId="10" fontId="43" fillId="0" borderId="121" xfId="6" applyNumberFormat="1" applyFont="1" applyBorder="1" applyAlignment="1">
      <alignment horizontal="center" vertical="center" wrapText="1"/>
    </xf>
    <xf numFmtId="0" fontId="43" fillId="0" borderId="121" xfId="6" applyFont="1" applyBorder="1" applyAlignment="1">
      <alignment horizontal="center" vertical="center" wrapText="1"/>
    </xf>
    <xf numFmtId="9" fontId="43" fillId="0" borderId="121" xfId="6" applyNumberFormat="1" applyFont="1" applyBorder="1" applyAlignment="1">
      <alignment horizontal="center" vertical="center" wrapText="1"/>
    </xf>
    <xf numFmtId="0" fontId="114" fillId="0" borderId="121" xfId="6" applyFont="1" applyBorder="1" applyAlignment="1">
      <alignment horizontal="center" vertical="center" wrapText="1"/>
    </xf>
    <xf numFmtId="0" fontId="131" fillId="0" borderId="140" xfId="6" applyFont="1" applyBorder="1" applyAlignment="1">
      <alignment horizontal="center" wrapText="1"/>
    </xf>
    <xf numFmtId="0" fontId="43" fillId="0" borderId="120" xfId="6" applyFont="1" applyBorder="1" applyAlignment="1">
      <alignment horizontal="center" wrapText="1"/>
    </xf>
    <xf numFmtId="0" fontId="43" fillId="0" borderId="121" xfId="6" applyFont="1" applyBorder="1" applyAlignment="1">
      <alignment horizontal="center" wrapText="1"/>
    </xf>
    <xf numFmtId="0" fontId="46" fillId="0" borderId="0" xfId="6" applyFont="1" applyAlignment="1">
      <alignment horizontal="left" indent="3"/>
    </xf>
    <xf numFmtId="0" fontId="46" fillId="0" borderId="0" xfId="6" applyFont="1"/>
    <xf numFmtId="0" fontId="43" fillId="0" borderId="120" xfId="0" applyFont="1" applyBorder="1" applyAlignment="1">
      <alignment horizontal="center" vertical="center" wrapText="1"/>
    </xf>
    <xf numFmtId="0" fontId="43" fillId="0" borderId="121" xfId="0" applyFont="1" applyBorder="1" applyAlignment="1">
      <alignment horizontal="center" vertical="center" wrapText="1"/>
    </xf>
    <xf numFmtId="0" fontId="114" fillId="0" borderId="0" xfId="6" applyFont="1" applyAlignment="1">
      <alignment horizontal="left"/>
    </xf>
    <xf numFmtId="0" fontId="114" fillId="0" borderId="144" xfId="6" applyFont="1" applyBorder="1" applyAlignment="1">
      <alignment horizontal="center" wrapText="1"/>
    </xf>
    <xf numFmtId="0" fontId="114" fillId="0" borderId="146" xfId="6" applyFont="1" applyBorder="1" applyAlignment="1">
      <alignment horizontal="justify" vertical="top" wrapText="1"/>
    </xf>
    <xf numFmtId="0" fontId="114" fillId="0" borderId="120" xfId="6" applyFont="1" applyBorder="1" applyAlignment="1">
      <alignment horizontal="center" wrapText="1"/>
    </xf>
    <xf numFmtId="0" fontId="114" fillId="0" borderId="145" xfId="6" applyFont="1" applyBorder="1" applyAlignment="1">
      <alignment horizontal="center" wrapText="1"/>
    </xf>
    <xf numFmtId="188" fontId="114" fillId="0" borderId="76" xfId="6" applyNumberFormat="1" applyFont="1" applyBorder="1" applyAlignment="1">
      <alignment horizontal="center" vertical="top" wrapText="1"/>
    </xf>
    <xf numFmtId="196" fontId="114" fillId="0" borderId="120" xfId="6" applyNumberFormat="1" applyFont="1" applyBorder="1" applyAlignment="1">
      <alignment horizontal="center" vertical="center" wrapText="1"/>
    </xf>
    <xf numFmtId="196" fontId="135" fillId="0" borderId="120" xfId="6" applyNumberFormat="1" applyFont="1" applyBorder="1" applyAlignment="1">
      <alignment horizontal="center" vertical="center" wrapText="1"/>
    </xf>
    <xf numFmtId="0" fontId="43" fillId="0" borderId="146" xfId="6" applyFont="1" applyBorder="1" applyAlignment="1">
      <alignment horizontal="justify" vertical="top" wrapText="1"/>
    </xf>
    <xf numFmtId="0" fontId="114" fillId="0" borderId="147" xfId="6" applyFont="1" applyBorder="1" applyAlignment="1">
      <alignment horizontal="center" wrapText="1"/>
    </xf>
    <xf numFmtId="0" fontId="43" fillId="0" borderId="150" xfId="6" applyFont="1" applyBorder="1" applyAlignment="1">
      <alignment horizontal="justify" vertical="top" wrapText="1"/>
    </xf>
    <xf numFmtId="0" fontId="77" fillId="0" borderId="0" xfId="6" applyFont="1" applyAlignment="1">
      <alignment horizontal="left"/>
    </xf>
    <xf numFmtId="0" fontId="43" fillId="0" borderId="0" xfId="6" applyFont="1" applyAlignment="1">
      <alignment horizontal="left"/>
    </xf>
    <xf numFmtId="0" fontId="140" fillId="0" borderId="0" xfId="0" applyFont="1" applyAlignment="1">
      <alignment vertical="center"/>
    </xf>
    <xf numFmtId="0" fontId="0" fillId="36" borderId="116" xfId="0" applyFill="1" applyBorder="1" applyAlignment="1">
      <alignment vertical="center"/>
    </xf>
    <xf numFmtId="186" fontId="43" fillId="0" borderId="151" xfId="6" applyNumberFormat="1" applyFont="1" applyBorder="1" applyAlignment="1">
      <alignment horizontal="center" wrapText="1"/>
    </xf>
    <xf numFmtId="186" fontId="43" fillId="0" borderId="0" xfId="6" applyNumberFormat="1" applyFont="1" applyBorder="1" applyAlignment="1">
      <alignment horizontal="center" wrapText="1"/>
    </xf>
    <xf numFmtId="0" fontId="43" fillId="0" borderId="0" xfId="6" applyFont="1" applyBorder="1" applyAlignment="1">
      <alignment horizontal="center" vertical="center"/>
    </xf>
    <xf numFmtId="0" fontId="43" fillId="0" borderId="0" xfId="6" applyFont="1" applyBorder="1"/>
    <xf numFmtId="0" fontId="116" fillId="0" borderId="0" xfId="6" applyFont="1" applyBorder="1"/>
    <xf numFmtId="0" fontId="66" fillId="0" borderId="0" xfId="6" applyFont="1" applyBorder="1" applyAlignment="1">
      <alignment horizontal="center"/>
    </xf>
    <xf numFmtId="10" fontId="77" fillId="0" borderId="0" xfId="6" applyNumberFormat="1" applyFont="1" applyBorder="1" applyAlignment="1">
      <alignment horizontal="center" vertical="center" wrapText="1"/>
    </xf>
    <xf numFmtId="186" fontId="43" fillId="0" borderId="0" xfId="6" applyNumberFormat="1" applyFont="1" applyBorder="1"/>
    <xf numFmtId="190" fontId="117" fillId="0" borderId="0" xfId="6" applyNumberFormat="1" applyFont="1" applyBorder="1"/>
    <xf numFmtId="10" fontId="43" fillId="0" borderId="0" xfId="6" applyNumberFormat="1" applyFont="1" applyBorder="1"/>
    <xf numFmtId="0" fontId="72" fillId="0" borderId="0" xfId="6" applyFont="1" applyBorder="1"/>
    <xf numFmtId="0" fontId="113" fillId="0" borderId="0" xfId="6" applyFont="1" applyBorder="1" applyAlignment="1">
      <alignment vertical="top"/>
    </xf>
    <xf numFmtId="0" fontId="43" fillId="0" borderId="0" xfId="6" applyFont="1" applyBorder="1" applyAlignment="1">
      <alignment vertical="top"/>
    </xf>
    <xf numFmtId="189" fontId="117" fillId="0" borderId="0" xfId="6" applyNumberFormat="1" applyFont="1" applyBorder="1"/>
    <xf numFmtId="10" fontId="117" fillId="0" borderId="0" xfId="6" applyNumberFormat="1" applyFont="1" applyBorder="1"/>
    <xf numFmtId="191" fontId="72" fillId="0" borderId="0" xfId="10" applyNumberFormat="1" applyFont="1" applyBorder="1" applyAlignment="1"/>
    <xf numFmtId="0" fontId="112" fillId="0" borderId="0" xfId="6" applyFont="1" applyBorder="1"/>
    <xf numFmtId="0" fontId="107" fillId="0" borderId="120" xfId="9" applyBorder="1">
      <alignment vertical="center"/>
    </xf>
    <xf numFmtId="0" fontId="0" fillId="0" borderId="120" xfId="0" applyBorder="1">
      <alignment vertical="center"/>
    </xf>
    <xf numFmtId="0" fontId="107" fillId="0" borderId="121" xfId="9" applyBorder="1" applyAlignment="1">
      <alignment horizontal="center" vertical="center"/>
    </xf>
    <xf numFmtId="0" fontId="0" fillId="0" borderId="121" xfId="0" applyBorder="1" applyAlignment="1">
      <alignment horizontal="center" vertical="center"/>
    </xf>
    <xf numFmtId="0" fontId="0" fillId="0" borderId="82" xfId="0" applyBorder="1" applyAlignment="1">
      <alignment horizontal="center" vertical="center" wrapText="1"/>
    </xf>
    <xf numFmtId="0" fontId="85" fillId="0" borderId="76" xfId="0" applyFont="1" applyBorder="1" applyAlignment="1">
      <alignment horizontal="center" vertical="center"/>
    </xf>
    <xf numFmtId="0" fontId="0" fillId="0" borderId="79" xfId="0" applyBorder="1" applyAlignment="1">
      <alignment horizontal="center" vertical="center"/>
    </xf>
    <xf numFmtId="0" fontId="119" fillId="0" borderId="0" xfId="3" applyFont="1">
      <alignment vertical="center"/>
    </xf>
    <xf numFmtId="49" fontId="119" fillId="0" borderId="0" xfId="3" applyNumberFormat="1" applyFont="1" applyAlignment="1">
      <alignment horizontal="center" vertical="center"/>
    </xf>
    <xf numFmtId="0" fontId="120" fillId="0" borderId="0" xfId="3" applyFont="1" applyAlignment="1">
      <alignment horizontal="center" vertical="center"/>
    </xf>
    <xf numFmtId="0" fontId="120" fillId="0" borderId="0" xfId="3" applyFont="1">
      <alignment vertical="center"/>
    </xf>
    <xf numFmtId="0" fontId="121" fillId="0" borderId="0" xfId="3" applyFont="1">
      <alignment vertical="center"/>
    </xf>
    <xf numFmtId="0" fontId="49" fillId="0" borderId="0" xfId="3" applyFont="1">
      <alignment vertical="center"/>
    </xf>
    <xf numFmtId="49" fontId="49" fillId="0" borderId="0" xfId="3" applyNumberFormat="1" applyFont="1" applyAlignment="1">
      <alignment horizontal="center" vertical="center"/>
    </xf>
    <xf numFmtId="0" fontId="49" fillId="0" borderId="0" xfId="3" applyFont="1" applyAlignment="1">
      <alignment horizontal="center" vertical="center"/>
    </xf>
    <xf numFmtId="0" fontId="122" fillId="0" borderId="0" xfId="3" applyFont="1">
      <alignment vertical="center"/>
    </xf>
    <xf numFmtId="0" fontId="123" fillId="0" borderId="0" xfId="3" applyFont="1">
      <alignment vertical="center"/>
    </xf>
    <xf numFmtId="49" fontId="123" fillId="0" borderId="0" xfId="3" applyNumberFormat="1" applyFont="1" applyAlignment="1">
      <alignment horizontal="center" vertical="center"/>
    </xf>
    <xf numFmtId="0" fontId="123" fillId="0" borderId="0" xfId="3" applyFont="1" applyAlignment="1">
      <alignment horizontal="center" vertical="center"/>
    </xf>
    <xf numFmtId="0" fontId="17" fillId="0" borderId="0" xfId="3" applyFont="1" applyAlignment="1">
      <alignment horizontal="center" vertical="center"/>
    </xf>
    <xf numFmtId="0" fontId="49" fillId="0" borderId="0" xfId="3" applyFont="1" applyAlignment="1">
      <alignment horizontal="right" vertical="center"/>
    </xf>
    <xf numFmtId="194" fontId="49" fillId="0" borderId="0" xfId="3" applyNumberFormat="1" applyFont="1" applyAlignment="1">
      <alignment horizontal="center" vertical="center"/>
    </xf>
    <xf numFmtId="0" fontId="49" fillId="0" borderId="120" xfId="3" applyFont="1" applyBorder="1" applyAlignment="1">
      <alignment horizontal="center" vertical="top"/>
    </xf>
    <xf numFmtId="0" fontId="49" fillId="0" borderId="120" xfId="3" applyFont="1" applyBorder="1" applyAlignment="1">
      <alignment horizontal="center" vertical="top" wrapText="1"/>
    </xf>
    <xf numFmtId="49" fontId="49" fillId="0" borderId="120" xfId="3" applyNumberFormat="1" applyFont="1" applyBorder="1" applyAlignment="1">
      <alignment horizontal="center" vertical="top" wrapText="1"/>
    </xf>
    <xf numFmtId="0" fontId="60" fillId="0" borderId="120" xfId="3" applyFont="1" applyBorder="1" applyAlignment="1">
      <alignment horizontal="center" vertical="top"/>
    </xf>
    <xf numFmtId="0" fontId="142" fillId="0" borderId="0" xfId="3" applyFont="1">
      <alignment vertical="center"/>
    </xf>
    <xf numFmtId="0" fontId="124" fillId="0" borderId="0" xfId="3" applyFont="1">
      <alignment vertical="center"/>
    </xf>
    <xf numFmtId="0" fontId="143" fillId="0" borderId="0" xfId="3" applyFont="1">
      <alignment vertical="center"/>
    </xf>
    <xf numFmtId="198" fontId="144" fillId="0" borderId="0" xfId="3" applyNumberFormat="1" applyFont="1" applyAlignment="1">
      <alignment horizontal="center" vertical="center"/>
    </xf>
    <xf numFmtId="0" fontId="6" fillId="0" borderId="120" xfId="3" applyBorder="1" applyAlignment="1">
      <alignment horizontal="center" vertical="center"/>
    </xf>
    <xf numFmtId="0" fontId="147" fillId="0" borderId="0" xfId="3" applyFont="1">
      <alignment vertical="center"/>
    </xf>
    <xf numFmtId="199" fontId="6" fillId="0" borderId="0" xfId="3" applyNumberFormat="1">
      <alignment vertical="center"/>
    </xf>
    <xf numFmtId="0" fontId="6" fillId="0" borderId="120" xfId="3" applyBorder="1">
      <alignment vertical="center"/>
    </xf>
    <xf numFmtId="0" fontId="6" fillId="0" borderId="124" xfId="3" applyBorder="1" applyAlignment="1">
      <alignment horizontal="center" vertical="center"/>
    </xf>
    <xf numFmtId="49" fontId="6" fillId="0" borderId="124" xfId="3" applyNumberFormat="1" applyBorder="1" applyAlignment="1">
      <alignment horizontal="center" vertical="center"/>
    </xf>
    <xf numFmtId="0" fontId="17" fillId="0" borderId="120" xfId="3" applyFont="1" applyBorder="1">
      <alignment vertical="center"/>
    </xf>
    <xf numFmtId="0" fontId="48" fillId="0" borderId="124" xfId="3" applyFont="1" applyBorder="1" applyAlignment="1">
      <alignment horizontal="center" vertical="center"/>
    </xf>
    <xf numFmtId="3" fontId="6" fillId="0" borderId="124" xfId="3" applyNumberFormat="1" applyBorder="1" applyAlignment="1">
      <alignment horizontal="center" vertical="center"/>
    </xf>
    <xf numFmtId="3" fontId="17" fillId="0" borderId="124" xfId="3" applyNumberFormat="1" applyFont="1" applyBorder="1" applyAlignment="1">
      <alignment horizontal="center" vertical="center"/>
    </xf>
    <xf numFmtId="0" fontId="6" fillId="3" borderId="0" xfId="3" applyFill="1">
      <alignment vertical="center"/>
    </xf>
    <xf numFmtId="0" fontId="17" fillId="0" borderId="0" xfId="3" applyFont="1">
      <alignment vertical="center"/>
    </xf>
    <xf numFmtId="14" fontId="145" fillId="0" borderId="0" xfId="3" applyNumberFormat="1" applyFont="1" applyBorder="1" applyAlignment="1">
      <alignment horizontal="center" vertical="center"/>
    </xf>
    <xf numFmtId="198" fontId="144" fillId="0" borderId="0" xfId="3" applyNumberFormat="1" applyFont="1" applyBorder="1" applyAlignment="1">
      <alignment horizontal="center" vertical="center"/>
    </xf>
    <xf numFmtId="0" fontId="146" fillId="0" borderId="0" xfId="3" applyFont="1" applyBorder="1" applyAlignment="1">
      <alignment horizontal="center" vertical="center"/>
    </xf>
    <xf numFmtId="188" fontId="6" fillId="0" borderId="0" xfId="3" applyNumberFormat="1" applyBorder="1" applyAlignment="1">
      <alignment horizontal="center" vertical="center"/>
    </xf>
    <xf numFmtId="0" fontId="6" fillId="0" borderId="152" xfId="3" applyBorder="1" applyAlignment="1">
      <alignment horizontal="center" vertical="center"/>
    </xf>
    <xf numFmtId="0" fontId="6" fillId="0" borderId="153" xfId="3" applyBorder="1" applyAlignment="1">
      <alignment horizontal="center" vertical="center"/>
    </xf>
    <xf numFmtId="0" fontId="6" fillId="0" borderId="154" xfId="3" applyBorder="1" applyAlignment="1">
      <alignment horizontal="center" vertical="center"/>
    </xf>
    <xf numFmtId="188" fontId="6" fillId="0" borderId="155" xfId="3" applyNumberFormat="1" applyBorder="1" applyAlignment="1">
      <alignment horizontal="center" vertical="center"/>
    </xf>
    <xf numFmtId="188" fontId="6" fillId="9" borderId="156" xfId="3" applyNumberFormat="1" applyFill="1" applyBorder="1">
      <alignment vertical="center"/>
    </xf>
    <xf numFmtId="189" fontId="6" fillId="9" borderId="157" xfId="3" applyNumberFormat="1" applyFill="1" applyBorder="1" applyAlignment="1">
      <alignment horizontal="center" vertical="center"/>
    </xf>
    <xf numFmtId="0" fontId="6" fillId="0" borderId="155" xfId="3" applyBorder="1" applyAlignment="1">
      <alignment horizontal="center" vertical="center"/>
    </xf>
    <xf numFmtId="0" fontId="6" fillId="0" borderId="156" xfId="3" applyBorder="1" applyAlignment="1">
      <alignment horizontal="center" vertical="center"/>
    </xf>
    <xf numFmtId="0" fontId="6" fillId="0" borderId="157" xfId="3" applyBorder="1" applyAlignment="1">
      <alignment horizontal="center" vertical="center"/>
    </xf>
    <xf numFmtId="0" fontId="146" fillId="0" borderId="155" xfId="3" applyFont="1" applyBorder="1" applyAlignment="1">
      <alignment horizontal="center" vertical="center"/>
    </xf>
    <xf numFmtId="188" fontId="146" fillId="0" borderId="156" xfId="3" applyNumberFormat="1" applyFont="1" applyBorder="1" applyAlignment="1">
      <alignment horizontal="center" vertical="center"/>
    </xf>
    <xf numFmtId="188" fontId="146" fillId="0" borderId="157" xfId="3" applyNumberFormat="1" applyFont="1" applyBorder="1" applyAlignment="1">
      <alignment horizontal="center" vertical="center"/>
    </xf>
    <xf numFmtId="0" fontId="146" fillId="0" borderId="158" xfId="3" applyFont="1" applyBorder="1" applyAlignment="1">
      <alignment horizontal="center" vertical="center"/>
    </xf>
    <xf numFmtId="188" fontId="146" fillId="0" borderId="159" xfId="3" applyNumberFormat="1" applyFont="1" applyBorder="1" applyAlignment="1">
      <alignment horizontal="center" vertical="center"/>
    </xf>
    <xf numFmtId="188" fontId="146" fillId="0" borderId="160" xfId="3" applyNumberFormat="1" applyFont="1" applyBorder="1" applyAlignment="1">
      <alignment horizontal="center" vertical="center"/>
    </xf>
    <xf numFmtId="188" fontId="6" fillId="9" borderId="0" xfId="3" applyNumberFormat="1" applyFill="1" applyBorder="1">
      <alignment vertical="center"/>
    </xf>
    <xf numFmtId="189" fontId="6" fillId="9" borderId="0" xfId="3" applyNumberFormat="1" applyFill="1" applyBorder="1" applyAlignment="1">
      <alignment horizontal="center" vertical="center"/>
    </xf>
    <xf numFmtId="188" fontId="146" fillId="0" borderId="0" xfId="3" applyNumberFormat="1" applyFont="1" applyBorder="1" applyAlignment="1">
      <alignment horizontal="center" vertical="center"/>
    </xf>
    <xf numFmtId="3" fontId="24" fillId="0" borderId="124" xfId="11" applyNumberFormat="1" applyFont="1" applyBorder="1" applyAlignment="1">
      <alignment horizontal="center" vertical="center"/>
    </xf>
    <xf numFmtId="0" fontId="24" fillId="0" borderId="124" xfId="11" applyNumberFormat="1" applyFont="1" applyBorder="1" applyAlignment="1">
      <alignment horizontal="center" vertical="center"/>
    </xf>
    <xf numFmtId="49" fontId="24" fillId="0" borderId="124" xfId="11" applyNumberFormat="1" applyFont="1" applyBorder="1" applyAlignment="1">
      <alignment horizontal="center" vertical="center"/>
    </xf>
    <xf numFmtId="0" fontId="24" fillId="0" borderId="124" xfId="11" applyFont="1" applyBorder="1" applyAlignment="1">
      <alignment horizontal="center" vertical="center"/>
    </xf>
    <xf numFmtId="188" fontId="6" fillId="0" borderId="0" xfId="3" applyNumberFormat="1" applyFill="1" applyBorder="1">
      <alignment vertical="center"/>
    </xf>
    <xf numFmtId="189" fontId="6" fillId="0" borderId="0" xfId="3" applyNumberFormat="1" applyFill="1" applyBorder="1" applyAlignment="1">
      <alignment horizontal="center" vertical="center"/>
    </xf>
    <xf numFmtId="188" fontId="71" fillId="0" borderId="110" xfId="6" applyNumberFormat="1" applyFont="1" applyBorder="1" applyAlignment="1">
      <alignment horizontal="center" wrapText="1"/>
    </xf>
    <xf numFmtId="188" fontId="71" fillId="0" borderId="91" xfId="6" applyNumberFormat="1" applyFont="1" applyBorder="1" applyAlignment="1">
      <alignment horizontal="center" wrapText="1"/>
    </xf>
    <xf numFmtId="49" fontId="6" fillId="0" borderId="0" xfId="3" applyNumberFormat="1" applyAlignment="1">
      <alignment horizontal="center" vertical="center"/>
    </xf>
    <xf numFmtId="0" fontId="6" fillId="3" borderId="156" xfId="3" applyFill="1" applyBorder="1" applyAlignment="1">
      <alignment horizontal="center" vertical="center"/>
    </xf>
    <xf numFmtId="0" fontId="6" fillId="0" borderId="152" xfId="3" applyBorder="1">
      <alignment vertical="center"/>
    </xf>
    <xf numFmtId="0" fontId="6" fillId="0" borderId="153" xfId="3" applyBorder="1">
      <alignment vertical="center"/>
    </xf>
    <xf numFmtId="189" fontId="6" fillId="0" borderId="154" xfId="3" applyNumberFormat="1" applyBorder="1">
      <alignment vertical="center"/>
    </xf>
    <xf numFmtId="0" fontId="130" fillId="35" borderId="0" xfId="3" applyFont="1" applyFill="1">
      <alignment vertical="center"/>
    </xf>
    <xf numFmtId="0" fontId="130" fillId="0" borderId="0" xfId="3" applyFont="1">
      <alignment vertical="center"/>
    </xf>
    <xf numFmtId="0" fontId="6" fillId="0" borderId="155" xfId="3" applyBorder="1">
      <alignment vertical="center"/>
    </xf>
    <xf numFmtId="189" fontId="6" fillId="0" borderId="156" xfId="3" applyNumberFormat="1" applyBorder="1">
      <alignment vertical="center"/>
    </xf>
    <xf numFmtId="0" fontId="6" fillId="0" borderId="156" xfId="3" applyBorder="1">
      <alignment vertical="center"/>
    </xf>
    <xf numFmtId="189" fontId="6" fillId="0" borderId="157" xfId="3" applyNumberFormat="1" applyBorder="1">
      <alignment vertical="center"/>
    </xf>
    <xf numFmtId="0" fontId="42" fillId="0" borderId="156" xfId="3" applyFont="1" applyBorder="1">
      <alignment vertical="center"/>
    </xf>
    <xf numFmtId="0" fontId="42" fillId="0" borderId="157" xfId="3" applyFont="1" applyBorder="1">
      <alignment vertical="center"/>
    </xf>
    <xf numFmtId="0" fontId="6" fillId="35" borderId="0" xfId="3" applyFill="1">
      <alignment vertical="center"/>
    </xf>
    <xf numFmtId="0" fontId="6" fillId="0" borderId="158" xfId="3" applyBorder="1">
      <alignment vertical="center"/>
    </xf>
    <xf numFmtId="189" fontId="6" fillId="0" borderId="159" xfId="3" applyNumberFormat="1" applyBorder="1">
      <alignment vertical="center"/>
    </xf>
    <xf numFmtId="0" fontId="6" fillId="0" borderId="159" xfId="3" applyBorder="1">
      <alignment vertical="center"/>
    </xf>
    <xf numFmtId="189" fontId="42" fillId="0" borderId="160" xfId="3" applyNumberFormat="1" applyFont="1" applyBorder="1">
      <alignment vertical="center"/>
    </xf>
    <xf numFmtId="0" fontId="42" fillId="0" borderId="159" xfId="3" applyFont="1" applyBorder="1">
      <alignment vertical="center"/>
    </xf>
    <xf numFmtId="0" fontId="164" fillId="0" borderId="0" xfId="3" applyFont="1">
      <alignment vertical="center"/>
    </xf>
    <xf numFmtId="0" fontId="46" fillId="0" borderId="0" xfId="3" applyFont="1">
      <alignment vertical="center"/>
    </xf>
    <xf numFmtId="0" fontId="165" fillId="0" borderId="0" xfId="3" applyFont="1">
      <alignment vertical="center"/>
    </xf>
    <xf numFmtId="0" fontId="164" fillId="35" borderId="0" xfId="3" applyFont="1" applyFill="1">
      <alignment vertical="center"/>
    </xf>
    <xf numFmtId="0" fontId="4" fillId="35" borderId="0" xfId="3" applyFont="1" applyFill="1">
      <alignment vertical="center"/>
    </xf>
    <xf numFmtId="0" fontId="46" fillId="35" borderId="152" xfId="3" applyFont="1" applyFill="1" applyBorder="1" applyAlignment="1">
      <alignment horizontal="center" vertical="center"/>
    </xf>
    <xf numFmtId="0" fontId="46" fillId="35" borderId="155" xfId="3" applyFont="1" applyFill="1" applyBorder="1" applyAlignment="1">
      <alignment horizontal="center" vertical="center"/>
    </xf>
    <xf numFmtId="0" fontId="46" fillId="35" borderId="156" xfId="3" applyFont="1" applyFill="1" applyBorder="1" applyAlignment="1">
      <alignment horizontal="center" vertical="center"/>
    </xf>
    <xf numFmtId="0" fontId="46" fillId="35" borderId="157" xfId="3" applyFont="1" applyFill="1" applyBorder="1" applyAlignment="1">
      <alignment horizontal="center" vertical="center"/>
    </xf>
    <xf numFmtId="0" fontId="46" fillId="0" borderId="156" xfId="3" applyFont="1" applyBorder="1" applyAlignment="1">
      <alignment horizontal="center" vertical="center"/>
    </xf>
    <xf numFmtId="188" fontId="46" fillId="0" borderId="156" xfId="3" applyNumberFormat="1" applyFont="1" applyBorder="1" applyAlignment="1">
      <alignment horizontal="center" vertical="center"/>
    </xf>
    <xf numFmtId="188" fontId="46" fillId="35" borderId="156" xfId="3" applyNumberFormat="1" applyFont="1" applyFill="1" applyBorder="1" applyAlignment="1">
      <alignment horizontal="center" vertical="center"/>
    </xf>
    <xf numFmtId="180" fontId="46" fillId="35" borderId="157" xfId="3" applyNumberFormat="1" applyFont="1" applyFill="1" applyBorder="1" applyAlignment="1">
      <alignment horizontal="center" vertical="center"/>
    </xf>
    <xf numFmtId="188" fontId="46" fillId="35" borderId="0" xfId="3" applyNumberFormat="1" applyFont="1" applyFill="1" applyAlignment="1">
      <alignment horizontal="center" vertical="center"/>
    </xf>
    <xf numFmtId="49" fontId="46" fillId="35" borderId="0" xfId="3" applyNumberFormat="1" applyFont="1" applyFill="1" applyAlignment="1">
      <alignment horizontal="center" vertical="center"/>
    </xf>
    <xf numFmtId="186" fontId="46" fillId="35" borderId="0" xfId="3" applyNumberFormat="1" applyFont="1" applyFill="1" applyAlignment="1">
      <alignment horizontal="center" vertical="center"/>
    </xf>
    <xf numFmtId="0" fontId="166" fillId="0" borderId="156" xfId="3" applyFont="1" applyBorder="1" applyAlignment="1">
      <alignment horizontal="center" vertical="center"/>
    </xf>
    <xf numFmtId="188" fontId="166" fillId="0" borderId="156" xfId="3" applyNumberFormat="1" applyFont="1" applyBorder="1" applyAlignment="1">
      <alignment horizontal="center" vertical="center"/>
    </xf>
    <xf numFmtId="0" fontId="46" fillId="35" borderId="0" xfId="3" applyFont="1" applyFill="1" applyAlignment="1">
      <alignment horizontal="center" vertical="center"/>
    </xf>
    <xf numFmtId="0" fontId="49" fillId="0" borderId="156" xfId="3" applyFont="1" applyBorder="1" applyAlignment="1">
      <alignment horizontal="center" vertical="center"/>
    </xf>
    <xf numFmtId="188" fontId="49" fillId="0" borderId="156" xfId="3" applyNumberFormat="1" applyFont="1" applyBorder="1" applyAlignment="1">
      <alignment horizontal="center" vertical="center"/>
    </xf>
    <xf numFmtId="188" fontId="46" fillId="35" borderId="159" xfId="3" applyNumberFormat="1" applyFont="1" applyFill="1" applyBorder="1" applyAlignment="1">
      <alignment horizontal="center" vertical="center"/>
    </xf>
    <xf numFmtId="180" fontId="46" fillId="35" borderId="160" xfId="3" applyNumberFormat="1" applyFont="1" applyFill="1" applyBorder="1" applyAlignment="1">
      <alignment horizontal="center" vertical="center"/>
    </xf>
    <xf numFmtId="0" fontId="29" fillId="35" borderId="152" xfId="3" applyFont="1" applyFill="1" applyBorder="1" applyAlignment="1">
      <alignment horizontal="center" vertical="center"/>
    </xf>
    <xf numFmtId="0" fontId="29" fillId="35" borderId="155" xfId="3" applyFont="1" applyFill="1" applyBorder="1" applyAlignment="1">
      <alignment horizontal="center" vertical="center"/>
    </xf>
    <xf numFmtId="197" fontId="46" fillId="35" borderId="157" xfId="3" applyNumberFormat="1" applyFont="1" applyFill="1" applyBorder="1" applyAlignment="1">
      <alignment horizontal="center" vertical="center"/>
    </xf>
    <xf numFmtId="0" fontId="46" fillId="0" borderId="0" xfId="3" applyFont="1" applyAlignment="1">
      <alignment horizontal="center" vertical="center"/>
    </xf>
    <xf numFmtId="188" fontId="29" fillId="35" borderId="156" xfId="3" applyNumberFormat="1" applyFont="1" applyFill="1" applyBorder="1" applyAlignment="1">
      <alignment horizontal="center" vertical="center"/>
    </xf>
    <xf numFmtId="188" fontId="29" fillId="35" borderId="159" xfId="3" applyNumberFormat="1" applyFont="1" applyFill="1" applyBorder="1">
      <alignment vertical="center"/>
    </xf>
    <xf numFmtId="0" fontId="4" fillId="0" borderId="0" xfId="3" applyFont="1">
      <alignment vertical="center"/>
    </xf>
    <xf numFmtId="0" fontId="46" fillId="35" borderId="0" xfId="3" applyFont="1" applyFill="1">
      <alignment vertical="center"/>
    </xf>
    <xf numFmtId="0" fontId="167" fillId="0" borderId="0" xfId="3" applyFont="1" applyAlignment="1">
      <alignment horizontal="left" vertical="center" wrapText="1"/>
    </xf>
    <xf numFmtId="0" fontId="168" fillId="35" borderId="0" xfId="3" applyFont="1" applyFill="1" applyAlignment="1">
      <alignment vertical="center" wrapText="1"/>
    </xf>
    <xf numFmtId="0" fontId="168" fillId="0" borderId="0" xfId="3" applyFont="1" applyAlignment="1">
      <alignment horizontal="left" vertical="center" wrapText="1"/>
    </xf>
    <xf numFmtId="0" fontId="168" fillId="35" borderId="0" xfId="3" applyFont="1" applyFill="1" applyAlignment="1">
      <alignment horizontal="left" vertical="center" wrapText="1"/>
    </xf>
    <xf numFmtId="196" fontId="46" fillId="35" borderId="0" xfId="3" applyNumberFormat="1" applyFont="1" applyFill="1" applyAlignment="1">
      <alignment horizontal="center" vertical="center"/>
    </xf>
    <xf numFmtId="0" fontId="4" fillId="35" borderId="0" xfId="3" applyFont="1" applyFill="1" applyAlignment="1">
      <alignment horizontal="left" vertical="center"/>
    </xf>
    <xf numFmtId="0" fontId="29" fillId="35" borderId="156" xfId="3" applyFont="1" applyFill="1" applyBorder="1" applyAlignment="1">
      <alignment horizontal="center" vertical="center"/>
    </xf>
    <xf numFmtId="0" fontId="29" fillId="35" borderId="157" xfId="3" applyFont="1" applyFill="1" applyBorder="1" applyAlignment="1">
      <alignment horizontal="center" vertical="center"/>
    </xf>
    <xf numFmtId="188" fontId="114" fillId="0" borderId="108" xfId="6" applyNumberFormat="1" applyFont="1" applyBorder="1" applyAlignment="1">
      <alignment horizontal="center" wrapText="1"/>
    </xf>
    <xf numFmtId="188" fontId="114" fillId="0" borderId="105" xfId="6" applyNumberFormat="1" applyFont="1" applyBorder="1" applyAlignment="1">
      <alignment horizontal="center" wrapText="1"/>
    </xf>
    <xf numFmtId="188" fontId="114" fillId="0" borderId="105" xfId="3" applyNumberFormat="1" applyFont="1" applyBorder="1" applyAlignment="1">
      <alignment horizontal="center" wrapText="1"/>
    </xf>
    <xf numFmtId="188" fontId="43" fillId="0" borderId="105" xfId="3" applyNumberFormat="1" applyFont="1" applyBorder="1" applyAlignment="1">
      <alignment horizontal="center" wrapText="1"/>
    </xf>
    <xf numFmtId="188" fontId="29" fillId="35" borderId="159" xfId="3" applyNumberFormat="1" applyFont="1" applyFill="1" applyBorder="1" applyAlignment="1">
      <alignment horizontal="center" vertical="center"/>
    </xf>
    <xf numFmtId="0" fontId="130" fillId="35" borderId="94" xfId="3" applyFont="1" applyFill="1" applyBorder="1" applyAlignment="1">
      <alignment horizontal="left" vertical="center"/>
    </xf>
    <xf numFmtId="0" fontId="46" fillId="35" borderId="10" xfId="3" applyFont="1" applyFill="1" applyBorder="1" applyAlignment="1">
      <alignment horizontal="center" vertical="center"/>
    </xf>
    <xf numFmtId="0" fontId="46" fillId="35" borderId="90" xfId="3" applyFont="1" applyFill="1" applyBorder="1" applyAlignment="1">
      <alignment horizontal="center" vertical="center"/>
    </xf>
    <xf numFmtId="188" fontId="169" fillId="0" borderId="108" xfId="6" applyNumberFormat="1" applyFont="1" applyBorder="1" applyAlignment="1">
      <alignment horizontal="center" wrapText="1"/>
    </xf>
    <xf numFmtId="188" fontId="169" fillId="0" borderId="105" xfId="3" applyNumberFormat="1" applyFont="1" applyBorder="1" applyAlignment="1">
      <alignment horizontal="center" wrapText="1"/>
    </xf>
    <xf numFmtId="0" fontId="46" fillId="35" borderId="14" xfId="3" applyFont="1" applyFill="1" applyBorder="1" applyAlignment="1">
      <alignment horizontal="center" vertical="center"/>
    </xf>
    <xf numFmtId="0" fontId="164" fillId="0" borderId="0" xfId="3" applyFont="1" applyAlignment="1">
      <alignment horizontal="center" vertical="center"/>
    </xf>
    <xf numFmtId="188" fontId="46" fillId="35" borderId="9" xfId="3" applyNumberFormat="1" applyFont="1" applyFill="1" applyBorder="1" applyAlignment="1">
      <alignment horizontal="center" vertical="center"/>
    </xf>
    <xf numFmtId="180" fontId="46" fillId="35" borderId="27" xfId="3" applyNumberFormat="1" applyFont="1" applyFill="1" applyBorder="1" applyAlignment="1">
      <alignment horizontal="center" vertical="center"/>
    </xf>
    <xf numFmtId="180" fontId="46" fillId="35" borderId="0" xfId="3" applyNumberFormat="1" applyFont="1" applyFill="1" applyAlignment="1">
      <alignment horizontal="center" vertical="center"/>
    </xf>
    <xf numFmtId="0" fontId="29" fillId="0" borderId="156" xfId="3" applyFont="1" applyBorder="1" applyAlignment="1">
      <alignment horizontal="center" vertical="center"/>
    </xf>
    <xf numFmtId="0" fontId="46" fillId="35" borderId="125" xfId="3" applyFont="1" applyFill="1" applyBorder="1" applyAlignment="1">
      <alignment horizontal="left" vertical="center"/>
    </xf>
    <xf numFmtId="0" fontId="130" fillId="35" borderId="0" xfId="3" applyFont="1" applyFill="1" applyAlignment="1">
      <alignment horizontal="left" vertical="center"/>
    </xf>
    <xf numFmtId="188" fontId="6" fillId="0" borderId="0" xfId="3" applyNumberFormat="1" applyAlignment="1">
      <alignment horizontal="center"/>
    </xf>
    <xf numFmtId="188" fontId="48" fillId="0" borderId="0" xfId="3" applyNumberFormat="1" applyFont="1">
      <alignment vertical="center"/>
    </xf>
    <xf numFmtId="180" fontId="48" fillId="0" borderId="0" xfId="3" applyNumberFormat="1" applyFont="1">
      <alignment vertical="center"/>
    </xf>
    <xf numFmtId="0" fontId="17" fillId="0" borderId="156" xfId="3" applyFont="1" applyBorder="1">
      <alignment vertical="center"/>
    </xf>
    <xf numFmtId="0" fontId="48" fillId="0" borderId="156" xfId="3" applyFont="1" applyBorder="1">
      <alignment vertical="center"/>
    </xf>
    <xf numFmtId="0" fontId="147" fillId="0" borderId="156" xfId="3" applyFont="1" applyBorder="1">
      <alignment vertical="center"/>
    </xf>
    <xf numFmtId="0" fontId="171" fillId="0" borderId="156" xfId="3" applyFont="1" applyBorder="1">
      <alignment vertical="center"/>
    </xf>
    <xf numFmtId="0" fontId="47" fillId="0" borderId="156" xfId="3" applyFont="1" applyBorder="1" applyAlignment="1">
      <alignment horizontal="center" vertical="center"/>
    </xf>
    <xf numFmtId="0" fontId="22" fillId="0" borderId="156" xfId="3" applyFont="1" applyBorder="1" applyAlignment="1">
      <alignment horizontal="center" vertical="center"/>
    </xf>
    <xf numFmtId="0" fontId="172" fillId="0" borderId="0" xfId="3" applyFont="1" applyAlignment="1"/>
    <xf numFmtId="0" fontId="63" fillId="0" borderId="0" xfId="3" applyFont="1" applyAlignment="1"/>
    <xf numFmtId="188" fontId="6" fillId="0" borderId="156" xfId="3" applyNumberFormat="1" applyBorder="1" applyAlignment="1">
      <alignment horizontal="center"/>
    </xf>
    <xf numFmtId="188" fontId="6" fillId="0" borderId="156" xfId="3" applyNumberFormat="1" applyBorder="1" applyAlignment="1"/>
    <xf numFmtId="196" fontId="172" fillId="0" borderId="0" xfId="3" applyNumberFormat="1" applyFont="1" applyAlignment="1"/>
    <xf numFmtId="0" fontId="47" fillId="0" borderId="156" xfId="3" applyFont="1" applyBorder="1" applyAlignment="1"/>
    <xf numFmtId="196" fontId="172" fillId="0" borderId="156" xfId="3" applyNumberFormat="1" applyFont="1" applyBorder="1" applyAlignment="1"/>
    <xf numFmtId="188" fontId="48" fillId="0" borderId="156" xfId="3" applyNumberFormat="1" applyFont="1" applyBorder="1">
      <alignment vertical="center"/>
    </xf>
    <xf numFmtId="0" fontId="63" fillId="0" borderId="156" xfId="3" applyFont="1" applyBorder="1" applyAlignment="1"/>
    <xf numFmtId="0" fontId="172" fillId="0" borderId="156" xfId="3" applyFont="1" applyBorder="1" applyAlignment="1"/>
    <xf numFmtId="1" fontId="173" fillId="0" borderId="0" xfId="3" applyNumberFormat="1" applyFont="1" applyAlignment="1">
      <alignment horizontal="right" vertical="center"/>
    </xf>
    <xf numFmtId="1" fontId="173" fillId="0" borderId="156" xfId="3" applyNumberFormat="1" applyFont="1" applyBorder="1">
      <alignment vertical="center"/>
    </xf>
    <xf numFmtId="200" fontId="17" fillId="0" borderId="156" xfId="3" applyNumberFormat="1" applyFont="1" applyBorder="1">
      <alignment vertical="center"/>
    </xf>
    <xf numFmtId="200" fontId="147" fillId="0" borderId="156" xfId="3" applyNumberFormat="1" applyFont="1" applyBorder="1">
      <alignment vertical="center"/>
    </xf>
    <xf numFmtId="49" fontId="17" fillId="0" borderId="156" xfId="3" applyNumberFormat="1" applyFont="1" applyBorder="1">
      <alignment vertical="center"/>
    </xf>
    <xf numFmtId="49" fontId="171" fillId="0" borderId="156" xfId="3" applyNumberFormat="1" applyFont="1" applyBorder="1">
      <alignment vertical="center"/>
    </xf>
    <xf numFmtId="49" fontId="17" fillId="0" borderId="0" xfId="3" applyNumberFormat="1" applyFont="1">
      <alignment vertical="center"/>
    </xf>
    <xf numFmtId="49" fontId="48" fillId="0" borderId="156" xfId="3" applyNumberFormat="1" applyFont="1" applyBorder="1">
      <alignment vertical="center"/>
    </xf>
    <xf numFmtId="188" fontId="6" fillId="0" borderId="0" xfId="3" applyNumberFormat="1" applyAlignment="1"/>
    <xf numFmtId="180" fontId="48" fillId="0" borderId="156" xfId="3" applyNumberFormat="1" applyFont="1" applyBorder="1">
      <alignment vertical="center"/>
    </xf>
    <xf numFmtId="49" fontId="174" fillId="0" borderId="156" xfId="3" applyNumberFormat="1" applyFont="1" applyBorder="1">
      <alignment vertical="center"/>
    </xf>
    <xf numFmtId="49" fontId="175" fillId="0" borderId="0" xfId="3" applyNumberFormat="1" applyFont="1">
      <alignment vertical="center"/>
    </xf>
    <xf numFmtId="49" fontId="48" fillId="0" borderId="0" xfId="3" applyNumberFormat="1" applyFont="1">
      <alignment vertical="center"/>
    </xf>
    <xf numFmtId="186" fontId="48" fillId="0" borderId="0" xfId="3" applyNumberFormat="1" applyFont="1">
      <alignment vertical="center"/>
    </xf>
    <xf numFmtId="0" fontId="17" fillId="9" borderId="156" xfId="3" applyFont="1" applyFill="1" applyBorder="1">
      <alignment vertical="center"/>
    </xf>
    <xf numFmtId="0" fontId="17" fillId="36" borderId="156" xfId="3" applyFont="1" applyFill="1" applyBorder="1" applyAlignment="1">
      <alignment horizontal="center" vertical="center"/>
    </xf>
    <xf numFmtId="0" fontId="147" fillId="0" borderId="156" xfId="3" applyFont="1" applyBorder="1" applyAlignment="1">
      <alignment horizontal="center" vertical="center"/>
    </xf>
    <xf numFmtId="0" fontId="17" fillId="0" borderId="156" xfId="3" applyFont="1" applyBorder="1" applyAlignment="1">
      <alignment horizontal="center" vertical="center"/>
    </xf>
    <xf numFmtId="188" fontId="147" fillId="9" borderId="156" xfId="3" applyNumberFormat="1" applyFont="1" applyFill="1" applyBorder="1">
      <alignment vertical="center"/>
    </xf>
    <xf numFmtId="188" fontId="17" fillId="9" borderId="156" xfId="3" applyNumberFormat="1" applyFont="1" applyFill="1" applyBorder="1">
      <alignment vertical="center"/>
    </xf>
    <xf numFmtId="188" fontId="147" fillId="0" borderId="156" xfId="3" applyNumberFormat="1" applyFont="1" applyBorder="1">
      <alignment vertical="center"/>
    </xf>
    <xf numFmtId="188" fontId="6" fillId="0" borderId="156" xfId="3" applyNumberFormat="1" applyBorder="1">
      <alignment vertical="center"/>
    </xf>
    <xf numFmtId="0" fontId="176" fillId="0" borderId="156" xfId="3" applyFont="1" applyBorder="1">
      <alignment vertical="center"/>
    </xf>
    <xf numFmtId="188" fontId="17" fillId="0" borderId="156" xfId="3" applyNumberFormat="1" applyFont="1" applyBorder="1">
      <alignment vertical="center"/>
    </xf>
    <xf numFmtId="49" fontId="177" fillId="0" borderId="156" xfId="3" applyNumberFormat="1" applyFont="1" applyBorder="1">
      <alignment vertical="center"/>
    </xf>
    <xf numFmtId="0" fontId="177" fillId="0" borderId="156" xfId="3" applyFont="1" applyBorder="1">
      <alignment vertical="center"/>
    </xf>
    <xf numFmtId="49" fontId="177" fillId="0" borderId="80" xfId="3" applyNumberFormat="1" applyFont="1" applyBorder="1">
      <alignment vertical="center"/>
    </xf>
    <xf numFmtId="0" fontId="48" fillId="0" borderId="80" xfId="3" applyFont="1" applyBorder="1">
      <alignment vertical="center"/>
    </xf>
    <xf numFmtId="0" fontId="177" fillId="0" borderId="80" xfId="3" applyFont="1" applyBorder="1">
      <alignment vertical="center"/>
    </xf>
    <xf numFmtId="49" fontId="48" fillId="0" borderId="80" xfId="3" applyNumberFormat="1" applyFont="1" applyBorder="1">
      <alignment vertical="center"/>
    </xf>
    <xf numFmtId="0" fontId="178" fillId="0" borderId="0" xfId="3" applyFont="1" applyAlignment="1"/>
    <xf numFmtId="188" fontId="172" fillId="0" borderId="0" xfId="3" applyNumberFormat="1" applyFont="1" applyAlignment="1"/>
    <xf numFmtId="188" fontId="179" fillId="0" borderId="0" xfId="3" applyNumberFormat="1" applyFont="1" applyAlignment="1"/>
    <xf numFmtId="196" fontId="72" fillId="0" borderId="0" xfId="3" applyNumberFormat="1" applyFont="1" applyAlignment="1"/>
    <xf numFmtId="188" fontId="72" fillId="0" borderId="0" xfId="3" applyNumberFormat="1" applyFont="1" applyAlignment="1"/>
    <xf numFmtId="0" fontId="4" fillId="0" borderId="21" xfId="3" applyFont="1" applyBorder="1">
      <alignment vertical="center"/>
    </xf>
    <xf numFmtId="0" fontId="167" fillId="0" borderId="125" xfId="3" applyFont="1" applyBorder="1" applyAlignment="1">
      <alignment horizontal="left" vertical="center" wrapText="1"/>
    </xf>
    <xf numFmtId="0" fontId="180" fillId="0" borderId="125" xfId="3" applyFont="1" applyBorder="1" applyAlignment="1">
      <alignment horizontal="left" vertical="center" wrapText="1"/>
    </xf>
    <xf numFmtId="0" fontId="48" fillId="0" borderId="125" xfId="3" applyFont="1" applyBorder="1">
      <alignment vertical="center"/>
    </xf>
    <xf numFmtId="0" fontId="48" fillId="0" borderId="97" xfId="3" applyFont="1" applyBorder="1">
      <alignment vertical="center"/>
    </xf>
    <xf numFmtId="0" fontId="4" fillId="0" borderId="16" xfId="3" applyFont="1" applyBorder="1">
      <alignment vertical="center"/>
    </xf>
    <xf numFmtId="0" fontId="180" fillId="0" borderId="0" xfId="3" applyFont="1" applyAlignment="1">
      <alignment horizontal="left" vertical="center" wrapText="1"/>
    </xf>
    <xf numFmtId="0" fontId="48" fillId="0" borderId="93" xfId="3" applyFont="1" applyBorder="1">
      <alignment vertical="center"/>
    </xf>
    <xf numFmtId="0" fontId="17" fillId="0" borderId="93" xfId="3" applyFont="1" applyBorder="1">
      <alignment vertical="center"/>
    </xf>
    <xf numFmtId="0" fontId="17" fillId="0" borderId="16" xfId="3" applyFont="1" applyBorder="1">
      <alignment vertical="center"/>
    </xf>
    <xf numFmtId="0" fontId="6" fillId="0" borderId="0" xfId="3" applyAlignment="1">
      <alignment horizontal="left"/>
    </xf>
    <xf numFmtId="0" fontId="27" fillId="0" borderId="0" xfId="3" applyFont="1" applyAlignment="1"/>
    <xf numFmtId="0" fontId="6" fillId="0" borderId="0" xfId="3" applyAlignment="1"/>
    <xf numFmtId="0" fontId="17" fillId="0" borderId="0" xfId="3" applyFont="1" applyAlignment="1"/>
    <xf numFmtId="0" fontId="147" fillId="0" borderId="0" xfId="3" applyFont="1" applyAlignment="1">
      <alignment horizontal="center" vertical="center"/>
    </xf>
    <xf numFmtId="0" fontId="17" fillId="0" borderId="17" xfId="3" applyFont="1" applyBorder="1">
      <alignment vertical="center"/>
    </xf>
    <xf numFmtId="0" fontId="17" fillId="0" borderId="94" xfId="3" applyFont="1" applyBorder="1" applyAlignment="1"/>
    <xf numFmtId="0" fontId="6" fillId="0" borderId="172" xfId="3" applyBorder="1" applyAlignment="1"/>
    <xf numFmtId="0" fontId="167" fillId="0" borderId="16" xfId="3" applyFont="1" applyBorder="1" applyAlignment="1">
      <alignment horizontal="left" vertical="center" wrapText="1"/>
    </xf>
    <xf numFmtId="0" fontId="181" fillId="0" borderId="0" xfId="3" applyFont="1" applyAlignment="1"/>
    <xf numFmtId="0" fontId="48" fillId="0" borderId="16" xfId="3" applyFont="1" applyBorder="1">
      <alignment vertical="center"/>
    </xf>
    <xf numFmtId="0" fontId="147" fillId="0" borderId="93" xfId="3" applyFont="1" applyBorder="1">
      <alignment vertical="center"/>
    </xf>
    <xf numFmtId="0" fontId="48" fillId="0" borderId="0" xfId="3" applyFont="1" applyAlignment="1">
      <alignment horizontal="left" vertical="center"/>
    </xf>
    <xf numFmtId="0" fontId="6" fillId="0" borderId="173" xfId="3" applyBorder="1" applyAlignment="1"/>
    <xf numFmtId="0" fontId="6" fillId="0" borderId="34" xfId="3" applyBorder="1" applyAlignment="1"/>
    <xf numFmtId="0" fontId="182" fillId="68" borderId="174" xfId="3" applyFont="1" applyFill="1" applyBorder="1" applyAlignment="1"/>
    <xf numFmtId="0" fontId="48" fillId="0" borderId="17" xfId="3" applyFont="1" applyBorder="1">
      <alignment vertical="center"/>
    </xf>
    <xf numFmtId="0" fontId="48" fillId="0" borderId="94" xfId="3" applyFont="1" applyBorder="1">
      <alignment vertical="center"/>
    </xf>
    <xf numFmtId="0" fontId="182" fillId="68" borderId="175" xfId="3" applyFont="1" applyFill="1" applyBorder="1" applyAlignment="1"/>
    <xf numFmtId="0" fontId="53" fillId="0" borderId="157" xfId="3" applyFont="1" applyBorder="1" applyAlignment="1">
      <alignment horizontal="center" vertical="center"/>
    </xf>
    <xf numFmtId="0" fontId="53" fillId="0" borderId="156" xfId="3" applyFont="1" applyBorder="1" applyAlignment="1">
      <alignment horizontal="center" vertical="center"/>
    </xf>
    <xf numFmtId="0" fontId="118" fillId="0" borderId="0" xfId="3" applyFont="1" applyBorder="1">
      <alignment vertical="center"/>
    </xf>
    <xf numFmtId="0" fontId="53" fillId="0" borderId="0" xfId="3" applyFont="1" applyFill="1" applyBorder="1" applyAlignment="1">
      <alignment horizontal="center" vertical="center"/>
    </xf>
    <xf numFmtId="188" fontId="146" fillId="0" borderId="0" xfId="3" applyNumberFormat="1" applyFont="1" applyFill="1" applyBorder="1" applyAlignment="1">
      <alignment horizontal="center" vertical="center"/>
    </xf>
    <xf numFmtId="0" fontId="0" fillId="0" borderId="0" xfId="0" applyFill="1" applyBorder="1" applyAlignment="1">
      <alignment horizontal="center" vertical="center"/>
    </xf>
    <xf numFmtId="0" fontId="146" fillId="0" borderId="152" xfId="3" applyFont="1" applyBorder="1" applyAlignment="1">
      <alignment horizontal="center" vertical="center"/>
    </xf>
    <xf numFmtId="188" fontId="6" fillId="9" borderId="153" xfId="3" applyNumberFormat="1" applyFill="1" applyBorder="1">
      <alignment vertical="center"/>
    </xf>
    <xf numFmtId="189" fontId="6" fillId="9" borderId="154" xfId="3" applyNumberFormat="1" applyFill="1" applyBorder="1" applyAlignment="1">
      <alignment horizontal="center" vertical="center"/>
    </xf>
    <xf numFmtId="0" fontId="6" fillId="0" borderId="177" xfId="3" applyBorder="1" applyAlignment="1">
      <alignment horizontal="center" vertical="center"/>
    </xf>
    <xf numFmtId="0" fontId="146" fillId="0" borderId="177" xfId="3" applyFont="1" applyBorder="1" applyAlignment="1">
      <alignment horizontal="center" vertical="center"/>
    </xf>
    <xf numFmtId="0" fontId="146" fillId="0" borderId="180" xfId="3" applyFont="1" applyBorder="1" applyAlignment="1">
      <alignment horizontal="center" vertical="center"/>
    </xf>
    <xf numFmtId="188" fontId="146" fillId="0" borderId="179" xfId="3" applyNumberFormat="1" applyFont="1" applyBorder="1" applyAlignment="1">
      <alignment horizontal="center" vertical="center"/>
    </xf>
    <xf numFmtId="188" fontId="146" fillId="0" borderId="178" xfId="3" applyNumberFormat="1" applyFont="1" applyBorder="1" applyAlignment="1">
      <alignment horizontal="center" vertical="center"/>
    </xf>
    <xf numFmtId="0" fontId="53" fillId="36" borderId="73" xfId="3" applyFont="1" applyFill="1" applyBorder="1" applyAlignment="1">
      <alignment horizontal="center" vertical="center"/>
    </xf>
    <xf numFmtId="0" fontId="53" fillId="36" borderId="74" xfId="3" applyFont="1" applyFill="1" applyBorder="1" applyAlignment="1">
      <alignment horizontal="center" vertical="center"/>
    </xf>
    <xf numFmtId="0" fontId="53" fillId="36" borderId="75" xfId="3" applyFont="1" applyFill="1" applyBorder="1" applyAlignment="1">
      <alignment horizontal="center" vertical="center"/>
    </xf>
    <xf numFmtId="193" fontId="6" fillId="0" borderId="0" xfId="3" applyNumberFormat="1" applyFill="1" applyBorder="1">
      <alignment vertical="center"/>
    </xf>
    <xf numFmtId="180" fontId="6" fillId="0" borderId="182" xfId="3" applyNumberFormat="1" applyBorder="1">
      <alignment vertical="center"/>
    </xf>
    <xf numFmtId="180" fontId="6" fillId="0" borderId="182" xfId="3" applyNumberFormat="1" applyBorder="1" applyAlignment="1">
      <alignment vertical="center" shrinkToFit="1"/>
    </xf>
    <xf numFmtId="188" fontId="6" fillId="23" borderId="75" xfId="3" applyNumberFormat="1" applyFill="1" applyBorder="1">
      <alignment vertical="center"/>
    </xf>
    <xf numFmtId="180" fontId="6" fillId="0" borderId="0" xfId="3" applyNumberFormat="1" applyFill="1" applyBorder="1">
      <alignment vertical="center"/>
    </xf>
    <xf numFmtId="180" fontId="6" fillId="0" borderId="0" xfId="3" applyNumberFormat="1" applyFill="1" applyBorder="1" applyAlignment="1">
      <alignment vertical="center" shrinkToFit="1"/>
    </xf>
    <xf numFmtId="0" fontId="6" fillId="0" borderId="183" xfId="3" applyBorder="1">
      <alignment vertical="center"/>
    </xf>
    <xf numFmtId="0" fontId="6" fillId="0" borderId="184" xfId="3" applyBorder="1">
      <alignment vertical="center"/>
    </xf>
    <xf numFmtId="0" fontId="6" fillId="0" borderId="184" xfId="3" applyBorder="1" applyAlignment="1">
      <alignment horizontal="center" vertical="center"/>
    </xf>
    <xf numFmtId="188" fontId="6" fillId="12" borderId="184" xfId="3" applyNumberFormat="1" applyFill="1" applyBorder="1" applyAlignment="1">
      <alignment horizontal="center" vertical="center"/>
    </xf>
    <xf numFmtId="188" fontId="6" fillId="12" borderId="185" xfId="3" applyNumberFormat="1" applyFill="1" applyBorder="1" applyAlignment="1">
      <alignment horizontal="center" vertical="center"/>
    </xf>
    <xf numFmtId="0" fontId="6" fillId="0" borderId="186" xfId="3" applyBorder="1" applyAlignment="1">
      <alignment horizontal="center" vertical="center"/>
    </xf>
    <xf numFmtId="0" fontId="6" fillId="0" borderId="187" xfId="3" applyBorder="1" applyAlignment="1">
      <alignment horizontal="center" vertical="center"/>
    </xf>
    <xf numFmtId="180" fontId="6" fillId="0" borderId="187" xfId="3" applyNumberFormat="1" applyBorder="1">
      <alignment vertical="center"/>
    </xf>
    <xf numFmtId="193" fontId="6" fillId="12" borderId="187" xfId="3" applyNumberFormat="1" applyFill="1" applyBorder="1">
      <alignment vertical="center"/>
    </xf>
    <xf numFmtId="188" fontId="6" fillId="12" borderId="188" xfId="3" applyNumberFormat="1" applyFill="1" applyBorder="1">
      <alignment vertical="center"/>
    </xf>
    <xf numFmtId="0" fontId="6" fillId="0" borderId="190" xfId="3" applyBorder="1">
      <alignment vertical="center"/>
    </xf>
    <xf numFmtId="180" fontId="6" fillId="0" borderId="190" xfId="3" applyNumberFormat="1" applyBorder="1">
      <alignment vertical="center"/>
    </xf>
    <xf numFmtId="193" fontId="6" fillId="12" borderId="190" xfId="3" applyNumberFormat="1" applyFill="1" applyBorder="1">
      <alignment vertical="center"/>
    </xf>
    <xf numFmtId="188" fontId="6" fillId="12" borderId="191" xfId="3" applyNumberFormat="1" applyFill="1" applyBorder="1">
      <alignment vertical="center"/>
    </xf>
    <xf numFmtId="0" fontId="6" fillId="0" borderId="189" xfId="3" quotePrefix="1" applyBorder="1">
      <alignment vertical="center"/>
    </xf>
    <xf numFmtId="0" fontId="17" fillId="0" borderId="0" xfId="0" applyFont="1" applyFill="1" applyBorder="1">
      <alignment vertical="center"/>
    </xf>
    <xf numFmtId="0" fontId="6" fillId="0" borderId="0" xfId="3" applyFill="1" applyBorder="1">
      <alignment vertical="center"/>
    </xf>
    <xf numFmtId="0" fontId="6" fillId="0" borderId="0" xfId="3" applyFill="1" applyBorder="1" applyAlignment="1">
      <alignment horizontal="center" vertical="center"/>
    </xf>
    <xf numFmtId="0" fontId="0" fillId="0" borderId="0" xfId="0" applyFont="1" applyFill="1" applyBorder="1">
      <alignment vertical="center"/>
    </xf>
    <xf numFmtId="22" fontId="0" fillId="0" borderId="0" xfId="0" applyNumberFormat="1" applyFont="1" applyFill="1" applyBorder="1">
      <alignment vertical="center"/>
    </xf>
    <xf numFmtId="188" fontId="183" fillId="0" borderId="76" xfId="6" applyNumberFormat="1" applyFont="1" applyBorder="1" applyAlignment="1">
      <alignment horizontal="center" vertical="top" wrapText="1"/>
    </xf>
    <xf numFmtId="0" fontId="181" fillId="0" borderId="0" xfId="6" applyFont="1" applyAlignment="1">
      <alignment vertical="top"/>
    </xf>
    <xf numFmtId="0" fontId="0" fillId="0" borderId="192" xfId="0" applyBorder="1" applyAlignment="1">
      <alignment horizontal="center" vertical="center"/>
    </xf>
    <xf numFmtId="0" fontId="0" fillId="0" borderId="192" xfId="0" applyBorder="1">
      <alignment vertical="center"/>
    </xf>
    <xf numFmtId="189" fontId="0" fillId="0" borderId="192" xfId="0" applyNumberFormat="1" applyBorder="1">
      <alignment vertical="center"/>
    </xf>
    <xf numFmtId="0" fontId="140" fillId="69" borderId="192" xfId="0" applyFont="1" applyFill="1" applyBorder="1" applyAlignment="1">
      <alignment horizontal="center" vertical="center"/>
    </xf>
    <xf numFmtId="0" fontId="185" fillId="69" borderId="192" xfId="0" applyFont="1" applyFill="1" applyBorder="1" applyAlignment="1">
      <alignment horizontal="center" vertical="center"/>
    </xf>
    <xf numFmtId="0" fontId="0" fillId="70" borderId="192" xfId="0" applyFill="1" applyBorder="1" applyAlignment="1">
      <alignment horizontal="center" vertical="center"/>
    </xf>
    <xf numFmtId="0" fontId="0" fillId="70" borderId="192" xfId="0" applyFill="1" applyBorder="1">
      <alignment vertical="center"/>
    </xf>
    <xf numFmtId="189" fontId="0" fillId="70" borderId="192" xfId="0" applyNumberFormat="1" applyFill="1" applyBorder="1">
      <alignment vertical="center"/>
    </xf>
    <xf numFmtId="196" fontId="0" fillId="0" borderId="192" xfId="0" applyNumberFormat="1" applyBorder="1" applyAlignment="1">
      <alignment horizontal="center" vertical="center"/>
    </xf>
    <xf numFmtId="196" fontId="0" fillId="70" borderId="192" xfId="0" applyNumberFormat="1" applyFill="1" applyBorder="1" applyAlignment="1">
      <alignment horizontal="center" vertical="center"/>
    </xf>
    <xf numFmtId="22" fontId="0" fillId="0" borderId="0" xfId="0" applyNumberFormat="1" applyBorder="1">
      <alignment vertical="center"/>
    </xf>
    <xf numFmtId="201" fontId="0" fillId="0" borderId="0" xfId="0" applyNumberFormat="1" applyBorder="1">
      <alignment vertical="center"/>
    </xf>
    <xf numFmtId="189" fontId="92" fillId="0" borderId="0" xfId="0" applyNumberFormat="1" applyFont="1" applyFill="1" applyBorder="1">
      <alignment vertical="center"/>
    </xf>
    <xf numFmtId="188" fontId="0" fillId="0" borderId="0" xfId="0" applyNumberFormat="1" applyBorder="1">
      <alignment vertical="center"/>
    </xf>
    <xf numFmtId="202" fontId="0" fillId="0" borderId="0" xfId="0" applyNumberFormat="1" applyBorder="1">
      <alignment vertical="center"/>
    </xf>
    <xf numFmtId="0" fontId="87" fillId="33" borderId="193" xfId="0" applyFont="1" applyFill="1" applyBorder="1">
      <alignment vertical="center"/>
    </xf>
    <xf numFmtId="0" fontId="87" fillId="34" borderId="194" xfId="0" applyFont="1" applyFill="1" applyBorder="1">
      <alignment vertical="center"/>
    </xf>
    <xf numFmtId="189" fontId="92" fillId="4" borderId="194" xfId="0" applyNumberFormat="1" applyFont="1" applyFill="1" applyBorder="1">
      <alignment vertical="center"/>
    </xf>
    <xf numFmtId="189" fontId="92" fillId="4" borderId="195" xfId="0" applyNumberFormat="1" applyFont="1" applyFill="1" applyBorder="1">
      <alignment vertical="center"/>
    </xf>
    <xf numFmtId="0" fontId="87" fillId="33" borderId="196" xfId="0" applyFont="1" applyFill="1" applyBorder="1">
      <alignment vertical="center"/>
    </xf>
    <xf numFmtId="0" fontId="87" fillId="34" borderId="197" xfId="0" applyFont="1" applyFill="1" applyBorder="1" applyAlignment="1">
      <alignment vertical="center" shrinkToFit="1"/>
    </xf>
    <xf numFmtId="189" fontId="92" fillId="22" borderId="197" xfId="0" applyNumberFormat="1" applyFont="1" applyFill="1" applyBorder="1">
      <alignment vertical="center"/>
    </xf>
    <xf numFmtId="189" fontId="92" fillId="22" borderId="198" xfId="0" applyNumberFormat="1" applyFont="1" applyFill="1" applyBorder="1">
      <alignment vertical="center"/>
    </xf>
    <xf numFmtId="189" fontId="92" fillId="4" borderId="197" xfId="0" applyNumberFormat="1" applyFont="1" applyFill="1" applyBorder="1">
      <alignment vertical="center"/>
    </xf>
    <xf numFmtId="189" fontId="92" fillId="4" borderId="198" xfId="0" applyNumberFormat="1" applyFont="1" applyFill="1" applyBorder="1">
      <alignment vertical="center"/>
    </xf>
    <xf numFmtId="189" fontId="139" fillId="22" borderId="197" xfId="0" applyNumberFormat="1" applyFont="1" applyFill="1" applyBorder="1">
      <alignment vertical="center"/>
    </xf>
    <xf numFmtId="0" fontId="87" fillId="33" borderId="199" xfId="0" applyFont="1" applyFill="1" applyBorder="1">
      <alignment vertical="center"/>
    </xf>
    <xf numFmtId="0" fontId="87" fillId="34" borderId="200" xfId="0" applyFont="1" applyFill="1" applyBorder="1" applyAlignment="1">
      <alignment vertical="center" shrinkToFit="1"/>
    </xf>
    <xf numFmtId="201" fontId="0" fillId="4" borderId="194" xfId="0" applyNumberFormat="1" applyFill="1" applyBorder="1">
      <alignment vertical="center"/>
    </xf>
    <xf numFmtId="0" fontId="184" fillId="68" borderId="201" xfId="0" applyFont="1" applyFill="1" applyBorder="1">
      <alignment vertical="center"/>
    </xf>
    <xf numFmtId="22" fontId="184" fillId="68" borderId="201" xfId="0" applyNumberFormat="1" applyFont="1" applyFill="1" applyBorder="1">
      <alignment vertical="center"/>
    </xf>
    <xf numFmtId="0" fontId="184" fillId="68" borderId="202" xfId="0" applyFont="1" applyFill="1" applyBorder="1">
      <alignment vertical="center"/>
    </xf>
    <xf numFmtId="0" fontId="160" fillId="0" borderId="201" xfId="0" applyFont="1" applyFill="1" applyBorder="1">
      <alignment vertical="center"/>
    </xf>
    <xf numFmtId="0" fontId="160" fillId="0" borderId="202" xfId="0" applyFont="1" applyFill="1" applyBorder="1">
      <alignment vertical="center"/>
    </xf>
    <xf numFmtId="0" fontId="184" fillId="0" borderId="201" xfId="0" applyFont="1" applyFill="1" applyBorder="1">
      <alignment vertical="center"/>
    </xf>
    <xf numFmtId="22" fontId="184" fillId="0" borderId="201" xfId="0" applyNumberFormat="1" applyFont="1" applyFill="1" applyBorder="1">
      <alignment vertical="center"/>
    </xf>
    <xf numFmtId="0" fontId="184" fillId="0" borderId="202" xfId="0" applyFont="1" applyFill="1" applyBorder="1">
      <alignment vertical="center"/>
    </xf>
    <xf numFmtId="0" fontId="110" fillId="68" borderId="201" xfId="0" applyFont="1" applyFill="1" applyBorder="1">
      <alignment vertical="center"/>
    </xf>
    <xf numFmtId="0" fontId="0" fillId="68" borderId="201" xfId="0" applyFont="1" applyFill="1" applyBorder="1">
      <alignment vertical="center"/>
    </xf>
    <xf numFmtId="22" fontId="0" fillId="68" borderId="201" xfId="0" applyNumberFormat="1" applyFont="1" applyFill="1" applyBorder="1">
      <alignment vertical="center"/>
    </xf>
    <xf numFmtId="0" fontId="0" fillId="68" borderId="202" xfId="0" applyFont="1" applyFill="1" applyBorder="1">
      <alignment vertical="center"/>
    </xf>
    <xf numFmtId="0" fontId="0" fillId="0" borderId="175" xfId="0" applyFont="1" applyFill="1" applyBorder="1">
      <alignment vertical="center"/>
    </xf>
    <xf numFmtId="0" fontId="184" fillId="0" borderId="175" xfId="0" applyFont="1" applyFill="1" applyBorder="1">
      <alignment vertical="center"/>
    </xf>
    <xf numFmtId="22" fontId="184" fillId="0" borderId="175" xfId="0" applyNumberFormat="1" applyFont="1" applyFill="1" applyBorder="1">
      <alignment vertical="center"/>
    </xf>
    <xf numFmtId="0" fontId="110" fillId="0" borderId="175" xfId="0" applyFont="1" applyFill="1" applyBorder="1">
      <alignment vertical="center"/>
    </xf>
    <xf numFmtId="0" fontId="160" fillId="71" borderId="203" xfId="0" applyFont="1" applyFill="1" applyBorder="1">
      <alignment vertical="center"/>
    </xf>
    <xf numFmtId="0" fontId="160" fillId="71" borderId="175" xfId="0" applyFont="1" applyFill="1" applyBorder="1">
      <alignment vertical="center"/>
    </xf>
    <xf numFmtId="0" fontId="160" fillId="71" borderId="175" xfId="0" applyFont="1" applyFill="1" applyBorder="1" applyAlignment="1">
      <alignment vertical="center" wrapText="1"/>
    </xf>
    <xf numFmtId="0" fontId="160" fillId="71" borderId="204" xfId="0" applyFont="1" applyFill="1" applyBorder="1">
      <alignment vertical="center"/>
    </xf>
    <xf numFmtId="204" fontId="0" fillId="0" borderId="0" xfId="0" applyNumberFormat="1" applyAlignment="1">
      <alignment vertical="center"/>
    </xf>
    <xf numFmtId="0" fontId="184" fillId="0" borderId="203" xfId="0" applyFont="1" applyFill="1" applyBorder="1">
      <alignment vertical="center"/>
    </xf>
    <xf numFmtId="0" fontId="184" fillId="0" borderId="204" xfId="0" applyFont="1" applyFill="1" applyBorder="1">
      <alignment vertical="center"/>
    </xf>
    <xf numFmtId="0" fontId="184" fillId="0" borderId="205" xfId="0" applyFont="1" applyFill="1" applyBorder="1">
      <alignment vertical="center"/>
    </xf>
    <xf numFmtId="0" fontId="110" fillId="0" borderId="205" xfId="0" applyFont="1" applyFill="1" applyBorder="1">
      <alignment vertical="center"/>
    </xf>
    <xf numFmtId="22" fontId="184" fillId="0" borderId="205" xfId="0" applyNumberFormat="1" applyFont="1" applyFill="1" applyBorder="1">
      <alignment vertical="center"/>
    </xf>
    <xf numFmtId="0" fontId="0" fillId="0" borderId="205" xfId="0" applyFont="1" applyFill="1" applyBorder="1">
      <alignment vertical="center"/>
    </xf>
    <xf numFmtId="22" fontId="0" fillId="0" borderId="205" xfId="0" applyNumberFormat="1" applyFont="1" applyFill="1" applyBorder="1">
      <alignment vertical="center"/>
    </xf>
    <xf numFmtId="0" fontId="85" fillId="0" borderId="205" xfId="0" applyFont="1" applyFill="1" applyBorder="1">
      <alignment vertical="center"/>
    </xf>
    <xf numFmtId="203" fontId="0" fillId="0" borderId="205" xfId="0" applyNumberFormat="1" applyFont="1" applyFill="1" applyBorder="1">
      <alignment vertical="center"/>
    </xf>
    <xf numFmtId="0" fontId="0" fillId="0" borderId="205" xfId="0" applyFill="1" applyBorder="1">
      <alignment vertical="center"/>
    </xf>
    <xf numFmtId="0" fontId="184" fillId="0" borderId="206" xfId="0" applyFont="1" applyFill="1" applyBorder="1">
      <alignment vertical="center"/>
    </xf>
    <xf numFmtId="22" fontId="184" fillId="0" borderId="206" xfId="0" applyNumberFormat="1" applyFont="1" applyFill="1" applyBorder="1">
      <alignment vertical="center"/>
    </xf>
    <xf numFmtId="0" fontId="0" fillId="0" borderId="207" xfId="0" applyFill="1" applyBorder="1">
      <alignment vertical="center"/>
    </xf>
    <xf numFmtId="0" fontId="201" fillId="0" borderId="205" xfId="0" applyFont="1" applyFill="1" applyBorder="1">
      <alignment vertical="center"/>
    </xf>
    <xf numFmtId="0" fontId="184" fillId="9" borderId="205" xfId="0" applyFont="1" applyFill="1" applyBorder="1">
      <alignment vertical="center"/>
    </xf>
    <xf numFmtId="193" fontId="43" fillId="0" borderId="105" xfId="6" applyNumberFormat="1" applyFont="1" applyBorder="1" applyAlignment="1">
      <alignment horizontal="center" wrapText="1"/>
    </xf>
    <xf numFmtId="22" fontId="184" fillId="9" borderId="205" xfId="0" applyNumberFormat="1" applyFont="1" applyFill="1" applyBorder="1">
      <alignment vertical="center"/>
    </xf>
    <xf numFmtId="22" fontId="0" fillId="0" borderId="205" xfId="0" applyNumberFormat="1" applyFill="1" applyBorder="1">
      <alignment vertical="center"/>
    </xf>
    <xf numFmtId="185" fontId="0" fillId="4" borderId="197" xfId="0" applyNumberFormat="1" applyFill="1" applyBorder="1" applyAlignment="1">
      <alignment horizontal="center" vertical="center"/>
    </xf>
    <xf numFmtId="185" fontId="0" fillId="4" borderId="200" xfId="0" applyNumberFormat="1" applyFill="1" applyBorder="1" applyAlignment="1">
      <alignment horizontal="center" vertical="center"/>
    </xf>
    <xf numFmtId="0" fontId="0" fillId="3" borderId="197" xfId="0" applyFill="1" applyBorder="1" applyAlignment="1">
      <alignment horizontal="center" vertical="center"/>
    </xf>
    <xf numFmtId="0" fontId="0" fillId="0" borderId="176" xfId="0" applyFont="1" applyFill="1" applyBorder="1">
      <alignment vertical="center"/>
    </xf>
    <xf numFmtId="0" fontId="110" fillId="0" borderId="176" xfId="0" applyFont="1" applyFill="1" applyBorder="1">
      <alignment vertical="center"/>
    </xf>
    <xf numFmtId="0" fontId="84" fillId="0" borderId="176" xfId="0" applyFont="1" applyFill="1" applyBorder="1">
      <alignment vertical="center"/>
    </xf>
    <xf numFmtId="0" fontId="164" fillId="0" borderId="0" xfId="0" applyFont="1">
      <alignment vertical="center"/>
    </xf>
    <xf numFmtId="49" fontId="164" fillId="0" borderId="0" xfId="0" applyNumberFormat="1" applyFont="1" applyAlignment="1">
      <alignment horizontal="center" vertical="center"/>
    </xf>
    <xf numFmtId="188" fontId="43" fillId="0" borderId="103" xfId="6" applyNumberFormat="1" applyFont="1" applyBorder="1" applyAlignment="1">
      <alignment horizontal="center" wrapText="1"/>
    </xf>
    <xf numFmtId="188" fontId="43" fillId="0" borderId="20" xfId="6" applyNumberFormat="1" applyFont="1" applyBorder="1" applyAlignment="1">
      <alignment horizontal="center" wrapText="1"/>
    </xf>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180" fontId="43" fillId="0" borderId="120" xfId="6" applyNumberFormat="1" applyFont="1" applyBorder="1" applyAlignment="1">
      <alignment horizontal="center" vertical="center" wrapText="1"/>
    </xf>
    <xf numFmtId="188" fontId="6" fillId="23" borderId="74" xfId="3" applyNumberFormat="1" applyFill="1" applyBorder="1">
      <alignment vertical="center"/>
    </xf>
    <xf numFmtId="188" fontId="43" fillId="0" borderId="207" xfId="6" applyNumberFormat="1" applyFont="1" applyBorder="1" applyAlignment="1">
      <alignment horizontal="center" wrapText="1"/>
    </xf>
    <xf numFmtId="188" fontId="43" fillId="35" borderId="207" xfId="6" applyNumberFormat="1" applyFont="1" applyFill="1" applyBorder="1" applyAlignment="1">
      <alignment horizontal="center" wrapText="1"/>
    </xf>
    <xf numFmtId="188" fontId="43" fillId="0" borderId="198" xfId="6" applyNumberFormat="1" applyFont="1" applyBorder="1" applyAlignment="1">
      <alignment horizontal="center" wrapText="1"/>
    </xf>
    <xf numFmtId="0" fontId="107" fillId="0" borderId="207" xfId="9" applyBorder="1">
      <alignment vertical="center"/>
    </xf>
    <xf numFmtId="0" fontId="0" fillId="0" borderId="207" xfId="0" applyBorder="1">
      <alignment vertical="center"/>
    </xf>
    <xf numFmtId="0" fontId="107" fillId="0" borderId="78" xfId="9" applyBorder="1">
      <alignment vertical="center"/>
    </xf>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0" fontId="134" fillId="0" borderId="0" xfId="6" applyFont="1" applyAlignment="1"/>
    <xf numFmtId="0" fontId="114" fillId="0" borderId="0" xfId="6" applyFont="1" applyAlignment="1"/>
    <xf numFmtId="0" fontId="114" fillId="0" borderId="0" xfId="6" applyFont="1" applyAlignment="1">
      <alignment horizontal="right"/>
    </xf>
    <xf numFmtId="196" fontId="43" fillId="0" borderId="0" xfId="6" applyNumberFormat="1" applyFont="1"/>
    <xf numFmtId="0" fontId="87" fillId="9" borderId="197" xfId="0" applyFont="1" applyFill="1" applyBorder="1" applyAlignment="1">
      <alignment vertical="center" shrinkToFit="1"/>
    </xf>
    <xf numFmtId="0" fontId="87" fillId="9" borderId="197" xfId="0" applyFont="1" applyFill="1" applyBorder="1">
      <alignment vertical="center"/>
    </xf>
    <xf numFmtId="0" fontId="204" fillId="0" borderId="0" xfId="0" applyFont="1" applyAlignment="1"/>
    <xf numFmtId="1" fontId="0" fillId="0" borderId="0" xfId="0" applyNumberFormat="1" applyAlignment="1"/>
    <xf numFmtId="0" fontId="0" fillId="0" borderId="0" xfId="0" applyAlignment="1"/>
    <xf numFmtId="201" fontId="6" fillId="0" borderId="0" xfId="3" applyNumberFormat="1">
      <alignment vertical="center"/>
    </xf>
    <xf numFmtId="0" fontId="0" fillId="8" borderId="210" xfId="0" applyFill="1" applyBorder="1" applyAlignment="1">
      <alignment horizontal="center" vertical="center"/>
    </xf>
    <xf numFmtId="0" fontId="0" fillId="0" borderId="210" xfId="0" applyBorder="1" applyAlignment="1">
      <alignment horizontal="center" vertical="center"/>
    </xf>
    <xf numFmtId="0" fontId="60" fillId="0" borderId="211" xfId="0" applyFont="1" applyBorder="1" applyAlignment="1">
      <alignment horizontal="center" vertical="center" wrapText="1"/>
    </xf>
    <xf numFmtId="0" fontId="60" fillId="0" borderId="123" xfId="0" applyFont="1" applyBorder="1" applyAlignment="1">
      <alignment horizontal="center" vertical="center" wrapText="1"/>
    </xf>
    <xf numFmtId="0" fontId="0" fillId="0" borderId="0" xfId="0" applyAlignment="1">
      <alignment horizontal="centerContinuous" vertical="center"/>
    </xf>
    <xf numFmtId="0" fontId="205" fillId="0" borderId="0" xfId="0" applyFont="1" applyAlignment="1">
      <alignment horizontal="centerContinuous" vertical="center"/>
    </xf>
    <xf numFmtId="0" fontId="205" fillId="0" borderId="0" xfId="0" applyFont="1" applyAlignment="1">
      <alignment horizontal="centerContinuous" vertical="top"/>
    </xf>
    <xf numFmtId="0" fontId="0" fillId="0" borderId="193" xfId="0" applyBorder="1">
      <alignment vertical="center"/>
    </xf>
    <xf numFmtId="0" fontId="0" fillId="0" borderId="195" xfId="0" applyBorder="1">
      <alignment vertical="center"/>
    </xf>
    <xf numFmtId="0" fontId="0" fillId="0" borderId="196" xfId="0" applyBorder="1" applyAlignment="1">
      <alignment horizontal="center" vertical="center"/>
    </xf>
    <xf numFmtId="0" fontId="0" fillId="0" borderId="198" xfId="0" applyBorder="1">
      <alignment vertical="center"/>
    </xf>
    <xf numFmtId="0" fontId="0" fillId="0" borderId="199" xfId="0" applyBorder="1" applyAlignment="1">
      <alignment horizontal="center" vertical="center"/>
    </xf>
    <xf numFmtId="0" fontId="0" fillId="0" borderId="191" xfId="0" applyBorder="1">
      <alignment vertical="center"/>
    </xf>
    <xf numFmtId="0" fontId="0" fillId="0" borderId="210" xfId="0" applyBorder="1">
      <alignment vertical="center"/>
    </xf>
    <xf numFmtId="0" fontId="160" fillId="71" borderId="0" xfId="0" applyFont="1" applyFill="1" applyBorder="1" applyAlignment="1">
      <alignment horizontal="center" vertical="center"/>
    </xf>
    <xf numFmtId="0" fontId="184" fillId="0" borderId="0" xfId="0" applyFont="1" applyFill="1" applyBorder="1">
      <alignment vertical="center"/>
    </xf>
    <xf numFmtId="0" fontId="60" fillId="0" borderId="0" xfId="0" applyFont="1" applyBorder="1" applyAlignment="1">
      <alignment horizontal="center" vertical="center" wrapText="1"/>
    </xf>
    <xf numFmtId="14" fontId="60" fillId="0" borderId="0" xfId="0" applyNumberFormat="1" applyFont="1" applyBorder="1" applyAlignment="1">
      <alignment horizontal="center" vertical="center" wrapText="1"/>
    </xf>
    <xf numFmtId="0" fontId="207" fillId="0" borderId="0" xfId="0" applyFont="1" applyBorder="1" applyAlignment="1">
      <alignment horizontal="center" vertical="center" wrapText="1"/>
    </xf>
    <xf numFmtId="0" fontId="29" fillId="0" borderId="212" xfId="0" applyFont="1" applyBorder="1" applyAlignment="1">
      <alignment horizontal="center" wrapText="1"/>
    </xf>
    <xf numFmtId="0" fontId="29" fillId="0" borderId="213" xfId="0" applyFont="1" applyBorder="1" applyAlignment="1">
      <alignment horizontal="center" vertical="top" wrapText="1"/>
    </xf>
    <xf numFmtId="0" fontId="0" fillId="2" borderId="211" xfId="0" applyFill="1" applyBorder="1">
      <alignment vertical="center"/>
    </xf>
    <xf numFmtId="0" fontId="0" fillId="3" borderId="211" xfId="0" applyFill="1" applyBorder="1">
      <alignment vertical="center"/>
    </xf>
    <xf numFmtId="22" fontId="0" fillId="0" borderId="210" xfId="0" applyNumberFormat="1" applyBorder="1">
      <alignment vertical="center"/>
    </xf>
    <xf numFmtId="0" fontId="0" fillId="2" borderId="10" xfId="0" applyFill="1" applyBorder="1">
      <alignment vertical="center"/>
    </xf>
    <xf numFmtId="0" fontId="0" fillId="3" borderId="12" xfId="0" applyFill="1" applyBorder="1" applyAlignment="1">
      <alignment horizontal="center" vertical="center"/>
    </xf>
    <xf numFmtId="0" fontId="0" fillId="2" borderId="12" xfId="0" applyFill="1" applyBorder="1" applyAlignment="1">
      <alignment horizontal="center" vertical="center"/>
    </xf>
    <xf numFmtId="0" fontId="0" fillId="3" borderId="13" xfId="0" applyFill="1" applyBorder="1" applyAlignment="1">
      <alignment horizontal="center" vertical="center"/>
    </xf>
    <xf numFmtId="0" fontId="0" fillId="0" borderId="194" xfId="0" applyBorder="1">
      <alignment vertical="center"/>
    </xf>
    <xf numFmtId="22" fontId="0" fillId="0" borderId="194" xfId="0" applyNumberFormat="1" applyBorder="1">
      <alignment vertical="center"/>
    </xf>
    <xf numFmtId="0" fontId="0" fillId="0" borderId="196" xfId="0" applyBorder="1" applyAlignment="1">
      <alignment vertical="center" wrapText="1"/>
    </xf>
    <xf numFmtId="0" fontId="0" fillId="0" borderId="196" xfId="0" applyBorder="1">
      <alignment vertical="center"/>
    </xf>
    <xf numFmtId="0" fontId="0" fillId="0" borderId="199" xfId="0" applyBorder="1">
      <alignment vertical="center"/>
    </xf>
    <xf numFmtId="0" fontId="0" fillId="0" borderId="200" xfId="0" applyBorder="1">
      <alignment vertical="center"/>
    </xf>
    <xf numFmtId="0" fontId="0" fillId="0" borderId="31" xfId="0" applyFill="1" applyBorder="1">
      <alignment vertical="center"/>
    </xf>
    <xf numFmtId="0" fontId="184" fillId="0" borderId="203" xfId="0" applyFont="1" applyFill="1" applyBorder="1" applyAlignment="1">
      <alignment horizontal="center" vertical="center"/>
    </xf>
    <xf numFmtId="0" fontId="208" fillId="0" borderId="0" xfId="0" applyFont="1">
      <alignment vertical="center"/>
    </xf>
    <xf numFmtId="0" fontId="208" fillId="0" borderId="203" xfId="0" applyFont="1" applyFill="1" applyBorder="1">
      <alignment vertical="center"/>
    </xf>
    <xf numFmtId="0" fontId="208" fillId="0" borderId="205" xfId="0" applyFont="1" applyFill="1" applyBorder="1">
      <alignment vertical="center"/>
    </xf>
    <xf numFmtId="22" fontId="208" fillId="0" borderId="205" xfId="0" applyNumberFormat="1" applyFont="1" applyFill="1" applyBorder="1">
      <alignment vertical="center"/>
    </xf>
    <xf numFmtId="189" fontId="0" fillId="0" borderId="0" xfId="0" applyNumberFormat="1">
      <alignment vertical="center"/>
    </xf>
    <xf numFmtId="188" fontId="43" fillId="0" borderId="214" xfId="6" applyNumberFormat="1" applyFont="1" applyBorder="1" applyAlignment="1">
      <alignment horizontal="center" wrapText="1"/>
    </xf>
    <xf numFmtId="188" fontId="43" fillId="35" borderId="214" xfId="6" applyNumberFormat="1" applyFont="1" applyFill="1" applyBorder="1" applyAlignment="1">
      <alignment horizontal="center" wrapText="1"/>
    </xf>
    <xf numFmtId="0" fontId="116" fillId="0" borderId="0" xfId="6" applyFont="1"/>
    <xf numFmtId="10" fontId="77" fillId="0" borderId="0" xfId="6" applyNumberFormat="1" applyFont="1" applyAlignment="1">
      <alignment horizontal="center" vertical="center" wrapText="1"/>
    </xf>
    <xf numFmtId="190" fontId="117" fillId="0" borderId="0" xfId="6" applyNumberFormat="1" applyFont="1"/>
    <xf numFmtId="10" fontId="43" fillId="0" borderId="0" xfId="6" applyNumberFormat="1" applyFont="1"/>
    <xf numFmtId="0" fontId="66" fillId="0" borderId="0" xfId="6" applyFont="1" applyAlignment="1">
      <alignment horizontal="center" vertical="center" wrapText="1"/>
    </xf>
    <xf numFmtId="0" fontId="77" fillId="0" borderId="0" xfId="6" applyFont="1" applyAlignment="1">
      <alignment horizontal="center" vertical="center" wrapText="1"/>
    </xf>
    <xf numFmtId="186" fontId="43" fillId="0" borderId="0" xfId="6" applyNumberFormat="1" applyFont="1" applyAlignment="1">
      <alignment horizontal="center" wrapText="1"/>
    </xf>
    <xf numFmtId="189" fontId="117" fillId="0" borderId="0" xfId="6" applyNumberFormat="1" applyFont="1"/>
    <xf numFmtId="10" fontId="117" fillId="0" borderId="0" xfId="6" applyNumberFormat="1" applyFont="1"/>
    <xf numFmtId="0" fontId="5" fillId="0" borderId="205" xfId="0" applyFont="1" applyFill="1" applyBorder="1">
      <alignment vertical="center"/>
    </xf>
    <xf numFmtId="0" fontId="84" fillId="0" borderId="205" xfId="0" applyFont="1" applyFill="1" applyBorder="1">
      <alignment vertical="center"/>
    </xf>
    <xf numFmtId="0" fontId="105" fillId="0" borderId="212" xfId="0" applyFont="1" applyBorder="1" applyAlignment="1">
      <alignment horizontal="center" wrapText="1"/>
    </xf>
    <xf numFmtId="10" fontId="43" fillId="9" borderId="0" xfId="6" applyNumberFormat="1" applyFont="1" applyFill="1"/>
    <xf numFmtId="0" fontId="210" fillId="2" borderId="0" xfId="0" applyFont="1" applyFill="1">
      <alignment vertical="center"/>
    </xf>
    <xf numFmtId="0" fontId="210" fillId="2" borderId="203" xfId="0" applyFont="1" applyFill="1" applyBorder="1">
      <alignment vertical="center"/>
    </xf>
    <xf numFmtId="0" fontId="209" fillId="2" borderId="205" xfId="0" applyFont="1" applyFill="1" applyBorder="1">
      <alignment vertical="center"/>
    </xf>
    <xf numFmtId="22" fontId="209" fillId="2" borderId="205" xfId="0" applyNumberFormat="1" applyFont="1" applyFill="1" applyBorder="1">
      <alignment vertical="center"/>
    </xf>
    <xf numFmtId="0" fontId="209" fillId="2" borderId="203" xfId="0" applyFont="1" applyFill="1" applyBorder="1">
      <alignment vertical="center"/>
    </xf>
    <xf numFmtId="0" fontId="209" fillId="2" borderId="175" xfId="0" applyFont="1" applyFill="1" applyBorder="1">
      <alignment vertical="center"/>
    </xf>
    <xf numFmtId="0" fontId="209" fillId="2" borderId="204" xfId="0" applyFont="1" applyFill="1" applyBorder="1">
      <alignment vertical="center"/>
    </xf>
    <xf numFmtId="0" fontId="209" fillId="2" borderId="0" xfId="0" applyFont="1" applyFill="1">
      <alignment vertical="center"/>
    </xf>
    <xf numFmtId="0" fontId="0" fillId="2" borderId="0" xfId="0" applyFill="1">
      <alignment vertical="center"/>
    </xf>
    <xf numFmtId="0" fontId="184" fillId="2" borderId="203" xfId="0" applyFont="1" applyFill="1" applyBorder="1">
      <alignment vertical="center"/>
    </xf>
    <xf numFmtId="0" fontId="184" fillId="2" borderId="205" xfId="0" applyFont="1" applyFill="1" applyBorder="1">
      <alignment vertical="center"/>
    </xf>
    <xf numFmtId="0" fontId="110" fillId="2" borderId="205" xfId="0" applyFont="1" applyFill="1" applyBorder="1">
      <alignment vertical="center"/>
    </xf>
    <xf numFmtId="22" fontId="184" fillId="2" borderId="205" xfId="0" applyNumberFormat="1" applyFont="1" applyFill="1" applyBorder="1">
      <alignment vertical="center"/>
    </xf>
    <xf numFmtId="0" fontId="24" fillId="0" borderId="205" xfId="0" applyFont="1" applyFill="1" applyBorder="1">
      <alignment vertical="center"/>
    </xf>
    <xf numFmtId="0" fontId="84" fillId="2" borderId="205" xfId="0" applyFont="1" applyFill="1" applyBorder="1">
      <alignment vertical="center"/>
    </xf>
    <xf numFmtId="0" fontId="49" fillId="0" borderId="125" xfId="3" applyFont="1" applyBorder="1" applyAlignment="1">
      <alignment horizontal="center" vertical="top"/>
    </xf>
    <xf numFmtId="0" fontId="49" fillId="0" borderId="125" xfId="3" applyFont="1" applyBorder="1" applyAlignment="1">
      <alignment horizontal="center" vertical="top" wrapText="1"/>
    </xf>
    <xf numFmtId="49" fontId="49" fillId="0" borderId="125" xfId="3" applyNumberFormat="1" applyFont="1" applyBorder="1" applyAlignment="1">
      <alignment horizontal="center" vertical="top" wrapText="1"/>
    </xf>
    <xf numFmtId="49" fontId="6" fillId="0" borderId="124" xfId="3" applyNumberFormat="1" applyFont="1" applyBorder="1" applyAlignment="1">
      <alignment horizontal="center" vertical="center"/>
    </xf>
    <xf numFmtId="0" fontId="6" fillId="0" borderId="124" xfId="3" applyFont="1" applyBorder="1" applyAlignment="1">
      <alignment horizontal="center" vertical="center"/>
    </xf>
    <xf numFmtId="0" fontId="184" fillId="0" borderId="215" xfId="0" applyFont="1" applyFill="1" applyBorder="1">
      <alignment vertical="center"/>
    </xf>
    <xf numFmtId="22" fontId="184" fillId="0" borderId="215" xfId="0" applyNumberFormat="1" applyFont="1" applyFill="1" applyBorder="1">
      <alignment vertical="center"/>
    </xf>
    <xf numFmtId="0" fontId="110" fillId="0" borderId="215" xfId="0" applyFont="1" applyFill="1" applyBorder="1">
      <alignment vertical="center"/>
    </xf>
    <xf numFmtId="0" fontId="209" fillId="2" borderId="215" xfId="0" applyFont="1" applyFill="1" applyBorder="1">
      <alignment vertical="center"/>
    </xf>
    <xf numFmtId="0" fontId="84" fillId="2" borderId="215" xfId="0" applyFont="1" applyFill="1" applyBorder="1">
      <alignment vertical="center"/>
    </xf>
    <xf numFmtId="22" fontId="209" fillId="2" borderId="215" xfId="0" applyNumberFormat="1" applyFont="1" applyFill="1" applyBorder="1">
      <alignment vertical="center"/>
    </xf>
    <xf numFmtId="0" fontId="184" fillId="0" borderId="216" xfId="0" applyFont="1" applyFill="1" applyBorder="1">
      <alignment vertical="center"/>
    </xf>
    <xf numFmtId="22" fontId="184" fillId="0" borderId="216" xfId="0" applyNumberFormat="1" applyFont="1" applyFill="1" applyBorder="1">
      <alignment vertical="center"/>
    </xf>
    <xf numFmtId="0" fontId="184" fillId="0" borderId="217" xfId="0" applyFont="1" applyFill="1" applyBorder="1">
      <alignment vertical="center"/>
    </xf>
    <xf numFmtId="22" fontId="184" fillId="0" borderId="217" xfId="0" applyNumberFormat="1" applyFont="1" applyFill="1" applyBorder="1">
      <alignment vertical="center"/>
    </xf>
    <xf numFmtId="0" fontId="0" fillId="0" borderId="215" xfId="0" applyFont="1" applyFill="1" applyBorder="1">
      <alignment vertical="center"/>
    </xf>
    <xf numFmtId="0" fontId="204" fillId="0" borderId="0" xfId="0" applyFont="1" applyAlignment="1">
      <alignment horizontal="center"/>
    </xf>
    <xf numFmtId="1" fontId="0" fillId="0" borderId="0" xfId="0" applyNumberFormat="1" applyAlignment="1">
      <alignment horizontal="center"/>
    </xf>
    <xf numFmtId="0" fontId="60" fillId="0" borderId="0" xfId="0" applyFont="1">
      <alignment vertical="center"/>
    </xf>
    <xf numFmtId="0" fontId="60" fillId="0" borderId="0" xfId="0" applyFont="1" applyAlignment="1">
      <alignment horizontal="center" vertical="center"/>
    </xf>
    <xf numFmtId="0" fontId="49" fillId="14" borderId="80" xfId="0" applyFont="1" applyFill="1" applyBorder="1" applyAlignment="1">
      <alignment horizontal="center" vertical="center"/>
    </xf>
    <xf numFmtId="0" fontId="60" fillId="14" borderId="217" xfId="0" applyFont="1" applyFill="1" applyBorder="1" applyAlignment="1">
      <alignment horizontal="center" vertical="center"/>
    </xf>
    <xf numFmtId="189" fontId="60" fillId="14" borderId="217" xfId="0" applyNumberFormat="1" applyFont="1" applyFill="1" applyBorder="1" applyAlignment="1">
      <alignment horizontal="center" vertical="center"/>
    </xf>
    <xf numFmtId="0" fontId="49" fillId="72" borderId="80" xfId="0" applyFont="1" applyFill="1" applyBorder="1" applyAlignment="1">
      <alignment horizontal="center" vertical="center"/>
    </xf>
    <xf numFmtId="0" fontId="60" fillId="72" borderId="217" xfId="0" applyFont="1" applyFill="1" applyBorder="1" applyAlignment="1">
      <alignment horizontal="center" vertical="center"/>
    </xf>
    <xf numFmtId="189" fontId="60" fillId="72" borderId="217" xfId="0" applyNumberFormat="1" applyFont="1" applyFill="1" applyBorder="1" applyAlignment="1">
      <alignment horizontal="center" vertical="center"/>
    </xf>
    <xf numFmtId="188" fontId="60" fillId="72" borderId="217" xfId="0" applyNumberFormat="1" applyFont="1" applyFill="1" applyBorder="1" applyAlignment="1">
      <alignment horizontal="center" vertical="center"/>
    </xf>
    <xf numFmtId="0" fontId="5" fillId="2" borderId="205" xfId="0" applyFont="1" applyFill="1" applyBorder="1">
      <alignment vertical="center"/>
    </xf>
    <xf numFmtId="0" fontId="184" fillId="9" borderId="203" xfId="0" applyFont="1" applyFill="1" applyBorder="1">
      <alignment vertical="center"/>
    </xf>
    <xf numFmtId="0" fontId="5" fillId="2" borderId="215" xfId="0" applyFont="1" applyFill="1" applyBorder="1">
      <alignment vertical="center"/>
    </xf>
    <xf numFmtId="0" fontId="0" fillId="0" borderId="203" xfId="0" applyBorder="1">
      <alignment vertical="center"/>
    </xf>
    <xf numFmtId="0" fontId="0" fillId="0" borderId="205" xfId="0" applyBorder="1">
      <alignment vertical="center"/>
    </xf>
    <xf numFmtId="0" fontId="0" fillId="0" borderId="217" xfId="0" applyBorder="1" applyAlignment="1">
      <alignment horizontal="center" vertical="center"/>
    </xf>
    <xf numFmtId="0" fontId="89" fillId="0" borderId="212" xfId="0" applyFont="1" applyBorder="1" applyAlignment="1">
      <alignment horizontal="center" vertical="center" wrapText="1"/>
    </xf>
    <xf numFmtId="0" fontId="89" fillId="0" borderId="213" xfId="0" applyFont="1" applyBorder="1" applyAlignment="1">
      <alignment horizontal="center" vertical="center" wrapText="1"/>
    </xf>
    <xf numFmtId="0" fontId="29" fillId="0" borderId="212" xfId="0" applyFont="1" applyBorder="1" applyAlignment="1">
      <alignment horizontal="center" vertical="center" wrapText="1"/>
    </xf>
    <xf numFmtId="0" fontId="29" fillId="0" borderId="213" xfId="0" applyFont="1" applyBorder="1" applyAlignment="1">
      <alignment horizontal="center" vertical="center" wrapText="1"/>
    </xf>
    <xf numFmtId="0" fontId="60" fillId="0" borderId="212" xfId="0" applyFont="1" applyBorder="1" applyAlignment="1">
      <alignment horizontal="center" vertical="center" wrapText="1"/>
    </xf>
    <xf numFmtId="0" fontId="60" fillId="0" borderId="213" xfId="0" applyFont="1" applyBorder="1" applyAlignment="1">
      <alignment horizontal="center" vertical="center" wrapText="1"/>
    </xf>
    <xf numFmtId="14" fontId="29" fillId="0" borderId="212" xfId="0" applyNumberFormat="1" applyFont="1" applyBorder="1" applyAlignment="1">
      <alignment horizontal="center" vertical="center" wrapText="1"/>
    </xf>
    <xf numFmtId="14" fontId="29" fillId="0" borderId="213" xfId="0" applyNumberFormat="1" applyFont="1" applyBorder="1" applyAlignment="1">
      <alignment horizontal="center" vertical="center" wrapText="1"/>
    </xf>
    <xf numFmtId="0" fontId="206" fillId="0" borderId="0" xfId="0" applyFont="1" applyAlignment="1">
      <alignment horizontal="left" vertical="center"/>
    </xf>
    <xf numFmtId="0" fontId="29" fillId="2" borderId="36" xfId="0" applyFont="1" applyFill="1" applyBorder="1" applyAlignment="1">
      <alignment horizontal="center" vertical="center"/>
    </xf>
    <xf numFmtId="0" fontId="29" fillId="2" borderId="33" xfId="0" applyFont="1" applyFill="1" applyBorder="1" applyAlignment="1">
      <alignment horizontal="center" vertical="center"/>
    </xf>
    <xf numFmtId="14" fontId="60" fillId="3" borderId="36" xfId="0" applyNumberFormat="1" applyFont="1" applyFill="1" applyBorder="1">
      <alignment vertical="center"/>
    </xf>
    <xf numFmtId="0" fontId="0" fillId="0" borderId="37" xfId="0" applyBorder="1">
      <alignment vertical="center"/>
    </xf>
    <xf numFmtId="0" fontId="0" fillId="0" borderId="33" xfId="0" applyBorder="1">
      <alignment vertical="center"/>
    </xf>
    <xf numFmtId="0" fontId="49" fillId="0" borderId="0" xfId="6" applyFont="1" applyAlignment="1">
      <alignment horizontal="center"/>
    </xf>
    <xf numFmtId="0" fontId="0" fillId="0" borderId="0" xfId="0" applyFont="1" applyAlignment="1"/>
    <xf numFmtId="0" fontId="60" fillId="0" borderId="0" xfId="6" applyFont="1" applyAlignment="1">
      <alignment horizontal="center"/>
    </xf>
    <xf numFmtId="0" fontId="60" fillId="0" borderId="0" xfId="0" applyFont="1" applyAlignment="1"/>
    <xf numFmtId="49" fontId="6" fillId="0" borderId="35" xfId="3" applyNumberFormat="1" applyBorder="1" applyAlignment="1">
      <alignment horizontal="center" vertical="center"/>
    </xf>
    <xf numFmtId="14" fontId="6" fillId="0" borderId="35" xfId="3" applyNumberFormat="1" applyBorder="1" applyAlignment="1">
      <alignment horizontal="left" vertical="center" shrinkToFit="1"/>
    </xf>
    <xf numFmtId="0" fontId="6" fillId="0" borderId="35" xfId="3" applyNumberFormat="1" applyBorder="1" applyAlignment="1">
      <alignment horizontal="left" vertical="center" shrinkToFit="1"/>
    </xf>
    <xf numFmtId="49" fontId="6" fillId="0" borderId="1" xfId="3" applyNumberFormat="1" applyBorder="1" applyAlignment="1">
      <alignment horizontal="center" vertical="center"/>
    </xf>
    <xf numFmtId="49" fontId="6" fillId="0" borderId="36"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49" fontId="6" fillId="0" borderId="45" xfId="3" applyNumberFormat="1" applyBorder="1" applyAlignment="1">
      <alignment horizontal="center" vertical="center"/>
    </xf>
    <xf numFmtId="49" fontId="6" fillId="0" borderId="19" xfId="3" applyNumberFormat="1" applyBorder="1" applyAlignment="1">
      <alignment horizontal="center" vertical="center"/>
    </xf>
    <xf numFmtId="49" fontId="6" fillId="0" borderId="46" xfId="3" applyNumberFormat="1" applyBorder="1" applyAlignment="1">
      <alignment horizontal="center" vertical="center"/>
    </xf>
    <xf numFmtId="49" fontId="6" fillId="0" borderId="47" xfId="3" applyNumberFormat="1" applyBorder="1" applyAlignment="1">
      <alignment horizontal="center" vertical="center"/>
    </xf>
    <xf numFmtId="49" fontId="6" fillId="0" borderId="48" xfId="3" applyNumberFormat="1" applyBorder="1" applyAlignment="1">
      <alignment horizontal="center" vertical="center"/>
    </xf>
    <xf numFmtId="49" fontId="6" fillId="0" borderId="49" xfId="3" applyNumberFormat="1" applyBorder="1" applyAlignment="1">
      <alignment horizontal="center" vertical="center"/>
    </xf>
    <xf numFmtId="49" fontId="6" fillId="0" borderId="1" xfId="3" applyNumberFormat="1" applyBorder="1" applyAlignment="1">
      <alignment horizontal="left" vertical="center"/>
    </xf>
    <xf numFmtId="20" fontId="6" fillId="0" borderId="40" xfId="3" applyNumberFormat="1" applyBorder="1" applyAlignment="1">
      <alignment horizontal="center" vertical="center"/>
    </xf>
    <xf numFmtId="0" fontId="6" fillId="0" borderId="40" xfId="3" applyNumberFormat="1" applyBorder="1" applyAlignment="1">
      <alignment horizontal="center" vertical="center"/>
    </xf>
    <xf numFmtId="20" fontId="86" fillId="0" borderId="41" xfId="3" applyNumberFormat="1" applyFont="1" applyBorder="1" applyAlignment="1">
      <alignment horizontal="center" vertical="center"/>
    </xf>
    <xf numFmtId="0" fontId="86" fillId="0" borderId="42" xfId="3" applyNumberFormat="1" applyFont="1" applyBorder="1" applyAlignment="1">
      <alignment horizontal="center" vertical="center"/>
    </xf>
    <xf numFmtId="0" fontId="86" fillId="0" borderId="43" xfId="3" applyNumberFormat="1" applyFont="1" applyBorder="1" applyAlignment="1">
      <alignment horizontal="center" vertical="center"/>
    </xf>
    <xf numFmtId="14" fontId="52" fillId="0" borderId="40" xfId="3" applyNumberFormat="1" applyFont="1" applyBorder="1" applyAlignment="1">
      <alignment horizontal="center" vertical="center" shrinkToFit="1"/>
    </xf>
    <xf numFmtId="0" fontId="52" fillId="0" borderId="40" xfId="3" applyNumberFormat="1" applyFont="1" applyBorder="1" applyAlignment="1">
      <alignment horizontal="center" vertical="center" shrinkToFit="1"/>
    </xf>
    <xf numFmtId="181" fontId="6" fillId="0" borderId="41" xfId="3" applyNumberFormat="1" applyBorder="1" applyAlignment="1" applyProtection="1">
      <alignment horizontal="center" vertical="center"/>
      <protection locked="0"/>
    </xf>
    <xf numFmtId="181" fontId="6" fillId="0" borderId="42" xfId="3" applyNumberFormat="1" applyBorder="1" applyAlignment="1" applyProtection="1">
      <alignment horizontal="center" vertical="center"/>
      <protection locked="0"/>
    </xf>
    <xf numFmtId="181" fontId="6" fillId="0" borderId="43" xfId="3" applyNumberFormat="1" applyBorder="1" applyAlignment="1" applyProtection="1">
      <alignment horizontal="center" vertical="center"/>
      <protection locked="0"/>
    </xf>
    <xf numFmtId="180" fontId="6" fillId="0" borderId="41" xfId="3" applyNumberFormat="1" applyBorder="1" applyAlignment="1">
      <alignment horizontal="center" vertical="center"/>
    </xf>
    <xf numFmtId="180" fontId="6" fillId="0" borderId="42" xfId="3" applyNumberFormat="1" applyBorder="1" applyAlignment="1">
      <alignment horizontal="center" vertical="center"/>
    </xf>
    <xf numFmtId="180" fontId="6" fillId="0" borderId="54" xfId="3" applyNumberFormat="1" applyBorder="1" applyAlignment="1">
      <alignment horizontal="center" vertical="center"/>
    </xf>
    <xf numFmtId="0" fontId="6" fillId="0" borderId="48" xfId="3" applyNumberFormat="1" applyBorder="1" applyAlignment="1">
      <alignment horizontal="left" vertical="center"/>
    </xf>
    <xf numFmtId="0" fontId="0" fillId="0" borderId="48" xfId="0" applyBorder="1" applyAlignment="1">
      <alignment horizontal="left" vertical="center"/>
    </xf>
    <xf numFmtId="49" fontId="6" fillId="0" borderId="50" xfId="3" applyNumberFormat="1" applyBorder="1" applyAlignment="1">
      <alignment horizontal="center" vertical="center"/>
    </xf>
    <xf numFmtId="49" fontId="6" fillId="0" borderId="36" xfId="3" applyNumberFormat="1" applyBorder="1" applyAlignment="1">
      <alignment horizontal="center" vertical="distributed"/>
    </xf>
    <xf numFmtId="49" fontId="6" fillId="0" borderId="37" xfId="3" applyNumberFormat="1" applyBorder="1" applyAlignment="1">
      <alignment horizontal="center" vertical="distributed"/>
    </xf>
    <xf numFmtId="49" fontId="6" fillId="0" borderId="33" xfId="3" applyNumberFormat="1" applyBorder="1" applyAlignment="1">
      <alignment horizontal="center" vertical="distributed"/>
    </xf>
    <xf numFmtId="49" fontId="38" fillId="0" borderId="36" xfId="3" applyNumberFormat="1" applyFont="1" applyBorder="1" applyAlignment="1">
      <alignment horizontal="center" vertical="center"/>
    </xf>
    <xf numFmtId="49" fontId="38" fillId="0" borderId="37" xfId="3" applyNumberFormat="1" applyFont="1" applyBorder="1" applyAlignment="1">
      <alignment horizontal="center" vertical="center"/>
    </xf>
    <xf numFmtId="49" fontId="38" fillId="0" borderId="33" xfId="3" applyNumberFormat="1" applyFont="1" applyBorder="1" applyAlignment="1">
      <alignment horizontal="center" vertical="center"/>
    </xf>
    <xf numFmtId="49" fontId="6" fillId="0" borderId="51" xfId="3" applyNumberFormat="1" applyBorder="1" applyAlignment="1">
      <alignment horizontal="center" vertical="center" wrapText="1"/>
    </xf>
    <xf numFmtId="49" fontId="6" fillId="0" borderId="39" xfId="3" applyNumberFormat="1" applyBorder="1" applyAlignment="1">
      <alignment horizontal="center" vertical="center" wrapText="1"/>
    </xf>
    <xf numFmtId="49" fontId="6" fillId="0" borderId="52" xfId="3" applyNumberFormat="1" applyBorder="1" applyAlignment="1">
      <alignment horizontal="center" vertical="center" wrapText="1"/>
    </xf>
    <xf numFmtId="49" fontId="6" fillId="0" borderId="53" xfId="3" applyNumberFormat="1" applyBorder="1" applyAlignment="1">
      <alignment horizontal="center" vertical="center" wrapText="1"/>
    </xf>
    <xf numFmtId="49" fontId="52" fillId="0" borderId="40" xfId="3" applyNumberFormat="1" applyFont="1" applyBorder="1" applyAlignment="1">
      <alignment horizontal="center" vertical="center"/>
    </xf>
    <xf numFmtId="14" fontId="28" fillId="0" borderId="38" xfId="3" applyNumberFormat="1" applyFont="1" applyBorder="1" applyAlignment="1">
      <alignment horizontal="center" vertical="center" wrapText="1"/>
    </xf>
    <xf numFmtId="0" fontId="28" fillId="0" borderId="39" xfId="3" applyNumberFormat="1" applyFont="1" applyBorder="1" applyAlignment="1">
      <alignment horizontal="center" vertical="center" wrapText="1"/>
    </xf>
    <xf numFmtId="0" fontId="28" fillId="0" borderId="46" xfId="3" applyNumberFormat="1" applyFont="1" applyBorder="1" applyAlignment="1">
      <alignment horizontal="center" vertical="center" wrapText="1"/>
    </xf>
    <xf numFmtId="0" fontId="28" fillId="0" borderId="45" xfId="3" applyNumberFormat="1" applyFont="1" applyBorder="1" applyAlignment="1">
      <alignment horizontal="center" vertical="center" wrapText="1"/>
    </xf>
    <xf numFmtId="49" fontId="28" fillId="0" borderId="51" xfId="3" applyNumberFormat="1" applyFont="1" applyBorder="1" applyAlignment="1">
      <alignment horizontal="center" vertical="center"/>
    </xf>
    <xf numFmtId="49" fontId="28" fillId="0" borderId="39" xfId="3" applyNumberFormat="1" applyFont="1" applyBorder="1" applyAlignment="1">
      <alignment horizontal="center" vertical="center"/>
    </xf>
    <xf numFmtId="49" fontId="28" fillId="0" borderId="38" xfId="3" applyNumberFormat="1" applyFont="1" applyBorder="1" applyAlignment="1">
      <alignment horizontal="center" vertical="center"/>
    </xf>
    <xf numFmtId="49" fontId="28" fillId="0" borderId="46" xfId="3" applyNumberFormat="1" applyFont="1" applyBorder="1" applyAlignment="1">
      <alignment horizontal="center" vertical="center"/>
    </xf>
    <xf numFmtId="49" fontId="28" fillId="0" borderId="35" xfId="3" applyNumberFormat="1" applyFont="1" applyBorder="1" applyAlignment="1">
      <alignment horizontal="center" vertical="center"/>
    </xf>
    <xf numFmtId="49" fontId="28" fillId="0" borderId="45" xfId="3" applyNumberFormat="1" applyFont="1" applyBorder="1" applyAlignment="1">
      <alignment horizontal="center" vertical="center"/>
    </xf>
    <xf numFmtId="49" fontId="6" fillId="0" borderId="38" xfId="3" applyNumberFormat="1" applyBorder="1" applyAlignment="1">
      <alignment horizontal="center" vertical="center"/>
    </xf>
    <xf numFmtId="49" fontId="6" fillId="0" borderId="51" xfId="3" applyNumberFormat="1" applyBorder="1" applyAlignment="1">
      <alignment horizontal="center" vertical="center"/>
    </xf>
    <xf numFmtId="49" fontId="6" fillId="0" borderId="39" xfId="3" applyNumberFormat="1" applyBorder="1" applyAlignment="1">
      <alignment horizontal="center" vertical="center"/>
    </xf>
    <xf numFmtId="0" fontId="38" fillId="0" borderId="38" xfId="3" applyNumberFormat="1" applyFont="1" applyBorder="1" applyAlignment="1">
      <alignment horizontal="center" vertical="center"/>
    </xf>
    <xf numFmtId="0" fontId="38" fillId="0" borderId="51" xfId="3" applyNumberFormat="1" applyFont="1" applyBorder="1" applyAlignment="1">
      <alignment horizontal="center" vertical="center"/>
    </xf>
    <xf numFmtId="0" fontId="38" fillId="0" borderId="39" xfId="3" applyNumberFormat="1" applyFont="1" applyBorder="1" applyAlignment="1">
      <alignment horizontal="center" vertical="center"/>
    </xf>
    <xf numFmtId="49" fontId="38" fillId="0" borderId="46" xfId="3" applyNumberFormat="1" applyFont="1" applyBorder="1" applyAlignment="1">
      <alignment horizontal="center" vertical="center"/>
    </xf>
    <xf numFmtId="49" fontId="38" fillId="0" borderId="35" xfId="3" applyNumberFormat="1" applyFont="1" applyBorder="1" applyAlignment="1">
      <alignment horizontal="center" vertical="center"/>
    </xf>
    <xf numFmtId="49" fontId="38" fillId="0" borderId="45" xfId="3" applyNumberFormat="1" applyFont="1" applyBorder="1" applyAlignment="1">
      <alignment horizontal="center" vertical="center"/>
    </xf>
    <xf numFmtId="49" fontId="21" fillId="0" borderId="38" xfId="3" applyNumberFormat="1" applyFont="1" applyBorder="1" applyAlignment="1">
      <alignment horizontal="center" vertical="center"/>
    </xf>
    <xf numFmtId="49" fontId="21" fillId="0" borderId="39" xfId="3" applyNumberFormat="1" applyFont="1" applyBorder="1" applyAlignment="1">
      <alignment horizontal="center" vertical="center"/>
    </xf>
    <xf numFmtId="49" fontId="21" fillId="0" borderId="46" xfId="3" applyNumberFormat="1" applyFont="1" applyBorder="1" applyAlignment="1">
      <alignment horizontal="center" vertical="center"/>
    </xf>
    <xf numFmtId="49" fontId="21" fillId="0" borderId="45" xfId="3" applyNumberFormat="1" applyFont="1" applyBorder="1" applyAlignment="1">
      <alignment horizontal="center" vertical="center"/>
    </xf>
    <xf numFmtId="49" fontId="21" fillId="0" borderId="51" xfId="3" applyNumberFormat="1" applyFont="1" applyBorder="1" applyAlignment="1">
      <alignment horizontal="center" vertical="center"/>
    </xf>
    <xf numFmtId="49" fontId="21" fillId="0" borderId="35" xfId="3" applyNumberFormat="1" applyFont="1" applyBorder="1" applyAlignment="1">
      <alignment horizontal="center" vertical="center"/>
    </xf>
    <xf numFmtId="49" fontId="38" fillId="0" borderId="38" xfId="3" applyNumberFormat="1" applyFont="1" applyBorder="1" applyAlignment="1">
      <alignment horizontal="center" vertical="center"/>
    </xf>
    <xf numFmtId="49" fontId="38" fillId="0" borderId="51" xfId="3" applyNumberFormat="1" applyFont="1" applyBorder="1" applyAlignment="1">
      <alignment horizontal="center" vertical="center"/>
    </xf>
    <xf numFmtId="49" fontId="38" fillId="0" borderId="39" xfId="3" applyNumberFormat="1" applyFont="1" applyBorder="1" applyAlignment="1">
      <alignment horizontal="center" vertical="center"/>
    </xf>
    <xf numFmtId="49" fontId="21" fillId="0" borderId="38" xfId="3" applyNumberFormat="1" applyFont="1" applyBorder="1" applyAlignment="1">
      <alignment horizontal="center" vertical="center" wrapText="1"/>
    </xf>
    <xf numFmtId="49" fontId="21" fillId="0" borderId="39" xfId="3" applyNumberFormat="1" applyFont="1" applyBorder="1" applyAlignment="1">
      <alignment horizontal="center" vertical="center" wrapText="1"/>
    </xf>
    <xf numFmtId="49" fontId="21" fillId="0" borderId="46" xfId="3" applyNumberFormat="1" applyFont="1" applyBorder="1" applyAlignment="1">
      <alignment horizontal="center" vertical="center" wrapText="1"/>
    </xf>
    <xf numFmtId="49" fontId="21" fillId="0" borderId="45" xfId="3" applyNumberFormat="1" applyFont="1" applyBorder="1" applyAlignment="1">
      <alignment horizontal="center" vertical="center" wrapText="1"/>
    </xf>
    <xf numFmtId="14" fontId="53" fillId="0" borderId="0" xfId="3" applyNumberFormat="1" applyFont="1" applyAlignment="1">
      <alignment horizontal="left" vertical="center"/>
    </xf>
    <xf numFmtId="0" fontId="53" fillId="0" borderId="0" xfId="3" applyNumberFormat="1" applyFont="1" applyAlignment="1">
      <alignment horizontal="left" vertical="center"/>
    </xf>
    <xf numFmtId="14" fontId="6" fillId="0" borderId="38" xfId="3" applyNumberFormat="1" applyBorder="1" applyAlignment="1">
      <alignment horizontal="center" vertical="center"/>
    </xf>
    <xf numFmtId="0" fontId="6" fillId="0" borderId="51" xfId="3" applyNumberFormat="1" applyBorder="1" applyAlignment="1">
      <alignment horizontal="center" vertical="center"/>
    </xf>
    <xf numFmtId="0" fontId="6" fillId="0" borderId="39" xfId="3" applyNumberFormat="1" applyBorder="1" applyAlignment="1">
      <alignment horizontal="center" vertical="center"/>
    </xf>
    <xf numFmtId="0" fontId="6" fillId="0" borderId="46" xfId="3" applyNumberFormat="1" applyBorder="1" applyAlignment="1">
      <alignment horizontal="center" vertical="center"/>
    </xf>
    <xf numFmtId="0" fontId="6" fillId="0" borderId="35" xfId="3" applyNumberFormat="1" applyBorder="1" applyAlignment="1">
      <alignment horizontal="center" vertical="center"/>
    </xf>
    <xf numFmtId="0" fontId="6" fillId="0" borderId="45" xfId="3" applyNumberFormat="1" applyBorder="1" applyAlignment="1">
      <alignment horizontal="center" vertical="center"/>
    </xf>
    <xf numFmtId="14" fontId="38" fillId="0" borderId="38" xfId="3" applyNumberFormat="1" applyFont="1" applyBorder="1" applyAlignment="1">
      <alignment horizontal="center" vertical="center"/>
    </xf>
    <xf numFmtId="0" fontId="38" fillId="0" borderId="46" xfId="3" applyNumberFormat="1" applyFont="1" applyBorder="1" applyAlignment="1">
      <alignment horizontal="center" vertical="center"/>
    </xf>
    <xf numFmtId="0" fontId="38" fillId="0" borderId="35" xfId="3" applyNumberFormat="1" applyFont="1" applyBorder="1" applyAlignment="1">
      <alignment horizontal="center" vertical="center"/>
    </xf>
    <xf numFmtId="0" fontId="38" fillId="0" borderId="45" xfId="3" applyNumberFormat="1" applyFont="1" applyBorder="1" applyAlignment="1">
      <alignment horizontal="center" vertical="center"/>
    </xf>
    <xf numFmtId="14" fontId="6" fillId="0" borderId="38" xfId="3" applyNumberFormat="1" applyBorder="1" applyAlignment="1">
      <alignment horizontal="center" vertical="center" wrapText="1"/>
    </xf>
    <xf numFmtId="0" fontId="6" fillId="0" borderId="51" xfId="3" applyNumberFormat="1" applyBorder="1" applyAlignment="1">
      <alignment horizontal="center" vertical="center" wrapText="1"/>
    </xf>
    <xf numFmtId="0" fontId="6" fillId="0" borderId="39" xfId="3" applyNumberFormat="1" applyBorder="1" applyAlignment="1">
      <alignment horizontal="center" vertical="center" wrapText="1"/>
    </xf>
    <xf numFmtId="0" fontId="6" fillId="0" borderId="46" xfId="3" applyNumberFormat="1" applyBorder="1" applyAlignment="1">
      <alignment horizontal="center" vertical="center" wrapText="1"/>
    </xf>
    <xf numFmtId="0" fontId="6" fillId="0" borderId="35" xfId="3" applyNumberFormat="1" applyBorder="1" applyAlignment="1">
      <alignment horizontal="center" vertical="center" wrapText="1"/>
    </xf>
    <xf numFmtId="0" fontId="6" fillId="0" borderId="45" xfId="3" applyNumberFormat="1" applyBorder="1" applyAlignment="1">
      <alignment horizontal="center" vertical="center" wrapText="1"/>
    </xf>
    <xf numFmtId="20" fontId="6" fillId="0" borderId="38" xfId="3" applyNumberFormat="1" applyBorder="1" applyAlignment="1">
      <alignment horizontal="center" vertical="center"/>
    </xf>
    <xf numFmtId="14" fontId="52" fillId="0" borderId="38" xfId="3" applyNumberFormat="1" applyFont="1" applyBorder="1" applyAlignment="1">
      <alignment horizontal="center" vertical="center"/>
    </xf>
    <xf numFmtId="0" fontId="52" fillId="0" borderId="51" xfId="3" applyNumberFormat="1" applyFont="1" applyBorder="1" applyAlignment="1">
      <alignment horizontal="center" vertical="center"/>
    </xf>
    <xf numFmtId="0" fontId="52" fillId="0" borderId="39" xfId="3" applyNumberFormat="1" applyFont="1" applyBorder="1" applyAlignment="1">
      <alignment horizontal="center" vertical="center"/>
    </xf>
    <xf numFmtId="0" fontId="52" fillId="0" borderId="46" xfId="3" applyNumberFormat="1" applyFont="1" applyBorder="1" applyAlignment="1">
      <alignment horizontal="center" vertical="center"/>
    </xf>
    <xf numFmtId="0" fontId="52" fillId="0" borderId="35" xfId="3" applyNumberFormat="1" applyFont="1" applyBorder="1" applyAlignment="1">
      <alignment horizontal="center" vertical="center"/>
    </xf>
    <xf numFmtId="0" fontId="52" fillId="0" borderId="45" xfId="3" applyNumberFormat="1" applyFont="1" applyBorder="1" applyAlignment="1">
      <alignment horizontal="center" vertical="center"/>
    </xf>
    <xf numFmtId="0" fontId="55" fillId="0" borderId="36" xfId="3" applyNumberFormat="1" applyFont="1" applyBorder="1" applyAlignment="1">
      <alignment horizontal="center" vertical="center" shrinkToFit="1"/>
    </xf>
    <xf numFmtId="0" fontId="55" fillId="0" borderId="33" xfId="3" applyNumberFormat="1" applyFont="1" applyBorder="1" applyAlignment="1">
      <alignment horizontal="center" vertical="center" shrinkToFit="1"/>
    </xf>
    <xf numFmtId="0" fontId="57" fillId="0" borderId="36" xfId="3" applyNumberFormat="1" applyFont="1" applyBorder="1" applyAlignment="1">
      <alignment horizontal="center" vertical="center"/>
    </xf>
    <xf numFmtId="0" fontId="57" fillId="0" borderId="37" xfId="3" applyNumberFormat="1" applyFont="1" applyBorder="1" applyAlignment="1">
      <alignment horizontal="center" vertical="center"/>
    </xf>
    <xf numFmtId="0" fontId="57" fillId="0" borderId="33" xfId="3" applyNumberFormat="1" applyFont="1" applyBorder="1" applyAlignment="1">
      <alignment horizontal="center" vertical="center"/>
    </xf>
    <xf numFmtId="0" fontId="6" fillId="0" borderId="31" xfId="3" applyNumberFormat="1" applyBorder="1" applyAlignment="1">
      <alignment horizontal="center" vertical="center"/>
    </xf>
    <xf numFmtId="0" fontId="6" fillId="0" borderId="0" xfId="3" applyNumberFormat="1" applyAlignment="1">
      <alignment horizontal="center" vertical="center"/>
    </xf>
    <xf numFmtId="0" fontId="6" fillId="0" borderId="55" xfId="3" applyNumberFormat="1" applyBorder="1" applyAlignment="1">
      <alignment horizontal="center" vertical="center"/>
    </xf>
    <xf numFmtId="49" fontId="6" fillId="0" borderId="31" xfId="3" applyNumberFormat="1" applyBorder="1" applyAlignment="1">
      <alignment horizontal="center" vertical="center"/>
    </xf>
    <xf numFmtId="49" fontId="6" fillId="0" borderId="0" xfId="3" applyNumberFormat="1" applyAlignment="1">
      <alignment horizontal="center" vertical="center"/>
    </xf>
    <xf numFmtId="49" fontId="6" fillId="0" borderId="55" xfId="3" applyNumberFormat="1" applyBorder="1" applyAlignment="1">
      <alignment horizontal="center" vertical="center"/>
    </xf>
    <xf numFmtId="49" fontId="6" fillId="0" borderId="36" xfId="3" applyNumberFormat="1" applyBorder="1" applyAlignment="1">
      <alignment horizontal="left" vertical="center"/>
    </xf>
    <xf numFmtId="49" fontId="6" fillId="0" borderId="37" xfId="3" applyNumberFormat="1" applyBorder="1" applyAlignment="1">
      <alignment horizontal="left" vertical="center"/>
    </xf>
    <xf numFmtId="49" fontId="6" fillId="0" borderId="33" xfId="3" applyNumberFormat="1" applyBorder="1" applyAlignment="1">
      <alignment horizontal="left" vertical="center"/>
    </xf>
    <xf numFmtId="49" fontId="6" fillId="0" borderId="2" xfId="3" applyNumberFormat="1" applyBorder="1" applyAlignment="1">
      <alignment horizontal="center" vertical="center" wrapText="1"/>
    </xf>
    <xf numFmtId="49" fontId="6" fillId="0" borderId="9" xfId="3" applyNumberFormat="1" applyBorder="1" applyAlignment="1">
      <alignment horizontal="center" vertical="center" wrapText="1"/>
    </xf>
    <xf numFmtId="49" fontId="6" fillId="0" borderId="19" xfId="3" applyNumberFormat="1" applyBorder="1" applyAlignment="1">
      <alignment horizontal="center" vertical="center" wrapText="1"/>
    </xf>
    <xf numFmtId="49" fontId="6" fillId="0" borderId="31" xfId="3" applyNumberFormat="1" applyBorder="1" applyAlignment="1">
      <alignment horizontal="left" vertical="center"/>
    </xf>
    <xf numFmtId="49" fontId="6" fillId="0" borderId="55" xfId="3" applyNumberFormat="1" applyBorder="1" applyAlignment="1">
      <alignment horizontal="left" vertical="center"/>
    </xf>
    <xf numFmtId="49" fontId="6" fillId="0" borderId="46" xfId="3" applyNumberFormat="1" applyBorder="1" applyAlignment="1">
      <alignment horizontal="left" vertical="center"/>
    </xf>
    <xf numFmtId="49" fontId="6" fillId="0" borderId="45" xfId="3" applyNumberFormat="1" applyBorder="1" applyAlignment="1">
      <alignment horizontal="left" vertical="center"/>
    </xf>
    <xf numFmtId="49" fontId="6" fillId="0" borderId="0" xfId="3" applyNumberFormat="1" applyAlignment="1">
      <alignment horizontal="left" vertical="center"/>
    </xf>
    <xf numFmtId="49" fontId="6" fillId="0" borderId="35" xfId="3" applyNumberFormat="1" applyBorder="1" applyAlignment="1">
      <alignment horizontal="left" vertical="center"/>
    </xf>
    <xf numFmtId="0" fontId="6" fillId="0" borderId="39" xfId="3" applyBorder="1" applyAlignment="1">
      <alignment horizontal="center" vertical="center"/>
    </xf>
    <xf numFmtId="0" fontId="6" fillId="0" borderId="31" xfId="3" applyBorder="1" applyAlignment="1">
      <alignment horizontal="left" vertical="center"/>
    </xf>
    <xf numFmtId="0" fontId="6" fillId="0" borderId="55" xfId="3" applyBorder="1" applyAlignment="1">
      <alignment horizontal="left" vertical="center"/>
    </xf>
    <xf numFmtId="0" fontId="6" fillId="0" borderId="46" xfId="3" applyBorder="1" applyAlignment="1">
      <alignment horizontal="left" vertical="center"/>
    </xf>
    <xf numFmtId="0" fontId="6" fillId="0" borderId="45" xfId="3" applyBorder="1" applyAlignment="1">
      <alignment horizontal="left" vertical="center"/>
    </xf>
    <xf numFmtId="0" fontId="6" fillId="0" borderId="51" xfId="3" applyBorder="1" applyAlignment="1">
      <alignment horizontal="center" vertical="center"/>
    </xf>
    <xf numFmtId="0" fontId="6" fillId="0" borderId="0" xfId="3" applyAlignment="1">
      <alignment horizontal="left" vertical="center"/>
    </xf>
    <xf numFmtId="0" fontId="6" fillId="0" borderId="35" xfId="3" applyBorder="1" applyAlignment="1">
      <alignment horizontal="left" vertical="center"/>
    </xf>
    <xf numFmtId="0" fontId="6" fillId="0" borderId="37" xfId="3" applyBorder="1" applyAlignment="1">
      <alignment horizontal="center" vertical="center"/>
    </xf>
    <xf numFmtId="0" fontId="6" fillId="0" borderId="33" xfId="3" applyBorder="1" applyAlignment="1">
      <alignment horizontal="center" vertical="center"/>
    </xf>
    <xf numFmtId="0" fontId="46" fillId="0" borderId="0" xfId="6" applyFont="1" applyAlignment="1">
      <alignment horizontal="center"/>
    </xf>
    <xf numFmtId="0" fontId="49" fillId="0" borderId="35" xfId="6" applyFont="1" applyBorder="1"/>
    <xf numFmtId="0" fontId="0" fillId="8" borderId="0" xfId="0" applyFill="1" applyBorder="1" applyAlignment="1">
      <alignment horizontal="center" vertical="center"/>
    </xf>
    <xf numFmtId="0" fontId="0" fillId="2" borderId="1" xfId="0" applyFill="1" applyBorder="1" applyAlignment="1">
      <alignment horizontal="center" vertical="center"/>
    </xf>
    <xf numFmtId="0" fontId="0" fillId="0" borderId="0" xfId="0" applyFill="1" applyBorder="1" applyAlignment="1">
      <alignment horizontal="center" vertical="center"/>
    </xf>
    <xf numFmtId="0" fontId="0" fillId="17" borderId="35" xfId="0" applyFill="1" applyBorder="1" applyAlignment="1">
      <alignment horizontal="center" vertical="center"/>
    </xf>
    <xf numFmtId="0" fontId="89" fillId="0" borderId="31" xfId="0" applyFont="1" applyBorder="1" applyAlignment="1">
      <alignment horizontal="center" vertical="center"/>
    </xf>
    <xf numFmtId="0" fontId="89" fillId="0" borderId="0" xfId="0" applyFont="1" applyAlignment="1">
      <alignment horizontal="center" vertical="center"/>
    </xf>
    <xf numFmtId="0" fontId="140" fillId="0" borderId="0" xfId="0" applyFont="1" applyBorder="1" applyAlignment="1">
      <alignment vertical="center"/>
    </xf>
    <xf numFmtId="0" fontId="0" fillId="0" borderId="78" xfId="0" applyBorder="1" applyAlignment="1">
      <alignment horizontal="center" vertical="center"/>
    </xf>
    <xf numFmtId="0" fontId="0" fillId="0" borderId="37" xfId="0" applyBorder="1" applyAlignment="1">
      <alignment horizontal="center" vertical="center"/>
    </xf>
    <xf numFmtId="0" fontId="0" fillId="0" borderId="121" xfId="0" applyBorder="1" applyAlignment="1">
      <alignment horizontal="center" vertical="center"/>
    </xf>
    <xf numFmtId="0" fontId="60" fillId="72" borderId="217" xfId="0" applyFont="1" applyFill="1" applyBorder="1" applyAlignment="1">
      <alignment horizontal="center" vertical="center" wrapText="1"/>
    </xf>
    <xf numFmtId="0" fontId="60" fillId="72" borderId="217" xfId="0" applyFont="1" applyFill="1" applyBorder="1" applyAlignment="1">
      <alignment horizontal="center" vertical="center"/>
    </xf>
    <xf numFmtId="0" fontId="49" fillId="14" borderId="0" xfId="0" applyFont="1" applyFill="1" applyBorder="1" applyAlignment="1">
      <alignment horizontal="center" vertical="center"/>
    </xf>
    <xf numFmtId="0" fontId="49" fillId="14" borderId="55" xfId="0" applyFont="1" applyFill="1" applyBorder="1" applyAlignment="1">
      <alignment horizontal="center" vertical="center"/>
    </xf>
    <xf numFmtId="0" fontId="60" fillId="14" borderId="217" xfId="0" applyFont="1" applyFill="1" applyBorder="1" applyAlignment="1">
      <alignment horizontal="center" vertical="center" wrapText="1"/>
    </xf>
    <xf numFmtId="0" fontId="60" fillId="14" borderId="217" xfId="0" applyFont="1" applyFill="1" applyBorder="1" applyAlignment="1">
      <alignment horizontal="center" vertical="center"/>
    </xf>
    <xf numFmtId="0" fontId="49" fillId="72" borderId="78" xfId="0" applyFont="1" applyFill="1" applyBorder="1" applyAlignment="1">
      <alignment horizontal="center" vertical="center"/>
    </xf>
    <xf numFmtId="0" fontId="49" fillId="72" borderId="121" xfId="0" applyFont="1" applyFill="1" applyBorder="1" applyAlignment="1">
      <alignment horizontal="center" vertical="center"/>
    </xf>
    <xf numFmtId="0" fontId="6" fillId="0" borderId="0" xfId="3" applyFill="1" applyBorder="1" applyAlignment="1">
      <alignment horizontal="center" vertical="center"/>
    </xf>
    <xf numFmtId="0" fontId="6" fillId="0" borderId="170" xfId="3" applyBorder="1" applyAlignment="1">
      <alignment horizontal="center" vertical="center"/>
    </xf>
    <xf numFmtId="0" fontId="6" fillId="0" borderId="181" xfId="3" applyBorder="1" applyAlignment="1">
      <alignment horizontal="center" vertical="center"/>
    </xf>
    <xf numFmtId="0" fontId="6" fillId="2" borderId="36" xfId="3" applyFill="1" applyBorder="1" applyAlignment="1">
      <alignment horizontal="center" vertical="center"/>
    </xf>
    <xf numFmtId="0" fontId="6" fillId="2" borderId="37" xfId="3" applyFill="1" applyBorder="1" applyAlignment="1">
      <alignment horizontal="center" vertical="center"/>
    </xf>
    <xf numFmtId="0" fontId="6" fillId="2" borderId="33" xfId="3" applyFill="1" applyBorder="1" applyAlignment="1">
      <alignment horizontal="center" vertical="center"/>
    </xf>
    <xf numFmtId="0" fontId="47" fillId="5" borderId="4" xfId="3" applyFont="1" applyFill="1" applyBorder="1" applyAlignment="1">
      <alignment horizontal="center" vertical="center" wrapText="1"/>
    </xf>
    <xf numFmtId="0" fontId="47" fillId="5" borderId="5" xfId="3" applyFont="1" applyFill="1" applyBorder="1" applyAlignment="1">
      <alignment horizontal="center" vertical="center" wrapText="1"/>
    </xf>
    <xf numFmtId="0" fontId="47" fillId="5" borderId="6" xfId="3" applyFont="1" applyFill="1" applyBorder="1" applyAlignment="1">
      <alignment horizontal="center" vertical="center" wrapText="1"/>
    </xf>
    <xf numFmtId="0" fontId="47" fillId="5" borderId="7" xfId="3" applyFont="1" applyFill="1" applyBorder="1" applyAlignment="1">
      <alignment horizontal="center" vertical="center" wrapText="1"/>
    </xf>
    <xf numFmtId="0" fontId="17" fillId="0" borderId="0" xfId="1" applyFont="1" applyFill="1" applyBorder="1" applyAlignment="1">
      <alignment horizontal="left" vertical="center"/>
    </xf>
    <xf numFmtId="0" fontId="11" fillId="0" borderId="0" xfId="1" applyFont="1" applyFill="1" applyBorder="1" applyAlignment="1">
      <alignment horizontal="left" vertical="center"/>
    </xf>
    <xf numFmtId="0" fontId="11" fillId="0" borderId="0" xfId="1" applyFont="1" applyFill="1" applyAlignment="1">
      <alignment horizontal="left" vertical="center"/>
    </xf>
    <xf numFmtId="0" fontId="11" fillId="0" borderId="0" xfId="1" applyFont="1" applyFill="1" applyAlignment="1">
      <alignment horizontal="left" vertical="center" wrapText="1"/>
    </xf>
    <xf numFmtId="0" fontId="14" fillId="0" borderId="0" xfId="1" applyFont="1" applyFill="1" applyBorder="1" applyAlignment="1">
      <alignment horizontal="center" vertical="center"/>
    </xf>
    <xf numFmtId="0" fontId="17" fillId="0" borderId="1" xfId="1" applyFont="1" applyFill="1" applyBorder="1" applyAlignment="1">
      <alignment horizontal="center" vertical="center" wrapText="1"/>
    </xf>
    <xf numFmtId="0" fontId="11" fillId="0" borderId="8" xfId="1" applyFont="1" applyFill="1" applyBorder="1" applyAlignment="1">
      <alignment horizontal="center" vertical="center"/>
    </xf>
    <xf numFmtId="0" fontId="18" fillId="0" borderId="1" xfId="1" applyFont="1" applyFill="1" applyBorder="1" applyAlignment="1">
      <alignment horizontal="center" vertical="center" wrapText="1"/>
    </xf>
    <xf numFmtId="0" fontId="19" fillId="0" borderId="2" xfId="1" applyFont="1" applyFill="1" applyBorder="1" applyAlignment="1">
      <alignment horizontal="center" vertical="center" wrapText="1"/>
    </xf>
    <xf numFmtId="0" fontId="19" fillId="0" borderId="1" xfId="1" applyFont="1" applyFill="1" applyBorder="1" applyAlignment="1">
      <alignment horizontal="center" vertical="center" wrapText="1"/>
    </xf>
    <xf numFmtId="0" fontId="17" fillId="0" borderId="1" xfId="1" applyFont="1" applyFill="1" applyBorder="1" applyAlignment="1">
      <alignment horizontal="center" vertical="center"/>
    </xf>
    <xf numFmtId="0" fontId="11" fillId="0" borderId="1" xfId="1" applyFont="1" applyFill="1" applyBorder="1" applyAlignment="1">
      <alignment horizontal="center" vertical="center"/>
    </xf>
    <xf numFmtId="0" fontId="18" fillId="0" borderId="1" xfId="1" applyFont="1" applyFill="1" applyBorder="1" applyAlignment="1">
      <alignment horizontal="left" vertical="center"/>
    </xf>
    <xf numFmtId="0" fontId="19" fillId="0" borderId="2" xfId="1" applyFont="1" applyFill="1" applyBorder="1" applyAlignment="1">
      <alignment horizontal="left" vertical="center"/>
    </xf>
    <xf numFmtId="0" fontId="17" fillId="0" borderId="2" xfId="1" applyFont="1" applyFill="1" applyBorder="1" applyAlignment="1">
      <alignment horizontal="center" vertical="center" wrapText="1"/>
    </xf>
    <xf numFmtId="0" fontId="11" fillId="0" borderId="9" xfId="1" applyFont="1" applyFill="1" applyBorder="1" applyAlignment="1">
      <alignment horizontal="center" vertical="center" wrapText="1"/>
    </xf>
    <xf numFmtId="0" fontId="36" fillId="0" borderId="0" xfId="1" applyFont="1" applyFill="1" applyBorder="1" applyAlignment="1">
      <alignment horizontal="center" vertical="center"/>
    </xf>
    <xf numFmtId="0" fontId="6" fillId="0" borderId="23" xfId="1" applyFont="1" applyFill="1" applyBorder="1" applyAlignment="1">
      <alignment horizontal="center" vertical="center" wrapText="1"/>
    </xf>
    <xf numFmtId="0" fontId="23" fillId="0" borderId="25" xfId="1" applyFont="1" applyFill="1" applyBorder="1" applyAlignment="1">
      <alignment horizontal="center" vertical="center"/>
    </xf>
    <xf numFmtId="0" fontId="38" fillId="0" borderId="11" xfId="1" applyFont="1" applyFill="1" applyBorder="1" applyAlignment="1">
      <alignment horizontal="center" vertical="center" wrapText="1"/>
    </xf>
    <xf numFmtId="0" fontId="39" fillId="0" borderId="2" xfId="1" applyFont="1" applyFill="1" applyBorder="1" applyAlignment="1">
      <alignment horizontal="center" vertical="center" wrapText="1"/>
    </xf>
    <xf numFmtId="0" fontId="39" fillId="0" borderId="11" xfId="1" applyFont="1" applyFill="1" applyBorder="1" applyAlignment="1">
      <alignment horizontal="center" vertical="center" wrapText="1"/>
    </xf>
    <xf numFmtId="0" fontId="6" fillId="0" borderId="11" xfId="1" applyFont="1" applyFill="1" applyBorder="1" applyAlignment="1">
      <alignment horizontal="center" vertical="center"/>
    </xf>
    <xf numFmtId="0" fontId="23" fillId="0" borderId="11" xfId="1" applyFont="1" applyFill="1" applyBorder="1" applyAlignment="1">
      <alignment horizontal="center" vertical="center"/>
    </xf>
    <xf numFmtId="0" fontId="38" fillId="0" borderId="12" xfId="1" applyFont="1" applyFill="1" applyBorder="1" applyAlignment="1">
      <alignment horizontal="center" vertical="center"/>
    </xf>
    <xf numFmtId="0" fontId="39" fillId="0" borderId="26" xfId="1" applyFont="1" applyFill="1" applyBorder="1" applyAlignment="1">
      <alignment horizontal="center" vertical="center"/>
    </xf>
    <xf numFmtId="0" fontId="39" fillId="0" borderId="8" xfId="1" applyFont="1" applyFill="1" applyBorder="1" applyAlignment="1">
      <alignment horizontal="center" vertical="center" wrapText="1"/>
    </xf>
    <xf numFmtId="0" fontId="6" fillId="0" borderId="12" xfId="1" applyFont="1" applyFill="1" applyBorder="1" applyAlignment="1">
      <alignment horizontal="center" vertical="center" wrapText="1"/>
    </xf>
    <xf numFmtId="0" fontId="23" fillId="0" borderId="26" xfId="1" applyFont="1" applyFill="1" applyBorder="1" applyAlignment="1">
      <alignment horizontal="center" vertical="center" wrapText="1"/>
    </xf>
    <xf numFmtId="0" fontId="38" fillId="0" borderId="24" xfId="1" applyFont="1" applyFill="1" applyBorder="1" applyAlignment="1">
      <alignment horizontal="center" vertical="center" wrapText="1"/>
    </xf>
    <xf numFmtId="0" fontId="39" fillId="0" borderId="18" xfId="1" applyFont="1" applyFill="1" applyBorder="1" applyAlignment="1">
      <alignment horizontal="center" vertical="center" wrapText="1"/>
    </xf>
    <xf numFmtId="0" fontId="23" fillId="0" borderId="0" xfId="1" applyFont="1" applyFill="1" applyAlignment="1">
      <alignment horizontal="left" vertical="center" wrapText="1"/>
    </xf>
    <xf numFmtId="0" fontId="23" fillId="0" borderId="0" xfId="1" applyFont="1" applyFill="1" applyAlignment="1">
      <alignment horizontal="left" vertical="center"/>
    </xf>
    <xf numFmtId="177" fontId="23" fillId="0" borderId="12" xfId="1" applyNumberFormat="1" applyFont="1" applyFill="1" applyBorder="1" applyAlignment="1">
      <alignment horizontal="center" vertical="center"/>
    </xf>
    <xf numFmtId="177" fontId="23" fillId="0" borderId="9" xfId="1" applyNumberFormat="1" applyFont="1" applyFill="1" applyBorder="1" applyAlignment="1">
      <alignment horizontal="center" vertical="center"/>
    </xf>
    <xf numFmtId="177" fontId="23" fillId="0" borderId="26" xfId="1" applyNumberFormat="1" applyFont="1" applyFill="1" applyBorder="1" applyAlignment="1">
      <alignment horizontal="center" vertical="center"/>
    </xf>
    <xf numFmtId="178" fontId="23" fillId="0" borderId="30" xfId="1" applyNumberFormat="1" applyFont="1" applyFill="1" applyBorder="1" applyAlignment="1">
      <alignment horizontal="center" vertical="center"/>
    </xf>
    <xf numFmtId="178" fontId="23" fillId="0" borderId="31" xfId="1" applyNumberFormat="1" applyFont="1" applyFill="1" applyBorder="1" applyAlignment="1">
      <alignment horizontal="center" vertical="center"/>
    </xf>
    <xf numFmtId="178" fontId="23" fillId="0" borderId="32" xfId="1" applyNumberFormat="1" applyFont="1" applyFill="1" applyBorder="1" applyAlignment="1">
      <alignment horizontal="center" vertical="center"/>
    </xf>
    <xf numFmtId="0" fontId="23" fillId="0" borderId="12" xfId="1" applyFont="1" applyFill="1" applyBorder="1" applyAlignment="1">
      <alignment horizontal="left" vertical="center"/>
    </xf>
    <xf numFmtId="0" fontId="23" fillId="0" borderId="9" xfId="1" applyFont="1" applyFill="1" applyBorder="1" applyAlignment="1">
      <alignment horizontal="left" vertical="center"/>
    </xf>
    <xf numFmtId="0" fontId="23" fillId="0" borderId="26" xfId="1" applyFont="1" applyFill="1" applyBorder="1" applyAlignment="1">
      <alignment horizontal="left" vertical="center"/>
    </xf>
    <xf numFmtId="0" fontId="23" fillId="0" borderId="12" xfId="4" applyFont="1" applyFill="1" applyBorder="1" applyAlignment="1">
      <alignment horizontal="center" vertical="center" wrapText="1"/>
    </xf>
    <xf numFmtId="0" fontId="23" fillId="0" borderId="9" xfId="4" applyFont="1" applyFill="1" applyBorder="1" applyAlignment="1">
      <alignment horizontal="center" vertical="center" wrapText="1"/>
    </xf>
    <xf numFmtId="0" fontId="23" fillId="0" borderId="26" xfId="4" applyFont="1" applyFill="1" applyBorder="1" applyAlignment="1">
      <alignment horizontal="center" vertical="center" wrapText="1"/>
    </xf>
    <xf numFmtId="0" fontId="0" fillId="0"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12" xfId="1" applyFont="1" applyFill="1" applyBorder="1" applyAlignment="1">
      <alignment horizontal="center" vertical="center"/>
    </xf>
    <xf numFmtId="0" fontId="23" fillId="0" borderId="9" xfId="1" applyFont="1" applyFill="1" applyBorder="1" applyAlignment="1">
      <alignment horizontal="center" vertical="center"/>
    </xf>
    <xf numFmtId="0" fontId="23" fillId="0" borderId="26" xfId="1" applyFont="1" applyFill="1" applyBorder="1" applyAlignment="1">
      <alignment horizontal="center" vertical="center"/>
    </xf>
    <xf numFmtId="179" fontId="23" fillId="0" borderId="12" xfId="1" applyNumberFormat="1" applyFont="1" applyFill="1" applyBorder="1" applyAlignment="1">
      <alignment horizontal="center" vertical="center"/>
    </xf>
    <xf numFmtId="179" fontId="23" fillId="0" borderId="9" xfId="1" applyNumberFormat="1" applyFont="1" applyFill="1" applyBorder="1" applyAlignment="1">
      <alignment horizontal="center" vertical="center"/>
    </xf>
    <xf numFmtId="179" fontId="23" fillId="0" borderId="26" xfId="1" applyNumberFormat="1" applyFont="1" applyFill="1" applyBorder="1" applyAlignment="1">
      <alignment horizontal="center" vertical="center"/>
    </xf>
    <xf numFmtId="178" fontId="23" fillId="0" borderId="12" xfId="1" applyNumberFormat="1" applyFont="1" applyFill="1" applyBorder="1" applyAlignment="1">
      <alignment horizontal="center" vertical="center"/>
    </xf>
    <xf numFmtId="178" fontId="23" fillId="0" borderId="9" xfId="1" applyNumberFormat="1" applyFont="1" applyFill="1" applyBorder="1" applyAlignment="1">
      <alignment horizontal="center" vertical="center"/>
    </xf>
    <xf numFmtId="178" fontId="23" fillId="0" borderId="26" xfId="1" applyNumberFormat="1" applyFont="1" applyFill="1" applyBorder="1" applyAlignment="1">
      <alignment horizontal="center" vertical="center"/>
    </xf>
    <xf numFmtId="0" fontId="43" fillId="0" borderId="0" xfId="7" applyAlignment="1">
      <alignment horizontal="center"/>
    </xf>
    <xf numFmtId="183" fontId="77" fillId="0" borderId="0" xfId="7" applyNumberFormat="1" applyFont="1" applyAlignment="1" applyProtection="1">
      <alignment horizontal="left" vertical="center"/>
      <protection locked="0"/>
    </xf>
    <xf numFmtId="0" fontId="77" fillId="0" borderId="52" xfId="7" applyFont="1" applyBorder="1" applyAlignment="1">
      <alignment horizontal="left"/>
    </xf>
    <xf numFmtId="183" fontId="67" fillId="0" borderId="0" xfId="7" applyNumberFormat="1" applyFont="1" applyAlignment="1" applyProtection="1">
      <alignment horizontal="center" vertical="center" wrapText="1"/>
      <protection locked="0"/>
    </xf>
    <xf numFmtId="0" fontId="68" fillId="0" borderId="0" xfId="7" applyFont="1" applyAlignment="1">
      <alignment horizontal="center" vertical="center" wrapText="1"/>
    </xf>
    <xf numFmtId="0" fontId="43" fillId="0" borderId="0" xfId="7" applyAlignment="1">
      <alignment horizontal="right"/>
    </xf>
    <xf numFmtId="0" fontId="43" fillId="0" borderId="0" xfId="6" applyFont="1" applyAlignment="1">
      <alignment horizontal="right"/>
    </xf>
    <xf numFmtId="0" fontId="71" fillId="0" borderId="57" xfId="7" applyFont="1" applyBorder="1" applyAlignment="1" applyProtection="1">
      <alignment horizontal="center" wrapText="1"/>
      <protection locked="0"/>
    </xf>
    <xf numFmtId="0" fontId="71" fillId="0" borderId="58" xfId="7" applyFont="1" applyBorder="1" applyAlignment="1" applyProtection="1">
      <alignment horizontal="center" wrapText="1"/>
      <protection locked="0"/>
    </xf>
    <xf numFmtId="0" fontId="71" fillId="0" borderId="63" xfId="7" applyFont="1" applyBorder="1" applyAlignment="1" applyProtection="1">
      <alignment horizontal="center" wrapText="1"/>
      <protection locked="0"/>
    </xf>
    <xf numFmtId="0" fontId="71" fillId="0" borderId="55" xfId="7" applyFont="1" applyBorder="1" applyAlignment="1" applyProtection="1">
      <alignment horizontal="center" wrapText="1"/>
      <protection locked="0"/>
    </xf>
    <xf numFmtId="183" fontId="77" fillId="0" borderId="0" xfId="7" applyNumberFormat="1" applyFont="1" applyAlignment="1" applyProtection="1">
      <alignment horizontal="left"/>
      <protection locked="0"/>
    </xf>
    <xf numFmtId="0" fontId="63" fillId="5" borderId="6" xfId="0" applyFont="1" applyFill="1" applyBorder="1" applyAlignment="1">
      <alignment horizontal="center" vertical="center" wrapText="1"/>
    </xf>
    <xf numFmtId="0" fontId="63" fillId="5" borderId="56" xfId="0" applyFont="1" applyFill="1" applyBorder="1" applyAlignment="1">
      <alignment horizontal="center" vertical="center" wrapText="1"/>
    </xf>
    <xf numFmtId="0" fontId="63" fillId="5" borderId="7" xfId="0" applyFont="1" applyFill="1" applyBorder="1" applyAlignment="1">
      <alignment horizontal="center" vertical="center" wrapText="1"/>
    </xf>
    <xf numFmtId="0" fontId="63" fillId="5" borderId="4" xfId="0" applyFont="1" applyFill="1" applyBorder="1" applyAlignment="1">
      <alignment horizontal="center" vertical="center" wrapText="1"/>
    </xf>
    <xf numFmtId="0" fontId="63" fillId="5" borderId="5" xfId="0" applyFont="1" applyFill="1" applyBorder="1" applyAlignment="1">
      <alignment horizontal="center" vertical="center" wrapText="1"/>
    </xf>
    <xf numFmtId="188" fontId="116" fillId="0" borderId="214" xfId="6" applyNumberFormat="1" applyFont="1" applyBorder="1" applyAlignment="1">
      <alignment horizontal="center"/>
    </xf>
    <xf numFmtId="188" fontId="72" fillId="0" borderId="214" xfId="6" applyNumberFormat="1" applyFont="1" applyBorder="1"/>
    <xf numFmtId="0" fontId="111" fillId="0" borderId="0" xfId="6" applyFont="1" applyAlignment="1">
      <alignment horizontal="center" vertical="top"/>
    </xf>
    <xf numFmtId="0" fontId="112" fillId="0" borderId="0" xfId="6" applyFont="1" applyAlignment="1">
      <alignment horizontal="center" vertical="top"/>
    </xf>
    <xf numFmtId="0" fontId="49" fillId="0" borderId="0" xfId="6" applyFont="1" applyAlignment="1">
      <alignment horizontal="left" vertical="top"/>
    </xf>
    <xf numFmtId="0" fontId="43" fillId="0" borderId="0" xfId="6" applyFont="1" applyAlignment="1">
      <alignment horizontal="left" vertical="top"/>
    </xf>
    <xf numFmtId="0" fontId="80" fillId="0" borderId="208" xfId="6" applyFont="1" applyBorder="1" applyAlignment="1">
      <alignment horizontal="center" vertical="center" wrapText="1"/>
    </xf>
    <xf numFmtId="0" fontId="43" fillId="0" borderId="209" xfId="6" applyFont="1" applyBorder="1"/>
    <xf numFmtId="188" fontId="49" fillId="0" borderId="194" xfId="6" applyNumberFormat="1" applyFont="1" applyBorder="1" applyAlignment="1">
      <alignment horizontal="center" vertical="center"/>
    </xf>
    <xf numFmtId="188" fontId="43" fillId="0" borderId="194" xfId="6" applyNumberFormat="1" applyFont="1" applyBorder="1"/>
    <xf numFmtId="188" fontId="43" fillId="0" borderId="214" xfId="6" applyNumberFormat="1" applyFont="1" applyBorder="1"/>
    <xf numFmtId="188" fontId="43" fillId="0" borderId="195" xfId="6" applyNumberFormat="1" applyFont="1" applyBorder="1"/>
    <xf numFmtId="188" fontId="43" fillId="0" borderId="198" xfId="6" applyNumberFormat="1" applyFont="1" applyBorder="1"/>
    <xf numFmtId="188" fontId="116" fillId="0" borderId="198" xfId="6" applyNumberFormat="1" applyFont="1" applyBorder="1" applyAlignment="1">
      <alignment horizontal="center"/>
    </xf>
    <xf numFmtId="188" fontId="72" fillId="0" borderId="198" xfId="6" applyNumberFormat="1" applyFont="1" applyBorder="1"/>
    <xf numFmtId="188" fontId="43" fillId="0" borderId="0" xfId="6" applyNumberFormat="1" applyFont="1" applyAlignment="1">
      <alignment horizontal="center" vertical="center"/>
    </xf>
    <xf numFmtId="0" fontId="6" fillId="0" borderId="0" xfId="6" applyAlignment="1">
      <alignment horizontal="center" vertical="center"/>
    </xf>
    <xf numFmtId="0" fontId="66" fillId="0" borderId="196" xfId="6" applyFont="1" applyBorder="1" applyAlignment="1">
      <alignment horizontal="center" vertical="center" wrapText="1"/>
    </xf>
    <xf numFmtId="0" fontId="77" fillId="0" borderId="196" xfId="6" applyFont="1" applyBorder="1" applyAlignment="1">
      <alignment horizontal="center" vertical="center" wrapText="1"/>
    </xf>
    <xf numFmtId="0" fontId="66" fillId="0" borderId="0" xfId="6" applyFont="1" applyAlignment="1">
      <alignment horizontal="center" vertical="center" wrapText="1"/>
    </xf>
    <xf numFmtId="0" fontId="77" fillId="0" borderId="0" xfId="6" applyFont="1" applyAlignment="1">
      <alignment horizontal="center" vertical="center" wrapText="1"/>
    </xf>
    <xf numFmtId="0" fontId="72" fillId="0" borderId="16" xfId="6" applyFont="1" applyBorder="1" applyAlignment="1">
      <alignment horizontal="left" vertical="center" wrapText="1"/>
    </xf>
    <xf numFmtId="0" fontId="72" fillId="0" borderId="0" xfId="6" applyFont="1" applyAlignment="1">
      <alignment horizontal="left" vertical="center" wrapText="1"/>
    </xf>
    <xf numFmtId="0" fontId="72" fillId="0" borderId="93" xfId="6" applyFont="1" applyBorder="1" applyAlignment="1">
      <alignment horizontal="left" vertical="center" wrapText="1"/>
    </xf>
    <xf numFmtId="0" fontId="111" fillId="0" borderId="16" xfId="6" applyFont="1" applyBorder="1" applyAlignment="1">
      <alignment horizontal="center" vertical="top"/>
    </xf>
    <xf numFmtId="0" fontId="112" fillId="0" borderId="93" xfId="6" applyFont="1" applyBorder="1" applyAlignment="1">
      <alignment horizontal="center" vertical="top"/>
    </xf>
    <xf numFmtId="0" fontId="49" fillId="0" borderId="17" xfId="6" applyFont="1" applyBorder="1" applyAlignment="1">
      <alignment horizontal="left" vertical="top"/>
    </xf>
    <xf numFmtId="0" fontId="43" fillId="0" borderId="94" xfId="6" applyFont="1" applyBorder="1" applyAlignment="1">
      <alignment horizontal="left" vertical="top"/>
    </xf>
    <xf numFmtId="0" fontId="80" fillId="0" borderId="95" xfId="6" applyFont="1" applyBorder="1" applyAlignment="1">
      <alignment horizontal="center" vertical="center" wrapText="1"/>
    </xf>
    <xf numFmtId="0" fontId="43" fillId="0" borderId="98" xfId="6" applyFont="1" applyBorder="1"/>
    <xf numFmtId="0" fontId="43" fillId="0" borderId="104" xfId="6" applyFont="1" applyBorder="1"/>
    <xf numFmtId="188" fontId="49" fillId="0" borderId="30" xfId="6" applyNumberFormat="1" applyFont="1" applyBorder="1" applyAlignment="1">
      <alignment horizontal="center" vertical="center"/>
    </xf>
    <xf numFmtId="188" fontId="43" fillId="0" borderId="96" xfId="6" applyNumberFormat="1" applyFont="1" applyBorder="1"/>
    <xf numFmtId="188" fontId="43" fillId="0" borderId="77" xfId="6" applyNumberFormat="1" applyFont="1" applyBorder="1"/>
    <xf numFmtId="188" fontId="43" fillId="0" borderId="82" xfId="6" applyNumberFormat="1" applyFont="1" applyBorder="1"/>
    <xf numFmtId="188" fontId="116" fillId="0" borderId="80" xfId="6" applyNumberFormat="1" applyFont="1" applyBorder="1" applyAlignment="1">
      <alignment horizontal="center"/>
    </xf>
    <xf numFmtId="188" fontId="72" fillId="0" borderId="100" xfId="6" applyNumberFormat="1" applyFont="1" applyBorder="1"/>
    <xf numFmtId="0" fontId="116" fillId="0" borderId="196" xfId="6" applyFont="1" applyBorder="1" applyAlignment="1">
      <alignment horizontal="center" vertical="center" wrapText="1"/>
    </xf>
    <xf numFmtId="0" fontId="72" fillId="0" borderId="199" xfId="6" applyFont="1" applyBorder="1" applyAlignment="1">
      <alignment horizontal="center" vertical="center" wrapText="1"/>
    </xf>
    <xf numFmtId="0" fontId="111" fillId="0" borderId="0" xfId="6" applyFont="1" applyAlignment="1">
      <alignment horizontal="left"/>
    </xf>
    <xf numFmtId="0" fontId="116" fillId="0" borderId="0" xfId="6" applyFont="1" applyAlignment="1">
      <alignment horizontal="center"/>
    </xf>
    <xf numFmtId="188" fontId="116" fillId="35" borderId="102" xfId="6" applyNumberFormat="1" applyFont="1" applyFill="1" applyBorder="1" applyAlignment="1">
      <alignment horizontal="center"/>
    </xf>
    <xf numFmtId="188" fontId="72" fillId="35" borderId="76" xfId="6" applyNumberFormat="1" applyFont="1" applyFill="1" applyBorder="1"/>
    <xf numFmtId="188" fontId="116" fillId="0" borderId="22" xfId="6" applyNumberFormat="1" applyFont="1" applyBorder="1" applyAlignment="1">
      <alignment horizontal="center"/>
    </xf>
    <xf numFmtId="188" fontId="72" fillId="0" borderId="101" xfId="6" applyNumberFormat="1" applyFont="1" applyBorder="1"/>
    <xf numFmtId="188" fontId="43" fillId="0" borderId="97" xfId="6" applyNumberFormat="1" applyFont="1" applyBorder="1"/>
    <xf numFmtId="188" fontId="43" fillId="0" borderId="99" xfId="6" applyNumberFormat="1" applyFont="1" applyBorder="1"/>
    <xf numFmtId="0" fontId="66" fillId="0" borderId="89" xfId="6" applyFont="1" applyBorder="1" applyAlignment="1">
      <alignment horizontal="center" vertical="center" wrapText="1"/>
    </xf>
    <xf numFmtId="0" fontId="77" fillId="0" borderId="90" xfId="6" applyFont="1" applyBorder="1" applyAlignment="1">
      <alignment horizontal="center" vertical="center" wrapText="1"/>
    </xf>
    <xf numFmtId="188" fontId="116" fillId="0" borderId="102" xfId="6" applyNumberFormat="1" applyFont="1" applyBorder="1" applyAlignment="1">
      <alignment horizontal="center"/>
    </xf>
    <xf numFmtId="188" fontId="72" fillId="0" borderId="76" xfId="6" applyNumberFormat="1" applyFont="1" applyBorder="1"/>
    <xf numFmtId="188" fontId="116" fillId="0" borderId="103" xfId="6" applyNumberFormat="1" applyFont="1" applyBorder="1" applyAlignment="1">
      <alignment horizontal="center"/>
    </xf>
    <xf numFmtId="188" fontId="72" fillId="0" borderId="20" xfId="6" applyNumberFormat="1" applyFont="1" applyBorder="1"/>
    <xf numFmtId="0" fontId="116" fillId="0" borderId="89" xfId="6" applyFont="1" applyBorder="1" applyAlignment="1">
      <alignment horizontal="center" vertical="center" wrapText="1"/>
    </xf>
    <xf numFmtId="0" fontId="72" fillId="0" borderId="28" xfId="6" applyFont="1" applyBorder="1" applyAlignment="1">
      <alignment horizontal="center" vertical="center" wrapText="1"/>
    </xf>
    <xf numFmtId="188" fontId="116" fillId="0" borderId="207" xfId="6" applyNumberFormat="1" applyFont="1" applyBorder="1" applyAlignment="1">
      <alignment horizontal="center"/>
    </xf>
    <xf numFmtId="188" fontId="72" fillId="0" borderId="207" xfId="6" applyNumberFormat="1" applyFont="1" applyBorder="1"/>
    <xf numFmtId="188" fontId="43" fillId="0" borderId="207" xfId="6" applyNumberFormat="1" applyFont="1" applyBorder="1"/>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0" fontId="77" fillId="0" borderId="199" xfId="6" applyFont="1" applyBorder="1" applyAlignment="1">
      <alignment horizontal="center" vertical="center" wrapText="1"/>
    </xf>
    <xf numFmtId="0" fontId="116" fillId="0" borderId="0" xfId="6" applyFont="1" applyBorder="1" applyAlignment="1">
      <alignment horizontal="center"/>
    </xf>
    <xf numFmtId="0" fontId="77" fillId="0" borderId="28" xfId="6" applyFont="1" applyBorder="1" applyAlignment="1">
      <alignment horizontal="center" vertical="center" wrapText="1"/>
    </xf>
    <xf numFmtId="0" fontId="66" fillId="0" borderId="132" xfId="6" applyFont="1" applyBorder="1" applyAlignment="1">
      <alignment horizontal="left" wrapText="1"/>
    </xf>
    <xf numFmtId="0" fontId="66" fillId="0" borderId="132" xfId="6" applyFont="1" applyBorder="1" applyAlignment="1">
      <alignment horizontal="left"/>
    </xf>
    <xf numFmtId="0" fontId="66" fillId="0" borderId="0" xfId="6" applyFont="1" applyAlignment="1">
      <alignment horizontal="left"/>
    </xf>
    <xf numFmtId="0" fontId="46" fillId="0" borderId="0" xfId="6" applyFont="1" applyAlignment="1">
      <alignment horizontal="left"/>
    </xf>
    <xf numFmtId="0" fontId="46" fillId="0" borderId="128" xfId="6" applyFont="1" applyBorder="1" applyAlignment="1">
      <alignment horizontal="left"/>
    </xf>
    <xf numFmtId="0" fontId="49" fillId="0" borderId="129" xfId="6" applyFont="1" applyBorder="1" applyAlignment="1">
      <alignment horizontal="center" vertical="center" wrapText="1"/>
    </xf>
    <xf numFmtId="0" fontId="49" fillId="0" borderId="135" xfId="6" applyFont="1" applyBorder="1" applyAlignment="1">
      <alignment horizontal="center" vertical="center" wrapText="1"/>
    </xf>
    <xf numFmtId="0" fontId="49" fillId="0" borderId="139" xfId="6" applyFont="1" applyBorder="1" applyAlignment="1">
      <alignment horizontal="center" vertical="center" wrapText="1"/>
    </xf>
    <xf numFmtId="0" fontId="49" fillId="0" borderId="130" xfId="6" applyFont="1" applyBorder="1" applyAlignment="1">
      <alignment horizontal="center" vertical="center" wrapText="1"/>
    </xf>
    <xf numFmtId="0" fontId="49" fillId="0" borderId="9" xfId="6" applyFont="1" applyBorder="1" applyAlignment="1">
      <alignment horizontal="center" vertical="center" wrapText="1"/>
    </xf>
    <xf numFmtId="0" fontId="49" fillId="0" borderId="76" xfId="6" applyFont="1" applyBorder="1" applyAlignment="1">
      <alignment horizontal="center" vertical="center" wrapText="1"/>
    </xf>
    <xf numFmtId="0" fontId="130" fillId="0" borderId="131" xfId="6" applyFont="1" applyBorder="1" applyAlignment="1">
      <alignment horizontal="center" vertical="center" wrapText="1"/>
    </xf>
    <xf numFmtId="0" fontId="130" fillId="0" borderId="132" xfId="6" applyFont="1" applyBorder="1" applyAlignment="1">
      <alignment horizontal="center" vertical="center" wrapText="1"/>
    </xf>
    <xf numFmtId="0" fontId="130" fillId="0" borderId="133" xfId="6" applyFont="1" applyBorder="1" applyAlignment="1">
      <alignment horizontal="center" vertical="center" wrapText="1"/>
    </xf>
    <xf numFmtId="0" fontId="130" fillId="0" borderId="77" xfId="6" applyFont="1" applyBorder="1" applyAlignment="1">
      <alignment horizontal="center" vertical="center" wrapText="1"/>
    </xf>
    <xf numFmtId="0" fontId="130" fillId="0" borderId="35" xfId="6" applyFont="1" applyBorder="1" applyAlignment="1">
      <alignment horizontal="center" vertical="center" wrapText="1"/>
    </xf>
    <xf numFmtId="0" fontId="130" fillId="0" borderId="82" xfId="6" applyFont="1" applyBorder="1" applyAlignment="1">
      <alignment horizontal="center" vertical="center" wrapText="1"/>
    </xf>
    <xf numFmtId="0" fontId="47" fillId="0" borderId="137" xfId="6" applyFont="1" applyBorder="1" applyAlignment="1">
      <alignment horizontal="center" vertical="top" wrapText="1"/>
    </xf>
    <xf numFmtId="0" fontId="43" fillId="0" borderId="138" xfId="6" applyFont="1" applyBorder="1" applyAlignment="1">
      <alignment horizontal="center" vertical="top" wrapText="1"/>
    </xf>
    <xf numFmtId="0" fontId="43" fillId="0" borderId="141" xfId="6" applyFont="1" applyBorder="1" applyAlignment="1">
      <alignment horizontal="center" vertical="top" wrapText="1"/>
    </xf>
    <xf numFmtId="0" fontId="138" fillId="0" borderId="0" xfId="6" applyFont="1" applyAlignment="1">
      <alignment horizontal="left"/>
    </xf>
    <xf numFmtId="0" fontId="115" fillId="0" borderId="0" xfId="6" applyFont="1" applyAlignment="1">
      <alignment horizontal="left"/>
    </xf>
    <xf numFmtId="0" fontId="114" fillId="0" borderId="0" xfId="6" applyFont="1" applyAlignment="1">
      <alignment horizontal="left"/>
    </xf>
    <xf numFmtId="0" fontId="46" fillId="0" borderId="142" xfId="6" applyFont="1" applyBorder="1" applyAlignment="1">
      <alignment horizontal="center" vertical="center" wrapText="1"/>
    </xf>
    <xf numFmtId="0" fontId="114" fillId="0" borderId="143" xfId="6" applyFont="1" applyBorder="1" applyAlignment="1">
      <alignment horizontal="center" vertical="center" wrapText="1"/>
    </xf>
    <xf numFmtId="0" fontId="114" fillId="0" borderId="145" xfId="6" applyFont="1" applyBorder="1" applyAlignment="1">
      <alignment horizontal="center" wrapText="1"/>
    </xf>
    <xf numFmtId="0" fontId="114" fillId="0" borderId="120" xfId="6" applyFont="1" applyBorder="1" applyAlignment="1">
      <alignment horizontal="center" wrapText="1"/>
    </xf>
    <xf numFmtId="0" fontId="77" fillId="0" borderId="0" xfId="6" applyFont="1" applyAlignment="1">
      <alignment horizontal="left"/>
    </xf>
    <xf numFmtId="0" fontId="77" fillId="0" borderId="0" xfId="6" applyFont="1" applyAlignment="1">
      <alignment horizontal="center"/>
    </xf>
    <xf numFmtId="0" fontId="43" fillId="0" borderId="0" xfId="6" applyFont="1" applyAlignment="1">
      <alignment horizontal="left"/>
    </xf>
    <xf numFmtId="197" fontId="137" fillId="0" borderId="78" xfId="6" applyNumberFormat="1" applyFont="1" applyBorder="1" applyAlignment="1">
      <alignment horizontal="center" vertical="top" wrapText="1"/>
    </xf>
    <xf numFmtId="197" fontId="137" fillId="0" borderId="121" xfId="6" applyNumberFormat="1" applyFont="1" applyBorder="1" applyAlignment="1">
      <alignment horizontal="center" vertical="top" wrapText="1"/>
    </xf>
    <xf numFmtId="9" fontId="114" fillId="0" borderId="78" xfId="6" applyNumberFormat="1" applyFont="1" applyBorder="1" applyAlignment="1">
      <alignment horizontal="center"/>
    </xf>
    <xf numFmtId="0" fontId="114" fillId="0" borderId="121" xfId="6" applyFont="1" applyBorder="1" applyAlignment="1">
      <alignment horizontal="center"/>
    </xf>
    <xf numFmtId="197" fontId="114" fillId="0" borderId="148" xfId="6" applyNumberFormat="1" applyFont="1" applyBorder="1" applyAlignment="1">
      <alignment horizontal="center"/>
    </xf>
    <xf numFmtId="197" fontId="114" fillId="0" borderId="149" xfId="6" applyNumberFormat="1" applyFont="1" applyBorder="1" applyAlignment="1">
      <alignment horizontal="center"/>
    </xf>
    <xf numFmtId="0" fontId="0" fillId="0" borderId="112" xfId="0" applyBorder="1">
      <alignment vertical="center"/>
    </xf>
    <xf numFmtId="0" fontId="0" fillId="0" borderId="115" xfId="0" applyBorder="1">
      <alignment vertical="center"/>
    </xf>
    <xf numFmtId="0" fontId="0" fillId="0" borderId="113" xfId="0" applyBorder="1" applyAlignment="1">
      <alignment horizontal="center" vertical="center"/>
    </xf>
    <xf numFmtId="0" fontId="0" fillId="0" borderId="114" xfId="0" applyBorder="1" applyAlignment="1">
      <alignment horizontal="center" vertical="center"/>
    </xf>
    <xf numFmtId="0" fontId="0" fillId="0" borderId="116" xfId="0" applyBorder="1" applyAlignment="1">
      <alignment horizontal="center" vertical="center"/>
    </xf>
    <xf numFmtId="0" fontId="0" fillId="0" borderId="117" xfId="0" applyBorder="1" applyAlignment="1">
      <alignment horizontal="center" vertical="center"/>
    </xf>
    <xf numFmtId="0" fontId="46" fillId="35" borderId="12" xfId="3" applyFont="1" applyFill="1" applyBorder="1" applyAlignment="1">
      <alignment horizontal="center" vertical="center"/>
    </xf>
    <xf numFmtId="0" fontId="46" fillId="35" borderId="76" xfId="3" applyFont="1" applyFill="1" applyBorder="1" applyAlignment="1">
      <alignment horizontal="center" vertical="center"/>
    </xf>
    <xf numFmtId="0" fontId="46" fillId="35" borderId="171" xfId="3" applyFont="1" applyFill="1" applyBorder="1" applyAlignment="1">
      <alignment horizontal="center" vertical="center"/>
    </xf>
    <xf numFmtId="0" fontId="46" fillId="35" borderId="126" xfId="3" applyFont="1" applyFill="1" applyBorder="1" applyAlignment="1">
      <alignment horizontal="center" vertical="center"/>
    </xf>
    <xf numFmtId="0" fontId="46" fillId="35" borderId="28" xfId="3" applyFont="1" applyFill="1" applyBorder="1" applyAlignment="1">
      <alignment horizontal="center" vertical="center"/>
    </xf>
    <xf numFmtId="0" fontId="46" fillId="35" borderId="159" xfId="3" applyFont="1" applyFill="1" applyBorder="1" applyAlignment="1">
      <alignment horizontal="center" vertical="center"/>
    </xf>
    <xf numFmtId="0" fontId="46" fillId="35" borderId="158" xfId="3" applyFont="1" applyFill="1" applyBorder="1" applyAlignment="1">
      <alignment horizontal="center" vertical="center"/>
    </xf>
    <xf numFmtId="0" fontId="46" fillId="35" borderId="0" xfId="3" applyFont="1" applyFill="1">
      <alignment vertical="center"/>
    </xf>
    <xf numFmtId="0" fontId="167" fillId="0" borderId="0" xfId="3" applyFont="1" applyAlignment="1">
      <alignment horizontal="left" wrapText="1"/>
    </xf>
    <xf numFmtId="0" fontId="168" fillId="35" borderId="0" xfId="3" applyFont="1" applyFill="1" applyAlignment="1">
      <alignment horizontal="left" vertical="center" wrapText="1"/>
    </xf>
    <xf numFmtId="0" fontId="130" fillId="35" borderId="0" xfId="3" applyFont="1" applyFill="1" applyAlignment="1">
      <alignment horizontal="left" vertical="center" wrapText="1"/>
    </xf>
    <xf numFmtId="0" fontId="4" fillId="0" borderId="0" xfId="3" applyFont="1" applyAlignment="1">
      <alignment horizontal="left" vertical="center" wrapText="1"/>
    </xf>
    <xf numFmtId="0" fontId="29" fillId="35" borderId="153" xfId="3" applyFont="1" applyFill="1" applyBorder="1" applyAlignment="1">
      <alignment horizontal="center" vertical="center"/>
    </xf>
    <xf numFmtId="0" fontId="29" fillId="35" borderId="156" xfId="3" applyFont="1" applyFill="1" applyBorder="1" applyAlignment="1">
      <alignment horizontal="center" vertical="center"/>
    </xf>
    <xf numFmtId="0" fontId="29" fillId="35" borderId="154" xfId="3" applyFont="1" applyFill="1" applyBorder="1" applyAlignment="1">
      <alignment horizontal="center" vertical="center"/>
    </xf>
    <xf numFmtId="0" fontId="4" fillId="35" borderId="0" xfId="3" applyFont="1" applyFill="1">
      <alignment vertical="center"/>
    </xf>
    <xf numFmtId="0" fontId="46" fillId="0" borderId="153" xfId="3" applyFont="1" applyBorder="1" applyAlignment="1">
      <alignment horizontal="center" vertical="center"/>
    </xf>
    <xf numFmtId="0" fontId="46" fillId="0" borderId="156" xfId="3" applyFont="1" applyBorder="1" applyAlignment="1">
      <alignment horizontal="center" vertical="center"/>
    </xf>
    <xf numFmtId="188" fontId="46" fillId="35" borderId="153" xfId="3" applyNumberFormat="1" applyFont="1" applyFill="1" applyBorder="1" applyAlignment="1">
      <alignment horizontal="center" vertical="center"/>
    </xf>
    <xf numFmtId="188" fontId="46" fillId="35" borderId="156" xfId="3" applyNumberFormat="1" applyFont="1" applyFill="1" applyBorder="1" applyAlignment="1">
      <alignment horizontal="center" vertical="center"/>
    </xf>
    <xf numFmtId="188" fontId="46" fillId="35" borderId="154" xfId="3" applyNumberFormat="1" applyFont="1" applyFill="1" applyBorder="1" applyAlignment="1">
      <alignment horizontal="center" vertical="center"/>
    </xf>
    <xf numFmtId="0" fontId="46" fillId="35" borderId="153" xfId="3" applyFont="1" applyFill="1" applyBorder="1" applyAlignment="1">
      <alignment horizontal="center" vertical="center"/>
    </xf>
    <xf numFmtId="0" fontId="46" fillId="35" borderId="156" xfId="3" applyFont="1" applyFill="1" applyBorder="1" applyAlignment="1">
      <alignment horizontal="center" vertical="center"/>
    </xf>
    <xf numFmtId="0" fontId="46" fillId="35" borderId="154" xfId="3" applyFont="1" applyFill="1" applyBorder="1" applyAlignment="1">
      <alignment horizontal="center" vertical="center"/>
    </xf>
    <xf numFmtId="0" fontId="111" fillId="35" borderId="0" xfId="3" applyFont="1" applyFill="1" applyAlignment="1">
      <alignment horizontal="center" vertical="center"/>
    </xf>
    <xf numFmtId="0" fontId="6" fillId="35" borderId="0" xfId="3" applyFill="1">
      <alignment vertical="center"/>
    </xf>
    <xf numFmtId="0" fontId="130" fillId="35" borderId="0" xfId="3" applyFont="1" applyFill="1" applyAlignment="1">
      <alignment vertical="center" wrapText="1"/>
    </xf>
    <xf numFmtId="0" fontId="46" fillId="0" borderId="0" xfId="3" applyFont="1" applyAlignment="1">
      <alignment vertical="center" wrapText="1"/>
    </xf>
    <xf numFmtId="0" fontId="46" fillId="35" borderId="0" xfId="3" applyFont="1" applyFill="1" applyAlignment="1">
      <alignment horizontal="left" vertical="center" wrapText="1"/>
    </xf>
    <xf numFmtId="0" fontId="130" fillId="35" borderId="0" xfId="3" applyFont="1" applyFill="1">
      <alignment vertical="center"/>
    </xf>
    <xf numFmtId="0" fontId="4" fillId="35" borderId="0" xfId="3" applyFont="1" applyFill="1" applyAlignment="1">
      <alignment horizontal="left" vertical="center"/>
    </xf>
    <xf numFmtId="0" fontId="163" fillId="0" borderId="170" xfId="3" applyFont="1" applyBorder="1" applyAlignment="1">
      <alignment horizontal="center" vertical="center"/>
    </xf>
    <xf numFmtId="0" fontId="163" fillId="0" borderId="122" xfId="3" applyFont="1" applyBorder="1" applyAlignment="1">
      <alignment horizontal="center" vertical="center"/>
    </xf>
    <xf numFmtId="0" fontId="163" fillId="0" borderId="123" xfId="3" applyFont="1" applyBorder="1" applyAlignment="1">
      <alignment horizontal="center" vertical="center"/>
    </xf>
    <xf numFmtId="0" fontId="167" fillId="0" borderId="0" xfId="3" applyFont="1" applyAlignment="1">
      <alignment horizontal="center" vertical="center" wrapText="1"/>
    </xf>
    <xf numFmtId="0" fontId="17" fillId="0" borderId="78" xfId="3" applyFont="1" applyBorder="1">
      <alignment vertical="center"/>
    </xf>
    <xf numFmtId="0" fontId="17" fillId="0" borderId="37" xfId="3" applyFont="1" applyBorder="1">
      <alignment vertical="center"/>
    </xf>
    <xf numFmtId="0" fontId="17" fillId="0" borderId="121" xfId="3" applyFont="1" applyBorder="1">
      <alignment vertical="center"/>
    </xf>
    <xf numFmtId="0" fontId="48" fillId="0" borderId="35" xfId="3" applyFont="1" applyBorder="1" applyAlignment="1">
      <alignment horizontal="center" vertical="center"/>
    </xf>
    <xf numFmtId="0" fontId="66" fillId="0" borderId="84" xfId="6" applyFont="1" applyBorder="1" applyAlignment="1">
      <alignment horizontal="center" vertical="center" wrapText="1"/>
    </xf>
    <xf numFmtId="0" fontId="77" fillId="0" borderId="84" xfId="6" applyFont="1" applyBorder="1" applyAlignment="1">
      <alignment horizontal="center" vertical="center" wrapText="1"/>
    </xf>
    <xf numFmtId="0" fontId="77" fillId="0" borderId="25" xfId="6" applyFont="1" applyBorder="1" applyAlignment="1">
      <alignment horizontal="center" vertical="center" wrapText="1"/>
    </xf>
    <xf numFmtId="188" fontId="116" fillId="0" borderId="83" xfId="6" applyNumberFormat="1" applyFont="1" applyBorder="1" applyAlignment="1">
      <alignment horizontal="center"/>
    </xf>
    <xf numFmtId="188" fontId="72" fillId="0" borderId="83" xfId="6" applyNumberFormat="1" applyFont="1" applyBorder="1"/>
    <xf numFmtId="188" fontId="116" fillId="0" borderId="15" xfId="6" applyNumberFormat="1" applyFont="1" applyBorder="1" applyAlignment="1">
      <alignment horizontal="center"/>
    </xf>
    <xf numFmtId="188" fontId="72" fillId="0" borderId="15" xfId="6" applyNumberFormat="1" applyFont="1" applyBorder="1"/>
    <xf numFmtId="0" fontId="80" fillId="0" borderId="23" xfId="6" applyFont="1" applyBorder="1" applyAlignment="1">
      <alignment horizontal="center" vertical="center" wrapText="1"/>
    </xf>
    <xf numFmtId="0" fontId="43" fillId="0" borderId="84" xfId="6" applyFont="1" applyBorder="1"/>
    <xf numFmtId="188" fontId="49" fillId="0" borderId="11" xfId="6" applyNumberFormat="1" applyFont="1" applyBorder="1" applyAlignment="1">
      <alignment horizontal="center" vertical="center"/>
    </xf>
    <xf numFmtId="188" fontId="43" fillId="0" borderId="11" xfId="6" applyNumberFormat="1" applyFont="1" applyBorder="1"/>
    <xf numFmtId="188" fontId="43" fillId="0" borderId="83" xfId="6" applyNumberFormat="1" applyFont="1" applyBorder="1"/>
    <xf numFmtId="188" fontId="43" fillId="0" borderId="24" xfId="6" applyNumberFormat="1" applyFont="1" applyBorder="1"/>
    <xf numFmtId="188" fontId="43" fillId="0" borderId="15" xfId="6" applyNumberFormat="1" applyFont="1" applyBorder="1"/>
  </cellXfs>
  <cellStyles count="116">
    <cellStyle name="20% - 輔色1" xfId="34" builtinId="30" customBuiltin="1"/>
    <cellStyle name="20% - 輔色1 2" xfId="74" xr:uid="{C606F27C-AFFC-491B-AC3A-7706D5237B67}"/>
    <cellStyle name="20% - 輔色1 3" xfId="98" xr:uid="{E27671E5-891F-469A-A20B-249BC34F5C14}"/>
    <cellStyle name="20% - 輔色2" xfId="38" builtinId="34" customBuiltin="1"/>
    <cellStyle name="20% - 輔色2 2" xfId="78" xr:uid="{DFCA8193-8099-4AFA-B8FF-55C83A9C326D}"/>
    <cellStyle name="20% - 輔色2 3" xfId="101" xr:uid="{8797AC84-89B5-4B9D-A6E2-A917E3F1B2D1}"/>
    <cellStyle name="20% - 輔色3" xfId="42" builtinId="38" customBuiltin="1"/>
    <cellStyle name="20% - 輔色3 2" xfId="82" xr:uid="{31E447F9-DD3B-464A-9840-DD85B0B74379}"/>
    <cellStyle name="20% - 輔色3 3" xfId="104" xr:uid="{AC9FA460-2C27-4681-85E4-D85CBFE1DA9A}"/>
    <cellStyle name="20% - 輔色4" xfId="46" builtinId="42" customBuiltin="1"/>
    <cellStyle name="20% - 輔色4 2" xfId="86" xr:uid="{0F7A0A85-0B41-4312-A2E7-03A398017EA3}"/>
    <cellStyle name="20% - 輔色4 3" xfId="107" xr:uid="{635DCBE0-A7B1-4D03-81D0-885AF7602A8C}"/>
    <cellStyle name="20% - 輔色5" xfId="50" builtinId="46" customBuiltin="1"/>
    <cellStyle name="20% - 輔色5 2" xfId="90" xr:uid="{3ABED702-E7B3-4E8B-935D-034EED47C314}"/>
    <cellStyle name="20% - 輔色5 3" xfId="110" xr:uid="{EB376AA8-954A-4D78-A9A1-A144B2BAD069}"/>
    <cellStyle name="20% - 輔色6" xfId="54" builtinId="50" customBuiltin="1"/>
    <cellStyle name="20% - 輔色6 2" xfId="94" xr:uid="{1B8CBBAD-86FA-4507-ADB5-E51A47E2792B}"/>
    <cellStyle name="20% - 輔色6 3" xfId="113" xr:uid="{1350ABF9-3E28-4500-96E8-06F7B585873B}"/>
    <cellStyle name="40% - 輔色1" xfId="35" builtinId="31" customBuiltin="1"/>
    <cellStyle name="40% - 輔色1 2" xfId="75" xr:uid="{76D8DED8-43B9-44A0-B52F-B998E82B0282}"/>
    <cellStyle name="40% - 輔色1 3" xfId="99" xr:uid="{0340D3C8-F72C-42FF-B771-B4CAC630D54D}"/>
    <cellStyle name="40% - 輔色2" xfId="39" builtinId="35" customBuiltin="1"/>
    <cellStyle name="40% - 輔色2 2" xfId="79" xr:uid="{0B07003B-9624-411C-937A-57893954D1BE}"/>
    <cellStyle name="40% - 輔色2 3" xfId="102" xr:uid="{4694A59B-9A80-4821-93D8-DE77F1E3B4B8}"/>
    <cellStyle name="40% - 輔色3" xfId="43" builtinId="39" customBuiltin="1"/>
    <cellStyle name="40% - 輔色3 2" xfId="83" xr:uid="{B3E46EFB-605B-4221-92AA-AB378FC37215}"/>
    <cellStyle name="40% - 輔色3 3" xfId="105" xr:uid="{CF5385BF-CC57-46A9-851C-91B9DA790928}"/>
    <cellStyle name="40% - 輔色4" xfId="47" builtinId="43" customBuiltin="1"/>
    <cellStyle name="40% - 輔色4 2" xfId="87" xr:uid="{05FD0B68-4AB6-447D-8712-976F55A2EDDD}"/>
    <cellStyle name="40% - 輔色4 3" xfId="108" xr:uid="{A6B30147-3A90-4CCC-9FCB-D0989453EACA}"/>
    <cellStyle name="40% - 輔色5" xfId="51" builtinId="47" customBuiltin="1"/>
    <cellStyle name="40% - 輔色5 2" xfId="91" xr:uid="{6882BB53-46F3-4C10-8B34-CED52AF00176}"/>
    <cellStyle name="40% - 輔色5 3" xfId="111" xr:uid="{D6340DD6-D813-4C91-A2D4-FDAD75B97106}"/>
    <cellStyle name="40% - 輔色6" xfId="55" builtinId="51" customBuiltin="1"/>
    <cellStyle name="40% - 輔色6 2" xfId="95" xr:uid="{014FAF17-B4B8-4DC0-A882-F4325AA6B044}"/>
    <cellStyle name="40% - 輔色6 3" xfId="114" xr:uid="{B47BF698-E9A3-4CA1-920F-A22694146A40}"/>
    <cellStyle name="60% - 輔色1" xfId="36" builtinId="32" customBuiltin="1"/>
    <cellStyle name="60% - 輔色1 2" xfId="76" xr:uid="{6AFBFBD6-FD79-4A90-8A2B-C692AD90DFAF}"/>
    <cellStyle name="60% - 輔色1 3" xfId="100" xr:uid="{EBB99D7B-B72B-4A87-A6E8-C252AA326795}"/>
    <cellStyle name="60% - 輔色2" xfId="40" builtinId="36" customBuiltin="1"/>
    <cellStyle name="60% - 輔色2 2" xfId="80" xr:uid="{A79ECB78-EC7E-4EAA-98F7-27F64771A098}"/>
    <cellStyle name="60% - 輔色2 3" xfId="103" xr:uid="{76FD3E6B-0003-4CB6-ABDF-1B9C7710CE14}"/>
    <cellStyle name="60% - 輔色3" xfId="44" builtinId="40" customBuiltin="1"/>
    <cellStyle name="60% - 輔色3 2" xfId="84" xr:uid="{9BADCA7E-6D1F-4E75-B6C6-53856C329FC1}"/>
    <cellStyle name="60% - 輔色3 3" xfId="106" xr:uid="{22829FD1-0881-43DB-B5C3-E4A8F2C8846C}"/>
    <cellStyle name="60% - 輔色4" xfId="48" builtinId="44" customBuiltin="1"/>
    <cellStyle name="60% - 輔色4 2" xfId="88" xr:uid="{B6AEA47E-D369-41B9-8043-77A46E5D2CD8}"/>
    <cellStyle name="60% - 輔色4 3" xfId="109" xr:uid="{573085F3-105A-46A5-9FDA-32116332C861}"/>
    <cellStyle name="60% - 輔色5" xfId="52" builtinId="48" customBuiltin="1"/>
    <cellStyle name="60% - 輔色5 2" xfId="92" xr:uid="{B4E5C472-0080-4CA8-8D06-3D10A1CDEF65}"/>
    <cellStyle name="60% - 輔色5 3" xfId="112" xr:uid="{753B507D-A50D-43C9-8254-90AAC19F343B}"/>
    <cellStyle name="60% - 輔色6" xfId="56" builtinId="52" customBuiltin="1"/>
    <cellStyle name="60% - 輔色6 2" xfId="96" xr:uid="{5B49A50C-5820-4C8D-AD48-980157734AF0}"/>
    <cellStyle name="60% - 輔色6 3" xfId="115" xr:uid="{B17DC647-6560-403B-820D-EB2A148FF252}"/>
    <cellStyle name="一般" xfId="0" builtinId="0"/>
    <cellStyle name="一般 11" xfId="14" xr:uid="{06A863D0-3FBE-494E-883F-34A0179B8B88}"/>
    <cellStyle name="一般 12" xfId="11" xr:uid="{99E2FEB1-DF42-4604-927A-4C07F41D1062}"/>
    <cellStyle name="一般 2" xfId="3" xr:uid="{00000000-0005-0000-0000-000001000000}"/>
    <cellStyle name="一般 2 2" xfId="7" xr:uid="{00000000-0005-0000-0000-000002000000}"/>
    <cellStyle name="一般 4" xfId="13" xr:uid="{235EBF5A-B32C-43D0-93B9-0A35353B1565}"/>
    <cellStyle name="一般 5" xfId="6" xr:uid="{00000000-0005-0000-0000-000003000000}"/>
    <cellStyle name="一般 5 2" xfId="8" xr:uid="{00000000-0005-0000-0000-000004000000}"/>
    <cellStyle name="一般 6" xfId="12" xr:uid="{DB377817-B0F3-431D-8FAC-57E501F3ABC5}"/>
    <cellStyle name="一般 9" xfId="15" xr:uid="{6BA1B1CE-9CF6-4158-98AA-0927CA70D35F}"/>
    <cellStyle name="一般_96主變全停(煌)" xfId="4" xr:uid="{00000000-0005-0000-0000-000005000000}"/>
    <cellStyle name="一般_IH-102年彰西變電所轉供計畫表_1011016" xfId="1" xr:uid="{00000000-0005-0000-0000-000006000000}"/>
    <cellStyle name="一般_Sheet1" xfId="2" xr:uid="{00000000-0005-0000-0000-000007000000}"/>
    <cellStyle name="千分位 2" xfId="10" xr:uid="{5011BDE0-D4BC-44F8-967F-3FE9C3BD88FB}"/>
    <cellStyle name="中等" xfId="23" builtinId="28" customBuiltin="1"/>
    <cellStyle name="中等 2" xfId="63" xr:uid="{FB5AA718-5302-41F0-9B82-F26CA70F8541}"/>
    <cellStyle name="合計" xfId="32" builtinId="25" customBuiltin="1"/>
    <cellStyle name="合計 2" xfId="72" xr:uid="{F9BD6A6F-0A80-4AD3-891A-5F1BD3AEB01B}"/>
    <cellStyle name="好" xfId="21" builtinId="26" customBuiltin="1"/>
    <cellStyle name="好 2" xfId="61" xr:uid="{EC66DA80-5960-4CDD-9C70-0E358AEA9529}"/>
    <cellStyle name="百分比 2" xfId="5" xr:uid="{00000000-0005-0000-0000-000008000000}"/>
    <cellStyle name="計算方式" xfId="26" builtinId="22" customBuiltin="1"/>
    <cellStyle name="計算方式 2" xfId="66" xr:uid="{500AB19C-270C-4A0B-952C-E651EF3944C4}"/>
    <cellStyle name="連結的儲存格" xfId="27" builtinId="24" customBuiltin="1"/>
    <cellStyle name="連結的儲存格 2" xfId="67" xr:uid="{AF6E2263-BAE4-4221-8D72-2A11D1CDBC2C}"/>
    <cellStyle name="備註" xfId="30" builtinId="10" customBuiltin="1"/>
    <cellStyle name="備註 2" xfId="70" xr:uid="{A2EF635A-4A69-402A-B5A0-BB9B9F296FB0}"/>
    <cellStyle name="備註 3" xfId="97" xr:uid="{C09C1184-3DE5-4A9C-AF7E-B32785270D20}"/>
    <cellStyle name="超連結" xfId="9" builtinId="8"/>
    <cellStyle name="說明文字" xfId="31" builtinId="53" customBuiltin="1"/>
    <cellStyle name="說明文字 2" xfId="71" xr:uid="{E5D68956-6009-4BCF-8475-2CA9E0AAD2D9}"/>
    <cellStyle name="輔色1" xfId="33" builtinId="29" customBuiltin="1"/>
    <cellStyle name="輔色1 2" xfId="73" xr:uid="{A85707A7-E087-44C9-A630-C5DBC1F66EB3}"/>
    <cellStyle name="輔色2" xfId="37" builtinId="33" customBuiltin="1"/>
    <cellStyle name="輔色2 2" xfId="77" xr:uid="{D8C62BA6-C639-48F6-B475-C64C6B41E124}"/>
    <cellStyle name="輔色3" xfId="41" builtinId="37" customBuiltin="1"/>
    <cellStyle name="輔色3 2" xfId="81" xr:uid="{052D9B87-651B-4F3E-A27B-71E7319D1C7F}"/>
    <cellStyle name="輔色4" xfId="45" builtinId="41" customBuiltin="1"/>
    <cellStyle name="輔色4 2" xfId="85" xr:uid="{B7CCA222-EF2A-46A1-BB1C-C485FD4E713D}"/>
    <cellStyle name="輔色5" xfId="49" builtinId="45" customBuiltin="1"/>
    <cellStyle name="輔色5 2" xfId="89" xr:uid="{BFB0129D-046F-45BC-8480-932200E58FC0}"/>
    <cellStyle name="輔色6" xfId="53" builtinId="49" customBuiltin="1"/>
    <cellStyle name="輔色6 2" xfId="93" xr:uid="{5E051A4D-40BE-45EB-A722-25E2CF5C30B9}"/>
    <cellStyle name="標題" xfId="16" builtinId="15" customBuiltin="1"/>
    <cellStyle name="標題 1" xfId="17" builtinId="16" customBuiltin="1"/>
    <cellStyle name="標題 1 2" xfId="57" xr:uid="{266EFEAD-363D-4272-869E-511C1B7626F3}"/>
    <cellStyle name="標題 2" xfId="18" builtinId="17" customBuiltin="1"/>
    <cellStyle name="標題 2 2" xfId="58" xr:uid="{4CB0C957-3D33-4900-B2F4-3DB7BD8279C3}"/>
    <cellStyle name="標題 3" xfId="19" builtinId="18" customBuiltin="1"/>
    <cellStyle name="標題 3 2" xfId="59" xr:uid="{31B78375-3376-4D18-BA28-BA7B4435AA65}"/>
    <cellStyle name="標題 4" xfId="20" builtinId="19" customBuiltin="1"/>
    <cellStyle name="標題 4 2" xfId="60" xr:uid="{81DA8615-21DC-458E-8A20-BEB50271271E}"/>
    <cellStyle name="輸入" xfId="24" builtinId="20" customBuiltin="1"/>
    <cellStyle name="輸入 2" xfId="64" xr:uid="{70B08D27-085B-470E-B26D-A1BE05724FEB}"/>
    <cellStyle name="輸出" xfId="25" builtinId="21" customBuiltin="1"/>
    <cellStyle name="輸出 2" xfId="65" xr:uid="{B73E4891-B4CE-45BC-9DDB-93D7E39D25CB}"/>
    <cellStyle name="檢查儲存格" xfId="28" builtinId="23" customBuiltin="1"/>
    <cellStyle name="檢查儲存格 2" xfId="68" xr:uid="{EB3C0998-1646-4495-B786-40BDA092759E}"/>
    <cellStyle name="壞" xfId="22" builtinId="27" customBuiltin="1"/>
    <cellStyle name="壞 2" xfId="62" xr:uid="{19A852A6-DF64-40F1-A038-B1190B28A40F}"/>
    <cellStyle name="警告文字" xfId="29" builtinId="11" customBuiltin="1"/>
    <cellStyle name="警告文字 2" xfId="69" xr:uid="{067CDE8B-1959-4241-826B-3315507B2FFD}"/>
  </cellStyles>
  <dxfs count="491">
    <dxf>
      <fill>
        <patternFill>
          <bgColor theme="9" tint="0.59996337778862885"/>
        </patternFill>
      </fill>
    </dxf>
    <dxf>
      <fill>
        <patternFill>
          <bgColor theme="9" tint="0.59996337778862885"/>
        </patternFill>
      </fill>
    </dxf>
    <dxf>
      <fill>
        <patternFill>
          <bgColor theme="9" tint="0.59996337778862885"/>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FF0000"/>
        </patternFill>
      </fill>
    </dxf>
    <dxf>
      <font>
        <color rgb="FF9C0006"/>
      </font>
    </dxf>
    <dxf>
      <font>
        <color rgb="FF9C0006"/>
      </font>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border diagonalUp="0" diagonalDown="0">
        <left style="thin">
          <color auto="1"/>
        </left>
        <right/>
        <top style="thin">
          <color auto="1"/>
        </top>
        <bottom style="thin">
          <color auto="1"/>
        </bottom>
        <vertical/>
        <horizontal/>
      </border>
    </dxf>
    <dxf>
      <border diagonalUp="0" diagonalDown="0">
        <left style="thin">
          <color auto="1"/>
        </left>
        <right style="thin">
          <color indexed="64"/>
        </right>
        <top style="thin">
          <color auto="1"/>
        </top>
        <bottom style="thin">
          <color indexed="64"/>
        </bottom>
        <vertical/>
        <horizontal/>
      </border>
    </dxf>
    <dxf>
      <border diagonalUp="0" diagonalDown="0">
        <left style="thin">
          <color auto="1"/>
        </left>
        <right style="thin">
          <color indexed="64"/>
        </right>
        <top style="thin">
          <color auto="1"/>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auto="1"/>
        </top>
      </border>
    </dxf>
    <dxf>
      <border outline="0">
        <left style="medium">
          <color indexed="64"/>
        </left>
        <right style="medium">
          <color indexed="64"/>
        </right>
        <top style="medium">
          <color indexed="64"/>
        </top>
        <bottom style="thin">
          <color auto="1"/>
        </bottom>
      </border>
    </dxf>
    <dxf>
      <border outline="0">
        <bottom style="thin">
          <color auto="1"/>
        </bottom>
      </border>
    </dxf>
  </dxfs>
  <tableStyles count="0" defaultTableStyle="TableStyleMedium2" defaultPivotStyle="PivotStyleLight16"/>
  <colors>
    <mruColors>
      <color rgb="FFCCCC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E$9"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601980</xdr:colOff>
      <xdr:row>0</xdr:row>
      <xdr:rowOff>205740</xdr:rowOff>
    </xdr:from>
    <xdr:to>
      <xdr:col>19</xdr:col>
      <xdr:colOff>579120</xdr:colOff>
      <xdr:row>6</xdr:row>
      <xdr:rowOff>175260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7536180" y="205740"/>
          <a:ext cx="6073140" cy="21869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2800">
              <a:solidFill>
                <a:srgbClr val="FF0000"/>
              </a:solidFill>
            </a:rPr>
            <a:t>1.</a:t>
          </a:r>
          <a:r>
            <a:rPr lang="zh-TW" altLang="en-US" sz="2800">
              <a:solidFill>
                <a:srgbClr val="FF0000"/>
              </a:solidFill>
            </a:rPr>
            <a:t>先將至</a:t>
          </a:r>
          <a:r>
            <a:rPr lang="en-US" altLang="zh-TW" sz="2800">
              <a:solidFill>
                <a:srgbClr val="FF0000"/>
              </a:solidFill>
            </a:rPr>
            <a:t>OTG</a:t>
          </a:r>
          <a:r>
            <a:rPr lang="zh-TW" altLang="en-US" sz="2800">
              <a:solidFill>
                <a:srgbClr val="FF0000"/>
              </a:solidFill>
            </a:rPr>
            <a:t>網址</a:t>
          </a:r>
          <a:r>
            <a:rPr lang="en-US" altLang="zh-TW" sz="2800">
              <a:solidFill>
                <a:srgbClr val="FF0000"/>
              </a:solidFill>
              <a:hlinkClick xmlns:r="http://schemas.openxmlformats.org/officeDocument/2006/relationships" r:id="">
                <a:extLst>
                  <a:ext uri="{A12FA001-AC4F-418D-AE19-62706E023703}">
                    <ahyp:hlinkClr xmlns:ahyp="http://schemas.microsoft.com/office/drawing/2018/hyperlinkcolor" val="tx"/>
                  </a:ext>
                </a:extLst>
              </a:hlinkClick>
            </a:rPr>
            <a:t>Otg Web</a:t>
          </a:r>
          <a:r>
            <a:rPr lang="zh-TW" altLang="en-US" sz="2800">
              <a:solidFill>
                <a:srgbClr val="FF0000"/>
              </a:solidFill>
              <a:hlinkClick xmlns:r="http://schemas.openxmlformats.org/officeDocument/2006/relationships" r:id="">
                <a:extLst>
                  <a:ext uri="{A12FA001-AC4F-418D-AE19-62706E023703}">
                    <ahyp:hlinkClr xmlns:ahyp="http://schemas.microsoft.com/office/drawing/2018/hyperlinkcolor" val="tx"/>
                  </a:ext>
                </a:extLst>
              </a:hlinkClick>
            </a:rPr>
            <a:t>系統登入</a:t>
          </a:r>
          <a:r>
            <a:rPr lang="zh-TW" altLang="en-US" sz="2800">
              <a:solidFill>
                <a:srgbClr val="FF0000"/>
              </a:solidFill>
            </a:rPr>
            <a:t>將填料填妥 </a:t>
          </a:r>
          <a:r>
            <a:rPr lang="en-US" altLang="zh-TW" sz="2800">
              <a:solidFill>
                <a:srgbClr val="FF0000"/>
              </a:solidFill>
            </a:rPr>
            <a:t>d106otg,105d106otg</a:t>
          </a:r>
        </a:p>
        <a:p>
          <a:pPr algn="l"/>
          <a:r>
            <a:rPr lang="en-US" altLang="zh-TW" sz="2800">
              <a:solidFill>
                <a:srgbClr val="FF0000"/>
              </a:solidFill>
            </a:rPr>
            <a:t>2.</a:t>
          </a:r>
          <a:r>
            <a:rPr lang="zh-TW" altLang="en-US" sz="2800">
              <a:solidFill>
                <a:srgbClr val="FF0000"/>
              </a:solidFill>
            </a:rPr>
            <a:t>至</a:t>
          </a:r>
          <a:r>
            <a:rPr lang="en-US" altLang="zh-TW" sz="2800">
              <a:solidFill>
                <a:srgbClr val="FF0000"/>
              </a:solidFill>
            </a:rPr>
            <a:t>"OTG</a:t>
          </a:r>
          <a:r>
            <a:rPr lang="zh-TW" altLang="en-US" sz="2800">
              <a:solidFill>
                <a:srgbClr val="FF0000"/>
              </a:solidFill>
            </a:rPr>
            <a:t>總表</a:t>
          </a:r>
          <a:r>
            <a:rPr lang="en-US" altLang="zh-TW" sz="2800">
              <a:solidFill>
                <a:srgbClr val="FF0000"/>
              </a:solidFill>
            </a:rPr>
            <a:t>"</a:t>
          </a:r>
          <a:r>
            <a:rPr lang="zh-TW" altLang="en-US" sz="2800">
              <a:solidFill>
                <a:srgbClr val="FF0000"/>
              </a:solidFill>
            </a:rPr>
            <a:t>下載資料</a:t>
          </a:r>
          <a:endParaRPr lang="en-US" altLang="zh-TW" sz="2800">
            <a:solidFill>
              <a:srgbClr val="FF0000"/>
            </a:solidFill>
          </a:endParaRPr>
        </a:p>
        <a:p>
          <a:pPr algn="l"/>
          <a:r>
            <a:rPr lang="en-US" altLang="zh-TW" sz="2800">
              <a:solidFill>
                <a:srgbClr val="FF0000"/>
              </a:solidFill>
            </a:rPr>
            <a:t>3.</a:t>
          </a:r>
          <a:r>
            <a:rPr lang="zh-TW" altLang="en-US" sz="2800">
              <a:solidFill>
                <a:srgbClr val="FF0000"/>
              </a:solidFill>
            </a:rPr>
            <a:t>輸入受理號碼</a:t>
          </a:r>
        </a:p>
      </xdr:txBody>
    </xdr:sp>
    <xdr:clientData/>
  </xdr:twoCellAnchor>
  <mc:AlternateContent xmlns:mc="http://schemas.openxmlformats.org/markup-compatibility/2006">
    <mc:Choice xmlns:a14="http://schemas.microsoft.com/office/drawing/2010/main" Requires="a14">
      <xdr:twoCellAnchor>
        <xdr:from>
          <xdr:col>10</xdr:col>
          <xdr:colOff>7620</xdr:colOff>
          <xdr:row>11</xdr:row>
          <xdr:rowOff>22860</xdr:rowOff>
        </xdr:from>
        <xdr:to>
          <xdr:col>11</xdr:col>
          <xdr:colOff>1219200</xdr:colOff>
          <xdr:row>12</xdr:row>
          <xdr:rowOff>22860</xdr:rowOff>
        </xdr:to>
        <xdr:sp macro="" textlink="">
          <xdr:nvSpPr>
            <xdr:cNvPr id="419841" name="Button 1" hidden="1">
              <a:extLst>
                <a:ext uri="{63B3BB69-23CF-44E3-9099-C40C66FF867C}">
                  <a14:compatExt spid="_x0000_s419841"/>
                </a:ext>
                <a:ext uri="{FF2B5EF4-FFF2-40B4-BE49-F238E27FC236}">
                  <a16:creationId xmlns:a16="http://schemas.microsoft.com/office/drawing/2014/main" id="{00000000-0008-0000-0100-00000168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另存配電事故紀錄表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289560</xdr:colOff>
          <xdr:row>0</xdr:row>
          <xdr:rowOff>60960</xdr:rowOff>
        </xdr:from>
        <xdr:to>
          <xdr:col>7</xdr:col>
          <xdr:colOff>182880</xdr:colOff>
          <xdr:row>0</xdr:row>
          <xdr:rowOff>457200</xdr:rowOff>
        </xdr:to>
        <xdr:sp macro="" textlink="">
          <xdr:nvSpPr>
            <xdr:cNvPr id="445442" name="Button 2" hidden="1">
              <a:extLst>
                <a:ext uri="{63B3BB69-23CF-44E3-9099-C40C66FF867C}">
                  <a14:compatExt spid="_x0000_s445442"/>
                </a:ext>
                <a:ext uri="{FF2B5EF4-FFF2-40B4-BE49-F238E27FC236}">
                  <a16:creationId xmlns:a16="http://schemas.microsoft.com/office/drawing/2014/main" id="{00000000-0008-0000-0200-000002CC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OTG輸入後資料下載</a:t>
              </a:r>
            </a:p>
          </xdr:txBody>
        </xdr:sp>
        <xdr:clientData fPrintsWithSheet="0"/>
      </xdr:twoCellAnchor>
    </mc:Choice>
    <mc:Fallback/>
  </mc:AlternateContent>
  <xdr:twoCellAnchor>
    <xdr:from>
      <xdr:col>11</xdr:col>
      <xdr:colOff>0</xdr:colOff>
      <xdr:row>0</xdr:row>
      <xdr:rowOff>0</xdr:rowOff>
    </xdr:from>
    <xdr:to>
      <xdr:col>14</xdr:col>
      <xdr:colOff>213360</xdr:colOff>
      <xdr:row>1</xdr:row>
      <xdr:rowOff>7620</xdr:rowOff>
    </xdr:to>
    <xdr:sp macro="" textlink="">
      <xdr:nvSpPr>
        <xdr:cNvPr id="4" name="矩形 3">
          <a:extLst>
            <a:ext uri="{FF2B5EF4-FFF2-40B4-BE49-F238E27FC236}">
              <a16:creationId xmlns:a16="http://schemas.microsoft.com/office/drawing/2014/main" id="{00000000-0008-0000-0200-000004000000}"/>
            </a:ext>
          </a:extLst>
        </xdr:cNvPr>
        <xdr:cNvSpPr/>
      </xdr:nvSpPr>
      <xdr:spPr>
        <a:xfrm>
          <a:off x="8252460" y="0"/>
          <a:ext cx="3185160" cy="5105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1100">
              <a:solidFill>
                <a:srgbClr val="FF0000"/>
              </a:solidFill>
            </a:rPr>
            <a:t>OTG</a:t>
          </a:r>
          <a:r>
            <a:rPr lang="zh-TW" altLang="en-US" sz="1100">
              <a:solidFill>
                <a:srgbClr val="FF0000"/>
              </a:solidFill>
            </a:rPr>
            <a:t>輸入後下載資料需先將</a:t>
          </a:r>
          <a:r>
            <a:rPr lang="en-US" altLang="zh-TW" sz="1100">
              <a:solidFill>
                <a:srgbClr val="FF0000"/>
              </a:solidFill>
            </a:rPr>
            <a:t>OTG</a:t>
          </a:r>
          <a:r>
            <a:rPr lang="zh-TW" altLang="en-US" sz="1100">
              <a:solidFill>
                <a:srgbClr val="FF0000"/>
              </a:solidFill>
            </a:rPr>
            <a:t>輸入完再改本表的查詢月份，</a:t>
          </a:r>
          <a:r>
            <a:rPr lang="en-US" altLang="zh-TW" sz="1100">
              <a:solidFill>
                <a:srgbClr val="FF0000"/>
              </a:solidFill>
            </a:rPr>
            <a:t>for</a:t>
          </a:r>
          <a:r>
            <a:rPr lang="en-US" altLang="zh-TW" sz="1100" baseline="0">
              <a:solidFill>
                <a:srgbClr val="FF0000"/>
              </a:solidFill>
            </a:rPr>
            <a:t>m data</a:t>
          </a:r>
          <a:r>
            <a:rPr lang="zh-TW" altLang="en-US" sz="1100" baseline="0">
              <a:solidFill>
                <a:srgbClr val="FF0000"/>
              </a:solidFill>
            </a:rPr>
            <a:t>存於</a:t>
          </a:r>
          <a:r>
            <a:rPr lang="en-US" altLang="zh-TW" sz="1100" baseline="0">
              <a:solidFill>
                <a:srgbClr val="FF0000"/>
              </a:solidFill>
            </a:rPr>
            <a:t>d:\otg.txt</a:t>
          </a:r>
          <a:endParaRPr lang="zh-TW" altLang="en-US"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198120</xdr:colOff>
          <xdr:row>0</xdr:row>
          <xdr:rowOff>60960</xdr:rowOff>
        </xdr:from>
        <xdr:to>
          <xdr:col>9</xdr:col>
          <xdr:colOff>259080</xdr:colOff>
          <xdr:row>1</xdr:row>
          <xdr:rowOff>228600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300-0000014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600" b="0" i="0" u="none" strike="noStrike" baseline="0">
                  <a:solidFill>
                    <a:srgbClr val="000000"/>
                  </a:solidFill>
                  <a:latin typeface="標楷體"/>
                  <a:ea typeface="標楷體"/>
                </a:rPr>
                <a:t>1.更新資料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7620</xdr:rowOff>
        </xdr:from>
        <xdr:to>
          <xdr:col>9</xdr:col>
          <xdr:colOff>266700</xdr:colOff>
          <xdr:row>4</xdr:row>
          <xdr:rowOff>190500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300-0000024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1800" b="0" i="0" u="none" strike="noStrike" baseline="0">
                  <a:solidFill>
                    <a:srgbClr val="000000"/>
                  </a:solidFill>
                  <a:latin typeface="標楷體"/>
                  <a:ea typeface="標楷體"/>
                </a:rPr>
                <a:t>3.査桿號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3</xdr:row>
          <xdr:rowOff>22860</xdr:rowOff>
        </xdr:from>
        <xdr:to>
          <xdr:col>10</xdr:col>
          <xdr:colOff>883920</xdr:colOff>
          <xdr:row>4</xdr:row>
          <xdr:rowOff>182880</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300-0000034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600" b="0" i="0" u="none" strike="noStrike" baseline="0">
                  <a:solidFill>
                    <a:srgbClr val="000000"/>
                  </a:solidFill>
                  <a:latin typeface="標楷體"/>
                  <a:ea typeface="標楷體"/>
                </a:rPr>
                <a:t>4.填操作程序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1432560</xdr:colOff>
          <xdr:row>3</xdr:row>
          <xdr:rowOff>114300</xdr:rowOff>
        </xdr:from>
        <xdr:to>
          <xdr:col>11</xdr:col>
          <xdr:colOff>1242060</xdr:colOff>
          <xdr:row>4</xdr:row>
          <xdr:rowOff>160020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300-000004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饋線分佈圖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464820</xdr:colOff>
          <xdr:row>0</xdr:row>
          <xdr:rowOff>60960</xdr:rowOff>
        </xdr:from>
        <xdr:to>
          <xdr:col>10</xdr:col>
          <xdr:colOff>883920</xdr:colOff>
          <xdr:row>1</xdr:row>
          <xdr:rowOff>228600</xdr:rowOff>
        </xdr:to>
        <xdr:sp macro="" textlink="">
          <xdr:nvSpPr>
            <xdr:cNvPr id="83973" name="Button 5" hidden="1">
              <a:extLst>
                <a:ext uri="{63B3BB69-23CF-44E3-9099-C40C66FF867C}">
                  <a14:compatExt spid="_x0000_s83973"/>
                </a:ext>
                <a:ext uri="{FF2B5EF4-FFF2-40B4-BE49-F238E27FC236}">
                  <a16:creationId xmlns:a16="http://schemas.microsoft.com/office/drawing/2014/main" id="{00000000-0008-0000-0300-000005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2.填出口電桿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xdr:colOff>
          <xdr:row>5</xdr:row>
          <xdr:rowOff>7620</xdr:rowOff>
        </xdr:from>
        <xdr:to>
          <xdr:col>0</xdr:col>
          <xdr:colOff>1264920</xdr:colOff>
          <xdr:row>5</xdr:row>
          <xdr:rowOff>259080</xdr:rowOff>
        </xdr:to>
        <xdr:sp macro="" textlink="">
          <xdr:nvSpPr>
            <xdr:cNvPr id="83974" name="Button 6" hidden="1">
              <a:extLst>
                <a:ext uri="{63B3BB69-23CF-44E3-9099-C40C66FF867C}">
                  <a14:compatExt spid="_x0000_s83974"/>
                </a:ext>
                <a:ext uri="{FF2B5EF4-FFF2-40B4-BE49-F238E27FC236}">
                  <a16:creationId xmlns:a16="http://schemas.microsoft.com/office/drawing/2014/main" id="{00000000-0008-0000-0300-000006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清除資料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15</xdr:col>
      <xdr:colOff>120675</xdr:colOff>
      <xdr:row>0</xdr:row>
      <xdr:rowOff>114300</xdr:rowOff>
    </xdr:from>
    <xdr:ext cx="1127712" cy="674106"/>
    <xdr:sp macro="" textlink="">
      <xdr:nvSpPr>
        <xdr:cNvPr id="2" name="Text Box 1">
          <a:extLst>
            <a:ext uri="{FF2B5EF4-FFF2-40B4-BE49-F238E27FC236}">
              <a16:creationId xmlns:a16="http://schemas.microsoft.com/office/drawing/2014/main" id="{00000000-0008-0000-0600-000002000000}"/>
            </a:ext>
          </a:extLst>
        </xdr:cNvPr>
        <xdr:cNvSpPr txBox="1">
          <a:spLocks noChangeArrowheads="1"/>
        </xdr:cNvSpPr>
      </xdr:nvSpPr>
      <xdr:spPr bwMode="auto">
        <a:xfrm>
          <a:off x="5026050" y="114300"/>
          <a:ext cx="1127712" cy="674106"/>
        </a:xfrm>
        <a:prstGeom prst="rect">
          <a:avLst/>
        </a:prstGeom>
        <a:noFill/>
        <a:ln w="9525">
          <a:noFill/>
          <a:miter lim="800000"/>
          <a:headEnd/>
          <a:tailEnd/>
        </a:ln>
      </xdr:spPr>
      <xdr:txBody>
        <a:bodyPr wrap="none" lIns="27432" tIns="41148" rIns="27432" bIns="0" anchor="t" upright="1">
          <a:spAutoFit/>
        </a:bodyPr>
        <a:lstStyle/>
        <a:p>
          <a:pPr algn="ctr" rtl="0">
            <a:defRPr sz="1000"/>
          </a:pPr>
          <a:r>
            <a:rPr lang="zh-TW" altLang="en-US" sz="1800" b="1" i="0" u="none" strike="noStrike" baseline="0">
              <a:solidFill>
                <a:srgbClr val="000000"/>
              </a:solidFill>
              <a:latin typeface="新細明體"/>
              <a:ea typeface="新細明體"/>
            </a:rPr>
            <a:t>工作停電</a:t>
          </a:r>
        </a:p>
        <a:p>
          <a:pPr algn="ctr" rtl="0">
            <a:defRPr sz="1000"/>
          </a:pPr>
          <a:r>
            <a:rPr lang="zh-TW" altLang="en-US" sz="1800" b="1" i="0" u="none" strike="noStrike" baseline="0">
              <a:solidFill>
                <a:srgbClr val="000000"/>
              </a:solidFill>
              <a:latin typeface="新細明體"/>
              <a:ea typeface="新細明體"/>
            </a:rPr>
            <a:t>無停電</a:t>
          </a:r>
        </a:p>
      </xdr:txBody>
    </xdr:sp>
    <xdr:clientData/>
  </xdr:oneCellAnchor>
  <xdr:twoCellAnchor editAs="oneCell">
    <xdr:from>
      <xdr:col>30</xdr:col>
      <xdr:colOff>38100</xdr:colOff>
      <xdr:row>1</xdr:row>
      <xdr:rowOff>335280</xdr:rowOff>
    </xdr:from>
    <xdr:to>
      <xdr:col>30</xdr:col>
      <xdr:colOff>106680</xdr:colOff>
      <xdr:row>2</xdr:row>
      <xdr:rowOff>106680</xdr:rowOff>
    </xdr:to>
    <xdr:sp macro="" textlink="">
      <xdr:nvSpPr>
        <xdr:cNvPr id="3" name="Text Box 3">
          <a:extLst>
            <a:ext uri="{FF2B5EF4-FFF2-40B4-BE49-F238E27FC236}">
              <a16:creationId xmlns:a16="http://schemas.microsoft.com/office/drawing/2014/main" id="{00000000-0008-0000-0600-000003000000}"/>
            </a:ext>
          </a:extLst>
        </xdr:cNvPr>
        <xdr:cNvSpPr txBox="1">
          <a:spLocks noChangeArrowheads="1"/>
        </xdr:cNvSpPr>
      </xdr:nvSpPr>
      <xdr:spPr bwMode="auto">
        <a:xfrm>
          <a:off x="10229850" y="54483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76200</xdr:colOff>
      <xdr:row>11</xdr:row>
      <xdr:rowOff>121920</xdr:rowOff>
    </xdr:from>
    <xdr:to>
      <xdr:col>31</xdr:col>
      <xdr:colOff>144780</xdr:colOff>
      <xdr:row>12</xdr:row>
      <xdr:rowOff>160020</xdr:rowOff>
    </xdr:to>
    <xdr:sp macro="" textlink="">
      <xdr:nvSpPr>
        <xdr:cNvPr id="4" name="Text Box 5">
          <a:extLst>
            <a:ext uri="{FF2B5EF4-FFF2-40B4-BE49-F238E27FC236}">
              <a16:creationId xmlns:a16="http://schemas.microsoft.com/office/drawing/2014/main" id="{00000000-0008-0000-0600-000004000000}"/>
            </a:ext>
          </a:extLst>
        </xdr:cNvPr>
        <xdr:cNvSpPr txBox="1">
          <a:spLocks noChangeArrowheads="1"/>
        </xdr:cNvSpPr>
      </xdr:nvSpPr>
      <xdr:spPr bwMode="auto">
        <a:xfrm>
          <a:off x="10620375" y="284607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53340</xdr:colOff>
      <xdr:row>2</xdr:row>
      <xdr:rowOff>91440</xdr:rowOff>
    </xdr:from>
    <xdr:to>
      <xdr:col>28</xdr:col>
      <xdr:colOff>121920</xdr:colOff>
      <xdr:row>3</xdr:row>
      <xdr:rowOff>106680</xdr:rowOff>
    </xdr:to>
    <xdr:sp macro="" textlink="">
      <xdr:nvSpPr>
        <xdr:cNvPr id="5" name="Text Box 8">
          <a:extLst>
            <a:ext uri="{FF2B5EF4-FFF2-40B4-BE49-F238E27FC236}">
              <a16:creationId xmlns:a16="http://schemas.microsoft.com/office/drawing/2014/main" id="{00000000-0008-0000-0600-000005000000}"/>
            </a:ext>
          </a:extLst>
        </xdr:cNvPr>
        <xdr:cNvSpPr txBox="1">
          <a:spLocks noChangeArrowheads="1"/>
        </xdr:cNvSpPr>
      </xdr:nvSpPr>
      <xdr:spPr bwMode="auto">
        <a:xfrm>
          <a:off x="9540240" y="777240"/>
          <a:ext cx="68580" cy="2533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28</xdr:col>
      <xdr:colOff>257175</xdr:colOff>
      <xdr:row>8</xdr:row>
      <xdr:rowOff>139064</xdr:rowOff>
    </xdr:from>
    <xdr:to>
      <xdr:col>32</xdr:col>
      <xdr:colOff>502877</xdr:colOff>
      <xdr:row>53</xdr:row>
      <xdr:rowOff>22632</xdr:rowOff>
    </xdr:to>
    <xdr:sp macro="" textlink="">
      <xdr:nvSpPr>
        <xdr:cNvPr id="6" name="Text Box 11">
          <a:extLst>
            <a:ext uri="{FF2B5EF4-FFF2-40B4-BE49-F238E27FC236}">
              <a16:creationId xmlns:a16="http://schemas.microsoft.com/office/drawing/2014/main" id="{00000000-0008-0000-0600-000006000000}"/>
            </a:ext>
          </a:extLst>
        </xdr:cNvPr>
        <xdr:cNvSpPr txBox="1">
          <a:spLocks noChangeArrowheads="1"/>
        </xdr:cNvSpPr>
      </xdr:nvSpPr>
      <xdr:spPr bwMode="auto">
        <a:xfrm>
          <a:off x="9744075" y="2215514"/>
          <a:ext cx="1655402" cy="9322843"/>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en-US" altLang="zh-TW" sz="800" b="0" i="0" u="none" strike="noStrike" baseline="0">
              <a:solidFill>
                <a:srgbClr val="000000"/>
              </a:solidFill>
              <a:latin typeface="Times New Roman"/>
              <a:cs typeface="Times New Roman"/>
            </a:rPr>
            <a:t>8.</a:t>
          </a:r>
          <a:r>
            <a:rPr lang="zh-TW" altLang="en-US" sz="800" b="0" i="0" u="none" strike="noStrike" baseline="0">
              <a:solidFill>
                <a:srgbClr val="000000"/>
              </a:solidFill>
              <a:latin typeface="細明體"/>
              <a:ea typeface="細明體"/>
            </a:rPr>
            <a:t>本表日期時間桿號</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地點</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經管登後，若有異動，應由要求部門課長、經理核章。</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7.</a:t>
          </a:r>
          <a:r>
            <a:rPr lang="zh-TW" altLang="en-US" sz="800" b="0" i="0" u="none" strike="noStrike" baseline="0">
              <a:solidFill>
                <a:srgbClr val="000000"/>
              </a:solidFill>
              <a:latin typeface="細明體"/>
              <a:ea typeface="細明體"/>
            </a:rPr>
            <a:t>現場工作負責人為承攬商時應加註○○承攬商。</a:t>
          </a:r>
          <a:endParaRPr lang="zh-TW" altLang="en-US"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並列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印乙份送控制管登部門輸入電腦。</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6.</a:t>
          </a:r>
          <a:r>
            <a:rPr lang="zh-TW" altLang="en-US" sz="800" b="0" i="0" u="none" strike="noStrike" baseline="0">
              <a:solidFill>
                <a:srgbClr val="000000"/>
              </a:solidFill>
              <a:latin typeface="細明體"/>
              <a:ea typeface="細明體"/>
            </a:rPr>
            <a:t>實際停電</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無停電日期及時間等資料，應於完工後翌日中午</a:t>
          </a:r>
          <a:r>
            <a:rPr lang="en-US" altLang="zh-TW" sz="800" b="0" i="0" u="none" strike="noStrike" baseline="0">
              <a:solidFill>
                <a:srgbClr val="000000"/>
              </a:solidFill>
              <a:latin typeface="Times New Roman"/>
              <a:cs typeface="Times New Roman"/>
            </a:rPr>
            <a:t>12</a:t>
          </a:r>
          <a:r>
            <a:rPr lang="zh-TW" altLang="en-US" sz="800" b="0" i="0" u="none" strike="noStrike" baseline="0">
              <a:solidFill>
                <a:srgbClr val="000000"/>
              </a:solidFill>
              <a:latin typeface="細明體"/>
              <a:ea typeface="細明體"/>
            </a:rPr>
            <a:t>時前，由要求部門按實際停電日期及時間填入欄位，</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5.</a:t>
          </a:r>
          <a:r>
            <a:rPr lang="zh-TW" altLang="en-US" sz="800" b="0" i="0" u="none" strike="noStrike" baseline="0">
              <a:solidFill>
                <a:srgbClr val="000000"/>
              </a:solidFill>
              <a:latin typeface="細明體"/>
              <a:ea typeface="細明體"/>
            </a:rPr>
            <a:t>電驛調整及系統永久變更時，應會規劃部門。</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4.</a:t>
          </a:r>
          <a:r>
            <a:rPr lang="zh-TW" altLang="en-US" sz="800" b="0" i="0" u="none" strike="noStrike" baseline="0">
              <a:solidFill>
                <a:srgbClr val="000000"/>
              </a:solidFill>
              <a:latin typeface="細明體"/>
              <a:ea typeface="細明體"/>
            </a:rPr>
            <a:t>本表請按配電系統事故停電、工作停電統計制度說明辦理。</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3.</a:t>
          </a:r>
          <a:r>
            <a:rPr lang="zh-TW" altLang="en-US" sz="800" b="0" i="0" u="none" strike="noStrike" baseline="0">
              <a:solidFill>
                <a:srgbClr val="000000"/>
              </a:solidFill>
              <a:latin typeface="細明體"/>
              <a:ea typeface="細明體"/>
            </a:rPr>
            <a:t>為維護社會秩序，於通知用戶時，應同時通知各管區派出所及村里長，請廣為宣傳及加強地區治安巡邏。</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2.</a:t>
          </a:r>
          <a:r>
            <a:rPr lang="zh-TW" altLang="en-US" sz="800" b="0" i="0" u="none" strike="noStrike" baseline="0">
              <a:solidFill>
                <a:srgbClr val="000000"/>
              </a:solidFill>
              <a:latin typeface="細明體"/>
              <a:ea typeface="細明體"/>
            </a:rPr>
            <a:t>如因施工影響交通號誌之運作，於通知用戶時，應同時以傳訊方式並確認通知當地主管交通號誌機關</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如交通局</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a:t>
          </a:r>
          <a:endParaRPr lang="zh-TW" altLang="en-US" sz="800" b="0" i="0" u="none" strike="noStrike" baseline="0">
            <a:solidFill>
              <a:srgbClr val="000000"/>
            </a:solidFill>
            <a:latin typeface="Times New Roman"/>
            <a:cs typeface="Times New Roman"/>
          </a:endParaRPr>
        </a:p>
        <a:p>
          <a:pPr algn="l" rtl="0">
            <a:lnSpc>
              <a:spcPts val="800"/>
            </a:lnSpc>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務課、巡修課</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通知施工部門夜間作業時路燈改接</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、線路課、新供課、服務所。</a:t>
          </a:r>
          <a:endParaRPr lang="zh-TW" altLang="en-US" sz="800" b="0" i="0" u="none" strike="noStrike" baseline="0">
            <a:solidFill>
              <a:srgbClr val="000000"/>
            </a:solidFill>
            <a:latin typeface="Times New Roman"/>
            <a:cs typeface="Times New Roman"/>
          </a:endParaRPr>
        </a:p>
        <a:p>
          <a:pPr algn="l" rtl="0">
            <a:lnSpc>
              <a:spcPts val="900"/>
            </a:lnSpc>
            <a:defRPr sz="1000"/>
          </a:pPr>
          <a:r>
            <a:rPr lang="en-US" altLang="zh-TW" sz="800" b="0" i="0" u="none" strike="noStrike" baseline="0">
              <a:solidFill>
                <a:srgbClr val="000000"/>
              </a:solidFill>
              <a:latin typeface="Times New Roman"/>
              <a:cs typeface="Times New Roman"/>
            </a:rPr>
            <a:t>1.</a:t>
          </a:r>
          <a:r>
            <a:rPr lang="zh-TW" altLang="en-US" sz="800" b="0" i="0" u="none" strike="noStrike" baseline="0">
              <a:solidFill>
                <a:srgbClr val="000000"/>
              </a:solidFill>
              <a:latin typeface="細明體"/>
              <a:ea typeface="細明體"/>
            </a:rPr>
            <a:t>本表列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印五份陳核後，正本存要求部門，其餘於工作實施三天前分送相關部門：發變電所、配電調度中心、工</a:t>
          </a:r>
          <a:endParaRPr lang="zh-TW" altLang="en-US" sz="800" b="0" i="0" u="none" strike="noStrike" baseline="0">
            <a:solidFill>
              <a:srgbClr val="000000"/>
            </a:solidFill>
            <a:latin typeface="Times New Roman"/>
            <a:cs typeface="Times New Roman"/>
          </a:endParaRPr>
        </a:p>
        <a:p>
          <a:pPr algn="l" rtl="0">
            <a:lnSpc>
              <a:spcPts val="800"/>
            </a:lnSpc>
            <a:defRPr sz="1000"/>
          </a:pPr>
          <a:endParaRPr lang="zh-TW" altLang="en-US" sz="800" b="0" i="0" u="none" strike="noStrike" baseline="0">
            <a:solidFill>
              <a:srgbClr val="000000"/>
            </a:solidFill>
            <a:latin typeface="Times New Roman"/>
            <a:cs typeface="Times New Roman"/>
          </a:endParaRPr>
        </a:p>
      </xdr:txBody>
    </xdr:sp>
    <xdr:clientData/>
  </xdr:twoCellAnchor>
  <xdr:twoCellAnchor>
    <xdr:from>
      <xdr:col>28</xdr:col>
      <xdr:colOff>262890</xdr:colOff>
      <xdr:row>7</xdr:row>
      <xdr:rowOff>11430</xdr:rowOff>
    </xdr:from>
    <xdr:to>
      <xdr:col>32</xdr:col>
      <xdr:colOff>462804</xdr:colOff>
      <xdr:row>8</xdr:row>
      <xdr:rowOff>163830</xdr:rowOff>
    </xdr:to>
    <xdr:sp macro="" textlink="">
      <xdr:nvSpPr>
        <xdr:cNvPr id="7" name="Text Box 12">
          <a:extLst>
            <a:ext uri="{FF2B5EF4-FFF2-40B4-BE49-F238E27FC236}">
              <a16:creationId xmlns:a16="http://schemas.microsoft.com/office/drawing/2014/main" id="{00000000-0008-0000-0600-000007000000}"/>
            </a:ext>
          </a:extLst>
        </xdr:cNvPr>
        <xdr:cNvSpPr txBox="1">
          <a:spLocks noChangeArrowheads="1"/>
        </xdr:cNvSpPr>
      </xdr:nvSpPr>
      <xdr:spPr bwMode="auto">
        <a:xfrm>
          <a:off x="9749790" y="1878330"/>
          <a:ext cx="1609614" cy="361950"/>
        </a:xfrm>
        <a:prstGeom prst="rect">
          <a:avLst/>
        </a:prstGeom>
        <a:noFill/>
        <a:ln w="9525">
          <a:noFill/>
          <a:miter lim="800000"/>
          <a:headEnd/>
          <a:tailEnd/>
        </a:ln>
      </xdr:spPr>
      <xdr:txBody>
        <a:bodyPr vertOverflow="clip" wrap="square" lIns="91440" tIns="45720" rIns="91440" bIns="45720" anchor="t" upright="1"/>
        <a:lstStyle/>
        <a:p>
          <a:pPr algn="ctr" rtl="0">
            <a:lnSpc>
              <a:spcPts val="1200"/>
            </a:lnSpc>
            <a:defRPr sz="1000"/>
          </a:pP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說</a:t>
          </a: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明</a:t>
          </a:r>
          <a:endParaRPr lang="zh-TW" altLang="en-US" sz="1100" b="0" i="0" u="none" strike="noStrike" baseline="0">
            <a:solidFill>
              <a:srgbClr val="000000"/>
            </a:solidFill>
            <a:latin typeface="Times New Roman"/>
            <a:cs typeface="Times New Roman"/>
          </a:endParaRPr>
        </a:p>
        <a:p>
          <a:pPr algn="ctr" rtl="0">
            <a:lnSpc>
              <a:spcPts val="1000"/>
            </a:lnSpc>
            <a:defRPr sz="1000"/>
          </a:pPr>
          <a:endParaRPr lang="zh-TW" altLang="en-US" sz="1100" b="0" i="0" u="none" strike="noStrike" baseline="0">
            <a:solidFill>
              <a:srgbClr val="000000"/>
            </a:solidFill>
            <a:latin typeface="Times New Roman"/>
            <a:cs typeface="Times New Roman"/>
          </a:endParaRPr>
        </a:p>
      </xdr:txBody>
    </xdr:sp>
    <xdr:clientData/>
  </xdr:twoCellAnchor>
  <xdr:twoCellAnchor>
    <xdr:from>
      <xdr:col>30</xdr:col>
      <xdr:colOff>83819</xdr:colOff>
      <xdr:row>1</xdr:row>
      <xdr:rowOff>200025</xdr:rowOff>
    </xdr:from>
    <xdr:to>
      <xdr:col>32</xdr:col>
      <xdr:colOff>37959</xdr:colOff>
      <xdr:row>5</xdr:row>
      <xdr:rowOff>49571</xdr:rowOff>
    </xdr:to>
    <xdr:sp macro="" textlink="">
      <xdr:nvSpPr>
        <xdr:cNvPr id="8" name="Text Box 11">
          <a:extLst>
            <a:ext uri="{FF2B5EF4-FFF2-40B4-BE49-F238E27FC236}">
              <a16:creationId xmlns:a16="http://schemas.microsoft.com/office/drawing/2014/main" id="{00000000-0008-0000-0600-000008000000}"/>
            </a:ext>
          </a:extLst>
        </xdr:cNvPr>
        <xdr:cNvSpPr txBox="1">
          <a:spLocks noChangeArrowheads="1"/>
        </xdr:cNvSpPr>
      </xdr:nvSpPr>
      <xdr:spPr bwMode="auto">
        <a:xfrm>
          <a:off x="10275569" y="409575"/>
          <a:ext cx="658990" cy="1068746"/>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zh-TW" altLang="en-US" sz="800" b="0" i="0" u="none" strike="noStrike" baseline="0">
              <a:solidFill>
                <a:srgbClr val="000000"/>
              </a:solidFill>
              <a:latin typeface="Times New Roman"/>
              <a:cs typeface="Times New Roman"/>
            </a:rPr>
            <a:t>本案應附</a:t>
          </a:r>
          <a:endParaRPr lang="en-US" altLang="zh-TW"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□切換報告。</a:t>
          </a:r>
          <a:endParaRPr lang="en-US" altLang="zh-TW" sz="800" b="0" i="0" u="none" strike="noStrike" baseline="0">
            <a:solidFill>
              <a:srgbClr val="000000"/>
            </a:solidFill>
            <a:latin typeface="Times New Roman"/>
            <a:cs typeface="Times New Roman"/>
          </a:endParaRPr>
        </a:p>
        <a:p>
          <a:pPr algn="l" rtl="0">
            <a:lnSpc>
              <a:spcPts val="900"/>
            </a:lnSpc>
            <a:defRPr sz="1000"/>
          </a:pPr>
          <a:r>
            <a:rPr lang="zh-TW" altLang="en-US" sz="800" b="0" i="0" u="none" strike="noStrike" baseline="0">
              <a:solidFill>
                <a:srgbClr val="000000"/>
              </a:solidFill>
              <a:latin typeface="Times New Roman"/>
              <a:cs typeface="Times New Roman"/>
            </a:rPr>
            <a:t>□表格二  張。  </a:t>
          </a:r>
        </a:p>
      </xdr:txBody>
    </xdr:sp>
    <xdr:clientData/>
  </xdr:twoCellAnchor>
  <xdr:twoCellAnchor>
    <xdr:from>
      <xdr:col>15</xdr:col>
      <xdr:colOff>163830</xdr:colOff>
      <xdr:row>1</xdr:row>
      <xdr:rowOff>76200</xdr:rowOff>
    </xdr:from>
    <xdr:to>
      <xdr:col>18</xdr:col>
      <xdr:colOff>140970</xdr:colOff>
      <xdr:row>1</xdr:row>
      <xdr:rowOff>83820</xdr:rowOff>
    </xdr:to>
    <xdr:cxnSp macro="">
      <xdr:nvCxnSpPr>
        <xdr:cNvPr id="9" name="直線接點 8">
          <a:extLst>
            <a:ext uri="{FF2B5EF4-FFF2-40B4-BE49-F238E27FC236}">
              <a16:creationId xmlns:a16="http://schemas.microsoft.com/office/drawing/2014/main" id="{00000000-0008-0000-0600-000009000000}"/>
            </a:ext>
          </a:extLst>
        </xdr:cNvPr>
        <xdr:cNvCxnSpPr/>
      </xdr:nvCxnSpPr>
      <xdr:spPr>
        <a:xfrm flipV="1">
          <a:off x="5069205" y="285750"/>
          <a:ext cx="1034415" cy="762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3713</xdr:colOff>
      <xdr:row>64</xdr:row>
      <xdr:rowOff>204977</xdr:rowOff>
    </xdr:from>
    <xdr:to>
      <xdr:col>17</xdr:col>
      <xdr:colOff>4053</xdr:colOff>
      <xdr:row>69</xdr:row>
      <xdr:rowOff>1380</xdr:rowOff>
    </xdr:to>
    <xdr:cxnSp macro="">
      <xdr:nvCxnSpPr>
        <xdr:cNvPr id="10" name="直線接點 9">
          <a:extLst>
            <a:ext uri="{FF2B5EF4-FFF2-40B4-BE49-F238E27FC236}">
              <a16:creationId xmlns:a16="http://schemas.microsoft.com/office/drawing/2014/main" id="{00000000-0008-0000-0600-00000A000000}"/>
            </a:ext>
          </a:extLst>
        </xdr:cNvPr>
        <xdr:cNvCxnSpPr/>
      </xdr:nvCxnSpPr>
      <xdr:spPr>
        <a:xfrm>
          <a:off x="2746913" y="14016227"/>
          <a:ext cx="2867365" cy="844153"/>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0</xdr:row>
          <xdr:rowOff>106680</xdr:rowOff>
        </xdr:from>
        <xdr:to>
          <xdr:col>4</xdr:col>
          <xdr:colOff>144780</xdr:colOff>
          <xdr:row>1</xdr:row>
          <xdr:rowOff>175260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A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213360</xdr:colOff>
          <xdr:row>0</xdr:row>
          <xdr:rowOff>76200</xdr:rowOff>
        </xdr:from>
        <xdr:to>
          <xdr:col>6</xdr:col>
          <xdr:colOff>601980</xdr:colOff>
          <xdr:row>2</xdr:row>
          <xdr:rowOff>30480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C00-000001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xdr:colOff>
          <xdr:row>7</xdr:row>
          <xdr:rowOff>99060</xdr:rowOff>
        </xdr:from>
        <xdr:to>
          <xdr:col>8</xdr:col>
          <xdr:colOff>198120</xdr:colOff>
          <xdr:row>9</xdr:row>
          <xdr:rowOff>7620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E00-000001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下載資料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1</xdr:row>
          <xdr:rowOff>22860</xdr:rowOff>
        </xdr:from>
        <xdr:to>
          <xdr:col>7</xdr:col>
          <xdr:colOff>822960</xdr:colOff>
          <xdr:row>2</xdr:row>
          <xdr:rowOff>106680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E00-000002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查詢實績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7</xdr:row>
          <xdr:rowOff>213360</xdr:rowOff>
        </xdr:from>
        <xdr:to>
          <xdr:col>6</xdr:col>
          <xdr:colOff>518160</xdr:colOff>
          <xdr:row>9</xdr:row>
          <xdr:rowOff>30480</xdr:rowOff>
        </xdr:to>
        <xdr:sp macro="" textlink="">
          <xdr:nvSpPr>
            <xdr:cNvPr id="162953" name="Check Box 137" hidden="1">
              <a:extLst>
                <a:ext uri="{63B3BB69-23CF-44E3-9099-C40C66FF867C}">
                  <a14:compatExt spid="_x0000_s162953"/>
                </a:ext>
                <a:ext uri="{FF2B5EF4-FFF2-40B4-BE49-F238E27FC236}">
                  <a16:creationId xmlns:a16="http://schemas.microsoft.com/office/drawing/2014/main" id="{00000000-0008-0000-0E00-000089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zh-TW" altLang="en-US" sz="900" b="0" i="0" u="none" strike="noStrike" baseline="0">
                  <a:solidFill>
                    <a:srgbClr val="000000"/>
                  </a:solidFill>
                  <a:latin typeface="Microsoft JhengHei UI"/>
                  <a:ea typeface="Microsoft JhengHei UI"/>
                </a:rPr>
                <a:t>不顯示已加入otg web之Ooms事故 案件</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11</xdr:row>
          <xdr:rowOff>22860</xdr:rowOff>
        </xdr:from>
        <xdr:to>
          <xdr:col>0</xdr:col>
          <xdr:colOff>381000</xdr:colOff>
          <xdr:row>11</xdr:row>
          <xdr:rowOff>198120</xdr:rowOff>
        </xdr:to>
        <xdr:sp macro="" textlink="">
          <xdr:nvSpPr>
            <xdr:cNvPr id="162957" name="CheckBox2" hidden="1">
              <a:extLst>
                <a:ext uri="{63B3BB69-23CF-44E3-9099-C40C66FF867C}">
                  <a14:compatExt spid="_x0000_s162957"/>
                </a:ext>
                <a:ext uri="{FF2B5EF4-FFF2-40B4-BE49-F238E27FC236}">
                  <a16:creationId xmlns:a16="http://schemas.microsoft.com/office/drawing/2014/main" id="{00000000-0008-0000-0E00-00008D7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640080</xdr:colOff>
          <xdr:row>7</xdr:row>
          <xdr:rowOff>175260</xdr:rowOff>
        </xdr:from>
        <xdr:to>
          <xdr:col>4</xdr:col>
          <xdr:colOff>289560</xdr:colOff>
          <xdr:row>9</xdr:row>
          <xdr:rowOff>30480</xdr:rowOff>
        </xdr:to>
        <xdr:sp macro="" textlink="">
          <xdr:nvSpPr>
            <xdr:cNvPr id="162958" name="Button 142" hidden="1">
              <a:extLst>
                <a:ext uri="{63B3BB69-23CF-44E3-9099-C40C66FF867C}">
                  <a14:compatExt spid="_x0000_s162958"/>
                </a:ext>
                <a:ext uri="{FF2B5EF4-FFF2-40B4-BE49-F238E27FC236}">
                  <a16:creationId xmlns:a16="http://schemas.microsoft.com/office/drawing/2014/main" id="{00000000-0008-0000-0E00-00008E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未編號資料還原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365760</xdr:colOff>
          <xdr:row>7</xdr:row>
          <xdr:rowOff>175260</xdr:rowOff>
        </xdr:from>
        <xdr:to>
          <xdr:col>2</xdr:col>
          <xdr:colOff>579120</xdr:colOff>
          <xdr:row>9</xdr:row>
          <xdr:rowOff>38100</xdr:rowOff>
        </xdr:to>
        <xdr:sp macro="" textlink="">
          <xdr:nvSpPr>
            <xdr:cNvPr id="162960" name="Button 144" hidden="1">
              <a:extLst>
                <a:ext uri="{63B3BB69-23CF-44E3-9099-C40C66FF867C}">
                  <a14:compatExt spid="_x0000_s162960"/>
                </a:ext>
                <a:ext uri="{FF2B5EF4-FFF2-40B4-BE49-F238E27FC236}">
                  <a16:creationId xmlns:a16="http://schemas.microsoft.com/office/drawing/2014/main" id="{00000000-0008-0000-0E00-000090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未編號資料清除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480060</xdr:colOff>
          <xdr:row>7</xdr:row>
          <xdr:rowOff>106680</xdr:rowOff>
        </xdr:from>
        <xdr:to>
          <xdr:col>10</xdr:col>
          <xdr:colOff>45720</xdr:colOff>
          <xdr:row>9</xdr:row>
          <xdr:rowOff>22860</xdr:rowOff>
        </xdr:to>
        <xdr:sp macro="" textlink="">
          <xdr:nvSpPr>
            <xdr:cNvPr id="162964" name="Button 148" hidden="1">
              <a:extLst>
                <a:ext uri="{63B3BB69-23CF-44E3-9099-C40C66FF867C}">
                  <a14:compatExt spid="_x0000_s162964"/>
                </a:ext>
                <a:ext uri="{FF2B5EF4-FFF2-40B4-BE49-F238E27FC236}">
                  <a16:creationId xmlns:a16="http://schemas.microsoft.com/office/drawing/2014/main" id="{00000000-0008-0000-0E00-000094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上傳總編號</a:t>
              </a:r>
            </a:p>
          </xdr:txBody>
        </xdr:sp>
        <xdr:clientData fPrintsWithSheet="0"/>
      </xdr:twoCellAnchor>
    </mc:Choice>
    <mc:Fallback/>
  </mc:AlternateContent>
  <xdr:twoCellAnchor>
    <xdr:from>
      <xdr:col>12</xdr:col>
      <xdr:colOff>571500</xdr:colOff>
      <xdr:row>6</xdr:row>
      <xdr:rowOff>106680</xdr:rowOff>
    </xdr:from>
    <xdr:to>
      <xdr:col>17</xdr:col>
      <xdr:colOff>190500</xdr:colOff>
      <xdr:row>9</xdr:row>
      <xdr:rowOff>68580</xdr:rowOff>
    </xdr:to>
    <xdr:sp macro="" textlink="">
      <xdr:nvSpPr>
        <xdr:cNvPr id="2" name="矩形 1">
          <a:extLst>
            <a:ext uri="{FF2B5EF4-FFF2-40B4-BE49-F238E27FC236}">
              <a16:creationId xmlns:a16="http://schemas.microsoft.com/office/drawing/2014/main" id="{00000000-0008-0000-0E00-000002000000}"/>
            </a:ext>
          </a:extLst>
        </xdr:cNvPr>
        <xdr:cNvSpPr/>
      </xdr:nvSpPr>
      <xdr:spPr>
        <a:xfrm>
          <a:off x="11056620" y="1577340"/>
          <a:ext cx="2773680" cy="5105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1100">
              <a:solidFill>
                <a:srgbClr val="FF0000"/>
              </a:solidFill>
            </a:rPr>
            <a:t>OTG</a:t>
          </a:r>
          <a:r>
            <a:rPr lang="zh-TW" altLang="en-US" sz="1100">
              <a:solidFill>
                <a:srgbClr val="FF0000"/>
              </a:solidFill>
            </a:rPr>
            <a:t>輸入後下載資料需先將</a:t>
          </a:r>
          <a:r>
            <a:rPr lang="en-US" altLang="zh-TW" sz="1100">
              <a:solidFill>
                <a:srgbClr val="FF0000"/>
              </a:solidFill>
            </a:rPr>
            <a:t>OTG</a:t>
          </a:r>
          <a:r>
            <a:rPr lang="zh-TW" altLang="en-US" sz="1100">
              <a:solidFill>
                <a:srgbClr val="FF0000"/>
              </a:solidFill>
            </a:rPr>
            <a:t>輸入完再改本表的查詢月份</a:t>
          </a:r>
        </a:p>
      </xdr:txBody>
    </xdr:sp>
    <xdr:clientData/>
  </xdr:twoCellAnchor>
  <mc:AlternateContent xmlns:mc="http://schemas.openxmlformats.org/markup-compatibility/2006">
    <mc:Choice xmlns:a14="http://schemas.microsoft.com/office/drawing/2010/main" Requires="a14">
      <xdr:twoCellAnchor>
        <xdr:from>
          <xdr:col>10</xdr:col>
          <xdr:colOff>182880</xdr:colOff>
          <xdr:row>7</xdr:row>
          <xdr:rowOff>22860</xdr:rowOff>
        </xdr:from>
        <xdr:to>
          <xdr:col>12</xdr:col>
          <xdr:colOff>22860</xdr:colOff>
          <xdr:row>9</xdr:row>
          <xdr:rowOff>0</xdr:rowOff>
        </xdr:to>
        <xdr:sp macro="" textlink="">
          <xdr:nvSpPr>
            <xdr:cNvPr id="162967" name="Button 151" hidden="1">
              <a:extLst>
                <a:ext uri="{63B3BB69-23CF-44E3-9099-C40C66FF867C}">
                  <a14:compatExt spid="_x0000_s162967"/>
                </a:ext>
                <a:ext uri="{FF2B5EF4-FFF2-40B4-BE49-F238E27FC236}">
                  <a16:creationId xmlns:a16="http://schemas.microsoft.com/office/drawing/2014/main" id="{00000000-0008-0000-0E00-000097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OTG輸入後資料下載</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12</xdr:row>
          <xdr:rowOff>22860</xdr:rowOff>
        </xdr:from>
        <xdr:to>
          <xdr:col>11</xdr:col>
          <xdr:colOff>594360</xdr:colOff>
          <xdr:row>13</xdr:row>
          <xdr:rowOff>137160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400-000001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填入(2)附表7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160020</xdr:colOff>
          <xdr:row>0</xdr:row>
          <xdr:rowOff>121920</xdr:rowOff>
        </xdr:from>
        <xdr:to>
          <xdr:col>26</xdr:col>
          <xdr:colOff>1173480</xdr:colOff>
          <xdr:row>2</xdr:row>
          <xdr:rowOff>38100</xdr:rowOff>
        </xdr:to>
        <xdr:sp macro="" textlink="">
          <xdr:nvSpPr>
            <xdr:cNvPr id="181250" name="Button 2" hidden="1">
              <a:extLst>
                <a:ext uri="{63B3BB69-23CF-44E3-9099-C40C66FF867C}">
                  <a14:compatExt spid="_x0000_s181250"/>
                </a:ext>
                <a:ext uri="{FF2B5EF4-FFF2-40B4-BE49-F238E27FC236}">
                  <a16:creationId xmlns:a16="http://schemas.microsoft.com/office/drawing/2014/main" id="{00000000-0008-0000-1400-000002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更新明細表</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1D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1D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1D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1D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1D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1D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1D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1D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1D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1D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537601" name="Button 1" hidden="1">
              <a:extLst>
                <a:ext uri="{63B3BB69-23CF-44E3-9099-C40C66FF867C}">
                  <a14:compatExt spid="_x0000_s537601"/>
                </a:ext>
                <a:ext uri="{FF2B5EF4-FFF2-40B4-BE49-F238E27FC236}">
                  <a16:creationId xmlns:a16="http://schemas.microsoft.com/office/drawing/2014/main" id="{00000000-0008-0000-1D00-0000013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537602" name="Button 2" hidden="1">
              <a:extLst>
                <a:ext uri="{63B3BB69-23CF-44E3-9099-C40C66FF867C}">
                  <a14:compatExt spid="_x0000_s537602"/>
                </a:ext>
                <a:ext uri="{FF2B5EF4-FFF2-40B4-BE49-F238E27FC236}">
                  <a16:creationId xmlns:a16="http://schemas.microsoft.com/office/drawing/2014/main" id="{00000000-0008-0000-1D00-0000023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oneCellAnchor>
    <xdr:from>
      <xdr:col>33</xdr:col>
      <xdr:colOff>89628</xdr:colOff>
      <xdr:row>26</xdr:row>
      <xdr:rowOff>97971</xdr:rowOff>
    </xdr:from>
    <xdr:ext cx="6104343" cy="3708449"/>
    <xdr:pic>
      <xdr:nvPicPr>
        <xdr:cNvPr id="14" name="圖片 13" descr="綜">
          <a:extLst>
            <a:ext uri="{FF2B5EF4-FFF2-40B4-BE49-F238E27FC236}">
              <a16:creationId xmlns:a16="http://schemas.microsoft.com/office/drawing/2014/main" id="{00000000-0008-0000-1D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one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1D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oneCellAnchor>
    <xdr:from>
      <xdr:col>33</xdr:col>
      <xdr:colOff>126766</xdr:colOff>
      <xdr:row>5</xdr:row>
      <xdr:rowOff>10884</xdr:rowOff>
    </xdr:from>
    <xdr:ext cx="6067205" cy="3367462"/>
    <xdr:pic>
      <xdr:nvPicPr>
        <xdr:cNvPr id="16" name="圖片 15">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one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1D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1F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1F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1F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1F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1F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1F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1F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1F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1F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1F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1F00-0000013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211970" name="Button 2" hidden="1">
              <a:extLst>
                <a:ext uri="{63B3BB69-23CF-44E3-9099-C40C66FF867C}">
                  <a14:compatExt spid="_x0000_s211970"/>
                </a:ext>
                <a:ext uri="{FF2B5EF4-FFF2-40B4-BE49-F238E27FC236}">
                  <a16:creationId xmlns:a16="http://schemas.microsoft.com/office/drawing/2014/main" id="{00000000-0008-0000-1F00-0000023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twoCellAnchor editAs="oneCell">
    <xdr:from>
      <xdr:col>33</xdr:col>
      <xdr:colOff>89628</xdr:colOff>
      <xdr:row>26</xdr:row>
      <xdr:rowOff>97971</xdr:rowOff>
    </xdr:from>
    <xdr:to>
      <xdr:col>43</xdr:col>
      <xdr:colOff>21771</xdr:colOff>
      <xdr:row>41</xdr:row>
      <xdr:rowOff>179300</xdr:rowOff>
    </xdr:to>
    <xdr:pic>
      <xdr:nvPicPr>
        <xdr:cNvPr id="14" name="圖片 13" descr="綜">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two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1F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twoCellAnchor editAs="oneCell">
    <xdr:from>
      <xdr:col>33</xdr:col>
      <xdr:colOff>126766</xdr:colOff>
      <xdr:row>5</xdr:row>
      <xdr:rowOff>10884</xdr:rowOff>
    </xdr:from>
    <xdr:to>
      <xdr:col>43</xdr:col>
      <xdr:colOff>21771</xdr:colOff>
      <xdr:row>22</xdr:row>
      <xdr:rowOff>200806</xdr:rowOff>
    </xdr:to>
    <xdr:pic>
      <xdr:nvPicPr>
        <xdr:cNvPr id="16" name="圖片 15">
          <a:extLst>
            <a:ext uri="{FF2B5EF4-FFF2-40B4-BE49-F238E27FC236}">
              <a16:creationId xmlns:a16="http://schemas.microsoft.com/office/drawing/2014/main" id="{00000000-0008-0000-1F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two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1F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28</xdr:row>
      <xdr:rowOff>19050</xdr:rowOff>
    </xdr:from>
    <xdr:to>
      <xdr:col>2</xdr:col>
      <xdr:colOff>152400</xdr:colOff>
      <xdr:row>29</xdr:row>
      <xdr:rowOff>152400</xdr:rowOff>
    </xdr:to>
    <xdr:sp macro="" textlink="">
      <xdr:nvSpPr>
        <xdr:cNvPr id="2" name="Text Box 1">
          <a:extLst>
            <a:ext uri="{FF2B5EF4-FFF2-40B4-BE49-F238E27FC236}">
              <a16:creationId xmlns:a16="http://schemas.microsoft.com/office/drawing/2014/main" id="{00000000-0008-0000-2000-000002000000}"/>
            </a:ext>
          </a:extLst>
        </xdr:cNvPr>
        <xdr:cNvSpPr txBox="1">
          <a:spLocks noChangeArrowheads="1"/>
        </xdr:cNvSpPr>
      </xdr:nvSpPr>
      <xdr:spPr bwMode="auto">
        <a:xfrm>
          <a:off x="0" y="6534150"/>
          <a:ext cx="1021080" cy="339090"/>
        </a:xfrm>
        <a:prstGeom prst="rect">
          <a:avLst/>
        </a:prstGeom>
        <a:solidFill>
          <a:srgbClr val="FFFFFF"/>
        </a:solidFill>
        <a:ln w="9525">
          <a:solidFill>
            <a:srgbClr val="000000"/>
          </a:solidFill>
          <a:miter lim="800000"/>
          <a:headEnd/>
          <a:tailEnd/>
        </a:ln>
      </xdr:spPr>
      <xdr:txBody>
        <a:bodyPr vertOverflow="clip" wrap="square" lIns="0" tIns="0" rIns="0" bIns="0" anchor="ctr" upright="1"/>
        <a:lstStyle/>
        <a:p>
          <a:pPr algn="ctr" rtl="0">
            <a:defRPr sz="1000"/>
          </a:pPr>
          <a:r>
            <a:rPr lang="zh-TW" altLang="en-US" sz="1600" b="1" i="0" u="none" strike="noStrike" baseline="0">
              <a:solidFill>
                <a:srgbClr val="000000"/>
              </a:solidFill>
              <a:latin typeface="標楷體"/>
              <a:ea typeface="標楷體"/>
            </a:rPr>
            <a:t>附表七</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27</xdr:row>
      <xdr:rowOff>28575</xdr:rowOff>
    </xdr:from>
    <xdr:to>
      <xdr:col>1</xdr:col>
      <xdr:colOff>161925</xdr:colOff>
      <xdr:row>28</xdr:row>
      <xdr:rowOff>161925</xdr:rowOff>
    </xdr:to>
    <xdr:sp macro="" textlink="">
      <xdr:nvSpPr>
        <xdr:cNvPr id="2" name="Text Box 1">
          <a:extLst>
            <a:ext uri="{FF2B5EF4-FFF2-40B4-BE49-F238E27FC236}">
              <a16:creationId xmlns:a16="http://schemas.microsoft.com/office/drawing/2014/main" id="{00000000-0008-0000-2100-000002000000}"/>
            </a:ext>
          </a:extLst>
        </xdr:cNvPr>
        <xdr:cNvSpPr txBox="1">
          <a:spLocks noChangeArrowheads="1"/>
        </xdr:cNvSpPr>
      </xdr:nvSpPr>
      <xdr:spPr bwMode="auto">
        <a:xfrm>
          <a:off x="47625" y="6787515"/>
          <a:ext cx="822960" cy="331470"/>
        </a:xfrm>
        <a:prstGeom prst="rect">
          <a:avLst/>
        </a:prstGeom>
        <a:solidFill>
          <a:srgbClr val="FFFFFF"/>
        </a:solidFill>
        <a:ln w="9525">
          <a:solidFill>
            <a:srgbClr val="000000"/>
          </a:solidFill>
          <a:miter lim="800000"/>
          <a:headEnd/>
          <a:tailEnd/>
        </a:ln>
      </xdr:spPr>
      <xdr:txBody>
        <a:bodyPr vertOverflow="clip" wrap="square" lIns="0" tIns="0" rIns="0" bIns="0" anchor="t" upright="1"/>
        <a:lstStyle/>
        <a:p>
          <a:pPr algn="l" rtl="0">
            <a:defRPr sz="1000"/>
          </a:pPr>
          <a:r>
            <a:rPr lang="zh-TW" altLang="en-US" sz="1600" b="1" i="0" u="none" strike="noStrike" baseline="0">
              <a:solidFill>
                <a:srgbClr val="000000"/>
              </a:solidFill>
              <a:latin typeface="標楷體"/>
              <a:ea typeface="標楷體"/>
            </a:rPr>
            <a:t>附表五</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579120</xdr:colOff>
          <xdr:row>3</xdr:row>
          <xdr:rowOff>411480</xdr:rowOff>
        </xdr:from>
        <xdr:to>
          <xdr:col>11</xdr:col>
          <xdr:colOff>944880</xdr:colOff>
          <xdr:row>5</xdr:row>
          <xdr:rowOff>121920</xdr:rowOff>
        </xdr:to>
        <xdr:sp macro="" textlink="">
          <xdr:nvSpPr>
            <xdr:cNvPr id="206849" name="CommandButton1" hidden="1">
              <a:extLst>
                <a:ext uri="{63B3BB69-23CF-44E3-9099-C40C66FF867C}">
                  <a14:compatExt spid="_x0000_s206849"/>
                </a:ext>
                <a:ext uri="{FF2B5EF4-FFF2-40B4-BE49-F238E27FC236}">
                  <a16:creationId xmlns:a16="http://schemas.microsoft.com/office/drawing/2014/main" id="{00000000-0008-0000-2400-0000012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495300</xdr:colOff>
          <xdr:row>1</xdr:row>
          <xdr:rowOff>60960</xdr:rowOff>
        </xdr:from>
        <xdr:to>
          <xdr:col>12</xdr:col>
          <xdr:colOff>899160</xdr:colOff>
          <xdr:row>2</xdr:row>
          <xdr:rowOff>236220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2600-0000013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填寫報表</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16</xdr:col>
      <xdr:colOff>546846</xdr:colOff>
      <xdr:row>34</xdr:row>
      <xdr:rowOff>26894</xdr:rowOff>
    </xdr:from>
    <xdr:to>
      <xdr:col>17</xdr:col>
      <xdr:colOff>1183340</xdr:colOff>
      <xdr:row>40</xdr:row>
      <xdr:rowOff>200272</xdr:rowOff>
    </xdr:to>
    <xdr:sp macro="" textlink="">
      <xdr:nvSpPr>
        <xdr:cNvPr id="2" name="語音泡泡: 橢圓形 1">
          <a:extLst>
            <a:ext uri="{FF2B5EF4-FFF2-40B4-BE49-F238E27FC236}">
              <a16:creationId xmlns:a16="http://schemas.microsoft.com/office/drawing/2014/main" id="{00000000-0008-0000-2700-000002000000}"/>
            </a:ext>
          </a:extLst>
        </xdr:cNvPr>
        <xdr:cNvSpPr/>
      </xdr:nvSpPr>
      <xdr:spPr>
        <a:xfrm>
          <a:off x="14049486" y="7022054"/>
          <a:ext cx="1459454" cy="1407818"/>
        </a:xfrm>
        <a:prstGeom prst="wedgeEllipseCallout">
          <a:avLst>
            <a:gd name="adj1" fmla="val -60097"/>
            <a:gd name="adj2" fmla="val 7838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資料來源</a:t>
          </a:r>
          <a:r>
            <a:rPr lang="en-US" altLang="zh-TW" sz="1100"/>
            <a:t>A09</a:t>
          </a:r>
          <a:endParaRPr lang="zh-TW" altLang="en-US" sz="1100"/>
        </a:p>
      </xdr:txBody>
    </xdr:sp>
    <xdr:clientData/>
  </xdr:twoCellAnchor>
  <xdr:twoCellAnchor>
    <xdr:from>
      <xdr:col>4</xdr:col>
      <xdr:colOff>968188</xdr:colOff>
      <xdr:row>27</xdr:row>
      <xdr:rowOff>89648</xdr:rowOff>
    </xdr:from>
    <xdr:to>
      <xdr:col>5</xdr:col>
      <xdr:colOff>555812</xdr:colOff>
      <xdr:row>28</xdr:row>
      <xdr:rowOff>179295</xdr:rowOff>
    </xdr:to>
    <xdr:sp macro="" textlink="">
      <xdr:nvSpPr>
        <xdr:cNvPr id="3" name="圖說文字: 直線 2">
          <a:extLst>
            <a:ext uri="{FF2B5EF4-FFF2-40B4-BE49-F238E27FC236}">
              <a16:creationId xmlns:a16="http://schemas.microsoft.com/office/drawing/2014/main" id="{00000000-0008-0000-2700-000003000000}"/>
            </a:ext>
          </a:extLst>
        </xdr:cNvPr>
        <xdr:cNvSpPr/>
      </xdr:nvSpPr>
      <xdr:spPr>
        <a:xfrm>
          <a:off x="3932368" y="5644628"/>
          <a:ext cx="837304" cy="295387"/>
        </a:xfrm>
        <a:prstGeom prst="borderCallout1">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zh-TW" altLang="en-US" sz="1100"/>
            <a:t>修改月份</a:t>
          </a:r>
        </a:p>
      </xdr:txBody>
    </xdr:sp>
    <xdr:clientData/>
  </xdr:twoCellAnchor>
  <xdr:twoCellAnchor>
    <xdr:from>
      <xdr:col>11</xdr:col>
      <xdr:colOff>259976</xdr:colOff>
      <xdr:row>1</xdr:row>
      <xdr:rowOff>62753</xdr:rowOff>
    </xdr:from>
    <xdr:to>
      <xdr:col>13</xdr:col>
      <xdr:colOff>259976</xdr:colOff>
      <xdr:row>4</xdr:row>
      <xdr:rowOff>188259</xdr:rowOff>
    </xdr:to>
    <xdr:sp macro="" textlink="">
      <xdr:nvSpPr>
        <xdr:cNvPr id="4" name="語音泡泡: 橢圓形 3">
          <a:extLst>
            <a:ext uri="{FF2B5EF4-FFF2-40B4-BE49-F238E27FC236}">
              <a16:creationId xmlns:a16="http://schemas.microsoft.com/office/drawing/2014/main" id="{00000000-0008-0000-2700-000004000000}"/>
            </a:ext>
          </a:extLst>
        </xdr:cNvPr>
        <xdr:cNvSpPr/>
      </xdr:nvSpPr>
      <xdr:spPr>
        <a:xfrm>
          <a:off x="9495416" y="268493"/>
          <a:ext cx="1851660" cy="742726"/>
        </a:xfrm>
        <a:prstGeom prst="wedgeEllipseCallou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zh-TW" altLang="en-US" sz="1100"/>
            <a:t>從</a:t>
          </a:r>
          <a:r>
            <a:rPr lang="en-US" altLang="zh-TW" sz="1100"/>
            <a:t>AA9</a:t>
          </a:r>
          <a:r>
            <a:rPr lang="zh-TW" altLang="en-US" sz="1100"/>
            <a:t>取得</a:t>
          </a:r>
        </a:p>
      </xdr:txBody>
    </xdr:sp>
    <xdr:clientData/>
  </xdr:twoCellAnchor>
  <xdr:twoCellAnchor>
    <xdr:from>
      <xdr:col>12</xdr:col>
      <xdr:colOff>818029</xdr:colOff>
      <xdr:row>81</xdr:row>
      <xdr:rowOff>112059</xdr:rowOff>
    </xdr:from>
    <xdr:to>
      <xdr:col>17</xdr:col>
      <xdr:colOff>239133</xdr:colOff>
      <xdr:row>82</xdr:row>
      <xdr:rowOff>93233</xdr:rowOff>
    </xdr:to>
    <xdr:sp macro="" textlink="">
      <xdr:nvSpPr>
        <xdr:cNvPr id="5" name="語音泡泡: 圓角矩形 4">
          <a:extLst>
            <a:ext uri="{FF2B5EF4-FFF2-40B4-BE49-F238E27FC236}">
              <a16:creationId xmlns:a16="http://schemas.microsoft.com/office/drawing/2014/main" id="{00000000-0008-0000-2700-000005000000}"/>
            </a:ext>
          </a:extLst>
        </xdr:cNvPr>
        <xdr:cNvSpPr/>
      </xdr:nvSpPr>
      <xdr:spPr>
        <a:xfrm>
          <a:off x="10922149" y="17196099"/>
          <a:ext cx="3642584" cy="263114"/>
        </a:xfrm>
        <a:prstGeom prst="wedgeRoundRectCallout">
          <a:avLst>
            <a:gd name="adj1" fmla="val -72068"/>
            <a:gd name="adj2" fmla="val 80413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更新電務工作總表</a:t>
          </a:r>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251460</xdr:colOff>
          <xdr:row>3</xdr:row>
          <xdr:rowOff>22860</xdr:rowOff>
        </xdr:from>
        <xdr:to>
          <xdr:col>6</xdr:col>
          <xdr:colOff>30480</xdr:colOff>
          <xdr:row>6</xdr:row>
          <xdr:rowOff>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2800-0000013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開始列印</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29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29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29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29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29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29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29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29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29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29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2900-0000013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210946" name="Button 2" hidden="1">
              <a:extLst>
                <a:ext uri="{63B3BB69-23CF-44E3-9099-C40C66FF867C}">
                  <a14:compatExt spid="_x0000_s210946"/>
                </a:ext>
                <a:ext uri="{FF2B5EF4-FFF2-40B4-BE49-F238E27FC236}">
                  <a16:creationId xmlns:a16="http://schemas.microsoft.com/office/drawing/2014/main" id="{00000000-0008-0000-2900-0000023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twoCellAnchor editAs="oneCell">
    <xdr:from>
      <xdr:col>33</xdr:col>
      <xdr:colOff>89628</xdr:colOff>
      <xdr:row>26</xdr:row>
      <xdr:rowOff>97971</xdr:rowOff>
    </xdr:from>
    <xdr:to>
      <xdr:col>43</xdr:col>
      <xdr:colOff>21771</xdr:colOff>
      <xdr:row>41</xdr:row>
      <xdr:rowOff>179300</xdr:rowOff>
    </xdr:to>
    <xdr:pic>
      <xdr:nvPicPr>
        <xdr:cNvPr id="14" name="圖片 13" descr="綜">
          <a:extLst>
            <a:ext uri="{FF2B5EF4-FFF2-40B4-BE49-F238E27FC236}">
              <a16:creationId xmlns:a16="http://schemas.microsoft.com/office/drawing/2014/main" id="{00000000-0008-0000-29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two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29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twoCellAnchor editAs="oneCell">
    <xdr:from>
      <xdr:col>33</xdr:col>
      <xdr:colOff>126766</xdr:colOff>
      <xdr:row>5</xdr:row>
      <xdr:rowOff>10884</xdr:rowOff>
    </xdr:from>
    <xdr:to>
      <xdr:col>43</xdr:col>
      <xdr:colOff>21771</xdr:colOff>
      <xdr:row>22</xdr:row>
      <xdr:rowOff>200806</xdr:rowOff>
    </xdr:to>
    <xdr:pic>
      <xdr:nvPicPr>
        <xdr:cNvPr id="16" name="圖片 15">
          <a:extLst>
            <a:ext uri="{FF2B5EF4-FFF2-40B4-BE49-F238E27FC236}">
              <a16:creationId xmlns:a16="http://schemas.microsoft.com/office/drawing/2014/main" id="{00000000-0008-0000-29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two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29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彰化區處" id="{CF948C9F-80F3-4EEF-9EE0-9C77BBD6DBF7}" userId="S::106093@taipower365.onmicrosoft.com::a74272d1-5830-46b2-993d-f5aa5ad764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A5878EF-080F-4BB4-B7EA-CEAAE4E721B1}" name="工作總表" displayName="工作總表" ref="A1:D18" totalsRowShown="0" headerRowBorderDxfId="490" tableBorderDxfId="489" totalsRowBorderDxfId="488">
  <tableColumns count="4">
    <tableColumn id="1" xr3:uid="{9BAB3D87-3072-4460-A96D-498992E72693}" name="工作_x000a_序號" dataDxfId="487"/>
    <tableColumn id="2" xr3:uid="{EB836E48-D99B-421A-AECC-AC6AFC88A279}" name="工作目錄名稱" dataDxfId="486"/>
    <tableColumn id="3" xr3:uid="{E48D7309-B0E3-4908-89AC-77B159CFE05E}" name="注意事項" dataDxfId="485"/>
    <tableColumn id="4" xr3:uid="{26B3129C-F7C1-4EF9-98E0-1E3A96A8599D}" name="備註" dataDxfId="484"/>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12-11T07:00:17.66" personId="{CF948C9F-80F3-4EEF-9EE0-9C77BBD6DBF7}" id="{4E1BA589-B5E1-4701-9133-33EF58DBF0E0}">
    <text>填HW+停電月+停電日+編號</text>
  </threadedComment>
  <threadedComment ref="H1" dT="2021-12-11T06:55:32.09" personId="{CF948C9F-80F3-4EEF-9EE0-9C77BBD6DBF7}" id="{CA2AD8A4-0060-4B66-A737-AD82AFBED21E}">
    <text>請填停電當日日期，第二件請標02</text>
  </threadedComment>
  <threadedComment ref="G7" dT="2021-11-01T01:12:20.76" personId="{CF948C9F-80F3-4EEF-9EE0-9C77BBD6DBF7}" id="{0955E770-0601-4BF5-8B98-7B23A128A0CC}">
    <text>請確認出口電桿是否正確，若為地下開關，請至T:\線路課\出口電桿.XLSX 增加開關編號如G3329GD2835-S21 (-S21) ，更新後再執行2.填出口電桿</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10.26.0.149/d07704/newpage/" TargetMode="External"/><Relationship Id="rId3" Type="http://schemas.openxmlformats.org/officeDocument/2006/relationships/hyperlink" Target="(2)%20&#34920;&#26684;&#20108;&#12289;&#20116;&#12289;&#19971;&#12289;&#20998;&#27425;&#25142;&#23526;&#32318;&#22577;&#34920;(&#27599;&#26376;3&#26085;&#21069;)" TargetMode="External"/><Relationship Id="rId7" Type="http://schemas.openxmlformats.org/officeDocument/2006/relationships/hyperlink" Target="(3)%20&#27599;&#26376;&#38468;&#34920;2.2.1&#28187;&#23569;&#20107;&#25925;&#20572;&#38651;&#24037;&#20316;&#36914;&#24230;&#36861;&#36394;&#26376;&#22577;&#34920;(&#19978;&#37197;&#38651;&#34389;&#32178;&#38913;&#22635;&#22577;)" TargetMode="External"/><Relationship Id="rId2" Type="http://schemas.openxmlformats.org/officeDocument/2006/relationships/hyperlink" Target="(1)%20&#24037;&#26989;&#21312;&#24180;&#24230;&#20107;&#25925;&#20572;&#38651;(&#27599;&#26376;3&#26085;&#21069;)%20&#21839;&#24066;&#24033;OMS" TargetMode="External"/><Relationship Id="rId1" Type="http://schemas.openxmlformats.org/officeDocument/2006/relationships/hyperlink" Target="(0)%20&#27599;&#26376;&#24432;&#21270;&#21312;&#34389;&#20379;&#38651;&#21487;&#38752;&#24230;&#30446;&#27161;&#23526;&#32318;&#20540;(&#21547;4D)" TargetMode="External"/><Relationship Id="rId6" Type="http://schemas.openxmlformats.org/officeDocument/2006/relationships/hyperlink" Target="(24)&#26550;&#31354;&#35064;&#38706;&#37197;&#38651;&#34987;&#35206;&#21270;&#25913;&#21892;&#25976;&#37327;&#32113;&#35336;&#34920;" TargetMode="External"/><Relationship Id="rId11" Type="http://schemas.openxmlformats.org/officeDocument/2006/relationships/table" Target="../tables/table1.xml"/><Relationship Id="rId5" Type="http://schemas.openxmlformats.org/officeDocument/2006/relationships/hyperlink" Target="&#20107;&#25925;&#22577;&#34920;&#24409;&#25972;.xlsm" TargetMode="External"/><Relationship Id="rId10" Type="http://schemas.openxmlformats.org/officeDocument/2006/relationships/hyperlink" Target="(17)&#39640;&#22739;&#20197;&#19978;&#20107;&#25925;&#37969;&#23450;&#23567;&#32068;(&#21547;&#20998;&#23696;)" TargetMode="External"/><Relationship Id="rId4" Type="http://schemas.openxmlformats.org/officeDocument/2006/relationships/hyperlink" Target="&#20107;&#25925;&#22577;&#34920;&#24409;&#25972;.xlsm" TargetMode="External"/><Relationship Id="rId9" Type="http://schemas.openxmlformats.org/officeDocument/2006/relationships/hyperlink" Target="(10)%20OMS%20&#37197;&#38651;&#20107;&#25925;&#32000;&#37636;&#34920;%20&#33258;&#34892;&#26597;&#26680;"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12"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20986;&#21475;&#38651;&#26751;.xlsx" TargetMode="External"/><Relationship Id="rId6" Type="http://schemas.openxmlformats.org/officeDocument/2006/relationships/ctrlProp" Target="../ctrlProps/ctrlProp4.xml"/><Relationship Id="rId11" Type="http://schemas.openxmlformats.org/officeDocument/2006/relationships/comments" Target="../comments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vmlDrawing" Target="../drawings/vmlDrawing3.v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6" Type="http://schemas.openxmlformats.org/officeDocument/2006/relationships/comments" Target="../comments5.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6" Type="http://schemas.openxmlformats.org/officeDocument/2006/relationships/comments" Target="../comments6.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image" Target="../media/image4.emf"/><Relationship Id="rId4" Type="http://schemas.openxmlformats.org/officeDocument/2006/relationships/control" Target="../activeX/activeX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24.xml"/></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2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23.bin"/><Relationship Id="rId6" Type="http://schemas.openxmlformats.org/officeDocument/2006/relationships/comments" Target="../comments7.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AF099-2D3B-4114-A86F-8629C623E189}">
  <sheetPr codeName="工作表23">
    <tabColor rgb="FF00B0F0"/>
  </sheetPr>
  <dimension ref="A1:D21"/>
  <sheetViews>
    <sheetView workbookViewId="0">
      <selection activeCell="A2" sqref="A2:D18"/>
    </sheetView>
  </sheetViews>
  <sheetFormatPr defaultRowHeight="16.2"/>
  <cols>
    <col min="1" max="1" width="10.44140625" style="488" bestFit="1" customWidth="1"/>
    <col min="2" max="2" width="79.88671875" bestFit="1" customWidth="1"/>
    <col min="3" max="3" width="12.6640625" customWidth="1"/>
    <col min="4" max="4" width="32.88671875" bestFit="1" customWidth="1"/>
  </cols>
  <sheetData>
    <row r="1" spans="1:4" ht="32.4">
      <c r="A1" s="890" t="s">
        <v>10684</v>
      </c>
      <c r="B1" s="891" t="s">
        <v>10680</v>
      </c>
      <c r="C1" s="717" t="s">
        <v>10691</v>
      </c>
      <c r="D1" s="718" t="s">
        <v>3327</v>
      </c>
    </row>
    <row r="2" spans="1:4">
      <c r="A2" s="888">
        <v>0</v>
      </c>
      <c r="B2" s="886" t="s">
        <v>10681</v>
      </c>
      <c r="C2" s="887"/>
      <c r="D2" s="719"/>
    </row>
    <row r="3" spans="1:4">
      <c r="A3" s="889">
        <v>1</v>
      </c>
      <c r="B3" s="886" t="s">
        <v>10682</v>
      </c>
      <c r="C3" s="887"/>
      <c r="D3" s="719"/>
    </row>
    <row r="4" spans="1:4">
      <c r="A4" s="888">
        <v>2</v>
      </c>
      <c r="B4" s="886" t="s">
        <v>10683</v>
      </c>
      <c r="C4" s="887"/>
      <c r="D4" s="719"/>
    </row>
    <row r="5" spans="1:4">
      <c r="A5" s="888">
        <v>3</v>
      </c>
      <c r="B5" s="1247" t="s">
        <v>11122</v>
      </c>
      <c r="C5" s="1248"/>
      <c r="D5" s="1249" t="s">
        <v>11123</v>
      </c>
    </row>
    <row r="6" spans="1:4">
      <c r="A6" s="889">
        <v>6</v>
      </c>
      <c r="B6" s="887" t="s">
        <v>10685</v>
      </c>
      <c r="C6" s="887"/>
      <c r="D6" s="719"/>
    </row>
    <row r="7" spans="1:4">
      <c r="A7" s="889">
        <v>7</v>
      </c>
      <c r="B7" s="886" t="s">
        <v>10686</v>
      </c>
      <c r="C7" s="887"/>
      <c r="D7" s="719"/>
    </row>
    <row r="8" spans="1:4">
      <c r="A8" s="889">
        <v>8</v>
      </c>
      <c r="B8" s="886" t="s">
        <v>10687</v>
      </c>
      <c r="C8" s="887"/>
      <c r="D8" s="719"/>
    </row>
    <row r="9" spans="1:4">
      <c r="A9" s="889">
        <v>9</v>
      </c>
      <c r="B9" s="887" t="s">
        <v>10688</v>
      </c>
      <c r="C9" s="887"/>
      <c r="D9" s="719"/>
    </row>
    <row r="10" spans="1:4">
      <c r="A10" s="888">
        <v>10</v>
      </c>
      <c r="B10" s="886" t="s">
        <v>10689</v>
      </c>
      <c r="C10" s="887"/>
      <c r="D10" s="719"/>
    </row>
    <row r="11" spans="1:4">
      <c r="A11" s="892">
        <v>13</v>
      </c>
      <c r="B11" s="720" t="s">
        <v>10690</v>
      </c>
      <c r="C11" s="720"/>
      <c r="D11" s="721" t="s">
        <v>38136</v>
      </c>
    </row>
    <row r="12" spans="1:4">
      <c r="A12" s="889">
        <v>17</v>
      </c>
      <c r="B12" s="886" t="s">
        <v>10692</v>
      </c>
      <c r="C12" s="887"/>
      <c r="D12" s="719"/>
    </row>
    <row r="13" spans="1:4">
      <c r="A13" s="889">
        <v>18</v>
      </c>
      <c r="B13" s="887" t="s">
        <v>10693</v>
      </c>
      <c r="C13" s="887"/>
      <c r="D13" s="719"/>
    </row>
    <row r="14" spans="1:4">
      <c r="A14" s="889">
        <v>22</v>
      </c>
      <c r="B14" s="887" t="s">
        <v>10694</v>
      </c>
      <c r="C14" s="887"/>
      <c r="D14" s="719"/>
    </row>
    <row r="15" spans="1:4">
      <c r="A15" s="889">
        <v>23</v>
      </c>
      <c r="B15" s="887" t="s">
        <v>10695</v>
      </c>
      <c r="C15" s="887"/>
      <c r="D15" s="719"/>
    </row>
    <row r="16" spans="1:4">
      <c r="A16" s="889">
        <v>24</v>
      </c>
      <c r="B16" s="886" t="s">
        <v>10696</v>
      </c>
      <c r="C16" s="887"/>
      <c r="D16" s="719"/>
    </row>
    <row r="17" spans="1:4">
      <c r="A17" s="889"/>
      <c r="B17" s="887"/>
      <c r="C17" s="887"/>
      <c r="D17" s="719"/>
    </row>
    <row r="18" spans="1:4">
      <c r="A18" s="892"/>
      <c r="B18" s="720"/>
      <c r="C18" s="720"/>
      <c r="D18" s="721"/>
    </row>
    <row r="20" spans="1:4">
      <c r="B20" s="686" t="s">
        <v>38137</v>
      </c>
    </row>
    <row r="21" spans="1:4">
      <c r="B21" s="686" t="s">
        <v>38257</v>
      </c>
    </row>
  </sheetData>
  <phoneticPr fontId="3" type="noConversion"/>
  <hyperlinks>
    <hyperlink ref="B2" r:id="rId1" xr:uid="{35A3AA1B-4C02-4501-9403-319FBE7FF02B}"/>
    <hyperlink ref="B3" r:id="rId2" xr:uid="{271DB2F6-F706-4D62-AE5F-06CE17437D2C}"/>
    <hyperlink ref="B4" r:id="rId3" display="D:\01-供電可靠度\供電可靠度各類報表\總處每月報表\(2) 表格二、五、七、分次戶實績報表(每月3日前)" xr:uid="{39557C49-2302-4B9A-86F1-4E270CF43653}"/>
    <hyperlink ref="A2" location="'(0) 每月彰化區處供電可靠度目標實績值'!A1" display="'(0) 每月彰化區處供電可靠度目標實績值'!A1" xr:uid="{5EE9CC44-2D1C-46AA-BADF-3BD01B84F0FF}"/>
    <hyperlink ref="A4" location="'(2)附表7 事故停電在單位時間內停電之戶數 '!A1" display="'(2)附表7 事故停電在單位時間內停電之戶數 '!A1" xr:uid="{0D3AD082-B7F7-495D-8705-C38AEBCA1B22}"/>
    <hyperlink ref="B7" r:id="rId4" xr:uid="{94AC5D78-6DA3-4481-A37A-CCD4ABC4F332}"/>
    <hyperlink ref="B8" r:id="rId5" xr:uid="{9633603F-A763-461E-B9D4-400BC6CEF32F}"/>
    <hyperlink ref="B16" r:id="rId6" xr:uid="{7C9A2753-9720-4F8F-8B30-0A675B9AB94E}"/>
    <hyperlink ref="B5" r:id="rId7" xr:uid="{4E97F0EE-A8DB-4C40-A65B-C1F337D01C96}"/>
    <hyperlink ref="D5" r:id="rId8" xr:uid="{4520DE7A-E893-4BEF-BA89-E5DA40F2FB9F}"/>
    <hyperlink ref="B10" r:id="rId9" xr:uid="{C159AB3C-F5F7-49EC-83DD-0286D1C3CA5D}"/>
    <hyperlink ref="B12" r:id="rId10" xr:uid="{9691B702-C7DF-4344-90F1-796CCB1328F9}"/>
    <hyperlink ref="A10" location="配電事故紀錄表!A1" display="配電事故紀錄表!A1" xr:uid="{8C2E4F20-4CD0-4619-8B44-4E81B86B2583}"/>
    <hyperlink ref="B20" location="配電事故紀錄表批次列印!A1" display="配電事故紀錄表批次列印" xr:uid="{E3202C93-DFAF-43F5-B6D8-F088C618BB53}"/>
    <hyperlink ref="B21" location="'OTG總表-下載'!A1" display="OTG總表下載" xr:uid="{55BFD2DC-E621-4B8E-B129-B685CF3838F5}"/>
  </hyperlinks>
  <pageMargins left="0.7" right="0.7" top="0.75" bottom="0.75" header="0.3" footer="0.3"/>
  <tableParts count="1">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E4B94-3054-47AA-A14A-A53EB3B8247C}">
  <sheetPr codeName="工作表42"/>
  <dimension ref="A1:L26"/>
  <sheetViews>
    <sheetView workbookViewId="0"/>
  </sheetViews>
  <sheetFormatPr defaultRowHeight="16.2"/>
  <cols>
    <col min="1" max="1" width="5.33203125" customWidth="1"/>
    <col min="2" max="2" width="15.6640625" customWidth="1"/>
    <col min="3" max="3" width="15.33203125" customWidth="1"/>
    <col min="4" max="5" width="12.77734375" customWidth="1"/>
    <col min="6" max="6" width="8.88671875" customWidth="1"/>
    <col min="7" max="7" width="9" customWidth="1"/>
    <col min="8" max="8" width="12.44140625" customWidth="1"/>
    <col min="11" max="11" width="10.44140625" bestFit="1" customWidth="1"/>
    <col min="12" max="12" width="94.44140625" bestFit="1" customWidth="1"/>
  </cols>
  <sheetData>
    <row r="1" spans="1:12" ht="40.950000000000003" customHeight="1" thickBot="1">
      <c r="A1" s="1268" t="s">
        <v>38853</v>
      </c>
      <c r="B1" s="1266"/>
      <c r="C1" s="1266"/>
      <c r="D1" s="1267"/>
      <c r="E1" s="1266"/>
      <c r="F1" s="1266"/>
      <c r="G1" s="1266"/>
      <c r="H1" s="1266"/>
    </row>
    <row r="2" spans="1:12" ht="33" thickBot="1">
      <c r="A2" s="1264" t="s">
        <v>38001</v>
      </c>
      <c r="B2" s="1265" t="s">
        <v>38002</v>
      </c>
      <c r="C2" s="1265" t="s">
        <v>38003</v>
      </c>
      <c r="D2" s="1265" t="s">
        <v>38004</v>
      </c>
      <c r="E2" s="1265" t="s">
        <v>10590</v>
      </c>
      <c r="F2" s="1265" t="s">
        <v>38005</v>
      </c>
      <c r="G2" s="1264" t="s">
        <v>38006</v>
      </c>
      <c r="H2" s="1265" t="s">
        <v>11143</v>
      </c>
    </row>
    <row r="3" spans="1:12" ht="25.2" customHeight="1">
      <c r="A3" s="1370">
        <v>1</v>
      </c>
      <c r="B3" s="1368">
        <v>11206000718</v>
      </c>
      <c r="C3" s="1372" t="str">
        <f>TEXT(_xlfn.XLOOKUP(配電事故紀錄表!B3,OTG總表!$D$12:$D$600,OTG總表!$F$12:$F$600,"not found",0),"yyyy/mm/dd")</f>
        <v>not found</v>
      </c>
      <c r="D3" s="1370" t="str">
        <f>_xlfn.XLOOKUP(B3,OTG總表!$D$12:$D$500,OTG總表!$AD$12:$AD$500,"not found",0)</f>
        <v>not found</v>
      </c>
      <c r="E3" s="1281" t="str">
        <f>_xlfn.XLOOKUP(B3,OTG總表!$D$12:$D$500,OTG總表!$X$12:$X$500,"not found",0)</f>
        <v>not found</v>
      </c>
      <c r="F3" s="1366" t="s">
        <v>38132</v>
      </c>
      <c r="G3" s="1368"/>
      <c r="H3" s="1370"/>
    </row>
    <row r="4" spans="1:12" ht="25.2" customHeight="1" thickBot="1">
      <c r="A4" s="1371"/>
      <c r="B4" s="1369"/>
      <c r="C4" s="1373"/>
      <c r="D4" s="1371"/>
      <c r="E4" s="1282" t="str">
        <f>_xlfn.XLOOKUP(B3,OTG總表!$D$12:$D$500,OTG總表!$C$12:$C$500,"not found",0)</f>
        <v>not found</v>
      </c>
      <c r="F4" s="1367"/>
      <c r="G4" s="1369"/>
      <c r="H4" s="1371"/>
    </row>
    <row r="5" spans="1:12" ht="25.2" customHeight="1">
      <c r="A5" s="1370">
        <v>2</v>
      </c>
      <c r="B5" s="1368">
        <v>11206000290</v>
      </c>
      <c r="C5" s="1372" t="str">
        <f>TEXT(_xlfn.XLOOKUP(配電事故紀錄表!B5,OTG總表!$D$12:$D$600,OTG總表!$F$12:$F$600,"not found",0),"yyyy/mm/dd")</f>
        <v>not found</v>
      </c>
      <c r="D5" s="1370" t="str">
        <f>_xlfn.XLOOKUP(B5,OTG總表!$D$12:$D$500,OTG總表!$AD$12:$AD$500,"not found",0)</f>
        <v>not found</v>
      </c>
      <c r="E5" s="1281" t="str">
        <f>_xlfn.XLOOKUP(B5,OTG總表!$D$12:$D$500,OTG總表!$X$12:$X$500,"not found",0)</f>
        <v>not found</v>
      </c>
      <c r="F5" s="1366" t="s">
        <v>38132</v>
      </c>
      <c r="G5" s="1368"/>
      <c r="H5" s="1370"/>
    </row>
    <row r="6" spans="1:12" ht="25.2" customHeight="1" thickBot="1">
      <c r="A6" s="1371"/>
      <c r="B6" s="1369"/>
      <c r="C6" s="1373"/>
      <c r="D6" s="1371"/>
      <c r="E6" s="1282" t="str">
        <f>_xlfn.XLOOKUP(B5,OTG總表!$D$12:$D$500,OTG總表!$C$12:$C$500,"not found",0)</f>
        <v>not found</v>
      </c>
      <c r="F6" s="1367"/>
      <c r="G6" s="1369"/>
      <c r="H6" s="1371"/>
    </row>
    <row r="7" spans="1:12" ht="25.2" customHeight="1">
      <c r="A7" s="1370">
        <v>3</v>
      </c>
      <c r="B7" s="1368">
        <v>11206001101</v>
      </c>
      <c r="C7" s="1372" t="str">
        <f>TEXT(_xlfn.XLOOKUP(配電事故紀錄表!B7,OTG總表!$D$12:$D$600,OTG總表!$F$12:$F$600,"not found",0),"yyyy/mm/dd")</f>
        <v>not found</v>
      </c>
      <c r="D7" s="1370" t="str">
        <f>_xlfn.XLOOKUP(B7,OTG總表!$D$12:$D$500,OTG總表!$AD$12:$AD$500,"not found",0)</f>
        <v>not found</v>
      </c>
      <c r="E7" s="1281" t="str">
        <f>_xlfn.XLOOKUP(B7,OTG總表!$D$12:$D$500,OTG總表!$X$12:$X$500,"not found",0)</f>
        <v>not found</v>
      </c>
      <c r="F7" s="1366" t="s">
        <v>38132</v>
      </c>
      <c r="G7" s="1368"/>
      <c r="H7" s="1370" t="s">
        <v>38855</v>
      </c>
    </row>
    <row r="8" spans="1:12" ht="25.2" customHeight="1" thickBot="1">
      <c r="A8" s="1371"/>
      <c r="B8" s="1369"/>
      <c r="C8" s="1373"/>
      <c r="D8" s="1371"/>
      <c r="E8" s="1282" t="str">
        <f>_xlfn.XLOOKUP(B7,OTG總表!$D$12:$D$500,OTG總表!$C$12:$C$500,"not found",0)</f>
        <v>not found</v>
      </c>
      <c r="F8" s="1367"/>
      <c r="G8" s="1369"/>
      <c r="H8" s="1371"/>
    </row>
    <row r="9" spans="1:12" ht="25.2" customHeight="1" thickBot="1">
      <c r="A9" s="1370">
        <v>4</v>
      </c>
      <c r="B9" s="1368">
        <v>11206000013</v>
      </c>
      <c r="C9" s="1372" t="str">
        <f>TEXT(_xlfn.XLOOKUP(配電事故紀錄表!B9,OTG總表!$D$12:$D$600,OTG總表!$F$12:$F$600,"not found",0),"yyyy/mm/dd")</f>
        <v>not found</v>
      </c>
      <c r="D9" s="1370" t="str">
        <f>_xlfn.XLOOKUP(B9,OTG總表!$D$12:$D$500,OTG總表!$AD$12:$AD$500,"not found",0)</f>
        <v>not found</v>
      </c>
      <c r="E9" s="1281" t="str">
        <f>_xlfn.XLOOKUP(B9,OTG總表!$D$12:$D$500,OTG總表!$X$12:$X$500,"not found",0)</f>
        <v>not found</v>
      </c>
      <c r="F9" s="1366" t="s">
        <v>38132</v>
      </c>
      <c r="G9" s="1368"/>
      <c r="H9" s="1368"/>
      <c r="K9" s="1283" t="s">
        <v>38133</v>
      </c>
      <c r="L9" s="1284" t="s">
        <v>38134</v>
      </c>
    </row>
    <row r="10" spans="1:12" ht="25.2" customHeight="1" thickBot="1">
      <c r="A10" s="1371"/>
      <c r="B10" s="1369"/>
      <c r="C10" s="1373"/>
      <c r="D10" s="1371"/>
      <c r="E10" s="1282" t="str">
        <f>_xlfn.XLOOKUP(B9,OTG總表!$D$12:$D$500,OTG總表!$C$12:$C$500,"not found",0)</f>
        <v>not found</v>
      </c>
      <c r="F10" s="1367"/>
      <c r="G10" s="1369"/>
      <c r="H10" s="1369"/>
      <c r="K10" s="1283" t="s">
        <v>38135</v>
      </c>
      <c r="L10" s="1284" t="s">
        <v>38854</v>
      </c>
    </row>
    <row r="11" spans="1:12" ht="25.2" customHeight="1">
      <c r="A11" s="1370">
        <v>5</v>
      </c>
      <c r="B11" s="1368">
        <v>11206000286</v>
      </c>
      <c r="C11" s="1372" t="str">
        <f>TEXT(_xlfn.XLOOKUP(配電事故紀錄表!B11,OTG總表!$D$12:$D$600,OTG總表!$F$12:$F$600,"not found",0),"yyyy/mm/dd")</f>
        <v>not found</v>
      </c>
      <c r="D11" s="1370" t="str">
        <f>_xlfn.XLOOKUP(B11,OTG總表!$D$12:$D$500,OTG總表!$AD$12:$AD$500,"not found",0)</f>
        <v>not found</v>
      </c>
      <c r="E11" s="1281" t="str">
        <f>_xlfn.XLOOKUP(B11,OTG總表!$D$12:$D$500,OTG總表!$X$12:$X$500,"not found",0)</f>
        <v>not found</v>
      </c>
      <c r="F11" s="1366" t="s">
        <v>38132</v>
      </c>
      <c r="G11" s="1368"/>
      <c r="H11" s="1370" t="s">
        <v>38855</v>
      </c>
    </row>
    <row r="12" spans="1:12" ht="25.2" customHeight="1" thickBot="1">
      <c r="A12" s="1371"/>
      <c r="B12" s="1369"/>
      <c r="C12" s="1373"/>
      <c r="D12" s="1371"/>
      <c r="E12" s="1282" t="str">
        <f>_xlfn.XLOOKUP(B11,OTG總表!$D$12:$D$500,OTG總表!$C$12:$C$500,"not found",0)</f>
        <v>not found</v>
      </c>
      <c r="F12" s="1367"/>
      <c r="G12" s="1369"/>
      <c r="H12" s="1371"/>
    </row>
    <row r="13" spans="1:12" ht="25.2" customHeight="1">
      <c r="A13" s="1370">
        <v>6</v>
      </c>
      <c r="B13" s="1368">
        <v>11206000225</v>
      </c>
      <c r="C13" s="1372" t="str">
        <f>TEXT(_xlfn.XLOOKUP(配電事故紀錄表!B13,OTG總表!$D$12:$D$600,OTG總表!$F$12:$F$600,"not found",0),"yyyy/mm/dd")</f>
        <v>not found</v>
      </c>
      <c r="D13" s="1370" t="str">
        <f>_xlfn.XLOOKUP(B13,OTG總表!$D$12:$D$500,OTG總表!$AD$12:$AD$500,"not found",0)</f>
        <v>not found</v>
      </c>
      <c r="E13" s="1316" t="str">
        <f>_xlfn.XLOOKUP(B13,OTG總表!$D$12:$D$500,OTG總表!$X$12:$X$500,"not found",0)</f>
        <v>not found</v>
      </c>
      <c r="F13" s="1366" t="s">
        <v>38132</v>
      </c>
      <c r="G13" s="1368"/>
      <c r="H13" s="1370" t="s">
        <v>38856</v>
      </c>
    </row>
    <row r="14" spans="1:12" ht="25.2" customHeight="1" thickBot="1">
      <c r="A14" s="1371"/>
      <c r="B14" s="1369"/>
      <c r="C14" s="1373"/>
      <c r="D14" s="1371"/>
      <c r="E14" s="1282" t="str">
        <f>_xlfn.XLOOKUP(B13,OTG總表!$D$12:$D$500,OTG總表!$C$12:$C$500,"not found",0)</f>
        <v>not found</v>
      </c>
      <c r="F14" s="1367"/>
      <c r="G14" s="1369"/>
      <c r="H14" s="1371"/>
    </row>
    <row r="15" spans="1:12" ht="25.2" customHeight="1">
      <c r="A15" s="1370">
        <v>7</v>
      </c>
      <c r="B15" s="1368">
        <v>11206000965</v>
      </c>
      <c r="C15" s="1372" t="str">
        <f>TEXT(_xlfn.XLOOKUP(配電事故紀錄表!B15,OTG總表!$D$12:$D$600,OTG總表!$F$12:$F$600,"not found",0),"yyyy/mm/dd")</f>
        <v>not found</v>
      </c>
      <c r="D15" s="1370" t="str">
        <f>_xlfn.XLOOKUP(B15,OTG總表!$D$12:$D$500,OTG總表!$AD$12:$AD$500,"not found",0)</f>
        <v>not found</v>
      </c>
      <c r="E15" s="1281" t="str">
        <f>_xlfn.XLOOKUP(B15,OTG總表!$D$12:$D$500,OTG總表!$X$12:$X$500,"not found",0)</f>
        <v>not found</v>
      </c>
      <c r="F15" s="1366" t="s">
        <v>38132</v>
      </c>
      <c r="G15" s="1368"/>
      <c r="H15" s="1368"/>
    </row>
    <row r="16" spans="1:12" ht="25.2" customHeight="1" thickBot="1">
      <c r="A16" s="1371"/>
      <c r="B16" s="1369"/>
      <c r="C16" s="1373"/>
      <c r="D16" s="1371"/>
      <c r="E16" s="1282" t="str">
        <f>_xlfn.XLOOKUP(B15,OTG總表!$D$12:$D$500,OTG總表!$C$12:$C$500,"not found",0)</f>
        <v>not found</v>
      </c>
      <c r="F16" s="1367"/>
      <c r="G16" s="1369"/>
      <c r="H16" s="1369"/>
    </row>
    <row r="17" spans="1:8" ht="25.2" customHeight="1">
      <c r="A17" s="1370">
        <v>8</v>
      </c>
      <c r="B17" s="1368">
        <v>11206000934</v>
      </c>
      <c r="C17" s="1372" t="str">
        <f>TEXT(_xlfn.XLOOKUP(配電事故紀錄表!B17,OTG總表!$D$12:$D$600,OTG總表!$F$12:$F$600,"not found",0),"yyyy/mm/dd")</f>
        <v>not found</v>
      </c>
      <c r="D17" s="1370" t="str">
        <f>_xlfn.XLOOKUP(B17,OTG總表!$D$12:$D$500,OTG總表!$AD$12:$AD$500,"not found",0)</f>
        <v>not found</v>
      </c>
      <c r="E17" s="1281" t="str">
        <f>_xlfn.XLOOKUP(B17,OTG總表!$D$12:$D$500,OTG總表!$X$12:$X$500,"not found",0)</f>
        <v>not found</v>
      </c>
      <c r="F17" s="1366" t="s">
        <v>38132</v>
      </c>
      <c r="G17" s="1368"/>
      <c r="H17" s="1370" t="s">
        <v>38856</v>
      </c>
    </row>
    <row r="18" spans="1:8" ht="25.2" customHeight="1" thickBot="1">
      <c r="A18" s="1371"/>
      <c r="B18" s="1369"/>
      <c r="C18" s="1373"/>
      <c r="D18" s="1371"/>
      <c r="E18" s="1282" t="str">
        <f>_xlfn.XLOOKUP(B17,OTG總表!$D$12:$D$500,OTG總表!$C$12:$C$500,"not found",0)</f>
        <v>not found</v>
      </c>
      <c r="F18" s="1367"/>
      <c r="G18" s="1369"/>
      <c r="H18" s="1371"/>
    </row>
    <row r="19" spans="1:8" ht="25.2" customHeight="1">
      <c r="A19" s="1370">
        <v>9</v>
      </c>
      <c r="B19" s="1368">
        <v>11206001031</v>
      </c>
      <c r="C19" s="1372" t="str">
        <f>TEXT(_xlfn.XLOOKUP(配電事故紀錄表!B19,OTG總表!$D$12:$D$600,OTG總表!$F$12:$F$600,"not found",0),"yyyy/mm/dd")</f>
        <v>not found</v>
      </c>
      <c r="D19" s="1370" t="str">
        <f>_xlfn.XLOOKUP(B19,OTG總表!$D$12:$D$500,OTG總表!$AD$12:$AD$500,"not found",0)</f>
        <v>not found</v>
      </c>
      <c r="E19" s="1281" t="str">
        <f>_xlfn.XLOOKUP(B19,OTG總表!$D$12:$D$500,OTG總表!$X$12:$X$500,"not found",0)</f>
        <v>not found</v>
      </c>
      <c r="F19" s="1366" t="s">
        <v>38132</v>
      </c>
      <c r="G19" s="1368"/>
      <c r="H19" s="1370"/>
    </row>
    <row r="20" spans="1:8" ht="25.2" customHeight="1" thickBot="1">
      <c r="A20" s="1371"/>
      <c r="B20" s="1369"/>
      <c r="C20" s="1373"/>
      <c r="D20" s="1371"/>
      <c r="E20" s="1282" t="str">
        <f>_xlfn.XLOOKUP(B19,OTG總表!$D$12:$D$500,OTG總表!$C$12:$C$500,"not found",0)</f>
        <v>not found</v>
      </c>
      <c r="F20" s="1367"/>
      <c r="G20" s="1369"/>
      <c r="H20" s="1371"/>
    </row>
    <row r="21" spans="1:8" ht="25.2" customHeight="1">
      <c r="A21" s="1370">
        <v>10</v>
      </c>
      <c r="B21" s="1368">
        <v>11206001254</v>
      </c>
      <c r="C21" s="1372" t="str">
        <f>TEXT(_xlfn.XLOOKUP(配電事故紀錄表!B21,OTG總表!$D$12:$D$600,OTG總表!$F$12:$F$600,"not found",0),"yyyy/mm/dd")</f>
        <v>not found</v>
      </c>
      <c r="D21" s="1370" t="str">
        <f>_xlfn.XLOOKUP(B21,OTG總表!$D$12:$D$500,OTG總表!$AD$12:$AD$500,"not found",0)</f>
        <v>not found</v>
      </c>
      <c r="E21" s="1281" t="str">
        <f>_xlfn.XLOOKUP(B21,OTG總表!$D$12:$D$500,OTG總表!$X$12:$X$500,"not found",0)</f>
        <v>not found</v>
      </c>
      <c r="F21" s="1366" t="s">
        <v>38132</v>
      </c>
      <c r="G21" s="1368"/>
      <c r="H21" s="1370"/>
    </row>
    <row r="22" spans="1:8" ht="25.2" customHeight="1" thickBot="1">
      <c r="A22" s="1371"/>
      <c r="B22" s="1369"/>
      <c r="C22" s="1373"/>
      <c r="D22" s="1371"/>
      <c r="E22" s="1282" t="str">
        <f>_xlfn.XLOOKUP(B21,OTG總表!$D$12:$D$500,OTG總表!$C$12:$C$500,"not found",0)</f>
        <v>not found</v>
      </c>
      <c r="F22" s="1367"/>
      <c r="G22" s="1369"/>
      <c r="H22" s="1371"/>
    </row>
    <row r="23" spans="1:8" ht="25.2" customHeight="1">
      <c r="A23" s="1278"/>
      <c r="B23" s="1278"/>
      <c r="C23" s="1279"/>
      <c r="D23" s="1278"/>
      <c r="E23" s="1278"/>
      <c r="F23" s="1280"/>
      <c r="G23" s="1278"/>
      <c r="H23" s="1278"/>
    </row>
    <row r="26" spans="1:8" ht="28.2">
      <c r="A26" s="1374" t="s">
        <v>38124</v>
      </c>
      <c r="B26" s="1374"/>
      <c r="C26" s="1374"/>
      <c r="D26" s="1374"/>
      <c r="E26" s="1374"/>
      <c r="F26" s="1374"/>
      <c r="G26" s="1374"/>
      <c r="H26" s="1374"/>
    </row>
  </sheetData>
  <mergeCells count="71">
    <mergeCell ref="A26:H26"/>
    <mergeCell ref="B21:B22"/>
    <mergeCell ref="C21:C22"/>
    <mergeCell ref="D21:D22"/>
    <mergeCell ref="F21:F22"/>
    <mergeCell ref="G21:G22"/>
    <mergeCell ref="H21:H22"/>
    <mergeCell ref="A21:A22"/>
    <mergeCell ref="B19:B20"/>
    <mergeCell ref="C19:C20"/>
    <mergeCell ref="D19:D20"/>
    <mergeCell ref="F19:F20"/>
    <mergeCell ref="G19:G20"/>
    <mergeCell ref="H19:H20"/>
    <mergeCell ref="H15:H16"/>
    <mergeCell ref="A17:A18"/>
    <mergeCell ref="B17:B18"/>
    <mergeCell ref="C17:C18"/>
    <mergeCell ref="D17:D18"/>
    <mergeCell ref="F17:F18"/>
    <mergeCell ref="G17:G18"/>
    <mergeCell ref="H17:H18"/>
    <mergeCell ref="A15:A16"/>
    <mergeCell ref="B15:B16"/>
    <mergeCell ref="C15:C16"/>
    <mergeCell ref="D15:D16"/>
    <mergeCell ref="F15:F16"/>
    <mergeCell ref="G15:G16"/>
    <mergeCell ref="A19:A20"/>
    <mergeCell ref="H11:H12"/>
    <mergeCell ref="A13:A14"/>
    <mergeCell ref="B13:B14"/>
    <mergeCell ref="C13:C14"/>
    <mergeCell ref="D13:D14"/>
    <mergeCell ref="F13:F14"/>
    <mergeCell ref="G13:G14"/>
    <mergeCell ref="H13:H14"/>
    <mergeCell ref="A11:A12"/>
    <mergeCell ref="B11:B12"/>
    <mergeCell ref="C11:C12"/>
    <mergeCell ref="D11:D12"/>
    <mergeCell ref="F11:F12"/>
    <mergeCell ref="G11:G12"/>
    <mergeCell ref="F7:F8"/>
    <mergeCell ref="G7:G8"/>
    <mergeCell ref="H7:H8"/>
    <mergeCell ref="A9:A10"/>
    <mergeCell ref="B9:B10"/>
    <mergeCell ref="C9:C10"/>
    <mergeCell ref="D9:D10"/>
    <mergeCell ref="F9:F10"/>
    <mergeCell ref="G9:G10"/>
    <mergeCell ref="H9:H10"/>
    <mergeCell ref="A7:A8"/>
    <mergeCell ref="B7:B8"/>
    <mergeCell ref="C7:C8"/>
    <mergeCell ref="D7:D8"/>
    <mergeCell ref="F3:F4"/>
    <mergeCell ref="G3:G4"/>
    <mergeCell ref="H3:H4"/>
    <mergeCell ref="A5:A6"/>
    <mergeCell ref="B5:B6"/>
    <mergeCell ref="C5:C6"/>
    <mergeCell ref="D5:D6"/>
    <mergeCell ref="F5:F6"/>
    <mergeCell ref="G5:G6"/>
    <mergeCell ref="H5:H6"/>
    <mergeCell ref="A3:A4"/>
    <mergeCell ref="B3:B4"/>
    <mergeCell ref="C3:C4"/>
    <mergeCell ref="D3:D4"/>
  </mergeCells>
  <phoneticPr fontId="3" type="noConversion"/>
  <pageMargins left="0.51181102362204722" right="0.5118110236220472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41" r:id="rId4" name="Button 1">
              <controlPr defaultSize="0" print="0" autoFill="0" autoPict="0" macro="[0]!另存OMS配電事故紀錄表">
                <anchor moveWithCells="1" sizeWithCells="1">
                  <from>
                    <xdr:col>10</xdr:col>
                    <xdr:colOff>7620</xdr:colOff>
                    <xdr:row>11</xdr:row>
                    <xdr:rowOff>22860</xdr:rowOff>
                  </from>
                  <to>
                    <xdr:col>11</xdr:col>
                    <xdr:colOff>1219200</xdr:colOff>
                    <xdr:row>12</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26CB-85D6-44B5-B1ED-44BE96CC28EC}">
  <sheetPr codeName="工作表45"/>
  <dimension ref="A1:AD705"/>
  <sheetViews>
    <sheetView workbookViewId="0">
      <selection activeCell="E17" sqref="E17"/>
    </sheetView>
  </sheetViews>
  <sheetFormatPr defaultRowHeight="16.2"/>
  <cols>
    <col min="1" max="1" width="10.44140625" bestFit="1" customWidth="1"/>
    <col min="3" max="3" width="10.44140625" bestFit="1" customWidth="1"/>
    <col min="4" max="4" width="12.77734375" bestFit="1" customWidth="1"/>
    <col min="6" max="6" width="15.21875" bestFit="1" customWidth="1"/>
    <col min="7" max="7" width="10.44140625" bestFit="1" customWidth="1"/>
    <col min="9" max="9" width="10.44140625" bestFit="1" customWidth="1"/>
    <col min="11" max="11" width="18.109375" bestFit="1" customWidth="1"/>
    <col min="13" max="13" width="11.44140625" bestFit="1" customWidth="1"/>
    <col min="14" max="14" width="23" bestFit="1" customWidth="1"/>
    <col min="15" max="15" width="62.77734375" bestFit="1" customWidth="1"/>
    <col min="17" max="17" width="12.77734375" bestFit="1" customWidth="1"/>
    <col min="20" max="20" width="31.21875" bestFit="1" customWidth="1"/>
    <col min="23" max="24" width="13.33203125" bestFit="1" customWidth="1"/>
    <col min="28" max="28" width="19.44140625" bestFit="1" customWidth="1"/>
  </cols>
  <sheetData>
    <row r="1" spans="1:30" ht="39.6" customHeight="1" thickBot="1">
      <c r="A1" s="1286" t="s">
        <v>10501</v>
      </c>
      <c r="B1" s="1287">
        <v>112</v>
      </c>
      <c r="C1" s="1288" t="s">
        <v>10484</v>
      </c>
      <c r="D1" s="1289">
        <v>4</v>
      </c>
    </row>
    <row r="2" spans="1:30">
      <c r="A2" s="1269" t="s">
        <v>38138</v>
      </c>
      <c r="B2" s="1290" t="s">
        <v>38139</v>
      </c>
      <c r="C2" s="1290" t="s">
        <v>10481</v>
      </c>
      <c r="D2" s="1290" t="s">
        <v>11090</v>
      </c>
      <c r="E2" s="1290" t="s">
        <v>333</v>
      </c>
      <c r="F2" s="1291" t="s">
        <v>84</v>
      </c>
      <c r="G2" s="1290" t="s">
        <v>38140</v>
      </c>
      <c r="H2" s="1290" t="s">
        <v>38141</v>
      </c>
      <c r="I2" s="1290" t="s">
        <v>38142</v>
      </c>
      <c r="J2" s="1290" t="s">
        <v>38143</v>
      </c>
      <c r="K2" s="1290" t="s">
        <v>38144</v>
      </c>
      <c r="L2" s="1290" t="s">
        <v>38145</v>
      </c>
      <c r="M2" s="1290" t="s">
        <v>38146</v>
      </c>
      <c r="N2" s="1290" t="s">
        <v>38147</v>
      </c>
      <c r="O2" s="1290" t="s">
        <v>38148</v>
      </c>
      <c r="P2" s="1290" t="s">
        <v>38149</v>
      </c>
      <c r="Q2" s="1290" t="s">
        <v>38150</v>
      </c>
      <c r="R2" s="1290" t="s">
        <v>38151</v>
      </c>
      <c r="S2" s="1290" t="s">
        <v>38152</v>
      </c>
      <c r="T2" s="1290" t="s">
        <v>38153</v>
      </c>
      <c r="U2" s="1290" t="s">
        <v>38154</v>
      </c>
      <c r="V2" s="1290" t="s">
        <v>38155</v>
      </c>
      <c r="W2" s="1290" t="s">
        <v>38156</v>
      </c>
      <c r="X2" s="1290" t="s">
        <v>38157</v>
      </c>
      <c r="Y2" s="1290" t="s">
        <v>38158</v>
      </c>
      <c r="Z2" s="1290" t="s">
        <v>38159</v>
      </c>
      <c r="AA2" s="1290" t="s">
        <v>38160</v>
      </c>
      <c r="AB2" s="1290" t="s">
        <v>38161</v>
      </c>
      <c r="AC2" s="1270" t="s">
        <v>38162</v>
      </c>
      <c r="AD2" s="1296" t="s">
        <v>38258</v>
      </c>
    </row>
    <row r="3" spans="1:30">
      <c r="A3" s="1292" t="s">
        <v>38163</v>
      </c>
      <c r="B3" s="1275">
        <v>106</v>
      </c>
      <c r="C3" s="1275" t="s">
        <v>38361</v>
      </c>
      <c r="D3" s="1275">
        <v>11201001492</v>
      </c>
      <c r="E3" s="1275" t="s">
        <v>2189</v>
      </c>
      <c r="F3" s="1285">
        <v>44944.871527777803</v>
      </c>
      <c r="G3" s="1275">
        <v>0</v>
      </c>
      <c r="H3" s="1275">
        <v>0</v>
      </c>
      <c r="I3" s="1275">
        <v>200</v>
      </c>
      <c r="J3" s="1275" t="s">
        <v>38173</v>
      </c>
      <c r="K3" s="1275" t="s">
        <v>38211</v>
      </c>
      <c r="L3" s="1275" t="s">
        <v>38174</v>
      </c>
      <c r="M3" s="1275" t="s">
        <v>38167</v>
      </c>
      <c r="N3" s="1275" t="s">
        <v>38183</v>
      </c>
      <c r="O3" s="1275"/>
      <c r="P3" s="1275"/>
      <c r="Q3" s="1275"/>
      <c r="R3" s="1275"/>
      <c r="S3" s="1275"/>
      <c r="T3" s="1275"/>
      <c r="U3" s="1275"/>
      <c r="V3" s="1275">
        <v>0</v>
      </c>
      <c r="W3" s="1275" t="s">
        <v>38185</v>
      </c>
      <c r="X3" s="1275" t="s">
        <v>38224</v>
      </c>
      <c r="Y3" s="1275">
        <v>0</v>
      </c>
      <c r="Z3" s="1275"/>
      <c r="AA3" s="1275"/>
      <c r="AB3" s="1275" t="s">
        <v>38172</v>
      </c>
      <c r="AC3" s="1272"/>
      <c r="AD3" t="str">
        <f>_xlfn.XLOOKUP(LEFT(C3,2),'OTG DATA'!$H$2:$H$18,'OTG DATA'!$I$2:$I$18,"not found",0)</f>
        <v>秀水服務所</v>
      </c>
    </row>
    <row r="4" spans="1:30">
      <c r="A4" s="1292" t="s">
        <v>38163</v>
      </c>
      <c r="B4" s="1275">
        <v>106</v>
      </c>
      <c r="C4" s="1275" t="s">
        <v>38362</v>
      </c>
      <c r="D4" s="1275">
        <v>11203001352</v>
      </c>
      <c r="E4" s="1275" t="s">
        <v>2542</v>
      </c>
      <c r="F4" s="1285">
        <v>45002.394444444399</v>
      </c>
      <c r="G4" s="1275">
        <v>0</v>
      </c>
      <c r="H4" s="1275">
        <v>0</v>
      </c>
      <c r="I4" s="1275">
        <v>150</v>
      </c>
      <c r="J4" s="1275" t="s">
        <v>38181</v>
      </c>
      <c r="K4" s="1275" t="s">
        <v>38211</v>
      </c>
      <c r="L4" s="1275" t="s">
        <v>38174</v>
      </c>
      <c r="M4" s="1275" t="s">
        <v>38167</v>
      </c>
      <c r="N4" s="1275" t="s">
        <v>38183</v>
      </c>
      <c r="O4" s="1275"/>
      <c r="P4" s="1275"/>
      <c r="Q4" s="1275"/>
      <c r="R4" s="1275"/>
      <c r="S4" s="1275"/>
      <c r="T4" s="1275"/>
      <c r="U4" s="1275"/>
      <c r="V4" s="1275">
        <v>0</v>
      </c>
      <c r="W4" s="1275" t="s">
        <v>38185</v>
      </c>
      <c r="X4" s="1275" t="s">
        <v>38213</v>
      </c>
      <c r="Y4" s="1275">
        <v>0</v>
      </c>
      <c r="Z4" s="1275"/>
      <c r="AA4" s="1275"/>
      <c r="AB4" s="1275" t="s">
        <v>38172</v>
      </c>
      <c r="AC4" s="1272"/>
      <c r="AD4" t="str">
        <f>_xlfn.XLOOKUP(LEFT(C4,2),'OTG DATA'!$H$2:$H$18,'OTG DATA'!$I$2:$I$18,"not found",0)</f>
        <v>秀水服務所</v>
      </c>
    </row>
    <row r="5" spans="1:30">
      <c r="A5" s="1293" t="s">
        <v>38163</v>
      </c>
      <c r="B5" s="1275">
        <v>106</v>
      </c>
      <c r="C5" s="1275" t="s">
        <v>38363</v>
      </c>
      <c r="D5" s="1275">
        <v>11205000487</v>
      </c>
      <c r="E5" s="1275" t="s">
        <v>2377</v>
      </c>
      <c r="F5" s="1285">
        <v>45053.429166666698</v>
      </c>
      <c r="G5" s="1275">
        <v>2</v>
      </c>
      <c r="H5" s="1275">
        <v>806</v>
      </c>
      <c r="I5" s="1275">
        <v>200</v>
      </c>
      <c r="J5" s="1275" t="s">
        <v>38164</v>
      </c>
      <c r="K5" s="1275" t="s">
        <v>38165</v>
      </c>
      <c r="L5" s="1275" t="s">
        <v>38177</v>
      </c>
      <c r="M5" s="1275" t="s">
        <v>38167</v>
      </c>
      <c r="N5" s="1275" t="s">
        <v>38168</v>
      </c>
      <c r="O5" s="1275" t="s">
        <v>38195</v>
      </c>
      <c r="P5" s="1275"/>
      <c r="Q5" s="1275"/>
      <c r="R5" s="1275"/>
      <c r="S5" s="1275"/>
      <c r="T5" s="1275"/>
      <c r="U5" s="1275"/>
      <c r="V5" s="1275">
        <v>0</v>
      </c>
      <c r="W5" s="1275" t="s">
        <v>38179</v>
      </c>
      <c r="X5" s="1275" t="s">
        <v>38171</v>
      </c>
      <c r="Y5" s="1275">
        <v>0</v>
      </c>
      <c r="Z5" s="1275"/>
      <c r="AA5" s="1275"/>
      <c r="AB5" s="1275" t="s">
        <v>38180</v>
      </c>
      <c r="AC5" s="1272"/>
      <c r="AD5" t="str">
        <f>_xlfn.XLOOKUP(LEFT(C5,2),'OTG DATA'!$H$2:$H$18,'OTG DATA'!$I$2:$I$18,"not found",0)</f>
        <v>秀水服務所</v>
      </c>
    </row>
    <row r="6" spans="1:30">
      <c r="A6" s="1293" t="s">
        <v>38163</v>
      </c>
      <c r="B6" s="1275">
        <v>106</v>
      </c>
      <c r="C6" s="1275" t="s">
        <v>38363</v>
      </c>
      <c r="D6" s="1275">
        <v>11205000487</v>
      </c>
      <c r="E6" s="1275" t="s">
        <v>2377</v>
      </c>
      <c r="F6" s="1285">
        <v>45053.429166666698</v>
      </c>
      <c r="G6" s="1275">
        <v>41</v>
      </c>
      <c r="H6" s="1275">
        <v>306</v>
      </c>
      <c r="I6" s="1275">
        <v>200</v>
      </c>
      <c r="J6" s="1275" t="s">
        <v>38164</v>
      </c>
      <c r="K6" s="1275" t="s">
        <v>38165</v>
      </c>
      <c r="L6" s="1275" t="s">
        <v>38177</v>
      </c>
      <c r="M6" s="1275" t="s">
        <v>38167</v>
      </c>
      <c r="N6" s="1275" t="s">
        <v>38168</v>
      </c>
      <c r="O6" s="1275" t="s">
        <v>38195</v>
      </c>
      <c r="P6" s="1275"/>
      <c r="Q6" s="1275"/>
      <c r="R6" s="1275"/>
      <c r="S6" s="1275"/>
      <c r="T6" s="1275"/>
      <c r="U6" s="1275"/>
      <c r="V6" s="1275">
        <v>0</v>
      </c>
      <c r="W6" s="1275" t="s">
        <v>38179</v>
      </c>
      <c r="X6" s="1275" t="s">
        <v>38171</v>
      </c>
      <c r="Y6" s="1275">
        <v>0</v>
      </c>
      <c r="Z6" s="1275"/>
      <c r="AA6" s="1275"/>
      <c r="AB6" s="1275" t="s">
        <v>38180</v>
      </c>
      <c r="AC6" s="1272"/>
      <c r="AD6" t="str">
        <f>_xlfn.XLOOKUP(LEFT(C6,2),'OTG DATA'!$H$2:$H$18,'OTG DATA'!$I$2:$I$18,"not found",0)</f>
        <v>秀水服務所</v>
      </c>
    </row>
    <row r="7" spans="1:30">
      <c r="A7" s="1293" t="s">
        <v>38163</v>
      </c>
      <c r="B7" s="1275">
        <v>106</v>
      </c>
      <c r="C7" s="1275" t="s">
        <v>38363</v>
      </c>
      <c r="D7" s="1275">
        <v>11205000487</v>
      </c>
      <c r="E7" s="1275" t="s">
        <v>2377</v>
      </c>
      <c r="F7" s="1285">
        <v>45053.429166666698</v>
      </c>
      <c r="G7" s="1275">
        <v>87</v>
      </c>
      <c r="H7" s="1275">
        <v>232</v>
      </c>
      <c r="I7" s="1275">
        <v>200</v>
      </c>
      <c r="J7" s="1275" t="s">
        <v>38164</v>
      </c>
      <c r="K7" s="1275" t="s">
        <v>38165</v>
      </c>
      <c r="L7" s="1275" t="s">
        <v>38177</v>
      </c>
      <c r="M7" s="1275" t="s">
        <v>38167</v>
      </c>
      <c r="N7" s="1275" t="s">
        <v>38168</v>
      </c>
      <c r="O7" s="1275" t="s">
        <v>38195</v>
      </c>
      <c r="P7" s="1275"/>
      <c r="Q7" s="1275"/>
      <c r="R7" s="1275"/>
      <c r="S7" s="1275"/>
      <c r="T7" s="1275"/>
      <c r="U7" s="1275"/>
      <c r="V7" s="1275">
        <v>0</v>
      </c>
      <c r="W7" s="1275" t="s">
        <v>38179</v>
      </c>
      <c r="X7" s="1275" t="s">
        <v>38171</v>
      </c>
      <c r="Y7" s="1275">
        <v>0</v>
      </c>
      <c r="Z7" s="1275"/>
      <c r="AA7" s="1275"/>
      <c r="AB7" s="1275" t="s">
        <v>38180</v>
      </c>
      <c r="AC7" s="1272"/>
      <c r="AD7" t="str">
        <f>_xlfn.XLOOKUP(LEFT(C7,2),'OTG DATA'!$H$2:$H$18,'OTG DATA'!$I$2:$I$18,"not found",0)</f>
        <v>秀水服務所</v>
      </c>
    </row>
    <row r="8" spans="1:30">
      <c r="A8" s="1293" t="s">
        <v>38163</v>
      </c>
      <c r="B8" s="1275">
        <v>106</v>
      </c>
      <c r="C8" s="1275" t="s">
        <v>38364</v>
      </c>
      <c r="D8" s="1275">
        <v>11205001960</v>
      </c>
      <c r="E8" s="1275" t="s">
        <v>2387</v>
      </c>
      <c r="F8" s="1285">
        <v>45069.806250000001</v>
      </c>
      <c r="G8" s="1275">
        <v>0</v>
      </c>
      <c r="H8" s="1275">
        <v>0</v>
      </c>
      <c r="I8" s="1275">
        <v>50</v>
      </c>
      <c r="J8" s="1275" t="s">
        <v>38173</v>
      </c>
      <c r="K8" s="1275" t="s">
        <v>38211</v>
      </c>
      <c r="L8" s="1275" t="s">
        <v>38174</v>
      </c>
      <c r="M8" s="1275" t="s">
        <v>38167</v>
      </c>
      <c r="N8" s="1275" t="s">
        <v>38175</v>
      </c>
      <c r="O8" s="1275"/>
      <c r="P8" s="1275"/>
      <c r="Q8" s="1275"/>
      <c r="R8" s="1275"/>
      <c r="S8" s="1275"/>
      <c r="T8" s="1275"/>
      <c r="U8" s="1275"/>
      <c r="V8" s="1275">
        <v>0</v>
      </c>
      <c r="W8" s="1275" t="s">
        <v>38185</v>
      </c>
      <c r="X8" s="1275" t="s">
        <v>38245</v>
      </c>
      <c r="Y8" s="1275">
        <v>0</v>
      </c>
      <c r="Z8" s="1275"/>
      <c r="AA8" s="1275"/>
      <c r="AB8" s="1275" t="s">
        <v>38172</v>
      </c>
      <c r="AC8" s="1272"/>
      <c r="AD8" t="str">
        <f>_xlfn.XLOOKUP(LEFT(C8,2),'OTG DATA'!$H$2:$H$18,'OTG DATA'!$I$2:$I$18,"not found",0)</f>
        <v>秀水服務所</v>
      </c>
    </row>
    <row r="9" spans="1:30">
      <c r="A9" s="1293" t="s">
        <v>38163</v>
      </c>
      <c r="B9" s="1275">
        <v>106</v>
      </c>
      <c r="C9" s="1275" t="s">
        <v>38365</v>
      </c>
      <c r="D9" s="1275">
        <v>11203002671</v>
      </c>
      <c r="E9" s="1275" t="s">
        <v>2201</v>
      </c>
      <c r="F9" s="1285">
        <v>45005.363888888904</v>
      </c>
      <c r="G9" s="1275">
        <v>1</v>
      </c>
      <c r="H9" s="1275">
        <v>1740</v>
      </c>
      <c r="I9" s="1275">
        <v>130</v>
      </c>
      <c r="J9" s="1275" t="s">
        <v>38181</v>
      </c>
      <c r="K9" s="1275" t="s">
        <v>38214</v>
      </c>
      <c r="L9" s="1275" t="s">
        <v>38177</v>
      </c>
      <c r="M9" s="1275" t="s">
        <v>38167</v>
      </c>
      <c r="N9" s="1275" t="s">
        <v>38216</v>
      </c>
      <c r="O9" s="1275" t="s">
        <v>38366</v>
      </c>
      <c r="P9" s="1275"/>
      <c r="Q9" s="1275" t="s">
        <v>38367</v>
      </c>
      <c r="R9" s="1275">
        <v>10606</v>
      </c>
      <c r="S9" s="1275">
        <v>10507</v>
      </c>
      <c r="T9" s="1275" t="s">
        <v>38368</v>
      </c>
      <c r="U9" s="1275" t="s">
        <v>38189</v>
      </c>
      <c r="V9" s="1275">
        <v>0</v>
      </c>
      <c r="W9" s="1275" t="s">
        <v>38194</v>
      </c>
      <c r="X9" s="1275" t="s">
        <v>38224</v>
      </c>
      <c r="Y9" s="1275">
        <v>0</v>
      </c>
      <c r="Z9" s="1275"/>
      <c r="AA9" s="1275"/>
      <c r="AB9" s="1275" t="s">
        <v>38180</v>
      </c>
      <c r="AC9" s="1272"/>
      <c r="AD9" t="str">
        <f>_xlfn.XLOOKUP(LEFT(C9,2),'OTG DATA'!$H$2:$H$18,'OTG DATA'!$I$2:$I$18,"not found",0)</f>
        <v>花壇服務所</v>
      </c>
    </row>
    <row r="10" spans="1:30">
      <c r="A10" s="1293" t="s">
        <v>38163</v>
      </c>
      <c r="B10" s="1275">
        <v>106</v>
      </c>
      <c r="C10" s="1275" t="s">
        <v>37987</v>
      </c>
      <c r="D10" s="1275">
        <v>11204001636</v>
      </c>
      <c r="E10" s="1275" t="s">
        <v>2143</v>
      </c>
      <c r="F10" s="1285">
        <v>45036.418749999997</v>
      </c>
      <c r="G10" s="1275">
        <v>52</v>
      </c>
      <c r="H10" s="1275">
        <v>30</v>
      </c>
      <c r="I10" s="1275">
        <v>100</v>
      </c>
      <c r="J10" s="1275" t="s">
        <v>38164</v>
      </c>
      <c r="K10" s="1275" t="s">
        <v>38165</v>
      </c>
      <c r="L10" s="1275" t="s">
        <v>38166</v>
      </c>
      <c r="M10" s="1275" t="s">
        <v>38167</v>
      </c>
      <c r="N10" s="1275" t="s">
        <v>38168</v>
      </c>
      <c r="O10" s="1275" t="s">
        <v>38169</v>
      </c>
      <c r="P10" s="1275"/>
      <c r="Q10" s="1275"/>
      <c r="R10" s="1275"/>
      <c r="S10" s="1275"/>
      <c r="T10" s="1275"/>
      <c r="U10" s="1275"/>
      <c r="V10" s="1275">
        <v>0</v>
      </c>
      <c r="W10" s="1275" t="s">
        <v>38170</v>
      </c>
      <c r="X10" s="1275" t="s">
        <v>38171</v>
      </c>
      <c r="Y10" s="1275">
        <v>1</v>
      </c>
      <c r="Z10" s="1275"/>
      <c r="AA10" s="1275"/>
      <c r="AB10" s="1275" t="s">
        <v>38172</v>
      </c>
      <c r="AC10" s="1272"/>
      <c r="AD10" t="str">
        <f>_xlfn.XLOOKUP(LEFT(C10,2),'OTG DATA'!$H$2:$H$18,'OTG DATA'!$I$2:$I$18,"not found",0)</f>
        <v>花壇服務所</v>
      </c>
    </row>
    <row r="11" spans="1:30">
      <c r="A11" s="1293" t="s">
        <v>38163</v>
      </c>
      <c r="B11" s="1275">
        <v>106</v>
      </c>
      <c r="C11" s="1275" t="s">
        <v>10812</v>
      </c>
      <c r="D11" s="1275">
        <v>11204001697</v>
      </c>
      <c r="E11" s="1275" t="s">
        <v>2472</v>
      </c>
      <c r="F11" s="1285">
        <v>45036.683333333298</v>
      </c>
      <c r="G11" s="1275">
        <v>25</v>
      </c>
      <c r="H11" s="1275">
        <v>35</v>
      </c>
      <c r="I11" s="1275">
        <v>100</v>
      </c>
      <c r="J11" s="1275" t="s">
        <v>38173</v>
      </c>
      <c r="K11" s="1275" t="s">
        <v>38165</v>
      </c>
      <c r="L11" s="1275" t="s">
        <v>38174</v>
      </c>
      <c r="M11" s="1275" t="s">
        <v>38167</v>
      </c>
      <c r="N11" s="1275" t="s">
        <v>38175</v>
      </c>
      <c r="O11" s="1275"/>
      <c r="P11" s="1275"/>
      <c r="Q11" s="1275"/>
      <c r="R11" s="1275"/>
      <c r="S11" s="1275"/>
      <c r="T11" s="1275"/>
      <c r="U11" s="1275"/>
      <c r="V11" s="1275">
        <v>0</v>
      </c>
      <c r="W11" s="1275" t="s">
        <v>38176</v>
      </c>
      <c r="X11" s="1275" t="s">
        <v>38171</v>
      </c>
      <c r="Y11" s="1275">
        <v>0</v>
      </c>
      <c r="Z11" s="1275"/>
      <c r="AA11" s="1275"/>
      <c r="AB11" s="1275" t="s">
        <v>38172</v>
      </c>
      <c r="AC11" s="1272"/>
      <c r="AD11" t="str">
        <f>_xlfn.XLOOKUP(LEFT(C11,2),'OTG DATA'!$H$2:$H$18,'OTG DATA'!$I$2:$I$18,"not found",0)</f>
        <v>花壇服務所</v>
      </c>
    </row>
    <row r="12" spans="1:30">
      <c r="A12" s="1293" t="s">
        <v>38163</v>
      </c>
      <c r="B12" s="1275">
        <v>106</v>
      </c>
      <c r="C12" s="1275" t="s">
        <v>10815</v>
      </c>
      <c r="D12" s="1275">
        <v>11204001539</v>
      </c>
      <c r="E12" s="1275" t="s">
        <v>1223</v>
      </c>
      <c r="F12" s="1285">
        <v>45036.277777777803</v>
      </c>
      <c r="G12" s="1275">
        <v>54</v>
      </c>
      <c r="H12" s="1275">
        <v>70</v>
      </c>
      <c r="I12" s="1275">
        <v>150</v>
      </c>
      <c r="J12" s="1275" t="s">
        <v>38164</v>
      </c>
      <c r="K12" s="1275" t="s">
        <v>38165</v>
      </c>
      <c r="L12" s="1275" t="s">
        <v>38177</v>
      </c>
      <c r="M12" s="1275" t="s">
        <v>38167</v>
      </c>
      <c r="N12" s="1275" t="s">
        <v>38168</v>
      </c>
      <c r="O12" s="1275" t="s">
        <v>38169</v>
      </c>
      <c r="P12" s="1275"/>
      <c r="Q12" s="1275"/>
      <c r="R12" s="1275"/>
      <c r="S12" s="1275"/>
      <c r="T12" s="1275"/>
      <c r="U12" s="1275"/>
      <c r="V12" s="1275">
        <v>0</v>
      </c>
      <c r="W12" s="1275" t="s">
        <v>38170</v>
      </c>
      <c r="X12" s="1275" t="s">
        <v>38171</v>
      </c>
      <c r="Y12" s="1275">
        <v>1</v>
      </c>
      <c r="Z12" s="1275"/>
      <c r="AA12" s="1275"/>
      <c r="AB12" s="1275" t="s">
        <v>38172</v>
      </c>
      <c r="AC12" s="1272"/>
      <c r="AD12" t="str">
        <f>_xlfn.XLOOKUP(LEFT(C12,2),'OTG DATA'!$H$2:$H$18,'OTG DATA'!$I$2:$I$18,"not found",0)</f>
        <v>花壇服務所</v>
      </c>
    </row>
    <row r="13" spans="1:30">
      <c r="A13" s="1293" t="s">
        <v>38163</v>
      </c>
      <c r="B13" s="1275">
        <v>106</v>
      </c>
      <c r="C13" s="1275" t="s">
        <v>38266</v>
      </c>
      <c r="D13" s="1275">
        <v>11206000112</v>
      </c>
      <c r="E13" s="1275" t="s">
        <v>2509</v>
      </c>
      <c r="F13" s="1285">
        <v>45079.471527777801</v>
      </c>
      <c r="G13" s="1275">
        <v>26</v>
      </c>
      <c r="H13" s="1275">
        <v>2</v>
      </c>
      <c r="I13" s="1275">
        <v>2</v>
      </c>
      <c r="J13" s="1275" t="s">
        <v>38181</v>
      </c>
      <c r="K13" s="1275" t="s">
        <v>38211</v>
      </c>
      <c r="L13" s="1275" t="s">
        <v>38174</v>
      </c>
      <c r="M13" s="1275" t="s">
        <v>38167</v>
      </c>
      <c r="N13" s="1275" t="s">
        <v>38183</v>
      </c>
      <c r="O13" s="1275"/>
      <c r="P13" s="1275"/>
      <c r="Q13" s="1275"/>
      <c r="R13" s="1275"/>
      <c r="S13" s="1275"/>
      <c r="T13" s="1275"/>
      <c r="U13" s="1275"/>
      <c r="V13" s="1275">
        <v>25</v>
      </c>
      <c r="W13" s="1275" t="s">
        <v>38185</v>
      </c>
      <c r="X13" s="1275" t="s">
        <v>38186</v>
      </c>
      <c r="Y13" s="1275">
        <v>1</v>
      </c>
      <c r="Z13" s="1275"/>
      <c r="AA13" s="1275"/>
      <c r="AB13" s="1275" t="s">
        <v>38172</v>
      </c>
      <c r="AC13" s="1272"/>
      <c r="AD13" t="str">
        <f>_xlfn.XLOOKUP(LEFT(C13,2),'OTG DATA'!$H$2:$H$18,'OTG DATA'!$I$2:$I$18,"not found",0)</f>
        <v>社頭服務所</v>
      </c>
    </row>
    <row r="14" spans="1:30">
      <c r="A14" s="1293" t="s">
        <v>38163</v>
      </c>
      <c r="B14" s="1275">
        <v>106</v>
      </c>
      <c r="C14" s="1275" t="s">
        <v>37993</v>
      </c>
      <c r="D14" s="1275">
        <v>11204002080</v>
      </c>
      <c r="E14" s="1275" t="s">
        <v>2592</v>
      </c>
      <c r="F14" s="1285">
        <v>45036.420138888898</v>
      </c>
      <c r="G14" s="1275">
        <v>1</v>
      </c>
      <c r="H14" s="1275">
        <v>1434</v>
      </c>
      <c r="I14" s="1275">
        <v>510</v>
      </c>
      <c r="J14" s="1275" t="s">
        <v>38164</v>
      </c>
      <c r="K14" s="1275" t="s">
        <v>38165</v>
      </c>
      <c r="L14" s="1275" t="s">
        <v>38177</v>
      </c>
      <c r="M14" s="1275" t="s">
        <v>38167</v>
      </c>
      <c r="N14" s="1275" t="s">
        <v>38178</v>
      </c>
      <c r="O14" s="1275"/>
      <c r="P14" s="1275"/>
      <c r="Q14" s="1275"/>
      <c r="R14" s="1275"/>
      <c r="S14" s="1275"/>
      <c r="T14" s="1275"/>
      <c r="U14" s="1275"/>
      <c r="V14" s="1275">
        <v>0</v>
      </c>
      <c r="W14" s="1275" t="s">
        <v>38179</v>
      </c>
      <c r="X14" s="1275" t="s">
        <v>38171</v>
      </c>
      <c r="Y14" s="1275">
        <v>0</v>
      </c>
      <c r="Z14" s="1275"/>
      <c r="AA14" s="1275"/>
      <c r="AB14" s="1275" t="s">
        <v>38180</v>
      </c>
      <c r="AC14" s="1272"/>
      <c r="AD14" t="str">
        <f>_xlfn.XLOOKUP(LEFT(C14,2),'OTG DATA'!$H$2:$H$18,'OTG DATA'!$I$2:$I$18,"not found",0)</f>
        <v>田中服務所</v>
      </c>
    </row>
    <row r="15" spans="1:30">
      <c r="A15" s="1293" t="s">
        <v>38163</v>
      </c>
      <c r="B15" s="1275">
        <v>106</v>
      </c>
      <c r="C15" s="1275" t="s">
        <v>37993</v>
      </c>
      <c r="D15" s="1275">
        <v>11204002080</v>
      </c>
      <c r="E15" s="1275" t="s">
        <v>2592</v>
      </c>
      <c r="F15" s="1285">
        <v>45036.420138888898</v>
      </c>
      <c r="G15" s="1275">
        <v>90</v>
      </c>
      <c r="H15" s="1275">
        <v>1024</v>
      </c>
      <c r="I15" s="1275">
        <v>510</v>
      </c>
      <c r="J15" s="1275" t="s">
        <v>38164</v>
      </c>
      <c r="K15" s="1275" t="s">
        <v>38165</v>
      </c>
      <c r="L15" s="1275" t="s">
        <v>38177</v>
      </c>
      <c r="M15" s="1275" t="s">
        <v>38167</v>
      </c>
      <c r="N15" s="1275" t="s">
        <v>38178</v>
      </c>
      <c r="O15" s="1275"/>
      <c r="P15" s="1275"/>
      <c r="Q15" s="1275"/>
      <c r="R15" s="1275"/>
      <c r="S15" s="1275"/>
      <c r="T15" s="1275"/>
      <c r="U15" s="1275"/>
      <c r="V15" s="1275">
        <v>0</v>
      </c>
      <c r="W15" s="1275" t="s">
        <v>38179</v>
      </c>
      <c r="X15" s="1275" t="s">
        <v>38171</v>
      </c>
      <c r="Y15" s="1275">
        <v>0</v>
      </c>
      <c r="Z15" s="1275"/>
      <c r="AA15" s="1275"/>
      <c r="AB15" s="1275" t="s">
        <v>38180</v>
      </c>
      <c r="AC15" s="1272"/>
      <c r="AD15" t="str">
        <f>_xlfn.XLOOKUP(LEFT(C15,2),'OTG DATA'!$H$2:$H$18,'OTG DATA'!$I$2:$I$18,"not found",0)</f>
        <v>田中服務所</v>
      </c>
    </row>
    <row r="16" spans="1:30">
      <c r="A16" s="1293" t="s">
        <v>38163</v>
      </c>
      <c r="B16" s="1275">
        <v>106</v>
      </c>
      <c r="C16" s="1275" t="s">
        <v>38369</v>
      </c>
      <c r="D16" s="1275">
        <v>11202001820</v>
      </c>
      <c r="E16" s="1275" t="s">
        <v>2614</v>
      </c>
      <c r="F16" s="1285">
        <v>44963.406944444403</v>
      </c>
      <c r="G16" s="1275">
        <v>1</v>
      </c>
      <c r="H16" s="1275">
        <v>3420</v>
      </c>
      <c r="I16" s="1275">
        <v>3345</v>
      </c>
      <c r="J16" s="1275" t="s">
        <v>38164</v>
      </c>
      <c r="K16" s="1275" t="s">
        <v>38198</v>
      </c>
      <c r="L16" s="1275" t="s">
        <v>38177</v>
      </c>
      <c r="M16" s="1275" t="s">
        <v>38167</v>
      </c>
      <c r="N16" s="1275" t="s">
        <v>38370</v>
      </c>
      <c r="O16" s="1275" t="s">
        <v>38371</v>
      </c>
      <c r="P16" s="1275"/>
      <c r="Q16" s="1275" t="s">
        <v>38184</v>
      </c>
      <c r="R16" s="1275"/>
      <c r="S16" s="1275"/>
      <c r="T16" s="1275"/>
      <c r="U16" s="1275"/>
      <c r="V16" s="1275">
        <v>0</v>
      </c>
      <c r="W16" s="1275" t="s">
        <v>38179</v>
      </c>
      <c r="X16" s="1275" t="s">
        <v>38372</v>
      </c>
      <c r="Y16" s="1275">
        <v>0</v>
      </c>
      <c r="Z16" s="1275"/>
      <c r="AA16" s="1275"/>
      <c r="AB16" s="1275" t="s">
        <v>38180</v>
      </c>
      <c r="AC16" s="1272"/>
      <c r="AD16" t="str">
        <f>_xlfn.XLOOKUP(LEFT(C16,2),'OTG DATA'!$H$2:$H$18,'OTG DATA'!$I$2:$I$18,"not found",0)</f>
        <v>北斗服務所</v>
      </c>
    </row>
    <row r="17" spans="1:30">
      <c r="A17" s="1293" t="s">
        <v>38163</v>
      </c>
      <c r="B17" s="1275">
        <v>106</v>
      </c>
      <c r="C17" s="1275" t="s">
        <v>38369</v>
      </c>
      <c r="D17" s="1275">
        <v>11202001820</v>
      </c>
      <c r="E17" s="1275" t="s">
        <v>2614</v>
      </c>
      <c r="F17" s="1285">
        <v>44963.406944444403</v>
      </c>
      <c r="G17" s="1275">
        <v>40</v>
      </c>
      <c r="H17" s="1275">
        <v>150</v>
      </c>
      <c r="I17" s="1275">
        <v>3345</v>
      </c>
      <c r="J17" s="1275" t="s">
        <v>38164</v>
      </c>
      <c r="K17" s="1275" t="s">
        <v>38198</v>
      </c>
      <c r="L17" s="1275" t="s">
        <v>38177</v>
      </c>
      <c r="M17" s="1275" t="s">
        <v>38167</v>
      </c>
      <c r="N17" s="1275" t="s">
        <v>38370</v>
      </c>
      <c r="O17" s="1275" t="s">
        <v>38371</v>
      </c>
      <c r="P17" s="1275"/>
      <c r="Q17" s="1275" t="s">
        <v>38184</v>
      </c>
      <c r="R17" s="1275"/>
      <c r="S17" s="1275"/>
      <c r="T17" s="1275"/>
      <c r="U17" s="1275"/>
      <c r="V17" s="1275">
        <v>0</v>
      </c>
      <c r="W17" s="1275" t="s">
        <v>38179</v>
      </c>
      <c r="X17" s="1275" t="s">
        <v>38372</v>
      </c>
      <c r="Y17" s="1275">
        <v>0</v>
      </c>
      <c r="Z17" s="1275"/>
      <c r="AA17" s="1275"/>
      <c r="AB17" s="1275" t="s">
        <v>38180</v>
      </c>
      <c r="AC17" s="1272"/>
      <c r="AD17" t="str">
        <f>_xlfn.XLOOKUP(LEFT(C17,2),'OTG DATA'!$H$2:$H$18,'OTG DATA'!$I$2:$I$18,"not found",0)</f>
        <v>北斗服務所</v>
      </c>
    </row>
    <row r="18" spans="1:30">
      <c r="A18" s="1293" t="s">
        <v>38163</v>
      </c>
      <c r="B18" s="1275">
        <v>106</v>
      </c>
      <c r="C18" s="1275" t="s">
        <v>38373</v>
      </c>
      <c r="D18" s="1275">
        <v>11203000838</v>
      </c>
      <c r="E18" s="1275" t="s">
        <v>1455</v>
      </c>
      <c r="F18" s="1285">
        <v>44995.767361111102</v>
      </c>
      <c r="G18" s="1275">
        <v>2</v>
      </c>
      <c r="H18" s="1275">
        <v>1590</v>
      </c>
      <c r="I18" s="1275">
        <v>65</v>
      </c>
      <c r="J18" s="1275" t="s">
        <v>38181</v>
      </c>
      <c r="K18" s="1275" t="s">
        <v>38198</v>
      </c>
      <c r="L18" s="1275" t="s">
        <v>38177</v>
      </c>
      <c r="M18" s="1275" t="s">
        <v>38167</v>
      </c>
      <c r="N18" s="1275" t="s">
        <v>38191</v>
      </c>
      <c r="O18" s="1275"/>
      <c r="P18" s="1275"/>
      <c r="Q18" s="1275"/>
      <c r="R18" s="1275">
        <v>10901</v>
      </c>
      <c r="S18" s="1275">
        <v>10806</v>
      </c>
      <c r="T18" s="1275" t="s">
        <v>38374</v>
      </c>
      <c r="U18" s="1275"/>
      <c r="V18" s="1275">
        <v>0</v>
      </c>
      <c r="W18" s="1275" t="s">
        <v>38176</v>
      </c>
      <c r="X18" s="1275" t="s">
        <v>38222</v>
      </c>
      <c r="Y18" s="1275">
        <v>0</v>
      </c>
      <c r="Z18" s="1275"/>
      <c r="AA18" s="1275"/>
      <c r="AB18" s="1275" t="s">
        <v>38180</v>
      </c>
      <c r="AC18" s="1272"/>
      <c r="AD18" t="str">
        <f>_xlfn.XLOOKUP(LEFT(C18,2),'OTG DATA'!$H$2:$H$18,'OTG DATA'!$I$2:$I$18,"not found",0)</f>
        <v>北斗服務所</v>
      </c>
    </row>
    <row r="19" spans="1:30">
      <c r="A19" s="1293" t="s">
        <v>38163</v>
      </c>
      <c r="B19" s="1275">
        <v>106</v>
      </c>
      <c r="C19" s="1275" t="s">
        <v>38373</v>
      </c>
      <c r="D19" s="1275">
        <v>11203000838</v>
      </c>
      <c r="E19" s="1275" t="s">
        <v>1455</v>
      </c>
      <c r="F19" s="1285">
        <v>44995.767361111102</v>
      </c>
      <c r="G19" s="1275">
        <v>50</v>
      </c>
      <c r="H19" s="1275">
        <v>606</v>
      </c>
      <c r="I19" s="1275">
        <v>65</v>
      </c>
      <c r="J19" s="1275" t="s">
        <v>38181</v>
      </c>
      <c r="K19" s="1275" t="s">
        <v>38198</v>
      </c>
      <c r="L19" s="1275" t="s">
        <v>38177</v>
      </c>
      <c r="M19" s="1275" t="s">
        <v>38167</v>
      </c>
      <c r="N19" s="1275" t="s">
        <v>38191</v>
      </c>
      <c r="O19" s="1275"/>
      <c r="P19" s="1275"/>
      <c r="Q19" s="1275"/>
      <c r="R19" s="1275">
        <v>10901</v>
      </c>
      <c r="S19" s="1275">
        <v>10806</v>
      </c>
      <c r="T19" s="1275" t="s">
        <v>38374</v>
      </c>
      <c r="U19" s="1275"/>
      <c r="V19" s="1275">
        <v>0</v>
      </c>
      <c r="W19" s="1275" t="s">
        <v>38176</v>
      </c>
      <c r="X19" s="1275" t="s">
        <v>38222</v>
      </c>
      <c r="Y19" s="1275">
        <v>0</v>
      </c>
      <c r="Z19" s="1275"/>
      <c r="AA19" s="1275"/>
      <c r="AB19" s="1275" t="s">
        <v>38180</v>
      </c>
      <c r="AC19" s="1272"/>
      <c r="AD19" t="str">
        <f>_xlfn.XLOOKUP(LEFT(C19,2),'OTG DATA'!$H$2:$H$18,'OTG DATA'!$I$2:$I$18,"not found",0)</f>
        <v>北斗服務所</v>
      </c>
    </row>
    <row r="20" spans="1:30">
      <c r="A20" s="1293" t="s">
        <v>38163</v>
      </c>
      <c r="B20" s="1275">
        <v>106</v>
      </c>
      <c r="C20" s="1275" t="s">
        <v>38375</v>
      </c>
      <c r="D20" s="1275">
        <v>11203001385</v>
      </c>
      <c r="E20" s="1275" t="s">
        <v>2615</v>
      </c>
      <c r="F20" s="1285">
        <v>45002.835416666698</v>
      </c>
      <c r="G20" s="1275">
        <v>193</v>
      </c>
      <c r="H20" s="1275">
        <v>42</v>
      </c>
      <c r="I20" s="1275">
        <v>264</v>
      </c>
      <c r="J20" s="1275" t="s">
        <v>38181</v>
      </c>
      <c r="K20" s="1275" t="s">
        <v>38214</v>
      </c>
      <c r="L20" s="1275" t="s">
        <v>38177</v>
      </c>
      <c r="M20" s="1275" t="s">
        <v>38167</v>
      </c>
      <c r="N20" s="1275" t="s">
        <v>38216</v>
      </c>
      <c r="O20" s="1275" t="s">
        <v>38217</v>
      </c>
      <c r="P20" s="1275"/>
      <c r="Q20" s="1275"/>
      <c r="R20" s="1275">
        <v>101</v>
      </c>
      <c r="S20" s="1275">
        <v>101</v>
      </c>
      <c r="T20" s="1275" t="s">
        <v>38376</v>
      </c>
      <c r="U20" s="1275"/>
      <c r="V20" s="1275">
        <v>0</v>
      </c>
      <c r="W20" s="1275" t="s">
        <v>38194</v>
      </c>
      <c r="X20" s="1275" t="s">
        <v>38219</v>
      </c>
      <c r="Y20" s="1275">
        <v>0</v>
      </c>
      <c r="Z20" s="1275"/>
      <c r="AA20" s="1275"/>
      <c r="AB20" s="1275" t="s">
        <v>38180</v>
      </c>
      <c r="AC20" s="1272"/>
      <c r="AD20" t="str">
        <f>_xlfn.XLOOKUP(LEFT(C20,2),'OTG DATA'!$H$2:$H$18,'OTG DATA'!$I$2:$I$18,"not found",0)</f>
        <v>北斗服務所</v>
      </c>
    </row>
    <row r="21" spans="1:30">
      <c r="A21" s="1293" t="s">
        <v>38163</v>
      </c>
      <c r="B21" s="1275">
        <v>106</v>
      </c>
      <c r="C21" s="1275" t="s">
        <v>38375</v>
      </c>
      <c r="D21" s="1275">
        <v>11203001385</v>
      </c>
      <c r="E21" s="1275" t="s">
        <v>2615</v>
      </c>
      <c r="F21" s="1285">
        <v>45002.835416666698</v>
      </c>
      <c r="G21" s="1275">
        <v>264</v>
      </c>
      <c r="H21" s="1275">
        <v>234</v>
      </c>
      <c r="I21" s="1275">
        <v>264</v>
      </c>
      <c r="J21" s="1275" t="s">
        <v>38181</v>
      </c>
      <c r="K21" s="1275" t="s">
        <v>38214</v>
      </c>
      <c r="L21" s="1275" t="s">
        <v>38177</v>
      </c>
      <c r="M21" s="1275" t="s">
        <v>38167</v>
      </c>
      <c r="N21" s="1275" t="s">
        <v>38216</v>
      </c>
      <c r="O21" s="1275" t="s">
        <v>38217</v>
      </c>
      <c r="P21" s="1275"/>
      <c r="Q21" s="1275"/>
      <c r="R21" s="1275">
        <v>101</v>
      </c>
      <c r="S21" s="1275">
        <v>101</v>
      </c>
      <c r="T21" s="1275" t="s">
        <v>38376</v>
      </c>
      <c r="U21" s="1275"/>
      <c r="V21" s="1275">
        <v>0</v>
      </c>
      <c r="W21" s="1275" t="s">
        <v>38194</v>
      </c>
      <c r="X21" s="1275" t="s">
        <v>38219</v>
      </c>
      <c r="Y21" s="1275">
        <v>0</v>
      </c>
      <c r="Z21" s="1275"/>
      <c r="AA21" s="1275"/>
      <c r="AB21" s="1275" t="s">
        <v>38180</v>
      </c>
      <c r="AC21" s="1272"/>
      <c r="AD21" t="str">
        <f>_xlfn.XLOOKUP(LEFT(C21,2),'OTG DATA'!$H$2:$H$18,'OTG DATA'!$I$2:$I$18,"not found",0)</f>
        <v>北斗服務所</v>
      </c>
    </row>
    <row r="22" spans="1:30">
      <c r="A22" s="1293" t="s">
        <v>38163</v>
      </c>
      <c r="B22" s="1275">
        <v>106</v>
      </c>
      <c r="C22" s="1275" t="s">
        <v>38375</v>
      </c>
      <c r="D22" s="1275">
        <v>11203001385</v>
      </c>
      <c r="E22" s="1275" t="s">
        <v>2615</v>
      </c>
      <c r="F22" s="1285">
        <v>45002.835416666698</v>
      </c>
      <c r="G22" s="1275">
        <v>274</v>
      </c>
      <c r="H22" s="1275">
        <v>77</v>
      </c>
      <c r="I22" s="1275">
        <v>264</v>
      </c>
      <c r="J22" s="1275" t="s">
        <v>38181</v>
      </c>
      <c r="K22" s="1275" t="s">
        <v>38214</v>
      </c>
      <c r="L22" s="1275" t="s">
        <v>38177</v>
      </c>
      <c r="M22" s="1275" t="s">
        <v>38167</v>
      </c>
      <c r="N22" s="1275" t="s">
        <v>38216</v>
      </c>
      <c r="O22" s="1275" t="s">
        <v>38217</v>
      </c>
      <c r="P22" s="1275"/>
      <c r="Q22" s="1275"/>
      <c r="R22" s="1275">
        <v>101</v>
      </c>
      <c r="S22" s="1275">
        <v>101</v>
      </c>
      <c r="T22" s="1275" t="s">
        <v>38376</v>
      </c>
      <c r="U22" s="1275"/>
      <c r="V22" s="1275">
        <v>0</v>
      </c>
      <c r="W22" s="1275" t="s">
        <v>38194</v>
      </c>
      <c r="X22" s="1275" t="s">
        <v>38219</v>
      </c>
      <c r="Y22" s="1275">
        <v>0</v>
      </c>
      <c r="Z22" s="1275"/>
      <c r="AA22" s="1275"/>
      <c r="AB22" s="1275" t="s">
        <v>38180</v>
      </c>
      <c r="AC22" s="1272"/>
      <c r="AD22" t="str">
        <f>_xlfn.XLOOKUP(LEFT(C22,2),'OTG DATA'!$H$2:$H$18,'OTG DATA'!$I$2:$I$18,"not found",0)</f>
        <v>北斗服務所</v>
      </c>
    </row>
    <row r="23" spans="1:30">
      <c r="A23" s="1293" t="s">
        <v>38163</v>
      </c>
      <c r="B23" s="1275">
        <v>106</v>
      </c>
      <c r="C23" s="1275" t="s">
        <v>38375</v>
      </c>
      <c r="D23" s="1275">
        <v>11203001385</v>
      </c>
      <c r="E23" s="1275" t="s">
        <v>2615</v>
      </c>
      <c r="F23" s="1285">
        <v>45002.835416666698</v>
      </c>
      <c r="G23" s="1275">
        <v>4</v>
      </c>
      <c r="H23" s="1275">
        <v>3181</v>
      </c>
      <c r="I23" s="1275">
        <v>264</v>
      </c>
      <c r="J23" s="1275" t="s">
        <v>38181</v>
      </c>
      <c r="K23" s="1275" t="s">
        <v>38214</v>
      </c>
      <c r="L23" s="1275" t="s">
        <v>38177</v>
      </c>
      <c r="M23" s="1275" t="s">
        <v>38167</v>
      </c>
      <c r="N23" s="1275" t="s">
        <v>38216</v>
      </c>
      <c r="O23" s="1275" t="s">
        <v>38217</v>
      </c>
      <c r="P23" s="1275"/>
      <c r="Q23" s="1275"/>
      <c r="R23" s="1275">
        <v>101</v>
      </c>
      <c r="S23" s="1275">
        <v>101</v>
      </c>
      <c r="T23" s="1275" t="s">
        <v>38376</v>
      </c>
      <c r="U23" s="1275"/>
      <c r="V23" s="1275">
        <v>0</v>
      </c>
      <c r="W23" s="1275" t="s">
        <v>38194</v>
      </c>
      <c r="X23" s="1275" t="s">
        <v>38219</v>
      </c>
      <c r="Y23" s="1275">
        <v>0</v>
      </c>
      <c r="Z23" s="1275"/>
      <c r="AA23" s="1275"/>
      <c r="AB23" s="1275" t="s">
        <v>38180</v>
      </c>
      <c r="AC23" s="1272"/>
      <c r="AD23" t="str">
        <f>_xlfn.XLOOKUP(LEFT(C23,2),'OTG DATA'!$H$2:$H$18,'OTG DATA'!$I$2:$I$18,"not found",0)</f>
        <v>北斗服務所</v>
      </c>
    </row>
    <row r="24" spans="1:30">
      <c r="A24" s="1293" t="s">
        <v>38163</v>
      </c>
      <c r="B24" s="1275">
        <v>106</v>
      </c>
      <c r="C24" s="1275" t="s">
        <v>38377</v>
      </c>
      <c r="D24" s="1275">
        <v>11205000626</v>
      </c>
      <c r="E24" s="1275" t="s">
        <v>2294</v>
      </c>
      <c r="F24" s="1285">
        <v>45054.565277777801</v>
      </c>
      <c r="G24" s="1275">
        <v>13</v>
      </c>
      <c r="H24" s="1275">
        <v>1064</v>
      </c>
      <c r="I24" s="1275">
        <v>140</v>
      </c>
      <c r="J24" s="1275" t="s">
        <v>38181</v>
      </c>
      <c r="K24" s="1275" t="s">
        <v>38198</v>
      </c>
      <c r="L24" s="1275" t="s">
        <v>38177</v>
      </c>
      <c r="M24" s="1275" t="s">
        <v>38167</v>
      </c>
      <c r="N24" s="1275" t="s">
        <v>38378</v>
      </c>
      <c r="O24" s="1275" t="s">
        <v>38379</v>
      </c>
      <c r="P24" s="1275"/>
      <c r="Q24" s="1275"/>
      <c r="R24" s="1275"/>
      <c r="S24" s="1275"/>
      <c r="T24" s="1275"/>
      <c r="U24" s="1275"/>
      <c r="V24" s="1275">
        <v>0</v>
      </c>
      <c r="W24" s="1275" t="s">
        <v>38380</v>
      </c>
      <c r="X24" s="1275" t="s">
        <v>38372</v>
      </c>
      <c r="Y24" s="1275">
        <v>0</v>
      </c>
      <c r="Z24" s="1275"/>
      <c r="AA24" s="1275"/>
      <c r="AB24" s="1275" t="s">
        <v>38180</v>
      </c>
      <c r="AC24" s="1272"/>
      <c r="AD24" t="str">
        <f>_xlfn.XLOOKUP(LEFT(C24,2),'OTG DATA'!$H$2:$H$18,'OTG DATA'!$I$2:$I$18,"not found",0)</f>
        <v>溪州服務所</v>
      </c>
    </row>
    <row r="25" spans="1:30">
      <c r="A25" s="1293" t="s">
        <v>38163</v>
      </c>
      <c r="B25" s="1275">
        <v>106</v>
      </c>
      <c r="C25" s="1275" t="s">
        <v>38377</v>
      </c>
      <c r="D25" s="1275">
        <v>11205000626</v>
      </c>
      <c r="E25" s="1275" t="s">
        <v>2294</v>
      </c>
      <c r="F25" s="1285">
        <v>45054.565277777801</v>
      </c>
      <c r="G25" s="1275">
        <v>40</v>
      </c>
      <c r="H25" s="1275">
        <v>651</v>
      </c>
      <c r="I25" s="1275">
        <v>140</v>
      </c>
      <c r="J25" s="1275" t="s">
        <v>38181</v>
      </c>
      <c r="K25" s="1275" t="s">
        <v>38198</v>
      </c>
      <c r="L25" s="1275" t="s">
        <v>38177</v>
      </c>
      <c r="M25" s="1275" t="s">
        <v>38167</v>
      </c>
      <c r="N25" s="1275" t="s">
        <v>38378</v>
      </c>
      <c r="O25" s="1275" t="s">
        <v>38379</v>
      </c>
      <c r="P25" s="1275"/>
      <c r="Q25" s="1275"/>
      <c r="R25" s="1275"/>
      <c r="S25" s="1275"/>
      <c r="T25" s="1275"/>
      <c r="U25" s="1275"/>
      <c r="V25" s="1275">
        <v>0</v>
      </c>
      <c r="W25" s="1275" t="s">
        <v>38380</v>
      </c>
      <c r="X25" s="1275" t="s">
        <v>38372</v>
      </c>
      <c r="Y25" s="1275">
        <v>0</v>
      </c>
      <c r="Z25" s="1275"/>
      <c r="AA25" s="1275"/>
      <c r="AB25" s="1275" t="s">
        <v>38180</v>
      </c>
      <c r="AC25" s="1272"/>
      <c r="AD25" t="str">
        <f>_xlfn.XLOOKUP(LEFT(C25,2),'OTG DATA'!$H$2:$H$18,'OTG DATA'!$I$2:$I$18,"not found",0)</f>
        <v>溪州服務所</v>
      </c>
    </row>
    <row r="26" spans="1:30">
      <c r="A26" s="1293" t="s">
        <v>38163</v>
      </c>
      <c r="B26" s="1275">
        <v>106</v>
      </c>
      <c r="C26" s="1275" t="s">
        <v>38381</v>
      </c>
      <c r="D26" s="1275">
        <v>11201000175</v>
      </c>
      <c r="E26" s="1275" t="s">
        <v>1962</v>
      </c>
      <c r="F26" s="1285">
        <v>44929.337500000001</v>
      </c>
      <c r="G26" s="1275">
        <v>62</v>
      </c>
      <c r="H26" s="1275">
        <v>433</v>
      </c>
      <c r="I26" s="1275">
        <v>1299</v>
      </c>
      <c r="J26" s="1275" t="s">
        <v>38181</v>
      </c>
      <c r="K26" s="1275" t="s">
        <v>38182</v>
      </c>
      <c r="L26" s="1275" t="s">
        <v>38174</v>
      </c>
      <c r="M26" s="1275" t="s">
        <v>38167</v>
      </c>
      <c r="N26" s="1275" t="s">
        <v>38216</v>
      </c>
      <c r="O26" s="1275" t="s">
        <v>38382</v>
      </c>
      <c r="P26" s="1275"/>
      <c r="Q26" s="1275" t="s">
        <v>38367</v>
      </c>
      <c r="R26" s="1275">
        <v>10411</v>
      </c>
      <c r="S26" s="1275">
        <v>10411</v>
      </c>
      <c r="T26" s="1275" t="s">
        <v>38383</v>
      </c>
      <c r="U26" s="1275" t="s">
        <v>38189</v>
      </c>
      <c r="V26" s="1275">
        <v>0</v>
      </c>
      <c r="W26" s="1275" t="s">
        <v>38179</v>
      </c>
      <c r="X26" s="1275" t="s">
        <v>38224</v>
      </c>
      <c r="Y26" s="1275">
        <v>0</v>
      </c>
      <c r="Z26" s="1275"/>
      <c r="AA26" s="1275"/>
      <c r="AB26" s="1275" t="s">
        <v>38190</v>
      </c>
      <c r="AC26" s="1272"/>
      <c r="AD26" t="str">
        <f>_xlfn.XLOOKUP(LEFT(C26,2),'OTG DATA'!$H$2:$H$18,'OTG DATA'!$I$2:$I$18,"not found",0)</f>
        <v>市區巡修課</v>
      </c>
    </row>
    <row r="27" spans="1:30">
      <c r="A27" s="1293" t="s">
        <v>38163</v>
      </c>
      <c r="B27" s="1275">
        <v>106</v>
      </c>
      <c r="C27" s="1275" t="s">
        <v>38384</v>
      </c>
      <c r="D27" s="1275">
        <v>11201001270</v>
      </c>
      <c r="E27" s="1275" t="s">
        <v>2417</v>
      </c>
      <c r="F27" s="1285">
        <v>44942.490277777797</v>
      </c>
      <c r="G27" s="1275">
        <v>2</v>
      </c>
      <c r="H27" s="1275">
        <v>1264</v>
      </c>
      <c r="I27" s="1275">
        <v>126</v>
      </c>
      <c r="J27" s="1275" t="s">
        <v>38181</v>
      </c>
      <c r="K27" s="1275" t="s">
        <v>38198</v>
      </c>
      <c r="L27" s="1275" t="s">
        <v>38177</v>
      </c>
      <c r="M27" s="1275" t="s">
        <v>38167</v>
      </c>
      <c r="N27" s="1275" t="s">
        <v>38178</v>
      </c>
      <c r="O27" s="1275"/>
      <c r="P27" s="1275"/>
      <c r="Q27" s="1275"/>
      <c r="R27" s="1275"/>
      <c r="S27" s="1275"/>
      <c r="T27" s="1275"/>
      <c r="U27" s="1275"/>
      <c r="V27" s="1275">
        <v>0</v>
      </c>
      <c r="W27" s="1275" t="s">
        <v>38179</v>
      </c>
      <c r="X27" s="1275" t="s">
        <v>38205</v>
      </c>
      <c r="Y27" s="1275">
        <v>0</v>
      </c>
      <c r="Z27" s="1275"/>
      <c r="AA27" s="1275"/>
      <c r="AB27" s="1275" t="s">
        <v>38180</v>
      </c>
      <c r="AC27" s="1272"/>
      <c r="AD27" t="str">
        <f>_xlfn.XLOOKUP(LEFT(C27,2),'OTG DATA'!$H$2:$H$18,'OTG DATA'!$I$2:$I$18,"not found",0)</f>
        <v>市區巡修課</v>
      </c>
    </row>
    <row r="28" spans="1:30">
      <c r="A28" s="1293" t="s">
        <v>38163</v>
      </c>
      <c r="B28" s="1275">
        <v>106</v>
      </c>
      <c r="C28" s="1275" t="s">
        <v>38384</v>
      </c>
      <c r="D28" s="1275">
        <v>11203000335</v>
      </c>
      <c r="E28" s="1275" t="s">
        <v>2421</v>
      </c>
      <c r="F28" s="1285">
        <v>44989.3347222222</v>
      </c>
      <c r="G28" s="1275">
        <v>20</v>
      </c>
      <c r="H28" s="1275">
        <v>632</v>
      </c>
      <c r="I28" s="1275">
        <v>351</v>
      </c>
      <c r="J28" s="1275" t="s">
        <v>38181</v>
      </c>
      <c r="K28" s="1275" t="s">
        <v>38211</v>
      </c>
      <c r="L28" s="1275" t="s">
        <v>38174</v>
      </c>
      <c r="M28" s="1275" t="s">
        <v>38167</v>
      </c>
      <c r="N28" s="1275" t="s">
        <v>38183</v>
      </c>
      <c r="O28" s="1275"/>
      <c r="P28" s="1275"/>
      <c r="Q28" s="1275" t="s">
        <v>38184</v>
      </c>
      <c r="R28" s="1275"/>
      <c r="S28" s="1275"/>
      <c r="T28" s="1275"/>
      <c r="U28" s="1275" t="s">
        <v>10187</v>
      </c>
      <c r="V28" s="1275">
        <v>65</v>
      </c>
      <c r="W28" s="1275" t="s">
        <v>38185</v>
      </c>
      <c r="X28" s="1275" t="s">
        <v>38186</v>
      </c>
      <c r="Y28" s="1275">
        <v>1</v>
      </c>
      <c r="Z28" s="1275"/>
      <c r="AA28" s="1275"/>
      <c r="AB28" s="1275" t="s">
        <v>38172</v>
      </c>
      <c r="AC28" s="1272"/>
      <c r="AD28" t="str">
        <f>_xlfn.XLOOKUP(LEFT(C28,2),'OTG DATA'!$H$2:$H$18,'OTG DATA'!$I$2:$I$18,"not found",0)</f>
        <v>市區巡修課</v>
      </c>
    </row>
    <row r="29" spans="1:30">
      <c r="A29" s="1293" t="s">
        <v>38163</v>
      </c>
      <c r="B29" s="1275">
        <v>106</v>
      </c>
      <c r="C29" s="1275" t="s">
        <v>38385</v>
      </c>
      <c r="D29" s="1275">
        <v>11203001453</v>
      </c>
      <c r="E29" s="1275" t="s">
        <v>2333</v>
      </c>
      <c r="F29" s="1285">
        <v>45003.370138888902</v>
      </c>
      <c r="G29" s="1275">
        <v>3</v>
      </c>
      <c r="H29" s="1275">
        <v>110</v>
      </c>
      <c r="I29" s="1275">
        <v>40</v>
      </c>
      <c r="J29" s="1275" t="s">
        <v>38181</v>
      </c>
      <c r="K29" s="1275" t="s">
        <v>38214</v>
      </c>
      <c r="L29" s="1275" t="s">
        <v>38177</v>
      </c>
      <c r="M29" s="1275" t="s">
        <v>38167</v>
      </c>
      <c r="N29" s="1275" t="s">
        <v>38386</v>
      </c>
      <c r="O29" s="1275"/>
      <c r="P29" s="1275"/>
      <c r="Q29" s="1275" t="s">
        <v>38184</v>
      </c>
      <c r="R29" s="1275"/>
      <c r="S29" s="1275"/>
      <c r="T29" s="1275"/>
      <c r="U29" s="1275" t="s">
        <v>10187</v>
      </c>
      <c r="V29" s="1275">
        <v>65</v>
      </c>
      <c r="W29" s="1275" t="s">
        <v>38179</v>
      </c>
      <c r="X29" s="1275" t="s">
        <v>38387</v>
      </c>
      <c r="Y29" s="1275">
        <v>2</v>
      </c>
      <c r="Z29" s="1275"/>
      <c r="AA29" s="1275"/>
      <c r="AB29" s="1275" t="s">
        <v>38197</v>
      </c>
      <c r="AC29" s="1272"/>
      <c r="AD29" t="str">
        <f>_xlfn.XLOOKUP(LEFT(C29,2),'OTG DATA'!$H$2:$H$18,'OTG DATA'!$I$2:$I$18,"not found",0)</f>
        <v>市區巡修課</v>
      </c>
    </row>
    <row r="30" spans="1:30">
      <c r="A30" s="1293" t="s">
        <v>38163</v>
      </c>
      <c r="B30" s="1275">
        <v>106</v>
      </c>
      <c r="C30" s="1275" t="s">
        <v>38385</v>
      </c>
      <c r="D30" s="1275">
        <v>11203001453</v>
      </c>
      <c r="E30" s="1275" t="s">
        <v>2333</v>
      </c>
      <c r="F30" s="1285">
        <v>45003.370138888902</v>
      </c>
      <c r="G30" s="1275">
        <v>38</v>
      </c>
      <c r="H30" s="1275">
        <v>2</v>
      </c>
      <c r="I30" s="1275">
        <v>40</v>
      </c>
      <c r="J30" s="1275" t="s">
        <v>38181</v>
      </c>
      <c r="K30" s="1275" t="s">
        <v>38214</v>
      </c>
      <c r="L30" s="1275" t="s">
        <v>38177</v>
      </c>
      <c r="M30" s="1275" t="s">
        <v>38167</v>
      </c>
      <c r="N30" s="1275" t="s">
        <v>38386</v>
      </c>
      <c r="O30" s="1275"/>
      <c r="P30" s="1275"/>
      <c r="Q30" s="1275" t="s">
        <v>38184</v>
      </c>
      <c r="R30" s="1275"/>
      <c r="S30" s="1275"/>
      <c r="T30" s="1275"/>
      <c r="U30" s="1275" t="s">
        <v>10187</v>
      </c>
      <c r="V30" s="1275">
        <v>65</v>
      </c>
      <c r="W30" s="1275" t="s">
        <v>38179</v>
      </c>
      <c r="X30" s="1275" t="s">
        <v>38387</v>
      </c>
      <c r="Y30" s="1275">
        <v>2</v>
      </c>
      <c r="Z30" s="1275"/>
      <c r="AA30" s="1275"/>
      <c r="AB30" s="1275" t="s">
        <v>38197</v>
      </c>
      <c r="AC30" s="1272"/>
      <c r="AD30" t="str">
        <f>_xlfn.XLOOKUP(LEFT(C30,2),'OTG DATA'!$H$2:$H$18,'OTG DATA'!$I$2:$I$18,"not found",0)</f>
        <v>市區巡修課</v>
      </c>
    </row>
    <row r="31" spans="1:30">
      <c r="A31" s="1293" t="s">
        <v>38163</v>
      </c>
      <c r="B31" s="1275">
        <v>106</v>
      </c>
      <c r="C31" s="1275" t="s">
        <v>38388</v>
      </c>
      <c r="D31" s="1275">
        <v>11203001583</v>
      </c>
      <c r="E31" s="1275" t="s">
        <v>2501</v>
      </c>
      <c r="F31" s="1285">
        <v>45004.877083333296</v>
      </c>
      <c r="G31" s="1275">
        <v>1</v>
      </c>
      <c r="H31" s="1275">
        <v>326</v>
      </c>
      <c r="I31" s="1275">
        <v>16</v>
      </c>
      <c r="J31" s="1275" t="s">
        <v>38164</v>
      </c>
      <c r="K31" s="1275" t="s">
        <v>38198</v>
      </c>
      <c r="L31" s="1275" t="s">
        <v>38177</v>
      </c>
      <c r="M31" s="1275" t="s">
        <v>38167</v>
      </c>
      <c r="N31" s="1275" t="s">
        <v>38389</v>
      </c>
      <c r="O31" s="1275"/>
      <c r="P31" s="1275"/>
      <c r="Q31" s="1275" t="s">
        <v>38196</v>
      </c>
      <c r="R31" s="1275"/>
      <c r="S31" s="1275"/>
      <c r="T31" s="1275"/>
      <c r="U31" s="1275"/>
      <c r="V31" s="1275">
        <v>0</v>
      </c>
      <c r="W31" s="1275" t="s">
        <v>38179</v>
      </c>
      <c r="X31" s="1275" t="s">
        <v>38213</v>
      </c>
      <c r="Y31" s="1275">
        <v>1</v>
      </c>
      <c r="Z31" s="1275"/>
      <c r="AA31" s="1275"/>
      <c r="AB31" s="1275" t="s">
        <v>38190</v>
      </c>
      <c r="AC31" s="1272"/>
      <c r="AD31" t="str">
        <f>_xlfn.XLOOKUP(LEFT(C31,2),'OTG DATA'!$H$2:$H$18,'OTG DATA'!$I$2:$I$18,"not found",0)</f>
        <v>市區巡修課</v>
      </c>
    </row>
    <row r="32" spans="1:30">
      <c r="A32" s="1293" t="s">
        <v>38163</v>
      </c>
      <c r="B32" s="1275">
        <v>106</v>
      </c>
      <c r="C32" s="1275" t="s">
        <v>38388</v>
      </c>
      <c r="D32" s="1275">
        <v>11203001583</v>
      </c>
      <c r="E32" s="1275" t="s">
        <v>2501</v>
      </c>
      <c r="F32" s="1285">
        <v>45004.877083333296</v>
      </c>
      <c r="G32" s="1275">
        <v>42</v>
      </c>
      <c r="H32" s="1275">
        <v>244</v>
      </c>
      <c r="I32" s="1275">
        <v>16</v>
      </c>
      <c r="J32" s="1275" t="s">
        <v>38164</v>
      </c>
      <c r="K32" s="1275" t="s">
        <v>38198</v>
      </c>
      <c r="L32" s="1275" t="s">
        <v>38177</v>
      </c>
      <c r="M32" s="1275" t="s">
        <v>38167</v>
      </c>
      <c r="N32" s="1275" t="s">
        <v>38389</v>
      </c>
      <c r="O32" s="1275"/>
      <c r="P32" s="1275"/>
      <c r="Q32" s="1275" t="s">
        <v>38196</v>
      </c>
      <c r="R32" s="1275"/>
      <c r="S32" s="1275"/>
      <c r="T32" s="1275"/>
      <c r="U32" s="1275"/>
      <c r="V32" s="1275">
        <v>0</v>
      </c>
      <c r="W32" s="1275" t="s">
        <v>38179</v>
      </c>
      <c r="X32" s="1275" t="s">
        <v>38213</v>
      </c>
      <c r="Y32" s="1275">
        <v>1</v>
      </c>
      <c r="Z32" s="1275"/>
      <c r="AA32" s="1275"/>
      <c r="AB32" s="1275" t="s">
        <v>38190</v>
      </c>
      <c r="AC32" s="1272"/>
      <c r="AD32" t="str">
        <f>_xlfn.XLOOKUP(LEFT(C32,2),'OTG DATA'!$H$2:$H$18,'OTG DATA'!$I$2:$I$18,"not found",0)</f>
        <v>市區巡修課</v>
      </c>
    </row>
    <row r="33" spans="1:30">
      <c r="A33" s="1293" t="s">
        <v>38163</v>
      </c>
      <c r="B33" s="1275">
        <v>106</v>
      </c>
      <c r="C33" s="1275" t="s">
        <v>38388</v>
      </c>
      <c r="D33" s="1275">
        <v>11203001583</v>
      </c>
      <c r="E33" s="1275" t="s">
        <v>2501</v>
      </c>
      <c r="F33" s="1285">
        <v>45004.877083333296</v>
      </c>
      <c r="G33" s="1275">
        <v>48</v>
      </c>
      <c r="H33" s="1275">
        <v>26</v>
      </c>
      <c r="I33" s="1275">
        <v>16</v>
      </c>
      <c r="J33" s="1275" t="s">
        <v>38164</v>
      </c>
      <c r="K33" s="1275" t="s">
        <v>38198</v>
      </c>
      <c r="L33" s="1275" t="s">
        <v>38177</v>
      </c>
      <c r="M33" s="1275" t="s">
        <v>38167</v>
      </c>
      <c r="N33" s="1275" t="s">
        <v>38389</v>
      </c>
      <c r="O33" s="1275"/>
      <c r="P33" s="1275"/>
      <c r="Q33" s="1275" t="s">
        <v>38196</v>
      </c>
      <c r="R33" s="1275"/>
      <c r="S33" s="1275"/>
      <c r="T33" s="1275"/>
      <c r="U33" s="1275"/>
      <c r="V33" s="1275">
        <v>0</v>
      </c>
      <c r="W33" s="1275" t="s">
        <v>38179</v>
      </c>
      <c r="X33" s="1275" t="s">
        <v>38213</v>
      </c>
      <c r="Y33" s="1275">
        <v>1</v>
      </c>
      <c r="Z33" s="1275"/>
      <c r="AA33" s="1275"/>
      <c r="AB33" s="1275" t="s">
        <v>38190</v>
      </c>
      <c r="AC33" s="1272"/>
      <c r="AD33" t="str">
        <f>_xlfn.XLOOKUP(LEFT(C33,2),'OTG DATA'!$H$2:$H$18,'OTG DATA'!$I$2:$I$18,"not found",0)</f>
        <v>市區巡修課</v>
      </c>
    </row>
    <row r="34" spans="1:30">
      <c r="A34" s="1293" t="s">
        <v>38163</v>
      </c>
      <c r="B34" s="1275">
        <v>106</v>
      </c>
      <c r="C34" s="1275" t="s">
        <v>10610</v>
      </c>
      <c r="D34" s="1275">
        <v>11204000347</v>
      </c>
      <c r="E34" s="1275" t="s">
        <v>2213</v>
      </c>
      <c r="F34" s="1285">
        <v>45022.256249999999</v>
      </c>
      <c r="G34" s="1275">
        <v>17</v>
      </c>
      <c r="H34" s="1275">
        <v>199</v>
      </c>
      <c r="I34" s="1275">
        <v>164</v>
      </c>
      <c r="J34" s="1275" t="s">
        <v>38181</v>
      </c>
      <c r="K34" s="1275" t="s">
        <v>38182</v>
      </c>
      <c r="L34" s="1275" t="s">
        <v>38177</v>
      </c>
      <c r="M34" s="1275" t="s">
        <v>38167</v>
      </c>
      <c r="N34" s="1275" t="s">
        <v>38183</v>
      </c>
      <c r="O34" s="1275"/>
      <c r="P34" s="1275"/>
      <c r="Q34" s="1275" t="s">
        <v>38184</v>
      </c>
      <c r="R34" s="1275"/>
      <c r="S34" s="1275"/>
      <c r="T34" s="1275"/>
      <c r="U34" s="1275" t="s">
        <v>10187</v>
      </c>
      <c r="V34" s="1275">
        <v>0</v>
      </c>
      <c r="W34" s="1275" t="s">
        <v>38185</v>
      </c>
      <c r="X34" s="1275" t="s">
        <v>38186</v>
      </c>
      <c r="Y34" s="1275">
        <v>0</v>
      </c>
      <c r="Z34" s="1275"/>
      <c r="AA34" s="1275"/>
      <c r="AB34" s="1275" t="s">
        <v>38172</v>
      </c>
      <c r="AC34" s="1272"/>
      <c r="AD34" t="str">
        <f>_xlfn.XLOOKUP(LEFT(C34,2),'OTG DATA'!$H$2:$H$18,'OTG DATA'!$I$2:$I$18,"not found",0)</f>
        <v>市區巡修課</v>
      </c>
    </row>
    <row r="35" spans="1:30">
      <c r="A35" s="1293" t="s">
        <v>38163</v>
      </c>
      <c r="B35" s="1275">
        <v>106</v>
      </c>
      <c r="C35" s="1275" t="s">
        <v>10610</v>
      </c>
      <c r="D35" s="1275">
        <v>11204000347</v>
      </c>
      <c r="E35" s="1275" t="s">
        <v>2213</v>
      </c>
      <c r="F35" s="1285">
        <v>45022.256249999999</v>
      </c>
      <c r="G35" s="1275">
        <v>29</v>
      </c>
      <c r="H35" s="1275">
        <v>105</v>
      </c>
      <c r="I35" s="1275">
        <v>164</v>
      </c>
      <c r="J35" s="1275" t="s">
        <v>38181</v>
      </c>
      <c r="K35" s="1275" t="s">
        <v>38182</v>
      </c>
      <c r="L35" s="1275" t="s">
        <v>38177</v>
      </c>
      <c r="M35" s="1275" t="s">
        <v>38167</v>
      </c>
      <c r="N35" s="1275" t="s">
        <v>38183</v>
      </c>
      <c r="O35" s="1275"/>
      <c r="P35" s="1275"/>
      <c r="Q35" s="1275" t="s">
        <v>38184</v>
      </c>
      <c r="R35" s="1275"/>
      <c r="S35" s="1275"/>
      <c r="T35" s="1275"/>
      <c r="U35" s="1275" t="s">
        <v>10187</v>
      </c>
      <c r="V35" s="1275">
        <v>0</v>
      </c>
      <c r="W35" s="1275" t="s">
        <v>38185</v>
      </c>
      <c r="X35" s="1275" t="s">
        <v>38186</v>
      </c>
      <c r="Y35" s="1275">
        <v>0</v>
      </c>
      <c r="Z35" s="1275"/>
      <c r="AA35" s="1275"/>
      <c r="AB35" s="1275" t="s">
        <v>38172</v>
      </c>
      <c r="AC35" s="1272"/>
      <c r="AD35" t="str">
        <f>_xlfn.XLOOKUP(LEFT(C35,2),'OTG DATA'!$H$2:$H$18,'OTG DATA'!$I$2:$I$18,"not found",0)</f>
        <v>市區巡修課</v>
      </c>
    </row>
    <row r="36" spans="1:30">
      <c r="A36" s="1293" t="s">
        <v>38163</v>
      </c>
      <c r="B36" s="1275">
        <v>106</v>
      </c>
      <c r="C36" s="1275" t="s">
        <v>37986</v>
      </c>
      <c r="D36" s="1275">
        <v>11204001500</v>
      </c>
      <c r="E36" s="1275" t="s">
        <v>2342</v>
      </c>
      <c r="F36" s="1285">
        <v>45035.968055555597</v>
      </c>
      <c r="G36" s="1275">
        <v>44</v>
      </c>
      <c r="H36" s="1275">
        <v>944</v>
      </c>
      <c r="I36" s="1275">
        <v>1384</v>
      </c>
      <c r="J36" s="1275" t="s">
        <v>38164</v>
      </c>
      <c r="K36" s="1275" t="s">
        <v>38165</v>
      </c>
      <c r="L36" s="1275" t="s">
        <v>38177</v>
      </c>
      <c r="M36" s="1275" t="s">
        <v>38167</v>
      </c>
      <c r="N36" s="1275" t="s">
        <v>38175</v>
      </c>
      <c r="O36" s="1275" t="s">
        <v>38187</v>
      </c>
      <c r="P36" s="1275"/>
      <c r="Q36" s="1275" t="s">
        <v>38184</v>
      </c>
      <c r="R36" s="1275"/>
      <c r="S36" s="1275"/>
      <c r="T36" s="1275" t="s">
        <v>38188</v>
      </c>
      <c r="U36" s="1275" t="s">
        <v>38189</v>
      </c>
      <c r="V36" s="1275">
        <v>100</v>
      </c>
      <c r="W36" s="1275" t="s">
        <v>38170</v>
      </c>
      <c r="X36" s="1275" t="s">
        <v>38171</v>
      </c>
      <c r="Y36" s="1275">
        <v>1</v>
      </c>
      <c r="Z36" s="1275"/>
      <c r="AA36" s="1275"/>
      <c r="AB36" s="1275" t="s">
        <v>38190</v>
      </c>
      <c r="AC36" s="1272"/>
      <c r="AD36" t="str">
        <f>_xlfn.XLOOKUP(LEFT(C36,2),'OTG DATA'!$H$2:$H$18,'OTG DATA'!$I$2:$I$18,"not found",0)</f>
        <v>市區巡修課</v>
      </c>
    </row>
    <row r="37" spans="1:30">
      <c r="A37" s="1293" t="s">
        <v>38163</v>
      </c>
      <c r="B37" s="1275">
        <v>106</v>
      </c>
      <c r="C37" s="1275" t="s">
        <v>37985</v>
      </c>
      <c r="D37" s="1275">
        <v>11204001672</v>
      </c>
      <c r="E37" s="1275" t="s">
        <v>2216</v>
      </c>
      <c r="F37" s="1285">
        <v>45036.350694444402</v>
      </c>
      <c r="G37" s="1275">
        <v>102</v>
      </c>
      <c r="H37" s="1275">
        <v>503</v>
      </c>
      <c r="I37" s="1275">
        <v>1710</v>
      </c>
      <c r="J37" s="1275" t="s">
        <v>38164</v>
      </c>
      <c r="K37" s="1275" t="s">
        <v>38165</v>
      </c>
      <c r="L37" s="1275" t="s">
        <v>38177</v>
      </c>
      <c r="M37" s="1275" t="s">
        <v>38167</v>
      </c>
      <c r="N37" s="1275" t="s">
        <v>38191</v>
      </c>
      <c r="O37" s="1275" t="s">
        <v>38192</v>
      </c>
      <c r="P37" s="1275"/>
      <c r="Q37" s="1275" t="s">
        <v>38193</v>
      </c>
      <c r="R37" s="1275"/>
      <c r="S37" s="1275"/>
      <c r="T37" s="1275"/>
      <c r="U37" s="1275"/>
      <c r="V37" s="1275">
        <v>0</v>
      </c>
      <c r="W37" s="1275" t="s">
        <v>38194</v>
      </c>
      <c r="X37" s="1275" t="s">
        <v>38171</v>
      </c>
      <c r="Y37" s="1275">
        <v>0</v>
      </c>
      <c r="Z37" s="1275"/>
      <c r="AA37" s="1275"/>
      <c r="AB37" s="1275" t="s">
        <v>38180</v>
      </c>
      <c r="AC37" s="1272"/>
      <c r="AD37" t="str">
        <f>_xlfn.XLOOKUP(LEFT(C37,2),'OTG DATA'!$H$2:$H$18,'OTG DATA'!$I$2:$I$18,"not found",0)</f>
        <v>市區巡修課</v>
      </c>
    </row>
    <row r="38" spans="1:30">
      <c r="A38" s="1293" t="s">
        <v>38163</v>
      </c>
      <c r="B38" s="1275">
        <v>106</v>
      </c>
      <c r="C38" s="1275" t="s">
        <v>37984</v>
      </c>
      <c r="D38" s="1275">
        <v>11204001552</v>
      </c>
      <c r="E38" s="1275" t="s">
        <v>2413</v>
      </c>
      <c r="F38" s="1285">
        <v>45036.298611111102</v>
      </c>
      <c r="G38" s="1275">
        <v>238</v>
      </c>
      <c r="H38" s="1275">
        <v>216</v>
      </c>
      <c r="I38" s="1275">
        <v>1718</v>
      </c>
      <c r="J38" s="1275" t="s">
        <v>38164</v>
      </c>
      <c r="K38" s="1275" t="s">
        <v>38165</v>
      </c>
      <c r="L38" s="1275" t="s">
        <v>38174</v>
      </c>
      <c r="M38" s="1275" t="s">
        <v>38167</v>
      </c>
      <c r="N38" s="1275" t="s">
        <v>38168</v>
      </c>
      <c r="O38" s="1275" t="s">
        <v>38195</v>
      </c>
      <c r="P38" s="1275"/>
      <c r="Q38" s="1275" t="s">
        <v>38196</v>
      </c>
      <c r="R38" s="1275"/>
      <c r="S38" s="1275"/>
      <c r="T38" s="1275"/>
      <c r="U38" s="1275"/>
      <c r="V38" s="1275">
        <v>0</v>
      </c>
      <c r="W38" s="1275" t="s">
        <v>38170</v>
      </c>
      <c r="X38" s="1275" t="s">
        <v>38171</v>
      </c>
      <c r="Y38" s="1275">
        <v>1</v>
      </c>
      <c r="Z38" s="1275"/>
      <c r="AA38" s="1275"/>
      <c r="AB38" s="1275" t="s">
        <v>38172</v>
      </c>
      <c r="AC38" s="1272"/>
      <c r="AD38" t="str">
        <f>_xlfn.XLOOKUP(LEFT(C38,2),'OTG DATA'!$H$2:$H$18,'OTG DATA'!$I$2:$I$18,"not found",0)</f>
        <v>市區巡修課</v>
      </c>
    </row>
    <row r="39" spans="1:30">
      <c r="A39" s="1293" t="s">
        <v>38163</v>
      </c>
      <c r="B39" s="1275">
        <v>106</v>
      </c>
      <c r="C39" s="1275" t="s">
        <v>38390</v>
      </c>
      <c r="D39" s="1275">
        <v>11205001567</v>
      </c>
      <c r="E39" s="1275" t="s">
        <v>2383</v>
      </c>
      <c r="F39" s="1285">
        <v>45065.493750000001</v>
      </c>
      <c r="G39" s="1275">
        <v>1</v>
      </c>
      <c r="H39" s="1275">
        <v>523</v>
      </c>
      <c r="I39" s="1275">
        <v>7532</v>
      </c>
      <c r="J39" s="1275" t="s">
        <v>38164</v>
      </c>
      <c r="K39" s="1275" t="s">
        <v>38165</v>
      </c>
      <c r="L39" s="1275" t="s">
        <v>38177</v>
      </c>
      <c r="M39" s="1275" t="s">
        <v>38167</v>
      </c>
      <c r="N39" s="1275" t="s">
        <v>38191</v>
      </c>
      <c r="O39" s="1275" t="s">
        <v>38391</v>
      </c>
      <c r="P39" s="1275"/>
      <c r="Q39" s="1275" t="s">
        <v>38184</v>
      </c>
      <c r="R39" s="1275">
        <v>8901</v>
      </c>
      <c r="S39" s="1275">
        <v>8801</v>
      </c>
      <c r="T39" s="1275"/>
      <c r="U39" s="1275" t="s">
        <v>38189</v>
      </c>
      <c r="V39" s="1275">
        <v>600</v>
      </c>
      <c r="W39" s="1275" t="s">
        <v>38176</v>
      </c>
      <c r="X39" s="1275" t="s">
        <v>38171</v>
      </c>
      <c r="Y39" s="1275">
        <v>1</v>
      </c>
      <c r="Z39" s="1275"/>
      <c r="AA39" s="1275"/>
      <c r="AB39" s="1275" t="s">
        <v>38190</v>
      </c>
      <c r="AC39" s="1272"/>
      <c r="AD39" t="str">
        <f>_xlfn.XLOOKUP(LEFT(C39,2),'OTG DATA'!$H$2:$H$18,'OTG DATA'!$I$2:$I$18,"not found",0)</f>
        <v>市區巡修課</v>
      </c>
    </row>
    <row r="40" spans="1:30">
      <c r="A40" s="1293" t="s">
        <v>38163</v>
      </c>
      <c r="B40" s="1275">
        <v>106</v>
      </c>
      <c r="C40" s="1275" t="s">
        <v>38390</v>
      </c>
      <c r="D40" s="1275">
        <v>11205001567</v>
      </c>
      <c r="E40" s="1275" t="s">
        <v>2383</v>
      </c>
      <c r="F40" s="1285">
        <v>45065.493750000001</v>
      </c>
      <c r="G40" s="1275">
        <v>2</v>
      </c>
      <c r="H40" s="1275">
        <v>294</v>
      </c>
      <c r="I40" s="1275">
        <v>7532</v>
      </c>
      <c r="J40" s="1275" t="s">
        <v>38164</v>
      </c>
      <c r="K40" s="1275" t="s">
        <v>38165</v>
      </c>
      <c r="L40" s="1275" t="s">
        <v>38177</v>
      </c>
      <c r="M40" s="1275" t="s">
        <v>38167</v>
      </c>
      <c r="N40" s="1275" t="s">
        <v>38191</v>
      </c>
      <c r="O40" s="1275" t="s">
        <v>38391</v>
      </c>
      <c r="P40" s="1275"/>
      <c r="Q40" s="1275" t="s">
        <v>38184</v>
      </c>
      <c r="R40" s="1275">
        <v>8901</v>
      </c>
      <c r="S40" s="1275">
        <v>8801</v>
      </c>
      <c r="T40" s="1275"/>
      <c r="U40" s="1275" t="s">
        <v>38189</v>
      </c>
      <c r="V40" s="1275">
        <v>600</v>
      </c>
      <c r="W40" s="1275" t="s">
        <v>38176</v>
      </c>
      <c r="X40" s="1275" t="s">
        <v>38171</v>
      </c>
      <c r="Y40" s="1275">
        <v>1</v>
      </c>
      <c r="Z40" s="1275"/>
      <c r="AA40" s="1275"/>
      <c r="AB40" s="1275" t="s">
        <v>38190</v>
      </c>
      <c r="AC40" s="1272"/>
      <c r="AD40" t="str">
        <f>_xlfn.XLOOKUP(LEFT(C40,2),'OTG DATA'!$H$2:$H$18,'OTG DATA'!$I$2:$I$18,"not found",0)</f>
        <v>市區巡修課</v>
      </c>
    </row>
    <row r="41" spans="1:30">
      <c r="A41" s="1293" t="s">
        <v>38163</v>
      </c>
      <c r="B41" s="1275">
        <v>106</v>
      </c>
      <c r="C41" s="1275" t="s">
        <v>38390</v>
      </c>
      <c r="D41" s="1275">
        <v>11205001567</v>
      </c>
      <c r="E41" s="1275" t="s">
        <v>2383</v>
      </c>
      <c r="F41" s="1285">
        <v>45065.493750000001</v>
      </c>
      <c r="G41" s="1275">
        <v>48</v>
      </c>
      <c r="H41" s="1275">
        <v>59</v>
      </c>
      <c r="I41" s="1275">
        <v>7532</v>
      </c>
      <c r="J41" s="1275" t="s">
        <v>38164</v>
      </c>
      <c r="K41" s="1275" t="s">
        <v>38165</v>
      </c>
      <c r="L41" s="1275" t="s">
        <v>38177</v>
      </c>
      <c r="M41" s="1275" t="s">
        <v>38167</v>
      </c>
      <c r="N41" s="1275" t="s">
        <v>38191</v>
      </c>
      <c r="O41" s="1275" t="s">
        <v>38391</v>
      </c>
      <c r="P41" s="1275"/>
      <c r="Q41" s="1275" t="s">
        <v>38184</v>
      </c>
      <c r="R41" s="1275">
        <v>8901</v>
      </c>
      <c r="S41" s="1275">
        <v>8801</v>
      </c>
      <c r="T41" s="1275"/>
      <c r="U41" s="1275" t="s">
        <v>38189</v>
      </c>
      <c r="V41" s="1275">
        <v>600</v>
      </c>
      <c r="W41" s="1275" t="s">
        <v>38176</v>
      </c>
      <c r="X41" s="1275" t="s">
        <v>38171</v>
      </c>
      <c r="Y41" s="1275">
        <v>1</v>
      </c>
      <c r="Z41" s="1275"/>
      <c r="AA41" s="1275"/>
      <c r="AB41" s="1275" t="s">
        <v>38190</v>
      </c>
      <c r="AC41" s="1272"/>
      <c r="AD41" t="str">
        <f>_xlfn.XLOOKUP(LEFT(C41,2),'OTG DATA'!$H$2:$H$18,'OTG DATA'!$I$2:$I$18,"not found",0)</f>
        <v>市區巡修課</v>
      </c>
    </row>
    <row r="42" spans="1:30">
      <c r="A42" s="1293" t="s">
        <v>38163</v>
      </c>
      <c r="B42" s="1275">
        <v>106</v>
      </c>
      <c r="C42" s="1275" t="s">
        <v>38392</v>
      </c>
      <c r="D42" s="1275">
        <v>11205001549</v>
      </c>
      <c r="E42" s="1275" t="s">
        <v>2488</v>
      </c>
      <c r="F42" s="1285">
        <v>45065.599999999999</v>
      </c>
      <c r="G42" s="1275">
        <v>44</v>
      </c>
      <c r="H42" s="1275">
        <v>99</v>
      </c>
      <c r="I42" s="1275">
        <v>796</v>
      </c>
      <c r="J42" s="1275" t="s">
        <v>38393</v>
      </c>
      <c r="K42" s="1275" t="s">
        <v>38165</v>
      </c>
      <c r="L42" s="1275" t="s">
        <v>38174</v>
      </c>
      <c r="M42" s="1275" t="s">
        <v>38167</v>
      </c>
      <c r="N42" s="1275" t="s">
        <v>38183</v>
      </c>
      <c r="O42" s="1275"/>
      <c r="P42" s="1275"/>
      <c r="Q42" s="1275" t="s">
        <v>38196</v>
      </c>
      <c r="R42" s="1275"/>
      <c r="S42" s="1275"/>
      <c r="T42" s="1275"/>
      <c r="U42" s="1275" t="s">
        <v>10187</v>
      </c>
      <c r="V42" s="1275">
        <v>0</v>
      </c>
      <c r="W42" s="1275" t="s">
        <v>38185</v>
      </c>
      <c r="X42" s="1275" t="s">
        <v>38171</v>
      </c>
      <c r="Y42" s="1275">
        <v>1</v>
      </c>
      <c r="Z42" s="1275"/>
      <c r="AA42" s="1275"/>
      <c r="AB42" s="1275" t="s">
        <v>38172</v>
      </c>
      <c r="AC42" s="1272"/>
      <c r="AD42" t="str">
        <f>_xlfn.XLOOKUP(LEFT(C42,2),'OTG DATA'!$H$2:$H$18,'OTG DATA'!$I$2:$I$18,"not found",0)</f>
        <v>市區巡修課</v>
      </c>
    </row>
    <row r="43" spans="1:30">
      <c r="A43" s="1293" t="s">
        <v>38163</v>
      </c>
      <c r="B43" s="1275">
        <v>106</v>
      </c>
      <c r="C43" s="1275" t="s">
        <v>38340</v>
      </c>
      <c r="D43" s="1275">
        <v>11206000718</v>
      </c>
      <c r="E43" s="1275" t="s">
        <v>2220</v>
      </c>
      <c r="F43" s="1285">
        <v>45085.892361111102</v>
      </c>
      <c r="G43" s="1275">
        <v>55</v>
      </c>
      <c r="H43" s="1275">
        <v>40</v>
      </c>
      <c r="I43" s="1275">
        <v>80</v>
      </c>
      <c r="J43" s="1275" t="s">
        <v>38181</v>
      </c>
      <c r="K43" s="1275" t="s">
        <v>38394</v>
      </c>
      <c r="L43" s="1275" t="s">
        <v>38166</v>
      </c>
      <c r="M43" s="1275" t="s">
        <v>38227</v>
      </c>
      <c r="N43" s="1275" t="s">
        <v>38183</v>
      </c>
      <c r="O43" s="1275"/>
      <c r="P43" s="1275"/>
      <c r="Q43" s="1275" t="s">
        <v>38184</v>
      </c>
      <c r="R43" s="1275"/>
      <c r="S43" s="1275"/>
      <c r="T43" s="1275"/>
      <c r="U43" s="1275"/>
      <c r="V43" s="1275">
        <v>0</v>
      </c>
      <c r="W43" s="1275" t="s">
        <v>38185</v>
      </c>
      <c r="X43" s="1275" t="s">
        <v>38245</v>
      </c>
      <c r="Y43" s="1275">
        <v>0</v>
      </c>
      <c r="Z43" s="1275"/>
      <c r="AA43" s="1275"/>
      <c r="AB43" s="1275" t="s">
        <v>38190</v>
      </c>
      <c r="AC43" s="1272"/>
      <c r="AD43" t="str">
        <f>_xlfn.XLOOKUP(LEFT(C43,2),'OTG DATA'!$H$2:$H$18,'OTG DATA'!$I$2:$I$18,"not found",0)</f>
        <v>市區巡修課</v>
      </c>
    </row>
    <row r="44" spans="1:30">
      <c r="A44" s="1293" t="s">
        <v>38163</v>
      </c>
      <c r="B44" s="1275">
        <v>106</v>
      </c>
      <c r="C44" s="1275" t="s">
        <v>38395</v>
      </c>
      <c r="D44" s="1275">
        <v>11205002453</v>
      </c>
      <c r="E44" s="1275" t="s">
        <v>2500</v>
      </c>
      <c r="F44" s="1285">
        <v>45075.605555555601</v>
      </c>
      <c r="G44" s="1275">
        <v>1</v>
      </c>
      <c r="H44" s="1275">
        <v>3018</v>
      </c>
      <c r="I44" s="1275">
        <v>52</v>
      </c>
      <c r="J44" s="1275" t="s">
        <v>38181</v>
      </c>
      <c r="K44" s="1275" t="s">
        <v>38214</v>
      </c>
      <c r="L44" s="1275" t="s">
        <v>38177</v>
      </c>
      <c r="M44" s="1275" t="s">
        <v>38167</v>
      </c>
      <c r="N44" s="1275" t="s">
        <v>38216</v>
      </c>
      <c r="O44" s="1275" t="s">
        <v>38217</v>
      </c>
      <c r="P44" s="1275"/>
      <c r="Q44" s="1275" t="s">
        <v>38184</v>
      </c>
      <c r="R44" s="1275">
        <v>202</v>
      </c>
      <c r="S44" s="1275">
        <v>101</v>
      </c>
      <c r="T44" s="1275" t="s">
        <v>38376</v>
      </c>
      <c r="U44" s="1275" t="s">
        <v>38189</v>
      </c>
      <c r="V44" s="1275">
        <v>0</v>
      </c>
      <c r="W44" s="1275" t="s">
        <v>38380</v>
      </c>
      <c r="X44" s="1275" t="s">
        <v>38396</v>
      </c>
      <c r="Y44" s="1275">
        <v>0</v>
      </c>
      <c r="Z44" s="1275"/>
      <c r="AA44" s="1275"/>
      <c r="AB44" s="1275" t="s">
        <v>38397</v>
      </c>
      <c r="AC44" s="1272"/>
      <c r="AD44" t="str">
        <f>_xlfn.XLOOKUP(LEFT(C44,2),'OTG DATA'!$H$2:$H$18,'OTG DATA'!$I$2:$I$18,"not found",0)</f>
        <v>市區巡修課</v>
      </c>
    </row>
    <row r="45" spans="1:30">
      <c r="A45" s="1293" t="s">
        <v>38163</v>
      </c>
      <c r="B45" s="1275">
        <v>106</v>
      </c>
      <c r="C45" s="1275" t="s">
        <v>38398</v>
      </c>
      <c r="D45" s="1275">
        <v>11205002594</v>
      </c>
      <c r="E45" s="1275" t="s">
        <v>2319</v>
      </c>
      <c r="F45" s="1285">
        <v>45065.548611111102</v>
      </c>
      <c r="G45" s="1275">
        <v>2</v>
      </c>
      <c r="H45" s="1275">
        <v>2494</v>
      </c>
      <c r="I45" s="1275">
        <v>16794</v>
      </c>
      <c r="J45" s="1275" t="s">
        <v>38164</v>
      </c>
      <c r="K45" s="1275" t="s">
        <v>38165</v>
      </c>
      <c r="L45" s="1275" t="s">
        <v>38177</v>
      </c>
      <c r="M45" s="1275" t="s">
        <v>38167</v>
      </c>
      <c r="N45" s="1275" t="s">
        <v>38178</v>
      </c>
      <c r="O45" s="1275"/>
      <c r="P45" s="1275"/>
      <c r="Q45" s="1275" t="s">
        <v>38184</v>
      </c>
      <c r="R45" s="1275"/>
      <c r="S45" s="1275"/>
      <c r="T45" s="1275"/>
      <c r="U45" s="1275"/>
      <c r="V45" s="1275">
        <v>0</v>
      </c>
      <c r="W45" s="1275" t="s">
        <v>38179</v>
      </c>
      <c r="X45" s="1275" t="s">
        <v>38171</v>
      </c>
      <c r="Y45" s="1275">
        <v>0</v>
      </c>
      <c r="Z45" s="1275"/>
      <c r="AA45" s="1275"/>
      <c r="AB45" s="1275" t="s">
        <v>38180</v>
      </c>
      <c r="AC45" s="1272"/>
      <c r="AD45" t="str">
        <f>_xlfn.XLOOKUP(LEFT(C45,2),'OTG DATA'!$H$2:$H$18,'OTG DATA'!$I$2:$I$18,"not found",0)</f>
        <v>市區巡修課</v>
      </c>
    </row>
    <row r="46" spans="1:30">
      <c r="A46" s="1293" t="s">
        <v>38163</v>
      </c>
      <c r="B46" s="1275">
        <v>106</v>
      </c>
      <c r="C46" s="1275" t="s">
        <v>38399</v>
      </c>
      <c r="D46" s="1275">
        <v>11205000570</v>
      </c>
      <c r="E46" s="1275" t="s">
        <v>2501</v>
      </c>
      <c r="F46" s="1285">
        <v>45053.804861111101</v>
      </c>
      <c r="G46" s="1275">
        <v>1</v>
      </c>
      <c r="H46" s="1275">
        <v>325</v>
      </c>
      <c r="I46" s="1275">
        <v>3235</v>
      </c>
      <c r="J46" s="1275" t="s">
        <v>38164</v>
      </c>
      <c r="K46" s="1275" t="s">
        <v>38165</v>
      </c>
      <c r="L46" s="1275" t="s">
        <v>38177</v>
      </c>
      <c r="M46" s="1275" t="s">
        <v>38167</v>
      </c>
      <c r="N46" s="1275" t="s">
        <v>38370</v>
      </c>
      <c r="O46" s="1275" t="s">
        <v>38400</v>
      </c>
      <c r="P46" s="1275"/>
      <c r="Q46" s="1275" t="s">
        <v>38196</v>
      </c>
      <c r="R46" s="1275"/>
      <c r="S46" s="1275"/>
      <c r="T46" s="1275"/>
      <c r="U46" s="1275"/>
      <c r="V46" s="1275">
        <v>0</v>
      </c>
      <c r="W46" s="1275" t="s">
        <v>38179</v>
      </c>
      <c r="X46" s="1275" t="s">
        <v>38171</v>
      </c>
      <c r="Y46" s="1275">
        <v>0</v>
      </c>
      <c r="Z46" s="1275"/>
      <c r="AA46" s="1275"/>
      <c r="AB46" s="1275" t="s">
        <v>38180</v>
      </c>
      <c r="AC46" s="1272"/>
      <c r="AD46" t="str">
        <f>_xlfn.XLOOKUP(LEFT(C46,2),'OTG DATA'!$H$2:$H$18,'OTG DATA'!$I$2:$I$18,"not found",0)</f>
        <v>市區巡修課</v>
      </c>
    </row>
    <row r="47" spans="1:30">
      <c r="A47" s="1293" t="s">
        <v>38163</v>
      </c>
      <c r="B47" s="1275">
        <v>106</v>
      </c>
      <c r="C47" s="1275" t="s">
        <v>38399</v>
      </c>
      <c r="D47" s="1275">
        <v>11205000570</v>
      </c>
      <c r="E47" s="1275" t="s">
        <v>2501</v>
      </c>
      <c r="F47" s="1285">
        <v>45053.804861111101</v>
      </c>
      <c r="G47" s="1275">
        <v>168</v>
      </c>
      <c r="H47" s="1275">
        <v>265</v>
      </c>
      <c r="I47" s="1275">
        <v>3235</v>
      </c>
      <c r="J47" s="1275" t="s">
        <v>38164</v>
      </c>
      <c r="K47" s="1275" t="s">
        <v>38165</v>
      </c>
      <c r="L47" s="1275" t="s">
        <v>38177</v>
      </c>
      <c r="M47" s="1275" t="s">
        <v>38167</v>
      </c>
      <c r="N47" s="1275" t="s">
        <v>38370</v>
      </c>
      <c r="O47" s="1275" t="s">
        <v>38400</v>
      </c>
      <c r="P47" s="1275"/>
      <c r="Q47" s="1275" t="s">
        <v>38196</v>
      </c>
      <c r="R47" s="1275"/>
      <c r="S47" s="1275"/>
      <c r="T47" s="1275"/>
      <c r="U47" s="1275"/>
      <c r="V47" s="1275">
        <v>0</v>
      </c>
      <c r="W47" s="1275" t="s">
        <v>38179</v>
      </c>
      <c r="X47" s="1275" t="s">
        <v>38171</v>
      </c>
      <c r="Y47" s="1275">
        <v>0</v>
      </c>
      <c r="Z47" s="1275"/>
      <c r="AA47" s="1275"/>
      <c r="AB47" s="1275" t="s">
        <v>38180</v>
      </c>
      <c r="AC47" s="1272"/>
      <c r="AD47" t="str">
        <f>_xlfn.XLOOKUP(LEFT(C47,2),'OTG DATA'!$H$2:$H$18,'OTG DATA'!$I$2:$I$18,"not found",0)</f>
        <v>市區巡修課</v>
      </c>
    </row>
    <row r="48" spans="1:30">
      <c r="A48" s="1293" t="s">
        <v>38163</v>
      </c>
      <c r="B48" s="1275">
        <v>106</v>
      </c>
      <c r="C48" s="1275" t="s">
        <v>38399</v>
      </c>
      <c r="D48" s="1275">
        <v>11205000570</v>
      </c>
      <c r="E48" s="1275" t="s">
        <v>2501</v>
      </c>
      <c r="F48" s="1285">
        <v>45053.804861111101</v>
      </c>
      <c r="G48" s="1275">
        <v>54</v>
      </c>
      <c r="H48" s="1275">
        <v>685</v>
      </c>
      <c r="I48" s="1275">
        <v>3235</v>
      </c>
      <c r="J48" s="1275" t="s">
        <v>38164</v>
      </c>
      <c r="K48" s="1275" t="s">
        <v>38165</v>
      </c>
      <c r="L48" s="1275" t="s">
        <v>38177</v>
      </c>
      <c r="M48" s="1275" t="s">
        <v>38167</v>
      </c>
      <c r="N48" s="1275" t="s">
        <v>38370</v>
      </c>
      <c r="O48" s="1275" t="s">
        <v>38400</v>
      </c>
      <c r="P48" s="1275"/>
      <c r="Q48" s="1275" t="s">
        <v>38196</v>
      </c>
      <c r="R48" s="1275"/>
      <c r="S48" s="1275"/>
      <c r="T48" s="1275"/>
      <c r="U48" s="1275"/>
      <c r="V48" s="1275">
        <v>0</v>
      </c>
      <c r="W48" s="1275" t="s">
        <v>38179</v>
      </c>
      <c r="X48" s="1275" t="s">
        <v>38171</v>
      </c>
      <c r="Y48" s="1275">
        <v>0</v>
      </c>
      <c r="Z48" s="1275"/>
      <c r="AA48" s="1275"/>
      <c r="AB48" s="1275" t="s">
        <v>38180</v>
      </c>
      <c r="AC48" s="1272"/>
      <c r="AD48" t="str">
        <f>_xlfn.XLOOKUP(LEFT(C48,2),'OTG DATA'!$H$2:$H$18,'OTG DATA'!$I$2:$I$18,"not found",0)</f>
        <v>市區巡修課</v>
      </c>
    </row>
    <row r="49" spans="1:30">
      <c r="A49" s="1293" t="s">
        <v>38163</v>
      </c>
      <c r="B49" s="1275">
        <v>106</v>
      </c>
      <c r="C49" s="1275" t="s">
        <v>38399</v>
      </c>
      <c r="D49" s="1275">
        <v>11205000570</v>
      </c>
      <c r="E49" s="1275" t="s">
        <v>2501</v>
      </c>
      <c r="F49" s="1285">
        <v>45053.804861111101</v>
      </c>
      <c r="G49" s="1275">
        <v>95</v>
      </c>
      <c r="H49" s="1275">
        <v>160</v>
      </c>
      <c r="I49" s="1275">
        <v>3235</v>
      </c>
      <c r="J49" s="1275" t="s">
        <v>38164</v>
      </c>
      <c r="K49" s="1275" t="s">
        <v>38165</v>
      </c>
      <c r="L49" s="1275" t="s">
        <v>38177</v>
      </c>
      <c r="M49" s="1275" t="s">
        <v>38167</v>
      </c>
      <c r="N49" s="1275" t="s">
        <v>38370</v>
      </c>
      <c r="O49" s="1275" t="s">
        <v>38400</v>
      </c>
      <c r="P49" s="1275"/>
      <c r="Q49" s="1275" t="s">
        <v>38196</v>
      </c>
      <c r="R49" s="1275"/>
      <c r="S49" s="1275"/>
      <c r="T49" s="1275"/>
      <c r="U49" s="1275"/>
      <c r="V49" s="1275">
        <v>0</v>
      </c>
      <c r="W49" s="1275" t="s">
        <v>38179</v>
      </c>
      <c r="X49" s="1275" t="s">
        <v>38171</v>
      </c>
      <c r="Y49" s="1275">
        <v>0</v>
      </c>
      <c r="Z49" s="1275"/>
      <c r="AA49" s="1275"/>
      <c r="AB49" s="1275" t="s">
        <v>38180</v>
      </c>
      <c r="AC49" s="1272"/>
      <c r="AD49" t="str">
        <f>_xlfn.XLOOKUP(LEFT(C49,2),'OTG DATA'!$H$2:$H$18,'OTG DATA'!$I$2:$I$18,"not found",0)</f>
        <v>市區巡修課</v>
      </c>
    </row>
    <row r="50" spans="1:30">
      <c r="A50" s="1293" t="s">
        <v>38163</v>
      </c>
      <c r="B50" s="1275">
        <v>106</v>
      </c>
      <c r="C50" s="1275" t="s">
        <v>38344</v>
      </c>
      <c r="D50" s="1275">
        <v>11206000290</v>
      </c>
      <c r="E50" s="1275" t="s">
        <v>1436</v>
      </c>
      <c r="F50" s="1285">
        <v>45080.609722222202</v>
      </c>
      <c r="G50" s="1275">
        <v>2</v>
      </c>
      <c r="H50" s="1275">
        <v>1254</v>
      </c>
      <c r="I50" s="1275">
        <v>2013</v>
      </c>
      <c r="J50" s="1275" t="s">
        <v>38164</v>
      </c>
      <c r="K50" s="1275" t="s">
        <v>38198</v>
      </c>
      <c r="L50" s="1275" t="s">
        <v>38177</v>
      </c>
      <c r="M50" s="1275" t="s">
        <v>38167</v>
      </c>
      <c r="N50" s="1275" t="s">
        <v>38178</v>
      </c>
      <c r="O50" s="1275"/>
      <c r="P50" s="1275"/>
      <c r="Q50" s="1275" t="s">
        <v>38184</v>
      </c>
      <c r="R50" s="1275"/>
      <c r="S50" s="1275"/>
      <c r="T50" s="1275"/>
      <c r="U50" s="1275"/>
      <c r="V50" s="1275">
        <v>0</v>
      </c>
      <c r="W50" s="1275" t="s">
        <v>38179</v>
      </c>
      <c r="X50" s="1275" t="s">
        <v>38372</v>
      </c>
      <c r="Y50" s="1275">
        <v>0</v>
      </c>
      <c r="Z50" s="1275"/>
      <c r="AA50" s="1275"/>
      <c r="AB50" s="1275" t="s">
        <v>38180</v>
      </c>
      <c r="AC50" s="1272"/>
      <c r="AD50" t="str">
        <f>_xlfn.XLOOKUP(LEFT(C50,2),'OTG DATA'!$H$2:$H$18,'OTG DATA'!$I$2:$I$18,"not found",0)</f>
        <v>市區巡修課</v>
      </c>
    </row>
    <row r="51" spans="1:30">
      <c r="A51" s="1293" t="s">
        <v>38163</v>
      </c>
      <c r="B51" s="1275">
        <v>106</v>
      </c>
      <c r="C51" s="1275" t="s">
        <v>38344</v>
      </c>
      <c r="D51" s="1275">
        <v>11206000290</v>
      </c>
      <c r="E51" s="1275" t="s">
        <v>1436</v>
      </c>
      <c r="F51" s="1285">
        <v>45080.609722222202</v>
      </c>
      <c r="G51" s="1275">
        <v>30</v>
      </c>
      <c r="H51" s="1275">
        <v>60</v>
      </c>
      <c r="I51" s="1275">
        <v>2013</v>
      </c>
      <c r="J51" s="1275" t="s">
        <v>38164</v>
      </c>
      <c r="K51" s="1275" t="s">
        <v>38198</v>
      </c>
      <c r="L51" s="1275" t="s">
        <v>38177</v>
      </c>
      <c r="M51" s="1275" t="s">
        <v>38167</v>
      </c>
      <c r="N51" s="1275" t="s">
        <v>38178</v>
      </c>
      <c r="O51" s="1275"/>
      <c r="P51" s="1275"/>
      <c r="Q51" s="1275" t="s">
        <v>38184</v>
      </c>
      <c r="R51" s="1275"/>
      <c r="S51" s="1275"/>
      <c r="T51" s="1275"/>
      <c r="U51" s="1275"/>
      <c r="V51" s="1275">
        <v>0</v>
      </c>
      <c r="W51" s="1275" t="s">
        <v>38179</v>
      </c>
      <c r="X51" s="1275" t="s">
        <v>38372</v>
      </c>
      <c r="Y51" s="1275">
        <v>0</v>
      </c>
      <c r="Z51" s="1275"/>
      <c r="AA51" s="1275"/>
      <c r="AB51" s="1275" t="s">
        <v>38180</v>
      </c>
      <c r="AC51" s="1272"/>
      <c r="AD51" t="str">
        <f>_xlfn.XLOOKUP(LEFT(C51,2),'OTG DATA'!$H$2:$H$18,'OTG DATA'!$I$2:$I$18,"not found",0)</f>
        <v>市區巡修課</v>
      </c>
    </row>
    <row r="52" spans="1:30">
      <c r="A52" s="1293" t="s">
        <v>38163</v>
      </c>
      <c r="B52" s="1275">
        <v>106</v>
      </c>
      <c r="C52" s="1275" t="s">
        <v>38401</v>
      </c>
      <c r="D52" s="1275">
        <v>11205001887</v>
      </c>
      <c r="E52" s="1275" t="s">
        <v>2419</v>
      </c>
      <c r="F52" s="1285">
        <v>45069.0756944444</v>
      </c>
      <c r="G52" s="1275">
        <v>70</v>
      </c>
      <c r="H52" s="1275">
        <v>598</v>
      </c>
      <c r="I52" s="1275">
        <v>1395</v>
      </c>
      <c r="J52" s="1275" t="s">
        <v>38164</v>
      </c>
      <c r="K52" s="1275" t="s">
        <v>38165</v>
      </c>
      <c r="L52" s="1275" t="s">
        <v>38177</v>
      </c>
      <c r="M52" s="1275" t="s">
        <v>38167</v>
      </c>
      <c r="N52" s="1275" t="s">
        <v>38191</v>
      </c>
      <c r="O52" s="1275"/>
      <c r="P52" s="1275"/>
      <c r="Q52" s="1275" t="s">
        <v>38193</v>
      </c>
      <c r="R52" s="1275"/>
      <c r="S52" s="1275"/>
      <c r="T52" s="1275"/>
      <c r="U52" s="1275"/>
      <c r="V52" s="1275">
        <v>0</v>
      </c>
      <c r="W52" s="1275" t="s">
        <v>38194</v>
      </c>
      <c r="X52" s="1275" t="s">
        <v>38171</v>
      </c>
      <c r="Y52" s="1275">
        <v>0</v>
      </c>
      <c r="Z52" s="1275"/>
      <c r="AA52" s="1275"/>
      <c r="AB52" s="1275" t="s">
        <v>38180</v>
      </c>
      <c r="AC52" s="1272"/>
      <c r="AD52" t="str">
        <f>_xlfn.XLOOKUP(LEFT(C52,2),'OTG DATA'!$H$2:$H$18,'OTG DATA'!$I$2:$I$18,"not found",0)</f>
        <v>市區巡修課</v>
      </c>
    </row>
    <row r="53" spans="1:30">
      <c r="A53" s="1293" t="s">
        <v>38163</v>
      </c>
      <c r="B53" s="1275">
        <v>106</v>
      </c>
      <c r="C53" s="1275" t="s">
        <v>38350</v>
      </c>
      <c r="D53" s="1275">
        <v>11206001101</v>
      </c>
      <c r="E53" s="1275" t="s">
        <v>2488</v>
      </c>
      <c r="F53" s="1285">
        <v>45091.239583333299</v>
      </c>
      <c r="G53" s="1275">
        <v>188</v>
      </c>
      <c r="H53" s="1275">
        <v>186</v>
      </c>
      <c r="I53" s="1275">
        <v>3680</v>
      </c>
      <c r="J53" s="1275" t="s">
        <v>38164</v>
      </c>
      <c r="K53" s="1275" t="s">
        <v>38165</v>
      </c>
      <c r="L53" s="1275" t="s">
        <v>38177</v>
      </c>
      <c r="M53" s="1275" t="s">
        <v>38167</v>
      </c>
      <c r="N53" s="1275" t="s">
        <v>38168</v>
      </c>
      <c r="O53" s="1275" t="s">
        <v>38402</v>
      </c>
      <c r="P53" s="1275"/>
      <c r="Q53" s="1275" t="s">
        <v>38196</v>
      </c>
      <c r="R53" s="1275"/>
      <c r="S53" s="1275"/>
      <c r="T53" s="1275"/>
      <c r="U53" s="1275"/>
      <c r="V53" s="1275">
        <v>0</v>
      </c>
      <c r="W53" s="1275" t="s">
        <v>38170</v>
      </c>
      <c r="X53" s="1275" t="s">
        <v>38171</v>
      </c>
      <c r="Y53" s="1275">
        <v>0</v>
      </c>
      <c r="Z53" s="1275"/>
      <c r="AA53" s="1275"/>
      <c r="AB53" s="1275" t="s">
        <v>38180</v>
      </c>
      <c r="AC53" s="1272"/>
      <c r="AD53" t="str">
        <f>_xlfn.XLOOKUP(LEFT(C53,2),'OTG DATA'!$H$2:$H$18,'OTG DATA'!$I$2:$I$18,"not found",0)</f>
        <v>市區巡修課</v>
      </c>
    </row>
    <row r="54" spans="1:30">
      <c r="A54" s="1293" t="s">
        <v>38163</v>
      </c>
      <c r="B54" s="1275">
        <v>106</v>
      </c>
      <c r="C54" s="1275" t="s">
        <v>38350</v>
      </c>
      <c r="D54" s="1275">
        <v>11206001101</v>
      </c>
      <c r="E54" s="1275" t="s">
        <v>2488</v>
      </c>
      <c r="F54" s="1285">
        <v>45091.239583333299</v>
      </c>
      <c r="G54" s="1275">
        <v>60</v>
      </c>
      <c r="H54" s="1275">
        <v>486</v>
      </c>
      <c r="I54" s="1275">
        <v>3680</v>
      </c>
      <c r="J54" s="1275" t="s">
        <v>38164</v>
      </c>
      <c r="K54" s="1275" t="s">
        <v>38165</v>
      </c>
      <c r="L54" s="1275" t="s">
        <v>38177</v>
      </c>
      <c r="M54" s="1275" t="s">
        <v>38167</v>
      </c>
      <c r="N54" s="1275" t="s">
        <v>38168</v>
      </c>
      <c r="O54" s="1275" t="s">
        <v>38402</v>
      </c>
      <c r="P54" s="1275"/>
      <c r="Q54" s="1275" t="s">
        <v>38196</v>
      </c>
      <c r="R54" s="1275"/>
      <c r="S54" s="1275"/>
      <c r="T54" s="1275"/>
      <c r="U54" s="1275"/>
      <c r="V54" s="1275">
        <v>0</v>
      </c>
      <c r="W54" s="1275" t="s">
        <v>38170</v>
      </c>
      <c r="X54" s="1275" t="s">
        <v>38171</v>
      </c>
      <c r="Y54" s="1275">
        <v>0</v>
      </c>
      <c r="Z54" s="1275"/>
      <c r="AA54" s="1275"/>
      <c r="AB54" s="1275" t="s">
        <v>38180</v>
      </c>
      <c r="AC54" s="1272"/>
      <c r="AD54" t="str">
        <f>_xlfn.XLOOKUP(LEFT(C54,2),'OTG DATA'!$H$2:$H$18,'OTG DATA'!$I$2:$I$18,"not found",0)</f>
        <v>市區巡修課</v>
      </c>
    </row>
    <row r="55" spans="1:30">
      <c r="A55" s="1293" t="s">
        <v>38163</v>
      </c>
      <c r="B55" s="1275">
        <v>106</v>
      </c>
      <c r="C55" s="1275" t="s">
        <v>38350</v>
      </c>
      <c r="D55" s="1275">
        <v>11206001101</v>
      </c>
      <c r="E55" s="1275" t="s">
        <v>2488</v>
      </c>
      <c r="F55" s="1285">
        <v>45091.239583333299</v>
      </c>
      <c r="G55" s="1275">
        <v>96</v>
      </c>
      <c r="H55" s="1275">
        <v>493</v>
      </c>
      <c r="I55" s="1275">
        <v>3680</v>
      </c>
      <c r="J55" s="1275" t="s">
        <v>38164</v>
      </c>
      <c r="K55" s="1275" t="s">
        <v>38165</v>
      </c>
      <c r="L55" s="1275" t="s">
        <v>38177</v>
      </c>
      <c r="M55" s="1275" t="s">
        <v>38167</v>
      </c>
      <c r="N55" s="1275" t="s">
        <v>38168</v>
      </c>
      <c r="O55" s="1275" t="s">
        <v>38402</v>
      </c>
      <c r="P55" s="1275"/>
      <c r="Q55" s="1275" t="s">
        <v>38196</v>
      </c>
      <c r="R55" s="1275"/>
      <c r="S55" s="1275"/>
      <c r="T55" s="1275"/>
      <c r="U55" s="1275"/>
      <c r="V55" s="1275">
        <v>0</v>
      </c>
      <c r="W55" s="1275" t="s">
        <v>38170</v>
      </c>
      <c r="X55" s="1275" t="s">
        <v>38171</v>
      </c>
      <c r="Y55" s="1275">
        <v>0</v>
      </c>
      <c r="Z55" s="1275"/>
      <c r="AA55" s="1275"/>
      <c r="AB55" s="1275" t="s">
        <v>38180</v>
      </c>
      <c r="AC55" s="1272"/>
      <c r="AD55" t="str">
        <f>_xlfn.XLOOKUP(LEFT(C55,2),'OTG DATA'!$H$2:$H$18,'OTG DATA'!$I$2:$I$18,"not found",0)</f>
        <v>市區巡修課</v>
      </c>
    </row>
    <row r="56" spans="1:30">
      <c r="A56" s="1293" t="s">
        <v>38163</v>
      </c>
      <c r="B56" s="1275">
        <v>106</v>
      </c>
      <c r="C56" s="1275" t="s">
        <v>38352</v>
      </c>
      <c r="D56" s="1275">
        <v>11206001300</v>
      </c>
      <c r="E56" s="1275" t="s">
        <v>1899</v>
      </c>
      <c r="F56" s="1285">
        <v>45093.53125</v>
      </c>
      <c r="G56" s="1275">
        <v>30</v>
      </c>
      <c r="H56" s="1275">
        <v>400</v>
      </c>
      <c r="I56" s="1275">
        <v>1001</v>
      </c>
      <c r="J56" s="1275" t="s">
        <v>38181</v>
      </c>
      <c r="K56" s="1275" t="s">
        <v>38198</v>
      </c>
      <c r="L56" s="1275" t="s">
        <v>38177</v>
      </c>
      <c r="M56" s="1275" t="s">
        <v>38167</v>
      </c>
      <c r="N56" s="1275" t="s">
        <v>38202</v>
      </c>
      <c r="O56" s="1275"/>
      <c r="P56" s="1275"/>
      <c r="Q56" s="1275"/>
      <c r="R56" s="1275"/>
      <c r="S56" s="1275"/>
      <c r="T56" s="1275"/>
      <c r="U56" s="1275"/>
      <c r="V56" s="1275">
        <v>0</v>
      </c>
      <c r="W56" s="1275" t="s">
        <v>38194</v>
      </c>
      <c r="X56" s="1275" t="s">
        <v>38222</v>
      </c>
      <c r="Y56" s="1275">
        <v>0</v>
      </c>
      <c r="Z56" s="1275"/>
      <c r="AA56" s="1275"/>
      <c r="AB56" s="1275" t="s">
        <v>38180</v>
      </c>
      <c r="AC56" s="1272"/>
      <c r="AD56" t="str">
        <f>_xlfn.XLOOKUP(LEFT(C56,2),'OTG DATA'!$H$2:$H$18,'OTG DATA'!$I$2:$I$18,"not found",0)</f>
        <v>市區巡修課</v>
      </c>
    </row>
    <row r="57" spans="1:30">
      <c r="A57" s="1293" t="s">
        <v>38163</v>
      </c>
      <c r="B57" s="1275">
        <v>106</v>
      </c>
      <c r="C57" s="1275" t="s">
        <v>38352</v>
      </c>
      <c r="D57" s="1275">
        <v>11206001300</v>
      </c>
      <c r="E57" s="1275" t="s">
        <v>1899</v>
      </c>
      <c r="F57" s="1285">
        <v>45094.53125</v>
      </c>
      <c r="G57" s="1275">
        <v>60</v>
      </c>
      <c r="H57" s="1275">
        <v>391</v>
      </c>
      <c r="I57" s="1275">
        <v>1001</v>
      </c>
      <c r="J57" s="1275" t="s">
        <v>38181</v>
      </c>
      <c r="K57" s="1275" t="s">
        <v>38198</v>
      </c>
      <c r="L57" s="1275" t="s">
        <v>38177</v>
      </c>
      <c r="M57" s="1275" t="s">
        <v>38167</v>
      </c>
      <c r="N57" s="1275" t="s">
        <v>38202</v>
      </c>
      <c r="O57" s="1275"/>
      <c r="P57" s="1275"/>
      <c r="Q57" s="1275"/>
      <c r="R57" s="1275"/>
      <c r="S57" s="1275"/>
      <c r="T57" s="1275"/>
      <c r="U57" s="1275"/>
      <c r="V57" s="1275">
        <v>0</v>
      </c>
      <c r="W57" s="1275" t="s">
        <v>38194</v>
      </c>
      <c r="X57" s="1275" t="s">
        <v>38222</v>
      </c>
      <c r="Y57" s="1275">
        <v>0</v>
      </c>
      <c r="Z57" s="1275"/>
      <c r="AA57" s="1275"/>
      <c r="AB57" s="1275" t="s">
        <v>38180</v>
      </c>
      <c r="AC57" s="1272"/>
      <c r="AD57" t="str">
        <f>_xlfn.XLOOKUP(LEFT(C57,2),'OTG DATA'!$H$2:$H$18,'OTG DATA'!$I$2:$I$18,"not found",0)</f>
        <v>市區巡修課</v>
      </c>
    </row>
    <row r="58" spans="1:30">
      <c r="A58" s="1293" t="s">
        <v>38163</v>
      </c>
      <c r="B58" s="1275">
        <v>106</v>
      </c>
      <c r="C58" s="1275" t="s">
        <v>38403</v>
      </c>
      <c r="D58" s="1275">
        <v>11202001169</v>
      </c>
      <c r="E58" s="1275" t="s">
        <v>2218</v>
      </c>
      <c r="F58" s="1285">
        <v>45095.53125</v>
      </c>
      <c r="G58" s="1275">
        <v>39</v>
      </c>
      <c r="H58" s="1275">
        <v>46</v>
      </c>
      <c r="I58" s="1275">
        <v>0</v>
      </c>
      <c r="J58" s="1275" t="s">
        <v>38181</v>
      </c>
      <c r="K58" s="1275" t="s">
        <v>38182</v>
      </c>
      <c r="L58" s="1275" t="s">
        <v>38177</v>
      </c>
      <c r="M58" s="1275" t="s">
        <v>38167</v>
      </c>
      <c r="N58" s="1275" t="s">
        <v>38389</v>
      </c>
      <c r="O58" s="1275"/>
      <c r="P58" s="1275"/>
      <c r="Q58" s="1275" t="s">
        <v>38184</v>
      </c>
      <c r="R58" s="1275">
        <v>9102</v>
      </c>
      <c r="S58" s="1275">
        <v>9101</v>
      </c>
      <c r="T58" s="1275" t="s">
        <v>38404</v>
      </c>
      <c r="U58" s="1275" t="s">
        <v>38189</v>
      </c>
      <c r="V58" s="1275">
        <v>200</v>
      </c>
      <c r="W58" s="1275" t="s">
        <v>38194</v>
      </c>
      <c r="X58" s="1275" t="s">
        <v>38222</v>
      </c>
      <c r="Y58" s="1275">
        <v>0</v>
      </c>
      <c r="Z58" s="1275"/>
      <c r="AA58" s="1275"/>
      <c r="AB58" s="1275" t="s">
        <v>38172</v>
      </c>
      <c r="AC58" s="1272"/>
      <c r="AD58" t="str">
        <f>_xlfn.XLOOKUP(LEFT(C58,2),'OTG DATA'!$H$2:$H$18,'OTG DATA'!$I$2:$I$18,"not found",0)</f>
        <v>市區巡修課</v>
      </c>
    </row>
    <row r="59" spans="1:30">
      <c r="A59" s="1293" t="s">
        <v>38163</v>
      </c>
      <c r="B59" s="1275">
        <v>106</v>
      </c>
      <c r="C59" s="1275" t="s">
        <v>38405</v>
      </c>
      <c r="D59" s="1275">
        <v>11201001653</v>
      </c>
      <c r="E59" s="1275" t="s">
        <v>2091</v>
      </c>
      <c r="F59" s="1285">
        <v>45096.53125</v>
      </c>
      <c r="G59" s="1275">
        <v>18</v>
      </c>
      <c r="H59" s="1275">
        <v>62</v>
      </c>
      <c r="I59" s="1275">
        <v>4186</v>
      </c>
      <c r="J59" s="1275" t="s">
        <v>38181</v>
      </c>
      <c r="K59" s="1275" t="s">
        <v>38214</v>
      </c>
      <c r="L59" s="1275" t="s">
        <v>38177</v>
      </c>
      <c r="M59" s="1275" t="s">
        <v>38167</v>
      </c>
      <c r="N59" s="1275" t="s">
        <v>38216</v>
      </c>
      <c r="O59" s="1275" t="s">
        <v>38217</v>
      </c>
      <c r="P59" s="1275"/>
      <c r="Q59" s="1275"/>
      <c r="R59" s="1275">
        <v>10112</v>
      </c>
      <c r="S59" s="1275">
        <v>10112</v>
      </c>
      <c r="T59" s="1275" t="s">
        <v>38368</v>
      </c>
      <c r="U59" s="1275"/>
      <c r="V59" s="1275">
        <v>0</v>
      </c>
      <c r="W59" s="1275" t="s">
        <v>38179</v>
      </c>
      <c r="X59" s="1275" t="s">
        <v>38222</v>
      </c>
      <c r="Y59" s="1275">
        <v>0</v>
      </c>
      <c r="Z59" s="1275"/>
      <c r="AA59" s="1275"/>
      <c r="AB59" s="1275" t="s">
        <v>38180</v>
      </c>
      <c r="AC59" s="1272"/>
      <c r="AD59" t="str">
        <f>_xlfn.XLOOKUP(LEFT(C59,2),'OTG DATA'!$H$2:$H$18,'OTG DATA'!$I$2:$I$18,"not found",0)</f>
        <v>員林巡修課</v>
      </c>
    </row>
    <row r="60" spans="1:30">
      <c r="A60" s="1293" t="s">
        <v>38163</v>
      </c>
      <c r="B60" s="1275">
        <v>106</v>
      </c>
      <c r="C60" s="1275" t="s">
        <v>38405</v>
      </c>
      <c r="D60" s="1275">
        <v>11201001653</v>
      </c>
      <c r="E60" s="1275" t="s">
        <v>2091</v>
      </c>
      <c r="F60" s="1285">
        <v>45097.53125</v>
      </c>
      <c r="G60" s="1275">
        <v>2</v>
      </c>
      <c r="H60" s="1275">
        <v>880</v>
      </c>
      <c r="I60" s="1275">
        <v>4186</v>
      </c>
      <c r="J60" s="1275" t="s">
        <v>38181</v>
      </c>
      <c r="K60" s="1275" t="s">
        <v>38214</v>
      </c>
      <c r="L60" s="1275" t="s">
        <v>38177</v>
      </c>
      <c r="M60" s="1275" t="s">
        <v>38167</v>
      </c>
      <c r="N60" s="1275" t="s">
        <v>38216</v>
      </c>
      <c r="O60" s="1275" t="s">
        <v>38217</v>
      </c>
      <c r="P60" s="1275"/>
      <c r="Q60" s="1275"/>
      <c r="R60" s="1275">
        <v>10112</v>
      </c>
      <c r="S60" s="1275">
        <v>10112</v>
      </c>
      <c r="T60" s="1275" t="s">
        <v>38368</v>
      </c>
      <c r="U60" s="1275"/>
      <c r="V60" s="1275">
        <v>0</v>
      </c>
      <c r="W60" s="1275" t="s">
        <v>38179</v>
      </c>
      <c r="X60" s="1275" t="s">
        <v>38222</v>
      </c>
      <c r="Y60" s="1275">
        <v>0</v>
      </c>
      <c r="Z60" s="1275"/>
      <c r="AA60" s="1275"/>
      <c r="AB60" s="1275" t="s">
        <v>38180</v>
      </c>
      <c r="AC60" s="1272"/>
      <c r="AD60" t="str">
        <f>_xlfn.XLOOKUP(LEFT(C60,2),'OTG DATA'!$H$2:$H$18,'OTG DATA'!$I$2:$I$18,"not found",0)</f>
        <v>員林巡修課</v>
      </c>
    </row>
    <row r="61" spans="1:30">
      <c r="A61" s="1293" t="s">
        <v>38163</v>
      </c>
      <c r="B61" s="1275">
        <v>106</v>
      </c>
      <c r="C61" s="1275" t="s">
        <v>38405</v>
      </c>
      <c r="D61" s="1275">
        <v>11201001653</v>
      </c>
      <c r="E61" s="1275" t="s">
        <v>2091</v>
      </c>
      <c r="F61" s="1285">
        <v>45098.53125</v>
      </c>
      <c r="G61" s="1275">
        <v>43</v>
      </c>
      <c r="H61" s="1275">
        <v>52</v>
      </c>
      <c r="I61" s="1275">
        <v>4186</v>
      </c>
      <c r="J61" s="1275" t="s">
        <v>38181</v>
      </c>
      <c r="K61" s="1275" t="s">
        <v>38214</v>
      </c>
      <c r="L61" s="1275" t="s">
        <v>38177</v>
      </c>
      <c r="M61" s="1275" t="s">
        <v>38167</v>
      </c>
      <c r="N61" s="1275" t="s">
        <v>38216</v>
      </c>
      <c r="O61" s="1275" t="s">
        <v>38217</v>
      </c>
      <c r="P61" s="1275"/>
      <c r="Q61" s="1275"/>
      <c r="R61" s="1275">
        <v>10112</v>
      </c>
      <c r="S61" s="1275">
        <v>10112</v>
      </c>
      <c r="T61" s="1275" t="s">
        <v>38368</v>
      </c>
      <c r="U61" s="1275"/>
      <c r="V61" s="1275">
        <v>0</v>
      </c>
      <c r="W61" s="1275" t="s">
        <v>38179</v>
      </c>
      <c r="X61" s="1275" t="s">
        <v>38222</v>
      </c>
      <c r="Y61" s="1275">
        <v>0</v>
      </c>
      <c r="Z61" s="1275"/>
      <c r="AA61" s="1275"/>
      <c r="AB61" s="1275" t="s">
        <v>38180</v>
      </c>
      <c r="AC61" s="1272"/>
      <c r="AD61" t="str">
        <f>_xlfn.XLOOKUP(LEFT(C61,2),'OTG DATA'!$H$2:$H$18,'OTG DATA'!$I$2:$I$18,"not found",0)</f>
        <v>員林巡修課</v>
      </c>
    </row>
    <row r="62" spans="1:30">
      <c r="A62" s="1293" t="s">
        <v>38163</v>
      </c>
      <c r="B62" s="1275">
        <v>106</v>
      </c>
      <c r="C62" s="1275" t="s">
        <v>38405</v>
      </c>
      <c r="D62" s="1275">
        <v>11201001653</v>
      </c>
      <c r="E62" s="1275" t="s">
        <v>2091</v>
      </c>
      <c r="F62" s="1285">
        <v>45099.53125</v>
      </c>
      <c r="G62" s="1275">
        <v>96</v>
      </c>
      <c r="H62" s="1275">
        <v>105</v>
      </c>
      <c r="I62" s="1275">
        <v>4186</v>
      </c>
      <c r="J62" s="1275" t="s">
        <v>38181</v>
      </c>
      <c r="K62" s="1275" t="s">
        <v>38214</v>
      </c>
      <c r="L62" s="1275" t="s">
        <v>38177</v>
      </c>
      <c r="M62" s="1275" t="s">
        <v>38167</v>
      </c>
      <c r="N62" s="1275" t="s">
        <v>38216</v>
      </c>
      <c r="O62" s="1275" t="s">
        <v>38217</v>
      </c>
      <c r="P62" s="1275"/>
      <c r="Q62" s="1275"/>
      <c r="R62" s="1275">
        <v>10112</v>
      </c>
      <c r="S62" s="1275">
        <v>10112</v>
      </c>
      <c r="T62" s="1275" t="s">
        <v>38368</v>
      </c>
      <c r="U62" s="1275"/>
      <c r="V62" s="1275">
        <v>0</v>
      </c>
      <c r="W62" s="1275" t="s">
        <v>38179</v>
      </c>
      <c r="X62" s="1275" t="s">
        <v>38222</v>
      </c>
      <c r="Y62" s="1275">
        <v>0</v>
      </c>
      <c r="Z62" s="1275"/>
      <c r="AA62" s="1275"/>
      <c r="AB62" s="1275" t="s">
        <v>38180</v>
      </c>
      <c r="AC62" s="1272"/>
      <c r="AD62" t="str">
        <f>_xlfn.XLOOKUP(LEFT(C62,2),'OTG DATA'!$H$2:$H$18,'OTG DATA'!$I$2:$I$18,"not found",0)</f>
        <v>員林巡修課</v>
      </c>
    </row>
    <row r="63" spans="1:30">
      <c r="A63" s="1293" t="s">
        <v>38163</v>
      </c>
      <c r="B63" s="1275">
        <v>106</v>
      </c>
      <c r="C63" s="1275" t="s">
        <v>37998</v>
      </c>
      <c r="D63" s="1275">
        <v>11204001462</v>
      </c>
      <c r="E63" s="1275" t="s">
        <v>2403</v>
      </c>
      <c r="F63" s="1285">
        <v>45100.53125</v>
      </c>
      <c r="G63" s="1275">
        <v>56</v>
      </c>
      <c r="H63" s="1275">
        <v>1</v>
      </c>
      <c r="I63" s="1275">
        <v>100</v>
      </c>
      <c r="J63" s="1275" t="s">
        <v>38164</v>
      </c>
      <c r="K63" s="1275" t="s">
        <v>38165</v>
      </c>
      <c r="L63" s="1275" t="s">
        <v>38177</v>
      </c>
      <c r="M63" s="1275" t="s">
        <v>38167</v>
      </c>
      <c r="N63" s="1275" t="s">
        <v>38175</v>
      </c>
      <c r="O63" s="1275"/>
      <c r="P63" s="1275"/>
      <c r="Q63" s="1275"/>
      <c r="R63" s="1275"/>
      <c r="S63" s="1275"/>
      <c r="T63" s="1275"/>
      <c r="U63" s="1275"/>
      <c r="V63" s="1275">
        <v>0</v>
      </c>
      <c r="W63" s="1275" t="s">
        <v>38176</v>
      </c>
      <c r="X63" s="1275" t="s">
        <v>38171</v>
      </c>
      <c r="Y63" s="1275">
        <v>0</v>
      </c>
      <c r="Z63" s="1275"/>
      <c r="AA63" s="1275"/>
      <c r="AB63" s="1275" t="s">
        <v>38197</v>
      </c>
      <c r="AC63" s="1272"/>
      <c r="AD63" t="str">
        <f>_xlfn.XLOOKUP(LEFT(C63,2),'OTG DATA'!$H$2:$H$18,'OTG DATA'!$I$2:$I$18,"not found",0)</f>
        <v>員林巡修課</v>
      </c>
    </row>
    <row r="64" spans="1:30">
      <c r="A64" s="1293" t="s">
        <v>38163</v>
      </c>
      <c r="B64" s="1275">
        <v>106</v>
      </c>
      <c r="C64" s="1275" t="s">
        <v>38406</v>
      </c>
      <c r="D64" s="1275">
        <v>11202000530</v>
      </c>
      <c r="E64" s="1275" t="s">
        <v>2019</v>
      </c>
      <c r="F64" s="1285">
        <v>45101.53125</v>
      </c>
      <c r="G64" s="1275">
        <v>2</v>
      </c>
      <c r="H64" s="1275">
        <v>1900</v>
      </c>
      <c r="I64" s="1275">
        <v>0</v>
      </c>
      <c r="J64" s="1275" t="s">
        <v>38164</v>
      </c>
      <c r="K64" s="1275" t="s">
        <v>38198</v>
      </c>
      <c r="L64" s="1275" t="s">
        <v>38177</v>
      </c>
      <c r="M64" s="1275" t="s">
        <v>38167</v>
      </c>
      <c r="N64" s="1275" t="s">
        <v>38199</v>
      </c>
      <c r="O64" s="1275" t="s">
        <v>38200</v>
      </c>
      <c r="P64" s="1275"/>
      <c r="Q64" s="1275"/>
      <c r="R64" s="1275"/>
      <c r="S64" s="1275"/>
      <c r="T64" s="1275"/>
      <c r="U64" s="1275"/>
      <c r="V64" s="1275">
        <v>0</v>
      </c>
      <c r="W64" s="1275" t="s">
        <v>38179</v>
      </c>
      <c r="X64" s="1275" t="s">
        <v>38219</v>
      </c>
      <c r="Y64" s="1275">
        <v>0</v>
      </c>
      <c r="Z64" s="1275"/>
      <c r="AA64" s="1275"/>
      <c r="AB64" s="1275" t="s">
        <v>38180</v>
      </c>
      <c r="AC64" s="1272"/>
      <c r="AD64" t="str">
        <f>_xlfn.XLOOKUP(LEFT(C64,2),'OTG DATA'!$H$2:$H$18,'OTG DATA'!$I$2:$I$18,"not found",0)</f>
        <v>員林巡修課</v>
      </c>
    </row>
    <row r="65" spans="1:30">
      <c r="A65" s="1293" t="s">
        <v>38163</v>
      </c>
      <c r="B65" s="1275">
        <v>106</v>
      </c>
      <c r="C65" s="1275" t="s">
        <v>37977</v>
      </c>
      <c r="D65" s="1275">
        <v>11203001256</v>
      </c>
      <c r="E65" s="1275" t="s">
        <v>2163</v>
      </c>
      <c r="F65" s="1285">
        <v>45102.53125</v>
      </c>
      <c r="G65" s="1275">
        <v>35</v>
      </c>
      <c r="H65" s="1275">
        <v>34</v>
      </c>
      <c r="I65" s="1275">
        <v>80</v>
      </c>
      <c r="J65" s="1275" t="s">
        <v>38181</v>
      </c>
      <c r="K65" s="1275" t="s">
        <v>38182</v>
      </c>
      <c r="L65" s="1275" t="s">
        <v>38166</v>
      </c>
      <c r="M65" s="1275" t="s">
        <v>38167</v>
      </c>
      <c r="N65" s="1275" t="s">
        <v>38199</v>
      </c>
      <c r="O65" s="1275" t="s">
        <v>38407</v>
      </c>
      <c r="P65" s="1275"/>
      <c r="Q65" s="1275"/>
      <c r="R65" s="1275"/>
      <c r="S65" s="1275"/>
      <c r="T65" s="1275"/>
      <c r="U65" s="1275"/>
      <c r="V65" s="1275">
        <v>0</v>
      </c>
      <c r="W65" s="1275" t="s">
        <v>38185</v>
      </c>
      <c r="X65" s="1275" t="s">
        <v>38219</v>
      </c>
      <c r="Y65" s="1275">
        <v>0</v>
      </c>
      <c r="Z65" s="1275"/>
      <c r="AA65" s="1275"/>
      <c r="AB65" s="1275" t="s">
        <v>38172</v>
      </c>
      <c r="AC65" s="1272"/>
      <c r="AD65" t="str">
        <f>_xlfn.XLOOKUP(LEFT(C65,2),'OTG DATA'!$H$2:$H$18,'OTG DATA'!$I$2:$I$18,"not found",0)</f>
        <v>員林巡修課</v>
      </c>
    </row>
    <row r="66" spans="1:30">
      <c r="A66" s="1293" t="s">
        <v>38163</v>
      </c>
      <c r="B66" s="1275">
        <v>106</v>
      </c>
      <c r="C66" s="1275" t="s">
        <v>37977</v>
      </c>
      <c r="D66" s="1275">
        <v>11204001441</v>
      </c>
      <c r="E66" s="1275" t="s">
        <v>2087</v>
      </c>
      <c r="F66" s="1285">
        <v>45103.53125</v>
      </c>
      <c r="G66" s="1275">
        <v>15</v>
      </c>
      <c r="H66" s="1275">
        <v>182</v>
      </c>
      <c r="I66" s="1275">
        <v>875</v>
      </c>
      <c r="J66" s="1275" t="s">
        <v>38164</v>
      </c>
      <c r="K66" s="1275" t="s">
        <v>38165</v>
      </c>
      <c r="L66" s="1275" t="s">
        <v>38166</v>
      </c>
      <c r="M66" s="1275" t="s">
        <v>38167</v>
      </c>
      <c r="N66" s="1275" t="s">
        <v>38183</v>
      </c>
      <c r="O66" s="1275"/>
      <c r="P66" s="1275"/>
      <c r="Q66" s="1275"/>
      <c r="R66" s="1275"/>
      <c r="S66" s="1275"/>
      <c r="T66" s="1275"/>
      <c r="U66" s="1275"/>
      <c r="V66" s="1275">
        <v>0</v>
      </c>
      <c r="W66" s="1275" t="s">
        <v>38185</v>
      </c>
      <c r="X66" s="1275" t="s">
        <v>38171</v>
      </c>
      <c r="Y66" s="1275">
        <v>0</v>
      </c>
      <c r="Z66" s="1275"/>
      <c r="AA66" s="1275"/>
      <c r="AB66" s="1275" t="s">
        <v>38172</v>
      </c>
      <c r="AC66" s="1272"/>
      <c r="AD66" t="str">
        <f>_xlfn.XLOOKUP(LEFT(C66,2),'OTG DATA'!$H$2:$H$18,'OTG DATA'!$I$2:$I$18,"not found",0)</f>
        <v>員林巡修課</v>
      </c>
    </row>
    <row r="67" spans="1:30">
      <c r="A67" s="1293" t="s">
        <v>38163</v>
      </c>
      <c r="B67" s="1275">
        <v>106</v>
      </c>
      <c r="C67" s="1275" t="s">
        <v>37976</v>
      </c>
      <c r="D67" s="1275">
        <v>11203002527</v>
      </c>
      <c r="E67" s="1275" t="s">
        <v>2180</v>
      </c>
      <c r="F67" s="1285">
        <v>45104.53125</v>
      </c>
      <c r="G67" s="1275">
        <v>20</v>
      </c>
      <c r="H67" s="1275">
        <v>77</v>
      </c>
      <c r="I67" s="1275">
        <v>0</v>
      </c>
      <c r="J67" s="1275" t="s">
        <v>38173</v>
      </c>
      <c r="K67" s="1275" t="s">
        <v>38211</v>
      </c>
      <c r="L67" s="1275" t="s">
        <v>38177</v>
      </c>
      <c r="M67" s="1275" t="s">
        <v>38167</v>
      </c>
      <c r="N67" s="1275" t="s">
        <v>38183</v>
      </c>
      <c r="O67" s="1275"/>
      <c r="P67" s="1275"/>
      <c r="Q67" s="1275"/>
      <c r="R67" s="1275"/>
      <c r="S67" s="1275"/>
      <c r="T67" s="1275"/>
      <c r="U67" s="1275"/>
      <c r="V67" s="1275">
        <v>0</v>
      </c>
      <c r="W67" s="1275" t="s">
        <v>38185</v>
      </c>
      <c r="X67" s="1275" t="s">
        <v>38224</v>
      </c>
      <c r="Y67" s="1275">
        <v>0</v>
      </c>
      <c r="Z67" s="1275"/>
      <c r="AA67" s="1275"/>
      <c r="AB67" s="1275" t="s">
        <v>38172</v>
      </c>
      <c r="AC67" s="1272"/>
      <c r="AD67" t="str">
        <f>_xlfn.XLOOKUP(LEFT(C67,2),'OTG DATA'!$H$2:$H$18,'OTG DATA'!$I$2:$I$18,"not found",0)</f>
        <v>員林巡修課</v>
      </c>
    </row>
    <row r="68" spans="1:30">
      <c r="A68" s="1293" t="s">
        <v>38163</v>
      </c>
      <c r="B68" s="1275">
        <v>106</v>
      </c>
      <c r="C68" s="1275" t="s">
        <v>37976</v>
      </c>
      <c r="D68" s="1275">
        <v>11204001450</v>
      </c>
      <c r="E68" s="1275" t="s">
        <v>2087</v>
      </c>
      <c r="F68" s="1285">
        <v>45105.53125</v>
      </c>
      <c r="G68" s="1275">
        <v>30</v>
      </c>
      <c r="H68" s="1275">
        <v>115</v>
      </c>
      <c r="I68" s="1275">
        <v>875</v>
      </c>
      <c r="J68" s="1275" t="s">
        <v>38164</v>
      </c>
      <c r="K68" s="1275" t="s">
        <v>38165</v>
      </c>
      <c r="L68" s="1275" t="s">
        <v>38166</v>
      </c>
      <c r="M68" s="1275" t="s">
        <v>38167</v>
      </c>
      <c r="N68" s="1275" t="s">
        <v>38178</v>
      </c>
      <c r="O68" s="1275"/>
      <c r="P68" s="1275"/>
      <c r="Q68" s="1275"/>
      <c r="R68" s="1275"/>
      <c r="S68" s="1275"/>
      <c r="T68" s="1275"/>
      <c r="U68" s="1275"/>
      <c r="V68" s="1275">
        <v>0</v>
      </c>
      <c r="W68" s="1275" t="s">
        <v>38185</v>
      </c>
      <c r="X68" s="1275" t="s">
        <v>38171</v>
      </c>
      <c r="Y68" s="1275">
        <v>0</v>
      </c>
      <c r="Z68" s="1275"/>
      <c r="AA68" s="1275"/>
      <c r="AB68" s="1275" t="s">
        <v>38172</v>
      </c>
      <c r="AC68" s="1272"/>
      <c r="AD68" t="str">
        <f>_xlfn.XLOOKUP(LEFT(C68,2),'OTG DATA'!$H$2:$H$18,'OTG DATA'!$I$2:$I$18,"not found",0)</f>
        <v>員林巡修課</v>
      </c>
    </row>
    <row r="69" spans="1:30">
      <c r="A69" s="1293" t="s">
        <v>38163</v>
      </c>
      <c r="B69" s="1275">
        <v>106</v>
      </c>
      <c r="C69" s="1275" t="s">
        <v>38408</v>
      </c>
      <c r="D69" s="1275">
        <v>11203002472</v>
      </c>
      <c r="E69" s="1275" t="s">
        <v>2150</v>
      </c>
      <c r="F69" s="1285">
        <v>45106.53125</v>
      </c>
      <c r="G69" s="1275">
        <v>118</v>
      </c>
      <c r="H69" s="1275">
        <v>5</v>
      </c>
      <c r="I69" s="1275">
        <v>20</v>
      </c>
      <c r="J69" s="1275" t="s">
        <v>38181</v>
      </c>
      <c r="K69" s="1275" t="s">
        <v>38211</v>
      </c>
      <c r="L69" s="1275" t="s">
        <v>38174</v>
      </c>
      <c r="M69" s="1275" t="s">
        <v>38167</v>
      </c>
      <c r="N69" s="1275" t="s">
        <v>38168</v>
      </c>
      <c r="O69" s="1275" t="s">
        <v>38169</v>
      </c>
      <c r="P69" s="1275"/>
      <c r="Q69" s="1275"/>
      <c r="R69" s="1275"/>
      <c r="S69" s="1275"/>
      <c r="T69" s="1275"/>
      <c r="U69" s="1275"/>
      <c r="V69" s="1275">
        <v>0</v>
      </c>
      <c r="W69" s="1275" t="s">
        <v>38170</v>
      </c>
      <c r="X69" s="1275" t="s">
        <v>38201</v>
      </c>
      <c r="Y69" s="1275">
        <v>0</v>
      </c>
      <c r="Z69" s="1275"/>
      <c r="AA69" s="1275"/>
      <c r="AB69" s="1275" t="s">
        <v>38172</v>
      </c>
      <c r="AC69" s="1272"/>
      <c r="AD69" t="str">
        <f>_xlfn.XLOOKUP(LEFT(C69,2),'OTG DATA'!$H$2:$H$18,'OTG DATA'!$I$2:$I$18,"not found",0)</f>
        <v>員林巡修課</v>
      </c>
    </row>
    <row r="70" spans="1:30">
      <c r="A70" s="1293" t="s">
        <v>38163</v>
      </c>
      <c r="B70" s="1275">
        <v>106</v>
      </c>
      <c r="C70" s="1275" t="s">
        <v>37992</v>
      </c>
      <c r="D70" s="1275">
        <v>11204000168</v>
      </c>
      <c r="E70" s="1275" t="s">
        <v>766</v>
      </c>
      <c r="F70" s="1285">
        <v>45107.53125</v>
      </c>
      <c r="G70" s="1275">
        <v>1</v>
      </c>
      <c r="H70" s="1275">
        <v>1367</v>
      </c>
      <c r="I70" s="1275">
        <v>8951</v>
      </c>
      <c r="J70" s="1275" t="s">
        <v>38181</v>
      </c>
      <c r="K70" s="1275" t="s">
        <v>38198</v>
      </c>
      <c r="L70" s="1275" t="s">
        <v>38177</v>
      </c>
      <c r="M70" s="1275" t="s">
        <v>38167</v>
      </c>
      <c r="N70" s="1275" t="s">
        <v>38199</v>
      </c>
      <c r="O70" s="1275" t="s">
        <v>38200</v>
      </c>
      <c r="P70" s="1275"/>
      <c r="Q70" s="1275"/>
      <c r="R70" s="1275"/>
      <c r="S70" s="1275"/>
      <c r="T70" s="1275"/>
      <c r="U70" s="1275"/>
      <c r="V70" s="1275">
        <v>0</v>
      </c>
      <c r="W70" s="1275" t="s">
        <v>38179</v>
      </c>
      <c r="X70" s="1275" t="s">
        <v>38201</v>
      </c>
      <c r="Y70" s="1275">
        <v>0</v>
      </c>
      <c r="Z70" s="1275"/>
      <c r="AA70" s="1275"/>
      <c r="AB70" s="1275" t="s">
        <v>38180</v>
      </c>
      <c r="AC70" s="1272"/>
      <c r="AD70" t="str">
        <f>_xlfn.XLOOKUP(LEFT(C70,2),'OTG DATA'!$H$2:$H$18,'OTG DATA'!$I$2:$I$18,"not found",0)</f>
        <v>員林巡修課</v>
      </c>
    </row>
    <row r="71" spans="1:30">
      <c r="A71" s="1293" t="s">
        <v>38163</v>
      </c>
      <c r="B71" s="1275">
        <v>106</v>
      </c>
      <c r="C71" s="1275" t="s">
        <v>37988</v>
      </c>
      <c r="D71" s="1275">
        <v>11204000668</v>
      </c>
      <c r="E71" s="1275" t="s">
        <v>2563</v>
      </c>
      <c r="F71" s="1285">
        <v>45108.53125</v>
      </c>
      <c r="G71" s="1275">
        <v>2</v>
      </c>
      <c r="H71" s="1275">
        <v>1244</v>
      </c>
      <c r="I71" s="1275">
        <v>788</v>
      </c>
      <c r="J71" s="1275" t="s">
        <v>38181</v>
      </c>
      <c r="K71" s="1275" t="s">
        <v>38198</v>
      </c>
      <c r="L71" s="1275" t="s">
        <v>38177</v>
      </c>
      <c r="M71" s="1275" t="s">
        <v>38167</v>
      </c>
      <c r="N71" s="1275" t="s">
        <v>38202</v>
      </c>
      <c r="O71" s="1275" t="s">
        <v>38203</v>
      </c>
      <c r="P71" s="1275"/>
      <c r="Q71" s="1275"/>
      <c r="R71" s="1275"/>
      <c r="S71" s="1275"/>
      <c r="T71" s="1275"/>
      <c r="U71" s="1275"/>
      <c r="V71" s="1275">
        <v>0</v>
      </c>
      <c r="W71" s="1275" t="s">
        <v>38179</v>
      </c>
      <c r="X71" s="1275" t="s">
        <v>38201</v>
      </c>
      <c r="Y71" s="1275">
        <v>0</v>
      </c>
      <c r="Z71" s="1275"/>
      <c r="AA71" s="1275"/>
      <c r="AB71" s="1275" t="s">
        <v>38180</v>
      </c>
      <c r="AC71" s="1272"/>
      <c r="AD71" t="str">
        <f>_xlfn.XLOOKUP(LEFT(C71,2),'OTG DATA'!$H$2:$H$18,'OTG DATA'!$I$2:$I$18,"not found",0)</f>
        <v>員林巡修課</v>
      </c>
    </row>
    <row r="72" spans="1:30">
      <c r="A72" s="1293" t="s">
        <v>38163</v>
      </c>
      <c r="B72" s="1275">
        <v>106</v>
      </c>
      <c r="C72" s="1275" t="s">
        <v>37988</v>
      </c>
      <c r="D72" s="1275">
        <v>11204000668</v>
      </c>
      <c r="E72" s="1275" t="s">
        <v>2563</v>
      </c>
      <c r="F72" s="1285">
        <v>45109.53125</v>
      </c>
      <c r="G72" s="1275">
        <v>81</v>
      </c>
      <c r="H72" s="1275">
        <v>59</v>
      </c>
      <c r="I72" s="1275">
        <v>788</v>
      </c>
      <c r="J72" s="1275" t="s">
        <v>38181</v>
      </c>
      <c r="K72" s="1275" t="s">
        <v>38198</v>
      </c>
      <c r="L72" s="1275" t="s">
        <v>38177</v>
      </c>
      <c r="M72" s="1275" t="s">
        <v>38167</v>
      </c>
      <c r="N72" s="1275" t="s">
        <v>38202</v>
      </c>
      <c r="O72" s="1275" t="s">
        <v>38203</v>
      </c>
      <c r="P72" s="1275"/>
      <c r="Q72" s="1275"/>
      <c r="R72" s="1275"/>
      <c r="S72" s="1275"/>
      <c r="T72" s="1275"/>
      <c r="U72" s="1275"/>
      <c r="V72" s="1275">
        <v>0</v>
      </c>
      <c r="W72" s="1275" t="s">
        <v>38179</v>
      </c>
      <c r="X72" s="1275" t="s">
        <v>38201</v>
      </c>
      <c r="Y72" s="1275">
        <v>0</v>
      </c>
      <c r="Z72" s="1275"/>
      <c r="AA72" s="1275"/>
      <c r="AB72" s="1275" t="s">
        <v>38180</v>
      </c>
      <c r="AC72" s="1272"/>
      <c r="AD72" t="str">
        <f>_xlfn.XLOOKUP(LEFT(C72,2),'OTG DATA'!$H$2:$H$18,'OTG DATA'!$I$2:$I$18,"not found",0)</f>
        <v>員林巡修課</v>
      </c>
    </row>
    <row r="73" spans="1:30">
      <c r="A73" s="1293" t="s">
        <v>38163</v>
      </c>
      <c r="B73" s="1275">
        <v>106</v>
      </c>
      <c r="C73" s="1275" t="s">
        <v>37989</v>
      </c>
      <c r="D73" s="1275">
        <v>11204000621</v>
      </c>
      <c r="E73" s="1275" t="s">
        <v>2157</v>
      </c>
      <c r="F73" s="1285">
        <v>45110.53125</v>
      </c>
      <c r="G73" s="1275">
        <v>2</v>
      </c>
      <c r="H73" s="1275">
        <v>1740</v>
      </c>
      <c r="I73" s="1275">
        <v>1353</v>
      </c>
      <c r="J73" s="1275" t="s">
        <v>38181</v>
      </c>
      <c r="K73" s="1275" t="s">
        <v>38198</v>
      </c>
      <c r="L73" s="1275" t="s">
        <v>38177</v>
      </c>
      <c r="M73" s="1275" t="s">
        <v>38167</v>
      </c>
      <c r="N73" s="1275" t="s">
        <v>38199</v>
      </c>
      <c r="O73" s="1275" t="s">
        <v>38204</v>
      </c>
      <c r="P73" s="1275"/>
      <c r="Q73" s="1275"/>
      <c r="R73" s="1275"/>
      <c r="S73" s="1275"/>
      <c r="T73" s="1275"/>
      <c r="U73" s="1275"/>
      <c r="V73" s="1275">
        <v>0</v>
      </c>
      <c r="W73" s="1275" t="s">
        <v>38179</v>
      </c>
      <c r="X73" s="1275" t="s">
        <v>38205</v>
      </c>
      <c r="Y73" s="1275">
        <v>0</v>
      </c>
      <c r="Z73" s="1275"/>
      <c r="AA73" s="1275"/>
      <c r="AB73" s="1275" t="s">
        <v>38180</v>
      </c>
      <c r="AC73" s="1272"/>
      <c r="AD73" t="str">
        <f>_xlfn.XLOOKUP(LEFT(C73,2),'OTG DATA'!$H$2:$H$18,'OTG DATA'!$I$2:$I$18,"not found",0)</f>
        <v>員林巡修課</v>
      </c>
    </row>
    <row r="74" spans="1:30">
      <c r="A74" s="1293" t="s">
        <v>38163</v>
      </c>
      <c r="B74" s="1275">
        <v>106</v>
      </c>
      <c r="C74" s="1275" t="s">
        <v>37989</v>
      </c>
      <c r="D74" s="1275">
        <v>11204000621</v>
      </c>
      <c r="E74" s="1275" t="s">
        <v>2157</v>
      </c>
      <c r="F74" s="1285">
        <v>45111.53125</v>
      </c>
      <c r="G74" s="1275">
        <v>60</v>
      </c>
      <c r="H74" s="1275">
        <v>762</v>
      </c>
      <c r="I74" s="1275">
        <v>1353</v>
      </c>
      <c r="J74" s="1275" t="s">
        <v>38181</v>
      </c>
      <c r="K74" s="1275" t="s">
        <v>38198</v>
      </c>
      <c r="L74" s="1275" t="s">
        <v>38177</v>
      </c>
      <c r="M74" s="1275" t="s">
        <v>38167</v>
      </c>
      <c r="N74" s="1275" t="s">
        <v>38199</v>
      </c>
      <c r="O74" s="1275" t="s">
        <v>38204</v>
      </c>
      <c r="P74" s="1275"/>
      <c r="Q74" s="1275"/>
      <c r="R74" s="1275"/>
      <c r="S74" s="1275"/>
      <c r="T74" s="1275"/>
      <c r="U74" s="1275"/>
      <c r="V74" s="1275">
        <v>0</v>
      </c>
      <c r="W74" s="1275" t="s">
        <v>38179</v>
      </c>
      <c r="X74" s="1275" t="s">
        <v>38205</v>
      </c>
      <c r="Y74" s="1275">
        <v>0</v>
      </c>
      <c r="Z74" s="1275"/>
      <c r="AA74" s="1275"/>
      <c r="AB74" s="1275" t="s">
        <v>38180</v>
      </c>
      <c r="AC74" s="1272"/>
      <c r="AD74" t="str">
        <f>_xlfn.XLOOKUP(LEFT(C74,2),'OTG DATA'!$H$2:$H$18,'OTG DATA'!$I$2:$I$18,"not found",0)</f>
        <v>員林巡修課</v>
      </c>
    </row>
    <row r="75" spans="1:30">
      <c r="A75" s="1293" t="s">
        <v>38163</v>
      </c>
      <c r="B75" s="1275">
        <v>106</v>
      </c>
      <c r="C75" s="1275" t="s">
        <v>37990</v>
      </c>
      <c r="D75" s="1275">
        <v>11204001476</v>
      </c>
      <c r="E75" s="1275" t="s">
        <v>2559</v>
      </c>
      <c r="F75" s="1285">
        <v>45112.53125</v>
      </c>
      <c r="G75" s="1275">
        <v>15</v>
      </c>
      <c r="H75" s="1275">
        <v>394</v>
      </c>
      <c r="I75" s="1275">
        <v>1121</v>
      </c>
      <c r="J75" s="1275" t="s">
        <v>38164</v>
      </c>
      <c r="K75" s="1275" t="s">
        <v>38165</v>
      </c>
      <c r="L75" s="1275" t="s">
        <v>38177</v>
      </c>
      <c r="M75" s="1275" t="s">
        <v>38167</v>
      </c>
      <c r="N75" s="1275" t="s">
        <v>38206</v>
      </c>
      <c r="O75" s="1275" t="s">
        <v>38207</v>
      </c>
      <c r="P75" s="1275"/>
      <c r="Q75" s="1275"/>
      <c r="R75" s="1275"/>
      <c r="S75" s="1275"/>
      <c r="T75" s="1275"/>
      <c r="U75" s="1275"/>
      <c r="V75" s="1275">
        <v>0</v>
      </c>
      <c r="W75" s="1275" t="s">
        <v>38179</v>
      </c>
      <c r="X75" s="1275" t="s">
        <v>38171</v>
      </c>
      <c r="Y75" s="1275">
        <v>0</v>
      </c>
      <c r="Z75" s="1275"/>
      <c r="AA75" s="1275"/>
      <c r="AB75" s="1275" t="s">
        <v>38180</v>
      </c>
      <c r="AC75" s="1272"/>
      <c r="AD75" t="str">
        <f>_xlfn.XLOOKUP(LEFT(C75,2),'OTG DATA'!$H$2:$H$18,'OTG DATA'!$I$2:$I$18,"not found",0)</f>
        <v>員林巡修課</v>
      </c>
    </row>
    <row r="76" spans="1:30">
      <c r="A76" s="1293" t="s">
        <v>38163</v>
      </c>
      <c r="B76" s="1275">
        <v>106</v>
      </c>
      <c r="C76" s="1275" t="s">
        <v>37991</v>
      </c>
      <c r="D76" s="1275">
        <v>11204001521</v>
      </c>
      <c r="E76" s="1275" t="s">
        <v>1699</v>
      </c>
      <c r="F76" s="1285">
        <v>45113.53125</v>
      </c>
      <c r="G76" s="1275">
        <v>95</v>
      </c>
      <c r="H76" s="1275">
        <v>437</v>
      </c>
      <c r="I76" s="1275">
        <v>1311</v>
      </c>
      <c r="J76" s="1275" t="s">
        <v>38164</v>
      </c>
      <c r="K76" s="1275" t="s">
        <v>38165</v>
      </c>
      <c r="L76" s="1275" t="s">
        <v>38177</v>
      </c>
      <c r="M76" s="1275" t="s">
        <v>38167</v>
      </c>
      <c r="N76" s="1275" t="s">
        <v>38202</v>
      </c>
      <c r="O76" s="1275" t="s">
        <v>38208</v>
      </c>
      <c r="P76" s="1275"/>
      <c r="Q76" s="1275"/>
      <c r="R76" s="1275"/>
      <c r="S76" s="1275"/>
      <c r="T76" s="1275"/>
      <c r="U76" s="1275"/>
      <c r="V76" s="1275">
        <v>0</v>
      </c>
      <c r="W76" s="1275" t="s">
        <v>38179</v>
      </c>
      <c r="X76" s="1275" t="s">
        <v>38171</v>
      </c>
      <c r="Y76" s="1275">
        <v>0</v>
      </c>
      <c r="Z76" s="1275"/>
      <c r="AA76" s="1275"/>
      <c r="AB76" s="1275" t="s">
        <v>38209</v>
      </c>
      <c r="AC76" s="1272"/>
      <c r="AD76" t="str">
        <f>_xlfn.XLOOKUP(LEFT(C76,2),'OTG DATA'!$H$2:$H$18,'OTG DATA'!$I$2:$I$18,"not found",0)</f>
        <v>員林巡修課</v>
      </c>
    </row>
    <row r="77" spans="1:30">
      <c r="A77" s="1293" t="s">
        <v>38163</v>
      </c>
      <c r="B77" s="1275">
        <v>106</v>
      </c>
      <c r="C77" s="1275" t="s">
        <v>37991</v>
      </c>
      <c r="D77" s="1275">
        <v>11204001517</v>
      </c>
      <c r="E77" s="1275" t="s">
        <v>1514</v>
      </c>
      <c r="F77" s="1285">
        <v>45114.53125</v>
      </c>
      <c r="G77" s="1275">
        <v>92</v>
      </c>
      <c r="H77" s="1275">
        <v>1280</v>
      </c>
      <c r="I77" s="1275">
        <v>0</v>
      </c>
      <c r="J77" s="1275" t="s">
        <v>38164</v>
      </c>
      <c r="K77" s="1275" t="s">
        <v>38165</v>
      </c>
      <c r="L77" s="1275" t="s">
        <v>38177</v>
      </c>
      <c r="M77" s="1275" t="s">
        <v>38167</v>
      </c>
      <c r="N77" s="1275" t="s">
        <v>38191</v>
      </c>
      <c r="O77" s="1275" t="s">
        <v>38192</v>
      </c>
      <c r="P77" s="1275"/>
      <c r="Q77" s="1275" t="s">
        <v>38210</v>
      </c>
      <c r="R77" s="1275"/>
      <c r="S77" s="1275"/>
      <c r="T77" s="1275"/>
      <c r="U77" s="1275"/>
      <c r="V77" s="1275">
        <v>0</v>
      </c>
      <c r="W77" s="1275" t="s">
        <v>38194</v>
      </c>
      <c r="X77" s="1275" t="s">
        <v>38171</v>
      </c>
      <c r="Y77" s="1275">
        <v>0</v>
      </c>
      <c r="Z77" s="1275"/>
      <c r="AA77" s="1275"/>
      <c r="AB77" s="1275" t="s">
        <v>38180</v>
      </c>
      <c r="AC77" s="1272"/>
      <c r="AD77" t="str">
        <f>_xlfn.XLOOKUP(LEFT(C77,2),'OTG DATA'!$H$2:$H$18,'OTG DATA'!$I$2:$I$18,"not found",0)</f>
        <v>員林巡修課</v>
      </c>
    </row>
    <row r="78" spans="1:30">
      <c r="A78" s="1293" t="s">
        <v>38163</v>
      </c>
      <c r="B78" s="1275">
        <v>106</v>
      </c>
      <c r="C78" s="1275" t="s">
        <v>37983</v>
      </c>
      <c r="D78" s="1275">
        <v>11204001611</v>
      </c>
      <c r="E78" s="1275" t="s">
        <v>2438</v>
      </c>
      <c r="F78" s="1285">
        <v>45115.53125</v>
      </c>
      <c r="G78" s="1275">
        <v>57</v>
      </c>
      <c r="H78" s="1275">
        <v>36</v>
      </c>
      <c r="I78" s="1275">
        <v>320</v>
      </c>
      <c r="J78" s="1275" t="s">
        <v>38164</v>
      </c>
      <c r="K78" s="1275" t="s">
        <v>38211</v>
      </c>
      <c r="L78" s="1275" t="s">
        <v>38166</v>
      </c>
      <c r="M78" s="1275" t="s">
        <v>38167</v>
      </c>
      <c r="N78" s="1275" t="s">
        <v>38183</v>
      </c>
      <c r="O78" s="1275"/>
      <c r="P78" s="1275"/>
      <c r="Q78" s="1275"/>
      <c r="R78" s="1275"/>
      <c r="S78" s="1275"/>
      <c r="T78" s="1275"/>
      <c r="U78" s="1275"/>
      <c r="V78" s="1275">
        <v>0</v>
      </c>
      <c r="W78" s="1275" t="s">
        <v>38185</v>
      </c>
      <c r="X78" s="1275" t="s">
        <v>38212</v>
      </c>
      <c r="Y78" s="1275">
        <v>0</v>
      </c>
      <c r="Z78" s="1275"/>
      <c r="AA78" s="1275"/>
      <c r="AB78" s="1275" t="s">
        <v>38172</v>
      </c>
      <c r="AC78" s="1272"/>
      <c r="AD78" t="str">
        <f>_xlfn.XLOOKUP(LEFT(C78,2),'OTG DATA'!$H$2:$H$18,'OTG DATA'!$I$2:$I$18,"not found",0)</f>
        <v>員林巡修課</v>
      </c>
    </row>
    <row r="79" spans="1:30">
      <c r="A79" s="1293" t="s">
        <v>38163</v>
      </c>
      <c r="B79" s="1275">
        <v>106</v>
      </c>
      <c r="C79" s="1275" t="s">
        <v>37994</v>
      </c>
      <c r="D79" s="1275">
        <v>11204001008</v>
      </c>
      <c r="E79" s="1275" t="s">
        <v>2560</v>
      </c>
      <c r="F79" s="1285">
        <v>45116.53125</v>
      </c>
      <c r="G79" s="1275">
        <v>18</v>
      </c>
      <c r="H79" s="1275">
        <v>8</v>
      </c>
      <c r="I79" s="1275">
        <v>180</v>
      </c>
      <c r="J79" s="1275" t="s">
        <v>38181</v>
      </c>
      <c r="K79" s="1275" t="s">
        <v>38211</v>
      </c>
      <c r="L79" s="1275" t="s">
        <v>38166</v>
      </c>
      <c r="M79" s="1275" t="s">
        <v>38167</v>
      </c>
      <c r="N79" s="1275" t="s">
        <v>38175</v>
      </c>
      <c r="O79" s="1275"/>
      <c r="P79" s="1275"/>
      <c r="Q79" s="1275"/>
      <c r="R79" s="1275"/>
      <c r="S79" s="1275"/>
      <c r="T79" s="1275"/>
      <c r="U79" s="1275"/>
      <c r="V79" s="1275">
        <v>0</v>
      </c>
      <c r="W79" s="1275" t="s">
        <v>38185</v>
      </c>
      <c r="X79" s="1275" t="s">
        <v>38213</v>
      </c>
      <c r="Y79" s="1275">
        <v>0</v>
      </c>
      <c r="Z79" s="1275"/>
      <c r="AA79" s="1275"/>
      <c r="AB79" s="1275" t="s">
        <v>38172</v>
      </c>
      <c r="AC79" s="1272"/>
      <c r="AD79" t="str">
        <f>_xlfn.XLOOKUP(LEFT(C79,2),'OTG DATA'!$H$2:$H$18,'OTG DATA'!$I$2:$I$18,"not found",0)</f>
        <v>員林巡修課</v>
      </c>
    </row>
    <row r="80" spans="1:30">
      <c r="A80" s="1293" t="s">
        <v>38163</v>
      </c>
      <c r="B80" s="1275">
        <v>106</v>
      </c>
      <c r="C80" s="1275" t="s">
        <v>37995</v>
      </c>
      <c r="D80" s="1275">
        <v>11204001026</v>
      </c>
      <c r="E80" s="1275" t="s">
        <v>2087</v>
      </c>
      <c r="F80" s="1285">
        <v>45117.53125</v>
      </c>
      <c r="G80" s="1275">
        <v>15</v>
      </c>
      <c r="H80" s="1275">
        <v>185</v>
      </c>
      <c r="I80" s="1275">
        <v>875</v>
      </c>
      <c r="J80" s="1275" t="s">
        <v>38164</v>
      </c>
      <c r="K80" s="1275" t="s">
        <v>38211</v>
      </c>
      <c r="L80" s="1275" t="s">
        <v>38166</v>
      </c>
      <c r="M80" s="1275" t="s">
        <v>38167</v>
      </c>
      <c r="N80" s="1275" t="s">
        <v>38183</v>
      </c>
      <c r="O80" s="1275"/>
      <c r="P80" s="1275"/>
      <c r="Q80" s="1275"/>
      <c r="R80" s="1275"/>
      <c r="S80" s="1275"/>
      <c r="T80" s="1275"/>
      <c r="U80" s="1275"/>
      <c r="V80" s="1275">
        <v>0</v>
      </c>
      <c r="W80" s="1275" t="s">
        <v>38185</v>
      </c>
      <c r="X80" s="1275" t="s">
        <v>38186</v>
      </c>
      <c r="Y80" s="1275">
        <v>0</v>
      </c>
      <c r="Z80" s="1275"/>
      <c r="AA80" s="1275"/>
      <c r="AB80" s="1275" t="s">
        <v>38172</v>
      </c>
      <c r="AC80" s="1272"/>
      <c r="AD80" t="str">
        <f>_xlfn.XLOOKUP(LEFT(C80,2),'OTG DATA'!$H$2:$H$18,'OTG DATA'!$I$2:$I$18,"not found",0)</f>
        <v>員林巡修課</v>
      </c>
    </row>
    <row r="81" spans="1:30">
      <c r="A81" s="1293" t="s">
        <v>38163</v>
      </c>
      <c r="B81" s="1275">
        <v>106</v>
      </c>
      <c r="C81" s="1275" t="s">
        <v>38409</v>
      </c>
      <c r="D81" s="1275">
        <v>11205000376</v>
      </c>
      <c r="E81" s="1275" t="s">
        <v>2087</v>
      </c>
      <c r="F81" s="1285">
        <v>45118.53125</v>
      </c>
      <c r="G81" s="1275">
        <v>2</v>
      </c>
      <c r="H81" s="1275">
        <v>3560</v>
      </c>
      <c r="I81" s="1275">
        <v>119</v>
      </c>
      <c r="J81" s="1275" t="s">
        <v>38181</v>
      </c>
      <c r="K81" s="1275" t="s">
        <v>38198</v>
      </c>
      <c r="L81" s="1275" t="s">
        <v>38177</v>
      </c>
      <c r="M81" s="1275" t="s">
        <v>38167</v>
      </c>
      <c r="N81" s="1275" t="s">
        <v>38175</v>
      </c>
      <c r="O81" s="1275" t="s">
        <v>38220</v>
      </c>
      <c r="P81" s="1275"/>
      <c r="Q81" s="1275"/>
      <c r="R81" s="1275"/>
      <c r="S81" s="1275"/>
      <c r="T81" s="1275"/>
      <c r="U81" s="1275"/>
      <c r="V81" s="1275">
        <v>1</v>
      </c>
      <c r="W81" s="1275" t="s">
        <v>38179</v>
      </c>
      <c r="X81" s="1275" t="s">
        <v>38222</v>
      </c>
      <c r="Y81" s="1275">
        <v>1</v>
      </c>
      <c r="Z81" s="1275"/>
      <c r="AA81" s="1275"/>
      <c r="AB81" s="1275" t="s">
        <v>38172</v>
      </c>
      <c r="AC81" s="1272"/>
      <c r="AD81" t="str">
        <f>_xlfn.XLOOKUP(LEFT(C81,2),'OTG DATA'!$H$2:$H$18,'OTG DATA'!$I$2:$I$18,"not found",0)</f>
        <v>員林巡修課</v>
      </c>
    </row>
    <row r="82" spans="1:30">
      <c r="A82" s="1293" t="s">
        <v>38163</v>
      </c>
      <c r="B82" s="1275">
        <v>106</v>
      </c>
      <c r="C82" s="1275" t="s">
        <v>38410</v>
      </c>
      <c r="D82" s="1275">
        <v>11205001581</v>
      </c>
      <c r="E82" s="1275" t="s">
        <v>2262</v>
      </c>
      <c r="F82" s="1285">
        <v>45119.53125</v>
      </c>
      <c r="G82" s="1275">
        <v>1</v>
      </c>
      <c r="H82" s="1275">
        <v>183</v>
      </c>
      <c r="I82" s="1275">
        <v>1057</v>
      </c>
      <c r="J82" s="1275" t="s">
        <v>38164</v>
      </c>
      <c r="K82" s="1275" t="s">
        <v>38165</v>
      </c>
      <c r="L82" s="1275" t="s">
        <v>38177</v>
      </c>
      <c r="M82" s="1275" t="s">
        <v>38167</v>
      </c>
      <c r="N82" s="1275" t="s">
        <v>38168</v>
      </c>
      <c r="O82" s="1275" t="s">
        <v>38195</v>
      </c>
      <c r="P82" s="1275"/>
      <c r="Q82" s="1275"/>
      <c r="R82" s="1275"/>
      <c r="S82" s="1275"/>
      <c r="T82" s="1275"/>
      <c r="U82" s="1275"/>
      <c r="V82" s="1275">
        <v>0</v>
      </c>
      <c r="W82" s="1275" t="s">
        <v>38179</v>
      </c>
      <c r="X82" s="1275" t="s">
        <v>38171</v>
      </c>
      <c r="Y82" s="1275">
        <v>0</v>
      </c>
      <c r="Z82" s="1275"/>
      <c r="AA82" s="1275"/>
      <c r="AB82" s="1275" t="s">
        <v>38180</v>
      </c>
      <c r="AC82" s="1272"/>
      <c r="AD82" t="str">
        <f>_xlfn.XLOOKUP(LEFT(C82,2),'OTG DATA'!$H$2:$H$18,'OTG DATA'!$I$2:$I$18,"not found",0)</f>
        <v>員林巡修課</v>
      </c>
    </row>
    <row r="83" spans="1:30">
      <c r="A83" s="1293" t="s">
        <v>38163</v>
      </c>
      <c r="B83" s="1275">
        <v>106</v>
      </c>
      <c r="C83" s="1275" t="s">
        <v>38410</v>
      </c>
      <c r="D83" s="1275">
        <v>11205001581</v>
      </c>
      <c r="E83" s="1275" t="s">
        <v>2262</v>
      </c>
      <c r="F83" s="1285">
        <v>45120.53125</v>
      </c>
      <c r="G83" s="1275">
        <v>81</v>
      </c>
      <c r="H83" s="1275">
        <v>781</v>
      </c>
      <c r="I83" s="1275">
        <v>1057</v>
      </c>
      <c r="J83" s="1275" t="s">
        <v>38164</v>
      </c>
      <c r="K83" s="1275" t="s">
        <v>38165</v>
      </c>
      <c r="L83" s="1275" t="s">
        <v>38177</v>
      </c>
      <c r="M83" s="1275" t="s">
        <v>38167</v>
      </c>
      <c r="N83" s="1275" t="s">
        <v>38168</v>
      </c>
      <c r="O83" s="1275" t="s">
        <v>38195</v>
      </c>
      <c r="P83" s="1275"/>
      <c r="Q83" s="1275"/>
      <c r="R83" s="1275"/>
      <c r="S83" s="1275"/>
      <c r="T83" s="1275"/>
      <c r="U83" s="1275"/>
      <c r="V83" s="1275">
        <v>0</v>
      </c>
      <c r="W83" s="1275" t="s">
        <v>38179</v>
      </c>
      <c r="X83" s="1275" t="s">
        <v>38171</v>
      </c>
      <c r="Y83" s="1275">
        <v>0</v>
      </c>
      <c r="Z83" s="1275"/>
      <c r="AA83" s="1275"/>
      <c r="AB83" s="1275" t="s">
        <v>38180</v>
      </c>
      <c r="AC83" s="1272"/>
      <c r="AD83" t="str">
        <f>_xlfn.XLOOKUP(LEFT(C83,2),'OTG DATA'!$H$2:$H$18,'OTG DATA'!$I$2:$I$18,"not found",0)</f>
        <v>員林巡修課</v>
      </c>
    </row>
    <row r="84" spans="1:30">
      <c r="A84" s="1293" t="s">
        <v>38163</v>
      </c>
      <c r="B84" s="1275">
        <v>106</v>
      </c>
      <c r="C84" s="1275" t="s">
        <v>38411</v>
      </c>
      <c r="D84" s="1275">
        <v>11205001882</v>
      </c>
      <c r="E84" s="1275" t="s">
        <v>1903</v>
      </c>
      <c r="F84" s="1285">
        <v>45121.53125</v>
      </c>
      <c r="G84" s="1275">
        <v>48</v>
      </c>
      <c r="H84" s="1275">
        <v>17</v>
      </c>
      <c r="I84" s="1275">
        <v>400</v>
      </c>
      <c r="J84" s="1275" t="s">
        <v>38164</v>
      </c>
      <c r="K84" s="1275" t="s">
        <v>38165</v>
      </c>
      <c r="L84" s="1275" t="s">
        <v>38177</v>
      </c>
      <c r="M84" s="1275" t="s">
        <v>38167</v>
      </c>
      <c r="N84" s="1275" t="s">
        <v>38183</v>
      </c>
      <c r="O84" s="1275"/>
      <c r="P84" s="1275"/>
      <c r="Q84" s="1275"/>
      <c r="R84" s="1275"/>
      <c r="S84" s="1275"/>
      <c r="T84" s="1275"/>
      <c r="U84" s="1275"/>
      <c r="V84" s="1275">
        <v>0</v>
      </c>
      <c r="W84" s="1275" t="s">
        <v>38185</v>
      </c>
      <c r="X84" s="1275" t="s">
        <v>38171</v>
      </c>
      <c r="Y84" s="1275">
        <v>0</v>
      </c>
      <c r="Z84" s="1275"/>
      <c r="AA84" s="1275"/>
      <c r="AB84" s="1275" t="s">
        <v>38172</v>
      </c>
      <c r="AC84" s="1272"/>
      <c r="AD84" t="str">
        <f>_xlfn.XLOOKUP(LEFT(C84,2),'OTG DATA'!$H$2:$H$18,'OTG DATA'!$I$2:$I$18,"not found",0)</f>
        <v>員林巡修課</v>
      </c>
    </row>
    <row r="85" spans="1:30">
      <c r="A85" s="1293" t="s">
        <v>38163</v>
      </c>
      <c r="B85" s="1275">
        <v>106</v>
      </c>
      <c r="C85" s="1275" t="s">
        <v>38412</v>
      </c>
      <c r="D85" s="1275">
        <v>11205001889</v>
      </c>
      <c r="E85" s="1275" t="s">
        <v>1903</v>
      </c>
      <c r="F85" s="1285">
        <v>45122.53125</v>
      </c>
      <c r="G85" s="1275">
        <v>32</v>
      </c>
      <c r="H85" s="1275">
        <v>46</v>
      </c>
      <c r="I85" s="1275">
        <v>200</v>
      </c>
      <c r="J85" s="1275" t="s">
        <v>38164</v>
      </c>
      <c r="K85" s="1275" t="s">
        <v>38165</v>
      </c>
      <c r="L85" s="1275" t="s">
        <v>38166</v>
      </c>
      <c r="M85" s="1275" t="s">
        <v>38167</v>
      </c>
      <c r="N85" s="1275" t="s">
        <v>38183</v>
      </c>
      <c r="O85" s="1275"/>
      <c r="P85" s="1275"/>
      <c r="Q85" s="1275"/>
      <c r="R85" s="1275"/>
      <c r="S85" s="1275"/>
      <c r="T85" s="1275"/>
      <c r="U85" s="1275"/>
      <c r="V85" s="1275">
        <v>0</v>
      </c>
      <c r="W85" s="1275" t="s">
        <v>38185</v>
      </c>
      <c r="X85" s="1275" t="s">
        <v>38171</v>
      </c>
      <c r="Y85" s="1275">
        <v>0</v>
      </c>
      <c r="Z85" s="1275"/>
      <c r="AA85" s="1275"/>
      <c r="AB85" s="1275" t="s">
        <v>38172</v>
      </c>
      <c r="AC85" s="1272"/>
      <c r="AD85" t="str">
        <f>_xlfn.XLOOKUP(LEFT(C85,2),'OTG DATA'!$H$2:$H$18,'OTG DATA'!$I$2:$I$18,"not found",0)</f>
        <v>員林巡修課</v>
      </c>
    </row>
    <row r="86" spans="1:30">
      <c r="A86" s="1293" t="s">
        <v>38163</v>
      </c>
      <c r="B86" s="1275">
        <v>106</v>
      </c>
      <c r="C86" s="1275" t="s">
        <v>38413</v>
      </c>
      <c r="D86" s="1275">
        <v>11205001910</v>
      </c>
      <c r="E86" s="1275" t="s">
        <v>2567</v>
      </c>
      <c r="F86" s="1285">
        <v>45123.53125</v>
      </c>
      <c r="G86" s="1275">
        <v>61</v>
      </c>
      <c r="H86" s="1275">
        <v>276</v>
      </c>
      <c r="I86" s="1275">
        <v>552</v>
      </c>
      <c r="J86" s="1275" t="s">
        <v>38164</v>
      </c>
      <c r="K86" s="1275" t="s">
        <v>38165</v>
      </c>
      <c r="L86" s="1275" t="s">
        <v>38174</v>
      </c>
      <c r="M86" s="1275" t="s">
        <v>38167</v>
      </c>
      <c r="N86" s="1275" t="s">
        <v>38183</v>
      </c>
      <c r="O86" s="1275"/>
      <c r="P86" s="1275"/>
      <c r="Q86" s="1275"/>
      <c r="R86" s="1275"/>
      <c r="S86" s="1275"/>
      <c r="T86" s="1275"/>
      <c r="U86" s="1275"/>
      <c r="V86" s="1275">
        <v>0</v>
      </c>
      <c r="W86" s="1275" t="s">
        <v>38185</v>
      </c>
      <c r="X86" s="1275" t="s">
        <v>38171</v>
      </c>
      <c r="Y86" s="1275">
        <v>0</v>
      </c>
      <c r="Z86" s="1275"/>
      <c r="AA86" s="1275"/>
      <c r="AB86" s="1275" t="s">
        <v>38172</v>
      </c>
      <c r="AC86" s="1272"/>
      <c r="AD86" t="str">
        <f>_xlfn.XLOOKUP(LEFT(C86,2),'OTG DATA'!$H$2:$H$18,'OTG DATA'!$I$2:$I$18,"not found",0)</f>
        <v>員林巡修課</v>
      </c>
    </row>
    <row r="87" spans="1:30">
      <c r="A87" s="1293" t="s">
        <v>38163</v>
      </c>
      <c r="B87" s="1275">
        <v>106</v>
      </c>
      <c r="C87" s="1275" t="s">
        <v>38414</v>
      </c>
      <c r="D87" s="1275">
        <v>11205000900</v>
      </c>
      <c r="E87" s="1275" t="s">
        <v>1222</v>
      </c>
      <c r="F87" s="1285">
        <v>45124.53125</v>
      </c>
      <c r="G87" s="1275">
        <v>10</v>
      </c>
      <c r="H87" s="1275">
        <v>0</v>
      </c>
      <c r="I87" s="1275">
        <v>0</v>
      </c>
      <c r="J87" s="1275" t="s">
        <v>38181</v>
      </c>
      <c r="K87" s="1275" t="s">
        <v>38198</v>
      </c>
      <c r="L87" s="1275" t="s">
        <v>38177</v>
      </c>
      <c r="M87" s="1275" t="s">
        <v>38167</v>
      </c>
      <c r="N87" s="1275" t="s">
        <v>38378</v>
      </c>
      <c r="O87" s="1275" t="s">
        <v>38415</v>
      </c>
      <c r="P87" s="1275"/>
      <c r="Q87" s="1275"/>
      <c r="R87" s="1275"/>
      <c r="S87" s="1275"/>
      <c r="T87" s="1275"/>
      <c r="U87" s="1275"/>
      <c r="V87" s="1275">
        <v>0</v>
      </c>
      <c r="W87" s="1275" t="s">
        <v>38238</v>
      </c>
      <c r="X87" s="1275" t="s">
        <v>38186</v>
      </c>
      <c r="Y87" s="1275">
        <v>0</v>
      </c>
      <c r="Z87" s="1275"/>
      <c r="AA87" s="1275"/>
      <c r="AB87" s="1275" t="s">
        <v>38180</v>
      </c>
      <c r="AC87" s="1272"/>
      <c r="AD87" t="str">
        <f>_xlfn.XLOOKUP(LEFT(C87,2),'OTG DATA'!$H$2:$H$18,'OTG DATA'!$I$2:$I$18,"not found",0)</f>
        <v>員林巡修課</v>
      </c>
    </row>
    <row r="88" spans="1:30">
      <c r="A88" s="1293" t="s">
        <v>38163</v>
      </c>
      <c r="B88" s="1275">
        <v>106</v>
      </c>
      <c r="C88" s="1275" t="s">
        <v>38414</v>
      </c>
      <c r="D88" s="1275">
        <v>11205000900</v>
      </c>
      <c r="E88" s="1275" t="s">
        <v>1222</v>
      </c>
      <c r="F88" s="1285">
        <v>45125.53125</v>
      </c>
      <c r="G88" s="1275">
        <v>16</v>
      </c>
      <c r="H88" s="1275">
        <v>0</v>
      </c>
      <c r="I88" s="1275">
        <v>0</v>
      </c>
      <c r="J88" s="1275" t="s">
        <v>38181</v>
      </c>
      <c r="K88" s="1275" t="s">
        <v>38198</v>
      </c>
      <c r="L88" s="1275" t="s">
        <v>38177</v>
      </c>
      <c r="M88" s="1275" t="s">
        <v>38167</v>
      </c>
      <c r="N88" s="1275" t="s">
        <v>38378</v>
      </c>
      <c r="O88" s="1275" t="s">
        <v>38415</v>
      </c>
      <c r="P88" s="1275"/>
      <c r="Q88" s="1275"/>
      <c r="R88" s="1275"/>
      <c r="S88" s="1275"/>
      <c r="T88" s="1275"/>
      <c r="U88" s="1275"/>
      <c r="V88" s="1275">
        <v>0</v>
      </c>
      <c r="W88" s="1275" t="s">
        <v>38238</v>
      </c>
      <c r="X88" s="1275" t="s">
        <v>38186</v>
      </c>
      <c r="Y88" s="1275">
        <v>0</v>
      </c>
      <c r="Z88" s="1275"/>
      <c r="AA88" s="1275"/>
      <c r="AB88" s="1275" t="s">
        <v>38180</v>
      </c>
      <c r="AC88" s="1272"/>
      <c r="AD88" t="str">
        <f>_xlfn.XLOOKUP(LEFT(C88,2),'OTG DATA'!$H$2:$H$18,'OTG DATA'!$I$2:$I$18,"not found",0)</f>
        <v>員林巡修課</v>
      </c>
    </row>
    <row r="89" spans="1:30">
      <c r="A89" s="1293" t="s">
        <v>38163</v>
      </c>
      <c r="B89" s="1275">
        <v>106</v>
      </c>
      <c r="C89" s="1275" t="s">
        <v>38414</v>
      </c>
      <c r="D89" s="1275">
        <v>11205000900</v>
      </c>
      <c r="E89" s="1275" t="s">
        <v>1222</v>
      </c>
      <c r="F89" s="1285">
        <v>45126.53125</v>
      </c>
      <c r="G89" s="1275">
        <v>6</v>
      </c>
      <c r="H89" s="1275">
        <v>0</v>
      </c>
      <c r="I89" s="1275">
        <v>0</v>
      </c>
      <c r="J89" s="1275" t="s">
        <v>38181</v>
      </c>
      <c r="K89" s="1275" t="s">
        <v>38198</v>
      </c>
      <c r="L89" s="1275" t="s">
        <v>38177</v>
      </c>
      <c r="M89" s="1275" t="s">
        <v>38167</v>
      </c>
      <c r="N89" s="1275" t="s">
        <v>38378</v>
      </c>
      <c r="O89" s="1275" t="s">
        <v>38415</v>
      </c>
      <c r="P89" s="1275"/>
      <c r="Q89" s="1275"/>
      <c r="R89" s="1275"/>
      <c r="S89" s="1275"/>
      <c r="T89" s="1275"/>
      <c r="U89" s="1275"/>
      <c r="V89" s="1275">
        <v>0</v>
      </c>
      <c r="W89" s="1275" t="s">
        <v>38238</v>
      </c>
      <c r="X89" s="1275" t="s">
        <v>38186</v>
      </c>
      <c r="Y89" s="1275">
        <v>0</v>
      </c>
      <c r="Z89" s="1275"/>
      <c r="AA89" s="1275"/>
      <c r="AB89" s="1275" t="s">
        <v>38180</v>
      </c>
      <c r="AC89" s="1272"/>
      <c r="AD89" t="str">
        <f>_xlfn.XLOOKUP(LEFT(C89,2),'OTG DATA'!$H$2:$H$18,'OTG DATA'!$I$2:$I$18,"not found",0)</f>
        <v>員林巡修課</v>
      </c>
    </row>
    <row r="90" spans="1:30">
      <c r="A90" s="1293" t="s">
        <v>38163</v>
      </c>
      <c r="B90" s="1275">
        <v>106</v>
      </c>
      <c r="C90" s="1275" t="s">
        <v>38265</v>
      </c>
      <c r="D90" s="1275">
        <v>11206000013</v>
      </c>
      <c r="E90" s="1275" t="s">
        <v>2428</v>
      </c>
      <c r="F90" s="1285">
        <v>45127.53125</v>
      </c>
      <c r="G90" s="1275">
        <v>35</v>
      </c>
      <c r="H90" s="1275">
        <v>23</v>
      </c>
      <c r="I90" s="1275">
        <v>450</v>
      </c>
      <c r="J90" s="1275" t="s">
        <v>38181</v>
      </c>
      <c r="K90" s="1275" t="s">
        <v>38211</v>
      </c>
      <c r="L90" s="1275" t="s">
        <v>38177</v>
      </c>
      <c r="M90" s="1275" t="s">
        <v>38167</v>
      </c>
      <c r="N90" s="1275" t="s">
        <v>38183</v>
      </c>
      <c r="O90" s="1275"/>
      <c r="P90" s="1275"/>
      <c r="Q90" s="1275"/>
      <c r="R90" s="1275"/>
      <c r="S90" s="1275"/>
      <c r="T90" s="1275"/>
      <c r="U90" s="1275"/>
      <c r="V90" s="1275">
        <v>0</v>
      </c>
      <c r="W90" s="1275" t="s">
        <v>38185</v>
      </c>
      <c r="X90" s="1275" t="s">
        <v>38372</v>
      </c>
      <c r="Y90" s="1275">
        <v>0</v>
      </c>
      <c r="Z90" s="1275"/>
      <c r="AA90" s="1275"/>
      <c r="AB90" s="1275" t="s">
        <v>38172</v>
      </c>
      <c r="AC90" s="1272"/>
      <c r="AD90" t="str">
        <f>_xlfn.XLOOKUP(LEFT(C90,2),'OTG DATA'!$H$2:$H$18,'OTG DATA'!$I$2:$I$18,"not found",0)</f>
        <v>員林巡修課</v>
      </c>
    </row>
    <row r="91" spans="1:30" ht="16.8" thickBot="1">
      <c r="A91" s="1294" t="s">
        <v>38163</v>
      </c>
      <c r="B91" s="1295">
        <v>106</v>
      </c>
      <c r="C91" s="1295" t="s">
        <v>38416</v>
      </c>
      <c r="D91" s="1295">
        <v>11205001552</v>
      </c>
      <c r="E91" s="1295" t="s">
        <v>2264</v>
      </c>
      <c r="F91" s="1285">
        <v>45128.53125</v>
      </c>
      <c r="G91" s="1295">
        <v>0</v>
      </c>
      <c r="H91" s="1295">
        <v>0</v>
      </c>
      <c r="I91" s="1295">
        <v>20</v>
      </c>
      <c r="J91" s="1295" t="s">
        <v>38164</v>
      </c>
      <c r="K91" s="1295" t="s">
        <v>38165</v>
      </c>
      <c r="L91" s="1295" t="s">
        <v>38166</v>
      </c>
      <c r="M91" s="1295" t="s">
        <v>38167</v>
      </c>
      <c r="N91" s="1295" t="s">
        <v>38183</v>
      </c>
      <c r="O91" s="1295"/>
      <c r="P91" s="1295"/>
      <c r="Q91" s="1295"/>
      <c r="R91" s="1295"/>
      <c r="S91" s="1295"/>
      <c r="T91" s="1295"/>
      <c r="U91" s="1295"/>
      <c r="V91" s="1295">
        <v>0</v>
      </c>
      <c r="W91" s="1295" t="s">
        <v>38185</v>
      </c>
      <c r="X91" s="1295" t="s">
        <v>38171</v>
      </c>
      <c r="Y91" s="1295">
        <v>0</v>
      </c>
      <c r="Z91" s="1295"/>
      <c r="AA91" s="1295"/>
      <c r="AB91" s="1295" t="s">
        <v>38172</v>
      </c>
      <c r="AC91" s="1274"/>
      <c r="AD91" t="str">
        <f>_xlfn.XLOOKUP(LEFT(C91,2),'OTG DATA'!$H$2:$H$18,'OTG DATA'!$I$2:$I$18,"not found",0)</f>
        <v>員林巡修課</v>
      </c>
    </row>
    <row r="92" spans="1:30">
      <c r="A92" t="s">
        <v>38163</v>
      </c>
      <c r="B92">
        <v>106</v>
      </c>
      <c r="C92" t="s">
        <v>38417</v>
      </c>
      <c r="D92">
        <v>11205001559</v>
      </c>
      <c r="E92" t="s">
        <v>2399</v>
      </c>
      <c r="F92" s="1285">
        <v>45129.53125</v>
      </c>
      <c r="G92">
        <v>0</v>
      </c>
      <c r="H92">
        <v>0</v>
      </c>
      <c r="I92">
        <v>1825</v>
      </c>
      <c r="J92" t="s">
        <v>38164</v>
      </c>
      <c r="K92" t="s">
        <v>38165</v>
      </c>
      <c r="L92" t="s">
        <v>38166</v>
      </c>
      <c r="M92" t="s">
        <v>38167</v>
      </c>
      <c r="N92" t="s">
        <v>38183</v>
      </c>
      <c r="V92">
        <v>0</v>
      </c>
      <c r="W92" t="s">
        <v>38185</v>
      </c>
      <c r="X92" t="s">
        <v>38171</v>
      </c>
      <c r="Y92">
        <v>0</v>
      </c>
      <c r="AB92" t="s">
        <v>38172</v>
      </c>
      <c r="AD92" t="str">
        <f>_xlfn.XLOOKUP(LEFT(C92,2),'OTG DATA'!$H$2:$H$18,'OTG DATA'!$I$2:$I$18,"not found",0)</f>
        <v>員林巡修課</v>
      </c>
    </row>
    <row r="93" spans="1:30">
      <c r="A93" t="s">
        <v>38163</v>
      </c>
      <c r="B93">
        <v>106</v>
      </c>
      <c r="C93" t="s">
        <v>38418</v>
      </c>
      <c r="D93">
        <v>11205001566</v>
      </c>
      <c r="E93" t="s">
        <v>2482</v>
      </c>
      <c r="F93" s="1285">
        <v>45130.53125</v>
      </c>
      <c r="G93">
        <v>0</v>
      </c>
      <c r="H93">
        <v>0</v>
      </c>
      <c r="I93">
        <v>200</v>
      </c>
      <c r="J93" t="s">
        <v>38164</v>
      </c>
      <c r="K93" t="s">
        <v>38165</v>
      </c>
      <c r="L93" t="s">
        <v>38166</v>
      </c>
      <c r="M93" t="s">
        <v>38167</v>
      </c>
      <c r="N93" t="s">
        <v>38183</v>
      </c>
      <c r="V93">
        <v>0</v>
      </c>
      <c r="W93" t="s">
        <v>38185</v>
      </c>
      <c r="X93" t="s">
        <v>38171</v>
      </c>
      <c r="Y93">
        <v>0</v>
      </c>
      <c r="AB93" t="s">
        <v>38172</v>
      </c>
      <c r="AD93" t="str">
        <f>_xlfn.XLOOKUP(LEFT(C93,2),'OTG DATA'!$H$2:$H$18,'OTG DATA'!$I$2:$I$18,"not found",0)</f>
        <v>員林巡修課</v>
      </c>
    </row>
    <row r="94" spans="1:30">
      <c r="A94" t="s">
        <v>38163</v>
      </c>
      <c r="B94">
        <v>106</v>
      </c>
      <c r="C94" t="s">
        <v>38419</v>
      </c>
      <c r="D94">
        <v>11205001579</v>
      </c>
      <c r="E94" t="s">
        <v>2180</v>
      </c>
      <c r="F94" s="1285">
        <v>45131.53125</v>
      </c>
      <c r="G94">
        <v>0</v>
      </c>
      <c r="H94">
        <v>0</v>
      </c>
      <c r="I94">
        <v>0</v>
      </c>
      <c r="J94" t="s">
        <v>38164</v>
      </c>
      <c r="K94" t="s">
        <v>38165</v>
      </c>
      <c r="L94" t="s">
        <v>38166</v>
      </c>
      <c r="M94" t="s">
        <v>38167</v>
      </c>
      <c r="N94" t="s">
        <v>38175</v>
      </c>
      <c r="V94">
        <v>0</v>
      </c>
      <c r="W94" t="s">
        <v>38170</v>
      </c>
      <c r="X94" t="s">
        <v>38171</v>
      </c>
      <c r="Y94">
        <v>0</v>
      </c>
      <c r="AB94" t="s">
        <v>38172</v>
      </c>
      <c r="AD94" t="str">
        <f>_xlfn.XLOOKUP(LEFT(C94,2),'OTG DATA'!$H$2:$H$18,'OTG DATA'!$I$2:$I$18,"not found",0)</f>
        <v>員林巡修課</v>
      </c>
    </row>
    <row r="95" spans="1:30">
      <c r="A95" t="s">
        <v>38163</v>
      </c>
      <c r="B95">
        <v>106</v>
      </c>
      <c r="C95" t="s">
        <v>38278</v>
      </c>
      <c r="D95">
        <v>11206000286</v>
      </c>
      <c r="E95" t="s">
        <v>1899</v>
      </c>
      <c r="F95" s="1285">
        <v>45132.53125</v>
      </c>
      <c r="G95">
        <v>50</v>
      </c>
      <c r="H95">
        <v>91</v>
      </c>
      <c r="I95">
        <v>137</v>
      </c>
      <c r="J95" t="s">
        <v>38164</v>
      </c>
      <c r="K95" t="s">
        <v>38211</v>
      </c>
      <c r="L95" t="s">
        <v>38174</v>
      </c>
      <c r="M95" t="s">
        <v>38167</v>
      </c>
      <c r="N95" t="s">
        <v>38183</v>
      </c>
      <c r="V95">
        <v>0</v>
      </c>
      <c r="W95" t="s">
        <v>38185</v>
      </c>
      <c r="X95" t="s">
        <v>38212</v>
      </c>
      <c r="Y95">
        <v>0</v>
      </c>
      <c r="AB95" t="s">
        <v>38172</v>
      </c>
      <c r="AD95" t="str">
        <f>_xlfn.XLOOKUP(LEFT(C95,2),'OTG DATA'!$H$2:$H$18,'OTG DATA'!$I$2:$I$18,"not found",0)</f>
        <v>員林巡修課</v>
      </c>
    </row>
    <row r="96" spans="1:30">
      <c r="A96" t="s">
        <v>38163</v>
      </c>
      <c r="B96">
        <v>106</v>
      </c>
      <c r="C96" t="s">
        <v>38338</v>
      </c>
      <c r="D96">
        <v>11206000358</v>
      </c>
      <c r="E96" t="s">
        <v>2182</v>
      </c>
      <c r="F96" s="1285">
        <v>45133.53125</v>
      </c>
      <c r="G96">
        <v>106</v>
      </c>
      <c r="H96">
        <v>1</v>
      </c>
      <c r="I96">
        <v>5</v>
      </c>
      <c r="J96" t="s">
        <v>38181</v>
      </c>
      <c r="K96" t="s">
        <v>38211</v>
      </c>
      <c r="L96" t="s">
        <v>38174</v>
      </c>
      <c r="M96" t="s">
        <v>38167</v>
      </c>
      <c r="N96" t="s">
        <v>38175</v>
      </c>
      <c r="V96">
        <v>0</v>
      </c>
      <c r="W96" t="s">
        <v>38238</v>
      </c>
      <c r="X96" t="s">
        <v>38224</v>
      </c>
      <c r="Y96">
        <v>0</v>
      </c>
      <c r="AB96" t="s">
        <v>38172</v>
      </c>
      <c r="AD96" t="str">
        <f>_xlfn.XLOOKUP(LEFT(C96,2),'OTG DATA'!$H$2:$H$18,'OTG DATA'!$I$2:$I$18,"not found",0)</f>
        <v>員林巡修課</v>
      </c>
    </row>
    <row r="97" spans="1:30">
      <c r="A97" t="s">
        <v>38163</v>
      </c>
      <c r="B97">
        <v>106</v>
      </c>
      <c r="C97" t="s">
        <v>38347</v>
      </c>
      <c r="D97">
        <v>11206000775</v>
      </c>
      <c r="E97" t="s">
        <v>1903</v>
      </c>
      <c r="F97" s="1285">
        <v>45134.53125</v>
      </c>
      <c r="G97">
        <v>52</v>
      </c>
      <c r="H97">
        <v>37</v>
      </c>
      <c r="I97">
        <v>111</v>
      </c>
      <c r="J97" t="s">
        <v>38181</v>
      </c>
      <c r="K97" t="s">
        <v>38230</v>
      </c>
      <c r="L97" t="s">
        <v>38174</v>
      </c>
      <c r="M97" t="s">
        <v>38227</v>
      </c>
      <c r="N97" t="s">
        <v>38248</v>
      </c>
      <c r="O97" t="s">
        <v>38249</v>
      </c>
      <c r="P97" t="s">
        <v>38420</v>
      </c>
      <c r="Q97" t="s">
        <v>38184</v>
      </c>
      <c r="R97">
        <v>200704</v>
      </c>
      <c r="S97">
        <v>200202</v>
      </c>
      <c r="T97" t="s">
        <v>38421</v>
      </c>
      <c r="U97" t="s">
        <v>38252</v>
      </c>
      <c r="V97">
        <v>50</v>
      </c>
      <c r="W97" t="s">
        <v>38176</v>
      </c>
      <c r="X97" t="s">
        <v>38224</v>
      </c>
      <c r="Y97">
        <v>50</v>
      </c>
      <c r="AB97" t="s">
        <v>38232</v>
      </c>
      <c r="AC97" t="s">
        <v>38422</v>
      </c>
      <c r="AD97" t="str">
        <f>_xlfn.XLOOKUP(LEFT(C97,2),'OTG DATA'!$H$2:$H$18,'OTG DATA'!$I$2:$I$18,"not found",0)</f>
        <v>員林巡修課</v>
      </c>
    </row>
    <row r="98" spans="1:30">
      <c r="A98" t="s">
        <v>38163</v>
      </c>
      <c r="B98">
        <v>106</v>
      </c>
      <c r="C98" t="s">
        <v>38322</v>
      </c>
      <c r="D98">
        <v>11206001832</v>
      </c>
      <c r="E98" t="s">
        <v>2152</v>
      </c>
      <c r="F98" s="1285">
        <v>45135.53125</v>
      </c>
      <c r="G98">
        <v>42</v>
      </c>
      <c r="H98">
        <v>68</v>
      </c>
      <c r="I98">
        <v>120</v>
      </c>
      <c r="J98" t="s">
        <v>38181</v>
      </c>
      <c r="K98" t="s">
        <v>38211</v>
      </c>
      <c r="L98" t="s">
        <v>38166</v>
      </c>
      <c r="M98" t="s">
        <v>38167</v>
      </c>
      <c r="N98" t="s">
        <v>38175</v>
      </c>
      <c r="O98" t="s">
        <v>38220</v>
      </c>
      <c r="V98">
        <v>0</v>
      </c>
      <c r="W98" t="s">
        <v>38185</v>
      </c>
      <c r="X98" t="s">
        <v>38224</v>
      </c>
      <c r="Y98">
        <v>0</v>
      </c>
      <c r="AB98" t="s">
        <v>38172</v>
      </c>
      <c r="AD98" t="str">
        <f>_xlfn.XLOOKUP(LEFT(C98,2),'OTG DATA'!$H$2:$H$18,'OTG DATA'!$I$2:$I$18,"not found",0)</f>
        <v>員林巡修課</v>
      </c>
    </row>
    <row r="99" spans="1:30">
      <c r="A99" t="s">
        <v>38163</v>
      </c>
      <c r="B99">
        <v>106</v>
      </c>
      <c r="C99" t="s">
        <v>38355</v>
      </c>
      <c r="D99">
        <v>11206001845</v>
      </c>
      <c r="E99" t="s">
        <v>2567</v>
      </c>
      <c r="F99" s="1285">
        <v>45136.53125</v>
      </c>
      <c r="G99">
        <v>15</v>
      </c>
      <c r="H99">
        <v>200</v>
      </c>
      <c r="I99">
        <v>840</v>
      </c>
      <c r="J99" t="s">
        <v>38181</v>
      </c>
      <c r="K99" t="s">
        <v>38211</v>
      </c>
      <c r="L99" t="s">
        <v>38177</v>
      </c>
      <c r="M99" t="s">
        <v>38167</v>
      </c>
      <c r="N99" t="s">
        <v>38183</v>
      </c>
      <c r="V99">
        <v>0</v>
      </c>
      <c r="W99" t="s">
        <v>38185</v>
      </c>
      <c r="X99" t="s">
        <v>38213</v>
      </c>
      <c r="Y99">
        <v>0</v>
      </c>
      <c r="AB99" t="s">
        <v>38172</v>
      </c>
      <c r="AD99" t="str">
        <f>_xlfn.XLOOKUP(LEFT(C99,2),'OTG DATA'!$H$2:$H$18,'OTG DATA'!$I$2:$I$18,"not found",0)</f>
        <v>員林巡修課</v>
      </c>
    </row>
    <row r="100" spans="1:30">
      <c r="A100" t="s">
        <v>38163</v>
      </c>
      <c r="B100">
        <v>106</v>
      </c>
      <c r="C100" t="s">
        <v>38335</v>
      </c>
      <c r="D100">
        <v>11206002227</v>
      </c>
      <c r="E100" t="s">
        <v>1770</v>
      </c>
      <c r="F100" s="1285">
        <v>45137.53125</v>
      </c>
      <c r="G100">
        <v>28</v>
      </c>
      <c r="H100">
        <v>68</v>
      </c>
      <c r="I100">
        <v>500</v>
      </c>
      <c r="J100" t="s">
        <v>38181</v>
      </c>
      <c r="K100" t="s">
        <v>38211</v>
      </c>
      <c r="L100" t="s">
        <v>38177</v>
      </c>
      <c r="M100" t="s">
        <v>38167</v>
      </c>
      <c r="N100" t="s">
        <v>38183</v>
      </c>
      <c r="V100">
        <v>0</v>
      </c>
      <c r="W100" t="s">
        <v>38185</v>
      </c>
      <c r="X100" t="s">
        <v>38213</v>
      </c>
      <c r="Y100">
        <v>0</v>
      </c>
      <c r="AB100" t="s">
        <v>38172</v>
      </c>
      <c r="AD100" t="str">
        <f>_xlfn.XLOOKUP(LEFT(C100,2),'OTG DATA'!$H$2:$H$18,'OTG DATA'!$I$2:$I$18,"not found",0)</f>
        <v>員林巡修課</v>
      </c>
    </row>
    <row r="101" spans="1:30">
      <c r="A101" t="s">
        <v>38163</v>
      </c>
      <c r="B101">
        <v>106</v>
      </c>
      <c r="C101" t="s">
        <v>38336</v>
      </c>
      <c r="D101">
        <v>11206002314</v>
      </c>
      <c r="E101" t="s">
        <v>2180</v>
      </c>
      <c r="F101" s="1285">
        <v>45138.53125</v>
      </c>
      <c r="G101">
        <v>25</v>
      </c>
      <c r="H101">
        <v>60</v>
      </c>
      <c r="I101">
        <v>1020</v>
      </c>
      <c r="J101" t="s">
        <v>38181</v>
      </c>
      <c r="K101" t="s">
        <v>38211</v>
      </c>
      <c r="L101" t="s">
        <v>38177</v>
      </c>
      <c r="M101" t="s">
        <v>38167</v>
      </c>
      <c r="N101" t="s">
        <v>38168</v>
      </c>
      <c r="O101" t="s">
        <v>38169</v>
      </c>
      <c r="V101">
        <v>0</v>
      </c>
      <c r="W101" t="s">
        <v>38170</v>
      </c>
      <c r="X101" t="s">
        <v>38222</v>
      </c>
      <c r="Y101">
        <v>0</v>
      </c>
      <c r="AB101" t="s">
        <v>38172</v>
      </c>
      <c r="AD101" t="str">
        <f>_xlfn.XLOOKUP(LEFT(C101,2),'OTG DATA'!$H$2:$H$18,'OTG DATA'!$I$2:$I$18,"not found",0)</f>
        <v>員林巡修課</v>
      </c>
    </row>
    <row r="102" spans="1:30">
      <c r="A102" t="s">
        <v>38163</v>
      </c>
      <c r="B102">
        <v>106</v>
      </c>
      <c r="C102" t="s">
        <v>38423</v>
      </c>
      <c r="D102">
        <v>11201000740</v>
      </c>
      <c r="E102" t="s">
        <v>2353</v>
      </c>
      <c r="F102" s="1285">
        <v>45139.53125</v>
      </c>
      <c r="G102">
        <v>56</v>
      </c>
      <c r="H102">
        <v>0</v>
      </c>
      <c r="I102">
        <v>20</v>
      </c>
      <c r="J102" t="s">
        <v>38173</v>
      </c>
      <c r="K102" t="s">
        <v>38230</v>
      </c>
      <c r="L102" t="s">
        <v>38166</v>
      </c>
      <c r="M102" t="s">
        <v>38227</v>
      </c>
      <c r="N102" t="s">
        <v>38175</v>
      </c>
      <c r="V102">
        <v>0</v>
      </c>
      <c r="W102" t="s">
        <v>38238</v>
      </c>
      <c r="X102" t="s">
        <v>38255</v>
      </c>
      <c r="Y102">
        <v>0</v>
      </c>
      <c r="AB102" t="s">
        <v>38232</v>
      </c>
      <c r="AD102" t="str">
        <f>_xlfn.XLOOKUP(LEFT(C102,2),'OTG DATA'!$H$2:$H$18,'OTG DATA'!$I$2:$I$18,"not found",0)</f>
        <v>鹿和巡修課</v>
      </c>
    </row>
    <row r="103" spans="1:30">
      <c r="A103" t="s">
        <v>38163</v>
      </c>
      <c r="B103">
        <v>106</v>
      </c>
      <c r="C103" t="s">
        <v>38424</v>
      </c>
      <c r="D103">
        <v>11201001056</v>
      </c>
      <c r="E103" t="s">
        <v>1654</v>
      </c>
      <c r="F103" s="1285">
        <v>45140.53125</v>
      </c>
      <c r="G103">
        <v>2</v>
      </c>
      <c r="H103">
        <v>1962</v>
      </c>
      <c r="I103">
        <v>300</v>
      </c>
      <c r="J103" t="s">
        <v>38181</v>
      </c>
      <c r="K103" t="s">
        <v>38198</v>
      </c>
      <c r="L103" t="s">
        <v>38177</v>
      </c>
      <c r="M103" t="s">
        <v>38167</v>
      </c>
      <c r="N103" t="s">
        <v>38378</v>
      </c>
      <c r="O103" t="s">
        <v>38415</v>
      </c>
      <c r="Q103" t="s">
        <v>38210</v>
      </c>
      <c r="V103">
        <v>0</v>
      </c>
      <c r="W103" t="s">
        <v>38170</v>
      </c>
      <c r="X103" t="s">
        <v>38224</v>
      </c>
      <c r="Y103">
        <v>1</v>
      </c>
      <c r="AB103" t="s">
        <v>38180</v>
      </c>
      <c r="AD103" t="str">
        <f>_xlfn.XLOOKUP(LEFT(C103,2),'OTG DATA'!$H$2:$H$18,'OTG DATA'!$I$2:$I$18,"not found",0)</f>
        <v>鹿和巡修課</v>
      </c>
    </row>
    <row r="104" spans="1:30">
      <c r="A104" t="s">
        <v>38163</v>
      </c>
      <c r="B104">
        <v>106</v>
      </c>
      <c r="C104" t="s">
        <v>38424</v>
      </c>
      <c r="D104">
        <v>11201001056</v>
      </c>
      <c r="E104" t="s">
        <v>1654</v>
      </c>
      <c r="F104" s="1285">
        <v>45141.53125</v>
      </c>
      <c r="G104">
        <v>27</v>
      </c>
      <c r="H104">
        <v>124</v>
      </c>
      <c r="I104">
        <v>300</v>
      </c>
      <c r="J104" t="s">
        <v>38181</v>
      </c>
      <c r="K104" t="s">
        <v>38198</v>
      </c>
      <c r="L104" t="s">
        <v>38177</v>
      </c>
      <c r="M104" t="s">
        <v>38167</v>
      </c>
      <c r="N104" t="s">
        <v>38378</v>
      </c>
      <c r="O104" t="s">
        <v>38415</v>
      </c>
      <c r="Q104" t="s">
        <v>38210</v>
      </c>
      <c r="V104">
        <v>0</v>
      </c>
      <c r="W104" t="s">
        <v>38170</v>
      </c>
      <c r="X104" t="s">
        <v>38224</v>
      </c>
      <c r="Y104">
        <v>1</v>
      </c>
      <c r="AB104" t="s">
        <v>38180</v>
      </c>
      <c r="AD104" t="str">
        <f>_xlfn.XLOOKUP(LEFT(C104,2),'OTG DATA'!$H$2:$H$18,'OTG DATA'!$I$2:$I$18,"not found",0)</f>
        <v>鹿和巡修課</v>
      </c>
    </row>
    <row r="105" spans="1:30">
      <c r="A105" t="s">
        <v>38163</v>
      </c>
      <c r="B105">
        <v>106</v>
      </c>
      <c r="C105" t="s">
        <v>38424</v>
      </c>
      <c r="D105">
        <v>11201001056</v>
      </c>
      <c r="E105" t="s">
        <v>1654</v>
      </c>
      <c r="F105" s="1285">
        <v>45142.53125</v>
      </c>
      <c r="G105">
        <v>72</v>
      </c>
      <c r="H105">
        <v>960</v>
      </c>
      <c r="I105">
        <v>300</v>
      </c>
      <c r="J105" t="s">
        <v>38181</v>
      </c>
      <c r="K105" t="s">
        <v>38198</v>
      </c>
      <c r="L105" t="s">
        <v>38177</v>
      </c>
      <c r="M105" t="s">
        <v>38167</v>
      </c>
      <c r="N105" t="s">
        <v>38378</v>
      </c>
      <c r="O105" t="s">
        <v>38415</v>
      </c>
      <c r="Q105" t="s">
        <v>38210</v>
      </c>
      <c r="V105">
        <v>0</v>
      </c>
      <c r="W105" t="s">
        <v>38170</v>
      </c>
      <c r="X105" t="s">
        <v>38224</v>
      </c>
      <c r="Y105">
        <v>1</v>
      </c>
      <c r="AB105" t="s">
        <v>38180</v>
      </c>
      <c r="AD105" t="str">
        <f>_xlfn.XLOOKUP(LEFT(C105,2),'OTG DATA'!$H$2:$H$18,'OTG DATA'!$I$2:$I$18,"not found",0)</f>
        <v>鹿和巡修課</v>
      </c>
    </row>
    <row r="106" spans="1:30">
      <c r="A106" t="s">
        <v>38163</v>
      </c>
      <c r="B106">
        <v>106</v>
      </c>
      <c r="C106" t="s">
        <v>38425</v>
      </c>
      <c r="D106">
        <v>11201001840</v>
      </c>
      <c r="E106" t="s">
        <v>1499</v>
      </c>
      <c r="F106" s="1285">
        <v>45143.53125</v>
      </c>
      <c r="G106">
        <v>102</v>
      </c>
      <c r="H106">
        <v>31</v>
      </c>
      <c r="I106">
        <v>39</v>
      </c>
      <c r="J106" t="s">
        <v>38393</v>
      </c>
      <c r="K106" t="s">
        <v>38165</v>
      </c>
      <c r="L106" t="s">
        <v>38177</v>
      </c>
      <c r="M106" t="s">
        <v>38167</v>
      </c>
      <c r="N106" t="s">
        <v>38378</v>
      </c>
      <c r="O106" t="s">
        <v>38415</v>
      </c>
      <c r="Q106" t="s">
        <v>38210</v>
      </c>
      <c r="V106">
        <v>0</v>
      </c>
      <c r="W106" t="s">
        <v>38170</v>
      </c>
      <c r="X106" t="s">
        <v>38426</v>
      </c>
      <c r="Y106">
        <v>1</v>
      </c>
      <c r="AB106" t="s">
        <v>38180</v>
      </c>
      <c r="AD106" t="str">
        <f>_xlfn.XLOOKUP(LEFT(C106,2),'OTG DATA'!$H$2:$H$18,'OTG DATA'!$I$2:$I$18,"not found",0)</f>
        <v>鹿和巡修課</v>
      </c>
    </row>
    <row r="107" spans="1:30">
      <c r="A107" t="s">
        <v>38163</v>
      </c>
      <c r="B107">
        <v>106</v>
      </c>
      <c r="C107" t="s">
        <v>38425</v>
      </c>
      <c r="D107">
        <v>11201001840</v>
      </c>
      <c r="E107" t="s">
        <v>1499</v>
      </c>
      <c r="F107" s="1285">
        <v>45144.53125</v>
      </c>
      <c r="G107">
        <v>55</v>
      </c>
      <c r="H107">
        <v>291</v>
      </c>
      <c r="I107">
        <v>39</v>
      </c>
      <c r="J107" t="s">
        <v>38393</v>
      </c>
      <c r="K107" t="s">
        <v>38165</v>
      </c>
      <c r="L107" t="s">
        <v>38177</v>
      </c>
      <c r="M107" t="s">
        <v>38167</v>
      </c>
      <c r="N107" t="s">
        <v>38378</v>
      </c>
      <c r="O107" t="s">
        <v>38415</v>
      </c>
      <c r="Q107" t="s">
        <v>38210</v>
      </c>
      <c r="V107">
        <v>0</v>
      </c>
      <c r="W107" t="s">
        <v>38170</v>
      </c>
      <c r="X107" t="s">
        <v>38426</v>
      </c>
      <c r="Y107">
        <v>1</v>
      </c>
      <c r="AB107" t="s">
        <v>38180</v>
      </c>
      <c r="AD107" t="str">
        <f>_xlfn.XLOOKUP(LEFT(C107,2),'OTG DATA'!$H$2:$H$18,'OTG DATA'!$I$2:$I$18,"not found",0)</f>
        <v>鹿和巡修課</v>
      </c>
    </row>
    <row r="108" spans="1:30">
      <c r="A108" t="s">
        <v>38163</v>
      </c>
      <c r="B108">
        <v>106</v>
      </c>
      <c r="C108" t="s">
        <v>38427</v>
      </c>
      <c r="D108">
        <v>11201001850</v>
      </c>
      <c r="E108" t="s">
        <v>2134</v>
      </c>
      <c r="F108" s="1285">
        <v>45145.53125</v>
      </c>
      <c r="G108">
        <v>1</v>
      </c>
      <c r="H108">
        <v>2502</v>
      </c>
      <c r="I108">
        <v>30</v>
      </c>
      <c r="J108" t="s">
        <v>38393</v>
      </c>
      <c r="K108" t="s">
        <v>38165</v>
      </c>
      <c r="L108" t="s">
        <v>38177</v>
      </c>
      <c r="M108" t="s">
        <v>38167</v>
      </c>
      <c r="N108" t="s">
        <v>38168</v>
      </c>
      <c r="O108" t="s">
        <v>38223</v>
      </c>
      <c r="V108">
        <v>0</v>
      </c>
      <c r="W108" t="s">
        <v>38428</v>
      </c>
      <c r="X108" t="s">
        <v>38426</v>
      </c>
      <c r="Y108">
        <v>1</v>
      </c>
      <c r="AB108" t="s">
        <v>38180</v>
      </c>
      <c r="AD108" t="str">
        <f>_xlfn.XLOOKUP(LEFT(C108,2),'OTG DATA'!$H$2:$H$18,'OTG DATA'!$I$2:$I$18,"not found",0)</f>
        <v>鹿和巡修課</v>
      </c>
    </row>
    <row r="109" spans="1:30">
      <c r="A109" t="s">
        <v>38163</v>
      </c>
      <c r="B109">
        <v>106</v>
      </c>
      <c r="C109" t="s">
        <v>38427</v>
      </c>
      <c r="D109">
        <v>11201001850</v>
      </c>
      <c r="E109" t="s">
        <v>2134</v>
      </c>
      <c r="F109" s="1285">
        <v>45146.53125</v>
      </c>
      <c r="G109">
        <v>48</v>
      </c>
      <c r="H109">
        <v>460</v>
      </c>
      <c r="I109">
        <v>30</v>
      </c>
      <c r="J109" t="s">
        <v>38393</v>
      </c>
      <c r="K109" t="s">
        <v>38165</v>
      </c>
      <c r="L109" t="s">
        <v>38177</v>
      </c>
      <c r="M109" t="s">
        <v>38167</v>
      </c>
      <c r="N109" t="s">
        <v>38168</v>
      </c>
      <c r="O109" t="s">
        <v>38223</v>
      </c>
      <c r="V109">
        <v>0</v>
      </c>
      <c r="W109" t="s">
        <v>38428</v>
      </c>
      <c r="X109" t="s">
        <v>38426</v>
      </c>
      <c r="Y109">
        <v>1</v>
      </c>
      <c r="AB109" t="s">
        <v>38180</v>
      </c>
      <c r="AD109" t="str">
        <f>_xlfn.XLOOKUP(LEFT(C109,2),'OTG DATA'!$H$2:$H$18,'OTG DATA'!$I$2:$I$18,"not found",0)</f>
        <v>鹿和巡修課</v>
      </c>
    </row>
    <row r="110" spans="1:30">
      <c r="A110" t="s">
        <v>38163</v>
      </c>
      <c r="B110">
        <v>106</v>
      </c>
      <c r="C110" t="s">
        <v>38429</v>
      </c>
      <c r="D110">
        <v>11201001983</v>
      </c>
      <c r="E110" t="s">
        <v>2242</v>
      </c>
      <c r="F110" s="1285">
        <v>45147.53125</v>
      </c>
      <c r="G110">
        <v>9</v>
      </c>
      <c r="H110">
        <v>1659</v>
      </c>
      <c r="I110">
        <v>20</v>
      </c>
      <c r="J110" t="s">
        <v>38393</v>
      </c>
      <c r="K110" t="s">
        <v>38165</v>
      </c>
      <c r="L110" t="s">
        <v>38177</v>
      </c>
      <c r="M110" t="s">
        <v>38167</v>
      </c>
      <c r="N110" t="s">
        <v>38178</v>
      </c>
      <c r="V110">
        <v>0</v>
      </c>
      <c r="W110" t="s">
        <v>38179</v>
      </c>
      <c r="X110" t="s">
        <v>38426</v>
      </c>
      <c r="Y110">
        <v>1</v>
      </c>
      <c r="AB110" t="s">
        <v>38180</v>
      </c>
      <c r="AD110" t="str">
        <f>_xlfn.XLOOKUP(LEFT(C110,2),'OTG DATA'!$H$2:$H$18,'OTG DATA'!$I$2:$I$18,"not found",0)</f>
        <v>鹿和巡修課</v>
      </c>
    </row>
    <row r="111" spans="1:30">
      <c r="A111" t="s">
        <v>38163</v>
      </c>
      <c r="B111">
        <v>106</v>
      </c>
      <c r="C111" t="s">
        <v>38430</v>
      </c>
      <c r="D111">
        <v>11201002210</v>
      </c>
      <c r="E111" t="s">
        <v>1994</v>
      </c>
      <c r="F111" s="1285">
        <v>45148.53125</v>
      </c>
      <c r="G111">
        <v>120</v>
      </c>
      <c r="H111">
        <v>376</v>
      </c>
      <c r="I111">
        <v>67</v>
      </c>
      <c r="J111" t="s">
        <v>38393</v>
      </c>
      <c r="K111" t="s">
        <v>38165</v>
      </c>
      <c r="L111" t="s">
        <v>38174</v>
      </c>
      <c r="M111" t="s">
        <v>38167</v>
      </c>
      <c r="N111" t="s">
        <v>38378</v>
      </c>
      <c r="O111" t="s">
        <v>38379</v>
      </c>
      <c r="Q111" t="s">
        <v>38210</v>
      </c>
      <c r="U111" t="s">
        <v>10187</v>
      </c>
      <c r="V111">
        <v>65</v>
      </c>
      <c r="W111" t="s">
        <v>38185</v>
      </c>
      <c r="X111" t="s">
        <v>38426</v>
      </c>
      <c r="Y111">
        <v>0</v>
      </c>
      <c r="AB111" t="s">
        <v>38172</v>
      </c>
      <c r="AD111" t="str">
        <f>_xlfn.XLOOKUP(LEFT(C111,2),'OTG DATA'!$H$2:$H$18,'OTG DATA'!$I$2:$I$18,"not found",0)</f>
        <v>鹿和巡修課</v>
      </c>
    </row>
    <row r="112" spans="1:30">
      <c r="A112" t="s">
        <v>38163</v>
      </c>
      <c r="B112">
        <v>106</v>
      </c>
      <c r="C112" t="s">
        <v>38431</v>
      </c>
      <c r="D112">
        <v>11201000629</v>
      </c>
      <c r="E112" t="s">
        <v>1606</v>
      </c>
      <c r="F112" s="1285">
        <v>45149.53125</v>
      </c>
      <c r="G112">
        <v>104</v>
      </c>
      <c r="H112">
        <v>15</v>
      </c>
      <c r="I112">
        <v>13</v>
      </c>
      <c r="J112" t="s">
        <v>38181</v>
      </c>
      <c r="K112" t="s">
        <v>38230</v>
      </c>
      <c r="L112" t="s">
        <v>38174</v>
      </c>
      <c r="M112" t="s">
        <v>38227</v>
      </c>
      <c r="N112" t="s">
        <v>38246</v>
      </c>
      <c r="O112" t="s">
        <v>38379</v>
      </c>
      <c r="Q112" t="s">
        <v>38210</v>
      </c>
      <c r="V112">
        <v>0</v>
      </c>
      <c r="W112" t="s">
        <v>38170</v>
      </c>
      <c r="X112" t="s">
        <v>38224</v>
      </c>
      <c r="Y112">
        <v>1</v>
      </c>
      <c r="AB112" t="s">
        <v>38232</v>
      </c>
      <c r="AD112" t="str">
        <f>_xlfn.XLOOKUP(LEFT(C112,2),'OTG DATA'!$H$2:$H$18,'OTG DATA'!$I$2:$I$18,"not found",0)</f>
        <v>鹿和巡修課</v>
      </c>
    </row>
    <row r="113" spans="1:30">
      <c r="A113" t="s">
        <v>38163</v>
      </c>
      <c r="B113">
        <v>106</v>
      </c>
      <c r="C113" t="s">
        <v>38432</v>
      </c>
      <c r="D113">
        <v>11201002080</v>
      </c>
      <c r="E113" t="s">
        <v>1219</v>
      </c>
      <c r="F113" s="1285">
        <v>45150.53125</v>
      </c>
      <c r="G113">
        <v>2</v>
      </c>
      <c r="H113">
        <v>72</v>
      </c>
      <c r="I113">
        <v>0</v>
      </c>
      <c r="J113" t="s">
        <v>38173</v>
      </c>
      <c r="K113" t="s">
        <v>38214</v>
      </c>
      <c r="L113" t="s">
        <v>38177</v>
      </c>
      <c r="M113" t="s">
        <v>38167</v>
      </c>
      <c r="N113" t="s">
        <v>38216</v>
      </c>
      <c r="O113" t="s">
        <v>38217</v>
      </c>
      <c r="R113">
        <v>9904</v>
      </c>
      <c r="S113">
        <v>9104</v>
      </c>
      <c r="T113" t="s">
        <v>38433</v>
      </c>
      <c r="V113">
        <v>0</v>
      </c>
      <c r="W113" t="s">
        <v>38194</v>
      </c>
      <c r="X113" t="s">
        <v>38219</v>
      </c>
      <c r="Y113">
        <v>0</v>
      </c>
      <c r="AB113" t="s">
        <v>38180</v>
      </c>
      <c r="AD113" t="str">
        <f>_xlfn.XLOOKUP(LEFT(C113,2),'OTG DATA'!$H$2:$H$18,'OTG DATA'!$I$2:$I$18,"not found",0)</f>
        <v>鹿和巡修課</v>
      </c>
    </row>
    <row r="114" spans="1:30">
      <c r="A114" t="s">
        <v>38163</v>
      </c>
      <c r="B114">
        <v>106</v>
      </c>
      <c r="C114" t="s">
        <v>38432</v>
      </c>
      <c r="D114">
        <v>11201002080</v>
      </c>
      <c r="E114" t="s">
        <v>1219</v>
      </c>
      <c r="F114" s="1285">
        <v>45151.53125</v>
      </c>
      <c r="G114">
        <v>3</v>
      </c>
      <c r="H114">
        <v>10</v>
      </c>
      <c r="I114">
        <v>0</v>
      </c>
      <c r="J114" t="s">
        <v>38173</v>
      </c>
      <c r="K114" t="s">
        <v>38214</v>
      </c>
      <c r="L114" t="s">
        <v>38177</v>
      </c>
      <c r="M114" t="s">
        <v>38167</v>
      </c>
      <c r="N114" t="s">
        <v>38216</v>
      </c>
      <c r="O114" t="s">
        <v>38217</v>
      </c>
      <c r="R114">
        <v>9904</v>
      </c>
      <c r="S114">
        <v>9104</v>
      </c>
      <c r="T114" t="s">
        <v>38433</v>
      </c>
      <c r="V114">
        <v>0</v>
      </c>
      <c r="W114" t="s">
        <v>38194</v>
      </c>
      <c r="X114" t="s">
        <v>38219</v>
      </c>
      <c r="Y114">
        <v>0</v>
      </c>
      <c r="AB114" t="s">
        <v>38180</v>
      </c>
      <c r="AD114" t="str">
        <f>_xlfn.XLOOKUP(LEFT(C114,2),'OTG DATA'!$H$2:$H$18,'OTG DATA'!$I$2:$I$18,"not found",0)</f>
        <v>鹿和巡修課</v>
      </c>
    </row>
    <row r="115" spans="1:30">
      <c r="A115" t="s">
        <v>38163</v>
      </c>
      <c r="B115">
        <v>106</v>
      </c>
      <c r="C115" t="s">
        <v>38432</v>
      </c>
      <c r="D115">
        <v>11201002080</v>
      </c>
      <c r="E115" t="s">
        <v>1219</v>
      </c>
      <c r="F115" s="1285">
        <v>45152.53125</v>
      </c>
      <c r="G115">
        <v>4</v>
      </c>
      <c r="H115">
        <v>5</v>
      </c>
      <c r="I115">
        <v>0</v>
      </c>
      <c r="J115" t="s">
        <v>38173</v>
      </c>
      <c r="K115" t="s">
        <v>38214</v>
      </c>
      <c r="L115" t="s">
        <v>38177</v>
      </c>
      <c r="M115" t="s">
        <v>38167</v>
      </c>
      <c r="N115" t="s">
        <v>38216</v>
      </c>
      <c r="O115" t="s">
        <v>38217</v>
      </c>
      <c r="R115">
        <v>9904</v>
      </c>
      <c r="S115">
        <v>9104</v>
      </c>
      <c r="T115" t="s">
        <v>38433</v>
      </c>
      <c r="V115">
        <v>0</v>
      </c>
      <c r="W115" t="s">
        <v>38194</v>
      </c>
      <c r="X115" t="s">
        <v>38219</v>
      </c>
      <c r="Y115">
        <v>0</v>
      </c>
      <c r="AB115" t="s">
        <v>38180</v>
      </c>
      <c r="AD115" t="str">
        <f>_xlfn.XLOOKUP(LEFT(C115,2),'OTG DATA'!$H$2:$H$18,'OTG DATA'!$I$2:$I$18,"not found",0)</f>
        <v>鹿和巡修課</v>
      </c>
    </row>
    <row r="116" spans="1:30">
      <c r="A116" t="s">
        <v>38163</v>
      </c>
      <c r="B116">
        <v>106</v>
      </c>
      <c r="C116" t="s">
        <v>38432</v>
      </c>
      <c r="D116">
        <v>11201002080</v>
      </c>
      <c r="E116" t="s">
        <v>1219</v>
      </c>
      <c r="F116" s="1285">
        <v>45153.53125</v>
      </c>
      <c r="G116">
        <v>4</v>
      </c>
      <c r="H116">
        <v>62</v>
      </c>
      <c r="I116">
        <v>0</v>
      </c>
      <c r="J116" t="s">
        <v>38173</v>
      </c>
      <c r="K116" t="s">
        <v>38214</v>
      </c>
      <c r="L116" t="s">
        <v>38177</v>
      </c>
      <c r="M116" t="s">
        <v>38167</v>
      </c>
      <c r="N116" t="s">
        <v>38216</v>
      </c>
      <c r="O116" t="s">
        <v>38217</v>
      </c>
      <c r="R116">
        <v>9904</v>
      </c>
      <c r="S116">
        <v>9104</v>
      </c>
      <c r="T116" t="s">
        <v>38433</v>
      </c>
      <c r="V116">
        <v>0</v>
      </c>
      <c r="W116" t="s">
        <v>38194</v>
      </c>
      <c r="X116" t="s">
        <v>38219</v>
      </c>
      <c r="Y116">
        <v>0</v>
      </c>
      <c r="AB116" t="s">
        <v>38180</v>
      </c>
      <c r="AD116" t="str">
        <f>_xlfn.XLOOKUP(LEFT(C116,2),'OTG DATA'!$H$2:$H$18,'OTG DATA'!$I$2:$I$18,"not found",0)</f>
        <v>鹿和巡修課</v>
      </c>
    </row>
    <row r="117" spans="1:30">
      <c r="A117" t="s">
        <v>38163</v>
      </c>
      <c r="B117">
        <v>106</v>
      </c>
      <c r="C117" t="s">
        <v>38432</v>
      </c>
      <c r="D117">
        <v>11202000037</v>
      </c>
      <c r="E117" t="s">
        <v>1596</v>
      </c>
      <c r="F117" s="1285">
        <v>45154.53125</v>
      </c>
      <c r="G117">
        <v>114</v>
      </c>
      <c r="H117">
        <v>4</v>
      </c>
      <c r="I117">
        <v>13</v>
      </c>
      <c r="J117" t="s">
        <v>38173</v>
      </c>
      <c r="K117" t="s">
        <v>38230</v>
      </c>
      <c r="L117" t="s">
        <v>38174</v>
      </c>
      <c r="M117" t="s">
        <v>38227</v>
      </c>
      <c r="N117" t="s">
        <v>38248</v>
      </c>
      <c r="O117" t="s">
        <v>38249</v>
      </c>
      <c r="Q117" t="s">
        <v>38210</v>
      </c>
      <c r="R117">
        <v>10607</v>
      </c>
      <c r="S117">
        <v>9008</v>
      </c>
      <c r="T117" t="s">
        <v>38421</v>
      </c>
      <c r="U117" t="s">
        <v>38252</v>
      </c>
      <c r="V117">
        <v>50</v>
      </c>
      <c r="W117" t="s">
        <v>38179</v>
      </c>
      <c r="X117" t="s">
        <v>38222</v>
      </c>
      <c r="Y117">
        <v>1</v>
      </c>
      <c r="AB117" t="s">
        <v>38232</v>
      </c>
      <c r="AC117" t="s">
        <v>38434</v>
      </c>
      <c r="AD117" t="str">
        <f>_xlfn.XLOOKUP(LEFT(C117,2),'OTG DATA'!$H$2:$H$18,'OTG DATA'!$I$2:$I$18,"not found",0)</f>
        <v>鹿和巡修課</v>
      </c>
    </row>
    <row r="118" spans="1:30">
      <c r="A118" t="s">
        <v>38163</v>
      </c>
      <c r="B118">
        <v>106</v>
      </c>
      <c r="C118" t="s">
        <v>38435</v>
      </c>
      <c r="D118">
        <v>11202000564</v>
      </c>
      <c r="E118" t="s">
        <v>2135</v>
      </c>
      <c r="F118" s="1285">
        <v>45155.53125</v>
      </c>
      <c r="G118">
        <v>110</v>
      </c>
      <c r="H118">
        <v>100</v>
      </c>
      <c r="I118">
        <v>50</v>
      </c>
      <c r="J118" t="s">
        <v>38181</v>
      </c>
      <c r="K118" t="s">
        <v>38198</v>
      </c>
      <c r="L118" t="s">
        <v>38177</v>
      </c>
      <c r="M118" t="s">
        <v>38167</v>
      </c>
      <c r="N118" t="s">
        <v>38202</v>
      </c>
      <c r="O118" t="s">
        <v>38436</v>
      </c>
      <c r="V118">
        <v>0</v>
      </c>
      <c r="W118" t="s">
        <v>38194</v>
      </c>
      <c r="X118" t="s">
        <v>38224</v>
      </c>
      <c r="Y118">
        <v>1</v>
      </c>
      <c r="AB118" t="s">
        <v>38209</v>
      </c>
      <c r="AD118" t="str">
        <f>_xlfn.XLOOKUP(LEFT(C118,2),'OTG DATA'!$H$2:$H$18,'OTG DATA'!$I$2:$I$18,"not found",0)</f>
        <v>鹿和巡修課</v>
      </c>
    </row>
    <row r="119" spans="1:30">
      <c r="A119" t="s">
        <v>38163</v>
      </c>
      <c r="B119">
        <v>106</v>
      </c>
      <c r="C119" t="s">
        <v>38435</v>
      </c>
      <c r="D119">
        <v>11202000564</v>
      </c>
      <c r="E119" t="s">
        <v>2135</v>
      </c>
      <c r="F119" s="1285">
        <v>45156.53125</v>
      </c>
      <c r="G119">
        <v>120</v>
      </c>
      <c r="H119">
        <v>104</v>
      </c>
      <c r="I119">
        <v>50</v>
      </c>
      <c r="J119" t="s">
        <v>38181</v>
      </c>
      <c r="K119" t="s">
        <v>38198</v>
      </c>
      <c r="L119" t="s">
        <v>38177</v>
      </c>
      <c r="M119" t="s">
        <v>38167</v>
      </c>
      <c r="N119" t="s">
        <v>38202</v>
      </c>
      <c r="O119" t="s">
        <v>38436</v>
      </c>
      <c r="V119">
        <v>0</v>
      </c>
      <c r="W119" t="s">
        <v>38194</v>
      </c>
      <c r="X119" t="s">
        <v>38224</v>
      </c>
      <c r="Y119">
        <v>1</v>
      </c>
      <c r="AB119" t="s">
        <v>38209</v>
      </c>
      <c r="AD119" t="str">
        <f>_xlfn.XLOOKUP(LEFT(C119,2),'OTG DATA'!$H$2:$H$18,'OTG DATA'!$I$2:$I$18,"not found",0)</f>
        <v>鹿和巡修課</v>
      </c>
    </row>
    <row r="120" spans="1:30">
      <c r="A120" t="s">
        <v>38163</v>
      </c>
      <c r="B120">
        <v>106</v>
      </c>
      <c r="C120" t="s">
        <v>38437</v>
      </c>
      <c r="D120">
        <v>11202000585</v>
      </c>
      <c r="E120" t="s">
        <v>1654</v>
      </c>
      <c r="F120" s="1285">
        <v>45157.53125</v>
      </c>
      <c r="G120">
        <v>10</v>
      </c>
      <c r="H120">
        <v>458</v>
      </c>
      <c r="I120">
        <v>300</v>
      </c>
      <c r="J120" t="s">
        <v>38164</v>
      </c>
      <c r="K120" t="s">
        <v>38198</v>
      </c>
      <c r="L120" t="s">
        <v>38177</v>
      </c>
      <c r="M120" t="s">
        <v>38167</v>
      </c>
      <c r="N120" t="s">
        <v>38438</v>
      </c>
      <c r="O120" t="s">
        <v>38439</v>
      </c>
      <c r="V120">
        <v>0</v>
      </c>
      <c r="W120" t="s">
        <v>38238</v>
      </c>
      <c r="X120" t="s">
        <v>38224</v>
      </c>
      <c r="Y120">
        <v>1</v>
      </c>
      <c r="AB120" t="s">
        <v>38209</v>
      </c>
      <c r="AD120" t="str">
        <f>_xlfn.XLOOKUP(LEFT(C120,2),'OTG DATA'!$H$2:$H$18,'OTG DATA'!$I$2:$I$18,"not found",0)</f>
        <v>鹿和巡修課</v>
      </c>
    </row>
    <row r="121" spans="1:30">
      <c r="A121" t="s">
        <v>38163</v>
      </c>
      <c r="B121">
        <v>106</v>
      </c>
      <c r="C121" t="s">
        <v>38437</v>
      </c>
      <c r="D121">
        <v>11202000585</v>
      </c>
      <c r="E121" t="s">
        <v>1654</v>
      </c>
      <c r="F121" s="1285">
        <v>45158.53125</v>
      </c>
      <c r="G121">
        <v>2</v>
      </c>
      <c r="H121">
        <v>700</v>
      </c>
      <c r="I121">
        <v>300</v>
      </c>
      <c r="J121" t="s">
        <v>38164</v>
      </c>
      <c r="K121" t="s">
        <v>38198</v>
      </c>
      <c r="L121" t="s">
        <v>38177</v>
      </c>
      <c r="M121" t="s">
        <v>38167</v>
      </c>
      <c r="N121" t="s">
        <v>38438</v>
      </c>
      <c r="O121" t="s">
        <v>38439</v>
      </c>
      <c r="V121">
        <v>0</v>
      </c>
      <c r="W121" t="s">
        <v>38238</v>
      </c>
      <c r="X121" t="s">
        <v>38224</v>
      </c>
      <c r="Y121">
        <v>1</v>
      </c>
      <c r="AB121" t="s">
        <v>38209</v>
      </c>
      <c r="AD121" t="str">
        <f>_xlfn.XLOOKUP(LEFT(C121,2),'OTG DATA'!$H$2:$H$18,'OTG DATA'!$I$2:$I$18,"not found",0)</f>
        <v>鹿和巡修課</v>
      </c>
    </row>
    <row r="122" spans="1:30">
      <c r="A122" t="s">
        <v>38163</v>
      </c>
      <c r="B122">
        <v>106</v>
      </c>
      <c r="C122" t="s">
        <v>38437</v>
      </c>
      <c r="D122">
        <v>11202000585</v>
      </c>
      <c r="E122" t="s">
        <v>1654</v>
      </c>
      <c r="F122" s="1285">
        <v>45159.53125</v>
      </c>
      <c r="G122">
        <v>260</v>
      </c>
      <c r="H122">
        <v>24</v>
      </c>
      <c r="I122">
        <v>300</v>
      </c>
      <c r="J122" t="s">
        <v>38164</v>
      </c>
      <c r="K122" t="s">
        <v>38198</v>
      </c>
      <c r="L122" t="s">
        <v>38177</v>
      </c>
      <c r="M122" t="s">
        <v>38167</v>
      </c>
      <c r="N122" t="s">
        <v>38438</v>
      </c>
      <c r="O122" t="s">
        <v>38439</v>
      </c>
      <c r="V122">
        <v>0</v>
      </c>
      <c r="W122" t="s">
        <v>38238</v>
      </c>
      <c r="X122" t="s">
        <v>38224</v>
      </c>
      <c r="Y122">
        <v>1</v>
      </c>
      <c r="AB122" t="s">
        <v>38209</v>
      </c>
      <c r="AD122" t="str">
        <f>_xlfn.XLOOKUP(LEFT(C122,2),'OTG DATA'!$H$2:$H$18,'OTG DATA'!$I$2:$I$18,"not found",0)</f>
        <v>鹿和巡修課</v>
      </c>
    </row>
    <row r="123" spans="1:30">
      <c r="A123" t="s">
        <v>38163</v>
      </c>
      <c r="B123">
        <v>106</v>
      </c>
      <c r="C123" t="s">
        <v>38437</v>
      </c>
      <c r="D123">
        <v>11202000585</v>
      </c>
      <c r="E123" t="s">
        <v>1654</v>
      </c>
      <c r="F123" s="1285">
        <v>45160.53125</v>
      </c>
      <c r="G123">
        <v>4</v>
      </c>
      <c r="H123">
        <v>255</v>
      </c>
      <c r="I123">
        <v>300</v>
      </c>
      <c r="J123" t="s">
        <v>38164</v>
      </c>
      <c r="K123" t="s">
        <v>38198</v>
      </c>
      <c r="L123" t="s">
        <v>38177</v>
      </c>
      <c r="M123" t="s">
        <v>38167</v>
      </c>
      <c r="N123" t="s">
        <v>38438</v>
      </c>
      <c r="O123" t="s">
        <v>38439</v>
      </c>
      <c r="V123">
        <v>0</v>
      </c>
      <c r="W123" t="s">
        <v>38238</v>
      </c>
      <c r="X123" t="s">
        <v>38224</v>
      </c>
      <c r="Y123">
        <v>1</v>
      </c>
      <c r="AB123" t="s">
        <v>38209</v>
      </c>
      <c r="AD123" t="str">
        <f>_xlfn.XLOOKUP(LEFT(C123,2),'OTG DATA'!$H$2:$H$18,'OTG DATA'!$I$2:$I$18,"not found",0)</f>
        <v>鹿和巡修課</v>
      </c>
    </row>
    <row r="124" spans="1:30">
      <c r="A124" t="s">
        <v>38163</v>
      </c>
      <c r="B124">
        <v>106</v>
      </c>
      <c r="C124" t="s">
        <v>38440</v>
      </c>
      <c r="D124">
        <v>11202000806</v>
      </c>
      <c r="E124" t="s">
        <v>2628</v>
      </c>
      <c r="F124" s="1285">
        <v>45161.53125</v>
      </c>
      <c r="G124">
        <v>130</v>
      </c>
      <c r="H124">
        <v>8</v>
      </c>
      <c r="I124">
        <v>133</v>
      </c>
      <c r="J124" t="s">
        <v>38173</v>
      </c>
      <c r="K124" t="s">
        <v>38230</v>
      </c>
      <c r="L124" t="s">
        <v>38174</v>
      </c>
      <c r="M124" t="s">
        <v>38227</v>
      </c>
      <c r="N124" t="s">
        <v>38248</v>
      </c>
      <c r="O124" t="s">
        <v>38249</v>
      </c>
      <c r="Q124" t="s">
        <v>38210</v>
      </c>
      <c r="R124">
        <v>10601</v>
      </c>
      <c r="S124">
        <v>9012</v>
      </c>
      <c r="T124" t="s">
        <v>38404</v>
      </c>
      <c r="U124" t="s">
        <v>38252</v>
      </c>
      <c r="V124">
        <v>100</v>
      </c>
      <c r="W124" t="s">
        <v>38179</v>
      </c>
      <c r="X124" t="s">
        <v>38222</v>
      </c>
      <c r="Y124">
        <v>1</v>
      </c>
      <c r="AB124" t="s">
        <v>38232</v>
      </c>
      <c r="AC124" t="s">
        <v>38441</v>
      </c>
      <c r="AD124" t="str">
        <f>_xlfn.XLOOKUP(LEFT(C124,2),'OTG DATA'!$H$2:$H$18,'OTG DATA'!$I$2:$I$18,"not found",0)</f>
        <v>鹿和巡修課</v>
      </c>
    </row>
    <row r="125" spans="1:30">
      <c r="A125" t="s">
        <v>38163</v>
      </c>
      <c r="B125">
        <v>106</v>
      </c>
      <c r="C125" t="s">
        <v>38442</v>
      </c>
      <c r="D125">
        <v>11202000987</v>
      </c>
      <c r="E125" t="s">
        <v>2129</v>
      </c>
      <c r="F125" s="1285">
        <v>45162.53125</v>
      </c>
      <c r="G125">
        <v>5</v>
      </c>
      <c r="H125">
        <v>2039</v>
      </c>
      <c r="I125">
        <v>3902</v>
      </c>
      <c r="J125" t="s">
        <v>38173</v>
      </c>
      <c r="K125" t="s">
        <v>38198</v>
      </c>
      <c r="L125" t="s">
        <v>38177</v>
      </c>
      <c r="M125" t="s">
        <v>38167</v>
      </c>
      <c r="N125" t="s">
        <v>38202</v>
      </c>
      <c r="Q125" t="s">
        <v>38210</v>
      </c>
      <c r="T125" t="s">
        <v>38374</v>
      </c>
      <c r="V125">
        <v>0</v>
      </c>
      <c r="W125" t="s">
        <v>38194</v>
      </c>
      <c r="X125" t="s">
        <v>38205</v>
      </c>
      <c r="Y125">
        <v>0</v>
      </c>
      <c r="AB125" t="s">
        <v>38180</v>
      </c>
      <c r="AD125" t="str">
        <f>_xlfn.XLOOKUP(LEFT(C125,2),'OTG DATA'!$H$2:$H$18,'OTG DATA'!$I$2:$I$18,"not found",0)</f>
        <v>鹿和巡修課</v>
      </c>
    </row>
    <row r="126" spans="1:30">
      <c r="A126" t="s">
        <v>38163</v>
      </c>
      <c r="B126">
        <v>106</v>
      </c>
      <c r="C126" t="s">
        <v>38442</v>
      </c>
      <c r="D126">
        <v>11202000987</v>
      </c>
      <c r="E126" t="s">
        <v>2129</v>
      </c>
      <c r="F126" s="1285">
        <v>45163.53125</v>
      </c>
      <c r="G126">
        <v>6</v>
      </c>
      <c r="H126">
        <v>664</v>
      </c>
      <c r="I126">
        <v>3902</v>
      </c>
      <c r="J126" t="s">
        <v>38173</v>
      </c>
      <c r="K126" t="s">
        <v>38198</v>
      </c>
      <c r="L126" t="s">
        <v>38177</v>
      </c>
      <c r="M126" t="s">
        <v>38167</v>
      </c>
      <c r="N126" t="s">
        <v>38202</v>
      </c>
      <c r="Q126" t="s">
        <v>38210</v>
      </c>
      <c r="T126" t="s">
        <v>38374</v>
      </c>
      <c r="V126">
        <v>0</v>
      </c>
      <c r="W126" t="s">
        <v>38194</v>
      </c>
      <c r="X126" t="s">
        <v>38205</v>
      </c>
      <c r="Y126">
        <v>0</v>
      </c>
      <c r="AB126" t="s">
        <v>38180</v>
      </c>
      <c r="AD126" t="str">
        <f>_xlfn.XLOOKUP(LEFT(C126,2),'OTG DATA'!$H$2:$H$18,'OTG DATA'!$I$2:$I$18,"not found",0)</f>
        <v>鹿和巡修課</v>
      </c>
    </row>
    <row r="127" spans="1:30">
      <c r="A127" t="s">
        <v>38163</v>
      </c>
      <c r="B127">
        <v>106</v>
      </c>
      <c r="C127" t="s">
        <v>38442</v>
      </c>
      <c r="D127">
        <v>11202000987</v>
      </c>
      <c r="E127" t="s">
        <v>2129</v>
      </c>
      <c r="F127" s="1285">
        <v>45164.53125</v>
      </c>
      <c r="G127">
        <v>62</v>
      </c>
      <c r="H127">
        <v>579</v>
      </c>
      <c r="I127">
        <v>3902</v>
      </c>
      <c r="J127" t="s">
        <v>38173</v>
      </c>
      <c r="K127" t="s">
        <v>38198</v>
      </c>
      <c r="L127" t="s">
        <v>38177</v>
      </c>
      <c r="M127" t="s">
        <v>38167</v>
      </c>
      <c r="N127" t="s">
        <v>38202</v>
      </c>
      <c r="Q127" t="s">
        <v>38210</v>
      </c>
      <c r="T127" t="s">
        <v>38374</v>
      </c>
      <c r="V127">
        <v>0</v>
      </c>
      <c r="W127" t="s">
        <v>38194</v>
      </c>
      <c r="X127" t="s">
        <v>38205</v>
      </c>
      <c r="Y127">
        <v>0</v>
      </c>
      <c r="AB127" t="s">
        <v>38180</v>
      </c>
      <c r="AD127" t="str">
        <f>_xlfn.XLOOKUP(LEFT(C127,2),'OTG DATA'!$H$2:$H$18,'OTG DATA'!$I$2:$I$18,"not found",0)</f>
        <v>鹿和巡修課</v>
      </c>
    </row>
    <row r="128" spans="1:30">
      <c r="A128" t="s">
        <v>38163</v>
      </c>
      <c r="B128">
        <v>106</v>
      </c>
      <c r="C128" t="s">
        <v>38442</v>
      </c>
      <c r="D128">
        <v>11202000987</v>
      </c>
      <c r="E128" t="s">
        <v>2129</v>
      </c>
      <c r="F128" s="1285">
        <v>45165.53125</v>
      </c>
      <c r="G128">
        <v>8</v>
      </c>
      <c r="H128">
        <v>4</v>
      </c>
      <c r="I128">
        <v>3902</v>
      </c>
      <c r="J128" t="s">
        <v>38173</v>
      </c>
      <c r="K128" t="s">
        <v>38198</v>
      </c>
      <c r="L128" t="s">
        <v>38177</v>
      </c>
      <c r="M128" t="s">
        <v>38167</v>
      </c>
      <c r="N128" t="s">
        <v>38202</v>
      </c>
      <c r="Q128" t="s">
        <v>38210</v>
      </c>
      <c r="T128" t="s">
        <v>38374</v>
      </c>
      <c r="V128">
        <v>0</v>
      </c>
      <c r="W128" t="s">
        <v>38194</v>
      </c>
      <c r="X128" t="s">
        <v>38205</v>
      </c>
      <c r="Y128">
        <v>0</v>
      </c>
      <c r="AB128" t="s">
        <v>38180</v>
      </c>
      <c r="AD128" t="str">
        <f>_xlfn.XLOOKUP(LEFT(C128,2),'OTG DATA'!$H$2:$H$18,'OTG DATA'!$I$2:$I$18,"not found",0)</f>
        <v>鹿和巡修課</v>
      </c>
    </row>
    <row r="129" spans="1:30">
      <c r="A129" t="s">
        <v>38163</v>
      </c>
      <c r="B129">
        <v>106</v>
      </c>
      <c r="C129" t="s">
        <v>38443</v>
      </c>
      <c r="D129">
        <v>11202001744</v>
      </c>
      <c r="E129" t="s">
        <v>1241</v>
      </c>
      <c r="F129" s="1285">
        <v>45166.53125</v>
      </c>
      <c r="G129">
        <v>40</v>
      </c>
      <c r="H129">
        <v>22</v>
      </c>
      <c r="I129">
        <v>13</v>
      </c>
      <c r="J129" t="s">
        <v>38393</v>
      </c>
      <c r="K129" t="s">
        <v>38230</v>
      </c>
      <c r="L129" t="s">
        <v>38174</v>
      </c>
      <c r="M129" t="s">
        <v>38227</v>
      </c>
      <c r="N129" t="s">
        <v>38178</v>
      </c>
      <c r="V129">
        <v>0</v>
      </c>
      <c r="W129" t="s">
        <v>38179</v>
      </c>
      <c r="X129" t="s">
        <v>38205</v>
      </c>
      <c r="Y129">
        <v>1</v>
      </c>
      <c r="AB129" t="s">
        <v>38232</v>
      </c>
      <c r="AD129" t="str">
        <f>_xlfn.XLOOKUP(LEFT(C129,2),'OTG DATA'!$H$2:$H$18,'OTG DATA'!$I$2:$I$18,"not found",0)</f>
        <v>鹿和巡修課</v>
      </c>
    </row>
    <row r="130" spans="1:30">
      <c r="A130" t="s">
        <v>38163</v>
      </c>
      <c r="B130">
        <v>106</v>
      </c>
      <c r="C130" t="s">
        <v>38444</v>
      </c>
      <c r="D130">
        <v>11202001919</v>
      </c>
      <c r="E130" t="s">
        <v>2126</v>
      </c>
      <c r="F130" s="1285">
        <v>45167.53125</v>
      </c>
      <c r="G130">
        <v>15</v>
      </c>
      <c r="H130">
        <v>701</v>
      </c>
      <c r="I130">
        <v>1191</v>
      </c>
      <c r="J130" t="s">
        <v>38393</v>
      </c>
      <c r="K130" t="s">
        <v>38198</v>
      </c>
      <c r="L130" t="s">
        <v>38177</v>
      </c>
      <c r="M130" t="s">
        <v>38167</v>
      </c>
      <c r="N130" t="s">
        <v>38370</v>
      </c>
      <c r="O130" t="s">
        <v>38400</v>
      </c>
      <c r="Q130" t="s">
        <v>38210</v>
      </c>
      <c r="V130">
        <v>0</v>
      </c>
      <c r="W130" t="s">
        <v>38194</v>
      </c>
      <c r="X130" t="s">
        <v>38255</v>
      </c>
      <c r="Y130">
        <v>0</v>
      </c>
      <c r="AB130" t="s">
        <v>38180</v>
      </c>
      <c r="AD130" t="str">
        <f>_xlfn.XLOOKUP(LEFT(C130,2),'OTG DATA'!$H$2:$H$18,'OTG DATA'!$I$2:$I$18,"not found",0)</f>
        <v>鹿和巡修課</v>
      </c>
    </row>
    <row r="131" spans="1:30">
      <c r="A131" t="s">
        <v>38163</v>
      </c>
      <c r="B131">
        <v>106</v>
      </c>
      <c r="C131" t="s">
        <v>38444</v>
      </c>
      <c r="D131">
        <v>11202001919</v>
      </c>
      <c r="E131" t="s">
        <v>2126</v>
      </c>
      <c r="F131" s="1285">
        <v>45168.53125</v>
      </c>
      <c r="G131">
        <v>5</v>
      </c>
      <c r="H131">
        <v>398</v>
      </c>
      <c r="I131">
        <v>1191</v>
      </c>
      <c r="J131" t="s">
        <v>38393</v>
      </c>
      <c r="K131" t="s">
        <v>38198</v>
      </c>
      <c r="L131" t="s">
        <v>38177</v>
      </c>
      <c r="M131" t="s">
        <v>38167</v>
      </c>
      <c r="N131" t="s">
        <v>38370</v>
      </c>
      <c r="O131" t="s">
        <v>38400</v>
      </c>
      <c r="Q131" t="s">
        <v>38210</v>
      </c>
      <c r="V131">
        <v>0</v>
      </c>
      <c r="W131" t="s">
        <v>38194</v>
      </c>
      <c r="X131" t="s">
        <v>38255</v>
      </c>
      <c r="Y131">
        <v>0</v>
      </c>
      <c r="AB131" t="s">
        <v>38180</v>
      </c>
      <c r="AD131" t="str">
        <f>_xlfn.XLOOKUP(LEFT(C131,2),'OTG DATA'!$H$2:$H$18,'OTG DATA'!$I$2:$I$18,"not found",0)</f>
        <v>鹿和巡修課</v>
      </c>
    </row>
    <row r="132" spans="1:30">
      <c r="A132" t="s">
        <v>38163</v>
      </c>
      <c r="B132">
        <v>106</v>
      </c>
      <c r="C132" t="s">
        <v>38445</v>
      </c>
      <c r="D132">
        <v>11202001965</v>
      </c>
      <c r="E132" t="s">
        <v>2120</v>
      </c>
      <c r="F132" s="1285">
        <v>45169.53125</v>
      </c>
      <c r="G132">
        <v>1</v>
      </c>
      <c r="H132">
        <v>697</v>
      </c>
      <c r="I132">
        <v>1781</v>
      </c>
      <c r="J132" t="s">
        <v>38393</v>
      </c>
      <c r="K132" t="s">
        <v>38198</v>
      </c>
      <c r="L132" t="s">
        <v>38177</v>
      </c>
      <c r="M132" t="s">
        <v>38167</v>
      </c>
      <c r="N132" t="s">
        <v>38168</v>
      </c>
      <c r="O132" t="s">
        <v>38223</v>
      </c>
      <c r="Q132" t="s">
        <v>38210</v>
      </c>
      <c r="V132">
        <v>0</v>
      </c>
      <c r="W132" t="s">
        <v>38170</v>
      </c>
      <c r="X132" t="s">
        <v>38224</v>
      </c>
      <c r="Y132">
        <v>1</v>
      </c>
      <c r="AB132" t="s">
        <v>38180</v>
      </c>
      <c r="AD132" t="str">
        <f>_xlfn.XLOOKUP(LEFT(C132,2),'OTG DATA'!$H$2:$H$18,'OTG DATA'!$I$2:$I$18,"not found",0)</f>
        <v>鹿和巡修課</v>
      </c>
    </row>
    <row r="133" spans="1:30">
      <c r="A133" t="s">
        <v>38163</v>
      </c>
      <c r="B133">
        <v>106</v>
      </c>
      <c r="C133" t="s">
        <v>38445</v>
      </c>
      <c r="D133">
        <v>11202001965</v>
      </c>
      <c r="E133" t="s">
        <v>2120</v>
      </c>
      <c r="F133" s="1285">
        <v>45170.53125</v>
      </c>
      <c r="G133">
        <v>35</v>
      </c>
      <c r="H133">
        <v>105</v>
      </c>
      <c r="I133">
        <v>1781</v>
      </c>
      <c r="J133" t="s">
        <v>38393</v>
      </c>
      <c r="K133" t="s">
        <v>38198</v>
      </c>
      <c r="L133" t="s">
        <v>38177</v>
      </c>
      <c r="M133" t="s">
        <v>38167</v>
      </c>
      <c r="N133" t="s">
        <v>38168</v>
      </c>
      <c r="O133" t="s">
        <v>38223</v>
      </c>
      <c r="Q133" t="s">
        <v>38210</v>
      </c>
      <c r="V133">
        <v>0</v>
      </c>
      <c r="W133" t="s">
        <v>38170</v>
      </c>
      <c r="X133" t="s">
        <v>38224</v>
      </c>
      <c r="Y133">
        <v>1</v>
      </c>
      <c r="AB133" t="s">
        <v>38180</v>
      </c>
      <c r="AD133" t="str">
        <f>_xlfn.XLOOKUP(LEFT(C133,2),'OTG DATA'!$H$2:$H$18,'OTG DATA'!$I$2:$I$18,"not found",0)</f>
        <v>鹿和巡修課</v>
      </c>
    </row>
    <row r="134" spans="1:30">
      <c r="A134" t="s">
        <v>38163</v>
      </c>
      <c r="B134">
        <v>106</v>
      </c>
      <c r="C134" t="s">
        <v>38446</v>
      </c>
      <c r="D134">
        <v>11202002330</v>
      </c>
      <c r="E134" t="s">
        <v>2442</v>
      </c>
      <c r="F134" s="1285">
        <v>45171.53125</v>
      </c>
      <c r="G134">
        <v>19</v>
      </c>
      <c r="H134">
        <v>38</v>
      </c>
      <c r="I134">
        <v>60</v>
      </c>
      <c r="J134" t="s">
        <v>38173</v>
      </c>
      <c r="K134" t="s">
        <v>38211</v>
      </c>
      <c r="L134" t="s">
        <v>38166</v>
      </c>
      <c r="M134" t="s">
        <v>38167</v>
      </c>
      <c r="N134" t="s">
        <v>38175</v>
      </c>
      <c r="V134">
        <v>0</v>
      </c>
      <c r="W134" t="s">
        <v>38239</v>
      </c>
      <c r="X134" t="s">
        <v>38255</v>
      </c>
      <c r="Y134">
        <v>0</v>
      </c>
      <c r="AB134" t="s">
        <v>38172</v>
      </c>
      <c r="AD134" t="str">
        <f>_xlfn.XLOOKUP(LEFT(C134,2),'OTG DATA'!$H$2:$H$18,'OTG DATA'!$I$2:$I$18,"not found",0)</f>
        <v>鹿和巡修課</v>
      </c>
    </row>
    <row r="135" spans="1:30">
      <c r="A135" t="s">
        <v>38163</v>
      </c>
      <c r="B135">
        <v>106</v>
      </c>
      <c r="C135" t="s">
        <v>38447</v>
      </c>
      <c r="D135">
        <v>11202002469</v>
      </c>
      <c r="E135" t="s">
        <v>2241</v>
      </c>
      <c r="F135" s="1285">
        <v>45172.53125</v>
      </c>
      <c r="G135">
        <v>23</v>
      </c>
      <c r="H135">
        <v>526</v>
      </c>
      <c r="I135">
        <v>30</v>
      </c>
      <c r="J135" t="s">
        <v>38393</v>
      </c>
      <c r="K135" t="s">
        <v>38198</v>
      </c>
      <c r="L135" t="s">
        <v>38177</v>
      </c>
      <c r="M135" t="s">
        <v>38167</v>
      </c>
      <c r="N135" t="s">
        <v>38448</v>
      </c>
      <c r="O135" t="s">
        <v>38449</v>
      </c>
      <c r="V135">
        <v>0</v>
      </c>
      <c r="W135" t="s">
        <v>38176</v>
      </c>
      <c r="X135" t="s">
        <v>38222</v>
      </c>
      <c r="Y135">
        <v>1</v>
      </c>
      <c r="AB135" t="s">
        <v>38190</v>
      </c>
      <c r="AD135" t="str">
        <f>_xlfn.XLOOKUP(LEFT(C135,2),'OTG DATA'!$H$2:$H$18,'OTG DATA'!$I$2:$I$18,"not found",0)</f>
        <v>鹿和巡修課</v>
      </c>
    </row>
    <row r="136" spans="1:30">
      <c r="A136" t="s">
        <v>38163</v>
      </c>
      <c r="B136">
        <v>106</v>
      </c>
      <c r="C136" t="s">
        <v>38450</v>
      </c>
      <c r="D136">
        <v>11202002606</v>
      </c>
      <c r="E136" t="s">
        <v>2242</v>
      </c>
      <c r="F136" s="1285">
        <v>45173.53125</v>
      </c>
      <c r="G136">
        <v>55</v>
      </c>
      <c r="H136">
        <v>18</v>
      </c>
      <c r="I136">
        <v>60</v>
      </c>
      <c r="J136" t="s">
        <v>38451</v>
      </c>
      <c r="K136" t="s">
        <v>38211</v>
      </c>
      <c r="L136" t="s">
        <v>38174</v>
      </c>
      <c r="M136" t="s">
        <v>38167</v>
      </c>
      <c r="N136" t="s">
        <v>38183</v>
      </c>
      <c r="V136">
        <v>0</v>
      </c>
      <c r="W136" t="s">
        <v>38185</v>
      </c>
      <c r="X136" t="s">
        <v>38255</v>
      </c>
      <c r="Y136">
        <v>0</v>
      </c>
      <c r="AB136" t="s">
        <v>38172</v>
      </c>
      <c r="AD136" t="str">
        <f>_xlfn.XLOOKUP(LEFT(C136,2),'OTG DATA'!$H$2:$H$18,'OTG DATA'!$I$2:$I$18,"not found",0)</f>
        <v>鹿和巡修課</v>
      </c>
    </row>
    <row r="137" spans="1:30">
      <c r="A137" t="s">
        <v>38163</v>
      </c>
      <c r="B137">
        <v>106</v>
      </c>
      <c r="C137" t="s">
        <v>38452</v>
      </c>
      <c r="D137">
        <v>11203000382</v>
      </c>
      <c r="E137" t="s">
        <v>2065</v>
      </c>
      <c r="F137" s="1285">
        <v>45174.53125</v>
      </c>
      <c r="G137">
        <v>4</v>
      </c>
      <c r="H137">
        <v>9</v>
      </c>
      <c r="I137">
        <v>108</v>
      </c>
      <c r="J137" t="s">
        <v>38173</v>
      </c>
      <c r="K137" t="s">
        <v>38214</v>
      </c>
      <c r="L137" t="s">
        <v>38177</v>
      </c>
      <c r="M137" t="s">
        <v>38215</v>
      </c>
      <c r="N137" t="s">
        <v>38199</v>
      </c>
      <c r="O137" t="s">
        <v>38200</v>
      </c>
      <c r="V137">
        <v>0</v>
      </c>
      <c r="W137" t="s">
        <v>38194</v>
      </c>
      <c r="X137" t="s">
        <v>38222</v>
      </c>
      <c r="Y137">
        <v>0</v>
      </c>
      <c r="AB137" t="s">
        <v>38180</v>
      </c>
      <c r="AD137" t="str">
        <f>_xlfn.XLOOKUP(LEFT(C137,2),'OTG DATA'!$H$2:$H$18,'OTG DATA'!$I$2:$I$18,"not found",0)</f>
        <v>鹿和巡修課</v>
      </c>
    </row>
    <row r="138" spans="1:30">
      <c r="A138" t="s">
        <v>38163</v>
      </c>
      <c r="B138">
        <v>106</v>
      </c>
      <c r="C138" t="s">
        <v>38453</v>
      </c>
      <c r="D138">
        <v>11203000987</v>
      </c>
      <c r="E138" t="s">
        <v>2129</v>
      </c>
      <c r="F138" s="1285">
        <v>45175.53125</v>
      </c>
      <c r="G138">
        <v>2</v>
      </c>
      <c r="H138">
        <v>3931</v>
      </c>
      <c r="I138">
        <v>555</v>
      </c>
      <c r="J138" t="s">
        <v>38393</v>
      </c>
      <c r="K138" t="s">
        <v>38198</v>
      </c>
      <c r="L138" t="s">
        <v>38177</v>
      </c>
      <c r="M138" t="s">
        <v>38167</v>
      </c>
      <c r="N138" t="s">
        <v>38168</v>
      </c>
      <c r="O138" t="s">
        <v>38223</v>
      </c>
      <c r="Q138" t="s">
        <v>38210</v>
      </c>
      <c r="V138">
        <v>0</v>
      </c>
      <c r="W138" t="s">
        <v>38170</v>
      </c>
      <c r="X138" t="s">
        <v>38205</v>
      </c>
      <c r="Y138">
        <v>1</v>
      </c>
      <c r="AB138" t="s">
        <v>38180</v>
      </c>
      <c r="AD138" t="str">
        <f>_xlfn.XLOOKUP(LEFT(C138,2),'OTG DATA'!$H$2:$H$18,'OTG DATA'!$I$2:$I$18,"not found",0)</f>
        <v>鹿和巡修課</v>
      </c>
    </row>
    <row r="139" spans="1:30">
      <c r="A139" t="s">
        <v>38163</v>
      </c>
      <c r="B139">
        <v>106</v>
      </c>
      <c r="C139" t="s">
        <v>38453</v>
      </c>
      <c r="D139">
        <v>11203000987</v>
      </c>
      <c r="E139" t="s">
        <v>2129</v>
      </c>
      <c r="F139" s="1285">
        <v>45176.53125</v>
      </c>
      <c r="G139">
        <v>40</v>
      </c>
      <c r="H139">
        <v>5</v>
      </c>
      <c r="I139">
        <v>555</v>
      </c>
      <c r="J139" t="s">
        <v>38393</v>
      </c>
      <c r="K139" t="s">
        <v>38198</v>
      </c>
      <c r="L139" t="s">
        <v>38177</v>
      </c>
      <c r="M139" t="s">
        <v>38167</v>
      </c>
      <c r="N139" t="s">
        <v>38168</v>
      </c>
      <c r="O139" t="s">
        <v>38223</v>
      </c>
      <c r="Q139" t="s">
        <v>38210</v>
      </c>
      <c r="V139">
        <v>0</v>
      </c>
      <c r="W139" t="s">
        <v>38170</v>
      </c>
      <c r="X139" t="s">
        <v>38205</v>
      </c>
      <c r="Y139">
        <v>1</v>
      </c>
      <c r="AB139" t="s">
        <v>38180</v>
      </c>
      <c r="AD139" t="str">
        <f>_xlfn.XLOOKUP(LEFT(C139,2),'OTG DATA'!$H$2:$H$18,'OTG DATA'!$I$2:$I$18,"not found",0)</f>
        <v>鹿和巡修課</v>
      </c>
    </row>
    <row r="140" spans="1:30">
      <c r="A140" t="s">
        <v>38163</v>
      </c>
      <c r="B140">
        <v>106</v>
      </c>
      <c r="C140" t="s">
        <v>38454</v>
      </c>
      <c r="D140">
        <v>11203002145</v>
      </c>
      <c r="E140" t="s">
        <v>1654</v>
      </c>
      <c r="F140" s="1285">
        <v>45177.53125</v>
      </c>
      <c r="G140">
        <v>251</v>
      </c>
      <c r="H140">
        <v>1350</v>
      </c>
      <c r="I140">
        <v>0</v>
      </c>
      <c r="J140" t="s">
        <v>38393</v>
      </c>
      <c r="K140" t="s">
        <v>38165</v>
      </c>
      <c r="L140" t="s">
        <v>38177</v>
      </c>
      <c r="M140" t="s">
        <v>38167</v>
      </c>
      <c r="N140" t="s">
        <v>38168</v>
      </c>
      <c r="O140" t="s">
        <v>38455</v>
      </c>
      <c r="Q140" t="s">
        <v>38210</v>
      </c>
      <c r="V140">
        <v>0</v>
      </c>
      <c r="W140" t="s">
        <v>38170</v>
      </c>
      <c r="X140" t="s">
        <v>38171</v>
      </c>
      <c r="Y140">
        <v>0</v>
      </c>
      <c r="AB140" t="s">
        <v>38180</v>
      </c>
      <c r="AD140" t="str">
        <f>_xlfn.XLOOKUP(LEFT(C140,2),'OTG DATA'!$H$2:$H$18,'OTG DATA'!$I$2:$I$18,"not found",0)</f>
        <v>鹿和巡修課</v>
      </c>
    </row>
    <row r="141" spans="1:30">
      <c r="A141" t="s">
        <v>38163</v>
      </c>
      <c r="B141">
        <v>106</v>
      </c>
      <c r="C141" t="s">
        <v>38456</v>
      </c>
      <c r="D141">
        <v>11203002163</v>
      </c>
      <c r="E141" t="s">
        <v>1640</v>
      </c>
      <c r="F141" s="1285">
        <v>45178.53125</v>
      </c>
      <c r="G141">
        <v>290</v>
      </c>
      <c r="H141">
        <v>216</v>
      </c>
      <c r="I141">
        <v>0</v>
      </c>
      <c r="J141" t="s">
        <v>38164</v>
      </c>
      <c r="K141" t="s">
        <v>38165</v>
      </c>
      <c r="L141" t="s">
        <v>38177</v>
      </c>
      <c r="M141" t="s">
        <v>38167</v>
      </c>
      <c r="N141" t="s">
        <v>38202</v>
      </c>
      <c r="O141" t="s">
        <v>38225</v>
      </c>
      <c r="Q141" t="s">
        <v>38210</v>
      </c>
      <c r="V141">
        <v>0</v>
      </c>
      <c r="W141" t="s">
        <v>38194</v>
      </c>
      <c r="X141" t="s">
        <v>38171</v>
      </c>
      <c r="Y141">
        <v>0</v>
      </c>
      <c r="AB141" t="s">
        <v>38180</v>
      </c>
      <c r="AD141" t="str">
        <f>_xlfn.XLOOKUP(LEFT(C141,2),'OTG DATA'!$H$2:$H$18,'OTG DATA'!$I$2:$I$18,"not found",0)</f>
        <v>鹿和巡修課</v>
      </c>
    </row>
    <row r="142" spans="1:30">
      <c r="A142" t="s">
        <v>38163</v>
      </c>
      <c r="B142">
        <v>106</v>
      </c>
      <c r="C142" t="s">
        <v>10700</v>
      </c>
      <c r="D142">
        <v>11204000397</v>
      </c>
      <c r="E142" t="s">
        <v>1496</v>
      </c>
      <c r="F142" s="1285">
        <v>45179.53125</v>
      </c>
      <c r="G142">
        <v>2</v>
      </c>
      <c r="H142">
        <v>11</v>
      </c>
      <c r="I142">
        <v>300</v>
      </c>
      <c r="J142" t="s">
        <v>38173</v>
      </c>
      <c r="K142" t="s">
        <v>38214</v>
      </c>
      <c r="L142" t="s">
        <v>38177</v>
      </c>
      <c r="M142" t="s">
        <v>38215</v>
      </c>
      <c r="N142" t="s">
        <v>38216</v>
      </c>
      <c r="O142" t="s">
        <v>38217</v>
      </c>
      <c r="Q142" t="s">
        <v>38210</v>
      </c>
      <c r="R142">
        <v>11101</v>
      </c>
      <c r="S142">
        <v>9104</v>
      </c>
      <c r="T142" t="s">
        <v>38218</v>
      </c>
      <c r="V142">
        <v>0</v>
      </c>
      <c r="W142" t="s">
        <v>38194</v>
      </c>
      <c r="X142" t="s">
        <v>38219</v>
      </c>
      <c r="Y142">
        <v>1</v>
      </c>
      <c r="AB142" t="s">
        <v>38180</v>
      </c>
      <c r="AD142" t="str">
        <f>_xlfn.XLOOKUP(LEFT(C142,2),'OTG DATA'!$H$2:$H$18,'OTG DATA'!$I$2:$I$18,"not found",0)</f>
        <v>鹿和巡修課</v>
      </c>
    </row>
    <row r="143" spans="1:30">
      <c r="A143" t="s">
        <v>38163</v>
      </c>
      <c r="B143">
        <v>106</v>
      </c>
      <c r="C143" t="s">
        <v>10700</v>
      </c>
      <c r="D143">
        <v>11204000397</v>
      </c>
      <c r="E143" t="s">
        <v>1496</v>
      </c>
      <c r="F143" s="1285">
        <v>45180.53125</v>
      </c>
      <c r="G143">
        <v>3</v>
      </c>
      <c r="H143">
        <v>20</v>
      </c>
      <c r="I143">
        <v>300</v>
      </c>
      <c r="J143" t="s">
        <v>38173</v>
      </c>
      <c r="K143" t="s">
        <v>38214</v>
      </c>
      <c r="L143" t="s">
        <v>38177</v>
      </c>
      <c r="M143" t="s">
        <v>38215</v>
      </c>
      <c r="N143" t="s">
        <v>38216</v>
      </c>
      <c r="O143" t="s">
        <v>38217</v>
      </c>
      <c r="Q143" t="s">
        <v>38210</v>
      </c>
      <c r="R143">
        <v>11101</v>
      </c>
      <c r="S143">
        <v>9104</v>
      </c>
      <c r="T143" t="s">
        <v>38218</v>
      </c>
      <c r="V143">
        <v>0</v>
      </c>
      <c r="W143" t="s">
        <v>38194</v>
      </c>
      <c r="X143" t="s">
        <v>38219</v>
      </c>
      <c r="Y143">
        <v>1</v>
      </c>
      <c r="AB143" t="s">
        <v>38180</v>
      </c>
      <c r="AD143" t="str">
        <f>_xlfn.XLOOKUP(LEFT(C143,2),'OTG DATA'!$H$2:$H$18,'OTG DATA'!$I$2:$I$18,"not found",0)</f>
        <v>鹿和巡修課</v>
      </c>
    </row>
    <row r="144" spans="1:30">
      <c r="A144" t="s">
        <v>38163</v>
      </c>
      <c r="B144">
        <v>106</v>
      </c>
      <c r="C144" t="s">
        <v>10700</v>
      </c>
      <c r="D144">
        <v>11204000397</v>
      </c>
      <c r="E144" t="s">
        <v>1496</v>
      </c>
      <c r="F144" s="1285">
        <v>45181.53125</v>
      </c>
      <c r="G144">
        <v>63</v>
      </c>
      <c r="H144">
        <v>9</v>
      </c>
      <c r="I144">
        <v>300</v>
      </c>
      <c r="J144" t="s">
        <v>38173</v>
      </c>
      <c r="K144" t="s">
        <v>38214</v>
      </c>
      <c r="L144" t="s">
        <v>38177</v>
      </c>
      <c r="M144" t="s">
        <v>38215</v>
      </c>
      <c r="N144" t="s">
        <v>38216</v>
      </c>
      <c r="O144" t="s">
        <v>38217</v>
      </c>
      <c r="Q144" t="s">
        <v>38210</v>
      </c>
      <c r="R144">
        <v>11101</v>
      </c>
      <c r="S144">
        <v>9104</v>
      </c>
      <c r="T144" t="s">
        <v>38218</v>
      </c>
      <c r="V144">
        <v>0</v>
      </c>
      <c r="W144" t="s">
        <v>38194</v>
      </c>
      <c r="X144" t="s">
        <v>38219</v>
      </c>
      <c r="Y144">
        <v>1</v>
      </c>
      <c r="AB144" t="s">
        <v>38180</v>
      </c>
      <c r="AD144" t="str">
        <f>_xlfn.XLOOKUP(LEFT(C144,2),'OTG DATA'!$H$2:$H$18,'OTG DATA'!$I$2:$I$18,"not found",0)</f>
        <v>鹿和巡修課</v>
      </c>
    </row>
    <row r="145" spans="1:30">
      <c r="A145" t="s">
        <v>38163</v>
      </c>
      <c r="B145">
        <v>106</v>
      </c>
      <c r="C145" t="s">
        <v>10778</v>
      </c>
      <c r="D145">
        <v>11204002125</v>
      </c>
      <c r="E145" t="s">
        <v>171</v>
      </c>
      <c r="F145" s="1285">
        <v>45182.53125</v>
      </c>
      <c r="G145">
        <v>74</v>
      </c>
      <c r="H145">
        <v>1592</v>
      </c>
      <c r="I145">
        <v>0</v>
      </c>
      <c r="J145" t="s">
        <v>38164</v>
      </c>
      <c r="K145" t="s">
        <v>38165</v>
      </c>
      <c r="L145" t="s">
        <v>38177</v>
      </c>
      <c r="M145" t="s">
        <v>38167</v>
      </c>
      <c r="N145" t="s">
        <v>38191</v>
      </c>
      <c r="Q145" t="s">
        <v>38184</v>
      </c>
      <c r="V145">
        <v>0</v>
      </c>
      <c r="W145" t="s">
        <v>38194</v>
      </c>
      <c r="X145" t="s">
        <v>38171</v>
      </c>
      <c r="Y145">
        <v>0</v>
      </c>
      <c r="AB145" t="s">
        <v>38180</v>
      </c>
      <c r="AD145" t="str">
        <f>_xlfn.XLOOKUP(LEFT(C145,2),'OTG DATA'!$H$2:$H$18,'OTG DATA'!$I$2:$I$18,"not found",0)</f>
        <v>鹿和巡修課</v>
      </c>
    </row>
    <row r="146" spans="1:30">
      <c r="A146" t="s">
        <v>38163</v>
      </c>
      <c r="B146">
        <v>106</v>
      </c>
      <c r="C146" t="s">
        <v>10814</v>
      </c>
      <c r="D146">
        <v>11204000885</v>
      </c>
      <c r="E146" t="s">
        <v>2138</v>
      </c>
      <c r="F146" s="1285">
        <v>45183.53125</v>
      </c>
      <c r="G146">
        <v>10</v>
      </c>
      <c r="H146">
        <v>439</v>
      </c>
      <c r="I146">
        <v>0</v>
      </c>
      <c r="J146" t="s">
        <v>38181</v>
      </c>
      <c r="K146" t="s">
        <v>38198</v>
      </c>
      <c r="L146" t="s">
        <v>38177</v>
      </c>
      <c r="M146" t="s">
        <v>38167</v>
      </c>
      <c r="N146" t="s">
        <v>38175</v>
      </c>
      <c r="O146" t="s">
        <v>38220</v>
      </c>
      <c r="Q146" t="s">
        <v>38221</v>
      </c>
      <c r="V146">
        <v>0</v>
      </c>
      <c r="W146" t="s">
        <v>38194</v>
      </c>
      <c r="X146" t="s">
        <v>38222</v>
      </c>
      <c r="Y146">
        <v>0</v>
      </c>
      <c r="AB146" t="s">
        <v>38180</v>
      </c>
      <c r="AD146" t="str">
        <f>_xlfn.XLOOKUP(LEFT(C146,2),'OTG DATA'!$H$2:$H$18,'OTG DATA'!$I$2:$I$18,"not found",0)</f>
        <v>鹿和巡修課</v>
      </c>
    </row>
    <row r="147" spans="1:30">
      <c r="A147" t="s">
        <v>38163</v>
      </c>
      <c r="B147">
        <v>106</v>
      </c>
      <c r="C147" t="s">
        <v>10814</v>
      </c>
      <c r="D147">
        <v>11204000885</v>
      </c>
      <c r="E147" t="s">
        <v>2138</v>
      </c>
      <c r="F147" s="1285">
        <v>45184.53125</v>
      </c>
      <c r="G147">
        <v>2</v>
      </c>
      <c r="H147">
        <v>1570</v>
      </c>
      <c r="I147">
        <v>0</v>
      </c>
      <c r="J147" t="s">
        <v>38181</v>
      </c>
      <c r="K147" t="s">
        <v>38198</v>
      </c>
      <c r="L147" t="s">
        <v>38177</v>
      </c>
      <c r="M147" t="s">
        <v>38167</v>
      </c>
      <c r="N147" t="s">
        <v>38175</v>
      </c>
      <c r="O147" t="s">
        <v>38220</v>
      </c>
      <c r="Q147" t="s">
        <v>38221</v>
      </c>
      <c r="V147">
        <v>0</v>
      </c>
      <c r="W147" t="s">
        <v>38194</v>
      </c>
      <c r="X147" t="s">
        <v>38222</v>
      </c>
      <c r="Y147">
        <v>0</v>
      </c>
      <c r="AB147" t="s">
        <v>38180</v>
      </c>
      <c r="AD147" t="str">
        <f>_xlfn.XLOOKUP(LEFT(C147,2),'OTG DATA'!$H$2:$H$18,'OTG DATA'!$I$2:$I$18,"not found",0)</f>
        <v>鹿和巡修課</v>
      </c>
    </row>
    <row r="148" spans="1:30">
      <c r="A148" t="s">
        <v>38163</v>
      </c>
      <c r="B148">
        <v>106</v>
      </c>
      <c r="C148" t="s">
        <v>10777</v>
      </c>
      <c r="D148">
        <v>11204002231</v>
      </c>
      <c r="E148" t="s">
        <v>1698</v>
      </c>
      <c r="F148" s="1285">
        <v>45185.53125</v>
      </c>
      <c r="G148">
        <v>18</v>
      </c>
      <c r="H148">
        <v>484</v>
      </c>
      <c r="I148">
        <v>5888</v>
      </c>
      <c r="J148" t="s">
        <v>38181</v>
      </c>
      <c r="K148" t="s">
        <v>38198</v>
      </c>
      <c r="L148" t="s">
        <v>38177</v>
      </c>
      <c r="M148" t="s">
        <v>38167</v>
      </c>
      <c r="N148" t="s">
        <v>38168</v>
      </c>
      <c r="O148" t="s">
        <v>38223</v>
      </c>
      <c r="Q148" t="s">
        <v>38210</v>
      </c>
      <c r="V148">
        <v>0</v>
      </c>
      <c r="W148" t="s">
        <v>38170</v>
      </c>
      <c r="X148" t="s">
        <v>38224</v>
      </c>
      <c r="Y148">
        <v>0</v>
      </c>
      <c r="AB148" t="s">
        <v>38180</v>
      </c>
      <c r="AD148" t="str">
        <f>_xlfn.XLOOKUP(LEFT(C148,2),'OTG DATA'!$H$2:$H$18,'OTG DATA'!$I$2:$I$18,"not found",0)</f>
        <v>鹿和巡修課</v>
      </c>
    </row>
    <row r="149" spans="1:30">
      <c r="A149" t="s">
        <v>38163</v>
      </c>
      <c r="B149">
        <v>106</v>
      </c>
      <c r="C149" t="s">
        <v>10777</v>
      </c>
      <c r="D149">
        <v>11204002231</v>
      </c>
      <c r="E149" t="s">
        <v>1698</v>
      </c>
      <c r="F149" s="1285">
        <v>45186.53125</v>
      </c>
      <c r="G149">
        <v>2</v>
      </c>
      <c r="H149">
        <v>1427</v>
      </c>
      <c r="I149">
        <v>5888</v>
      </c>
      <c r="J149" t="s">
        <v>38181</v>
      </c>
      <c r="K149" t="s">
        <v>38198</v>
      </c>
      <c r="L149" t="s">
        <v>38177</v>
      </c>
      <c r="M149" t="s">
        <v>38167</v>
      </c>
      <c r="N149" t="s">
        <v>38168</v>
      </c>
      <c r="O149" t="s">
        <v>38223</v>
      </c>
      <c r="Q149" t="s">
        <v>38210</v>
      </c>
      <c r="V149">
        <v>0</v>
      </c>
      <c r="W149" t="s">
        <v>38170</v>
      </c>
      <c r="X149" t="s">
        <v>38224</v>
      </c>
      <c r="Y149">
        <v>0</v>
      </c>
      <c r="AB149" t="s">
        <v>38180</v>
      </c>
      <c r="AD149" t="str">
        <f>_xlfn.XLOOKUP(LEFT(C149,2),'OTG DATA'!$H$2:$H$18,'OTG DATA'!$I$2:$I$18,"not found",0)</f>
        <v>鹿和巡修課</v>
      </c>
    </row>
    <row r="150" spans="1:30">
      <c r="A150" t="s">
        <v>38163</v>
      </c>
      <c r="B150">
        <v>106</v>
      </c>
      <c r="C150" t="s">
        <v>10777</v>
      </c>
      <c r="D150">
        <v>11204002231</v>
      </c>
      <c r="E150" t="s">
        <v>1698</v>
      </c>
      <c r="F150" s="1285">
        <v>45187.53125</v>
      </c>
      <c r="G150">
        <v>76</v>
      </c>
      <c r="H150">
        <v>115</v>
      </c>
      <c r="I150">
        <v>5888</v>
      </c>
      <c r="J150" t="s">
        <v>38181</v>
      </c>
      <c r="K150" t="s">
        <v>38198</v>
      </c>
      <c r="L150" t="s">
        <v>38177</v>
      </c>
      <c r="M150" t="s">
        <v>38167</v>
      </c>
      <c r="N150" t="s">
        <v>38168</v>
      </c>
      <c r="O150" t="s">
        <v>38223</v>
      </c>
      <c r="Q150" t="s">
        <v>38210</v>
      </c>
      <c r="V150">
        <v>0</v>
      </c>
      <c r="W150" t="s">
        <v>38170</v>
      </c>
      <c r="X150" t="s">
        <v>38224</v>
      </c>
      <c r="Y150">
        <v>0</v>
      </c>
      <c r="AB150" t="s">
        <v>38180</v>
      </c>
      <c r="AD150" t="str">
        <f>_xlfn.XLOOKUP(LEFT(C150,2),'OTG DATA'!$H$2:$H$18,'OTG DATA'!$I$2:$I$18,"not found",0)</f>
        <v>鹿和巡修課</v>
      </c>
    </row>
    <row r="151" spans="1:30">
      <c r="A151" t="s">
        <v>38163</v>
      </c>
      <c r="B151">
        <v>106</v>
      </c>
      <c r="C151" t="s">
        <v>38457</v>
      </c>
      <c r="D151">
        <v>11205000008</v>
      </c>
      <c r="E151" t="s">
        <v>2540</v>
      </c>
      <c r="F151" s="1285">
        <v>45188.53125</v>
      </c>
      <c r="G151">
        <v>22</v>
      </c>
      <c r="H151">
        <v>128</v>
      </c>
      <c r="I151">
        <v>10</v>
      </c>
      <c r="J151" t="s">
        <v>38181</v>
      </c>
      <c r="K151" t="s">
        <v>38211</v>
      </c>
      <c r="L151" t="s">
        <v>38177</v>
      </c>
      <c r="M151" t="s">
        <v>38167</v>
      </c>
      <c r="N151" t="s">
        <v>38175</v>
      </c>
      <c r="O151" t="s">
        <v>38187</v>
      </c>
      <c r="V151">
        <v>0</v>
      </c>
      <c r="W151" t="s">
        <v>38239</v>
      </c>
      <c r="X151" t="s">
        <v>38224</v>
      </c>
      <c r="Y151">
        <v>1</v>
      </c>
      <c r="AB151" t="s">
        <v>38172</v>
      </c>
      <c r="AD151" t="str">
        <f>_xlfn.XLOOKUP(LEFT(C151,2),'OTG DATA'!$H$2:$H$18,'OTG DATA'!$I$2:$I$18,"not found",0)</f>
        <v>鹿和巡修課</v>
      </c>
    </row>
    <row r="152" spans="1:30">
      <c r="A152" t="s">
        <v>38163</v>
      </c>
      <c r="B152">
        <v>106</v>
      </c>
      <c r="C152" t="s">
        <v>38353</v>
      </c>
      <c r="D152">
        <v>11206001243</v>
      </c>
      <c r="E152" t="s">
        <v>2574</v>
      </c>
      <c r="F152" s="1285">
        <v>45189.53125</v>
      </c>
      <c r="G152">
        <v>45</v>
      </c>
      <c r="H152">
        <v>113</v>
      </c>
      <c r="I152">
        <v>39</v>
      </c>
      <c r="J152" t="s">
        <v>38164</v>
      </c>
      <c r="K152" t="s">
        <v>38165</v>
      </c>
      <c r="L152" t="s">
        <v>38174</v>
      </c>
      <c r="M152" t="s">
        <v>38167</v>
      </c>
      <c r="N152" t="s">
        <v>38183</v>
      </c>
      <c r="Q152" t="s">
        <v>38210</v>
      </c>
      <c r="U152" t="s">
        <v>10187</v>
      </c>
      <c r="V152">
        <v>25</v>
      </c>
      <c r="W152" t="s">
        <v>38185</v>
      </c>
      <c r="X152" t="s">
        <v>38171</v>
      </c>
      <c r="Y152">
        <v>0</v>
      </c>
      <c r="AB152" t="s">
        <v>38172</v>
      </c>
      <c r="AD152" t="str">
        <f>_xlfn.XLOOKUP(LEFT(C152,2),'OTG DATA'!$H$2:$H$18,'OTG DATA'!$I$2:$I$18,"not found",0)</f>
        <v>鹿和巡修課</v>
      </c>
    </row>
    <row r="153" spans="1:30">
      <c r="A153" t="s">
        <v>38163</v>
      </c>
      <c r="B153">
        <v>106</v>
      </c>
      <c r="C153" t="s">
        <v>38458</v>
      </c>
      <c r="D153">
        <v>11205000074</v>
      </c>
      <c r="E153" t="s">
        <v>2245</v>
      </c>
      <c r="F153" s="1285">
        <v>45190.53125</v>
      </c>
      <c r="G153">
        <v>17</v>
      </c>
      <c r="H153">
        <v>1156</v>
      </c>
      <c r="I153">
        <v>0</v>
      </c>
      <c r="J153" t="s">
        <v>38181</v>
      </c>
      <c r="K153" t="s">
        <v>38214</v>
      </c>
      <c r="L153" t="s">
        <v>38177</v>
      </c>
      <c r="M153" t="s">
        <v>38167</v>
      </c>
      <c r="N153" t="s">
        <v>38216</v>
      </c>
      <c r="O153" t="s">
        <v>38217</v>
      </c>
      <c r="Q153" t="s">
        <v>38210</v>
      </c>
      <c r="R153">
        <v>10111</v>
      </c>
      <c r="S153">
        <v>9203</v>
      </c>
      <c r="T153" t="s">
        <v>38218</v>
      </c>
      <c r="V153">
        <v>0</v>
      </c>
      <c r="W153" t="s">
        <v>38194</v>
      </c>
      <c r="X153" t="s">
        <v>38219</v>
      </c>
      <c r="Y153">
        <v>0</v>
      </c>
      <c r="AB153" t="s">
        <v>38180</v>
      </c>
      <c r="AD153" t="str">
        <f>_xlfn.XLOOKUP(LEFT(C153,2),'OTG DATA'!$H$2:$H$18,'OTG DATA'!$I$2:$I$18,"not found",0)</f>
        <v>鹿和巡修課</v>
      </c>
    </row>
    <row r="154" spans="1:30">
      <c r="A154" t="s">
        <v>38163</v>
      </c>
      <c r="B154">
        <v>106</v>
      </c>
      <c r="C154" t="s">
        <v>38458</v>
      </c>
      <c r="D154">
        <v>11205000074</v>
      </c>
      <c r="E154" t="s">
        <v>2245</v>
      </c>
      <c r="F154" s="1285">
        <v>45191.53125</v>
      </c>
      <c r="G154">
        <v>2</v>
      </c>
      <c r="H154">
        <v>624</v>
      </c>
      <c r="I154">
        <v>0</v>
      </c>
      <c r="J154" t="s">
        <v>38181</v>
      </c>
      <c r="K154" t="s">
        <v>38214</v>
      </c>
      <c r="L154" t="s">
        <v>38177</v>
      </c>
      <c r="M154" t="s">
        <v>38167</v>
      </c>
      <c r="N154" t="s">
        <v>38216</v>
      </c>
      <c r="O154" t="s">
        <v>38217</v>
      </c>
      <c r="Q154" t="s">
        <v>38210</v>
      </c>
      <c r="R154">
        <v>10111</v>
      </c>
      <c r="S154">
        <v>9203</v>
      </c>
      <c r="T154" t="s">
        <v>38218</v>
      </c>
      <c r="V154">
        <v>0</v>
      </c>
      <c r="W154" t="s">
        <v>38194</v>
      </c>
      <c r="X154" t="s">
        <v>38219</v>
      </c>
      <c r="Y154">
        <v>0</v>
      </c>
      <c r="AB154" t="s">
        <v>38180</v>
      </c>
      <c r="AD154" t="str">
        <f>_xlfn.XLOOKUP(LEFT(C154,2),'OTG DATA'!$H$2:$H$18,'OTG DATA'!$I$2:$I$18,"not found",0)</f>
        <v>鹿和巡修課</v>
      </c>
    </row>
    <row r="155" spans="1:30">
      <c r="A155" t="s">
        <v>38163</v>
      </c>
      <c r="B155">
        <v>106</v>
      </c>
      <c r="C155" t="s">
        <v>38458</v>
      </c>
      <c r="D155">
        <v>11205000074</v>
      </c>
      <c r="E155" t="s">
        <v>2245</v>
      </c>
      <c r="F155" s="1285">
        <v>45192.53125</v>
      </c>
      <c r="G155">
        <v>60</v>
      </c>
      <c r="H155">
        <v>580</v>
      </c>
      <c r="I155">
        <v>0</v>
      </c>
      <c r="J155" t="s">
        <v>38181</v>
      </c>
      <c r="K155" t="s">
        <v>38214</v>
      </c>
      <c r="L155" t="s">
        <v>38177</v>
      </c>
      <c r="M155" t="s">
        <v>38167</v>
      </c>
      <c r="N155" t="s">
        <v>38216</v>
      </c>
      <c r="O155" t="s">
        <v>38217</v>
      </c>
      <c r="Q155" t="s">
        <v>38210</v>
      </c>
      <c r="R155">
        <v>10111</v>
      </c>
      <c r="S155">
        <v>9203</v>
      </c>
      <c r="T155" t="s">
        <v>38218</v>
      </c>
      <c r="V155">
        <v>0</v>
      </c>
      <c r="W155" t="s">
        <v>38194</v>
      </c>
      <c r="X155" t="s">
        <v>38219</v>
      </c>
      <c r="Y155">
        <v>0</v>
      </c>
      <c r="AB155" t="s">
        <v>38180</v>
      </c>
      <c r="AD155" t="str">
        <f>_xlfn.XLOOKUP(LEFT(C155,2),'OTG DATA'!$H$2:$H$18,'OTG DATA'!$I$2:$I$18,"not found",0)</f>
        <v>鹿和巡修課</v>
      </c>
    </row>
    <row r="156" spans="1:30">
      <c r="A156" t="s">
        <v>38163</v>
      </c>
      <c r="B156">
        <v>106</v>
      </c>
      <c r="C156" t="s">
        <v>38459</v>
      </c>
      <c r="D156">
        <v>11205000724</v>
      </c>
      <c r="E156" t="s">
        <v>1222</v>
      </c>
      <c r="F156" s="1285">
        <v>45193.53125</v>
      </c>
      <c r="G156">
        <v>5</v>
      </c>
      <c r="H156">
        <v>15</v>
      </c>
      <c r="I156">
        <v>14978</v>
      </c>
      <c r="J156" t="s">
        <v>38393</v>
      </c>
      <c r="K156" t="s">
        <v>38198</v>
      </c>
      <c r="L156" t="s">
        <v>38177</v>
      </c>
      <c r="M156" t="s">
        <v>38167</v>
      </c>
      <c r="N156" t="s">
        <v>38438</v>
      </c>
      <c r="O156" t="s">
        <v>38439</v>
      </c>
      <c r="Q156" t="s">
        <v>38210</v>
      </c>
      <c r="S156">
        <v>10604</v>
      </c>
      <c r="V156">
        <v>0</v>
      </c>
      <c r="W156" t="s">
        <v>38460</v>
      </c>
      <c r="X156" t="s">
        <v>38205</v>
      </c>
      <c r="Y156">
        <v>0</v>
      </c>
      <c r="AB156" t="s">
        <v>38180</v>
      </c>
      <c r="AD156" t="str">
        <f>_xlfn.XLOOKUP(LEFT(C156,2),'OTG DATA'!$H$2:$H$18,'OTG DATA'!$I$2:$I$18,"not found",0)</f>
        <v>鹿和巡修課</v>
      </c>
    </row>
    <row r="157" spans="1:30">
      <c r="A157" t="s">
        <v>38163</v>
      </c>
      <c r="B157">
        <v>106</v>
      </c>
      <c r="C157" t="s">
        <v>38459</v>
      </c>
      <c r="D157">
        <v>11205000724</v>
      </c>
      <c r="E157" t="s">
        <v>1222</v>
      </c>
      <c r="F157" s="1285">
        <v>45194.53125</v>
      </c>
      <c r="G157">
        <v>60</v>
      </c>
      <c r="H157">
        <v>101</v>
      </c>
      <c r="I157">
        <v>14978</v>
      </c>
      <c r="J157" t="s">
        <v>38393</v>
      </c>
      <c r="K157" t="s">
        <v>38198</v>
      </c>
      <c r="L157" t="s">
        <v>38177</v>
      </c>
      <c r="M157" t="s">
        <v>38167</v>
      </c>
      <c r="N157" t="s">
        <v>38438</v>
      </c>
      <c r="O157" t="s">
        <v>38439</v>
      </c>
      <c r="Q157" t="s">
        <v>38210</v>
      </c>
      <c r="S157">
        <v>10604</v>
      </c>
      <c r="V157">
        <v>0</v>
      </c>
      <c r="W157" t="s">
        <v>38460</v>
      </c>
      <c r="X157" t="s">
        <v>38205</v>
      </c>
      <c r="Y157">
        <v>0</v>
      </c>
      <c r="AB157" t="s">
        <v>38180</v>
      </c>
      <c r="AD157" t="str">
        <f>_xlfn.XLOOKUP(LEFT(C157,2),'OTG DATA'!$H$2:$H$18,'OTG DATA'!$I$2:$I$18,"not found",0)</f>
        <v>鹿和巡修課</v>
      </c>
    </row>
    <row r="158" spans="1:30">
      <c r="A158" t="s">
        <v>38163</v>
      </c>
      <c r="B158">
        <v>106</v>
      </c>
      <c r="C158" t="s">
        <v>38459</v>
      </c>
      <c r="D158">
        <v>11205000724</v>
      </c>
      <c r="E158" t="s">
        <v>1222</v>
      </c>
      <c r="F158" s="1285">
        <v>45195.53125</v>
      </c>
      <c r="G158">
        <v>7</v>
      </c>
      <c r="H158">
        <v>261</v>
      </c>
      <c r="I158">
        <v>14978</v>
      </c>
      <c r="J158" t="s">
        <v>38393</v>
      </c>
      <c r="K158" t="s">
        <v>38198</v>
      </c>
      <c r="L158" t="s">
        <v>38177</v>
      </c>
      <c r="M158" t="s">
        <v>38167</v>
      </c>
      <c r="N158" t="s">
        <v>38438</v>
      </c>
      <c r="O158" t="s">
        <v>38439</v>
      </c>
      <c r="Q158" t="s">
        <v>38210</v>
      </c>
      <c r="S158">
        <v>10604</v>
      </c>
      <c r="V158">
        <v>0</v>
      </c>
      <c r="W158" t="s">
        <v>38460</v>
      </c>
      <c r="X158" t="s">
        <v>38205</v>
      </c>
      <c r="Y158">
        <v>0</v>
      </c>
      <c r="AB158" t="s">
        <v>38180</v>
      </c>
      <c r="AD158" t="str">
        <f>_xlfn.XLOOKUP(LEFT(C158,2),'OTG DATA'!$H$2:$H$18,'OTG DATA'!$I$2:$I$18,"not found",0)</f>
        <v>鹿和巡修課</v>
      </c>
    </row>
    <row r="159" spans="1:30">
      <c r="A159" t="s">
        <v>38163</v>
      </c>
      <c r="B159">
        <v>106</v>
      </c>
      <c r="C159" t="s">
        <v>38461</v>
      </c>
      <c r="D159">
        <v>11205001759</v>
      </c>
      <c r="E159" t="s">
        <v>2361</v>
      </c>
      <c r="F159" s="1285">
        <v>45196.53125</v>
      </c>
      <c r="G159">
        <v>120</v>
      </c>
      <c r="H159">
        <v>215</v>
      </c>
      <c r="I159">
        <v>67</v>
      </c>
      <c r="J159" t="s">
        <v>38181</v>
      </c>
      <c r="K159" t="s">
        <v>38182</v>
      </c>
      <c r="L159" t="s">
        <v>38177</v>
      </c>
      <c r="M159" t="s">
        <v>38167</v>
      </c>
      <c r="N159" t="s">
        <v>38216</v>
      </c>
      <c r="O159" t="s">
        <v>38462</v>
      </c>
      <c r="Q159" t="s">
        <v>38210</v>
      </c>
      <c r="R159">
        <v>9009</v>
      </c>
      <c r="S159">
        <v>8903</v>
      </c>
      <c r="T159" t="s">
        <v>38376</v>
      </c>
      <c r="V159">
        <v>0</v>
      </c>
      <c r="W159" t="s">
        <v>38179</v>
      </c>
      <c r="X159" t="s">
        <v>38219</v>
      </c>
      <c r="Y159">
        <v>1</v>
      </c>
      <c r="AB159" t="s">
        <v>38190</v>
      </c>
      <c r="AD159" t="str">
        <f>_xlfn.XLOOKUP(LEFT(C159,2),'OTG DATA'!$H$2:$H$18,'OTG DATA'!$I$2:$I$18,"not found",0)</f>
        <v>鹿和巡修課</v>
      </c>
    </row>
    <row r="160" spans="1:30">
      <c r="A160" t="s">
        <v>38163</v>
      </c>
      <c r="B160">
        <v>106</v>
      </c>
      <c r="C160" t="s">
        <v>38463</v>
      </c>
      <c r="D160">
        <v>11205001537</v>
      </c>
      <c r="E160" t="s">
        <v>2543</v>
      </c>
      <c r="F160" s="1285">
        <v>45197.53125</v>
      </c>
      <c r="G160">
        <v>278</v>
      </c>
      <c r="H160">
        <v>1011</v>
      </c>
      <c r="I160">
        <v>120</v>
      </c>
      <c r="J160" t="s">
        <v>38164</v>
      </c>
      <c r="K160" t="s">
        <v>38165</v>
      </c>
      <c r="L160" t="s">
        <v>38177</v>
      </c>
      <c r="M160" t="s">
        <v>38167</v>
      </c>
      <c r="N160" t="s">
        <v>38168</v>
      </c>
      <c r="O160" t="s">
        <v>38195</v>
      </c>
      <c r="V160">
        <v>0</v>
      </c>
      <c r="W160" t="s">
        <v>38170</v>
      </c>
      <c r="X160" t="s">
        <v>38171</v>
      </c>
      <c r="Y160">
        <v>1</v>
      </c>
      <c r="AB160" t="s">
        <v>38180</v>
      </c>
      <c r="AD160" t="str">
        <f>_xlfn.XLOOKUP(LEFT(C160,2),'OTG DATA'!$H$2:$H$18,'OTG DATA'!$I$2:$I$18,"not found",0)</f>
        <v>鹿和巡修課</v>
      </c>
    </row>
    <row r="161" spans="1:30">
      <c r="A161" t="s">
        <v>38163</v>
      </c>
      <c r="B161">
        <v>106</v>
      </c>
      <c r="C161" t="s">
        <v>38464</v>
      </c>
      <c r="D161">
        <v>11205000509</v>
      </c>
      <c r="E161" t="s">
        <v>2457</v>
      </c>
      <c r="F161" s="1285">
        <v>45198.53125</v>
      </c>
      <c r="G161">
        <v>47</v>
      </c>
      <c r="H161">
        <v>1</v>
      </c>
      <c r="I161">
        <v>1550</v>
      </c>
      <c r="J161" t="s">
        <v>38164</v>
      </c>
      <c r="K161" t="s">
        <v>38214</v>
      </c>
      <c r="L161" t="s">
        <v>38177</v>
      </c>
      <c r="M161" t="s">
        <v>38215</v>
      </c>
      <c r="N161" t="s">
        <v>38191</v>
      </c>
      <c r="O161" t="s">
        <v>38391</v>
      </c>
      <c r="Q161" t="s">
        <v>38210</v>
      </c>
      <c r="T161" t="s">
        <v>38465</v>
      </c>
      <c r="V161">
        <v>0</v>
      </c>
      <c r="W161" t="s">
        <v>38466</v>
      </c>
      <c r="X161" t="s">
        <v>38224</v>
      </c>
      <c r="Y161">
        <v>0</v>
      </c>
      <c r="AB161" t="s">
        <v>38180</v>
      </c>
      <c r="AD161" t="str">
        <f>_xlfn.XLOOKUP(LEFT(C161,2),'OTG DATA'!$H$2:$H$18,'OTG DATA'!$I$2:$I$18,"not found",0)</f>
        <v>鹿和巡修課</v>
      </c>
    </row>
    <row r="162" spans="1:30">
      <c r="A162" t="s">
        <v>38163</v>
      </c>
      <c r="B162">
        <v>106</v>
      </c>
      <c r="C162" t="s">
        <v>38467</v>
      </c>
      <c r="D162">
        <v>11205001879</v>
      </c>
      <c r="E162" t="s">
        <v>2354</v>
      </c>
      <c r="F162" s="1285">
        <v>45199.53125</v>
      </c>
      <c r="G162">
        <v>46</v>
      </c>
      <c r="H162">
        <v>38</v>
      </c>
      <c r="I162">
        <v>23</v>
      </c>
      <c r="J162" t="s">
        <v>38164</v>
      </c>
      <c r="K162" t="s">
        <v>38165</v>
      </c>
      <c r="L162" t="s">
        <v>38174</v>
      </c>
      <c r="M162" t="s">
        <v>38227</v>
      </c>
      <c r="N162" t="s">
        <v>38183</v>
      </c>
      <c r="Q162" t="s">
        <v>38210</v>
      </c>
      <c r="U162" t="s">
        <v>10187</v>
      </c>
      <c r="V162">
        <v>40</v>
      </c>
      <c r="W162" t="s">
        <v>38185</v>
      </c>
      <c r="X162" t="s">
        <v>38171</v>
      </c>
      <c r="Y162">
        <v>1</v>
      </c>
      <c r="AB162" t="s">
        <v>38172</v>
      </c>
      <c r="AD162" t="str">
        <f>_xlfn.XLOOKUP(LEFT(C162,2),'OTG DATA'!$H$2:$H$18,'OTG DATA'!$I$2:$I$18,"not found",0)</f>
        <v>鹿和巡修課</v>
      </c>
    </row>
    <row r="163" spans="1:30">
      <c r="A163" t="s">
        <v>38163</v>
      </c>
      <c r="B163">
        <v>106</v>
      </c>
      <c r="C163" t="s">
        <v>38468</v>
      </c>
      <c r="D163">
        <v>11205001515</v>
      </c>
      <c r="E163" t="s">
        <v>1606</v>
      </c>
      <c r="F163" s="1285">
        <v>45200.53125</v>
      </c>
      <c r="G163">
        <v>1</v>
      </c>
      <c r="H163">
        <v>2478</v>
      </c>
      <c r="I163">
        <v>0</v>
      </c>
      <c r="J163" t="s">
        <v>38164</v>
      </c>
      <c r="K163" t="s">
        <v>38165</v>
      </c>
      <c r="L163" t="s">
        <v>38177</v>
      </c>
      <c r="M163" t="s">
        <v>38167</v>
      </c>
      <c r="N163" t="s">
        <v>38168</v>
      </c>
      <c r="O163" t="s">
        <v>38455</v>
      </c>
      <c r="Q163" t="s">
        <v>38210</v>
      </c>
      <c r="V163">
        <v>0</v>
      </c>
      <c r="W163" t="s">
        <v>38194</v>
      </c>
      <c r="X163" t="s">
        <v>38171</v>
      </c>
      <c r="Y163">
        <v>0</v>
      </c>
      <c r="AB163" t="s">
        <v>38180</v>
      </c>
      <c r="AD163" t="str">
        <f>_xlfn.XLOOKUP(LEFT(C163,2),'OTG DATA'!$H$2:$H$18,'OTG DATA'!$I$2:$I$18,"not found",0)</f>
        <v>鹿和巡修課</v>
      </c>
    </row>
    <row r="164" spans="1:30">
      <c r="A164" t="s">
        <v>38163</v>
      </c>
      <c r="B164">
        <v>106</v>
      </c>
      <c r="C164" t="s">
        <v>38468</v>
      </c>
      <c r="D164">
        <v>11205001515</v>
      </c>
      <c r="E164" t="s">
        <v>1606</v>
      </c>
      <c r="F164" s="1285">
        <v>45201.53125</v>
      </c>
      <c r="G164">
        <v>67</v>
      </c>
      <c r="H164">
        <v>320</v>
      </c>
      <c r="I164">
        <v>0</v>
      </c>
      <c r="J164" t="s">
        <v>38164</v>
      </c>
      <c r="K164" t="s">
        <v>38165</v>
      </c>
      <c r="L164" t="s">
        <v>38177</v>
      </c>
      <c r="M164" t="s">
        <v>38167</v>
      </c>
      <c r="N164" t="s">
        <v>38168</v>
      </c>
      <c r="O164" t="s">
        <v>38455</v>
      </c>
      <c r="Q164" t="s">
        <v>38210</v>
      </c>
      <c r="V164">
        <v>0</v>
      </c>
      <c r="W164" t="s">
        <v>38194</v>
      </c>
      <c r="X164" t="s">
        <v>38171</v>
      </c>
      <c r="Y164">
        <v>0</v>
      </c>
      <c r="AB164" t="s">
        <v>38180</v>
      </c>
      <c r="AD164" t="str">
        <f>_xlfn.XLOOKUP(LEFT(C164,2),'OTG DATA'!$H$2:$H$18,'OTG DATA'!$I$2:$I$18,"not found",0)</f>
        <v>鹿和巡修課</v>
      </c>
    </row>
    <row r="165" spans="1:30">
      <c r="A165" t="s">
        <v>38163</v>
      </c>
      <c r="B165">
        <v>106</v>
      </c>
      <c r="C165" t="s">
        <v>38469</v>
      </c>
      <c r="D165">
        <v>11205002131</v>
      </c>
      <c r="E165" t="s">
        <v>1496</v>
      </c>
      <c r="F165" s="1285">
        <v>45202.53125</v>
      </c>
      <c r="G165">
        <v>3</v>
      </c>
      <c r="H165">
        <v>36</v>
      </c>
      <c r="I165">
        <v>60</v>
      </c>
      <c r="J165" t="s">
        <v>38181</v>
      </c>
      <c r="K165" t="s">
        <v>38214</v>
      </c>
      <c r="L165" t="s">
        <v>38177</v>
      </c>
      <c r="M165" t="s">
        <v>38215</v>
      </c>
      <c r="N165" t="s">
        <v>38216</v>
      </c>
      <c r="O165" t="s">
        <v>38462</v>
      </c>
      <c r="R165">
        <v>10701</v>
      </c>
      <c r="S165">
        <v>10403</v>
      </c>
      <c r="T165" t="s">
        <v>38470</v>
      </c>
      <c r="V165">
        <v>0</v>
      </c>
      <c r="W165" t="s">
        <v>38466</v>
      </c>
      <c r="X165" t="s">
        <v>38219</v>
      </c>
      <c r="Y165">
        <v>1</v>
      </c>
      <c r="AB165" t="s">
        <v>38190</v>
      </c>
      <c r="AD165" t="str">
        <f>_xlfn.XLOOKUP(LEFT(C165,2),'OTG DATA'!$H$2:$H$18,'OTG DATA'!$I$2:$I$18,"not found",0)</f>
        <v>鹿和巡修課</v>
      </c>
    </row>
    <row r="166" spans="1:30">
      <c r="A166" t="s">
        <v>38163</v>
      </c>
      <c r="B166">
        <v>106</v>
      </c>
      <c r="C166" t="s">
        <v>38469</v>
      </c>
      <c r="D166">
        <v>11205002131</v>
      </c>
      <c r="E166" t="s">
        <v>1496</v>
      </c>
      <c r="F166" s="1285">
        <v>45203.53125</v>
      </c>
      <c r="G166">
        <v>44</v>
      </c>
      <c r="H166">
        <v>2</v>
      </c>
      <c r="I166">
        <v>60</v>
      </c>
      <c r="J166" t="s">
        <v>38181</v>
      </c>
      <c r="K166" t="s">
        <v>38214</v>
      </c>
      <c r="L166" t="s">
        <v>38177</v>
      </c>
      <c r="M166" t="s">
        <v>38215</v>
      </c>
      <c r="N166" t="s">
        <v>38216</v>
      </c>
      <c r="O166" t="s">
        <v>38462</v>
      </c>
      <c r="R166">
        <v>10701</v>
      </c>
      <c r="S166">
        <v>10403</v>
      </c>
      <c r="T166" t="s">
        <v>38470</v>
      </c>
      <c r="V166">
        <v>0</v>
      </c>
      <c r="W166" t="s">
        <v>38466</v>
      </c>
      <c r="X166" t="s">
        <v>38219</v>
      </c>
      <c r="Y166">
        <v>1</v>
      </c>
      <c r="AB166" t="s">
        <v>38190</v>
      </c>
      <c r="AD166" t="str">
        <f>_xlfn.XLOOKUP(LEFT(C166,2),'OTG DATA'!$H$2:$H$18,'OTG DATA'!$I$2:$I$18,"not found",0)</f>
        <v>鹿和巡修課</v>
      </c>
    </row>
    <row r="167" spans="1:30">
      <c r="A167" t="s">
        <v>38163</v>
      </c>
      <c r="B167">
        <v>106</v>
      </c>
      <c r="C167" t="s">
        <v>38360</v>
      </c>
      <c r="D167">
        <v>11206000225</v>
      </c>
      <c r="E167" t="s">
        <v>1994</v>
      </c>
      <c r="F167" s="1285">
        <v>45204.53125</v>
      </c>
      <c r="G167">
        <v>21</v>
      </c>
      <c r="H167">
        <v>2546</v>
      </c>
      <c r="I167">
        <v>2982</v>
      </c>
      <c r="J167" t="s">
        <v>38181</v>
      </c>
      <c r="K167" t="s">
        <v>38198</v>
      </c>
      <c r="L167" t="s">
        <v>38177</v>
      </c>
      <c r="M167" t="s">
        <v>38167</v>
      </c>
      <c r="N167" t="s">
        <v>38178</v>
      </c>
      <c r="V167">
        <v>0</v>
      </c>
      <c r="W167" t="s">
        <v>38471</v>
      </c>
      <c r="X167" t="s">
        <v>38186</v>
      </c>
      <c r="Y167">
        <v>0</v>
      </c>
      <c r="AB167" t="s">
        <v>38180</v>
      </c>
      <c r="AD167" t="str">
        <f>_xlfn.XLOOKUP(LEFT(C167,2),'OTG DATA'!$H$2:$H$18,'OTG DATA'!$I$2:$I$18,"not found",0)</f>
        <v>鹿和巡修課</v>
      </c>
    </row>
    <row r="168" spans="1:30">
      <c r="A168" t="s">
        <v>38163</v>
      </c>
      <c r="B168">
        <v>106</v>
      </c>
      <c r="C168" t="s">
        <v>38472</v>
      </c>
      <c r="D168">
        <v>11205002281</v>
      </c>
      <c r="E168" t="s">
        <v>1463</v>
      </c>
      <c r="F168" s="1285">
        <v>45205.53125</v>
      </c>
      <c r="G168">
        <v>108</v>
      </c>
      <c r="H168">
        <v>121</v>
      </c>
      <c r="I168">
        <v>131</v>
      </c>
      <c r="J168" t="s">
        <v>38181</v>
      </c>
      <c r="K168" t="s">
        <v>38198</v>
      </c>
      <c r="L168" t="s">
        <v>38177</v>
      </c>
      <c r="M168" t="s">
        <v>38167</v>
      </c>
      <c r="N168" t="s">
        <v>38168</v>
      </c>
      <c r="O168" t="s">
        <v>38455</v>
      </c>
      <c r="Q168" t="s">
        <v>38210</v>
      </c>
      <c r="V168">
        <v>0</v>
      </c>
      <c r="W168" t="s">
        <v>38170</v>
      </c>
      <c r="X168" t="s">
        <v>38224</v>
      </c>
      <c r="Y168">
        <v>1</v>
      </c>
      <c r="AB168" t="s">
        <v>38180</v>
      </c>
      <c r="AD168" t="str">
        <f>_xlfn.XLOOKUP(LEFT(C168,2),'OTG DATA'!$H$2:$H$18,'OTG DATA'!$I$2:$I$18,"not found",0)</f>
        <v>鹿和巡修課</v>
      </c>
    </row>
    <row r="169" spans="1:30">
      <c r="A169" t="s">
        <v>38163</v>
      </c>
      <c r="B169">
        <v>106</v>
      </c>
      <c r="C169" t="s">
        <v>38472</v>
      </c>
      <c r="D169">
        <v>11205002281</v>
      </c>
      <c r="E169" t="s">
        <v>1463</v>
      </c>
      <c r="F169" s="1285">
        <v>45206.53125</v>
      </c>
      <c r="G169">
        <v>28</v>
      </c>
      <c r="H169">
        <v>50</v>
      </c>
      <c r="I169">
        <v>131</v>
      </c>
      <c r="J169" t="s">
        <v>38181</v>
      </c>
      <c r="K169" t="s">
        <v>38198</v>
      </c>
      <c r="L169" t="s">
        <v>38177</v>
      </c>
      <c r="M169" t="s">
        <v>38167</v>
      </c>
      <c r="N169" t="s">
        <v>38168</v>
      </c>
      <c r="O169" t="s">
        <v>38455</v>
      </c>
      <c r="Q169" t="s">
        <v>38210</v>
      </c>
      <c r="V169">
        <v>0</v>
      </c>
      <c r="W169" t="s">
        <v>38170</v>
      </c>
      <c r="X169" t="s">
        <v>38224</v>
      </c>
      <c r="Y169">
        <v>1</v>
      </c>
      <c r="AB169" t="s">
        <v>38180</v>
      </c>
      <c r="AD169" t="str">
        <f>_xlfn.XLOOKUP(LEFT(C169,2),'OTG DATA'!$H$2:$H$18,'OTG DATA'!$I$2:$I$18,"not found",0)</f>
        <v>鹿和巡修課</v>
      </c>
    </row>
    <row r="170" spans="1:30">
      <c r="A170" t="s">
        <v>38163</v>
      </c>
      <c r="B170">
        <v>106</v>
      </c>
      <c r="C170" t="s">
        <v>38472</v>
      </c>
      <c r="D170">
        <v>11205002281</v>
      </c>
      <c r="E170" t="s">
        <v>1463</v>
      </c>
      <c r="F170" s="1285">
        <v>45207.53125</v>
      </c>
      <c r="G170">
        <v>46</v>
      </c>
      <c r="H170">
        <v>261</v>
      </c>
      <c r="I170">
        <v>131</v>
      </c>
      <c r="J170" t="s">
        <v>38181</v>
      </c>
      <c r="K170" t="s">
        <v>38198</v>
      </c>
      <c r="L170" t="s">
        <v>38177</v>
      </c>
      <c r="M170" t="s">
        <v>38167</v>
      </c>
      <c r="N170" t="s">
        <v>38168</v>
      </c>
      <c r="O170" t="s">
        <v>38455</v>
      </c>
      <c r="Q170" t="s">
        <v>38210</v>
      </c>
      <c r="V170">
        <v>0</v>
      </c>
      <c r="W170" t="s">
        <v>38170</v>
      </c>
      <c r="X170" t="s">
        <v>38224</v>
      </c>
      <c r="Y170">
        <v>1</v>
      </c>
      <c r="AB170" t="s">
        <v>38180</v>
      </c>
      <c r="AD170" t="str">
        <f>_xlfn.XLOOKUP(LEFT(C170,2),'OTG DATA'!$H$2:$H$18,'OTG DATA'!$I$2:$I$18,"not found",0)</f>
        <v>鹿和巡修課</v>
      </c>
    </row>
    <row r="171" spans="1:30">
      <c r="A171" t="s">
        <v>38163</v>
      </c>
      <c r="B171">
        <v>106</v>
      </c>
      <c r="C171" t="s">
        <v>38269</v>
      </c>
      <c r="D171">
        <v>11206000155</v>
      </c>
      <c r="E171" t="s">
        <v>2632</v>
      </c>
      <c r="F171" s="1285">
        <v>45208.53125</v>
      </c>
      <c r="G171">
        <v>50</v>
      </c>
      <c r="H171">
        <v>23</v>
      </c>
      <c r="I171">
        <v>100</v>
      </c>
      <c r="J171" t="s">
        <v>38181</v>
      </c>
      <c r="K171" t="s">
        <v>38214</v>
      </c>
      <c r="L171" t="s">
        <v>38177</v>
      </c>
      <c r="M171" t="s">
        <v>38215</v>
      </c>
      <c r="N171" t="s">
        <v>38216</v>
      </c>
      <c r="O171" t="s">
        <v>38462</v>
      </c>
      <c r="Q171" t="s">
        <v>38210</v>
      </c>
      <c r="R171">
        <v>10006</v>
      </c>
      <c r="S171">
        <v>9910</v>
      </c>
      <c r="T171" t="s">
        <v>38376</v>
      </c>
      <c r="V171">
        <v>0</v>
      </c>
      <c r="W171" t="s">
        <v>38179</v>
      </c>
      <c r="X171" t="s">
        <v>38219</v>
      </c>
      <c r="Y171">
        <v>0</v>
      </c>
      <c r="AB171" t="s">
        <v>38180</v>
      </c>
      <c r="AD171" t="str">
        <f>_xlfn.XLOOKUP(LEFT(C171,2),'OTG DATA'!$H$2:$H$18,'OTG DATA'!$I$2:$I$18,"not found",0)</f>
        <v>鹿和巡修課</v>
      </c>
    </row>
    <row r="172" spans="1:30">
      <c r="A172" t="s">
        <v>38163</v>
      </c>
      <c r="B172">
        <v>106</v>
      </c>
      <c r="C172" t="s">
        <v>38269</v>
      </c>
      <c r="D172">
        <v>11206000155</v>
      </c>
      <c r="E172" t="s">
        <v>2632</v>
      </c>
      <c r="F172" s="1285">
        <v>45209.53125</v>
      </c>
      <c r="G172">
        <v>73</v>
      </c>
      <c r="H172">
        <v>2</v>
      </c>
      <c r="I172">
        <v>100</v>
      </c>
      <c r="J172" t="s">
        <v>38181</v>
      </c>
      <c r="K172" t="s">
        <v>38214</v>
      </c>
      <c r="L172" t="s">
        <v>38177</v>
      </c>
      <c r="M172" t="s">
        <v>38215</v>
      </c>
      <c r="N172" t="s">
        <v>38216</v>
      </c>
      <c r="O172" t="s">
        <v>38462</v>
      </c>
      <c r="Q172" t="s">
        <v>38210</v>
      </c>
      <c r="R172">
        <v>10006</v>
      </c>
      <c r="S172">
        <v>9910</v>
      </c>
      <c r="T172" t="s">
        <v>38376</v>
      </c>
      <c r="V172">
        <v>0</v>
      </c>
      <c r="W172" t="s">
        <v>38179</v>
      </c>
      <c r="X172" t="s">
        <v>38219</v>
      </c>
      <c r="Y172">
        <v>0</v>
      </c>
      <c r="AB172" t="s">
        <v>38180</v>
      </c>
      <c r="AD172" t="str">
        <f>_xlfn.XLOOKUP(LEFT(C172,2),'OTG DATA'!$H$2:$H$18,'OTG DATA'!$I$2:$I$18,"not found",0)</f>
        <v>鹿和巡修課</v>
      </c>
    </row>
    <row r="173" spans="1:30">
      <c r="A173" t="s">
        <v>38163</v>
      </c>
      <c r="B173">
        <v>106</v>
      </c>
      <c r="C173" t="s">
        <v>38269</v>
      </c>
      <c r="D173">
        <v>11206000155</v>
      </c>
      <c r="E173" t="s">
        <v>2632</v>
      </c>
      <c r="F173" s="1285">
        <v>45210.53125</v>
      </c>
      <c r="G173">
        <v>92</v>
      </c>
      <c r="H173">
        <v>6</v>
      </c>
      <c r="I173">
        <v>100</v>
      </c>
      <c r="J173" t="s">
        <v>38181</v>
      </c>
      <c r="K173" t="s">
        <v>38214</v>
      </c>
      <c r="L173" t="s">
        <v>38177</v>
      </c>
      <c r="M173" t="s">
        <v>38215</v>
      </c>
      <c r="N173" t="s">
        <v>38216</v>
      </c>
      <c r="O173" t="s">
        <v>38462</v>
      </c>
      <c r="Q173" t="s">
        <v>38210</v>
      </c>
      <c r="R173">
        <v>10006</v>
      </c>
      <c r="S173">
        <v>9910</v>
      </c>
      <c r="T173" t="s">
        <v>38376</v>
      </c>
      <c r="V173">
        <v>0</v>
      </c>
      <c r="W173" t="s">
        <v>38179</v>
      </c>
      <c r="X173" t="s">
        <v>38219</v>
      </c>
      <c r="Y173">
        <v>0</v>
      </c>
      <c r="AB173" t="s">
        <v>38180</v>
      </c>
      <c r="AD173" t="str">
        <f>_xlfn.XLOOKUP(LEFT(C173,2),'OTG DATA'!$H$2:$H$18,'OTG DATA'!$I$2:$I$18,"not found",0)</f>
        <v>鹿和巡修課</v>
      </c>
    </row>
    <row r="174" spans="1:30">
      <c r="A174" t="s">
        <v>38163</v>
      </c>
      <c r="B174">
        <v>106</v>
      </c>
      <c r="C174" t="s">
        <v>38348</v>
      </c>
      <c r="D174">
        <v>11206000965</v>
      </c>
      <c r="E174" t="s">
        <v>2138</v>
      </c>
      <c r="F174" s="1285">
        <v>45211.53125</v>
      </c>
      <c r="G174">
        <v>27</v>
      </c>
      <c r="H174">
        <v>75</v>
      </c>
      <c r="I174">
        <v>30</v>
      </c>
      <c r="J174" t="s">
        <v>38164</v>
      </c>
      <c r="K174" t="s">
        <v>38211</v>
      </c>
      <c r="L174" t="s">
        <v>38174</v>
      </c>
      <c r="M174" t="s">
        <v>38167</v>
      </c>
      <c r="N174" t="s">
        <v>38168</v>
      </c>
      <c r="O174" t="s">
        <v>38169</v>
      </c>
      <c r="V174">
        <v>0</v>
      </c>
      <c r="W174" t="s">
        <v>38170</v>
      </c>
      <c r="X174" t="s">
        <v>38224</v>
      </c>
      <c r="Y174">
        <v>1</v>
      </c>
      <c r="AB174" t="s">
        <v>38172</v>
      </c>
      <c r="AD174" t="str">
        <f>_xlfn.XLOOKUP(LEFT(C174,2),'OTG DATA'!$H$2:$H$18,'OTG DATA'!$I$2:$I$18,"not found",0)</f>
        <v>鹿和巡修課</v>
      </c>
    </row>
    <row r="175" spans="1:30">
      <c r="A175" t="s">
        <v>38163</v>
      </c>
      <c r="B175">
        <v>106</v>
      </c>
      <c r="C175" t="s">
        <v>38263</v>
      </c>
      <c r="D175">
        <v>11205001595</v>
      </c>
      <c r="E175" t="s">
        <v>2551</v>
      </c>
      <c r="F175" s="1285">
        <v>45212.53125</v>
      </c>
      <c r="G175">
        <v>241</v>
      </c>
      <c r="H175">
        <v>181</v>
      </c>
      <c r="I175">
        <v>60</v>
      </c>
      <c r="J175" t="s">
        <v>38164</v>
      </c>
      <c r="K175" t="s">
        <v>38165</v>
      </c>
      <c r="L175" t="s">
        <v>38177</v>
      </c>
      <c r="M175" t="s">
        <v>38167</v>
      </c>
      <c r="N175" t="s">
        <v>38168</v>
      </c>
      <c r="O175" t="s">
        <v>38169</v>
      </c>
      <c r="V175">
        <v>0</v>
      </c>
      <c r="W175" t="s">
        <v>38170</v>
      </c>
      <c r="X175" t="s">
        <v>38171</v>
      </c>
      <c r="Y175">
        <v>1</v>
      </c>
      <c r="AB175" t="s">
        <v>38172</v>
      </c>
      <c r="AD175" t="str">
        <f>_xlfn.XLOOKUP(LEFT(C175,2),'OTG DATA'!$H$2:$H$18,'OTG DATA'!$I$2:$I$18,"not found",0)</f>
        <v>鹿和巡修課</v>
      </c>
    </row>
    <row r="176" spans="1:30">
      <c r="A176" t="s">
        <v>38163</v>
      </c>
      <c r="B176">
        <v>106</v>
      </c>
      <c r="C176" t="s">
        <v>38264</v>
      </c>
      <c r="D176">
        <v>11205002479</v>
      </c>
      <c r="E176" t="s">
        <v>1280</v>
      </c>
      <c r="F176" s="1285">
        <v>45213.53125</v>
      </c>
      <c r="G176">
        <v>76</v>
      </c>
      <c r="H176">
        <v>77</v>
      </c>
      <c r="I176">
        <v>21</v>
      </c>
      <c r="J176" t="s">
        <v>38181</v>
      </c>
      <c r="K176" t="s">
        <v>38230</v>
      </c>
      <c r="L176" t="s">
        <v>38174</v>
      </c>
      <c r="M176" t="s">
        <v>38227</v>
      </c>
      <c r="N176" t="s">
        <v>38175</v>
      </c>
      <c r="O176" t="s">
        <v>38187</v>
      </c>
      <c r="Q176" t="s">
        <v>38210</v>
      </c>
      <c r="V176">
        <v>0</v>
      </c>
      <c r="W176" t="s">
        <v>38239</v>
      </c>
      <c r="X176" t="s">
        <v>38224</v>
      </c>
      <c r="Y176">
        <v>1</v>
      </c>
      <c r="AB176" t="s">
        <v>38232</v>
      </c>
      <c r="AD176" t="str">
        <f>_xlfn.XLOOKUP(LEFT(C176,2),'OTG DATA'!$H$2:$H$18,'OTG DATA'!$I$2:$I$18,"not found",0)</f>
        <v>鹿和巡修課</v>
      </c>
    </row>
    <row r="177" spans="1:30">
      <c r="A177" t="s">
        <v>38163</v>
      </c>
      <c r="B177">
        <v>106</v>
      </c>
      <c r="C177" t="s">
        <v>38264</v>
      </c>
      <c r="D177">
        <v>11206001693</v>
      </c>
      <c r="E177" t="s">
        <v>1940</v>
      </c>
      <c r="F177" s="1285">
        <v>45214.53125</v>
      </c>
      <c r="G177">
        <v>48</v>
      </c>
      <c r="H177">
        <v>16</v>
      </c>
      <c r="I177">
        <v>27360</v>
      </c>
      <c r="J177" t="s">
        <v>38181</v>
      </c>
      <c r="K177" t="s">
        <v>38214</v>
      </c>
      <c r="L177" t="s">
        <v>38177</v>
      </c>
      <c r="M177" t="s">
        <v>38215</v>
      </c>
      <c r="N177" t="s">
        <v>38199</v>
      </c>
      <c r="O177" t="s">
        <v>38200</v>
      </c>
      <c r="Q177" t="s">
        <v>38210</v>
      </c>
      <c r="V177">
        <v>0</v>
      </c>
      <c r="W177" t="s">
        <v>38194</v>
      </c>
      <c r="X177" t="s">
        <v>38222</v>
      </c>
      <c r="Y177">
        <v>0</v>
      </c>
      <c r="AB177" t="s">
        <v>38180</v>
      </c>
      <c r="AD177" t="str">
        <f>_xlfn.XLOOKUP(LEFT(C177,2),'OTG DATA'!$H$2:$H$18,'OTG DATA'!$I$2:$I$18,"not found",0)</f>
        <v>鹿和巡修課</v>
      </c>
    </row>
    <row r="178" spans="1:30">
      <c r="A178" t="s">
        <v>38163</v>
      </c>
      <c r="B178">
        <v>106</v>
      </c>
      <c r="C178" t="s">
        <v>38354</v>
      </c>
      <c r="D178">
        <v>11206001770</v>
      </c>
      <c r="E178" t="s">
        <v>1295</v>
      </c>
      <c r="F178" s="1285">
        <v>45215.53125</v>
      </c>
      <c r="G178">
        <v>2</v>
      </c>
      <c r="H178">
        <v>446</v>
      </c>
      <c r="I178">
        <v>0</v>
      </c>
      <c r="J178" t="s">
        <v>38181</v>
      </c>
      <c r="K178" t="s">
        <v>38198</v>
      </c>
      <c r="L178" t="s">
        <v>38177</v>
      </c>
      <c r="M178" t="s">
        <v>38167</v>
      </c>
      <c r="N178" t="s">
        <v>38378</v>
      </c>
      <c r="O178" t="s">
        <v>38247</v>
      </c>
      <c r="Q178" t="s">
        <v>38210</v>
      </c>
      <c r="V178">
        <v>125</v>
      </c>
      <c r="W178" t="s">
        <v>38473</v>
      </c>
      <c r="X178" t="s">
        <v>38224</v>
      </c>
      <c r="Y178">
        <v>1</v>
      </c>
      <c r="AB178" t="s">
        <v>38180</v>
      </c>
      <c r="AD178" t="str">
        <f>_xlfn.XLOOKUP(LEFT(C178,2),'OTG DATA'!$H$2:$H$18,'OTG DATA'!$I$2:$I$18,"not found",0)</f>
        <v>鹿和巡修課</v>
      </c>
    </row>
    <row r="179" spans="1:30">
      <c r="A179" t="s">
        <v>38163</v>
      </c>
      <c r="B179">
        <v>106</v>
      </c>
      <c r="C179" t="s">
        <v>38354</v>
      </c>
      <c r="D179">
        <v>11206001770</v>
      </c>
      <c r="E179" t="s">
        <v>1295</v>
      </c>
      <c r="F179" s="1285">
        <v>45216.53125</v>
      </c>
      <c r="G179">
        <v>28</v>
      </c>
      <c r="H179">
        <v>230</v>
      </c>
      <c r="I179">
        <v>0</v>
      </c>
      <c r="J179" t="s">
        <v>38181</v>
      </c>
      <c r="K179" t="s">
        <v>38198</v>
      </c>
      <c r="L179" t="s">
        <v>38177</v>
      </c>
      <c r="M179" t="s">
        <v>38167</v>
      </c>
      <c r="N179" t="s">
        <v>38378</v>
      </c>
      <c r="O179" t="s">
        <v>38247</v>
      </c>
      <c r="Q179" t="s">
        <v>38210</v>
      </c>
      <c r="V179">
        <v>125</v>
      </c>
      <c r="W179" t="s">
        <v>38473</v>
      </c>
      <c r="X179" t="s">
        <v>38224</v>
      </c>
      <c r="Y179">
        <v>1</v>
      </c>
      <c r="AB179" t="s">
        <v>38180</v>
      </c>
      <c r="AD179" t="str">
        <f>_xlfn.XLOOKUP(LEFT(C179,2),'OTG DATA'!$H$2:$H$18,'OTG DATA'!$I$2:$I$18,"not found",0)</f>
        <v>鹿和巡修課</v>
      </c>
    </row>
    <row r="180" spans="1:30">
      <c r="A180" t="s">
        <v>38163</v>
      </c>
      <c r="B180">
        <v>106</v>
      </c>
      <c r="C180" t="s">
        <v>38324</v>
      </c>
      <c r="D180">
        <v>11206001941</v>
      </c>
      <c r="E180" t="s">
        <v>2352</v>
      </c>
      <c r="F180" s="1285">
        <v>45217.53125</v>
      </c>
      <c r="G180">
        <v>12</v>
      </c>
      <c r="H180">
        <v>128</v>
      </c>
      <c r="I180">
        <v>10</v>
      </c>
      <c r="J180" t="s">
        <v>38181</v>
      </c>
      <c r="K180" t="s">
        <v>38211</v>
      </c>
      <c r="L180" t="s">
        <v>38174</v>
      </c>
      <c r="M180" t="s">
        <v>38167</v>
      </c>
      <c r="N180" t="s">
        <v>38175</v>
      </c>
      <c r="O180" t="s">
        <v>38187</v>
      </c>
      <c r="V180">
        <v>0</v>
      </c>
      <c r="W180" t="s">
        <v>38194</v>
      </c>
      <c r="X180" t="s">
        <v>38224</v>
      </c>
      <c r="Y180">
        <v>1</v>
      </c>
      <c r="AB180" t="s">
        <v>38172</v>
      </c>
      <c r="AD180" t="str">
        <f>_xlfn.XLOOKUP(LEFT(C180,2),'OTG DATA'!$H$2:$H$18,'OTG DATA'!$I$2:$I$18,"not found",0)</f>
        <v>鹿和巡修課</v>
      </c>
    </row>
    <row r="181" spans="1:30">
      <c r="A181" t="s">
        <v>38163</v>
      </c>
      <c r="B181">
        <v>106</v>
      </c>
      <c r="C181" t="s">
        <v>38356</v>
      </c>
      <c r="D181">
        <v>11206002309</v>
      </c>
      <c r="E181" t="s">
        <v>1222</v>
      </c>
      <c r="F181" s="1285">
        <v>45218.53125</v>
      </c>
      <c r="G181">
        <v>10</v>
      </c>
      <c r="H181">
        <v>40</v>
      </c>
      <c r="I181">
        <v>1616</v>
      </c>
      <c r="J181" t="s">
        <v>38181</v>
      </c>
      <c r="K181" t="s">
        <v>38198</v>
      </c>
      <c r="L181" t="s">
        <v>38177</v>
      </c>
      <c r="M181" t="s">
        <v>38167</v>
      </c>
      <c r="N181" t="s">
        <v>38370</v>
      </c>
      <c r="O181" t="s">
        <v>38474</v>
      </c>
      <c r="Q181" t="s">
        <v>38210</v>
      </c>
      <c r="V181">
        <v>0</v>
      </c>
      <c r="W181" t="s">
        <v>38194</v>
      </c>
      <c r="X181" t="s">
        <v>38222</v>
      </c>
      <c r="Y181">
        <v>1</v>
      </c>
      <c r="AB181" t="s">
        <v>38180</v>
      </c>
      <c r="AD181" t="str">
        <f>_xlfn.XLOOKUP(LEFT(C181,2),'OTG DATA'!$H$2:$H$18,'OTG DATA'!$I$2:$I$18,"not found",0)</f>
        <v>鹿和巡修課</v>
      </c>
    </row>
    <row r="182" spans="1:30">
      <c r="A182" t="s">
        <v>38163</v>
      </c>
      <c r="B182">
        <v>106</v>
      </c>
      <c r="C182" t="s">
        <v>38356</v>
      </c>
      <c r="D182">
        <v>11206002309</v>
      </c>
      <c r="E182" t="s">
        <v>1222</v>
      </c>
      <c r="F182" s="1285">
        <v>45219.53125</v>
      </c>
      <c r="G182">
        <v>104</v>
      </c>
      <c r="H182">
        <v>13</v>
      </c>
      <c r="I182">
        <v>1616</v>
      </c>
      <c r="J182" t="s">
        <v>38181</v>
      </c>
      <c r="K182" t="s">
        <v>38198</v>
      </c>
      <c r="L182" t="s">
        <v>38177</v>
      </c>
      <c r="M182" t="s">
        <v>38167</v>
      </c>
      <c r="N182" t="s">
        <v>38370</v>
      </c>
      <c r="O182" t="s">
        <v>38474</v>
      </c>
      <c r="Q182" t="s">
        <v>38210</v>
      </c>
      <c r="V182">
        <v>0</v>
      </c>
      <c r="W182" t="s">
        <v>38194</v>
      </c>
      <c r="X182" t="s">
        <v>38222</v>
      </c>
      <c r="Y182">
        <v>1</v>
      </c>
      <c r="AB182" t="s">
        <v>38180</v>
      </c>
      <c r="AD182" t="str">
        <f>_xlfn.XLOOKUP(LEFT(C182,2),'OTG DATA'!$H$2:$H$18,'OTG DATA'!$I$2:$I$18,"not found",0)</f>
        <v>鹿和巡修課</v>
      </c>
    </row>
    <row r="183" spans="1:30">
      <c r="A183" t="s">
        <v>38163</v>
      </c>
      <c r="B183">
        <v>106</v>
      </c>
      <c r="C183" t="s">
        <v>38356</v>
      </c>
      <c r="D183">
        <v>11206002309</v>
      </c>
      <c r="E183" t="s">
        <v>1222</v>
      </c>
      <c r="F183" s="1285">
        <v>45220.53125</v>
      </c>
      <c r="G183">
        <v>24</v>
      </c>
      <c r="H183">
        <v>77</v>
      </c>
      <c r="I183">
        <v>1616</v>
      </c>
      <c r="J183" t="s">
        <v>38181</v>
      </c>
      <c r="K183" t="s">
        <v>38198</v>
      </c>
      <c r="L183" t="s">
        <v>38177</v>
      </c>
      <c r="M183" t="s">
        <v>38167</v>
      </c>
      <c r="N183" t="s">
        <v>38370</v>
      </c>
      <c r="O183" t="s">
        <v>38474</v>
      </c>
      <c r="Q183" t="s">
        <v>38210</v>
      </c>
      <c r="V183">
        <v>0</v>
      </c>
      <c r="W183" t="s">
        <v>38194</v>
      </c>
      <c r="X183" t="s">
        <v>38222</v>
      </c>
      <c r="Y183">
        <v>1</v>
      </c>
      <c r="AB183" t="s">
        <v>38180</v>
      </c>
      <c r="AD183" t="str">
        <f>_xlfn.XLOOKUP(LEFT(C183,2),'OTG DATA'!$H$2:$H$18,'OTG DATA'!$I$2:$I$18,"not found",0)</f>
        <v>鹿和巡修課</v>
      </c>
    </row>
    <row r="184" spans="1:30">
      <c r="A184" t="s">
        <v>38163</v>
      </c>
      <c r="B184">
        <v>106</v>
      </c>
      <c r="C184" t="s">
        <v>38475</v>
      </c>
      <c r="D184">
        <v>11201000010</v>
      </c>
      <c r="E184" t="s">
        <v>2527</v>
      </c>
      <c r="F184" s="1285">
        <v>45221.53125</v>
      </c>
      <c r="G184">
        <v>51</v>
      </c>
      <c r="H184">
        <v>1</v>
      </c>
      <c r="I184">
        <v>0</v>
      </c>
      <c r="J184" t="s">
        <v>38181</v>
      </c>
      <c r="K184" t="s">
        <v>38233</v>
      </c>
      <c r="L184" t="s">
        <v>38174</v>
      </c>
      <c r="M184" t="s">
        <v>38227</v>
      </c>
      <c r="N184" t="s">
        <v>38228</v>
      </c>
      <c r="O184" t="s">
        <v>38247</v>
      </c>
      <c r="Q184" t="s">
        <v>38210</v>
      </c>
      <c r="V184">
        <v>0</v>
      </c>
      <c r="W184" t="s">
        <v>38194</v>
      </c>
      <c r="X184" t="s">
        <v>38224</v>
      </c>
      <c r="Y184">
        <v>0</v>
      </c>
      <c r="AB184" t="s">
        <v>38190</v>
      </c>
      <c r="AD184" t="str">
        <f>_xlfn.XLOOKUP(LEFT(C184,2),'OTG DATA'!$H$2:$H$18,'OTG DATA'!$I$2:$I$18,"not found",0)</f>
        <v>二林巡修課</v>
      </c>
    </row>
    <row r="185" spans="1:30">
      <c r="A185" t="s">
        <v>38163</v>
      </c>
      <c r="B185">
        <v>106</v>
      </c>
      <c r="C185" t="s">
        <v>38476</v>
      </c>
      <c r="D185">
        <v>11201000018</v>
      </c>
      <c r="E185" t="s">
        <v>2309</v>
      </c>
      <c r="F185" s="1285">
        <v>45222.53125</v>
      </c>
      <c r="G185">
        <v>58</v>
      </c>
      <c r="H185">
        <v>1</v>
      </c>
      <c r="I185">
        <v>0</v>
      </c>
      <c r="J185" t="s">
        <v>38173</v>
      </c>
      <c r="K185" t="s">
        <v>38226</v>
      </c>
      <c r="L185" t="s">
        <v>38174</v>
      </c>
      <c r="M185" t="s">
        <v>38231</v>
      </c>
      <c r="N185" t="s">
        <v>38235</v>
      </c>
      <c r="O185" t="s">
        <v>38236</v>
      </c>
      <c r="V185">
        <v>0</v>
      </c>
      <c r="W185" t="s">
        <v>38239</v>
      </c>
      <c r="X185" t="s">
        <v>38224</v>
      </c>
      <c r="Y185">
        <v>0</v>
      </c>
      <c r="AB185" t="s">
        <v>38190</v>
      </c>
      <c r="AD185" t="str">
        <f>_xlfn.XLOOKUP(LEFT(C185,2),'OTG DATA'!$H$2:$H$18,'OTG DATA'!$I$2:$I$18,"not found",0)</f>
        <v>二林巡修課</v>
      </c>
    </row>
    <row r="186" spans="1:30">
      <c r="A186" t="s">
        <v>38163</v>
      </c>
      <c r="B186">
        <v>106</v>
      </c>
      <c r="C186" t="s">
        <v>38477</v>
      </c>
      <c r="D186">
        <v>11201000019</v>
      </c>
      <c r="E186" t="s">
        <v>1944</v>
      </c>
      <c r="F186" s="1285">
        <v>45223.53125</v>
      </c>
      <c r="G186">
        <v>29</v>
      </c>
      <c r="H186">
        <v>1</v>
      </c>
      <c r="I186">
        <v>0</v>
      </c>
      <c r="J186" t="s">
        <v>38173</v>
      </c>
      <c r="K186" t="s">
        <v>38226</v>
      </c>
      <c r="L186" t="s">
        <v>38174</v>
      </c>
      <c r="M186" t="s">
        <v>38231</v>
      </c>
      <c r="N186" t="s">
        <v>38228</v>
      </c>
      <c r="O186" t="s">
        <v>38229</v>
      </c>
      <c r="V186">
        <v>0</v>
      </c>
      <c r="W186" t="s">
        <v>38170</v>
      </c>
      <c r="X186" t="s">
        <v>38224</v>
      </c>
      <c r="Y186">
        <v>1</v>
      </c>
      <c r="AB186" t="s">
        <v>38190</v>
      </c>
      <c r="AD186" t="str">
        <f>_xlfn.XLOOKUP(LEFT(C186,2),'OTG DATA'!$H$2:$H$18,'OTG DATA'!$I$2:$I$18,"not found",0)</f>
        <v>二林巡修課</v>
      </c>
    </row>
    <row r="187" spans="1:30">
      <c r="A187" t="s">
        <v>38163</v>
      </c>
      <c r="B187">
        <v>106</v>
      </c>
      <c r="C187" t="s">
        <v>38478</v>
      </c>
      <c r="D187">
        <v>11201000023</v>
      </c>
      <c r="E187" t="s">
        <v>1950</v>
      </c>
      <c r="F187" s="1285">
        <v>45224.53125</v>
      </c>
      <c r="G187">
        <v>34</v>
      </c>
      <c r="H187">
        <v>15</v>
      </c>
      <c r="I187">
        <v>0</v>
      </c>
      <c r="J187" t="s">
        <v>38173</v>
      </c>
      <c r="K187" t="s">
        <v>38230</v>
      </c>
      <c r="L187" t="s">
        <v>38174</v>
      </c>
      <c r="M187" t="s">
        <v>38227</v>
      </c>
      <c r="N187" t="s">
        <v>38183</v>
      </c>
      <c r="O187" t="s">
        <v>10599</v>
      </c>
      <c r="U187" t="s">
        <v>10187</v>
      </c>
      <c r="V187">
        <v>6</v>
      </c>
      <c r="W187" t="s">
        <v>38185</v>
      </c>
      <c r="X187" t="s">
        <v>38222</v>
      </c>
      <c r="Y187">
        <v>15</v>
      </c>
      <c r="AB187" t="s">
        <v>38232</v>
      </c>
      <c r="AD187" t="str">
        <f>_xlfn.XLOOKUP(LEFT(C187,2),'OTG DATA'!$H$2:$H$18,'OTG DATA'!$I$2:$I$18,"not found",0)</f>
        <v>二林巡修課</v>
      </c>
    </row>
    <row r="188" spans="1:30">
      <c r="A188" t="s">
        <v>38163</v>
      </c>
      <c r="B188">
        <v>106</v>
      </c>
      <c r="C188" t="s">
        <v>38479</v>
      </c>
      <c r="D188">
        <v>11201000026</v>
      </c>
      <c r="E188" t="s">
        <v>1950</v>
      </c>
      <c r="F188" s="1285">
        <v>45225.53125</v>
      </c>
      <c r="G188">
        <v>40</v>
      </c>
      <c r="H188">
        <v>1</v>
      </c>
      <c r="I188">
        <v>0</v>
      </c>
      <c r="J188" t="s">
        <v>38173</v>
      </c>
      <c r="K188" t="s">
        <v>38226</v>
      </c>
      <c r="L188" t="s">
        <v>38174</v>
      </c>
      <c r="M188" t="s">
        <v>38231</v>
      </c>
      <c r="N188" t="s">
        <v>38228</v>
      </c>
      <c r="O188" t="s">
        <v>38229</v>
      </c>
      <c r="V188">
        <v>0</v>
      </c>
      <c r="W188" t="s">
        <v>38170</v>
      </c>
      <c r="X188" t="s">
        <v>38224</v>
      </c>
      <c r="Y188">
        <v>1</v>
      </c>
      <c r="AB188" t="s">
        <v>38190</v>
      </c>
      <c r="AD188" t="str">
        <f>_xlfn.XLOOKUP(LEFT(C188,2),'OTG DATA'!$H$2:$H$18,'OTG DATA'!$I$2:$I$18,"not found",0)</f>
        <v>二林巡修課</v>
      </c>
    </row>
    <row r="189" spans="1:30">
      <c r="A189" t="s">
        <v>38163</v>
      </c>
      <c r="B189">
        <v>106</v>
      </c>
      <c r="C189" t="s">
        <v>38480</v>
      </c>
      <c r="D189">
        <v>11201000031</v>
      </c>
      <c r="E189" t="s">
        <v>2309</v>
      </c>
      <c r="F189" s="1285">
        <v>45226.53125</v>
      </c>
      <c r="G189">
        <v>59</v>
      </c>
      <c r="H189">
        <v>1</v>
      </c>
      <c r="I189">
        <v>0</v>
      </c>
      <c r="J189" t="s">
        <v>38173</v>
      </c>
      <c r="K189" t="s">
        <v>38226</v>
      </c>
      <c r="L189" t="s">
        <v>38174</v>
      </c>
      <c r="M189" t="s">
        <v>38231</v>
      </c>
      <c r="N189" t="s">
        <v>38228</v>
      </c>
      <c r="O189" t="s">
        <v>38229</v>
      </c>
      <c r="V189">
        <v>0</v>
      </c>
      <c r="W189" t="s">
        <v>38170</v>
      </c>
      <c r="X189" t="s">
        <v>38222</v>
      </c>
      <c r="Y189">
        <v>1</v>
      </c>
      <c r="AB189" t="s">
        <v>38190</v>
      </c>
      <c r="AD189" t="str">
        <f>_xlfn.XLOOKUP(LEFT(C189,2),'OTG DATA'!$H$2:$H$18,'OTG DATA'!$I$2:$I$18,"not found",0)</f>
        <v>二林巡修課</v>
      </c>
    </row>
    <row r="190" spans="1:30">
      <c r="A190" t="s">
        <v>38163</v>
      </c>
      <c r="B190">
        <v>106</v>
      </c>
      <c r="C190" t="s">
        <v>38481</v>
      </c>
      <c r="D190">
        <v>11201000047</v>
      </c>
      <c r="E190" t="s">
        <v>11092</v>
      </c>
      <c r="F190" s="1285">
        <v>45227.53125</v>
      </c>
      <c r="G190">
        <v>26</v>
      </c>
      <c r="H190">
        <v>1</v>
      </c>
      <c r="I190">
        <v>0</v>
      </c>
      <c r="J190" t="s">
        <v>38173</v>
      </c>
      <c r="K190" t="s">
        <v>38226</v>
      </c>
      <c r="L190" t="s">
        <v>38177</v>
      </c>
      <c r="M190" t="s">
        <v>38231</v>
      </c>
      <c r="N190" t="s">
        <v>38235</v>
      </c>
      <c r="O190" t="s">
        <v>38243</v>
      </c>
      <c r="V190">
        <v>0</v>
      </c>
      <c r="W190" t="s">
        <v>38170</v>
      </c>
      <c r="X190" t="s">
        <v>38222</v>
      </c>
      <c r="Y190">
        <v>1</v>
      </c>
      <c r="AB190" t="s">
        <v>38190</v>
      </c>
      <c r="AD190" t="str">
        <f>_xlfn.XLOOKUP(LEFT(C190,2),'OTG DATA'!$H$2:$H$18,'OTG DATA'!$I$2:$I$18,"not found",0)</f>
        <v>二林巡修課</v>
      </c>
    </row>
    <row r="191" spans="1:30">
      <c r="A191" t="s">
        <v>38163</v>
      </c>
      <c r="B191">
        <v>106</v>
      </c>
      <c r="C191" t="s">
        <v>38482</v>
      </c>
      <c r="D191">
        <v>11201000073</v>
      </c>
      <c r="E191" t="s">
        <v>2026</v>
      </c>
      <c r="F191" s="1285">
        <v>45228.53125</v>
      </c>
      <c r="G191">
        <v>56</v>
      </c>
      <c r="H191">
        <v>2</v>
      </c>
      <c r="I191">
        <v>0</v>
      </c>
      <c r="J191" t="s">
        <v>38164</v>
      </c>
      <c r="K191" t="s">
        <v>38211</v>
      </c>
      <c r="L191" t="s">
        <v>38174</v>
      </c>
      <c r="M191" t="s">
        <v>38167</v>
      </c>
      <c r="N191" t="s">
        <v>38183</v>
      </c>
      <c r="Q191" t="s">
        <v>38210</v>
      </c>
      <c r="U191" t="s">
        <v>10187</v>
      </c>
      <c r="V191">
        <v>15</v>
      </c>
      <c r="W191" t="s">
        <v>38194</v>
      </c>
      <c r="X191" t="s">
        <v>38224</v>
      </c>
      <c r="Y191">
        <v>0</v>
      </c>
      <c r="AB191" t="s">
        <v>38172</v>
      </c>
      <c r="AD191" t="str">
        <f>_xlfn.XLOOKUP(LEFT(C191,2),'OTG DATA'!$H$2:$H$18,'OTG DATA'!$I$2:$I$18,"not found",0)</f>
        <v>二林巡修課</v>
      </c>
    </row>
    <row r="192" spans="1:30">
      <c r="A192" t="s">
        <v>38163</v>
      </c>
      <c r="B192">
        <v>106</v>
      </c>
      <c r="C192" t="s">
        <v>38483</v>
      </c>
      <c r="D192">
        <v>11201000082</v>
      </c>
      <c r="E192" t="s">
        <v>2033</v>
      </c>
      <c r="F192" s="1285">
        <v>45229.53125</v>
      </c>
      <c r="G192">
        <v>65</v>
      </c>
      <c r="H192">
        <v>1</v>
      </c>
      <c r="I192">
        <v>0</v>
      </c>
      <c r="J192" t="s">
        <v>38164</v>
      </c>
      <c r="K192" t="s">
        <v>38233</v>
      </c>
      <c r="L192" t="s">
        <v>38174</v>
      </c>
      <c r="M192" t="s">
        <v>38227</v>
      </c>
      <c r="N192" t="s">
        <v>38228</v>
      </c>
      <c r="O192" t="s">
        <v>38247</v>
      </c>
      <c r="Q192" t="s">
        <v>38210</v>
      </c>
      <c r="V192">
        <v>0</v>
      </c>
      <c r="W192" t="s">
        <v>38194</v>
      </c>
      <c r="X192" t="s">
        <v>38224</v>
      </c>
      <c r="Y192">
        <v>0</v>
      </c>
      <c r="AB192" t="s">
        <v>38190</v>
      </c>
      <c r="AD192" t="str">
        <f>_xlfn.XLOOKUP(LEFT(C192,2),'OTG DATA'!$H$2:$H$18,'OTG DATA'!$I$2:$I$18,"not found",0)</f>
        <v>二林巡修課</v>
      </c>
    </row>
    <row r="193" spans="1:30">
      <c r="A193" t="s">
        <v>38163</v>
      </c>
      <c r="B193">
        <v>106</v>
      </c>
      <c r="C193" t="s">
        <v>38484</v>
      </c>
      <c r="D193">
        <v>11201000088</v>
      </c>
      <c r="E193" t="s">
        <v>1944</v>
      </c>
      <c r="F193" s="1285">
        <v>45230.53125</v>
      </c>
      <c r="G193">
        <v>103</v>
      </c>
      <c r="H193">
        <v>14</v>
      </c>
      <c r="I193">
        <v>1</v>
      </c>
      <c r="J193" t="s">
        <v>38164</v>
      </c>
      <c r="K193" t="s">
        <v>38226</v>
      </c>
      <c r="L193" t="s">
        <v>38174</v>
      </c>
      <c r="M193" t="s">
        <v>38227</v>
      </c>
      <c r="N193" t="s">
        <v>38228</v>
      </c>
      <c r="O193" t="s">
        <v>38229</v>
      </c>
      <c r="Q193" t="s">
        <v>38210</v>
      </c>
      <c r="V193">
        <v>0</v>
      </c>
      <c r="W193" t="s">
        <v>38176</v>
      </c>
      <c r="X193" t="s">
        <v>38224</v>
      </c>
      <c r="Y193">
        <v>0</v>
      </c>
      <c r="AB193" t="s">
        <v>38485</v>
      </c>
      <c r="AD193" t="str">
        <f>_xlfn.XLOOKUP(LEFT(C193,2),'OTG DATA'!$H$2:$H$18,'OTG DATA'!$I$2:$I$18,"not found",0)</f>
        <v>二林巡修課</v>
      </c>
    </row>
    <row r="194" spans="1:30">
      <c r="A194" t="s">
        <v>38163</v>
      </c>
      <c r="B194">
        <v>106</v>
      </c>
      <c r="C194" t="s">
        <v>38486</v>
      </c>
      <c r="D194">
        <v>11201000092</v>
      </c>
      <c r="E194" t="s">
        <v>2302</v>
      </c>
      <c r="F194" s="1285">
        <v>45231.53125</v>
      </c>
      <c r="G194">
        <v>121</v>
      </c>
      <c r="H194">
        <v>45</v>
      </c>
      <c r="I194">
        <v>0</v>
      </c>
      <c r="J194" t="s">
        <v>38164</v>
      </c>
      <c r="K194" t="s">
        <v>38211</v>
      </c>
      <c r="L194" t="s">
        <v>38174</v>
      </c>
      <c r="M194" t="s">
        <v>38167</v>
      </c>
      <c r="N194" t="s">
        <v>38487</v>
      </c>
      <c r="O194" t="s">
        <v>38488</v>
      </c>
      <c r="Q194" t="s">
        <v>38210</v>
      </c>
      <c r="V194">
        <v>0</v>
      </c>
      <c r="W194" t="s">
        <v>38176</v>
      </c>
      <c r="X194" t="s">
        <v>38255</v>
      </c>
      <c r="Y194">
        <v>0</v>
      </c>
      <c r="AB194" t="s">
        <v>38397</v>
      </c>
      <c r="AD194" t="str">
        <f>_xlfn.XLOOKUP(LEFT(C194,2),'OTG DATA'!$H$2:$H$18,'OTG DATA'!$I$2:$I$18,"not found",0)</f>
        <v>二林巡修課</v>
      </c>
    </row>
    <row r="195" spans="1:30">
      <c r="A195" t="s">
        <v>38163</v>
      </c>
      <c r="B195">
        <v>106</v>
      </c>
      <c r="C195" t="s">
        <v>38489</v>
      </c>
      <c r="D195">
        <v>11201000110</v>
      </c>
      <c r="E195" t="s">
        <v>2530</v>
      </c>
      <c r="F195" s="1285">
        <v>45232.53125</v>
      </c>
      <c r="G195">
        <v>54</v>
      </c>
      <c r="H195">
        <v>1</v>
      </c>
      <c r="I195">
        <v>3</v>
      </c>
      <c r="J195" t="s">
        <v>38173</v>
      </c>
      <c r="K195" t="s">
        <v>38230</v>
      </c>
      <c r="L195" t="s">
        <v>38174</v>
      </c>
      <c r="M195" t="s">
        <v>38227</v>
      </c>
      <c r="N195" t="s">
        <v>38183</v>
      </c>
      <c r="Q195" t="s">
        <v>38210</v>
      </c>
      <c r="V195">
        <v>6</v>
      </c>
      <c r="W195" t="s">
        <v>38185</v>
      </c>
      <c r="X195" t="s">
        <v>38224</v>
      </c>
      <c r="Y195">
        <v>1</v>
      </c>
      <c r="AB195" t="s">
        <v>38232</v>
      </c>
      <c r="AD195" t="str">
        <f>_xlfn.XLOOKUP(LEFT(C195,2),'OTG DATA'!$H$2:$H$18,'OTG DATA'!$I$2:$I$18,"not found",0)</f>
        <v>二林巡修課</v>
      </c>
    </row>
    <row r="196" spans="1:30">
      <c r="A196" t="s">
        <v>38163</v>
      </c>
      <c r="B196">
        <v>106</v>
      </c>
      <c r="C196" t="s">
        <v>38490</v>
      </c>
      <c r="D196">
        <v>11201000136</v>
      </c>
      <c r="E196" t="s">
        <v>2033</v>
      </c>
      <c r="F196" s="1285">
        <v>45233.53125</v>
      </c>
      <c r="G196">
        <v>59</v>
      </c>
      <c r="H196">
        <v>17</v>
      </c>
      <c r="I196">
        <v>0</v>
      </c>
      <c r="J196" t="s">
        <v>38173</v>
      </c>
      <c r="K196" t="s">
        <v>38230</v>
      </c>
      <c r="L196" t="s">
        <v>38174</v>
      </c>
      <c r="M196" t="s">
        <v>38227</v>
      </c>
      <c r="N196" t="s">
        <v>38183</v>
      </c>
      <c r="V196">
        <v>6</v>
      </c>
      <c r="W196" t="s">
        <v>38185</v>
      </c>
      <c r="X196" t="s">
        <v>38224</v>
      </c>
      <c r="Y196">
        <v>1</v>
      </c>
      <c r="AB196" t="s">
        <v>38232</v>
      </c>
      <c r="AD196" t="str">
        <f>_xlfn.XLOOKUP(LEFT(C196,2),'OTG DATA'!$H$2:$H$18,'OTG DATA'!$I$2:$I$18,"not found",0)</f>
        <v>二林巡修課</v>
      </c>
    </row>
    <row r="197" spans="1:30">
      <c r="A197" t="s">
        <v>38163</v>
      </c>
      <c r="B197">
        <v>106</v>
      </c>
      <c r="C197" t="s">
        <v>38491</v>
      </c>
      <c r="D197">
        <v>11201000153</v>
      </c>
      <c r="E197" t="s">
        <v>2033</v>
      </c>
      <c r="F197" s="1285">
        <v>45234.53125</v>
      </c>
      <c r="G197">
        <v>54</v>
      </c>
      <c r="H197">
        <v>5</v>
      </c>
      <c r="I197">
        <v>0</v>
      </c>
      <c r="J197" t="s">
        <v>38181</v>
      </c>
      <c r="K197" t="s">
        <v>38230</v>
      </c>
      <c r="L197" t="s">
        <v>38174</v>
      </c>
      <c r="M197" t="s">
        <v>38227</v>
      </c>
      <c r="N197" t="s">
        <v>38183</v>
      </c>
      <c r="Q197" t="s">
        <v>38210</v>
      </c>
      <c r="V197">
        <v>10</v>
      </c>
      <c r="W197" t="s">
        <v>38185</v>
      </c>
      <c r="X197" t="s">
        <v>38224</v>
      </c>
      <c r="Y197">
        <v>1</v>
      </c>
      <c r="AB197" t="s">
        <v>38232</v>
      </c>
      <c r="AD197" t="str">
        <f>_xlfn.XLOOKUP(LEFT(C197,2),'OTG DATA'!$H$2:$H$18,'OTG DATA'!$I$2:$I$18,"not found",0)</f>
        <v>二林巡修課</v>
      </c>
    </row>
    <row r="198" spans="1:30">
      <c r="A198" t="s">
        <v>38163</v>
      </c>
      <c r="B198">
        <v>106</v>
      </c>
      <c r="C198" t="s">
        <v>38492</v>
      </c>
      <c r="D198">
        <v>11201000168</v>
      </c>
      <c r="E198" t="s">
        <v>1944</v>
      </c>
      <c r="F198" s="1285">
        <v>45235.53125</v>
      </c>
      <c r="G198">
        <v>32</v>
      </c>
      <c r="H198">
        <v>2</v>
      </c>
      <c r="I198">
        <v>0</v>
      </c>
      <c r="J198" t="s">
        <v>38173</v>
      </c>
      <c r="K198" t="s">
        <v>38230</v>
      </c>
      <c r="L198" t="s">
        <v>38177</v>
      </c>
      <c r="M198" t="s">
        <v>38231</v>
      </c>
      <c r="N198" t="s">
        <v>38183</v>
      </c>
      <c r="O198" t="s">
        <v>10599</v>
      </c>
      <c r="U198" t="s">
        <v>10187</v>
      </c>
      <c r="V198">
        <v>6</v>
      </c>
      <c r="W198" t="s">
        <v>38185</v>
      </c>
      <c r="X198" t="s">
        <v>38222</v>
      </c>
      <c r="Y198">
        <v>2</v>
      </c>
      <c r="AB198" t="s">
        <v>38232</v>
      </c>
      <c r="AD198" t="str">
        <f>_xlfn.XLOOKUP(LEFT(C198,2),'OTG DATA'!$H$2:$H$18,'OTG DATA'!$I$2:$I$18,"not found",0)</f>
        <v>二林巡修課</v>
      </c>
    </row>
    <row r="199" spans="1:30">
      <c r="A199" t="s">
        <v>38163</v>
      </c>
      <c r="B199">
        <v>106</v>
      </c>
      <c r="C199" t="s">
        <v>38493</v>
      </c>
      <c r="D199">
        <v>11201000183</v>
      </c>
      <c r="E199" t="s">
        <v>2536</v>
      </c>
      <c r="F199" s="1285">
        <v>45236.53125</v>
      </c>
      <c r="G199">
        <v>58</v>
      </c>
      <c r="H199">
        <v>1</v>
      </c>
      <c r="I199">
        <v>0</v>
      </c>
      <c r="J199" t="s">
        <v>38181</v>
      </c>
      <c r="K199" t="s">
        <v>38226</v>
      </c>
      <c r="L199" t="s">
        <v>38174</v>
      </c>
      <c r="M199" t="s">
        <v>38231</v>
      </c>
      <c r="N199" t="s">
        <v>38240</v>
      </c>
      <c r="O199" t="s">
        <v>38241</v>
      </c>
      <c r="Q199" t="s">
        <v>38210</v>
      </c>
      <c r="V199">
        <v>0</v>
      </c>
      <c r="W199" t="s">
        <v>38170</v>
      </c>
      <c r="X199" t="s">
        <v>38255</v>
      </c>
      <c r="Y199">
        <v>0</v>
      </c>
      <c r="AB199" t="s">
        <v>38232</v>
      </c>
      <c r="AD199" t="str">
        <f>_xlfn.XLOOKUP(LEFT(C199,2),'OTG DATA'!$H$2:$H$18,'OTG DATA'!$I$2:$I$18,"not found",0)</f>
        <v>二林巡修課</v>
      </c>
    </row>
    <row r="200" spans="1:30">
      <c r="A200" t="s">
        <v>38163</v>
      </c>
      <c r="B200">
        <v>106</v>
      </c>
      <c r="C200" t="s">
        <v>38494</v>
      </c>
      <c r="D200">
        <v>11201000181</v>
      </c>
      <c r="E200" t="s">
        <v>2530</v>
      </c>
      <c r="F200" s="1285">
        <v>45237.53125</v>
      </c>
      <c r="G200">
        <v>48</v>
      </c>
      <c r="H200">
        <v>2</v>
      </c>
      <c r="I200">
        <v>0</v>
      </c>
      <c r="J200" t="s">
        <v>38181</v>
      </c>
      <c r="K200" t="s">
        <v>38394</v>
      </c>
      <c r="L200" t="s">
        <v>38177</v>
      </c>
      <c r="M200" t="s">
        <v>38231</v>
      </c>
      <c r="N200" t="s">
        <v>38183</v>
      </c>
      <c r="O200" t="s">
        <v>10599</v>
      </c>
      <c r="Q200" t="s">
        <v>38210</v>
      </c>
      <c r="V200">
        <v>6</v>
      </c>
      <c r="W200" t="s">
        <v>38185</v>
      </c>
      <c r="X200" t="s">
        <v>38224</v>
      </c>
      <c r="Y200">
        <v>1</v>
      </c>
      <c r="AB200" t="s">
        <v>38232</v>
      </c>
      <c r="AD200" t="str">
        <f>_xlfn.XLOOKUP(LEFT(C200,2),'OTG DATA'!$H$2:$H$18,'OTG DATA'!$I$2:$I$18,"not found",0)</f>
        <v>二林巡修課</v>
      </c>
    </row>
    <row r="201" spans="1:30">
      <c r="A201" t="s">
        <v>38163</v>
      </c>
      <c r="B201">
        <v>106</v>
      </c>
      <c r="C201" t="s">
        <v>38495</v>
      </c>
      <c r="D201">
        <v>11201000249</v>
      </c>
      <c r="E201" t="s">
        <v>2034</v>
      </c>
      <c r="F201" s="1285">
        <v>45238.53125</v>
      </c>
      <c r="G201">
        <v>34</v>
      </c>
      <c r="H201">
        <v>1</v>
      </c>
      <c r="I201">
        <v>0</v>
      </c>
      <c r="J201" t="s">
        <v>38181</v>
      </c>
      <c r="K201" t="s">
        <v>38230</v>
      </c>
      <c r="L201" t="s">
        <v>38174</v>
      </c>
      <c r="M201" t="s">
        <v>38231</v>
      </c>
      <c r="N201" t="s">
        <v>38496</v>
      </c>
      <c r="O201" t="s">
        <v>38497</v>
      </c>
      <c r="Q201" t="s">
        <v>38210</v>
      </c>
      <c r="U201" t="s">
        <v>10187</v>
      </c>
      <c r="V201">
        <v>135</v>
      </c>
      <c r="W201" t="s">
        <v>38179</v>
      </c>
      <c r="X201" t="s">
        <v>38224</v>
      </c>
      <c r="Y201">
        <v>1</v>
      </c>
      <c r="AB201" t="s">
        <v>38232</v>
      </c>
      <c r="AD201" t="str">
        <f>_xlfn.XLOOKUP(LEFT(C201,2),'OTG DATA'!$H$2:$H$18,'OTG DATA'!$I$2:$I$18,"not found",0)</f>
        <v>二林巡修課</v>
      </c>
    </row>
    <row r="202" spans="1:30">
      <c r="A202" t="s">
        <v>38163</v>
      </c>
      <c r="B202">
        <v>106</v>
      </c>
      <c r="C202" t="s">
        <v>38498</v>
      </c>
      <c r="D202">
        <v>11201000834</v>
      </c>
      <c r="E202" t="s">
        <v>768</v>
      </c>
      <c r="F202" s="1285">
        <v>45239.53125</v>
      </c>
      <c r="G202">
        <v>44</v>
      </c>
      <c r="H202">
        <v>1</v>
      </c>
      <c r="I202">
        <v>0</v>
      </c>
      <c r="J202" t="s">
        <v>38173</v>
      </c>
      <c r="K202" t="s">
        <v>38230</v>
      </c>
      <c r="L202" t="s">
        <v>38177</v>
      </c>
      <c r="M202" t="s">
        <v>38227</v>
      </c>
      <c r="N202" t="s">
        <v>38175</v>
      </c>
      <c r="O202" t="s">
        <v>38187</v>
      </c>
      <c r="Q202" t="s">
        <v>38210</v>
      </c>
      <c r="U202" t="s">
        <v>38189</v>
      </c>
      <c r="V202">
        <v>0</v>
      </c>
      <c r="W202" t="s">
        <v>38238</v>
      </c>
      <c r="X202" t="s">
        <v>38222</v>
      </c>
      <c r="Y202">
        <v>1</v>
      </c>
      <c r="AB202" t="s">
        <v>38232</v>
      </c>
      <c r="AD202" t="str">
        <f>_xlfn.XLOOKUP(LEFT(C202,2),'OTG DATA'!$H$2:$H$18,'OTG DATA'!$I$2:$I$18,"not found",0)</f>
        <v>二林巡修課</v>
      </c>
    </row>
    <row r="203" spans="1:30">
      <c r="A203" t="s">
        <v>38163</v>
      </c>
      <c r="B203">
        <v>106</v>
      </c>
      <c r="C203" t="s">
        <v>38499</v>
      </c>
      <c r="D203">
        <v>11201000898</v>
      </c>
      <c r="E203" t="s">
        <v>1693</v>
      </c>
      <c r="F203" s="1285">
        <v>45240.53125</v>
      </c>
      <c r="G203">
        <v>50</v>
      </c>
      <c r="H203">
        <v>1</v>
      </c>
      <c r="I203">
        <v>3</v>
      </c>
      <c r="J203" t="s">
        <v>38181</v>
      </c>
      <c r="K203" t="s">
        <v>38230</v>
      </c>
      <c r="L203" t="s">
        <v>38174</v>
      </c>
      <c r="M203" t="s">
        <v>38227</v>
      </c>
      <c r="N203" t="s">
        <v>38246</v>
      </c>
      <c r="O203" t="s">
        <v>38247</v>
      </c>
      <c r="V203">
        <v>0</v>
      </c>
      <c r="W203" t="s">
        <v>38239</v>
      </c>
      <c r="X203" t="s">
        <v>38255</v>
      </c>
      <c r="Y203">
        <v>0</v>
      </c>
      <c r="AB203" t="s">
        <v>38190</v>
      </c>
      <c r="AD203" t="str">
        <f>_xlfn.XLOOKUP(LEFT(C203,2),'OTG DATA'!$H$2:$H$18,'OTG DATA'!$I$2:$I$18,"not found",0)</f>
        <v>二林巡修課</v>
      </c>
    </row>
    <row r="204" spans="1:30">
      <c r="A204" t="s">
        <v>38163</v>
      </c>
      <c r="B204">
        <v>106</v>
      </c>
      <c r="C204" t="s">
        <v>38500</v>
      </c>
      <c r="D204">
        <v>11201000419</v>
      </c>
      <c r="E204" t="s">
        <v>2302</v>
      </c>
      <c r="F204" s="1285">
        <v>45241.53125</v>
      </c>
      <c r="G204">
        <v>78</v>
      </c>
      <c r="H204">
        <v>17</v>
      </c>
      <c r="I204">
        <v>0</v>
      </c>
      <c r="J204" t="s">
        <v>38181</v>
      </c>
      <c r="K204" t="s">
        <v>38230</v>
      </c>
      <c r="L204" t="s">
        <v>38174</v>
      </c>
      <c r="M204" t="s">
        <v>38227</v>
      </c>
      <c r="N204" t="s">
        <v>38183</v>
      </c>
      <c r="Q204" t="s">
        <v>38210</v>
      </c>
      <c r="U204" t="s">
        <v>10187</v>
      </c>
      <c r="V204">
        <v>10</v>
      </c>
      <c r="W204" t="s">
        <v>38185</v>
      </c>
      <c r="X204" t="s">
        <v>38224</v>
      </c>
      <c r="Y204">
        <v>0</v>
      </c>
      <c r="AB204" t="s">
        <v>38232</v>
      </c>
      <c r="AD204" t="str">
        <f>_xlfn.XLOOKUP(LEFT(C204,2),'OTG DATA'!$H$2:$H$18,'OTG DATA'!$I$2:$I$18,"not found",0)</f>
        <v>二林巡修課</v>
      </c>
    </row>
    <row r="205" spans="1:30">
      <c r="A205" t="s">
        <v>38163</v>
      </c>
      <c r="B205">
        <v>106</v>
      </c>
      <c r="C205" t="s">
        <v>38501</v>
      </c>
      <c r="D205">
        <v>11201000320</v>
      </c>
      <c r="E205" t="s">
        <v>2032</v>
      </c>
      <c r="F205" s="1285">
        <v>45242.53125</v>
      </c>
      <c r="G205">
        <v>23</v>
      </c>
      <c r="H205">
        <v>23</v>
      </c>
      <c r="I205">
        <v>23</v>
      </c>
      <c r="J205" t="s">
        <v>38181</v>
      </c>
      <c r="K205" t="s">
        <v>38230</v>
      </c>
      <c r="L205" t="s">
        <v>38174</v>
      </c>
      <c r="M205" t="s">
        <v>38227</v>
      </c>
      <c r="N205" t="s">
        <v>38175</v>
      </c>
      <c r="O205" t="s">
        <v>38220</v>
      </c>
      <c r="Q205" t="s">
        <v>38210</v>
      </c>
      <c r="U205" t="s">
        <v>10187</v>
      </c>
      <c r="V205">
        <v>6</v>
      </c>
      <c r="W205" t="s">
        <v>38194</v>
      </c>
      <c r="X205" t="s">
        <v>38224</v>
      </c>
      <c r="Y205">
        <v>1</v>
      </c>
      <c r="AB205" t="s">
        <v>38232</v>
      </c>
      <c r="AD205" t="str">
        <f>_xlfn.XLOOKUP(LEFT(C205,2),'OTG DATA'!$H$2:$H$18,'OTG DATA'!$I$2:$I$18,"not found",0)</f>
        <v>二林巡修課</v>
      </c>
    </row>
    <row r="206" spans="1:30">
      <c r="A206" t="s">
        <v>38163</v>
      </c>
      <c r="B206">
        <v>106</v>
      </c>
      <c r="C206" t="s">
        <v>38502</v>
      </c>
      <c r="D206">
        <v>11201000315</v>
      </c>
      <c r="E206" t="s">
        <v>1986</v>
      </c>
      <c r="F206" s="1285">
        <v>45243.53125</v>
      </c>
      <c r="G206">
        <v>54</v>
      </c>
      <c r="H206">
        <v>1</v>
      </c>
      <c r="I206">
        <v>3</v>
      </c>
      <c r="J206" t="s">
        <v>38181</v>
      </c>
      <c r="K206" t="s">
        <v>38226</v>
      </c>
      <c r="L206" t="s">
        <v>38174</v>
      </c>
      <c r="M206" t="s">
        <v>38231</v>
      </c>
      <c r="N206" t="s">
        <v>38240</v>
      </c>
      <c r="O206" t="s">
        <v>38241</v>
      </c>
      <c r="Q206" t="s">
        <v>38210</v>
      </c>
      <c r="V206">
        <v>0</v>
      </c>
      <c r="W206" t="s">
        <v>38239</v>
      </c>
      <c r="X206" t="s">
        <v>38224</v>
      </c>
      <c r="Y206">
        <v>1</v>
      </c>
      <c r="AB206" t="s">
        <v>38397</v>
      </c>
      <c r="AD206" t="str">
        <f>_xlfn.XLOOKUP(LEFT(C206,2),'OTG DATA'!$H$2:$H$18,'OTG DATA'!$I$2:$I$18,"not found",0)</f>
        <v>二林巡修課</v>
      </c>
    </row>
    <row r="207" spans="1:30">
      <c r="A207" t="s">
        <v>38163</v>
      </c>
      <c r="B207">
        <v>106</v>
      </c>
      <c r="C207" t="s">
        <v>38503</v>
      </c>
      <c r="D207">
        <v>11201000373</v>
      </c>
      <c r="E207" t="s">
        <v>2536</v>
      </c>
      <c r="F207" s="1285">
        <v>45244.53125</v>
      </c>
      <c r="G207">
        <v>55</v>
      </c>
      <c r="H207">
        <v>1</v>
      </c>
      <c r="I207">
        <v>0</v>
      </c>
      <c r="J207" t="s">
        <v>38181</v>
      </c>
      <c r="K207" t="s">
        <v>38233</v>
      </c>
      <c r="L207" t="s">
        <v>38174</v>
      </c>
      <c r="M207" t="s">
        <v>38504</v>
      </c>
      <c r="N207" t="s">
        <v>38183</v>
      </c>
      <c r="Q207" t="s">
        <v>38210</v>
      </c>
      <c r="U207" t="s">
        <v>10187</v>
      </c>
      <c r="V207">
        <v>25</v>
      </c>
      <c r="W207" t="s">
        <v>38185</v>
      </c>
      <c r="X207" t="s">
        <v>38224</v>
      </c>
      <c r="Y207">
        <v>0</v>
      </c>
      <c r="AB207" t="s">
        <v>38232</v>
      </c>
      <c r="AD207" t="str">
        <f>_xlfn.XLOOKUP(LEFT(C207,2),'OTG DATA'!$H$2:$H$18,'OTG DATA'!$I$2:$I$18,"not found",0)</f>
        <v>二林巡修課</v>
      </c>
    </row>
    <row r="208" spans="1:30">
      <c r="A208" t="s">
        <v>38163</v>
      </c>
      <c r="B208">
        <v>106</v>
      </c>
      <c r="C208" t="s">
        <v>38505</v>
      </c>
      <c r="D208">
        <v>11201000382</v>
      </c>
      <c r="E208" t="s">
        <v>2302</v>
      </c>
      <c r="F208" s="1285">
        <v>45245.53125</v>
      </c>
      <c r="G208">
        <v>57</v>
      </c>
      <c r="H208">
        <v>1</v>
      </c>
      <c r="I208">
        <v>0</v>
      </c>
      <c r="J208" t="s">
        <v>38181</v>
      </c>
      <c r="K208" t="s">
        <v>38233</v>
      </c>
      <c r="L208" t="s">
        <v>38174</v>
      </c>
      <c r="M208" t="s">
        <v>38227</v>
      </c>
      <c r="N208" t="s">
        <v>38228</v>
      </c>
      <c r="O208" t="s">
        <v>38247</v>
      </c>
      <c r="Q208" t="s">
        <v>38210</v>
      </c>
      <c r="V208">
        <v>0</v>
      </c>
      <c r="W208" t="s">
        <v>38194</v>
      </c>
      <c r="X208" t="s">
        <v>38224</v>
      </c>
      <c r="Y208">
        <v>0</v>
      </c>
      <c r="AB208" t="s">
        <v>38190</v>
      </c>
      <c r="AD208" t="str">
        <f>_xlfn.XLOOKUP(LEFT(C208,2),'OTG DATA'!$H$2:$H$18,'OTG DATA'!$I$2:$I$18,"not found",0)</f>
        <v>二林巡修課</v>
      </c>
    </row>
    <row r="209" spans="1:30">
      <c r="A209" t="s">
        <v>38163</v>
      </c>
      <c r="B209">
        <v>106</v>
      </c>
      <c r="C209" t="s">
        <v>38506</v>
      </c>
      <c r="D209">
        <v>11201000386</v>
      </c>
      <c r="E209" t="s">
        <v>2285</v>
      </c>
      <c r="F209" s="1285">
        <v>45246.53125</v>
      </c>
      <c r="G209">
        <v>59</v>
      </c>
      <c r="H209">
        <v>1</v>
      </c>
      <c r="I209">
        <v>0</v>
      </c>
      <c r="J209" t="s">
        <v>38181</v>
      </c>
      <c r="K209" t="s">
        <v>38233</v>
      </c>
      <c r="L209" t="s">
        <v>38174</v>
      </c>
      <c r="M209" t="s">
        <v>38227</v>
      </c>
      <c r="N209" t="s">
        <v>38507</v>
      </c>
      <c r="O209" t="s">
        <v>38247</v>
      </c>
      <c r="Q209" t="s">
        <v>38210</v>
      </c>
      <c r="V209">
        <v>0</v>
      </c>
      <c r="W209" t="s">
        <v>38194</v>
      </c>
      <c r="X209" t="s">
        <v>38224</v>
      </c>
      <c r="Y209">
        <v>0</v>
      </c>
      <c r="AB209" t="s">
        <v>38190</v>
      </c>
      <c r="AD209" t="str">
        <f>_xlfn.XLOOKUP(LEFT(C209,2),'OTG DATA'!$H$2:$H$18,'OTG DATA'!$I$2:$I$18,"not found",0)</f>
        <v>二林巡修課</v>
      </c>
    </row>
    <row r="210" spans="1:30">
      <c r="A210" t="s">
        <v>38163</v>
      </c>
      <c r="B210">
        <v>106</v>
      </c>
      <c r="C210" t="s">
        <v>38508</v>
      </c>
      <c r="D210">
        <v>11201000392</v>
      </c>
      <c r="E210" t="s">
        <v>2278</v>
      </c>
      <c r="F210" s="1285">
        <v>45247.53125</v>
      </c>
      <c r="G210">
        <v>57</v>
      </c>
      <c r="H210">
        <v>1</v>
      </c>
      <c r="I210">
        <v>0</v>
      </c>
      <c r="J210" t="s">
        <v>38181</v>
      </c>
      <c r="K210" t="s">
        <v>38233</v>
      </c>
      <c r="L210" t="s">
        <v>38174</v>
      </c>
      <c r="M210" t="s">
        <v>38231</v>
      </c>
      <c r="N210" t="s">
        <v>38228</v>
      </c>
      <c r="O210" t="s">
        <v>38247</v>
      </c>
      <c r="Q210" t="s">
        <v>38210</v>
      </c>
      <c r="V210">
        <v>0</v>
      </c>
      <c r="W210" t="s">
        <v>38194</v>
      </c>
      <c r="X210" t="s">
        <v>38224</v>
      </c>
      <c r="Y210">
        <v>0</v>
      </c>
      <c r="AB210" t="s">
        <v>38190</v>
      </c>
      <c r="AD210" t="str">
        <f>_xlfn.XLOOKUP(LEFT(C210,2),'OTG DATA'!$H$2:$H$18,'OTG DATA'!$I$2:$I$18,"not found",0)</f>
        <v>二林巡修課</v>
      </c>
    </row>
    <row r="211" spans="1:30">
      <c r="A211" t="s">
        <v>38163</v>
      </c>
      <c r="B211">
        <v>106</v>
      </c>
      <c r="C211" t="s">
        <v>38509</v>
      </c>
      <c r="D211">
        <v>11201000375</v>
      </c>
      <c r="E211" t="s">
        <v>2527</v>
      </c>
      <c r="F211" s="1285">
        <v>45248.53125</v>
      </c>
      <c r="G211">
        <v>94</v>
      </c>
      <c r="H211">
        <v>1</v>
      </c>
      <c r="I211">
        <v>0</v>
      </c>
      <c r="J211" t="s">
        <v>38181</v>
      </c>
      <c r="K211" t="s">
        <v>38233</v>
      </c>
      <c r="L211" t="s">
        <v>38174</v>
      </c>
      <c r="M211" t="s">
        <v>38231</v>
      </c>
      <c r="N211" t="s">
        <v>38228</v>
      </c>
      <c r="O211" t="s">
        <v>38247</v>
      </c>
      <c r="Q211" t="s">
        <v>38210</v>
      </c>
      <c r="V211">
        <v>0</v>
      </c>
      <c r="W211" t="s">
        <v>38170</v>
      </c>
      <c r="X211" t="s">
        <v>38372</v>
      </c>
      <c r="Y211">
        <v>0</v>
      </c>
      <c r="AB211" t="s">
        <v>38190</v>
      </c>
      <c r="AD211" t="str">
        <f>_xlfn.XLOOKUP(LEFT(C211,2),'OTG DATA'!$H$2:$H$18,'OTG DATA'!$I$2:$I$18,"not found",0)</f>
        <v>二林巡修課</v>
      </c>
    </row>
    <row r="212" spans="1:30">
      <c r="A212" t="s">
        <v>38163</v>
      </c>
      <c r="B212">
        <v>106</v>
      </c>
      <c r="C212" t="s">
        <v>38510</v>
      </c>
      <c r="D212">
        <v>11201000376</v>
      </c>
      <c r="E212" t="s">
        <v>1986</v>
      </c>
      <c r="F212" s="1285">
        <v>45249.53125</v>
      </c>
      <c r="G212">
        <v>58</v>
      </c>
      <c r="H212">
        <v>1</v>
      </c>
      <c r="I212">
        <v>0</v>
      </c>
      <c r="J212" t="s">
        <v>38181</v>
      </c>
      <c r="K212" t="s">
        <v>38233</v>
      </c>
      <c r="L212" t="s">
        <v>38174</v>
      </c>
      <c r="M212" t="s">
        <v>38234</v>
      </c>
      <c r="N212" t="s">
        <v>38183</v>
      </c>
      <c r="Q212" t="s">
        <v>38210</v>
      </c>
      <c r="U212" t="s">
        <v>10187</v>
      </c>
      <c r="V212">
        <v>6</v>
      </c>
      <c r="W212" t="s">
        <v>38185</v>
      </c>
      <c r="X212" t="s">
        <v>38224</v>
      </c>
      <c r="Y212">
        <v>0</v>
      </c>
      <c r="AB212" t="s">
        <v>38232</v>
      </c>
      <c r="AD212" t="str">
        <f>_xlfn.XLOOKUP(LEFT(C212,2),'OTG DATA'!$H$2:$H$18,'OTG DATA'!$I$2:$I$18,"not found",0)</f>
        <v>二林巡修課</v>
      </c>
    </row>
    <row r="213" spans="1:30">
      <c r="A213" t="s">
        <v>38163</v>
      </c>
      <c r="B213">
        <v>106</v>
      </c>
      <c r="C213" t="s">
        <v>38511</v>
      </c>
      <c r="D213">
        <v>11201000394</v>
      </c>
      <c r="E213" t="s">
        <v>1941</v>
      </c>
      <c r="F213" s="1285">
        <v>45250.53125</v>
      </c>
      <c r="G213">
        <v>58</v>
      </c>
      <c r="H213">
        <v>1</v>
      </c>
      <c r="I213">
        <v>0</v>
      </c>
      <c r="J213" t="s">
        <v>38181</v>
      </c>
      <c r="K213" t="s">
        <v>38233</v>
      </c>
      <c r="L213" t="s">
        <v>38174</v>
      </c>
      <c r="M213" t="s">
        <v>38227</v>
      </c>
      <c r="N213" t="s">
        <v>38246</v>
      </c>
      <c r="O213" t="s">
        <v>38247</v>
      </c>
      <c r="Q213" t="s">
        <v>38210</v>
      </c>
      <c r="V213">
        <v>0</v>
      </c>
      <c r="W213" t="s">
        <v>38194</v>
      </c>
      <c r="X213" t="s">
        <v>38222</v>
      </c>
      <c r="Y213">
        <v>0</v>
      </c>
      <c r="AB213" t="s">
        <v>38190</v>
      </c>
      <c r="AD213" t="str">
        <f>_xlfn.XLOOKUP(LEFT(C213,2),'OTG DATA'!$H$2:$H$18,'OTG DATA'!$I$2:$I$18,"not found",0)</f>
        <v>二林巡修課</v>
      </c>
    </row>
    <row r="214" spans="1:30">
      <c r="A214" t="s">
        <v>38163</v>
      </c>
      <c r="B214">
        <v>106</v>
      </c>
      <c r="C214" t="s">
        <v>38512</v>
      </c>
      <c r="D214">
        <v>11201000400</v>
      </c>
      <c r="E214" t="s">
        <v>2031</v>
      </c>
      <c r="F214" s="1285">
        <v>45251.53125</v>
      </c>
      <c r="G214">
        <v>58</v>
      </c>
      <c r="H214">
        <v>1</v>
      </c>
      <c r="I214">
        <v>0</v>
      </c>
      <c r="J214" t="s">
        <v>38181</v>
      </c>
      <c r="K214" t="s">
        <v>38233</v>
      </c>
      <c r="L214" t="s">
        <v>38174</v>
      </c>
      <c r="M214" t="s">
        <v>38227</v>
      </c>
      <c r="N214" t="s">
        <v>38228</v>
      </c>
      <c r="O214" t="s">
        <v>38247</v>
      </c>
      <c r="Q214" t="s">
        <v>38210</v>
      </c>
      <c r="V214">
        <v>0</v>
      </c>
      <c r="W214" t="s">
        <v>38194</v>
      </c>
      <c r="X214" t="s">
        <v>38224</v>
      </c>
      <c r="Y214">
        <v>0</v>
      </c>
      <c r="AB214" t="s">
        <v>38190</v>
      </c>
      <c r="AD214" t="str">
        <f>_xlfn.XLOOKUP(LEFT(C214,2),'OTG DATA'!$H$2:$H$18,'OTG DATA'!$I$2:$I$18,"not found",0)</f>
        <v>二林巡修課</v>
      </c>
    </row>
    <row r="215" spans="1:30">
      <c r="A215" t="s">
        <v>38163</v>
      </c>
      <c r="B215">
        <v>106</v>
      </c>
      <c r="C215" t="s">
        <v>38513</v>
      </c>
      <c r="D215">
        <v>11201000398</v>
      </c>
      <c r="E215" t="s">
        <v>2279</v>
      </c>
      <c r="F215" s="1285">
        <v>45252.53125</v>
      </c>
      <c r="G215">
        <v>44</v>
      </c>
      <c r="H215">
        <v>1</v>
      </c>
      <c r="I215">
        <v>0</v>
      </c>
      <c r="J215" t="s">
        <v>38181</v>
      </c>
      <c r="K215" t="s">
        <v>38233</v>
      </c>
      <c r="L215" t="s">
        <v>38174</v>
      </c>
      <c r="M215" t="s">
        <v>38227</v>
      </c>
      <c r="N215" t="s">
        <v>38228</v>
      </c>
      <c r="O215" t="s">
        <v>38247</v>
      </c>
      <c r="Q215" t="s">
        <v>38210</v>
      </c>
      <c r="V215">
        <v>0</v>
      </c>
      <c r="W215" t="s">
        <v>38194</v>
      </c>
      <c r="X215" t="s">
        <v>38224</v>
      </c>
      <c r="Y215">
        <v>0</v>
      </c>
      <c r="AB215" t="s">
        <v>38190</v>
      </c>
      <c r="AD215" t="str">
        <f>_xlfn.XLOOKUP(LEFT(C215,2),'OTG DATA'!$H$2:$H$18,'OTG DATA'!$I$2:$I$18,"not found",0)</f>
        <v>二林巡修課</v>
      </c>
    </row>
    <row r="216" spans="1:30">
      <c r="A216" t="s">
        <v>38163</v>
      </c>
      <c r="B216">
        <v>106</v>
      </c>
      <c r="C216" t="s">
        <v>38514</v>
      </c>
      <c r="D216">
        <v>11201000425</v>
      </c>
      <c r="E216" t="s">
        <v>1949</v>
      </c>
      <c r="F216" s="1285">
        <v>45253.53125</v>
      </c>
      <c r="G216">
        <v>30</v>
      </c>
      <c r="H216">
        <v>21</v>
      </c>
      <c r="I216">
        <v>0</v>
      </c>
      <c r="J216" t="s">
        <v>38181</v>
      </c>
      <c r="K216" t="s">
        <v>38230</v>
      </c>
      <c r="L216" t="s">
        <v>38177</v>
      </c>
      <c r="M216" t="s">
        <v>38231</v>
      </c>
      <c r="N216" t="s">
        <v>38183</v>
      </c>
      <c r="O216" t="s">
        <v>10599</v>
      </c>
      <c r="Q216" t="s">
        <v>38210</v>
      </c>
      <c r="U216" t="s">
        <v>10187</v>
      </c>
      <c r="V216">
        <v>10</v>
      </c>
      <c r="W216" t="s">
        <v>38185</v>
      </c>
      <c r="X216" t="s">
        <v>38224</v>
      </c>
      <c r="Y216">
        <v>1</v>
      </c>
      <c r="AB216" t="s">
        <v>38232</v>
      </c>
      <c r="AD216" t="str">
        <f>_xlfn.XLOOKUP(LEFT(C216,2),'OTG DATA'!$H$2:$H$18,'OTG DATA'!$I$2:$I$18,"not found",0)</f>
        <v>二林巡修課</v>
      </c>
    </row>
    <row r="217" spans="1:30">
      <c r="A217" t="s">
        <v>38163</v>
      </c>
      <c r="B217">
        <v>106</v>
      </c>
      <c r="C217" t="s">
        <v>38515</v>
      </c>
      <c r="D217">
        <v>11201000435</v>
      </c>
      <c r="E217" t="s">
        <v>1944</v>
      </c>
      <c r="F217" s="1285">
        <v>45254.53125</v>
      </c>
      <c r="G217">
        <v>47</v>
      </c>
      <c r="H217">
        <v>1</v>
      </c>
      <c r="I217">
        <v>0</v>
      </c>
      <c r="J217" t="s">
        <v>38181</v>
      </c>
      <c r="K217" t="s">
        <v>38226</v>
      </c>
      <c r="L217" t="s">
        <v>38177</v>
      </c>
      <c r="M217" t="s">
        <v>38231</v>
      </c>
      <c r="N217" t="s">
        <v>38183</v>
      </c>
      <c r="O217" t="s">
        <v>10599</v>
      </c>
      <c r="Q217" t="s">
        <v>38210</v>
      </c>
      <c r="V217">
        <v>10</v>
      </c>
      <c r="W217" t="s">
        <v>38185</v>
      </c>
      <c r="X217" t="s">
        <v>38224</v>
      </c>
      <c r="Y217">
        <v>1</v>
      </c>
      <c r="AB217" t="s">
        <v>38232</v>
      </c>
      <c r="AD217" t="str">
        <f>_xlfn.XLOOKUP(LEFT(C217,2),'OTG DATA'!$H$2:$H$18,'OTG DATA'!$I$2:$I$18,"not found",0)</f>
        <v>二林巡修課</v>
      </c>
    </row>
    <row r="218" spans="1:30">
      <c r="A218" t="s">
        <v>38163</v>
      </c>
      <c r="B218">
        <v>106</v>
      </c>
      <c r="C218" t="s">
        <v>38516</v>
      </c>
      <c r="D218">
        <v>11201000463</v>
      </c>
      <c r="E218" t="s">
        <v>2178</v>
      </c>
      <c r="F218" s="1285">
        <v>45255.53125</v>
      </c>
      <c r="G218">
        <v>75</v>
      </c>
      <c r="H218">
        <v>8</v>
      </c>
      <c r="I218">
        <v>0</v>
      </c>
      <c r="J218" t="s">
        <v>38181</v>
      </c>
      <c r="K218" t="s">
        <v>38230</v>
      </c>
      <c r="L218" t="s">
        <v>38166</v>
      </c>
      <c r="M218" t="s">
        <v>38231</v>
      </c>
      <c r="N218" t="s">
        <v>38175</v>
      </c>
      <c r="O218" t="s">
        <v>38220</v>
      </c>
      <c r="Q218" t="s">
        <v>38221</v>
      </c>
      <c r="V218">
        <v>0</v>
      </c>
      <c r="W218" t="s">
        <v>38194</v>
      </c>
      <c r="X218" t="s">
        <v>38224</v>
      </c>
      <c r="Y218">
        <v>2</v>
      </c>
      <c r="AB218" t="s">
        <v>38232</v>
      </c>
      <c r="AD218" t="str">
        <f>_xlfn.XLOOKUP(LEFT(C218,2),'OTG DATA'!$H$2:$H$18,'OTG DATA'!$I$2:$I$18,"not found",0)</f>
        <v>二林巡修課</v>
      </c>
    </row>
    <row r="219" spans="1:30">
      <c r="A219" t="s">
        <v>38163</v>
      </c>
      <c r="B219">
        <v>106</v>
      </c>
      <c r="C219" t="s">
        <v>38517</v>
      </c>
      <c r="D219">
        <v>11201000471</v>
      </c>
      <c r="E219" t="s">
        <v>2530</v>
      </c>
      <c r="F219" s="1285">
        <v>45256.53125</v>
      </c>
      <c r="G219">
        <v>59</v>
      </c>
      <c r="H219">
        <v>16</v>
      </c>
      <c r="I219">
        <v>0</v>
      </c>
      <c r="J219" t="s">
        <v>38181</v>
      </c>
      <c r="K219" t="s">
        <v>38230</v>
      </c>
      <c r="L219" t="s">
        <v>38174</v>
      </c>
      <c r="M219" t="s">
        <v>38227</v>
      </c>
      <c r="N219" t="s">
        <v>38183</v>
      </c>
      <c r="Q219" t="s">
        <v>38210</v>
      </c>
      <c r="U219" t="s">
        <v>10187</v>
      </c>
      <c r="V219">
        <v>6</v>
      </c>
      <c r="W219" t="s">
        <v>38380</v>
      </c>
      <c r="X219" t="s">
        <v>38372</v>
      </c>
      <c r="Y219">
        <v>1</v>
      </c>
      <c r="AB219" t="s">
        <v>38232</v>
      </c>
      <c r="AD219" t="str">
        <f>_xlfn.XLOOKUP(LEFT(C219,2),'OTG DATA'!$H$2:$H$18,'OTG DATA'!$I$2:$I$18,"not found",0)</f>
        <v>二林巡修課</v>
      </c>
    </row>
    <row r="220" spans="1:30">
      <c r="A220" t="s">
        <v>38163</v>
      </c>
      <c r="B220">
        <v>106</v>
      </c>
      <c r="C220" t="s">
        <v>38518</v>
      </c>
      <c r="D220">
        <v>11201000478</v>
      </c>
      <c r="E220" t="s">
        <v>2275</v>
      </c>
      <c r="F220" s="1285">
        <v>45257.53125</v>
      </c>
      <c r="G220">
        <v>57</v>
      </c>
      <c r="H220">
        <v>7</v>
      </c>
      <c r="I220">
        <v>10</v>
      </c>
      <c r="J220" t="s">
        <v>38181</v>
      </c>
      <c r="K220" t="s">
        <v>38230</v>
      </c>
      <c r="L220" t="s">
        <v>38174</v>
      </c>
      <c r="M220" t="s">
        <v>38227</v>
      </c>
      <c r="N220" t="s">
        <v>38183</v>
      </c>
      <c r="Q220" t="s">
        <v>38210</v>
      </c>
      <c r="V220">
        <v>6</v>
      </c>
      <c r="W220" t="s">
        <v>38185</v>
      </c>
      <c r="X220" t="s">
        <v>38224</v>
      </c>
      <c r="Y220">
        <v>1</v>
      </c>
      <c r="AB220" t="s">
        <v>38232</v>
      </c>
      <c r="AD220" t="str">
        <f>_xlfn.XLOOKUP(LEFT(C220,2),'OTG DATA'!$H$2:$H$18,'OTG DATA'!$I$2:$I$18,"not found",0)</f>
        <v>二林巡修課</v>
      </c>
    </row>
    <row r="221" spans="1:30">
      <c r="A221" t="s">
        <v>38163</v>
      </c>
      <c r="B221">
        <v>106</v>
      </c>
      <c r="C221" t="s">
        <v>38519</v>
      </c>
      <c r="D221">
        <v>11201000479</v>
      </c>
      <c r="E221" t="s">
        <v>2285</v>
      </c>
      <c r="F221" s="1285">
        <v>45258.53125</v>
      </c>
      <c r="G221">
        <v>59</v>
      </c>
      <c r="H221">
        <v>1</v>
      </c>
      <c r="I221">
        <v>1</v>
      </c>
      <c r="J221" t="s">
        <v>38181</v>
      </c>
      <c r="K221" t="s">
        <v>38233</v>
      </c>
      <c r="L221" t="s">
        <v>38174</v>
      </c>
      <c r="M221" t="s">
        <v>38227</v>
      </c>
      <c r="N221" t="s">
        <v>38235</v>
      </c>
      <c r="O221" t="s">
        <v>38242</v>
      </c>
      <c r="Q221" t="s">
        <v>38210</v>
      </c>
      <c r="V221">
        <v>0</v>
      </c>
      <c r="W221" t="s">
        <v>38239</v>
      </c>
      <c r="X221" t="s">
        <v>38224</v>
      </c>
      <c r="Y221">
        <v>2</v>
      </c>
      <c r="AB221" t="s">
        <v>38485</v>
      </c>
      <c r="AD221" t="str">
        <f>_xlfn.XLOOKUP(LEFT(C221,2),'OTG DATA'!$H$2:$H$18,'OTG DATA'!$I$2:$I$18,"not found",0)</f>
        <v>二林巡修課</v>
      </c>
    </row>
    <row r="222" spans="1:30">
      <c r="A222" t="s">
        <v>38163</v>
      </c>
      <c r="B222">
        <v>106</v>
      </c>
      <c r="C222" t="s">
        <v>38520</v>
      </c>
      <c r="D222">
        <v>11201000501</v>
      </c>
      <c r="E222" t="s">
        <v>1986</v>
      </c>
      <c r="F222" s="1285">
        <v>45259.53125</v>
      </c>
      <c r="G222">
        <v>59</v>
      </c>
      <c r="H222">
        <v>1</v>
      </c>
      <c r="I222">
        <v>36</v>
      </c>
      <c r="J222" t="s">
        <v>38181</v>
      </c>
      <c r="K222" t="s">
        <v>38230</v>
      </c>
      <c r="L222" t="s">
        <v>38174</v>
      </c>
      <c r="M222" t="s">
        <v>38231</v>
      </c>
      <c r="N222" t="s">
        <v>38175</v>
      </c>
      <c r="O222" t="s">
        <v>38220</v>
      </c>
      <c r="Q222" t="s">
        <v>38210</v>
      </c>
      <c r="V222">
        <v>0</v>
      </c>
      <c r="W222" t="s">
        <v>38194</v>
      </c>
      <c r="X222" t="s">
        <v>38224</v>
      </c>
      <c r="Y222">
        <v>2</v>
      </c>
      <c r="AB222" t="s">
        <v>38232</v>
      </c>
      <c r="AD222" t="str">
        <f>_xlfn.XLOOKUP(LEFT(C222,2),'OTG DATA'!$H$2:$H$18,'OTG DATA'!$I$2:$I$18,"not found",0)</f>
        <v>二林巡修課</v>
      </c>
    </row>
    <row r="223" spans="1:30">
      <c r="A223" t="s">
        <v>38163</v>
      </c>
      <c r="B223">
        <v>106</v>
      </c>
      <c r="C223" t="s">
        <v>38521</v>
      </c>
      <c r="D223">
        <v>11201000513</v>
      </c>
      <c r="E223" t="s">
        <v>2527</v>
      </c>
      <c r="F223" s="1285">
        <v>45260.53125</v>
      </c>
      <c r="G223">
        <v>55</v>
      </c>
      <c r="H223">
        <v>1</v>
      </c>
      <c r="I223">
        <v>0</v>
      </c>
      <c r="J223" t="s">
        <v>38181</v>
      </c>
      <c r="K223" t="s">
        <v>38233</v>
      </c>
      <c r="L223" t="s">
        <v>38174</v>
      </c>
      <c r="M223" t="s">
        <v>38227</v>
      </c>
      <c r="N223" t="s">
        <v>38507</v>
      </c>
      <c r="O223" t="s">
        <v>38247</v>
      </c>
      <c r="Q223" t="s">
        <v>38210</v>
      </c>
      <c r="V223">
        <v>0</v>
      </c>
      <c r="W223" t="s">
        <v>38194</v>
      </c>
      <c r="X223" t="s">
        <v>38224</v>
      </c>
      <c r="Y223">
        <v>0</v>
      </c>
      <c r="AB223" t="s">
        <v>38190</v>
      </c>
      <c r="AD223" t="str">
        <f>_xlfn.XLOOKUP(LEFT(C223,2),'OTG DATA'!$H$2:$H$18,'OTG DATA'!$I$2:$I$18,"not found",0)</f>
        <v>二林巡修課</v>
      </c>
    </row>
    <row r="224" spans="1:30">
      <c r="A224" t="s">
        <v>38163</v>
      </c>
      <c r="B224">
        <v>106</v>
      </c>
      <c r="C224" t="s">
        <v>38522</v>
      </c>
      <c r="D224">
        <v>11201000549</v>
      </c>
      <c r="E224" t="s">
        <v>1950</v>
      </c>
      <c r="F224" s="1285">
        <v>45261.53125</v>
      </c>
      <c r="G224">
        <v>31</v>
      </c>
      <c r="H224">
        <v>1</v>
      </c>
      <c r="I224">
        <v>0</v>
      </c>
      <c r="J224" t="s">
        <v>38181</v>
      </c>
      <c r="K224" t="s">
        <v>38226</v>
      </c>
      <c r="L224" t="s">
        <v>38174</v>
      </c>
      <c r="M224" t="s">
        <v>38231</v>
      </c>
      <c r="N224" t="s">
        <v>38235</v>
      </c>
      <c r="O224" t="s">
        <v>38236</v>
      </c>
      <c r="V224">
        <v>0</v>
      </c>
      <c r="W224" t="s">
        <v>38239</v>
      </c>
      <c r="X224" t="s">
        <v>38224</v>
      </c>
      <c r="Y224">
        <v>1</v>
      </c>
      <c r="AB224" t="s">
        <v>38190</v>
      </c>
      <c r="AD224" t="str">
        <f>_xlfn.XLOOKUP(LEFT(C224,2),'OTG DATA'!$H$2:$H$18,'OTG DATA'!$I$2:$I$18,"not found",0)</f>
        <v>二林巡修課</v>
      </c>
    </row>
    <row r="225" spans="1:30">
      <c r="A225" t="s">
        <v>38163</v>
      </c>
      <c r="B225">
        <v>106</v>
      </c>
      <c r="C225" t="s">
        <v>38523</v>
      </c>
      <c r="D225">
        <v>11201000554</v>
      </c>
      <c r="E225" t="s">
        <v>1941</v>
      </c>
      <c r="F225" s="1285">
        <v>45262.53125</v>
      </c>
      <c r="G225">
        <v>54</v>
      </c>
      <c r="H225">
        <v>1</v>
      </c>
      <c r="I225">
        <v>0</v>
      </c>
      <c r="J225" t="s">
        <v>38181</v>
      </c>
      <c r="K225" t="s">
        <v>38226</v>
      </c>
      <c r="L225" t="s">
        <v>38174</v>
      </c>
      <c r="M225" t="s">
        <v>38231</v>
      </c>
      <c r="N225" t="s">
        <v>38228</v>
      </c>
      <c r="O225" t="s">
        <v>38229</v>
      </c>
      <c r="V225">
        <v>0</v>
      </c>
      <c r="W225" t="s">
        <v>38170</v>
      </c>
      <c r="X225" t="s">
        <v>38222</v>
      </c>
      <c r="Y225">
        <v>1</v>
      </c>
      <c r="AB225" t="s">
        <v>38190</v>
      </c>
      <c r="AD225" t="str">
        <f>_xlfn.XLOOKUP(LEFT(C225,2),'OTG DATA'!$H$2:$H$18,'OTG DATA'!$I$2:$I$18,"not found",0)</f>
        <v>二林巡修課</v>
      </c>
    </row>
    <row r="226" spans="1:30">
      <c r="A226" t="s">
        <v>38163</v>
      </c>
      <c r="B226">
        <v>106</v>
      </c>
      <c r="C226" t="s">
        <v>38524</v>
      </c>
      <c r="D226">
        <v>11201000544</v>
      </c>
      <c r="E226" t="s">
        <v>2031</v>
      </c>
      <c r="F226" s="1285">
        <v>45263.53125</v>
      </c>
      <c r="G226">
        <v>42</v>
      </c>
      <c r="H226">
        <v>1</v>
      </c>
      <c r="I226">
        <v>0</v>
      </c>
      <c r="J226" t="s">
        <v>38181</v>
      </c>
      <c r="K226" t="s">
        <v>38226</v>
      </c>
      <c r="L226" t="s">
        <v>38174</v>
      </c>
      <c r="M226" t="s">
        <v>38231</v>
      </c>
      <c r="N226" t="s">
        <v>38228</v>
      </c>
      <c r="O226" t="s">
        <v>38229</v>
      </c>
      <c r="V226">
        <v>0</v>
      </c>
      <c r="W226" t="s">
        <v>38170</v>
      </c>
      <c r="X226" t="s">
        <v>38222</v>
      </c>
      <c r="Y226">
        <v>1</v>
      </c>
      <c r="AB226" t="s">
        <v>38190</v>
      </c>
      <c r="AD226" t="str">
        <f>_xlfn.XLOOKUP(LEFT(C226,2),'OTG DATA'!$H$2:$H$18,'OTG DATA'!$I$2:$I$18,"not found",0)</f>
        <v>二林巡修課</v>
      </c>
    </row>
    <row r="227" spans="1:30">
      <c r="A227" t="s">
        <v>38163</v>
      </c>
      <c r="B227">
        <v>106</v>
      </c>
      <c r="C227" t="s">
        <v>38525</v>
      </c>
      <c r="D227">
        <v>11201000558</v>
      </c>
      <c r="E227" t="s">
        <v>2031</v>
      </c>
      <c r="F227" s="1285">
        <v>45264.53125</v>
      </c>
      <c r="G227">
        <v>54</v>
      </c>
      <c r="H227">
        <v>1</v>
      </c>
      <c r="I227">
        <v>0</v>
      </c>
      <c r="J227" t="s">
        <v>38181</v>
      </c>
      <c r="K227" t="s">
        <v>38226</v>
      </c>
      <c r="L227" t="s">
        <v>38174</v>
      </c>
      <c r="M227" t="s">
        <v>38231</v>
      </c>
      <c r="N227" t="s">
        <v>38228</v>
      </c>
      <c r="O227" t="s">
        <v>38229</v>
      </c>
      <c r="V227">
        <v>0</v>
      </c>
      <c r="W227" t="s">
        <v>38170</v>
      </c>
      <c r="X227" t="s">
        <v>38224</v>
      </c>
      <c r="Y227">
        <v>1</v>
      </c>
      <c r="AB227" t="s">
        <v>38190</v>
      </c>
      <c r="AD227" t="str">
        <f>_xlfn.XLOOKUP(LEFT(C227,2),'OTG DATA'!$H$2:$H$18,'OTG DATA'!$I$2:$I$18,"not found",0)</f>
        <v>二林巡修課</v>
      </c>
    </row>
    <row r="228" spans="1:30">
      <c r="A228" t="s">
        <v>38163</v>
      </c>
      <c r="B228">
        <v>106</v>
      </c>
      <c r="C228" t="s">
        <v>38526</v>
      </c>
      <c r="D228">
        <v>11201000561</v>
      </c>
      <c r="E228" t="s">
        <v>1226</v>
      </c>
      <c r="F228" s="1285">
        <v>45265.53125</v>
      </c>
      <c r="G228">
        <v>57</v>
      </c>
      <c r="H228">
        <v>1</v>
      </c>
      <c r="I228">
        <v>0</v>
      </c>
      <c r="J228" t="s">
        <v>38181</v>
      </c>
      <c r="K228" t="s">
        <v>38226</v>
      </c>
      <c r="L228" t="s">
        <v>38174</v>
      </c>
      <c r="M228" t="s">
        <v>38231</v>
      </c>
      <c r="N228" t="s">
        <v>38235</v>
      </c>
      <c r="O228" t="s">
        <v>38236</v>
      </c>
      <c r="V228">
        <v>0</v>
      </c>
      <c r="W228" t="s">
        <v>38239</v>
      </c>
      <c r="X228" t="s">
        <v>38224</v>
      </c>
      <c r="Y228">
        <v>1</v>
      </c>
      <c r="AB228" t="s">
        <v>38190</v>
      </c>
      <c r="AD228" t="str">
        <f>_xlfn.XLOOKUP(LEFT(C228,2),'OTG DATA'!$H$2:$H$18,'OTG DATA'!$I$2:$I$18,"not found",0)</f>
        <v>二林巡修課</v>
      </c>
    </row>
    <row r="229" spans="1:30">
      <c r="A229" t="s">
        <v>38163</v>
      </c>
      <c r="B229">
        <v>106</v>
      </c>
      <c r="C229" t="s">
        <v>38527</v>
      </c>
      <c r="D229">
        <v>11201000573</v>
      </c>
      <c r="E229" t="s">
        <v>2033</v>
      </c>
      <c r="F229" s="1285">
        <v>45266.53125</v>
      </c>
      <c r="G229">
        <v>29</v>
      </c>
      <c r="H229">
        <v>8</v>
      </c>
      <c r="I229">
        <v>0</v>
      </c>
      <c r="J229" t="s">
        <v>38181</v>
      </c>
      <c r="K229" t="s">
        <v>38230</v>
      </c>
      <c r="L229" t="s">
        <v>38174</v>
      </c>
      <c r="M229" t="s">
        <v>38227</v>
      </c>
      <c r="N229" t="s">
        <v>38183</v>
      </c>
      <c r="O229" t="s">
        <v>10599</v>
      </c>
      <c r="U229" t="s">
        <v>10187</v>
      </c>
      <c r="V229">
        <v>15</v>
      </c>
      <c r="W229" t="s">
        <v>38185</v>
      </c>
      <c r="X229" t="s">
        <v>38255</v>
      </c>
      <c r="Y229">
        <v>8</v>
      </c>
      <c r="AB229" t="s">
        <v>38232</v>
      </c>
      <c r="AD229" t="str">
        <f>_xlfn.XLOOKUP(LEFT(C229,2),'OTG DATA'!$H$2:$H$18,'OTG DATA'!$I$2:$I$18,"not found",0)</f>
        <v>二林巡修課</v>
      </c>
    </row>
    <row r="230" spans="1:30">
      <c r="A230" t="s">
        <v>38163</v>
      </c>
      <c r="B230">
        <v>106</v>
      </c>
      <c r="C230" t="s">
        <v>38528</v>
      </c>
      <c r="D230">
        <v>11201000572</v>
      </c>
      <c r="E230" t="s">
        <v>2031</v>
      </c>
      <c r="F230" s="1285">
        <v>45267.53125</v>
      </c>
      <c r="G230">
        <v>39</v>
      </c>
      <c r="H230">
        <v>1</v>
      </c>
      <c r="I230">
        <v>0</v>
      </c>
      <c r="J230" t="s">
        <v>38181</v>
      </c>
      <c r="K230" t="s">
        <v>38226</v>
      </c>
      <c r="L230" t="s">
        <v>38174</v>
      </c>
      <c r="M230" t="s">
        <v>38231</v>
      </c>
      <c r="N230" t="s">
        <v>38235</v>
      </c>
      <c r="O230" t="s">
        <v>38236</v>
      </c>
      <c r="V230">
        <v>0</v>
      </c>
      <c r="W230" t="s">
        <v>38473</v>
      </c>
      <c r="X230" t="s">
        <v>38224</v>
      </c>
      <c r="Y230">
        <v>1</v>
      </c>
      <c r="AB230" t="s">
        <v>38190</v>
      </c>
      <c r="AD230" t="str">
        <f>_xlfn.XLOOKUP(LEFT(C230,2),'OTG DATA'!$H$2:$H$18,'OTG DATA'!$I$2:$I$18,"not found",0)</f>
        <v>二林巡修課</v>
      </c>
    </row>
    <row r="231" spans="1:30">
      <c r="A231" t="s">
        <v>38163</v>
      </c>
      <c r="B231">
        <v>106</v>
      </c>
      <c r="C231" t="s">
        <v>38529</v>
      </c>
      <c r="D231">
        <v>11201000574</v>
      </c>
      <c r="E231" t="s">
        <v>2309</v>
      </c>
      <c r="F231" s="1285">
        <v>45268.53125</v>
      </c>
      <c r="G231">
        <v>46</v>
      </c>
      <c r="H231">
        <v>1</v>
      </c>
      <c r="I231">
        <v>0</v>
      </c>
      <c r="J231" t="s">
        <v>38181</v>
      </c>
      <c r="K231" t="s">
        <v>38230</v>
      </c>
      <c r="L231" t="s">
        <v>38177</v>
      </c>
      <c r="M231" t="s">
        <v>38231</v>
      </c>
      <c r="N231" t="s">
        <v>38183</v>
      </c>
      <c r="O231" t="s">
        <v>10599</v>
      </c>
      <c r="U231" t="s">
        <v>10187</v>
      </c>
      <c r="V231">
        <v>6</v>
      </c>
      <c r="W231" t="s">
        <v>38185</v>
      </c>
      <c r="X231" t="s">
        <v>38222</v>
      </c>
      <c r="Y231">
        <v>1</v>
      </c>
      <c r="AB231" t="s">
        <v>38232</v>
      </c>
      <c r="AD231" t="str">
        <f>_xlfn.XLOOKUP(LEFT(C231,2),'OTG DATA'!$H$2:$H$18,'OTG DATA'!$I$2:$I$18,"not found",0)</f>
        <v>二林巡修課</v>
      </c>
    </row>
    <row r="232" spans="1:30">
      <c r="A232" t="s">
        <v>38163</v>
      </c>
      <c r="B232">
        <v>106</v>
      </c>
      <c r="C232" t="s">
        <v>38530</v>
      </c>
      <c r="D232">
        <v>11201000580</v>
      </c>
      <c r="E232" t="s">
        <v>2533</v>
      </c>
      <c r="F232" s="1285">
        <v>45269.53125</v>
      </c>
      <c r="G232">
        <v>28</v>
      </c>
      <c r="H232">
        <v>2</v>
      </c>
      <c r="I232">
        <v>0</v>
      </c>
      <c r="J232" t="s">
        <v>38181</v>
      </c>
      <c r="K232" t="s">
        <v>38230</v>
      </c>
      <c r="L232" t="s">
        <v>38177</v>
      </c>
      <c r="M232" t="s">
        <v>38231</v>
      </c>
      <c r="N232" t="s">
        <v>38183</v>
      </c>
      <c r="O232" t="s">
        <v>10599</v>
      </c>
      <c r="U232" t="s">
        <v>10187</v>
      </c>
      <c r="V232">
        <v>10</v>
      </c>
      <c r="W232" t="s">
        <v>38185</v>
      </c>
      <c r="X232" t="s">
        <v>38255</v>
      </c>
      <c r="Y232">
        <v>2</v>
      </c>
      <c r="AB232" t="s">
        <v>38232</v>
      </c>
      <c r="AD232" t="str">
        <f>_xlfn.XLOOKUP(LEFT(C232,2),'OTG DATA'!$H$2:$H$18,'OTG DATA'!$I$2:$I$18,"not found",0)</f>
        <v>二林巡修課</v>
      </c>
    </row>
    <row r="233" spans="1:30">
      <c r="A233" t="s">
        <v>38163</v>
      </c>
      <c r="B233">
        <v>106</v>
      </c>
      <c r="C233" t="s">
        <v>38531</v>
      </c>
      <c r="D233">
        <v>11201000579</v>
      </c>
      <c r="E233" t="s">
        <v>1948</v>
      </c>
      <c r="F233" s="1285">
        <v>45270.53125</v>
      </c>
      <c r="G233">
        <v>58</v>
      </c>
      <c r="H233">
        <v>1</v>
      </c>
      <c r="I233">
        <v>0</v>
      </c>
      <c r="J233" t="s">
        <v>38181</v>
      </c>
      <c r="K233" t="s">
        <v>38226</v>
      </c>
      <c r="L233" t="s">
        <v>38174</v>
      </c>
      <c r="M233" t="s">
        <v>38231</v>
      </c>
      <c r="N233" t="s">
        <v>38228</v>
      </c>
      <c r="O233" t="s">
        <v>38229</v>
      </c>
      <c r="V233">
        <v>0</v>
      </c>
      <c r="W233" t="s">
        <v>38170</v>
      </c>
      <c r="X233" t="s">
        <v>38224</v>
      </c>
      <c r="Y233">
        <v>1</v>
      </c>
      <c r="AB233" t="s">
        <v>38190</v>
      </c>
      <c r="AD233" t="str">
        <f>_xlfn.XLOOKUP(LEFT(C233,2),'OTG DATA'!$H$2:$H$18,'OTG DATA'!$I$2:$I$18,"not found",0)</f>
        <v>二林巡修課</v>
      </c>
    </row>
    <row r="234" spans="1:30">
      <c r="A234" t="s">
        <v>38163</v>
      </c>
      <c r="B234">
        <v>106</v>
      </c>
      <c r="C234" t="s">
        <v>38532</v>
      </c>
      <c r="D234">
        <v>11201000588</v>
      </c>
      <c r="E234" t="s">
        <v>1276</v>
      </c>
      <c r="F234" s="1285">
        <v>45271.53125</v>
      </c>
      <c r="G234">
        <v>43</v>
      </c>
      <c r="H234">
        <v>1</v>
      </c>
      <c r="I234">
        <v>0</v>
      </c>
      <c r="J234" t="s">
        <v>38181</v>
      </c>
      <c r="K234" t="s">
        <v>38230</v>
      </c>
      <c r="L234" t="s">
        <v>38174</v>
      </c>
      <c r="M234" t="s">
        <v>38231</v>
      </c>
      <c r="N234" t="s">
        <v>38235</v>
      </c>
      <c r="O234" t="s">
        <v>38243</v>
      </c>
      <c r="V234">
        <v>0</v>
      </c>
      <c r="W234" t="s">
        <v>38239</v>
      </c>
      <c r="X234" t="s">
        <v>38224</v>
      </c>
      <c r="Y234">
        <v>1</v>
      </c>
      <c r="AB234" t="s">
        <v>38190</v>
      </c>
      <c r="AD234" t="str">
        <f>_xlfn.XLOOKUP(LEFT(C234,2),'OTG DATA'!$H$2:$H$18,'OTG DATA'!$I$2:$I$18,"not found",0)</f>
        <v>二林巡修課</v>
      </c>
    </row>
    <row r="235" spans="1:30">
      <c r="A235" t="s">
        <v>38163</v>
      </c>
      <c r="B235">
        <v>106</v>
      </c>
      <c r="C235" t="s">
        <v>38533</v>
      </c>
      <c r="D235">
        <v>11201000626</v>
      </c>
      <c r="E235" t="s">
        <v>1950</v>
      </c>
      <c r="F235" s="1285">
        <v>45272.53125</v>
      </c>
      <c r="G235">
        <v>55</v>
      </c>
      <c r="H235">
        <v>1</v>
      </c>
      <c r="I235">
        <v>60</v>
      </c>
      <c r="J235" t="s">
        <v>38181</v>
      </c>
      <c r="K235" t="s">
        <v>38230</v>
      </c>
      <c r="L235" t="s">
        <v>38174</v>
      </c>
      <c r="M235" t="s">
        <v>38231</v>
      </c>
      <c r="N235" t="s">
        <v>38183</v>
      </c>
      <c r="Q235" t="s">
        <v>38210</v>
      </c>
      <c r="U235" t="s">
        <v>10187</v>
      </c>
      <c r="V235">
        <v>15</v>
      </c>
      <c r="W235" t="s">
        <v>38185</v>
      </c>
      <c r="X235" t="s">
        <v>38224</v>
      </c>
      <c r="Y235">
        <v>1</v>
      </c>
      <c r="AB235" t="s">
        <v>38232</v>
      </c>
      <c r="AD235" t="str">
        <f>_xlfn.XLOOKUP(LEFT(C235,2),'OTG DATA'!$H$2:$H$18,'OTG DATA'!$I$2:$I$18,"not found",0)</f>
        <v>二林巡修課</v>
      </c>
    </row>
    <row r="236" spans="1:30">
      <c r="A236" t="s">
        <v>38163</v>
      </c>
      <c r="B236">
        <v>106</v>
      </c>
      <c r="C236" t="s">
        <v>38534</v>
      </c>
      <c r="D236">
        <v>11201000640</v>
      </c>
      <c r="E236" t="s">
        <v>1941</v>
      </c>
      <c r="F236" s="1285">
        <v>45273.53125</v>
      </c>
      <c r="G236">
        <v>58</v>
      </c>
      <c r="H236">
        <v>5</v>
      </c>
      <c r="I236">
        <v>13</v>
      </c>
      <c r="J236" t="s">
        <v>38181</v>
      </c>
      <c r="K236" t="s">
        <v>38230</v>
      </c>
      <c r="L236" t="s">
        <v>38174</v>
      </c>
      <c r="M236" t="s">
        <v>38231</v>
      </c>
      <c r="N236" t="s">
        <v>38183</v>
      </c>
      <c r="Q236" t="s">
        <v>38210</v>
      </c>
      <c r="U236" t="s">
        <v>10187</v>
      </c>
      <c r="V236">
        <v>10</v>
      </c>
      <c r="W236" t="s">
        <v>38380</v>
      </c>
      <c r="X236" t="s">
        <v>38222</v>
      </c>
      <c r="Y236">
        <v>1</v>
      </c>
      <c r="AB236" t="s">
        <v>38232</v>
      </c>
      <c r="AD236" t="str">
        <f>_xlfn.XLOOKUP(LEFT(C236,2),'OTG DATA'!$H$2:$H$18,'OTG DATA'!$I$2:$I$18,"not found",0)</f>
        <v>二林巡修課</v>
      </c>
    </row>
    <row r="237" spans="1:30">
      <c r="A237" t="s">
        <v>38163</v>
      </c>
      <c r="B237">
        <v>106</v>
      </c>
      <c r="C237" t="s">
        <v>38535</v>
      </c>
      <c r="D237">
        <v>11201000667</v>
      </c>
      <c r="E237" t="s">
        <v>1986</v>
      </c>
      <c r="F237" s="1285">
        <v>45274.53125</v>
      </c>
      <c r="G237">
        <v>58</v>
      </c>
      <c r="H237">
        <v>1</v>
      </c>
      <c r="I237">
        <v>0</v>
      </c>
      <c r="J237" t="s">
        <v>38181</v>
      </c>
      <c r="K237" t="s">
        <v>38226</v>
      </c>
      <c r="L237" t="s">
        <v>38174</v>
      </c>
      <c r="M237" t="s">
        <v>38231</v>
      </c>
      <c r="N237" t="s">
        <v>38235</v>
      </c>
      <c r="O237" t="s">
        <v>38242</v>
      </c>
      <c r="Q237" t="s">
        <v>38210</v>
      </c>
      <c r="V237">
        <v>0</v>
      </c>
      <c r="W237" t="s">
        <v>38170</v>
      </c>
      <c r="X237" t="s">
        <v>38372</v>
      </c>
      <c r="Y237">
        <v>0</v>
      </c>
      <c r="AB237" t="s">
        <v>38232</v>
      </c>
      <c r="AD237" t="str">
        <f>_xlfn.XLOOKUP(LEFT(C237,2),'OTG DATA'!$H$2:$H$18,'OTG DATA'!$I$2:$I$18,"not found",0)</f>
        <v>二林巡修課</v>
      </c>
    </row>
    <row r="238" spans="1:30">
      <c r="A238" t="s">
        <v>38163</v>
      </c>
      <c r="B238">
        <v>106</v>
      </c>
      <c r="C238" t="s">
        <v>38536</v>
      </c>
      <c r="D238">
        <v>11201000684</v>
      </c>
      <c r="E238" t="s">
        <v>1950</v>
      </c>
      <c r="F238" s="1285">
        <v>45275.53125</v>
      </c>
      <c r="G238">
        <v>53</v>
      </c>
      <c r="H238">
        <v>1</v>
      </c>
      <c r="I238">
        <v>0</v>
      </c>
      <c r="J238" t="s">
        <v>38181</v>
      </c>
      <c r="K238" t="s">
        <v>38226</v>
      </c>
      <c r="L238" t="s">
        <v>38174</v>
      </c>
      <c r="M238" t="s">
        <v>38231</v>
      </c>
      <c r="N238" t="s">
        <v>38235</v>
      </c>
      <c r="O238" t="s">
        <v>38242</v>
      </c>
      <c r="Q238" t="s">
        <v>38210</v>
      </c>
      <c r="V238">
        <v>0</v>
      </c>
      <c r="W238" t="s">
        <v>38170</v>
      </c>
      <c r="X238" t="s">
        <v>38372</v>
      </c>
      <c r="Y238">
        <v>0</v>
      </c>
      <c r="AB238" t="s">
        <v>38232</v>
      </c>
      <c r="AD238" t="str">
        <f>_xlfn.XLOOKUP(LEFT(C238,2),'OTG DATA'!$H$2:$H$18,'OTG DATA'!$I$2:$I$18,"not found",0)</f>
        <v>二林巡修課</v>
      </c>
    </row>
    <row r="239" spans="1:30">
      <c r="A239" t="s">
        <v>38163</v>
      </c>
      <c r="B239">
        <v>106</v>
      </c>
      <c r="C239" t="s">
        <v>38537</v>
      </c>
      <c r="D239">
        <v>11201000691</v>
      </c>
      <c r="E239" t="s">
        <v>2031</v>
      </c>
      <c r="F239" s="1285">
        <v>45276.53125</v>
      </c>
      <c r="G239">
        <v>56</v>
      </c>
      <c r="H239">
        <v>1</v>
      </c>
      <c r="I239">
        <v>0</v>
      </c>
      <c r="J239" t="s">
        <v>38181</v>
      </c>
      <c r="K239" t="s">
        <v>38226</v>
      </c>
      <c r="L239" t="s">
        <v>38174</v>
      </c>
      <c r="M239" t="s">
        <v>38231</v>
      </c>
      <c r="N239" t="s">
        <v>38235</v>
      </c>
      <c r="O239" t="s">
        <v>38242</v>
      </c>
      <c r="Q239" t="s">
        <v>38210</v>
      </c>
      <c r="V239">
        <v>0</v>
      </c>
      <c r="W239" t="s">
        <v>38170</v>
      </c>
      <c r="X239" t="s">
        <v>38224</v>
      </c>
      <c r="Y239">
        <v>0</v>
      </c>
      <c r="AB239" t="s">
        <v>38232</v>
      </c>
      <c r="AD239" t="str">
        <f>_xlfn.XLOOKUP(LEFT(C239,2),'OTG DATA'!$H$2:$H$18,'OTG DATA'!$I$2:$I$18,"not found",0)</f>
        <v>二林巡修課</v>
      </c>
    </row>
    <row r="240" spans="1:30">
      <c r="A240" t="s">
        <v>38163</v>
      </c>
      <c r="B240">
        <v>106</v>
      </c>
      <c r="C240" t="s">
        <v>38538</v>
      </c>
      <c r="D240">
        <v>11201000746</v>
      </c>
      <c r="E240" t="s">
        <v>1276</v>
      </c>
      <c r="F240" s="1285">
        <v>45277.53125</v>
      </c>
      <c r="G240">
        <v>38</v>
      </c>
      <c r="H240">
        <v>1</v>
      </c>
      <c r="I240">
        <v>0</v>
      </c>
      <c r="J240" t="s">
        <v>38173</v>
      </c>
      <c r="K240" t="s">
        <v>38233</v>
      </c>
      <c r="L240" t="s">
        <v>38174</v>
      </c>
      <c r="M240" t="s">
        <v>38227</v>
      </c>
      <c r="N240" t="s">
        <v>38228</v>
      </c>
      <c r="O240" t="s">
        <v>38247</v>
      </c>
      <c r="Q240" t="s">
        <v>38210</v>
      </c>
      <c r="V240">
        <v>0</v>
      </c>
      <c r="W240" t="s">
        <v>38194</v>
      </c>
      <c r="X240" t="s">
        <v>38224</v>
      </c>
      <c r="Y240">
        <v>0</v>
      </c>
      <c r="AB240" t="s">
        <v>38190</v>
      </c>
      <c r="AD240" t="str">
        <f>_xlfn.XLOOKUP(LEFT(C240,2),'OTG DATA'!$H$2:$H$18,'OTG DATA'!$I$2:$I$18,"not found",0)</f>
        <v>二林巡修課</v>
      </c>
    </row>
    <row r="241" spans="1:30">
      <c r="A241" t="s">
        <v>38163</v>
      </c>
      <c r="B241">
        <v>106</v>
      </c>
      <c r="C241" t="s">
        <v>38539</v>
      </c>
      <c r="D241">
        <v>11201000769</v>
      </c>
      <c r="E241" t="s">
        <v>2276</v>
      </c>
      <c r="F241" s="1285">
        <v>45278.53125</v>
      </c>
      <c r="G241">
        <v>58</v>
      </c>
      <c r="H241">
        <v>1</v>
      </c>
      <c r="I241">
        <v>0</v>
      </c>
      <c r="J241" t="s">
        <v>38173</v>
      </c>
      <c r="K241" t="s">
        <v>38233</v>
      </c>
      <c r="L241" t="s">
        <v>38174</v>
      </c>
      <c r="M241" t="s">
        <v>38227</v>
      </c>
      <c r="N241" t="s">
        <v>38228</v>
      </c>
      <c r="O241" t="s">
        <v>38247</v>
      </c>
      <c r="Q241" t="s">
        <v>38210</v>
      </c>
      <c r="V241">
        <v>0</v>
      </c>
      <c r="W241" t="s">
        <v>38194</v>
      </c>
      <c r="X241" t="s">
        <v>38224</v>
      </c>
      <c r="Y241">
        <v>0</v>
      </c>
      <c r="AB241" t="s">
        <v>38190</v>
      </c>
      <c r="AD241" t="str">
        <f>_xlfn.XLOOKUP(LEFT(C241,2),'OTG DATA'!$H$2:$H$18,'OTG DATA'!$I$2:$I$18,"not found",0)</f>
        <v>二林巡修課</v>
      </c>
    </row>
    <row r="242" spans="1:30">
      <c r="A242" t="s">
        <v>38163</v>
      </c>
      <c r="B242">
        <v>106</v>
      </c>
      <c r="C242" t="s">
        <v>38540</v>
      </c>
      <c r="D242">
        <v>11201000775</v>
      </c>
      <c r="E242" t="s">
        <v>2536</v>
      </c>
      <c r="F242" s="1285">
        <v>45279.53125</v>
      </c>
      <c r="G242">
        <v>50</v>
      </c>
      <c r="H242">
        <v>1</v>
      </c>
      <c r="I242">
        <v>0</v>
      </c>
      <c r="J242" t="s">
        <v>38173</v>
      </c>
      <c r="K242" t="s">
        <v>38233</v>
      </c>
      <c r="L242" t="s">
        <v>38174</v>
      </c>
      <c r="M242" t="s">
        <v>38227</v>
      </c>
      <c r="N242" t="s">
        <v>38507</v>
      </c>
      <c r="O242" t="s">
        <v>38247</v>
      </c>
      <c r="Q242" t="s">
        <v>38210</v>
      </c>
      <c r="V242">
        <v>0</v>
      </c>
      <c r="W242" t="s">
        <v>38194</v>
      </c>
      <c r="X242" t="s">
        <v>38224</v>
      </c>
      <c r="Y242">
        <v>0</v>
      </c>
      <c r="AB242" t="s">
        <v>38190</v>
      </c>
      <c r="AD242" t="str">
        <f>_xlfn.XLOOKUP(LEFT(C242,2),'OTG DATA'!$H$2:$H$18,'OTG DATA'!$I$2:$I$18,"not found",0)</f>
        <v>二林巡修課</v>
      </c>
    </row>
    <row r="243" spans="1:30">
      <c r="A243" t="s">
        <v>38163</v>
      </c>
      <c r="B243">
        <v>106</v>
      </c>
      <c r="C243" t="s">
        <v>38541</v>
      </c>
      <c r="D243">
        <v>11201000786</v>
      </c>
      <c r="E243" t="s">
        <v>1944</v>
      </c>
      <c r="F243" s="1285">
        <v>45280.53125</v>
      </c>
      <c r="G243">
        <v>51</v>
      </c>
      <c r="H243">
        <v>1</v>
      </c>
      <c r="I243">
        <v>0</v>
      </c>
      <c r="J243" t="s">
        <v>38173</v>
      </c>
      <c r="K243" t="s">
        <v>38233</v>
      </c>
      <c r="L243" t="s">
        <v>38174</v>
      </c>
      <c r="M243" t="s">
        <v>38227</v>
      </c>
      <c r="N243" t="s">
        <v>38246</v>
      </c>
      <c r="O243" t="s">
        <v>38247</v>
      </c>
      <c r="Q243" t="s">
        <v>38210</v>
      </c>
      <c r="V243">
        <v>0</v>
      </c>
      <c r="W243" t="s">
        <v>38239</v>
      </c>
      <c r="X243" t="s">
        <v>38224</v>
      </c>
      <c r="Y243">
        <v>0</v>
      </c>
      <c r="AB243" t="s">
        <v>38190</v>
      </c>
      <c r="AD243" t="str">
        <f>_xlfn.XLOOKUP(LEFT(C243,2),'OTG DATA'!$H$2:$H$18,'OTG DATA'!$I$2:$I$18,"not found",0)</f>
        <v>二林巡修課</v>
      </c>
    </row>
    <row r="244" spans="1:30">
      <c r="A244" t="s">
        <v>38163</v>
      </c>
      <c r="B244">
        <v>106</v>
      </c>
      <c r="C244" t="s">
        <v>38542</v>
      </c>
      <c r="D244">
        <v>11201000801</v>
      </c>
      <c r="E244" t="s">
        <v>1986</v>
      </c>
      <c r="F244" s="1285">
        <v>45281.53125</v>
      </c>
      <c r="G244">
        <v>58</v>
      </c>
      <c r="H244">
        <v>1</v>
      </c>
      <c r="I244">
        <v>0</v>
      </c>
      <c r="J244" t="s">
        <v>38181</v>
      </c>
      <c r="K244" t="s">
        <v>38226</v>
      </c>
      <c r="L244" t="s">
        <v>38174</v>
      </c>
      <c r="M244" t="s">
        <v>38227</v>
      </c>
      <c r="N244" t="s">
        <v>38228</v>
      </c>
      <c r="O244" t="s">
        <v>38229</v>
      </c>
      <c r="Q244" t="s">
        <v>38210</v>
      </c>
      <c r="V244">
        <v>0</v>
      </c>
      <c r="W244" t="s">
        <v>38170</v>
      </c>
      <c r="X244" t="s">
        <v>38543</v>
      </c>
      <c r="Y244">
        <v>0</v>
      </c>
      <c r="AB244" t="s">
        <v>38232</v>
      </c>
      <c r="AD244" t="str">
        <f>_xlfn.XLOOKUP(LEFT(C244,2),'OTG DATA'!$H$2:$H$18,'OTG DATA'!$I$2:$I$18,"not found",0)</f>
        <v>二林巡修課</v>
      </c>
    </row>
    <row r="245" spans="1:30">
      <c r="A245" t="s">
        <v>38163</v>
      </c>
      <c r="B245">
        <v>106</v>
      </c>
      <c r="C245" t="s">
        <v>38544</v>
      </c>
      <c r="D245">
        <v>11201000820</v>
      </c>
      <c r="E245" t="s">
        <v>2276</v>
      </c>
      <c r="F245" s="1285">
        <v>45282.53125</v>
      </c>
      <c r="G245">
        <v>50</v>
      </c>
      <c r="H245">
        <v>1</v>
      </c>
      <c r="I245">
        <v>0</v>
      </c>
      <c r="J245" t="s">
        <v>38173</v>
      </c>
      <c r="K245" t="s">
        <v>38233</v>
      </c>
      <c r="L245" t="s">
        <v>38174</v>
      </c>
      <c r="M245" t="s">
        <v>38234</v>
      </c>
      <c r="N245" t="s">
        <v>38507</v>
      </c>
      <c r="O245" t="s">
        <v>38247</v>
      </c>
      <c r="Q245" t="s">
        <v>38210</v>
      </c>
      <c r="V245">
        <v>0</v>
      </c>
      <c r="W245" t="s">
        <v>38194</v>
      </c>
      <c r="X245" t="s">
        <v>38224</v>
      </c>
      <c r="Y245">
        <v>0</v>
      </c>
      <c r="AB245" t="s">
        <v>38190</v>
      </c>
      <c r="AD245" t="str">
        <f>_xlfn.XLOOKUP(LEFT(C245,2),'OTG DATA'!$H$2:$H$18,'OTG DATA'!$I$2:$I$18,"not found",0)</f>
        <v>二林巡修課</v>
      </c>
    </row>
    <row r="246" spans="1:30">
      <c r="A246" t="s">
        <v>38163</v>
      </c>
      <c r="B246">
        <v>106</v>
      </c>
      <c r="C246" t="s">
        <v>38545</v>
      </c>
      <c r="D246">
        <v>11201000829</v>
      </c>
      <c r="E246" t="s">
        <v>1226</v>
      </c>
      <c r="F246" s="1285">
        <v>45283.53125</v>
      </c>
      <c r="G246">
        <v>56</v>
      </c>
      <c r="H246">
        <v>1</v>
      </c>
      <c r="I246">
        <v>0</v>
      </c>
      <c r="J246" t="s">
        <v>38173</v>
      </c>
      <c r="K246" t="s">
        <v>38233</v>
      </c>
      <c r="L246" t="s">
        <v>38174</v>
      </c>
      <c r="M246" t="s">
        <v>38227</v>
      </c>
      <c r="N246" t="s">
        <v>38228</v>
      </c>
      <c r="O246" t="s">
        <v>38247</v>
      </c>
      <c r="Q246" t="s">
        <v>38210</v>
      </c>
      <c r="V246">
        <v>0</v>
      </c>
      <c r="W246" t="s">
        <v>38194</v>
      </c>
      <c r="X246" t="s">
        <v>38224</v>
      </c>
      <c r="Y246">
        <v>0</v>
      </c>
      <c r="AB246" t="s">
        <v>38190</v>
      </c>
      <c r="AD246" t="str">
        <f>_xlfn.XLOOKUP(LEFT(C246,2),'OTG DATA'!$H$2:$H$18,'OTG DATA'!$I$2:$I$18,"not found",0)</f>
        <v>二林巡修課</v>
      </c>
    </row>
    <row r="247" spans="1:30">
      <c r="A247" t="s">
        <v>38163</v>
      </c>
      <c r="B247">
        <v>106</v>
      </c>
      <c r="C247" t="s">
        <v>38546</v>
      </c>
      <c r="D247">
        <v>11201000906</v>
      </c>
      <c r="E247" t="s">
        <v>2536</v>
      </c>
      <c r="F247" s="1285">
        <v>45284.53125</v>
      </c>
      <c r="G247">
        <v>50</v>
      </c>
      <c r="H247">
        <v>5</v>
      </c>
      <c r="I247">
        <v>10</v>
      </c>
      <c r="J247" t="s">
        <v>38181</v>
      </c>
      <c r="K247" t="s">
        <v>38230</v>
      </c>
      <c r="L247" t="s">
        <v>38177</v>
      </c>
      <c r="M247" t="s">
        <v>38231</v>
      </c>
      <c r="N247" t="s">
        <v>38175</v>
      </c>
      <c r="O247" t="s">
        <v>38187</v>
      </c>
      <c r="Q247" t="s">
        <v>38210</v>
      </c>
      <c r="R247">
        <v>10804</v>
      </c>
      <c r="S247">
        <v>10711</v>
      </c>
      <c r="T247" t="s">
        <v>38218</v>
      </c>
      <c r="V247">
        <v>0</v>
      </c>
      <c r="W247" t="s">
        <v>38176</v>
      </c>
      <c r="X247" t="s">
        <v>38222</v>
      </c>
      <c r="Y247">
        <v>0</v>
      </c>
      <c r="AB247" t="s">
        <v>38397</v>
      </c>
      <c r="AD247" t="str">
        <f>_xlfn.XLOOKUP(LEFT(C247,2),'OTG DATA'!$H$2:$H$18,'OTG DATA'!$I$2:$I$18,"not found",0)</f>
        <v>二林巡修課</v>
      </c>
    </row>
    <row r="248" spans="1:30">
      <c r="A248" t="s">
        <v>38163</v>
      </c>
      <c r="B248">
        <v>106</v>
      </c>
      <c r="C248" t="s">
        <v>38547</v>
      </c>
      <c r="D248">
        <v>11201000838</v>
      </c>
      <c r="E248" t="s">
        <v>1986</v>
      </c>
      <c r="F248" s="1285">
        <v>45285.53125</v>
      </c>
      <c r="G248">
        <v>52</v>
      </c>
      <c r="H248">
        <v>1</v>
      </c>
      <c r="I248">
        <v>0</v>
      </c>
      <c r="J248" t="s">
        <v>38173</v>
      </c>
      <c r="K248" t="s">
        <v>38233</v>
      </c>
      <c r="L248" t="s">
        <v>38174</v>
      </c>
      <c r="M248" t="s">
        <v>38227</v>
      </c>
      <c r="N248" t="s">
        <v>38507</v>
      </c>
      <c r="O248" t="s">
        <v>38247</v>
      </c>
      <c r="Q248" t="s">
        <v>38210</v>
      </c>
      <c r="V248">
        <v>0</v>
      </c>
      <c r="W248" t="s">
        <v>38194</v>
      </c>
      <c r="X248" t="s">
        <v>38224</v>
      </c>
      <c r="Y248">
        <v>0</v>
      </c>
      <c r="AB248" t="s">
        <v>38190</v>
      </c>
      <c r="AD248" t="str">
        <f>_xlfn.XLOOKUP(LEFT(C248,2),'OTG DATA'!$H$2:$H$18,'OTG DATA'!$I$2:$I$18,"not found",0)</f>
        <v>二林巡修課</v>
      </c>
    </row>
    <row r="249" spans="1:30">
      <c r="A249" t="s">
        <v>38163</v>
      </c>
      <c r="B249">
        <v>106</v>
      </c>
      <c r="C249" t="s">
        <v>38548</v>
      </c>
      <c r="D249">
        <v>11201000939</v>
      </c>
      <c r="E249" t="s">
        <v>1276</v>
      </c>
      <c r="F249" s="1285">
        <v>45286.53125</v>
      </c>
      <c r="G249">
        <v>42</v>
      </c>
      <c r="H249">
        <v>1</v>
      </c>
      <c r="I249">
        <v>0</v>
      </c>
      <c r="J249" t="s">
        <v>38181</v>
      </c>
      <c r="K249" t="s">
        <v>38226</v>
      </c>
      <c r="L249" t="s">
        <v>38174</v>
      </c>
      <c r="M249" t="s">
        <v>38231</v>
      </c>
      <c r="N249" t="s">
        <v>38228</v>
      </c>
      <c r="O249" t="s">
        <v>38229</v>
      </c>
      <c r="V249">
        <v>0</v>
      </c>
      <c r="W249" t="s">
        <v>38380</v>
      </c>
      <c r="X249" t="s">
        <v>38222</v>
      </c>
      <c r="Y249">
        <v>1</v>
      </c>
      <c r="AB249" t="s">
        <v>38190</v>
      </c>
      <c r="AD249" t="str">
        <f>_xlfn.XLOOKUP(LEFT(C249,2),'OTG DATA'!$H$2:$H$18,'OTG DATA'!$I$2:$I$18,"not found",0)</f>
        <v>二林巡修課</v>
      </c>
    </row>
    <row r="250" spans="1:30">
      <c r="A250" t="s">
        <v>38163</v>
      </c>
      <c r="B250">
        <v>106</v>
      </c>
      <c r="C250" t="s">
        <v>38549</v>
      </c>
      <c r="D250">
        <v>11201000942</v>
      </c>
      <c r="E250" t="s">
        <v>1945</v>
      </c>
      <c r="F250" s="1285">
        <v>45287.53125</v>
      </c>
      <c r="G250">
        <v>38</v>
      </c>
      <c r="H250">
        <v>1</v>
      </c>
      <c r="I250">
        <v>0</v>
      </c>
      <c r="J250" t="s">
        <v>38181</v>
      </c>
      <c r="K250" t="s">
        <v>38226</v>
      </c>
      <c r="L250" t="s">
        <v>38174</v>
      </c>
      <c r="M250" t="s">
        <v>38231</v>
      </c>
      <c r="N250" t="s">
        <v>38228</v>
      </c>
      <c r="O250" t="s">
        <v>38229</v>
      </c>
      <c r="V250">
        <v>0</v>
      </c>
      <c r="W250" t="s">
        <v>38170</v>
      </c>
      <c r="X250" t="s">
        <v>38222</v>
      </c>
      <c r="Y250">
        <v>1</v>
      </c>
      <c r="AB250" t="s">
        <v>38190</v>
      </c>
      <c r="AD250" t="str">
        <f>_xlfn.XLOOKUP(LEFT(C250,2),'OTG DATA'!$H$2:$H$18,'OTG DATA'!$I$2:$I$18,"not found",0)</f>
        <v>二林巡修課</v>
      </c>
    </row>
    <row r="251" spans="1:30">
      <c r="A251" t="s">
        <v>38163</v>
      </c>
      <c r="B251">
        <v>106</v>
      </c>
      <c r="C251" t="s">
        <v>38550</v>
      </c>
      <c r="D251">
        <v>11201000947</v>
      </c>
      <c r="E251" t="s">
        <v>2033</v>
      </c>
      <c r="F251" s="1285">
        <v>45288.53125</v>
      </c>
      <c r="G251">
        <v>17</v>
      </c>
      <c r="H251">
        <v>28</v>
      </c>
      <c r="I251">
        <v>0</v>
      </c>
      <c r="J251" t="s">
        <v>38181</v>
      </c>
      <c r="K251" t="s">
        <v>38230</v>
      </c>
      <c r="L251" t="s">
        <v>38174</v>
      </c>
      <c r="M251" t="s">
        <v>38227</v>
      </c>
      <c r="N251" t="s">
        <v>38183</v>
      </c>
      <c r="O251" t="s">
        <v>10599</v>
      </c>
      <c r="U251" t="s">
        <v>10187</v>
      </c>
      <c r="V251">
        <v>10</v>
      </c>
      <c r="W251" t="s">
        <v>38185</v>
      </c>
      <c r="X251" t="s">
        <v>38222</v>
      </c>
      <c r="Y251">
        <v>28</v>
      </c>
      <c r="AB251" t="s">
        <v>38232</v>
      </c>
      <c r="AD251" t="str">
        <f>_xlfn.XLOOKUP(LEFT(C251,2),'OTG DATA'!$H$2:$H$18,'OTG DATA'!$I$2:$I$18,"not found",0)</f>
        <v>二林巡修課</v>
      </c>
    </row>
    <row r="252" spans="1:30">
      <c r="A252" t="s">
        <v>38163</v>
      </c>
      <c r="B252">
        <v>106</v>
      </c>
      <c r="C252" t="s">
        <v>38551</v>
      </c>
      <c r="D252">
        <v>11201000944</v>
      </c>
      <c r="E252" t="s">
        <v>2533</v>
      </c>
      <c r="F252" s="1285">
        <v>45289.53125</v>
      </c>
      <c r="G252">
        <v>32</v>
      </c>
      <c r="H252">
        <v>1</v>
      </c>
      <c r="I252">
        <v>0</v>
      </c>
      <c r="J252" t="s">
        <v>38181</v>
      </c>
      <c r="K252" t="s">
        <v>38226</v>
      </c>
      <c r="L252" t="s">
        <v>38174</v>
      </c>
      <c r="M252" t="s">
        <v>38231</v>
      </c>
      <c r="N252" t="s">
        <v>38235</v>
      </c>
      <c r="O252" t="s">
        <v>38236</v>
      </c>
      <c r="V252">
        <v>0</v>
      </c>
      <c r="W252" t="s">
        <v>38239</v>
      </c>
      <c r="X252" t="s">
        <v>38224</v>
      </c>
      <c r="Y252">
        <v>1</v>
      </c>
      <c r="AB252" t="s">
        <v>38190</v>
      </c>
      <c r="AD252" t="str">
        <f>_xlfn.XLOOKUP(LEFT(C252,2),'OTG DATA'!$H$2:$H$18,'OTG DATA'!$I$2:$I$18,"not found",0)</f>
        <v>二林巡修課</v>
      </c>
    </row>
    <row r="253" spans="1:30">
      <c r="A253" t="s">
        <v>38163</v>
      </c>
      <c r="B253">
        <v>106</v>
      </c>
      <c r="C253" t="s">
        <v>38552</v>
      </c>
      <c r="D253">
        <v>11201000950</v>
      </c>
      <c r="E253" t="s">
        <v>11092</v>
      </c>
      <c r="F253" s="1285">
        <v>45290.53125</v>
      </c>
      <c r="G253">
        <v>23</v>
      </c>
      <c r="H253">
        <v>22</v>
      </c>
      <c r="I253">
        <v>0</v>
      </c>
      <c r="J253" t="s">
        <v>38181</v>
      </c>
      <c r="K253" t="s">
        <v>38230</v>
      </c>
      <c r="L253" t="s">
        <v>38174</v>
      </c>
      <c r="M253" t="s">
        <v>38227</v>
      </c>
      <c r="N253" t="s">
        <v>38183</v>
      </c>
      <c r="O253" t="s">
        <v>10599</v>
      </c>
      <c r="U253" t="s">
        <v>10187</v>
      </c>
      <c r="V253">
        <v>10</v>
      </c>
      <c r="W253" t="s">
        <v>38185</v>
      </c>
      <c r="X253" t="s">
        <v>38222</v>
      </c>
      <c r="Y253">
        <v>22</v>
      </c>
      <c r="AB253" t="s">
        <v>38232</v>
      </c>
      <c r="AD253" t="str">
        <f>_xlfn.XLOOKUP(LEFT(C253,2),'OTG DATA'!$H$2:$H$18,'OTG DATA'!$I$2:$I$18,"not found",0)</f>
        <v>二林巡修課</v>
      </c>
    </row>
    <row r="254" spans="1:30">
      <c r="A254" t="s">
        <v>38163</v>
      </c>
      <c r="B254">
        <v>106</v>
      </c>
      <c r="C254" t="s">
        <v>38553</v>
      </c>
      <c r="D254">
        <v>11201000957</v>
      </c>
      <c r="E254" t="s">
        <v>1950</v>
      </c>
      <c r="F254" s="1285">
        <v>45291.53125</v>
      </c>
      <c r="G254">
        <v>23</v>
      </c>
      <c r="H254">
        <v>2</v>
      </c>
      <c r="I254">
        <v>0</v>
      </c>
      <c r="J254" t="s">
        <v>38181</v>
      </c>
      <c r="K254" t="s">
        <v>38230</v>
      </c>
      <c r="L254" t="s">
        <v>38174</v>
      </c>
      <c r="M254" t="s">
        <v>38227</v>
      </c>
      <c r="N254" t="s">
        <v>38183</v>
      </c>
      <c r="O254" t="s">
        <v>10599</v>
      </c>
      <c r="U254" t="s">
        <v>10187</v>
      </c>
      <c r="V254">
        <v>6</v>
      </c>
      <c r="W254" t="s">
        <v>38185</v>
      </c>
      <c r="X254" t="s">
        <v>38222</v>
      </c>
      <c r="Y254">
        <v>2</v>
      </c>
      <c r="AB254" t="s">
        <v>38232</v>
      </c>
      <c r="AD254" t="str">
        <f>_xlfn.XLOOKUP(LEFT(C254,2),'OTG DATA'!$H$2:$H$18,'OTG DATA'!$I$2:$I$18,"not found",0)</f>
        <v>二林巡修課</v>
      </c>
    </row>
    <row r="255" spans="1:30">
      <c r="A255" t="s">
        <v>38163</v>
      </c>
      <c r="B255">
        <v>106</v>
      </c>
      <c r="C255" t="s">
        <v>38554</v>
      </c>
      <c r="D255">
        <v>11201000959</v>
      </c>
      <c r="E255" t="s">
        <v>2033</v>
      </c>
      <c r="F255" s="1285">
        <v>45292.53125</v>
      </c>
      <c r="G255">
        <v>58</v>
      </c>
      <c r="H255">
        <v>1</v>
      </c>
      <c r="I255">
        <v>0</v>
      </c>
      <c r="J255" t="s">
        <v>38173</v>
      </c>
      <c r="K255" t="s">
        <v>38233</v>
      </c>
      <c r="L255" t="s">
        <v>38174</v>
      </c>
      <c r="M255" t="s">
        <v>38504</v>
      </c>
      <c r="N255" t="s">
        <v>38183</v>
      </c>
      <c r="Q255" t="s">
        <v>38210</v>
      </c>
      <c r="U255" t="s">
        <v>10187</v>
      </c>
      <c r="V255">
        <v>15</v>
      </c>
      <c r="W255" t="s">
        <v>38185</v>
      </c>
      <c r="X255" t="s">
        <v>38387</v>
      </c>
      <c r="Y255">
        <v>0</v>
      </c>
      <c r="AB255" t="s">
        <v>38232</v>
      </c>
      <c r="AD255" t="str">
        <f>_xlfn.XLOOKUP(LEFT(C255,2),'OTG DATA'!$H$2:$H$18,'OTG DATA'!$I$2:$I$18,"not found",0)</f>
        <v>二林巡修課</v>
      </c>
    </row>
    <row r="256" spans="1:30">
      <c r="A256" t="s">
        <v>38163</v>
      </c>
      <c r="B256">
        <v>106</v>
      </c>
      <c r="C256" t="s">
        <v>38555</v>
      </c>
      <c r="D256">
        <v>11201000987</v>
      </c>
      <c r="E256" t="s">
        <v>1950</v>
      </c>
      <c r="F256" s="1285">
        <v>45293.53125</v>
      </c>
      <c r="G256">
        <v>33</v>
      </c>
      <c r="H256">
        <v>1</v>
      </c>
      <c r="I256">
        <v>0</v>
      </c>
      <c r="J256" t="s">
        <v>38181</v>
      </c>
      <c r="K256" t="s">
        <v>38226</v>
      </c>
      <c r="L256" t="s">
        <v>38174</v>
      </c>
      <c r="M256" t="s">
        <v>38231</v>
      </c>
      <c r="N256" t="s">
        <v>38228</v>
      </c>
      <c r="O256" t="s">
        <v>38229</v>
      </c>
      <c r="V256">
        <v>0</v>
      </c>
      <c r="W256" t="s">
        <v>38170</v>
      </c>
      <c r="X256" t="s">
        <v>38222</v>
      </c>
      <c r="Y256">
        <v>1</v>
      </c>
      <c r="AB256" t="s">
        <v>38190</v>
      </c>
      <c r="AD256" t="str">
        <f>_xlfn.XLOOKUP(LEFT(C256,2),'OTG DATA'!$H$2:$H$18,'OTG DATA'!$I$2:$I$18,"not found",0)</f>
        <v>二林巡修課</v>
      </c>
    </row>
    <row r="257" spans="1:30">
      <c r="A257" t="s">
        <v>38163</v>
      </c>
      <c r="B257">
        <v>106</v>
      </c>
      <c r="C257" t="s">
        <v>38556</v>
      </c>
      <c r="D257">
        <v>11201000991</v>
      </c>
      <c r="E257" t="s">
        <v>2284</v>
      </c>
      <c r="F257" s="1285">
        <v>45294.53125</v>
      </c>
      <c r="G257">
        <v>58</v>
      </c>
      <c r="H257">
        <v>1</v>
      </c>
      <c r="I257">
        <v>0</v>
      </c>
      <c r="J257" t="s">
        <v>38181</v>
      </c>
      <c r="K257" t="s">
        <v>38226</v>
      </c>
      <c r="L257" t="s">
        <v>38174</v>
      </c>
      <c r="M257" t="s">
        <v>38231</v>
      </c>
      <c r="N257" t="s">
        <v>38228</v>
      </c>
      <c r="O257" t="s">
        <v>38229</v>
      </c>
      <c r="V257">
        <v>0</v>
      </c>
      <c r="W257" t="s">
        <v>38170</v>
      </c>
      <c r="X257" t="s">
        <v>38222</v>
      </c>
      <c r="Y257">
        <v>1</v>
      </c>
      <c r="AB257" t="s">
        <v>38190</v>
      </c>
      <c r="AD257" t="str">
        <f>_xlfn.XLOOKUP(LEFT(C257,2),'OTG DATA'!$H$2:$H$18,'OTG DATA'!$I$2:$I$18,"not found",0)</f>
        <v>二林巡修課</v>
      </c>
    </row>
    <row r="258" spans="1:30">
      <c r="A258" t="s">
        <v>38163</v>
      </c>
      <c r="B258">
        <v>106</v>
      </c>
      <c r="C258" t="s">
        <v>38557</v>
      </c>
      <c r="D258">
        <v>11201000996</v>
      </c>
      <c r="E258" t="s">
        <v>2309</v>
      </c>
      <c r="F258" s="1285">
        <v>45295.53125</v>
      </c>
      <c r="G258">
        <v>54</v>
      </c>
      <c r="H258">
        <v>2</v>
      </c>
      <c r="I258">
        <v>0</v>
      </c>
      <c r="J258" t="s">
        <v>38181</v>
      </c>
      <c r="K258" t="s">
        <v>38230</v>
      </c>
      <c r="L258" t="s">
        <v>38177</v>
      </c>
      <c r="M258" t="s">
        <v>38231</v>
      </c>
      <c r="N258" t="s">
        <v>38183</v>
      </c>
      <c r="O258" t="s">
        <v>10599</v>
      </c>
      <c r="U258" t="s">
        <v>10187</v>
      </c>
      <c r="V258">
        <v>6</v>
      </c>
      <c r="W258" t="s">
        <v>38185</v>
      </c>
      <c r="X258" t="s">
        <v>38222</v>
      </c>
      <c r="Y258">
        <v>2</v>
      </c>
      <c r="AB258" t="s">
        <v>38232</v>
      </c>
      <c r="AD258" t="str">
        <f>_xlfn.XLOOKUP(LEFT(C258,2),'OTG DATA'!$H$2:$H$18,'OTG DATA'!$I$2:$I$18,"not found",0)</f>
        <v>二林巡修課</v>
      </c>
    </row>
    <row r="259" spans="1:30">
      <c r="A259" t="s">
        <v>38163</v>
      </c>
      <c r="B259">
        <v>106</v>
      </c>
      <c r="C259" t="s">
        <v>38558</v>
      </c>
      <c r="D259">
        <v>11201000997</v>
      </c>
      <c r="E259" t="s">
        <v>2301</v>
      </c>
      <c r="F259" s="1285">
        <v>45296.53125</v>
      </c>
      <c r="G259">
        <v>52</v>
      </c>
      <c r="H259">
        <v>1</v>
      </c>
      <c r="I259">
        <v>0</v>
      </c>
      <c r="J259" t="s">
        <v>38181</v>
      </c>
      <c r="K259" t="s">
        <v>38226</v>
      </c>
      <c r="L259" t="s">
        <v>38174</v>
      </c>
      <c r="M259" t="s">
        <v>38227</v>
      </c>
      <c r="N259" t="s">
        <v>38228</v>
      </c>
      <c r="O259" t="s">
        <v>38229</v>
      </c>
      <c r="V259">
        <v>0</v>
      </c>
      <c r="W259" t="s">
        <v>38170</v>
      </c>
      <c r="X259" t="s">
        <v>38222</v>
      </c>
      <c r="Y259">
        <v>1</v>
      </c>
      <c r="AB259" t="s">
        <v>38190</v>
      </c>
      <c r="AD259" t="str">
        <f>_xlfn.XLOOKUP(LEFT(C259,2),'OTG DATA'!$H$2:$H$18,'OTG DATA'!$I$2:$I$18,"not found",0)</f>
        <v>二林巡修課</v>
      </c>
    </row>
    <row r="260" spans="1:30">
      <c r="A260" t="s">
        <v>38163</v>
      </c>
      <c r="B260">
        <v>106</v>
      </c>
      <c r="C260" t="s">
        <v>38559</v>
      </c>
      <c r="D260">
        <v>11201001001</v>
      </c>
      <c r="E260" t="s">
        <v>2302</v>
      </c>
      <c r="F260" s="1285">
        <v>45297.53125</v>
      </c>
      <c r="G260">
        <v>52</v>
      </c>
      <c r="H260">
        <v>1</v>
      </c>
      <c r="I260">
        <v>0</v>
      </c>
      <c r="J260" t="s">
        <v>38181</v>
      </c>
      <c r="K260" t="s">
        <v>38226</v>
      </c>
      <c r="L260" t="s">
        <v>38174</v>
      </c>
      <c r="M260" t="s">
        <v>38231</v>
      </c>
      <c r="N260" t="s">
        <v>38228</v>
      </c>
      <c r="O260" t="s">
        <v>38229</v>
      </c>
      <c r="V260">
        <v>0</v>
      </c>
      <c r="W260" t="s">
        <v>38170</v>
      </c>
      <c r="X260" t="s">
        <v>38222</v>
      </c>
      <c r="Y260">
        <v>1</v>
      </c>
      <c r="AB260" t="s">
        <v>38190</v>
      </c>
      <c r="AD260" t="str">
        <f>_xlfn.XLOOKUP(LEFT(C260,2),'OTG DATA'!$H$2:$H$18,'OTG DATA'!$I$2:$I$18,"not found",0)</f>
        <v>二林巡修課</v>
      </c>
    </row>
    <row r="261" spans="1:30">
      <c r="A261" t="s">
        <v>38163</v>
      </c>
      <c r="B261">
        <v>106</v>
      </c>
      <c r="C261" t="s">
        <v>38560</v>
      </c>
      <c r="D261">
        <v>11201000998</v>
      </c>
      <c r="E261" t="s">
        <v>1985</v>
      </c>
      <c r="F261" s="1285">
        <v>45298.53125</v>
      </c>
      <c r="G261">
        <v>55</v>
      </c>
      <c r="H261">
        <v>1</v>
      </c>
      <c r="I261">
        <v>0</v>
      </c>
      <c r="J261" t="s">
        <v>38181</v>
      </c>
      <c r="K261" t="s">
        <v>38226</v>
      </c>
      <c r="L261" t="s">
        <v>38177</v>
      </c>
      <c r="M261" t="s">
        <v>38231</v>
      </c>
      <c r="N261" t="s">
        <v>38235</v>
      </c>
      <c r="O261" t="s">
        <v>38243</v>
      </c>
      <c r="V261">
        <v>0</v>
      </c>
      <c r="W261" t="s">
        <v>38239</v>
      </c>
      <c r="X261" t="s">
        <v>38224</v>
      </c>
      <c r="Y261">
        <v>1</v>
      </c>
      <c r="AB261" t="s">
        <v>38190</v>
      </c>
      <c r="AD261" t="str">
        <f>_xlfn.XLOOKUP(LEFT(C261,2),'OTG DATA'!$H$2:$H$18,'OTG DATA'!$I$2:$I$18,"not found",0)</f>
        <v>二林巡修課</v>
      </c>
    </row>
    <row r="262" spans="1:30">
      <c r="A262" t="s">
        <v>38163</v>
      </c>
      <c r="B262">
        <v>106</v>
      </c>
      <c r="C262" t="s">
        <v>38561</v>
      </c>
      <c r="D262">
        <v>11201001010</v>
      </c>
      <c r="E262" t="s">
        <v>768</v>
      </c>
      <c r="F262" s="1285">
        <v>45299.53125</v>
      </c>
      <c r="G262">
        <v>59</v>
      </c>
      <c r="H262">
        <v>1</v>
      </c>
      <c r="I262">
        <v>3</v>
      </c>
      <c r="J262" t="s">
        <v>38181</v>
      </c>
      <c r="K262" t="s">
        <v>38230</v>
      </c>
      <c r="L262" t="s">
        <v>38174</v>
      </c>
      <c r="M262" t="s">
        <v>38227</v>
      </c>
      <c r="N262" t="s">
        <v>38240</v>
      </c>
      <c r="O262" t="s">
        <v>38241</v>
      </c>
      <c r="Q262" t="s">
        <v>38210</v>
      </c>
      <c r="V262">
        <v>0</v>
      </c>
      <c r="W262" t="s">
        <v>38170</v>
      </c>
      <c r="X262" t="s">
        <v>38224</v>
      </c>
      <c r="Y262">
        <v>1</v>
      </c>
      <c r="AB262" t="s">
        <v>38190</v>
      </c>
      <c r="AD262" t="str">
        <f>_xlfn.XLOOKUP(LEFT(C262,2),'OTG DATA'!$H$2:$H$18,'OTG DATA'!$I$2:$I$18,"not found",0)</f>
        <v>二林巡修課</v>
      </c>
    </row>
    <row r="263" spans="1:30">
      <c r="A263" t="s">
        <v>38163</v>
      </c>
      <c r="B263">
        <v>106</v>
      </c>
      <c r="C263" t="s">
        <v>38562</v>
      </c>
      <c r="D263">
        <v>11201001068</v>
      </c>
      <c r="E263" t="s">
        <v>1983</v>
      </c>
      <c r="F263" s="1285">
        <v>45300.53125</v>
      </c>
      <c r="G263">
        <v>50</v>
      </c>
      <c r="H263">
        <v>1</v>
      </c>
      <c r="I263">
        <v>5</v>
      </c>
      <c r="J263" t="s">
        <v>38181</v>
      </c>
      <c r="K263" t="s">
        <v>38230</v>
      </c>
      <c r="L263" t="s">
        <v>38177</v>
      </c>
      <c r="M263" t="s">
        <v>38504</v>
      </c>
      <c r="N263" t="s">
        <v>38175</v>
      </c>
      <c r="Q263" t="s">
        <v>38210</v>
      </c>
      <c r="R263">
        <v>10102</v>
      </c>
      <c r="S263">
        <v>10101</v>
      </c>
      <c r="V263">
        <v>0</v>
      </c>
      <c r="W263" t="s">
        <v>38176</v>
      </c>
      <c r="X263" t="s">
        <v>38222</v>
      </c>
      <c r="Y263">
        <v>0</v>
      </c>
      <c r="AB263" t="s">
        <v>38397</v>
      </c>
      <c r="AD263" t="str">
        <f>_xlfn.XLOOKUP(LEFT(C263,2),'OTG DATA'!$H$2:$H$18,'OTG DATA'!$I$2:$I$18,"not found",0)</f>
        <v>二林巡修課</v>
      </c>
    </row>
    <row r="264" spans="1:30">
      <c r="A264" t="s">
        <v>38163</v>
      </c>
      <c r="B264">
        <v>106</v>
      </c>
      <c r="C264" t="s">
        <v>38563</v>
      </c>
      <c r="D264">
        <v>11201001146</v>
      </c>
      <c r="E264" t="s">
        <v>2285</v>
      </c>
      <c r="F264" s="1285">
        <v>45301.53125</v>
      </c>
      <c r="G264">
        <v>43</v>
      </c>
      <c r="H264">
        <v>1</v>
      </c>
      <c r="I264">
        <v>0</v>
      </c>
      <c r="J264" t="s">
        <v>38181</v>
      </c>
      <c r="K264" t="s">
        <v>38226</v>
      </c>
      <c r="L264" t="s">
        <v>38174</v>
      </c>
      <c r="M264" t="s">
        <v>38231</v>
      </c>
      <c r="N264" t="s">
        <v>38228</v>
      </c>
      <c r="O264" t="s">
        <v>38229</v>
      </c>
      <c r="V264">
        <v>0</v>
      </c>
      <c r="W264" t="s">
        <v>38380</v>
      </c>
      <c r="X264" t="s">
        <v>38222</v>
      </c>
      <c r="Y264">
        <v>1</v>
      </c>
      <c r="AB264" t="s">
        <v>38190</v>
      </c>
      <c r="AD264" t="str">
        <f>_xlfn.XLOOKUP(LEFT(C264,2),'OTG DATA'!$H$2:$H$18,'OTG DATA'!$I$2:$I$18,"not found",0)</f>
        <v>二林巡修課</v>
      </c>
    </row>
    <row r="265" spans="1:30">
      <c r="A265" t="s">
        <v>38163</v>
      </c>
      <c r="B265">
        <v>106</v>
      </c>
      <c r="C265" t="s">
        <v>38564</v>
      </c>
      <c r="D265">
        <v>11201001151</v>
      </c>
      <c r="E265" t="s">
        <v>2536</v>
      </c>
      <c r="F265" s="1285">
        <v>45302.53125</v>
      </c>
      <c r="G265">
        <v>38</v>
      </c>
      <c r="H265">
        <v>2</v>
      </c>
      <c r="I265">
        <v>0</v>
      </c>
      <c r="J265" t="s">
        <v>38181</v>
      </c>
      <c r="K265" t="s">
        <v>38230</v>
      </c>
      <c r="L265" t="s">
        <v>38177</v>
      </c>
      <c r="M265" t="s">
        <v>38231</v>
      </c>
      <c r="N265" t="s">
        <v>38183</v>
      </c>
      <c r="O265" t="s">
        <v>10599</v>
      </c>
      <c r="U265" t="s">
        <v>10187</v>
      </c>
      <c r="V265">
        <v>10</v>
      </c>
      <c r="W265" t="s">
        <v>38185</v>
      </c>
      <c r="X265" t="s">
        <v>38222</v>
      </c>
      <c r="Y265">
        <v>2</v>
      </c>
      <c r="AB265" t="s">
        <v>38232</v>
      </c>
      <c r="AD265" t="str">
        <f>_xlfn.XLOOKUP(LEFT(C265,2),'OTG DATA'!$H$2:$H$18,'OTG DATA'!$I$2:$I$18,"not found",0)</f>
        <v>二林巡修課</v>
      </c>
    </row>
    <row r="266" spans="1:30">
      <c r="A266" t="s">
        <v>38163</v>
      </c>
      <c r="B266">
        <v>106</v>
      </c>
      <c r="C266" t="s">
        <v>38565</v>
      </c>
      <c r="D266">
        <v>11201001163</v>
      </c>
      <c r="E266" t="s">
        <v>768</v>
      </c>
      <c r="F266" s="1285">
        <v>45303.53125</v>
      </c>
      <c r="G266">
        <v>59</v>
      </c>
      <c r="H266">
        <v>1</v>
      </c>
      <c r="I266">
        <v>0</v>
      </c>
      <c r="J266" t="s">
        <v>38181</v>
      </c>
      <c r="K266" t="s">
        <v>38226</v>
      </c>
      <c r="L266" t="s">
        <v>38177</v>
      </c>
      <c r="M266" t="s">
        <v>38231</v>
      </c>
      <c r="N266" t="s">
        <v>38183</v>
      </c>
      <c r="O266" t="s">
        <v>10599</v>
      </c>
      <c r="Q266" t="s">
        <v>38210</v>
      </c>
      <c r="V266">
        <v>10</v>
      </c>
      <c r="W266" t="s">
        <v>38185</v>
      </c>
      <c r="X266" t="s">
        <v>38255</v>
      </c>
      <c r="Y266">
        <v>1</v>
      </c>
      <c r="AB266" t="s">
        <v>38232</v>
      </c>
      <c r="AD266" t="str">
        <f>_xlfn.XLOOKUP(LEFT(C266,2),'OTG DATA'!$H$2:$H$18,'OTG DATA'!$I$2:$I$18,"not found",0)</f>
        <v>二林巡修課</v>
      </c>
    </row>
    <row r="267" spans="1:30">
      <c r="A267" t="s">
        <v>38163</v>
      </c>
      <c r="B267">
        <v>106</v>
      </c>
      <c r="C267" t="s">
        <v>38566</v>
      </c>
      <c r="D267">
        <v>11201001164</v>
      </c>
      <c r="E267" t="s">
        <v>2032</v>
      </c>
      <c r="F267" s="1285">
        <v>45304.53125</v>
      </c>
      <c r="G267">
        <v>56</v>
      </c>
      <c r="H267">
        <v>1</v>
      </c>
      <c r="I267">
        <v>0</v>
      </c>
      <c r="J267" t="s">
        <v>38181</v>
      </c>
      <c r="K267" t="s">
        <v>38226</v>
      </c>
      <c r="L267" t="s">
        <v>38177</v>
      </c>
      <c r="M267" t="s">
        <v>38231</v>
      </c>
      <c r="N267" t="s">
        <v>38183</v>
      </c>
      <c r="O267" t="s">
        <v>10599</v>
      </c>
      <c r="Q267" t="s">
        <v>38210</v>
      </c>
      <c r="U267" t="s">
        <v>10187</v>
      </c>
      <c r="V267">
        <v>10</v>
      </c>
      <c r="W267" t="s">
        <v>38185</v>
      </c>
      <c r="X267" t="s">
        <v>38255</v>
      </c>
      <c r="Y267">
        <v>1</v>
      </c>
      <c r="AB267" t="s">
        <v>38232</v>
      </c>
      <c r="AD267" t="str">
        <f>_xlfn.XLOOKUP(LEFT(C267,2),'OTG DATA'!$H$2:$H$18,'OTG DATA'!$I$2:$I$18,"not found",0)</f>
        <v>二林巡修課</v>
      </c>
    </row>
    <row r="268" spans="1:30">
      <c r="A268" t="s">
        <v>38163</v>
      </c>
      <c r="B268">
        <v>106</v>
      </c>
      <c r="C268" t="s">
        <v>38567</v>
      </c>
      <c r="D268">
        <v>11201001196</v>
      </c>
      <c r="E268" t="s">
        <v>2535</v>
      </c>
      <c r="F268" s="1285">
        <v>45305.53125</v>
      </c>
      <c r="G268">
        <v>57</v>
      </c>
      <c r="H268">
        <v>1</v>
      </c>
      <c r="I268">
        <v>0</v>
      </c>
      <c r="J268" t="s">
        <v>38181</v>
      </c>
      <c r="K268" t="s">
        <v>38226</v>
      </c>
      <c r="L268" t="s">
        <v>38174</v>
      </c>
      <c r="M268" t="s">
        <v>38231</v>
      </c>
      <c r="N268" t="s">
        <v>38235</v>
      </c>
      <c r="O268" t="s">
        <v>38242</v>
      </c>
      <c r="Q268" t="s">
        <v>38210</v>
      </c>
      <c r="V268">
        <v>0</v>
      </c>
      <c r="W268" t="s">
        <v>38170</v>
      </c>
      <c r="X268" t="s">
        <v>38255</v>
      </c>
      <c r="Y268">
        <v>0</v>
      </c>
      <c r="AB268" t="s">
        <v>38232</v>
      </c>
      <c r="AD268" t="str">
        <f>_xlfn.XLOOKUP(LEFT(C268,2),'OTG DATA'!$H$2:$H$18,'OTG DATA'!$I$2:$I$18,"not found",0)</f>
        <v>二林巡修課</v>
      </c>
    </row>
    <row r="269" spans="1:30">
      <c r="A269" t="s">
        <v>38163</v>
      </c>
      <c r="B269">
        <v>106</v>
      </c>
      <c r="C269" t="s">
        <v>38568</v>
      </c>
      <c r="D269">
        <v>11201001211</v>
      </c>
      <c r="E269" t="s">
        <v>1945</v>
      </c>
      <c r="F269" s="1285">
        <v>45306.53125</v>
      </c>
      <c r="G269">
        <v>55</v>
      </c>
      <c r="H269">
        <v>1</v>
      </c>
      <c r="I269">
        <v>1</v>
      </c>
      <c r="J269" t="s">
        <v>38181</v>
      </c>
      <c r="K269" t="s">
        <v>38233</v>
      </c>
      <c r="L269" t="s">
        <v>38174</v>
      </c>
      <c r="M269" t="s">
        <v>38227</v>
      </c>
      <c r="N269" t="s">
        <v>38235</v>
      </c>
      <c r="O269" t="s">
        <v>38242</v>
      </c>
      <c r="Q269" t="s">
        <v>38210</v>
      </c>
      <c r="V269">
        <v>0</v>
      </c>
      <c r="W269" t="s">
        <v>38170</v>
      </c>
      <c r="X269" t="s">
        <v>38224</v>
      </c>
      <c r="Y269">
        <v>1</v>
      </c>
      <c r="AB269" t="s">
        <v>38190</v>
      </c>
      <c r="AD269" t="str">
        <f>_xlfn.XLOOKUP(LEFT(C269,2),'OTG DATA'!$H$2:$H$18,'OTG DATA'!$I$2:$I$18,"not found",0)</f>
        <v>二林巡修課</v>
      </c>
    </row>
    <row r="270" spans="1:30">
      <c r="A270" t="s">
        <v>38163</v>
      </c>
      <c r="B270">
        <v>106</v>
      </c>
      <c r="C270" t="s">
        <v>38569</v>
      </c>
      <c r="D270">
        <v>11201001212</v>
      </c>
      <c r="E270" t="s">
        <v>1239</v>
      </c>
      <c r="F270" s="1285">
        <v>45307.53125</v>
      </c>
      <c r="G270">
        <v>55</v>
      </c>
      <c r="H270">
        <v>1</v>
      </c>
      <c r="I270">
        <v>0</v>
      </c>
      <c r="J270" t="s">
        <v>38181</v>
      </c>
      <c r="K270" t="s">
        <v>38233</v>
      </c>
      <c r="L270" t="s">
        <v>38174</v>
      </c>
      <c r="M270" t="s">
        <v>38227</v>
      </c>
      <c r="N270" t="s">
        <v>38235</v>
      </c>
      <c r="O270" t="s">
        <v>38242</v>
      </c>
      <c r="Q270" t="s">
        <v>38210</v>
      </c>
      <c r="V270">
        <v>0</v>
      </c>
      <c r="W270" t="s">
        <v>38170</v>
      </c>
      <c r="X270" t="s">
        <v>38224</v>
      </c>
      <c r="Y270">
        <v>2</v>
      </c>
      <c r="AB270" t="s">
        <v>38190</v>
      </c>
      <c r="AD270" t="str">
        <f>_xlfn.XLOOKUP(LEFT(C270,2),'OTG DATA'!$H$2:$H$18,'OTG DATA'!$I$2:$I$18,"not found",0)</f>
        <v>二林巡修課</v>
      </c>
    </row>
    <row r="271" spans="1:30">
      <c r="A271" t="s">
        <v>38163</v>
      </c>
      <c r="B271">
        <v>106</v>
      </c>
      <c r="C271" t="s">
        <v>38570</v>
      </c>
      <c r="D271">
        <v>11201001222</v>
      </c>
      <c r="E271" t="s">
        <v>2308</v>
      </c>
      <c r="F271" s="1285">
        <v>45308.53125</v>
      </c>
      <c r="G271">
        <v>54</v>
      </c>
      <c r="H271">
        <v>1</v>
      </c>
      <c r="I271">
        <v>34</v>
      </c>
      <c r="J271" t="s">
        <v>38181</v>
      </c>
      <c r="K271" t="s">
        <v>38230</v>
      </c>
      <c r="L271" t="s">
        <v>38174</v>
      </c>
      <c r="M271" t="s">
        <v>38231</v>
      </c>
      <c r="N271" t="s">
        <v>38240</v>
      </c>
      <c r="O271" t="s">
        <v>38241</v>
      </c>
      <c r="Q271" t="s">
        <v>38184</v>
      </c>
      <c r="V271">
        <v>0</v>
      </c>
      <c r="W271" t="s">
        <v>38170</v>
      </c>
      <c r="X271" t="s">
        <v>38224</v>
      </c>
      <c r="Y271">
        <v>1</v>
      </c>
      <c r="AB271" t="s">
        <v>38190</v>
      </c>
      <c r="AD271" t="str">
        <f>_xlfn.XLOOKUP(LEFT(C271,2),'OTG DATA'!$H$2:$H$18,'OTG DATA'!$I$2:$I$18,"not found",0)</f>
        <v>二林巡修課</v>
      </c>
    </row>
    <row r="272" spans="1:30">
      <c r="A272" t="s">
        <v>38163</v>
      </c>
      <c r="B272">
        <v>106</v>
      </c>
      <c r="C272" t="s">
        <v>38571</v>
      </c>
      <c r="D272">
        <v>11201001223</v>
      </c>
      <c r="E272" t="s">
        <v>2527</v>
      </c>
      <c r="F272" s="1285">
        <v>45309.53125</v>
      </c>
      <c r="G272">
        <v>122</v>
      </c>
      <c r="H272">
        <v>1</v>
      </c>
      <c r="I272">
        <v>0</v>
      </c>
      <c r="J272" t="s">
        <v>38181</v>
      </c>
      <c r="K272" t="s">
        <v>38226</v>
      </c>
      <c r="L272" t="s">
        <v>38177</v>
      </c>
      <c r="M272" t="s">
        <v>38231</v>
      </c>
      <c r="N272" t="s">
        <v>38228</v>
      </c>
      <c r="O272" t="s">
        <v>38229</v>
      </c>
      <c r="V272">
        <v>0</v>
      </c>
      <c r="W272" t="s">
        <v>38170</v>
      </c>
      <c r="X272" t="s">
        <v>38224</v>
      </c>
      <c r="Y272">
        <v>1</v>
      </c>
      <c r="AB272" t="s">
        <v>38190</v>
      </c>
      <c r="AD272" t="str">
        <f>_xlfn.XLOOKUP(LEFT(C272,2),'OTG DATA'!$H$2:$H$18,'OTG DATA'!$I$2:$I$18,"not found",0)</f>
        <v>二林巡修課</v>
      </c>
    </row>
    <row r="273" spans="1:30">
      <c r="A273" t="s">
        <v>38163</v>
      </c>
      <c r="B273">
        <v>106</v>
      </c>
      <c r="C273" t="s">
        <v>38572</v>
      </c>
      <c r="D273">
        <v>11201001228</v>
      </c>
      <c r="E273" t="s">
        <v>1948</v>
      </c>
      <c r="F273" s="1285">
        <v>45310.53125</v>
      </c>
      <c r="G273">
        <v>64</v>
      </c>
      <c r="H273">
        <v>365</v>
      </c>
      <c r="I273">
        <v>0</v>
      </c>
      <c r="J273" t="s">
        <v>38181</v>
      </c>
      <c r="K273" t="s">
        <v>38198</v>
      </c>
      <c r="L273" t="s">
        <v>38177</v>
      </c>
      <c r="M273" t="s">
        <v>38167</v>
      </c>
      <c r="N273" t="s">
        <v>38168</v>
      </c>
      <c r="O273" t="s">
        <v>38223</v>
      </c>
      <c r="Q273" t="s">
        <v>38210</v>
      </c>
      <c r="V273">
        <v>0</v>
      </c>
      <c r="W273" t="s">
        <v>38179</v>
      </c>
      <c r="X273" t="s">
        <v>38255</v>
      </c>
      <c r="Y273">
        <v>644</v>
      </c>
      <c r="AB273" t="s">
        <v>38180</v>
      </c>
      <c r="AD273" t="str">
        <f>_xlfn.XLOOKUP(LEFT(C273,2),'OTG DATA'!$H$2:$H$18,'OTG DATA'!$I$2:$I$18,"not found",0)</f>
        <v>二林巡修課</v>
      </c>
    </row>
    <row r="274" spans="1:30">
      <c r="A274" t="s">
        <v>38163</v>
      </c>
      <c r="B274">
        <v>106</v>
      </c>
      <c r="C274" t="s">
        <v>38572</v>
      </c>
      <c r="D274">
        <v>11201001228</v>
      </c>
      <c r="E274" t="s">
        <v>1948</v>
      </c>
      <c r="F274" s="1285">
        <v>45311.53125</v>
      </c>
      <c r="G274">
        <v>8</v>
      </c>
      <c r="H274">
        <v>279</v>
      </c>
      <c r="I274">
        <v>0</v>
      </c>
      <c r="J274" t="s">
        <v>38181</v>
      </c>
      <c r="K274" t="s">
        <v>38198</v>
      </c>
      <c r="L274" t="s">
        <v>38177</v>
      </c>
      <c r="M274" t="s">
        <v>38167</v>
      </c>
      <c r="N274" t="s">
        <v>38168</v>
      </c>
      <c r="O274" t="s">
        <v>38223</v>
      </c>
      <c r="Q274" t="s">
        <v>38210</v>
      </c>
      <c r="V274">
        <v>0</v>
      </c>
      <c r="W274" t="s">
        <v>38179</v>
      </c>
      <c r="X274" t="s">
        <v>38255</v>
      </c>
      <c r="Y274">
        <v>644</v>
      </c>
      <c r="AB274" t="s">
        <v>38180</v>
      </c>
      <c r="AD274" t="str">
        <f>_xlfn.XLOOKUP(LEFT(C274,2),'OTG DATA'!$H$2:$H$18,'OTG DATA'!$I$2:$I$18,"not found",0)</f>
        <v>二林巡修課</v>
      </c>
    </row>
    <row r="275" spans="1:30">
      <c r="A275" t="s">
        <v>38163</v>
      </c>
      <c r="B275">
        <v>106</v>
      </c>
      <c r="C275" t="s">
        <v>38573</v>
      </c>
      <c r="D275">
        <v>11201001241</v>
      </c>
      <c r="E275" t="s">
        <v>1944</v>
      </c>
      <c r="F275" s="1285">
        <v>45312.53125</v>
      </c>
      <c r="G275">
        <v>55</v>
      </c>
      <c r="H275">
        <v>3</v>
      </c>
      <c r="I275">
        <v>0</v>
      </c>
      <c r="J275" t="s">
        <v>38181</v>
      </c>
      <c r="K275" t="s">
        <v>38230</v>
      </c>
      <c r="L275" t="s">
        <v>38174</v>
      </c>
      <c r="M275" t="s">
        <v>38227</v>
      </c>
      <c r="N275" t="s">
        <v>38183</v>
      </c>
      <c r="Q275" t="s">
        <v>38210</v>
      </c>
      <c r="U275" t="s">
        <v>10187</v>
      </c>
      <c r="V275">
        <v>6</v>
      </c>
      <c r="W275" t="s">
        <v>38185</v>
      </c>
      <c r="X275" t="s">
        <v>38224</v>
      </c>
      <c r="Y275">
        <v>1</v>
      </c>
      <c r="AB275" t="s">
        <v>38232</v>
      </c>
      <c r="AD275" t="str">
        <f>_xlfn.XLOOKUP(LEFT(C275,2),'OTG DATA'!$H$2:$H$18,'OTG DATA'!$I$2:$I$18,"not found",0)</f>
        <v>二林巡修課</v>
      </c>
    </row>
    <row r="276" spans="1:30">
      <c r="A276" t="s">
        <v>38163</v>
      </c>
      <c r="B276">
        <v>106</v>
      </c>
      <c r="C276" t="s">
        <v>38574</v>
      </c>
      <c r="D276">
        <v>11201001252</v>
      </c>
      <c r="E276" t="s">
        <v>1944</v>
      </c>
      <c r="F276" s="1285">
        <v>45313.53125</v>
      </c>
      <c r="G276">
        <v>58</v>
      </c>
      <c r="H276">
        <v>3</v>
      </c>
      <c r="I276">
        <v>0</v>
      </c>
      <c r="J276" t="s">
        <v>38181</v>
      </c>
      <c r="K276" t="s">
        <v>38230</v>
      </c>
      <c r="L276" t="s">
        <v>38174</v>
      </c>
      <c r="M276" t="s">
        <v>38227</v>
      </c>
      <c r="N276" t="s">
        <v>38240</v>
      </c>
      <c r="O276" t="s">
        <v>38241</v>
      </c>
      <c r="Q276" t="s">
        <v>38210</v>
      </c>
      <c r="V276">
        <v>0</v>
      </c>
      <c r="W276" t="s">
        <v>38170</v>
      </c>
      <c r="X276" t="s">
        <v>38224</v>
      </c>
      <c r="Y276">
        <v>0</v>
      </c>
      <c r="AB276" t="s">
        <v>38190</v>
      </c>
      <c r="AD276" t="str">
        <f>_xlfn.XLOOKUP(LEFT(C276,2),'OTG DATA'!$H$2:$H$18,'OTG DATA'!$I$2:$I$18,"not found",0)</f>
        <v>二林巡修課</v>
      </c>
    </row>
    <row r="277" spans="1:30">
      <c r="A277" t="s">
        <v>38163</v>
      </c>
      <c r="B277">
        <v>106</v>
      </c>
      <c r="C277" t="s">
        <v>38575</v>
      </c>
      <c r="D277">
        <v>11201001259</v>
      </c>
      <c r="E277" t="s">
        <v>2528</v>
      </c>
      <c r="F277" s="1285">
        <v>45314.53125</v>
      </c>
      <c r="G277">
        <v>127</v>
      </c>
      <c r="H277">
        <v>35</v>
      </c>
      <c r="I277">
        <v>48</v>
      </c>
      <c r="J277" t="s">
        <v>38181</v>
      </c>
      <c r="K277" t="s">
        <v>38230</v>
      </c>
      <c r="L277" t="s">
        <v>38174</v>
      </c>
      <c r="M277" t="s">
        <v>38227</v>
      </c>
      <c r="N277" t="s">
        <v>38248</v>
      </c>
      <c r="O277" t="s">
        <v>38249</v>
      </c>
      <c r="P277" t="s">
        <v>38576</v>
      </c>
      <c r="Q277" t="s">
        <v>38210</v>
      </c>
      <c r="R277">
        <v>200804</v>
      </c>
      <c r="S277">
        <v>200611</v>
      </c>
      <c r="T277" t="s">
        <v>38577</v>
      </c>
      <c r="U277" t="s">
        <v>38252</v>
      </c>
      <c r="V277">
        <v>50</v>
      </c>
      <c r="W277" t="s">
        <v>38578</v>
      </c>
      <c r="X277" t="s">
        <v>38224</v>
      </c>
      <c r="Y277">
        <v>1</v>
      </c>
      <c r="AB277" t="s">
        <v>38232</v>
      </c>
      <c r="AC277" t="s">
        <v>38579</v>
      </c>
      <c r="AD277" t="str">
        <f>_xlfn.XLOOKUP(LEFT(C277,2),'OTG DATA'!$H$2:$H$18,'OTG DATA'!$I$2:$I$18,"not found",0)</f>
        <v>二林巡修課</v>
      </c>
    </row>
    <row r="278" spans="1:30">
      <c r="A278" t="s">
        <v>38163</v>
      </c>
      <c r="B278">
        <v>106</v>
      </c>
      <c r="C278" t="s">
        <v>38580</v>
      </c>
      <c r="D278">
        <v>11201001301</v>
      </c>
      <c r="E278" t="s">
        <v>1950</v>
      </c>
      <c r="F278" s="1285">
        <v>45315.53125</v>
      </c>
      <c r="G278">
        <v>58</v>
      </c>
      <c r="H278">
        <v>7</v>
      </c>
      <c r="I278">
        <v>0</v>
      </c>
      <c r="J278" t="s">
        <v>38181</v>
      </c>
      <c r="K278" t="s">
        <v>38230</v>
      </c>
      <c r="L278" t="s">
        <v>38174</v>
      </c>
      <c r="M278" t="s">
        <v>38227</v>
      </c>
      <c r="N278" t="s">
        <v>38183</v>
      </c>
      <c r="Q278" t="s">
        <v>38210</v>
      </c>
      <c r="U278" t="s">
        <v>10187</v>
      </c>
      <c r="V278">
        <v>6</v>
      </c>
      <c r="W278" t="s">
        <v>38185</v>
      </c>
      <c r="X278" t="s">
        <v>38224</v>
      </c>
      <c r="Y278">
        <v>1</v>
      </c>
      <c r="AB278" t="s">
        <v>38232</v>
      </c>
      <c r="AD278" t="str">
        <f>_xlfn.XLOOKUP(LEFT(C278,2),'OTG DATA'!$H$2:$H$18,'OTG DATA'!$I$2:$I$18,"not found",0)</f>
        <v>二林巡修課</v>
      </c>
    </row>
    <row r="279" spans="1:30">
      <c r="A279" t="s">
        <v>38163</v>
      </c>
      <c r="B279">
        <v>106</v>
      </c>
      <c r="C279" t="s">
        <v>38581</v>
      </c>
      <c r="D279">
        <v>11201001311</v>
      </c>
      <c r="E279" t="s">
        <v>2308</v>
      </c>
      <c r="F279" s="1285">
        <v>45316.53125</v>
      </c>
      <c r="G279">
        <v>57</v>
      </c>
      <c r="H279">
        <v>1</v>
      </c>
      <c r="I279">
        <v>23</v>
      </c>
      <c r="J279" t="s">
        <v>38181</v>
      </c>
      <c r="K279" t="s">
        <v>38230</v>
      </c>
      <c r="L279" t="s">
        <v>38174</v>
      </c>
      <c r="M279" t="s">
        <v>38231</v>
      </c>
      <c r="N279" t="s">
        <v>38240</v>
      </c>
      <c r="O279" t="s">
        <v>38241</v>
      </c>
      <c r="Q279" t="s">
        <v>38210</v>
      </c>
      <c r="V279">
        <v>0</v>
      </c>
      <c r="W279" t="s">
        <v>38170</v>
      </c>
      <c r="X279" t="s">
        <v>38224</v>
      </c>
      <c r="Y279">
        <v>2</v>
      </c>
      <c r="AB279" t="s">
        <v>38190</v>
      </c>
      <c r="AD279" t="str">
        <f>_xlfn.XLOOKUP(LEFT(C279,2),'OTG DATA'!$H$2:$H$18,'OTG DATA'!$I$2:$I$18,"not found",0)</f>
        <v>二林巡修課</v>
      </c>
    </row>
    <row r="280" spans="1:30">
      <c r="A280" t="s">
        <v>38163</v>
      </c>
      <c r="B280">
        <v>106</v>
      </c>
      <c r="C280" t="s">
        <v>38582</v>
      </c>
      <c r="D280">
        <v>11201001374</v>
      </c>
      <c r="E280" t="s">
        <v>2535</v>
      </c>
      <c r="F280" s="1285">
        <v>45317.53125</v>
      </c>
      <c r="G280">
        <v>60</v>
      </c>
      <c r="H280">
        <v>1</v>
      </c>
      <c r="I280">
        <v>0</v>
      </c>
      <c r="J280" t="s">
        <v>38181</v>
      </c>
      <c r="K280" t="s">
        <v>38233</v>
      </c>
      <c r="L280" t="s">
        <v>38174</v>
      </c>
      <c r="M280" t="s">
        <v>38227</v>
      </c>
      <c r="N280" t="s">
        <v>38507</v>
      </c>
      <c r="O280" t="s">
        <v>38247</v>
      </c>
      <c r="Q280" t="s">
        <v>38210</v>
      </c>
      <c r="V280">
        <v>0</v>
      </c>
      <c r="W280" t="s">
        <v>38194</v>
      </c>
      <c r="X280" t="s">
        <v>38224</v>
      </c>
      <c r="Y280">
        <v>0</v>
      </c>
      <c r="AB280" t="s">
        <v>38190</v>
      </c>
      <c r="AD280" t="str">
        <f>_xlfn.XLOOKUP(LEFT(C280,2),'OTG DATA'!$H$2:$H$18,'OTG DATA'!$I$2:$I$18,"not found",0)</f>
        <v>二林巡修課</v>
      </c>
    </row>
    <row r="281" spans="1:30">
      <c r="A281" t="s">
        <v>38163</v>
      </c>
      <c r="B281">
        <v>106</v>
      </c>
      <c r="C281" t="s">
        <v>38583</v>
      </c>
      <c r="D281">
        <v>11201001368</v>
      </c>
      <c r="E281" t="s">
        <v>2527</v>
      </c>
      <c r="F281" s="1285">
        <v>45318.53125</v>
      </c>
      <c r="G281">
        <v>50</v>
      </c>
      <c r="H281">
        <v>1</v>
      </c>
      <c r="I281">
        <v>0</v>
      </c>
      <c r="J281" t="s">
        <v>38181</v>
      </c>
      <c r="K281" t="s">
        <v>38233</v>
      </c>
      <c r="L281" t="s">
        <v>38174</v>
      </c>
      <c r="M281" t="s">
        <v>38227</v>
      </c>
      <c r="N281" t="s">
        <v>38246</v>
      </c>
      <c r="O281" t="s">
        <v>38247</v>
      </c>
      <c r="Q281" t="s">
        <v>38210</v>
      </c>
      <c r="V281">
        <v>0</v>
      </c>
      <c r="W281" t="s">
        <v>38194</v>
      </c>
      <c r="X281" t="s">
        <v>38224</v>
      </c>
      <c r="Y281">
        <v>0</v>
      </c>
      <c r="AB281" t="s">
        <v>38190</v>
      </c>
      <c r="AD281" t="str">
        <f>_xlfn.XLOOKUP(LEFT(C281,2),'OTG DATA'!$H$2:$H$18,'OTG DATA'!$I$2:$I$18,"not found",0)</f>
        <v>二林巡修課</v>
      </c>
    </row>
    <row r="282" spans="1:30">
      <c r="A282" t="s">
        <v>38163</v>
      </c>
      <c r="B282">
        <v>106</v>
      </c>
      <c r="C282" t="s">
        <v>38584</v>
      </c>
      <c r="D282">
        <v>11201001388</v>
      </c>
      <c r="E282" t="s">
        <v>1693</v>
      </c>
      <c r="F282" s="1285">
        <v>45319.53125</v>
      </c>
      <c r="G282">
        <v>44</v>
      </c>
      <c r="H282">
        <v>1</v>
      </c>
      <c r="I282">
        <v>0</v>
      </c>
      <c r="J282" t="s">
        <v>38181</v>
      </c>
      <c r="K282" t="s">
        <v>38233</v>
      </c>
      <c r="L282" t="s">
        <v>38174</v>
      </c>
      <c r="M282" t="s">
        <v>38227</v>
      </c>
      <c r="N282" t="s">
        <v>38228</v>
      </c>
      <c r="O282" t="s">
        <v>38247</v>
      </c>
      <c r="Q282" t="s">
        <v>38210</v>
      </c>
      <c r="V282">
        <v>0</v>
      </c>
      <c r="W282" t="s">
        <v>38194</v>
      </c>
      <c r="X282" t="s">
        <v>38224</v>
      </c>
      <c r="Y282">
        <v>0</v>
      </c>
      <c r="AB282" t="s">
        <v>38190</v>
      </c>
      <c r="AD282" t="str">
        <f>_xlfn.XLOOKUP(LEFT(C282,2),'OTG DATA'!$H$2:$H$18,'OTG DATA'!$I$2:$I$18,"not found",0)</f>
        <v>二林巡修課</v>
      </c>
    </row>
    <row r="283" spans="1:30">
      <c r="A283" t="s">
        <v>38163</v>
      </c>
      <c r="B283">
        <v>106</v>
      </c>
      <c r="C283" t="s">
        <v>38585</v>
      </c>
      <c r="D283">
        <v>11201001390</v>
      </c>
      <c r="E283" t="s">
        <v>2536</v>
      </c>
      <c r="F283" s="1285">
        <v>45320.53125</v>
      </c>
      <c r="G283">
        <v>46</v>
      </c>
      <c r="H283">
        <v>1</v>
      </c>
      <c r="I283">
        <v>0</v>
      </c>
      <c r="J283" t="s">
        <v>38181</v>
      </c>
      <c r="K283" t="s">
        <v>38233</v>
      </c>
      <c r="L283" t="s">
        <v>38174</v>
      </c>
      <c r="M283" t="s">
        <v>38227</v>
      </c>
      <c r="N283" t="s">
        <v>38228</v>
      </c>
      <c r="O283" t="s">
        <v>38247</v>
      </c>
      <c r="Q283" t="s">
        <v>38210</v>
      </c>
      <c r="V283">
        <v>0</v>
      </c>
      <c r="W283" t="s">
        <v>38194</v>
      </c>
      <c r="X283" t="s">
        <v>38224</v>
      </c>
      <c r="Y283">
        <v>0</v>
      </c>
      <c r="AB283" t="s">
        <v>38190</v>
      </c>
      <c r="AD283" t="str">
        <f>_xlfn.XLOOKUP(LEFT(C283,2),'OTG DATA'!$H$2:$H$18,'OTG DATA'!$I$2:$I$18,"not found",0)</f>
        <v>二林巡修課</v>
      </c>
    </row>
    <row r="284" spans="1:30">
      <c r="A284" t="s">
        <v>38163</v>
      </c>
      <c r="B284">
        <v>106</v>
      </c>
      <c r="C284" t="s">
        <v>38586</v>
      </c>
      <c r="D284">
        <v>11201001400</v>
      </c>
      <c r="E284" t="s">
        <v>1983</v>
      </c>
      <c r="F284" s="1285">
        <v>45321.53125</v>
      </c>
      <c r="G284">
        <v>56</v>
      </c>
      <c r="H284">
        <v>1</v>
      </c>
      <c r="I284">
        <v>0</v>
      </c>
      <c r="J284" t="s">
        <v>38173</v>
      </c>
      <c r="K284" t="s">
        <v>38233</v>
      </c>
      <c r="L284" t="s">
        <v>38174</v>
      </c>
      <c r="M284" t="s">
        <v>38231</v>
      </c>
      <c r="N284" t="s">
        <v>38507</v>
      </c>
      <c r="O284" t="s">
        <v>38247</v>
      </c>
      <c r="Q284" t="s">
        <v>38210</v>
      </c>
      <c r="V284">
        <v>0</v>
      </c>
      <c r="W284" t="s">
        <v>38194</v>
      </c>
      <c r="X284" t="s">
        <v>38224</v>
      </c>
      <c r="Y284">
        <v>0</v>
      </c>
      <c r="AB284" t="s">
        <v>38190</v>
      </c>
      <c r="AD284" t="str">
        <f>_xlfn.XLOOKUP(LEFT(C284,2),'OTG DATA'!$H$2:$H$18,'OTG DATA'!$I$2:$I$18,"not found",0)</f>
        <v>二林巡修課</v>
      </c>
    </row>
    <row r="285" spans="1:30">
      <c r="A285" t="s">
        <v>38163</v>
      </c>
      <c r="B285">
        <v>106</v>
      </c>
      <c r="C285" t="s">
        <v>38587</v>
      </c>
      <c r="D285">
        <v>11201001434</v>
      </c>
      <c r="E285" t="s">
        <v>2033</v>
      </c>
      <c r="F285" s="1285">
        <v>45322.53125</v>
      </c>
      <c r="G285">
        <v>54</v>
      </c>
      <c r="H285">
        <v>4</v>
      </c>
      <c r="I285">
        <v>4</v>
      </c>
      <c r="J285" t="s">
        <v>38181</v>
      </c>
      <c r="K285" t="s">
        <v>38230</v>
      </c>
      <c r="L285" t="s">
        <v>38174</v>
      </c>
      <c r="M285" t="s">
        <v>38227</v>
      </c>
      <c r="N285" t="s">
        <v>38183</v>
      </c>
      <c r="Q285" t="s">
        <v>38210</v>
      </c>
      <c r="V285">
        <v>6</v>
      </c>
      <c r="W285" t="s">
        <v>38185</v>
      </c>
      <c r="X285" t="s">
        <v>38224</v>
      </c>
      <c r="Y285">
        <v>1</v>
      </c>
      <c r="AB285" t="s">
        <v>38232</v>
      </c>
      <c r="AD285" t="str">
        <f>_xlfn.XLOOKUP(LEFT(C285,2),'OTG DATA'!$H$2:$H$18,'OTG DATA'!$I$2:$I$18,"not found",0)</f>
        <v>二林巡修課</v>
      </c>
    </row>
    <row r="286" spans="1:30">
      <c r="A286" t="s">
        <v>38163</v>
      </c>
      <c r="B286">
        <v>106</v>
      </c>
      <c r="C286" t="s">
        <v>38588</v>
      </c>
      <c r="D286">
        <v>11201001466</v>
      </c>
      <c r="E286" t="s">
        <v>2278</v>
      </c>
      <c r="F286" s="1285">
        <v>45323.53125</v>
      </c>
      <c r="G286">
        <v>58</v>
      </c>
      <c r="H286">
        <v>1</v>
      </c>
      <c r="I286">
        <v>2</v>
      </c>
      <c r="J286" t="s">
        <v>38181</v>
      </c>
      <c r="K286" t="s">
        <v>38230</v>
      </c>
      <c r="L286" t="s">
        <v>38174</v>
      </c>
      <c r="M286" t="s">
        <v>38231</v>
      </c>
      <c r="N286" t="s">
        <v>38235</v>
      </c>
      <c r="O286" t="s">
        <v>38242</v>
      </c>
      <c r="Q286" t="s">
        <v>38210</v>
      </c>
      <c r="V286">
        <v>0</v>
      </c>
      <c r="W286" t="s">
        <v>38170</v>
      </c>
      <c r="X286" t="s">
        <v>38224</v>
      </c>
      <c r="Y286">
        <v>1</v>
      </c>
      <c r="AB286" t="s">
        <v>38190</v>
      </c>
      <c r="AD286" t="str">
        <f>_xlfn.XLOOKUP(LEFT(C286,2),'OTG DATA'!$H$2:$H$18,'OTG DATA'!$I$2:$I$18,"not found",0)</f>
        <v>二林巡修課</v>
      </c>
    </row>
    <row r="287" spans="1:30">
      <c r="A287" t="s">
        <v>38163</v>
      </c>
      <c r="B287">
        <v>106</v>
      </c>
      <c r="C287" t="s">
        <v>38589</v>
      </c>
      <c r="D287">
        <v>11201001463</v>
      </c>
      <c r="E287" t="s">
        <v>1986</v>
      </c>
      <c r="F287" s="1285">
        <v>45324.53125</v>
      </c>
      <c r="G287">
        <v>58</v>
      </c>
      <c r="H287">
        <v>1</v>
      </c>
      <c r="I287">
        <v>2</v>
      </c>
      <c r="J287" t="s">
        <v>38181</v>
      </c>
      <c r="K287" t="s">
        <v>38226</v>
      </c>
      <c r="L287" t="s">
        <v>38174</v>
      </c>
      <c r="M287" t="s">
        <v>38231</v>
      </c>
      <c r="N287" t="s">
        <v>38235</v>
      </c>
      <c r="O287" t="s">
        <v>38242</v>
      </c>
      <c r="Q287" t="s">
        <v>38210</v>
      </c>
      <c r="V287">
        <v>0</v>
      </c>
      <c r="W287" t="s">
        <v>38170</v>
      </c>
      <c r="X287" t="s">
        <v>38224</v>
      </c>
      <c r="Y287">
        <v>0</v>
      </c>
      <c r="AB287" t="s">
        <v>38190</v>
      </c>
      <c r="AD287" t="str">
        <f>_xlfn.XLOOKUP(LEFT(C287,2),'OTG DATA'!$H$2:$H$18,'OTG DATA'!$I$2:$I$18,"not found",0)</f>
        <v>二林巡修課</v>
      </c>
    </row>
    <row r="288" spans="1:30">
      <c r="A288" t="s">
        <v>38163</v>
      </c>
      <c r="B288">
        <v>106</v>
      </c>
      <c r="C288" t="s">
        <v>38590</v>
      </c>
      <c r="D288">
        <v>11201001477</v>
      </c>
      <c r="E288" t="s">
        <v>2527</v>
      </c>
      <c r="F288" s="1285">
        <v>45325.53125</v>
      </c>
      <c r="G288">
        <v>53</v>
      </c>
      <c r="H288">
        <v>1</v>
      </c>
      <c r="I288">
        <v>1</v>
      </c>
      <c r="J288" t="s">
        <v>38181</v>
      </c>
      <c r="K288" t="s">
        <v>38226</v>
      </c>
      <c r="L288" t="s">
        <v>38174</v>
      </c>
      <c r="M288" t="s">
        <v>38231</v>
      </c>
      <c r="N288" t="s">
        <v>38235</v>
      </c>
      <c r="O288" t="s">
        <v>38242</v>
      </c>
      <c r="Q288" t="s">
        <v>38210</v>
      </c>
      <c r="V288">
        <v>0</v>
      </c>
      <c r="W288" t="s">
        <v>38170</v>
      </c>
      <c r="X288" t="s">
        <v>38224</v>
      </c>
      <c r="Y288">
        <v>1</v>
      </c>
      <c r="AB288" t="s">
        <v>38190</v>
      </c>
      <c r="AD288" t="str">
        <f>_xlfn.XLOOKUP(LEFT(C288,2),'OTG DATA'!$H$2:$H$18,'OTG DATA'!$I$2:$I$18,"not found",0)</f>
        <v>二林巡修課</v>
      </c>
    </row>
    <row r="289" spans="1:30">
      <c r="A289" t="s">
        <v>38163</v>
      </c>
      <c r="B289">
        <v>106</v>
      </c>
      <c r="C289" t="s">
        <v>38591</v>
      </c>
      <c r="D289">
        <v>11201001486</v>
      </c>
      <c r="E289" t="s">
        <v>1948</v>
      </c>
      <c r="F289" s="1285">
        <v>45326.53125</v>
      </c>
      <c r="G289">
        <v>38</v>
      </c>
      <c r="H289">
        <v>4</v>
      </c>
      <c r="I289">
        <v>6</v>
      </c>
      <c r="J289" t="s">
        <v>38181</v>
      </c>
      <c r="K289" t="s">
        <v>38230</v>
      </c>
      <c r="L289" t="s">
        <v>38174</v>
      </c>
      <c r="M289" t="s">
        <v>38227</v>
      </c>
      <c r="N289" t="s">
        <v>38183</v>
      </c>
      <c r="Q289" t="s">
        <v>38210</v>
      </c>
      <c r="U289" t="s">
        <v>10187</v>
      </c>
      <c r="V289">
        <v>6</v>
      </c>
      <c r="W289" t="s">
        <v>38185</v>
      </c>
      <c r="X289" t="s">
        <v>38224</v>
      </c>
      <c r="Y289">
        <v>1</v>
      </c>
      <c r="AB289" t="s">
        <v>38232</v>
      </c>
      <c r="AD289" t="str">
        <f>_xlfn.XLOOKUP(LEFT(C289,2),'OTG DATA'!$H$2:$H$18,'OTG DATA'!$I$2:$I$18,"not found",0)</f>
        <v>二林巡修課</v>
      </c>
    </row>
    <row r="290" spans="1:30">
      <c r="A290" t="s">
        <v>38163</v>
      </c>
      <c r="B290">
        <v>106</v>
      </c>
      <c r="C290" t="s">
        <v>38592</v>
      </c>
      <c r="D290">
        <v>11201001491</v>
      </c>
      <c r="E290" t="s">
        <v>2282</v>
      </c>
      <c r="F290" s="1285">
        <v>45327.53125</v>
      </c>
      <c r="G290">
        <v>51</v>
      </c>
      <c r="H290">
        <v>1</v>
      </c>
      <c r="I290">
        <v>0</v>
      </c>
      <c r="J290" t="s">
        <v>38181</v>
      </c>
      <c r="K290" t="s">
        <v>38233</v>
      </c>
      <c r="L290" t="s">
        <v>38174</v>
      </c>
      <c r="M290" t="s">
        <v>38227</v>
      </c>
      <c r="N290" t="s">
        <v>38228</v>
      </c>
      <c r="O290" t="s">
        <v>38247</v>
      </c>
      <c r="Q290" t="s">
        <v>38210</v>
      </c>
      <c r="V290">
        <v>0</v>
      </c>
      <c r="W290" t="s">
        <v>38170</v>
      </c>
      <c r="X290" t="s">
        <v>38213</v>
      </c>
      <c r="Y290">
        <v>0</v>
      </c>
      <c r="AB290" t="s">
        <v>38190</v>
      </c>
      <c r="AD290" t="str">
        <f>_xlfn.XLOOKUP(LEFT(C290,2),'OTG DATA'!$H$2:$H$18,'OTG DATA'!$I$2:$I$18,"not found",0)</f>
        <v>二林巡修課</v>
      </c>
    </row>
    <row r="291" spans="1:30">
      <c r="A291" t="s">
        <v>38163</v>
      </c>
      <c r="B291">
        <v>106</v>
      </c>
      <c r="C291" t="s">
        <v>38593</v>
      </c>
      <c r="D291">
        <v>11201001527</v>
      </c>
      <c r="E291" t="s">
        <v>2034</v>
      </c>
      <c r="F291" s="1285">
        <v>45328.53125</v>
      </c>
      <c r="G291">
        <v>27</v>
      </c>
      <c r="H291">
        <v>3</v>
      </c>
      <c r="I291">
        <v>0</v>
      </c>
      <c r="J291" t="s">
        <v>38181</v>
      </c>
      <c r="K291" t="s">
        <v>38230</v>
      </c>
      <c r="L291" t="s">
        <v>38174</v>
      </c>
      <c r="M291" t="s">
        <v>38227</v>
      </c>
      <c r="N291" t="s">
        <v>38183</v>
      </c>
      <c r="O291" t="s">
        <v>10599</v>
      </c>
      <c r="U291" t="s">
        <v>10187</v>
      </c>
      <c r="V291">
        <v>6</v>
      </c>
      <c r="W291" t="s">
        <v>38185</v>
      </c>
      <c r="X291" t="s">
        <v>38255</v>
      </c>
      <c r="Y291">
        <v>3</v>
      </c>
      <c r="AB291" t="s">
        <v>38232</v>
      </c>
      <c r="AD291" t="str">
        <f>_xlfn.XLOOKUP(LEFT(C291,2),'OTG DATA'!$H$2:$H$18,'OTG DATA'!$I$2:$I$18,"not found",0)</f>
        <v>二林巡修課</v>
      </c>
    </row>
    <row r="292" spans="1:30">
      <c r="A292" t="s">
        <v>38163</v>
      </c>
      <c r="B292">
        <v>106</v>
      </c>
      <c r="C292" t="s">
        <v>38594</v>
      </c>
      <c r="D292">
        <v>11201001528</v>
      </c>
      <c r="E292" t="s">
        <v>2533</v>
      </c>
      <c r="F292" s="1285">
        <v>45329.53125</v>
      </c>
      <c r="G292">
        <v>59</v>
      </c>
      <c r="H292">
        <v>1</v>
      </c>
      <c r="I292">
        <v>0</v>
      </c>
      <c r="J292" t="s">
        <v>38181</v>
      </c>
      <c r="K292" t="s">
        <v>38226</v>
      </c>
      <c r="L292" t="s">
        <v>38174</v>
      </c>
      <c r="M292" t="s">
        <v>38231</v>
      </c>
      <c r="N292" t="s">
        <v>38228</v>
      </c>
      <c r="O292" t="s">
        <v>38229</v>
      </c>
      <c r="V292">
        <v>0</v>
      </c>
      <c r="W292" t="s">
        <v>38170</v>
      </c>
      <c r="X292" t="s">
        <v>38222</v>
      </c>
      <c r="Y292">
        <v>1</v>
      </c>
      <c r="AB292" t="s">
        <v>38190</v>
      </c>
      <c r="AD292" t="str">
        <f>_xlfn.XLOOKUP(LEFT(C292,2),'OTG DATA'!$H$2:$H$18,'OTG DATA'!$I$2:$I$18,"not found",0)</f>
        <v>二林巡修課</v>
      </c>
    </row>
    <row r="293" spans="1:30">
      <c r="A293" t="s">
        <v>38163</v>
      </c>
      <c r="B293">
        <v>106</v>
      </c>
      <c r="C293" t="s">
        <v>38595</v>
      </c>
      <c r="D293">
        <v>11201001536</v>
      </c>
      <c r="E293" t="s">
        <v>2295</v>
      </c>
      <c r="F293" s="1285">
        <v>45330.53125</v>
      </c>
      <c r="G293">
        <v>55</v>
      </c>
      <c r="H293">
        <v>2</v>
      </c>
      <c r="I293">
        <v>0</v>
      </c>
      <c r="J293" t="s">
        <v>38181</v>
      </c>
      <c r="K293" t="s">
        <v>38230</v>
      </c>
      <c r="L293" t="s">
        <v>38174</v>
      </c>
      <c r="M293" t="s">
        <v>38231</v>
      </c>
      <c r="N293" t="s">
        <v>38246</v>
      </c>
      <c r="O293" t="s">
        <v>38247</v>
      </c>
      <c r="V293">
        <v>0</v>
      </c>
      <c r="W293" t="s">
        <v>38170</v>
      </c>
      <c r="X293" t="s">
        <v>38224</v>
      </c>
      <c r="Y293">
        <v>2</v>
      </c>
      <c r="AB293" t="s">
        <v>38190</v>
      </c>
      <c r="AD293" t="str">
        <f>_xlfn.XLOOKUP(LEFT(C293,2),'OTG DATA'!$H$2:$H$18,'OTG DATA'!$I$2:$I$18,"not found",0)</f>
        <v>二林巡修課</v>
      </c>
    </row>
    <row r="294" spans="1:30">
      <c r="A294" t="s">
        <v>38163</v>
      </c>
      <c r="B294">
        <v>106</v>
      </c>
      <c r="C294" t="s">
        <v>38596</v>
      </c>
      <c r="D294">
        <v>11201001537</v>
      </c>
      <c r="E294" t="s">
        <v>2527</v>
      </c>
      <c r="F294" s="1285">
        <v>45331.53125</v>
      </c>
      <c r="G294">
        <v>39</v>
      </c>
      <c r="H294">
        <v>1</v>
      </c>
      <c r="I294">
        <v>0</v>
      </c>
      <c r="J294" t="s">
        <v>38181</v>
      </c>
      <c r="K294" t="s">
        <v>38226</v>
      </c>
      <c r="L294" t="s">
        <v>38174</v>
      </c>
      <c r="M294" t="s">
        <v>38231</v>
      </c>
      <c r="N294" t="s">
        <v>38228</v>
      </c>
      <c r="O294" t="s">
        <v>38229</v>
      </c>
      <c r="V294">
        <v>0</v>
      </c>
      <c r="W294" t="s">
        <v>38170</v>
      </c>
      <c r="X294" t="s">
        <v>38222</v>
      </c>
      <c r="Y294">
        <v>1</v>
      </c>
      <c r="AB294" t="s">
        <v>38190</v>
      </c>
      <c r="AD294" t="str">
        <f>_xlfn.XLOOKUP(LEFT(C294,2),'OTG DATA'!$H$2:$H$18,'OTG DATA'!$I$2:$I$18,"not found",0)</f>
        <v>二林巡修課</v>
      </c>
    </row>
    <row r="295" spans="1:30">
      <c r="A295" t="s">
        <v>38163</v>
      </c>
      <c r="B295">
        <v>106</v>
      </c>
      <c r="C295" t="s">
        <v>38597</v>
      </c>
      <c r="D295">
        <v>11201001546</v>
      </c>
      <c r="E295" t="s">
        <v>1949</v>
      </c>
      <c r="F295" s="1285">
        <v>45332.53125</v>
      </c>
      <c r="G295">
        <v>26</v>
      </c>
      <c r="H295">
        <v>2</v>
      </c>
      <c r="I295">
        <v>0</v>
      </c>
      <c r="J295" t="s">
        <v>38181</v>
      </c>
      <c r="K295" t="s">
        <v>38230</v>
      </c>
      <c r="L295" t="s">
        <v>38174</v>
      </c>
      <c r="M295" t="s">
        <v>38231</v>
      </c>
      <c r="N295" t="s">
        <v>38235</v>
      </c>
      <c r="O295" t="s">
        <v>38236</v>
      </c>
      <c r="V295">
        <v>0</v>
      </c>
      <c r="W295" t="s">
        <v>38239</v>
      </c>
      <c r="X295" t="s">
        <v>38224</v>
      </c>
      <c r="Y295">
        <v>2</v>
      </c>
      <c r="AB295" t="s">
        <v>38190</v>
      </c>
      <c r="AD295" t="str">
        <f>_xlfn.XLOOKUP(LEFT(C295,2),'OTG DATA'!$H$2:$H$18,'OTG DATA'!$I$2:$I$18,"not found",0)</f>
        <v>二林巡修課</v>
      </c>
    </row>
    <row r="296" spans="1:30">
      <c r="A296" t="s">
        <v>38163</v>
      </c>
      <c r="B296">
        <v>106</v>
      </c>
      <c r="C296" t="s">
        <v>38598</v>
      </c>
      <c r="D296">
        <v>11201001599</v>
      </c>
      <c r="E296" t="s">
        <v>768</v>
      </c>
      <c r="F296" s="1285">
        <v>45333.53125</v>
      </c>
      <c r="G296">
        <v>56</v>
      </c>
      <c r="H296">
        <v>1</v>
      </c>
      <c r="I296">
        <v>0</v>
      </c>
      <c r="J296" t="s">
        <v>38181</v>
      </c>
      <c r="K296" t="s">
        <v>38226</v>
      </c>
      <c r="L296" t="s">
        <v>38177</v>
      </c>
      <c r="M296" t="s">
        <v>38231</v>
      </c>
      <c r="N296" t="s">
        <v>38240</v>
      </c>
      <c r="O296" t="s">
        <v>38256</v>
      </c>
      <c r="Q296" t="s">
        <v>38210</v>
      </c>
      <c r="V296">
        <v>0</v>
      </c>
      <c r="W296" t="s">
        <v>38170</v>
      </c>
      <c r="X296" t="s">
        <v>38255</v>
      </c>
      <c r="Y296">
        <v>0</v>
      </c>
      <c r="AB296" t="s">
        <v>38232</v>
      </c>
      <c r="AD296" t="str">
        <f>_xlfn.XLOOKUP(LEFT(C296,2),'OTG DATA'!$H$2:$H$18,'OTG DATA'!$I$2:$I$18,"not found",0)</f>
        <v>二林巡修課</v>
      </c>
    </row>
    <row r="297" spans="1:30">
      <c r="A297" t="s">
        <v>38163</v>
      </c>
      <c r="B297">
        <v>106</v>
      </c>
      <c r="C297" t="s">
        <v>38599</v>
      </c>
      <c r="D297">
        <v>11201001628</v>
      </c>
      <c r="E297" t="s">
        <v>1944</v>
      </c>
      <c r="F297" s="1285">
        <v>45334.53125</v>
      </c>
      <c r="G297">
        <v>36</v>
      </c>
      <c r="H297">
        <v>1</v>
      </c>
      <c r="I297">
        <v>0</v>
      </c>
      <c r="J297" t="s">
        <v>38181</v>
      </c>
      <c r="K297" t="s">
        <v>38230</v>
      </c>
      <c r="L297" t="s">
        <v>38174</v>
      </c>
      <c r="M297" t="s">
        <v>38231</v>
      </c>
      <c r="N297" t="s">
        <v>38235</v>
      </c>
      <c r="O297" t="s">
        <v>38242</v>
      </c>
      <c r="Q297" t="s">
        <v>38210</v>
      </c>
      <c r="V297">
        <v>0</v>
      </c>
      <c r="W297" t="s">
        <v>38239</v>
      </c>
      <c r="X297" t="s">
        <v>38255</v>
      </c>
      <c r="Y297">
        <v>1</v>
      </c>
      <c r="AB297" t="s">
        <v>38232</v>
      </c>
      <c r="AD297" t="str">
        <f>_xlfn.XLOOKUP(LEFT(C297,2),'OTG DATA'!$H$2:$H$18,'OTG DATA'!$I$2:$I$18,"not found",0)</f>
        <v>二林巡修課</v>
      </c>
    </row>
    <row r="298" spans="1:30">
      <c r="A298" t="s">
        <v>38163</v>
      </c>
      <c r="B298">
        <v>106</v>
      </c>
      <c r="C298" t="s">
        <v>38600</v>
      </c>
      <c r="D298">
        <v>11201001555</v>
      </c>
      <c r="E298" t="s">
        <v>1985</v>
      </c>
      <c r="F298" s="1285">
        <v>45335.53125</v>
      </c>
      <c r="G298">
        <v>58</v>
      </c>
      <c r="H298">
        <v>7</v>
      </c>
      <c r="I298">
        <v>0</v>
      </c>
      <c r="J298" t="s">
        <v>38181</v>
      </c>
      <c r="K298" t="s">
        <v>38230</v>
      </c>
      <c r="L298" t="s">
        <v>38174</v>
      </c>
      <c r="M298" t="s">
        <v>38227</v>
      </c>
      <c r="N298" t="s">
        <v>38183</v>
      </c>
      <c r="O298" t="s">
        <v>10599</v>
      </c>
      <c r="U298" t="s">
        <v>10187</v>
      </c>
      <c r="V298">
        <v>6</v>
      </c>
      <c r="W298" t="s">
        <v>38185</v>
      </c>
      <c r="X298" t="s">
        <v>38387</v>
      </c>
      <c r="Y298">
        <v>7</v>
      </c>
      <c r="AB298" t="s">
        <v>38232</v>
      </c>
      <c r="AD298" t="str">
        <f>_xlfn.XLOOKUP(LEFT(C298,2),'OTG DATA'!$H$2:$H$18,'OTG DATA'!$I$2:$I$18,"not found",0)</f>
        <v>二林巡修課</v>
      </c>
    </row>
    <row r="299" spans="1:30">
      <c r="A299" t="s">
        <v>38163</v>
      </c>
      <c r="B299">
        <v>106</v>
      </c>
      <c r="C299" t="s">
        <v>38601</v>
      </c>
      <c r="D299">
        <v>11201001672</v>
      </c>
      <c r="E299" t="s">
        <v>1985</v>
      </c>
      <c r="F299" s="1285">
        <v>45336.53125</v>
      </c>
      <c r="G299">
        <v>57</v>
      </c>
      <c r="H299">
        <v>1</v>
      </c>
      <c r="I299">
        <v>0</v>
      </c>
      <c r="J299" t="s">
        <v>38181</v>
      </c>
      <c r="K299" t="s">
        <v>38226</v>
      </c>
      <c r="L299" t="s">
        <v>38174</v>
      </c>
      <c r="M299" t="s">
        <v>38231</v>
      </c>
      <c r="N299" t="s">
        <v>38235</v>
      </c>
      <c r="O299" t="s">
        <v>38242</v>
      </c>
      <c r="Q299" t="s">
        <v>38210</v>
      </c>
      <c r="V299">
        <v>0</v>
      </c>
      <c r="W299" t="s">
        <v>38176</v>
      </c>
      <c r="X299" t="s">
        <v>38255</v>
      </c>
      <c r="Y299">
        <v>0</v>
      </c>
      <c r="AB299" t="s">
        <v>38232</v>
      </c>
      <c r="AD299" t="str">
        <f>_xlfn.XLOOKUP(LEFT(C299,2),'OTG DATA'!$H$2:$H$18,'OTG DATA'!$I$2:$I$18,"not found",0)</f>
        <v>二林巡修課</v>
      </c>
    </row>
    <row r="300" spans="1:30">
      <c r="A300" t="s">
        <v>38163</v>
      </c>
      <c r="B300">
        <v>106</v>
      </c>
      <c r="C300" t="s">
        <v>38602</v>
      </c>
      <c r="D300">
        <v>11201001685</v>
      </c>
      <c r="E300" t="s">
        <v>2031</v>
      </c>
      <c r="F300" s="1285">
        <v>45337.53125</v>
      </c>
      <c r="G300">
        <v>41</v>
      </c>
      <c r="H300">
        <v>1</v>
      </c>
      <c r="I300">
        <v>0</v>
      </c>
      <c r="J300" t="s">
        <v>38181</v>
      </c>
      <c r="K300" t="s">
        <v>38226</v>
      </c>
      <c r="L300" t="s">
        <v>38174</v>
      </c>
      <c r="M300" t="s">
        <v>38231</v>
      </c>
      <c r="N300" t="s">
        <v>38235</v>
      </c>
      <c r="O300" t="s">
        <v>38242</v>
      </c>
      <c r="Q300" t="s">
        <v>38210</v>
      </c>
      <c r="V300">
        <v>0</v>
      </c>
      <c r="W300" t="s">
        <v>38170</v>
      </c>
      <c r="X300" t="s">
        <v>38255</v>
      </c>
      <c r="Y300">
        <v>0</v>
      </c>
      <c r="AB300" t="s">
        <v>38232</v>
      </c>
      <c r="AD300" t="str">
        <f>_xlfn.XLOOKUP(LEFT(C300,2),'OTG DATA'!$H$2:$H$18,'OTG DATA'!$I$2:$I$18,"not found",0)</f>
        <v>二林巡修課</v>
      </c>
    </row>
    <row r="301" spans="1:30">
      <c r="A301" t="s">
        <v>38163</v>
      </c>
      <c r="B301">
        <v>106</v>
      </c>
      <c r="C301" t="s">
        <v>38603</v>
      </c>
      <c r="D301">
        <v>11201001681</v>
      </c>
      <c r="E301" t="s">
        <v>2278</v>
      </c>
      <c r="F301" s="1285">
        <v>45338.53125</v>
      </c>
      <c r="G301">
        <v>59</v>
      </c>
      <c r="H301">
        <v>1</v>
      </c>
      <c r="I301">
        <v>0</v>
      </c>
      <c r="J301" t="s">
        <v>38181</v>
      </c>
      <c r="K301" t="s">
        <v>38226</v>
      </c>
      <c r="L301" t="s">
        <v>38174</v>
      </c>
      <c r="M301" t="s">
        <v>38231</v>
      </c>
      <c r="N301" t="s">
        <v>38228</v>
      </c>
      <c r="O301" t="s">
        <v>38229</v>
      </c>
      <c r="Q301" t="s">
        <v>38210</v>
      </c>
      <c r="V301">
        <v>0</v>
      </c>
      <c r="W301" t="s">
        <v>38170</v>
      </c>
      <c r="X301" t="s">
        <v>38372</v>
      </c>
      <c r="Y301">
        <v>0</v>
      </c>
      <c r="AB301" t="s">
        <v>38232</v>
      </c>
      <c r="AD301" t="str">
        <f>_xlfn.XLOOKUP(LEFT(C301,2),'OTG DATA'!$H$2:$H$18,'OTG DATA'!$I$2:$I$18,"not found",0)</f>
        <v>二林巡修課</v>
      </c>
    </row>
    <row r="302" spans="1:30">
      <c r="A302" t="s">
        <v>38163</v>
      </c>
      <c r="B302">
        <v>106</v>
      </c>
      <c r="C302" t="s">
        <v>38604</v>
      </c>
      <c r="D302">
        <v>11201001719</v>
      </c>
      <c r="E302" t="s">
        <v>2026</v>
      </c>
      <c r="F302" s="1285">
        <v>45339.53125</v>
      </c>
      <c r="G302">
        <v>52</v>
      </c>
      <c r="H302">
        <v>2</v>
      </c>
      <c r="I302">
        <v>0</v>
      </c>
      <c r="J302" t="s">
        <v>38181</v>
      </c>
      <c r="K302" t="s">
        <v>38226</v>
      </c>
      <c r="L302" t="s">
        <v>38174</v>
      </c>
      <c r="M302" t="s">
        <v>38227</v>
      </c>
      <c r="N302" t="s">
        <v>38228</v>
      </c>
      <c r="O302" t="s">
        <v>38229</v>
      </c>
      <c r="V302">
        <v>0</v>
      </c>
      <c r="W302" t="s">
        <v>38170</v>
      </c>
      <c r="X302" t="s">
        <v>38222</v>
      </c>
      <c r="Y302">
        <v>2</v>
      </c>
      <c r="AB302" t="s">
        <v>38190</v>
      </c>
      <c r="AD302" t="str">
        <f>_xlfn.XLOOKUP(LEFT(C302,2),'OTG DATA'!$H$2:$H$18,'OTG DATA'!$I$2:$I$18,"not found",0)</f>
        <v>二林巡修課</v>
      </c>
    </row>
    <row r="303" spans="1:30">
      <c r="A303" t="s">
        <v>38163</v>
      </c>
      <c r="B303">
        <v>106</v>
      </c>
      <c r="C303" t="s">
        <v>38605</v>
      </c>
      <c r="D303">
        <v>11201001738</v>
      </c>
      <c r="E303" t="s">
        <v>11092</v>
      </c>
      <c r="F303" s="1285">
        <v>45340.53125</v>
      </c>
      <c r="G303">
        <v>47</v>
      </c>
      <c r="H303">
        <v>1</v>
      </c>
      <c r="I303">
        <v>0</v>
      </c>
      <c r="J303" t="s">
        <v>38181</v>
      </c>
      <c r="K303" t="s">
        <v>38233</v>
      </c>
      <c r="L303" t="s">
        <v>38174</v>
      </c>
      <c r="M303" t="s">
        <v>38227</v>
      </c>
      <c r="N303" t="s">
        <v>38228</v>
      </c>
      <c r="O303" t="s">
        <v>38247</v>
      </c>
      <c r="Q303" t="s">
        <v>38210</v>
      </c>
      <c r="V303">
        <v>0</v>
      </c>
      <c r="W303" t="s">
        <v>38194</v>
      </c>
      <c r="X303" t="s">
        <v>38224</v>
      </c>
      <c r="Y303">
        <v>0</v>
      </c>
      <c r="AB303" t="s">
        <v>38190</v>
      </c>
      <c r="AD303" t="str">
        <f>_xlfn.XLOOKUP(LEFT(C303,2),'OTG DATA'!$H$2:$H$18,'OTG DATA'!$I$2:$I$18,"not found",0)</f>
        <v>二林巡修課</v>
      </c>
    </row>
    <row r="304" spans="1:30">
      <c r="A304" t="s">
        <v>38163</v>
      </c>
      <c r="B304">
        <v>106</v>
      </c>
      <c r="C304" t="s">
        <v>38606</v>
      </c>
      <c r="D304">
        <v>11201001741</v>
      </c>
      <c r="E304" t="s">
        <v>1985</v>
      </c>
      <c r="F304" s="1285">
        <v>45341.53125</v>
      </c>
      <c r="G304">
        <v>57</v>
      </c>
      <c r="H304">
        <v>1</v>
      </c>
      <c r="I304">
        <v>0</v>
      </c>
      <c r="J304" t="s">
        <v>38181</v>
      </c>
      <c r="K304" t="s">
        <v>38233</v>
      </c>
      <c r="L304" t="s">
        <v>38174</v>
      </c>
      <c r="M304" t="s">
        <v>38227</v>
      </c>
      <c r="N304" t="s">
        <v>38228</v>
      </c>
      <c r="O304" t="s">
        <v>38247</v>
      </c>
      <c r="Q304" t="s">
        <v>38210</v>
      </c>
      <c r="V304">
        <v>0</v>
      </c>
      <c r="W304" t="s">
        <v>38194</v>
      </c>
      <c r="X304" t="s">
        <v>38224</v>
      </c>
      <c r="Y304">
        <v>0</v>
      </c>
      <c r="AB304" t="s">
        <v>38190</v>
      </c>
      <c r="AD304" t="str">
        <f>_xlfn.XLOOKUP(LEFT(C304,2),'OTG DATA'!$H$2:$H$18,'OTG DATA'!$I$2:$I$18,"not found",0)</f>
        <v>二林巡修課</v>
      </c>
    </row>
    <row r="305" spans="1:30">
      <c r="A305" t="s">
        <v>38163</v>
      </c>
      <c r="B305">
        <v>106</v>
      </c>
      <c r="C305" t="s">
        <v>38607</v>
      </c>
      <c r="D305">
        <v>11201001747</v>
      </c>
      <c r="E305" t="s">
        <v>2033</v>
      </c>
      <c r="F305" s="1285">
        <v>45342.53125</v>
      </c>
      <c r="G305">
        <v>59</v>
      </c>
      <c r="H305">
        <v>1</v>
      </c>
      <c r="I305">
        <v>0</v>
      </c>
      <c r="J305" t="s">
        <v>38181</v>
      </c>
      <c r="K305" t="s">
        <v>38233</v>
      </c>
      <c r="L305" t="s">
        <v>38174</v>
      </c>
      <c r="M305" t="s">
        <v>38227</v>
      </c>
      <c r="N305" t="s">
        <v>38228</v>
      </c>
      <c r="O305" t="s">
        <v>38247</v>
      </c>
      <c r="Q305" t="s">
        <v>38210</v>
      </c>
      <c r="V305">
        <v>0</v>
      </c>
      <c r="W305" t="s">
        <v>38194</v>
      </c>
      <c r="X305" t="s">
        <v>38224</v>
      </c>
      <c r="Y305">
        <v>0</v>
      </c>
      <c r="AB305" t="s">
        <v>38190</v>
      </c>
      <c r="AD305" t="str">
        <f>_xlfn.XLOOKUP(LEFT(C305,2),'OTG DATA'!$H$2:$H$18,'OTG DATA'!$I$2:$I$18,"not found",0)</f>
        <v>二林巡修課</v>
      </c>
    </row>
    <row r="306" spans="1:30">
      <c r="A306" t="s">
        <v>38163</v>
      </c>
      <c r="B306">
        <v>106</v>
      </c>
      <c r="C306" t="s">
        <v>38608</v>
      </c>
      <c r="D306">
        <v>11201001759</v>
      </c>
      <c r="E306" t="s">
        <v>2527</v>
      </c>
      <c r="F306" s="1285">
        <v>45343.53125</v>
      </c>
      <c r="G306">
        <v>54</v>
      </c>
      <c r="H306">
        <v>1</v>
      </c>
      <c r="I306">
        <v>0</v>
      </c>
      <c r="J306" t="s">
        <v>38181</v>
      </c>
      <c r="K306" t="s">
        <v>38233</v>
      </c>
      <c r="L306" t="s">
        <v>38174</v>
      </c>
      <c r="M306" t="s">
        <v>38227</v>
      </c>
      <c r="N306" t="s">
        <v>38228</v>
      </c>
      <c r="O306" t="s">
        <v>38247</v>
      </c>
      <c r="Q306" t="s">
        <v>38210</v>
      </c>
      <c r="V306">
        <v>0</v>
      </c>
      <c r="W306" t="s">
        <v>38194</v>
      </c>
      <c r="X306" t="s">
        <v>38224</v>
      </c>
      <c r="Y306">
        <v>0</v>
      </c>
      <c r="AB306" t="s">
        <v>38190</v>
      </c>
      <c r="AD306" t="str">
        <f>_xlfn.XLOOKUP(LEFT(C306,2),'OTG DATA'!$H$2:$H$18,'OTG DATA'!$I$2:$I$18,"not found",0)</f>
        <v>二林巡修課</v>
      </c>
    </row>
    <row r="307" spans="1:30">
      <c r="A307" t="s">
        <v>38163</v>
      </c>
      <c r="B307">
        <v>106</v>
      </c>
      <c r="C307" t="s">
        <v>38609</v>
      </c>
      <c r="D307">
        <v>11201001760</v>
      </c>
      <c r="E307" t="s">
        <v>2301</v>
      </c>
      <c r="F307" s="1285">
        <v>45344.53125</v>
      </c>
      <c r="G307">
        <v>47</v>
      </c>
      <c r="H307">
        <v>1</v>
      </c>
      <c r="I307">
        <v>0</v>
      </c>
      <c r="J307" t="s">
        <v>38181</v>
      </c>
      <c r="K307" t="s">
        <v>38233</v>
      </c>
      <c r="L307" t="s">
        <v>38174</v>
      </c>
      <c r="M307" t="s">
        <v>38227</v>
      </c>
      <c r="N307" t="s">
        <v>38507</v>
      </c>
      <c r="O307" t="s">
        <v>38247</v>
      </c>
      <c r="Q307" t="s">
        <v>38210</v>
      </c>
      <c r="V307">
        <v>0</v>
      </c>
      <c r="W307" t="s">
        <v>38194</v>
      </c>
      <c r="X307" t="s">
        <v>38224</v>
      </c>
      <c r="Y307">
        <v>0</v>
      </c>
      <c r="AB307" t="s">
        <v>38190</v>
      </c>
      <c r="AD307" t="str">
        <f>_xlfn.XLOOKUP(LEFT(C307,2),'OTG DATA'!$H$2:$H$18,'OTG DATA'!$I$2:$I$18,"not found",0)</f>
        <v>二林巡修課</v>
      </c>
    </row>
    <row r="308" spans="1:30">
      <c r="A308" t="s">
        <v>38163</v>
      </c>
      <c r="B308">
        <v>106</v>
      </c>
      <c r="C308" t="s">
        <v>38610</v>
      </c>
      <c r="D308">
        <v>11201001765</v>
      </c>
      <c r="E308" t="s">
        <v>1985</v>
      </c>
      <c r="F308" s="1285">
        <v>45345.53125</v>
      </c>
      <c r="G308">
        <v>55</v>
      </c>
      <c r="H308">
        <v>1</v>
      </c>
      <c r="I308">
        <v>0</v>
      </c>
      <c r="J308" t="s">
        <v>38181</v>
      </c>
      <c r="K308" t="s">
        <v>38233</v>
      </c>
      <c r="L308" t="s">
        <v>38174</v>
      </c>
      <c r="M308" t="s">
        <v>38227</v>
      </c>
      <c r="N308" t="s">
        <v>38183</v>
      </c>
      <c r="Q308" t="s">
        <v>38210</v>
      </c>
      <c r="U308" t="s">
        <v>10187</v>
      </c>
      <c r="V308">
        <v>10</v>
      </c>
      <c r="W308" t="s">
        <v>38176</v>
      </c>
      <c r="X308" t="s">
        <v>38255</v>
      </c>
      <c r="Y308">
        <v>1</v>
      </c>
      <c r="AB308" t="s">
        <v>38232</v>
      </c>
      <c r="AD308" t="str">
        <f>_xlfn.XLOOKUP(LEFT(C308,2),'OTG DATA'!$H$2:$H$18,'OTG DATA'!$I$2:$I$18,"not found",0)</f>
        <v>二林巡修課</v>
      </c>
    </row>
    <row r="309" spans="1:30">
      <c r="A309" t="s">
        <v>38163</v>
      </c>
      <c r="B309">
        <v>106</v>
      </c>
      <c r="C309" t="s">
        <v>38611</v>
      </c>
      <c r="D309">
        <v>11201001800</v>
      </c>
      <c r="E309" t="s">
        <v>2527</v>
      </c>
      <c r="F309" s="1285">
        <v>45346.53125</v>
      </c>
      <c r="G309">
        <v>56</v>
      </c>
      <c r="H309">
        <v>1</v>
      </c>
      <c r="I309">
        <v>0</v>
      </c>
      <c r="J309" t="s">
        <v>38181</v>
      </c>
      <c r="K309" t="s">
        <v>38233</v>
      </c>
      <c r="L309" t="s">
        <v>38174</v>
      </c>
      <c r="M309" t="s">
        <v>38227</v>
      </c>
      <c r="N309" t="s">
        <v>38228</v>
      </c>
      <c r="O309" t="s">
        <v>38247</v>
      </c>
      <c r="Q309" t="s">
        <v>38210</v>
      </c>
      <c r="V309">
        <v>0</v>
      </c>
      <c r="W309" t="s">
        <v>38239</v>
      </c>
      <c r="X309" t="s">
        <v>38224</v>
      </c>
      <c r="Y309">
        <v>0</v>
      </c>
      <c r="AB309" t="s">
        <v>38190</v>
      </c>
      <c r="AD309" t="str">
        <f>_xlfn.XLOOKUP(LEFT(C309,2),'OTG DATA'!$H$2:$H$18,'OTG DATA'!$I$2:$I$18,"not found",0)</f>
        <v>二林巡修課</v>
      </c>
    </row>
    <row r="310" spans="1:30">
      <c r="A310" t="s">
        <v>38163</v>
      </c>
      <c r="B310">
        <v>106</v>
      </c>
      <c r="C310" t="s">
        <v>38612</v>
      </c>
      <c r="D310">
        <v>11201001822</v>
      </c>
      <c r="E310" t="s">
        <v>2279</v>
      </c>
      <c r="F310" s="1285">
        <v>45347.53125</v>
      </c>
      <c r="G310">
        <v>47</v>
      </c>
      <c r="H310">
        <v>1</v>
      </c>
      <c r="I310">
        <v>0</v>
      </c>
      <c r="J310" t="s">
        <v>38181</v>
      </c>
      <c r="K310" t="s">
        <v>38233</v>
      </c>
      <c r="L310" t="s">
        <v>38174</v>
      </c>
      <c r="M310" t="s">
        <v>38227</v>
      </c>
      <c r="N310" t="s">
        <v>38228</v>
      </c>
      <c r="O310" t="s">
        <v>38247</v>
      </c>
      <c r="Q310" t="s">
        <v>38210</v>
      </c>
      <c r="V310">
        <v>0</v>
      </c>
      <c r="W310" t="s">
        <v>38194</v>
      </c>
      <c r="X310" t="s">
        <v>38224</v>
      </c>
      <c r="Y310">
        <v>0</v>
      </c>
      <c r="AB310" t="s">
        <v>38190</v>
      </c>
      <c r="AD310" t="str">
        <f>_xlfn.XLOOKUP(LEFT(C310,2),'OTG DATA'!$H$2:$H$18,'OTG DATA'!$I$2:$I$18,"not found",0)</f>
        <v>二林巡修課</v>
      </c>
    </row>
    <row r="311" spans="1:30">
      <c r="A311" t="s">
        <v>38163</v>
      </c>
      <c r="B311">
        <v>106</v>
      </c>
      <c r="C311" t="s">
        <v>38613</v>
      </c>
      <c r="D311">
        <v>11201001907</v>
      </c>
      <c r="E311" t="s">
        <v>2031</v>
      </c>
      <c r="F311" s="1285">
        <v>45348.53125</v>
      </c>
      <c r="G311">
        <v>34</v>
      </c>
      <c r="H311">
        <v>57</v>
      </c>
      <c r="I311">
        <v>0</v>
      </c>
      <c r="J311" t="s">
        <v>38173</v>
      </c>
      <c r="K311" t="s">
        <v>38165</v>
      </c>
      <c r="L311" t="s">
        <v>38174</v>
      </c>
      <c r="M311" t="s">
        <v>38227</v>
      </c>
      <c r="N311" t="s">
        <v>38183</v>
      </c>
      <c r="O311" t="s">
        <v>10599</v>
      </c>
      <c r="U311" t="s">
        <v>10187</v>
      </c>
      <c r="V311">
        <v>10</v>
      </c>
      <c r="W311" t="s">
        <v>38185</v>
      </c>
      <c r="X311" t="s">
        <v>38426</v>
      </c>
      <c r="Y311">
        <v>57</v>
      </c>
      <c r="AB311" t="s">
        <v>38232</v>
      </c>
      <c r="AD311" t="str">
        <f>_xlfn.XLOOKUP(LEFT(C311,2),'OTG DATA'!$H$2:$H$18,'OTG DATA'!$I$2:$I$18,"not found",0)</f>
        <v>二林巡修課</v>
      </c>
    </row>
    <row r="312" spans="1:30">
      <c r="A312" t="s">
        <v>38163</v>
      </c>
      <c r="B312">
        <v>106</v>
      </c>
      <c r="C312" t="s">
        <v>38614</v>
      </c>
      <c r="D312">
        <v>11201001858</v>
      </c>
      <c r="E312" t="s">
        <v>2031</v>
      </c>
      <c r="F312" s="1285">
        <v>45349.53125</v>
      </c>
      <c r="G312">
        <v>54</v>
      </c>
      <c r="H312">
        <v>1</v>
      </c>
      <c r="I312">
        <v>0</v>
      </c>
      <c r="J312" t="s">
        <v>38173</v>
      </c>
      <c r="K312" t="s">
        <v>38165</v>
      </c>
      <c r="L312" t="s">
        <v>38174</v>
      </c>
      <c r="M312" t="s">
        <v>38231</v>
      </c>
      <c r="N312" t="s">
        <v>38228</v>
      </c>
      <c r="O312" t="s">
        <v>38229</v>
      </c>
      <c r="V312">
        <v>0</v>
      </c>
      <c r="W312" t="s">
        <v>38170</v>
      </c>
      <c r="X312" t="s">
        <v>38426</v>
      </c>
      <c r="Y312">
        <v>1</v>
      </c>
      <c r="AB312" t="s">
        <v>38190</v>
      </c>
      <c r="AD312" t="str">
        <f>_xlfn.XLOOKUP(LEFT(C312,2),'OTG DATA'!$H$2:$H$18,'OTG DATA'!$I$2:$I$18,"not found",0)</f>
        <v>二林巡修課</v>
      </c>
    </row>
    <row r="313" spans="1:30">
      <c r="A313" t="s">
        <v>38163</v>
      </c>
      <c r="B313">
        <v>106</v>
      </c>
      <c r="C313" t="s">
        <v>38615</v>
      </c>
      <c r="D313">
        <v>11201001868</v>
      </c>
      <c r="E313" t="s">
        <v>2533</v>
      </c>
      <c r="F313" s="1285">
        <v>45350.53125</v>
      </c>
      <c r="G313">
        <v>55</v>
      </c>
      <c r="H313">
        <v>2</v>
      </c>
      <c r="I313">
        <v>0</v>
      </c>
      <c r="J313" t="s">
        <v>38181</v>
      </c>
      <c r="K313" t="s">
        <v>38165</v>
      </c>
      <c r="L313" t="s">
        <v>38174</v>
      </c>
      <c r="M313" t="s">
        <v>38231</v>
      </c>
      <c r="N313" t="s">
        <v>38246</v>
      </c>
      <c r="O313" t="s">
        <v>38247</v>
      </c>
      <c r="V313">
        <v>0</v>
      </c>
      <c r="W313" t="s">
        <v>38170</v>
      </c>
      <c r="X313" t="s">
        <v>38426</v>
      </c>
      <c r="Y313">
        <v>2</v>
      </c>
      <c r="AB313" t="s">
        <v>38190</v>
      </c>
      <c r="AD313" t="str">
        <f>_xlfn.XLOOKUP(LEFT(C313,2),'OTG DATA'!$H$2:$H$18,'OTG DATA'!$I$2:$I$18,"not found",0)</f>
        <v>二林巡修課</v>
      </c>
    </row>
    <row r="314" spans="1:30">
      <c r="A314" t="s">
        <v>38163</v>
      </c>
      <c r="B314">
        <v>106</v>
      </c>
      <c r="C314" t="s">
        <v>38616</v>
      </c>
      <c r="D314">
        <v>11201001875</v>
      </c>
      <c r="E314" t="s">
        <v>2529</v>
      </c>
      <c r="F314" s="1285">
        <v>45351.53125</v>
      </c>
      <c r="G314">
        <v>54</v>
      </c>
      <c r="H314">
        <v>1</v>
      </c>
      <c r="I314">
        <v>0</v>
      </c>
      <c r="J314" t="s">
        <v>38181</v>
      </c>
      <c r="K314" t="s">
        <v>38165</v>
      </c>
      <c r="L314" t="s">
        <v>38174</v>
      </c>
      <c r="M314" t="s">
        <v>38231</v>
      </c>
      <c r="N314" t="s">
        <v>38228</v>
      </c>
      <c r="O314" t="s">
        <v>38229</v>
      </c>
      <c r="V314">
        <v>0</v>
      </c>
      <c r="W314" t="s">
        <v>38170</v>
      </c>
      <c r="X314" t="s">
        <v>38426</v>
      </c>
      <c r="Y314">
        <v>1</v>
      </c>
      <c r="AB314" t="s">
        <v>38190</v>
      </c>
      <c r="AD314" t="str">
        <f>_xlfn.XLOOKUP(LEFT(C314,2),'OTG DATA'!$H$2:$H$18,'OTG DATA'!$I$2:$I$18,"not found",0)</f>
        <v>二林巡修課</v>
      </c>
    </row>
    <row r="315" spans="1:30">
      <c r="A315" t="s">
        <v>38163</v>
      </c>
      <c r="B315">
        <v>106</v>
      </c>
      <c r="C315" t="s">
        <v>38617</v>
      </c>
      <c r="D315">
        <v>11201001877</v>
      </c>
      <c r="E315" t="s">
        <v>1949</v>
      </c>
      <c r="F315" s="1285">
        <v>45352.53125</v>
      </c>
      <c r="G315">
        <v>53</v>
      </c>
      <c r="H315">
        <v>1</v>
      </c>
      <c r="I315">
        <v>0</v>
      </c>
      <c r="J315" t="s">
        <v>38181</v>
      </c>
      <c r="K315" t="s">
        <v>38165</v>
      </c>
      <c r="L315" t="s">
        <v>38174</v>
      </c>
      <c r="M315" t="s">
        <v>38231</v>
      </c>
      <c r="N315" t="s">
        <v>38235</v>
      </c>
      <c r="O315" t="s">
        <v>38243</v>
      </c>
      <c r="V315">
        <v>0</v>
      </c>
      <c r="W315" t="s">
        <v>38170</v>
      </c>
      <c r="X315" t="s">
        <v>38426</v>
      </c>
      <c r="Y315">
        <v>1</v>
      </c>
      <c r="AB315" t="s">
        <v>38190</v>
      </c>
      <c r="AD315" t="str">
        <f>_xlfn.XLOOKUP(LEFT(C315,2),'OTG DATA'!$H$2:$H$18,'OTG DATA'!$I$2:$I$18,"not found",0)</f>
        <v>二林巡修課</v>
      </c>
    </row>
    <row r="316" spans="1:30">
      <c r="A316" t="s">
        <v>38163</v>
      </c>
      <c r="B316">
        <v>106</v>
      </c>
      <c r="C316" t="s">
        <v>38618</v>
      </c>
      <c r="D316">
        <v>11201001879</v>
      </c>
      <c r="E316" t="s">
        <v>2530</v>
      </c>
      <c r="F316" s="1285">
        <v>45353.53125</v>
      </c>
      <c r="G316">
        <v>47</v>
      </c>
      <c r="H316">
        <v>1</v>
      </c>
      <c r="I316">
        <v>0</v>
      </c>
      <c r="J316" t="s">
        <v>38181</v>
      </c>
      <c r="K316" t="s">
        <v>38165</v>
      </c>
      <c r="L316" t="s">
        <v>38174</v>
      </c>
      <c r="M316" t="s">
        <v>38227</v>
      </c>
      <c r="N316" t="s">
        <v>38235</v>
      </c>
      <c r="O316" t="s">
        <v>38243</v>
      </c>
      <c r="V316">
        <v>0</v>
      </c>
      <c r="W316" t="s">
        <v>38170</v>
      </c>
      <c r="X316" t="s">
        <v>38426</v>
      </c>
      <c r="Y316">
        <v>1</v>
      </c>
      <c r="AB316" t="s">
        <v>38190</v>
      </c>
      <c r="AD316" t="str">
        <f>_xlfn.XLOOKUP(LEFT(C316,2),'OTG DATA'!$H$2:$H$18,'OTG DATA'!$I$2:$I$18,"not found",0)</f>
        <v>二林巡修課</v>
      </c>
    </row>
    <row r="317" spans="1:30">
      <c r="A317" t="s">
        <v>38163</v>
      </c>
      <c r="B317">
        <v>106</v>
      </c>
      <c r="C317" t="s">
        <v>38619</v>
      </c>
      <c r="D317">
        <v>11201001900</v>
      </c>
      <c r="E317" t="s">
        <v>2036</v>
      </c>
      <c r="F317" s="1285">
        <v>45354.53125</v>
      </c>
      <c r="G317">
        <v>52</v>
      </c>
      <c r="H317">
        <v>1</v>
      </c>
      <c r="I317">
        <v>0</v>
      </c>
      <c r="J317" t="s">
        <v>38181</v>
      </c>
      <c r="K317" t="s">
        <v>38165</v>
      </c>
      <c r="L317" t="s">
        <v>38174</v>
      </c>
      <c r="M317" t="s">
        <v>38231</v>
      </c>
      <c r="N317" t="s">
        <v>38228</v>
      </c>
      <c r="O317" t="s">
        <v>38229</v>
      </c>
      <c r="V317">
        <v>0</v>
      </c>
      <c r="W317" t="s">
        <v>38170</v>
      </c>
      <c r="X317" t="s">
        <v>38426</v>
      </c>
      <c r="Y317">
        <v>1</v>
      </c>
      <c r="AB317" t="s">
        <v>38190</v>
      </c>
      <c r="AD317" t="str">
        <f>_xlfn.XLOOKUP(LEFT(C317,2),'OTG DATA'!$H$2:$H$18,'OTG DATA'!$I$2:$I$18,"not found",0)</f>
        <v>二林巡修課</v>
      </c>
    </row>
    <row r="318" spans="1:30">
      <c r="A318" t="s">
        <v>38163</v>
      </c>
      <c r="B318">
        <v>106</v>
      </c>
      <c r="C318" t="s">
        <v>38620</v>
      </c>
      <c r="D318">
        <v>11201001909</v>
      </c>
      <c r="E318" t="s">
        <v>1985</v>
      </c>
      <c r="F318" s="1285">
        <v>45355.53125</v>
      </c>
      <c r="G318">
        <v>57</v>
      </c>
      <c r="H318">
        <v>2</v>
      </c>
      <c r="I318">
        <v>0</v>
      </c>
      <c r="J318" t="s">
        <v>38181</v>
      </c>
      <c r="K318" t="s">
        <v>38165</v>
      </c>
      <c r="L318" t="s">
        <v>38174</v>
      </c>
      <c r="M318" t="s">
        <v>38231</v>
      </c>
      <c r="N318" t="s">
        <v>38246</v>
      </c>
      <c r="O318" t="s">
        <v>38247</v>
      </c>
      <c r="V318">
        <v>0</v>
      </c>
      <c r="W318" t="s">
        <v>38170</v>
      </c>
      <c r="X318" t="s">
        <v>38426</v>
      </c>
      <c r="Y318">
        <v>2</v>
      </c>
      <c r="AB318" t="s">
        <v>38190</v>
      </c>
      <c r="AD318" t="str">
        <f>_xlfn.XLOOKUP(LEFT(C318,2),'OTG DATA'!$H$2:$H$18,'OTG DATA'!$I$2:$I$18,"not found",0)</f>
        <v>二林巡修課</v>
      </c>
    </row>
    <row r="319" spans="1:30">
      <c r="A319" t="s">
        <v>38163</v>
      </c>
      <c r="B319">
        <v>106</v>
      </c>
      <c r="C319" t="s">
        <v>38621</v>
      </c>
      <c r="D319">
        <v>11201001923</v>
      </c>
      <c r="E319" t="s">
        <v>1985</v>
      </c>
      <c r="F319" s="1285">
        <v>45356.53125</v>
      </c>
      <c r="G319">
        <v>43</v>
      </c>
      <c r="H319">
        <v>3</v>
      </c>
      <c r="I319">
        <v>0</v>
      </c>
      <c r="J319" t="s">
        <v>38181</v>
      </c>
      <c r="K319" t="s">
        <v>38165</v>
      </c>
      <c r="L319" t="s">
        <v>38174</v>
      </c>
      <c r="M319" t="s">
        <v>38227</v>
      </c>
      <c r="N319" t="s">
        <v>38235</v>
      </c>
      <c r="O319" t="s">
        <v>38243</v>
      </c>
      <c r="V319">
        <v>0</v>
      </c>
      <c r="W319" t="s">
        <v>38239</v>
      </c>
      <c r="X319" t="s">
        <v>38426</v>
      </c>
      <c r="Y319">
        <v>3</v>
      </c>
      <c r="AB319" t="s">
        <v>38190</v>
      </c>
      <c r="AD319" t="str">
        <f>_xlfn.XLOOKUP(LEFT(C319,2),'OTG DATA'!$H$2:$H$18,'OTG DATA'!$I$2:$I$18,"not found",0)</f>
        <v>二林巡修課</v>
      </c>
    </row>
    <row r="320" spans="1:30">
      <c r="A320" t="s">
        <v>38163</v>
      </c>
      <c r="B320">
        <v>106</v>
      </c>
      <c r="C320" t="s">
        <v>38622</v>
      </c>
      <c r="D320">
        <v>11201001931</v>
      </c>
      <c r="E320" t="s">
        <v>1944</v>
      </c>
      <c r="F320" s="1285">
        <v>45357.53125</v>
      </c>
      <c r="G320">
        <v>50</v>
      </c>
      <c r="H320">
        <v>1</v>
      </c>
      <c r="I320">
        <v>0</v>
      </c>
      <c r="J320" t="s">
        <v>38181</v>
      </c>
      <c r="K320" t="s">
        <v>38165</v>
      </c>
      <c r="L320" t="s">
        <v>38174</v>
      </c>
      <c r="M320" t="s">
        <v>38227</v>
      </c>
      <c r="N320" t="s">
        <v>38228</v>
      </c>
      <c r="O320" t="s">
        <v>38229</v>
      </c>
      <c r="V320">
        <v>0</v>
      </c>
      <c r="W320" t="s">
        <v>38170</v>
      </c>
      <c r="X320" t="s">
        <v>38426</v>
      </c>
      <c r="Y320">
        <v>1</v>
      </c>
      <c r="AB320" t="s">
        <v>38190</v>
      </c>
      <c r="AD320" t="str">
        <f>_xlfn.XLOOKUP(LEFT(C320,2),'OTG DATA'!$H$2:$H$18,'OTG DATA'!$I$2:$I$18,"not found",0)</f>
        <v>二林巡修課</v>
      </c>
    </row>
    <row r="321" spans="1:30">
      <c r="A321" t="s">
        <v>38163</v>
      </c>
      <c r="B321">
        <v>106</v>
      </c>
      <c r="C321" t="s">
        <v>38623</v>
      </c>
      <c r="D321">
        <v>11201001936</v>
      </c>
      <c r="E321" t="s">
        <v>1944</v>
      </c>
      <c r="F321" s="1285">
        <v>45358.53125</v>
      </c>
      <c r="G321">
        <v>55</v>
      </c>
      <c r="H321">
        <v>1</v>
      </c>
      <c r="I321">
        <v>0</v>
      </c>
      <c r="J321" t="s">
        <v>38181</v>
      </c>
      <c r="K321" t="s">
        <v>38165</v>
      </c>
      <c r="L321" t="s">
        <v>38174</v>
      </c>
      <c r="M321" t="s">
        <v>38227</v>
      </c>
      <c r="N321" t="s">
        <v>38228</v>
      </c>
      <c r="O321" t="s">
        <v>38229</v>
      </c>
      <c r="V321">
        <v>0</v>
      </c>
      <c r="W321" t="s">
        <v>38170</v>
      </c>
      <c r="X321" t="s">
        <v>38426</v>
      </c>
      <c r="Y321">
        <v>1</v>
      </c>
      <c r="AB321" t="s">
        <v>38190</v>
      </c>
      <c r="AD321" t="str">
        <f>_xlfn.XLOOKUP(LEFT(C321,2),'OTG DATA'!$H$2:$H$18,'OTG DATA'!$I$2:$I$18,"not found",0)</f>
        <v>二林巡修課</v>
      </c>
    </row>
    <row r="322" spans="1:30">
      <c r="A322" t="s">
        <v>38163</v>
      </c>
      <c r="B322">
        <v>106</v>
      </c>
      <c r="C322" t="s">
        <v>38624</v>
      </c>
      <c r="D322">
        <v>11201001967</v>
      </c>
      <c r="E322" t="s">
        <v>2278</v>
      </c>
      <c r="F322" s="1285">
        <v>45359.53125</v>
      </c>
      <c r="G322">
        <v>51</v>
      </c>
      <c r="H322">
        <v>1</v>
      </c>
      <c r="I322">
        <v>0</v>
      </c>
      <c r="J322" t="s">
        <v>38181</v>
      </c>
      <c r="K322" t="s">
        <v>38165</v>
      </c>
      <c r="L322" t="s">
        <v>38174</v>
      </c>
      <c r="M322" t="s">
        <v>38227</v>
      </c>
      <c r="N322" t="s">
        <v>38228</v>
      </c>
      <c r="O322" t="s">
        <v>38229</v>
      </c>
      <c r="V322">
        <v>0</v>
      </c>
      <c r="W322" t="s">
        <v>38170</v>
      </c>
      <c r="X322" t="s">
        <v>38426</v>
      </c>
      <c r="Y322">
        <v>1</v>
      </c>
      <c r="AB322" t="s">
        <v>38190</v>
      </c>
      <c r="AD322" t="str">
        <f>_xlfn.XLOOKUP(LEFT(C322,2),'OTG DATA'!$H$2:$H$18,'OTG DATA'!$I$2:$I$18,"not found",0)</f>
        <v>二林巡修課</v>
      </c>
    </row>
    <row r="323" spans="1:30">
      <c r="A323" t="s">
        <v>38163</v>
      </c>
      <c r="B323">
        <v>106</v>
      </c>
      <c r="C323" t="s">
        <v>38625</v>
      </c>
      <c r="D323">
        <v>11201001970</v>
      </c>
      <c r="E323" t="s">
        <v>2535</v>
      </c>
      <c r="F323" s="1285">
        <v>45360.53125</v>
      </c>
      <c r="G323">
        <v>57</v>
      </c>
      <c r="H323">
        <v>1</v>
      </c>
      <c r="I323">
        <v>0</v>
      </c>
      <c r="J323" t="s">
        <v>38181</v>
      </c>
      <c r="K323" t="s">
        <v>38165</v>
      </c>
      <c r="L323" t="s">
        <v>38177</v>
      </c>
      <c r="M323" t="s">
        <v>38231</v>
      </c>
      <c r="N323" t="s">
        <v>38228</v>
      </c>
      <c r="O323" t="s">
        <v>38229</v>
      </c>
      <c r="V323">
        <v>0</v>
      </c>
      <c r="W323" t="s">
        <v>38170</v>
      </c>
      <c r="X323" t="s">
        <v>38426</v>
      </c>
      <c r="Y323">
        <v>1</v>
      </c>
      <c r="AB323" t="s">
        <v>38190</v>
      </c>
      <c r="AD323" t="str">
        <f>_xlfn.XLOOKUP(LEFT(C323,2),'OTG DATA'!$H$2:$H$18,'OTG DATA'!$I$2:$I$18,"not found",0)</f>
        <v>二林巡修課</v>
      </c>
    </row>
    <row r="324" spans="1:30">
      <c r="A324" t="s">
        <v>38163</v>
      </c>
      <c r="B324">
        <v>106</v>
      </c>
      <c r="C324" t="s">
        <v>38626</v>
      </c>
      <c r="D324">
        <v>11201001977</v>
      </c>
      <c r="E324" t="s">
        <v>2278</v>
      </c>
      <c r="F324" s="1285">
        <v>45361.53125</v>
      </c>
      <c r="G324">
        <v>55</v>
      </c>
      <c r="H324">
        <v>1</v>
      </c>
      <c r="I324">
        <v>0</v>
      </c>
      <c r="J324" t="s">
        <v>38181</v>
      </c>
      <c r="K324" t="s">
        <v>38165</v>
      </c>
      <c r="L324" t="s">
        <v>38174</v>
      </c>
      <c r="M324" t="s">
        <v>38227</v>
      </c>
      <c r="N324" t="s">
        <v>38228</v>
      </c>
      <c r="O324" t="s">
        <v>38229</v>
      </c>
      <c r="V324">
        <v>0</v>
      </c>
      <c r="W324" t="s">
        <v>38170</v>
      </c>
      <c r="X324" t="s">
        <v>38426</v>
      </c>
      <c r="Y324">
        <v>1</v>
      </c>
      <c r="AB324" t="s">
        <v>38190</v>
      </c>
      <c r="AD324" t="str">
        <f>_xlfn.XLOOKUP(LEFT(C324,2),'OTG DATA'!$H$2:$H$18,'OTG DATA'!$I$2:$I$18,"not found",0)</f>
        <v>二林巡修課</v>
      </c>
    </row>
    <row r="325" spans="1:30">
      <c r="A325" t="s">
        <v>38163</v>
      </c>
      <c r="B325">
        <v>106</v>
      </c>
      <c r="C325" t="s">
        <v>38627</v>
      </c>
      <c r="D325">
        <v>11201001964</v>
      </c>
      <c r="E325" t="s">
        <v>1950</v>
      </c>
      <c r="F325" s="1285">
        <v>45362.53125</v>
      </c>
      <c r="G325">
        <v>54</v>
      </c>
      <c r="H325">
        <v>10</v>
      </c>
      <c r="I325">
        <v>0</v>
      </c>
      <c r="J325" t="s">
        <v>38181</v>
      </c>
      <c r="K325" t="s">
        <v>38165</v>
      </c>
      <c r="L325" t="s">
        <v>38174</v>
      </c>
      <c r="M325" t="s">
        <v>38227</v>
      </c>
      <c r="N325" t="s">
        <v>38183</v>
      </c>
      <c r="O325" t="s">
        <v>10599</v>
      </c>
      <c r="U325" t="s">
        <v>10187</v>
      </c>
      <c r="V325">
        <v>6</v>
      </c>
      <c r="W325" t="s">
        <v>38185</v>
      </c>
      <c r="X325" t="s">
        <v>38426</v>
      </c>
      <c r="Y325">
        <v>10</v>
      </c>
      <c r="AB325" t="s">
        <v>38232</v>
      </c>
      <c r="AD325" t="str">
        <f>_xlfn.XLOOKUP(LEFT(C325,2),'OTG DATA'!$H$2:$H$18,'OTG DATA'!$I$2:$I$18,"not found",0)</f>
        <v>二林巡修課</v>
      </c>
    </row>
    <row r="326" spans="1:30">
      <c r="A326" t="s">
        <v>38163</v>
      </c>
      <c r="B326">
        <v>106</v>
      </c>
      <c r="C326" t="s">
        <v>38628</v>
      </c>
      <c r="D326">
        <v>11201001979</v>
      </c>
      <c r="E326" t="s">
        <v>1943</v>
      </c>
      <c r="F326" s="1285">
        <v>45363.53125</v>
      </c>
      <c r="G326">
        <v>58</v>
      </c>
      <c r="H326">
        <v>3</v>
      </c>
      <c r="I326">
        <v>0</v>
      </c>
      <c r="J326" t="s">
        <v>38181</v>
      </c>
      <c r="K326" t="s">
        <v>38165</v>
      </c>
      <c r="L326" t="s">
        <v>38174</v>
      </c>
      <c r="M326" t="s">
        <v>38227</v>
      </c>
      <c r="N326" t="s">
        <v>38228</v>
      </c>
      <c r="O326" t="s">
        <v>38229</v>
      </c>
      <c r="V326">
        <v>0</v>
      </c>
      <c r="W326" t="s">
        <v>38170</v>
      </c>
      <c r="X326" t="s">
        <v>38426</v>
      </c>
      <c r="Y326">
        <v>3</v>
      </c>
      <c r="AB326" t="s">
        <v>38190</v>
      </c>
      <c r="AD326" t="str">
        <f>_xlfn.XLOOKUP(LEFT(C326,2),'OTG DATA'!$H$2:$H$18,'OTG DATA'!$I$2:$I$18,"not found",0)</f>
        <v>二林巡修課</v>
      </c>
    </row>
    <row r="327" spans="1:30">
      <c r="A327" t="s">
        <v>38163</v>
      </c>
      <c r="B327">
        <v>106</v>
      </c>
      <c r="C327" t="s">
        <v>38629</v>
      </c>
      <c r="D327">
        <v>11201001987</v>
      </c>
      <c r="E327" t="s">
        <v>1226</v>
      </c>
      <c r="F327" s="1285">
        <v>45364.53125</v>
      </c>
      <c r="G327">
        <v>56</v>
      </c>
      <c r="H327">
        <v>1</v>
      </c>
      <c r="I327">
        <v>0</v>
      </c>
      <c r="J327" t="s">
        <v>38181</v>
      </c>
      <c r="K327" t="s">
        <v>38165</v>
      </c>
      <c r="L327" t="s">
        <v>38174</v>
      </c>
      <c r="M327" t="s">
        <v>38231</v>
      </c>
      <c r="N327" t="s">
        <v>38235</v>
      </c>
      <c r="O327" t="s">
        <v>38243</v>
      </c>
      <c r="V327">
        <v>0</v>
      </c>
      <c r="W327" t="s">
        <v>38170</v>
      </c>
      <c r="X327" t="s">
        <v>38426</v>
      </c>
      <c r="Y327">
        <v>1</v>
      </c>
      <c r="AB327" t="s">
        <v>38190</v>
      </c>
      <c r="AD327" t="str">
        <f>_xlfn.XLOOKUP(LEFT(C327,2),'OTG DATA'!$H$2:$H$18,'OTG DATA'!$I$2:$I$18,"not found",0)</f>
        <v>二林巡修課</v>
      </c>
    </row>
    <row r="328" spans="1:30">
      <c r="A328" t="s">
        <v>38163</v>
      </c>
      <c r="B328">
        <v>106</v>
      </c>
      <c r="C328" t="s">
        <v>38630</v>
      </c>
      <c r="D328">
        <v>11201002023</v>
      </c>
      <c r="E328" t="s">
        <v>2033</v>
      </c>
      <c r="F328" s="1285">
        <v>45365.53125</v>
      </c>
      <c r="G328">
        <v>49</v>
      </c>
      <c r="H328">
        <v>2</v>
      </c>
      <c r="I328">
        <v>0</v>
      </c>
      <c r="J328" t="s">
        <v>38181</v>
      </c>
      <c r="K328" t="s">
        <v>38165</v>
      </c>
      <c r="L328" t="s">
        <v>38177</v>
      </c>
      <c r="M328" t="s">
        <v>38231</v>
      </c>
      <c r="N328" t="s">
        <v>38183</v>
      </c>
      <c r="O328" t="s">
        <v>10599</v>
      </c>
      <c r="U328" t="s">
        <v>10187</v>
      </c>
      <c r="V328">
        <v>6</v>
      </c>
      <c r="W328" t="s">
        <v>38185</v>
      </c>
      <c r="X328" t="s">
        <v>38426</v>
      </c>
      <c r="Y328">
        <v>2</v>
      </c>
      <c r="AB328" t="s">
        <v>38232</v>
      </c>
      <c r="AD328" t="str">
        <f>_xlfn.XLOOKUP(LEFT(C328,2),'OTG DATA'!$H$2:$H$18,'OTG DATA'!$I$2:$I$18,"not found",0)</f>
        <v>二林巡修課</v>
      </c>
    </row>
    <row r="329" spans="1:30">
      <c r="A329" t="s">
        <v>38163</v>
      </c>
      <c r="B329">
        <v>106</v>
      </c>
      <c r="C329" t="s">
        <v>38631</v>
      </c>
      <c r="D329">
        <v>11201002024</v>
      </c>
      <c r="E329" t="s">
        <v>1949</v>
      </c>
      <c r="F329" s="1285">
        <v>45366.53125</v>
      </c>
      <c r="G329">
        <v>53</v>
      </c>
      <c r="H329">
        <v>2</v>
      </c>
      <c r="I329">
        <v>0</v>
      </c>
      <c r="J329" t="s">
        <v>38181</v>
      </c>
      <c r="K329" t="s">
        <v>38165</v>
      </c>
      <c r="L329" t="s">
        <v>38174</v>
      </c>
      <c r="M329" t="s">
        <v>38227</v>
      </c>
      <c r="N329" t="s">
        <v>38246</v>
      </c>
      <c r="O329" t="s">
        <v>38247</v>
      </c>
      <c r="V329">
        <v>0</v>
      </c>
      <c r="W329" t="s">
        <v>38170</v>
      </c>
      <c r="X329" t="s">
        <v>38426</v>
      </c>
      <c r="Y329">
        <v>2</v>
      </c>
      <c r="AB329" t="s">
        <v>38190</v>
      </c>
      <c r="AD329" t="str">
        <f>_xlfn.XLOOKUP(LEFT(C329,2),'OTG DATA'!$H$2:$H$18,'OTG DATA'!$I$2:$I$18,"not found",0)</f>
        <v>二林巡修課</v>
      </c>
    </row>
    <row r="330" spans="1:30">
      <c r="A330" t="s">
        <v>38163</v>
      </c>
      <c r="B330">
        <v>106</v>
      </c>
      <c r="C330" t="s">
        <v>38632</v>
      </c>
      <c r="D330">
        <v>11201002019</v>
      </c>
      <c r="E330" t="s">
        <v>2031</v>
      </c>
      <c r="F330" s="1285">
        <v>45367.53125</v>
      </c>
      <c r="G330">
        <v>57</v>
      </c>
      <c r="H330">
        <v>2</v>
      </c>
      <c r="I330">
        <v>0</v>
      </c>
      <c r="J330" t="s">
        <v>38181</v>
      </c>
      <c r="K330" t="s">
        <v>38165</v>
      </c>
      <c r="L330" t="s">
        <v>38174</v>
      </c>
      <c r="M330" t="s">
        <v>38231</v>
      </c>
      <c r="N330" t="s">
        <v>38246</v>
      </c>
      <c r="O330" t="s">
        <v>38247</v>
      </c>
      <c r="V330">
        <v>0</v>
      </c>
      <c r="W330" t="s">
        <v>38170</v>
      </c>
      <c r="X330" t="s">
        <v>38426</v>
      </c>
      <c r="Y330">
        <v>2</v>
      </c>
      <c r="AB330" t="s">
        <v>38190</v>
      </c>
      <c r="AD330" t="str">
        <f>_xlfn.XLOOKUP(LEFT(C330,2),'OTG DATA'!$H$2:$H$18,'OTG DATA'!$I$2:$I$18,"not found",0)</f>
        <v>二林巡修課</v>
      </c>
    </row>
    <row r="331" spans="1:30">
      <c r="A331" t="s">
        <v>38163</v>
      </c>
      <c r="B331">
        <v>106</v>
      </c>
      <c r="C331" t="s">
        <v>38633</v>
      </c>
      <c r="D331">
        <v>11201002027</v>
      </c>
      <c r="E331" t="s">
        <v>2285</v>
      </c>
      <c r="F331" s="1285">
        <v>45368.53125</v>
      </c>
      <c r="G331">
        <v>42</v>
      </c>
      <c r="H331">
        <v>1</v>
      </c>
      <c r="I331">
        <v>0</v>
      </c>
      <c r="J331" t="s">
        <v>38181</v>
      </c>
      <c r="K331" t="s">
        <v>38165</v>
      </c>
      <c r="L331" t="s">
        <v>38174</v>
      </c>
      <c r="M331" t="s">
        <v>38231</v>
      </c>
      <c r="N331" t="s">
        <v>38228</v>
      </c>
      <c r="O331" t="s">
        <v>38229</v>
      </c>
      <c r="V331">
        <v>0</v>
      </c>
      <c r="W331" t="s">
        <v>38170</v>
      </c>
      <c r="X331" t="s">
        <v>38426</v>
      </c>
      <c r="Y331">
        <v>1</v>
      </c>
      <c r="AB331" t="s">
        <v>38190</v>
      </c>
      <c r="AD331" t="str">
        <f>_xlfn.XLOOKUP(LEFT(C331,2),'OTG DATA'!$H$2:$H$18,'OTG DATA'!$I$2:$I$18,"not found",0)</f>
        <v>二林巡修課</v>
      </c>
    </row>
    <row r="332" spans="1:30">
      <c r="A332" t="s">
        <v>38163</v>
      </c>
      <c r="B332">
        <v>106</v>
      </c>
      <c r="C332" t="s">
        <v>38634</v>
      </c>
      <c r="D332">
        <v>11201002022</v>
      </c>
      <c r="E332" t="s">
        <v>1276</v>
      </c>
      <c r="F332" s="1285">
        <v>45369.53125</v>
      </c>
      <c r="G332">
        <v>59</v>
      </c>
      <c r="H332">
        <v>2</v>
      </c>
      <c r="I332">
        <v>0</v>
      </c>
      <c r="J332" t="s">
        <v>38181</v>
      </c>
      <c r="K332" t="s">
        <v>38165</v>
      </c>
      <c r="L332" t="s">
        <v>38177</v>
      </c>
      <c r="M332" t="s">
        <v>38231</v>
      </c>
      <c r="N332" t="s">
        <v>38246</v>
      </c>
      <c r="O332" t="s">
        <v>38247</v>
      </c>
      <c r="V332">
        <v>0</v>
      </c>
      <c r="W332" t="s">
        <v>38170</v>
      </c>
      <c r="X332" t="s">
        <v>38426</v>
      </c>
      <c r="Y332">
        <v>2</v>
      </c>
      <c r="AB332" t="s">
        <v>38190</v>
      </c>
      <c r="AD332" t="str">
        <f>_xlfn.XLOOKUP(LEFT(C332,2),'OTG DATA'!$H$2:$H$18,'OTG DATA'!$I$2:$I$18,"not found",0)</f>
        <v>二林巡修課</v>
      </c>
    </row>
    <row r="333" spans="1:30">
      <c r="A333" t="s">
        <v>38163</v>
      </c>
      <c r="B333">
        <v>106</v>
      </c>
      <c r="C333" t="s">
        <v>38635</v>
      </c>
      <c r="D333">
        <v>11201002028</v>
      </c>
      <c r="E333" t="s">
        <v>2033</v>
      </c>
      <c r="F333" s="1285">
        <v>45370.53125</v>
      </c>
      <c r="G333">
        <v>43</v>
      </c>
      <c r="H333">
        <v>2</v>
      </c>
      <c r="I333">
        <v>0</v>
      </c>
      <c r="J333" t="s">
        <v>38181</v>
      </c>
      <c r="K333" t="s">
        <v>38165</v>
      </c>
      <c r="L333" t="s">
        <v>38174</v>
      </c>
      <c r="M333" t="s">
        <v>38227</v>
      </c>
      <c r="N333" t="s">
        <v>38235</v>
      </c>
      <c r="O333" t="s">
        <v>38243</v>
      </c>
      <c r="V333">
        <v>0</v>
      </c>
      <c r="W333" t="s">
        <v>38170</v>
      </c>
      <c r="X333" t="s">
        <v>38426</v>
      </c>
      <c r="Y333">
        <v>2</v>
      </c>
      <c r="AB333" t="s">
        <v>38190</v>
      </c>
      <c r="AD333" t="str">
        <f>_xlfn.XLOOKUP(LEFT(C333,2),'OTG DATA'!$H$2:$H$18,'OTG DATA'!$I$2:$I$18,"not found",0)</f>
        <v>二林巡修課</v>
      </c>
    </row>
    <row r="334" spans="1:30">
      <c r="A334" t="s">
        <v>38163</v>
      </c>
      <c r="B334">
        <v>106</v>
      </c>
      <c r="C334" t="s">
        <v>38636</v>
      </c>
      <c r="D334">
        <v>11201002025</v>
      </c>
      <c r="E334" t="s">
        <v>1982</v>
      </c>
      <c r="F334" s="1285">
        <v>45371.53125</v>
      </c>
      <c r="G334">
        <v>45</v>
      </c>
      <c r="H334">
        <v>1</v>
      </c>
      <c r="I334">
        <v>0</v>
      </c>
      <c r="J334" t="s">
        <v>38181</v>
      </c>
      <c r="K334" t="s">
        <v>38165</v>
      </c>
      <c r="L334" t="s">
        <v>38174</v>
      </c>
      <c r="M334" t="s">
        <v>38231</v>
      </c>
      <c r="N334" t="s">
        <v>38228</v>
      </c>
      <c r="O334" t="s">
        <v>38229</v>
      </c>
      <c r="V334">
        <v>0</v>
      </c>
      <c r="W334" t="s">
        <v>38170</v>
      </c>
      <c r="X334" t="s">
        <v>38426</v>
      </c>
      <c r="Y334">
        <v>1</v>
      </c>
      <c r="AB334" t="s">
        <v>38190</v>
      </c>
      <c r="AD334" t="str">
        <f>_xlfn.XLOOKUP(LEFT(C334,2),'OTG DATA'!$H$2:$H$18,'OTG DATA'!$I$2:$I$18,"not found",0)</f>
        <v>二林巡修課</v>
      </c>
    </row>
    <row r="335" spans="1:30">
      <c r="A335" t="s">
        <v>38163</v>
      </c>
      <c r="B335">
        <v>106</v>
      </c>
      <c r="C335" t="s">
        <v>38637</v>
      </c>
      <c r="D335">
        <v>11201002029</v>
      </c>
      <c r="E335" t="s">
        <v>1239</v>
      </c>
      <c r="F335" s="1285">
        <v>45372.53125</v>
      </c>
      <c r="G335">
        <v>32</v>
      </c>
      <c r="H335">
        <v>1</v>
      </c>
      <c r="I335">
        <v>0</v>
      </c>
      <c r="J335" t="s">
        <v>38181</v>
      </c>
      <c r="K335" t="s">
        <v>38165</v>
      </c>
      <c r="L335" t="s">
        <v>38174</v>
      </c>
      <c r="M335" t="s">
        <v>38231</v>
      </c>
      <c r="N335" t="s">
        <v>38235</v>
      </c>
      <c r="O335" t="s">
        <v>38243</v>
      </c>
      <c r="V335">
        <v>0</v>
      </c>
      <c r="W335" t="s">
        <v>38170</v>
      </c>
      <c r="X335" t="s">
        <v>38426</v>
      </c>
      <c r="Y335">
        <v>1</v>
      </c>
      <c r="AB335" t="s">
        <v>38190</v>
      </c>
      <c r="AD335" t="str">
        <f>_xlfn.XLOOKUP(LEFT(C335,2),'OTG DATA'!$H$2:$H$18,'OTG DATA'!$I$2:$I$18,"not found",0)</f>
        <v>二林巡修課</v>
      </c>
    </row>
    <row r="336" spans="1:30">
      <c r="A336" t="s">
        <v>38163</v>
      </c>
      <c r="B336">
        <v>106</v>
      </c>
      <c r="C336" t="s">
        <v>38638</v>
      </c>
      <c r="D336">
        <v>11201002030</v>
      </c>
      <c r="E336" t="s">
        <v>2301</v>
      </c>
      <c r="F336" s="1285">
        <v>45373.53125</v>
      </c>
      <c r="G336">
        <v>48</v>
      </c>
      <c r="H336">
        <v>16</v>
      </c>
      <c r="I336">
        <v>0</v>
      </c>
      <c r="J336" t="s">
        <v>38181</v>
      </c>
      <c r="K336" t="s">
        <v>38165</v>
      </c>
      <c r="L336" t="s">
        <v>38174</v>
      </c>
      <c r="M336" t="s">
        <v>38227</v>
      </c>
      <c r="N336" t="s">
        <v>38183</v>
      </c>
      <c r="O336" t="s">
        <v>10599</v>
      </c>
      <c r="U336" t="s">
        <v>10187</v>
      </c>
      <c r="V336">
        <v>6</v>
      </c>
      <c r="W336" t="s">
        <v>38185</v>
      </c>
      <c r="X336" t="s">
        <v>38426</v>
      </c>
      <c r="Y336">
        <v>16</v>
      </c>
      <c r="AB336" t="s">
        <v>38232</v>
      </c>
      <c r="AD336" t="str">
        <f>_xlfn.XLOOKUP(LEFT(C336,2),'OTG DATA'!$H$2:$H$18,'OTG DATA'!$I$2:$I$18,"not found",0)</f>
        <v>二林巡修課</v>
      </c>
    </row>
    <row r="337" spans="1:30">
      <c r="A337" t="s">
        <v>38163</v>
      </c>
      <c r="B337">
        <v>106</v>
      </c>
      <c r="C337" t="s">
        <v>38639</v>
      </c>
      <c r="D337">
        <v>11201002033</v>
      </c>
      <c r="E337" t="s">
        <v>1950</v>
      </c>
      <c r="F337" s="1285">
        <v>45374.53125</v>
      </c>
      <c r="G337">
        <v>49</v>
      </c>
      <c r="H337">
        <v>1</v>
      </c>
      <c r="I337">
        <v>0</v>
      </c>
      <c r="J337" t="s">
        <v>38181</v>
      </c>
      <c r="K337" t="s">
        <v>38165</v>
      </c>
      <c r="L337" t="s">
        <v>38174</v>
      </c>
      <c r="M337" t="s">
        <v>38231</v>
      </c>
      <c r="N337" t="s">
        <v>38228</v>
      </c>
      <c r="O337" t="s">
        <v>38229</v>
      </c>
      <c r="V337">
        <v>0</v>
      </c>
      <c r="W337" t="s">
        <v>38170</v>
      </c>
      <c r="X337" t="s">
        <v>38426</v>
      </c>
      <c r="Y337">
        <v>1</v>
      </c>
      <c r="AB337" t="s">
        <v>38190</v>
      </c>
      <c r="AD337" t="str">
        <f>_xlfn.XLOOKUP(LEFT(C337,2),'OTG DATA'!$H$2:$H$18,'OTG DATA'!$I$2:$I$18,"not found",0)</f>
        <v>二林巡修課</v>
      </c>
    </row>
    <row r="338" spans="1:30">
      <c r="A338" t="s">
        <v>38163</v>
      </c>
      <c r="B338">
        <v>106</v>
      </c>
      <c r="C338" t="s">
        <v>38640</v>
      </c>
      <c r="D338">
        <v>11201002039</v>
      </c>
      <c r="E338" t="s">
        <v>2278</v>
      </c>
      <c r="F338" s="1285">
        <v>45375.53125</v>
      </c>
      <c r="G338">
        <v>43</v>
      </c>
      <c r="H338">
        <v>10</v>
      </c>
      <c r="I338">
        <v>0</v>
      </c>
      <c r="J338" t="s">
        <v>38181</v>
      </c>
      <c r="K338" t="s">
        <v>38165</v>
      </c>
      <c r="L338" t="s">
        <v>38174</v>
      </c>
      <c r="M338" t="s">
        <v>38227</v>
      </c>
      <c r="N338" t="s">
        <v>38183</v>
      </c>
      <c r="O338" t="s">
        <v>10599</v>
      </c>
      <c r="U338" t="s">
        <v>10187</v>
      </c>
      <c r="V338">
        <v>6</v>
      </c>
      <c r="W338" t="s">
        <v>38185</v>
      </c>
      <c r="X338" t="s">
        <v>38426</v>
      </c>
      <c r="Y338">
        <v>10</v>
      </c>
      <c r="AB338" t="s">
        <v>38232</v>
      </c>
      <c r="AD338" t="str">
        <f>_xlfn.XLOOKUP(LEFT(C338,2),'OTG DATA'!$H$2:$H$18,'OTG DATA'!$I$2:$I$18,"not found",0)</f>
        <v>二林巡修課</v>
      </c>
    </row>
    <row r="339" spans="1:30">
      <c r="A339" t="s">
        <v>38163</v>
      </c>
      <c r="B339">
        <v>106</v>
      </c>
      <c r="C339" t="s">
        <v>38641</v>
      </c>
      <c r="D339">
        <v>11201002045</v>
      </c>
      <c r="E339" t="s">
        <v>2275</v>
      </c>
      <c r="F339" s="1285">
        <v>45376.53125</v>
      </c>
      <c r="G339">
        <v>24</v>
      </c>
      <c r="H339">
        <v>1</v>
      </c>
      <c r="I339">
        <v>0</v>
      </c>
      <c r="J339" t="s">
        <v>38181</v>
      </c>
      <c r="K339" t="s">
        <v>38165</v>
      </c>
      <c r="L339" t="s">
        <v>38174</v>
      </c>
      <c r="M339" t="s">
        <v>38234</v>
      </c>
      <c r="N339" t="s">
        <v>38228</v>
      </c>
      <c r="O339" t="s">
        <v>38229</v>
      </c>
      <c r="V339">
        <v>0</v>
      </c>
      <c r="W339" t="s">
        <v>38170</v>
      </c>
      <c r="X339" t="s">
        <v>38426</v>
      </c>
      <c r="Y339">
        <v>1</v>
      </c>
      <c r="AB339" t="s">
        <v>38190</v>
      </c>
      <c r="AD339" t="str">
        <f>_xlfn.XLOOKUP(LEFT(C339,2),'OTG DATA'!$H$2:$H$18,'OTG DATA'!$I$2:$I$18,"not found",0)</f>
        <v>二林巡修課</v>
      </c>
    </row>
    <row r="340" spans="1:30">
      <c r="A340" t="s">
        <v>38163</v>
      </c>
      <c r="B340">
        <v>106</v>
      </c>
      <c r="C340" t="s">
        <v>38642</v>
      </c>
      <c r="D340">
        <v>11201002041</v>
      </c>
      <c r="E340" t="s">
        <v>1944</v>
      </c>
      <c r="F340" s="1285">
        <v>45377.53125</v>
      </c>
      <c r="G340">
        <v>31</v>
      </c>
      <c r="H340">
        <v>1</v>
      </c>
      <c r="I340">
        <v>0</v>
      </c>
      <c r="J340" t="s">
        <v>38181</v>
      </c>
      <c r="K340" t="s">
        <v>38165</v>
      </c>
      <c r="L340" t="s">
        <v>38174</v>
      </c>
      <c r="M340" t="s">
        <v>38231</v>
      </c>
      <c r="N340" t="s">
        <v>38228</v>
      </c>
      <c r="O340" t="s">
        <v>38229</v>
      </c>
      <c r="V340">
        <v>0</v>
      </c>
      <c r="W340" t="s">
        <v>38170</v>
      </c>
      <c r="X340" t="s">
        <v>38426</v>
      </c>
      <c r="Y340">
        <v>1</v>
      </c>
      <c r="AB340" t="s">
        <v>38190</v>
      </c>
      <c r="AD340" t="str">
        <f>_xlfn.XLOOKUP(LEFT(C340,2),'OTG DATA'!$H$2:$H$18,'OTG DATA'!$I$2:$I$18,"not found",0)</f>
        <v>二林巡修課</v>
      </c>
    </row>
    <row r="341" spans="1:30">
      <c r="A341" t="s">
        <v>38163</v>
      </c>
      <c r="B341">
        <v>106</v>
      </c>
      <c r="C341" t="s">
        <v>38643</v>
      </c>
      <c r="D341">
        <v>11201002048</v>
      </c>
      <c r="E341" t="s">
        <v>2527</v>
      </c>
      <c r="F341" s="1285">
        <v>45378.53125</v>
      </c>
      <c r="G341">
        <v>53</v>
      </c>
      <c r="H341">
        <v>7</v>
      </c>
      <c r="I341">
        <v>0</v>
      </c>
      <c r="J341" t="s">
        <v>38181</v>
      </c>
      <c r="K341" t="s">
        <v>38165</v>
      </c>
      <c r="L341" t="s">
        <v>38174</v>
      </c>
      <c r="M341" t="s">
        <v>38227</v>
      </c>
      <c r="N341" t="s">
        <v>38183</v>
      </c>
      <c r="O341" t="s">
        <v>10599</v>
      </c>
      <c r="U341" t="s">
        <v>10187</v>
      </c>
      <c r="V341">
        <v>6</v>
      </c>
      <c r="W341" t="s">
        <v>38185</v>
      </c>
      <c r="X341" t="s">
        <v>38426</v>
      </c>
      <c r="Y341">
        <v>7</v>
      </c>
      <c r="AB341" t="s">
        <v>38232</v>
      </c>
      <c r="AD341" t="str">
        <f>_xlfn.XLOOKUP(LEFT(C341,2),'OTG DATA'!$H$2:$H$18,'OTG DATA'!$I$2:$I$18,"not found",0)</f>
        <v>二林巡修課</v>
      </c>
    </row>
    <row r="342" spans="1:30">
      <c r="A342" t="s">
        <v>38163</v>
      </c>
      <c r="B342">
        <v>106</v>
      </c>
      <c r="C342" t="s">
        <v>38644</v>
      </c>
      <c r="D342">
        <v>11201002051</v>
      </c>
      <c r="E342" t="s">
        <v>2034</v>
      </c>
      <c r="F342" s="1285">
        <v>45379.53125</v>
      </c>
      <c r="G342">
        <v>54</v>
      </c>
      <c r="H342">
        <v>1</v>
      </c>
      <c r="I342">
        <v>0</v>
      </c>
      <c r="J342" t="s">
        <v>38181</v>
      </c>
      <c r="K342" t="s">
        <v>38165</v>
      </c>
      <c r="L342" t="s">
        <v>38174</v>
      </c>
      <c r="M342" t="s">
        <v>38231</v>
      </c>
      <c r="N342" t="s">
        <v>38235</v>
      </c>
      <c r="O342" t="s">
        <v>38236</v>
      </c>
      <c r="V342">
        <v>0</v>
      </c>
      <c r="W342" t="s">
        <v>38170</v>
      </c>
      <c r="X342" t="s">
        <v>38426</v>
      </c>
      <c r="Y342">
        <v>1</v>
      </c>
      <c r="AB342" t="s">
        <v>38190</v>
      </c>
      <c r="AD342" t="str">
        <f>_xlfn.XLOOKUP(LEFT(C342,2),'OTG DATA'!$H$2:$H$18,'OTG DATA'!$I$2:$I$18,"not found",0)</f>
        <v>二林巡修課</v>
      </c>
    </row>
    <row r="343" spans="1:30">
      <c r="A343" t="s">
        <v>38163</v>
      </c>
      <c r="B343">
        <v>106</v>
      </c>
      <c r="C343" t="s">
        <v>38645</v>
      </c>
      <c r="D343">
        <v>11201002053</v>
      </c>
      <c r="E343" t="s">
        <v>2033</v>
      </c>
      <c r="F343" s="1285">
        <v>45380.53125</v>
      </c>
      <c r="G343">
        <v>49</v>
      </c>
      <c r="H343">
        <v>2</v>
      </c>
      <c r="I343">
        <v>0</v>
      </c>
      <c r="J343" t="s">
        <v>38181</v>
      </c>
      <c r="K343" t="s">
        <v>38165</v>
      </c>
      <c r="L343" t="s">
        <v>38174</v>
      </c>
      <c r="M343" t="s">
        <v>38231</v>
      </c>
      <c r="N343" t="s">
        <v>38246</v>
      </c>
      <c r="O343" t="s">
        <v>38247</v>
      </c>
      <c r="V343">
        <v>0</v>
      </c>
      <c r="W343" t="s">
        <v>38170</v>
      </c>
      <c r="X343" t="s">
        <v>38426</v>
      </c>
      <c r="Y343">
        <v>2</v>
      </c>
      <c r="AB343" t="s">
        <v>38190</v>
      </c>
      <c r="AD343" t="str">
        <f>_xlfn.XLOOKUP(LEFT(C343,2),'OTG DATA'!$H$2:$H$18,'OTG DATA'!$I$2:$I$18,"not found",0)</f>
        <v>二林巡修課</v>
      </c>
    </row>
    <row r="344" spans="1:30">
      <c r="A344" t="s">
        <v>38163</v>
      </c>
      <c r="B344">
        <v>106</v>
      </c>
      <c r="C344" t="s">
        <v>38646</v>
      </c>
      <c r="D344">
        <v>11201002062</v>
      </c>
      <c r="E344" t="s">
        <v>1986</v>
      </c>
      <c r="F344" s="1285">
        <v>45381.53125</v>
      </c>
      <c r="G344">
        <v>33</v>
      </c>
      <c r="H344">
        <v>1</v>
      </c>
      <c r="I344">
        <v>0</v>
      </c>
      <c r="J344" t="s">
        <v>38181</v>
      </c>
      <c r="K344" t="s">
        <v>38226</v>
      </c>
      <c r="L344" t="s">
        <v>38174</v>
      </c>
      <c r="M344" t="s">
        <v>38227</v>
      </c>
      <c r="N344" t="s">
        <v>38235</v>
      </c>
      <c r="O344" t="s">
        <v>38236</v>
      </c>
      <c r="V344">
        <v>0</v>
      </c>
      <c r="W344" t="s">
        <v>38239</v>
      </c>
      <c r="X344" t="s">
        <v>38224</v>
      </c>
      <c r="Y344">
        <v>1</v>
      </c>
      <c r="AB344" t="s">
        <v>38190</v>
      </c>
      <c r="AD344" t="str">
        <f>_xlfn.XLOOKUP(LEFT(C344,2),'OTG DATA'!$H$2:$H$18,'OTG DATA'!$I$2:$I$18,"not found",0)</f>
        <v>二林巡修課</v>
      </c>
    </row>
    <row r="345" spans="1:30">
      <c r="A345" t="s">
        <v>38163</v>
      </c>
      <c r="B345">
        <v>106</v>
      </c>
      <c r="C345" t="s">
        <v>38647</v>
      </c>
      <c r="D345">
        <v>11201002064</v>
      </c>
      <c r="E345" t="s">
        <v>1226</v>
      </c>
      <c r="F345" s="1285">
        <v>45382.53125</v>
      </c>
      <c r="G345">
        <v>42</v>
      </c>
      <c r="H345">
        <v>1</v>
      </c>
      <c r="I345">
        <v>0</v>
      </c>
      <c r="J345" t="s">
        <v>38181</v>
      </c>
      <c r="K345" t="s">
        <v>38226</v>
      </c>
      <c r="L345" t="s">
        <v>38174</v>
      </c>
      <c r="M345" t="s">
        <v>38231</v>
      </c>
      <c r="N345" t="s">
        <v>38235</v>
      </c>
      <c r="O345" t="s">
        <v>38243</v>
      </c>
      <c r="V345">
        <v>0</v>
      </c>
      <c r="W345" t="s">
        <v>38170</v>
      </c>
      <c r="X345" t="s">
        <v>38224</v>
      </c>
      <c r="Y345">
        <v>1</v>
      </c>
      <c r="AB345" t="s">
        <v>38190</v>
      </c>
      <c r="AD345" t="str">
        <f>_xlfn.XLOOKUP(LEFT(C345,2),'OTG DATA'!$H$2:$H$18,'OTG DATA'!$I$2:$I$18,"not found",0)</f>
        <v>二林巡修課</v>
      </c>
    </row>
    <row r="346" spans="1:30">
      <c r="A346" t="s">
        <v>38163</v>
      </c>
      <c r="B346">
        <v>106</v>
      </c>
      <c r="C346" t="s">
        <v>38648</v>
      </c>
      <c r="D346">
        <v>11201002066</v>
      </c>
      <c r="E346" t="s">
        <v>2033</v>
      </c>
      <c r="F346" s="1285">
        <v>45383.53125</v>
      </c>
      <c r="G346">
        <v>119</v>
      </c>
      <c r="H346">
        <v>1</v>
      </c>
      <c r="I346">
        <v>0</v>
      </c>
      <c r="J346" t="s">
        <v>38181</v>
      </c>
      <c r="K346" t="s">
        <v>38226</v>
      </c>
      <c r="L346" t="s">
        <v>38177</v>
      </c>
      <c r="M346" t="s">
        <v>38231</v>
      </c>
      <c r="N346" t="s">
        <v>38228</v>
      </c>
      <c r="O346" t="s">
        <v>38247</v>
      </c>
      <c r="V346">
        <v>0</v>
      </c>
      <c r="W346" t="s">
        <v>38170</v>
      </c>
      <c r="X346" t="s">
        <v>38224</v>
      </c>
      <c r="Y346">
        <v>1</v>
      </c>
      <c r="AB346" t="s">
        <v>38190</v>
      </c>
      <c r="AD346" t="str">
        <f>_xlfn.XLOOKUP(LEFT(C346,2),'OTG DATA'!$H$2:$H$18,'OTG DATA'!$I$2:$I$18,"not found",0)</f>
        <v>二林巡修課</v>
      </c>
    </row>
    <row r="347" spans="1:30">
      <c r="A347" t="s">
        <v>38163</v>
      </c>
      <c r="B347">
        <v>106</v>
      </c>
      <c r="C347" t="s">
        <v>38649</v>
      </c>
      <c r="D347">
        <v>11201002118</v>
      </c>
      <c r="E347" t="s">
        <v>2301</v>
      </c>
      <c r="F347" s="1285">
        <v>45384.53125</v>
      </c>
      <c r="G347">
        <v>58</v>
      </c>
      <c r="H347">
        <v>16</v>
      </c>
      <c r="I347">
        <v>0</v>
      </c>
      <c r="J347" t="s">
        <v>38181</v>
      </c>
      <c r="K347" t="s">
        <v>38230</v>
      </c>
      <c r="L347" t="s">
        <v>38177</v>
      </c>
      <c r="M347" t="s">
        <v>38231</v>
      </c>
      <c r="N347" t="s">
        <v>38175</v>
      </c>
      <c r="O347" t="s">
        <v>38220</v>
      </c>
      <c r="Q347" t="s">
        <v>38184</v>
      </c>
      <c r="V347">
        <v>0</v>
      </c>
      <c r="W347" t="s">
        <v>38238</v>
      </c>
      <c r="X347" t="s">
        <v>38224</v>
      </c>
      <c r="Y347">
        <v>2</v>
      </c>
      <c r="AB347" t="s">
        <v>38232</v>
      </c>
      <c r="AD347" t="str">
        <f>_xlfn.XLOOKUP(LEFT(C347,2),'OTG DATA'!$H$2:$H$18,'OTG DATA'!$I$2:$I$18,"not found",0)</f>
        <v>二林巡修課</v>
      </c>
    </row>
    <row r="348" spans="1:30">
      <c r="A348" t="s">
        <v>38163</v>
      </c>
      <c r="B348">
        <v>106</v>
      </c>
      <c r="C348" t="s">
        <v>38650</v>
      </c>
      <c r="D348">
        <v>11201002128</v>
      </c>
      <c r="E348" t="s">
        <v>1944</v>
      </c>
      <c r="F348" s="1285">
        <v>45385.53125</v>
      </c>
      <c r="G348">
        <v>55</v>
      </c>
      <c r="H348">
        <v>1</v>
      </c>
      <c r="I348">
        <v>0</v>
      </c>
      <c r="J348" t="s">
        <v>38173</v>
      </c>
      <c r="K348" t="s">
        <v>38226</v>
      </c>
      <c r="L348" t="s">
        <v>38177</v>
      </c>
      <c r="M348" t="s">
        <v>38231</v>
      </c>
      <c r="N348" t="s">
        <v>38240</v>
      </c>
      <c r="O348" t="s">
        <v>38256</v>
      </c>
      <c r="Q348" t="s">
        <v>38210</v>
      </c>
      <c r="V348">
        <v>0</v>
      </c>
      <c r="W348" t="s">
        <v>38170</v>
      </c>
      <c r="X348" t="s">
        <v>38224</v>
      </c>
      <c r="Y348">
        <v>0</v>
      </c>
      <c r="AB348" t="s">
        <v>38232</v>
      </c>
      <c r="AD348" t="str">
        <f>_xlfn.XLOOKUP(LEFT(C348,2),'OTG DATA'!$H$2:$H$18,'OTG DATA'!$I$2:$I$18,"not found",0)</f>
        <v>二林巡修課</v>
      </c>
    </row>
    <row r="349" spans="1:30">
      <c r="A349" t="s">
        <v>38163</v>
      </c>
      <c r="B349">
        <v>106</v>
      </c>
      <c r="C349" t="s">
        <v>38651</v>
      </c>
      <c r="D349">
        <v>11201002122</v>
      </c>
      <c r="E349" t="s">
        <v>768</v>
      </c>
      <c r="F349" s="1285">
        <v>45386.53125</v>
      </c>
      <c r="G349">
        <v>57</v>
      </c>
      <c r="H349">
        <v>3</v>
      </c>
      <c r="I349">
        <v>0</v>
      </c>
      <c r="J349" t="s">
        <v>38181</v>
      </c>
      <c r="K349" t="s">
        <v>38226</v>
      </c>
      <c r="L349" t="s">
        <v>38174</v>
      </c>
      <c r="M349" t="s">
        <v>38227</v>
      </c>
      <c r="N349" t="s">
        <v>38240</v>
      </c>
      <c r="O349" t="s">
        <v>38241</v>
      </c>
      <c r="Q349" t="s">
        <v>38210</v>
      </c>
      <c r="V349">
        <v>0</v>
      </c>
      <c r="W349" t="s">
        <v>38170</v>
      </c>
      <c r="X349" t="s">
        <v>38255</v>
      </c>
      <c r="Y349">
        <v>0</v>
      </c>
      <c r="AB349" t="s">
        <v>38232</v>
      </c>
      <c r="AD349" t="str">
        <f>_xlfn.XLOOKUP(LEFT(C349,2),'OTG DATA'!$H$2:$H$18,'OTG DATA'!$I$2:$I$18,"not found",0)</f>
        <v>二林巡修課</v>
      </c>
    </row>
    <row r="350" spans="1:30">
      <c r="A350" t="s">
        <v>38163</v>
      </c>
      <c r="B350">
        <v>106</v>
      </c>
      <c r="C350" t="s">
        <v>38652</v>
      </c>
      <c r="D350">
        <v>11201002127</v>
      </c>
      <c r="E350" t="s">
        <v>768</v>
      </c>
      <c r="F350" s="1285">
        <v>45387.53125</v>
      </c>
      <c r="G350">
        <v>58</v>
      </c>
      <c r="H350">
        <v>1</v>
      </c>
      <c r="I350">
        <v>0</v>
      </c>
      <c r="J350" t="s">
        <v>38181</v>
      </c>
      <c r="K350" t="s">
        <v>38226</v>
      </c>
      <c r="L350" t="s">
        <v>38174</v>
      </c>
      <c r="M350" t="s">
        <v>38231</v>
      </c>
      <c r="N350" t="s">
        <v>38240</v>
      </c>
      <c r="O350" t="s">
        <v>38241</v>
      </c>
      <c r="Q350" t="s">
        <v>38210</v>
      </c>
      <c r="V350">
        <v>0</v>
      </c>
      <c r="W350" t="s">
        <v>38170</v>
      </c>
      <c r="X350" t="s">
        <v>38255</v>
      </c>
      <c r="Y350">
        <v>0</v>
      </c>
      <c r="AB350" t="s">
        <v>38232</v>
      </c>
      <c r="AD350" t="str">
        <f>_xlfn.XLOOKUP(LEFT(C350,2),'OTG DATA'!$H$2:$H$18,'OTG DATA'!$I$2:$I$18,"not found",0)</f>
        <v>二林巡修課</v>
      </c>
    </row>
    <row r="351" spans="1:30">
      <c r="A351" t="s">
        <v>38163</v>
      </c>
      <c r="B351">
        <v>106</v>
      </c>
      <c r="C351" t="s">
        <v>38653</v>
      </c>
      <c r="D351">
        <v>11201002153</v>
      </c>
      <c r="E351" t="s">
        <v>2031</v>
      </c>
      <c r="F351" s="1285">
        <v>45388.53125</v>
      </c>
      <c r="G351">
        <v>34</v>
      </c>
      <c r="H351">
        <v>1</v>
      </c>
      <c r="I351">
        <v>0</v>
      </c>
      <c r="J351" t="s">
        <v>38181</v>
      </c>
      <c r="K351" t="s">
        <v>38226</v>
      </c>
      <c r="L351" t="s">
        <v>38174</v>
      </c>
      <c r="M351" t="s">
        <v>38231</v>
      </c>
      <c r="N351" t="s">
        <v>38389</v>
      </c>
      <c r="Q351" t="s">
        <v>38210</v>
      </c>
      <c r="V351">
        <v>0</v>
      </c>
      <c r="W351" t="s">
        <v>38239</v>
      </c>
      <c r="X351" t="s">
        <v>38224</v>
      </c>
      <c r="Y351">
        <v>0</v>
      </c>
      <c r="AB351" t="s">
        <v>38232</v>
      </c>
      <c r="AD351" t="str">
        <f>_xlfn.XLOOKUP(LEFT(C351,2),'OTG DATA'!$H$2:$H$18,'OTG DATA'!$I$2:$I$18,"not found",0)</f>
        <v>二林巡修課</v>
      </c>
    </row>
    <row r="352" spans="1:30">
      <c r="A352" t="s">
        <v>38163</v>
      </c>
      <c r="B352">
        <v>106</v>
      </c>
      <c r="C352" t="s">
        <v>38654</v>
      </c>
      <c r="D352">
        <v>11201002174</v>
      </c>
      <c r="E352" t="s">
        <v>2285</v>
      </c>
      <c r="F352" s="1285">
        <v>45389.53125</v>
      </c>
      <c r="G352">
        <v>57</v>
      </c>
      <c r="H352">
        <v>16</v>
      </c>
      <c r="I352">
        <v>0</v>
      </c>
      <c r="J352" t="s">
        <v>38181</v>
      </c>
      <c r="K352" t="s">
        <v>38165</v>
      </c>
      <c r="L352" t="s">
        <v>38177</v>
      </c>
      <c r="M352" t="s">
        <v>38231</v>
      </c>
      <c r="N352" t="s">
        <v>38183</v>
      </c>
      <c r="O352" t="s">
        <v>10599</v>
      </c>
      <c r="Q352" t="s">
        <v>38184</v>
      </c>
      <c r="U352" t="s">
        <v>10187</v>
      </c>
      <c r="V352">
        <v>6</v>
      </c>
      <c r="W352" t="s">
        <v>38185</v>
      </c>
      <c r="X352" t="s">
        <v>38426</v>
      </c>
      <c r="Y352">
        <v>1</v>
      </c>
      <c r="AB352" t="s">
        <v>38232</v>
      </c>
      <c r="AD352" t="str">
        <f>_xlfn.XLOOKUP(LEFT(C352,2),'OTG DATA'!$H$2:$H$18,'OTG DATA'!$I$2:$I$18,"not found",0)</f>
        <v>二林巡修課</v>
      </c>
    </row>
    <row r="353" spans="1:30">
      <c r="A353" t="s">
        <v>38163</v>
      </c>
      <c r="B353">
        <v>106</v>
      </c>
      <c r="C353" t="s">
        <v>38655</v>
      </c>
      <c r="D353">
        <v>11201002178</v>
      </c>
      <c r="E353" t="s">
        <v>2285</v>
      </c>
      <c r="F353" s="1285">
        <v>45390.53125</v>
      </c>
      <c r="G353">
        <v>59</v>
      </c>
      <c r="H353">
        <v>1</v>
      </c>
      <c r="I353">
        <v>0</v>
      </c>
      <c r="J353" t="s">
        <v>38181</v>
      </c>
      <c r="K353" t="s">
        <v>38165</v>
      </c>
      <c r="L353" t="s">
        <v>38174</v>
      </c>
      <c r="M353" t="s">
        <v>38227</v>
      </c>
      <c r="N353" t="s">
        <v>38235</v>
      </c>
      <c r="O353" t="s">
        <v>38236</v>
      </c>
      <c r="Q353" t="s">
        <v>38184</v>
      </c>
      <c r="V353">
        <v>0</v>
      </c>
      <c r="W353" t="s">
        <v>38170</v>
      </c>
      <c r="X353" t="s">
        <v>38426</v>
      </c>
      <c r="Y353">
        <v>0</v>
      </c>
      <c r="AB353" t="s">
        <v>38232</v>
      </c>
      <c r="AD353" t="str">
        <f>_xlfn.XLOOKUP(LEFT(C353,2),'OTG DATA'!$H$2:$H$18,'OTG DATA'!$I$2:$I$18,"not found",0)</f>
        <v>二林巡修課</v>
      </c>
    </row>
    <row r="354" spans="1:30">
      <c r="A354" t="s">
        <v>38163</v>
      </c>
      <c r="B354">
        <v>106</v>
      </c>
      <c r="C354" t="s">
        <v>38656</v>
      </c>
      <c r="D354">
        <v>11201002182</v>
      </c>
      <c r="E354" t="s">
        <v>1276</v>
      </c>
      <c r="F354" s="1285">
        <v>45391.53125</v>
      </c>
      <c r="G354">
        <v>124</v>
      </c>
      <c r="H354">
        <v>1</v>
      </c>
      <c r="I354">
        <v>0</v>
      </c>
      <c r="J354" t="s">
        <v>38181</v>
      </c>
      <c r="K354" t="s">
        <v>38226</v>
      </c>
      <c r="L354" t="s">
        <v>38174</v>
      </c>
      <c r="M354" t="s">
        <v>38227</v>
      </c>
      <c r="N354" t="s">
        <v>38657</v>
      </c>
      <c r="O354" t="s">
        <v>38658</v>
      </c>
      <c r="P354" t="s">
        <v>38659</v>
      </c>
      <c r="Q354" t="s">
        <v>38210</v>
      </c>
      <c r="S354">
        <v>10708</v>
      </c>
      <c r="V354">
        <v>0</v>
      </c>
      <c r="W354" t="s">
        <v>38239</v>
      </c>
      <c r="X354" t="s">
        <v>38224</v>
      </c>
      <c r="Y354">
        <v>0</v>
      </c>
      <c r="AB354" t="s">
        <v>38232</v>
      </c>
      <c r="AD354" t="str">
        <f>_xlfn.XLOOKUP(LEFT(C354,2),'OTG DATA'!$H$2:$H$18,'OTG DATA'!$I$2:$I$18,"not found",0)</f>
        <v>二林巡修課</v>
      </c>
    </row>
    <row r="355" spans="1:30">
      <c r="A355" t="s">
        <v>38163</v>
      </c>
      <c r="B355">
        <v>106</v>
      </c>
      <c r="C355" t="s">
        <v>38660</v>
      </c>
      <c r="D355">
        <v>11201002185</v>
      </c>
      <c r="E355" t="s">
        <v>2527</v>
      </c>
      <c r="F355" s="1285">
        <v>45392.53125</v>
      </c>
      <c r="G355">
        <v>55</v>
      </c>
      <c r="H355">
        <v>3</v>
      </c>
      <c r="I355">
        <v>0</v>
      </c>
      <c r="J355" t="s">
        <v>38181</v>
      </c>
      <c r="K355" t="s">
        <v>38165</v>
      </c>
      <c r="L355" t="s">
        <v>38174</v>
      </c>
      <c r="M355" t="s">
        <v>38231</v>
      </c>
      <c r="N355" t="s">
        <v>38235</v>
      </c>
      <c r="O355" t="s">
        <v>38236</v>
      </c>
      <c r="Q355" t="s">
        <v>38210</v>
      </c>
      <c r="V355">
        <v>0</v>
      </c>
      <c r="W355" t="s">
        <v>38239</v>
      </c>
      <c r="X355" t="s">
        <v>38426</v>
      </c>
      <c r="Y355">
        <v>0</v>
      </c>
      <c r="AB355" t="s">
        <v>38232</v>
      </c>
      <c r="AD355" t="str">
        <f>_xlfn.XLOOKUP(LEFT(C355,2),'OTG DATA'!$H$2:$H$18,'OTG DATA'!$I$2:$I$18,"not found",0)</f>
        <v>二林巡修課</v>
      </c>
    </row>
    <row r="356" spans="1:30">
      <c r="A356" t="s">
        <v>38163</v>
      </c>
      <c r="B356">
        <v>106</v>
      </c>
      <c r="C356" t="s">
        <v>38661</v>
      </c>
      <c r="D356">
        <v>11201002195</v>
      </c>
      <c r="E356" t="s">
        <v>1944</v>
      </c>
      <c r="F356" s="1285">
        <v>45393.53125</v>
      </c>
      <c r="G356">
        <v>128</v>
      </c>
      <c r="H356">
        <v>317</v>
      </c>
      <c r="I356">
        <v>0</v>
      </c>
      <c r="J356" t="s">
        <v>38181</v>
      </c>
      <c r="K356" t="s">
        <v>38165</v>
      </c>
      <c r="L356" t="s">
        <v>38177</v>
      </c>
      <c r="M356" t="s">
        <v>38167</v>
      </c>
      <c r="N356" t="s">
        <v>38370</v>
      </c>
      <c r="O356" t="s">
        <v>38474</v>
      </c>
      <c r="Q356" t="s">
        <v>38210</v>
      </c>
      <c r="T356" t="s">
        <v>38662</v>
      </c>
      <c r="V356">
        <v>0</v>
      </c>
      <c r="W356" t="s">
        <v>38170</v>
      </c>
      <c r="X356" t="s">
        <v>38426</v>
      </c>
      <c r="Y356">
        <v>0</v>
      </c>
      <c r="AB356" t="s">
        <v>38180</v>
      </c>
      <c r="AD356" t="str">
        <f>_xlfn.XLOOKUP(LEFT(C356,2),'OTG DATA'!$H$2:$H$18,'OTG DATA'!$I$2:$I$18,"not found",0)</f>
        <v>二林巡修課</v>
      </c>
    </row>
    <row r="357" spans="1:30">
      <c r="A357" t="s">
        <v>38163</v>
      </c>
      <c r="B357">
        <v>106</v>
      </c>
      <c r="C357" t="s">
        <v>38661</v>
      </c>
      <c r="D357">
        <v>11201002195</v>
      </c>
      <c r="E357" t="s">
        <v>1944</v>
      </c>
      <c r="F357" s="1285">
        <v>45394.53125</v>
      </c>
      <c r="G357">
        <v>3</v>
      </c>
      <c r="H357">
        <v>1048</v>
      </c>
      <c r="I357">
        <v>0</v>
      </c>
      <c r="J357" t="s">
        <v>38181</v>
      </c>
      <c r="K357" t="s">
        <v>38165</v>
      </c>
      <c r="L357" t="s">
        <v>38177</v>
      </c>
      <c r="M357" t="s">
        <v>38167</v>
      </c>
      <c r="N357" t="s">
        <v>38370</v>
      </c>
      <c r="O357" t="s">
        <v>38474</v>
      </c>
      <c r="Q357" t="s">
        <v>38210</v>
      </c>
      <c r="T357" t="s">
        <v>38662</v>
      </c>
      <c r="V357">
        <v>0</v>
      </c>
      <c r="W357" t="s">
        <v>38170</v>
      </c>
      <c r="X357" t="s">
        <v>38426</v>
      </c>
      <c r="Y357">
        <v>0</v>
      </c>
      <c r="AB357" t="s">
        <v>38180</v>
      </c>
      <c r="AD357" t="str">
        <f>_xlfn.XLOOKUP(LEFT(C357,2),'OTG DATA'!$H$2:$H$18,'OTG DATA'!$I$2:$I$18,"not found",0)</f>
        <v>二林巡修課</v>
      </c>
    </row>
    <row r="358" spans="1:30">
      <c r="A358" t="s">
        <v>38163</v>
      </c>
      <c r="B358">
        <v>106</v>
      </c>
      <c r="C358" t="s">
        <v>38661</v>
      </c>
      <c r="D358">
        <v>11201002195</v>
      </c>
      <c r="E358" t="s">
        <v>1944</v>
      </c>
      <c r="F358" s="1285">
        <v>45395.53125</v>
      </c>
      <c r="G358">
        <v>32</v>
      </c>
      <c r="H358">
        <v>1458</v>
      </c>
      <c r="I358">
        <v>0</v>
      </c>
      <c r="J358" t="s">
        <v>38181</v>
      </c>
      <c r="K358" t="s">
        <v>38165</v>
      </c>
      <c r="L358" t="s">
        <v>38177</v>
      </c>
      <c r="M358" t="s">
        <v>38167</v>
      </c>
      <c r="N358" t="s">
        <v>38370</v>
      </c>
      <c r="O358" t="s">
        <v>38474</v>
      </c>
      <c r="Q358" t="s">
        <v>38210</v>
      </c>
      <c r="T358" t="s">
        <v>38662</v>
      </c>
      <c r="V358">
        <v>0</v>
      </c>
      <c r="W358" t="s">
        <v>38170</v>
      </c>
      <c r="X358" t="s">
        <v>38426</v>
      </c>
      <c r="Y358">
        <v>0</v>
      </c>
      <c r="AB358" t="s">
        <v>38180</v>
      </c>
      <c r="AD358" t="str">
        <f>_xlfn.XLOOKUP(LEFT(C358,2),'OTG DATA'!$H$2:$H$18,'OTG DATA'!$I$2:$I$18,"not found",0)</f>
        <v>二林巡修課</v>
      </c>
    </row>
    <row r="359" spans="1:30">
      <c r="A359" t="s">
        <v>38163</v>
      </c>
      <c r="B359">
        <v>106</v>
      </c>
      <c r="C359" t="s">
        <v>38663</v>
      </c>
      <c r="D359">
        <v>11201002238</v>
      </c>
      <c r="E359" t="s">
        <v>1276</v>
      </c>
      <c r="F359" s="1285">
        <v>45396.53125</v>
      </c>
      <c r="G359">
        <v>47</v>
      </c>
      <c r="H359">
        <v>1</v>
      </c>
      <c r="I359">
        <v>0</v>
      </c>
      <c r="J359" t="s">
        <v>38181</v>
      </c>
      <c r="K359" t="s">
        <v>38165</v>
      </c>
      <c r="L359" t="s">
        <v>38177</v>
      </c>
      <c r="M359" t="s">
        <v>38231</v>
      </c>
      <c r="N359" t="s">
        <v>38664</v>
      </c>
      <c r="O359" t="s">
        <v>38247</v>
      </c>
      <c r="Q359" t="s">
        <v>38210</v>
      </c>
      <c r="V359">
        <v>0</v>
      </c>
      <c r="W359" t="s">
        <v>38170</v>
      </c>
      <c r="X359" t="s">
        <v>38426</v>
      </c>
      <c r="Y359">
        <v>0</v>
      </c>
      <c r="AB359" t="s">
        <v>38232</v>
      </c>
      <c r="AD359" t="str">
        <f>_xlfn.XLOOKUP(LEFT(C359,2),'OTG DATA'!$H$2:$H$18,'OTG DATA'!$I$2:$I$18,"not found",0)</f>
        <v>二林巡修課</v>
      </c>
    </row>
    <row r="360" spans="1:30">
      <c r="A360" t="s">
        <v>38163</v>
      </c>
      <c r="B360">
        <v>106</v>
      </c>
      <c r="C360" t="s">
        <v>38665</v>
      </c>
      <c r="D360">
        <v>11201002241</v>
      </c>
      <c r="E360" t="s">
        <v>2279</v>
      </c>
      <c r="F360" s="1285">
        <v>45397.53125</v>
      </c>
      <c r="G360">
        <v>37</v>
      </c>
      <c r="H360">
        <v>1</v>
      </c>
      <c r="I360">
        <v>0</v>
      </c>
      <c r="J360" t="s">
        <v>38181</v>
      </c>
      <c r="K360" t="s">
        <v>38165</v>
      </c>
      <c r="L360" t="s">
        <v>38174</v>
      </c>
      <c r="M360" t="s">
        <v>38231</v>
      </c>
      <c r="N360" t="s">
        <v>38235</v>
      </c>
      <c r="O360" t="s">
        <v>38242</v>
      </c>
      <c r="Q360" t="s">
        <v>38210</v>
      </c>
      <c r="V360">
        <v>0</v>
      </c>
      <c r="W360" t="s">
        <v>38170</v>
      </c>
      <c r="X360" t="s">
        <v>38426</v>
      </c>
      <c r="Y360">
        <v>0</v>
      </c>
      <c r="AB360" t="s">
        <v>38232</v>
      </c>
      <c r="AD360" t="str">
        <f>_xlfn.XLOOKUP(LEFT(C360,2),'OTG DATA'!$H$2:$H$18,'OTG DATA'!$I$2:$I$18,"not found",0)</f>
        <v>二林巡修課</v>
      </c>
    </row>
    <row r="361" spans="1:30">
      <c r="A361" t="s">
        <v>38163</v>
      </c>
      <c r="B361">
        <v>106</v>
      </c>
      <c r="C361" t="s">
        <v>38666</v>
      </c>
      <c r="D361">
        <v>11201002318</v>
      </c>
      <c r="E361" t="s">
        <v>2034</v>
      </c>
      <c r="F361" s="1285">
        <v>45398.53125</v>
      </c>
      <c r="G361">
        <v>56</v>
      </c>
      <c r="H361">
        <v>1</v>
      </c>
      <c r="I361">
        <v>0</v>
      </c>
      <c r="J361" t="s">
        <v>38181</v>
      </c>
      <c r="K361" t="s">
        <v>38233</v>
      </c>
      <c r="L361" t="s">
        <v>38174</v>
      </c>
      <c r="M361" t="s">
        <v>38227</v>
      </c>
      <c r="N361" t="s">
        <v>38507</v>
      </c>
      <c r="O361" t="s">
        <v>38247</v>
      </c>
      <c r="Q361" t="s">
        <v>38210</v>
      </c>
      <c r="V361">
        <v>0</v>
      </c>
      <c r="W361" t="s">
        <v>38239</v>
      </c>
      <c r="X361" t="s">
        <v>38224</v>
      </c>
      <c r="Y361">
        <v>0</v>
      </c>
      <c r="AB361" t="s">
        <v>38190</v>
      </c>
      <c r="AD361" t="str">
        <f>_xlfn.XLOOKUP(LEFT(C361,2),'OTG DATA'!$H$2:$H$18,'OTG DATA'!$I$2:$I$18,"not found",0)</f>
        <v>二林巡修課</v>
      </c>
    </row>
    <row r="362" spans="1:30">
      <c r="A362" t="s">
        <v>38163</v>
      </c>
      <c r="B362">
        <v>106</v>
      </c>
      <c r="C362" t="s">
        <v>38667</v>
      </c>
      <c r="D362">
        <v>11201002313</v>
      </c>
      <c r="E362" t="s">
        <v>1950</v>
      </c>
      <c r="F362" s="1285">
        <v>45399.53125</v>
      </c>
      <c r="G362">
        <v>51</v>
      </c>
      <c r="H362">
        <v>1</v>
      </c>
      <c r="I362">
        <v>0</v>
      </c>
      <c r="J362" t="s">
        <v>38181</v>
      </c>
      <c r="K362" t="s">
        <v>38233</v>
      </c>
      <c r="L362" t="s">
        <v>38174</v>
      </c>
      <c r="M362" t="s">
        <v>38227</v>
      </c>
      <c r="N362" t="s">
        <v>38507</v>
      </c>
      <c r="O362" t="s">
        <v>38247</v>
      </c>
      <c r="Q362" t="s">
        <v>38210</v>
      </c>
      <c r="V362">
        <v>0</v>
      </c>
      <c r="W362" t="s">
        <v>38239</v>
      </c>
      <c r="X362" t="s">
        <v>38224</v>
      </c>
      <c r="Y362">
        <v>0</v>
      </c>
      <c r="AB362" t="s">
        <v>38190</v>
      </c>
      <c r="AD362" t="str">
        <f>_xlfn.XLOOKUP(LEFT(C362,2),'OTG DATA'!$H$2:$H$18,'OTG DATA'!$I$2:$I$18,"not found",0)</f>
        <v>二林巡修課</v>
      </c>
    </row>
    <row r="363" spans="1:30">
      <c r="A363" t="s">
        <v>38163</v>
      </c>
      <c r="B363">
        <v>106</v>
      </c>
      <c r="C363" t="s">
        <v>38668</v>
      </c>
      <c r="D363">
        <v>11201002320</v>
      </c>
      <c r="E363" t="s">
        <v>1950</v>
      </c>
      <c r="F363" s="1285">
        <v>45400.53125</v>
      </c>
      <c r="G363">
        <v>56</v>
      </c>
      <c r="H363">
        <v>1</v>
      </c>
      <c r="I363">
        <v>0</v>
      </c>
      <c r="J363" t="s">
        <v>38181</v>
      </c>
      <c r="K363" t="s">
        <v>38233</v>
      </c>
      <c r="L363" t="s">
        <v>38174</v>
      </c>
      <c r="M363" t="s">
        <v>38227</v>
      </c>
      <c r="N363" t="s">
        <v>38228</v>
      </c>
      <c r="O363" t="s">
        <v>38247</v>
      </c>
      <c r="Q363" t="s">
        <v>38210</v>
      </c>
      <c r="V363">
        <v>0</v>
      </c>
      <c r="W363" t="s">
        <v>38194</v>
      </c>
      <c r="X363" t="s">
        <v>38224</v>
      </c>
      <c r="Y363">
        <v>0</v>
      </c>
      <c r="AB363" t="s">
        <v>38190</v>
      </c>
      <c r="AD363" t="str">
        <f>_xlfn.XLOOKUP(LEFT(C363,2),'OTG DATA'!$H$2:$H$18,'OTG DATA'!$I$2:$I$18,"not found",0)</f>
        <v>二林巡修課</v>
      </c>
    </row>
    <row r="364" spans="1:30">
      <c r="A364" t="s">
        <v>38163</v>
      </c>
      <c r="B364">
        <v>106</v>
      </c>
      <c r="C364" t="s">
        <v>38669</v>
      </c>
      <c r="D364">
        <v>11201002335</v>
      </c>
      <c r="E364" t="s">
        <v>1985</v>
      </c>
      <c r="F364" s="1285">
        <v>45401.53125</v>
      </c>
      <c r="G364">
        <v>49</v>
      </c>
      <c r="H364">
        <v>1</v>
      </c>
      <c r="I364">
        <v>0</v>
      </c>
      <c r="J364" t="s">
        <v>38181</v>
      </c>
      <c r="K364" t="s">
        <v>38233</v>
      </c>
      <c r="L364" t="s">
        <v>38174</v>
      </c>
      <c r="M364" t="s">
        <v>38227</v>
      </c>
      <c r="N364" t="s">
        <v>38228</v>
      </c>
      <c r="O364" t="s">
        <v>38247</v>
      </c>
      <c r="Q364" t="s">
        <v>38210</v>
      </c>
      <c r="V364">
        <v>0</v>
      </c>
      <c r="W364" t="s">
        <v>38194</v>
      </c>
      <c r="X364" t="s">
        <v>38224</v>
      </c>
      <c r="Y364">
        <v>0</v>
      </c>
      <c r="AB364" t="s">
        <v>38190</v>
      </c>
      <c r="AD364" t="str">
        <f>_xlfn.XLOOKUP(LEFT(C364,2),'OTG DATA'!$H$2:$H$18,'OTG DATA'!$I$2:$I$18,"not found",0)</f>
        <v>二林巡修課</v>
      </c>
    </row>
    <row r="365" spans="1:30">
      <c r="A365" t="s">
        <v>38163</v>
      </c>
      <c r="B365">
        <v>106</v>
      </c>
      <c r="C365" t="s">
        <v>38670</v>
      </c>
      <c r="D365">
        <v>11201002328</v>
      </c>
      <c r="E365" t="s">
        <v>2305</v>
      </c>
      <c r="F365" s="1285">
        <v>45402.53125</v>
      </c>
      <c r="G365">
        <v>49</v>
      </c>
      <c r="H365">
        <v>1</v>
      </c>
      <c r="I365">
        <v>0</v>
      </c>
      <c r="J365" t="s">
        <v>38181</v>
      </c>
      <c r="K365" t="s">
        <v>38233</v>
      </c>
      <c r="L365" t="s">
        <v>38174</v>
      </c>
      <c r="M365" t="s">
        <v>38227</v>
      </c>
      <c r="N365" t="s">
        <v>38507</v>
      </c>
      <c r="O365" t="s">
        <v>38247</v>
      </c>
      <c r="Q365" t="s">
        <v>38210</v>
      </c>
      <c r="V365">
        <v>0</v>
      </c>
      <c r="W365" t="s">
        <v>38194</v>
      </c>
      <c r="X365" t="s">
        <v>38224</v>
      </c>
      <c r="Y365">
        <v>0</v>
      </c>
      <c r="AB365" t="s">
        <v>38190</v>
      </c>
      <c r="AD365" t="str">
        <f>_xlfn.XLOOKUP(LEFT(C365,2),'OTG DATA'!$H$2:$H$18,'OTG DATA'!$I$2:$I$18,"not found",0)</f>
        <v>二林巡修課</v>
      </c>
    </row>
    <row r="366" spans="1:30">
      <c r="A366" t="s">
        <v>38163</v>
      </c>
      <c r="B366">
        <v>106</v>
      </c>
      <c r="C366" t="s">
        <v>38671</v>
      </c>
      <c r="D366">
        <v>11201002332</v>
      </c>
      <c r="E366" t="s">
        <v>1945</v>
      </c>
      <c r="F366" s="1285">
        <v>45403.53125</v>
      </c>
      <c r="G366">
        <v>56</v>
      </c>
      <c r="H366">
        <v>1</v>
      </c>
      <c r="I366">
        <v>0</v>
      </c>
      <c r="J366" t="s">
        <v>38181</v>
      </c>
      <c r="K366" t="s">
        <v>38233</v>
      </c>
      <c r="L366" t="s">
        <v>38174</v>
      </c>
      <c r="M366" t="s">
        <v>38227</v>
      </c>
      <c r="N366" t="s">
        <v>38246</v>
      </c>
      <c r="O366" t="s">
        <v>38247</v>
      </c>
      <c r="Q366" t="s">
        <v>38210</v>
      </c>
      <c r="V366">
        <v>0</v>
      </c>
      <c r="W366" t="s">
        <v>38194</v>
      </c>
      <c r="X366" t="s">
        <v>38224</v>
      </c>
      <c r="Y366">
        <v>0</v>
      </c>
      <c r="AB366" t="s">
        <v>38190</v>
      </c>
      <c r="AD366" t="str">
        <f>_xlfn.XLOOKUP(LEFT(C366,2),'OTG DATA'!$H$2:$H$18,'OTG DATA'!$I$2:$I$18,"not found",0)</f>
        <v>二林巡修課</v>
      </c>
    </row>
    <row r="367" spans="1:30">
      <c r="A367" t="s">
        <v>38163</v>
      </c>
      <c r="B367">
        <v>106</v>
      </c>
      <c r="C367" t="s">
        <v>38672</v>
      </c>
      <c r="D367">
        <v>11201002345</v>
      </c>
      <c r="E367" t="s">
        <v>1949</v>
      </c>
      <c r="F367" s="1285">
        <v>45404.53125</v>
      </c>
      <c r="G367">
        <v>56</v>
      </c>
      <c r="H367">
        <v>5</v>
      </c>
      <c r="I367">
        <v>0</v>
      </c>
      <c r="J367" t="s">
        <v>38181</v>
      </c>
      <c r="K367" t="s">
        <v>38233</v>
      </c>
      <c r="L367" t="s">
        <v>38174</v>
      </c>
      <c r="M367" t="s">
        <v>38227</v>
      </c>
      <c r="N367" t="s">
        <v>38183</v>
      </c>
      <c r="Q367" t="s">
        <v>38210</v>
      </c>
      <c r="U367" t="s">
        <v>10187</v>
      </c>
      <c r="V367">
        <v>6</v>
      </c>
      <c r="W367" t="s">
        <v>38194</v>
      </c>
      <c r="X367" t="s">
        <v>38224</v>
      </c>
      <c r="Y367">
        <v>1</v>
      </c>
      <c r="AB367" t="s">
        <v>38232</v>
      </c>
      <c r="AD367" t="str">
        <f>_xlfn.XLOOKUP(LEFT(C367,2),'OTG DATA'!$H$2:$H$18,'OTG DATA'!$I$2:$I$18,"not found",0)</f>
        <v>二林巡修課</v>
      </c>
    </row>
    <row r="368" spans="1:30">
      <c r="A368" t="s">
        <v>38163</v>
      </c>
      <c r="B368">
        <v>106</v>
      </c>
      <c r="C368" t="s">
        <v>38673</v>
      </c>
      <c r="D368">
        <v>11201002369</v>
      </c>
      <c r="E368" t="s">
        <v>1941</v>
      </c>
      <c r="F368" s="1285">
        <v>45405.53125</v>
      </c>
      <c r="G368">
        <v>54</v>
      </c>
      <c r="H368">
        <v>1</v>
      </c>
      <c r="I368">
        <v>0</v>
      </c>
      <c r="J368" t="s">
        <v>38181</v>
      </c>
      <c r="K368" t="s">
        <v>38226</v>
      </c>
      <c r="L368" t="s">
        <v>38177</v>
      </c>
      <c r="M368" t="s">
        <v>38231</v>
      </c>
      <c r="N368" t="s">
        <v>38183</v>
      </c>
      <c r="O368" t="s">
        <v>10599</v>
      </c>
      <c r="Q368" t="s">
        <v>38210</v>
      </c>
      <c r="U368" t="s">
        <v>10187</v>
      </c>
      <c r="V368">
        <v>10</v>
      </c>
      <c r="W368" t="s">
        <v>38185</v>
      </c>
      <c r="X368" t="s">
        <v>38255</v>
      </c>
      <c r="Y368">
        <v>1</v>
      </c>
      <c r="AB368" t="s">
        <v>38232</v>
      </c>
      <c r="AD368" t="str">
        <f>_xlfn.XLOOKUP(LEFT(C368,2),'OTG DATA'!$H$2:$H$18,'OTG DATA'!$I$2:$I$18,"not found",0)</f>
        <v>二林巡修課</v>
      </c>
    </row>
    <row r="369" spans="1:30">
      <c r="A369" t="s">
        <v>38163</v>
      </c>
      <c r="B369">
        <v>106</v>
      </c>
      <c r="C369" t="s">
        <v>38674</v>
      </c>
      <c r="D369">
        <v>11201002392</v>
      </c>
      <c r="E369" t="s">
        <v>2529</v>
      </c>
      <c r="F369" s="1285">
        <v>45406.53125</v>
      </c>
      <c r="G369">
        <v>47</v>
      </c>
      <c r="H369">
        <v>1</v>
      </c>
      <c r="I369">
        <v>1</v>
      </c>
      <c r="J369" t="s">
        <v>38181</v>
      </c>
      <c r="K369" t="s">
        <v>38233</v>
      </c>
      <c r="L369" t="s">
        <v>38174</v>
      </c>
      <c r="M369" t="s">
        <v>38227</v>
      </c>
      <c r="N369" t="s">
        <v>38235</v>
      </c>
      <c r="O369" t="s">
        <v>38242</v>
      </c>
      <c r="Q369" t="s">
        <v>38210</v>
      </c>
      <c r="V369">
        <v>0</v>
      </c>
      <c r="W369" t="s">
        <v>38170</v>
      </c>
      <c r="X369" t="s">
        <v>38224</v>
      </c>
      <c r="Y369">
        <v>1</v>
      </c>
      <c r="AB369" t="s">
        <v>38190</v>
      </c>
      <c r="AD369" t="str">
        <f>_xlfn.XLOOKUP(LEFT(C369,2),'OTG DATA'!$H$2:$H$18,'OTG DATA'!$I$2:$I$18,"not found",0)</f>
        <v>二林巡修課</v>
      </c>
    </row>
    <row r="370" spans="1:30">
      <c r="A370" t="s">
        <v>38163</v>
      </c>
      <c r="B370">
        <v>106</v>
      </c>
      <c r="C370" t="s">
        <v>38675</v>
      </c>
      <c r="D370">
        <v>11201002393</v>
      </c>
      <c r="E370" t="s">
        <v>1949</v>
      </c>
      <c r="F370" s="1285">
        <v>45407.53125</v>
      </c>
      <c r="G370">
        <v>60</v>
      </c>
      <c r="H370">
        <v>1</v>
      </c>
      <c r="I370">
        <v>1</v>
      </c>
      <c r="J370" t="s">
        <v>38181</v>
      </c>
      <c r="K370" t="s">
        <v>38233</v>
      </c>
      <c r="L370" t="s">
        <v>38174</v>
      </c>
      <c r="M370" t="s">
        <v>38227</v>
      </c>
      <c r="N370" t="s">
        <v>38235</v>
      </c>
      <c r="O370" t="s">
        <v>38242</v>
      </c>
      <c r="Q370" t="s">
        <v>38210</v>
      </c>
      <c r="V370">
        <v>0</v>
      </c>
      <c r="W370" t="s">
        <v>38170</v>
      </c>
      <c r="X370" t="s">
        <v>38224</v>
      </c>
      <c r="Y370">
        <v>1</v>
      </c>
      <c r="AB370" t="s">
        <v>38190</v>
      </c>
      <c r="AD370" t="str">
        <f>_xlfn.XLOOKUP(LEFT(C370,2),'OTG DATA'!$H$2:$H$18,'OTG DATA'!$I$2:$I$18,"not found",0)</f>
        <v>二林巡修課</v>
      </c>
    </row>
    <row r="371" spans="1:30">
      <c r="A371" t="s">
        <v>38163</v>
      </c>
      <c r="B371">
        <v>106</v>
      </c>
      <c r="C371" t="s">
        <v>38676</v>
      </c>
      <c r="D371">
        <v>11201002382</v>
      </c>
      <c r="E371" t="s">
        <v>2533</v>
      </c>
      <c r="F371" s="1285">
        <v>45408.53125</v>
      </c>
      <c r="G371">
        <v>56</v>
      </c>
      <c r="H371">
        <v>1</v>
      </c>
      <c r="I371">
        <v>1</v>
      </c>
      <c r="J371" t="s">
        <v>38181</v>
      </c>
      <c r="K371" t="s">
        <v>38233</v>
      </c>
      <c r="L371" t="s">
        <v>38174</v>
      </c>
      <c r="M371" t="s">
        <v>38234</v>
      </c>
      <c r="N371" t="s">
        <v>38228</v>
      </c>
      <c r="O371" t="s">
        <v>38229</v>
      </c>
      <c r="Q371" t="s">
        <v>38210</v>
      </c>
      <c r="V371">
        <v>0</v>
      </c>
      <c r="W371" t="s">
        <v>38170</v>
      </c>
      <c r="X371" t="s">
        <v>38224</v>
      </c>
      <c r="Y371">
        <v>10</v>
      </c>
      <c r="AB371" t="s">
        <v>38190</v>
      </c>
      <c r="AD371" t="str">
        <f>_xlfn.XLOOKUP(LEFT(C371,2),'OTG DATA'!$H$2:$H$18,'OTG DATA'!$I$2:$I$18,"not found",0)</f>
        <v>二林巡修課</v>
      </c>
    </row>
    <row r="372" spans="1:30">
      <c r="A372" t="s">
        <v>38163</v>
      </c>
      <c r="B372">
        <v>106</v>
      </c>
      <c r="C372" t="s">
        <v>38677</v>
      </c>
      <c r="D372">
        <v>11201002399</v>
      </c>
      <c r="E372" t="s">
        <v>2533</v>
      </c>
      <c r="F372" s="1285">
        <v>45409.53125</v>
      </c>
      <c r="G372">
        <v>47</v>
      </c>
      <c r="H372">
        <v>1</v>
      </c>
      <c r="I372">
        <v>1</v>
      </c>
      <c r="J372" t="s">
        <v>38181</v>
      </c>
      <c r="K372" t="s">
        <v>38233</v>
      </c>
      <c r="L372" t="s">
        <v>38174</v>
      </c>
      <c r="M372" t="s">
        <v>38231</v>
      </c>
      <c r="N372" t="s">
        <v>38235</v>
      </c>
      <c r="O372" t="s">
        <v>38242</v>
      </c>
      <c r="Q372" t="s">
        <v>38210</v>
      </c>
      <c r="V372">
        <v>0</v>
      </c>
      <c r="W372" t="s">
        <v>38170</v>
      </c>
      <c r="X372" t="s">
        <v>38224</v>
      </c>
      <c r="Y372">
        <v>1</v>
      </c>
      <c r="AB372" t="s">
        <v>38190</v>
      </c>
      <c r="AD372" t="str">
        <f>_xlfn.XLOOKUP(LEFT(C372,2),'OTG DATA'!$H$2:$H$18,'OTG DATA'!$I$2:$I$18,"not found",0)</f>
        <v>二林巡修課</v>
      </c>
    </row>
    <row r="373" spans="1:30">
      <c r="A373" t="s">
        <v>38163</v>
      </c>
      <c r="B373">
        <v>106</v>
      </c>
      <c r="C373" t="s">
        <v>38678</v>
      </c>
      <c r="D373">
        <v>11201002419</v>
      </c>
      <c r="E373" t="s">
        <v>2302</v>
      </c>
      <c r="F373" s="1285">
        <v>45410.53125</v>
      </c>
      <c r="G373">
        <v>50</v>
      </c>
      <c r="H373">
        <v>1</v>
      </c>
      <c r="I373">
        <v>1</v>
      </c>
      <c r="J373" t="s">
        <v>38181</v>
      </c>
      <c r="K373" t="s">
        <v>38233</v>
      </c>
      <c r="L373" t="s">
        <v>38174</v>
      </c>
      <c r="M373" t="s">
        <v>38227</v>
      </c>
      <c r="N373" t="s">
        <v>38235</v>
      </c>
      <c r="O373" t="s">
        <v>38242</v>
      </c>
      <c r="Q373" t="s">
        <v>38210</v>
      </c>
      <c r="V373">
        <v>0</v>
      </c>
      <c r="W373" t="s">
        <v>38170</v>
      </c>
      <c r="X373" t="s">
        <v>38224</v>
      </c>
      <c r="Y373">
        <v>1</v>
      </c>
      <c r="AB373" t="s">
        <v>38190</v>
      </c>
      <c r="AD373" t="str">
        <f>_xlfn.XLOOKUP(LEFT(C373,2),'OTG DATA'!$H$2:$H$18,'OTG DATA'!$I$2:$I$18,"not found",0)</f>
        <v>二林巡修課</v>
      </c>
    </row>
    <row r="374" spans="1:30">
      <c r="A374" t="s">
        <v>38163</v>
      </c>
      <c r="B374">
        <v>106</v>
      </c>
      <c r="C374" t="s">
        <v>38679</v>
      </c>
      <c r="D374">
        <v>11201002400</v>
      </c>
      <c r="E374" t="s">
        <v>2527</v>
      </c>
      <c r="F374" s="1285">
        <v>45411.53125</v>
      </c>
      <c r="G374">
        <v>57</v>
      </c>
      <c r="H374">
        <v>1</v>
      </c>
      <c r="I374">
        <v>1</v>
      </c>
      <c r="J374" t="s">
        <v>38181</v>
      </c>
      <c r="K374" t="s">
        <v>38230</v>
      </c>
      <c r="L374" t="s">
        <v>38174</v>
      </c>
      <c r="M374" t="s">
        <v>38227</v>
      </c>
      <c r="N374" t="s">
        <v>38240</v>
      </c>
      <c r="O374" t="s">
        <v>38241</v>
      </c>
      <c r="Q374" t="s">
        <v>38210</v>
      </c>
      <c r="V374">
        <v>0</v>
      </c>
      <c r="W374" t="s">
        <v>38170</v>
      </c>
      <c r="X374" t="s">
        <v>38372</v>
      </c>
      <c r="Y374">
        <v>1</v>
      </c>
      <c r="AB374" t="s">
        <v>38190</v>
      </c>
      <c r="AD374" t="str">
        <f>_xlfn.XLOOKUP(LEFT(C374,2),'OTG DATA'!$H$2:$H$18,'OTG DATA'!$I$2:$I$18,"not found",0)</f>
        <v>二林巡修課</v>
      </c>
    </row>
    <row r="375" spans="1:30">
      <c r="A375" t="s">
        <v>38163</v>
      </c>
      <c r="B375">
        <v>106</v>
      </c>
      <c r="C375" t="s">
        <v>38680</v>
      </c>
      <c r="D375">
        <v>11201002401</v>
      </c>
      <c r="E375" t="s">
        <v>1941</v>
      </c>
      <c r="F375" s="1285">
        <v>45412.53125</v>
      </c>
      <c r="G375">
        <v>69</v>
      </c>
      <c r="H375">
        <v>6</v>
      </c>
      <c r="I375">
        <v>6</v>
      </c>
      <c r="J375" t="s">
        <v>38181</v>
      </c>
      <c r="K375" t="s">
        <v>38230</v>
      </c>
      <c r="L375" t="s">
        <v>38174</v>
      </c>
      <c r="M375" t="s">
        <v>38227</v>
      </c>
      <c r="N375" t="s">
        <v>38681</v>
      </c>
      <c r="O375" t="s">
        <v>38682</v>
      </c>
      <c r="Q375" t="s">
        <v>38210</v>
      </c>
      <c r="V375">
        <v>0</v>
      </c>
      <c r="W375" t="s">
        <v>38194</v>
      </c>
      <c r="X375" t="s">
        <v>38222</v>
      </c>
      <c r="Y375">
        <v>1</v>
      </c>
      <c r="AB375" t="s">
        <v>38232</v>
      </c>
      <c r="AD375" t="str">
        <f>_xlfn.XLOOKUP(LEFT(C375,2),'OTG DATA'!$H$2:$H$18,'OTG DATA'!$I$2:$I$18,"not found",0)</f>
        <v>二林巡修課</v>
      </c>
    </row>
    <row r="376" spans="1:30">
      <c r="A376" t="s">
        <v>38163</v>
      </c>
      <c r="B376">
        <v>106</v>
      </c>
      <c r="C376" t="s">
        <v>38683</v>
      </c>
      <c r="D376">
        <v>11201002416</v>
      </c>
      <c r="E376" t="s">
        <v>2527</v>
      </c>
      <c r="F376" s="1285">
        <v>45413.53125</v>
      </c>
      <c r="G376">
        <v>56</v>
      </c>
      <c r="H376">
        <v>1</v>
      </c>
      <c r="I376">
        <v>1</v>
      </c>
      <c r="J376" t="s">
        <v>38181</v>
      </c>
      <c r="K376" t="s">
        <v>38233</v>
      </c>
      <c r="L376" t="s">
        <v>38174</v>
      </c>
      <c r="M376" t="s">
        <v>38234</v>
      </c>
      <c r="N376" t="s">
        <v>38228</v>
      </c>
      <c r="O376" t="s">
        <v>38229</v>
      </c>
      <c r="Q376" t="s">
        <v>38210</v>
      </c>
      <c r="V376">
        <v>0</v>
      </c>
      <c r="W376" t="s">
        <v>38170</v>
      </c>
      <c r="X376" t="s">
        <v>38224</v>
      </c>
      <c r="Y376">
        <v>2</v>
      </c>
      <c r="AB376" t="s">
        <v>38190</v>
      </c>
      <c r="AD376" t="str">
        <f>_xlfn.XLOOKUP(LEFT(C376,2),'OTG DATA'!$H$2:$H$18,'OTG DATA'!$I$2:$I$18,"not found",0)</f>
        <v>二林巡修課</v>
      </c>
    </row>
    <row r="377" spans="1:30">
      <c r="A377" t="s">
        <v>38163</v>
      </c>
      <c r="B377">
        <v>106</v>
      </c>
      <c r="C377" t="s">
        <v>38684</v>
      </c>
      <c r="D377">
        <v>11201002420</v>
      </c>
      <c r="E377" t="s">
        <v>1424</v>
      </c>
      <c r="F377" s="1285">
        <v>45414.53125</v>
      </c>
      <c r="G377">
        <v>50</v>
      </c>
      <c r="H377">
        <v>3</v>
      </c>
      <c r="I377">
        <v>2</v>
      </c>
      <c r="J377" t="s">
        <v>38181</v>
      </c>
      <c r="K377" t="s">
        <v>38230</v>
      </c>
      <c r="L377" t="s">
        <v>38174</v>
      </c>
      <c r="M377" t="s">
        <v>38231</v>
      </c>
      <c r="N377" t="s">
        <v>38246</v>
      </c>
      <c r="O377" t="s">
        <v>38247</v>
      </c>
      <c r="Q377" t="s">
        <v>38210</v>
      </c>
      <c r="V377">
        <v>0</v>
      </c>
      <c r="W377" t="s">
        <v>38170</v>
      </c>
      <c r="X377" t="s">
        <v>38224</v>
      </c>
      <c r="Y377">
        <v>1</v>
      </c>
      <c r="AB377" t="s">
        <v>38190</v>
      </c>
      <c r="AD377" t="str">
        <f>_xlfn.XLOOKUP(LEFT(C377,2),'OTG DATA'!$H$2:$H$18,'OTG DATA'!$I$2:$I$18,"not found",0)</f>
        <v>二林巡修課</v>
      </c>
    </row>
    <row r="378" spans="1:30">
      <c r="A378" t="s">
        <v>38163</v>
      </c>
      <c r="B378">
        <v>106</v>
      </c>
      <c r="C378" t="s">
        <v>38685</v>
      </c>
      <c r="D378">
        <v>11201002396</v>
      </c>
      <c r="E378" t="s">
        <v>1985</v>
      </c>
      <c r="F378" s="1285">
        <v>45415.53125</v>
      </c>
      <c r="G378">
        <v>58</v>
      </c>
      <c r="H378">
        <v>2</v>
      </c>
      <c r="I378">
        <v>2</v>
      </c>
      <c r="J378" t="s">
        <v>38181</v>
      </c>
      <c r="K378" t="s">
        <v>38230</v>
      </c>
      <c r="L378" t="s">
        <v>38174</v>
      </c>
      <c r="M378" t="s">
        <v>38227</v>
      </c>
      <c r="N378" t="s">
        <v>38240</v>
      </c>
      <c r="O378" t="s">
        <v>38241</v>
      </c>
      <c r="Q378" t="s">
        <v>38210</v>
      </c>
      <c r="V378">
        <v>0</v>
      </c>
      <c r="W378" t="s">
        <v>38170</v>
      </c>
      <c r="X378" t="s">
        <v>38224</v>
      </c>
      <c r="Y378">
        <v>1</v>
      </c>
      <c r="AB378" t="s">
        <v>38190</v>
      </c>
      <c r="AD378" t="str">
        <f>_xlfn.XLOOKUP(LEFT(C378,2),'OTG DATA'!$H$2:$H$18,'OTG DATA'!$I$2:$I$18,"not found",0)</f>
        <v>二林巡修課</v>
      </c>
    </row>
    <row r="379" spans="1:30">
      <c r="A379" t="s">
        <v>38163</v>
      </c>
      <c r="B379">
        <v>106</v>
      </c>
      <c r="C379" t="s">
        <v>38686</v>
      </c>
      <c r="D379">
        <v>11201002472</v>
      </c>
      <c r="E379" t="s">
        <v>2527</v>
      </c>
      <c r="F379" s="1285">
        <v>45416.53125</v>
      </c>
      <c r="G379">
        <v>55</v>
      </c>
      <c r="H379">
        <v>1</v>
      </c>
      <c r="I379">
        <v>0</v>
      </c>
      <c r="J379" t="s">
        <v>38181</v>
      </c>
      <c r="K379" t="s">
        <v>38233</v>
      </c>
      <c r="L379" t="s">
        <v>38174</v>
      </c>
      <c r="M379" t="s">
        <v>38227</v>
      </c>
      <c r="N379" t="s">
        <v>38228</v>
      </c>
      <c r="O379" t="s">
        <v>38247</v>
      </c>
      <c r="Q379" t="s">
        <v>38210</v>
      </c>
      <c r="V379">
        <v>0</v>
      </c>
      <c r="W379" t="s">
        <v>38194</v>
      </c>
      <c r="X379" t="s">
        <v>38224</v>
      </c>
      <c r="Y379">
        <v>0</v>
      </c>
      <c r="AB379" t="s">
        <v>38190</v>
      </c>
      <c r="AD379" t="str">
        <f>_xlfn.XLOOKUP(LEFT(C379,2),'OTG DATA'!$H$2:$H$18,'OTG DATA'!$I$2:$I$18,"not found",0)</f>
        <v>二林巡修課</v>
      </c>
    </row>
    <row r="380" spans="1:30">
      <c r="A380" t="s">
        <v>38163</v>
      </c>
      <c r="B380">
        <v>106</v>
      </c>
      <c r="C380" t="s">
        <v>38687</v>
      </c>
      <c r="D380">
        <v>11201002479</v>
      </c>
      <c r="E380" t="s">
        <v>1950</v>
      </c>
      <c r="F380" s="1285">
        <v>45417.53125</v>
      </c>
      <c r="G380">
        <v>57</v>
      </c>
      <c r="H380">
        <v>1</v>
      </c>
      <c r="I380">
        <v>1</v>
      </c>
      <c r="J380" t="s">
        <v>38181</v>
      </c>
      <c r="K380" t="s">
        <v>38230</v>
      </c>
      <c r="L380" t="s">
        <v>38174</v>
      </c>
      <c r="M380" t="s">
        <v>38227</v>
      </c>
      <c r="N380" t="s">
        <v>38175</v>
      </c>
      <c r="O380" t="s">
        <v>38220</v>
      </c>
      <c r="Q380" t="s">
        <v>38210</v>
      </c>
      <c r="V380">
        <v>0</v>
      </c>
      <c r="W380" t="s">
        <v>38194</v>
      </c>
      <c r="X380" t="s">
        <v>38224</v>
      </c>
      <c r="Y380">
        <v>1</v>
      </c>
      <c r="AB380" t="s">
        <v>38232</v>
      </c>
      <c r="AD380" t="str">
        <f>_xlfn.XLOOKUP(LEFT(C380,2),'OTG DATA'!$H$2:$H$18,'OTG DATA'!$I$2:$I$18,"not found",0)</f>
        <v>二林巡修課</v>
      </c>
    </row>
    <row r="381" spans="1:30">
      <c r="A381" t="s">
        <v>38163</v>
      </c>
      <c r="B381">
        <v>106</v>
      </c>
      <c r="C381" t="s">
        <v>38688</v>
      </c>
      <c r="D381">
        <v>11201002498</v>
      </c>
      <c r="E381" t="s">
        <v>2533</v>
      </c>
      <c r="F381" s="1285">
        <v>45418.53125</v>
      </c>
      <c r="G381">
        <v>57</v>
      </c>
      <c r="H381">
        <v>1</v>
      </c>
      <c r="I381">
        <v>1</v>
      </c>
      <c r="J381" t="s">
        <v>38181</v>
      </c>
      <c r="K381" t="s">
        <v>38230</v>
      </c>
      <c r="L381" t="s">
        <v>38174</v>
      </c>
      <c r="M381" t="s">
        <v>38227</v>
      </c>
      <c r="N381" t="s">
        <v>38235</v>
      </c>
      <c r="O381" t="s">
        <v>38236</v>
      </c>
      <c r="Q381" t="s">
        <v>38210</v>
      </c>
      <c r="V381">
        <v>0</v>
      </c>
      <c r="W381" t="s">
        <v>38239</v>
      </c>
      <c r="X381" t="s">
        <v>38224</v>
      </c>
      <c r="Y381">
        <v>4</v>
      </c>
      <c r="AB381" t="s">
        <v>38190</v>
      </c>
      <c r="AD381" t="str">
        <f>_xlfn.XLOOKUP(LEFT(C381,2),'OTG DATA'!$H$2:$H$18,'OTG DATA'!$I$2:$I$18,"not found",0)</f>
        <v>二林巡修課</v>
      </c>
    </row>
    <row r="382" spans="1:30">
      <c r="A382" t="s">
        <v>38163</v>
      </c>
      <c r="B382">
        <v>106</v>
      </c>
      <c r="C382" t="s">
        <v>38689</v>
      </c>
      <c r="D382">
        <v>11201002512</v>
      </c>
      <c r="E382" t="s">
        <v>2527</v>
      </c>
      <c r="F382" s="1285">
        <v>45419.53125</v>
      </c>
      <c r="G382">
        <v>57</v>
      </c>
      <c r="H382">
        <v>1</v>
      </c>
      <c r="I382">
        <v>1</v>
      </c>
      <c r="J382" t="s">
        <v>38181</v>
      </c>
      <c r="K382" t="s">
        <v>38226</v>
      </c>
      <c r="L382" t="s">
        <v>38174</v>
      </c>
      <c r="M382" t="s">
        <v>38227</v>
      </c>
      <c r="N382" t="s">
        <v>38235</v>
      </c>
      <c r="O382" t="s">
        <v>38242</v>
      </c>
      <c r="Q382" t="s">
        <v>38210</v>
      </c>
      <c r="V382">
        <v>0</v>
      </c>
      <c r="W382" t="s">
        <v>38239</v>
      </c>
      <c r="X382" t="s">
        <v>38224</v>
      </c>
      <c r="Y382">
        <v>2</v>
      </c>
      <c r="AB382" t="s">
        <v>38190</v>
      </c>
      <c r="AD382" t="str">
        <f>_xlfn.XLOOKUP(LEFT(C382,2),'OTG DATA'!$H$2:$H$18,'OTG DATA'!$I$2:$I$18,"not found",0)</f>
        <v>二林巡修課</v>
      </c>
    </row>
    <row r="383" spans="1:30">
      <c r="A383" t="s">
        <v>38163</v>
      </c>
      <c r="B383">
        <v>106</v>
      </c>
      <c r="C383" t="s">
        <v>38690</v>
      </c>
      <c r="D383">
        <v>11201002502</v>
      </c>
      <c r="E383" t="s">
        <v>1424</v>
      </c>
      <c r="F383" s="1285">
        <v>45420.53125</v>
      </c>
      <c r="G383">
        <v>59</v>
      </c>
      <c r="H383">
        <v>1</v>
      </c>
      <c r="I383">
        <v>1</v>
      </c>
      <c r="J383" t="s">
        <v>38181</v>
      </c>
      <c r="K383" t="s">
        <v>38226</v>
      </c>
      <c r="L383" t="s">
        <v>38174</v>
      </c>
      <c r="M383" t="s">
        <v>38227</v>
      </c>
      <c r="N383" t="s">
        <v>38235</v>
      </c>
      <c r="O383" t="s">
        <v>38236</v>
      </c>
      <c r="Q383" t="s">
        <v>38184</v>
      </c>
      <c r="V383">
        <v>0</v>
      </c>
      <c r="W383" t="s">
        <v>38170</v>
      </c>
      <c r="X383" t="s">
        <v>38224</v>
      </c>
      <c r="Y383">
        <v>4</v>
      </c>
      <c r="AB383" t="s">
        <v>38190</v>
      </c>
      <c r="AD383" t="str">
        <f>_xlfn.XLOOKUP(LEFT(C383,2),'OTG DATA'!$H$2:$H$18,'OTG DATA'!$I$2:$I$18,"not found",0)</f>
        <v>二林巡修課</v>
      </c>
    </row>
    <row r="384" spans="1:30">
      <c r="A384" t="s">
        <v>38163</v>
      </c>
      <c r="B384">
        <v>106</v>
      </c>
      <c r="C384" t="s">
        <v>38691</v>
      </c>
      <c r="D384">
        <v>11201002514</v>
      </c>
      <c r="E384" t="s">
        <v>2529</v>
      </c>
      <c r="F384" s="1285">
        <v>45421.53125</v>
      </c>
      <c r="G384">
        <v>59</v>
      </c>
      <c r="H384">
        <v>1</v>
      </c>
      <c r="I384">
        <v>1</v>
      </c>
      <c r="J384" t="s">
        <v>38181</v>
      </c>
      <c r="K384" t="s">
        <v>38226</v>
      </c>
      <c r="L384" t="s">
        <v>38174</v>
      </c>
      <c r="M384" t="s">
        <v>38231</v>
      </c>
      <c r="N384" t="s">
        <v>38235</v>
      </c>
      <c r="O384" t="s">
        <v>38236</v>
      </c>
      <c r="Q384" t="s">
        <v>38210</v>
      </c>
      <c r="V384">
        <v>0</v>
      </c>
      <c r="W384" t="s">
        <v>38170</v>
      </c>
      <c r="X384" t="s">
        <v>38224</v>
      </c>
      <c r="Y384">
        <v>4</v>
      </c>
      <c r="AB384" t="s">
        <v>38190</v>
      </c>
      <c r="AD384" t="str">
        <f>_xlfn.XLOOKUP(LEFT(C384,2),'OTG DATA'!$H$2:$H$18,'OTG DATA'!$I$2:$I$18,"not found",0)</f>
        <v>二林巡修課</v>
      </c>
    </row>
    <row r="385" spans="1:30">
      <c r="A385" t="s">
        <v>38163</v>
      </c>
      <c r="B385">
        <v>106</v>
      </c>
      <c r="C385" t="s">
        <v>38692</v>
      </c>
      <c r="D385">
        <v>11201002516</v>
      </c>
      <c r="E385" t="s">
        <v>2534</v>
      </c>
      <c r="F385" s="1285">
        <v>45422.53125</v>
      </c>
      <c r="G385">
        <v>57</v>
      </c>
      <c r="H385">
        <v>1</v>
      </c>
      <c r="I385">
        <v>2</v>
      </c>
      <c r="J385" t="s">
        <v>38181</v>
      </c>
      <c r="K385" t="s">
        <v>38226</v>
      </c>
      <c r="L385" t="s">
        <v>38174</v>
      </c>
      <c r="M385" t="s">
        <v>38227</v>
      </c>
      <c r="N385" t="s">
        <v>38235</v>
      </c>
      <c r="O385" t="s">
        <v>38236</v>
      </c>
      <c r="Q385" t="s">
        <v>38210</v>
      </c>
      <c r="V385">
        <v>0</v>
      </c>
      <c r="W385" t="s">
        <v>38170</v>
      </c>
      <c r="X385" t="s">
        <v>38224</v>
      </c>
      <c r="Y385">
        <v>6</v>
      </c>
      <c r="AB385" t="s">
        <v>38190</v>
      </c>
      <c r="AD385" t="str">
        <f>_xlfn.XLOOKUP(LEFT(C385,2),'OTG DATA'!$H$2:$H$18,'OTG DATA'!$I$2:$I$18,"not found",0)</f>
        <v>二林巡修課</v>
      </c>
    </row>
    <row r="386" spans="1:30">
      <c r="A386" t="s">
        <v>38163</v>
      </c>
      <c r="B386">
        <v>106</v>
      </c>
      <c r="C386" t="s">
        <v>38693</v>
      </c>
      <c r="D386">
        <v>11201002518</v>
      </c>
      <c r="E386" t="s">
        <v>1948</v>
      </c>
      <c r="F386" s="1285">
        <v>45423.53125</v>
      </c>
      <c r="G386">
        <v>58</v>
      </c>
      <c r="H386">
        <v>1</v>
      </c>
      <c r="I386">
        <v>1</v>
      </c>
      <c r="J386" t="s">
        <v>38181</v>
      </c>
      <c r="K386" t="s">
        <v>38226</v>
      </c>
      <c r="L386" t="s">
        <v>38174</v>
      </c>
      <c r="M386" t="s">
        <v>38227</v>
      </c>
      <c r="N386" t="s">
        <v>38235</v>
      </c>
      <c r="O386" t="s">
        <v>38242</v>
      </c>
      <c r="Q386" t="s">
        <v>38210</v>
      </c>
      <c r="V386">
        <v>0</v>
      </c>
      <c r="W386" t="s">
        <v>38170</v>
      </c>
      <c r="X386" t="s">
        <v>38224</v>
      </c>
      <c r="Y386">
        <v>2</v>
      </c>
      <c r="AB386" t="s">
        <v>38190</v>
      </c>
      <c r="AD386" t="str">
        <f>_xlfn.XLOOKUP(LEFT(C386,2),'OTG DATA'!$H$2:$H$18,'OTG DATA'!$I$2:$I$18,"not found",0)</f>
        <v>二林巡修課</v>
      </c>
    </row>
    <row r="387" spans="1:30">
      <c r="A387" t="s">
        <v>38163</v>
      </c>
      <c r="B387">
        <v>106</v>
      </c>
      <c r="C387" t="s">
        <v>38694</v>
      </c>
      <c r="D387">
        <v>11201002520</v>
      </c>
      <c r="E387" t="s">
        <v>1949</v>
      </c>
      <c r="F387" s="1285">
        <v>45424.53125</v>
      </c>
      <c r="G387">
        <v>58</v>
      </c>
      <c r="H387">
        <v>1</v>
      </c>
      <c r="I387">
        <v>1</v>
      </c>
      <c r="J387" t="s">
        <v>38181</v>
      </c>
      <c r="K387" t="s">
        <v>38226</v>
      </c>
      <c r="L387" t="s">
        <v>38174</v>
      </c>
      <c r="M387" t="s">
        <v>38227</v>
      </c>
      <c r="N387" t="s">
        <v>38235</v>
      </c>
      <c r="O387" t="s">
        <v>38236</v>
      </c>
      <c r="Q387" t="s">
        <v>38210</v>
      </c>
      <c r="V387">
        <v>0</v>
      </c>
      <c r="W387" t="s">
        <v>38170</v>
      </c>
      <c r="X387" t="s">
        <v>38224</v>
      </c>
      <c r="Y387">
        <v>4</v>
      </c>
      <c r="AB387" t="s">
        <v>38190</v>
      </c>
      <c r="AD387" t="str">
        <f>_xlfn.XLOOKUP(LEFT(C387,2),'OTG DATA'!$H$2:$H$18,'OTG DATA'!$I$2:$I$18,"not found",0)</f>
        <v>二林巡修課</v>
      </c>
    </row>
    <row r="388" spans="1:30">
      <c r="A388" t="s">
        <v>38163</v>
      </c>
      <c r="B388">
        <v>106</v>
      </c>
      <c r="C388" t="s">
        <v>38695</v>
      </c>
      <c r="D388">
        <v>11201001079</v>
      </c>
      <c r="E388" t="s">
        <v>1276</v>
      </c>
      <c r="F388" s="1285">
        <v>45425.53125</v>
      </c>
      <c r="G388">
        <v>49</v>
      </c>
      <c r="H388">
        <v>2</v>
      </c>
      <c r="I388">
        <v>5</v>
      </c>
      <c r="J388" t="s">
        <v>38181</v>
      </c>
      <c r="K388" t="s">
        <v>38230</v>
      </c>
      <c r="L388" t="s">
        <v>38177</v>
      </c>
      <c r="M388" t="s">
        <v>38231</v>
      </c>
      <c r="N388" t="s">
        <v>38175</v>
      </c>
      <c r="Q388" t="s">
        <v>38210</v>
      </c>
      <c r="R388">
        <v>11106</v>
      </c>
      <c r="S388">
        <v>11101</v>
      </c>
      <c r="T388" t="s">
        <v>38470</v>
      </c>
      <c r="V388">
        <v>0</v>
      </c>
      <c r="W388" t="s">
        <v>38176</v>
      </c>
      <c r="X388" t="s">
        <v>38222</v>
      </c>
      <c r="Y388">
        <v>0</v>
      </c>
      <c r="AB388" t="s">
        <v>38397</v>
      </c>
      <c r="AD388" t="str">
        <f>_xlfn.XLOOKUP(LEFT(C388,2),'OTG DATA'!$H$2:$H$18,'OTG DATA'!$I$2:$I$18,"not found",0)</f>
        <v>二林巡修課</v>
      </c>
    </row>
    <row r="389" spans="1:30">
      <c r="A389" t="s">
        <v>38163</v>
      </c>
      <c r="B389">
        <v>106</v>
      </c>
      <c r="C389" t="s">
        <v>38696</v>
      </c>
      <c r="D389">
        <v>11201002261</v>
      </c>
      <c r="E389" t="s">
        <v>1986</v>
      </c>
      <c r="F389" s="1285">
        <v>45426.53125</v>
      </c>
      <c r="G389">
        <v>50</v>
      </c>
      <c r="H389">
        <v>1</v>
      </c>
      <c r="I389">
        <v>3</v>
      </c>
      <c r="J389" t="s">
        <v>38181</v>
      </c>
      <c r="K389" t="s">
        <v>38230</v>
      </c>
      <c r="L389" t="s">
        <v>38174</v>
      </c>
      <c r="M389" t="s">
        <v>38227</v>
      </c>
      <c r="N389" t="s">
        <v>38246</v>
      </c>
      <c r="O389" t="s">
        <v>38247</v>
      </c>
      <c r="Q389" t="s">
        <v>38210</v>
      </c>
      <c r="V389">
        <v>0</v>
      </c>
      <c r="W389" t="s">
        <v>38170</v>
      </c>
      <c r="X389" t="s">
        <v>38255</v>
      </c>
      <c r="Y389">
        <v>0</v>
      </c>
      <c r="AB389" t="s">
        <v>38190</v>
      </c>
      <c r="AD389" t="str">
        <f>_xlfn.XLOOKUP(LEFT(C389,2),'OTG DATA'!$H$2:$H$18,'OTG DATA'!$I$2:$I$18,"not found",0)</f>
        <v>二林巡修課</v>
      </c>
    </row>
    <row r="390" spans="1:30">
      <c r="A390" t="s">
        <v>38163</v>
      </c>
      <c r="B390">
        <v>106</v>
      </c>
      <c r="C390" t="s">
        <v>38697</v>
      </c>
      <c r="D390">
        <v>11201002275</v>
      </c>
      <c r="E390" t="s">
        <v>1944</v>
      </c>
      <c r="F390" s="1285">
        <v>45427.53125</v>
      </c>
      <c r="G390">
        <v>50</v>
      </c>
      <c r="H390">
        <v>7</v>
      </c>
      <c r="I390">
        <v>21</v>
      </c>
      <c r="J390" t="s">
        <v>38181</v>
      </c>
      <c r="K390" t="s">
        <v>38165</v>
      </c>
      <c r="L390" t="s">
        <v>38177</v>
      </c>
      <c r="M390" t="s">
        <v>38231</v>
      </c>
      <c r="N390" t="s">
        <v>38175</v>
      </c>
      <c r="O390" t="s">
        <v>38698</v>
      </c>
      <c r="V390">
        <v>0</v>
      </c>
      <c r="W390" t="s">
        <v>38176</v>
      </c>
      <c r="X390" t="s">
        <v>38426</v>
      </c>
      <c r="Y390">
        <v>0</v>
      </c>
      <c r="AB390" t="s">
        <v>38232</v>
      </c>
      <c r="AD390" t="str">
        <f>_xlfn.XLOOKUP(LEFT(C390,2),'OTG DATA'!$H$2:$H$18,'OTG DATA'!$I$2:$I$18,"not found",0)</f>
        <v>二林巡修課</v>
      </c>
    </row>
    <row r="391" spans="1:30">
      <c r="A391" t="s">
        <v>38163</v>
      </c>
      <c r="B391">
        <v>106</v>
      </c>
      <c r="C391" t="s">
        <v>38699</v>
      </c>
      <c r="D391">
        <v>11201002292</v>
      </c>
      <c r="E391" t="s">
        <v>2527</v>
      </c>
      <c r="F391" s="1285">
        <v>45428.53125</v>
      </c>
      <c r="G391">
        <v>50</v>
      </c>
      <c r="H391">
        <v>42</v>
      </c>
      <c r="I391">
        <v>5</v>
      </c>
      <c r="J391" t="s">
        <v>38181</v>
      </c>
      <c r="K391" t="s">
        <v>38165</v>
      </c>
      <c r="L391" t="s">
        <v>38177</v>
      </c>
      <c r="M391" t="s">
        <v>38167</v>
      </c>
      <c r="N391" t="s">
        <v>38175</v>
      </c>
      <c r="O391" t="s">
        <v>38187</v>
      </c>
      <c r="V391">
        <v>0</v>
      </c>
      <c r="W391" t="s">
        <v>38185</v>
      </c>
      <c r="X391" t="s">
        <v>38426</v>
      </c>
      <c r="Y391">
        <v>0</v>
      </c>
      <c r="AB391" t="s">
        <v>38172</v>
      </c>
      <c r="AD391" t="str">
        <f>_xlfn.XLOOKUP(LEFT(C391,2),'OTG DATA'!$H$2:$H$18,'OTG DATA'!$I$2:$I$18,"not found",0)</f>
        <v>二林巡修課</v>
      </c>
    </row>
    <row r="392" spans="1:30">
      <c r="A392" t="s">
        <v>38163</v>
      </c>
      <c r="B392">
        <v>106</v>
      </c>
      <c r="C392" t="s">
        <v>38700</v>
      </c>
      <c r="D392">
        <v>11201000294</v>
      </c>
      <c r="E392" t="s">
        <v>2033</v>
      </c>
      <c r="F392" s="1285">
        <v>45429.53125</v>
      </c>
      <c r="G392">
        <v>27</v>
      </c>
      <c r="H392">
        <v>9</v>
      </c>
      <c r="I392">
        <v>12</v>
      </c>
      <c r="J392" t="s">
        <v>38181</v>
      </c>
      <c r="K392" t="s">
        <v>38230</v>
      </c>
      <c r="L392" t="s">
        <v>38174</v>
      </c>
      <c r="M392" t="s">
        <v>38227</v>
      </c>
      <c r="N392" t="s">
        <v>38175</v>
      </c>
      <c r="O392" t="s">
        <v>38220</v>
      </c>
      <c r="Q392" t="s">
        <v>38210</v>
      </c>
      <c r="V392">
        <v>0</v>
      </c>
      <c r="W392" t="s">
        <v>38194</v>
      </c>
      <c r="X392" t="s">
        <v>38224</v>
      </c>
      <c r="Y392">
        <v>1</v>
      </c>
      <c r="AB392" t="s">
        <v>38232</v>
      </c>
      <c r="AD392" t="str">
        <f>_xlfn.XLOOKUP(LEFT(C392,2),'OTG DATA'!$H$2:$H$18,'OTG DATA'!$I$2:$I$18,"not found",0)</f>
        <v>二林巡修課</v>
      </c>
    </row>
    <row r="393" spans="1:30">
      <c r="A393" t="s">
        <v>38163</v>
      </c>
      <c r="B393">
        <v>106</v>
      </c>
      <c r="C393" t="s">
        <v>38701</v>
      </c>
      <c r="D393">
        <v>11201002287</v>
      </c>
      <c r="E393" t="s">
        <v>1948</v>
      </c>
      <c r="F393" s="1285">
        <v>45430.53125</v>
      </c>
      <c r="G393">
        <v>50</v>
      </c>
      <c r="H393">
        <v>4</v>
      </c>
      <c r="I393">
        <v>12</v>
      </c>
      <c r="J393" t="s">
        <v>38181</v>
      </c>
      <c r="K393" t="s">
        <v>38230</v>
      </c>
      <c r="L393" t="s">
        <v>38174</v>
      </c>
      <c r="M393" t="s">
        <v>38227</v>
      </c>
      <c r="N393" t="s">
        <v>38175</v>
      </c>
      <c r="O393" t="s">
        <v>38698</v>
      </c>
      <c r="V393">
        <v>0</v>
      </c>
      <c r="W393" t="s">
        <v>38176</v>
      </c>
      <c r="X393" t="s">
        <v>38224</v>
      </c>
      <c r="Y393">
        <v>0</v>
      </c>
      <c r="AB393" t="s">
        <v>38232</v>
      </c>
      <c r="AD393" t="str">
        <f>_xlfn.XLOOKUP(LEFT(C393,2),'OTG DATA'!$H$2:$H$18,'OTG DATA'!$I$2:$I$18,"not found",0)</f>
        <v>二林巡修課</v>
      </c>
    </row>
    <row r="394" spans="1:30">
      <c r="A394" t="s">
        <v>38163</v>
      </c>
      <c r="B394">
        <v>106</v>
      </c>
      <c r="C394" t="s">
        <v>38702</v>
      </c>
      <c r="D394">
        <v>11201002477</v>
      </c>
      <c r="E394" t="s">
        <v>1985</v>
      </c>
      <c r="F394" s="1285">
        <v>45431.53125</v>
      </c>
      <c r="G394">
        <v>59</v>
      </c>
      <c r="H394">
        <v>1</v>
      </c>
      <c r="I394">
        <v>1</v>
      </c>
      <c r="J394" t="s">
        <v>38181</v>
      </c>
      <c r="K394" t="s">
        <v>38233</v>
      </c>
      <c r="L394" t="s">
        <v>38174</v>
      </c>
      <c r="M394" t="s">
        <v>38227</v>
      </c>
      <c r="N394" t="s">
        <v>38235</v>
      </c>
      <c r="O394" t="s">
        <v>38242</v>
      </c>
      <c r="Q394" t="s">
        <v>38210</v>
      </c>
      <c r="V394">
        <v>0</v>
      </c>
      <c r="W394" t="s">
        <v>38170</v>
      </c>
      <c r="X394" t="s">
        <v>38224</v>
      </c>
      <c r="Y394">
        <v>1</v>
      </c>
      <c r="AB394" t="s">
        <v>38190</v>
      </c>
      <c r="AD394" t="str">
        <f>_xlfn.XLOOKUP(LEFT(C394,2),'OTG DATA'!$H$2:$H$18,'OTG DATA'!$I$2:$I$18,"not found",0)</f>
        <v>二林巡修課</v>
      </c>
    </row>
    <row r="395" spans="1:30">
      <c r="A395" t="s">
        <v>38163</v>
      </c>
      <c r="B395">
        <v>106</v>
      </c>
      <c r="C395" t="s">
        <v>38703</v>
      </c>
      <c r="D395">
        <v>11202000044</v>
      </c>
      <c r="E395" t="s">
        <v>2031</v>
      </c>
      <c r="F395" s="1285">
        <v>45432.53125</v>
      </c>
      <c r="G395">
        <v>48</v>
      </c>
      <c r="H395">
        <v>1</v>
      </c>
      <c r="I395">
        <v>0</v>
      </c>
      <c r="J395" t="s">
        <v>38181</v>
      </c>
      <c r="K395" t="s">
        <v>38226</v>
      </c>
      <c r="L395" t="s">
        <v>38174</v>
      </c>
      <c r="M395" t="s">
        <v>38227</v>
      </c>
      <c r="N395" t="s">
        <v>38240</v>
      </c>
      <c r="O395" t="s">
        <v>38256</v>
      </c>
      <c r="Q395" t="s">
        <v>38210</v>
      </c>
      <c r="V395">
        <v>0</v>
      </c>
      <c r="W395" t="s">
        <v>38170</v>
      </c>
      <c r="X395" t="s">
        <v>38372</v>
      </c>
      <c r="Y395">
        <v>0</v>
      </c>
      <c r="AB395" t="s">
        <v>38232</v>
      </c>
      <c r="AD395" t="str">
        <f>_xlfn.XLOOKUP(LEFT(C395,2),'OTG DATA'!$H$2:$H$18,'OTG DATA'!$I$2:$I$18,"not found",0)</f>
        <v>二林巡修課</v>
      </c>
    </row>
    <row r="396" spans="1:30">
      <c r="A396" t="s">
        <v>38163</v>
      </c>
      <c r="B396">
        <v>106</v>
      </c>
      <c r="C396" t="s">
        <v>38704</v>
      </c>
      <c r="D396">
        <v>11202000052</v>
      </c>
      <c r="E396" t="s">
        <v>2528</v>
      </c>
      <c r="F396" s="1285">
        <v>45433.53125</v>
      </c>
      <c r="G396">
        <v>51</v>
      </c>
      <c r="H396">
        <v>18</v>
      </c>
      <c r="I396">
        <v>0</v>
      </c>
      <c r="J396" t="s">
        <v>38181</v>
      </c>
      <c r="K396" t="s">
        <v>38230</v>
      </c>
      <c r="L396" t="s">
        <v>38177</v>
      </c>
      <c r="M396" t="s">
        <v>38231</v>
      </c>
      <c r="N396" t="s">
        <v>38175</v>
      </c>
      <c r="O396" t="s">
        <v>38220</v>
      </c>
      <c r="Q396" t="s">
        <v>38210</v>
      </c>
      <c r="V396">
        <v>0</v>
      </c>
      <c r="W396" t="s">
        <v>38238</v>
      </c>
      <c r="X396" t="s">
        <v>38222</v>
      </c>
      <c r="Y396">
        <v>2</v>
      </c>
      <c r="AB396" t="s">
        <v>38232</v>
      </c>
      <c r="AD396" t="str">
        <f>_xlfn.XLOOKUP(LEFT(C396,2),'OTG DATA'!$H$2:$H$18,'OTG DATA'!$I$2:$I$18,"not found",0)</f>
        <v>二林巡修課</v>
      </c>
    </row>
    <row r="397" spans="1:30">
      <c r="A397" t="s">
        <v>38163</v>
      </c>
      <c r="B397">
        <v>106</v>
      </c>
      <c r="C397" t="s">
        <v>38705</v>
      </c>
      <c r="D397">
        <v>11202000066</v>
      </c>
      <c r="E397" t="s">
        <v>2033</v>
      </c>
      <c r="F397" s="1285">
        <v>45434.53125</v>
      </c>
      <c r="G397">
        <v>135</v>
      </c>
      <c r="H397">
        <v>281</v>
      </c>
      <c r="I397">
        <v>0</v>
      </c>
      <c r="J397" t="s">
        <v>38181</v>
      </c>
      <c r="K397" t="s">
        <v>38198</v>
      </c>
      <c r="L397" t="s">
        <v>38177</v>
      </c>
      <c r="M397" t="s">
        <v>38167</v>
      </c>
      <c r="N397" t="s">
        <v>38378</v>
      </c>
      <c r="O397" t="s">
        <v>38415</v>
      </c>
      <c r="Q397" t="s">
        <v>38210</v>
      </c>
      <c r="V397">
        <v>0</v>
      </c>
      <c r="W397" t="s">
        <v>38170</v>
      </c>
      <c r="X397" t="s">
        <v>38224</v>
      </c>
      <c r="Y397">
        <v>0</v>
      </c>
      <c r="AB397" t="s">
        <v>38180</v>
      </c>
      <c r="AD397" t="str">
        <f>_xlfn.XLOOKUP(LEFT(C397,2),'OTG DATA'!$H$2:$H$18,'OTG DATA'!$I$2:$I$18,"not found",0)</f>
        <v>二林巡修課</v>
      </c>
    </row>
    <row r="398" spans="1:30">
      <c r="A398" t="s">
        <v>38163</v>
      </c>
      <c r="B398">
        <v>106</v>
      </c>
      <c r="C398" t="s">
        <v>38706</v>
      </c>
      <c r="D398">
        <v>11202000430</v>
      </c>
      <c r="E398" t="s">
        <v>1985</v>
      </c>
      <c r="F398" s="1285">
        <v>45435.53125</v>
      </c>
      <c r="G398">
        <v>58</v>
      </c>
      <c r="H398">
        <v>1</v>
      </c>
      <c r="I398">
        <v>0</v>
      </c>
      <c r="J398" t="s">
        <v>38173</v>
      </c>
      <c r="K398" t="s">
        <v>38226</v>
      </c>
      <c r="L398" t="s">
        <v>38174</v>
      </c>
      <c r="M398" t="s">
        <v>38231</v>
      </c>
      <c r="N398" t="s">
        <v>38235</v>
      </c>
      <c r="O398" t="s">
        <v>38236</v>
      </c>
      <c r="V398">
        <v>0</v>
      </c>
      <c r="W398" t="s">
        <v>38170</v>
      </c>
      <c r="X398" t="s">
        <v>38224</v>
      </c>
      <c r="Y398">
        <v>1</v>
      </c>
      <c r="AB398" t="s">
        <v>38190</v>
      </c>
      <c r="AD398" t="str">
        <f>_xlfn.XLOOKUP(LEFT(C398,2),'OTG DATA'!$H$2:$H$18,'OTG DATA'!$I$2:$I$18,"not found",0)</f>
        <v>二林巡修課</v>
      </c>
    </row>
    <row r="399" spans="1:30">
      <c r="A399" t="s">
        <v>38163</v>
      </c>
      <c r="B399">
        <v>106</v>
      </c>
      <c r="C399" t="s">
        <v>38707</v>
      </c>
      <c r="D399">
        <v>11202000105</v>
      </c>
      <c r="E399" t="s">
        <v>2527</v>
      </c>
      <c r="F399" s="1285">
        <v>45436.53125</v>
      </c>
      <c r="G399">
        <v>54</v>
      </c>
      <c r="H399">
        <v>1</v>
      </c>
      <c r="I399">
        <v>0</v>
      </c>
      <c r="J399" t="s">
        <v>38181</v>
      </c>
      <c r="K399" t="s">
        <v>38226</v>
      </c>
      <c r="L399" t="s">
        <v>38174</v>
      </c>
      <c r="M399" t="s">
        <v>38231</v>
      </c>
      <c r="N399" t="s">
        <v>38235</v>
      </c>
      <c r="O399" t="s">
        <v>38242</v>
      </c>
      <c r="Q399" t="s">
        <v>38210</v>
      </c>
      <c r="V399">
        <v>0</v>
      </c>
      <c r="W399" t="s">
        <v>38170</v>
      </c>
      <c r="X399" t="s">
        <v>38222</v>
      </c>
      <c r="Y399">
        <v>0</v>
      </c>
      <c r="AB399" t="s">
        <v>38232</v>
      </c>
      <c r="AD399" t="str">
        <f>_xlfn.XLOOKUP(LEFT(C399,2),'OTG DATA'!$H$2:$H$18,'OTG DATA'!$I$2:$I$18,"not found",0)</f>
        <v>二林巡修課</v>
      </c>
    </row>
    <row r="400" spans="1:30">
      <c r="A400" t="s">
        <v>38163</v>
      </c>
      <c r="B400">
        <v>106</v>
      </c>
      <c r="C400" t="s">
        <v>38708</v>
      </c>
      <c r="D400">
        <v>11202000160</v>
      </c>
      <c r="E400" t="s">
        <v>1276</v>
      </c>
      <c r="F400" s="1285">
        <v>45437.53125</v>
      </c>
      <c r="G400">
        <v>57</v>
      </c>
      <c r="H400">
        <v>1</v>
      </c>
      <c r="I400">
        <v>0</v>
      </c>
      <c r="J400" t="s">
        <v>38181</v>
      </c>
      <c r="K400" t="s">
        <v>38226</v>
      </c>
      <c r="L400" t="s">
        <v>38174</v>
      </c>
      <c r="M400" t="s">
        <v>38231</v>
      </c>
      <c r="N400" t="s">
        <v>38240</v>
      </c>
      <c r="O400" t="s">
        <v>38241</v>
      </c>
      <c r="Q400" t="s">
        <v>38210</v>
      </c>
      <c r="V400">
        <v>0</v>
      </c>
      <c r="W400" t="s">
        <v>38170</v>
      </c>
      <c r="X400" t="s">
        <v>38255</v>
      </c>
      <c r="Y400">
        <v>0</v>
      </c>
      <c r="AB400" t="s">
        <v>38232</v>
      </c>
      <c r="AD400" t="str">
        <f>_xlfn.XLOOKUP(LEFT(C400,2),'OTG DATA'!$H$2:$H$18,'OTG DATA'!$I$2:$I$18,"not found",0)</f>
        <v>二林巡修課</v>
      </c>
    </row>
    <row r="401" spans="1:30">
      <c r="A401" t="s">
        <v>38163</v>
      </c>
      <c r="B401">
        <v>106</v>
      </c>
      <c r="C401" t="s">
        <v>38709</v>
      </c>
      <c r="D401">
        <v>11202000193</v>
      </c>
      <c r="E401" t="s">
        <v>2278</v>
      </c>
      <c r="F401" s="1285">
        <v>45438.53125</v>
      </c>
      <c r="G401">
        <v>55</v>
      </c>
      <c r="H401">
        <v>1</v>
      </c>
      <c r="I401">
        <v>0</v>
      </c>
      <c r="J401" t="s">
        <v>38181</v>
      </c>
      <c r="K401" t="s">
        <v>38233</v>
      </c>
      <c r="L401" t="s">
        <v>38174</v>
      </c>
      <c r="M401" t="s">
        <v>38227</v>
      </c>
      <c r="N401" t="s">
        <v>38246</v>
      </c>
      <c r="O401" t="s">
        <v>38247</v>
      </c>
      <c r="Q401" t="s">
        <v>38210</v>
      </c>
      <c r="V401">
        <v>0</v>
      </c>
      <c r="W401" t="s">
        <v>38194</v>
      </c>
      <c r="X401" t="s">
        <v>38224</v>
      </c>
      <c r="Y401">
        <v>0</v>
      </c>
      <c r="AB401" t="s">
        <v>38190</v>
      </c>
      <c r="AD401" t="str">
        <f>_xlfn.XLOOKUP(LEFT(C401,2),'OTG DATA'!$H$2:$H$18,'OTG DATA'!$I$2:$I$18,"not found",0)</f>
        <v>二林巡修課</v>
      </c>
    </row>
    <row r="402" spans="1:30">
      <c r="A402" t="s">
        <v>38163</v>
      </c>
      <c r="B402">
        <v>106</v>
      </c>
      <c r="C402" t="s">
        <v>38710</v>
      </c>
      <c r="D402">
        <v>11202000224</v>
      </c>
      <c r="E402" t="s">
        <v>1944</v>
      </c>
      <c r="F402" s="1285">
        <v>45439.53125</v>
      </c>
      <c r="G402">
        <v>54</v>
      </c>
      <c r="H402">
        <v>1</v>
      </c>
      <c r="I402">
        <v>0</v>
      </c>
      <c r="J402" t="s">
        <v>38181</v>
      </c>
      <c r="K402" t="s">
        <v>38233</v>
      </c>
      <c r="L402" t="s">
        <v>38174</v>
      </c>
      <c r="M402" t="s">
        <v>38227</v>
      </c>
      <c r="N402" t="s">
        <v>38246</v>
      </c>
      <c r="O402" t="s">
        <v>38247</v>
      </c>
      <c r="Q402" t="s">
        <v>38210</v>
      </c>
      <c r="V402">
        <v>0</v>
      </c>
      <c r="W402" t="s">
        <v>38194</v>
      </c>
      <c r="X402" t="s">
        <v>38224</v>
      </c>
      <c r="Y402">
        <v>0</v>
      </c>
      <c r="AB402" t="s">
        <v>38190</v>
      </c>
      <c r="AD402" t="str">
        <f>_xlfn.XLOOKUP(LEFT(C402,2),'OTG DATA'!$H$2:$H$18,'OTG DATA'!$I$2:$I$18,"not found",0)</f>
        <v>二林巡修課</v>
      </c>
    </row>
    <row r="403" spans="1:30">
      <c r="A403" t="s">
        <v>38163</v>
      </c>
      <c r="B403">
        <v>106</v>
      </c>
      <c r="C403" t="s">
        <v>38711</v>
      </c>
      <c r="D403">
        <v>11202000220</v>
      </c>
      <c r="E403" t="s">
        <v>1941</v>
      </c>
      <c r="F403" s="1285">
        <v>45440.53125</v>
      </c>
      <c r="G403">
        <v>59</v>
      </c>
      <c r="H403">
        <v>1</v>
      </c>
      <c r="I403">
        <v>0</v>
      </c>
      <c r="J403" t="s">
        <v>38181</v>
      </c>
      <c r="K403" t="s">
        <v>38233</v>
      </c>
      <c r="L403" t="s">
        <v>38174</v>
      </c>
      <c r="M403" t="s">
        <v>38227</v>
      </c>
      <c r="N403" t="s">
        <v>38228</v>
      </c>
      <c r="O403" t="s">
        <v>38247</v>
      </c>
      <c r="Q403" t="s">
        <v>38210</v>
      </c>
      <c r="V403">
        <v>0</v>
      </c>
      <c r="W403" t="s">
        <v>38194</v>
      </c>
      <c r="X403" t="s">
        <v>38224</v>
      </c>
      <c r="Y403">
        <v>0</v>
      </c>
      <c r="AB403" t="s">
        <v>38190</v>
      </c>
      <c r="AD403" t="str">
        <f>_xlfn.XLOOKUP(LEFT(C403,2),'OTG DATA'!$H$2:$H$18,'OTG DATA'!$I$2:$I$18,"not found",0)</f>
        <v>二林巡修課</v>
      </c>
    </row>
    <row r="404" spans="1:30">
      <c r="A404" t="s">
        <v>38163</v>
      </c>
      <c r="B404">
        <v>106</v>
      </c>
      <c r="C404" t="s">
        <v>38712</v>
      </c>
      <c r="D404">
        <v>11202000266</v>
      </c>
      <c r="E404" t="s">
        <v>1222</v>
      </c>
      <c r="F404" s="1285">
        <v>45441.53125</v>
      </c>
      <c r="G404">
        <v>102</v>
      </c>
      <c r="H404">
        <v>15</v>
      </c>
      <c r="I404">
        <v>0</v>
      </c>
      <c r="J404" t="s">
        <v>38181</v>
      </c>
      <c r="K404" t="s">
        <v>38198</v>
      </c>
      <c r="L404" t="s">
        <v>38177</v>
      </c>
      <c r="M404" t="s">
        <v>38167</v>
      </c>
      <c r="N404" t="s">
        <v>38370</v>
      </c>
      <c r="O404" t="s">
        <v>38400</v>
      </c>
      <c r="Q404" t="s">
        <v>38210</v>
      </c>
      <c r="T404" t="s">
        <v>38713</v>
      </c>
      <c r="V404">
        <v>0</v>
      </c>
      <c r="W404" t="s">
        <v>38194</v>
      </c>
      <c r="X404" t="s">
        <v>38222</v>
      </c>
      <c r="Y404">
        <v>2</v>
      </c>
      <c r="AB404" t="s">
        <v>38180</v>
      </c>
      <c r="AD404" t="str">
        <f>_xlfn.XLOOKUP(LEFT(C404,2),'OTG DATA'!$H$2:$H$18,'OTG DATA'!$I$2:$I$18,"not found",0)</f>
        <v>二林巡修課</v>
      </c>
    </row>
    <row r="405" spans="1:30">
      <c r="A405" t="s">
        <v>38163</v>
      </c>
      <c r="B405">
        <v>106</v>
      </c>
      <c r="C405" t="s">
        <v>38714</v>
      </c>
      <c r="D405">
        <v>11202000278</v>
      </c>
      <c r="E405" t="s">
        <v>1424</v>
      </c>
      <c r="F405" s="1285">
        <v>45442.53125</v>
      </c>
      <c r="G405">
        <v>53</v>
      </c>
      <c r="H405">
        <v>1</v>
      </c>
      <c r="I405">
        <v>0</v>
      </c>
      <c r="J405" t="s">
        <v>38181</v>
      </c>
      <c r="K405" t="s">
        <v>38230</v>
      </c>
      <c r="L405" t="s">
        <v>38174</v>
      </c>
      <c r="M405" t="s">
        <v>38227</v>
      </c>
      <c r="N405" t="s">
        <v>38183</v>
      </c>
      <c r="O405" t="s">
        <v>10599</v>
      </c>
      <c r="Q405" t="s">
        <v>38210</v>
      </c>
      <c r="U405" t="s">
        <v>10187</v>
      </c>
      <c r="V405">
        <v>10</v>
      </c>
      <c r="W405" t="s">
        <v>38185</v>
      </c>
      <c r="X405" t="s">
        <v>38255</v>
      </c>
      <c r="Y405">
        <v>1</v>
      </c>
      <c r="AB405" t="s">
        <v>38232</v>
      </c>
      <c r="AD405" t="str">
        <f>_xlfn.XLOOKUP(LEFT(C405,2),'OTG DATA'!$H$2:$H$18,'OTG DATA'!$I$2:$I$18,"not found",0)</f>
        <v>二林巡修課</v>
      </c>
    </row>
    <row r="406" spans="1:30">
      <c r="A406" t="s">
        <v>38163</v>
      </c>
      <c r="B406">
        <v>106</v>
      </c>
      <c r="C406" t="s">
        <v>38715</v>
      </c>
      <c r="D406">
        <v>11202000289</v>
      </c>
      <c r="E406" t="s">
        <v>2279</v>
      </c>
      <c r="F406" s="1285">
        <v>45443.53125</v>
      </c>
      <c r="G406">
        <v>57</v>
      </c>
      <c r="H406">
        <v>1</v>
      </c>
      <c r="I406">
        <v>0</v>
      </c>
      <c r="J406" t="s">
        <v>38181</v>
      </c>
      <c r="K406" t="s">
        <v>38233</v>
      </c>
      <c r="L406" t="s">
        <v>38174</v>
      </c>
      <c r="M406" t="s">
        <v>38227</v>
      </c>
      <c r="N406" t="s">
        <v>38183</v>
      </c>
      <c r="Q406" t="s">
        <v>38210</v>
      </c>
      <c r="U406" t="s">
        <v>10187</v>
      </c>
      <c r="V406">
        <v>6</v>
      </c>
      <c r="W406" t="s">
        <v>38194</v>
      </c>
      <c r="X406" t="s">
        <v>38222</v>
      </c>
      <c r="Y406">
        <v>1</v>
      </c>
      <c r="AB406" t="s">
        <v>38232</v>
      </c>
      <c r="AD406" t="str">
        <f>_xlfn.XLOOKUP(LEFT(C406,2),'OTG DATA'!$H$2:$H$18,'OTG DATA'!$I$2:$I$18,"not found",0)</f>
        <v>二林巡修課</v>
      </c>
    </row>
    <row r="407" spans="1:30">
      <c r="A407" t="s">
        <v>38163</v>
      </c>
      <c r="B407">
        <v>106</v>
      </c>
      <c r="C407" t="s">
        <v>38716</v>
      </c>
      <c r="D407">
        <v>11202000272</v>
      </c>
      <c r="E407" t="s">
        <v>2036</v>
      </c>
      <c r="F407" s="1285">
        <v>45444.53125</v>
      </c>
      <c r="G407">
        <v>102</v>
      </c>
      <c r="H407">
        <v>10</v>
      </c>
      <c r="I407">
        <v>0</v>
      </c>
      <c r="J407" t="s">
        <v>38181</v>
      </c>
      <c r="K407" t="s">
        <v>38211</v>
      </c>
      <c r="L407" t="s">
        <v>38174</v>
      </c>
      <c r="M407" t="s">
        <v>38167</v>
      </c>
      <c r="N407" t="s">
        <v>38168</v>
      </c>
      <c r="O407" t="s">
        <v>38169</v>
      </c>
      <c r="Q407" t="s">
        <v>38210</v>
      </c>
      <c r="V407">
        <v>0</v>
      </c>
      <c r="W407" t="s">
        <v>38194</v>
      </c>
      <c r="X407" t="s">
        <v>38224</v>
      </c>
      <c r="Y407">
        <v>0</v>
      </c>
      <c r="AB407" t="s">
        <v>38172</v>
      </c>
      <c r="AD407" t="str">
        <f>_xlfn.XLOOKUP(LEFT(C407,2),'OTG DATA'!$H$2:$H$18,'OTG DATA'!$I$2:$I$18,"not found",0)</f>
        <v>二林巡修課</v>
      </c>
    </row>
    <row r="408" spans="1:30">
      <c r="A408" t="s">
        <v>38163</v>
      </c>
      <c r="B408">
        <v>106</v>
      </c>
      <c r="C408" t="s">
        <v>38716</v>
      </c>
      <c r="D408">
        <v>11202000272</v>
      </c>
      <c r="E408" t="s">
        <v>2036</v>
      </c>
      <c r="F408" s="1285">
        <v>45445.53125</v>
      </c>
      <c r="G408">
        <v>3</v>
      </c>
      <c r="H408">
        <v>353</v>
      </c>
      <c r="I408">
        <v>0</v>
      </c>
      <c r="J408" t="s">
        <v>38181</v>
      </c>
      <c r="K408" t="s">
        <v>38211</v>
      </c>
      <c r="L408" t="s">
        <v>38174</v>
      </c>
      <c r="M408" t="s">
        <v>38167</v>
      </c>
      <c r="N408" t="s">
        <v>38168</v>
      </c>
      <c r="O408" t="s">
        <v>38169</v>
      </c>
      <c r="Q408" t="s">
        <v>38210</v>
      </c>
      <c r="V408">
        <v>0</v>
      </c>
      <c r="W408" t="s">
        <v>38194</v>
      </c>
      <c r="X408" t="s">
        <v>38224</v>
      </c>
      <c r="Y408">
        <v>0</v>
      </c>
      <c r="AB408" t="s">
        <v>38172</v>
      </c>
      <c r="AD408" t="str">
        <f>_xlfn.XLOOKUP(LEFT(C408,2),'OTG DATA'!$H$2:$H$18,'OTG DATA'!$I$2:$I$18,"not found",0)</f>
        <v>二林巡修課</v>
      </c>
    </row>
    <row r="409" spans="1:30">
      <c r="A409" t="s">
        <v>38163</v>
      </c>
      <c r="B409">
        <v>106</v>
      </c>
      <c r="C409" t="s">
        <v>38717</v>
      </c>
      <c r="D409">
        <v>11202000318</v>
      </c>
      <c r="E409" t="s">
        <v>1943</v>
      </c>
      <c r="F409" s="1285">
        <v>45446.53125</v>
      </c>
      <c r="G409">
        <v>58</v>
      </c>
      <c r="H409">
        <v>1</v>
      </c>
      <c r="I409">
        <v>0</v>
      </c>
      <c r="J409" t="s">
        <v>38181</v>
      </c>
      <c r="K409" t="s">
        <v>38233</v>
      </c>
      <c r="L409" t="s">
        <v>38174</v>
      </c>
      <c r="M409" t="s">
        <v>38227</v>
      </c>
      <c r="N409" t="s">
        <v>38228</v>
      </c>
      <c r="O409" t="s">
        <v>38247</v>
      </c>
      <c r="Q409" t="s">
        <v>38210</v>
      </c>
      <c r="V409">
        <v>0</v>
      </c>
      <c r="W409" t="s">
        <v>38194</v>
      </c>
      <c r="X409" t="s">
        <v>38224</v>
      </c>
      <c r="Y409">
        <v>0</v>
      </c>
      <c r="AB409" t="s">
        <v>38190</v>
      </c>
      <c r="AD409" t="str">
        <f>_xlfn.XLOOKUP(LEFT(C409,2),'OTG DATA'!$H$2:$H$18,'OTG DATA'!$I$2:$I$18,"not found",0)</f>
        <v>二林巡修課</v>
      </c>
    </row>
    <row r="410" spans="1:30">
      <c r="A410" t="s">
        <v>38163</v>
      </c>
      <c r="B410">
        <v>106</v>
      </c>
      <c r="C410" t="s">
        <v>38718</v>
      </c>
      <c r="D410">
        <v>11202000334</v>
      </c>
      <c r="E410" t="s">
        <v>2033</v>
      </c>
      <c r="F410" s="1285">
        <v>45447.53125</v>
      </c>
      <c r="G410">
        <v>54</v>
      </c>
      <c r="H410">
        <v>1</v>
      </c>
      <c r="I410">
        <v>0</v>
      </c>
      <c r="J410" t="s">
        <v>38181</v>
      </c>
      <c r="K410" t="s">
        <v>38233</v>
      </c>
      <c r="L410" t="s">
        <v>38174</v>
      </c>
      <c r="M410" t="s">
        <v>38227</v>
      </c>
      <c r="N410" t="s">
        <v>38175</v>
      </c>
      <c r="O410" t="s">
        <v>38187</v>
      </c>
      <c r="Q410" t="s">
        <v>38210</v>
      </c>
      <c r="V410">
        <v>0</v>
      </c>
      <c r="W410" t="s">
        <v>38194</v>
      </c>
      <c r="X410" t="s">
        <v>38224</v>
      </c>
      <c r="Y410">
        <v>0</v>
      </c>
      <c r="AB410" t="s">
        <v>38232</v>
      </c>
      <c r="AD410" t="str">
        <f>_xlfn.XLOOKUP(LEFT(C410,2),'OTG DATA'!$H$2:$H$18,'OTG DATA'!$I$2:$I$18,"not found",0)</f>
        <v>二林巡修課</v>
      </c>
    </row>
    <row r="411" spans="1:30">
      <c r="A411" t="s">
        <v>38163</v>
      </c>
      <c r="B411">
        <v>106</v>
      </c>
      <c r="C411" t="s">
        <v>38719</v>
      </c>
      <c r="D411">
        <v>11202000337</v>
      </c>
      <c r="E411" t="s">
        <v>2033</v>
      </c>
      <c r="F411" s="1285">
        <v>45448.53125</v>
      </c>
      <c r="G411">
        <v>34</v>
      </c>
      <c r="H411">
        <v>1</v>
      </c>
      <c r="I411">
        <v>0</v>
      </c>
      <c r="J411" t="s">
        <v>38181</v>
      </c>
      <c r="K411" t="s">
        <v>38233</v>
      </c>
      <c r="L411" t="s">
        <v>38174</v>
      </c>
      <c r="M411" t="s">
        <v>38227</v>
      </c>
      <c r="N411" t="s">
        <v>38183</v>
      </c>
      <c r="Q411" t="s">
        <v>38210</v>
      </c>
      <c r="U411" t="s">
        <v>10187</v>
      </c>
      <c r="V411">
        <v>6</v>
      </c>
      <c r="W411" t="s">
        <v>38194</v>
      </c>
      <c r="X411" t="s">
        <v>38224</v>
      </c>
      <c r="Y411">
        <v>1</v>
      </c>
      <c r="AB411" t="s">
        <v>38232</v>
      </c>
      <c r="AD411" t="str">
        <f>_xlfn.XLOOKUP(LEFT(C411,2),'OTG DATA'!$H$2:$H$18,'OTG DATA'!$I$2:$I$18,"not found",0)</f>
        <v>二林巡修課</v>
      </c>
    </row>
    <row r="412" spans="1:30">
      <c r="A412" t="s">
        <v>38163</v>
      </c>
      <c r="B412">
        <v>106</v>
      </c>
      <c r="C412" t="s">
        <v>38720</v>
      </c>
      <c r="D412">
        <v>11202000347</v>
      </c>
      <c r="E412" t="s">
        <v>1985</v>
      </c>
      <c r="F412" s="1285">
        <v>45449.53125</v>
      </c>
      <c r="G412">
        <v>55</v>
      </c>
      <c r="H412">
        <v>1</v>
      </c>
      <c r="I412">
        <v>0</v>
      </c>
      <c r="J412" t="s">
        <v>38173</v>
      </c>
      <c r="K412" t="s">
        <v>38233</v>
      </c>
      <c r="L412" t="s">
        <v>38174</v>
      </c>
      <c r="M412" t="s">
        <v>38227</v>
      </c>
      <c r="N412" t="s">
        <v>38246</v>
      </c>
      <c r="O412" t="s">
        <v>38247</v>
      </c>
      <c r="Q412" t="s">
        <v>38210</v>
      </c>
      <c r="V412">
        <v>0</v>
      </c>
      <c r="W412" t="s">
        <v>38194</v>
      </c>
      <c r="X412" t="s">
        <v>38224</v>
      </c>
      <c r="Y412">
        <v>0</v>
      </c>
      <c r="AB412" t="s">
        <v>38190</v>
      </c>
      <c r="AD412" t="str">
        <f>_xlfn.XLOOKUP(LEFT(C412,2),'OTG DATA'!$H$2:$H$18,'OTG DATA'!$I$2:$I$18,"not found",0)</f>
        <v>二林巡修課</v>
      </c>
    </row>
    <row r="413" spans="1:30">
      <c r="A413" t="s">
        <v>38163</v>
      </c>
      <c r="B413">
        <v>106</v>
      </c>
      <c r="C413" t="s">
        <v>38721</v>
      </c>
      <c r="D413">
        <v>11202000345</v>
      </c>
      <c r="E413" t="s">
        <v>1944</v>
      </c>
      <c r="F413" s="1285">
        <v>45450.53125</v>
      </c>
      <c r="G413">
        <v>36</v>
      </c>
      <c r="H413">
        <v>2</v>
      </c>
      <c r="I413">
        <v>0</v>
      </c>
      <c r="J413" t="s">
        <v>38173</v>
      </c>
      <c r="K413" t="s">
        <v>38233</v>
      </c>
      <c r="L413" t="s">
        <v>38174</v>
      </c>
      <c r="M413" t="s">
        <v>38227</v>
      </c>
      <c r="N413" t="s">
        <v>38246</v>
      </c>
      <c r="O413" t="s">
        <v>38247</v>
      </c>
      <c r="Q413" t="s">
        <v>38210</v>
      </c>
      <c r="V413">
        <v>0</v>
      </c>
      <c r="W413" t="s">
        <v>38194</v>
      </c>
      <c r="X413" t="s">
        <v>38224</v>
      </c>
      <c r="Y413">
        <v>0</v>
      </c>
      <c r="AB413" t="s">
        <v>38190</v>
      </c>
      <c r="AD413" t="str">
        <f>_xlfn.XLOOKUP(LEFT(C413,2),'OTG DATA'!$H$2:$H$18,'OTG DATA'!$I$2:$I$18,"not found",0)</f>
        <v>二林巡修課</v>
      </c>
    </row>
    <row r="414" spans="1:30">
      <c r="A414" t="s">
        <v>38163</v>
      </c>
      <c r="B414">
        <v>106</v>
      </c>
      <c r="C414" t="s">
        <v>38722</v>
      </c>
      <c r="D414">
        <v>11202000406</v>
      </c>
      <c r="E414" t="s">
        <v>1950</v>
      </c>
      <c r="F414" s="1285">
        <v>45451.53125</v>
      </c>
      <c r="G414">
        <v>58</v>
      </c>
      <c r="H414">
        <v>4</v>
      </c>
      <c r="I414">
        <v>0</v>
      </c>
      <c r="J414" t="s">
        <v>38173</v>
      </c>
      <c r="K414" t="s">
        <v>38230</v>
      </c>
      <c r="L414" t="s">
        <v>38174</v>
      </c>
      <c r="M414" t="s">
        <v>38227</v>
      </c>
      <c r="N414" t="s">
        <v>38183</v>
      </c>
      <c r="O414" t="s">
        <v>10599</v>
      </c>
      <c r="U414" t="s">
        <v>10187</v>
      </c>
      <c r="V414">
        <v>6</v>
      </c>
      <c r="W414" t="s">
        <v>38185</v>
      </c>
      <c r="X414" t="s">
        <v>38222</v>
      </c>
      <c r="Y414">
        <v>0</v>
      </c>
      <c r="AB414" t="s">
        <v>38232</v>
      </c>
      <c r="AD414" t="str">
        <f>_xlfn.XLOOKUP(LEFT(C414,2),'OTG DATA'!$H$2:$H$18,'OTG DATA'!$I$2:$I$18,"not found",0)</f>
        <v>二林巡修課</v>
      </c>
    </row>
    <row r="415" spans="1:30">
      <c r="A415" t="s">
        <v>38163</v>
      </c>
      <c r="B415">
        <v>106</v>
      </c>
      <c r="C415" t="s">
        <v>38723</v>
      </c>
      <c r="D415">
        <v>11202000424</v>
      </c>
      <c r="E415" t="s">
        <v>2278</v>
      </c>
      <c r="F415" s="1285">
        <v>45452.53125</v>
      </c>
      <c r="G415">
        <v>20</v>
      </c>
      <c r="H415">
        <v>1</v>
      </c>
      <c r="I415">
        <v>0</v>
      </c>
      <c r="J415" t="s">
        <v>38173</v>
      </c>
      <c r="K415" t="s">
        <v>38226</v>
      </c>
      <c r="L415" t="s">
        <v>38174</v>
      </c>
      <c r="M415" t="s">
        <v>38231</v>
      </c>
      <c r="N415" t="s">
        <v>38235</v>
      </c>
      <c r="O415" t="s">
        <v>38243</v>
      </c>
      <c r="V415">
        <v>0</v>
      </c>
      <c r="W415" t="s">
        <v>38170</v>
      </c>
      <c r="X415" t="s">
        <v>38224</v>
      </c>
      <c r="Y415">
        <v>1</v>
      </c>
      <c r="AB415" t="s">
        <v>38190</v>
      </c>
      <c r="AD415" t="str">
        <f>_xlfn.XLOOKUP(LEFT(C415,2),'OTG DATA'!$H$2:$H$18,'OTG DATA'!$I$2:$I$18,"not found",0)</f>
        <v>二林巡修課</v>
      </c>
    </row>
    <row r="416" spans="1:30">
      <c r="A416" t="s">
        <v>38163</v>
      </c>
      <c r="B416">
        <v>106</v>
      </c>
      <c r="C416" t="s">
        <v>38724</v>
      </c>
      <c r="D416">
        <v>11202000436</v>
      </c>
      <c r="E416" t="s">
        <v>11092</v>
      </c>
      <c r="F416" s="1285">
        <v>45453.53125</v>
      </c>
      <c r="G416">
        <v>33</v>
      </c>
      <c r="H416">
        <v>1</v>
      </c>
      <c r="I416">
        <v>0</v>
      </c>
      <c r="J416" t="s">
        <v>38173</v>
      </c>
      <c r="K416" t="s">
        <v>38226</v>
      </c>
      <c r="L416" t="s">
        <v>38174</v>
      </c>
      <c r="M416" t="s">
        <v>38231</v>
      </c>
      <c r="N416" t="s">
        <v>38228</v>
      </c>
      <c r="O416" t="s">
        <v>38229</v>
      </c>
      <c r="V416">
        <v>0</v>
      </c>
      <c r="W416" t="s">
        <v>38170</v>
      </c>
      <c r="X416" t="s">
        <v>38224</v>
      </c>
      <c r="Y416">
        <v>1</v>
      </c>
      <c r="AB416" t="s">
        <v>38190</v>
      </c>
      <c r="AD416" t="str">
        <f>_xlfn.XLOOKUP(LEFT(C416,2),'OTG DATA'!$H$2:$H$18,'OTG DATA'!$I$2:$I$18,"not found",0)</f>
        <v>二林巡修課</v>
      </c>
    </row>
    <row r="417" spans="1:30">
      <c r="A417" t="s">
        <v>38163</v>
      </c>
      <c r="B417">
        <v>106</v>
      </c>
      <c r="C417" t="s">
        <v>38725</v>
      </c>
      <c r="D417">
        <v>11202000433</v>
      </c>
      <c r="E417" t="s">
        <v>2034</v>
      </c>
      <c r="F417" s="1285">
        <v>45454.53125</v>
      </c>
      <c r="G417">
        <v>54</v>
      </c>
      <c r="H417">
        <v>1</v>
      </c>
      <c r="I417">
        <v>0</v>
      </c>
      <c r="J417" t="s">
        <v>38173</v>
      </c>
      <c r="K417" t="s">
        <v>38226</v>
      </c>
      <c r="L417" t="s">
        <v>38174</v>
      </c>
      <c r="M417" t="s">
        <v>38231</v>
      </c>
      <c r="N417" t="s">
        <v>38228</v>
      </c>
      <c r="O417" t="s">
        <v>38229</v>
      </c>
      <c r="V417">
        <v>0</v>
      </c>
      <c r="W417" t="s">
        <v>38170</v>
      </c>
      <c r="X417" t="s">
        <v>38224</v>
      </c>
      <c r="Y417">
        <v>1</v>
      </c>
      <c r="AB417" t="s">
        <v>38190</v>
      </c>
      <c r="AD417" t="str">
        <f>_xlfn.XLOOKUP(LEFT(C417,2),'OTG DATA'!$H$2:$H$18,'OTG DATA'!$I$2:$I$18,"not found",0)</f>
        <v>二林巡修課</v>
      </c>
    </row>
    <row r="418" spans="1:30">
      <c r="A418" t="s">
        <v>38163</v>
      </c>
      <c r="B418">
        <v>106</v>
      </c>
      <c r="C418" t="s">
        <v>38726</v>
      </c>
      <c r="D418">
        <v>11202000431</v>
      </c>
      <c r="E418" t="s">
        <v>2276</v>
      </c>
      <c r="F418" s="1285">
        <v>45455.53125</v>
      </c>
      <c r="G418">
        <v>112</v>
      </c>
      <c r="H418">
        <v>1</v>
      </c>
      <c r="I418">
        <v>0</v>
      </c>
      <c r="J418" t="s">
        <v>38173</v>
      </c>
      <c r="K418" t="s">
        <v>38226</v>
      </c>
      <c r="L418" t="s">
        <v>38174</v>
      </c>
      <c r="M418" t="s">
        <v>38231</v>
      </c>
      <c r="N418" t="s">
        <v>38228</v>
      </c>
      <c r="O418" t="s">
        <v>38229</v>
      </c>
      <c r="V418">
        <v>0</v>
      </c>
      <c r="W418" t="s">
        <v>38380</v>
      </c>
      <c r="X418" t="s">
        <v>38222</v>
      </c>
      <c r="Y418">
        <v>1</v>
      </c>
      <c r="AB418" t="s">
        <v>38190</v>
      </c>
      <c r="AD418" t="str">
        <f>_xlfn.XLOOKUP(LEFT(C418,2),'OTG DATA'!$H$2:$H$18,'OTG DATA'!$I$2:$I$18,"not found",0)</f>
        <v>二林巡修課</v>
      </c>
    </row>
    <row r="419" spans="1:30">
      <c r="A419" t="s">
        <v>38163</v>
      </c>
      <c r="B419">
        <v>106</v>
      </c>
      <c r="C419" t="s">
        <v>38727</v>
      </c>
      <c r="D419">
        <v>11202000444</v>
      </c>
      <c r="E419" t="s">
        <v>2536</v>
      </c>
      <c r="F419" s="1285">
        <v>45456.53125</v>
      </c>
      <c r="G419">
        <v>47</v>
      </c>
      <c r="H419">
        <v>6</v>
      </c>
      <c r="I419">
        <v>0</v>
      </c>
      <c r="J419" t="s">
        <v>38173</v>
      </c>
      <c r="K419" t="s">
        <v>38230</v>
      </c>
      <c r="L419" t="s">
        <v>38174</v>
      </c>
      <c r="M419" t="s">
        <v>38227</v>
      </c>
      <c r="N419" t="s">
        <v>38183</v>
      </c>
      <c r="O419" t="s">
        <v>10599</v>
      </c>
      <c r="U419" t="s">
        <v>10187</v>
      </c>
      <c r="V419">
        <v>10</v>
      </c>
      <c r="W419" t="s">
        <v>38185</v>
      </c>
      <c r="X419" t="s">
        <v>38222</v>
      </c>
      <c r="Y419">
        <v>0</v>
      </c>
      <c r="AB419" t="s">
        <v>38232</v>
      </c>
      <c r="AD419" t="str">
        <f>_xlfn.XLOOKUP(LEFT(C419,2),'OTG DATA'!$H$2:$H$18,'OTG DATA'!$I$2:$I$18,"not found",0)</f>
        <v>二林巡修課</v>
      </c>
    </row>
    <row r="420" spans="1:30">
      <c r="A420" t="s">
        <v>38163</v>
      </c>
      <c r="B420">
        <v>106</v>
      </c>
      <c r="C420" t="s">
        <v>38728</v>
      </c>
      <c r="D420">
        <v>11202000462</v>
      </c>
      <c r="E420" t="s">
        <v>2285</v>
      </c>
      <c r="F420" s="1285">
        <v>45457.53125</v>
      </c>
      <c r="G420">
        <v>58</v>
      </c>
      <c r="H420">
        <v>19</v>
      </c>
      <c r="I420">
        <v>0</v>
      </c>
      <c r="J420" t="s">
        <v>38181</v>
      </c>
      <c r="K420" t="s">
        <v>38233</v>
      </c>
      <c r="L420" t="s">
        <v>38174</v>
      </c>
      <c r="M420" t="s">
        <v>38227</v>
      </c>
      <c r="N420" t="s">
        <v>38175</v>
      </c>
      <c r="O420" t="s">
        <v>38187</v>
      </c>
      <c r="Q420" t="s">
        <v>38210</v>
      </c>
      <c r="V420">
        <v>0</v>
      </c>
      <c r="W420" t="s">
        <v>38194</v>
      </c>
      <c r="X420" t="s">
        <v>38224</v>
      </c>
      <c r="Y420">
        <v>0</v>
      </c>
      <c r="AB420" t="s">
        <v>38232</v>
      </c>
      <c r="AD420" t="str">
        <f>_xlfn.XLOOKUP(LEFT(C420,2),'OTG DATA'!$H$2:$H$18,'OTG DATA'!$I$2:$I$18,"not found",0)</f>
        <v>二林巡修課</v>
      </c>
    </row>
    <row r="421" spans="1:30">
      <c r="A421" t="s">
        <v>38163</v>
      </c>
      <c r="B421">
        <v>106</v>
      </c>
      <c r="C421" t="s">
        <v>38729</v>
      </c>
      <c r="D421">
        <v>11202000472</v>
      </c>
      <c r="E421" t="s">
        <v>2531</v>
      </c>
      <c r="F421" s="1285">
        <v>45458.53125</v>
      </c>
      <c r="G421">
        <v>23</v>
      </c>
      <c r="H421">
        <v>40</v>
      </c>
      <c r="I421">
        <v>0</v>
      </c>
      <c r="J421" t="s">
        <v>38181</v>
      </c>
      <c r="K421" t="s">
        <v>38211</v>
      </c>
      <c r="L421" t="s">
        <v>38174</v>
      </c>
      <c r="M421" t="s">
        <v>38167</v>
      </c>
      <c r="N421" t="s">
        <v>38370</v>
      </c>
      <c r="O421" t="s">
        <v>38400</v>
      </c>
      <c r="Q421" t="s">
        <v>38210</v>
      </c>
      <c r="U421" t="s">
        <v>10187</v>
      </c>
      <c r="V421">
        <v>0</v>
      </c>
      <c r="W421" t="s">
        <v>38194</v>
      </c>
      <c r="X421" t="s">
        <v>38222</v>
      </c>
      <c r="Y421">
        <v>0</v>
      </c>
      <c r="AB421" t="s">
        <v>38172</v>
      </c>
      <c r="AD421" t="str">
        <f>_xlfn.XLOOKUP(LEFT(C421,2),'OTG DATA'!$H$2:$H$18,'OTG DATA'!$I$2:$I$18,"not found",0)</f>
        <v>二林巡修課</v>
      </c>
    </row>
    <row r="422" spans="1:30">
      <c r="A422" t="s">
        <v>38163</v>
      </c>
      <c r="B422">
        <v>106</v>
      </c>
      <c r="C422" t="s">
        <v>38730</v>
      </c>
      <c r="D422">
        <v>11202000499</v>
      </c>
      <c r="E422" t="s">
        <v>2036</v>
      </c>
      <c r="F422" s="1285">
        <v>45459.53125</v>
      </c>
      <c r="G422">
        <v>51</v>
      </c>
      <c r="H422">
        <v>23</v>
      </c>
      <c r="I422">
        <v>0</v>
      </c>
      <c r="J422" t="s">
        <v>38164</v>
      </c>
      <c r="K422" t="s">
        <v>38230</v>
      </c>
      <c r="L422" t="s">
        <v>38166</v>
      </c>
      <c r="M422" t="s">
        <v>38231</v>
      </c>
      <c r="N422" t="s">
        <v>38370</v>
      </c>
      <c r="O422" t="s">
        <v>38400</v>
      </c>
      <c r="Q422" t="s">
        <v>38210</v>
      </c>
      <c r="U422" t="s">
        <v>10187</v>
      </c>
      <c r="V422">
        <v>0</v>
      </c>
      <c r="W422" t="s">
        <v>38194</v>
      </c>
      <c r="X422" t="s">
        <v>38222</v>
      </c>
      <c r="Y422">
        <v>0</v>
      </c>
      <c r="AB422" t="s">
        <v>38232</v>
      </c>
      <c r="AD422" t="str">
        <f>_xlfn.XLOOKUP(LEFT(C422,2),'OTG DATA'!$H$2:$H$18,'OTG DATA'!$I$2:$I$18,"not found",0)</f>
        <v>二林巡修課</v>
      </c>
    </row>
    <row r="423" spans="1:30">
      <c r="A423" t="s">
        <v>38163</v>
      </c>
      <c r="B423">
        <v>106</v>
      </c>
      <c r="C423" t="s">
        <v>38730</v>
      </c>
      <c r="D423">
        <v>11202000500</v>
      </c>
      <c r="E423" t="s">
        <v>2301</v>
      </c>
      <c r="F423" s="1285">
        <v>45460.53125</v>
      </c>
      <c r="G423">
        <v>50</v>
      </c>
      <c r="H423">
        <v>22</v>
      </c>
      <c r="I423">
        <v>0</v>
      </c>
      <c r="J423" t="s">
        <v>38164</v>
      </c>
      <c r="K423" t="s">
        <v>38230</v>
      </c>
      <c r="L423" t="s">
        <v>38166</v>
      </c>
      <c r="M423" t="s">
        <v>38231</v>
      </c>
      <c r="N423" t="s">
        <v>38175</v>
      </c>
      <c r="O423" t="s">
        <v>38187</v>
      </c>
      <c r="Q423" t="s">
        <v>38210</v>
      </c>
      <c r="V423">
        <v>0</v>
      </c>
      <c r="W423" t="s">
        <v>38194</v>
      </c>
      <c r="X423" t="s">
        <v>38224</v>
      </c>
      <c r="Y423">
        <v>0</v>
      </c>
      <c r="AB423" t="s">
        <v>38232</v>
      </c>
      <c r="AD423" t="str">
        <f>_xlfn.XLOOKUP(LEFT(C423,2),'OTG DATA'!$H$2:$H$18,'OTG DATA'!$I$2:$I$18,"not found",0)</f>
        <v>二林巡修課</v>
      </c>
    </row>
    <row r="424" spans="1:30">
      <c r="A424" t="s">
        <v>38163</v>
      </c>
      <c r="B424">
        <v>106</v>
      </c>
      <c r="C424" t="s">
        <v>38730</v>
      </c>
      <c r="D424">
        <v>11202000561</v>
      </c>
      <c r="E424" t="s">
        <v>11092</v>
      </c>
      <c r="F424" s="1285">
        <v>45461.53125</v>
      </c>
      <c r="G424">
        <v>51</v>
      </c>
      <c r="H424">
        <v>9</v>
      </c>
      <c r="I424">
        <v>0</v>
      </c>
      <c r="J424" t="s">
        <v>38393</v>
      </c>
      <c r="K424" t="s">
        <v>38211</v>
      </c>
      <c r="L424" t="s">
        <v>38177</v>
      </c>
      <c r="M424" t="s">
        <v>38167</v>
      </c>
      <c r="N424" t="s">
        <v>38378</v>
      </c>
      <c r="O424" t="s">
        <v>38379</v>
      </c>
      <c r="Q424" t="s">
        <v>38210</v>
      </c>
      <c r="U424" t="s">
        <v>10187</v>
      </c>
      <c r="V424">
        <v>0</v>
      </c>
      <c r="W424" t="s">
        <v>38194</v>
      </c>
      <c r="X424" t="s">
        <v>38224</v>
      </c>
      <c r="Y424">
        <v>0</v>
      </c>
      <c r="AB424" t="s">
        <v>38172</v>
      </c>
      <c r="AD424" t="str">
        <f>_xlfn.XLOOKUP(LEFT(C424,2),'OTG DATA'!$H$2:$H$18,'OTG DATA'!$I$2:$I$18,"not found",0)</f>
        <v>二林巡修課</v>
      </c>
    </row>
    <row r="425" spans="1:30">
      <c r="A425" t="s">
        <v>38163</v>
      </c>
      <c r="B425">
        <v>106</v>
      </c>
      <c r="C425" t="s">
        <v>38731</v>
      </c>
      <c r="D425">
        <v>11202000611</v>
      </c>
      <c r="E425" t="s">
        <v>1941</v>
      </c>
      <c r="F425" s="1285">
        <v>45462.53125</v>
      </c>
      <c r="G425">
        <v>56</v>
      </c>
      <c r="H425">
        <v>1</v>
      </c>
      <c r="I425">
        <v>5</v>
      </c>
      <c r="J425" t="s">
        <v>38164</v>
      </c>
      <c r="K425" t="s">
        <v>38230</v>
      </c>
      <c r="L425" t="s">
        <v>38166</v>
      </c>
      <c r="M425" t="s">
        <v>38227</v>
      </c>
      <c r="N425" t="s">
        <v>38175</v>
      </c>
      <c r="O425" t="s">
        <v>38187</v>
      </c>
      <c r="Q425" t="s">
        <v>38210</v>
      </c>
      <c r="V425">
        <v>0</v>
      </c>
      <c r="W425" t="s">
        <v>38185</v>
      </c>
      <c r="X425" t="s">
        <v>38255</v>
      </c>
      <c r="Y425">
        <v>0</v>
      </c>
      <c r="AB425" t="s">
        <v>38232</v>
      </c>
      <c r="AD425" t="str">
        <f>_xlfn.XLOOKUP(LEFT(C425,2),'OTG DATA'!$H$2:$H$18,'OTG DATA'!$I$2:$I$18,"not found",0)</f>
        <v>二林巡修課</v>
      </c>
    </row>
    <row r="426" spans="1:30">
      <c r="A426" t="s">
        <v>38163</v>
      </c>
      <c r="B426">
        <v>106</v>
      </c>
      <c r="C426" t="s">
        <v>38732</v>
      </c>
      <c r="D426">
        <v>11202000510</v>
      </c>
      <c r="E426" t="s">
        <v>11092</v>
      </c>
      <c r="F426" s="1285">
        <v>45463.53125</v>
      </c>
      <c r="G426">
        <v>49</v>
      </c>
      <c r="H426">
        <v>86</v>
      </c>
      <c r="I426">
        <v>0</v>
      </c>
      <c r="J426" t="s">
        <v>38164</v>
      </c>
      <c r="K426" t="s">
        <v>38230</v>
      </c>
      <c r="L426" t="s">
        <v>38177</v>
      </c>
      <c r="M426" t="s">
        <v>38167</v>
      </c>
      <c r="N426" t="s">
        <v>38246</v>
      </c>
      <c r="O426" t="s">
        <v>38247</v>
      </c>
      <c r="V426">
        <v>0</v>
      </c>
      <c r="W426" t="s">
        <v>38194</v>
      </c>
      <c r="X426" t="s">
        <v>38222</v>
      </c>
      <c r="Y426">
        <v>0</v>
      </c>
      <c r="AB426" t="s">
        <v>38190</v>
      </c>
      <c r="AD426" t="str">
        <f>_xlfn.XLOOKUP(LEFT(C426,2),'OTG DATA'!$H$2:$H$18,'OTG DATA'!$I$2:$I$18,"not found",0)</f>
        <v>二林巡修課</v>
      </c>
    </row>
    <row r="427" spans="1:30">
      <c r="A427" t="s">
        <v>38163</v>
      </c>
      <c r="B427">
        <v>106</v>
      </c>
      <c r="C427" t="s">
        <v>38733</v>
      </c>
      <c r="D427">
        <v>11202000244</v>
      </c>
      <c r="E427" t="s">
        <v>2031</v>
      </c>
      <c r="F427" s="1285">
        <v>45464.53125</v>
      </c>
      <c r="G427">
        <v>59</v>
      </c>
      <c r="H427">
        <v>7</v>
      </c>
      <c r="I427">
        <v>0</v>
      </c>
      <c r="J427" t="s">
        <v>38181</v>
      </c>
      <c r="K427" t="s">
        <v>38230</v>
      </c>
      <c r="L427" t="s">
        <v>38174</v>
      </c>
      <c r="M427" t="s">
        <v>38227</v>
      </c>
      <c r="N427" t="s">
        <v>38248</v>
      </c>
      <c r="O427" t="s">
        <v>38249</v>
      </c>
      <c r="P427" t="s">
        <v>38250</v>
      </c>
      <c r="Q427" t="s">
        <v>38210</v>
      </c>
      <c r="R427">
        <v>9910</v>
      </c>
      <c r="S427">
        <v>9110</v>
      </c>
      <c r="T427" t="s">
        <v>38734</v>
      </c>
      <c r="U427" t="s">
        <v>38252</v>
      </c>
      <c r="V427">
        <v>50</v>
      </c>
      <c r="W427" t="s">
        <v>38194</v>
      </c>
      <c r="X427" t="s">
        <v>38224</v>
      </c>
      <c r="Y427">
        <v>1</v>
      </c>
      <c r="AB427" t="s">
        <v>38232</v>
      </c>
      <c r="AC427" t="s">
        <v>38735</v>
      </c>
      <c r="AD427" t="str">
        <f>_xlfn.XLOOKUP(LEFT(C427,2),'OTG DATA'!$H$2:$H$18,'OTG DATA'!$I$2:$I$18,"not found",0)</f>
        <v>二林巡修課</v>
      </c>
    </row>
    <row r="428" spans="1:30">
      <c r="A428" t="s">
        <v>38163</v>
      </c>
      <c r="B428">
        <v>106</v>
      </c>
      <c r="C428" t="s">
        <v>38736</v>
      </c>
      <c r="D428">
        <v>11202000667</v>
      </c>
      <c r="E428" t="s">
        <v>2285</v>
      </c>
      <c r="F428" s="1285">
        <v>45465.53125</v>
      </c>
      <c r="G428">
        <v>51</v>
      </c>
      <c r="H428">
        <v>13</v>
      </c>
      <c r="I428">
        <v>25</v>
      </c>
      <c r="J428" t="s">
        <v>38181</v>
      </c>
      <c r="K428" t="s">
        <v>38230</v>
      </c>
      <c r="L428" t="s">
        <v>38166</v>
      </c>
      <c r="M428" t="s">
        <v>38227</v>
      </c>
      <c r="N428" t="s">
        <v>38183</v>
      </c>
      <c r="Q428" t="s">
        <v>38210</v>
      </c>
      <c r="U428" t="s">
        <v>10187</v>
      </c>
      <c r="V428">
        <v>0</v>
      </c>
      <c r="W428" t="s">
        <v>38185</v>
      </c>
      <c r="X428" t="s">
        <v>38224</v>
      </c>
      <c r="Y428">
        <v>2</v>
      </c>
      <c r="AB428" t="s">
        <v>38232</v>
      </c>
      <c r="AD428" t="str">
        <f>_xlfn.XLOOKUP(LEFT(C428,2),'OTG DATA'!$H$2:$H$18,'OTG DATA'!$I$2:$I$18,"not found",0)</f>
        <v>二林巡修課</v>
      </c>
    </row>
    <row r="429" spans="1:30">
      <c r="A429" t="s">
        <v>38163</v>
      </c>
      <c r="B429">
        <v>106</v>
      </c>
      <c r="C429" t="s">
        <v>38737</v>
      </c>
      <c r="D429">
        <v>11202000670</v>
      </c>
      <c r="E429" t="s">
        <v>2529</v>
      </c>
      <c r="F429" s="1285">
        <v>45466.53125</v>
      </c>
      <c r="G429">
        <v>59</v>
      </c>
      <c r="H429">
        <v>3</v>
      </c>
      <c r="I429">
        <v>2</v>
      </c>
      <c r="J429" t="s">
        <v>38181</v>
      </c>
      <c r="K429" t="s">
        <v>38230</v>
      </c>
      <c r="L429" t="s">
        <v>38166</v>
      </c>
      <c r="M429" t="s">
        <v>38227</v>
      </c>
      <c r="N429" t="s">
        <v>38240</v>
      </c>
      <c r="O429" t="s">
        <v>38241</v>
      </c>
      <c r="Q429" t="s">
        <v>38193</v>
      </c>
      <c r="V429">
        <v>0</v>
      </c>
      <c r="W429" t="s">
        <v>38170</v>
      </c>
      <c r="X429" t="s">
        <v>38224</v>
      </c>
      <c r="Y429">
        <v>2</v>
      </c>
      <c r="AB429" t="s">
        <v>38190</v>
      </c>
      <c r="AD429" t="str">
        <f>_xlfn.XLOOKUP(LEFT(C429,2),'OTG DATA'!$H$2:$H$18,'OTG DATA'!$I$2:$I$18,"not found",0)</f>
        <v>二林巡修課</v>
      </c>
    </row>
    <row r="430" spans="1:30">
      <c r="A430" t="s">
        <v>38163</v>
      </c>
      <c r="B430">
        <v>106</v>
      </c>
      <c r="C430" t="s">
        <v>38738</v>
      </c>
      <c r="D430">
        <v>11202000682</v>
      </c>
      <c r="E430" t="s">
        <v>1917</v>
      </c>
      <c r="F430" s="1285">
        <v>45467.53125</v>
      </c>
      <c r="G430">
        <v>58</v>
      </c>
      <c r="H430">
        <v>1</v>
      </c>
      <c r="I430">
        <v>1</v>
      </c>
      <c r="J430" t="s">
        <v>38181</v>
      </c>
      <c r="K430" t="s">
        <v>38233</v>
      </c>
      <c r="L430" t="s">
        <v>38174</v>
      </c>
      <c r="M430" t="s">
        <v>38227</v>
      </c>
      <c r="N430" t="s">
        <v>38235</v>
      </c>
      <c r="O430" t="s">
        <v>38242</v>
      </c>
      <c r="Q430" t="s">
        <v>38210</v>
      </c>
      <c r="V430">
        <v>0</v>
      </c>
      <c r="W430" t="s">
        <v>38170</v>
      </c>
      <c r="X430" t="s">
        <v>38224</v>
      </c>
      <c r="Y430">
        <v>1</v>
      </c>
      <c r="AB430" t="s">
        <v>38190</v>
      </c>
      <c r="AD430" t="str">
        <f>_xlfn.XLOOKUP(LEFT(C430,2),'OTG DATA'!$H$2:$H$18,'OTG DATA'!$I$2:$I$18,"not found",0)</f>
        <v>二林巡修課</v>
      </c>
    </row>
    <row r="431" spans="1:30">
      <c r="A431" t="s">
        <v>38163</v>
      </c>
      <c r="B431">
        <v>106</v>
      </c>
      <c r="C431" t="s">
        <v>38739</v>
      </c>
      <c r="D431">
        <v>11202000691</v>
      </c>
      <c r="E431" t="s">
        <v>2535</v>
      </c>
      <c r="F431" s="1285">
        <v>45468.53125</v>
      </c>
      <c r="G431">
        <v>59</v>
      </c>
      <c r="H431">
        <v>2</v>
      </c>
      <c r="I431">
        <v>2</v>
      </c>
      <c r="J431" t="s">
        <v>38181</v>
      </c>
      <c r="K431" t="s">
        <v>38230</v>
      </c>
      <c r="L431" t="s">
        <v>38174</v>
      </c>
      <c r="M431" t="s">
        <v>38231</v>
      </c>
      <c r="N431" t="s">
        <v>38240</v>
      </c>
      <c r="O431" t="s">
        <v>38241</v>
      </c>
      <c r="Q431" t="s">
        <v>38210</v>
      </c>
      <c r="V431">
        <v>0</v>
      </c>
      <c r="W431" t="s">
        <v>38170</v>
      </c>
      <c r="X431" t="s">
        <v>38224</v>
      </c>
      <c r="Y431">
        <v>1</v>
      </c>
      <c r="AB431" t="s">
        <v>38190</v>
      </c>
      <c r="AD431" t="str">
        <f>_xlfn.XLOOKUP(LEFT(C431,2),'OTG DATA'!$H$2:$H$18,'OTG DATA'!$I$2:$I$18,"not found",0)</f>
        <v>二林巡修課</v>
      </c>
    </row>
    <row r="432" spans="1:30">
      <c r="A432" t="s">
        <v>38163</v>
      </c>
      <c r="B432">
        <v>106</v>
      </c>
      <c r="C432" t="s">
        <v>38740</v>
      </c>
      <c r="D432">
        <v>11202000699</v>
      </c>
      <c r="E432" t="s">
        <v>2278</v>
      </c>
      <c r="F432" s="1285">
        <v>45469.53125</v>
      </c>
      <c r="G432">
        <v>59</v>
      </c>
      <c r="H432">
        <v>3</v>
      </c>
      <c r="I432">
        <v>35</v>
      </c>
      <c r="J432" t="s">
        <v>38181</v>
      </c>
      <c r="K432" t="s">
        <v>38230</v>
      </c>
      <c r="L432" t="s">
        <v>38174</v>
      </c>
      <c r="M432" t="s">
        <v>38231</v>
      </c>
      <c r="N432" t="s">
        <v>38183</v>
      </c>
      <c r="Q432" t="s">
        <v>38210</v>
      </c>
      <c r="V432">
        <v>10</v>
      </c>
      <c r="W432" t="s">
        <v>38185</v>
      </c>
      <c r="X432" t="s">
        <v>38224</v>
      </c>
      <c r="Y432">
        <v>1</v>
      </c>
      <c r="AB432" t="s">
        <v>38232</v>
      </c>
      <c r="AD432" t="str">
        <f>_xlfn.XLOOKUP(LEFT(C432,2),'OTG DATA'!$H$2:$H$18,'OTG DATA'!$I$2:$I$18,"not found",0)</f>
        <v>二林巡修課</v>
      </c>
    </row>
    <row r="433" spans="1:30">
      <c r="A433" t="s">
        <v>38163</v>
      </c>
      <c r="B433">
        <v>106</v>
      </c>
      <c r="C433" t="s">
        <v>38741</v>
      </c>
      <c r="D433">
        <v>11202000733</v>
      </c>
      <c r="E433" t="s">
        <v>1424</v>
      </c>
      <c r="F433" s="1285">
        <v>45470.53125</v>
      </c>
      <c r="G433">
        <v>58</v>
      </c>
      <c r="H433">
        <v>1</v>
      </c>
      <c r="I433">
        <v>1</v>
      </c>
      <c r="J433" t="s">
        <v>38181</v>
      </c>
      <c r="K433" t="s">
        <v>38233</v>
      </c>
      <c r="L433" t="s">
        <v>38174</v>
      </c>
      <c r="M433" t="s">
        <v>38231</v>
      </c>
      <c r="N433" t="s">
        <v>38235</v>
      </c>
      <c r="O433" t="s">
        <v>38242</v>
      </c>
      <c r="Q433" t="s">
        <v>38210</v>
      </c>
      <c r="V433">
        <v>0</v>
      </c>
      <c r="W433" t="s">
        <v>38170</v>
      </c>
      <c r="X433" t="s">
        <v>38224</v>
      </c>
      <c r="Y433">
        <v>1</v>
      </c>
      <c r="AB433" t="s">
        <v>38190</v>
      </c>
      <c r="AD433" t="str">
        <f>_xlfn.XLOOKUP(LEFT(C433,2),'OTG DATA'!$H$2:$H$18,'OTG DATA'!$I$2:$I$18,"not found",0)</f>
        <v>二林巡修課</v>
      </c>
    </row>
    <row r="434" spans="1:30">
      <c r="A434" t="s">
        <v>38163</v>
      </c>
      <c r="B434">
        <v>106</v>
      </c>
      <c r="C434" t="s">
        <v>38742</v>
      </c>
      <c r="D434">
        <v>11202000708</v>
      </c>
      <c r="E434" t="s">
        <v>1276</v>
      </c>
      <c r="F434" s="1285">
        <v>45471.53125</v>
      </c>
      <c r="G434">
        <v>58</v>
      </c>
      <c r="H434">
        <v>1</v>
      </c>
      <c r="I434">
        <v>35</v>
      </c>
      <c r="J434" t="s">
        <v>38181</v>
      </c>
      <c r="K434" t="s">
        <v>38230</v>
      </c>
      <c r="L434" t="s">
        <v>38177</v>
      </c>
      <c r="M434" t="s">
        <v>38504</v>
      </c>
      <c r="N434" t="s">
        <v>38183</v>
      </c>
      <c r="Q434" t="s">
        <v>38210</v>
      </c>
      <c r="V434">
        <v>25</v>
      </c>
      <c r="W434" t="s">
        <v>38185</v>
      </c>
      <c r="X434" t="s">
        <v>38224</v>
      </c>
      <c r="Y434">
        <v>1</v>
      </c>
      <c r="AB434" t="s">
        <v>38232</v>
      </c>
      <c r="AD434" t="str">
        <f>_xlfn.XLOOKUP(LEFT(C434,2),'OTG DATA'!$H$2:$H$18,'OTG DATA'!$I$2:$I$18,"not found",0)</f>
        <v>二林巡修課</v>
      </c>
    </row>
    <row r="435" spans="1:30">
      <c r="A435" t="s">
        <v>38163</v>
      </c>
      <c r="B435">
        <v>106</v>
      </c>
      <c r="C435" t="s">
        <v>38743</v>
      </c>
      <c r="D435">
        <v>11202000732</v>
      </c>
      <c r="E435" t="s">
        <v>1944</v>
      </c>
      <c r="F435" s="1285">
        <v>45472.53125</v>
      </c>
      <c r="G435">
        <v>58</v>
      </c>
      <c r="H435">
        <v>3</v>
      </c>
      <c r="I435">
        <v>30</v>
      </c>
      <c r="J435" t="s">
        <v>38181</v>
      </c>
      <c r="K435" t="s">
        <v>38230</v>
      </c>
      <c r="L435" t="s">
        <v>38174</v>
      </c>
      <c r="M435" t="s">
        <v>38227</v>
      </c>
      <c r="N435" t="s">
        <v>38183</v>
      </c>
      <c r="Q435" t="s">
        <v>38210</v>
      </c>
      <c r="V435">
        <v>6</v>
      </c>
      <c r="W435" t="s">
        <v>38185</v>
      </c>
      <c r="X435" t="s">
        <v>38224</v>
      </c>
      <c r="Y435">
        <v>1</v>
      </c>
      <c r="AB435" t="s">
        <v>38232</v>
      </c>
      <c r="AD435" t="str">
        <f>_xlfn.XLOOKUP(LEFT(C435,2),'OTG DATA'!$H$2:$H$18,'OTG DATA'!$I$2:$I$18,"not found",0)</f>
        <v>二林巡修課</v>
      </c>
    </row>
    <row r="436" spans="1:30">
      <c r="A436" t="s">
        <v>38163</v>
      </c>
      <c r="B436">
        <v>106</v>
      </c>
      <c r="C436" t="s">
        <v>38744</v>
      </c>
      <c r="D436">
        <v>11202000816</v>
      </c>
      <c r="E436" t="s">
        <v>2032</v>
      </c>
      <c r="F436" s="1285">
        <v>45473.53125</v>
      </c>
      <c r="G436">
        <v>58</v>
      </c>
      <c r="H436">
        <v>17</v>
      </c>
      <c r="I436">
        <v>35</v>
      </c>
      <c r="J436" t="s">
        <v>38181</v>
      </c>
      <c r="K436" t="s">
        <v>38230</v>
      </c>
      <c r="L436" t="s">
        <v>38174</v>
      </c>
      <c r="M436" t="s">
        <v>38231</v>
      </c>
      <c r="N436" t="s">
        <v>38183</v>
      </c>
      <c r="Q436" t="s">
        <v>38210</v>
      </c>
      <c r="U436" t="s">
        <v>10187</v>
      </c>
      <c r="V436">
        <v>15</v>
      </c>
      <c r="W436" t="s">
        <v>38185</v>
      </c>
      <c r="X436" t="s">
        <v>38224</v>
      </c>
      <c r="Y436">
        <v>1</v>
      </c>
      <c r="AB436" t="s">
        <v>38232</v>
      </c>
      <c r="AD436" t="str">
        <f>_xlfn.XLOOKUP(LEFT(C436,2),'OTG DATA'!$H$2:$H$18,'OTG DATA'!$I$2:$I$18,"not found",0)</f>
        <v>二林巡修課</v>
      </c>
    </row>
    <row r="437" spans="1:30">
      <c r="A437" t="s">
        <v>38163</v>
      </c>
      <c r="B437">
        <v>106</v>
      </c>
      <c r="C437" t="s">
        <v>38745</v>
      </c>
      <c r="D437">
        <v>11202000893</v>
      </c>
      <c r="E437" t="s">
        <v>2031</v>
      </c>
      <c r="F437" s="1285">
        <v>45474.53125</v>
      </c>
      <c r="G437">
        <v>59</v>
      </c>
      <c r="H437">
        <v>1</v>
      </c>
      <c r="I437">
        <v>1</v>
      </c>
      <c r="J437" t="s">
        <v>38181</v>
      </c>
      <c r="K437" t="s">
        <v>38233</v>
      </c>
      <c r="L437" t="s">
        <v>38174</v>
      </c>
      <c r="M437" t="s">
        <v>38234</v>
      </c>
      <c r="N437" t="s">
        <v>38235</v>
      </c>
      <c r="O437" t="s">
        <v>38242</v>
      </c>
      <c r="Q437" t="s">
        <v>38210</v>
      </c>
      <c r="V437">
        <v>0</v>
      </c>
      <c r="W437" t="s">
        <v>38170</v>
      </c>
      <c r="X437" t="s">
        <v>38213</v>
      </c>
      <c r="Y437">
        <v>3</v>
      </c>
      <c r="AB437" t="s">
        <v>38190</v>
      </c>
      <c r="AD437" t="str">
        <f>_xlfn.XLOOKUP(LEFT(C437,2),'OTG DATA'!$H$2:$H$18,'OTG DATA'!$I$2:$I$18,"not found",0)</f>
        <v>二林巡修課</v>
      </c>
    </row>
    <row r="438" spans="1:30">
      <c r="A438" t="s">
        <v>38163</v>
      </c>
      <c r="B438">
        <v>106</v>
      </c>
      <c r="C438" t="s">
        <v>38746</v>
      </c>
      <c r="D438">
        <v>11202000882</v>
      </c>
      <c r="E438" t="s">
        <v>2033</v>
      </c>
      <c r="F438" s="1285">
        <v>45475.53125</v>
      </c>
      <c r="G438">
        <v>57</v>
      </c>
      <c r="H438">
        <v>2</v>
      </c>
      <c r="I438">
        <v>0</v>
      </c>
      <c r="J438" t="s">
        <v>38181</v>
      </c>
      <c r="K438" t="s">
        <v>38230</v>
      </c>
      <c r="L438" t="s">
        <v>38174</v>
      </c>
      <c r="M438" t="s">
        <v>38227</v>
      </c>
      <c r="N438" t="s">
        <v>38183</v>
      </c>
      <c r="Q438" t="s">
        <v>38210</v>
      </c>
      <c r="U438" t="s">
        <v>10187</v>
      </c>
      <c r="V438">
        <v>6</v>
      </c>
      <c r="W438" t="s">
        <v>38185</v>
      </c>
      <c r="X438" t="s">
        <v>38224</v>
      </c>
      <c r="Y438">
        <v>1</v>
      </c>
      <c r="AB438" t="s">
        <v>38232</v>
      </c>
      <c r="AD438" t="str">
        <f>_xlfn.XLOOKUP(LEFT(C438,2),'OTG DATA'!$H$2:$H$18,'OTG DATA'!$I$2:$I$18,"not found",0)</f>
        <v>二林巡修課</v>
      </c>
    </row>
    <row r="439" spans="1:30">
      <c r="A439" t="s">
        <v>38163</v>
      </c>
      <c r="B439">
        <v>106</v>
      </c>
      <c r="C439" t="s">
        <v>38747</v>
      </c>
      <c r="D439">
        <v>11202000897</v>
      </c>
      <c r="E439" t="s">
        <v>2026</v>
      </c>
      <c r="F439" s="1285">
        <v>45476.53125</v>
      </c>
      <c r="G439">
        <v>58</v>
      </c>
      <c r="H439">
        <v>1</v>
      </c>
      <c r="I439">
        <v>50</v>
      </c>
      <c r="J439" t="s">
        <v>38181</v>
      </c>
      <c r="K439" t="s">
        <v>38230</v>
      </c>
      <c r="L439" t="s">
        <v>38174</v>
      </c>
      <c r="M439" t="s">
        <v>38167</v>
      </c>
      <c r="N439" t="s">
        <v>38183</v>
      </c>
      <c r="Q439" t="s">
        <v>38210</v>
      </c>
      <c r="V439">
        <v>25</v>
      </c>
      <c r="W439" t="s">
        <v>38185</v>
      </c>
      <c r="X439" t="s">
        <v>38224</v>
      </c>
      <c r="Y439">
        <v>1</v>
      </c>
      <c r="AB439" t="s">
        <v>38197</v>
      </c>
      <c r="AD439" t="str">
        <f>_xlfn.XLOOKUP(LEFT(C439,2),'OTG DATA'!$H$2:$H$18,'OTG DATA'!$I$2:$I$18,"not found",0)</f>
        <v>二林巡修課</v>
      </c>
    </row>
    <row r="440" spans="1:30">
      <c r="A440" t="s">
        <v>38163</v>
      </c>
      <c r="B440">
        <v>106</v>
      </c>
      <c r="C440" t="s">
        <v>38748</v>
      </c>
      <c r="D440">
        <v>11202000903</v>
      </c>
      <c r="E440" t="s">
        <v>1950</v>
      </c>
      <c r="F440" s="1285">
        <v>45477.53125</v>
      </c>
      <c r="G440">
        <v>54</v>
      </c>
      <c r="H440">
        <v>1</v>
      </c>
      <c r="I440">
        <v>0</v>
      </c>
      <c r="J440" t="s">
        <v>38181</v>
      </c>
      <c r="K440" t="s">
        <v>38233</v>
      </c>
      <c r="L440" t="s">
        <v>38174</v>
      </c>
      <c r="M440" t="s">
        <v>38227</v>
      </c>
      <c r="N440" t="s">
        <v>38235</v>
      </c>
      <c r="O440" t="s">
        <v>38236</v>
      </c>
      <c r="Q440" t="s">
        <v>38210</v>
      </c>
      <c r="V440">
        <v>0</v>
      </c>
      <c r="W440" t="s">
        <v>38239</v>
      </c>
      <c r="X440" t="s">
        <v>38224</v>
      </c>
      <c r="Y440">
        <v>4</v>
      </c>
      <c r="AB440" t="s">
        <v>38190</v>
      </c>
      <c r="AD440" t="str">
        <f>_xlfn.XLOOKUP(LEFT(C440,2),'OTG DATA'!$H$2:$H$18,'OTG DATA'!$I$2:$I$18,"not found",0)</f>
        <v>二林巡修課</v>
      </c>
    </row>
    <row r="441" spans="1:30">
      <c r="A441" t="s">
        <v>38163</v>
      </c>
      <c r="B441">
        <v>106</v>
      </c>
      <c r="C441" t="s">
        <v>38749</v>
      </c>
      <c r="D441">
        <v>11202000909</v>
      </c>
      <c r="E441" t="s">
        <v>2031</v>
      </c>
      <c r="F441" s="1285">
        <v>45478.53125</v>
      </c>
      <c r="G441">
        <v>58</v>
      </c>
      <c r="H441">
        <v>1</v>
      </c>
      <c r="I441">
        <v>1</v>
      </c>
      <c r="J441" t="s">
        <v>38181</v>
      </c>
      <c r="K441" t="s">
        <v>38233</v>
      </c>
      <c r="L441" t="s">
        <v>38174</v>
      </c>
      <c r="M441" t="s">
        <v>38227</v>
      </c>
      <c r="N441" t="s">
        <v>38228</v>
      </c>
      <c r="O441" t="s">
        <v>38229</v>
      </c>
      <c r="Q441" t="s">
        <v>38210</v>
      </c>
      <c r="V441">
        <v>0</v>
      </c>
      <c r="W441" t="s">
        <v>38170</v>
      </c>
      <c r="X441" t="s">
        <v>38224</v>
      </c>
      <c r="Y441">
        <v>10</v>
      </c>
      <c r="AB441" t="s">
        <v>38190</v>
      </c>
      <c r="AD441" t="str">
        <f>_xlfn.XLOOKUP(LEFT(C441,2),'OTG DATA'!$H$2:$H$18,'OTG DATA'!$I$2:$I$18,"not found",0)</f>
        <v>二林巡修課</v>
      </c>
    </row>
    <row r="442" spans="1:30">
      <c r="A442" t="s">
        <v>38163</v>
      </c>
      <c r="B442">
        <v>106</v>
      </c>
      <c r="C442" t="s">
        <v>38750</v>
      </c>
      <c r="D442">
        <v>11202000913</v>
      </c>
      <c r="E442" t="s">
        <v>1986</v>
      </c>
      <c r="F442" s="1285">
        <v>45479.53125</v>
      </c>
      <c r="G442">
        <v>58</v>
      </c>
      <c r="H442">
        <v>7</v>
      </c>
      <c r="I442">
        <v>1</v>
      </c>
      <c r="J442" t="s">
        <v>38181</v>
      </c>
      <c r="K442" t="s">
        <v>38230</v>
      </c>
      <c r="L442" t="s">
        <v>38174</v>
      </c>
      <c r="M442" t="s">
        <v>38231</v>
      </c>
      <c r="N442" t="s">
        <v>38183</v>
      </c>
      <c r="Q442" t="s">
        <v>38210</v>
      </c>
      <c r="U442" t="s">
        <v>10187</v>
      </c>
      <c r="V442">
        <v>6</v>
      </c>
      <c r="W442" t="s">
        <v>38185</v>
      </c>
      <c r="X442" t="s">
        <v>38224</v>
      </c>
      <c r="Y442">
        <v>1</v>
      </c>
      <c r="AB442" t="s">
        <v>38232</v>
      </c>
      <c r="AD442" t="str">
        <f>_xlfn.XLOOKUP(LEFT(C442,2),'OTG DATA'!$H$2:$H$18,'OTG DATA'!$I$2:$I$18,"not found",0)</f>
        <v>二林巡修課</v>
      </c>
    </row>
    <row r="443" spans="1:30">
      <c r="A443" t="s">
        <v>38163</v>
      </c>
      <c r="B443">
        <v>106</v>
      </c>
      <c r="C443" t="s">
        <v>38751</v>
      </c>
      <c r="D443">
        <v>11202000918</v>
      </c>
      <c r="E443" t="s">
        <v>2530</v>
      </c>
      <c r="F443" s="1285">
        <v>45480.53125</v>
      </c>
      <c r="G443">
        <v>55</v>
      </c>
      <c r="H443">
        <v>1</v>
      </c>
      <c r="I443">
        <v>23</v>
      </c>
      <c r="J443" t="s">
        <v>38181</v>
      </c>
      <c r="K443" t="s">
        <v>38230</v>
      </c>
      <c r="L443" t="s">
        <v>38174</v>
      </c>
      <c r="M443" t="s">
        <v>38231</v>
      </c>
      <c r="N443" t="s">
        <v>38175</v>
      </c>
      <c r="O443" t="s">
        <v>38220</v>
      </c>
      <c r="Q443" t="s">
        <v>38210</v>
      </c>
      <c r="V443">
        <v>0</v>
      </c>
      <c r="W443" t="s">
        <v>38194</v>
      </c>
      <c r="X443" t="s">
        <v>38224</v>
      </c>
      <c r="Y443">
        <v>1</v>
      </c>
      <c r="AB443" t="s">
        <v>38232</v>
      </c>
      <c r="AD443" t="str">
        <f>_xlfn.XLOOKUP(LEFT(C443,2),'OTG DATA'!$H$2:$H$18,'OTG DATA'!$I$2:$I$18,"not found",0)</f>
        <v>二林巡修課</v>
      </c>
    </row>
    <row r="444" spans="1:30">
      <c r="A444" t="s">
        <v>38163</v>
      </c>
      <c r="B444">
        <v>106</v>
      </c>
      <c r="C444" t="s">
        <v>38752</v>
      </c>
      <c r="D444">
        <v>11202000924</v>
      </c>
      <c r="E444" t="s">
        <v>1985</v>
      </c>
      <c r="F444" s="1285">
        <v>45481.53125</v>
      </c>
      <c r="G444">
        <v>22</v>
      </c>
      <c r="H444">
        <v>1</v>
      </c>
      <c r="I444">
        <v>0</v>
      </c>
      <c r="J444" t="s">
        <v>38181</v>
      </c>
      <c r="K444" t="s">
        <v>38230</v>
      </c>
      <c r="L444" t="s">
        <v>38174</v>
      </c>
      <c r="M444" t="s">
        <v>38231</v>
      </c>
      <c r="N444" t="s">
        <v>38178</v>
      </c>
      <c r="Q444" t="s">
        <v>38210</v>
      </c>
      <c r="V444">
        <v>0</v>
      </c>
      <c r="W444" t="s">
        <v>38179</v>
      </c>
      <c r="X444" t="s">
        <v>38205</v>
      </c>
      <c r="Y444">
        <v>0</v>
      </c>
      <c r="AB444" t="s">
        <v>38232</v>
      </c>
      <c r="AD444" t="str">
        <f>_xlfn.XLOOKUP(LEFT(C444,2),'OTG DATA'!$H$2:$H$18,'OTG DATA'!$I$2:$I$18,"not found",0)</f>
        <v>二林巡修課</v>
      </c>
    </row>
    <row r="445" spans="1:30">
      <c r="A445" t="s">
        <v>38163</v>
      </c>
      <c r="B445">
        <v>106</v>
      </c>
      <c r="C445" t="s">
        <v>38753</v>
      </c>
      <c r="D445">
        <v>11202000923</v>
      </c>
      <c r="E445" t="s">
        <v>1941</v>
      </c>
      <c r="F445" s="1285">
        <v>45482.53125</v>
      </c>
      <c r="G445">
        <v>51</v>
      </c>
      <c r="H445">
        <v>1</v>
      </c>
      <c r="I445">
        <v>0</v>
      </c>
      <c r="J445" t="s">
        <v>38181</v>
      </c>
      <c r="K445" t="s">
        <v>38230</v>
      </c>
      <c r="L445" t="s">
        <v>38174</v>
      </c>
      <c r="M445" t="s">
        <v>38231</v>
      </c>
      <c r="N445" t="s">
        <v>38240</v>
      </c>
      <c r="O445" t="s">
        <v>38256</v>
      </c>
      <c r="Q445" t="s">
        <v>38210</v>
      </c>
      <c r="V445">
        <v>0</v>
      </c>
      <c r="W445" t="s">
        <v>38170</v>
      </c>
      <c r="X445" t="s">
        <v>38222</v>
      </c>
      <c r="Y445">
        <v>2</v>
      </c>
      <c r="AB445" t="s">
        <v>38232</v>
      </c>
      <c r="AD445" t="str">
        <f>_xlfn.XLOOKUP(LEFT(C445,2),'OTG DATA'!$H$2:$H$18,'OTG DATA'!$I$2:$I$18,"not found",0)</f>
        <v>二林巡修課</v>
      </c>
    </row>
    <row r="446" spans="1:30">
      <c r="A446" t="s">
        <v>38163</v>
      </c>
      <c r="B446">
        <v>106</v>
      </c>
      <c r="C446" t="s">
        <v>38754</v>
      </c>
      <c r="D446">
        <v>11202000954</v>
      </c>
      <c r="E446" t="s">
        <v>1950</v>
      </c>
      <c r="F446" s="1285">
        <v>45483.53125</v>
      </c>
      <c r="G446">
        <v>43</v>
      </c>
      <c r="H446">
        <v>2</v>
      </c>
      <c r="I446">
        <v>0</v>
      </c>
      <c r="J446" t="s">
        <v>38181</v>
      </c>
      <c r="K446" t="s">
        <v>38233</v>
      </c>
      <c r="L446" t="s">
        <v>38174</v>
      </c>
      <c r="M446" t="s">
        <v>38227</v>
      </c>
      <c r="N446" t="s">
        <v>38183</v>
      </c>
      <c r="Q446" t="s">
        <v>38210</v>
      </c>
      <c r="U446" t="s">
        <v>10187</v>
      </c>
      <c r="V446">
        <v>6</v>
      </c>
      <c r="W446" t="s">
        <v>38194</v>
      </c>
      <c r="X446" t="s">
        <v>38224</v>
      </c>
      <c r="Y446">
        <v>1</v>
      </c>
      <c r="AB446" t="s">
        <v>38232</v>
      </c>
      <c r="AD446" t="str">
        <f>_xlfn.XLOOKUP(LEFT(C446,2),'OTG DATA'!$H$2:$H$18,'OTG DATA'!$I$2:$I$18,"not found",0)</f>
        <v>二林巡修課</v>
      </c>
    </row>
    <row r="447" spans="1:30">
      <c r="A447" t="s">
        <v>38163</v>
      </c>
      <c r="B447">
        <v>106</v>
      </c>
      <c r="C447" t="s">
        <v>38755</v>
      </c>
      <c r="D447">
        <v>11202000952</v>
      </c>
      <c r="E447" t="s">
        <v>1985</v>
      </c>
      <c r="F447" s="1285">
        <v>45484.53125</v>
      </c>
      <c r="G447">
        <v>59</v>
      </c>
      <c r="H447">
        <v>1</v>
      </c>
      <c r="I447">
        <v>0</v>
      </c>
      <c r="J447" t="s">
        <v>38181</v>
      </c>
      <c r="K447" t="s">
        <v>38233</v>
      </c>
      <c r="L447" t="s">
        <v>38174</v>
      </c>
      <c r="M447" t="s">
        <v>38231</v>
      </c>
      <c r="N447" t="s">
        <v>38228</v>
      </c>
      <c r="O447" t="s">
        <v>38247</v>
      </c>
      <c r="Q447" t="s">
        <v>38210</v>
      </c>
      <c r="V447">
        <v>0</v>
      </c>
      <c r="W447" t="s">
        <v>38239</v>
      </c>
      <c r="X447" t="s">
        <v>38222</v>
      </c>
      <c r="Y447">
        <v>0</v>
      </c>
      <c r="AB447" t="s">
        <v>38190</v>
      </c>
      <c r="AD447" t="str">
        <f>_xlfn.XLOOKUP(LEFT(C447,2),'OTG DATA'!$H$2:$H$18,'OTG DATA'!$I$2:$I$18,"not found",0)</f>
        <v>二林巡修課</v>
      </c>
    </row>
    <row r="448" spans="1:30">
      <c r="A448" t="s">
        <v>38163</v>
      </c>
      <c r="B448">
        <v>106</v>
      </c>
      <c r="C448" t="s">
        <v>38756</v>
      </c>
      <c r="D448">
        <v>11202000965</v>
      </c>
      <c r="E448" t="s">
        <v>1984</v>
      </c>
      <c r="F448" s="1285">
        <v>45485.53125</v>
      </c>
      <c r="G448">
        <v>45</v>
      </c>
      <c r="H448">
        <v>1</v>
      </c>
      <c r="I448">
        <v>0</v>
      </c>
      <c r="J448" t="s">
        <v>38181</v>
      </c>
      <c r="K448" t="s">
        <v>38233</v>
      </c>
      <c r="L448" t="s">
        <v>38174</v>
      </c>
      <c r="M448" t="s">
        <v>38227</v>
      </c>
      <c r="N448" t="s">
        <v>38228</v>
      </c>
      <c r="O448" t="s">
        <v>38247</v>
      </c>
      <c r="Q448" t="s">
        <v>38210</v>
      </c>
      <c r="V448">
        <v>0</v>
      </c>
      <c r="W448" t="s">
        <v>38194</v>
      </c>
      <c r="X448" t="s">
        <v>38224</v>
      </c>
      <c r="Y448">
        <v>0</v>
      </c>
      <c r="AB448" t="s">
        <v>38190</v>
      </c>
      <c r="AD448" t="str">
        <f>_xlfn.XLOOKUP(LEFT(C448,2),'OTG DATA'!$H$2:$H$18,'OTG DATA'!$I$2:$I$18,"not found",0)</f>
        <v>二林巡修課</v>
      </c>
    </row>
    <row r="449" spans="1:30">
      <c r="A449" t="s">
        <v>38163</v>
      </c>
      <c r="B449">
        <v>106</v>
      </c>
      <c r="C449" t="s">
        <v>38757</v>
      </c>
      <c r="D449">
        <v>11202001214</v>
      </c>
      <c r="E449" t="s">
        <v>1985</v>
      </c>
      <c r="F449" s="1285">
        <v>45486.53125</v>
      </c>
      <c r="G449">
        <v>29</v>
      </c>
      <c r="H449">
        <v>1</v>
      </c>
      <c r="I449">
        <v>0</v>
      </c>
      <c r="J449" t="s">
        <v>38181</v>
      </c>
      <c r="K449" t="s">
        <v>38233</v>
      </c>
      <c r="L449" t="s">
        <v>38174</v>
      </c>
      <c r="M449" t="s">
        <v>38227</v>
      </c>
      <c r="N449" t="s">
        <v>38183</v>
      </c>
      <c r="Q449" t="s">
        <v>38210</v>
      </c>
      <c r="U449" t="s">
        <v>10187</v>
      </c>
      <c r="V449">
        <v>6</v>
      </c>
      <c r="W449" t="s">
        <v>38185</v>
      </c>
      <c r="X449" t="s">
        <v>38224</v>
      </c>
      <c r="Y449">
        <v>1</v>
      </c>
      <c r="AB449" t="s">
        <v>38232</v>
      </c>
      <c r="AD449" t="str">
        <f>_xlfn.XLOOKUP(LEFT(C449,2),'OTG DATA'!$H$2:$H$18,'OTG DATA'!$I$2:$I$18,"not found",0)</f>
        <v>二林巡修課</v>
      </c>
    </row>
    <row r="450" spans="1:30">
      <c r="A450" t="s">
        <v>38163</v>
      </c>
      <c r="B450">
        <v>106</v>
      </c>
      <c r="C450" t="s">
        <v>38758</v>
      </c>
      <c r="D450">
        <v>11202001232</v>
      </c>
      <c r="E450" t="s">
        <v>2530</v>
      </c>
      <c r="F450" s="1285">
        <v>45487.53125</v>
      </c>
      <c r="G450">
        <v>56</v>
      </c>
      <c r="H450">
        <v>2</v>
      </c>
      <c r="I450">
        <v>3</v>
      </c>
      <c r="J450" t="s">
        <v>38181</v>
      </c>
      <c r="K450" t="s">
        <v>38230</v>
      </c>
      <c r="L450" t="s">
        <v>38174</v>
      </c>
      <c r="M450" t="s">
        <v>38167</v>
      </c>
      <c r="N450" t="s">
        <v>38175</v>
      </c>
      <c r="O450" t="s">
        <v>38220</v>
      </c>
      <c r="Q450" t="s">
        <v>38210</v>
      </c>
      <c r="V450">
        <v>0</v>
      </c>
      <c r="W450" t="s">
        <v>38194</v>
      </c>
      <c r="X450" t="s">
        <v>38222</v>
      </c>
      <c r="Y450">
        <v>1</v>
      </c>
      <c r="AB450" t="s">
        <v>38190</v>
      </c>
      <c r="AD450" t="str">
        <f>_xlfn.XLOOKUP(LEFT(C450,2),'OTG DATA'!$H$2:$H$18,'OTG DATA'!$I$2:$I$18,"not found",0)</f>
        <v>二林巡修課</v>
      </c>
    </row>
    <row r="451" spans="1:30">
      <c r="A451" t="s">
        <v>38163</v>
      </c>
      <c r="B451">
        <v>106</v>
      </c>
      <c r="C451" t="s">
        <v>38759</v>
      </c>
      <c r="D451">
        <v>11202001233</v>
      </c>
      <c r="E451" t="s">
        <v>1391</v>
      </c>
      <c r="F451" s="1285">
        <v>45488.53125</v>
      </c>
      <c r="G451">
        <v>58</v>
      </c>
      <c r="H451">
        <v>2</v>
      </c>
      <c r="I451">
        <v>13</v>
      </c>
      <c r="J451" t="s">
        <v>38181</v>
      </c>
      <c r="K451" t="s">
        <v>38233</v>
      </c>
      <c r="L451" t="s">
        <v>38174</v>
      </c>
      <c r="M451" t="s">
        <v>38227</v>
      </c>
      <c r="N451" t="s">
        <v>38240</v>
      </c>
      <c r="O451" t="s">
        <v>38256</v>
      </c>
      <c r="Q451" t="s">
        <v>38184</v>
      </c>
      <c r="V451">
        <v>0</v>
      </c>
      <c r="W451" t="s">
        <v>38170</v>
      </c>
      <c r="X451" t="s">
        <v>38224</v>
      </c>
      <c r="Y451">
        <v>2</v>
      </c>
      <c r="AB451" t="s">
        <v>38190</v>
      </c>
      <c r="AD451" t="str">
        <f>_xlfn.XLOOKUP(LEFT(C451,2),'OTG DATA'!$H$2:$H$18,'OTG DATA'!$I$2:$I$18,"not found",0)</f>
        <v>二林巡修課</v>
      </c>
    </row>
    <row r="452" spans="1:30">
      <c r="A452" t="s">
        <v>38163</v>
      </c>
      <c r="B452">
        <v>106</v>
      </c>
      <c r="C452" t="s">
        <v>38760</v>
      </c>
      <c r="D452">
        <v>11202001271</v>
      </c>
      <c r="E452" t="s">
        <v>1276</v>
      </c>
      <c r="F452" s="1285">
        <v>45489.53125</v>
      </c>
      <c r="G452">
        <v>57</v>
      </c>
      <c r="H452">
        <v>9</v>
      </c>
      <c r="I452">
        <v>25</v>
      </c>
      <c r="J452" t="s">
        <v>38181</v>
      </c>
      <c r="K452" t="s">
        <v>38230</v>
      </c>
      <c r="L452" t="s">
        <v>38174</v>
      </c>
      <c r="M452" t="s">
        <v>38227</v>
      </c>
      <c r="N452" t="s">
        <v>38175</v>
      </c>
      <c r="O452" t="s">
        <v>38220</v>
      </c>
      <c r="Q452" t="s">
        <v>38210</v>
      </c>
      <c r="V452">
        <v>0</v>
      </c>
      <c r="W452" t="s">
        <v>38471</v>
      </c>
      <c r="X452" t="s">
        <v>38224</v>
      </c>
      <c r="Y452">
        <v>1</v>
      </c>
      <c r="AB452" t="s">
        <v>38190</v>
      </c>
      <c r="AD452" t="str">
        <f>_xlfn.XLOOKUP(LEFT(C452,2),'OTG DATA'!$H$2:$H$18,'OTG DATA'!$I$2:$I$18,"not found",0)</f>
        <v>二林巡修課</v>
      </c>
    </row>
    <row r="453" spans="1:30">
      <c r="A453" t="s">
        <v>38163</v>
      </c>
      <c r="B453">
        <v>106</v>
      </c>
      <c r="C453" t="s">
        <v>38761</v>
      </c>
      <c r="D453">
        <v>11202001280</v>
      </c>
      <c r="E453" t="s">
        <v>2528</v>
      </c>
      <c r="F453" s="1285">
        <v>45490.53125</v>
      </c>
      <c r="G453">
        <v>19</v>
      </c>
      <c r="H453">
        <v>1</v>
      </c>
      <c r="I453">
        <v>2</v>
      </c>
      <c r="J453" t="s">
        <v>38181</v>
      </c>
      <c r="K453" t="s">
        <v>38230</v>
      </c>
      <c r="L453" t="s">
        <v>38174</v>
      </c>
      <c r="M453" t="s">
        <v>38231</v>
      </c>
      <c r="N453" t="s">
        <v>38183</v>
      </c>
      <c r="Q453" t="s">
        <v>38210</v>
      </c>
      <c r="U453" t="s">
        <v>10187</v>
      </c>
      <c r="V453">
        <v>6</v>
      </c>
      <c r="W453" t="s">
        <v>38380</v>
      </c>
      <c r="X453" t="s">
        <v>38205</v>
      </c>
      <c r="Y453">
        <v>1</v>
      </c>
      <c r="AB453" t="s">
        <v>38397</v>
      </c>
      <c r="AD453" t="str">
        <f>_xlfn.XLOOKUP(LEFT(C453,2),'OTG DATA'!$H$2:$H$18,'OTG DATA'!$I$2:$I$18,"not found",0)</f>
        <v>二林巡修課</v>
      </c>
    </row>
    <row r="454" spans="1:30">
      <c r="A454" t="s">
        <v>38163</v>
      </c>
      <c r="B454">
        <v>106</v>
      </c>
      <c r="C454" t="s">
        <v>38762</v>
      </c>
      <c r="D454">
        <v>11202001296</v>
      </c>
      <c r="E454" t="s">
        <v>2034</v>
      </c>
      <c r="F454" s="1285">
        <v>45491.53125</v>
      </c>
      <c r="G454">
        <v>59</v>
      </c>
      <c r="H454">
        <v>2</v>
      </c>
      <c r="I454">
        <v>0</v>
      </c>
      <c r="J454" t="s">
        <v>38173</v>
      </c>
      <c r="K454" t="s">
        <v>38230</v>
      </c>
      <c r="L454" t="s">
        <v>38174</v>
      </c>
      <c r="M454" t="s">
        <v>38227</v>
      </c>
      <c r="N454" t="s">
        <v>38246</v>
      </c>
      <c r="O454" t="s">
        <v>38247</v>
      </c>
      <c r="V454">
        <v>0</v>
      </c>
      <c r="W454" t="s">
        <v>38170</v>
      </c>
      <c r="X454" t="s">
        <v>38255</v>
      </c>
      <c r="Y454">
        <v>2</v>
      </c>
      <c r="AB454" t="s">
        <v>38190</v>
      </c>
      <c r="AD454" t="str">
        <f>_xlfn.XLOOKUP(LEFT(C454,2),'OTG DATA'!$H$2:$H$18,'OTG DATA'!$I$2:$I$18,"not found",0)</f>
        <v>二林巡修課</v>
      </c>
    </row>
    <row r="455" spans="1:30">
      <c r="A455" t="s">
        <v>38163</v>
      </c>
      <c r="B455">
        <v>106</v>
      </c>
      <c r="C455" t="s">
        <v>38763</v>
      </c>
      <c r="D455">
        <v>11202001299</v>
      </c>
      <c r="E455" t="s">
        <v>2302</v>
      </c>
      <c r="F455" s="1285">
        <v>45492.53125</v>
      </c>
      <c r="G455">
        <v>53</v>
      </c>
      <c r="H455">
        <v>14</v>
      </c>
      <c r="I455">
        <v>0</v>
      </c>
      <c r="J455" t="s">
        <v>38173</v>
      </c>
      <c r="K455" t="s">
        <v>38230</v>
      </c>
      <c r="L455" t="s">
        <v>38174</v>
      </c>
      <c r="M455" t="s">
        <v>38227</v>
      </c>
      <c r="N455" t="s">
        <v>38175</v>
      </c>
      <c r="O455" t="s">
        <v>38220</v>
      </c>
      <c r="V455">
        <v>0</v>
      </c>
      <c r="W455" t="s">
        <v>38170</v>
      </c>
      <c r="X455" t="s">
        <v>38224</v>
      </c>
      <c r="Y455">
        <v>1</v>
      </c>
      <c r="AB455" t="s">
        <v>38232</v>
      </c>
      <c r="AD455" t="str">
        <f>_xlfn.XLOOKUP(LEFT(C455,2),'OTG DATA'!$H$2:$H$18,'OTG DATA'!$I$2:$I$18,"not found",0)</f>
        <v>二林巡修課</v>
      </c>
    </row>
    <row r="456" spans="1:30">
      <c r="A456" t="s">
        <v>38163</v>
      </c>
      <c r="B456">
        <v>106</v>
      </c>
      <c r="C456" t="s">
        <v>38764</v>
      </c>
      <c r="D456">
        <v>11202001758</v>
      </c>
      <c r="E456" t="s">
        <v>1949</v>
      </c>
      <c r="F456" s="1285">
        <v>45493.53125</v>
      </c>
      <c r="G456">
        <v>1</v>
      </c>
      <c r="H456">
        <v>278</v>
      </c>
      <c r="I456">
        <v>0</v>
      </c>
      <c r="J456" t="s">
        <v>38181</v>
      </c>
      <c r="K456" t="s">
        <v>38198</v>
      </c>
      <c r="L456" t="s">
        <v>38177</v>
      </c>
      <c r="M456" t="s">
        <v>38167</v>
      </c>
      <c r="N456" t="s">
        <v>38240</v>
      </c>
      <c r="O456" t="s">
        <v>38256</v>
      </c>
      <c r="Q456" t="s">
        <v>38210</v>
      </c>
      <c r="V456">
        <v>0</v>
      </c>
      <c r="W456" t="s">
        <v>38170</v>
      </c>
      <c r="X456" t="s">
        <v>38224</v>
      </c>
      <c r="Y456">
        <v>0</v>
      </c>
      <c r="AB456" t="s">
        <v>38180</v>
      </c>
      <c r="AD456" t="str">
        <f>_xlfn.XLOOKUP(LEFT(C456,2),'OTG DATA'!$H$2:$H$18,'OTG DATA'!$I$2:$I$18,"not found",0)</f>
        <v>二林巡修課</v>
      </c>
    </row>
    <row r="457" spans="1:30">
      <c r="A457" t="s">
        <v>38163</v>
      </c>
      <c r="B457">
        <v>106</v>
      </c>
      <c r="C457" t="s">
        <v>38764</v>
      </c>
      <c r="D457">
        <v>11202001758</v>
      </c>
      <c r="E457" t="s">
        <v>1949</v>
      </c>
      <c r="F457" s="1285">
        <v>45494.53125</v>
      </c>
      <c r="G457">
        <v>30</v>
      </c>
      <c r="H457">
        <v>165</v>
      </c>
      <c r="I457">
        <v>0</v>
      </c>
      <c r="J457" t="s">
        <v>38181</v>
      </c>
      <c r="K457" t="s">
        <v>38198</v>
      </c>
      <c r="L457" t="s">
        <v>38177</v>
      </c>
      <c r="M457" t="s">
        <v>38167</v>
      </c>
      <c r="N457" t="s">
        <v>38240</v>
      </c>
      <c r="O457" t="s">
        <v>38256</v>
      </c>
      <c r="Q457" t="s">
        <v>38210</v>
      </c>
      <c r="V457">
        <v>0</v>
      </c>
      <c r="W457" t="s">
        <v>38170</v>
      </c>
      <c r="X457" t="s">
        <v>38224</v>
      </c>
      <c r="Y457">
        <v>0</v>
      </c>
      <c r="AB457" t="s">
        <v>38180</v>
      </c>
      <c r="AD457" t="str">
        <f>_xlfn.XLOOKUP(LEFT(C457,2),'OTG DATA'!$H$2:$H$18,'OTG DATA'!$I$2:$I$18,"not found",0)</f>
        <v>二林巡修課</v>
      </c>
    </row>
    <row r="458" spans="1:30">
      <c r="A458" t="s">
        <v>38163</v>
      </c>
      <c r="B458">
        <v>106</v>
      </c>
      <c r="C458" t="s">
        <v>38764</v>
      </c>
      <c r="D458">
        <v>11202001758</v>
      </c>
      <c r="E458" t="s">
        <v>1949</v>
      </c>
      <c r="F458" s="1285">
        <v>45495.53125</v>
      </c>
      <c r="G458">
        <v>74</v>
      </c>
      <c r="H458">
        <v>80</v>
      </c>
      <c r="I458">
        <v>0</v>
      </c>
      <c r="J458" t="s">
        <v>38181</v>
      </c>
      <c r="K458" t="s">
        <v>38198</v>
      </c>
      <c r="L458" t="s">
        <v>38177</v>
      </c>
      <c r="M458" t="s">
        <v>38167</v>
      </c>
      <c r="N458" t="s">
        <v>38240</v>
      </c>
      <c r="O458" t="s">
        <v>38256</v>
      </c>
      <c r="Q458" t="s">
        <v>38210</v>
      </c>
      <c r="V458">
        <v>0</v>
      </c>
      <c r="W458" t="s">
        <v>38170</v>
      </c>
      <c r="X458" t="s">
        <v>38224</v>
      </c>
      <c r="Y458">
        <v>0</v>
      </c>
      <c r="AB458" t="s">
        <v>38180</v>
      </c>
      <c r="AD458" t="str">
        <f>_xlfn.XLOOKUP(LEFT(C458,2),'OTG DATA'!$H$2:$H$18,'OTG DATA'!$I$2:$I$18,"not found",0)</f>
        <v>二林巡修課</v>
      </c>
    </row>
    <row r="459" spans="1:30">
      <c r="A459" t="s">
        <v>38163</v>
      </c>
      <c r="B459">
        <v>106</v>
      </c>
      <c r="C459" t="s">
        <v>38765</v>
      </c>
      <c r="D459">
        <v>11202001826</v>
      </c>
      <c r="E459" t="s">
        <v>1276</v>
      </c>
      <c r="F459" s="1285">
        <v>45496.53125</v>
      </c>
      <c r="G459">
        <v>36</v>
      </c>
      <c r="H459">
        <v>214</v>
      </c>
      <c r="I459">
        <v>0</v>
      </c>
      <c r="J459" t="s">
        <v>38393</v>
      </c>
      <c r="K459" t="s">
        <v>38165</v>
      </c>
      <c r="L459" t="s">
        <v>38177</v>
      </c>
      <c r="M459" t="s">
        <v>38167</v>
      </c>
      <c r="N459" t="s">
        <v>38389</v>
      </c>
      <c r="Q459" t="s">
        <v>38210</v>
      </c>
      <c r="V459">
        <v>0</v>
      </c>
      <c r="W459" t="s">
        <v>38179</v>
      </c>
      <c r="X459" t="s">
        <v>38426</v>
      </c>
      <c r="Y459">
        <v>0</v>
      </c>
      <c r="AB459" t="s">
        <v>38180</v>
      </c>
      <c r="AD459" t="str">
        <f>_xlfn.XLOOKUP(LEFT(C459,2),'OTG DATA'!$H$2:$H$18,'OTG DATA'!$I$2:$I$18,"not found",0)</f>
        <v>二林巡修課</v>
      </c>
    </row>
    <row r="460" spans="1:30">
      <c r="A460" t="s">
        <v>38163</v>
      </c>
      <c r="B460">
        <v>106</v>
      </c>
      <c r="C460" t="s">
        <v>38765</v>
      </c>
      <c r="D460">
        <v>11202001826</v>
      </c>
      <c r="E460" t="s">
        <v>1276</v>
      </c>
      <c r="F460" s="1285">
        <v>45497.53125</v>
      </c>
      <c r="G460">
        <v>4</v>
      </c>
      <c r="H460">
        <v>1626</v>
      </c>
      <c r="I460">
        <v>0</v>
      </c>
      <c r="J460" t="s">
        <v>38393</v>
      </c>
      <c r="K460" t="s">
        <v>38165</v>
      </c>
      <c r="L460" t="s">
        <v>38177</v>
      </c>
      <c r="M460" t="s">
        <v>38167</v>
      </c>
      <c r="N460" t="s">
        <v>38389</v>
      </c>
      <c r="Q460" t="s">
        <v>38210</v>
      </c>
      <c r="V460">
        <v>0</v>
      </c>
      <c r="W460" t="s">
        <v>38179</v>
      </c>
      <c r="X460" t="s">
        <v>38426</v>
      </c>
      <c r="Y460">
        <v>0</v>
      </c>
      <c r="AB460" t="s">
        <v>38180</v>
      </c>
      <c r="AD460" t="str">
        <f>_xlfn.XLOOKUP(LEFT(C460,2),'OTG DATA'!$H$2:$H$18,'OTG DATA'!$I$2:$I$18,"not found",0)</f>
        <v>二林巡修課</v>
      </c>
    </row>
    <row r="461" spans="1:30">
      <c r="A461" t="s">
        <v>38163</v>
      </c>
      <c r="B461">
        <v>106</v>
      </c>
      <c r="C461" t="s">
        <v>38766</v>
      </c>
      <c r="D461">
        <v>11202000059</v>
      </c>
      <c r="E461" t="s">
        <v>1985</v>
      </c>
      <c r="F461" s="1285">
        <v>45498.53125</v>
      </c>
      <c r="G461">
        <v>2</v>
      </c>
      <c r="H461">
        <v>887</v>
      </c>
      <c r="I461">
        <v>0</v>
      </c>
      <c r="J461" t="s">
        <v>38181</v>
      </c>
      <c r="K461" t="s">
        <v>38198</v>
      </c>
      <c r="L461" t="s">
        <v>38177</v>
      </c>
      <c r="M461" t="s">
        <v>38167</v>
      </c>
      <c r="N461" t="s">
        <v>38202</v>
      </c>
      <c r="O461" t="s">
        <v>38767</v>
      </c>
      <c r="Q461" t="s">
        <v>38210</v>
      </c>
      <c r="V461">
        <v>0</v>
      </c>
      <c r="W461" t="s">
        <v>38179</v>
      </c>
      <c r="X461" t="s">
        <v>38255</v>
      </c>
      <c r="Y461">
        <v>0</v>
      </c>
      <c r="AB461" t="s">
        <v>38180</v>
      </c>
      <c r="AD461" t="str">
        <f>_xlfn.XLOOKUP(LEFT(C461,2),'OTG DATA'!$H$2:$H$18,'OTG DATA'!$I$2:$I$18,"not found",0)</f>
        <v>二林巡修課</v>
      </c>
    </row>
    <row r="462" spans="1:30">
      <c r="A462" t="s">
        <v>38163</v>
      </c>
      <c r="B462">
        <v>106</v>
      </c>
      <c r="C462" t="s">
        <v>38768</v>
      </c>
      <c r="D462">
        <v>11202001155</v>
      </c>
      <c r="E462" t="s">
        <v>2033</v>
      </c>
      <c r="F462" s="1285">
        <v>45499.53125</v>
      </c>
      <c r="G462">
        <v>2</v>
      </c>
      <c r="H462">
        <v>1653</v>
      </c>
      <c r="I462">
        <v>0</v>
      </c>
      <c r="J462" t="s">
        <v>38181</v>
      </c>
      <c r="K462" t="s">
        <v>38198</v>
      </c>
      <c r="L462" t="s">
        <v>38177</v>
      </c>
      <c r="M462" t="s">
        <v>38167</v>
      </c>
      <c r="N462" t="s">
        <v>38206</v>
      </c>
      <c r="O462" t="s">
        <v>38769</v>
      </c>
      <c r="V462">
        <v>0</v>
      </c>
      <c r="W462" t="s">
        <v>38170</v>
      </c>
      <c r="X462" t="s">
        <v>38222</v>
      </c>
      <c r="Y462">
        <v>3</v>
      </c>
      <c r="AB462" t="s">
        <v>38180</v>
      </c>
      <c r="AD462" t="str">
        <f>_xlfn.XLOOKUP(LEFT(C462,2),'OTG DATA'!$H$2:$H$18,'OTG DATA'!$I$2:$I$18,"not found",0)</f>
        <v>二林巡修課</v>
      </c>
    </row>
    <row r="463" spans="1:30">
      <c r="A463" t="s">
        <v>38163</v>
      </c>
      <c r="B463">
        <v>106</v>
      </c>
      <c r="C463" t="s">
        <v>38768</v>
      </c>
      <c r="D463">
        <v>11202001155</v>
      </c>
      <c r="E463" t="s">
        <v>2033</v>
      </c>
      <c r="F463" s="1285">
        <v>45500.53125</v>
      </c>
      <c r="G463">
        <v>27</v>
      </c>
      <c r="H463">
        <v>101</v>
      </c>
      <c r="I463">
        <v>0</v>
      </c>
      <c r="J463" t="s">
        <v>38181</v>
      </c>
      <c r="K463" t="s">
        <v>38198</v>
      </c>
      <c r="L463" t="s">
        <v>38177</v>
      </c>
      <c r="M463" t="s">
        <v>38167</v>
      </c>
      <c r="N463" t="s">
        <v>38206</v>
      </c>
      <c r="O463" t="s">
        <v>38769</v>
      </c>
      <c r="V463">
        <v>0</v>
      </c>
      <c r="W463" t="s">
        <v>38170</v>
      </c>
      <c r="X463" t="s">
        <v>38222</v>
      </c>
      <c r="Y463">
        <v>3</v>
      </c>
      <c r="AB463" t="s">
        <v>38180</v>
      </c>
      <c r="AD463" t="str">
        <f>_xlfn.XLOOKUP(LEFT(C463,2),'OTG DATA'!$H$2:$H$18,'OTG DATA'!$I$2:$I$18,"not found",0)</f>
        <v>二林巡修課</v>
      </c>
    </row>
    <row r="464" spans="1:30">
      <c r="A464" t="s">
        <v>38163</v>
      </c>
      <c r="B464">
        <v>106</v>
      </c>
      <c r="C464" t="s">
        <v>38768</v>
      </c>
      <c r="D464">
        <v>11202001155</v>
      </c>
      <c r="E464" t="s">
        <v>2033</v>
      </c>
      <c r="F464" s="1285">
        <v>45501.53125</v>
      </c>
      <c r="G464">
        <v>64</v>
      </c>
      <c r="H464">
        <v>35</v>
      </c>
      <c r="I464">
        <v>0</v>
      </c>
      <c r="J464" t="s">
        <v>38181</v>
      </c>
      <c r="K464" t="s">
        <v>38198</v>
      </c>
      <c r="L464" t="s">
        <v>38177</v>
      </c>
      <c r="M464" t="s">
        <v>38167</v>
      </c>
      <c r="N464" t="s">
        <v>38206</v>
      </c>
      <c r="O464" t="s">
        <v>38769</v>
      </c>
      <c r="V464">
        <v>0</v>
      </c>
      <c r="W464" t="s">
        <v>38170</v>
      </c>
      <c r="X464" t="s">
        <v>38222</v>
      </c>
      <c r="Y464">
        <v>3</v>
      </c>
      <c r="AB464" t="s">
        <v>38180</v>
      </c>
      <c r="AD464" t="str">
        <f>_xlfn.XLOOKUP(LEFT(C464,2),'OTG DATA'!$H$2:$H$18,'OTG DATA'!$I$2:$I$18,"not found",0)</f>
        <v>二林巡修課</v>
      </c>
    </row>
    <row r="465" spans="1:30">
      <c r="A465" t="s">
        <v>38163</v>
      </c>
      <c r="B465">
        <v>106</v>
      </c>
      <c r="C465" t="s">
        <v>38770</v>
      </c>
      <c r="D465">
        <v>11203001891</v>
      </c>
      <c r="E465" t="s">
        <v>2535</v>
      </c>
      <c r="F465" s="1285">
        <v>45502.53125</v>
      </c>
      <c r="G465">
        <v>61</v>
      </c>
      <c r="H465">
        <v>73</v>
      </c>
      <c r="I465">
        <v>1300</v>
      </c>
      <c r="J465" t="s">
        <v>38181</v>
      </c>
      <c r="K465" t="s">
        <v>38211</v>
      </c>
      <c r="L465" t="s">
        <v>38177</v>
      </c>
      <c r="M465" t="s">
        <v>38167</v>
      </c>
      <c r="N465" t="s">
        <v>38370</v>
      </c>
      <c r="O465" t="s">
        <v>38400</v>
      </c>
      <c r="Q465" t="s">
        <v>38210</v>
      </c>
      <c r="V465">
        <v>0</v>
      </c>
      <c r="W465" t="s">
        <v>38194</v>
      </c>
      <c r="X465" t="s">
        <v>38224</v>
      </c>
      <c r="Y465">
        <v>4</v>
      </c>
      <c r="AB465" t="s">
        <v>38172</v>
      </c>
      <c r="AD465" t="str">
        <f>_xlfn.XLOOKUP(LEFT(C465,2),'OTG DATA'!$H$2:$H$18,'OTG DATA'!$I$2:$I$18,"not found",0)</f>
        <v>二林巡修課</v>
      </c>
    </row>
    <row r="466" spans="1:30">
      <c r="A466" t="s">
        <v>38163</v>
      </c>
      <c r="B466">
        <v>106</v>
      </c>
      <c r="C466" t="s">
        <v>38771</v>
      </c>
      <c r="D466">
        <v>11203001860</v>
      </c>
      <c r="E466" t="s">
        <v>2527</v>
      </c>
      <c r="F466" s="1285">
        <v>45503.53125</v>
      </c>
      <c r="G466">
        <v>7</v>
      </c>
      <c r="H466">
        <v>337</v>
      </c>
      <c r="I466">
        <v>0</v>
      </c>
      <c r="J466" t="s">
        <v>38181</v>
      </c>
      <c r="K466" t="s">
        <v>38198</v>
      </c>
      <c r="L466" t="s">
        <v>38177</v>
      </c>
      <c r="M466" t="s">
        <v>38167</v>
      </c>
      <c r="N466" t="s">
        <v>38378</v>
      </c>
      <c r="O466" t="s">
        <v>38415</v>
      </c>
      <c r="V466">
        <v>0</v>
      </c>
      <c r="W466" t="s">
        <v>38179</v>
      </c>
      <c r="X466" t="s">
        <v>38224</v>
      </c>
      <c r="Y466">
        <v>0</v>
      </c>
      <c r="AB466" t="s">
        <v>38180</v>
      </c>
      <c r="AD466" t="str">
        <f>_xlfn.XLOOKUP(LEFT(C466,2),'OTG DATA'!$H$2:$H$18,'OTG DATA'!$I$2:$I$18,"not found",0)</f>
        <v>二林巡修課</v>
      </c>
    </row>
    <row r="467" spans="1:30">
      <c r="A467" t="s">
        <v>38163</v>
      </c>
      <c r="B467">
        <v>106</v>
      </c>
      <c r="C467" t="s">
        <v>38772</v>
      </c>
      <c r="D467">
        <v>11203000537</v>
      </c>
      <c r="E467" t="s">
        <v>2527</v>
      </c>
      <c r="F467" s="1285">
        <v>45504.53125</v>
      </c>
      <c r="G467">
        <v>341</v>
      </c>
      <c r="H467">
        <v>2</v>
      </c>
      <c r="I467">
        <v>0</v>
      </c>
      <c r="J467" t="s">
        <v>38181</v>
      </c>
      <c r="K467" t="s">
        <v>38230</v>
      </c>
      <c r="L467" t="s">
        <v>38174</v>
      </c>
      <c r="M467" t="s">
        <v>38231</v>
      </c>
      <c r="N467" t="s">
        <v>38246</v>
      </c>
      <c r="O467" t="s">
        <v>38247</v>
      </c>
      <c r="V467">
        <v>0</v>
      </c>
      <c r="W467" t="s">
        <v>38170</v>
      </c>
      <c r="X467" t="s">
        <v>38254</v>
      </c>
      <c r="Y467">
        <v>2</v>
      </c>
      <c r="AB467" t="s">
        <v>38190</v>
      </c>
      <c r="AD467" t="str">
        <f>_xlfn.XLOOKUP(LEFT(C467,2),'OTG DATA'!$H$2:$H$18,'OTG DATA'!$I$2:$I$18,"not found",0)</f>
        <v>二林巡修課</v>
      </c>
    </row>
    <row r="468" spans="1:30">
      <c r="A468" t="s">
        <v>38163</v>
      </c>
      <c r="B468">
        <v>106</v>
      </c>
      <c r="C468" t="s">
        <v>38773</v>
      </c>
      <c r="D468">
        <v>11203000613</v>
      </c>
      <c r="E468" t="s">
        <v>1982</v>
      </c>
      <c r="F468" s="1285">
        <v>45505.53125</v>
      </c>
      <c r="G468">
        <v>2</v>
      </c>
      <c r="H468">
        <v>1539</v>
      </c>
      <c r="I468">
        <v>162</v>
      </c>
      <c r="J468" t="s">
        <v>38181</v>
      </c>
      <c r="K468" t="s">
        <v>38198</v>
      </c>
      <c r="L468" t="s">
        <v>38177</v>
      </c>
      <c r="M468" t="s">
        <v>38167</v>
      </c>
      <c r="N468" t="s">
        <v>38178</v>
      </c>
      <c r="V468">
        <v>0</v>
      </c>
      <c r="W468" t="s">
        <v>38179</v>
      </c>
      <c r="X468" t="s">
        <v>38205</v>
      </c>
      <c r="Y468">
        <v>0</v>
      </c>
      <c r="AB468" t="s">
        <v>38180</v>
      </c>
      <c r="AD468" t="str">
        <f>_xlfn.XLOOKUP(LEFT(C468,2),'OTG DATA'!$H$2:$H$18,'OTG DATA'!$I$2:$I$18,"not found",0)</f>
        <v>二林巡修課</v>
      </c>
    </row>
    <row r="469" spans="1:30">
      <c r="A469" t="s">
        <v>38163</v>
      </c>
      <c r="B469">
        <v>106</v>
      </c>
      <c r="C469" t="s">
        <v>38774</v>
      </c>
      <c r="D469">
        <v>11203000609</v>
      </c>
      <c r="E469" t="s">
        <v>1944</v>
      </c>
      <c r="F469" s="1285">
        <v>45506.53125</v>
      </c>
      <c r="G469">
        <v>10</v>
      </c>
      <c r="H469">
        <v>341</v>
      </c>
      <c r="I469">
        <v>3589</v>
      </c>
      <c r="J469" t="s">
        <v>38181</v>
      </c>
      <c r="K469" t="s">
        <v>38198</v>
      </c>
      <c r="L469" t="s">
        <v>38177</v>
      </c>
      <c r="M469" t="s">
        <v>38167</v>
      </c>
      <c r="N469" t="s">
        <v>38370</v>
      </c>
      <c r="O469" t="s">
        <v>38400</v>
      </c>
      <c r="Q469" t="s">
        <v>38210</v>
      </c>
      <c r="V469">
        <v>0</v>
      </c>
      <c r="W469" t="s">
        <v>38179</v>
      </c>
      <c r="X469" t="s">
        <v>38222</v>
      </c>
      <c r="Y469">
        <v>0</v>
      </c>
      <c r="AB469" t="s">
        <v>38180</v>
      </c>
      <c r="AD469" t="str">
        <f>_xlfn.XLOOKUP(LEFT(C469,2),'OTG DATA'!$H$2:$H$18,'OTG DATA'!$I$2:$I$18,"not found",0)</f>
        <v>二林巡修課</v>
      </c>
    </row>
    <row r="470" spans="1:30">
      <c r="A470" t="s">
        <v>38163</v>
      </c>
      <c r="B470">
        <v>106</v>
      </c>
      <c r="C470" t="s">
        <v>38774</v>
      </c>
      <c r="D470">
        <v>11203000609</v>
      </c>
      <c r="E470" t="s">
        <v>1944</v>
      </c>
      <c r="F470" s="1285">
        <v>45507.53125</v>
      </c>
      <c r="G470">
        <v>2</v>
      </c>
      <c r="H470">
        <v>1777</v>
      </c>
      <c r="I470">
        <v>3589</v>
      </c>
      <c r="J470" t="s">
        <v>38181</v>
      </c>
      <c r="K470" t="s">
        <v>38198</v>
      </c>
      <c r="L470" t="s">
        <v>38177</v>
      </c>
      <c r="M470" t="s">
        <v>38167</v>
      </c>
      <c r="N470" t="s">
        <v>38370</v>
      </c>
      <c r="O470" t="s">
        <v>38400</v>
      </c>
      <c r="Q470" t="s">
        <v>38210</v>
      </c>
      <c r="V470">
        <v>0</v>
      </c>
      <c r="W470" t="s">
        <v>38179</v>
      </c>
      <c r="X470" t="s">
        <v>38222</v>
      </c>
      <c r="Y470">
        <v>0</v>
      </c>
      <c r="AB470" t="s">
        <v>38180</v>
      </c>
      <c r="AD470" t="str">
        <f>_xlfn.XLOOKUP(LEFT(C470,2),'OTG DATA'!$H$2:$H$18,'OTG DATA'!$I$2:$I$18,"not found",0)</f>
        <v>二林巡修課</v>
      </c>
    </row>
    <row r="471" spans="1:30">
      <c r="A471" t="s">
        <v>38163</v>
      </c>
      <c r="B471">
        <v>106</v>
      </c>
      <c r="C471" t="s">
        <v>38774</v>
      </c>
      <c r="D471">
        <v>11203000609</v>
      </c>
      <c r="E471" t="s">
        <v>1944</v>
      </c>
      <c r="F471" s="1285">
        <v>45508.53125</v>
      </c>
      <c r="G471">
        <v>3</v>
      </c>
      <c r="H471">
        <v>82</v>
      </c>
      <c r="I471">
        <v>3589</v>
      </c>
      <c r="J471" t="s">
        <v>38181</v>
      </c>
      <c r="K471" t="s">
        <v>38198</v>
      </c>
      <c r="L471" t="s">
        <v>38177</v>
      </c>
      <c r="M471" t="s">
        <v>38167</v>
      </c>
      <c r="N471" t="s">
        <v>38370</v>
      </c>
      <c r="O471" t="s">
        <v>38400</v>
      </c>
      <c r="Q471" t="s">
        <v>38210</v>
      </c>
      <c r="V471">
        <v>0</v>
      </c>
      <c r="W471" t="s">
        <v>38179</v>
      </c>
      <c r="X471" t="s">
        <v>38222</v>
      </c>
      <c r="Y471">
        <v>0</v>
      </c>
      <c r="AB471" t="s">
        <v>38180</v>
      </c>
      <c r="AD471" t="str">
        <f>_xlfn.XLOOKUP(LEFT(C471,2),'OTG DATA'!$H$2:$H$18,'OTG DATA'!$I$2:$I$18,"not found",0)</f>
        <v>二林巡修課</v>
      </c>
    </row>
    <row r="472" spans="1:30">
      <c r="A472" t="s">
        <v>38163</v>
      </c>
      <c r="B472">
        <v>106</v>
      </c>
      <c r="C472" t="s">
        <v>38774</v>
      </c>
      <c r="D472">
        <v>11203000609</v>
      </c>
      <c r="E472" t="s">
        <v>1944</v>
      </c>
      <c r="F472" s="1285">
        <v>45509.53125</v>
      </c>
      <c r="G472">
        <v>59</v>
      </c>
      <c r="H472">
        <v>8</v>
      </c>
      <c r="I472">
        <v>3589</v>
      </c>
      <c r="J472" t="s">
        <v>38181</v>
      </c>
      <c r="K472" t="s">
        <v>38198</v>
      </c>
      <c r="L472" t="s">
        <v>38177</v>
      </c>
      <c r="M472" t="s">
        <v>38167</v>
      </c>
      <c r="N472" t="s">
        <v>38370</v>
      </c>
      <c r="O472" t="s">
        <v>38400</v>
      </c>
      <c r="Q472" t="s">
        <v>38210</v>
      </c>
      <c r="V472">
        <v>0</v>
      </c>
      <c r="W472" t="s">
        <v>38179</v>
      </c>
      <c r="X472" t="s">
        <v>38222</v>
      </c>
      <c r="Y472">
        <v>0</v>
      </c>
      <c r="AB472" t="s">
        <v>38180</v>
      </c>
      <c r="AD472" t="str">
        <f>_xlfn.XLOOKUP(LEFT(C472,2),'OTG DATA'!$H$2:$H$18,'OTG DATA'!$I$2:$I$18,"not found",0)</f>
        <v>二林巡修課</v>
      </c>
    </row>
    <row r="473" spans="1:30">
      <c r="A473" t="s">
        <v>38163</v>
      </c>
      <c r="B473">
        <v>106</v>
      </c>
      <c r="C473" t="s">
        <v>38775</v>
      </c>
      <c r="D473">
        <v>11203001123</v>
      </c>
      <c r="E473" t="s">
        <v>2529</v>
      </c>
      <c r="F473" s="1285">
        <v>45510.53125</v>
      </c>
      <c r="G473">
        <v>223</v>
      </c>
      <c r="H473">
        <v>1</v>
      </c>
      <c r="I473">
        <v>0</v>
      </c>
      <c r="J473" t="s">
        <v>38181</v>
      </c>
      <c r="K473" t="s">
        <v>38230</v>
      </c>
      <c r="L473" t="s">
        <v>38174</v>
      </c>
      <c r="M473" t="s">
        <v>38231</v>
      </c>
      <c r="N473" t="s">
        <v>38246</v>
      </c>
      <c r="O473" t="s">
        <v>38247</v>
      </c>
      <c r="V473">
        <v>0</v>
      </c>
      <c r="W473" t="s">
        <v>38170</v>
      </c>
      <c r="X473" t="s">
        <v>38254</v>
      </c>
      <c r="Y473">
        <v>0</v>
      </c>
      <c r="AB473" t="s">
        <v>38190</v>
      </c>
      <c r="AD473" t="str">
        <f>_xlfn.XLOOKUP(LEFT(C473,2),'OTG DATA'!$H$2:$H$18,'OTG DATA'!$I$2:$I$18,"not found",0)</f>
        <v>二林巡修課</v>
      </c>
    </row>
    <row r="474" spans="1:30">
      <c r="A474" t="s">
        <v>38163</v>
      </c>
      <c r="B474">
        <v>106</v>
      </c>
      <c r="C474" t="s">
        <v>38776</v>
      </c>
      <c r="D474">
        <v>11203001301</v>
      </c>
      <c r="E474" t="s">
        <v>1985</v>
      </c>
      <c r="F474" s="1285">
        <v>45511.53125</v>
      </c>
      <c r="G474">
        <v>132</v>
      </c>
      <c r="H474">
        <v>2</v>
      </c>
      <c r="I474">
        <v>0</v>
      </c>
      <c r="J474" t="s">
        <v>38181</v>
      </c>
      <c r="K474" t="s">
        <v>38226</v>
      </c>
      <c r="L474" t="s">
        <v>38174</v>
      </c>
      <c r="M474" t="s">
        <v>38231</v>
      </c>
      <c r="N474" t="s">
        <v>38248</v>
      </c>
      <c r="O474" t="s">
        <v>38249</v>
      </c>
      <c r="P474" t="s">
        <v>38420</v>
      </c>
      <c r="Q474" t="s">
        <v>38210</v>
      </c>
      <c r="R474">
        <v>10002</v>
      </c>
      <c r="S474">
        <v>9008</v>
      </c>
      <c r="T474" t="s">
        <v>38374</v>
      </c>
      <c r="U474" t="s">
        <v>38252</v>
      </c>
      <c r="V474">
        <v>0</v>
      </c>
      <c r="W474" t="s">
        <v>38185</v>
      </c>
      <c r="X474" t="s">
        <v>38224</v>
      </c>
      <c r="Y474">
        <v>1</v>
      </c>
      <c r="AB474" t="s">
        <v>38232</v>
      </c>
      <c r="AC474" t="s">
        <v>38777</v>
      </c>
      <c r="AD474" t="str">
        <f>_xlfn.XLOOKUP(LEFT(C474,2),'OTG DATA'!$H$2:$H$18,'OTG DATA'!$I$2:$I$18,"not found",0)</f>
        <v>二林巡修課</v>
      </c>
    </row>
    <row r="475" spans="1:30">
      <c r="A475" t="s">
        <v>38163</v>
      </c>
      <c r="B475">
        <v>106</v>
      </c>
      <c r="C475" t="s">
        <v>38778</v>
      </c>
      <c r="D475">
        <v>11203001314</v>
      </c>
      <c r="E475" t="s">
        <v>1424</v>
      </c>
      <c r="F475" s="1285">
        <v>45512.53125</v>
      </c>
      <c r="G475">
        <v>41</v>
      </c>
      <c r="H475">
        <v>1</v>
      </c>
      <c r="I475">
        <v>0</v>
      </c>
      <c r="J475" t="s">
        <v>38181</v>
      </c>
      <c r="K475" t="s">
        <v>38230</v>
      </c>
      <c r="L475" t="s">
        <v>38174</v>
      </c>
      <c r="M475" t="s">
        <v>38231</v>
      </c>
      <c r="N475" t="s">
        <v>38496</v>
      </c>
      <c r="O475" t="s">
        <v>38497</v>
      </c>
      <c r="Q475" t="s">
        <v>38184</v>
      </c>
      <c r="V475">
        <v>0</v>
      </c>
      <c r="W475" t="s">
        <v>38179</v>
      </c>
      <c r="X475" t="s">
        <v>38224</v>
      </c>
      <c r="Y475">
        <v>1</v>
      </c>
      <c r="AB475" t="s">
        <v>38232</v>
      </c>
      <c r="AD475" t="str">
        <f>_xlfn.XLOOKUP(LEFT(C475,2),'OTG DATA'!$H$2:$H$18,'OTG DATA'!$I$2:$I$18,"not found",0)</f>
        <v>二林巡修課</v>
      </c>
    </row>
    <row r="476" spans="1:30">
      <c r="A476" t="s">
        <v>38163</v>
      </c>
      <c r="B476">
        <v>106</v>
      </c>
      <c r="C476" t="s">
        <v>38779</v>
      </c>
      <c r="D476">
        <v>11203001361</v>
      </c>
      <c r="E476" t="s">
        <v>2281</v>
      </c>
      <c r="F476" s="1285">
        <v>45513.53125</v>
      </c>
      <c r="G476">
        <v>49</v>
      </c>
      <c r="H476">
        <v>3</v>
      </c>
      <c r="I476">
        <v>0</v>
      </c>
      <c r="J476" t="s">
        <v>38181</v>
      </c>
      <c r="K476" t="s">
        <v>38233</v>
      </c>
      <c r="L476" t="s">
        <v>38174</v>
      </c>
      <c r="M476" t="s">
        <v>38227</v>
      </c>
      <c r="N476" t="s">
        <v>38246</v>
      </c>
      <c r="O476" t="s">
        <v>38247</v>
      </c>
      <c r="Q476" t="s">
        <v>38210</v>
      </c>
      <c r="V476">
        <v>0</v>
      </c>
      <c r="W476" t="s">
        <v>38466</v>
      </c>
      <c r="X476" t="s">
        <v>38254</v>
      </c>
      <c r="Y476">
        <v>0</v>
      </c>
      <c r="AB476" t="s">
        <v>38190</v>
      </c>
      <c r="AD476" t="str">
        <f>_xlfn.XLOOKUP(LEFT(C476,2),'OTG DATA'!$H$2:$H$18,'OTG DATA'!$I$2:$I$18,"not found",0)</f>
        <v>二林巡修課</v>
      </c>
    </row>
    <row r="477" spans="1:30">
      <c r="A477" t="s">
        <v>38163</v>
      </c>
      <c r="B477">
        <v>106</v>
      </c>
      <c r="C477" t="s">
        <v>38780</v>
      </c>
      <c r="D477">
        <v>11203001596</v>
      </c>
      <c r="E477" t="s">
        <v>1949</v>
      </c>
      <c r="F477" s="1285">
        <v>45514.53125</v>
      </c>
      <c r="G477">
        <v>38</v>
      </c>
      <c r="H477">
        <v>1</v>
      </c>
      <c r="I477">
        <v>0</v>
      </c>
      <c r="J477" t="s">
        <v>38181</v>
      </c>
      <c r="K477" t="s">
        <v>38226</v>
      </c>
      <c r="L477" t="s">
        <v>38174</v>
      </c>
      <c r="M477" t="s">
        <v>38231</v>
      </c>
      <c r="N477" t="s">
        <v>38228</v>
      </c>
      <c r="O477" t="s">
        <v>38229</v>
      </c>
      <c r="V477">
        <v>0</v>
      </c>
      <c r="W477" t="s">
        <v>38170</v>
      </c>
      <c r="X477" t="s">
        <v>38222</v>
      </c>
      <c r="Y477">
        <v>1</v>
      </c>
      <c r="AB477" t="s">
        <v>38190</v>
      </c>
      <c r="AD477" t="str">
        <f>_xlfn.XLOOKUP(LEFT(C477,2),'OTG DATA'!$H$2:$H$18,'OTG DATA'!$I$2:$I$18,"not found",0)</f>
        <v>二林巡修課</v>
      </c>
    </row>
    <row r="478" spans="1:30">
      <c r="A478" t="s">
        <v>38163</v>
      </c>
      <c r="B478">
        <v>106</v>
      </c>
      <c r="C478" t="s">
        <v>38781</v>
      </c>
      <c r="D478">
        <v>11203001646</v>
      </c>
      <c r="E478" t="s">
        <v>2032</v>
      </c>
      <c r="F478" s="1285">
        <v>45515.53125</v>
      </c>
      <c r="G478">
        <v>43</v>
      </c>
      <c r="H478">
        <v>1</v>
      </c>
      <c r="I478">
        <v>0</v>
      </c>
      <c r="J478" t="s">
        <v>38181</v>
      </c>
      <c r="K478" t="s">
        <v>38226</v>
      </c>
      <c r="L478" t="s">
        <v>38174</v>
      </c>
      <c r="M478" t="s">
        <v>38231</v>
      </c>
      <c r="N478" t="s">
        <v>38228</v>
      </c>
      <c r="O478" t="s">
        <v>38229</v>
      </c>
      <c r="V478">
        <v>0</v>
      </c>
      <c r="W478" t="s">
        <v>38170</v>
      </c>
      <c r="X478" t="s">
        <v>38224</v>
      </c>
      <c r="Y478">
        <v>1</v>
      </c>
      <c r="AB478" t="s">
        <v>38190</v>
      </c>
      <c r="AD478" t="str">
        <f>_xlfn.XLOOKUP(LEFT(C478,2),'OTG DATA'!$H$2:$H$18,'OTG DATA'!$I$2:$I$18,"not found",0)</f>
        <v>二林巡修課</v>
      </c>
    </row>
    <row r="479" spans="1:30">
      <c r="A479" t="s">
        <v>38163</v>
      </c>
      <c r="B479">
        <v>106</v>
      </c>
      <c r="C479" t="s">
        <v>38782</v>
      </c>
      <c r="D479">
        <v>11203001683</v>
      </c>
      <c r="E479" t="s">
        <v>1226</v>
      </c>
      <c r="F479" s="1285">
        <v>45516.53125</v>
      </c>
      <c r="G479">
        <v>36</v>
      </c>
      <c r="H479">
        <v>21</v>
      </c>
      <c r="I479">
        <v>0</v>
      </c>
      <c r="J479" t="s">
        <v>38181</v>
      </c>
      <c r="K479" t="s">
        <v>38230</v>
      </c>
      <c r="L479" t="s">
        <v>38174</v>
      </c>
      <c r="M479" t="s">
        <v>38227</v>
      </c>
      <c r="N479" t="s">
        <v>38235</v>
      </c>
      <c r="O479" t="s">
        <v>38236</v>
      </c>
      <c r="Q479" t="s">
        <v>38184</v>
      </c>
      <c r="V479">
        <v>0</v>
      </c>
      <c r="W479" t="s">
        <v>38239</v>
      </c>
      <c r="X479" t="s">
        <v>38224</v>
      </c>
      <c r="Y479">
        <v>2</v>
      </c>
      <c r="AB479" t="s">
        <v>38232</v>
      </c>
      <c r="AD479" t="str">
        <f>_xlfn.XLOOKUP(LEFT(C479,2),'OTG DATA'!$H$2:$H$18,'OTG DATA'!$I$2:$I$18,"not found",0)</f>
        <v>二林巡修課</v>
      </c>
    </row>
    <row r="480" spans="1:30">
      <c r="A480" t="s">
        <v>38163</v>
      </c>
      <c r="B480">
        <v>106</v>
      </c>
      <c r="C480" t="s">
        <v>38783</v>
      </c>
      <c r="D480">
        <v>11203001692</v>
      </c>
      <c r="E480" t="s">
        <v>2529</v>
      </c>
      <c r="F480" s="1285">
        <v>45517.53125</v>
      </c>
      <c r="G480">
        <v>29</v>
      </c>
      <c r="H480">
        <v>807</v>
      </c>
      <c r="I480">
        <v>0</v>
      </c>
      <c r="J480" t="s">
        <v>38181</v>
      </c>
      <c r="K480" t="s">
        <v>38198</v>
      </c>
      <c r="L480" t="s">
        <v>38177</v>
      </c>
      <c r="M480" t="s">
        <v>38167</v>
      </c>
      <c r="N480" t="s">
        <v>38240</v>
      </c>
      <c r="O480" t="s">
        <v>38256</v>
      </c>
      <c r="Q480" t="s">
        <v>38210</v>
      </c>
      <c r="V480">
        <v>0</v>
      </c>
      <c r="W480" t="s">
        <v>38170</v>
      </c>
      <c r="X480" t="s">
        <v>38224</v>
      </c>
      <c r="Y480">
        <v>2</v>
      </c>
      <c r="AB480" t="s">
        <v>38190</v>
      </c>
      <c r="AD480" t="str">
        <f>_xlfn.XLOOKUP(LEFT(C480,2),'OTG DATA'!$H$2:$H$18,'OTG DATA'!$I$2:$I$18,"not found",0)</f>
        <v>二林巡修課</v>
      </c>
    </row>
    <row r="481" spans="1:30">
      <c r="A481" t="s">
        <v>38163</v>
      </c>
      <c r="B481">
        <v>106</v>
      </c>
      <c r="C481" t="s">
        <v>38783</v>
      </c>
      <c r="D481">
        <v>11203001692</v>
      </c>
      <c r="E481" t="s">
        <v>2529</v>
      </c>
      <c r="F481" s="1285">
        <v>45518.53125</v>
      </c>
      <c r="G481">
        <v>86</v>
      </c>
      <c r="H481">
        <v>101</v>
      </c>
      <c r="I481">
        <v>0</v>
      </c>
      <c r="J481" t="s">
        <v>38181</v>
      </c>
      <c r="K481" t="s">
        <v>38198</v>
      </c>
      <c r="L481" t="s">
        <v>38177</v>
      </c>
      <c r="M481" t="s">
        <v>38167</v>
      </c>
      <c r="N481" t="s">
        <v>38240</v>
      </c>
      <c r="O481" t="s">
        <v>38256</v>
      </c>
      <c r="Q481" t="s">
        <v>38210</v>
      </c>
      <c r="V481">
        <v>0</v>
      </c>
      <c r="W481" t="s">
        <v>38170</v>
      </c>
      <c r="X481" t="s">
        <v>38224</v>
      </c>
      <c r="Y481">
        <v>2</v>
      </c>
      <c r="AB481" t="s">
        <v>38190</v>
      </c>
      <c r="AD481" t="str">
        <f>_xlfn.XLOOKUP(LEFT(C481,2),'OTG DATA'!$H$2:$H$18,'OTG DATA'!$I$2:$I$18,"not found",0)</f>
        <v>二林巡修課</v>
      </c>
    </row>
    <row r="482" spans="1:30">
      <c r="A482" t="s">
        <v>38163</v>
      </c>
      <c r="B482">
        <v>106</v>
      </c>
      <c r="C482" t="s">
        <v>38784</v>
      </c>
      <c r="D482">
        <v>11203001757</v>
      </c>
      <c r="E482" t="s">
        <v>1986</v>
      </c>
      <c r="F482" s="1285">
        <v>45519.53125</v>
      </c>
      <c r="G482">
        <v>34</v>
      </c>
      <c r="H482">
        <v>5</v>
      </c>
      <c r="I482">
        <v>0</v>
      </c>
      <c r="J482" t="s">
        <v>38181</v>
      </c>
      <c r="K482" t="s">
        <v>38230</v>
      </c>
      <c r="L482" t="s">
        <v>38174</v>
      </c>
      <c r="M482" t="s">
        <v>38231</v>
      </c>
      <c r="N482" t="s">
        <v>38183</v>
      </c>
      <c r="O482" t="s">
        <v>10599</v>
      </c>
      <c r="Q482" t="s">
        <v>38210</v>
      </c>
      <c r="U482" t="s">
        <v>10187</v>
      </c>
      <c r="V482">
        <v>6</v>
      </c>
      <c r="W482" t="s">
        <v>38185</v>
      </c>
      <c r="X482" t="s">
        <v>38224</v>
      </c>
      <c r="Y482">
        <v>1</v>
      </c>
      <c r="AB482" t="s">
        <v>38232</v>
      </c>
      <c r="AD482" t="str">
        <f>_xlfn.XLOOKUP(LEFT(C482,2),'OTG DATA'!$H$2:$H$18,'OTG DATA'!$I$2:$I$18,"not found",0)</f>
        <v>二林巡修課</v>
      </c>
    </row>
    <row r="483" spans="1:30">
      <c r="A483" t="s">
        <v>38163</v>
      </c>
      <c r="B483">
        <v>106</v>
      </c>
      <c r="C483" t="s">
        <v>38785</v>
      </c>
      <c r="D483">
        <v>11203001770</v>
      </c>
      <c r="E483" t="s">
        <v>1950</v>
      </c>
      <c r="F483" s="1285">
        <v>45520.53125</v>
      </c>
      <c r="G483">
        <v>45</v>
      </c>
      <c r="H483">
        <v>6</v>
      </c>
      <c r="I483">
        <v>0</v>
      </c>
      <c r="J483" t="s">
        <v>38181</v>
      </c>
      <c r="K483" t="s">
        <v>38230</v>
      </c>
      <c r="L483" t="s">
        <v>38177</v>
      </c>
      <c r="M483" t="s">
        <v>38231</v>
      </c>
      <c r="N483" t="s">
        <v>38183</v>
      </c>
      <c r="Q483" t="s">
        <v>38210</v>
      </c>
      <c r="U483" t="s">
        <v>10187</v>
      </c>
      <c r="V483">
        <v>6</v>
      </c>
      <c r="W483" t="s">
        <v>38176</v>
      </c>
      <c r="X483" t="s">
        <v>38255</v>
      </c>
      <c r="Y483">
        <v>1</v>
      </c>
      <c r="AB483" t="s">
        <v>38232</v>
      </c>
      <c r="AD483" t="str">
        <f>_xlfn.XLOOKUP(LEFT(C483,2),'OTG DATA'!$H$2:$H$18,'OTG DATA'!$I$2:$I$18,"not found",0)</f>
        <v>二林巡修課</v>
      </c>
    </row>
    <row r="484" spans="1:30">
      <c r="A484" t="s">
        <v>38163</v>
      </c>
      <c r="B484">
        <v>106</v>
      </c>
      <c r="C484" t="s">
        <v>38786</v>
      </c>
      <c r="D484">
        <v>11203001781</v>
      </c>
      <c r="E484" t="s">
        <v>769</v>
      </c>
      <c r="F484" s="1285">
        <v>45521.53125</v>
      </c>
      <c r="G484">
        <v>29</v>
      </c>
      <c r="H484">
        <v>12</v>
      </c>
      <c r="I484">
        <v>0</v>
      </c>
      <c r="J484" t="s">
        <v>38181</v>
      </c>
      <c r="K484" t="s">
        <v>38230</v>
      </c>
      <c r="L484" t="s">
        <v>38177</v>
      </c>
      <c r="M484" t="s">
        <v>38231</v>
      </c>
      <c r="N484" t="s">
        <v>38183</v>
      </c>
      <c r="O484" t="s">
        <v>10599</v>
      </c>
      <c r="Q484" t="s">
        <v>38210</v>
      </c>
      <c r="U484" t="s">
        <v>10187</v>
      </c>
      <c r="V484">
        <v>6</v>
      </c>
      <c r="W484" t="s">
        <v>38176</v>
      </c>
      <c r="X484" t="s">
        <v>38255</v>
      </c>
      <c r="Y484">
        <v>1</v>
      </c>
      <c r="AB484" t="s">
        <v>38232</v>
      </c>
      <c r="AD484" t="str">
        <f>_xlfn.XLOOKUP(LEFT(C484,2),'OTG DATA'!$H$2:$H$18,'OTG DATA'!$I$2:$I$18,"not found",0)</f>
        <v>二林巡修課</v>
      </c>
    </row>
    <row r="485" spans="1:30">
      <c r="A485" t="s">
        <v>38163</v>
      </c>
      <c r="B485">
        <v>106</v>
      </c>
      <c r="C485" t="s">
        <v>38787</v>
      </c>
      <c r="D485">
        <v>11203001805</v>
      </c>
      <c r="E485" t="s">
        <v>1951</v>
      </c>
      <c r="F485" s="1285">
        <v>45522.53125</v>
      </c>
      <c r="G485">
        <v>33</v>
      </c>
      <c r="H485">
        <v>7</v>
      </c>
      <c r="I485">
        <v>0</v>
      </c>
      <c r="J485" t="s">
        <v>38181</v>
      </c>
      <c r="K485" t="s">
        <v>38230</v>
      </c>
      <c r="L485" t="s">
        <v>38174</v>
      </c>
      <c r="M485" t="s">
        <v>38227</v>
      </c>
      <c r="N485" t="s">
        <v>38183</v>
      </c>
      <c r="Q485" t="s">
        <v>38210</v>
      </c>
      <c r="U485" t="s">
        <v>10187</v>
      </c>
      <c r="V485">
        <v>6</v>
      </c>
      <c r="W485" t="s">
        <v>38176</v>
      </c>
      <c r="X485" t="s">
        <v>38255</v>
      </c>
      <c r="Y485">
        <v>1</v>
      </c>
      <c r="AB485" t="s">
        <v>38232</v>
      </c>
      <c r="AD485" t="str">
        <f>_xlfn.XLOOKUP(LEFT(C485,2),'OTG DATA'!$H$2:$H$18,'OTG DATA'!$I$2:$I$18,"not found",0)</f>
        <v>二林巡修課</v>
      </c>
    </row>
    <row r="486" spans="1:30">
      <c r="A486" t="s">
        <v>38163</v>
      </c>
      <c r="B486">
        <v>106</v>
      </c>
      <c r="C486" t="s">
        <v>10697</v>
      </c>
      <c r="D486">
        <v>11203001837</v>
      </c>
      <c r="E486" t="s">
        <v>2295</v>
      </c>
      <c r="F486" s="1285">
        <v>45523.53125</v>
      </c>
      <c r="G486">
        <v>59</v>
      </c>
      <c r="H486">
        <v>4</v>
      </c>
      <c r="I486">
        <v>6</v>
      </c>
      <c r="J486" t="s">
        <v>38181</v>
      </c>
      <c r="K486" t="s">
        <v>38230</v>
      </c>
      <c r="L486" t="s">
        <v>38174</v>
      </c>
      <c r="M486" t="s">
        <v>38227</v>
      </c>
      <c r="N486" t="s">
        <v>38175</v>
      </c>
      <c r="O486" t="s">
        <v>38220</v>
      </c>
      <c r="Q486" t="s">
        <v>38184</v>
      </c>
      <c r="V486">
        <v>0</v>
      </c>
      <c r="W486" t="s">
        <v>38194</v>
      </c>
      <c r="X486" t="s">
        <v>38224</v>
      </c>
      <c r="Y486">
        <v>1</v>
      </c>
      <c r="AB486" t="s">
        <v>38190</v>
      </c>
      <c r="AD486" t="str">
        <f>_xlfn.XLOOKUP(LEFT(C486,2),'OTG DATA'!$H$2:$H$18,'OTG DATA'!$I$2:$I$18,"not found",0)</f>
        <v>二林巡修課</v>
      </c>
    </row>
    <row r="487" spans="1:30">
      <c r="A487" t="s">
        <v>38163</v>
      </c>
      <c r="B487">
        <v>106</v>
      </c>
      <c r="C487" t="s">
        <v>10698</v>
      </c>
      <c r="D487">
        <v>11203001838</v>
      </c>
      <c r="E487" t="s">
        <v>2033</v>
      </c>
      <c r="F487" s="1285">
        <v>45524.53125</v>
      </c>
      <c r="G487">
        <v>58</v>
      </c>
      <c r="H487">
        <v>1</v>
      </c>
      <c r="I487">
        <v>1</v>
      </c>
      <c r="J487" t="s">
        <v>38181</v>
      </c>
      <c r="K487" t="s">
        <v>38233</v>
      </c>
      <c r="L487" t="s">
        <v>38174</v>
      </c>
      <c r="M487" t="s">
        <v>38231</v>
      </c>
      <c r="N487" t="s">
        <v>38235</v>
      </c>
      <c r="O487" t="s">
        <v>38236</v>
      </c>
      <c r="Q487" t="s">
        <v>38210</v>
      </c>
      <c r="V487">
        <v>0</v>
      </c>
      <c r="W487" t="s">
        <v>38239</v>
      </c>
      <c r="X487" t="s">
        <v>38224</v>
      </c>
      <c r="Y487">
        <v>1</v>
      </c>
      <c r="AB487" t="s">
        <v>38190</v>
      </c>
      <c r="AD487" t="str">
        <f>_xlfn.XLOOKUP(LEFT(C487,2),'OTG DATA'!$H$2:$H$18,'OTG DATA'!$I$2:$I$18,"not found",0)</f>
        <v>二林巡修課</v>
      </c>
    </row>
    <row r="488" spans="1:30">
      <c r="A488" t="s">
        <v>38163</v>
      </c>
      <c r="B488">
        <v>106</v>
      </c>
      <c r="C488" t="s">
        <v>10699</v>
      </c>
      <c r="D488">
        <v>11203001856</v>
      </c>
      <c r="E488" t="s">
        <v>2031</v>
      </c>
      <c r="F488" s="1285">
        <v>45525.53125</v>
      </c>
      <c r="G488">
        <v>59</v>
      </c>
      <c r="H488">
        <v>1</v>
      </c>
      <c r="I488">
        <v>3</v>
      </c>
      <c r="J488" t="s">
        <v>38181</v>
      </c>
      <c r="K488" t="s">
        <v>38233</v>
      </c>
      <c r="L488" t="s">
        <v>38174</v>
      </c>
      <c r="M488" t="s">
        <v>38231</v>
      </c>
      <c r="N488" t="s">
        <v>38235</v>
      </c>
      <c r="O488" t="s">
        <v>38236</v>
      </c>
      <c r="Q488" t="s">
        <v>38210</v>
      </c>
      <c r="V488">
        <v>0</v>
      </c>
      <c r="W488" t="s">
        <v>38239</v>
      </c>
      <c r="X488" t="s">
        <v>38224</v>
      </c>
      <c r="Y488">
        <v>2</v>
      </c>
      <c r="AB488" t="s">
        <v>38190</v>
      </c>
      <c r="AD488" t="str">
        <f>_xlfn.XLOOKUP(LEFT(C488,2),'OTG DATA'!$H$2:$H$18,'OTG DATA'!$I$2:$I$18,"not found",0)</f>
        <v>二林巡修課</v>
      </c>
    </row>
    <row r="489" spans="1:30">
      <c r="A489" t="s">
        <v>38163</v>
      </c>
      <c r="B489">
        <v>106</v>
      </c>
      <c r="C489" t="s">
        <v>10701</v>
      </c>
      <c r="D489">
        <v>11203001876</v>
      </c>
      <c r="E489" t="s">
        <v>1950</v>
      </c>
      <c r="F489" s="1285">
        <v>45526.53125</v>
      </c>
      <c r="G489">
        <v>59</v>
      </c>
      <c r="H489">
        <v>3</v>
      </c>
      <c r="I489">
        <v>3</v>
      </c>
      <c r="J489" t="s">
        <v>38181</v>
      </c>
      <c r="K489" t="s">
        <v>38230</v>
      </c>
      <c r="L489" t="s">
        <v>38174</v>
      </c>
      <c r="M489" t="s">
        <v>38504</v>
      </c>
      <c r="N489" t="s">
        <v>38183</v>
      </c>
      <c r="Q489" t="s">
        <v>38210</v>
      </c>
      <c r="U489" t="s">
        <v>10187</v>
      </c>
      <c r="V489">
        <v>6</v>
      </c>
      <c r="W489" t="s">
        <v>38185</v>
      </c>
      <c r="X489" t="s">
        <v>38224</v>
      </c>
      <c r="Y489">
        <v>2</v>
      </c>
      <c r="AB489" t="s">
        <v>38190</v>
      </c>
      <c r="AD489" t="str">
        <f>_xlfn.XLOOKUP(LEFT(C489,2),'OTG DATA'!$H$2:$H$18,'OTG DATA'!$I$2:$I$18,"not found",0)</f>
        <v>二林巡修課</v>
      </c>
    </row>
    <row r="490" spans="1:30">
      <c r="A490" t="s">
        <v>38163</v>
      </c>
      <c r="B490">
        <v>106</v>
      </c>
      <c r="C490" t="s">
        <v>10702</v>
      </c>
      <c r="D490">
        <v>11203001926</v>
      </c>
      <c r="E490" t="s">
        <v>2031</v>
      </c>
      <c r="F490" s="1285">
        <v>45527.53125</v>
      </c>
      <c r="G490">
        <v>59</v>
      </c>
      <c r="H490">
        <v>1</v>
      </c>
      <c r="I490">
        <v>0</v>
      </c>
      <c r="J490" t="s">
        <v>38181</v>
      </c>
      <c r="K490" t="s">
        <v>38233</v>
      </c>
      <c r="L490" t="s">
        <v>38174</v>
      </c>
      <c r="M490" t="s">
        <v>38227</v>
      </c>
      <c r="N490" t="s">
        <v>38246</v>
      </c>
      <c r="O490" t="s">
        <v>38247</v>
      </c>
      <c r="Q490" t="s">
        <v>38210</v>
      </c>
      <c r="V490">
        <v>0</v>
      </c>
      <c r="W490" t="s">
        <v>38194</v>
      </c>
      <c r="X490" t="s">
        <v>38224</v>
      </c>
      <c r="Y490">
        <v>0</v>
      </c>
      <c r="AB490" t="s">
        <v>38485</v>
      </c>
      <c r="AD490" t="str">
        <f>_xlfn.XLOOKUP(LEFT(C490,2),'OTG DATA'!$H$2:$H$18,'OTG DATA'!$I$2:$I$18,"not found",0)</f>
        <v>二林巡修課</v>
      </c>
    </row>
    <row r="491" spans="1:30">
      <c r="A491" t="s">
        <v>38163</v>
      </c>
      <c r="B491">
        <v>106</v>
      </c>
      <c r="C491" t="s">
        <v>10703</v>
      </c>
      <c r="D491">
        <v>11203002214</v>
      </c>
      <c r="E491" t="s">
        <v>1424</v>
      </c>
      <c r="F491" s="1285">
        <v>45528.53125</v>
      </c>
      <c r="G491">
        <v>59</v>
      </c>
      <c r="H491">
        <v>11</v>
      </c>
      <c r="I491">
        <v>37</v>
      </c>
      <c r="J491" t="s">
        <v>38181</v>
      </c>
      <c r="K491" t="s">
        <v>38230</v>
      </c>
      <c r="L491" t="s">
        <v>38174</v>
      </c>
      <c r="M491" t="s">
        <v>38231</v>
      </c>
      <c r="N491" t="s">
        <v>38175</v>
      </c>
      <c r="O491" t="s">
        <v>38220</v>
      </c>
      <c r="Q491" t="s">
        <v>38210</v>
      </c>
      <c r="V491">
        <v>0</v>
      </c>
      <c r="W491" t="s">
        <v>38194</v>
      </c>
      <c r="X491" t="s">
        <v>38224</v>
      </c>
      <c r="Y491">
        <v>1</v>
      </c>
      <c r="AB491" t="s">
        <v>38190</v>
      </c>
      <c r="AD491" t="str">
        <f>_xlfn.XLOOKUP(LEFT(C491,2),'OTG DATA'!$H$2:$H$18,'OTG DATA'!$I$2:$I$18,"not found",0)</f>
        <v>二林巡修課</v>
      </c>
    </row>
    <row r="492" spans="1:30">
      <c r="A492" t="s">
        <v>38163</v>
      </c>
      <c r="B492">
        <v>106</v>
      </c>
      <c r="C492" t="s">
        <v>10704</v>
      </c>
      <c r="D492">
        <v>11203002251</v>
      </c>
      <c r="E492" t="s">
        <v>2529</v>
      </c>
      <c r="F492" s="1285">
        <v>45529.53125</v>
      </c>
      <c r="G492">
        <v>57</v>
      </c>
      <c r="H492">
        <v>1</v>
      </c>
      <c r="I492">
        <v>35</v>
      </c>
      <c r="J492" t="s">
        <v>38181</v>
      </c>
      <c r="K492" t="s">
        <v>38230</v>
      </c>
      <c r="L492" t="s">
        <v>38174</v>
      </c>
      <c r="M492" t="s">
        <v>38504</v>
      </c>
      <c r="N492" t="s">
        <v>38183</v>
      </c>
      <c r="Q492" t="s">
        <v>38210</v>
      </c>
      <c r="U492" t="s">
        <v>10187</v>
      </c>
      <c r="V492">
        <v>6</v>
      </c>
      <c r="W492" t="s">
        <v>38185</v>
      </c>
      <c r="X492" t="s">
        <v>38224</v>
      </c>
      <c r="Y492">
        <v>3</v>
      </c>
      <c r="AB492" t="s">
        <v>38232</v>
      </c>
      <c r="AD492" t="str">
        <f>_xlfn.XLOOKUP(LEFT(C492,2),'OTG DATA'!$H$2:$H$18,'OTG DATA'!$I$2:$I$18,"not found",0)</f>
        <v>二林巡修課</v>
      </c>
    </row>
    <row r="493" spans="1:30">
      <c r="A493" t="s">
        <v>38163</v>
      </c>
      <c r="B493">
        <v>106</v>
      </c>
      <c r="C493" t="s">
        <v>10705</v>
      </c>
      <c r="D493">
        <v>11203002318</v>
      </c>
      <c r="E493" t="s">
        <v>2031</v>
      </c>
      <c r="F493" s="1285">
        <v>45530.53125</v>
      </c>
      <c r="G493">
        <v>58</v>
      </c>
      <c r="H493">
        <v>1</v>
      </c>
      <c r="I493">
        <v>0</v>
      </c>
      <c r="J493" t="s">
        <v>38173</v>
      </c>
      <c r="K493" t="s">
        <v>38226</v>
      </c>
      <c r="L493" t="s">
        <v>38174</v>
      </c>
      <c r="M493" t="s">
        <v>38231</v>
      </c>
      <c r="N493" t="s">
        <v>38240</v>
      </c>
      <c r="O493" t="s">
        <v>38241</v>
      </c>
      <c r="Q493" t="s">
        <v>38210</v>
      </c>
      <c r="V493">
        <v>0</v>
      </c>
      <c r="W493" t="s">
        <v>38170</v>
      </c>
      <c r="X493" t="s">
        <v>38255</v>
      </c>
      <c r="Y493">
        <v>4</v>
      </c>
      <c r="AB493" t="s">
        <v>38232</v>
      </c>
      <c r="AD493" t="str">
        <f>_xlfn.XLOOKUP(LEFT(C493,2),'OTG DATA'!$H$2:$H$18,'OTG DATA'!$I$2:$I$18,"not found",0)</f>
        <v>二林巡修課</v>
      </c>
    </row>
    <row r="494" spans="1:30">
      <c r="A494" t="s">
        <v>38163</v>
      </c>
      <c r="B494">
        <v>106</v>
      </c>
      <c r="C494" t="s">
        <v>10706</v>
      </c>
      <c r="D494">
        <v>11203002322</v>
      </c>
      <c r="E494" t="s">
        <v>2531</v>
      </c>
      <c r="F494" s="1285">
        <v>45531.53125</v>
      </c>
      <c r="G494">
        <v>58</v>
      </c>
      <c r="H494">
        <v>1</v>
      </c>
      <c r="I494">
        <v>0</v>
      </c>
      <c r="J494" t="s">
        <v>38181</v>
      </c>
      <c r="K494" t="s">
        <v>38226</v>
      </c>
      <c r="L494" t="s">
        <v>38174</v>
      </c>
      <c r="M494" t="s">
        <v>38231</v>
      </c>
      <c r="N494" t="s">
        <v>38228</v>
      </c>
      <c r="O494" t="s">
        <v>38229</v>
      </c>
      <c r="Q494" t="s">
        <v>38210</v>
      </c>
      <c r="V494">
        <v>0</v>
      </c>
      <c r="W494" t="s">
        <v>38170</v>
      </c>
      <c r="X494" t="s">
        <v>38372</v>
      </c>
      <c r="Y494">
        <v>0</v>
      </c>
      <c r="AB494" t="s">
        <v>38232</v>
      </c>
      <c r="AD494" t="str">
        <f>_xlfn.XLOOKUP(LEFT(C494,2),'OTG DATA'!$H$2:$H$18,'OTG DATA'!$I$2:$I$18,"not found",0)</f>
        <v>二林巡修課</v>
      </c>
    </row>
    <row r="495" spans="1:30">
      <c r="A495" t="s">
        <v>38163</v>
      </c>
      <c r="B495">
        <v>106</v>
      </c>
      <c r="C495" t="s">
        <v>10707</v>
      </c>
      <c r="D495">
        <v>11203002353</v>
      </c>
      <c r="E495" t="s">
        <v>769</v>
      </c>
      <c r="F495" s="1285">
        <v>45532.53125</v>
      </c>
      <c r="G495">
        <v>58</v>
      </c>
      <c r="H495">
        <v>1</v>
      </c>
      <c r="I495">
        <v>0</v>
      </c>
      <c r="J495" t="s">
        <v>38181</v>
      </c>
      <c r="K495" t="s">
        <v>38226</v>
      </c>
      <c r="L495" t="s">
        <v>38174</v>
      </c>
      <c r="M495" t="s">
        <v>38231</v>
      </c>
      <c r="N495" t="s">
        <v>38240</v>
      </c>
      <c r="O495" t="s">
        <v>38241</v>
      </c>
      <c r="Q495" t="s">
        <v>38210</v>
      </c>
      <c r="V495">
        <v>0</v>
      </c>
      <c r="W495" t="s">
        <v>38170</v>
      </c>
      <c r="X495" t="s">
        <v>38255</v>
      </c>
      <c r="Y495">
        <v>2</v>
      </c>
      <c r="AB495" t="s">
        <v>38232</v>
      </c>
      <c r="AD495" t="str">
        <f>_xlfn.XLOOKUP(LEFT(C495,2),'OTG DATA'!$H$2:$H$18,'OTG DATA'!$I$2:$I$18,"not found",0)</f>
        <v>二林巡修課</v>
      </c>
    </row>
    <row r="496" spans="1:30">
      <c r="A496" t="s">
        <v>38163</v>
      </c>
      <c r="B496">
        <v>106</v>
      </c>
      <c r="C496" t="s">
        <v>10708</v>
      </c>
      <c r="D496">
        <v>11203002329</v>
      </c>
      <c r="E496" t="s">
        <v>2527</v>
      </c>
      <c r="F496" s="1285">
        <v>45533.53125</v>
      </c>
      <c r="G496">
        <v>56</v>
      </c>
      <c r="H496">
        <v>1</v>
      </c>
      <c r="I496">
        <v>0</v>
      </c>
      <c r="J496" t="s">
        <v>38181</v>
      </c>
      <c r="K496" t="s">
        <v>38226</v>
      </c>
      <c r="L496" t="s">
        <v>38177</v>
      </c>
      <c r="M496" t="s">
        <v>38231</v>
      </c>
      <c r="N496" t="s">
        <v>38228</v>
      </c>
      <c r="O496" t="s">
        <v>38229</v>
      </c>
      <c r="Q496" t="s">
        <v>38210</v>
      </c>
      <c r="V496">
        <v>0</v>
      </c>
      <c r="W496" t="s">
        <v>38176</v>
      </c>
      <c r="X496" t="s">
        <v>38255</v>
      </c>
      <c r="Y496">
        <v>0</v>
      </c>
      <c r="AB496" t="s">
        <v>38232</v>
      </c>
      <c r="AD496" t="str">
        <f>_xlfn.XLOOKUP(LEFT(C496,2),'OTG DATA'!$H$2:$H$18,'OTG DATA'!$I$2:$I$18,"not found",0)</f>
        <v>二林巡修課</v>
      </c>
    </row>
    <row r="497" spans="1:30">
      <c r="A497" t="s">
        <v>38163</v>
      </c>
      <c r="B497">
        <v>106</v>
      </c>
      <c r="C497" t="s">
        <v>10709</v>
      </c>
      <c r="D497">
        <v>11203002415</v>
      </c>
      <c r="E497" t="s">
        <v>1986</v>
      </c>
      <c r="F497" s="1285">
        <v>45534.53125</v>
      </c>
      <c r="G497">
        <v>55</v>
      </c>
      <c r="H497">
        <v>21</v>
      </c>
      <c r="I497">
        <v>0</v>
      </c>
      <c r="J497" t="s">
        <v>38181</v>
      </c>
      <c r="K497" t="s">
        <v>38230</v>
      </c>
      <c r="L497" t="s">
        <v>38174</v>
      </c>
      <c r="M497" t="s">
        <v>38227</v>
      </c>
      <c r="N497" t="s">
        <v>38235</v>
      </c>
      <c r="O497" t="s">
        <v>38236</v>
      </c>
      <c r="Q497" t="s">
        <v>38210</v>
      </c>
      <c r="V497">
        <v>0</v>
      </c>
      <c r="W497" t="s">
        <v>38239</v>
      </c>
      <c r="X497" t="s">
        <v>38224</v>
      </c>
      <c r="Y497">
        <v>2</v>
      </c>
      <c r="AB497" t="s">
        <v>38232</v>
      </c>
      <c r="AD497" t="str">
        <f>_xlfn.XLOOKUP(LEFT(C497,2),'OTG DATA'!$H$2:$H$18,'OTG DATA'!$I$2:$I$18,"not found",0)</f>
        <v>二林巡修課</v>
      </c>
    </row>
    <row r="498" spans="1:30">
      <c r="A498" t="s">
        <v>38163</v>
      </c>
      <c r="B498">
        <v>106</v>
      </c>
      <c r="C498" t="s">
        <v>10710</v>
      </c>
      <c r="D498">
        <v>11203002426</v>
      </c>
      <c r="E498" t="s">
        <v>1941</v>
      </c>
      <c r="F498" s="1285">
        <v>45535.53125</v>
      </c>
      <c r="G498">
        <v>54</v>
      </c>
      <c r="H498">
        <v>3</v>
      </c>
      <c r="I498">
        <v>0</v>
      </c>
      <c r="J498" t="s">
        <v>38181</v>
      </c>
      <c r="K498" t="s">
        <v>38226</v>
      </c>
      <c r="L498" t="s">
        <v>38177</v>
      </c>
      <c r="M498" t="s">
        <v>38231</v>
      </c>
      <c r="N498" t="s">
        <v>38183</v>
      </c>
      <c r="Q498" t="s">
        <v>38210</v>
      </c>
      <c r="U498" t="s">
        <v>10187</v>
      </c>
      <c r="V498">
        <v>6</v>
      </c>
      <c r="W498" t="s">
        <v>38185</v>
      </c>
      <c r="X498" t="s">
        <v>38224</v>
      </c>
      <c r="Y498">
        <v>1</v>
      </c>
      <c r="AB498" t="s">
        <v>38232</v>
      </c>
      <c r="AD498" t="str">
        <f>_xlfn.XLOOKUP(LEFT(C498,2),'OTG DATA'!$H$2:$H$18,'OTG DATA'!$I$2:$I$18,"not found",0)</f>
        <v>二林巡修課</v>
      </c>
    </row>
    <row r="499" spans="1:30">
      <c r="A499" t="s">
        <v>38163</v>
      </c>
      <c r="B499">
        <v>106</v>
      </c>
      <c r="C499" t="s">
        <v>10711</v>
      </c>
      <c r="D499">
        <v>11203002436</v>
      </c>
      <c r="E499" t="s">
        <v>2529</v>
      </c>
      <c r="F499" s="1285">
        <v>45536.53125</v>
      </c>
      <c r="G499">
        <v>53</v>
      </c>
      <c r="H499">
        <v>5</v>
      </c>
      <c r="I499">
        <v>0</v>
      </c>
      <c r="J499" t="s">
        <v>38181</v>
      </c>
      <c r="K499" t="s">
        <v>38230</v>
      </c>
      <c r="L499" t="s">
        <v>38177</v>
      </c>
      <c r="M499" t="s">
        <v>38231</v>
      </c>
      <c r="N499" t="s">
        <v>38175</v>
      </c>
      <c r="O499" t="s">
        <v>38220</v>
      </c>
      <c r="Q499" t="s">
        <v>38210</v>
      </c>
      <c r="T499" t="s">
        <v>38188</v>
      </c>
      <c r="V499">
        <v>0</v>
      </c>
      <c r="W499" t="s">
        <v>38238</v>
      </c>
      <c r="X499" t="s">
        <v>38224</v>
      </c>
      <c r="Y499">
        <v>1</v>
      </c>
      <c r="AB499" t="s">
        <v>38232</v>
      </c>
      <c r="AD499" t="str">
        <f>_xlfn.XLOOKUP(LEFT(C499,2),'OTG DATA'!$H$2:$H$18,'OTG DATA'!$I$2:$I$18,"not found",0)</f>
        <v>二林巡修課</v>
      </c>
    </row>
    <row r="500" spans="1:30">
      <c r="A500" t="s">
        <v>38163</v>
      </c>
      <c r="B500">
        <v>106</v>
      </c>
      <c r="C500" t="s">
        <v>10712</v>
      </c>
      <c r="D500">
        <v>11203002491</v>
      </c>
      <c r="E500" t="s">
        <v>2297</v>
      </c>
      <c r="F500" s="1285">
        <v>45537.53125</v>
      </c>
      <c r="G500">
        <v>61</v>
      </c>
      <c r="H500">
        <v>18</v>
      </c>
      <c r="I500">
        <v>0</v>
      </c>
      <c r="J500" t="s">
        <v>38181</v>
      </c>
      <c r="K500" t="s">
        <v>38211</v>
      </c>
      <c r="L500" t="s">
        <v>38166</v>
      </c>
      <c r="M500" t="s">
        <v>38167</v>
      </c>
      <c r="N500" t="s">
        <v>38248</v>
      </c>
      <c r="O500" t="s">
        <v>38788</v>
      </c>
      <c r="P500" t="s">
        <v>38789</v>
      </c>
      <c r="Q500" t="s">
        <v>38184</v>
      </c>
      <c r="R500">
        <v>9810</v>
      </c>
      <c r="S500">
        <v>7609</v>
      </c>
      <c r="T500" t="s">
        <v>38790</v>
      </c>
      <c r="U500" t="s">
        <v>38252</v>
      </c>
      <c r="V500">
        <v>50</v>
      </c>
      <c r="W500" t="s">
        <v>38185</v>
      </c>
      <c r="X500" t="s">
        <v>38224</v>
      </c>
      <c r="Y500">
        <v>1</v>
      </c>
      <c r="AB500" t="s">
        <v>38172</v>
      </c>
      <c r="AC500">
        <v>594162</v>
      </c>
      <c r="AD500" t="str">
        <f>_xlfn.XLOOKUP(LEFT(C500,2),'OTG DATA'!$H$2:$H$18,'OTG DATA'!$I$2:$I$18,"not found",0)</f>
        <v>二林巡修課</v>
      </c>
    </row>
    <row r="501" spans="1:30">
      <c r="A501" t="s">
        <v>38163</v>
      </c>
      <c r="B501">
        <v>106</v>
      </c>
      <c r="C501" t="s">
        <v>10713</v>
      </c>
      <c r="D501">
        <v>11203002533</v>
      </c>
      <c r="E501" t="s">
        <v>1424</v>
      </c>
      <c r="F501" s="1285">
        <v>45538.53125</v>
      </c>
      <c r="G501">
        <v>53</v>
      </c>
      <c r="H501">
        <v>1</v>
      </c>
      <c r="I501">
        <v>0</v>
      </c>
      <c r="J501" t="s">
        <v>38164</v>
      </c>
      <c r="K501" t="s">
        <v>38233</v>
      </c>
      <c r="L501" t="s">
        <v>38174</v>
      </c>
      <c r="M501" t="s">
        <v>38227</v>
      </c>
      <c r="N501" t="s">
        <v>38246</v>
      </c>
      <c r="O501" t="s">
        <v>38247</v>
      </c>
      <c r="Q501" t="s">
        <v>38210</v>
      </c>
      <c r="V501">
        <v>0</v>
      </c>
      <c r="W501" t="s">
        <v>38194</v>
      </c>
      <c r="X501" t="s">
        <v>38224</v>
      </c>
      <c r="Y501">
        <v>0</v>
      </c>
      <c r="AB501" t="s">
        <v>38190</v>
      </c>
      <c r="AD501" t="str">
        <f>_xlfn.XLOOKUP(LEFT(C501,2),'OTG DATA'!$H$2:$H$18,'OTG DATA'!$I$2:$I$18,"not found",0)</f>
        <v>二林巡修課</v>
      </c>
    </row>
    <row r="502" spans="1:30">
      <c r="A502" t="s">
        <v>38163</v>
      </c>
      <c r="B502">
        <v>106</v>
      </c>
      <c r="C502" t="s">
        <v>10714</v>
      </c>
      <c r="D502">
        <v>11203002596</v>
      </c>
      <c r="E502" t="s">
        <v>2285</v>
      </c>
      <c r="F502" s="1285">
        <v>45539.53125</v>
      </c>
      <c r="G502">
        <v>52</v>
      </c>
      <c r="H502">
        <v>1</v>
      </c>
      <c r="I502">
        <v>0</v>
      </c>
      <c r="J502" t="s">
        <v>38181</v>
      </c>
      <c r="K502" t="s">
        <v>38233</v>
      </c>
      <c r="L502" t="s">
        <v>38174</v>
      </c>
      <c r="M502" t="s">
        <v>38231</v>
      </c>
      <c r="N502" t="s">
        <v>38246</v>
      </c>
      <c r="O502" t="s">
        <v>38247</v>
      </c>
      <c r="Q502" t="s">
        <v>38210</v>
      </c>
      <c r="V502">
        <v>0</v>
      </c>
      <c r="W502" t="s">
        <v>38194</v>
      </c>
      <c r="X502" t="s">
        <v>38222</v>
      </c>
      <c r="Y502">
        <v>0</v>
      </c>
      <c r="AB502" t="s">
        <v>38190</v>
      </c>
      <c r="AD502" t="str">
        <f>_xlfn.XLOOKUP(LEFT(C502,2),'OTG DATA'!$H$2:$H$18,'OTG DATA'!$I$2:$I$18,"not found",0)</f>
        <v>二林巡修課</v>
      </c>
    </row>
    <row r="503" spans="1:30">
      <c r="A503" t="s">
        <v>38163</v>
      </c>
      <c r="B503">
        <v>106</v>
      </c>
      <c r="C503" t="s">
        <v>10715</v>
      </c>
      <c r="D503">
        <v>11203002592</v>
      </c>
      <c r="E503" t="s">
        <v>2528</v>
      </c>
      <c r="F503" s="1285">
        <v>45540.53125</v>
      </c>
      <c r="G503">
        <v>55</v>
      </c>
      <c r="H503">
        <v>1</v>
      </c>
      <c r="I503">
        <v>0</v>
      </c>
      <c r="J503" t="s">
        <v>38181</v>
      </c>
      <c r="K503" t="s">
        <v>38233</v>
      </c>
      <c r="L503" t="s">
        <v>38174</v>
      </c>
      <c r="M503" t="s">
        <v>38227</v>
      </c>
      <c r="N503" t="s">
        <v>38228</v>
      </c>
      <c r="O503" t="s">
        <v>38229</v>
      </c>
      <c r="Q503" t="s">
        <v>38210</v>
      </c>
      <c r="V503">
        <v>0</v>
      </c>
      <c r="W503" t="s">
        <v>38194</v>
      </c>
      <c r="X503" t="s">
        <v>38224</v>
      </c>
      <c r="Y503">
        <v>0</v>
      </c>
      <c r="AB503" t="s">
        <v>38190</v>
      </c>
      <c r="AD503" t="str">
        <f>_xlfn.XLOOKUP(LEFT(C503,2),'OTG DATA'!$H$2:$H$18,'OTG DATA'!$I$2:$I$18,"not found",0)</f>
        <v>二林巡修課</v>
      </c>
    </row>
    <row r="504" spans="1:30">
      <c r="A504" t="s">
        <v>38163</v>
      </c>
      <c r="B504">
        <v>106</v>
      </c>
      <c r="C504" t="s">
        <v>10716</v>
      </c>
      <c r="D504">
        <v>11203002659</v>
      </c>
      <c r="E504" t="s">
        <v>1943</v>
      </c>
      <c r="F504" s="1285">
        <v>45541.53125</v>
      </c>
      <c r="G504">
        <v>59</v>
      </c>
      <c r="H504">
        <v>9</v>
      </c>
      <c r="I504">
        <v>0</v>
      </c>
      <c r="J504" t="s">
        <v>38181</v>
      </c>
      <c r="K504" t="s">
        <v>38233</v>
      </c>
      <c r="L504" t="s">
        <v>38174</v>
      </c>
      <c r="M504" t="s">
        <v>38227</v>
      </c>
      <c r="N504" t="s">
        <v>38183</v>
      </c>
      <c r="Q504" t="s">
        <v>38210</v>
      </c>
      <c r="U504" t="s">
        <v>10187</v>
      </c>
      <c r="V504">
        <v>10</v>
      </c>
      <c r="W504" t="s">
        <v>38185</v>
      </c>
      <c r="X504" t="s">
        <v>38224</v>
      </c>
      <c r="Y504">
        <v>1</v>
      </c>
      <c r="AB504" t="s">
        <v>38190</v>
      </c>
      <c r="AD504" t="str">
        <f>_xlfn.XLOOKUP(LEFT(C504,2),'OTG DATA'!$H$2:$H$18,'OTG DATA'!$I$2:$I$18,"not found",0)</f>
        <v>二林巡修課</v>
      </c>
    </row>
    <row r="505" spans="1:30">
      <c r="A505" t="s">
        <v>38163</v>
      </c>
      <c r="B505">
        <v>106</v>
      </c>
      <c r="C505" t="s">
        <v>10717</v>
      </c>
      <c r="D505">
        <v>11206002476</v>
      </c>
      <c r="E505" t="s">
        <v>1949</v>
      </c>
      <c r="F505" s="1285">
        <v>45542.53125</v>
      </c>
      <c r="G505">
        <v>50</v>
      </c>
      <c r="H505">
        <v>16</v>
      </c>
      <c r="I505">
        <v>0</v>
      </c>
      <c r="J505" t="s">
        <v>38181</v>
      </c>
      <c r="K505" t="s">
        <v>38233</v>
      </c>
      <c r="L505" t="s">
        <v>38174</v>
      </c>
      <c r="M505" t="s">
        <v>38227</v>
      </c>
      <c r="N505" t="s">
        <v>38183</v>
      </c>
      <c r="Q505" t="s">
        <v>38210</v>
      </c>
      <c r="V505">
        <v>0</v>
      </c>
      <c r="W505" t="s">
        <v>38176</v>
      </c>
      <c r="X505" t="s">
        <v>38255</v>
      </c>
      <c r="Y505">
        <v>0</v>
      </c>
      <c r="AB505" t="s">
        <v>38232</v>
      </c>
      <c r="AD505" t="str">
        <f>_xlfn.XLOOKUP(LEFT(C505,2),'OTG DATA'!$H$2:$H$18,'OTG DATA'!$I$2:$I$18,"not found",0)</f>
        <v>二林巡修課</v>
      </c>
    </row>
    <row r="506" spans="1:30">
      <c r="A506" t="s">
        <v>38163</v>
      </c>
      <c r="B506">
        <v>106</v>
      </c>
      <c r="C506" t="s">
        <v>10718</v>
      </c>
      <c r="D506">
        <v>11204000034</v>
      </c>
      <c r="E506" t="s">
        <v>1424</v>
      </c>
      <c r="F506" s="1285">
        <v>45543.53125</v>
      </c>
      <c r="G506">
        <v>2</v>
      </c>
      <c r="H506">
        <v>540</v>
      </c>
      <c r="I506">
        <v>15701</v>
      </c>
      <c r="J506" t="s">
        <v>38164</v>
      </c>
      <c r="K506" t="s">
        <v>38198</v>
      </c>
      <c r="L506" t="s">
        <v>38177</v>
      </c>
      <c r="M506" t="s">
        <v>38167</v>
      </c>
      <c r="N506" t="s">
        <v>38202</v>
      </c>
      <c r="O506" t="s">
        <v>38225</v>
      </c>
      <c r="V506">
        <v>0</v>
      </c>
      <c r="W506" t="s">
        <v>38194</v>
      </c>
      <c r="X506" t="s">
        <v>38222</v>
      </c>
      <c r="Y506">
        <v>0</v>
      </c>
      <c r="AB506" t="s">
        <v>38180</v>
      </c>
      <c r="AD506" t="str">
        <f>_xlfn.XLOOKUP(LEFT(C506,2),'OTG DATA'!$H$2:$H$18,'OTG DATA'!$I$2:$I$18,"not found",0)</f>
        <v>二林巡修課</v>
      </c>
    </row>
    <row r="507" spans="1:30">
      <c r="A507" t="s">
        <v>38163</v>
      </c>
      <c r="B507">
        <v>106</v>
      </c>
      <c r="C507" t="s">
        <v>10718</v>
      </c>
      <c r="D507">
        <v>11204000034</v>
      </c>
      <c r="E507" t="s">
        <v>1424</v>
      </c>
      <c r="F507" s="1285">
        <v>45544.53125</v>
      </c>
      <c r="G507">
        <v>6</v>
      </c>
      <c r="H507">
        <v>2208</v>
      </c>
      <c r="I507">
        <v>15701</v>
      </c>
      <c r="J507" t="s">
        <v>38164</v>
      </c>
      <c r="K507" t="s">
        <v>38198</v>
      </c>
      <c r="L507" t="s">
        <v>38177</v>
      </c>
      <c r="M507" t="s">
        <v>38167</v>
      </c>
      <c r="N507" t="s">
        <v>38202</v>
      </c>
      <c r="O507" t="s">
        <v>38225</v>
      </c>
      <c r="V507">
        <v>0</v>
      </c>
      <c r="W507" t="s">
        <v>38194</v>
      </c>
      <c r="X507" t="s">
        <v>38222</v>
      </c>
      <c r="Y507">
        <v>0</v>
      </c>
      <c r="AB507" t="s">
        <v>38180</v>
      </c>
      <c r="AD507" t="str">
        <f>_xlfn.XLOOKUP(LEFT(C507,2),'OTG DATA'!$H$2:$H$18,'OTG DATA'!$I$2:$I$18,"not found",0)</f>
        <v>二林巡修課</v>
      </c>
    </row>
    <row r="508" spans="1:30">
      <c r="A508" t="s">
        <v>38163</v>
      </c>
      <c r="B508">
        <v>106</v>
      </c>
      <c r="C508" t="s">
        <v>10718</v>
      </c>
      <c r="D508">
        <v>11204000034</v>
      </c>
      <c r="E508" t="s">
        <v>1424</v>
      </c>
      <c r="F508" s="1285">
        <v>45545.53125</v>
      </c>
      <c r="G508">
        <v>63</v>
      </c>
      <c r="H508">
        <v>925</v>
      </c>
      <c r="I508">
        <v>15701</v>
      </c>
      <c r="J508" t="s">
        <v>38164</v>
      </c>
      <c r="K508" t="s">
        <v>38198</v>
      </c>
      <c r="L508" t="s">
        <v>38177</v>
      </c>
      <c r="M508" t="s">
        <v>38167</v>
      </c>
      <c r="N508" t="s">
        <v>38202</v>
      </c>
      <c r="O508" t="s">
        <v>38225</v>
      </c>
      <c r="V508">
        <v>0</v>
      </c>
      <c r="W508" t="s">
        <v>38194</v>
      </c>
      <c r="X508" t="s">
        <v>38222</v>
      </c>
      <c r="Y508">
        <v>0</v>
      </c>
      <c r="AB508" t="s">
        <v>38180</v>
      </c>
      <c r="AD508" t="str">
        <f>_xlfn.XLOOKUP(LEFT(C508,2),'OTG DATA'!$H$2:$H$18,'OTG DATA'!$I$2:$I$18,"not found",0)</f>
        <v>二林巡修課</v>
      </c>
    </row>
    <row r="509" spans="1:30">
      <c r="A509" t="s">
        <v>38163</v>
      </c>
      <c r="B509">
        <v>106</v>
      </c>
      <c r="C509" t="s">
        <v>10719</v>
      </c>
      <c r="D509">
        <v>11204000061</v>
      </c>
      <c r="E509" t="s">
        <v>2281</v>
      </c>
      <c r="F509" s="1285">
        <v>45546.53125</v>
      </c>
      <c r="G509">
        <v>56</v>
      </c>
      <c r="H509">
        <v>1</v>
      </c>
      <c r="I509">
        <v>0</v>
      </c>
      <c r="J509" t="s">
        <v>38164</v>
      </c>
      <c r="K509" t="s">
        <v>38226</v>
      </c>
      <c r="L509" t="s">
        <v>38174</v>
      </c>
      <c r="M509" t="s">
        <v>38227</v>
      </c>
      <c r="N509" t="s">
        <v>38228</v>
      </c>
      <c r="O509" t="s">
        <v>38229</v>
      </c>
      <c r="V509">
        <v>0</v>
      </c>
      <c r="W509" t="s">
        <v>38170</v>
      </c>
      <c r="X509" t="s">
        <v>38224</v>
      </c>
      <c r="Y509">
        <v>1</v>
      </c>
      <c r="AB509" t="s">
        <v>38190</v>
      </c>
      <c r="AD509" t="str">
        <f>_xlfn.XLOOKUP(LEFT(C509,2),'OTG DATA'!$H$2:$H$18,'OTG DATA'!$I$2:$I$18,"not found",0)</f>
        <v>二林巡修課</v>
      </c>
    </row>
    <row r="510" spans="1:30">
      <c r="A510" t="s">
        <v>38163</v>
      </c>
      <c r="B510">
        <v>106</v>
      </c>
      <c r="C510" t="s">
        <v>10801</v>
      </c>
      <c r="D510">
        <v>11204000092</v>
      </c>
      <c r="E510" t="s">
        <v>1276</v>
      </c>
      <c r="F510" s="1285">
        <v>45547.53125</v>
      </c>
      <c r="G510">
        <v>55</v>
      </c>
      <c r="H510">
        <v>21</v>
      </c>
      <c r="I510">
        <v>0</v>
      </c>
      <c r="J510" t="s">
        <v>38181</v>
      </c>
      <c r="K510" t="s">
        <v>38230</v>
      </c>
      <c r="L510" t="s">
        <v>38177</v>
      </c>
      <c r="M510" t="s">
        <v>38231</v>
      </c>
      <c r="N510" t="s">
        <v>38183</v>
      </c>
      <c r="O510" t="s">
        <v>10599</v>
      </c>
      <c r="Q510" t="s">
        <v>38210</v>
      </c>
      <c r="U510" t="s">
        <v>10187</v>
      </c>
      <c r="V510">
        <v>10</v>
      </c>
      <c r="W510" t="s">
        <v>38185</v>
      </c>
      <c r="X510" t="s">
        <v>38213</v>
      </c>
      <c r="Y510">
        <v>1</v>
      </c>
      <c r="AB510" t="s">
        <v>38232</v>
      </c>
      <c r="AD510" t="str">
        <f>_xlfn.XLOOKUP(LEFT(C510,2),'OTG DATA'!$H$2:$H$18,'OTG DATA'!$I$2:$I$18,"not found",0)</f>
        <v>二林巡修課</v>
      </c>
    </row>
    <row r="511" spans="1:30">
      <c r="A511" t="s">
        <v>38163</v>
      </c>
      <c r="B511">
        <v>106</v>
      </c>
      <c r="C511" t="s">
        <v>10720</v>
      </c>
      <c r="D511">
        <v>11204000115</v>
      </c>
      <c r="E511" t="s">
        <v>2289</v>
      </c>
      <c r="F511" s="1285">
        <v>45548.53125</v>
      </c>
      <c r="G511">
        <v>54</v>
      </c>
      <c r="H511">
        <v>19</v>
      </c>
      <c r="I511">
        <v>0</v>
      </c>
      <c r="J511" t="s">
        <v>38181</v>
      </c>
      <c r="K511" t="s">
        <v>38230</v>
      </c>
      <c r="L511" t="s">
        <v>38174</v>
      </c>
      <c r="M511" t="s">
        <v>38227</v>
      </c>
      <c r="N511" t="s">
        <v>38175</v>
      </c>
      <c r="O511" t="s">
        <v>38220</v>
      </c>
      <c r="Q511" t="s">
        <v>38184</v>
      </c>
      <c r="T511" t="s">
        <v>38188</v>
      </c>
      <c r="V511">
        <v>0</v>
      </c>
      <c r="W511" t="s">
        <v>38194</v>
      </c>
      <c r="X511" t="s">
        <v>38222</v>
      </c>
      <c r="Y511">
        <v>1</v>
      </c>
      <c r="AB511" t="s">
        <v>38232</v>
      </c>
      <c r="AD511" t="str">
        <f>_xlfn.XLOOKUP(LEFT(C511,2),'OTG DATA'!$H$2:$H$18,'OTG DATA'!$I$2:$I$18,"not found",0)</f>
        <v>二林巡修課</v>
      </c>
    </row>
    <row r="512" spans="1:30">
      <c r="A512" t="s">
        <v>38163</v>
      </c>
      <c r="B512">
        <v>106</v>
      </c>
      <c r="C512" t="s">
        <v>37980</v>
      </c>
      <c r="D512">
        <v>11204000137</v>
      </c>
      <c r="E512" t="s">
        <v>1985</v>
      </c>
      <c r="F512" s="1285">
        <v>45549.53125</v>
      </c>
      <c r="G512">
        <v>48</v>
      </c>
      <c r="H512">
        <v>34</v>
      </c>
      <c r="I512">
        <v>0</v>
      </c>
      <c r="J512" t="s">
        <v>38181</v>
      </c>
      <c r="K512" t="s">
        <v>38230</v>
      </c>
      <c r="L512" t="s">
        <v>38174</v>
      </c>
      <c r="M512" t="s">
        <v>38227</v>
      </c>
      <c r="N512" t="s">
        <v>38183</v>
      </c>
      <c r="O512" t="s">
        <v>10599</v>
      </c>
      <c r="Q512" t="s">
        <v>38210</v>
      </c>
      <c r="U512" t="s">
        <v>10187</v>
      </c>
      <c r="V512">
        <v>10</v>
      </c>
      <c r="W512" t="s">
        <v>38176</v>
      </c>
      <c r="X512" t="s">
        <v>38224</v>
      </c>
      <c r="Y512">
        <v>1</v>
      </c>
      <c r="AB512" t="s">
        <v>38232</v>
      </c>
      <c r="AD512" t="str">
        <f>_xlfn.XLOOKUP(LEFT(C512,2),'OTG DATA'!$H$2:$H$18,'OTG DATA'!$I$2:$I$18,"not found",0)</f>
        <v>二林巡修課</v>
      </c>
    </row>
    <row r="513" spans="1:30">
      <c r="A513" t="s">
        <v>38163</v>
      </c>
      <c r="B513">
        <v>106</v>
      </c>
      <c r="C513" t="s">
        <v>10721</v>
      </c>
      <c r="D513">
        <v>11204000184</v>
      </c>
      <c r="E513" t="s">
        <v>1946</v>
      </c>
      <c r="F513" s="1285">
        <v>45550.53125</v>
      </c>
      <c r="G513">
        <v>59</v>
      </c>
      <c r="H513">
        <v>1</v>
      </c>
      <c r="I513">
        <v>50</v>
      </c>
      <c r="J513" t="s">
        <v>38181</v>
      </c>
      <c r="K513" t="s">
        <v>38230</v>
      </c>
      <c r="L513" t="s">
        <v>38177</v>
      </c>
      <c r="M513" t="s">
        <v>38231</v>
      </c>
      <c r="N513" t="s">
        <v>38183</v>
      </c>
      <c r="Q513" t="s">
        <v>38210</v>
      </c>
      <c r="U513" t="s">
        <v>10187</v>
      </c>
      <c r="V513">
        <v>10</v>
      </c>
      <c r="W513" t="s">
        <v>38185</v>
      </c>
      <c r="X513" t="s">
        <v>38224</v>
      </c>
      <c r="Y513">
        <v>2</v>
      </c>
      <c r="AB513" t="s">
        <v>38232</v>
      </c>
      <c r="AD513" t="str">
        <f>_xlfn.XLOOKUP(LEFT(C513,2),'OTG DATA'!$H$2:$H$18,'OTG DATA'!$I$2:$I$18,"not found",0)</f>
        <v>二林巡修課</v>
      </c>
    </row>
    <row r="514" spans="1:30">
      <c r="A514" t="s">
        <v>38163</v>
      </c>
      <c r="B514">
        <v>106</v>
      </c>
      <c r="C514" t="s">
        <v>10722</v>
      </c>
      <c r="D514">
        <v>11204000187</v>
      </c>
      <c r="E514" t="s">
        <v>2528</v>
      </c>
      <c r="F514" s="1285">
        <v>45551.53125</v>
      </c>
      <c r="G514">
        <v>59</v>
      </c>
      <c r="H514">
        <v>1</v>
      </c>
      <c r="I514">
        <v>3</v>
      </c>
      <c r="J514" t="s">
        <v>38181</v>
      </c>
      <c r="K514" t="s">
        <v>38233</v>
      </c>
      <c r="L514" t="s">
        <v>38174</v>
      </c>
      <c r="M514" t="s">
        <v>38234</v>
      </c>
      <c r="N514" t="s">
        <v>38235</v>
      </c>
      <c r="O514" t="s">
        <v>38236</v>
      </c>
      <c r="Q514" t="s">
        <v>38210</v>
      </c>
      <c r="V514">
        <v>0</v>
      </c>
      <c r="W514" t="s">
        <v>38170</v>
      </c>
      <c r="X514" t="s">
        <v>38224</v>
      </c>
      <c r="Y514">
        <v>2</v>
      </c>
      <c r="AB514" t="s">
        <v>38190</v>
      </c>
      <c r="AD514" t="str">
        <f>_xlfn.XLOOKUP(LEFT(C514,2),'OTG DATA'!$H$2:$H$18,'OTG DATA'!$I$2:$I$18,"not found",0)</f>
        <v>二林巡修課</v>
      </c>
    </row>
    <row r="515" spans="1:30">
      <c r="A515" t="s">
        <v>38163</v>
      </c>
      <c r="B515">
        <v>106</v>
      </c>
      <c r="C515" t="s">
        <v>10723</v>
      </c>
      <c r="D515">
        <v>11204000338</v>
      </c>
      <c r="E515" t="s">
        <v>2535</v>
      </c>
      <c r="F515" s="1285">
        <v>45552.53125</v>
      </c>
      <c r="G515">
        <v>46</v>
      </c>
      <c r="H515">
        <v>7</v>
      </c>
      <c r="I515">
        <v>0</v>
      </c>
      <c r="J515" t="s">
        <v>38173</v>
      </c>
      <c r="K515" t="s">
        <v>38230</v>
      </c>
      <c r="L515" t="s">
        <v>38177</v>
      </c>
      <c r="M515" t="s">
        <v>38231</v>
      </c>
      <c r="N515" t="s">
        <v>38175</v>
      </c>
      <c r="O515" t="s">
        <v>38220</v>
      </c>
      <c r="Q515" t="s">
        <v>38210</v>
      </c>
      <c r="T515" t="s">
        <v>38237</v>
      </c>
      <c r="V515">
        <v>0</v>
      </c>
      <c r="W515" t="s">
        <v>38238</v>
      </c>
      <c r="X515" t="s">
        <v>38224</v>
      </c>
      <c r="Y515">
        <v>1</v>
      </c>
      <c r="AB515" t="s">
        <v>38232</v>
      </c>
      <c r="AD515" t="str">
        <f>_xlfn.XLOOKUP(LEFT(C515,2),'OTG DATA'!$H$2:$H$18,'OTG DATA'!$I$2:$I$18,"not found",0)</f>
        <v>二林巡修課</v>
      </c>
    </row>
    <row r="516" spans="1:30">
      <c r="A516" t="s">
        <v>38163</v>
      </c>
      <c r="B516">
        <v>106</v>
      </c>
      <c r="C516" t="s">
        <v>10725</v>
      </c>
      <c r="D516">
        <v>11204000356</v>
      </c>
      <c r="E516" t="s">
        <v>2285</v>
      </c>
      <c r="F516" s="1285">
        <v>45553.53125</v>
      </c>
      <c r="G516">
        <v>45</v>
      </c>
      <c r="H516">
        <v>1</v>
      </c>
      <c r="I516">
        <v>0</v>
      </c>
      <c r="J516" t="s">
        <v>38173</v>
      </c>
      <c r="K516" t="s">
        <v>38226</v>
      </c>
      <c r="L516" t="s">
        <v>38174</v>
      </c>
      <c r="M516" t="s">
        <v>38231</v>
      </c>
      <c r="N516" t="s">
        <v>38235</v>
      </c>
      <c r="O516" t="s">
        <v>38236</v>
      </c>
      <c r="V516">
        <v>0</v>
      </c>
      <c r="W516" t="s">
        <v>38239</v>
      </c>
      <c r="X516" t="s">
        <v>38224</v>
      </c>
      <c r="Y516">
        <v>1</v>
      </c>
      <c r="AB516" t="s">
        <v>38190</v>
      </c>
      <c r="AD516" t="str">
        <f>_xlfn.XLOOKUP(LEFT(C516,2),'OTG DATA'!$H$2:$H$18,'OTG DATA'!$I$2:$I$18,"not found",0)</f>
        <v>二林巡修課</v>
      </c>
    </row>
    <row r="517" spans="1:30">
      <c r="A517" t="s">
        <v>38163</v>
      </c>
      <c r="B517">
        <v>106</v>
      </c>
      <c r="C517" t="s">
        <v>10727</v>
      </c>
      <c r="D517">
        <v>11204000381</v>
      </c>
      <c r="E517" t="s">
        <v>1226</v>
      </c>
      <c r="F517" s="1285">
        <v>45554.53125</v>
      </c>
      <c r="G517">
        <v>45</v>
      </c>
      <c r="H517">
        <v>1</v>
      </c>
      <c r="I517">
        <v>0</v>
      </c>
      <c r="J517" t="s">
        <v>38173</v>
      </c>
      <c r="K517" t="s">
        <v>38226</v>
      </c>
      <c r="L517" t="s">
        <v>38174</v>
      </c>
      <c r="M517" t="s">
        <v>38231</v>
      </c>
      <c r="N517" t="s">
        <v>38235</v>
      </c>
      <c r="O517" t="s">
        <v>38236</v>
      </c>
      <c r="V517">
        <v>0</v>
      </c>
      <c r="W517" t="s">
        <v>38239</v>
      </c>
      <c r="X517" t="s">
        <v>38224</v>
      </c>
      <c r="Y517">
        <v>1</v>
      </c>
      <c r="AB517" t="s">
        <v>38190</v>
      </c>
      <c r="AD517" t="str">
        <f>_xlfn.XLOOKUP(LEFT(C517,2),'OTG DATA'!$H$2:$H$18,'OTG DATA'!$I$2:$I$18,"not found",0)</f>
        <v>二林巡修課</v>
      </c>
    </row>
    <row r="518" spans="1:30">
      <c r="A518" t="s">
        <v>38163</v>
      </c>
      <c r="B518">
        <v>106</v>
      </c>
      <c r="C518" t="s">
        <v>10729</v>
      </c>
      <c r="D518">
        <v>11204000382</v>
      </c>
      <c r="E518" t="s">
        <v>2036</v>
      </c>
      <c r="F518" s="1285">
        <v>45555.53125</v>
      </c>
      <c r="G518">
        <v>35</v>
      </c>
      <c r="H518">
        <v>1</v>
      </c>
      <c r="I518">
        <v>0</v>
      </c>
      <c r="J518" t="s">
        <v>38173</v>
      </c>
      <c r="K518" t="s">
        <v>38226</v>
      </c>
      <c r="L518" t="s">
        <v>38174</v>
      </c>
      <c r="M518" t="s">
        <v>38231</v>
      </c>
      <c r="N518" t="s">
        <v>38235</v>
      </c>
      <c r="O518" t="s">
        <v>38236</v>
      </c>
      <c r="V518">
        <v>0</v>
      </c>
      <c r="W518" t="s">
        <v>38239</v>
      </c>
      <c r="X518" t="s">
        <v>38224</v>
      </c>
      <c r="Y518">
        <v>1</v>
      </c>
      <c r="AB518" t="s">
        <v>38190</v>
      </c>
      <c r="AD518" t="str">
        <f>_xlfn.XLOOKUP(LEFT(C518,2),'OTG DATA'!$H$2:$H$18,'OTG DATA'!$I$2:$I$18,"not found",0)</f>
        <v>二林巡修課</v>
      </c>
    </row>
    <row r="519" spans="1:30">
      <c r="A519" t="s">
        <v>38163</v>
      </c>
      <c r="B519">
        <v>106</v>
      </c>
      <c r="C519" t="s">
        <v>10728</v>
      </c>
      <c r="D519">
        <v>11204000485</v>
      </c>
      <c r="E519" t="s">
        <v>2533</v>
      </c>
      <c r="F519" s="1285">
        <v>45556.53125</v>
      </c>
      <c r="G519">
        <v>58</v>
      </c>
      <c r="H519">
        <v>6</v>
      </c>
      <c r="I519">
        <v>36</v>
      </c>
      <c r="J519" t="s">
        <v>38181</v>
      </c>
      <c r="K519" t="s">
        <v>38230</v>
      </c>
      <c r="L519" t="s">
        <v>38174</v>
      </c>
      <c r="M519" t="s">
        <v>38231</v>
      </c>
      <c r="N519" t="s">
        <v>38183</v>
      </c>
      <c r="Q519" t="s">
        <v>38210</v>
      </c>
      <c r="U519" t="s">
        <v>10187</v>
      </c>
      <c r="V519">
        <v>10</v>
      </c>
      <c r="W519" t="s">
        <v>38185</v>
      </c>
      <c r="X519" t="s">
        <v>38224</v>
      </c>
      <c r="Y519">
        <v>1</v>
      </c>
      <c r="AB519" t="s">
        <v>38232</v>
      </c>
      <c r="AD519" t="str">
        <f>_xlfn.XLOOKUP(LEFT(C519,2),'OTG DATA'!$H$2:$H$18,'OTG DATA'!$I$2:$I$18,"not found",0)</f>
        <v>二林巡修課</v>
      </c>
    </row>
    <row r="520" spans="1:30">
      <c r="A520" t="s">
        <v>38163</v>
      </c>
      <c r="B520">
        <v>106</v>
      </c>
      <c r="C520" t="s">
        <v>10731</v>
      </c>
      <c r="D520">
        <v>11204000504</v>
      </c>
      <c r="E520" t="s">
        <v>1949</v>
      </c>
      <c r="F520" s="1285">
        <v>45557.53125</v>
      </c>
      <c r="G520">
        <v>48</v>
      </c>
      <c r="H520">
        <v>1</v>
      </c>
      <c r="I520">
        <v>0</v>
      </c>
      <c r="J520" t="s">
        <v>38181</v>
      </c>
      <c r="K520" t="s">
        <v>38233</v>
      </c>
      <c r="L520" t="s">
        <v>38174</v>
      </c>
      <c r="M520" t="s">
        <v>38227</v>
      </c>
      <c r="N520" t="s">
        <v>38235</v>
      </c>
      <c r="O520" t="s">
        <v>38236</v>
      </c>
      <c r="Q520" t="s">
        <v>38210</v>
      </c>
      <c r="V520">
        <v>0</v>
      </c>
      <c r="W520" t="s">
        <v>38170</v>
      </c>
      <c r="X520" t="s">
        <v>38224</v>
      </c>
      <c r="Y520">
        <v>2</v>
      </c>
      <c r="AB520" t="s">
        <v>38190</v>
      </c>
      <c r="AD520" t="str">
        <f>_xlfn.XLOOKUP(LEFT(C520,2),'OTG DATA'!$H$2:$H$18,'OTG DATA'!$I$2:$I$18,"not found",0)</f>
        <v>二林巡修課</v>
      </c>
    </row>
    <row r="521" spans="1:30">
      <c r="A521" t="s">
        <v>38163</v>
      </c>
      <c r="B521">
        <v>106</v>
      </c>
      <c r="C521" t="s">
        <v>10730</v>
      </c>
      <c r="D521">
        <v>11204000516</v>
      </c>
      <c r="E521" t="s">
        <v>1424</v>
      </c>
      <c r="F521" s="1285">
        <v>45558.53125</v>
      </c>
      <c r="G521">
        <v>59</v>
      </c>
      <c r="H521">
        <v>2</v>
      </c>
      <c r="I521">
        <v>15</v>
      </c>
      <c r="J521" t="s">
        <v>38181</v>
      </c>
      <c r="K521" t="s">
        <v>38230</v>
      </c>
      <c r="L521" t="s">
        <v>38174</v>
      </c>
      <c r="M521" t="s">
        <v>38231</v>
      </c>
      <c r="N521" t="s">
        <v>38240</v>
      </c>
      <c r="O521" t="s">
        <v>38241</v>
      </c>
      <c r="Q521" t="s">
        <v>38210</v>
      </c>
      <c r="V521">
        <v>0</v>
      </c>
      <c r="W521" t="s">
        <v>38170</v>
      </c>
      <c r="X521" t="s">
        <v>38224</v>
      </c>
      <c r="Y521">
        <v>2</v>
      </c>
      <c r="AB521" t="s">
        <v>38190</v>
      </c>
      <c r="AD521" t="str">
        <f>_xlfn.XLOOKUP(LEFT(C521,2),'OTG DATA'!$H$2:$H$18,'OTG DATA'!$I$2:$I$18,"not found",0)</f>
        <v>二林巡修課</v>
      </c>
    </row>
    <row r="522" spans="1:30">
      <c r="A522" t="s">
        <v>38163</v>
      </c>
      <c r="B522">
        <v>106</v>
      </c>
      <c r="C522" t="s">
        <v>10732</v>
      </c>
      <c r="D522">
        <v>11204000721</v>
      </c>
      <c r="E522" t="s">
        <v>2285</v>
      </c>
      <c r="F522" s="1285">
        <v>45559.53125</v>
      </c>
      <c r="G522">
        <v>58</v>
      </c>
      <c r="H522">
        <v>1</v>
      </c>
      <c r="I522">
        <v>2</v>
      </c>
      <c r="J522" t="s">
        <v>38181</v>
      </c>
      <c r="K522" t="s">
        <v>38233</v>
      </c>
      <c r="L522" t="s">
        <v>38174</v>
      </c>
      <c r="M522" t="s">
        <v>38227</v>
      </c>
      <c r="N522" t="s">
        <v>38235</v>
      </c>
      <c r="O522" t="s">
        <v>38242</v>
      </c>
      <c r="Q522" t="s">
        <v>38221</v>
      </c>
      <c r="V522">
        <v>0</v>
      </c>
      <c r="W522" t="s">
        <v>38239</v>
      </c>
      <c r="X522" t="s">
        <v>38224</v>
      </c>
      <c r="Y522">
        <v>2</v>
      </c>
      <c r="AB522" t="s">
        <v>38190</v>
      </c>
      <c r="AD522" t="str">
        <f>_xlfn.XLOOKUP(LEFT(C522,2),'OTG DATA'!$H$2:$H$18,'OTG DATA'!$I$2:$I$18,"not found",0)</f>
        <v>二林巡修課</v>
      </c>
    </row>
    <row r="523" spans="1:30">
      <c r="A523" t="s">
        <v>38163</v>
      </c>
      <c r="B523">
        <v>106</v>
      </c>
      <c r="C523" t="s">
        <v>10733</v>
      </c>
      <c r="D523">
        <v>11204000734</v>
      </c>
      <c r="E523" t="s">
        <v>768</v>
      </c>
      <c r="F523" s="1285">
        <v>45560.53125</v>
      </c>
      <c r="G523">
        <v>59</v>
      </c>
      <c r="H523">
        <v>2</v>
      </c>
      <c r="I523">
        <v>0</v>
      </c>
      <c r="J523" t="s">
        <v>38181</v>
      </c>
      <c r="K523" t="s">
        <v>38230</v>
      </c>
      <c r="L523" t="s">
        <v>38174</v>
      </c>
      <c r="M523" t="s">
        <v>38231</v>
      </c>
      <c r="N523" t="s">
        <v>38183</v>
      </c>
      <c r="Q523" t="s">
        <v>38210</v>
      </c>
      <c r="U523" t="s">
        <v>10187</v>
      </c>
      <c r="V523">
        <v>10</v>
      </c>
      <c r="W523" t="s">
        <v>38185</v>
      </c>
      <c r="X523" t="s">
        <v>38224</v>
      </c>
      <c r="Y523">
        <v>1</v>
      </c>
      <c r="AB523" t="s">
        <v>38190</v>
      </c>
      <c r="AD523" t="str">
        <f>_xlfn.XLOOKUP(LEFT(C523,2),'OTG DATA'!$H$2:$H$18,'OTG DATA'!$I$2:$I$18,"not found",0)</f>
        <v>二林巡修課</v>
      </c>
    </row>
    <row r="524" spans="1:30">
      <c r="A524" t="s">
        <v>38163</v>
      </c>
      <c r="B524">
        <v>106</v>
      </c>
      <c r="C524" t="s">
        <v>10726</v>
      </c>
      <c r="D524">
        <v>11204000738</v>
      </c>
      <c r="E524" t="s">
        <v>2281</v>
      </c>
      <c r="F524" s="1285">
        <v>45561.53125</v>
      </c>
      <c r="G524">
        <v>59</v>
      </c>
      <c r="H524">
        <v>1</v>
      </c>
      <c r="I524">
        <v>150</v>
      </c>
      <c r="J524" t="s">
        <v>38181</v>
      </c>
      <c r="K524" t="s">
        <v>38230</v>
      </c>
      <c r="L524" t="s">
        <v>38174</v>
      </c>
      <c r="M524" t="s">
        <v>38231</v>
      </c>
      <c r="N524" t="s">
        <v>38183</v>
      </c>
      <c r="Q524" t="s">
        <v>38210</v>
      </c>
      <c r="U524" t="s">
        <v>10187</v>
      </c>
      <c r="V524">
        <v>25</v>
      </c>
      <c r="W524" t="s">
        <v>38185</v>
      </c>
      <c r="X524" t="s">
        <v>38224</v>
      </c>
      <c r="Y524">
        <v>1</v>
      </c>
      <c r="AB524" t="s">
        <v>38190</v>
      </c>
      <c r="AD524" t="str">
        <f>_xlfn.XLOOKUP(LEFT(C524,2),'OTG DATA'!$H$2:$H$18,'OTG DATA'!$I$2:$I$18,"not found",0)</f>
        <v>二林巡修課</v>
      </c>
    </row>
    <row r="525" spans="1:30">
      <c r="A525" t="s">
        <v>38163</v>
      </c>
      <c r="B525">
        <v>106</v>
      </c>
      <c r="C525" t="s">
        <v>10734</v>
      </c>
      <c r="D525">
        <v>11204000891</v>
      </c>
      <c r="E525" t="s">
        <v>2281</v>
      </c>
      <c r="F525" s="1285">
        <v>45562.53125</v>
      </c>
      <c r="G525">
        <v>34</v>
      </c>
      <c r="H525">
        <v>1</v>
      </c>
      <c r="I525">
        <v>0</v>
      </c>
      <c r="J525" t="s">
        <v>38181</v>
      </c>
      <c r="K525" t="s">
        <v>38226</v>
      </c>
      <c r="L525" t="s">
        <v>38174</v>
      </c>
      <c r="M525" t="s">
        <v>38231</v>
      </c>
      <c r="N525" t="s">
        <v>38235</v>
      </c>
      <c r="O525" t="s">
        <v>38243</v>
      </c>
      <c r="V525">
        <v>0</v>
      </c>
      <c r="W525" t="s">
        <v>38170</v>
      </c>
      <c r="X525" t="s">
        <v>38224</v>
      </c>
      <c r="Y525">
        <v>1</v>
      </c>
      <c r="AB525" t="s">
        <v>38190</v>
      </c>
      <c r="AD525" t="str">
        <f>_xlfn.XLOOKUP(LEFT(C525,2),'OTG DATA'!$H$2:$H$18,'OTG DATA'!$I$2:$I$18,"not found",0)</f>
        <v>二林巡修課</v>
      </c>
    </row>
    <row r="526" spans="1:30">
      <c r="A526" t="s">
        <v>38163</v>
      </c>
      <c r="B526">
        <v>106</v>
      </c>
      <c r="C526" t="s">
        <v>10813</v>
      </c>
      <c r="D526">
        <v>11204000915</v>
      </c>
      <c r="E526" t="s">
        <v>1946</v>
      </c>
      <c r="F526" s="1285">
        <v>45563.53125</v>
      </c>
      <c r="G526">
        <v>47</v>
      </c>
      <c r="H526">
        <v>12</v>
      </c>
      <c r="I526">
        <v>0</v>
      </c>
      <c r="J526" t="s">
        <v>38181</v>
      </c>
      <c r="K526" t="s">
        <v>38230</v>
      </c>
      <c r="L526" t="s">
        <v>38177</v>
      </c>
      <c r="M526" t="s">
        <v>38227</v>
      </c>
      <c r="N526" t="s">
        <v>38183</v>
      </c>
      <c r="O526" t="s">
        <v>10599</v>
      </c>
      <c r="U526" t="s">
        <v>10187</v>
      </c>
      <c r="V526">
        <v>6</v>
      </c>
      <c r="W526" t="s">
        <v>38185</v>
      </c>
      <c r="X526" t="s">
        <v>38222</v>
      </c>
      <c r="Y526">
        <v>0</v>
      </c>
      <c r="AB526" t="s">
        <v>38232</v>
      </c>
      <c r="AD526" t="str">
        <f>_xlfn.XLOOKUP(LEFT(C526,2),'OTG DATA'!$H$2:$H$18,'OTG DATA'!$I$2:$I$18,"not found",0)</f>
        <v>二林巡修課</v>
      </c>
    </row>
    <row r="527" spans="1:30">
      <c r="A527" t="s">
        <v>38163</v>
      </c>
      <c r="B527">
        <v>106</v>
      </c>
      <c r="C527" t="s">
        <v>10735</v>
      </c>
      <c r="D527">
        <v>11204000916</v>
      </c>
      <c r="E527" t="s">
        <v>2278</v>
      </c>
      <c r="F527" s="1285">
        <v>45564.53125</v>
      </c>
      <c r="G527">
        <v>56</v>
      </c>
      <c r="H527">
        <v>1</v>
      </c>
      <c r="I527">
        <v>0</v>
      </c>
      <c r="J527" t="s">
        <v>38181</v>
      </c>
      <c r="K527" t="s">
        <v>38226</v>
      </c>
      <c r="L527" t="s">
        <v>38174</v>
      </c>
      <c r="M527" t="s">
        <v>38231</v>
      </c>
      <c r="N527" t="s">
        <v>38235</v>
      </c>
      <c r="O527" t="s">
        <v>38236</v>
      </c>
      <c r="V527">
        <v>0</v>
      </c>
      <c r="W527" t="s">
        <v>38239</v>
      </c>
      <c r="X527" t="s">
        <v>38224</v>
      </c>
      <c r="Y527">
        <v>1</v>
      </c>
      <c r="AB527" t="s">
        <v>38190</v>
      </c>
      <c r="AD527" t="str">
        <f>_xlfn.XLOOKUP(LEFT(C527,2),'OTG DATA'!$H$2:$H$18,'OTG DATA'!$I$2:$I$18,"not found",0)</f>
        <v>二林巡修課</v>
      </c>
    </row>
    <row r="528" spans="1:30">
      <c r="A528" t="s">
        <v>38163</v>
      </c>
      <c r="B528">
        <v>106</v>
      </c>
      <c r="C528" t="s">
        <v>10736</v>
      </c>
      <c r="D528">
        <v>11204000943</v>
      </c>
      <c r="E528" t="s">
        <v>2030</v>
      </c>
      <c r="F528" s="1285">
        <v>45565.53125</v>
      </c>
      <c r="G528">
        <v>104</v>
      </c>
      <c r="H528">
        <v>15</v>
      </c>
      <c r="I528">
        <v>0</v>
      </c>
      <c r="J528" t="s">
        <v>38181</v>
      </c>
      <c r="K528" t="s">
        <v>38233</v>
      </c>
      <c r="L528" t="s">
        <v>38174</v>
      </c>
      <c r="M528" t="s">
        <v>38227</v>
      </c>
      <c r="N528" t="s">
        <v>38183</v>
      </c>
      <c r="Q528" t="s">
        <v>38210</v>
      </c>
      <c r="V528">
        <v>0</v>
      </c>
      <c r="W528" t="s">
        <v>38194</v>
      </c>
      <c r="X528" t="s">
        <v>38222</v>
      </c>
      <c r="Y528">
        <v>0</v>
      </c>
      <c r="AB528" t="s">
        <v>38232</v>
      </c>
      <c r="AD528" t="str">
        <f>_xlfn.XLOOKUP(LEFT(C528,2),'OTG DATA'!$H$2:$H$18,'OTG DATA'!$I$2:$I$18,"not found",0)</f>
        <v>二林巡修課</v>
      </c>
    </row>
    <row r="529" spans="1:30">
      <c r="A529" t="s">
        <v>38163</v>
      </c>
      <c r="B529">
        <v>106</v>
      </c>
      <c r="C529" t="s">
        <v>10737</v>
      </c>
      <c r="D529">
        <v>11204000976</v>
      </c>
      <c r="E529" t="s">
        <v>2528</v>
      </c>
      <c r="F529" s="1285">
        <v>45566.53125</v>
      </c>
      <c r="G529">
        <v>59</v>
      </c>
      <c r="H529">
        <v>19</v>
      </c>
      <c r="I529">
        <v>69</v>
      </c>
      <c r="J529" t="s">
        <v>38181</v>
      </c>
      <c r="K529" t="s">
        <v>38230</v>
      </c>
      <c r="L529" t="s">
        <v>38174</v>
      </c>
      <c r="M529" t="s">
        <v>38227</v>
      </c>
      <c r="N529" t="s">
        <v>38175</v>
      </c>
      <c r="O529" t="s">
        <v>38220</v>
      </c>
      <c r="Q529" t="s">
        <v>38210</v>
      </c>
      <c r="V529">
        <v>0</v>
      </c>
      <c r="W529" t="s">
        <v>38194</v>
      </c>
      <c r="X529" t="s">
        <v>38224</v>
      </c>
      <c r="Y529">
        <v>1</v>
      </c>
      <c r="AB529" t="s">
        <v>38232</v>
      </c>
      <c r="AD529" t="str">
        <f>_xlfn.XLOOKUP(LEFT(C529,2),'OTG DATA'!$H$2:$H$18,'OTG DATA'!$I$2:$I$18,"not found",0)</f>
        <v>二林巡修課</v>
      </c>
    </row>
    <row r="530" spans="1:30">
      <c r="A530" t="s">
        <v>38163</v>
      </c>
      <c r="B530">
        <v>106</v>
      </c>
      <c r="C530" t="s">
        <v>10738</v>
      </c>
      <c r="D530">
        <v>11204000978</v>
      </c>
      <c r="E530" t="s">
        <v>1239</v>
      </c>
      <c r="F530" s="1285">
        <v>45567.53125</v>
      </c>
      <c r="G530">
        <v>59</v>
      </c>
      <c r="H530">
        <v>2</v>
      </c>
      <c r="I530">
        <v>59</v>
      </c>
      <c r="J530" t="s">
        <v>38181</v>
      </c>
      <c r="K530" t="s">
        <v>38230</v>
      </c>
      <c r="L530" t="s">
        <v>38174</v>
      </c>
      <c r="M530" t="s">
        <v>38227</v>
      </c>
      <c r="N530" t="s">
        <v>38183</v>
      </c>
      <c r="Q530" t="s">
        <v>38210</v>
      </c>
      <c r="U530" t="s">
        <v>10187</v>
      </c>
      <c r="V530">
        <v>15</v>
      </c>
      <c r="W530" t="s">
        <v>38185</v>
      </c>
      <c r="X530" t="s">
        <v>38224</v>
      </c>
      <c r="Y530">
        <v>1</v>
      </c>
      <c r="AB530" t="s">
        <v>38190</v>
      </c>
      <c r="AD530" t="str">
        <f>_xlfn.XLOOKUP(LEFT(C530,2),'OTG DATA'!$H$2:$H$18,'OTG DATA'!$I$2:$I$18,"not found",0)</f>
        <v>二林巡修課</v>
      </c>
    </row>
    <row r="531" spans="1:30">
      <c r="A531" t="s">
        <v>38163</v>
      </c>
      <c r="B531">
        <v>106</v>
      </c>
      <c r="C531" t="s">
        <v>37981</v>
      </c>
      <c r="D531">
        <v>11204001057</v>
      </c>
      <c r="E531" t="s">
        <v>2281</v>
      </c>
      <c r="F531" s="1285">
        <v>45568.53125</v>
      </c>
      <c r="G531">
        <v>58</v>
      </c>
      <c r="H531">
        <v>14</v>
      </c>
      <c r="I531">
        <v>25</v>
      </c>
      <c r="J531" t="s">
        <v>38181</v>
      </c>
      <c r="K531" t="s">
        <v>38230</v>
      </c>
      <c r="L531" t="s">
        <v>38174</v>
      </c>
      <c r="M531" t="s">
        <v>38227</v>
      </c>
      <c r="N531" t="s">
        <v>38175</v>
      </c>
      <c r="O531" t="s">
        <v>38220</v>
      </c>
      <c r="Q531" t="s">
        <v>38210</v>
      </c>
      <c r="V531">
        <v>0</v>
      </c>
      <c r="W531" t="s">
        <v>38194</v>
      </c>
      <c r="X531" t="s">
        <v>38224</v>
      </c>
      <c r="Y531">
        <v>1</v>
      </c>
      <c r="AB531" t="s">
        <v>38232</v>
      </c>
      <c r="AD531" t="str">
        <f>_xlfn.XLOOKUP(LEFT(C531,2),'OTG DATA'!$H$2:$H$18,'OTG DATA'!$I$2:$I$18,"not found",0)</f>
        <v>二林巡修課</v>
      </c>
    </row>
    <row r="532" spans="1:30">
      <c r="A532" t="s">
        <v>38163</v>
      </c>
      <c r="B532">
        <v>106</v>
      </c>
      <c r="C532" t="s">
        <v>37982</v>
      </c>
      <c r="D532">
        <v>11204001135</v>
      </c>
      <c r="E532" t="s">
        <v>1984</v>
      </c>
      <c r="F532" s="1285">
        <v>45569.53125</v>
      </c>
      <c r="G532">
        <v>59</v>
      </c>
      <c r="H532">
        <v>1</v>
      </c>
      <c r="I532">
        <v>0</v>
      </c>
      <c r="J532" t="s">
        <v>38181</v>
      </c>
      <c r="K532" t="s">
        <v>38233</v>
      </c>
      <c r="L532" t="s">
        <v>38174</v>
      </c>
      <c r="M532" t="s">
        <v>38227</v>
      </c>
      <c r="N532" t="s">
        <v>38235</v>
      </c>
      <c r="O532" t="s">
        <v>38242</v>
      </c>
      <c r="Q532" t="s">
        <v>38210</v>
      </c>
      <c r="V532">
        <v>0</v>
      </c>
      <c r="W532" t="s">
        <v>38239</v>
      </c>
      <c r="X532" t="s">
        <v>38224</v>
      </c>
      <c r="Y532">
        <v>2</v>
      </c>
      <c r="AB532" t="s">
        <v>38190</v>
      </c>
      <c r="AD532" t="str">
        <f>_xlfn.XLOOKUP(LEFT(C532,2),'OTG DATA'!$H$2:$H$18,'OTG DATA'!$I$2:$I$18,"not found",0)</f>
        <v>二林巡修課</v>
      </c>
    </row>
    <row r="533" spans="1:30">
      <c r="A533" t="s">
        <v>38163</v>
      </c>
      <c r="B533">
        <v>106</v>
      </c>
      <c r="C533" t="s">
        <v>10740</v>
      </c>
      <c r="D533">
        <v>11204001162</v>
      </c>
      <c r="E533" t="s">
        <v>2301</v>
      </c>
      <c r="F533" s="1285">
        <v>45570.53125</v>
      </c>
      <c r="G533">
        <v>43</v>
      </c>
      <c r="H533">
        <v>1</v>
      </c>
      <c r="I533">
        <v>3</v>
      </c>
      <c r="J533" t="s">
        <v>38181</v>
      </c>
      <c r="K533" t="s">
        <v>38233</v>
      </c>
      <c r="L533" t="s">
        <v>38174</v>
      </c>
      <c r="M533" t="s">
        <v>38227</v>
      </c>
      <c r="N533" t="s">
        <v>38235</v>
      </c>
      <c r="O533" t="s">
        <v>38236</v>
      </c>
      <c r="Q533" t="s">
        <v>38210</v>
      </c>
      <c r="V533">
        <v>0</v>
      </c>
      <c r="W533" t="s">
        <v>38239</v>
      </c>
      <c r="X533" t="s">
        <v>38224</v>
      </c>
      <c r="Y533">
        <v>2</v>
      </c>
      <c r="AB533" t="s">
        <v>38190</v>
      </c>
      <c r="AD533" t="str">
        <f>_xlfn.XLOOKUP(LEFT(C533,2),'OTG DATA'!$H$2:$H$18,'OTG DATA'!$I$2:$I$18,"not found",0)</f>
        <v>二林巡修課</v>
      </c>
    </row>
    <row r="534" spans="1:30">
      <c r="A534" t="s">
        <v>38163</v>
      </c>
      <c r="B534">
        <v>106</v>
      </c>
      <c r="C534" t="s">
        <v>10741</v>
      </c>
      <c r="D534">
        <v>11204001290</v>
      </c>
      <c r="E534" t="s">
        <v>1566</v>
      </c>
      <c r="F534" s="1285">
        <v>45571.53125</v>
      </c>
      <c r="G534">
        <v>55</v>
      </c>
      <c r="H534">
        <v>1</v>
      </c>
      <c r="I534">
        <v>0</v>
      </c>
      <c r="J534" t="s">
        <v>38181</v>
      </c>
      <c r="K534" t="s">
        <v>38244</v>
      </c>
      <c r="L534" t="s">
        <v>38177</v>
      </c>
      <c r="M534" t="s">
        <v>38167</v>
      </c>
      <c r="N534" t="s">
        <v>38178</v>
      </c>
      <c r="Q534" t="s">
        <v>38184</v>
      </c>
      <c r="U534" t="s">
        <v>10187</v>
      </c>
      <c r="V534">
        <v>25</v>
      </c>
      <c r="W534" t="s">
        <v>38185</v>
      </c>
      <c r="X534" t="s">
        <v>38245</v>
      </c>
      <c r="Y534">
        <v>1</v>
      </c>
      <c r="AB534" t="s">
        <v>38197</v>
      </c>
      <c r="AD534" t="str">
        <f>_xlfn.XLOOKUP(LEFT(C534,2),'OTG DATA'!$H$2:$H$18,'OTG DATA'!$I$2:$I$18,"not found",0)</f>
        <v>二林巡修課</v>
      </c>
    </row>
    <row r="535" spans="1:30">
      <c r="A535" t="s">
        <v>38163</v>
      </c>
      <c r="B535">
        <v>106</v>
      </c>
      <c r="C535" t="s">
        <v>10742</v>
      </c>
      <c r="D535">
        <v>11204001314</v>
      </c>
      <c r="E535" t="s">
        <v>1424</v>
      </c>
      <c r="F535" s="1285">
        <v>45572.53125</v>
      </c>
      <c r="G535">
        <v>59</v>
      </c>
      <c r="H535">
        <v>8</v>
      </c>
      <c r="I535">
        <v>18</v>
      </c>
      <c r="J535" t="s">
        <v>38181</v>
      </c>
      <c r="K535" t="s">
        <v>38230</v>
      </c>
      <c r="L535" t="s">
        <v>38174</v>
      </c>
      <c r="M535" t="s">
        <v>38231</v>
      </c>
      <c r="N535" t="s">
        <v>38240</v>
      </c>
      <c r="O535" t="s">
        <v>38241</v>
      </c>
      <c r="Q535" t="s">
        <v>38210</v>
      </c>
      <c r="V535">
        <v>0</v>
      </c>
      <c r="W535" t="s">
        <v>38170</v>
      </c>
      <c r="X535" t="s">
        <v>38224</v>
      </c>
      <c r="Y535">
        <v>2</v>
      </c>
      <c r="AB535" t="s">
        <v>38190</v>
      </c>
      <c r="AD535" t="str">
        <f>_xlfn.XLOOKUP(LEFT(C535,2),'OTG DATA'!$H$2:$H$18,'OTG DATA'!$I$2:$I$18,"not found",0)</f>
        <v>二林巡修課</v>
      </c>
    </row>
    <row r="536" spans="1:30">
      <c r="A536" t="s">
        <v>38163</v>
      </c>
      <c r="B536">
        <v>106</v>
      </c>
      <c r="C536" t="s">
        <v>10743</v>
      </c>
      <c r="D536">
        <v>11204001334</v>
      </c>
      <c r="E536" t="s">
        <v>1985</v>
      </c>
      <c r="F536" s="1285">
        <v>45573.53125</v>
      </c>
      <c r="G536">
        <v>59</v>
      </c>
      <c r="H536">
        <v>16</v>
      </c>
      <c r="I536">
        <v>25</v>
      </c>
      <c r="J536" t="s">
        <v>38181</v>
      </c>
      <c r="K536" t="s">
        <v>38230</v>
      </c>
      <c r="L536" t="s">
        <v>38174</v>
      </c>
      <c r="M536" t="s">
        <v>38227</v>
      </c>
      <c r="N536" t="s">
        <v>38175</v>
      </c>
      <c r="O536" t="s">
        <v>38220</v>
      </c>
      <c r="Q536" t="s">
        <v>38210</v>
      </c>
      <c r="V536">
        <v>0</v>
      </c>
      <c r="W536" t="s">
        <v>38194</v>
      </c>
      <c r="X536" t="s">
        <v>38224</v>
      </c>
      <c r="Y536">
        <v>1</v>
      </c>
      <c r="AB536" t="s">
        <v>38232</v>
      </c>
      <c r="AD536" t="str">
        <f>_xlfn.XLOOKUP(LEFT(C536,2),'OTG DATA'!$H$2:$H$18,'OTG DATA'!$I$2:$I$18,"not found",0)</f>
        <v>二林巡修課</v>
      </c>
    </row>
    <row r="537" spans="1:30">
      <c r="A537" t="s">
        <v>38163</v>
      </c>
      <c r="B537">
        <v>106</v>
      </c>
      <c r="C537" t="s">
        <v>10744</v>
      </c>
      <c r="D537">
        <v>11204001379</v>
      </c>
      <c r="E537" t="s">
        <v>2279</v>
      </c>
      <c r="F537" s="1285">
        <v>45574.53125</v>
      </c>
      <c r="G537">
        <v>46</v>
      </c>
      <c r="H537">
        <v>1</v>
      </c>
      <c r="I537">
        <v>0</v>
      </c>
      <c r="J537" t="s">
        <v>38173</v>
      </c>
      <c r="K537" t="s">
        <v>38226</v>
      </c>
      <c r="L537" t="s">
        <v>38177</v>
      </c>
      <c r="M537" t="s">
        <v>38231</v>
      </c>
      <c r="N537" t="s">
        <v>38228</v>
      </c>
      <c r="O537" t="s">
        <v>38229</v>
      </c>
      <c r="V537">
        <v>0</v>
      </c>
      <c r="W537" t="s">
        <v>38170</v>
      </c>
      <c r="X537" t="s">
        <v>38222</v>
      </c>
      <c r="Y537">
        <v>1</v>
      </c>
      <c r="AB537" t="s">
        <v>38190</v>
      </c>
      <c r="AD537" t="str">
        <f>_xlfn.XLOOKUP(LEFT(C537,2),'OTG DATA'!$H$2:$H$18,'OTG DATA'!$I$2:$I$18,"not found",0)</f>
        <v>二林巡修課</v>
      </c>
    </row>
    <row r="538" spans="1:30">
      <c r="A538" t="s">
        <v>38163</v>
      </c>
      <c r="B538">
        <v>106</v>
      </c>
      <c r="C538" t="s">
        <v>10745</v>
      </c>
      <c r="D538">
        <v>11204001386</v>
      </c>
      <c r="E538" t="s">
        <v>2034</v>
      </c>
      <c r="F538" s="1285">
        <v>45575.53125</v>
      </c>
      <c r="G538">
        <v>47</v>
      </c>
      <c r="H538">
        <v>2</v>
      </c>
      <c r="I538">
        <v>0</v>
      </c>
      <c r="J538" t="s">
        <v>38173</v>
      </c>
      <c r="K538" t="s">
        <v>38230</v>
      </c>
      <c r="L538" t="s">
        <v>38174</v>
      </c>
      <c r="M538" t="s">
        <v>38231</v>
      </c>
      <c r="N538" t="s">
        <v>38246</v>
      </c>
      <c r="O538" t="s">
        <v>38247</v>
      </c>
      <c r="V538">
        <v>0</v>
      </c>
      <c r="W538" t="s">
        <v>38170</v>
      </c>
      <c r="X538" t="s">
        <v>38224</v>
      </c>
      <c r="Y538">
        <v>1</v>
      </c>
      <c r="AB538" t="s">
        <v>38190</v>
      </c>
      <c r="AD538" t="str">
        <f>_xlfn.XLOOKUP(LEFT(C538,2),'OTG DATA'!$H$2:$H$18,'OTG DATA'!$I$2:$I$18,"not found",0)</f>
        <v>二林巡修課</v>
      </c>
    </row>
    <row r="539" spans="1:30">
      <c r="A539" t="s">
        <v>38163</v>
      </c>
      <c r="B539">
        <v>106</v>
      </c>
      <c r="C539" t="s">
        <v>10746</v>
      </c>
      <c r="D539">
        <v>11204001456</v>
      </c>
      <c r="E539" t="s">
        <v>1424</v>
      </c>
      <c r="F539" s="1285">
        <v>45576.53125</v>
      </c>
      <c r="G539">
        <v>59</v>
      </c>
      <c r="H539">
        <v>1</v>
      </c>
      <c r="I539">
        <v>0</v>
      </c>
      <c r="J539" t="s">
        <v>38164</v>
      </c>
      <c r="K539" t="s">
        <v>38233</v>
      </c>
      <c r="L539" t="s">
        <v>38174</v>
      </c>
      <c r="M539" t="s">
        <v>38227</v>
      </c>
      <c r="N539" t="s">
        <v>38246</v>
      </c>
      <c r="O539" t="s">
        <v>38247</v>
      </c>
      <c r="Q539" t="s">
        <v>38210</v>
      </c>
      <c r="V539">
        <v>0</v>
      </c>
      <c r="W539" t="s">
        <v>38239</v>
      </c>
      <c r="X539" t="s">
        <v>38224</v>
      </c>
      <c r="Y539">
        <v>0</v>
      </c>
      <c r="AB539" t="s">
        <v>38190</v>
      </c>
      <c r="AD539" t="str">
        <f>_xlfn.XLOOKUP(LEFT(C539,2),'OTG DATA'!$H$2:$H$18,'OTG DATA'!$I$2:$I$18,"not found",0)</f>
        <v>二林巡修課</v>
      </c>
    </row>
    <row r="540" spans="1:30">
      <c r="A540" t="s">
        <v>38163</v>
      </c>
      <c r="B540">
        <v>106</v>
      </c>
      <c r="C540" t="s">
        <v>10747</v>
      </c>
      <c r="D540">
        <v>11204001616</v>
      </c>
      <c r="E540" t="s">
        <v>2534</v>
      </c>
      <c r="F540" s="1285">
        <v>45577.53125</v>
      </c>
      <c r="G540">
        <v>31</v>
      </c>
      <c r="H540">
        <v>30</v>
      </c>
      <c r="I540">
        <v>0</v>
      </c>
      <c r="J540" t="s">
        <v>38164</v>
      </c>
      <c r="K540" t="s">
        <v>38211</v>
      </c>
      <c r="L540" t="s">
        <v>38166</v>
      </c>
      <c r="M540" t="s">
        <v>38167</v>
      </c>
      <c r="N540" t="s">
        <v>38178</v>
      </c>
      <c r="Q540" t="s">
        <v>38210</v>
      </c>
      <c r="U540" t="s">
        <v>10187</v>
      </c>
      <c r="V540">
        <v>25</v>
      </c>
      <c r="W540" t="s">
        <v>38185</v>
      </c>
      <c r="X540" t="s">
        <v>38212</v>
      </c>
      <c r="Y540">
        <v>1</v>
      </c>
      <c r="AB540" t="s">
        <v>38172</v>
      </c>
      <c r="AD540" t="str">
        <f>_xlfn.XLOOKUP(LEFT(C540,2),'OTG DATA'!$H$2:$H$18,'OTG DATA'!$I$2:$I$18,"not found",0)</f>
        <v>二林巡修課</v>
      </c>
    </row>
    <row r="541" spans="1:30">
      <c r="A541" t="s">
        <v>38163</v>
      </c>
      <c r="B541">
        <v>106</v>
      </c>
      <c r="C541" t="s">
        <v>10748</v>
      </c>
      <c r="D541">
        <v>11204001576</v>
      </c>
      <c r="E541" t="s">
        <v>2296</v>
      </c>
      <c r="F541" s="1285">
        <v>45578.53125</v>
      </c>
      <c r="G541">
        <v>79</v>
      </c>
      <c r="H541">
        <v>15</v>
      </c>
      <c r="I541">
        <v>0</v>
      </c>
      <c r="J541" t="s">
        <v>38164</v>
      </c>
      <c r="K541" t="s">
        <v>38211</v>
      </c>
      <c r="L541" t="s">
        <v>38166</v>
      </c>
      <c r="M541" t="s">
        <v>38167</v>
      </c>
      <c r="N541" t="s">
        <v>38178</v>
      </c>
      <c r="Q541" t="s">
        <v>38184</v>
      </c>
      <c r="U541" t="s">
        <v>10187</v>
      </c>
      <c r="V541">
        <v>25</v>
      </c>
      <c r="W541" t="s">
        <v>38185</v>
      </c>
      <c r="X541" t="s">
        <v>38212</v>
      </c>
      <c r="Y541">
        <v>2</v>
      </c>
      <c r="AB541" t="s">
        <v>38172</v>
      </c>
      <c r="AD541" t="str">
        <f>_xlfn.XLOOKUP(LEFT(C541,2),'OTG DATA'!$H$2:$H$18,'OTG DATA'!$I$2:$I$18,"not found",0)</f>
        <v>二林巡修課</v>
      </c>
    </row>
    <row r="542" spans="1:30">
      <c r="A542" t="s">
        <v>38163</v>
      </c>
      <c r="B542">
        <v>106</v>
      </c>
      <c r="C542" t="s">
        <v>10749</v>
      </c>
      <c r="D542">
        <v>11204001650</v>
      </c>
      <c r="E542" t="s">
        <v>2529</v>
      </c>
      <c r="F542" s="1285">
        <v>45579.53125</v>
      </c>
      <c r="G542">
        <v>56</v>
      </c>
      <c r="H542">
        <v>73</v>
      </c>
      <c r="I542">
        <v>0</v>
      </c>
      <c r="J542" t="s">
        <v>38164</v>
      </c>
      <c r="K542" t="s">
        <v>38211</v>
      </c>
      <c r="L542" t="s">
        <v>38166</v>
      </c>
      <c r="M542" t="s">
        <v>38167</v>
      </c>
      <c r="N542" t="s">
        <v>38178</v>
      </c>
      <c r="Q542" t="s">
        <v>38210</v>
      </c>
      <c r="U542" t="s">
        <v>10187</v>
      </c>
      <c r="V542">
        <v>25</v>
      </c>
      <c r="W542" t="s">
        <v>38185</v>
      </c>
      <c r="X542" t="s">
        <v>38212</v>
      </c>
      <c r="Y542">
        <v>2</v>
      </c>
      <c r="AB542" t="s">
        <v>38172</v>
      </c>
      <c r="AD542" t="str">
        <f>_xlfn.XLOOKUP(LEFT(C542,2),'OTG DATA'!$H$2:$H$18,'OTG DATA'!$I$2:$I$18,"not found",0)</f>
        <v>二林巡修課</v>
      </c>
    </row>
    <row r="543" spans="1:30">
      <c r="A543" t="s">
        <v>38163</v>
      </c>
      <c r="B543">
        <v>106</v>
      </c>
      <c r="C543" t="s">
        <v>10750</v>
      </c>
      <c r="D543">
        <v>11204001780</v>
      </c>
      <c r="E543" t="s">
        <v>2610</v>
      </c>
      <c r="F543" s="1285">
        <v>45580.53125</v>
      </c>
      <c r="G543">
        <v>48</v>
      </c>
      <c r="H543">
        <v>3</v>
      </c>
      <c r="I543">
        <v>0</v>
      </c>
      <c r="J543" t="s">
        <v>38181</v>
      </c>
      <c r="K543" t="s">
        <v>38226</v>
      </c>
      <c r="L543" t="s">
        <v>38174</v>
      </c>
      <c r="M543" t="s">
        <v>38227</v>
      </c>
      <c r="N543" t="s">
        <v>38178</v>
      </c>
      <c r="Q543" t="s">
        <v>38184</v>
      </c>
      <c r="U543" t="s">
        <v>10187</v>
      </c>
      <c r="V543">
        <v>6</v>
      </c>
      <c r="W543" t="s">
        <v>38185</v>
      </c>
      <c r="X543" t="s">
        <v>38186</v>
      </c>
      <c r="Y543">
        <v>1</v>
      </c>
      <c r="AB543" t="s">
        <v>38232</v>
      </c>
      <c r="AD543" t="str">
        <f>_xlfn.XLOOKUP(LEFT(C543,2),'OTG DATA'!$H$2:$H$18,'OTG DATA'!$I$2:$I$18,"not found",0)</f>
        <v>二林巡修課</v>
      </c>
    </row>
    <row r="544" spans="1:30">
      <c r="A544" t="s">
        <v>38163</v>
      </c>
      <c r="B544">
        <v>106</v>
      </c>
      <c r="C544" t="s">
        <v>10751</v>
      </c>
      <c r="D544">
        <v>11204001834</v>
      </c>
      <c r="E544" t="s">
        <v>1985</v>
      </c>
      <c r="F544" s="1285">
        <v>45581.53125</v>
      </c>
      <c r="G544">
        <v>32</v>
      </c>
      <c r="H544">
        <v>5</v>
      </c>
      <c r="I544">
        <v>0</v>
      </c>
      <c r="J544" t="s">
        <v>38181</v>
      </c>
      <c r="K544" t="s">
        <v>38233</v>
      </c>
      <c r="L544" t="s">
        <v>38174</v>
      </c>
      <c r="M544" t="s">
        <v>38227</v>
      </c>
      <c r="N544" t="s">
        <v>38248</v>
      </c>
      <c r="O544" t="s">
        <v>38249</v>
      </c>
      <c r="P544" t="s">
        <v>38250</v>
      </c>
      <c r="Q544" t="s">
        <v>38210</v>
      </c>
      <c r="R544">
        <v>10006</v>
      </c>
      <c r="S544">
        <v>9103</v>
      </c>
      <c r="T544" t="s">
        <v>38251</v>
      </c>
      <c r="U544" t="s">
        <v>38252</v>
      </c>
      <c r="V544">
        <v>25</v>
      </c>
      <c r="W544" t="s">
        <v>38176</v>
      </c>
      <c r="X544" t="s">
        <v>38212</v>
      </c>
      <c r="Y544">
        <v>1</v>
      </c>
      <c r="AB544" t="s">
        <v>38232</v>
      </c>
      <c r="AC544" t="s">
        <v>38253</v>
      </c>
      <c r="AD544" t="str">
        <f>_xlfn.XLOOKUP(LEFT(C544,2),'OTG DATA'!$H$2:$H$18,'OTG DATA'!$I$2:$I$18,"not found",0)</f>
        <v>二林巡修課</v>
      </c>
    </row>
    <row r="545" spans="1:30">
      <c r="A545" t="s">
        <v>38163</v>
      </c>
      <c r="B545">
        <v>106</v>
      </c>
      <c r="C545" t="s">
        <v>10752</v>
      </c>
      <c r="D545">
        <v>11204001902</v>
      </c>
      <c r="E545" t="s">
        <v>1949</v>
      </c>
      <c r="F545" s="1285">
        <v>45582.53125</v>
      </c>
      <c r="G545">
        <v>43</v>
      </c>
      <c r="H545">
        <v>16</v>
      </c>
      <c r="I545">
        <v>0</v>
      </c>
      <c r="J545" t="s">
        <v>38181</v>
      </c>
      <c r="K545" t="s">
        <v>38233</v>
      </c>
      <c r="L545" t="s">
        <v>38174</v>
      </c>
      <c r="M545" t="s">
        <v>38227</v>
      </c>
      <c r="N545" t="s">
        <v>38183</v>
      </c>
      <c r="Q545" t="s">
        <v>38210</v>
      </c>
      <c r="V545">
        <v>0</v>
      </c>
      <c r="W545" t="s">
        <v>38194</v>
      </c>
      <c r="X545" t="s">
        <v>38224</v>
      </c>
      <c r="Y545">
        <v>0</v>
      </c>
      <c r="AB545" t="s">
        <v>38232</v>
      </c>
      <c r="AD545" t="str">
        <f>_xlfn.XLOOKUP(LEFT(C545,2),'OTG DATA'!$H$2:$H$18,'OTG DATA'!$I$2:$I$18,"not found",0)</f>
        <v>二林巡修課</v>
      </c>
    </row>
    <row r="546" spans="1:30">
      <c r="A546" t="s">
        <v>38163</v>
      </c>
      <c r="B546">
        <v>106</v>
      </c>
      <c r="C546" t="s">
        <v>10753</v>
      </c>
      <c r="D546">
        <v>11204001961</v>
      </c>
      <c r="E546" t="s">
        <v>1276</v>
      </c>
      <c r="F546" s="1285">
        <v>45583.53125</v>
      </c>
      <c r="G546">
        <v>58</v>
      </c>
      <c r="H546">
        <v>1</v>
      </c>
      <c r="I546">
        <v>0</v>
      </c>
      <c r="J546" t="s">
        <v>38181</v>
      </c>
      <c r="K546" t="s">
        <v>38226</v>
      </c>
      <c r="L546" t="s">
        <v>38174</v>
      </c>
      <c r="M546" t="s">
        <v>38231</v>
      </c>
      <c r="N546" t="s">
        <v>38228</v>
      </c>
      <c r="O546" t="s">
        <v>38229</v>
      </c>
      <c r="V546">
        <v>0</v>
      </c>
      <c r="W546" t="s">
        <v>38170</v>
      </c>
      <c r="X546" t="s">
        <v>38222</v>
      </c>
      <c r="Y546">
        <v>1</v>
      </c>
      <c r="AB546" t="s">
        <v>38190</v>
      </c>
      <c r="AD546" t="str">
        <f>_xlfn.XLOOKUP(LEFT(C546,2),'OTG DATA'!$H$2:$H$18,'OTG DATA'!$I$2:$I$18,"not found",0)</f>
        <v>二林巡修課</v>
      </c>
    </row>
    <row r="547" spans="1:30">
      <c r="A547" t="s">
        <v>38163</v>
      </c>
      <c r="B547">
        <v>106</v>
      </c>
      <c r="C547" t="s">
        <v>10754</v>
      </c>
      <c r="D547">
        <v>11204002010</v>
      </c>
      <c r="E547" t="s">
        <v>2287</v>
      </c>
      <c r="F547" s="1285">
        <v>45584.53125</v>
      </c>
      <c r="G547">
        <v>77</v>
      </c>
      <c r="H547">
        <v>1</v>
      </c>
      <c r="I547">
        <v>0</v>
      </c>
      <c r="J547" t="s">
        <v>38181</v>
      </c>
      <c r="K547" t="s">
        <v>38226</v>
      </c>
      <c r="L547" t="s">
        <v>38174</v>
      </c>
      <c r="M547" t="s">
        <v>38231</v>
      </c>
      <c r="N547" t="s">
        <v>38228</v>
      </c>
      <c r="O547" t="s">
        <v>38229</v>
      </c>
      <c r="V547">
        <v>0</v>
      </c>
      <c r="W547" t="s">
        <v>38170</v>
      </c>
      <c r="X547" t="s">
        <v>38254</v>
      </c>
      <c r="Y547">
        <v>1</v>
      </c>
      <c r="AB547" t="s">
        <v>38190</v>
      </c>
      <c r="AD547" t="str">
        <f>_xlfn.XLOOKUP(LEFT(C547,2),'OTG DATA'!$H$2:$H$18,'OTG DATA'!$I$2:$I$18,"not found",0)</f>
        <v>二林巡修課</v>
      </c>
    </row>
    <row r="548" spans="1:30">
      <c r="A548" t="s">
        <v>38163</v>
      </c>
      <c r="B548">
        <v>106</v>
      </c>
      <c r="C548" t="s">
        <v>10755</v>
      </c>
      <c r="D548">
        <v>11204002076</v>
      </c>
      <c r="E548" t="s">
        <v>2276</v>
      </c>
      <c r="F548" s="1285">
        <v>45585.53125</v>
      </c>
      <c r="G548">
        <v>58</v>
      </c>
      <c r="H548">
        <v>1</v>
      </c>
      <c r="I548">
        <v>3</v>
      </c>
      <c r="J548" t="s">
        <v>38181</v>
      </c>
      <c r="K548" t="s">
        <v>38233</v>
      </c>
      <c r="L548" t="s">
        <v>38174</v>
      </c>
      <c r="M548" t="s">
        <v>38231</v>
      </c>
      <c r="N548" t="s">
        <v>38235</v>
      </c>
      <c r="O548" t="s">
        <v>38236</v>
      </c>
      <c r="Q548" t="s">
        <v>38210</v>
      </c>
      <c r="V548">
        <v>0</v>
      </c>
      <c r="W548" t="s">
        <v>38170</v>
      </c>
      <c r="X548" t="s">
        <v>38224</v>
      </c>
      <c r="Y548">
        <v>2</v>
      </c>
      <c r="AB548" t="s">
        <v>38190</v>
      </c>
      <c r="AD548" t="str">
        <f>_xlfn.XLOOKUP(LEFT(C548,2),'OTG DATA'!$H$2:$H$18,'OTG DATA'!$I$2:$I$18,"not found",0)</f>
        <v>二林巡修課</v>
      </c>
    </row>
    <row r="549" spans="1:30">
      <c r="A549" t="s">
        <v>38163</v>
      </c>
      <c r="B549">
        <v>106</v>
      </c>
      <c r="C549" t="s">
        <v>10756</v>
      </c>
      <c r="D549">
        <v>11204002081</v>
      </c>
      <c r="E549" t="s">
        <v>1950</v>
      </c>
      <c r="F549" s="1285">
        <v>45586.53125</v>
      </c>
      <c r="G549">
        <v>59</v>
      </c>
      <c r="H549">
        <v>28</v>
      </c>
      <c r="I549">
        <v>28</v>
      </c>
      <c r="J549" t="s">
        <v>38181</v>
      </c>
      <c r="K549" t="s">
        <v>38230</v>
      </c>
      <c r="L549" t="s">
        <v>38174</v>
      </c>
      <c r="M549" t="s">
        <v>38227</v>
      </c>
      <c r="N549" t="s">
        <v>38175</v>
      </c>
      <c r="O549" t="s">
        <v>38220</v>
      </c>
      <c r="Q549" t="s">
        <v>38210</v>
      </c>
      <c r="V549">
        <v>0</v>
      </c>
      <c r="W549" t="s">
        <v>38194</v>
      </c>
      <c r="X549" t="s">
        <v>38224</v>
      </c>
      <c r="Y549">
        <v>1</v>
      </c>
      <c r="AB549" t="s">
        <v>38232</v>
      </c>
      <c r="AD549" t="str">
        <f>_xlfn.XLOOKUP(LEFT(C549,2),'OTG DATA'!$H$2:$H$18,'OTG DATA'!$I$2:$I$18,"not found",0)</f>
        <v>二林巡修課</v>
      </c>
    </row>
    <row r="550" spans="1:30">
      <c r="A550" t="s">
        <v>38163</v>
      </c>
      <c r="B550">
        <v>106</v>
      </c>
      <c r="C550" t="s">
        <v>10757</v>
      </c>
      <c r="D550">
        <v>11204000728</v>
      </c>
      <c r="E550" t="s">
        <v>1941</v>
      </c>
      <c r="F550" s="1285">
        <v>45587.53125</v>
      </c>
      <c r="G550">
        <v>59</v>
      </c>
      <c r="H550">
        <v>3</v>
      </c>
      <c r="I550">
        <v>0</v>
      </c>
      <c r="J550" t="s">
        <v>38181</v>
      </c>
      <c r="K550" t="s">
        <v>38230</v>
      </c>
      <c r="L550" t="s">
        <v>38174</v>
      </c>
      <c r="M550" t="s">
        <v>38227</v>
      </c>
      <c r="N550" t="s">
        <v>38183</v>
      </c>
      <c r="Q550" t="s">
        <v>38210</v>
      </c>
      <c r="U550" t="s">
        <v>10187</v>
      </c>
      <c r="V550">
        <v>10</v>
      </c>
      <c r="W550" t="s">
        <v>38185</v>
      </c>
      <c r="X550" t="s">
        <v>38224</v>
      </c>
      <c r="Y550">
        <v>1</v>
      </c>
      <c r="AB550" t="s">
        <v>38190</v>
      </c>
      <c r="AD550" t="str">
        <f>_xlfn.XLOOKUP(LEFT(C550,2),'OTG DATA'!$H$2:$H$18,'OTG DATA'!$I$2:$I$18,"not found",0)</f>
        <v>二林巡修課</v>
      </c>
    </row>
    <row r="551" spans="1:30">
      <c r="A551" t="s">
        <v>38163</v>
      </c>
      <c r="B551">
        <v>106</v>
      </c>
      <c r="C551" t="s">
        <v>10758</v>
      </c>
      <c r="D551">
        <v>11204002183</v>
      </c>
      <c r="E551" t="s">
        <v>2533</v>
      </c>
      <c r="F551" s="1285">
        <v>45588.53125</v>
      </c>
      <c r="G551">
        <v>52</v>
      </c>
      <c r="H551">
        <v>1</v>
      </c>
      <c r="I551">
        <v>0</v>
      </c>
      <c r="J551" t="s">
        <v>38181</v>
      </c>
      <c r="K551" t="s">
        <v>38226</v>
      </c>
      <c r="L551" t="s">
        <v>38174</v>
      </c>
      <c r="M551" t="s">
        <v>38231</v>
      </c>
      <c r="N551" t="s">
        <v>38235</v>
      </c>
      <c r="O551" t="s">
        <v>38236</v>
      </c>
      <c r="Q551" t="s">
        <v>38210</v>
      </c>
      <c r="V551">
        <v>0</v>
      </c>
      <c r="W551" t="s">
        <v>38239</v>
      </c>
      <c r="X551" t="s">
        <v>38255</v>
      </c>
      <c r="Y551">
        <v>4</v>
      </c>
      <c r="AB551" t="s">
        <v>38232</v>
      </c>
      <c r="AD551" t="str">
        <f>_xlfn.XLOOKUP(LEFT(C551,2),'OTG DATA'!$H$2:$H$18,'OTG DATA'!$I$2:$I$18,"not found",0)</f>
        <v>二林巡修課</v>
      </c>
    </row>
    <row r="552" spans="1:30">
      <c r="A552" t="s">
        <v>38163</v>
      </c>
      <c r="B552">
        <v>106</v>
      </c>
      <c r="C552" t="s">
        <v>10759</v>
      </c>
      <c r="D552">
        <v>11204002185</v>
      </c>
      <c r="E552" t="s">
        <v>2031</v>
      </c>
      <c r="F552" s="1285">
        <v>45589.53125</v>
      </c>
      <c r="G552">
        <v>57</v>
      </c>
      <c r="H552">
        <v>1</v>
      </c>
      <c r="I552">
        <v>0</v>
      </c>
      <c r="J552" t="s">
        <v>38181</v>
      </c>
      <c r="K552" t="s">
        <v>38226</v>
      </c>
      <c r="L552" t="s">
        <v>38174</v>
      </c>
      <c r="M552" t="s">
        <v>38231</v>
      </c>
      <c r="N552" t="s">
        <v>38240</v>
      </c>
      <c r="O552" t="s">
        <v>38256</v>
      </c>
      <c r="Q552" t="s">
        <v>38210</v>
      </c>
      <c r="V552">
        <v>0</v>
      </c>
      <c r="W552" t="s">
        <v>38170</v>
      </c>
      <c r="X552" t="s">
        <v>38255</v>
      </c>
      <c r="Y552">
        <v>2</v>
      </c>
      <c r="AB552" t="s">
        <v>38232</v>
      </c>
      <c r="AD552" t="str">
        <f>_xlfn.XLOOKUP(LEFT(C552,2),'OTG DATA'!$H$2:$H$18,'OTG DATA'!$I$2:$I$18,"not found",0)</f>
        <v>二林巡修課</v>
      </c>
    </row>
    <row r="553" spans="1:30">
      <c r="A553" t="s">
        <v>38163</v>
      </c>
      <c r="B553">
        <v>106</v>
      </c>
      <c r="C553" t="s">
        <v>10760</v>
      </c>
      <c r="D553">
        <v>11204000480</v>
      </c>
      <c r="E553" t="s">
        <v>1276</v>
      </c>
      <c r="F553" s="1285">
        <v>45590.53125</v>
      </c>
      <c r="G553">
        <v>1</v>
      </c>
      <c r="H553">
        <v>558</v>
      </c>
      <c r="I553">
        <v>2280</v>
      </c>
      <c r="J553" t="s">
        <v>38181</v>
      </c>
      <c r="K553" t="s">
        <v>38198</v>
      </c>
      <c r="L553" t="s">
        <v>38177</v>
      </c>
      <c r="M553" t="s">
        <v>38167</v>
      </c>
      <c r="N553" t="s">
        <v>38178</v>
      </c>
      <c r="Q553" t="s">
        <v>38210</v>
      </c>
      <c r="V553">
        <v>0</v>
      </c>
      <c r="W553" t="s">
        <v>38179</v>
      </c>
      <c r="X553" t="s">
        <v>38213</v>
      </c>
      <c r="Y553">
        <v>0</v>
      </c>
      <c r="AB553" t="s">
        <v>38180</v>
      </c>
      <c r="AD553" t="str">
        <f>_xlfn.XLOOKUP(LEFT(C553,2),'OTG DATA'!$H$2:$H$18,'OTG DATA'!$I$2:$I$18,"not found",0)</f>
        <v>二林巡修課</v>
      </c>
    </row>
    <row r="554" spans="1:30">
      <c r="A554" t="s">
        <v>38163</v>
      </c>
      <c r="B554">
        <v>106</v>
      </c>
      <c r="C554" t="s">
        <v>10760</v>
      </c>
      <c r="D554">
        <v>11204000480</v>
      </c>
      <c r="E554" t="s">
        <v>1276</v>
      </c>
      <c r="F554" s="1285">
        <v>45591.53125</v>
      </c>
      <c r="G554">
        <v>5</v>
      </c>
      <c r="H554">
        <v>791</v>
      </c>
      <c r="I554">
        <v>2280</v>
      </c>
      <c r="J554" t="s">
        <v>38181</v>
      </c>
      <c r="K554" t="s">
        <v>38198</v>
      </c>
      <c r="L554" t="s">
        <v>38177</v>
      </c>
      <c r="M554" t="s">
        <v>38167</v>
      </c>
      <c r="N554" t="s">
        <v>38178</v>
      </c>
      <c r="Q554" t="s">
        <v>38210</v>
      </c>
      <c r="V554">
        <v>0</v>
      </c>
      <c r="W554" t="s">
        <v>38179</v>
      </c>
      <c r="X554" t="s">
        <v>38213</v>
      </c>
      <c r="Y554">
        <v>0</v>
      </c>
      <c r="AB554" t="s">
        <v>38180</v>
      </c>
      <c r="AD554" t="str">
        <f>_xlfn.XLOOKUP(LEFT(C554,2),'OTG DATA'!$H$2:$H$18,'OTG DATA'!$I$2:$I$18,"not found",0)</f>
        <v>二林巡修課</v>
      </c>
    </row>
    <row r="555" spans="1:30">
      <c r="A555" t="s">
        <v>38163</v>
      </c>
      <c r="B555">
        <v>106</v>
      </c>
      <c r="C555" t="s">
        <v>10760</v>
      </c>
      <c r="D555">
        <v>11204000480</v>
      </c>
      <c r="E555" t="s">
        <v>1276</v>
      </c>
      <c r="F555" s="1285">
        <v>45592.53125</v>
      </c>
      <c r="G555">
        <v>72</v>
      </c>
      <c r="H555">
        <v>490</v>
      </c>
      <c r="I555">
        <v>2280</v>
      </c>
      <c r="J555" t="s">
        <v>38181</v>
      </c>
      <c r="K555" t="s">
        <v>38198</v>
      </c>
      <c r="L555" t="s">
        <v>38177</v>
      </c>
      <c r="M555" t="s">
        <v>38167</v>
      </c>
      <c r="N555" t="s">
        <v>38178</v>
      </c>
      <c r="Q555" t="s">
        <v>38210</v>
      </c>
      <c r="V555">
        <v>0</v>
      </c>
      <c r="W555" t="s">
        <v>38179</v>
      </c>
      <c r="X555" t="s">
        <v>38213</v>
      </c>
      <c r="Y555">
        <v>0</v>
      </c>
      <c r="AB555" t="s">
        <v>38180</v>
      </c>
      <c r="AD555" t="str">
        <f>_xlfn.XLOOKUP(LEFT(C555,2),'OTG DATA'!$H$2:$H$18,'OTG DATA'!$I$2:$I$18,"not found",0)</f>
        <v>二林巡修課</v>
      </c>
    </row>
    <row r="556" spans="1:30">
      <c r="A556" t="s">
        <v>38163</v>
      </c>
      <c r="B556">
        <v>106</v>
      </c>
      <c r="C556" t="s">
        <v>10761</v>
      </c>
      <c r="D556">
        <v>11204002238</v>
      </c>
      <c r="E556" t="s">
        <v>2535</v>
      </c>
      <c r="F556" s="1285">
        <v>45593.53125</v>
      </c>
      <c r="G556">
        <v>58</v>
      </c>
      <c r="H556">
        <v>1</v>
      </c>
      <c r="I556">
        <v>25</v>
      </c>
      <c r="J556" t="s">
        <v>38181</v>
      </c>
      <c r="K556" t="s">
        <v>38230</v>
      </c>
      <c r="L556" t="s">
        <v>38174</v>
      </c>
      <c r="M556" t="s">
        <v>38227</v>
      </c>
      <c r="N556" t="s">
        <v>38175</v>
      </c>
      <c r="O556" t="s">
        <v>38220</v>
      </c>
      <c r="Q556" t="s">
        <v>38210</v>
      </c>
      <c r="V556">
        <v>0</v>
      </c>
      <c r="W556" t="s">
        <v>38194</v>
      </c>
      <c r="X556" t="s">
        <v>38224</v>
      </c>
      <c r="Y556">
        <v>1</v>
      </c>
      <c r="AB556" t="s">
        <v>38232</v>
      </c>
      <c r="AD556" t="str">
        <f>_xlfn.XLOOKUP(LEFT(C556,2),'OTG DATA'!$H$2:$H$18,'OTG DATA'!$I$2:$I$18,"not found",0)</f>
        <v>二林巡修課</v>
      </c>
    </row>
    <row r="557" spans="1:30">
      <c r="A557" t="s">
        <v>38163</v>
      </c>
      <c r="B557">
        <v>106</v>
      </c>
      <c r="C557" t="s">
        <v>10763</v>
      </c>
      <c r="D557">
        <v>11204002256</v>
      </c>
      <c r="E557" t="s">
        <v>1985</v>
      </c>
      <c r="F557" s="1285">
        <v>45594.53125</v>
      </c>
      <c r="G557">
        <v>26</v>
      </c>
      <c r="H557">
        <v>13</v>
      </c>
      <c r="I557">
        <v>25</v>
      </c>
      <c r="J557" t="s">
        <v>38181</v>
      </c>
      <c r="K557" t="s">
        <v>38230</v>
      </c>
      <c r="L557" t="s">
        <v>38174</v>
      </c>
      <c r="M557" t="s">
        <v>38231</v>
      </c>
      <c r="N557" t="s">
        <v>38183</v>
      </c>
      <c r="Q557" t="s">
        <v>38210</v>
      </c>
      <c r="U557" t="s">
        <v>10187</v>
      </c>
      <c r="V557">
        <v>6</v>
      </c>
      <c r="W557" t="s">
        <v>38194</v>
      </c>
      <c r="X557" t="s">
        <v>38224</v>
      </c>
      <c r="Y557">
        <v>1</v>
      </c>
      <c r="AB557" t="s">
        <v>38232</v>
      </c>
      <c r="AD557" t="str">
        <f>_xlfn.XLOOKUP(LEFT(C557,2),'OTG DATA'!$H$2:$H$18,'OTG DATA'!$I$2:$I$18,"not found",0)</f>
        <v>二林巡修課</v>
      </c>
    </row>
    <row r="558" spans="1:30">
      <c r="A558" t="s">
        <v>38163</v>
      </c>
      <c r="B558">
        <v>106</v>
      </c>
      <c r="C558" t="s">
        <v>10762</v>
      </c>
      <c r="D558">
        <v>11204002261</v>
      </c>
      <c r="E558" t="s">
        <v>2033</v>
      </c>
      <c r="F558" s="1285">
        <v>45595.53125</v>
      </c>
      <c r="G558">
        <v>59</v>
      </c>
      <c r="H558">
        <v>3</v>
      </c>
      <c r="I558">
        <v>0</v>
      </c>
      <c r="J558" t="s">
        <v>38181</v>
      </c>
      <c r="K558" t="s">
        <v>38230</v>
      </c>
      <c r="L558" t="s">
        <v>38174</v>
      </c>
      <c r="M558" t="s">
        <v>38227</v>
      </c>
      <c r="N558" t="s">
        <v>38175</v>
      </c>
      <c r="O558" t="s">
        <v>38220</v>
      </c>
      <c r="Q558" t="s">
        <v>38210</v>
      </c>
      <c r="V558">
        <v>0</v>
      </c>
      <c r="W558" t="s">
        <v>38239</v>
      </c>
      <c r="X558" t="s">
        <v>38224</v>
      </c>
      <c r="Y558">
        <v>1</v>
      </c>
      <c r="AB558" t="s">
        <v>38232</v>
      </c>
      <c r="AD558" t="str">
        <f>_xlfn.XLOOKUP(LEFT(C558,2),'OTG DATA'!$H$2:$H$18,'OTG DATA'!$I$2:$I$18,"not found",0)</f>
        <v>二林巡修課</v>
      </c>
    </row>
    <row r="559" spans="1:30">
      <c r="A559" t="s">
        <v>38163</v>
      </c>
      <c r="B559">
        <v>106</v>
      </c>
      <c r="C559" t="s">
        <v>10764</v>
      </c>
      <c r="D559">
        <v>11204002314</v>
      </c>
      <c r="E559" t="s">
        <v>1949</v>
      </c>
      <c r="F559" s="1285">
        <v>45596.53125</v>
      </c>
      <c r="G559">
        <v>48</v>
      </c>
      <c r="H559">
        <v>1</v>
      </c>
      <c r="I559">
        <v>0</v>
      </c>
      <c r="J559" t="s">
        <v>38181</v>
      </c>
      <c r="K559" t="s">
        <v>38233</v>
      </c>
      <c r="L559" t="s">
        <v>38174</v>
      </c>
      <c r="M559" t="s">
        <v>38227</v>
      </c>
      <c r="N559" t="s">
        <v>38246</v>
      </c>
      <c r="O559" t="s">
        <v>38247</v>
      </c>
      <c r="Q559" t="s">
        <v>38210</v>
      </c>
      <c r="V559">
        <v>0</v>
      </c>
      <c r="W559" t="s">
        <v>38194</v>
      </c>
      <c r="X559" t="s">
        <v>38224</v>
      </c>
      <c r="Y559">
        <v>0</v>
      </c>
      <c r="AB559" t="s">
        <v>38190</v>
      </c>
      <c r="AD559" t="str">
        <f>_xlfn.XLOOKUP(LEFT(C559,2),'OTG DATA'!$H$2:$H$18,'OTG DATA'!$I$2:$I$18,"not found",0)</f>
        <v>二林巡修課</v>
      </c>
    </row>
    <row r="560" spans="1:30">
      <c r="A560" t="s">
        <v>38163</v>
      </c>
      <c r="B560">
        <v>106</v>
      </c>
      <c r="C560" t="s">
        <v>10765</v>
      </c>
      <c r="D560">
        <v>11204002319</v>
      </c>
      <c r="E560" t="s">
        <v>1985</v>
      </c>
      <c r="F560" s="1285">
        <v>45597.53125</v>
      </c>
      <c r="G560">
        <v>58</v>
      </c>
      <c r="H560">
        <v>1</v>
      </c>
      <c r="I560">
        <v>0</v>
      </c>
      <c r="J560" t="s">
        <v>38181</v>
      </c>
      <c r="K560" t="s">
        <v>38233</v>
      </c>
      <c r="L560" t="s">
        <v>38174</v>
      </c>
      <c r="M560" t="s">
        <v>38227</v>
      </c>
      <c r="N560" t="s">
        <v>38246</v>
      </c>
      <c r="O560" t="s">
        <v>38247</v>
      </c>
      <c r="Q560" t="s">
        <v>38210</v>
      </c>
      <c r="V560">
        <v>0</v>
      </c>
      <c r="W560" t="s">
        <v>38194</v>
      </c>
      <c r="X560" t="s">
        <v>38224</v>
      </c>
      <c r="Y560">
        <v>0</v>
      </c>
      <c r="AB560" t="s">
        <v>38190</v>
      </c>
      <c r="AD560" t="str">
        <f>_xlfn.XLOOKUP(LEFT(C560,2),'OTG DATA'!$H$2:$H$18,'OTG DATA'!$I$2:$I$18,"not found",0)</f>
        <v>二林巡修課</v>
      </c>
    </row>
    <row r="561" spans="1:30">
      <c r="A561" t="s">
        <v>38163</v>
      </c>
      <c r="B561">
        <v>106</v>
      </c>
      <c r="C561" t="s">
        <v>10766</v>
      </c>
      <c r="D561">
        <v>11204002377</v>
      </c>
      <c r="E561" t="s">
        <v>2531</v>
      </c>
      <c r="F561" s="1285">
        <v>45598.53125</v>
      </c>
      <c r="G561">
        <v>58</v>
      </c>
      <c r="H561">
        <v>3</v>
      </c>
      <c r="I561">
        <v>6</v>
      </c>
      <c r="J561" t="s">
        <v>38181</v>
      </c>
      <c r="K561" t="s">
        <v>38230</v>
      </c>
      <c r="L561" t="s">
        <v>38174</v>
      </c>
      <c r="M561" t="s">
        <v>38227</v>
      </c>
      <c r="N561" t="s">
        <v>38175</v>
      </c>
      <c r="O561" t="s">
        <v>38220</v>
      </c>
      <c r="Q561" t="s">
        <v>38210</v>
      </c>
      <c r="V561">
        <v>0</v>
      </c>
      <c r="W561" t="s">
        <v>38194</v>
      </c>
      <c r="X561" t="s">
        <v>38224</v>
      </c>
      <c r="Y561">
        <v>1</v>
      </c>
      <c r="AB561" t="s">
        <v>38232</v>
      </c>
      <c r="AD561" t="str">
        <f>_xlfn.XLOOKUP(LEFT(C561,2),'OTG DATA'!$H$2:$H$18,'OTG DATA'!$I$2:$I$18,"not found",0)</f>
        <v>二林巡修課</v>
      </c>
    </row>
    <row r="562" spans="1:30">
      <c r="A562" t="s">
        <v>38163</v>
      </c>
      <c r="B562">
        <v>106</v>
      </c>
      <c r="C562" t="s">
        <v>10768</v>
      </c>
      <c r="D562">
        <v>11205000007</v>
      </c>
      <c r="E562" t="s">
        <v>1693</v>
      </c>
      <c r="F562" s="1285">
        <v>45599.53125</v>
      </c>
      <c r="G562">
        <v>28</v>
      </c>
      <c r="H562">
        <v>1</v>
      </c>
      <c r="I562">
        <v>0</v>
      </c>
      <c r="J562" t="s">
        <v>38181</v>
      </c>
      <c r="K562" t="s">
        <v>38233</v>
      </c>
      <c r="L562" t="s">
        <v>38174</v>
      </c>
      <c r="M562" t="s">
        <v>38227</v>
      </c>
      <c r="N562" t="s">
        <v>38183</v>
      </c>
      <c r="Q562" t="s">
        <v>38210</v>
      </c>
      <c r="V562">
        <v>0</v>
      </c>
      <c r="W562" t="s">
        <v>38176</v>
      </c>
      <c r="X562" t="s">
        <v>38224</v>
      </c>
      <c r="Y562">
        <v>0</v>
      </c>
      <c r="AB562" t="s">
        <v>38232</v>
      </c>
      <c r="AD562" t="str">
        <f>_xlfn.XLOOKUP(LEFT(C562,2),'OTG DATA'!$H$2:$H$18,'OTG DATA'!$I$2:$I$18,"not found",0)</f>
        <v>二林巡修課</v>
      </c>
    </row>
    <row r="563" spans="1:30">
      <c r="A563" t="s">
        <v>38163</v>
      </c>
      <c r="B563">
        <v>106</v>
      </c>
      <c r="C563" t="s">
        <v>10767</v>
      </c>
      <c r="D563">
        <v>11205000012</v>
      </c>
      <c r="E563" t="s">
        <v>11092</v>
      </c>
      <c r="F563" s="1285">
        <v>45600.53125</v>
      </c>
      <c r="G563">
        <v>50</v>
      </c>
      <c r="H563">
        <v>1</v>
      </c>
      <c r="I563">
        <v>0</v>
      </c>
      <c r="J563" t="s">
        <v>38181</v>
      </c>
      <c r="K563" t="s">
        <v>38226</v>
      </c>
      <c r="L563" t="s">
        <v>38174</v>
      </c>
      <c r="M563" t="s">
        <v>38227</v>
      </c>
      <c r="N563" t="s">
        <v>38235</v>
      </c>
      <c r="O563" t="s">
        <v>38243</v>
      </c>
      <c r="V563">
        <v>0</v>
      </c>
      <c r="W563" t="s">
        <v>38170</v>
      </c>
      <c r="X563" t="s">
        <v>38224</v>
      </c>
      <c r="Y563">
        <v>1</v>
      </c>
      <c r="AB563" t="s">
        <v>38190</v>
      </c>
      <c r="AD563" t="str">
        <f>_xlfn.XLOOKUP(LEFT(C563,2),'OTG DATA'!$H$2:$H$18,'OTG DATA'!$I$2:$I$18,"not found",0)</f>
        <v>二林巡修課</v>
      </c>
    </row>
    <row r="564" spans="1:30">
      <c r="A564" t="s">
        <v>38163</v>
      </c>
      <c r="B564">
        <v>106</v>
      </c>
      <c r="C564" t="s">
        <v>10769</v>
      </c>
      <c r="D564">
        <v>11205000041</v>
      </c>
      <c r="E564" t="s">
        <v>1941</v>
      </c>
      <c r="F564" s="1285">
        <v>45601.53125</v>
      </c>
      <c r="G564">
        <v>57</v>
      </c>
      <c r="H564">
        <v>39</v>
      </c>
      <c r="I564">
        <v>1981</v>
      </c>
      <c r="J564" t="s">
        <v>38181</v>
      </c>
      <c r="K564" t="s">
        <v>38211</v>
      </c>
      <c r="L564" t="s">
        <v>38177</v>
      </c>
      <c r="M564" t="s">
        <v>38167</v>
      </c>
      <c r="N564" t="s">
        <v>38175</v>
      </c>
      <c r="V564">
        <v>0</v>
      </c>
      <c r="W564" t="s">
        <v>38170</v>
      </c>
      <c r="X564" t="s">
        <v>38224</v>
      </c>
      <c r="Y564">
        <v>0</v>
      </c>
      <c r="AB564" t="s">
        <v>38172</v>
      </c>
      <c r="AD564" t="str">
        <f>_xlfn.XLOOKUP(LEFT(C564,2),'OTG DATA'!$H$2:$H$18,'OTG DATA'!$I$2:$I$18,"not found",0)</f>
        <v>二林巡修課</v>
      </c>
    </row>
    <row r="565" spans="1:30">
      <c r="A565" t="s">
        <v>38163</v>
      </c>
      <c r="B565">
        <v>106</v>
      </c>
      <c r="C565" t="s">
        <v>10770</v>
      </c>
      <c r="D565">
        <v>11205000093</v>
      </c>
      <c r="E565" t="s">
        <v>2528</v>
      </c>
      <c r="F565" s="1285">
        <v>45602.53125</v>
      </c>
      <c r="G565">
        <v>97</v>
      </c>
      <c r="H565">
        <v>1</v>
      </c>
      <c r="I565">
        <v>0</v>
      </c>
      <c r="J565" t="s">
        <v>38181</v>
      </c>
      <c r="K565" t="s">
        <v>38230</v>
      </c>
      <c r="L565" t="s">
        <v>38174</v>
      </c>
      <c r="M565" t="s">
        <v>38231</v>
      </c>
      <c r="N565" t="s">
        <v>38175</v>
      </c>
      <c r="O565" t="s">
        <v>38220</v>
      </c>
      <c r="Q565" t="s">
        <v>38210</v>
      </c>
      <c r="T565" t="s">
        <v>38188</v>
      </c>
      <c r="V565">
        <v>0</v>
      </c>
      <c r="W565" t="s">
        <v>38239</v>
      </c>
      <c r="X565" t="s">
        <v>38224</v>
      </c>
      <c r="Y565">
        <v>1</v>
      </c>
      <c r="AB565" t="s">
        <v>38232</v>
      </c>
      <c r="AD565" t="str">
        <f>_xlfn.XLOOKUP(LEFT(C565,2),'OTG DATA'!$H$2:$H$18,'OTG DATA'!$I$2:$I$18,"not found",0)</f>
        <v>二林巡修課</v>
      </c>
    </row>
    <row r="566" spans="1:30">
      <c r="A566" t="s">
        <v>38163</v>
      </c>
      <c r="B566">
        <v>106</v>
      </c>
      <c r="C566" t="s">
        <v>10771</v>
      </c>
      <c r="D566">
        <v>11205000121</v>
      </c>
      <c r="E566" t="s">
        <v>2535</v>
      </c>
      <c r="F566" s="1285">
        <v>45603.53125</v>
      </c>
      <c r="G566">
        <v>43</v>
      </c>
      <c r="H566">
        <v>2</v>
      </c>
      <c r="I566">
        <v>0</v>
      </c>
      <c r="J566" t="s">
        <v>38181</v>
      </c>
      <c r="K566" t="s">
        <v>38230</v>
      </c>
      <c r="L566" t="s">
        <v>38177</v>
      </c>
      <c r="M566" t="s">
        <v>38231</v>
      </c>
      <c r="N566" t="s">
        <v>38178</v>
      </c>
      <c r="Q566" t="s">
        <v>38210</v>
      </c>
      <c r="U566" t="s">
        <v>10187</v>
      </c>
      <c r="V566">
        <v>6</v>
      </c>
      <c r="W566" t="s">
        <v>38185</v>
      </c>
      <c r="X566" t="s">
        <v>38255</v>
      </c>
      <c r="Y566">
        <v>1</v>
      </c>
      <c r="AB566" t="s">
        <v>38232</v>
      </c>
      <c r="AD566" t="str">
        <f>_xlfn.XLOOKUP(LEFT(C566,2),'OTG DATA'!$H$2:$H$18,'OTG DATA'!$I$2:$I$18,"not found",0)</f>
        <v>二林巡修課</v>
      </c>
    </row>
    <row r="567" spans="1:30">
      <c r="A567" t="s">
        <v>38163</v>
      </c>
      <c r="B567">
        <v>106</v>
      </c>
      <c r="C567" t="s">
        <v>10772</v>
      </c>
      <c r="D567">
        <v>11205000124</v>
      </c>
      <c r="E567" t="s">
        <v>2536</v>
      </c>
      <c r="F567" s="1285">
        <v>45604.53125</v>
      </c>
      <c r="G567">
        <v>38</v>
      </c>
      <c r="H567">
        <v>17</v>
      </c>
      <c r="I567">
        <v>0</v>
      </c>
      <c r="J567" t="s">
        <v>38181</v>
      </c>
      <c r="K567" t="s">
        <v>38230</v>
      </c>
      <c r="L567" t="s">
        <v>38174</v>
      </c>
      <c r="M567" t="s">
        <v>38227</v>
      </c>
      <c r="N567" t="s">
        <v>38178</v>
      </c>
      <c r="Q567" t="s">
        <v>38210</v>
      </c>
      <c r="U567" t="s">
        <v>10187</v>
      </c>
      <c r="V567">
        <v>6</v>
      </c>
      <c r="W567" t="s">
        <v>38185</v>
      </c>
      <c r="X567" t="s">
        <v>38255</v>
      </c>
      <c r="Y567">
        <v>1</v>
      </c>
      <c r="AB567" t="s">
        <v>38232</v>
      </c>
      <c r="AD567" t="str">
        <f>_xlfn.XLOOKUP(LEFT(C567,2),'OTG DATA'!$H$2:$H$18,'OTG DATA'!$I$2:$I$18,"not found",0)</f>
        <v>二林巡修課</v>
      </c>
    </row>
    <row r="568" spans="1:30">
      <c r="A568" t="s">
        <v>38163</v>
      </c>
      <c r="B568">
        <v>106</v>
      </c>
      <c r="C568" t="s">
        <v>10773</v>
      </c>
      <c r="D568">
        <v>11205000131</v>
      </c>
      <c r="E568" t="s">
        <v>1276</v>
      </c>
      <c r="F568" s="1285">
        <v>45605.53125</v>
      </c>
      <c r="G568">
        <v>57</v>
      </c>
      <c r="H568">
        <v>12</v>
      </c>
      <c r="I568">
        <v>0</v>
      </c>
      <c r="J568" t="s">
        <v>38181</v>
      </c>
      <c r="K568" t="s">
        <v>38211</v>
      </c>
      <c r="L568" t="s">
        <v>38177</v>
      </c>
      <c r="M568" t="s">
        <v>38167</v>
      </c>
      <c r="N568" t="s">
        <v>38183</v>
      </c>
      <c r="O568" t="s">
        <v>10599</v>
      </c>
      <c r="U568" t="s">
        <v>10187</v>
      </c>
      <c r="V568">
        <v>65</v>
      </c>
      <c r="W568" t="s">
        <v>38185</v>
      </c>
      <c r="X568" t="s">
        <v>38186</v>
      </c>
      <c r="Y568">
        <v>2</v>
      </c>
      <c r="AB568" t="s">
        <v>38172</v>
      </c>
      <c r="AD568" t="str">
        <f>_xlfn.XLOOKUP(LEFT(C568,2),'OTG DATA'!$H$2:$H$18,'OTG DATA'!$I$2:$I$18,"not found",0)</f>
        <v>二林巡修課</v>
      </c>
    </row>
    <row r="569" spans="1:30">
      <c r="A569" t="s">
        <v>38163</v>
      </c>
      <c r="B569">
        <v>106</v>
      </c>
      <c r="C569" t="s">
        <v>10774</v>
      </c>
      <c r="D569">
        <v>11205000176</v>
      </c>
      <c r="E569" t="s">
        <v>769</v>
      </c>
      <c r="F569" s="1285">
        <v>45606.53125</v>
      </c>
      <c r="G569">
        <v>104</v>
      </c>
      <c r="H569">
        <v>8</v>
      </c>
      <c r="I569">
        <v>0</v>
      </c>
      <c r="J569" t="s">
        <v>38181</v>
      </c>
      <c r="K569" t="s">
        <v>38230</v>
      </c>
      <c r="L569" t="s">
        <v>38174</v>
      </c>
      <c r="M569" t="s">
        <v>38227</v>
      </c>
      <c r="N569" t="s">
        <v>38248</v>
      </c>
      <c r="O569" t="s">
        <v>38791</v>
      </c>
      <c r="P569" t="s">
        <v>38420</v>
      </c>
      <c r="Q569" t="s">
        <v>38210</v>
      </c>
      <c r="R569">
        <v>9812</v>
      </c>
      <c r="S569">
        <v>8305</v>
      </c>
      <c r="T569" t="s">
        <v>38792</v>
      </c>
      <c r="U569" t="s">
        <v>38252</v>
      </c>
      <c r="V569">
        <v>25</v>
      </c>
      <c r="W569" t="s">
        <v>38185</v>
      </c>
      <c r="X569" t="s">
        <v>38222</v>
      </c>
      <c r="Y569">
        <v>1</v>
      </c>
      <c r="AB569" t="s">
        <v>38232</v>
      </c>
      <c r="AC569" t="s">
        <v>38793</v>
      </c>
      <c r="AD569" t="str">
        <f>_xlfn.XLOOKUP(LEFT(C569,2),'OTG DATA'!$H$2:$H$18,'OTG DATA'!$I$2:$I$18,"not found",0)</f>
        <v>二林巡修課</v>
      </c>
    </row>
    <row r="570" spans="1:30">
      <c r="A570" t="s">
        <v>38163</v>
      </c>
      <c r="B570">
        <v>106</v>
      </c>
      <c r="C570" t="s">
        <v>10775</v>
      </c>
      <c r="D570">
        <v>11205000270</v>
      </c>
      <c r="E570" t="s">
        <v>2299</v>
      </c>
      <c r="F570" s="1285">
        <v>45607.53125</v>
      </c>
      <c r="G570">
        <v>148</v>
      </c>
      <c r="H570">
        <v>1</v>
      </c>
      <c r="I570">
        <v>0</v>
      </c>
      <c r="J570" t="s">
        <v>38181</v>
      </c>
      <c r="K570" t="s">
        <v>38230</v>
      </c>
      <c r="L570" t="s">
        <v>38174</v>
      </c>
      <c r="M570" t="s">
        <v>38231</v>
      </c>
      <c r="N570" t="s">
        <v>38496</v>
      </c>
      <c r="O570" t="s">
        <v>38497</v>
      </c>
      <c r="Q570" t="s">
        <v>38184</v>
      </c>
      <c r="T570" t="s">
        <v>38374</v>
      </c>
      <c r="U570" t="s">
        <v>10187</v>
      </c>
      <c r="V570">
        <v>135</v>
      </c>
      <c r="W570" t="s">
        <v>38176</v>
      </c>
      <c r="X570" t="s">
        <v>38224</v>
      </c>
      <c r="Y570">
        <v>2</v>
      </c>
      <c r="AB570" t="s">
        <v>38232</v>
      </c>
      <c r="AD570" t="str">
        <f>_xlfn.XLOOKUP(LEFT(C570,2),'OTG DATA'!$H$2:$H$18,'OTG DATA'!$I$2:$I$18,"not found",0)</f>
        <v>二林巡修課</v>
      </c>
    </row>
    <row r="571" spans="1:30">
      <c r="A571" t="s">
        <v>38163</v>
      </c>
      <c r="B571">
        <v>106</v>
      </c>
      <c r="C571" t="s">
        <v>38794</v>
      </c>
      <c r="D571">
        <v>11205000290</v>
      </c>
      <c r="E571" t="s">
        <v>2529</v>
      </c>
      <c r="F571" s="1285">
        <v>45608.53125</v>
      </c>
      <c r="G571">
        <v>36</v>
      </c>
      <c r="H571">
        <v>43</v>
      </c>
      <c r="I571">
        <v>0</v>
      </c>
      <c r="J571" t="s">
        <v>38181</v>
      </c>
      <c r="K571" t="s">
        <v>38230</v>
      </c>
      <c r="L571" t="s">
        <v>38177</v>
      </c>
      <c r="M571" t="s">
        <v>38231</v>
      </c>
      <c r="N571" t="s">
        <v>38175</v>
      </c>
      <c r="O571" t="s">
        <v>38220</v>
      </c>
      <c r="Q571" t="s">
        <v>38210</v>
      </c>
      <c r="V571">
        <v>0</v>
      </c>
      <c r="W571" t="s">
        <v>38238</v>
      </c>
      <c r="X571" t="s">
        <v>38186</v>
      </c>
      <c r="Y571">
        <v>1</v>
      </c>
      <c r="AB571" t="s">
        <v>38232</v>
      </c>
      <c r="AD571" t="str">
        <f>_xlfn.XLOOKUP(LEFT(C571,2),'OTG DATA'!$H$2:$H$18,'OTG DATA'!$I$2:$I$18,"not found",0)</f>
        <v>二林巡修課</v>
      </c>
    </row>
    <row r="572" spans="1:30">
      <c r="A572" t="s">
        <v>38163</v>
      </c>
      <c r="B572">
        <v>106</v>
      </c>
      <c r="C572" t="s">
        <v>10804</v>
      </c>
      <c r="D572">
        <v>11205000387</v>
      </c>
      <c r="E572" t="s">
        <v>2530</v>
      </c>
      <c r="F572" s="1285">
        <v>45609.53125</v>
      </c>
      <c r="G572">
        <v>60</v>
      </c>
      <c r="H572">
        <v>14</v>
      </c>
      <c r="I572">
        <v>0</v>
      </c>
      <c r="J572" t="s">
        <v>38181</v>
      </c>
      <c r="K572" t="s">
        <v>38230</v>
      </c>
      <c r="L572" t="s">
        <v>38177</v>
      </c>
      <c r="M572" t="s">
        <v>38231</v>
      </c>
      <c r="N572" t="s">
        <v>38175</v>
      </c>
      <c r="O572" t="s">
        <v>38220</v>
      </c>
      <c r="V572">
        <v>0</v>
      </c>
      <c r="W572" t="s">
        <v>38239</v>
      </c>
      <c r="X572" t="s">
        <v>38224</v>
      </c>
      <c r="Y572">
        <v>0</v>
      </c>
      <c r="AB572" t="s">
        <v>38232</v>
      </c>
      <c r="AD572" t="str">
        <f>_xlfn.XLOOKUP(LEFT(C572,2),'OTG DATA'!$H$2:$H$18,'OTG DATA'!$I$2:$I$18,"not found",0)</f>
        <v>二林巡修課</v>
      </c>
    </row>
    <row r="573" spans="1:30">
      <c r="A573" t="s">
        <v>38163</v>
      </c>
      <c r="B573">
        <v>106</v>
      </c>
      <c r="C573" t="s">
        <v>10776</v>
      </c>
      <c r="D573">
        <v>11205000390</v>
      </c>
      <c r="E573" t="s">
        <v>1945</v>
      </c>
      <c r="F573" s="1285">
        <v>45610.53125</v>
      </c>
      <c r="G573">
        <v>65</v>
      </c>
      <c r="H573">
        <v>14</v>
      </c>
      <c r="I573">
        <v>0</v>
      </c>
      <c r="J573" t="s">
        <v>38181</v>
      </c>
      <c r="K573" t="s">
        <v>38230</v>
      </c>
      <c r="L573" t="s">
        <v>38174</v>
      </c>
      <c r="M573" t="s">
        <v>38227</v>
      </c>
      <c r="N573" t="s">
        <v>38175</v>
      </c>
      <c r="O573" t="s">
        <v>38220</v>
      </c>
      <c r="V573">
        <v>0</v>
      </c>
      <c r="W573" t="s">
        <v>38170</v>
      </c>
      <c r="X573" t="s">
        <v>38224</v>
      </c>
      <c r="Y573">
        <v>0</v>
      </c>
      <c r="AB573" t="s">
        <v>38232</v>
      </c>
      <c r="AD573" t="str">
        <f>_xlfn.XLOOKUP(LEFT(C573,2),'OTG DATA'!$H$2:$H$18,'OTG DATA'!$I$2:$I$18,"not found",0)</f>
        <v>二林巡修課</v>
      </c>
    </row>
    <row r="574" spans="1:30">
      <c r="A574" t="s">
        <v>38163</v>
      </c>
      <c r="B574">
        <v>106</v>
      </c>
      <c r="C574" t="s">
        <v>10779</v>
      </c>
      <c r="D574">
        <v>11205000399</v>
      </c>
      <c r="E574" t="s">
        <v>2182</v>
      </c>
      <c r="F574" s="1285">
        <v>45611.53125</v>
      </c>
      <c r="G574">
        <v>172</v>
      </c>
      <c r="H574">
        <v>1</v>
      </c>
      <c r="I574">
        <v>0</v>
      </c>
      <c r="J574" t="s">
        <v>38181</v>
      </c>
      <c r="K574" t="s">
        <v>38226</v>
      </c>
      <c r="L574" t="s">
        <v>38174</v>
      </c>
      <c r="M574" t="s">
        <v>38227</v>
      </c>
      <c r="N574" t="s">
        <v>38228</v>
      </c>
      <c r="O574" t="s">
        <v>38229</v>
      </c>
      <c r="V574">
        <v>0</v>
      </c>
      <c r="W574" t="s">
        <v>38170</v>
      </c>
      <c r="X574" t="s">
        <v>38254</v>
      </c>
      <c r="Y574">
        <v>1</v>
      </c>
      <c r="AB574" t="s">
        <v>38190</v>
      </c>
      <c r="AD574" t="str">
        <f>_xlfn.XLOOKUP(LEFT(C574,2),'OTG DATA'!$H$2:$H$18,'OTG DATA'!$I$2:$I$18,"not found",0)</f>
        <v>二林巡修課</v>
      </c>
    </row>
    <row r="575" spans="1:30">
      <c r="A575" t="s">
        <v>38163</v>
      </c>
      <c r="B575">
        <v>106</v>
      </c>
      <c r="C575" t="s">
        <v>10780</v>
      </c>
      <c r="D575">
        <v>11205000482</v>
      </c>
      <c r="E575" t="s">
        <v>1424</v>
      </c>
      <c r="F575" s="1285">
        <v>45612.53125</v>
      </c>
      <c r="G575">
        <v>55</v>
      </c>
      <c r="H575">
        <v>1</v>
      </c>
      <c r="I575">
        <v>0</v>
      </c>
      <c r="J575" t="s">
        <v>38173</v>
      </c>
      <c r="K575" t="s">
        <v>38226</v>
      </c>
      <c r="L575" t="s">
        <v>38174</v>
      </c>
      <c r="M575" t="s">
        <v>38227</v>
      </c>
      <c r="N575" t="s">
        <v>38228</v>
      </c>
      <c r="O575" t="s">
        <v>38229</v>
      </c>
      <c r="V575">
        <v>0</v>
      </c>
      <c r="W575" t="s">
        <v>38170</v>
      </c>
      <c r="X575" t="s">
        <v>38222</v>
      </c>
      <c r="Y575">
        <v>1</v>
      </c>
      <c r="AB575" t="s">
        <v>38190</v>
      </c>
      <c r="AD575" t="str">
        <f>_xlfn.XLOOKUP(LEFT(C575,2),'OTG DATA'!$H$2:$H$18,'OTG DATA'!$I$2:$I$18,"not found",0)</f>
        <v>二林巡修課</v>
      </c>
    </row>
    <row r="576" spans="1:30">
      <c r="A576" t="s">
        <v>38163</v>
      </c>
      <c r="B576">
        <v>106</v>
      </c>
      <c r="C576" t="s">
        <v>10781</v>
      </c>
      <c r="D576">
        <v>11205000554</v>
      </c>
      <c r="E576" t="s">
        <v>1276</v>
      </c>
      <c r="F576" s="1285">
        <v>45613.53125</v>
      </c>
      <c r="G576">
        <v>54</v>
      </c>
      <c r="H576">
        <v>1</v>
      </c>
      <c r="I576">
        <v>0</v>
      </c>
      <c r="J576" t="s">
        <v>38164</v>
      </c>
      <c r="K576" t="s">
        <v>38233</v>
      </c>
      <c r="L576" t="s">
        <v>38174</v>
      </c>
      <c r="M576" t="s">
        <v>38227</v>
      </c>
      <c r="N576" t="s">
        <v>38228</v>
      </c>
      <c r="O576" t="s">
        <v>38247</v>
      </c>
      <c r="Q576" t="s">
        <v>38210</v>
      </c>
      <c r="V576">
        <v>0</v>
      </c>
      <c r="W576" t="s">
        <v>38194</v>
      </c>
      <c r="X576" t="s">
        <v>38222</v>
      </c>
      <c r="Y576">
        <v>0</v>
      </c>
      <c r="AB576" t="s">
        <v>38190</v>
      </c>
      <c r="AD576" t="str">
        <f>_xlfn.XLOOKUP(LEFT(C576,2),'OTG DATA'!$H$2:$H$18,'OTG DATA'!$I$2:$I$18,"not found",0)</f>
        <v>二林巡修課</v>
      </c>
    </row>
    <row r="577" spans="1:30">
      <c r="A577" t="s">
        <v>38163</v>
      </c>
      <c r="B577">
        <v>106</v>
      </c>
      <c r="C577" t="s">
        <v>10782</v>
      </c>
      <c r="D577">
        <v>11205000620</v>
      </c>
      <c r="E577" t="s">
        <v>2309</v>
      </c>
      <c r="F577" s="1285">
        <v>45614.53125</v>
      </c>
      <c r="G577">
        <v>87</v>
      </c>
      <c r="H577">
        <v>65</v>
      </c>
      <c r="I577">
        <v>0</v>
      </c>
      <c r="J577" t="s">
        <v>38181</v>
      </c>
      <c r="K577" t="s">
        <v>38211</v>
      </c>
      <c r="L577" t="s">
        <v>38177</v>
      </c>
      <c r="M577" t="s">
        <v>38167</v>
      </c>
      <c r="N577" t="s">
        <v>38795</v>
      </c>
      <c r="O577" t="s">
        <v>38796</v>
      </c>
      <c r="Q577" t="s">
        <v>38184</v>
      </c>
      <c r="V577">
        <v>0</v>
      </c>
      <c r="W577" t="s">
        <v>38194</v>
      </c>
      <c r="X577" t="s">
        <v>38224</v>
      </c>
      <c r="Y577">
        <v>1</v>
      </c>
      <c r="AB577" t="s">
        <v>38172</v>
      </c>
      <c r="AD577" t="str">
        <f>_xlfn.XLOOKUP(LEFT(C577,2),'OTG DATA'!$H$2:$H$18,'OTG DATA'!$I$2:$I$18,"not found",0)</f>
        <v>二林巡修課</v>
      </c>
    </row>
    <row r="578" spans="1:30">
      <c r="A578" t="s">
        <v>38163</v>
      </c>
      <c r="B578">
        <v>106</v>
      </c>
      <c r="C578" t="s">
        <v>10783</v>
      </c>
      <c r="D578">
        <v>11205000663</v>
      </c>
      <c r="E578" t="s">
        <v>1943</v>
      </c>
      <c r="F578" s="1285">
        <v>45615.53125</v>
      </c>
      <c r="G578">
        <v>48</v>
      </c>
      <c r="H578">
        <v>1</v>
      </c>
      <c r="I578">
        <v>0</v>
      </c>
      <c r="J578" t="s">
        <v>38181</v>
      </c>
      <c r="K578" t="s">
        <v>38230</v>
      </c>
      <c r="L578" t="s">
        <v>38174</v>
      </c>
      <c r="M578" t="s">
        <v>38231</v>
      </c>
      <c r="N578" t="s">
        <v>38235</v>
      </c>
      <c r="O578" t="s">
        <v>38242</v>
      </c>
      <c r="Q578" t="s">
        <v>38210</v>
      </c>
      <c r="V578">
        <v>0</v>
      </c>
      <c r="W578" t="s">
        <v>38239</v>
      </c>
      <c r="X578" t="s">
        <v>38224</v>
      </c>
      <c r="Y578">
        <v>1</v>
      </c>
      <c r="AB578" t="s">
        <v>38232</v>
      </c>
      <c r="AD578" t="str">
        <f>_xlfn.XLOOKUP(LEFT(C578,2),'OTG DATA'!$H$2:$H$18,'OTG DATA'!$I$2:$I$18,"not found",0)</f>
        <v>二林巡修課</v>
      </c>
    </row>
    <row r="579" spans="1:30">
      <c r="A579" t="s">
        <v>38163</v>
      </c>
      <c r="B579">
        <v>106</v>
      </c>
      <c r="C579" t="s">
        <v>10784</v>
      </c>
      <c r="D579">
        <v>11205000662</v>
      </c>
      <c r="E579" t="s">
        <v>1566</v>
      </c>
      <c r="F579" s="1285">
        <v>45616.53125</v>
      </c>
      <c r="G579">
        <v>57</v>
      </c>
      <c r="H579">
        <v>1</v>
      </c>
      <c r="I579">
        <v>0</v>
      </c>
      <c r="J579" t="s">
        <v>38181</v>
      </c>
      <c r="K579" t="s">
        <v>38230</v>
      </c>
      <c r="L579" t="s">
        <v>38174</v>
      </c>
      <c r="M579" t="s">
        <v>38231</v>
      </c>
      <c r="N579" t="s">
        <v>38175</v>
      </c>
      <c r="O579" t="s">
        <v>38220</v>
      </c>
      <c r="Q579" t="s">
        <v>38184</v>
      </c>
      <c r="V579">
        <v>0</v>
      </c>
      <c r="W579" t="s">
        <v>38238</v>
      </c>
      <c r="X579" t="s">
        <v>38224</v>
      </c>
      <c r="Y579">
        <v>1</v>
      </c>
      <c r="AB579" t="s">
        <v>38232</v>
      </c>
      <c r="AD579" t="str">
        <f>_xlfn.XLOOKUP(LEFT(C579,2),'OTG DATA'!$H$2:$H$18,'OTG DATA'!$I$2:$I$18,"not found",0)</f>
        <v>二林巡修課</v>
      </c>
    </row>
    <row r="580" spans="1:30">
      <c r="A580" t="s">
        <v>38163</v>
      </c>
      <c r="B580">
        <v>106</v>
      </c>
      <c r="C580" t="s">
        <v>10802</v>
      </c>
      <c r="D580">
        <v>11205000820</v>
      </c>
      <c r="E580" t="s">
        <v>1944</v>
      </c>
      <c r="F580" s="1285">
        <v>45617.53125</v>
      </c>
      <c r="G580">
        <v>58</v>
      </c>
      <c r="H580">
        <v>1</v>
      </c>
      <c r="I580">
        <v>0</v>
      </c>
      <c r="J580" t="s">
        <v>38181</v>
      </c>
      <c r="K580" t="s">
        <v>38233</v>
      </c>
      <c r="L580" t="s">
        <v>38174</v>
      </c>
      <c r="M580" t="s">
        <v>38227</v>
      </c>
      <c r="N580" t="s">
        <v>38246</v>
      </c>
      <c r="O580" t="s">
        <v>38247</v>
      </c>
      <c r="Q580" t="s">
        <v>38210</v>
      </c>
      <c r="V580">
        <v>0</v>
      </c>
      <c r="W580" t="s">
        <v>38194</v>
      </c>
      <c r="X580" t="s">
        <v>38222</v>
      </c>
      <c r="Y580">
        <v>0</v>
      </c>
      <c r="AB580" t="s">
        <v>38190</v>
      </c>
      <c r="AD580" t="str">
        <f>_xlfn.XLOOKUP(LEFT(C580,2),'OTG DATA'!$H$2:$H$18,'OTG DATA'!$I$2:$I$18,"not found",0)</f>
        <v>二林巡修課</v>
      </c>
    </row>
    <row r="581" spans="1:30">
      <c r="A581" t="s">
        <v>38163</v>
      </c>
      <c r="B581">
        <v>106</v>
      </c>
      <c r="C581" t="s">
        <v>10785</v>
      </c>
      <c r="D581">
        <v>11205000828</v>
      </c>
      <c r="E581" t="s">
        <v>1945</v>
      </c>
      <c r="F581" s="1285">
        <v>45618.53125</v>
      </c>
      <c r="G581">
        <v>51</v>
      </c>
      <c r="H581">
        <v>1</v>
      </c>
      <c r="I581">
        <v>0</v>
      </c>
      <c r="J581" t="s">
        <v>38181</v>
      </c>
      <c r="K581" t="s">
        <v>38233</v>
      </c>
      <c r="L581" t="s">
        <v>38174</v>
      </c>
      <c r="M581" t="s">
        <v>38227</v>
      </c>
      <c r="N581" t="s">
        <v>38228</v>
      </c>
      <c r="O581" t="s">
        <v>38247</v>
      </c>
      <c r="Q581" t="s">
        <v>38210</v>
      </c>
      <c r="V581">
        <v>0</v>
      </c>
      <c r="W581" t="s">
        <v>38194</v>
      </c>
      <c r="X581" t="s">
        <v>38224</v>
      </c>
      <c r="Y581">
        <v>0</v>
      </c>
      <c r="AB581" t="s">
        <v>38190</v>
      </c>
      <c r="AD581" t="str">
        <f>_xlfn.XLOOKUP(LEFT(C581,2),'OTG DATA'!$H$2:$H$18,'OTG DATA'!$I$2:$I$18,"not found",0)</f>
        <v>二林巡修課</v>
      </c>
    </row>
    <row r="582" spans="1:30">
      <c r="A582" t="s">
        <v>38163</v>
      </c>
      <c r="B582">
        <v>106</v>
      </c>
      <c r="C582" t="s">
        <v>10786</v>
      </c>
      <c r="D582">
        <v>11205000831</v>
      </c>
      <c r="E582" t="s">
        <v>2276</v>
      </c>
      <c r="F582" s="1285">
        <v>45619.53125</v>
      </c>
      <c r="G582">
        <v>58</v>
      </c>
      <c r="H582">
        <v>1</v>
      </c>
      <c r="I582">
        <v>0</v>
      </c>
      <c r="J582" t="s">
        <v>38181</v>
      </c>
      <c r="K582" t="s">
        <v>38233</v>
      </c>
      <c r="L582" t="s">
        <v>38174</v>
      </c>
      <c r="M582" t="s">
        <v>38227</v>
      </c>
      <c r="N582" t="s">
        <v>38228</v>
      </c>
      <c r="O582" t="s">
        <v>38247</v>
      </c>
      <c r="Q582" t="s">
        <v>38210</v>
      </c>
      <c r="V582">
        <v>0</v>
      </c>
      <c r="W582" t="s">
        <v>38194</v>
      </c>
      <c r="X582" t="s">
        <v>38224</v>
      </c>
      <c r="Y582">
        <v>0</v>
      </c>
      <c r="AB582" t="s">
        <v>38190</v>
      </c>
      <c r="AD582" t="str">
        <f>_xlfn.XLOOKUP(LEFT(C582,2),'OTG DATA'!$H$2:$H$18,'OTG DATA'!$I$2:$I$18,"not found",0)</f>
        <v>二林巡修課</v>
      </c>
    </row>
    <row r="583" spans="1:30">
      <c r="A583" t="s">
        <v>38163</v>
      </c>
      <c r="B583">
        <v>106</v>
      </c>
      <c r="C583" t="s">
        <v>10787</v>
      </c>
      <c r="D583">
        <v>11205000835</v>
      </c>
      <c r="E583" t="s">
        <v>2278</v>
      </c>
      <c r="F583" s="1285">
        <v>45620.53125</v>
      </c>
      <c r="G583">
        <v>58</v>
      </c>
      <c r="H583">
        <v>1</v>
      </c>
      <c r="I583">
        <v>0</v>
      </c>
      <c r="J583" t="s">
        <v>38181</v>
      </c>
      <c r="K583" t="s">
        <v>38233</v>
      </c>
      <c r="L583" t="s">
        <v>38174</v>
      </c>
      <c r="M583" t="s">
        <v>38227</v>
      </c>
      <c r="N583" t="s">
        <v>38246</v>
      </c>
      <c r="O583" t="s">
        <v>38247</v>
      </c>
      <c r="Q583" t="s">
        <v>38210</v>
      </c>
      <c r="V583">
        <v>0</v>
      </c>
      <c r="W583" t="s">
        <v>38194</v>
      </c>
      <c r="X583" t="s">
        <v>38224</v>
      </c>
      <c r="Y583">
        <v>0</v>
      </c>
      <c r="AB583" t="s">
        <v>38190</v>
      </c>
      <c r="AD583" t="str">
        <f>_xlfn.XLOOKUP(LEFT(C583,2),'OTG DATA'!$H$2:$H$18,'OTG DATA'!$I$2:$I$18,"not found",0)</f>
        <v>二林巡修課</v>
      </c>
    </row>
    <row r="584" spans="1:30">
      <c r="A584" t="s">
        <v>38163</v>
      </c>
      <c r="B584">
        <v>106</v>
      </c>
      <c r="C584" t="s">
        <v>10788</v>
      </c>
      <c r="D584">
        <v>11205000845</v>
      </c>
      <c r="E584" t="s">
        <v>2301</v>
      </c>
      <c r="F584" s="1285">
        <v>45621.53125</v>
      </c>
      <c r="G584">
        <v>48</v>
      </c>
      <c r="H584">
        <v>1</v>
      </c>
      <c r="I584">
        <v>0</v>
      </c>
      <c r="J584" t="s">
        <v>38181</v>
      </c>
      <c r="K584" t="s">
        <v>38233</v>
      </c>
      <c r="L584" t="s">
        <v>38174</v>
      </c>
      <c r="M584" t="s">
        <v>38227</v>
      </c>
      <c r="N584" t="s">
        <v>38228</v>
      </c>
      <c r="O584" t="s">
        <v>38247</v>
      </c>
      <c r="Q584" t="s">
        <v>38210</v>
      </c>
      <c r="V584">
        <v>0</v>
      </c>
      <c r="W584" t="s">
        <v>38194</v>
      </c>
      <c r="X584" t="s">
        <v>38224</v>
      </c>
      <c r="Y584">
        <v>0</v>
      </c>
      <c r="AB584" t="s">
        <v>38190</v>
      </c>
      <c r="AD584" t="str">
        <f>_xlfn.XLOOKUP(LEFT(C584,2),'OTG DATA'!$H$2:$H$18,'OTG DATA'!$I$2:$I$18,"not found",0)</f>
        <v>二林巡修課</v>
      </c>
    </row>
    <row r="585" spans="1:30">
      <c r="A585" t="s">
        <v>38163</v>
      </c>
      <c r="B585">
        <v>106</v>
      </c>
      <c r="C585" t="s">
        <v>10791</v>
      </c>
      <c r="D585">
        <v>11205000849</v>
      </c>
      <c r="E585" t="s">
        <v>2285</v>
      </c>
      <c r="F585" s="1285">
        <v>45622.53125</v>
      </c>
      <c r="G585">
        <v>39</v>
      </c>
      <c r="H585">
        <v>39</v>
      </c>
      <c r="I585">
        <v>0</v>
      </c>
      <c r="J585" t="s">
        <v>38181</v>
      </c>
      <c r="K585" t="s">
        <v>38233</v>
      </c>
      <c r="L585" t="s">
        <v>38174</v>
      </c>
      <c r="M585" t="s">
        <v>38227</v>
      </c>
      <c r="N585" t="s">
        <v>38183</v>
      </c>
      <c r="Q585" t="s">
        <v>38210</v>
      </c>
      <c r="V585">
        <v>0</v>
      </c>
      <c r="W585" t="s">
        <v>38194</v>
      </c>
      <c r="X585" t="s">
        <v>38224</v>
      </c>
      <c r="Y585">
        <v>0</v>
      </c>
      <c r="AB585" t="s">
        <v>38232</v>
      </c>
      <c r="AD585" t="str">
        <f>_xlfn.XLOOKUP(LEFT(C585,2),'OTG DATA'!$H$2:$H$18,'OTG DATA'!$I$2:$I$18,"not found",0)</f>
        <v>二林巡修課</v>
      </c>
    </row>
    <row r="586" spans="1:30">
      <c r="A586" t="s">
        <v>38163</v>
      </c>
      <c r="B586">
        <v>106</v>
      </c>
      <c r="C586" t="s">
        <v>10789</v>
      </c>
      <c r="D586">
        <v>11205000880</v>
      </c>
      <c r="E586" t="s">
        <v>2031</v>
      </c>
      <c r="F586" s="1285">
        <v>45623.53125</v>
      </c>
      <c r="G586">
        <v>58</v>
      </c>
      <c r="H586">
        <v>1</v>
      </c>
      <c r="I586">
        <v>0</v>
      </c>
      <c r="J586" t="s">
        <v>38181</v>
      </c>
      <c r="K586" t="s">
        <v>38233</v>
      </c>
      <c r="L586" t="s">
        <v>38174</v>
      </c>
      <c r="M586" t="s">
        <v>38227</v>
      </c>
      <c r="N586" t="s">
        <v>38228</v>
      </c>
      <c r="O586" t="s">
        <v>38247</v>
      </c>
      <c r="Q586" t="s">
        <v>38210</v>
      </c>
      <c r="V586">
        <v>0</v>
      </c>
      <c r="W586" t="s">
        <v>38194</v>
      </c>
      <c r="X586" t="s">
        <v>38224</v>
      </c>
      <c r="Y586">
        <v>0</v>
      </c>
      <c r="AB586" t="s">
        <v>38190</v>
      </c>
      <c r="AD586" t="str">
        <f>_xlfn.XLOOKUP(LEFT(C586,2),'OTG DATA'!$H$2:$H$18,'OTG DATA'!$I$2:$I$18,"not found",0)</f>
        <v>二林巡修課</v>
      </c>
    </row>
    <row r="587" spans="1:30">
      <c r="A587" t="s">
        <v>38163</v>
      </c>
      <c r="B587">
        <v>106</v>
      </c>
      <c r="C587" t="s">
        <v>10805</v>
      </c>
      <c r="D587">
        <v>11205000884</v>
      </c>
      <c r="E587" t="s">
        <v>2302</v>
      </c>
      <c r="F587" s="1285">
        <v>45624.53125</v>
      </c>
      <c r="G587">
        <v>59</v>
      </c>
      <c r="H587">
        <v>1</v>
      </c>
      <c r="I587">
        <v>0</v>
      </c>
      <c r="J587" t="s">
        <v>38181</v>
      </c>
      <c r="K587" t="s">
        <v>38230</v>
      </c>
      <c r="L587" t="s">
        <v>38174</v>
      </c>
      <c r="M587" t="s">
        <v>38227</v>
      </c>
      <c r="N587" t="s">
        <v>38246</v>
      </c>
      <c r="O587" t="s">
        <v>38247</v>
      </c>
      <c r="Q587" t="s">
        <v>38210</v>
      </c>
      <c r="V587">
        <v>0</v>
      </c>
      <c r="W587" t="s">
        <v>38194</v>
      </c>
      <c r="X587" t="s">
        <v>38224</v>
      </c>
      <c r="Y587">
        <v>0</v>
      </c>
      <c r="AB587" t="s">
        <v>38190</v>
      </c>
      <c r="AD587" t="str">
        <f>_xlfn.XLOOKUP(LEFT(C587,2),'OTG DATA'!$H$2:$H$18,'OTG DATA'!$I$2:$I$18,"not found",0)</f>
        <v>二林巡修課</v>
      </c>
    </row>
    <row r="588" spans="1:30">
      <c r="A588" t="s">
        <v>38163</v>
      </c>
      <c r="B588">
        <v>106</v>
      </c>
      <c r="C588" t="s">
        <v>10806</v>
      </c>
      <c r="D588">
        <v>11205000887</v>
      </c>
      <c r="E588" t="s">
        <v>768</v>
      </c>
      <c r="F588" s="1285">
        <v>45625.53125</v>
      </c>
      <c r="G588">
        <v>57</v>
      </c>
      <c r="H588">
        <v>1</v>
      </c>
      <c r="I588">
        <v>0</v>
      </c>
      <c r="J588" t="s">
        <v>38181</v>
      </c>
      <c r="K588" t="s">
        <v>38233</v>
      </c>
      <c r="L588" t="s">
        <v>38174</v>
      </c>
      <c r="M588" t="s">
        <v>38227</v>
      </c>
      <c r="N588" t="s">
        <v>38228</v>
      </c>
      <c r="O588" t="s">
        <v>38247</v>
      </c>
      <c r="Q588" t="s">
        <v>38210</v>
      </c>
      <c r="V588">
        <v>0</v>
      </c>
      <c r="W588" t="s">
        <v>38194</v>
      </c>
      <c r="X588" t="s">
        <v>38222</v>
      </c>
      <c r="Y588">
        <v>0</v>
      </c>
      <c r="AB588" t="s">
        <v>38190</v>
      </c>
      <c r="AD588" t="str">
        <f>_xlfn.XLOOKUP(LEFT(C588,2),'OTG DATA'!$H$2:$H$18,'OTG DATA'!$I$2:$I$18,"not found",0)</f>
        <v>二林巡修課</v>
      </c>
    </row>
    <row r="589" spans="1:30">
      <c r="A589" t="s">
        <v>38163</v>
      </c>
      <c r="B589">
        <v>106</v>
      </c>
      <c r="C589" t="s">
        <v>10816</v>
      </c>
      <c r="D589">
        <v>11205000922</v>
      </c>
      <c r="E589" t="s">
        <v>2308</v>
      </c>
      <c r="F589" s="1285">
        <v>45626.53125</v>
      </c>
      <c r="G589">
        <v>54</v>
      </c>
      <c r="H589">
        <v>22</v>
      </c>
      <c r="I589">
        <v>0</v>
      </c>
      <c r="J589" t="s">
        <v>38181</v>
      </c>
      <c r="K589" t="s">
        <v>38233</v>
      </c>
      <c r="L589" t="s">
        <v>38174</v>
      </c>
      <c r="M589" t="s">
        <v>38227</v>
      </c>
      <c r="N589" t="s">
        <v>38183</v>
      </c>
      <c r="Q589" t="s">
        <v>38210</v>
      </c>
      <c r="V589">
        <v>0</v>
      </c>
      <c r="W589" t="s">
        <v>38185</v>
      </c>
      <c r="X589" t="s">
        <v>38186</v>
      </c>
      <c r="Y589">
        <v>0</v>
      </c>
      <c r="AB589" t="s">
        <v>38232</v>
      </c>
      <c r="AD589" t="str">
        <f>_xlfn.XLOOKUP(LEFT(C589,2),'OTG DATA'!$H$2:$H$18,'OTG DATA'!$I$2:$I$18,"not found",0)</f>
        <v>二林巡修課</v>
      </c>
    </row>
    <row r="590" spans="1:30">
      <c r="A590" t="s">
        <v>38163</v>
      </c>
      <c r="B590">
        <v>106</v>
      </c>
      <c r="C590" t="s">
        <v>10807</v>
      </c>
      <c r="D590">
        <v>11205001142</v>
      </c>
      <c r="E590" t="s">
        <v>2530</v>
      </c>
      <c r="F590" s="1285">
        <v>45627.53125</v>
      </c>
      <c r="G590">
        <v>55</v>
      </c>
      <c r="H590">
        <v>1</v>
      </c>
      <c r="I590">
        <v>0</v>
      </c>
      <c r="J590" t="s">
        <v>38181</v>
      </c>
      <c r="K590" t="s">
        <v>38226</v>
      </c>
      <c r="L590" t="s">
        <v>38177</v>
      </c>
      <c r="M590" t="s">
        <v>38231</v>
      </c>
      <c r="N590" t="s">
        <v>38183</v>
      </c>
      <c r="Q590" t="s">
        <v>38210</v>
      </c>
      <c r="U590" t="s">
        <v>10187</v>
      </c>
      <c r="V590">
        <v>6</v>
      </c>
      <c r="W590" t="s">
        <v>38185</v>
      </c>
      <c r="X590" t="s">
        <v>38224</v>
      </c>
      <c r="Y590">
        <v>1</v>
      </c>
      <c r="AB590" t="s">
        <v>38232</v>
      </c>
      <c r="AD590" t="str">
        <f>_xlfn.XLOOKUP(LEFT(C590,2),'OTG DATA'!$H$2:$H$18,'OTG DATA'!$I$2:$I$18,"not found",0)</f>
        <v>二林巡修課</v>
      </c>
    </row>
    <row r="591" spans="1:30">
      <c r="A591" t="s">
        <v>38163</v>
      </c>
      <c r="B591">
        <v>106</v>
      </c>
      <c r="C591" t="s">
        <v>10808</v>
      </c>
      <c r="D591">
        <v>11205001169</v>
      </c>
      <c r="E591" t="s">
        <v>1693</v>
      </c>
      <c r="F591" s="1285">
        <v>45628.53125</v>
      </c>
      <c r="G591">
        <v>98</v>
      </c>
      <c r="H591">
        <v>2</v>
      </c>
      <c r="I591">
        <v>0</v>
      </c>
      <c r="J591" t="s">
        <v>38181</v>
      </c>
      <c r="K591" t="s">
        <v>38230</v>
      </c>
      <c r="L591" t="s">
        <v>38174</v>
      </c>
      <c r="M591" t="s">
        <v>38227</v>
      </c>
      <c r="N591" t="s">
        <v>38248</v>
      </c>
      <c r="O591" t="s">
        <v>38249</v>
      </c>
      <c r="P591" t="s">
        <v>38420</v>
      </c>
      <c r="Q591" t="s">
        <v>38184</v>
      </c>
      <c r="R591">
        <v>10212</v>
      </c>
      <c r="S591">
        <v>9002</v>
      </c>
      <c r="T591" t="s">
        <v>38797</v>
      </c>
      <c r="U591" t="s">
        <v>38252</v>
      </c>
      <c r="V591">
        <v>25</v>
      </c>
      <c r="W591" t="s">
        <v>38185</v>
      </c>
      <c r="X591" t="s">
        <v>38224</v>
      </c>
      <c r="Y591">
        <v>1</v>
      </c>
      <c r="AB591" t="s">
        <v>38232</v>
      </c>
      <c r="AC591" t="s">
        <v>38798</v>
      </c>
      <c r="AD591" t="str">
        <f>_xlfn.XLOOKUP(LEFT(C591,2),'OTG DATA'!$H$2:$H$18,'OTG DATA'!$I$2:$I$18,"not found",0)</f>
        <v>二林巡修課</v>
      </c>
    </row>
    <row r="592" spans="1:30">
      <c r="A592" t="s">
        <v>38163</v>
      </c>
      <c r="B592">
        <v>106</v>
      </c>
      <c r="C592" t="s">
        <v>10809</v>
      </c>
      <c r="D592">
        <v>11205001222</v>
      </c>
      <c r="E592" t="s">
        <v>2527</v>
      </c>
      <c r="F592" s="1285">
        <v>45629.53125</v>
      </c>
      <c r="G592">
        <v>57</v>
      </c>
      <c r="H592">
        <v>1</v>
      </c>
      <c r="I592">
        <v>0</v>
      </c>
      <c r="J592" t="s">
        <v>38181</v>
      </c>
      <c r="K592" t="s">
        <v>38233</v>
      </c>
      <c r="L592" t="s">
        <v>38174</v>
      </c>
      <c r="M592" t="s">
        <v>38227</v>
      </c>
      <c r="N592" t="s">
        <v>38228</v>
      </c>
      <c r="O592" t="s">
        <v>38247</v>
      </c>
      <c r="Q592" t="s">
        <v>38210</v>
      </c>
      <c r="V592">
        <v>0</v>
      </c>
      <c r="W592" t="s">
        <v>38194</v>
      </c>
      <c r="X592" t="s">
        <v>38222</v>
      </c>
      <c r="Y592">
        <v>0</v>
      </c>
      <c r="AB592" t="s">
        <v>38190</v>
      </c>
      <c r="AD592" t="str">
        <f>_xlfn.XLOOKUP(LEFT(C592,2),'OTG DATA'!$H$2:$H$18,'OTG DATA'!$I$2:$I$18,"not found",0)</f>
        <v>二林巡修課</v>
      </c>
    </row>
    <row r="593" spans="1:30">
      <c r="A593" t="s">
        <v>38163</v>
      </c>
      <c r="B593">
        <v>106</v>
      </c>
      <c r="C593" t="s">
        <v>10810</v>
      </c>
      <c r="D593">
        <v>11205001238</v>
      </c>
      <c r="E593" t="s">
        <v>2527</v>
      </c>
      <c r="F593" s="1285">
        <v>45630.53125</v>
      </c>
      <c r="G593">
        <v>60</v>
      </c>
      <c r="H593">
        <v>13</v>
      </c>
      <c r="I593">
        <v>0</v>
      </c>
      <c r="J593" t="s">
        <v>38181</v>
      </c>
      <c r="K593" t="s">
        <v>38233</v>
      </c>
      <c r="L593" t="s">
        <v>38174</v>
      </c>
      <c r="M593" t="s">
        <v>38227</v>
      </c>
      <c r="N593" t="s">
        <v>38248</v>
      </c>
      <c r="O593" t="s">
        <v>38799</v>
      </c>
      <c r="Q593" t="s">
        <v>38210</v>
      </c>
      <c r="R593">
        <v>10104</v>
      </c>
      <c r="S593">
        <v>9005</v>
      </c>
      <c r="T593" t="s">
        <v>38251</v>
      </c>
      <c r="U593" t="s">
        <v>38252</v>
      </c>
      <c r="V593">
        <v>25</v>
      </c>
      <c r="W593" t="s">
        <v>38194</v>
      </c>
      <c r="X593" t="s">
        <v>38224</v>
      </c>
      <c r="Y593">
        <v>1</v>
      </c>
      <c r="AB593" t="s">
        <v>38232</v>
      </c>
      <c r="AC593" t="s">
        <v>38800</v>
      </c>
      <c r="AD593" t="str">
        <f>_xlfn.XLOOKUP(LEFT(C593,2),'OTG DATA'!$H$2:$H$18,'OTG DATA'!$I$2:$I$18,"not found",0)</f>
        <v>二林巡修課</v>
      </c>
    </row>
    <row r="594" spans="1:30">
      <c r="A594" t="s">
        <v>38163</v>
      </c>
      <c r="B594">
        <v>106</v>
      </c>
      <c r="C594" t="s">
        <v>10811</v>
      </c>
      <c r="D594">
        <v>11205001261</v>
      </c>
      <c r="E594" t="s">
        <v>1226</v>
      </c>
      <c r="F594" s="1285">
        <v>45631.53125</v>
      </c>
      <c r="G594">
        <v>38</v>
      </c>
      <c r="H594">
        <v>19</v>
      </c>
      <c r="I594">
        <v>0</v>
      </c>
      <c r="J594" t="s">
        <v>38181</v>
      </c>
      <c r="K594" t="s">
        <v>38233</v>
      </c>
      <c r="L594" t="s">
        <v>38174</v>
      </c>
      <c r="M594" t="s">
        <v>38227</v>
      </c>
      <c r="N594" t="s">
        <v>38183</v>
      </c>
      <c r="Q594" t="s">
        <v>38210</v>
      </c>
      <c r="V594">
        <v>0</v>
      </c>
      <c r="W594" t="s">
        <v>38176</v>
      </c>
      <c r="X594" t="s">
        <v>38222</v>
      </c>
      <c r="Y594">
        <v>0</v>
      </c>
      <c r="AB594" t="s">
        <v>38232</v>
      </c>
      <c r="AD594" t="str">
        <f>_xlfn.XLOOKUP(LEFT(C594,2),'OTG DATA'!$H$2:$H$18,'OTG DATA'!$I$2:$I$18,"not found",0)</f>
        <v>二林巡修課</v>
      </c>
    </row>
    <row r="595" spans="1:30">
      <c r="A595" t="s">
        <v>38163</v>
      </c>
      <c r="B595">
        <v>106</v>
      </c>
      <c r="C595" t="s">
        <v>38801</v>
      </c>
      <c r="D595">
        <v>11205001292</v>
      </c>
      <c r="E595" t="s">
        <v>1693</v>
      </c>
      <c r="F595" s="1285">
        <v>45632.53125</v>
      </c>
      <c r="G595">
        <v>53</v>
      </c>
      <c r="H595">
        <v>5</v>
      </c>
      <c r="I595">
        <v>0</v>
      </c>
      <c r="J595" t="s">
        <v>38181</v>
      </c>
      <c r="K595" t="s">
        <v>38233</v>
      </c>
      <c r="L595" t="s">
        <v>38174</v>
      </c>
      <c r="M595" t="s">
        <v>38227</v>
      </c>
      <c r="N595" t="s">
        <v>38507</v>
      </c>
      <c r="O595" t="s">
        <v>38247</v>
      </c>
      <c r="Q595" t="s">
        <v>38210</v>
      </c>
      <c r="V595">
        <v>0</v>
      </c>
      <c r="W595" t="s">
        <v>38194</v>
      </c>
      <c r="X595" t="s">
        <v>38224</v>
      </c>
      <c r="Y595">
        <v>0</v>
      </c>
      <c r="AB595" t="s">
        <v>38190</v>
      </c>
      <c r="AD595" t="str">
        <f>_xlfn.XLOOKUP(LEFT(C595,2),'OTG DATA'!$H$2:$H$18,'OTG DATA'!$I$2:$I$18,"not found",0)</f>
        <v>二林巡修課</v>
      </c>
    </row>
    <row r="596" spans="1:30">
      <c r="A596" t="s">
        <v>38163</v>
      </c>
      <c r="B596">
        <v>106</v>
      </c>
      <c r="C596" t="s">
        <v>38802</v>
      </c>
      <c r="D596">
        <v>11205001320</v>
      </c>
      <c r="E596" t="s">
        <v>2034</v>
      </c>
      <c r="F596" s="1285">
        <v>45633.53125</v>
      </c>
      <c r="G596">
        <v>53</v>
      </c>
      <c r="H596">
        <v>1</v>
      </c>
      <c r="I596">
        <v>0</v>
      </c>
      <c r="J596" t="s">
        <v>38181</v>
      </c>
      <c r="K596" t="s">
        <v>38233</v>
      </c>
      <c r="L596" t="s">
        <v>38174</v>
      </c>
      <c r="M596" t="s">
        <v>38227</v>
      </c>
      <c r="N596" t="s">
        <v>38246</v>
      </c>
      <c r="O596" t="s">
        <v>38247</v>
      </c>
      <c r="Q596" t="s">
        <v>38210</v>
      </c>
      <c r="V596">
        <v>0</v>
      </c>
      <c r="W596" t="s">
        <v>38194</v>
      </c>
      <c r="X596" t="s">
        <v>38224</v>
      </c>
      <c r="Y596">
        <v>0</v>
      </c>
      <c r="AB596" t="s">
        <v>38190</v>
      </c>
      <c r="AD596" t="str">
        <f>_xlfn.XLOOKUP(LEFT(C596,2),'OTG DATA'!$H$2:$H$18,'OTG DATA'!$I$2:$I$18,"not found",0)</f>
        <v>二林巡修課</v>
      </c>
    </row>
    <row r="597" spans="1:30">
      <c r="A597" t="s">
        <v>38163</v>
      </c>
      <c r="B597">
        <v>106</v>
      </c>
      <c r="C597" t="s">
        <v>38803</v>
      </c>
      <c r="D597">
        <v>11205001337</v>
      </c>
      <c r="E597" t="s">
        <v>769</v>
      </c>
      <c r="F597" s="1285">
        <v>45634.53125</v>
      </c>
      <c r="G597">
        <v>59</v>
      </c>
      <c r="H597">
        <v>1</v>
      </c>
      <c r="I597">
        <v>0</v>
      </c>
      <c r="J597" t="s">
        <v>38181</v>
      </c>
      <c r="K597" t="s">
        <v>38233</v>
      </c>
      <c r="L597" t="s">
        <v>38174</v>
      </c>
      <c r="M597" t="s">
        <v>38227</v>
      </c>
      <c r="N597" t="s">
        <v>38228</v>
      </c>
      <c r="O597" t="s">
        <v>38247</v>
      </c>
      <c r="Q597" t="s">
        <v>38210</v>
      </c>
      <c r="V597">
        <v>0</v>
      </c>
      <c r="W597" t="s">
        <v>38194</v>
      </c>
      <c r="X597" t="s">
        <v>38224</v>
      </c>
      <c r="Y597">
        <v>0</v>
      </c>
      <c r="AB597" t="s">
        <v>38190</v>
      </c>
      <c r="AD597" t="str">
        <f>_xlfn.XLOOKUP(LEFT(C597,2),'OTG DATA'!$H$2:$H$18,'OTG DATA'!$I$2:$I$18,"not found",0)</f>
        <v>二林巡修課</v>
      </c>
    </row>
    <row r="598" spans="1:30">
      <c r="A598" t="s">
        <v>38163</v>
      </c>
      <c r="B598">
        <v>106</v>
      </c>
      <c r="C598" t="s">
        <v>38804</v>
      </c>
      <c r="D598">
        <v>11205001403</v>
      </c>
      <c r="E598" t="s">
        <v>1424</v>
      </c>
      <c r="F598" s="1285">
        <v>45635.53125</v>
      </c>
      <c r="G598">
        <v>40</v>
      </c>
      <c r="H598">
        <v>15</v>
      </c>
      <c r="I598">
        <v>0</v>
      </c>
      <c r="J598" t="s">
        <v>38173</v>
      </c>
      <c r="K598" t="s">
        <v>38230</v>
      </c>
      <c r="L598" t="s">
        <v>38174</v>
      </c>
      <c r="M598" t="s">
        <v>38227</v>
      </c>
      <c r="N598" t="s">
        <v>38175</v>
      </c>
      <c r="O598" t="s">
        <v>38220</v>
      </c>
      <c r="V598">
        <v>0</v>
      </c>
      <c r="W598" t="s">
        <v>38170</v>
      </c>
      <c r="X598" t="s">
        <v>38224</v>
      </c>
      <c r="Y598">
        <v>1</v>
      </c>
      <c r="AB598" t="s">
        <v>38232</v>
      </c>
      <c r="AD598" t="str">
        <f>_xlfn.XLOOKUP(LEFT(C598,2),'OTG DATA'!$H$2:$H$18,'OTG DATA'!$I$2:$I$18,"not found",0)</f>
        <v>二林巡修課</v>
      </c>
    </row>
    <row r="599" spans="1:30">
      <c r="A599" t="s">
        <v>38163</v>
      </c>
      <c r="B599">
        <v>106</v>
      </c>
      <c r="C599" t="s">
        <v>38805</v>
      </c>
      <c r="D599">
        <v>11205001425</v>
      </c>
      <c r="E599" t="s">
        <v>1951</v>
      </c>
      <c r="F599" s="1285">
        <v>45636.53125</v>
      </c>
      <c r="G599">
        <v>28</v>
      </c>
      <c r="H599">
        <v>2</v>
      </c>
      <c r="I599">
        <v>0</v>
      </c>
      <c r="J599" t="s">
        <v>38181</v>
      </c>
      <c r="K599" t="s">
        <v>38230</v>
      </c>
      <c r="L599" t="s">
        <v>38174</v>
      </c>
      <c r="M599" t="s">
        <v>38227</v>
      </c>
      <c r="N599" t="s">
        <v>38183</v>
      </c>
      <c r="Q599" t="s">
        <v>38210</v>
      </c>
      <c r="U599" t="s">
        <v>10187</v>
      </c>
      <c r="V599">
        <v>3</v>
      </c>
      <c r="W599" t="s">
        <v>38185</v>
      </c>
      <c r="X599" t="s">
        <v>38224</v>
      </c>
      <c r="Y599">
        <v>1</v>
      </c>
      <c r="AB599" t="s">
        <v>38232</v>
      </c>
      <c r="AD599" t="str">
        <f>_xlfn.XLOOKUP(LEFT(C599,2),'OTG DATA'!$H$2:$H$18,'OTG DATA'!$I$2:$I$18,"not found",0)</f>
        <v>二林巡修課</v>
      </c>
    </row>
    <row r="600" spans="1:30">
      <c r="A600" t="s">
        <v>38163</v>
      </c>
      <c r="B600">
        <v>106</v>
      </c>
      <c r="C600" t="s">
        <v>38806</v>
      </c>
      <c r="D600">
        <v>11205001455</v>
      </c>
      <c r="E600" t="s">
        <v>2030</v>
      </c>
      <c r="F600" s="1285">
        <v>45637.53125</v>
      </c>
      <c r="G600">
        <v>42</v>
      </c>
      <c r="H600">
        <v>27</v>
      </c>
      <c r="I600">
        <v>0</v>
      </c>
      <c r="J600" t="s">
        <v>38181</v>
      </c>
      <c r="K600" t="s">
        <v>38211</v>
      </c>
      <c r="L600" t="s">
        <v>38166</v>
      </c>
      <c r="M600" t="s">
        <v>38167</v>
      </c>
      <c r="N600" t="s">
        <v>38370</v>
      </c>
      <c r="O600" t="s">
        <v>38400</v>
      </c>
      <c r="Q600" t="s">
        <v>38210</v>
      </c>
      <c r="V600">
        <v>0</v>
      </c>
      <c r="W600" t="s">
        <v>38194</v>
      </c>
      <c r="X600" t="s">
        <v>38222</v>
      </c>
      <c r="Y600">
        <v>0</v>
      </c>
      <c r="AB600" t="s">
        <v>38172</v>
      </c>
      <c r="AD600" t="str">
        <f>_xlfn.XLOOKUP(LEFT(C600,2),'OTG DATA'!$H$2:$H$18,'OTG DATA'!$I$2:$I$18,"not found",0)</f>
        <v>二林巡修課</v>
      </c>
    </row>
    <row r="601" spans="1:30">
      <c r="A601" t="s">
        <v>38163</v>
      </c>
      <c r="B601">
        <v>106</v>
      </c>
      <c r="C601" t="s">
        <v>38807</v>
      </c>
      <c r="D601">
        <v>11205001640</v>
      </c>
      <c r="E601" t="s">
        <v>2277</v>
      </c>
      <c r="F601" s="1285">
        <v>45638.53125</v>
      </c>
      <c r="G601">
        <v>54</v>
      </c>
      <c r="H601">
        <v>1</v>
      </c>
      <c r="I601">
        <v>0</v>
      </c>
      <c r="J601" t="s">
        <v>38164</v>
      </c>
      <c r="K601" t="s">
        <v>38165</v>
      </c>
      <c r="L601" t="s">
        <v>38174</v>
      </c>
      <c r="M601" t="s">
        <v>38227</v>
      </c>
      <c r="N601" t="s">
        <v>38235</v>
      </c>
      <c r="O601" t="s">
        <v>38236</v>
      </c>
      <c r="Q601" t="s">
        <v>38210</v>
      </c>
      <c r="V601">
        <v>0</v>
      </c>
      <c r="W601" t="s">
        <v>38194</v>
      </c>
      <c r="X601" t="s">
        <v>38171</v>
      </c>
      <c r="Y601">
        <v>0</v>
      </c>
      <c r="AB601" t="s">
        <v>38190</v>
      </c>
      <c r="AD601" t="str">
        <f>_xlfn.XLOOKUP(LEFT(C601,2),'OTG DATA'!$H$2:$H$18,'OTG DATA'!$I$2:$I$18,"not found",0)</f>
        <v>二林巡修課</v>
      </c>
    </row>
    <row r="602" spans="1:30">
      <c r="A602" t="s">
        <v>38163</v>
      </c>
      <c r="B602">
        <v>106</v>
      </c>
      <c r="C602" t="s">
        <v>38808</v>
      </c>
      <c r="D602">
        <v>11205001651</v>
      </c>
      <c r="E602" t="s">
        <v>1948</v>
      </c>
      <c r="F602" s="1285">
        <v>45639.53125</v>
      </c>
      <c r="G602">
        <v>50</v>
      </c>
      <c r="H602">
        <v>1</v>
      </c>
      <c r="I602">
        <v>0</v>
      </c>
      <c r="J602" t="s">
        <v>38164</v>
      </c>
      <c r="K602" t="s">
        <v>38233</v>
      </c>
      <c r="L602" t="s">
        <v>38174</v>
      </c>
      <c r="M602" t="s">
        <v>38227</v>
      </c>
      <c r="N602" t="s">
        <v>38235</v>
      </c>
      <c r="O602" t="s">
        <v>38236</v>
      </c>
      <c r="Q602" t="s">
        <v>38210</v>
      </c>
      <c r="V602">
        <v>0</v>
      </c>
      <c r="W602" t="s">
        <v>38194</v>
      </c>
      <c r="X602" t="s">
        <v>38222</v>
      </c>
      <c r="Y602">
        <v>0</v>
      </c>
      <c r="AB602" t="s">
        <v>38190</v>
      </c>
      <c r="AD602" t="str">
        <f>_xlfn.XLOOKUP(LEFT(C602,2),'OTG DATA'!$H$2:$H$18,'OTG DATA'!$I$2:$I$18,"not found",0)</f>
        <v>二林巡修課</v>
      </c>
    </row>
    <row r="603" spans="1:30">
      <c r="A603" t="s">
        <v>38163</v>
      </c>
      <c r="B603">
        <v>106</v>
      </c>
      <c r="C603" t="s">
        <v>38809</v>
      </c>
      <c r="D603">
        <v>11205001675</v>
      </c>
      <c r="E603" t="s">
        <v>1941</v>
      </c>
      <c r="F603" s="1285">
        <v>45640.53125</v>
      </c>
      <c r="G603">
        <v>38</v>
      </c>
      <c r="H603">
        <v>1</v>
      </c>
      <c r="I603">
        <v>0</v>
      </c>
      <c r="J603" t="s">
        <v>38181</v>
      </c>
      <c r="K603" t="s">
        <v>38226</v>
      </c>
      <c r="L603" t="s">
        <v>38177</v>
      </c>
      <c r="M603" t="s">
        <v>38231</v>
      </c>
      <c r="N603" t="s">
        <v>38240</v>
      </c>
      <c r="O603" t="s">
        <v>38241</v>
      </c>
      <c r="Q603" t="s">
        <v>38210</v>
      </c>
      <c r="V603">
        <v>0</v>
      </c>
      <c r="W603" t="s">
        <v>38170</v>
      </c>
      <c r="X603" t="s">
        <v>38224</v>
      </c>
      <c r="Y603">
        <v>2</v>
      </c>
      <c r="AB603" t="s">
        <v>38232</v>
      </c>
      <c r="AD603" t="str">
        <f>_xlfn.XLOOKUP(LEFT(C603,2),'OTG DATA'!$H$2:$H$18,'OTG DATA'!$I$2:$I$18,"not found",0)</f>
        <v>二林巡修課</v>
      </c>
    </row>
    <row r="604" spans="1:30">
      <c r="A604" t="s">
        <v>38163</v>
      </c>
      <c r="B604">
        <v>106</v>
      </c>
      <c r="C604" t="s">
        <v>38810</v>
      </c>
      <c r="D604">
        <v>11205001766</v>
      </c>
      <c r="E604" t="s">
        <v>2032</v>
      </c>
      <c r="F604" s="1285">
        <v>45641.53125</v>
      </c>
      <c r="G604">
        <v>58</v>
      </c>
      <c r="H604">
        <v>2</v>
      </c>
      <c r="I604">
        <v>0</v>
      </c>
      <c r="J604" t="s">
        <v>38181</v>
      </c>
      <c r="K604" t="s">
        <v>38230</v>
      </c>
      <c r="L604" t="s">
        <v>38174</v>
      </c>
      <c r="M604" t="s">
        <v>38231</v>
      </c>
      <c r="N604" t="s">
        <v>38240</v>
      </c>
      <c r="O604" t="s">
        <v>38241</v>
      </c>
      <c r="Q604" t="s">
        <v>38210</v>
      </c>
      <c r="V604">
        <v>0</v>
      </c>
      <c r="W604" t="s">
        <v>38170</v>
      </c>
      <c r="X604" t="s">
        <v>38224</v>
      </c>
      <c r="Y604">
        <v>2</v>
      </c>
      <c r="AB604" t="s">
        <v>38232</v>
      </c>
      <c r="AD604" t="str">
        <f>_xlfn.XLOOKUP(LEFT(C604,2),'OTG DATA'!$H$2:$H$18,'OTG DATA'!$I$2:$I$18,"not found",0)</f>
        <v>二林巡修課</v>
      </c>
    </row>
    <row r="605" spans="1:30">
      <c r="A605" t="s">
        <v>38163</v>
      </c>
      <c r="B605">
        <v>106</v>
      </c>
      <c r="C605" t="s">
        <v>38811</v>
      </c>
      <c r="D605">
        <v>11205001781</v>
      </c>
      <c r="E605" t="s">
        <v>2031</v>
      </c>
      <c r="F605" s="1285">
        <v>45642.53125</v>
      </c>
      <c r="G605">
        <v>125</v>
      </c>
      <c r="H605">
        <v>3</v>
      </c>
      <c r="I605">
        <v>0</v>
      </c>
      <c r="J605" t="s">
        <v>38181</v>
      </c>
      <c r="K605" t="s">
        <v>38230</v>
      </c>
      <c r="L605" t="s">
        <v>38177</v>
      </c>
      <c r="M605" t="s">
        <v>38231</v>
      </c>
      <c r="N605" t="s">
        <v>38248</v>
      </c>
      <c r="O605" t="s">
        <v>38249</v>
      </c>
      <c r="P605" t="s">
        <v>38789</v>
      </c>
      <c r="Q605" t="s">
        <v>38210</v>
      </c>
      <c r="R605">
        <v>9911</v>
      </c>
      <c r="S605">
        <v>9007</v>
      </c>
      <c r="T605" t="s">
        <v>38812</v>
      </c>
      <c r="U605" t="s">
        <v>38252</v>
      </c>
      <c r="V605">
        <v>25</v>
      </c>
      <c r="W605" t="s">
        <v>38185</v>
      </c>
      <c r="X605" t="s">
        <v>38222</v>
      </c>
      <c r="Y605">
        <v>1</v>
      </c>
      <c r="AB605" t="s">
        <v>38232</v>
      </c>
      <c r="AC605" t="s">
        <v>38813</v>
      </c>
      <c r="AD605" t="str">
        <f>_xlfn.XLOOKUP(LEFT(C605,2),'OTG DATA'!$H$2:$H$18,'OTG DATA'!$I$2:$I$18,"not found",0)</f>
        <v>二林巡修課</v>
      </c>
    </row>
    <row r="606" spans="1:30">
      <c r="A606" t="s">
        <v>38163</v>
      </c>
      <c r="B606">
        <v>106</v>
      </c>
      <c r="C606" t="s">
        <v>38814</v>
      </c>
      <c r="D606">
        <v>11205001817</v>
      </c>
      <c r="E606" t="s">
        <v>2282</v>
      </c>
      <c r="F606" s="1285">
        <v>45643.53125</v>
      </c>
      <c r="G606">
        <v>59</v>
      </c>
      <c r="H606">
        <v>31</v>
      </c>
      <c r="I606">
        <v>56</v>
      </c>
      <c r="J606" t="s">
        <v>38181</v>
      </c>
      <c r="K606" t="s">
        <v>38230</v>
      </c>
      <c r="L606" t="s">
        <v>38174</v>
      </c>
      <c r="M606" t="s">
        <v>38231</v>
      </c>
      <c r="N606" t="s">
        <v>38183</v>
      </c>
      <c r="Q606" t="s">
        <v>38210</v>
      </c>
      <c r="U606" t="s">
        <v>10187</v>
      </c>
      <c r="V606">
        <v>15</v>
      </c>
      <c r="W606" t="s">
        <v>38185</v>
      </c>
      <c r="X606" t="s">
        <v>38224</v>
      </c>
      <c r="Y606">
        <v>1</v>
      </c>
      <c r="AB606" t="s">
        <v>38232</v>
      </c>
      <c r="AD606" t="str">
        <f>_xlfn.XLOOKUP(LEFT(C606,2),'OTG DATA'!$H$2:$H$18,'OTG DATA'!$I$2:$I$18,"not found",0)</f>
        <v>二林巡修課</v>
      </c>
    </row>
    <row r="607" spans="1:30">
      <c r="A607" t="s">
        <v>38163</v>
      </c>
      <c r="B607">
        <v>106</v>
      </c>
      <c r="C607" t="s">
        <v>38815</v>
      </c>
      <c r="D607">
        <v>11205001837</v>
      </c>
      <c r="E607" t="s">
        <v>1985</v>
      </c>
      <c r="F607" s="1285">
        <v>45644.53125</v>
      </c>
      <c r="G607">
        <v>59</v>
      </c>
      <c r="H607">
        <v>3</v>
      </c>
      <c r="I607">
        <v>45</v>
      </c>
      <c r="J607" t="s">
        <v>38181</v>
      </c>
      <c r="K607" t="s">
        <v>38230</v>
      </c>
      <c r="L607" t="s">
        <v>38174</v>
      </c>
      <c r="M607" t="s">
        <v>38231</v>
      </c>
      <c r="N607" t="s">
        <v>38183</v>
      </c>
      <c r="Q607" t="s">
        <v>38210</v>
      </c>
      <c r="U607" t="s">
        <v>10187</v>
      </c>
      <c r="V607">
        <v>10</v>
      </c>
      <c r="W607" t="s">
        <v>38185</v>
      </c>
      <c r="X607" t="s">
        <v>38224</v>
      </c>
      <c r="Y607">
        <v>1</v>
      </c>
      <c r="AB607" t="s">
        <v>38232</v>
      </c>
      <c r="AD607" t="str">
        <f>_xlfn.XLOOKUP(LEFT(C607,2),'OTG DATA'!$H$2:$H$18,'OTG DATA'!$I$2:$I$18,"not found",0)</f>
        <v>二林巡修課</v>
      </c>
    </row>
    <row r="608" spans="1:30">
      <c r="A608" t="s">
        <v>38163</v>
      </c>
      <c r="B608">
        <v>106</v>
      </c>
      <c r="C608" t="s">
        <v>38816</v>
      </c>
      <c r="D608">
        <v>11205001841</v>
      </c>
      <c r="E608" t="s">
        <v>1949</v>
      </c>
      <c r="F608" s="1285">
        <v>45645.53125</v>
      </c>
      <c r="G608">
        <v>5</v>
      </c>
      <c r="H608">
        <v>4</v>
      </c>
      <c r="I608">
        <v>26</v>
      </c>
      <c r="J608" t="s">
        <v>38181</v>
      </c>
      <c r="K608" t="s">
        <v>38230</v>
      </c>
      <c r="L608" t="s">
        <v>38174</v>
      </c>
      <c r="M608" t="s">
        <v>38231</v>
      </c>
      <c r="N608" t="s">
        <v>38183</v>
      </c>
      <c r="Q608" t="s">
        <v>38210</v>
      </c>
      <c r="U608" t="s">
        <v>10187</v>
      </c>
      <c r="V608">
        <v>6</v>
      </c>
      <c r="W608" t="s">
        <v>38185</v>
      </c>
      <c r="X608" t="s">
        <v>38224</v>
      </c>
      <c r="Y608">
        <v>1</v>
      </c>
      <c r="AB608" t="s">
        <v>38232</v>
      </c>
      <c r="AD608" t="str">
        <f>_xlfn.XLOOKUP(LEFT(C608,2),'OTG DATA'!$H$2:$H$18,'OTG DATA'!$I$2:$I$18,"not found",0)</f>
        <v>二林巡修課</v>
      </c>
    </row>
    <row r="609" spans="1:30">
      <c r="A609" t="s">
        <v>38163</v>
      </c>
      <c r="B609">
        <v>106</v>
      </c>
      <c r="C609" t="s">
        <v>38817</v>
      </c>
      <c r="D609">
        <v>11205001752</v>
      </c>
      <c r="E609" t="s">
        <v>1566</v>
      </c>
      <c r="F609" s="1285">
        <v>45646.53125</v>
      </c>
      <c r="G609">
        <v>57</v>
      </c>
      <c r="H609">
        <v>1</v>
      </c>
      <c r="I609">
        <v>1072</v>
      </c>
      <c r="J609" t="s">
        <v>38181</v>
      </c>
      <c r="K609" t="s">
        <v>38244</v>
      </c>
      <c r="L609" t="s">
        <v>38177</v>
      </c>
      <c r="M609" t="s">
        <v>38167</v>
      </c>
      <c r="N609" t="s">
        <v>38178</v>
      </c>
      <c r="Q609" t="s">
        <v>38184</v>
      </c>
      <c r="U609" t="s">
        <v>10187</v>
      </c>
      <c r="V609">
        <v>40</v>
      </c>
      <c r="W609" t="s">
        <v>38239</v>
      </c>
      <c r="X609" t="s">
        <v>38205</v>
      </c>
      <c r="Y609">
        <v>1</v>
      </c>
      <c r="AB609" t="s">
        <v>38197</v>
      </c>
      <c r="AD609" t="str">
        <f>_xlfn.XLOOKUP(LEFT(C609,2),'OTG DATA'!$H$2:$H$18,'OTG DATA'!$I$2:$I$18,"not found",0)</f>
        <v>二林巡修課</v>
      </c>
    </row>
    <row r="610" spans="1:30">
      <c r="A610" t="s">
        <v>38163</v>
      </c>
      <c r="B610">
        <v>106</v>
      </c>
      <c r="C610" t="s">
        <v>38818</v>
      </c>
      <c r="D610">
        <v>11205001908</v>
      </c>
      <c r="E610" t="s">
        <v>2034</v>
      </c>
      <c r="F610" s="1285">
        <v>45647.53125</v>
      </c>
      <c r="G610">
        <v>51</v>
      </c>
      <c r="H610">
        <v>1</v>
      </c>
      <c r="I610">
        <v>0</v>
      </c>
      <c r="J610" t="s">
        <v>38164</v>
      </c>
      <c r="K610" t="s">
        <v>38233</v>
      </c>
      <c r="L610" t="s">
        <v>38174</v>
      </c>
      <c r="M610" t="s">
        <v>38227</v>
      </c>
      <c r="N610" t="s">
        <v>38183</v>
      </c>
      <c r="Q610" t="s">
        <v>38210</v>
      </c>
      <c r="V610">
        <v>0</v>
      </c>
      <c r="W610" t="s">
        <v>38194</v>
      </c>
      <c r="X610" t="s">
        <v>38224</v>
      </c>
      <c r="Y610">
        <v>0</v>
      </c>
      <c r="AB610" t="s">
        <v>38232</v>
      </c>
      <c r="AD610" t="str">
        <f>_xlfn.XLOOKUP(LEFT(C610,2),'OTG DATA'!$H$2:$H$18,'OTG DATA'!$I$2:$I$18,"not found",0)</f>
        <v>二林巡修課</v>
      </c>
    </row>
    <row r="611" spans="1:30">
      <c r="A611" t="s">
        <v>38163</v>
      </c>
      <c r="B611">
        <v>106</v>
      </c>
      <c r="C611" t="s">
        <v>38819</v>
      </c>
      <c r="D611">
        <v>11205001917</v>
      </c>
      <c r="E611" t="s">
        <v>2285</v>
      </c>
      <c r="F611" s="1285">
        <v>45648.53125</v>
      </c>
      <c r="G611">
        <v>50</v>
      </c>
      <c r="H611">
        <v>28</v>
      </c>
      <c r="I611">
        <v>0</v>
      </c>
      <c r="J611" t="s">
        <v>38173</v>
      </c>
      <c r="K611" t="s">
        <v>38211</v>
      </c>
      <c r="L611" t="s">
        <v>38177</v>
      </c>
      <c r="M611" t="s">
        <v>38167</v>
      </c>
      <c r="N611" t="s">
        <v>38168</v>
      </c>
      <c r="O611" t="s">
        <v>38169</v>
      </c>
      <c r="Q611" t="s">
        <v>38210</v>
      </c>
      <c r="V611">
        <v>0</v>
      </c>
      <c r="W611" t="s">
        <v>38194</v>
      </c>
      <c r="X611" t="s">
        <v>38224</v>
      </c>
      <c r="Y611">
        <v>0</v>
      </c>
      <c r="AB611" t="s">
        <v>38172</v>
      </c>
      <c r="AD611" t="str">
        <f>_xlfn.XLOOKUP(LEFT(C611,2),'OTG DATA'!$H$2:$H$18,'OTG DATA'!$I$2:$I$18,"not found",0)</f>
        <v>二林巡修課</v>
      </c>
    </row>
    <row r="612" spans="1:30">
      <c r="A612" t="s">
        <v>38163</v>
      </c>
      <c r="B612">
        <v>106</v>
      </c>
      <c r="C612" t="s">
        <v>38820</v>
      </c>
      <c r="D612">
        <v>11205001929</v>
      </c>
      <c r="E612" t="s">
        <v>1226</v>
      </c>
      <c r="F612" s="1285">
        <v>45649.53125</v>
      </c>
      <c r="G612">
        <v>54</v>
      </c>
      <c r="H612">
        <v>1</v>
      </c>
      <c r="I612">
        <v>0</v>
      </c>
      <c r="J612" t="s">
        <v>38181</v>
      </c>
      <c r="K612" t="s">
        <v>38233</v>
      </c>
      <c r="L612" t="s">
        <v>38174</v>
      </c>
      <c r="M612" t="s">
        <v>38227</v>
      </c>
      <c r="N612" t="s">
        <v>38175</v>
      </c>
      <c r="O612" t="s">
        <v>38187</v>
      </c>
      <c r="Q612" t="s">
        <v>38210</v>
      </c>
      <c r="V612">
        <v>0</v>
      </c>
      <c r="W612" t="s">
        <v>38194</v>
      </c>
      <c r="X612" t="s">
        <v>38224</v>
      </c>
      <c r="Y612">
        <v>0</v>
      </c>
      <c r="AB612" t="s">
        <v>38232</v>
      </c>
      <c r="AD612" t="str">
        <f>_xlfn.XLOOKUP(LEFT(C612,2),'OTG DATA'!$H$2:$H$18,'OTG DATA'!$I$2:$I$18,"not found",0)</f>
        <v>二林巡修課</v>
      </c>
    </row>
    <row r="613" spans="1:30">
      <c r="A613" t="s">
        <v>38163</v>
      </c>
      <c r="B613">
        <v>106</v>
      </c>
      <c r="C613" t="s">
        <v>38821</v>
      </c>
      <c r="D613">
        <v>11205001953</v>
      </c>
      <c r="E613" t="s">
        <v>2527</v>
      </c>
      <c r="F613" s="1285">
        <v>45650.53125</v>
      </c>
      <c r="G613">
        <v>44</v>
      </c>
      <c r="H613">
        <v>2</v>
      </c>
      <c r="I613">
        <v>0</v>
      </c>
      <c r="J613" t="s">
        <v>38181</v>
      </c>
      <c r="K613" t="s">
        <v>38233</v>
      </c>
      <c r="L613" t="s">
        <v>38174</v>
      </c>
      <c r="M613" t="s">
        <v>38227</v>
      </c>
      <c r="N613" t="s">
        <v>38175</v>
      </c>
      <c r="O613" t="s">
        <v>38187</v>
      </c>
      <c r="Q613" t="s">
        <v>38210</v>
      </c>
      <c r="V613">
        <v>0</v>
      </c>
      <c r="W613" t="s">
        <v>38170</v>
      </c>
      <c r="X613" t="s">
        <v>38222</v>
      </c>
      <c r="Y613">
        <v>0</v>
      </c>
      <c r="AB613" t="s">
        <v>38232</v>
      </c>
      <c r="AD613" t="str">
        <f>_xlfn.XLOOKUP(LEFT(C613,2),'OTG DATA'!$H$2:$H$18,'OTG DATA'!$I$2:$I$18,"not found",0)</f>
        <v>二林巡修課</v>
      </c>
    </row>
    <row r="614" spans="1:30">
      <c r="A614" t="s">
        <v>38163</v>
      </c>
      <c r="B614">
        <v>106</v>
      </c>
      <c r="C614" t="s">
        <v>38822</v>
      </c>
      <c r="D614">
        <v>11205002052</v>
      </c>
      <c r="E614" t="s">
        <v>1917</v>
      </c>
      <c r="F614" s="1285">
        <v>45651.53125</v>
      </c>
      <c r="G614">
        <v>37</v>
      </c>
      <c r="H614">
        <v>2</v>
      </c>
      <c r="I614">
        <v>0</v>
      </c>
      <c r="J614" t="s">
        <v>38181</v>
      </c>
      <c r="K614" t="s">
        <v>38226</v>
      </c>
      <c r="L614" t="s">
        <v>38174</v>
      </c>
      <c r="M614" t="s">
        <v>38227</v>
      </c>
      <c r="N614" t="s">
        <v>38235</v>
      </c>
      <c r="O614" t="s">
        <v>38236</v>
      </c>
      <c r="V614">
        <v>0</v>
      </c>
      <c r="W614" t="s">
        <v>38170</v>
      </c>
      <c r="X614" t="s">
        <v>38224</v>
      </c>
      <c r="Y614">
        <v>1</v>
      </c>
      <c r="AB614" t="s">
        <v>38190</v>
      </c>
      <c r="AD614" t="str">
        <f>_xlfn.XLOOKUP(LEFT(C614,2),'OTG DATA'!$H$2:$H$18,'OTG DATA'!$I$2:$I$18,"not found",0)</f>
        <v>二林巡修課</v>
      </c>
    </row>
    <row r="615" spans="1:30">
      <c r="A615" t="s">
        <v>38163</v>
      </c>
      <c r="B615">
        <v>106</v>
      </c>
      <c r="C615" t="s">
        <v>38823</v>
      </c>
      <c r="D615">
        <v>11205002161</v>
      </c>
      <c r="E615" t="s">
        <v>2533</v>
      </c>
      <c r="F615" s="1285">
        <v>45652.53125</v>
      </c>
      <c r="G615">
        <v>56</v>
      </c>
      <c r="H615">
        <v>10</v>
      </c>
      <c r="I615">
        <v>0</v>
      </c>
      <c r="J615" t="s">
        <v>38181</v>
      </c>
      <c r="K615" t="s">
        <v>38233</v>
      </c>
      <c r="L615" t="s">
        <v>38174</v>
      </c>
      <c r="M615" t="s">
        <v>38227</v>
      </c>
      <c r="N615" t="s">
        <v>38183</v>
      </c>
      <c r="O615" t="s">
        <v>10599</v>
      </c>
      <c r="Q615" t="s">
        <v>38210</v>
      </c>
      <c r="V615">
        <v>0</v>
      </c>
      <c r="W615" t="s">
        <v>38185</v>
      </c>
      <c r="X615" t="s">
        <v>38186</v>
      </c>
      <c r="Y615">
        <v>0</v>
      </c>
      <c r="AB615" t="s">
        <v>38232</v>
      </c>
      <c r="AD615" t="str">
        <f>_xlfn.XLOOKUP(LEFT(C615,2),'OTG DATA'!$H$2:$H$18,'OTG DATA'!$I$2:$I$18,"not found",0)</f>
        <v>二林巡修課</v>
      </c>
    </row>
    <row r="616" spans="1:30">
      <c r="A616" t="s">
        <v>38163</v>
      </c>
      <c r="B616">
        <v>106</v>
      </c>
      <c r="C616" t="s">
        <v>38824</v>
      </c>
      <c r="D616">
        <v>11205002169</v>
      </c>
      <c r="E616" t="s">
        <v>2528</v>
      </c>
      <c r="F616" s="1285">
        <v>45653.53125</v>
      </c>
      <c r="G616">
        <v>16</v>
      </c>
      <c r="H616">
        <v>128</v>
      </c>
      <c r="I616">
        <v>1982</v>
      </c>
      <c r="J616" t="s">
        <v>38181</v>
      </c>
      <c r="K616" t="s">
        <v>38198</v>
      </c>
      <c r="L616" t="s">
        <v>38177</v>
      </c>
      <c r="M616" t="s">
        <v>38167</v>
      </c>
      <c r="N616" t="s">
        <v>38370</v>
      </c>
      <c r="O616" t="s">
        <v>38400</v>
      </c>
      <c r="Q616" t="s">
        <v>38210</v>
      </c>
      <c r="V616">
        <v>0</v>
      </c>
      <c r="W616" t="s">
        <v>38179</v>
      </c>
      <c r="X616" t="s">
        <v>38186</v>
      </c>
      <c r="Y616">
        <v>0</v>
      </c>
      <c r="AB616" t="s">
        <v>38180</v>
      </c>
      <c r="AD616" t="str">
        <f>_xlfn.XLOOKUP(LEFT(C616,2),'OTG DATA'!$H$2:$H$18,'OTG DATA'!$I$2:$I$18,"not found",0)</f>
        <v>二林巡修課</v>
      </c>
    </row>
    <row r="617" spans="1:30">
      <c r="A617" t="s">
        <v>38163</v>
      </c>
      <c r="B617">
        <v>106</v>
      </c>
      <c r="C617" t="s">
        <v>38824</v>
      </c>
      <c r="D617">
        <v>11205002169</v>
      </c>
      <c r="E617" t="s">
        <v>2528</v>
      </c>
      <c r="F617" s="1285">
        <v>45654.53125</v>
      </c>
      <c r="G617">
        <v>6</v>
      </c>
      <c r="H617">
        <v>1666</v>
      </c>
      <c r="I617">
        <v>1982</v>
      </c>
      <c r="J617" t="s">
        <v>38181</v>
      </c>
      <c r="K617" t="s">
        <v>38198</v>
      </c>
      <c r="L617" t="s">
        <v>38177</v>
      </c>
      <c r="M617" t="s">
        <v>38167</v>
      </c>
      <c r="N617" t="s">
        <v>38370</v>
      </c>
      <c r="O617" t="s">
        <v>38400</v>
      </c>
      <c r="Q617" t="s">
        <v>38210</v>
      </c>
      <c r="V617">
        <v>0</v>
      </c>
      <c r="W617" t="s">
        <v>38179</v>
      </c>
      <c r="X617" t="s">
        <v>38186</v>
      </c>
      <c r="Y617">
        <v>0</v>
      </c>
      <c r="AB617" t="s">
        <v>38180</v>
      </c>
      <c r="AD617" t="str">
        <f>_xlfn.XLOOKUP(LEFT(C617,2),'OTG DATA'!$H$2:$H$18,'OTG DATA'!$I$2:$I$18,"not found",0)</f>
        <v>二林巡修課</v>
      </c>
    </row>
    <row r="618" spans="1:30">
      <c r="A618" t="s">
        <v>38163</v>
      </c>
      <c r="B618">
        <v>106</v>
      </c>
      <c r="C618" t="s">
        <v>38824</v>
      </c>
      <c r="D618">
        <v>11205002169</v>
      </c>
      <c r="E618" t="s">
        <v>2528</v>
      </c>
      <c r="F618" s="1285">
        <v>45655.53125</v>
      </c>
      <c r="G618">
        <v>76</v>
      </c>
      <c r="H618">
        <v>60</v>
      </c>
      <c r="I618">
        <v>1982</v>
      </c>
      <c r="J618" t="s">
        <v>38181</v>
      </c>
      <c r="K618" t="s">
        <v>38198</v>
      </c>
      <c r="L618" t="s">
        <v>38177</v>
      </c>
      <c r="M618" t="s">
        <v>38167</v>
      </c>
      <c r="N618" t="s">
        <v>38370</v>
      </c>
      <c r="O618" t="s">
        <v>38400</v>
      </c>
      <c r="Q618" t="s">
        <v>38210</v>
      </c>
      <c r="V618">
        <v>0</v>
      </c>
      <c r="W618" t="s">
        <v>38179</v>
      </c>
      <c r="X618" t="s">
        <v>38186</v>
      </c>
      <c r="Y618">
        <v>0</v>
      </c>
      <c r="AB618" t="s">
        <v>38180</v>
      </c>
      <c r="AD618" t="str">
        <f>_xlfn.XLOOKUP(LEFT(C618,2),'OTG DATA'!$H$2:$H$18,'OTG DATA'!$I$2:$I$18,"not found",0)</f>
        <v>二林巡修課</v>
      </c>
    </row>
    <row r="619" spans="1:30">
      <c r="A619" t="s">
        <v>38163</v>
      </c>
      <c r="B619">
        <v>106</v>
      </c>
      <c r="C619" t="s">
        <v>38825</v>
      </c>
      <c r="D619">
        <v>11205002194</v>
      </c>
      <c r="E619" t="s">
        <v>2301</v>
      </c>
      <c r="F619" s="1285">
        <v>45656.53125</v>
      </c>
      <c r="G619">
        <v>54</v>
      </c>
      <c r="H619">
        <v>4</v>
      </c>
      <c r="I619">
        <v>0</v>
      </c>
      <c r="J619" t="s">
        <v>38181</v>
      </c>
      <c r="K619" t="s">
        <v>38230</v>
      </c>
      <c r="L619" t="s">
        <v>38174</v>
      </c>
      <c r="M619" t="s">
        <v>38231</v>
      </c>
      <c r="N619" t="s">
        <v>38235</v>
      </c>
      <c r="O619" t="s">
        <v>38236</v>
      </c>
      <c r="Q619" t="s">
        <v>38184</v>
      </c>
      <c r="V619">
        <v>0</v>
      </c>
      <c r="W619" t="s">
        <v>38239</v>
      </c>
      <c r="X619" t="s">
        <v>38224</v>
      </c>
      <c r="Y619">
        <v>2</v>
      </c>
      <c r="AB619" t="s">
        <v>38232</v>
      </c>
      <c r="AD619" t="str">
        <f>_xlfn.XLOOKUP(LEFT(C619,2),'OTG DATA'!$H$2:$H$18,'OTG DATA'!$I$2:$I$18,"not found",0)</f>
        <v>二林巡修課</v>
      </c>
    </row>
    <row r="620" spans="1:30">
      <c r="A620" t="s">
        <v>38163</v>
      </c>
      <c r="B620">
        <v>106</v>
      </c>
      <c r="C620" t="s">
        <v>38826</v>
      </c>
      <c r="D620">
        <v>11205002205</v>
      </c>
      <c r="E620" t="s">
        <v>2278</v>
      </c>
      <c r="F620" s="1285">
        <v>45657.53125</v>
      </c>
      <c r="G620">
        <v>113</v>
      </c>
      <c r="H620">
        <v>1</v>
      </c>
      <c r="I620">
        <v>0</v>
      </c>
      <c r="J620" t="s">
        <v>38181</v>
      </c>
      <c r="K620" t="s">
        <v>38211</v>
      </c>
      <c r="L620" t="s">
        <v>38177</v>
      </c>
      <c r="M620" t="s">
        <v>38231</v>
      </c>
      <c r="N620" t="s">
        <v>38248</v>
      </c>
      <c r="O620" t="s">
        <v>38249</v>
      </c>
      <c r="P620" t="s">
        <v>38420</v>
      </c>
      <c r="Q620" t="s">
        <v>38210</v>
      </c>
      <c r="R620">
        <v>10508</v>
      </c>
      <c r="S620">
        <v>8809</v>
      </c>
      <c r="T620" t="s">
        <v>38374</v>
      </c>
      <c r="U620" t="s">
        <v>38252</v>
      </c>
      <c r="V620">
        <v>50</v>
      </c>
      <c r="W620" t="s">
        <v>38185</v>
      </c>
      <c r="X620" t="s">
        <v>38224</v>
      </c>
      <c r="Y620">
        <v>1</v>
      </c>
      <c r="AB620" t="s">
        <v>38172</v>
      </c>
      <c r="AC620" t="s">
        <v>38827</v>
      </c>
      <c r="AD620" t="str">
        <f>_xlfn.XLOOKUP(LEFT(C620,2),'OTG DATA'!$H$2:$H$18,'OTG DATA'!$I$2:$I$18,"not found",0)</f>
        <v>二林巡修課</v>
      </c>
    </row>
    <row r="621" spans="1:30">
      <c r="A621" t="s">
        <v>38163</v>
      </c>
      <c r="B621">
        <v>106</v>
      </c>
      <c r="C621" t="s">
        <v>38828</v>
      </c>
      <c r="D621">
        <v>11205002297</v>
      </c>
      <c r="E621" t="s">
        <v>1945</v>
      </c>
      <c r="F621" s="1285">
        <v>45658.53125</v>
      </c>
      <c r="G621">
        <v>59</v>
      </c>
      <c r="H621">
        <v>9</v>
      </c>
      <c r="I621">
        <v>20</v>
      </c>
      <c r="J621" t="s">
        <v>38181</v>
      </c>
      <c r="K621" t="s">
        <v>38230</v>
      </c>
      <c r="L621" t="s">
        <v>38174</v>
      </c>
      <c r="M621" t="s">
        <v>38227</v>
      </c>
      <c r="N621" t="s">
        <v>38183</v>
      </c>
      <c r="Q621" t="s">
        <v>38210</v>
      </c>
      <c r="U621" t="s">
        <v>10187</v>
      </c>
      <c r="V621">
        <v>6</v>
      </c>
      <c r="W621" t="s">
        <v>38185</v>
      </c>
      <c r="X621" t="s">
        <v>38224</v>
      </c>
      <c r="Y621">
        <v>1</v>
      </c>
      <c r="AB621" t="s">
        <v>38232</v>
      </c>
      <c r="AD621" t="str">
        <f>_xlfn.XLOOKUP(LEFT(C621,2),'OTG DATA'!$H$2:$H$18,'OTG DATA'!$I$2:$I$18,"not found",0)</f>
        <v>二林巡修課</v>
      </c>
    </row>
    <row r="622" spans="1:30">
      <c r="A622" t="s">
        <v>38163</v>
      </c>
      <c r="B622">
        <v>106</v>
      </c>
      <c r="C622" t="s">
        <v>38829</v>
      </c>
      <c r="D622">
        <v>11205002360</v>
      </c>
      <c r="E622" t="s">
        <v>1948</v>
      </c>
      <c r="F622" s="1285">
        <v>45659.53125</v>
      </c>
      <c r="G622">
        <v>48</v>
      </c>
      <c r="H622">
        <v>3</v>
      </c>
      <c r="I622">
        <v>0</v>
      </c>
      <c r="J622" t="s">
        <v>38181</v>
      </c>
      <c r="K622" t="s">
        <v>38230</v>
      </c>
      <c r="L622" t="s">
        <v>38174</v>
      </c>
      <c r="M622" t="s">
        <v>38227</v>
      </c>
      <c r="N622" t="s">
        <v>38235</v>
      </c>
      <c r="O622" t="s">
        <v>38243</v>
      </c>
      <c r="V622">
        <v>0</v>
      </c>
      <c r="W622" t="s">
        <v>38194</v>
      </c>
      <c r="X622" t="s">
        <v>38224</v>
      </c>
      <c r="Y622">
        <v>0</v>
      </c>
      <c r="AB622" t="s">
        <v>38232</v>
      </c>
      <c r="AD622" t="str">
        <f>_xlfn.XLOOKUP(LEFT(C622,2),'OTG DATA'!$H$2:$H$18,'OTG DATA'!$I$2:$I$18,"not found",0)</f>
        <v>二林巡修課</v>
      </c>
    </row>
    <row r="623" spans="1:30">
      <c r="A623" t="s">
        <v>38163</v>
      </c>
      <c r="B623">
        <v>106</v>
      </c>
      <c r="C623" t="s">
        <v>38830</v>
      </c>
      <c r="D623">
        <v>11205002367</v>
      </c>
      <c r="E623" t="s">
        <v>1276</v>
      </c>
      <c r="F623" s="1285">
        <v>45660.53125</v>
      </c>
      <c r="G623">
        <v>296</v>
      </c>
      <c r="H623">
        <v>2</v>
      </c>
      <c r="I623">
        <v>0</v>
      </c>
      <c r="J623" t="s">
        <v>38181</v>
      </c>
      <c r="K623" t="s">
        <v>38198</v>
      </c>
      <c r="L623" t="s">
        <v>38177</v>
      </c>
      <c r="M623" t="s">
        <v>38167</v>
      </c>
      <c r="N623" t="s">
        <v>38487</v>
      </c>
      <c r="O623" t="s">
        <v>38831</v>
      </c>
      <c r="Q623" t="s">
        <v>38210</v>
      </c>
      <c r="V623">
        <v>0</v>
      </c>
      <c r="W623" t="s">
        <v>38170</v>
      </c>
      <c r="X623" t="s">
        <v>38255</v>
      </c>
      <c r="Y623">
        <v>4</v>
      </c>
      <c r="AB623" t="s">
        <v>38180</v>
      </c>
      <c r="AD623" t="str">
        <f>_xlfn.XLOOKUP(LEFT(C623,2),'OTG DATA'!$H$2:$H$18,'OTG DATA'!$I$2:$I$18,"not found",0)</f>
        <v>二林巡修課</v>
      </c>
    </row>
    <row r="624" spans="1:30">
      <c r="A624" t="s">
        <v>38163</v>
      </c>
      <c r="B624">
        <v>106</v>
      </c>
      <c r="C624" t="s">
        <v>38830</v>
      </c>
      <c r="D624">
        <v>11205002367</v>
      </c>
      <c r="E624" t="s">
        <v>1276</v>
      </c>
      <c r="F624" s="1285">
        <v>45661.53125</v>
      </c>
      <c r="G624">
        <v>36</v>
      </c>
      <c r="H624">
        <v>140</v>
      </c>
      <c r="I624">
        <v>0</v>
      </c>
      <c r="J624" t="s">
        <v>38181</v>
      </c>
      <c r="K624" t="s">
        <v>38198</v>
      </c>
      <c r="L624" t="s">
        <v>38177</v>
      </c>
      <c r="M624" t="s">
        <v>38167</v>
      </c>
      <c r="N624" t="s">
        <v>38487</v>
      </c>
      <c r="O624" t="s">
        <v>38831</v>
      </c>
      <c r="Q624" t="s">
        <v>38210</v>
      </c>
      <c r="V624">
        <v>0</v>
      </c>
      <c r="W624" t="s">
        <v>38170</v>
      </c>
      <c r="X624" t="s">
        <v>38255</v>
      </c>
      <c r="Y624">
        <v>4</v>
      </c>
      <c r="AB624" t="s">
        <v>38180</v>
      </c>
      <c r="AD624" t="str">
        <f>_xlfn.XLOOKUP(LEFT(C624,2),'OTG DATA'!$H$2:$H$18,'OTG DATA'!$I$2:$I$18,"not found",0)</f>
        <v>二林巡修課</v>
      </c>
    </row>
    <row r="625" spans="1:30">
      <c r="A625" t="s">
        <v>38163</v>
      </c>
      <c r="B625">
        <v>106</v>
      </c>
      <c r="C625" t="s">
        <v>38830</v>
      </c>
      <c r="D625">
        <v>11205002367</v>
      </c>
      <c r="E625" t="s">
        <v>1276</v>
      </c>
      <c r="F625" s="1285">
        <v>45662.53125</v>
      </c>
      <c r="G625">
        <v>53</v>
      </c>
      <c r="H625">
        <v>37</v>
      </c>
      <c r="I625">
        <v>0</v>
      </c>
      <c r="J625" t="s">
        <v>38181</v>
      </c>
      <c r="K625" t="s">
        <v>38198</v>
      </c>
      <c r="L625" t="s">
        <v>38177</v>
      </c>
      <c r="M625" t="s">
        <v>38167</v>
      </c>
      <c r="N625" t="s">
        <v>38487</v>
      </c>
      <c r="O625" t="s">
        <v>38831</v>
      </c>
      <c r="Q625" t="s">
        <v>38210</v>
      </c>
      <c r="V625">
        <v>0</v>
      </c>
      <c r="W625" t="s">
        <v>38170</v>
      </c>
      <c r="X625" t="s">
        <v>38255</v>
      </c>
      <c r="Y625">
        <v>4</v>
      </c>
      <c r="AB625" t="s">
        <v>38180</v>
      </c>
      <c r="AD625" t="str">
        <f>_xlfn.XLOOKUP(LEFT(C625,2),'OTG DATA'!$H$2:$H$18,'OTG DATA'!$I$2:$I$18,"not found",0)</f>
        <v>二林巡修課</v>
      </c>
    </row>
    <row r="626" spans="1:30">
      <c r="A626" t="s">
        <v>38163</v>
      </c>
      <c r="B626">
        <v>106</v>
      </c>
      <c r="C626" t="s">
        <v>38830</v>
      </c>
      <c r="D626">
        <v>11205002367</v>
      </c>
      <c r="E626" t="s">
        <v>1276</v>
      </c>
      <c r="F626" s="1285">
        <v>45663.53125</v>
      </c>
      <c r="G626">
        <v>54</v>
      </c>
      <c r="H626">
        <v>28</v>
      </c>
      <c r="I626">
        <v>0</v>
      </c>
      <c r="J626" t="s">
        <v>38181</v>
      </c>
      <c r="K626" t="s">
        <v>38198</v>
      </c>
      <c r="L626" t="s">
        <v>38177</v>
      </c>
      <c r="M626" t="s">
        <v>38167</v>
      </c>
      <c r="N626" t="s">
        <v>38487</v>
      </c>
      <c r="O626" t="s">
        <v>38831</v>
      </c>
      <c r="Q626" t="s">
        <v>38210</v>
      </c>
      <c r="V626">
        <v>0</v>
      </c>
      <c r="W626" t="s">
        <v>38170</v>
      </c>
      <c r="X626" t="s">
        <v>38255</v>
      </c>
      <c r="Y626">
        <v>4</v>
      </c>
      <c r="AB626" t="s">
        <v>38180</v>
      </c>
      <c r="AD626" t="str">
        <f>_xlfn.XLOOKUP(LEFT(C626,2),'OTG DATA'!$H$2:$H$18,'OTG DATA'!$I$2:$I$18,"not found",0)</f>
        <v>二林巡修課</v>
      </c>
    </row>
    <row r="627" spans="1:30">
      <c r="A627" t="s">
        <v>38163</v>
      </c>
      <c r="B627">
        <v>106</v>
      </c>
      <c r="C627" t="s">
        <v>38832</v>
      </c>
      <c r="D627">
        <v>11205002398</v>
      </c>
      <c r="E627" t="s">
        <v>1276</v>
      </c>
      <c r="F627" s="1285">
        <v>45664.53125</v>
      </c>
      <c r="G627">
        <v>51</v>
      </c>
      <c r="H627">
        <v>1</v>
      </c>
      <c r="I627">
        <v>0</v>
      </c>
      <c r="J627" t="s">
        <v>38181</v>
      </c>
      <c r="K627" t="s">
        <v>38233</v>
      </c>
      <c r="L627" t="s">
        <v>38174</v>
      </c>
      <c r="M627" t="s">
        <v>38227</v>
      </c>
      <c r="N627" t="s">
        <v>38183</v>
      </c>
      <c r="Q627" t="s">
        <v>38210</v>
      </c>
      <c r="V627">
        <v>0</v>
      </c>
      <c r="W627" t="s">
        <v>38176</v>
      </c>
      <c r="X627" t="s">
        <v>38255</v>
      </c>
      <c r="Y627">
        <v>0</v>
      </c>
      <c r="AB627" t="s">
        <v>38232</v>
      </c>
      <c r="AD627" t="str">
        <f>_xlfn.XLOOKUP(LEFT(C627,2),'OTG DATA'!$H$2:$H$18,'OTG DATA'!$I$2:$I$18,"not found",0)</f>
        <v>二林巡修課</v>
      </c>
    </row>
    <row r="628" spans="1:30">
      <c r="A628" t="s">
        <v>38163</v>
      </c>
      <c r="B628">
        <v>106</v>
      </c>
      <c r="C628" t="s">
        <v>38833</v>
      </c>
      <c r="D628">
        <v>11205002407</v>
      </c>
      <c r="E628" t="s">
        <v>2279</v>
      </c>
      <c r="F628" s="1285">
        <v>45665.53125</v>
      </c>
      <c r="G628">
        <v>55</v>
      </c>
      <c r="H628">
        <v>1</v>
      </c>
      <c r="I628">
        <v>0</v>
      </c>
      <c r="J628" t="s">
        <v>38181</v>
      </c>
      <c r="K628" t="s">
        <v>38233</v>
      </c>
      <c r="L628" t="s">
        <v>38174</v>
      </c>
      <c r="M628" t="s">
        <v>38227</v>
      </c>
      <c r="N628" t="s">
        <v>38235</v>
      </c>
      <c r="O628" t="s">
        <v>38236</v>
      </c>
      <c r="Q628" t="s">
        <v>38210</v>
      </c>
      <c r="V628">
        <v>0</v>
      </c>
      <c r="W628" t="s">
        <v>38194</v>
      </c>
      <c r="X628" t="s">
        <v>38224</v>
      </c>
      <c r="Y628">
        <v>0</v>
      </c>
      <c r="AB628" t="s">
        <v>38485</v>
      </c>
      <c r="AD628" t="str">
        <f>_xlfn.XLOOKUP(LEFT(C628,2),'OTG DATA'!$H$2:$H$18,'OTG DATA'!$I$2:$I$18,"not found",0)</f>
        <v>二林巡修課</v>
      </c>
    </row>
    <row r="629" spans="1:30">
      <c r="A629" t="s">
        <v>38163</v>
      </c>
      <c r="B629">
        <v>106</v>
      </c>
      <c r="C629" t="s">
        <v>38834</v>
      </c>
      <c r="D629">
        <v>11205002495</v>
      </c>
      <c r="E629" t="s">
        <v>2530</v>
      </c>
      <c r="F629" s="1285">
        <v>45666.53125</v>
      </c>
      <c r="G629">
        <v>59</v>
      </c>
      <c r="H629">
        <v>2</v>
      </c>
      <c r="I629">
        <v>36</v>
      </c>
      <c r="J629" t="s">
        <v>38181</v>
      </c>
      <c r="K629" t="s">
        <v>38230</v>
      </c>
      <c r="L629" t="s">
        <v>38174</v>
      </c>
      <c r="M629" t="s">
        <v>38227</v>
      </c>
      <c r="N629" t="s">
        <v>38183</v>
      </c>
      <c r="Q629" t="s">
        <v>38210</v>
      </c>
      <c r="U629" t="s">
        <v>10187</v>
      </c>
      <c r="V629">
        <v>6</v>
      </c>
      <c r="W629" t="s">
        <v>38380</v>
      </c>
      <c r="X629" t="s">
        <v>38186</v>
      </c>
      <c r="Y629">
        <v>1</v>
      </c>
      <c r="AB629" t="s">
        <v>38232</v>
      </c>
      <c r="AD629" t="str">
        <f>_xlfn.XLOOKUP(LEFT(C629,2),'OTG DATA'!$H$2:$H$18,'OTG DATA'!$I$2:$I$18,"not found",0)</f>
        <v>二林巡修課</v>
      </c>
    </row>
    <row r="630" spans="1:30">
      <c r="A630" t="s">
        <v>38163</v>
      </c>
      <c r="B630">
        <v>106</v>
      </c>
      <c r="C630" t="s">
        <v>38835</v>
      </c>
      <c r="D630">
        <v>11205000305</v>
      </c>
      <c r="E630" t="s">
        <v>2530</v>
      </c>
      <c r="F630" s="1285">
        <v>45667.53125</v>
      </c>
      <c r="G630">
        <v>2</v>
      </c>
      <c r="H630">
        <v>1559</v>
      </c>
      <c r="I630">
        <v>0</v>
      </c>
      <c r="J630" t="s">
        <v>38181</v>
      </c>
      <c r="K630" t="s">
        <v>38214</v>
      </c>
      <c r="L630" t="s">
        <v>38177</v>
      </c>
      <c r="M630" t="s">
        <v>38167</v>
      </c>
      <c r="N630" t="s">
        <v>38216</v>
      </c>
      <c r="O630" t="s">
        <v>38217</v>
      </c>
      <c r="Q630" t="s">
        <v>38210</v>
      </c>
      <c r="R630">
        <v>9912</v>
      </c>
      <c r="S630">
        <v>9912</v>
      </c>
      <c r="T630" t="s">
        <v>38836</v>
      </c>
      <c r="V630">
        <v>0</v>
      </c>
      <c r="W630" t="s">
        <v>38194</v>
      </c>
      <c r="X630" t="s">
        <v>38222</v>
      </c>
      <c r="Y630">
        <v>0</v>
      </c>
      <c r="AB630" t="s">
        <v>38180</v>
      </c>
      <c r="AD630" t="str">
        <f>_xlfn.XLOOKUP(LEFT(C630,2),'OTG DATA'!$H$2:$H$18,'OTG DATA'!$I$2:$I$18,"not found",0)</f>
        <v>二林巡修課</v>
      </c>
    </row>
    <row r="631" spans="1:30">
      <c r="A631" t="s">
        <v>38163</v>
      </c>
      <c r="B631">
        <v>106</v>
      </c>
      <c r="C631" t="s">
        <v>38835</v>
      </c>
      <c r="D631">
        <v>11205000305</v>
      </c>
      <c r="E631" t="s">
        <v>2530</v>
      </c>
      <c r="F631" s="1285">
        <v>45668.53125</v>
      </c>
      <c r="G631">
        <v>64</v>
      </c>
      <c r="H631">
        <v>31</v>
      </c>
      <c r="I631">
        <v>0</v>
      </c>
      <c r="J631" t="s">
        <v>38181</v>
      </c>
      <c r="K631" t="s">
        <v>38214</v>
      </c>
      <c r="L631" t="s">
        <v>38177</v>
      </c>
      <c r="M631" t="s">
        <v>38167</v>
      </c>
      <c r="N631" t="s">
        <v>38216</v>
      </c>
      <c r="O631" t="s">
        <v>38217</v>
      </c>
      <c r="Q631" t="s">
        <v>38210</v>
      </c>
      <c r="R631">
        <v>9912</v>
      </c>
      <c r="S631">
        <v>9912</v>
      </c>
      <c r="T631" t="s">
        <v>38836</v>
      </c>
      <c r="V631">
        <v>0</v>
      </c>
      <c r="W631" t="s">
        <v>38194</v>
      </c>
      <c r="X631" t="s">
        <v>38222</v>
      </c>
      <c r="Y631">
        <v>0</v>
      </c>
      <c r="AB631" t="s">
        <v>38180</v>
      </c>
      <c r="AD631" t="str">
        <f>_xlfn.XLOOKUP(LEFT(C631,2),'OTG DATA'!$H$2:$H$18,'OTG DATA'!$I$2:$I$18,"not found",0)</f>
        <v>二林巡修課</v>
      </c>
    </row>
    <row r="632" spans="1:30">
      <c r="A632" t="s">
        <v>38163</v>
      </c>
      <c r="B632">
        <v>106</v>
      </c>
      <c r="C632" t="s">
        <v>38837</v>
      </c>
      <c r="D632">
        <v>11205002536</v>
      </c>
      <c r="E632" t="s">
        <v>11092</v>
      </c>
      <c r="F632" s="1285">
        <v>45669.53125</v>
      </c>
      <c r="G632">
        <v>59</v>
      </c>
      <c r="H632">
        <v>1</v>
      </c>
      <c r="I632">
        <v>3</v>
      </c>
      <c r="J632" t="s">
        <v>38181</v>
      </c>
      <c r="K632" t="s">
        <v>38230</v>
      </c>
      <c r="L632" t="s">
        <v>38174</v>
      </c>
      <c r="M632" t="s">
        <v>38227</v>
      </c>
      <c r="N632" t="s">
        <v>38240</v>
      </c>
      <c r="O632" t="s">
        <v>38241</v>
      </c>
      <c r="Q632" t="s">
        <v>38210</v>
      </c>
      <c r="V632">
        <v>0</v>
      </c>
      <c r="W632" t="s">
        <v>38170</v>
      </c>
      <c r="X632" t="s">
        <v>38372</v>
      </c>
      <c r="Y632">
        <v>4</v>
      </c>
      <c r="AB632" t="s">
        <v>38190</v>
      </c>
      <c r="AD632" t="str">
        <f>_xlfn.XLOOKUP(LEFT(C632,2),'OTG DATA'!$H$2:$H$18,'OTG DATA'!$I$2:$I$18,"not found",0)</f>
        <v>二林巡修課</v>
      </c>
    </row>
    <row r="633" spans="1:30">
      <c r="A633" t="s">
        <v>38163</v>
      </c>
      <c r="B633">
        <v>106</v>
      </c>
      <c r="C633" t="s">
        <v>38343</v>
      </c>
      <c r="D633">
        <v>11206000091</v>
      </c>
      <c r="E633" t="s">
        <v>2278</v>
      </c>
      <c r="F633" s="1285">
        <v>45670.53125</v>
      </c>
      <c r="G633">
        <v>19</v>
      </c>
      <c r="H633">
        <v>67</v>
      </c>
      <c r="I633">
        <v>0</v>
      </c>
      <c r="J633" t="s">
        <v>38181</v>
      </c>
      <c r="K633" t="s">
        <v>38211</v>
      </c>
      <c r="L633" t="s">
        <v>38166</v>
      </c>
      <c r="M633" t="s">
        <v>38167</v>
      </c>
      <c r="N633" t="s">
        <v>38370</v>
      </c>
      <c r="O633" t="s">
        <v>38400</v>
      </c>
      <c r="Q633" t="s">
        <v>38210</v>
      </c>
      <c r="T633" t="s">
        <v>38713</v>
      </c>
      <c r="V633">
        <v>0</v>
      </c>
      <c r="W633" t="s">
        <v>38194</v>
      </c>
      <c r="X633" t="s">
        <v>38186</v>
      </c>
      <c r="Y633">
        <v>4</v>
      </c>
      <c r="AB633" t="s">
        <v>38172</v>
      </c>
      <c r="AD633" t="str">
        <f>_xlfn.XLOOKUP(LEFT(C633,2),'OTG DATA'!$H$2:$H$18,'OTG DATA'!$I$2:$I$18,"not found",0)</f>
        <v>二林巡修課</v>
      </c>
    </row>
    <row r="634" spans="1:30">
      <c r="A634" t="s">
        <v>38163</v>
      </c>
      <c r="B634">
        <v>106</v>
      </c>
      <c r="C634" t="s">
        <v>38268</v>
      </c>
      <c r="D634">
        <v>11206000151</v>
      </c>
      <c r="E634" t="s">
        <v>1986</v>
      </c>
      <c r="F634" s="1285">
        <v>45671.53125</v>
      </c>
      <c r="G634">
        <v>51</v>
      </c>
      <c r="H634">
        <v>7</v>
      </c>
      <c r="I634">
        <v>0</v>
      </c>
      <c r="J634" t="s">
        <v>38181</v>
      </c>
      <c r="K634" t="s">
        <v>38230</v>
      </c>
      <c r="L634" t="s">
        <v>38174</v>
      </c>
      <c r="M634" t="s">
        <v>38231</v>
      </c>
      <c r="N634" t="s">
        <v>38175</v>
      </c>
      <c r="O634" t="s">
        <v>38220</v>
      </c>
      <c r="Q634" t="s">
        <v>38210</v>
      </c>
      <c r="T634" t="s">
        <v>38188</v>
      </c>
      <c r="V634">
        <v>0</v>
      </c>
      <c r="W634" t="s">
        <v>38239</v>
      </c>
      <c r="X634" t="s">
        <v>38224</v>
      </c>
      <c r="Y634">
        <v>1</v>
      </c>
      <c r="AB634" t="s">
        <v>38232</v>
      </c>
      <c r="AD634" t="str">
        <f>_xlfn.XLOOKUP(LEFT(C634,2),'OTG DATA'!$H$2:$H$18,'OTG DATA'!$I$2:$I$18,"not found",0)</f>
        <v>二林巡修課</v>
      </c>
    </row>
    <row r="635" spans="1:30">
      <c r="A635" t="s">
        <v>38163</v>
      </c>
      <c r="B635">
        <v>106</v>
      </c>
      <c r="C635" t="s">
        <v>38267</v>
      </c>
      <c r="D635">
        <v>11206000126</v>
      </c>
      <c r="E635" t="s">
        <v>2285</v>
      </c>
      <c r="F635" s="1285">
        <v>45672.53125</v>
      </c>
      <c r="G635">
        <v>114</v>
      </c>
      <c r="H635">
        <v>1</v>
      </c>
      <c r="I635">
        <v>0</v>
      </c>
      <c r="J635" t="s">
        <v>38181</v>
      </c>
      <c r="K635" t="s">
        <v>38230</v>
      </c>
      <c r="L635" t="s">
        <v>38177</v>
      </c>
      <c r="M635" t="s">
        <v>38231</v>
      </c>
      <c r="N635" t="s">
        <v>38248</v>
      </c>
      <c r="O635" t="s">
        <v>38249</v>
      </c>
      <c r="P635" t="s">
        <v>38838</v>
      </c>
      <c r="Q635" t="s">
        <v>38184</v>
      </c>
      <c r="R635">
        <v>10404</v>
      </c>
      <c r="S635">
        <v>10309</v>
      </c>
      <c r="T635" t="s">
        <v>38404</v>
      </c>
      <c r="U635" t="s">
        <v>38252</v>
      </c>
      <c r="V635">
        <v>0</v>
      </c>
      <c r="W635" t="s">
        <v>38239</v>
      </c>
      <c r="X635" t="s">
        <v>38224</v>
      </c>
      <c r="Y635">
        <v>1</v>
      </c>
      <c r="AB635" t="s">
        <v>38232</v>
      </c>
      <c r="AC635" t="s">
        <v>38839</v>
      </c>
      <c r="AD635" t="str">
        <f>_xlfn.XLOOKUP(LEFT(C635,2),'OTG DATA'!$H$2:$H$18,'OTG DATA'!$I$2:$I$18,"not found",0)</f>
        <v>二林巡修課</v>
      </c>
    </row>
    <row r="636" spans="1:30">
      <c r="A636" t="s">
        <v>38163</v>
      </c>
      <c r="B636">
        <v>106</v>
      </c>
      <c r="C636" t="s">
        <v>38270</v>
      </c>
      <c r="D636">
        <v>11206000199</v>
      </c>
      <c r="E636" t="s">
        <v>1941</v>
      </c>
      <c r="F636" s="1285">
        <v>45673.53125</v>
      </c>
      <c r="G636">
        <v>48</v>
      </c>
      <c r="H636">
        <v>94</v>
      </c>
      <c r="I636">
        <v>0</v>
      </c>
      <c r="J636" t="s">
        <v>38181</v>
      </c>
      <c r="K636" t="s">
        <v>38198</v>
      </c>
      <c r="L636" t="s">
        <v>38177</v>
      </c>
      <c r="M636" t="s">
        <v>38167</v>
      </c>
      <c r="N636" t="s">
        <v>38178</v>
      </c>
      <c r="V636">
        <v>0</v>
      </c>
      <c r="W636" t="s">
        <v>38179</v>
      </c>
      <c r="X636" t="s">
        <v>38186</v>
      </c>
      <c r="Y636">
        <v>0</v>
      </c>
      <c r="AB636" t="s">
        <v>38180</v>
      </c>
      <c r="AD636" t="str">
        <f>_xlfn.XLOOKUP(LEFT(C636,2),'OTG DATA'!$H$2:$H$18,'OTG DATA'!$I$2:$I$18,"not found",0)</f>
        <v>二林巡修課</v>
      </c>
    </row>
    <row r="637" spans="1:30">
      <c r="A637" t="s">
        <v>38163</v>
      </c>
      <c r="B637">
        <v>106</v>
      </c>
      <c r="C637" t="s">
        <v>38271</v>
      </c>
      <c r="D637">
        <v>11206000236</v>
      </c>
      <c r="E637" t="s">
        <v>1949</v>
      </c>
      <c r="F637" s="1285">
        <v>45674.53125</v>
      </c>
      <c r="G637">
        <v>54</v>
      </c>
      <c r="H637">
        <v>20</v>
      </c>
      <c r="I637">
        <v>0</v>
      </c>
      <c r="J637" t="s">
        <v>38181</v>
      </c>
      <c r="K637" t="s">
        <v>38233</v>
      </c>
      <c r="L637" t="s">
        <v>38174</v>
      </c>
      <c r="M637" t="s">
        <v>38227</v>
      </c>
      <c r="N637" t="s">
        <v>38183</v>
      </c>
      <c r="Q637" t="s">
        <v>38210</v>
      </c>
      <c r="V637">
        <v>0</v>
      </c>
      <c r="W637" t="s">
        <v>38176</v>
      </c>
      <c r="X637" t="s">
        <v>38224</v>
      </c>
      <c r="Y637">
        <v>0</v>
      </c>
      <c r="AB637" t="s">
        <v>38232</v>
      </c>
      <c r="AD637" t="str">
        <f>_xlfn.XLOOKUP(LEFT(C637,2),'OTG DATA'!$H$2:$H$18,'OTG DATA'!$I$2:$I$18,"not found",0)</f>
        <v>二林巡修課</v>
      </c>
    </row>
    <row r="638" spans="1:30">
      <c r="A638" t="s">
        <v>38163</v>
      </c>
      <c r="B638">
        <v>106</v>
      </c>
      <c r="C638" t="s">
        <v>38272</v>
      </c>
      <c r="D638">
        <v>11206000240</v>
      </c>
      <c r="E638" t="s">
        <v>1986</v>
      </c>
      <c r="F638" s="1285">
        <v>45675.53125</v>
      </c>
      <c r="G638">
        <v>36</v>
      </c>
      <c r="H638">
        <v>1</v>
      </c>
      <c r="I638">
        <v>0</v>
      </c>
      <c r="J638" t="s">
        <v>38181</v>
      </c>
      <c r="K638" t="s">
        <v>38233</v>
      </c>
      <c r="L638" t="s">
        <v>38174</v>
      </c>
      <c r="M638" t="s">
        <v>38227</v>
      </c>
      <c r="N638" t="s">
        <v>38235</v>
      </c>
      <c r="O638" t="s">
        <v>38236</v>
      </c>
      <c r="Q638" t="s">
        <v>38210</v>
      </c>
      <c r="V638">
        <v>0</v>
      </c>
      <c r="W638" t="s">
        <v>38194</v>
      </c>
      <c r="X638" t="s">
        <v>38224</v>
      </c>
      <c r="Y638">
        <v>0</v>
      </c>
      <c r="AB638" t="s">
        <v>38190</v>
      </c>
      <c r="AD638" t="str">
        <f>_xlfn.XLOOKUP(LEFT(C638,2),'OTG DATA'!$H$2:$H$18,'OTG DATA'!$I$2:$I$18,"not found",0)</f>
        <v>二林巡修課</v>
      </c>
    </row>
    <row r="639" spans="1:30">
      <c r="A639" t="s">
        <v>38163</v>
      </c>
      <c r="B639">
        <v>106</v>
      </c>
      <c r="C639" t="s">
        <v>38273</v>
      </c>
      <c r="D639">
        <v>11206000244</v>
      </c>
      <c r="E639" t="s">
        <v>2529</v>
      </c>
      <c r="F639" s="1285">
        <v>45676.53125</v>
      </c>
      <c r="G639">
        <v>44</v>
      </c>
      <c r="H639">
        <v>1</v>
      </c>
      <c r="I639">
        <v>0</v>
      </c>
      <c r="J639" t="s">
        <v>38181</v>
      </c>
      <c r="K639" t="s">
        <v>38233</v>
      </c>
      <c r="L639" t="s">
        <v>38174</v>
      </c>
      <c r="M639" t="s">
        <v>38227</v>
      </c>
      <c r="N639" t="s">
        <v>38235</v>
      </c>
      <c r="O639" t="s">
        <v>38236</v>
      </c>
      <c r="Q639" t="s">
        <v>38210</v>
      </c>
      <c r="V639">
        <v>0</v>
      </c>
      <c r="W639" t="s">
        <v>38194</v>
      </c>
      <c r="X639" t="s">
        <v>38224</v>
      </c>
      <c r="Y639">
        <v>0</v>
      </c>
      <c r="AB639" t="s">
        <v>38190</v>
      </c>
      <c r="AD639" t="str">
        <f>_xlfn.XLOOKUP(LEFT(C639,2),'OTG DATA'!$H$2:$H$18,'OTG DATA'!$I$2:$I$18,"not found",0)</f>
        <v>二林巡修課</v>
      </c>
    </row>
    <row r="640" spans="1:30">
      <c r="A640" t="s">
        <v>38163</v>
      </c>
      <c r="B640">
        <v>106</v>
      </c>
      <c r="C640" t="s">
        <v>38274</v>
      </c>
      <c r="D640">
        <v>11206000248</v>
      </c>
      <c r="E640" t="s">
        <v>2302</v>
      </c>
      <c r="F640" s="1285">
        <v>45677.53125</v>
      </c>
      <c r="G640">
        <v>45</v>
      </c>
      <c r="H640">
        <v>1</v>
      </c>
      <c r="I640">
        <v>0</v>
      </c>
      <c r="J640" t="s">
        <v>38181</v>
      </c>
      <c r="K640" t="s">
        <v>38233</v>
      </c>
      <c r="L640" t="s">
        <v>38174</v>
      </c>
      <c r="M640" t="s">
        <v>38227</v>
      </c>
      <c r="N640" t="s">
        <v>38235</v>
      </c>
      <c r="O640" t="s">
        <v>38243</v>
      </c>
      <c r="Q640" t="s">
        <v>38210</v>
      </c>
      <c r="V640">
        <v>0</v>
      </c>
      <c r="W640" t="s">
        <v>38194</v>
      </c>
      <c r="X640" t="s">
        <v>38224</v>
      </c>
      <c r="Y640">
        <v>0</v>
      </c>
      <c r="AB640" t="s">
        <v>38190</v>
      </c>
      <c r="AD640" t="str">
        <f>_xlfn.XLOOKUP(LEFT(C640,2),'OTG DATA'!$H$2:$H$18,'OTG DATA'!$I$2:$I$18,"not found",0)</f>
        <v>二林巡修課</v>
      </c>
    </row>
    <row r="641" spans="1:30">
      <c r="A641" t="s">
        <v>38163</v>
      </c>
      <c r="B641">
        <v>106</v>
      </c>
      <c r="C641" t="s">
        <v>38275</v>
      </c>
      <c r="D641">
        <v>11206000256</v>
      </c>
      <c r="E641" t="s">
        <v>769</v>
      </c>
      <c r="F641" s="1285">
        <v>45678.53125</v>
      </c>
      <c r="G641">
        <v>57</v>
      </c>
      <c r="H641">
        <v>4</v>
      </c>
      <c r="I641">
        <v>0</v>
      </c>
      <c r="J641" t="s">
        <v>38181</v>
      </c>
      <c r="K641" t="s">
        <v>38233</v>
      </c>
      <c r="L641" t="s">
        <v>38174</v>
      </c>
      <c r="M641" t="s">
        <v>38227</v>
      </c>
      <c r="N641" t="s">
        <v>38183</v>
      </c>
      <c r="Q641" t="s">
        <v>38210</v>
      </c>
      <c r="V641">
        <v>0</v>
      </c>
      <c r="W641" t="s">
        <v>38194</v>
      </c>
      <c r="X641" t="s">
        <v>38224</v>
      </c>
      <c r="Y641">
        <v>0</v>
      </c>
      <c r="AB641" t="s">
        <v>38232</v>
      </c>
      <c r="AD641" t="str">
        <f>_xlfn.XLOOKUP(LEFT(C641,2),'OTG DATA'!$H$2:$H$18,'OTG DATA'!$I$2:$I$18,"not found",0)</f>
        <v>二林巡修課</v>
      </c>
    </row>
    <row r="642" spans="1:30">
      <c r="A642" t="s">
        <v>38163</v>
      </c>
      <c r="B642">
        <v>106</v>
      </c>
      <c r="C642" t="s">
        <v>38276</v>
      </c>
      <c r="D642">
        <v>11206000269</v>
      </c>
      <c r="E642" t="s">
        <v>2536</v>
      </c>
      <c r="F642" s="1285">
        <v>45679.53125</v>
      </c>
      <c r="G642">
        <v>45</v>
      </c>
      <c r="H642">
        <v>1</v>
      </c>
      <c r="I642">
        <v>0</v>
      </c>
      <c r="J642" t="s">
        <v>38173</v>
      </c>
      <c r="K642" t="s">
        <v>38233</v>
      </c>
      <c r="L642" t="s">
        <v>38174</v>
      </c>
      <c r="M642" t="s">
        <v>38227</v>
      </c>
      <c r="N642" t="s">
        <v>38235</v>
      </c>
      <c r="O642" t="s">
        <v>38236</v>
      </c>
      <c r="Q642" t="s">
        <v>38210</v>
      </c>
      <c r="V642">
        <v>0</v>
      </c>
      <c r="W642" t="s">
        <v>38194</v>
      </c>
      <c r="X642" t="s">
        <v>38224</v>
      </c>
      <c r="Y642">
        <v>0</v>
      </c>
      <c r="AB642" t="s">
        <v>38190</v>
      </c>
      <c r="AD642" t="str">
        <f>_xlfn.XLOOKUP(LEFT(C642,2),'OTG DATA'!$H$2:$H$18,'OTG DATA'!$I$2:$I$18,"not found",0)</f>
        <v>二林巡修課</v>
      </c>
    </row>
    <row r="643" spans="1:30">
      <c r="A643" t="s">
        <v>38163</v>
      </c>
      <c r="B643">
        <v>106</v>
      </c>
      <c r="C643" t="s">
        <v>38277</v>
      </c>
      <c r="D643">
        <v>11206000280</v>
      </c>
      <c r="E643" t="s">
        <v>1945</v>
      </c>
      <c r="F643" s="1285">
        <v>45680.53125</v>
      </c>
      <c r="G643">
        <v>49</v>
      </c>
      <c r="H643">
        <v>2</v>
      </c>
      <c r="I643">
        <v>0</v>
      </c>
      <c r="J643" t="s">
        <v>38173</v>
      </c>
      <c r="K643" t="s">
        <v>38233</v>
      </c>
      <c r="L643" t="s">
        <v>38174</v>
      </c>
      <c r="M643" t="s">
        <v>38227</v>
      </c>
      <c r="N643" t="s">
        <v>38235</v>
      </c>
      <c r="O643" t="s">
        <v>38236</v>
      </c>
      <c r="Q643" t="s">
        <v>38210</v>
      </c>
      <c r="V643">
        <v>0</v>
      </c>
      <c r="W643" t="s">
        <v>38194</v>
      </c>
      <c r="X643" t="s">
        <v>38224</v>
      </c>
      <c r="Y643">
        <v>0</v>
      </c>
      <c r="AB643" t="s">
        <v>38190</v>
      </c>
      <c r="AD643" t="str">
        <f>_xlfn.XLOOKUP(LEFT(C643,2),'OTG DATA'!$H$2:$H$18,'OTG DATA'!$I$2:$I$18,"not found",0)</f>
        <v>二林巡修課</v>
      </c>
    </row>
    <row r="644" spans="1:30">
      <c r="A644" t="s">
        <v>38163</v>
      </c>
      <c r="B644">
        <v>106</v>
      </c>
      <c r="C644" t="s">
        <v>38279</v>
      </c>
      <c r="D644">
        <v>11206000323</v>
      </c>
      <c r="E644" t="s">
        <v>2031</v>
      </c>
      <c r="F644" s="1285">
        <v>45681.53125</v>
      </c>
      <c r="G644">
        <v>59</v>
      </c>
      <c r="H644">
        <v>1</v>
      </c>
      <c r="I644">
        <v>0</v>
      </c>
      <c r="J644" t="s">
        <v>38173</v>
      </c>
      <c r="K644" t="s">
        <v>38226</v>
      </c>
      <c r="L644" t="s">
        <v>38177</v>
      </c>
      <c r="M644" t="s">
        <v>38231</v>
      </c>
      <c r="N644" t="s">
        <v>38228</v>
      </c>
      <c r="O644" t="s">
        <v>38229</v>
      </c>
      <c r="Q644" t="s">
        <v>38210</v>
      </c>
      <c r="V644">
        <v>0</v>
      </c>
      <c r="W644" t="s">
        <v>38176</v>
      </c>
      <c r="X644" t="s">
        <v>38224</v>
      </c>
      <c r="Y644">
        <v>0</v>
      </c>
      <c r="AB644" t="s">
        <v>38190</v>
      </c>
      <c r="AD644" t="str">
        <f>_xlfn.XLOOKUP(LEFT(C644,2),'OTG DATA'!$H$2:$H$18,'OTG DATA'!$I$2:$I$18,"not found",0)</f>
        <v>二林巡修課</v>
      </c>
    </row>
    <row r="645" spans="1:30">
      <c r="A645" t="s">
        <v>38163</v>
      </c>
      <c r="B645">
        <v>106</v>
      </c>
      <c r="C645" t="s">
        <v>38280</v>
      </c>
      <c r="D645">
        <v>11206000329</v>
      </c>
      <c r="E645" t="s">
        <v>2034</v>
      </c>
      <c r="F645" s="1285">
        <v>45682.53125</v>
      </c>
      <c r="G645">
        <v>20</v>
      </c>
      <c r="H645">
        <v>1</v>
      </c>
      <c r="I645">
        <v>0</v>
      </c>
      <c r="J645" t="s">
        <v>38181</v>
      </c>
      <c r="K645" t="s">
        <v>38233</v>
      </c>
      <c r="L645" t="s">
        <v>38174</v>
      </c>
      <c r="M645" t="s">
        <v>38227</v>
      </c>
      <c r="N645" t="s">
        <v>38235</v>
      </c>
      <c r="O645" t="s">
        <v>38236</v>
      </c>
      <c r="Q645" t="s">
        <v>38210</v>
      </c>
      <c r="V645">
        <v>0</v>
      </c>
      <c r="W645" t="s">
        <v>38194</v>
      </c>
      <c r="X645" t="s">
        <v>38224</v>
      </c>
      <c r="Y645">
        <v>0</v>
      </c>
      <c r="AB645" t="s">
        <v>38190</v>
      </c>
      <c r="AD645" t="str">
        <f>_xlfn.XLOOKUP(LEFT(C645,2),'OTG DATA'!$H$2:$H$18,'OTG DATA'!$I$2:$I$18,"not found",0)</f>
        <v>二林巡修課</v>
      </c>
    </row>
    <row r="646" spans="1:30">
      <c r="A646" t="s">
        <v>38163</v>
      </c>
      <c r="B646">
        <v>106</v>
      </c>
      <c r="C646" t="s">
        <v>38281</v>
      </c>
      <c r="D646">
        <v>11206000364</v>
      </c>
      <c r="E646" t="s">
        <v>1944</v>
      </c>
      <c r="F646" s="1285">
        <v>45683.53125</v>
      </c>
      <c r="G646">
        <v>46</v>
      </c>
      <c r="H646">
        <v>16</v>
      </c>
      <c r="I646">
        <v>0</v>
      </c>
      <c r="J646" t="s">
        <v>38181</v>
      </c>
      <c r="K646" t="s">
        <v>38233</v>
      </c>
      <c r="L646" t="s">
        <v>38174</v>
      </c>
      <c r="M646" t="s">
        <v>38227</v>
      </c>
      <c r="N646" t="s">
        <v>38183</v>
      </c>
      <c r="Q646" t="s">
        <v>38210</v>
      </c>
      <c r="V646">
        <v>0</v>
      </c>
      <c r="W646" t="s">
        <v>38194</v>
      </c>
      <c r="X646" t="s">
        <v>38224</v>
      </c>
      <c r="Y646">
        <v>0</v>
      </c>
      <c r="AB646" t="s">
        <v>38232</v>
      </c>
      <c r="AD646" t="str">
        <f>_xlfn.XLOOKUP(LEFT(C646,2),'OTG DATA'!$H$2:$H$18,'OTG DATA'!$I$2:$I$18,"not found",0)</f>
        <v>二林巡修課</v>
      </c>
    </row>
    <row r="647" spans="1:30">
      <c r="A647" t="s">
        <v>38163</v>
      </c>
      <c r="B647">
        <v>106</v>
      </c>
      <c r="C647" t="s">
        <v>38282</v>
      </c>
      <c r="D647">
        <v>11206000371</v>
      </c>
      <c r="E647" t="s">
        <v>1945</v>
      </c>
      <c r="F647" s="1285">
        <v>45684.53125</v>
      </c>
      <c r="G647">
        <v>46</v>
      </c>
      <c r="H647">
        <v>1</v>
      </c>
      <c r="I647">
        <v>0</v>
      </c>
      <c r="J647" t="s">
        <v>38181</v>
      </c>
      <c r="K647" t="s">
        <v>38233</v>
      </c>
      <c r="L647" t="s">
        <v>38174</v>
      </c>
      <c r="M647" t="s">
        <v>38227</v>
      </c>
      <c r="N647" t="s">
        <v>38235</v>
      </c>
      <c r="O647" t="s">
        <v>38236</v>
      </c>
      <c r="Q647" t="s">
        <v>38210</v>
      </c>
      <c r="V647">
        <v>0</v>
      </c>
      <c r="W647" t="s">
        <v>38194</v>
      </c>
      <c r="X647" t="s">
        <v>38224</v>
      </c>
      <c r="Y647">
        <v>0</v>
      </c>
      <c r="AB647" t="s">
        <v>38190</v>
      </c>
      <c r="AD647" t="str">
        <f>_xlfn.XLOOKUP(LEFT(C647,2),'OTG DATA'!$H$2:$H$18,'OTG DATA'!$I$2:$I$18,"not found",0)</f>
        <v>二林巡修課</v>
      </c>
    </row>
    <row r="648" spans="1:30">
      <c r="A648" t="s">
        <v>38163</v>
      </c>
      <c r="B648">
        <v>106</v>
      </c>
      <c r="C648" t="s">
        <v>38285</v>
      </c>
      <c r="D648">
        <v>11206000415</v>
      </c>
      <c r="E648" t="s">
        <v>1944</v>
      </c>
      <c r="F648" s="1285">
        <v>45685.53125</v>
      </c>
      <c r="G648">
        <v>38</v>
      </c>
      <c r="H648">
        <v>1</v>
      </c>
      <c r="I648">
        <v>3</v>
      </c>
      <c r="J648" t="s">
        <v>38181</v>
      </c>
      <c r="K648" t="s">
        <v>38230</v>
      </c>
      <c r="L648" t="s">
        <v>38174</v>
      </c>
      <c r="M648" t="s">
        <v>38231</v>
      </c>
      <c r="N648" t="s">
        <v>38183</v>
      </c>
      <c r="Q648" t="s">
        <v>38210</v>
      </c>
      <c r="U648" t="s">
        <v>10187</v>
      </c>
      <c r="V648">
        <v>10</v>
      </c>
      <c r="W648" t="s">
        <v>38185</v>
      </c>
      <c r="X648" t="s">
        <v>38224</v>
      </c>
      <c r="Y648">
        <v>1</v>
      </c>
      <c r="AB648" t="s">
        <v>38232</v>
      </c>
      <c r="AD648" t="str">
        <f>_xlfn.XLOOKUP(LEFT(C648,2),'OTG DATA'!$H$2:$H$18,'OTG DATA'!$I$2:$I$18,"not found",0)</f>
        <v>二林巡修課</v>
      </c>
    </row>
    <row r="649" spans="1:30">
      <c r="A649" t="s">
        <v>38163</v>
      </c>
      <c r="B649">
        <v>106</v>
      </c>
      <c r="C649" t="s">
        <v>38283</v>
      </c>
      <c r="D649">
        <v>11206000412</v>
      </c>
      <c r="E649" t="s">
        <v>1949</v>
      </c>
      <c r="F649" s="1285">
        <v>45686.53125</v>
      </c>
      <c r="G649">
        <v>59</v>
      </c>
      <c r="H649">
        <v>3</v>
      </c>
      <c r="I649">
        <v>0</v>
      </c>
      <c r="J649" t="s">
        <v>38181</v>
      </c>
      <c r="K649" t="s">
        <v>38230</v>
      </c>
      <c r="L649" t="s">
        <v>38174</v>
      </c>
      <c r="M649" t="s">
        <v>38231</v>
      </c>
      <c r="N649" t="s">
        <v>38183</v>
      </c>
      <c r="Q649" t="s">
        <v>38210</v>
      </c>
      <c r="U649" t="s">
        <v>10187</v>
      </c>
      <c r="V649">
        <v>10</v>
      </c>
      <c r="W649" t="s">
        <v>38185</v>
      </c>
      <c r="X649" t="s">
        <v>38224</v>
      </c>
      <c r="Y649">
        <v>1</v>
      </c>
      <c r="AB649" t="s">
        <v>38232</v>
      </c>
      <c r="AD649" t="str">
        <f>_xlfn.XLOOKUP(LEFT(C649,2),'OTG DATA'!$H$2:$H$18,'OTG DATA'!$I$2:$I$18,"not found",0)</f>
        <v>二林巡修課</v>
      </c>
    </row>
    <row r="650" spans="1:30">
      <c r="A650" t="s">
        <v>38163</v>
      </c>
      <c r="B650">
        <v>106</v>
      </c>
      <c r="C650" t="s">
        <v>38284</v>
      </c>
      <c r="D650">
        <v>11206000414</v>
      </c>
      <c r="E650" t="s">
        <v>2297</v>
      </c>
      <c r="F650" s="1285">
        <v>45687.53125</v>
      </c>
      <c r="G650">
        <v>59</v>
      </c>
      <c r="H650">
        <v>1</v>
      </c>
      <c r="I650">
        <v>3</v>
      </c>
      <c r="J650" t="s">
        <v>38181</v>
      </c>
      <c r="K650" t="s">
        <v>38230</v>
      </c>
      <c r="L650" t="s">
        <v>38174</v>
      </c>
      <c r="M650" t="s">
        <v>38227</v>
      </c>
      <c r="N650" t="s">
        <v>38183</v>
      </c>
      <c r="Q650" t="s">
        <v>38184</v>
      </c>
      <c r="U650" t="s">
        <v>10187</v>
      </c>
      <c r="V650">
        <v>6</v>
      </c>
      <c r="W650" t="s">
        <v>38185</v>
      </c>
      <c r="X650" t="s">
        <v>38224</v>
      </c>
      <c r="Y650">
        <v>1</v>
      </c>
      <c r="AB650" t="s">
        <v>38232</v>
      </c>
      <c r="AD650" t="str">
        <f>_xlfn.XLOOKUP(LEFT(C650,2),'OTG DATA'!$H$2:$H$18,'OTG DATA'!$I$2:$I$18,"not found",0)</f>
        <v>二林巡修課</v>
      </c>
    </row>
    <row r="651" spans="1:30">
      <c r="A651" t="s">
        <v>38163</v>
      </c>
      <c r="B651">
        <v>106</v>
      </c>
      <c r="C651" t="s">
        <v>38286</v>
      </c>
      <c r="D651">
        <v>11206000439</v>
      </c>
      <c r="E651" t="s">
        <v>1424</v>
      </c>
      <c r="F651" s="1285">
        <v>45688.53125</v>
      </c>
      <c r="G651">
        <v>59</v>
      </c>
      <c r="H651">
        <v>13</v>
      </c>
      <c r="I651">
        <v>0</v>
      </c>
      <c r="J651" t="s">
        <v>38181</v>
      </c>
      <c r="K651" t="s">
        <v>38230</v>
      </c>
      <c r="L651" t="s">
        <v>38174</v>
      </c>
      <c r="M651" t="s">
        <v>38227</v>
      </c>
      <c r="N651" t="s">
        <v>38183</v>
      </c>
      <c r="Q651" t="s">
        <v>38210</v>
      </c>
      <c r="U651" t="s">
        <v>10187</v>
      </c>
      <c r="V651">
        <v>15</v>
      </c>
      <c r="W651" t="s">
        <v>38185</v>
      </c>
      <c r="X651" t="s">
        <v>38224</v>
      </c>
      <c r="Y651">
        <v>1</v>
      </c>
      <c r="AB651" t="s">
        <v>38232</v>
      </c>
      <c r="AD651" t="str">
        <f>_xlfn.XLOOKUP(LEFT(C651,2),'OTG DATA'!$H$2:$H$18,'OTG DATA'!$I$2:$I$18,"not found",0)</f>
        <v>二林巡修課</v>
      </c>
    </row>
    <row r="652" spans="1:30">
      <c r="A652" t="s">
        <v>38163</v>
      </c>
      <c r="B652">
        <v>106</v>
      </c>
      <c r="C652" t="s">
        <v>38287</v>
      </c>
      <c r="D652">
        <v>11206000477</v>
      </c>
      <c r="E652" t="s">
        <v>11092</v>
      </c>
      <c r="F652" s="1285">
        <v>45689.53125</v>
      </c>
      <c r="G652">
        <v>55</v>
      </c>
      <c r="H652">
        <v>6</v>
      </c>
      <c r="I652">
        <v>0</v>
      </c>
      <c r="J652" t="s">
        <v>38181</v>
      </c>
      <c r="K652" t="s">
        <v>38233</v>
      </c>
      <c r="L652" t="s">
        <v>38174</v>
      </c>
      <c r="M652" t="s">
        <v>38227</v>
      </c>
      <c r="N652" t="s">
        <v>38183</v>
      </c>
      <c r="Q652" t="s">
        <v>38210</v>
      </c>
      <c r="V652">
        <v>0</v>
      </c>
      <c r="W652" t="s">
        <v>38176</v>
      </c>
      <c r="X652" t="s">
        <v>38224</v>
      </c>
      <c r="Y652">
        <v>0</v>
      </c>
      <c r="AB652" t="s">
        <v>38232</v>
      </c>
      <c r="AD652" t="str">
        <f>_xlfn.XLOOKUP(LEFT(C652,2),'OTG DATA'!$H$2:$H$18,'OTG DATA'!$I$2:$I$18,"not found",0)</f>
        <v>二林巡修課</v>
      </c>
    </row>
    <row r="653" spans="1:30">
      <c r="A653" t="s">
        <v>38163</v>
      </c>
      <c r="B653">
        <v>106</v>
      </c>
      <c r="C653" t="s">
        <v>38339</v>
      </c>
      <c r="D653">
        <v>11206000480</v>
      </c>
      <c r="E653" t="s">
        <v>11092</v>
      </c>
      <c r="F653" s="1285">
        <v>45690.53125</v>
      </c>
      <c r="G653">
        <v>89</v>
      </c>
      <c r="H653">
        <v>33</v>
      </c>
      <c r="I653">
        <v>0</v>
      </c>
      <c r="J653" t="s">
        <v>38181</v>
      </c>
      <c r="K653" t="s">
        <v>38233</v>
      </c>
      <c r="L653" t="s">
        <v>38174</v>
      </c>
      <c r="M653" t="s">
        <v>38227</v>
      </c>
      <c r="N653" t="s">
        <v>38248</v>
      </c>
      <c r="O653" t="s">
        <v>38788</v>
      </c>
      <c r="P653" t="s">
        <v>38250</v>
      </c>
      <c r="Q653" t="s">
        <v>38210</v>
      </c>
      <c r="R653">
        <v>9612</v>
      </c>
      <c r="S653">
        <v>8803</v>
      </c>
      <c r="T653" t="s">
        <v>38790</v>
      </c>
      <c r="U653" t="s">
        <v>38252</v>
      </c>
      <c r="V653">
        <v>50</v>
      </c>
      <c r="W653" t="s">
        <v>38194</v>
      </c>
      <c r="X653" t="s">
        <v>38222</v>
      </c>
      <c r="Y653">
        <v>1</v>
      </c>
      <c r="AB653" t="s">
        <v>38232</v>
      </c>
      <c r="AC653" t="s">
        <v>38840</v>
      </c>
      <c r="AD653" t="str">
        <f>_xlfn.XLOOKUP(LEFT(C653,2),'OTG DATA'!$H$2:$H$18,'OTG DATA'!$I$2:$I$18,"not found",0)</f>
        <v>二林巡修課</v>
      </c>
    </row>
    <row r="654" spans="1:30">
      <c r="A654" t="s">
        <v>38163</v>
      </c>
      <c r="B654">
        <v>106</v>
      </c>
      <c r="C654" t="s">
        <v>38288</v>
      </c>
      <c r="D654">
        <v>11206000515</v>
      </c>
      <c r="E654" t="s">
        <v>1944</v>
      </c>
      <c r="F654" s="1285">
        <v>45691.53125</v>
      </c>
      <c r="G654">
        <v>58</v>
      </c>
      <c r="H654">
        <v>1</v>
      </c>
      <c r="I654">
        <v>0</v>
      </c>
      <c r="J654" t="s">
        <v>38181</v>
      </c>
      <c r="K654" t="s">
        <v>38230</v>
      </c>
      <c r="L654" t="s">
        <v>38177</v>
      </c>
      <c r="M654" t="s">
        <v>38231</v>
      </c>
      <c r="N654" t="s">
        <v>38175</v>
      </c>
      <c r="O654" t="s">
        <v>38220</v>
      </c>
      <c r="V654">
        <v>0</v>
      </c>
      <c r="W654" t="s">
        <v>38239</v>
      </c>
      <c r="X654" t="s">
        <v>38224</v>
      </c>
      <c r="Y654">
        <v>0</v>
      </c>
      <c r="AB654" t="s">
        <v>38232</v>
      </c>
      <c r="AD654" t="str">
        <f>_xlfn.XLOOKUP(LEFT(C654,2),'OTG DATA'!$H$2:$H$18,'OTG DATA'!$I$2:$I$18,"not found",0)</f>
        <v>二林巡修課</v>
      </c>
    </row>
    <row r="655" spans="1:30">
      <c r="A655" t="s">
        <v>38163</v>
      </c>
      <c r="B655">
        <v>106</v>
      </c>
      <c r="C655" t="s">
        <v>38289</v>
      </c>
      <c r="D655">
        <v>11206000580</v>
      </c>
      <c r="E655" t="s">
        <v>11092</v>
      </c>
      <c r="F655" s="1285">
        <v>45692.53125</v>
      </c>
      <c r="G655">
        <v>56</v>
      </c>
      <c r="H655">
        <v>13</v>
      </c>
      <c r="I655">
        <v>0</v>
      </c>
      <c r="J655" t="s">
        <v>38181</v>
      </c>
      <c r="K655" t="s">
        <v>38211</v>
      </c>
      <c r="L655" t="s">
        <v>38166</v>
      </c>
      <c r="M655" t="s">
        <v>38231</v>
      </c>
      <c r="N655" t="s">
        <v>38235</v>
      </c>
      <c r="O655" t="s">
        <v>38841</v>
      </c>
      <c r="Q655" t="s">
        <v>38210</v>
      </c>
      <c r="V655">
        <v>0</v>
      </c>
      <c r="W655" t="s">
        <v>38239</v>
      </c>
      <c r="X655" t="s">
        <v>38224</v>
      </c>
      <c r="Y655">
        <v>2</v>
      </c>
      <c r="AB655" t="s">
        <v>38172</v>
      </c>
      <c r="AD655" t="str">
        <f>_xlfn.XLOOKUP(LEFT(C655,2),'OTG DATA'!$H$2:$H$18,'OTG DATA'!$I$2:$I$18,"not found",0)</f>
        <v>二林巡修課</v>
      </c>
    </row>
    <row r="656" spans="1:30">
      <c r="A656" t="s">
        <v>38163</v>
      </c>
      <c r="B656">
        <v>106</v>
      </c>
      <c r="C656" t="s">
        <v>38290</v>
      </c>
      <c r="D656">
        <v>11206000581</v>
      </c>
      <c r="E656" t="s">
        <v>2302</v>
      </c>
      <c r="F656" s="1285">
        <v>45693.53125</v>
      </c>
      <c r="G656">
        <v>33</v>
      </c>
      <c r="H656">
        <v>5</v>
      </c>
      <c r="I656">
        <v>0</v>
      </c>
      <c r="J656" t="s">
        <v>38181</v>
      </c>
      <c r="K656" t="s">
        <v>38230</v>
      </c>
      <c r="L656" t="s">
        <v>38174</v>
      </c>
      <c r="M656" t="s">
        <v>38227</v>
      </c>
      <c r="N656" t="s">
        <v>38175</v>
      </c>
      <c r="O656" t="s">
        <v>38220</v>
      </c>
      <c r="Q656" t="s">
        <v>38210</v>
      </c>
      <c r="T656" t="s">
        <v>38188</v>
      </c>
      <c r="V656">
        <v>0</v>
      </c>
      <c r="W656" t="s">
        <v>38194</v>
      </c>
      <c r="X656" t="s">
        <v>38224</v>
      </c>
      <c r="Y656">
        <v>1</v>
      </c>
      <c r="AB656" t="s">
        <v>38232</v>
      </c>
      <c r="AD656" t="str">
        <f>_xlfn.XLOOKUP(LEFT(C656,2),'OTG DATA'!$H$2:$H$18,'OTG DATA'!$I$2:$I$18,"not found",0)</f>
        <v>二林巡修課</v>
      </c>
    </row>
    <row r="657" spans="1:30">
      <c r="A657" t="s">
        <v>38163</v>
      </c>
      <c r="B657">
        <v>106</v>
      </c>
      <c r="C657" t="s">
        <v>38291</v>
      </c>
      <c r="D657">
        <v>11206000598</v>
      </c>
      <c r="E657" t="s">
        <v>2031</v>
      </c>
      <c r="F657" s="1285">
        <v>45694.53125</v>
      </c>
      <c r="G657">
        <v>58</v>
      </c>
      <c r="H657">
        <v>2</v>
      </c>
      <c r="I657">
        <v>0</v>
      </c>
      <c r="J657" t="s">
        <v>38181</v>
      </c>
      <c r="K657" t="s">
        <v>38230</v>
      </c>
      <c r="L657" t="s">
        <v>38177</v>
      </c>
      <c r="M657" t="s">
        <v>38231</v>
      </c>
      <c r="N657" t="s">
        <v>38175</v>
      </c>
      <c r="O657" t="s">
        <v>38220</v>
      </c>
      <c r="Q657" t="s">
        <v>38210</v>
      </c>
      <c r="V657">
        <v>0</v>
      </c>
      <c r="W657" t="s">
        <v>38194</v>
      </c>
      <c r="X657" t="s">
        <v>38224</v>
      </c>
      <c r="Y657">
        <v>2</v>
      </c>
      <c r="AB657" t="s">
        <v>38232</v>
      </c>
      <c r="AD657" t="str">
        <f>_xlfn.XLOOKUP(LEFT(C657,2),'OTG DATA'!$H$2:$H$18,'OTG DATA'!$I$2:$I$18,"not found",0)</f>
        <v>二林巡修課</v>
      </c>
    </row>
    <row r="658" spans="1:30">
      <c r="A658" t="s">
        <v>38163</v>
      </c>
      <c r="B658">
        <v>106</v>
      </c>
      <c r="C658" t="s">
        <v>38341</v>
      </c>
      <c r="D658">
        <v>11206000670</v>
      </c>
      <c r="E658" t="s">
        <v>2026</v>
      </c>
      <c r="F658" s="1285">
        <v>45695.53125</v>
      </c>
      <c r="G658">
        <v>44</v>
      </c>
      <c r="H658">
        <v>4</v>
      </c>
      <c r="I658">
        <v>0</v>
      </c>
      <c r="J658" t="s">
        <v>38181</v>
      </c>
      <c r="K658" t="s">
        <v>38230</v>
      </c>
      <c r="L658" t="s">
        <v>38174</v>
      </c>
      <c r="M658" t="s">
        <v>38231</v>
      </c>
      <c r="N658" t="s">
        <v>38178</v>
      </c>
      <c r="Q658" t="s">
        <v>38210</v>
      </c>
      <c r="U658" t="s">
        <v>10187</v>
      </c>
      <c r="V658">
        <v>6</v>
      </c>
      <c r="W658" t="s">
        <v>38185</v>
      </c>
      <c r="X658" t="s">
        <v>38213</v>
      </c>
      <c r="Y658">
        <v>1</v>
      </c>
      <c r="AB658" t="s">
        <v>38232</v>
      </c>
      <c r="AD658" t="str">
        <f>_xlfn.XLOOKUP(LEFT(C658,2),'OTG DATA'!$H$2:$H$18,'OTG DATA'!$I$2:$I$18,"not found",0)</f>
        <v>二林巡修課</v>
      </c>
    </row>
    <row r="659" spans="1:30">
      <c r="A659" t="s">
        <v>38163</v>
      </c>
      <c r="B659">
        <v>106</v>
      </c>
      <c r="C659" t="s">
        <v>38345</v>
      </c>
      <c r="D659">
        <v>11206000689</v>
      </c>
      <c r="E659" t="s">
        <v>2033</v>
      </c>
      <c r="F659" s="1285">
        <v>45696.53125</v>
      </c>
      <c r="G659">
        <v>2</v>
      </c>
      <c r="H659">
        <v>1921</v>
      </c>
      <c r="I659">
        <v>0</v>
      </c>
      <c r="J659" t="s">
        <v>38181</v>
      </c>
      <c r="K659" t="s">
        <v>38198</v>
      </c>
      <c r="L659" t="s">
        <v>38177</v>
      </c>
      <c r="M659" t="s">
        <v>38167</v>
      </c>
      <c r="N659" t="s">
        <v>38370</v>
      </c>
      <c r="O659" t="s">
        <v>38842</v>
      </c>
      <c r="Q659" t="s">
        <v>38210</v>
      </c>
      <c r="V659">
        <v>0</v>
      </c>
      <c r="W659" t="s">
        <v>38179</v>
      </c>
      <c r="X659" t="s">
        <v>38222</v>
      </c>
      <c r="Y659">
        <v>7</v>
      </c>
      <c r="AB659" t="s">
        <v>38180</v>
      </c>
      <c r="AD659" t="str">
        <f>_xlfn.XLOOKUP(LEFT(C659,2),'OTG DATA'!$H$2:$H$18,'OTG DATA'!$I$2:$I$18,"not found",0)</f>
        <v>二林巡修課</v>
      </c>
    </row>
    <row r="660" spans="1:30">
      <c r="A660" t="s">
        <v>38163</v>
      </c>
      <c r="B660">
        <v>106</v>
      </c>
      <c r="C660" t="s">
        <v>38345</v>
      </c>
      <c r="D660">
        <v>11206000689</v>
      </c>
      <c r="E660" t="s">
        <v>2033</v>
      </c>
      <c r="F660" s="1285">
        <v>45697.53125</v>
      </c>
      <c r="G660">
        <v>2</v>
      </c>
      <c r="H660">
        <v>70</v>
      </c>
      <c r="I660">
        <v>0</v>
      </c>
      <c r="J660" t="s">
        <v>38181</v>
      </c>
      <c r="K660" t="s">
        <v>38198</v>
      </c>
      <c r="L660" t="s">
        <v>38177</v>
      </c>
      <c r="M660" t="s">
        <v>38167</v>
      </c>
      <c r="N660" t="s">
        <v>38370</v>
      </c>
      <c r="O660" t="s">
        <v>38842</v>
      </c>
      <c r="Q660" t="s">
        <v>38210</v>
      </c>
      <c r="V660">
        <v>0</v>
      </c>
      <c r="W660" t="s">
        <v>38179</v>
      </c>
      <c r="X660" t="s">
        <v>38222</v>
      </c>
      <c r="Y660">
        <v>7</v>
      </c>
      <c r="AB660" t="s">
        <v>38180</v>
      </c>
      <c r="AD660" t="str">
        <f>_xlfn.XLOOKUP(LEFT(C660,2),'OTG DATA'!$H$2:$H$18,'OTG DATA'!$I$2:$I$18,"not found",0)</f>
        <v>二林巡修課</v>
      </c>
    </row>
    <row r="661" spans="1:30">
      <c r="A661" t="s">
        <v>38163</v>
      </c>
      <c r="B661">
        <v>106</v>
      </c>
      <c r="C661" t="s">
        <v>38345</v>
      </c>
      <c r="D661">
        <v>11206000689</v>
      </c>
      <c r="E661" t="s">
        <v>2033</v>
      </c>
      <c r="F661" s="1285">
        <v>45698.53125</v>
      </c>
      <c r="G661">
        <v>69</v>
      </c>
      <c r="H661">
        <v>71</v>
      </c>
      <c r="I661">
        <v>0</v>
      </c>
      <c r="J661" t="s">
        <v>38181</v>
      </c>
      <c r="K661" t="s">
        <v>38198</v>
      </c>
      <c r="L661" t="s">
        <v>38177</v>
      </c>
      <c r="M661" t="s">
        <v>38167</v>
      </c>
      <c r="N661" t="s">
        <v>38370</v>
      </c>
      <c r="O661" t="s">
        <v>38842</v>
      </c>
      <c r="Q661" t="s">
        <v>38210</v>
      </c>
      <c r="V661">
        <v>0</v>
      </c>
      <c r="W661" t="s">
        <v>38179</v>
      </c>
      <c r="X661" t="s">
        <v>38222</v>
      </c>
      <c r="Y661">
        <v>7</v>
      </c>
      <c r="AB661" t="s">
        <v>38180</v>
      </c>
      <c r="AD661" t="str">
        <f>_xlfn.XLOOKUP(LEFT(C661,2),'OTG DATA'!$H$2:$H$18,'OTG DATA'!$I$2:$I$18,"not found",0)</f>
        <v>二林巡修課</v>
      </c>
    </row>
    <row r="662" spans="1:30">
      <c r="A662" t="s">
        <v>38163</v>
      </c>
      <c r="B662">
        <v>106</v>
      </c>
      <c r="C662" t="s">
        <v>38346</v>
      </c>
      <c r="D662">
        <v>11206000734</v>
      </c>
      <c r="E662" t="s">
        <v>1499</v>
      </c>
      <c r="F662" s="1285">
        <v>45699.53125</v>
      </c>
      <c r="G662">
        <v>19</v>
      </c>
      <c r="H662">
        <v>156</v>
      </c>
      <c r="I662">
        <v>0</v>
      </c>
      <c r="J662" t="s">
        <v>38181</v>
      </c>
      <c r="K662" t="s">
        <v>38211</v>
      </c>
      <c r="L662" t="s">
        <v>38174</v>
      </c>
      <c r="M662" t="s">
        <v>38167</v>
      </c>
      <c r="N662" t="s">
        <v>38183</v>
      </c>
      <c r="Q662" t="s">
        <v>38210</v>
      </c>
      <c r="V662">
        <v>0</v>
      </c>
      <c r="W662" t="s">
        <v>38176</v>
      </c>
      <c r="X662" t="s">
        <v>38224</v>
      </c>
      <c r="Y662">
        <v>0</v>
      </c>
      <c r="AB662" t="s">
        <v>38172</v>
      </c>
      <c r="AD662" t="str">
        <f>_xlfn.XLOOKUP(LEFT(C662,2),'OTG DATA'!$H$2:$H$18,'OTG DATA'!$I$2:$I$18,"not found",0)</f>
        <v>二林巡修課</v>
      </c>
    </row>
    <row r="663" spans="1:30">
      <c r="A663" t="s">
        <v>38163</v>
      </c>
      <c r="B663">
        <v>106</v>
      </c>
      <c r="C663" t="s">
        <v>38292</v>
      </c>
      <c r="D663">
        <v>11206000759</v>
      </c>
      <c r="E663" t="s">
        <v>1499</v>
      </c>
      <c r="F663" s="1285">
        <v>45700.53125</v>
      </c>
      <c r="G663">
        <v>59</v>
      </c>
      <c r="H663">
        <v>1</v>
      </c>
      <c r="I663">
        <v>3</v>
      </c>
      <c r="J663" t="s">
        <v>38181</v>
      </c>
      <c r="K663" t="s">
        <v>38230</v>
      </c>
      <c r="L663" t="s">
        <v>38174</v>
      </c>
      <c r="M663" t="s">
        <v>38227</v>
      </c>
      <c r="N663" t="s">
        <v>38240</v>
      </c>
      <c r="O663" t="s">
        <v>38256</v>
      </c>
      <c r="Q663" t="s">
        <v>38210</v>
      </c>
      <c r="V663">
        <v>0</v>
      </c>
      <c r="W663" t="s">
        <v>38170</v>
      </c>
      <c r="X663" t="s">
        <v>38224</v>
      </c>
      <c r="Y663">
        <v>1</v>
      </c>
      <c r="AB663" t="s">
        <v>38190</v>
      </c>
      <c r="AD663" t="str">
        <f>_xlfn.XLOOKUP(LEFT(C663,2),'OTG DATA'!$H$2:$H$18,'OTG DATA'!$I$2:$I$18,"not found",0)</f>
        <v>二林巡修課</v>
      </c>
    </row>
    <row r="664" spans="1:30">
      <c r="A664" t="s">
        <v>38163</v>
      </c>
      <c r="B664">
        <v>106</v>
      </c>
      <c r="C664" t="s">
        <v>38293</v>
      </c>
      <c r="D664">
        <v>11206000900</v>
      </c>
      <c r="E664" t="s">
        <v>2034</v>
      </c>
      <c r="F664" s="1285">
        <v>45701.53125</v>
      </c>
      <c r="G664">
        <v>84</v>
      </c>
      <c r="H664">
        <v>20</v>
      </c>
      <c r="I664">
        <v>0</v>
      </c>
      <c r="J664" t="s">
        <v>38164</v>
      </c>
      <c r="K664" t="s">
        <v>38211</v>
      </c>
      <c r="L664" t="s">
        <v>38166</v>
      </c>
      <c r="M664" t="s">
        <v>38167</v>
      </c>
      <c r="N664" t="s">
        <v>38370</v>
      </c>
      <c r="O664" t="s">
        <v>38400</v>
      </c>
      <c r="Q664" t="s">
        <v>38210</v>
      </c>
      <c r="T664" t="s">
        <v>38843</v>
      </c>
      <c r="V664">
        <v>0</v>
      </c>
      <c r="W664" t="s">
        <v>38194</v>
      </c>
      <c r="X664" t="s">
        <v>38186</v>
      </c>
      <c r="Y664">
        <v>0</v>
      </c>
      <c r="AB664" t="s">
        <v>38172</v>
      </c>
      <c r="AD664" t="str">
        <f>_xlfn.XLOOKUP(LEFT(C664,2),'OTG DATA'!$H$2:$H$18,'OTG DATA'!$I$2:$I$18,"not found",0)</f>
        <v>二林巡修課</v>
      </c>
    </row>
    <row r="665" spans="1:30">
      <c r="A665" t="s">
        <v>38163</v>
      </c>
      <c r="B665">
        <v>106</v>
      </c>
      <c r="C665" t="s">
        <v>38294</v>
      </c>
      <c r="D665">
        <v>11206000923</v>
      </c>
      <c r="E665" t="s">
        <v>1982</v>
      </c>
      <c r="F665" s="1285">
        <v>45702.53125</v>
      </c>
      <c r="G665">
        <v>27</v>
      </c>
      <c r="H665">
        <v>19</v>
      </c>
      <c r="I665">
        <v>0</v>
      </c>
      <c r="J665" t="s">
        <v>38181</v>
      </c>
      <c r="K665" t="s">
        <v>38233</v>
      </c>
      <c r="L665" t="s">
        <v>38174</v>
      </c>
      <c r="M665" t="s">
        <v>38227</v>
      </c>
      <c r="N665" t="s">
        <v>38183</v>
      </c>
      <c r="Q665" t="s">
        <v>38210</v>
      </c>
      <c r="V665">
        <v>0</v>
      </c>
      <c r="W665" t="s">
        <v>38194</v>
      </c>
      <c r="X665" t="s">
        <v>38224</v>
      </c>
      <c r="Y665">
        <v>0</v>
      </c>
      <c r="AB665" t="s">
        <v>38232</v>
      </c>
      <c r="AD665" t="str">
        <f>_xlfn.XLOOKUP(LEFT(C665,2),'OTG DATA'!$H$2:$H$18,'OTG DATA'!$I$2:$I$18,"not found",0)</f>
        <v>二林巡修課</v>
      </c>
    </row>
    <row r="666" spans="1:30">
      <c r="A666" t="s">
        <v>38163</v>
      </c>
      <c r="B666">
        <v>106</v>
      </c>
      <c r="C666" t="s">
        <v>38295</v>
      </c>
      <c r="D666">
        <v>11206000934</v>
      </c>
      <c r="E666" t="s">
        <v>2033</v>
      </c>
      <c r="F666" s="1285">
        <v>45703.53125</v>
      </c>
      <c r="G666">
        <v>51</v>
      </c>
      <c r="H666">
        <v>2</v>
      </c>
      <c r="I666">
        <v>0</v>
      </c>
      <c r="J666" t="s">
        <v>38164</v>
      </c>
      <c r="K666" t="s">
        <v>38233</v>
      </c>
      <c r="L666" t="s">
        <v>38174</v>
      </c>
      <c r="M666" t="s">
        <v>38227</v>
      </c>
      <c r="N666" t="s">
        <v>38183</v>
      </c>
      <c r="Q666" t="s">
        <v>38210</v>
      </c>
      <c r="V666">
        <v>0</v>
      </c>
      <c r="W666" t="s">
        <v>38176</v>
      </c>
      <c r="X666" t="s">
        <v>38224</v>
      </c>
      <c r="Y666">
        <v>0</v>
      </c>
      <c r="AB666" t="s">
        <v>38232</v>
      </c>
      <c r="AD666" t="str">
        <f>_xlfn.XLOOKUP(LEFT(C666,2),'OTG DATA'!$H$2:$H$18,'OTG DATA'!$I$2:$I$18,"not found",0)</f>
        <v>二林巡修課</v>
      </c>
    </row>
    <row r="667" spans="1:30">
      <c r="A667" t="s">
        <v>38163</v>
      </c>
      <c r="B667">
        <v>106</v>
      </c>
      <c r="C667" t="s">
        <v>38349</v>
      </c>
      <c r="D667">
        <v>11206000971</v>
      </c>
      <c r="E667" t="s">
        <v>1646</v>
      </c>
      <c r="F667" s="1285">
        <v>45704.53125</v>
      </c>
      <c r="G667">
        <v>66</v>
      </c>
      <c r="H667">
        <v>711</v>
      </c>
      <c r="I667">
        <v>4716</v>
      </c>
      <c r="J667" t="s">
        <v>38173</v>
      </c>
      <c r="K667" t="s">
        <v>38198</v>
      </c>
      <c r="L667" t="s">
        <v>38177</v>
      </c>
      <c r="M667" t="s">
        <v>38167</v>
      </c>
      <c r="N667" t="s">
        <v>38175</v>
      </c>
      <c r="O667" t="s">
        <v>38698</v>
      </c>
      <c r="Q667" t="s">
        <v>38184</v>
      </c>
      <c r="V667">
        <v>0</v>
      </c>
      <c r="W667" t="s">
        <v>38176</v>
      </c>
      <c r="X667" t="s">
        <v>38213</v>
      </c>
      <c r="Y667">
        <v>0</v>
      </c>
      <c r="AB667" t="s">
        <v>38180</v>
      </c>
      <c r="AD667" t="str">
        <f>_xlfn.XLOOKUP(LEFT(C667,2),'OTG DATA'!$H$2:$H$18,'OTG DATA'!$I$2:$I$18,"not found",0)</f>
        <v>二林巡修課</v>
      </c>
    </row>
    <row r="668" spans="1:30">
      <c r="A668" t="s">
        <v>38163</v>
      </c>
      <c r="B668">
        <v>106</v>
      </c>
      <c r="C668" t="s">
        <v>38296</v>
      </c>
      <c r="D668">
        <v>11206001031</v>
      </c>
      <c r="E668" t="s">
        <v>2301</v>
      </c>
      <c r="F668" s="1285">
        <v>45705.53125</v>
      </c>
      <c r="G668">
        <v>28</v>
      </c>
      <c r="H668">
        <v>5</v>
      </c>
      <c r="I668">
        <v>0</v>
      </c>
      <c r="J668" t="s">
        <v>38164</v>
      </c>
      <c r="K668" t="s">
        <v>38230</v>
      </c>
      <c r="L668" t="s">
        <v>38174</v>
      </c>
      <c r="M668" t="s">
        <v>38227</v>
      </c>
      <c r="N668" t="s">
        <v>38175</v>
      </c>
      <c r="O668" t="s">
        <v>38220</v>
      </c>
      <c r="Q668" t="s">
        <v>38184</v>
      </c>
      <c r="T668" t="s">
        <v>38188</v>
      </c>
      <c r="V668">
        <v>0</v>
      </c>
      <c r="W668" t="s">
        <v>38238</v>
      </c>
      <c r="X668" t="s">
        <v>38224</v>
      </c>
      <c r="Y668">
        <v>1</v>
      </c>
      <c r="AB668" t="s">
        <v>38232</v>
      </c>
      <c r="AD668" t="str">
        <f>_xlfn.XLOOKUP(LEFT(C668,2),'OTG DATA'!$H$2:$H$18,'OTG DATA'!$I$2:$I$18,"not found",0)</f>
        <v>二林巡修課</v>
      </c>
    </row>
    <row r="669" spans="1:30">
      <c r="A669" t="s">
        <v>38163</v>
      </c>
      <c r="B669">
        <v>106</v>
      </c>
      <c r="C669" t="s">
        <v>38297</v>
      </c>
      <c r="D669">
        <v>11206001040</v>
      </c>
      <c r="E669" t="s">
        <v>2533</v>
      </c>
      <c r="F669" s="1285">
        <v>45706.53125</v>
      </c>
      <c r="G669">
        <v>118</v>
      </c>
      <c r="H669">
        <v>9</v>
      </c>
      <c r="I669">
        <v>0</v>
      </c>
      <c r="J669" t="s">
        <v>38164</v>
      </c>
      <c r="K669" t="s">
        <v>38230</v>
      </c>
      <c r="L669" t="s">
        <v>38177</v>
      </c>
      <c r="M669" t="s">
        <v>38231</v>
      </c>
      <c r="N669" t="s">
        <v>38248</v>
      </c>
      <c r="O669" t="s">
        <v>38249</v>
      </c>
      <c r="P669" t="s">
        <v>38420</v>
      </c>
      <c r="Q669" t="s">
        <v>38210</v>
      </c>
      <c r="R669">
        <v>9712</v>
      </c>
      <c r="S669">
        <v>9001</v>
      </c>
      <c r="T669" t="s">
        <v>38844</v>
      </c>
      <c r="U669" t="s">
        <v>38252</v>
      </c>
      <c r="V669">
        <v>25</v>
      </c>
      <c r="W669" t="s">
        <v>38185</v>
      </c>
      <c r="X669" t="s">
        <v>38224</v>
      </c>
      <c r="Y669">
        <v>1</v>
      </c>
      <c r="AB669" t="s">
        <v>38232</v>
      </c>
      <c r="AC669" t="s">
        <v>38845</v>
      </c>
      <c r="AD669" t="str">
        <f>_xlfn.XLOOKUP(LEFT(C669,2),'OTG DATA'!$H$2:$H$18,'OTG DATA'!$I$2:$I$18,"not found",0)</f>
        <v>二林巡修課</v>
      </c>
    </row>
    <row r="670" spans="1:30">
      <c r="A670" t="s">
        <v>38163</v>
      </c>
      <c r="B670">
        <v>106</v>
      </c>
      <c r="C670" t="s">
        <v>38298</v>
      </c>
      <c r="D670">
        <v>11206001102</v>
      </c>
      <c r="E670" t="s">
        <v>2285</v>
      </c>
      <c r="F670" s="1285">
        <v>45707.53125</v>
      </c>
      <c r="G670">
        <v>53</v>
      </c>
      <c r="H670">
        <v>5</v>
      </c>
      <c r="I670">
        <v>0</v>
      </c>
      <c r="J670" t="s">
        <v>38164</v>
      </c>
      <c r="K670" t="s">
        <v>38230</v>
      </c>
      <c r="L670" t="s">
        <v>38174</v>
      </c>
      <c r="M670" t="s">
        <v>38227</v>
      </c>
      <c r="N670" t="s">
        <v>38175</v>
      </c>
      <c r="O670" t="s">
        <v>38220</v>
      </c>
      <c r="Q670" t="s">
        <v>38184</v>
      </c>
      <c r="T670" t="s">
        <v>38188</v>
      </c>
      <c r="V670">
        <v>0</v>
      </c>
      <c r="W670" t="s">
        <v>38238</v>
      </c>
      <c r="X670" t="s">
        <v>38224</v>
      </c>
      <c r="Y670">
        <v>1</v>
      </c>
      <c r="AB670" t="s">
        <v>38232</v>
      </c>
      <c r="AD670" t="str">
        <f>_xlfn.XLOOKUP(LEFT(C670,2),'OTG DATA'!$H$2:$H$18,'OTG DATA'!$I$2:$I$18,"not found",0)</f>
        <v>二林巡修課</v>
      </c>
    </row>
    <row r="671" spans="1:30">
      <c r="A671" t="s">
        <v>38163</v>
      </c>
      <c r="B671">
        <v>106</v>
      </c>
      <c r="C671" t="s">
        <v>38342</v>
      </c>
      <c r="D671">
        <v>11206001721</v>
      </c>
      <c r="E671" t="s">
        <v>1950</v>
      </c>
      <c r="F671" s="1285">
        <v>45708.53125</v>
      </c>
      <c r="G671">
        <v>40</v>
      </c>
      <c r="H671">
        <v>13</v>
      </c>
      <c r="I671">
        <v>0</v>
      </c>
      <c r="J671" t="s">
        <v>38181</v>
      </c>
      <c r="K671" t="s">
        <v>38233</v>
      </c>
      <c r="L671" t="s">
        <v>38174</v>
      </c>
      <c r="M671" t="s">
        <v>38227</v>
      </c>
      <c r="N671" t="s">
        <v>38183</v>
      </c>
      <c r="Q671" t="s">
        <v>38210</v>
      </c>
      <c r="V671">
        <v>0</v>
      </c>
      <c r="W671" t="s">
        <v>38194</v>
      </c>
      <c r="X671" t="s">
        <v>38222</v>
      </c>
      <c r="Y671">
        <v>0</v>
      </c>
      <c r="AB671" t="s">
        <v>38232</v>
      </c>
      <c r="AD671" t="str">
        <f>_xlfn.XLOOKUP(LEFT(C671,2),'OTG DATA'!$H$2:$H$18,'OTG DATA'!$I$2:$I$18,"not found",0)</f>
        <v>二林巡修課</v>
      </c>
    </row>
    <row r="672" spans="1:30">
      <c r="A672" t="s">
        <v>38163</v>
      </c>
      <c r="B672">
        <v>106</v>
      </c>
      <c r="C672" t="s">
        <v>38299</v>
      </c>
      <c r="D672">
        <v>11206001204</v>
      </c>
      <c r="E672" t="s">
        <v>2276</v>
      </c>
      <c r="F672" s="1285">
        <v>45709.53125</v>
      </c>
      <c r="G672">
        <v>45</v>
      </c>
      <c r="H672">
        <v>26</v>
      </c>
      <c r="I672">
        <v>0</v>
      </c>
      <c r="J672" t="s">
        <v>38181</v>
      </c>
      <c r="K672" t="s">
        <v>38233</v>
      </c>
      <c r="L672" t="s">
        <v>38174</v>
      </c>
      <c r="M672" t="s">
        <v>38227</v>
      </c>
      <c r="N672" t="s">
        <v>38235</v>
      </c>
      <c r="O672" t="s">
        <v>38236</v>
      </c>
      <c r="Q672" t="s">
        <v>38210</v>
      </c>
      <c r="V672">
        <v>0</v>
      </c>
      <c r="W672" t="s">
        <v>38194</v>
      </c>
      <c r="X672" t="s">
        <v>38224</v>
      </c>
      <c r="Y672">
        <v>0</v>
      </c>
      <c r="AB672" t="s">
        <v>38232</v>
      </c>
      <c r="AD672" t="str">
        <f>_xlfn.XLOOKUP(LEFT(C672,2),'OTG DATA'!$H$2:$H$18,'OTG DATA'!$I$2:$I$18,"not found",0)</f>
        <v>二林巡修課</v>
      </c>
    </row>
    <row r="673" spans="1:30">
      <c r="A673" t="s">
        <v>38163</v>
      </c>
      <c r="B673">
        <v>106</v>
      </c>
      <c r="C673" t="s">
        <v>38300</v>
      </c>
      <c r="D673">
        <v>11206001215</v>
      </c>
      <c r="E673" t="s">
        <v>2278</v>
      </c>
      <c r="F673" s="1285">
        <v>45710.53125</v>
      </c>
      <c r="G673">
        <v>59</v>
      </c>
      <c r="H673">
        <v>1</v>
      </c>
      <c r="I673">
        <v>0</v>
      </c>
      <c r="J673" t="s">
        <v>38164</v>
      </c>
      <c r="K673" t="s">
        <v>38233</v>
      </c>
      <c r="L673" t="s">
        <v>38174</v>
      </c>
      <c r="M673" t="s">
        <v>38231</v>
      </c>
      <c r="N673" t="s">
        <v>38228</v>
      </c>
      <c r="O673" t="s">
        <v>38247</v>
      </c>
      <c r="Q673" t="s">
        <v>38210</v>
      </c>
      <c r="V673">
        <v>0</v>
      </c>
      <c r="W673" t="s">
        <v>38194</v>
      </c>
      <c r="X673" t="s">
        <v>38224</v>
      </c>
      <c r="Y673">
        <v>0</v>
      </c>
      <c r="AB673" t="s">
        <v>38190</v>
      </c>
      <c r="AD673" t="str">
        <f>_xlfn.XLOOKUP(LEFT(C673,2),'OTG DATA'!$H$2:$H$18,'OTG DATA'!$I$2:$I$18,"not found",0)</f>
        <v>二林巡修課</v>
      </c>
    </row>
    <row r="674" spans="1:30">
      <c r="A674" t="s">
        <v>38163</v>
      </c>
      <c r="B674">
        <v>106</v>
      </c>
      <c r="C674" t="s">
        <v>38351</v>
      </c>
      <c r="D674">
        <v>11206001254</v>
      </c>
      <c r="E674" t="s">
        <v>1226</v>
      </c>
      <c r="F674" s="1285">
        <v>45711.53125</v>
      </c>
      <c r="G674">
        <v>24</v>
      </c>
      <c r="H674">
        <v>84</v>
      </c>
      <c r="I674">
        <v>0</v>
      </c>
      <c r="J674" t="s">
        <v>38164</v>
      </c>
      <c r="K674" t="s">
        <v>38211</v>
      </c>
      <c r="L674" t="s">
        <v>38166</v>
      </c>
      <c r="M674" t="s">
        <v>38167</v>
      </c>
      <c r="N674" t="s">
        <v>38178</v>
      </c>
      <c r="Q674" t="s">
        <v>38184</v>
      </c>
      <c r="V674">
        <v>25</v>
      </c>
      <c r="W674" t="s">
        <v>38185</v>
      </c>
      <c r="X674" t="s">
        <v>38212</v>
      </c>
      <c r="Y674">
        <v>2</v>
      </c>
      <c r="AB674" t="s">
        <v>38172</v>
      </c>
      <c r="AD674" t="str">
        <f>_xlfn.XLOOKUP(LEFT(C674,2),'OTG DATA'!$H$2:$H$18,'OTG DATA'!$I$2:$I$18,"not found",0)</f>
        <v>二林巡修課</v>
      </c>
    </row>
    <row r="675" spans="1:30">
      <c r="A675" t="s">
        <v>38163</v>
      </c>
      <c r="B675">
        <v>106</v>
      </c>
      <c r="C675" t="s">
        <v>38301</v>
      </c>
      <c r="D675">
        <v>11206001277</v>
      </c>
      <c r="E675" t="s">
        <v>2527</v>
      </c>
      <c r="F675" s="1285">
        <v>45712.53125</v>
      </c>
      <c r="G675">
        <v>56</v>
      </c>
      <c r="H675">
        <v>1</v>
      </c>
      <c r="I675">
        <v>0</v>
      </c>
      <c r="J675" t="s">
        <v>38173</v>
      </c>
      <c r="K675" t="s">
        <v>38233</v>
      </c>
      <c r="L675" t="s">
        <v>38174</v>
      </c>
      <c r="M675" t="s">
        <v>38227</v>
      </c>
      <c r="N675" t="s">
        <v>38183</v>
      </c>
      <c r="Q675" t="s">
        <v>38210</v>
      </c>
      <c r="V675">
        <v>0</v>
      </c>
      <c r="W675" t="s">
        <v>38194</v>
      </c>
      <c r="X675" t="s">
        <v>38224</v>
      </c>
      <c r="Y675">
        <v>0</v>
      </c>
      <c r="AB675" t="s">
        <v>38232</v>
      </c>
      <c r="AD675" t="str">
        <f>_xlfn.XLOOKUP(LEFT(C675,2),'OTG DATA'!$H$2:$H$18,'OTG DATA'!$I$2:$I$18,"not found",0)</f>
        <v>二林巡修課</v>
      </c>
    </row>
    <row r="676" spans="1:30">
      <c r="A676" t="s">
        <v>38163</v>
      </c>
      <c r="B676">
        <v>106</v>
      </c>
      <c r="C676" t="s">
        <v>38302</v>
      </c>
      <c r="D676">
        <v>11206001270</v>
      </c>
      <c r="E676" t="s">
        <v>2527</v>
      </c>
      <c r="F676" s="1285">
        <v>45713.53125</v>
      </c>
      <c r="G676">
        <v>59</v>
      </c>
      <c r="H676">
        <v>1</v>
      </c>
      <c r="I676">
        <v>0</v>
      </c>
      <c r="J676" t="s">
        <v>38173</v>
      </c>
      <c r="K676" t="s">
        <v>38233</v>
      </c>
      <c r="L676" t="s">
        <v>38166</v>
      </c>
      <c r="M676" t="s">
        <v>38231</v>
      </c>
      <c r="N676" t="s">
        <v>38240</v>
      </c>
      <c r="O676" t="s">
        <v>38256</v>
      </c>
      <c r="Q676" t="s">
        <v>38210</v>
      </c>
      <c r="V676">
        <v>0</v>
      </c>
      <c r="W676" t="s">
        <v>38194</v>
      </c>
      <c r="X676" t="s">
        <v>38224</v>
      </c>
      <c r="Y676">
        <v>0</v>
      </c>
      <c r="AB676" t="s">
        <v>38190</v>
      </c>
      <c r="AD676" t="str">
        <f>_xlfn.XLOOKUP(LEFT(C676,2),'OTG DATA'!$H$2:$H$18,'OTG DATA'!$I$2:$I$18,"not found",0)</f>
        <v>二林巡修課</v>
      </c>
    </row>
    <row r="677" spans="1:30">
      <c r="A677" t="s">
        <v>38163</v>
      </c>
      <c r="B677">
        <v>106</v>
      </c>
      <c r="C677" t="s">
        <v>38303</v>
      </c>
      <c r="D677">
        <v>11206001314</v>
      </c>
      <c r="E677" t="s">
        <v>11092</v>
      </c>
      <c r="F677" s="1285">
        <v>45714.53125</v>
      </c>
      <c r="G677">
        <v>62</v>
      </c>
      <c r="H677">
        <v>1</v>
      </c>
      <c r="I677">
        <v>0</v>
      </c>
      <c r="J677" t="s">
        <v>38173</v>
      </c>
      <c r="K677" t="s">
        <v>38233</v>
      </c>
      <c r="L677" t="s">
        <v>38174</v>
      </c>
      <c r="M677" t="s">
        <v>38227</v>
      </c>
      <c r="N677" t="s">
        <v>38248</v>
      </c>
      <c r="O677" t="s">
        <v>38791</v>
      </c>
      <c r="P677" t="s">
        <v>38250</v>
      </c>
      <c r="Q677" t="s">
        <v>38210</v>
      </c>
      <c r="R677">
        <v>10701</v>
      </c>
      <c r="S677">
        <v>10608</v>
      </c>
      <c r="T677" t="s">
        <v>38404</v>
      </c>
      <c r="U677" t="s">
        <v>38252</v>
      </c>
      <c r="V677">
        <v>25</v>
      </c>
      <c r="W677" t="s">
        <v>38194</v>
      </c>
      <c r="X677" t="s">
        <v>38222</v>
      </c>
      <c r="Y677">
        <v>1</v>
      </c>
      <c r="AB677" t="s">
        <v>38232</v>
      </c>
      <c r="AC677" t="s">
        <v>38846</v>
      </c>
      <c r="AD677" t="str">
        <f>_xlfn.XLOOKUP(LEFT(C677,2),'OTG DATA'!$H$2:$H$18,'OTG DATA'!$I$2:$I$18,"not found",0)</f>
        <v>二林巡修課</v>
      </c>
    </row>
    <row r="678" spans="1:30">
      <c r="A678" t="s">
        <v>38163</v>
      </c>
      <c r="B678">
        <v>106</v>
      </c>
      <c r="C678" t="s">
        <v>38304</v>
      </c>
      <c r="D678">
        <v>11206001455</v>
      </c>
      <c r="E678" t="s">
        <v>1983</v>
      </c>
      <c r="F678" s="1285">
        <v>45715.53125</v>
      </c>
      <c r="G678">
        <v>169</v>
      </c>
      <c r="H678">
        <v>6</v>
      </c>
      <c r="I678">
        <v>0</v>
      </c>
      <c r="J678" t="s">
        <v>38181</v>
      </c>
      <c r="K678" t="s">
        <v>38230</v>
      </c>
      <c r="L678" t="s">
        <v>38174</v>
      </c>
      <c r="M678" t="s">
        <v>38227</v>
      </c>
      <c r="N678" t="s">
        <v>38248</v>
      </c>
      <c r="O678" t="s">
        <v>38249</v>
      </c>
      <c r="P678" t="s">
        <v>38847</v>
      </c>
      <c r="Q678" t="s">
        <v>38210</v>
      </c>
      <c r="R678">
        <v>9608</v>
      </c>
      <c r="S678">
        <v>9508</v>
      </c>
      <c r="T678" t="s">
        <v>38848</v>
      </c>
      <c r="U678" t="s">
        <v>38252</v>
      </c>
      <c r="V678">
        <v>25</v>
      </c>
      <c r="W678" t="s">
        <v>38578</v>
      </c>
      <c r="X678" t="s">
        <v>38224</v>
      </c>
      <c r="Y678">
        <v>1</v>
      </c>
      <c r="AB678" t="s">
        <v>38232</v>
      </c>
      <c r="AC678" t="s">
        <v>38849</v>
      </c>
      <c r="AD678" t="str">
        <f>_xlfn.XLOOKUP(LEFT(C678,2),'OTG DATA'!$H$2:$H$18,'OTG DATA'!$I$2:$I$18,"not found",0)</f>
        <v>二林巡修課</v>
      </c>
    </row>
    <row r="679" spans="1:30">
      <c r="A679" t="s">
        <v>38163</v>
      </c>
      <c r="B679">
        <v>106</v>
      </c>
      <c r="C679" t="s">
        <v>38305</v>
      </c>
      <c r="D679">
        <v>11206001480</v>
      </c>
      <c r="E679" t="s">
        <v>1950</v>
      </c>
      <c r="F679" s="1285">
        <v>45716.53125</v>
      </c>
      <c r="G679">
        <v>38</v>
      </c>
      <c r="H679">
        <v>11</v>
      </c>
      <c r="I679">
        <v>0</v>
      </c>
      <c r="J679" t="s">
        <v>38181</v>
      </c>
      <c r="K679" t="s">
        <v>38233</v>
      </c>
      <c r="L679" t="s">
        <v>38174</v>
      </c>
      <c r="M679" t="s">
        <v>38227</v>
      </c>
      <c r="N679" t="s">
        <v>38183</v>
      </c>
      <c r="Q679" t="s">
        <v>38210</v>
      </c>
      <c r="V679">
        <v>0</v>
      </c>
      <c r="W679" t="s">
        <v>38194</v>
      </c>
      <c r="X679" t="s">
        <v>38224</v>
      </c>
      <c r="Y679">
        <v>0</v>
      </c>
      <c r="AB679" t="s">
        <v>38232</v>
      </c>
      <c r="AD679" t="str">
        <f>_xlfn.XLOOKUP(LEFT(C679,2),'OTG DATA'!$H$2:$H$18,'OTG DATA'!$I$2:$I$18,"not found",0)</f>
        <v>二林巡修課</v>
      </c>
    </row>
    <row r="680" spans="1:30">
      <c r="A680" t="s">
        <v>38163</v>
      </c>
      <c r="B680">
        <v>106</v>
      </c>
      <c r="C680" t="s">
        <v>38306</v>
      </c>
      <c r="D680">
        <v>11206001503</v>
      </c>
      <c r="E680" t="s">
        <v>2033</v>
      </c>
      <c r="F680" s="1285">
        <v>45717.53125</v>
      </c>
      <c r="G680">
        <v>59</v>
      </c>
      <c r="H680">
        <v>11</v>
      </c>
      <c r="I680">
        <v>23</v>
      </c>
      <c r="J680" t="s">
        <v>38181</v>
      </c>
      <c r="K680" t="s">
        <v>38230</v>
      </c>
      <c r="L680" t="s">
        <v>38174</v>
      </c>
      <c r="M680" t="s">
        <v>38227</v>
      </c>
      <c r="N680" t="s">
        <v>38183</v>
      </c>
      <c r="Q680" t="s">
        <v>38210</v>
      </c>
      <c r="U680" t="s">
        <v>10187</v>
      </c>
      <c r="V680">
        <v>6</v>
      </c>
      <c r="W680" t="s">
        <v>38185</v>
      </c>
      <c r="X680" t="s">
        <v>38224</v>
      </c>
      <c r="Y680">
        <v>1</v>
      </c>
      <c r="AB680" t="s">
        <v>38232</v>
      </c>
      <c r="AD680" t="str">
        <f>_xlfn.XLOOKUP(LEFT(C680,2),'OTG DATA'!$H$2:$H$18,'OTG DATA'!$I$2:$I$18,"not found",0)</f>
        <v>二林巡修課</v>
      </c>
    </row>
    <row r="681" spans="1:30">
      <c r="A681" t="s">
        <v>38163</v>
      </c>
      <c r="B681">
        <v>106</v>
      </c>
      <c r="C681" t="s">
        <v>38307</v>
      </c>
      <c r="D681">
        <v>11206001509</v>
      </c>
      <c r="E681" t="s">
        <v>1944</v>
      </c>
      <c r="F681" s="1285">
        <v>45718.53125</v>
      </c>
      <c r="G681">
        <v>59</v>
      </c>
      <c r="H681">
        <v>1</v>
      </c>
      <c r="I681">
        <v>36</v>
      </c>
      <c r="J681" t="s">
        <v>38181</v>
      </c>
      <c r="K681" t="s">
        <v>38230</v>
      </c>
      <c r="L681" t="s">
        <v>38177</v>
      </c>
      <c r="M681" t="s">
        <v>38231</v>
      </c>
      <c r="N681" t="s">
        <v>38183</v>
      </c>
      <c r="Q681" t="s">
        <v>38210</v>
      </c>
      <c r="U681" t="s">
        <v>10187</v>
      </c>
      <c r="V681">
        <v>25</v>
      </c>
      <c r="W681" t="s">
        <v>38185</v>
      </c>
      <c r="X681" t="s">
        <v>38224</v>
      </c>
      <c r="Y681">
        <v>1</v>
      </c>
      <c r="AB681" t="s">
        <v>38232</v>
      </c>
      <c r="AD681" t="str">
        <f>_xlfn.XLOOKUP(LEFT(C681,2),'OTG DATA'!$H$2:$H$18,'OTG DATA'!$I$2:$I$18,"not found",0)</f>
        <v>二林巡修課</v>
      </c>
    </row>
    <row r="682" spans="1:30">
      <c r="A682" t="s">
        <v>38163</v>
      </c>
      <c r="B682">
        <v>106</v>
      </c>
      <c r="C682" t="s">
        <v>38308</v>
      </c>
      <c r="D682">
        <v>11206001518</v>
      </c>
      <c r="E682" t="s">
        <v>1985</v>
      </c>
      <c r="F682" s="1285">
        <v>45719.53125</v>
      </c>
      <c r="G682">
        <v>59</v>
      </c>
      <c r="H682">
        <v>26</v>
      </c>
      <c r="I682">
        <v>0</v>
      </c>
      <c r="J682" t="s">
        <v>38181</v>
      </c>
      <c r="K682" t="s">
        <v>38230</v>
      </c>
      <c r="L682" t="s">
        <v>38174</v>
      </c>
      <c r="M682" t="s">
        <v>38227</v>
      </c>
      <c r="N682" t="s">
        <v>38183</v>
      </c>
      <c r="Q682" t="s">
        <v>38210</v>
      </c>
      <c r="U682" t="s">
        <v>10187</v>
      </c>
      <c r="V682">
        <v>6</v>
      </c>
      <c r="W682" t="s">
        <v>38185</v>
      </c>
      <c r="X682" t="s">
        <v>38224</v>
      </c>
      <c r="Y682">
        <v>1</v>
      </c>
      <c r="AB682" t="s">
        <v>38232</v>
      </c>
      <c r="AD682" t="str">
        <f>_xlfn.XLOOKUP(LEFT(C682,2),'OTG DATA'!$H$2:$H$18,'OTG DATA'!$I$2:$I$18,"not found",0)</f>
        <v>二林巡修課</v>
      </c>
    </row>
    <row r="683" spans="1:30">
      <c r="A683" t="s">
        <v>38163</v>
      </c>
      <c r="B683">
        <v>106</v>
      </c>
      <c r="C683" t="s">
        <v>38309</v>
      </c>
      <c r="D683">
        <v>11206001604</v>
      </c>
      <c r="E683" t="s">
        <v>2031</v>
      </c>
      <c r="F683" s="1285">
        <v>45720.53125</v>
      </c>
      <c r="G683">
        <v>164</v>
      </c>
      <c r="H683">
        <v>1</v>
      </c>
      <c r="I683">
        <v>0</v>
      </c>
      <c r="J683" t="s">
        <v>38181</v>
      </c>
      <c r="K683" t="s">
        <v>38226</v>
      </c>
      <c r="L683" t="s">
        <v>38177</v>
      </c>
      <c r="M683" t="s">
        <v>38231</v>
      </c>
      <c r="N683" t="s">
        <v>38228</v>
      </c>
      <c r="O683" t="s">
        <v>38247</v>
      </c>
      <c r="Q683" t="s">
        <v>38210</v>
      </c>
      <c r="V683">
        <v>0</v>
      </c>
      <c r="W683" t="s">
        <v>38176</v>
      </c>
      <c r="X683" t="s">
        <v>38222</v>
      </c>
      <c r="Y683">
        <v>0</v>
      </c>
      <c r="AB683" t="s">
        <v>38232</v>
      </c>
      <c r="AD683" t="str">
        <f>_xlfn.XLOOKUP(LEFT(C683,2),'OTG DATA'!$H$2:$H$18,'OTG DATA'!$I$2:$I$18,"not found",0)</f>
        <v>二林巡修課</v>
      </c>
    </row>
    <row r="684" spans="1:30">
      <c r="A684" t="s">
        <v>38163</v>
      </c>
      <c r="B684">
        <v>106</v>
      </c>
      <c r="C684" t="s">
        <v>38310</v>
      </c>
      <c r="D684">
        <v>11206001630</v>
      </c>
      <c r="E684" t="s">
        <v>2279</v>
      </c>
      <c r="F684" s="1285">
        <v>45721.53125</v>
      </c>
      <c r="G684">
        <v>97</v>
      </c>
      <c r="H684">
        <v>6</v>
      </c>
      <c r="I684">
        <v>0</v>
      </c>
      <c r="J684" t="s">
        <v>38181</v>
      </c>
      <c r="K684" t="s">
        <v>38230</v>
      </c>
      <c r="L684" t="s">
        <v>38177</v>
      </c>
      <c r="M684" t="s">
        <v>38231</v>
      </c>
      <c r="N684" t="s">
        <v>38248</v>
      </c>
      <c r="O684" t="s">
        <v>38249</v>
      </c>
      <c r="P684" t="s">
        <v>38420</v>
      </c>
      <c r="Q684" t="s">
        <v>38210</v>
      </c>
      <c r="R684">
        <v>10206</v>
      </c>
      <c r="S684">
        <v>9309</v>
      </c>
      <c r="T684" t="s">
        <v>38404</v>
      </c>
      <c r="U684" t="s">
        <v>38252</v>
      </c>
      <c r="V684">
        <v>25</v>
      </c>
      <c r="W684" t="s">
        <v>38185</v>
      </c>
      <c r="X684" t="s">
        <v>38224</v>
      </c>
      <c r="Y684">
        <v>1</v>
      </c>
      <c r="AB684" t="s">
        <v>38232</v>
      </c>
      <c r="AC684" t="s">
        <v>38850</v>
      </c>
      <c r="AD684" t="str">
        <f>_xlfn.XLOOKUP(LEFT(C684,2),'OTG DATA'!$H$2:$H$18,'OTG DATA'!$I$2:$I$18,"not found",0)</f>
        <v>二林巡修課</v>
      </c>
    </row>
    <row r="685" spans="1:30">
      <c r="A685" t="s">
        <v>38163</v>
      </c>
      <c r="B685">
        <v>106</v>
      </c>
      <c r="C685" t="s">
        <v>38311</v>
      </c>
      <c r="D685">
        <v>11206001673</v>
      </c>
      <c r="E685" t="s">
        <v>2530</v>
      </c>
      <c r="F685" s="1285">
        <v>45722.53125</v>
      </c>
      <c r="G685">
        <v>49</v>
      </c>
      <c r="H685">
        <v>1</v>
      </c>
      <c r="I685">
        <v>0</v>
      </c>
      <c r="J685" t="s">
        <v>38181</v>
      </c>
      <c r="K685" t="s">
        <v>38233</v>
      </c>
      <c r="L685" t="s">
        <v>38174</v>
      </c>
      <c r="M685" t="s">
        <v>38227</v>
      </c>
      <c r="N685" t="s">
        <v>38183</v>
      </c>
      <c r="Q685" t="s">
        <v>38210</v>
      </c>
      <c r="V685">
        <v>0</v>
      </c>
      <c r="W685" t="s">
        <v>38194</v>
      </c>
      <c r="X685" t="s">
        <v>38222</v>
      </c>
      <c r="Y685">
        <v>0</v>
      </c>
      <c r="AB685" t="s">
        <v>38232</v>
      </c>
      <c r="AD685" t="str">
        <f>_xlfn.XLOOKUP(LEFT(C685,2),'OTG DATA'!$H$2:$H$18,'OTG DATA'!$I$2:$I$18,"not found",0)</f>
        <v>二林巡修課</v>
      </c>
    </row>
    <row r="686" spans="1:30">
      <c r="A686" t="s">
        <v>38163</v>
      </c>
      <c r="B686">
        <v>106</v>
      </c>
      <c r="C686" t="s">
        <v>38313</v>
      </c>
      <c r="D686">
        <v>11206001681</v>
      </c>
      <c r="E686" t="s">
        <v>1983</v>
      </c>
      <c r="F686" s="1285">
        <v>45723.53125</v>
      </c>
      <c r="G686">
        <v>25</v>
      </c>
      <c r="H686">
        <v>1</v>
      </c>
      <c r="I686">
        <v>0</v>
      </c>
      <c r="J686" t="s">
        <v>38181</v>
      </c>
      <c r="K686" t="s">
        <v>38233</v>
      </c>
      <c r="L686" t="s">
        <v>38174</v>
      </c>
      <c r="M686" t="s">
        <v>38227</v>
      </c>
      <c r="N686" t="s">
        <v>38183</v>
      </c>
      <c r="Q686" t="s">
        <v>38210</v>
      </c>
      <c r="V686">
        <v>0</v>
      </c>
      <c r="W686" t="s">
        <v>38194</v>
      </c>
      <c r="X686" t="s">
        <v>38222</v>
      </c>
      <c r="Y686">
        <v>0</v>
      </c>
      <c r="AB686" t="s">
        <v>38232</v>
      </c>
      <c r="AD686" t="str">
        <f>_xlfn.XLOOKUP(LEFT(C686,2),'OTG DATA'!$H$2:$H$18,'OTG DATA'!$I$2:$I$18,"not found",0)</f>
        <v>二林巡修課</v>
      </c>
    </row>
    <row r="687" spans="1:30">
      <c r="A687" t="s">
        <v>38163</v>
      </c>
      <c r="B687">
        <v>106</v>
      </c>
      <c r="C687" t="s">
        <v>38314</v>
      </c>
      <c r="D687">
        <v>11206001688</v>
      </c>
      <c r="E687" t="s">
        <v>2308</v>
      </c>
      <c r="F687" s="1285">
        <v>45724.53125</v>
      </c>
      <c r="G687">
        <v>58</v>
      </c>
      <c r="H687">
        <v>1</v>
      </c>
      <c r="I687">
        <v>0</v>
      </c>
      <c r="J687" t="s">
        <v>38181</v>
      </c>
      <c r="K687" t="s">
        <v>38233</v>
      </c>
      <c r="L687" t="s">
        <v>38174</v>
      </c>
      <c r="M687" t="s">
        <v>38227</v>
      </c>
      <c r="N687" t="s">
        <v>38235</v>
      </c>
      <c r="O687" t="s">
        <v>38236</v>
      </c>
      <c r="Q687" t="s">
        <v>38210</v>
      </c>
      <c r="V687">
        <v>0</v>
      </c>
      <c r="W687" t="s">
        <v>38194</v>
      </c>
      <c r="X687" t="s">
        <v>38224</v>
      </c>
      <c r="Y687">
        <v>0</v>
      </c>
      <c r="AB687" t="s">
        <v>38190</v>
      </c>
      <c r="AD687" t="str">
        <f>_xlfn.XLOOKUP(LEFT(C687,2),'OTG DATA'!$H$2:$H$18,'OTG DATA'!$I$2:$I$18,"not found",0)</f>
        <v>二林巡修課</v>
      </c>
    </row>
    <row r="688" spans="1:30">
      <c r="A688" t="s">
        <v>38163</v>
      </c>
      <c r="B688">
        <v>106</v>
      </c>
      <c r="C688" t="s">
        <v>38312</v>
      </c>
      <c r="D688">
        <v>11206001676</v>
      </c>
      <c r="E688" t="s">
        <v>2277</v>
      </c>
      <c r="F688" s="1285">
        <v>45725.53125</v>
      </c>
      <c r="G688">
        <v>55</v>
      </c>
      <c r="H688">
        <v>9</v>
      </c>
      <c r="I688">
        <v>0</v>
      </c>
      <c r="J688" t="s">
        <v>38181</v>
      </c>
      <c r="K688" t="s">
        <v>38233</v>
      </c>
      <c r="L688" t="s">
        <v>38174</v>
      </c>
      <c r="M688" t="s">
        <v>38227</v>
      </c>
      <c r="N688" t="s">
        <v>38183</v>
      </c>
      <c r="Q688" t="s">
        <v>38210</v>
      </c>
      <c r="V688">
        <v>0</v>
      </c>
      <c r="W688" t="s">
        <v>38176</v>
      </c>
      <c r="X688" t="s">
        <v>38224</v>
      </c>
      <c r="Y688">
        <v>0</v>
      </c>
      <c r="AB688" t="s">
        <v>38232</v>
      </c>
      <c r="AD688" t="str">
        <f>_xlfn.XLOOKUP(LEFT(C688,2),'OTG DATA'!$H$2:$H$18,'OTG DATA'!$I$2:$I$18,"not found",0)</f>
        <v>二林巡修課</v>
      </c>
    </row>
    <row r="689" spans="1:30">
      <c r="A689" t="s">
        <v>38163</v>
      </c>
      <c r="B689">
        <v>106</v>
      </c>
      <c r="C689" t="s">
        <v>38315</v>
      </c>
      <c r="D689">
        <v>11206001727</v>
      </c>
      <c r="E689" t="s">
        <v>2529</v>
      </c>
      <c r="F689" s="1285">
        <v>45726.53125</v>
      </c>
      <c r="G689">
        <v>49</v>
      </c>
      <c r="H689">
        <v>35</v>
      </c>
      <c r="I689">
        <v>0</v>
      </c>
      <c r="J689" t="s">
        <v>38181</v>
      </c>
      <c r="K689" t="s">
        <v>38233</v>
      </c>
      <c r="L689" t="s">
        <v>38174</v>
      </c>
      <c r="M689" t="s">
        <v>38227</v>
      </c>
      <c r="N689" t="s">
        <v>38183</v>
      </c>
      <c r="Q689" t="s">
        <v>38210</v>
      </c>
      <c r="V689">
        <v>0</v>
      </c>
      <c r="W689" t="s">
        <v>38194</v>
      </c>
      <c r="X689" t="s">
        <v>38222</v>
      </c>
      <c r="Y689">
        <v>0</v>
      </c>
      <c r="AB689" t="s">
        <v>38232</v>
      </c>
      <c r="AD689" t="str">
        <f>_xlfn.XLOOKUP(LEFT(C689,2),'OTG DATA'!$H$2:$H$18,'OTG DATA'!$I$2:$I$18,"not found",0)</f>
        <v>二林巡修課</v>
      </c>
    </row>
    <row r="690" spans="1:30">
      <c r="A690" t="s">
        <v>38163</v>
      </c>
      <c r="B690">
        <v>106</v>
      </c>
      <c r="C690" t="s">
        <v>38316</v>
      </c>
      <c r="D690">
        <v>11206001731</v>
      </c>
      <c r="E690" t="s">
        <v>1949</v>
      </c>
      <c r="F690" s="1285">
        <v>45727.53125</v>
      </c>
      <c r="G690">
        <v>48</v>
      </c>
      <c r="H690">
        <v>9</v>
      </c>
      <c r="I690">
        <v>0</v>
      </c>
      <c r="J690" t="s">
        <v>38181</v>
      </c>
      <c r="K690" t="s">
        <v>38233</v>
      </c>
      <c r="L690" t="s">
        <v>38174</v>
      </c>
      <c r="M690" t="s">
        <v>38227</v>
      </c>
      <c r="N690" t="s">
        <v>38183</v>
      </c>
      <c r="Q690" t="s">
        <v>38210</v>
      </c>
      <c r="V690">
        <v>0</v>
      </c>
      <c r="W690" t="s">
        <v>38194</v>
      </c>
      <c r="X690" t="s">
        <v>38222</v>
      </c>
      <c r="Y690">
        <v>0</v>
      </c>
      <c r="AB690" t="s">
        <v>38232</v>
      </c>
      <c r="AD690" t="str">
        <f>_xlfn.XLOOKUP(LEFT(C690,2),'OTG DATA'!$H$2:$H$18,'OTG DATA'!$I$2:$I$18,"not found",0)</f>
        <v>二林巡修課</v>
      </c>
    </row>
    <row r="691" spans="1:30">
      <c r="A691" t="s">
        <v>38163</v>
      </c>
      <c r="B691">
        <v>106</v>
      </c>
      <c r="C691" t="s">
        <v>38317</v>
      </c>
      <c r="D691">
        <v>11206001749</v>
      </c>
      <c r="E691" t="s">
        <v>1276</v>
      </c>
      <c r="F691" s="1285">
        <v>45728.53125</v>
      </c>
      <c r="G691">
        <v>42</v>
      </c>
      <c r="H691">
        <v>40</v>
      </c>
      <c r="I691">
        <v>0</v>
      </c>
      <c r="J691" t="s">
        <v>38181</v>
      </c>
      <c r="K691" t="s">
        <v>38230</v>
      </c>
      <c r="L691" t="s">
        <v>38177</v>
      </c>
      <c r="M691" t="s">
        <v>38231</v>
      </c>
      <c r="N691" t="s">
        <v>38178</v>
      </c>
      <c r="Q691" t="s">
        <v>38210</v>
      </c>
      <c r="U691" t="s">
        <v>10187</v>
      </c>
      <c r="V691">
        <v>10</v>
      </c>
      <c r="W691" t="s">
        <v>38185</v>
      </c>
      <c r="X691" t="s">
        <v>38245</v>
      </c>
      <c r="Y691">
        <v>1</v>
      </c>
      <c r="AB691" t="s">
        <v>38232</v>
      </c>
      <c r="AD691" t="str">
        <f>_xlfn.XLOOKUP(LEFT(C691,2),'OTG DATA'!$H$2:$H$18,'OTG DATA'!$I$2:$I$18,"not found",0)</f>
        <v>二林巡修課</v>
      </c>
    </row>
    <row r="692" spans="1:30">
      <c r="A692" t="s">
        <v>38163</v>
      </c>
      <c r="B692">
        <v>106</v>
      </c>
      <c r="C692" t="s">
        <v>38318</v>
      </c>
      <c r="D692">
        <v>11206001796</v>
      </c>
      <c r="E692" t="s">
        <v>2537</v>
      </c>
      <c r="F692" s="1285">
        <v>45729.53125</v>
      </c>
      <c r="G692">
        <v>46</v>
      </c>
      <c r="H692">
        <v>11</v>
      </c>
      <c r="I692">
        <v>0</v>
      </c>
      <c r="J692" t="s">
        <v>38181</v>
      </c>
      <c r="K692" t="s">
        <v>38233</v>
      </c>
      <c r="L692" t="s">
        <v>38174</v>
      </c>
      <c r="M692" t="s">
        <v>38227</v>
      </c>
      <c r="N692" t="s">
        <v>38183</v>
      </c>
      <c r="Q692" t="s">
        <v>38210</v>
      </c>
      <c r="V692">
        <v>0</v>
      </c>
      <c r="W692" t="s">
        <v>38194</v>
      </c>
      <c r="X692" t="s">
        <v>38222</v>
      </c>
      <c r="Y692">
        <v>0</v>
      </c>
      <c r="AB692" t="s">
        <v>38232</v>
      </c>
      <c r="AD692" t="str">
        <f>_xlfn.XLOOKUP(LEFT(C692,2),'OTG DATA'!$H$2:$H$18,'OTG DATA'!$I$2:$I$18,"not found",0)</f>
        <v>二林巡修課</v>
      </c>
    </row>
    <row r="693" spans="1:30">
      <c r="A693" t="s">
        <v>38163</v>
      </c>
      <c r="B693">
        <v>106</v>
      </c>
      <c r="C693" t="s">
        <v>38319</v>
      </c>
      <c r="D693">
        <v>11206001811</v>
      </c>
      <c r="E693" t="s">
        <v>1949</v>
      </c>
      <c r="F693" s="1285">
        <v>45730.53125</v>
      </c>
      <c r="G693">
        <v>54</v>
      </c>
      <c r="H693">
        <v>1</v>
      </c>
      <c r="I693">
        <v>0</v>
      </c>
      <c r="J693" t="s">
        <v>38181</v>
      </c>
      <c r="K693" t="s">
        <v>38233</v>
      </c>
      <c r="L693" t="s">
        <v>38174</v>
      </c>
      <c r="M693" t="s">
        <v>38227</v>
      </c>
      <c r="N693" t="s">
        <v>38235</v>
      </c>
      <c r="O693" t="s">
        <v>38236</v>
      </c>
      <c r="Q693" t="s">
        <v>38210</v>
      </c>
      <c r="V693">
        <v>0</v>
      </c>
      <c r="W693" t="s">
        <v>38239</v>
      </c>
      <c r="X693" t="s">
        <v>38222</v>
      </c>
      <c r="Y693">
        <v>0</v>
      </c>
      <c r="AB693" t="s">
        <v>38190</v>
      </c>
      <c r="AD693" t="str">
        <f>_xlfn.XLOOKUP(LEFT(C693,2),'OTG DATA'!$H$2:$H$18,'OTG DATA'!$I$2:$I$18,"not found",0)</f>
        <v>二林巡修課</v>
      </c>
    </row>
    <row r="694" spans="1:30">
      <c r="A694" t="s">
        <v>38163</v>
      </c>
      <c r="B694">
        <v>106</v>
      </c>
      <c r="C694" t="s">
        <v>38320</v>
      </c>
      <c r="D694">
        <v>11206001813</v>
      </c>
      <c r="E694" t="s">
        <v>2533</v>
      </c>
      <c r="F694" s="1285">
        <v>45731.53125</v>
      </c>
      <c r="G694">
        <v>52</v>
      </c>
      <c r="H694">
        <v>1</v>
      </c>
      <c r="I694">
        <v>0</v>
      </c>
      <c r="J694" t="s">
        <v>38181</v>
      </c>
      <c r="K694" t="s">
        <v>38233</v>
      </c>
      <c r="L694" t="s">
        <v>38174</v>
      </c>
      <c r="M694" t="s">
        <v>38227</v>
      </c>
      <c r="N694" t="s">
        <v>38235</v>
      </c>
      <c r="O694" t="s">
        <v>38236</v>
      </c>
      <c r="Q694" t="s">
        <v>38210</v>
      </c>
      <c r="V694">
        <v>0</v>
      </c>
      <c r="W694" t="s">
        <v>38194</v>
      </c>
      <c r="X694" t="s">
        <v>38224</v>
      </c>
      <c r="Y694">
        <v>0</v>
      </c>
      <c r="AB694" t="s">
        <v>38190</v>
      </c>
      <c r="AD694" t="str">
        <f>_xlfn.XLOOKUP(LEFT(C694,2),'OTG DATA'!$H$2:$H$18,'OTG DATA'!$I$2:$I$18,"not found",0)</f>
        <v>二林巡修課</v>
      </c>
    </row>
    <row r="695" spans="1:30">
      <c r="A695" t="s">
        <v>38163</v>
      </c>
      <c r="B695">
        <v>106</v>
      </c>
      <c r="C695" t="s">
        <v>38321</v>
      </c>
      <c r="D695">
        <v>11206001829</v>
      </c>
      <c r="E695" t="s">
        <v>2033</v>
      </c>
      <c r="F695" s="1285">
        <v>45732.53125</v>
      </c>
      <c r="G695">
        <v>135</v>
      </c>
      <c r="H695">
        <v>14</v>
      </c>
      <c r="I695">
        <v>0</v>
      </c>
      <c r="J695" t="s">
        <v>38181</v>
      </c>
      <c r="K695" t="s">
        <v>38230</v>
      </c>
      <c r="L695" t="s">
        <v>38174</v>
      </c>
      <c r="M695" t="s">
        <v>38227</v>
      </c>
      <c r="N695" t="s">
        <v>38248</v>
      </c>
      <c r="O695" t="s">
        <v>38249</v>
      </c>
      <c r="P695" t="s">
        <v>38420</v>
      </c>
      <c r="Q695" t="s">
        <v>38210</v>
      </c>
      <c r="R695">
        <v>10210</v>
      </c>
      <c r="S695">
        <v>9506</v>
      </c>
      <c r="T695" t="s">
        <v>38848</v>
      </c>
      <c r="U695" t="s">
        <v>38252</v>
      </c>
      <c r="V695">
        <v>25</v>
      </c>
      <c r="W695" t="s">
        <v>38185</v>
      </c>
      <c r="X695" t="s">
        <v>38224</v>
      </c>
      <c r="Y695">
        <v>1</v>
      </c>
      <c r="AB695" t="s">
        <v>38232</v>
      </c>
      <c r="AC695" t="s">
        <v>38851</v>
      </c>
      <c r="AD695" t="str">
        <f>_xlfn.XLOOKUP(LEFT(C695,2),'OTG DATA'!$H$2:$H$18,'OTG DATA'!$I$2:$I$18,"not found",0)</f>
        <v>二林巡修課</v>
      </c>
    </row>
    <row r="696" spans="1:30">
      <c r="A696" t="s">
        <v>38163</v>
      </c>
      <c r="B696">
        <v>106</v>
      </c>
      <c r="C696" t="s">
        <v>38323</v>
      </c>
      <c r="D696">
        <v>11206001861</v>
      </c>
      <c r="E696" t="s">
        <v>2533</v>
      </c>
      <c r="F696" s="1285">
        <v>45733.53125</v>
      </c>
      <c r="G696">
        <v>58</v>
      </c>
      <c r="H696">
        <v>2</v>
      </c>
      <c r="I696">
        <v>0</v>
      </c>
      <c r="J696" t="s">
        <v>38181</v>
      </c>
      <c r="K696" t="s">
        <v>38230</v>
      </c>
      <c r="L696" t="s">
        <v>38174</v>
      </c>
      <c r="M696" t="s">
        <v>38231</v>
      </c>
      <c r="N696" t="s">
        <v>38246</v>
      </c>
      <c r="O696" t="s">
        <v>38379</v>
      </c>
      <c r="V696">
        <v>0</v>
      </c>
      <c r="W696" t="s">
        <v>38170</v>
      </c>
      <c r="X696" t="s">
        <v>38224</v>
      </c>
      <c r="Y696">
        <v>0</v>
      </c>
      <c r="AB696" t="s">
        <v>38190</v>
      </c>
      <c r="AD696" t="str">
        <f>_xlfn.XLOOKUP(LEFT(C696,2),'OTG DATA'!$H$2:$H$18,'OTG DATA'!$I$2:$I$18,"not found",0)</f>
        <v>二林巡修課</v>
      </c>
    </row>
    <row r="697" spans="1:30">
      <c r="A697" t="s">
        <v>38163</v>
      </c>
      <c r="B697">
        <v>106</v>
      </c>
      <c r="C697" t="s">
        <v>38325</v>
      </c>
      <c r="D697">
        <v>11206002079</v>
      </c>
      <c r="E697" t="s">
        <v>1944</v>
      </c>
      <c r="F697" s="1285">
        <v>45734.53125</v>
      </c>
      <c r="G697">
        <v>52</v>
      </c>
      <c r="H697">
        <v>1</v>
      </c>
      <c r="I697">
        <v>0</v>
      </c>
      <c r="J697" t="s">
        <v>38181</v>
      </c>
      <c r="K697" t="s">
        <v>38226</v>
      </c>
      <c r="L697" t="s">
        <v>38174</v>
      </c>
      <c r="M697" t="s">
        <v>38231</v>
      </c>
      <c r="N697" t="s">
        <v>38240</v>
      </c>
      <c r="O697" t="s">
        <v>38241</v>
      </c>
      <c r="Q697" t="s">
        <v>38210</v>
      </c>
      <c r="V697">
        <v>0</v>
      </c>
      <c r="W697" t="s">
        <v>38170</v>
      </c>
      <c r="X697" t="s">
        <v>38372</v>
      </c>
      <c r="Y697">
        <v>2</v>
      </c>
      <c r="AB697" t="s">
        <v>38232</v>
      </c>
      <c r="AD697" t="str">
        <f>_xlfn.XLOOKUP(LEFT(C697,2),'OTG DATA'!$H$2:$H$18,'OTG DATA'!$I$2:$I$18,"not found",0)</f>
        <v>二林巡修課</v>
      </c>
    </row>
    <row r="698" spans="1:30">
      <c r="A698" t="s">
        <v>38163</v>
      </c>
      <c r="B698">
        <v>106</v>
      </c>
      <c r="C698" t="s">
        <v>38326</v>
      </c>
      <c r="D698">
        <v>11206002167</v>
      </c>
      <c r="E698" t="s">
        <v>2302</v>
      </c>
      <c r="F698" s="1285">
        <v>45735.53125</v>
      </c>
      <c r="G698">
        <v>37</v>
      </c>
      <c r="H698">
        <v>1</v>
      </c>
      <c r="I698">
        <v>0</v>
      </c>
      <c r="J698" t="s">
        <v>38181</v>
      </c>
      <c r="K698" t="s">
        <v>38230</v>
      </c>
      <c r="L698" t="s">
        <v>38174</v>
      </c>
      <c r="M698" t="s">
        <v>38227</v>
      </c>
      <c r="N698" t="s">
        <v>38183</v>
      </c>
      <c r="Q698" t="s">
        <v>38210</v>
      </c>
      <c r="U698" t="s">
        <v>10187</v>
      </c>
      <c r="V698">
        <v>6</v>
      </c>
      <c r="W698" t="s">
        <v>38185</v>
      </c>
      <c r="X698" t="s">
        <v>38224</v>
      </c>
      <c r="Y698">
        <v>1</v>
      </c>
      <c r="AB698" t="s">
        <v>38232</v>
      </c>
      <c r="AD698" t="str">
        <f>_xlfn.XLOOKUP(LEFT(C698,2),'OTG DATA'!$H$2:$H$18,'OTG DATA'!$I$2:$I$18,"not found",0)</f>
        <v>二林巡修課</v>
      </c>
    </row>
    <row r="699" spans="1:30">
      <c r="A699" t="s">
        <v>38163</v>
      </c>
      <c r="B699">
        <v>106</v>
      </c>
      <c r="C699" t="s">
        <v>38327</v>
      </c>
      <c r="D699">
        <v>11206002179</v>
      </c>
      <c r="E699" t="s">
        <v>2033</v>
      </c>
      <c r="F699" s="1285">
        <v>45736.53125</v>
      </c>
      <c r="G699">
        <v>58</v>
      </c>
      <c r="H699">
        <v>11</v>
      </c>
      <c r="I699">
        <v>18</v>
      </c>
      <c r="J699" t="s">
        <v>38181</v>
      </c>
      <c r="K699" t="s">
        <v>38230</v>
      </c>
      <c r="L699" t="s">
        <v>38174</v>
      </c>
      <c r="M699" t="s">
        <v>38231</v>
      </c>
      <c r="N699" t="s">
        <v>38175</v>
      </c>
      <c r="Q699" t="s">
        <v>38210</v>
      </c>
      <c r="V699">
        <v>0</v>
      </c>
      <c r="W699" t="s">
        <v>38194</v>
      </c>
      <c r="X699" t="s">
        <v>38224</v>
      </c>
      <c r="Y699">
        <v>1</v>
      </c>
      <c r="AB699" t="s">
        <v>38232</v>
      </c>
      <c r="AD699" t="str">
        <f>_xlfn.XLOOKUP(LEFT(C699,2),'OTG DATA'!$H$2:$H$18,'OTG DATA'!$I$2:$I$18,"not found",0)</f>
        <v>二林巡修課</v>
      </c>
    </row>
    <row r="700" spans="1:30">
      <c r="A700" t="s">
        <v>38163</v>
      </c>
      <c r="B700">
        <v>106</v>
      </c>
      <c r="C700" t="s">
        <v>38328</v>
      </c>
      <c r="D700">
        <v>11206002207</v>
      </c>
      <c r="E700" t="s">
        <v>11092</v>
      </c>
      <c r="F700" s="1285">
        <v>45737.53125</v>
      </c>
      <c r="G700">
        <v>55</v>
      </c>
      <c r="H700">
        <v>1</v>
      </c>
      <c r="I700">
        <v>0</v>
      </c>
      <c r="J700" t="s">
        <v>38181</v>
      </c>
      <c r="K700" t="s">
        <v>38233</v>
      </c>
      <c r="L700" t="s">
        <v>38174</v>
      </c>
      <c r="M700" t="s">
        <v>38227</v>
      </c>
      <c r="N700" t="s">
        <v>38235</v>
      </c>
      <c r="O700" t="s">
        <v>38236</v>
      </c>
      <c r="Q700" t="s">
        <v>38210</v>
      </c>
      <c r="V700">
        <v>0</v>
      </c>
      <c r="W700" t="s">
        <v>38194</v>
      </c>
      <c r="X700" t="s">
        <v>38224</v>
      </c>
      <c r="Y700">
        <v>0</v>
      </c>
      <c r="AB700" t="s">
        <v>38190</v>
      </c>
      <c r="AD700" t="str">
        <f>_xlfn.XLOOKUP(LEFT(C700,2),'OTG DATA'!$H$2:$H$18,'OTG DATA'!$I$2:$I$18,"not found",0)</f>
        <v>二林巡修課</v>
      </c>
    </row>
    <row r="701" spans="1:30">
      <c r="A701" t="s">
        <v>38163</v>
      </c>
      <c r="B701">
        <v>106</v>
      </c>
      <c r="C701" t="s">
        <v>38337</v>
      </c>
      <c r="D701">
        <v>11206002071</v>
      </c>
      <c r="E701" t="s">
        <v>2535</v>
      </c>
      <c r="F701" s="1285">
        <v>45738.53125</v>
      </c>
      <c r="G701">
        <v>50</v>
      </c>
      <c r="H701">
        <v>4</v>
      </c>
      <c r="I701">
        <v>0</v>
      </c>
      <c r="J701" t="s">
        <v>38181</v>
      </c>
      <c r="K701" t="s">
        <v>38230</v>
      </c>
      <c r="L701" t="s">
        <v>38174</v>
      </c>
      <c r="M701" t="s">
        <v>38231</v>
      </c>
      <c r="N701" t="s">
        <v>38183</v>
      </c>
      <c r="Q701" t="s">
        <v>38210</v>
      </c>
      <c r="U701" t="s">
        <v>10187</v>
      </c>
      <c r="V701">
        <v>6</v>
      </c>
      <c r="W701" t="s">
        <v>38185</v>
      </c>
      <c r="X701" t="s">
        <v>38222</v>
      </c>
      <c r="Y701">
        <v>1</v>
      </c>
      <c r="AB701" t="s">
        <v>38232</v>
      </c>
      <c r="AD701" t="str">
        <f>_xlfn.XLOOKUP(LEFT(C701,2),'OTG DATA'!$H$2:$H$18,'OTG DATA'!$I$2:$I$18,"not found",0)</f>
        <v>二林巡修課</v>
      </c>
    </row>
    <row r="702" spans="1:30">
      <c r="A702" t="s">
        <v>38163</v>
      </c>
      <c r="B702">
        <v>106</v>
      </c>
      <c r="C702" t="s">
        <v>38330</v>
      </c>
      <c r="D702">
        <v>11206002246</v>
      </c>
      <c r="E702" t="s">
        <v>1950</v>
      </c>
      <c r="F702" s="1285">
        <v>45739.53125</v>
      </c>
      <c r="G702">
        <v>55</v>
      </c>
      <c r="H702">
        <v>1</v>
      </c>
      <c r="I702">
        <v>0</v>
      </c>
      <c r="J702" t="s">
        <v>38181</v>
      </c>
      <c r="K702" t="s">
        <v>38233</v>
      </c>
      <c r="L702" t="s">
        <v>38174</v>
      </c>
      <c r="M702" t="s">
        <v>38227</v>
      </c>
      <c r="N702" t="s">
        <v>38235</v>
      </c>
      <c r="O702" t="s">
        <v>38236</v>
      </c>
      <c r="Q702" t="s">
        <v>38210</v>
      </c>
      <c r="V702">
        <v>0</v>
      </c>
      <c r="W702" t="s">
        <v>38194</v>
      </c>
      <c r="X702" t="s">
        <v>38224</v>
      </c>
      <c r="Y702">
        <v>0</v>
      </c>
      <c r="AB702" t="s">
        <v>38190</v>
      </c>
      <c r="AD702" t="str">
        <f>_xlfn.XLOOKUP(LEFT(C702,2),'OTG DATA'!$H$2:$H$18,'OTG DATA'!$I$2:$I$18,"not found",0)</f>
        <v>二林巡修課</v>
      </c>
    </row>
    <row r="703" spans="1:30">
      <c r="A703" t="s">
        <v>38163</v>
      </c>
      <c r="B703">
        <v>106</v>
      </c>
      <c r="C703" t="s">
        <v>38332</v>
      </c>
      <c r="D703">
        <v>11206002257</v>
      </c>
      <c r="E703" t="s">
        <v>2032</v>
      </c>
      <c r="F703" s="1285">
        <v>45740.53125</v>
      </c>
      <c r="G703">
        <v>123</v>
      </c>
      <c r="H703">
        <v>23</v>
      </c>
      <c r="I703">
        <v>0</v>
      </c>
      <c r="J703" t="s">
        <v>38181</v>
      </c>
      <c r="K703" t="s">
        <v>38233</v>
      </c>
      <c r="L703" t="s">
        <v>38174</v>
      </c>
      <c r="M703" t="s">
        <v>38227</v>
      </c>
      <c r="N703" t="s">
        <v>38248</v>
      </c>
      <c r="O703" t="s">
        <v>38249</v>
      </c>
      <c r="P703" t="s">
        <v>38250</v>
      </c>
      <c r="Q703" t="s">
        <v>38210</v>
      </c>
      <c r="R703">
        <v>10210</v>
      </c>
      <c r="S703">
        <v>8809</v>
      </c>
      <c r="T703" t="s">
        <v>38383</v>
      </c>
      <c r="U703" t="s">
        <v>38252</v>
      </c>
      <c r="V703">
        <v>50</v>
      </c>
      <c r="W703" t="s">
        <v>38176</v>
      </c>
      <c r="X703" t="s">
        <v>38224</v>
      </c>
      <c r="Y703">
        <v>1</v>
      </c>
      <c r="AB703" t="s">
        <v>38232</v>
      </c>
      <c r="AC703" t="s">
        <v>38852</v>
      </c>
      <c r="AD703" t="str">
        <f>_xlfn.XLOOKUP(LEFT(C703,2),'OTG DATA'!$H$2:$H$18,'OTG DATA'!$I$2:$I$18,"not found",0)</f>
        <v>二林巡修課</v>
      </c>
    </row>
    <row r="704" spans="1:30">
      <c r="A704" t="s">
        <v>38163</v>
      </c>
      <c r="B704">
        <v>106</v>
      </c>
      <c r="C704" t="s">
        <v>38331</v>
      </c>
      <c r="D704">
        <v>11206002269</v>
      </c>
      <c r="E704" t="s">
        <v>2610</v>
      </c>
      <c r="F704" s="1285">
        <v>45741.53125</v>
      </c>
      <c r="G704">
        <v>10</v>
      </c>
      <c r="H704">
        <v>138</v>
      </c>
      <c r="I704">
        <v>345</v>
      </c>
      <c r="J704" t="s">
        <v>38181</v>
      </c>
      <c r="K704" t="s">
        <v>38182</v>
      </c>
      <c r="L704" t="s">
        <v>38177</v>
      </c>
      <c r="M704" t="s">
        <v>38167</v>
      </c>
      <c r="N704" t="s">
        <v>38175</v>
      </c>
      <c r="O704" t="s">
        <v>38187</v>
      </c>
      <c r="Q704" t="s">
        <v>38210</v>
      </c>
      <c r="V704">
        <v>0</v>
      </c>
      <c r="W704" t="s">
        <v>38194</v>
      </c>
      <c r="X704" t="s">
        <v>38224</v>
      </c>
      <c r="Y704">
        <v>0</v>
      </c>
      <c r="AB704" t="s">
        <v>38172</v>
      </c>
      <c r="AD704" t="str">
        <f>_xlfn.XLOOKUP(LEFT(C704,2),'OTG DATA'!$H$2:$H$18,'OTG DATA'!$I$2:$I$18,"not found",0)</f>
        <v>二林巡修課</v>
      </c>
    </row>
    <row r="705" spans="1:30">
      <c r="A705" t="s">
        <v>38163</v>
      </c>
      <c r="B705">
        <v>106</v>
      </c>
      <c r="C705" t="s">
        <v>38331</v>
      </c>
      <c r="D705">
        <v>11206002269</v>
      </c>
      <c r="E705" t="s">
        <v>2610</v>
      </c>
      <c r="F705" s="1285">
        <v>45742.53125</v>
      </c>
      <c r="G705">
        <v>60</v>
      </c>
      <c r="H705">
        <v>39</v>
      </c>
      <c r="I705">
        <v>345</v>
      </c>
      <c r="J705" t="s">
        <v>38181</v>
      </c>
      <c r="K705" t="s">
        <v>38182</v>
      </c>
      <c r="L705" t="s">
        <v>38177</v>
      </c>
      <c r="M705" t="s">
        <v>38167</v>
      </c>
      <c r="N705" t="s">
        <v>38175</v>
      </c>
      <c r="O705" t="s">
        <v>38187</v>
      </c>
      <c r="Q705" t="s">
        <v>38210</v>
      </c>
      <c r="V705">
        <v>0</v>
      </c>
      <c r="W705" t="s">
        <v>38194</v>
      </c>
      <c r="X705" t="s">
        <v>38224</v>
      </c>
      <c r="Y705">
        <v>0</v>
      </c>
      <c r="AB705" t="s">
        <v>38172</v>
      </c>
      <c r="AD705" t="str">
        <f>_xlfn.XLOOKUP(LEFT(C705,2),'OTG DATA'!$H$2:$H$18,'OTG DATA'!$I$2:$I$18,"not found",0)</f>
        <v>二林巡修課</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5442" r:id="rId3" name="Button 2">
              <controlPr defaultSize="0" print="0" autoFill="0" autoPict="0" macro="[0]!OTG停電資料查詢2">
                <anchor moveWithCells="1" sizeWithCells="1">
                  <from>
                    <xdr:col>5</xdr:col>
                    <xdr:colOff>289560</xdr:colOff>
                    <xdr:row>0</xdr:row>
                    <xdr:rowOff>60960</xdr:rowOff>
                  </from>
                  <to>
                    <xdr:col>7</xdr:col>
                    <xdr:colOff>182880</xdr:colOff>
                    <xdr:row>0</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0"/>
  <dimension ref="A1:AB97"/>
  <sheetViews>
    <sheetView workbookViewId="0"/>
  </sheetViews>
  <sheetFormatPr defaultRowHeight="16.2"/>
  <cols>
    <col min="1" max="1" width="18" bestFit="1" customWidth="1"/>
    <col min="2" max="2" width="20.33203125" customWidth="1"/>
    <col min="3" max="3" width="21.88671875" customWidth="1"/>
    <col min="4" max="4" width="23.33203125" customWidth="1"/>
    <col min="5" max="5" width="17.33203125" customWidth="1"/>
    <col min="6" max="6" width="24" customWidth="1"/>
    <col min="7" max="7" width="21.21875" customWidth="1"/>
    <col min="8" max="8" width="19.44140625" customWidth="1"/>
    <col min="9" max="9" width="16.33203125" customWidth="1"/>
    <col min="10" max="10" width="14.109375" customWidth="1"/>
    <col min="11" max="11" width="19.109375" customWidth="1"/>
    <col min="12" max="12" width="20.44140625" customWidth="1"/>
    <col min="13" max="15" width="17.44140625" customWidth="1"/>
    <col min="17" max="18" width="0" hidden="1" customWidth="1"/>
    <col min="22" max="22" width="13" customWidth="1"/>
    <col min="25" max="26" width="9" style="488"/>
  </cols>
  <sheetData>
    <row r="1" spans="1:28" ht="19.8">
      <c r="A1" s="673" t="s">
        <v>3</v>
      </c>
      <c r="B1" s="673" t="s">
        <v>10265</v>
      </c>
      <c r="C1" s="673" t="s">
        <v>10161</v>
      </c>
      <c r="D1" s="673" t="s">
        <v>10315</v>
      </c>
      <c r="E1" s="673" t="s">
        <v>10315</v>
      </c>
      <c r="F1" s="674" t="s">
        <v>10162</v>
      </c>
      <c r="G1" s="674" t="s">
        <v>10386</v>
      </c>
      <c r="H1" s="674" t="s">
        <v>10387</v>
      </c>
      <c r="I1" s="675"/>
      <c r="J1" s="675"/>
      <c r="K1" s="675"/>
      <c r="L1" s="675"/>
      <c r="M1" s="675"/>
      <c r="N1" s="675"/>
      <c r="O1" s="675"/>
      <c r="P1" s="675"/>
      <c r="Q1" s="675"/>
    </row>
    <row r="2" spans="1:28" ht="22.2">
      <c r="A2" s="260">
        <v>44559</v>
      </c>
      <c r="B2" s="487">
        <v>44556</v>
      </c>
      <c r="C2" s="270" t="s">
        <v>10316</v>
      </c>
      <c r="D2" s="487">
        <v>44556</v>
      </c>
      <c r="E2" s="270" t="s">
        <v>10388</v>
      </c>
      <c r="F2" s="264" t="s">
        <v>10317</v>
      </c>
      <c r="G2" s="269" t="s">
        <v>10389</v>
      </c>
      <c r="H2" s="531" t="s">
        <v>10390</v>
      </c>
      <c r="I2" s="675"/>
      <c r="J2" s="675"/>
      <c r="K2" s="675"/>
      <c r="L2" s="686" t="s">
        <v>10302</v>
      </c>
      <c r="M2" s="675"/>
      <c r="N2" s="675"/>
      <c r="O2" s="675"/>
      <c r="P2" s="675"/>
      <c r="Q2" s="675"/>
    </row>
    <row r="3" spans="1:28" ht="19.8">
      <c r="A3" s="673" t="s">
        <v>771</v>
      </c>
      <c r="B3" s="676" t="s">
        <v>10391</v>
      </c>
      <c r="C3" s="1375" t="s">
        <v>10163</v>
      </c>
      <c r="D3" s="1376"/>
      <c r="E3" s="1375" t="s">
        <v>10392</v>
      </c>
      <c r="F3" s="1376"/>
      <c r="G3" s="1375" t="s">
        <v>10158</v>
      </c>
      <c r="H3" s="1376"/>
      <c r="I3" s="490"/>
      <c r="J3" s="677"/>
      <c r="K3" s="675"/>
      <c r="L3" s="675"/>
      <c r="M3" s="675"/>
      <c r="N3" s="675"/>
      <c r="O3" s="675"/>
      <c r="P3" s="675"/>
      <c r="Q3" s="675"/>
    </row>
    <row r="4" spans="1:28" ht="22.2">
      <c r="A4" s="268" t="s">
        <v>10318</v>
      </c>
      <c r="B4" s="485" t="s">
        <v>10339</v>
      </c>
      <c r="C4" s="483" t="s">
        <v>10193</v>
      </c>
      <c r="D4" s="483" t="s">
        <v>10194</v>
      </c>
      <c r="E4" s="483" t="s">
        <v>10159</v>
      </c>
      <c r="F4" s="484" t="s">
        <v>10266</v>
      </c>
      <c r="G4" s="264" t="s">
        <v>10319</v>
      </c>
      <c r="H4" s="484" t="s">
        <v>10356</v>
      </c>
      <c r="I4" s="482"/>
      <c r="J4" s="675"/>
      <c r="K4" s="675"/>
      <c r="L4" s="686"/>
      <c r="M4" s="675"/>
      <c r="N4" s="675"/>
      <c r="O4" s="675"/>
      <c r="P4" s="675"/>
      <c r="Q4" s="675"/>
    </row>
    <row r="5" spans="1:28" ht="22.2">
      <c r="A5" s="261" t="s">
        <v>10393</v>
      </c>
      <c r="B5" s="1377" t="s">
        <v>10320</v>
      </c>
      <c r="C5" s="1378"/>
      <c r="D5" s="1378"/>
      <c r="E5" s="1378"/>
      <c r="F5" s="1379"/>
      <c r="G5" s="261" t="s">
        <v>2647</v>
      </c>
      <c r="H5" s="264" t="s">
        <v>10375</v>
      </c>
      <c r="I5" s="482"/>
      <c r="J5" s="675"/>
      <c r="K5" s="675"/>
      <c r="L5" s="675"/>
      <c r="M5" s="675"/>
      <c r="N5" s="675"/>
      <c r="O5" s="675"/>
      <c r="P5" s="675"/>
      <c r="Q5" s="675"/>
    </row>
    <row r="6" spans="1:28" ht="22.2">
      <c r="A6" s="482"/>
      <c r="B6" s="482"/>
      <c r="C6" s="503"/>
      <c r="D6" s="501"/>
      <c r="E6" s="502"/>
      <c r="F6" s="266"/>
      <c r="G6" s="266"/>
      <c r="H6" s="266"/>
      <c r="I6" s="675"/>
      <c r="J6" s="675"/>
      <c r="K6" s="675"/>
      <c r="L6" s="675"/>
      <c r="M6" s="675"/>
      <c r="N6" s="675"/>
      <c r="O6" s="675"/>
      <c r="P6" s="675"/>
      <c r="Q6" s="675"/>
    </row>
    <row r="7" spans="1:28" ht="45">
      <c r="A7" s="261" t="s">
        <v>10267</v>
      </c>
      <c r="B7" s="261" t="s">
        <v>3221</v>
      </c>
      <c r="C7" s="262" t="s">
        <v>10152</v>
      </c>
      <c r="D7" s="265" t="s">
        <v>10357</v>
      </c>
      <c r="E7" s="489" t="s">
        <v>10321</v>
      </c>
      <c r="F7" s="265" t="s">
        <v>10322</v>
      </c>
      <c r="G7" s="678" t="s">
        <v>10394</v>
      </c>
      <c r="H7" s="265" t="s">
        <v>10322</v>
      </c>
      <c r="I7" s="489" t="s">
        <v>10303</v>
      </c>
      <c r="J7" s="634" t="s">
        <v>10395</v>
      </c>
      <c r="K7" s="489" t="s">
        <v>10396</v>
      </c>
      <c r="L7" s="265" t="s">
        <v>770</v>
      </c>
      <c r="M7" s="489" t="s">
        <v>8977</v>
      </c>
      <c r="N7" s="489" t="s">
        <v>5534</v>
      </c>
      <c r="O7" s="489" t="s">
        <v>5535</v>
      </c>
      <c r="P7" s="675"/>
      <c r="Q7" s="489" t="s">
        <v>2641</v>
      </c>
      <c r="R7" s="489" t="s">
        <v>2642</v>
      </c>
      <c r="Y7"/>
      <c r="Z7"/>
      <c r="AA7" s="489" t="s">
        <v>2757</v>
      </c>
      <c r="AB7" s="489" t="s">
        <v>2758</v>
      </c>
    </row>
    <row r="8" spans="1:28" ht="22.2">
      <c r="A8" s="1" t="s">
        <v>2950</v>
      </c>
      <c r="B8" s="1" t="s">
        <v>2912</v>
      </c>
      <c r="C8" s="2" t="s">
        <v>10207</v>
      </c>
      <c r="D8" s="1" t="s">
        <v>10204</v>
      </c>
      <c r="E8" s="500" t="s">
        <v>10359</v>
      </c>
      <c r="F8" s="514" t="s">
        <v>10397</v>
      </c>
      <c r="G8" s="2" t="s">
        <v>10360</v>
      </c>
      <c r="H8" s="512" t="s">
        <v>10210</v>
      </c>
      <c r="I8" s="500" t="s">
        <v>10268</v>
      </c>
      <c r="J8" s="640" t="s">
        <v>10270</v>
      </c>
      <c r="K8" s="1"/>
      <c r="L8" s="512"/>
      <c r="M8" s="500"/>
      <c r="N8" s="660"/>
      <c r="O8" s="1"/>
      <c r="P8" s="675"/>
      <c r="Q8" s="509" t="str">
        <f>IF(A8="","",IFERROR(VLOOKUP(A8,#REF!,2,0),"有啟動"))</f>
        <v>有啟動</v>
      </c>
      <c r="R8" s="509" t="str">
        <f>IF(B8="","",IFERROR(VLOOKUP(B8,#REF!,2,0),"有啟動"))</f>
        <v>有啟動</v>
      </c>
      <c r="Y8"/>
      <c r="Z8"/>
      <c r="AA8" s="509">
        <f>_xlfn.IFNA(VLOOKUP(總表!A8,用戶!A2:D701,4,0),"")</f>
        <v>810</v>
      </c>
      <c r="AB8" s="488"/>
    </row>
    <row r="9" spans="1:28" ht="22.2">
      <c r="A9" s="1" t="s">
        <v>10398</v>
      </c>
      <c r="B9" s="1" t="s">
        <v>10399</v>
      </c>
      <c r="C9" s="2" t="s">
        <v>10301</v>
      </c>
      <c r="D9" s="1" t="s">
        <v>10205</v>
      </c>
      <c r="E9" s="500" t="s">
        <v>10342</v>
      </c>
      <c r="F9" s="514" t="s">
        <v>10362</v>
      </c>
      <c r="G9" s="2" t="s">
        <v>10363</v>
      </c>
      <c r="H9" s="512" t="s">
        <v>10363</v>
      </c>
      <c r="I9" s="500" t="s">
        <v>10324</v>
      </c>
      <c r="J9" s="640" t="s">
        <v>10364</v>
      </c>
      <c r="K9" s="1"/>
      <c r="L9" s="512"/>
      <c r="M9" s="500"/>
      <c r="N9" s="1"/>
      <c r="O9" s="1"/>
      <c r="P9" s="675"/>
      <c r="Q9" s="509" t="str">
        <f>IF(A9="","",IFERROR(VLOOKUP(A9,#REF!,2,0),"有啟動"))</f>
        <v>有啟動</v>
      </c>
      <c r="R9" s="509" t="str">
        <f>IF(B9="","",IFERROR(VLOOKUP(B9,#REF!,2,0),"有啟動"))</f>
        <v>有啟動</v>
      </c>
      <c r="Y9"/>
      <c r="Z9"/>
      <c r="AA9" s="509">
        <f>_xlfn.IFNA(VLOOKUP(總表!A9,用戶!A3:D702,4,0),"")</f>
        <v>1433</v>
      </c>
      <c r="AB9" s="488"/>
    </row>
    <row r="10" spans="1:28" ht="22.2">
      <c r="A10" s="1" t="s">
        <v>10400</v>
      </c>
      <c r="B10" s="1" t="s">
        <v>10365</v>
      </c>
      <c r="C10" s="2" t="s">
        <v>10271</v>
      </c>
      <c r="D10" s="1" t="s">
        <v>10367</v>
      </c>
      <c r="E10" s="500" t="s">
        <v>10268</v>
      </c>
      <c r="F10" s="514" t="s">
        <v>10211</v>
      </c>
      <c r="G10" s="2" t="s">
        <v>10378</v>
      </c>
      <c r="H10" s="512" t="s">
        <v>10379</v>
      </c>
      <c r="I10" s="500" t="s">
        <v>10353</v>
      </c>
      <c r="J10" s="640" t="s">
        <v>10364</v>
      </c>
      <c r="K10" s="1"/>
      <c r="L10" s="512"/>
      <c r="M10" s="500"/>
      <c r="N10" s="641"/>
      <c r="O10" s="1"/>
      <c r="P10" s="675"/>
      <c r="Q10" s="509" t="str">
        <f>IF(A10="","",IFERROR(VLOOKUP(A10,#REF!,2,0),"有啟動"))</f>
        <v>有啟動</v>
      </c>
      <c r="R10" s="509" t="str">
        <f>IF(B10="","",IFERROR(VLOOKUP(B10,#REF!,2,0),"有啟動"))</f>
        <v>有啟動</v>
      </c>
      <c r="Y10"/>
      <c r="Z10"/>
      <c r="AA10" s="509">
        <f>_xlfn.IFNA(VLOOKUP(總表!A10,用戶!A4:D703,4,0),"")</f>
        <v>1204</v>
      </c>
      <c r="AB10" s="488"/>
    </row>
    <row r="11" spans="1:28" ht="22.2">
      <c r="A11" s="1" t="s">
        <v>10401</v>
      </c>
      <c r="B11" s="1" t="s">
        <v>9144</v>
      </c>
      <c r="C11" s="2" t="s">
        <v>10366</v>
      </c>
      <c r="D11" s="1" t="s">
        <v>10206</v>
      </c>
      <c r="E11" s="500" t="s">
        <v>10342</v>
      </c>
      <c r="F11" s="514" t="s">
        <v>10213</v>
      </c>
      <c r="G11" s="2" t="s">
        <v>10341</v>
      </c>
      <c r="H11" s="512" t="s">
        <v>4119</v>
      </c>
      <c r="I11" s="500" t="s">
        <v>10184</v>
      </c>
      <c r="J11" s="640" t="s">
        <v>10402</v>
      </c>
      <c r="K11" s="1"/>
      <c r="L11" s="512"/>
      <c r="M11" s="500"/>
      <c r="N11" s="1"/>
      <c r="O11" s="1"/>
      <c r="P11" s="675"/>
      <c r="Q11" s="509"/>
      <c r="R11" s="509"/>
      <c r="Y11"/>
      <c r="Z11"/>
      <c r="AA11" s="509"/>
      <c r="AB11" s="488"/>
    </row>
    <row r="12" spans="1:28" ht="22.2">
      <c r="A12" s="1" t="s">
        <v>10403</v>
      </c>
      <c r="B12" s="1" t="s">
        <v>10404</v>
      </c>
      <c r="C12" s="2" t="s">
        <v>10305</v>
      </c>
      <c r="D12" s="1" t="s">
        <v>10405</v>
      </c>
      <c r="E12" s="500" t="s">
        <v>10342</v>
      </c>
      <c r="F12" s="514" t="s">
        <v>10214</v>
      </c>
      <c r="G12" s="2" t="s">
        <v>10307</v>
      </c>
      <c r="H12" s="512" t="s">
        <v>10307</v>
      </c>
      <c r="I12" s="500" t="s">
        <v>10342</v>
      </c>
      <c r="J12" s="640" t="s">
        <v>10354</v>
      </c>
      <c r="K12" s="1"/>
      <c r="L12" s="512"/>
      <c r="M12" s="500"/>
      <c r="N12" s="641"/>
      <c r="O12" s="1"/>
      <c r="P12" s="675"/>
      <c r="Q12" s="509"/>
      <c r="R12" s="509"/>
      <c r="Y12"/>
      <c r="Z12"/>
      <c r="AA12" s="509"/>
      <c r="AB12" s="488"/>
    </row>
    <row r="13" spans="1:28" ht="22.2">
      <c r="A13" s="1" t="s">
        <v>10358</v>
      </c>
      <c r="B13" s="1" t="s">
        <v>10376</v>
      </c>
      <c r="C13" s="2" t="s">
        <v>10406</v>
      </c>
      <c r="D13" s="1" t="s">
        <v>10340</v>
      </c>
      <c r="E13" s="500" t="s">
        <v>10359</v>
      </c>
      <c r="F13" s="514" t="s">
        <v>10209</v>
      </c>
      <c r="G13" s="2" t="s">
        <v>10407</v>
      </c>
      <c r="H13" s="512" t="s">
        <v>10210</v>
      </c>
      <c r="I13" s="500" t="s">
        <v>10342</v>
      </c>
      <c r="J13" s="640" t="s">
        <v>10377</v>
      </c>
      <c r="K13" s="1"/>
      <c r="L13" s="512"/>
      <c r="M13" s="500"/>
      <c r="N13" s="1"/>
      <c r="O13" s="1"/>
      <c r="P13" s="675"/>
      <c r="Q13" s="509"/>
      <c r="R13" s="509"/>
      <c r="Y13"/>
      <c r="Z13"/>
      <c r="AA13" s="509">
        <f>_xlfn.IFNA(VLOOKUP(總表!A13,用戶!A7:D706,4,0),"")</f>
        <v>810</v>
      </c>
      <c r="AB13" s="488"/>
    </row>
    <row r="14" spans="1:28" ht="22.2">
      <c r="A14" s="1" t="s">
        <v>2953</v>
      </c>
      <c r="B14" s="1" t="s">
        <v>9397</v>
      </c>
      <c r="C14" s="2" t="s">
        <v>10361</v>
      </c>
      <c r="D14" s="1" t="s">
        <v>10323</v>
      </c>
      <c r="E14" s="500" t="s">
        <v>10184</v>
      </c>
      <c r="F14" s="514" t="s">
        <v>10362</v>
      </c>
      <c r="G14" s="2" t="s">
        <v>10363</v>
      </c>
      <c r="H14" s="512" t="s">
        <v>10363</v>
      </c>
      <c r="I14" s="500" t="s">
        <v>10408</v>
      </c>
      <c r="J14" s="640" t="s">
        <v>10351</v>
      </c>
      <c r="K14" s="1"/>
      <c r="L14" s="512"/>
      <c r="M14" s="500"/>
      <c r="N14" s="1"/>
      <c r="O14" s="1"/>
      <c r="P14" s="675"/>
      <c r="Q14" s="509"/>
      <c r="R14" s="509"/>
      <c r="Y14"/>
      <c r="Z14"/>
      <c r="AA14" s="509"/>
      <c r="AB14" s="488"/>
    </row>
    <row r="15" spans="1:28" ht="22.2">
      <c r="A15" s="1" t="s">
        <v>9407</v>
      </c>
      <c r="B15" s="1" t="s">
        <v>10365</v>
      </c>
      <c r="C15" s="2" t="s">
        <v>10157</v>
      </c>
      <c r="D15" s="1" t="s">
        <v>10367</v>
      </c>
      <c r="E15" s="500" t="s">
        <v>10342</v>
      </c>
      <c r="F15" s="514" t="s">
        <v>10269</v>
      </c>
      <c r="G15" s="2" t="s">
        <v>10208</v>
      </c>
      <c r="H15" s="512" t="s">
        <v>10212</v>
      </c>
      <c r="I15" s="500" t="s">
        <v>10342</v>
      </c>
      <c r="J15" s="640" t="s">
        <v>10354</v>
      </c>
      <c r="K15" s="1"/>
      <c r="L15" s="512"/>
      <c r="M15" s="500"/>
      <c r="N15" s="1"/>
      <c r="O15" s="1"/>
      <c r="P15" s="675"/>
      <c r="Q15" s="509"/>
      <c r="R15" s="509"/>
      <c r="Y15"/>
      <c r="Z15"/>
      <c r="AA15" s="509"/>
      <c r="AB15" s="488"/>
    </row>
    <row r="16" spans="1:28" ht="22.2">
      <c r="A16" s="1" t="s">
        <v>10368</v>
      </c>
      <c r="B16" s="1" t="s">
        <v>10409</v>
      </c>
      <c r="C16" s="2" t="s">
        <v>10366</v>
      </c>
      <c r="D16" s="1" t="s">
        <v>10410</v>
      </c>
      <c r="E16" s="500" t="s">
        <v>10411</v>
      </c>
      <c r="F16" s="514" t="s">
        <v>10412</v>
      </c>
      <c r="G16" s="2" t="s">
        <v>10341</v>
      </c>
      <c r="H16" s="512" t="s">
        <v>4119</v>
      </c>
      <c r="I16" s="500" t="s">
        <v>10268</v>
      </c>
      <c r="J16" s="640" t="s">
        <v>10304</v>
      </c>
      <c r="K16" s="1"/>
      <c r="L16" s="512"/>
      <c r="M16" s="500"/>
      <c r="N16" s="1"/>
      <c r="O16" s="1"/>
      <c r="P16" s="675"/>
      <c r="Q16" s="509"/>
      <c r="R16" s="509"/>
      <c r="Y16"/>
      <c r="Z16"/>
      <c r="AA16" s="509"/>
      <c r="AB16" s="488"/>
    </row>
    <row r="17" spans="1:28" ht="22.2">
      <c r="A17" s="1" t="s">
        <v>10403</v>
      </c>
      <c r="B17" s="1" t="s">
        <v>10325</v>
      </c>
      <c r="C17" s="2" t="s">
        <v>10352</v>
      </c>
      <c r="D17" s="1" t="s">
        <v>10413</v>
      </c>
      <c r="E17" s="500" t="s">
        <v>10342</v>
      </c>
      <c r="F17" s="514" t="s">
        <v>10306</v>
      </c>
      <c r="G17" s="2" t="s">
        <v>10215</v>
      </c>
      <c r="H17" s="512" t="s">
        <v>10307</v>
      </c>
      <c r="I17" s="500" t="s">
        <v>10342</v>
      </c>
      <c r="J17" s="640" t="s">
        <v>10414</v>
      </c>
      <c r="K17" s="1"/>
      <c r="L17" s="512"/>
      <c r="M17" s="500"/>
      <c r="N17" s="1"/>
      <c r="O17" s="1"/>
      <c r="P17" s="675"/>
      <c r="Q17" s="509"/>
      <c r="R17" s="509"/>
      <c r="Y17"/>
      <c r="Z17"/>
      <c r="AA17" s="509"/>
      <c r="AB17" s="488"/>
    </row>
    <row r="18" spans="1:28" ht="22.2">
      <c r="A18" s="1"/>
      <c r="B18" s="1"/>
      <c r="C18" s="2"/>
      <c r="D18" s="1"/>
      <c r="E18" s="500"/>
      <c r="F18" s="514"/>
      <c r="G18" s="2"/>
      <c r="H18" s="505"/>
      <c r="I18" s="500"/>
      <c r="J18" s="640"/>
      <c r="K18" s="1"/>
      <c r="L18" s="512"/>
      <c r="M18" s="500"/>
      <c r="N18" s="1"/>
      <c r="O18" s="1"/>
      <c r="P18" s="675"/>
      <c r="Q18" s="509"/>
      <c r="R18" s="509"/>
      <c r="Y18"/>
      <c r="Z18"/>
      <c r="AA18" s="509"/>
      <c r="AB18" s="488"/>
    </row>
    <row r="19" spans="1:28" ht="22.2">
      <c r="A19" s="1"/>
      <c r="B19" s="1"/>
      <c r="C19" s="2"/>
      <c r="D19" s="1"/>
      <c r="E19" s="500"/>
      <c r="F19" s="514"/>
      <c r="G19" s="2"/>
      <c r="H19" s="505"/>
      <c r="I19" s="500"/>
      <c r="J19" s="640"/>
      <c r="K19" s="1"/>
      <c r="L19" s="512"/>
      <c r="M19" s="500"/>
      <c r="N19" s="1"/>
      <c r="O19" s="1"/>
      <c r="P19" s="675"/>
      <c r="Q19" s="509"/>
      <c r="R19" s="509"/>
      <c r="Y19"/>
      <c r="Z19"/>
      <c r="AA19" s="509"/>
      <c r="AB19" s="488"/>
    </row>
    <row r="20" spans="1:28" ht="22.2">
      <c r="A20" s="1"/>
      <c r="B20" s="1"/>
      <c r="C20" s="2"/>
      <c r="D20" s="1"/>
      <c r="E20" s="500"/>
      <c r="F20" s="505"/>
      <c r="G20" s="2"/>
      <c r="H20" s="505"/>
      <c r="I20" s="500"/>
      <c r="J20" s="500"/>
      <c r="K20" s="1"/>
      <c r="L20" s="512"/>
      <c r="M20" s="500"/>
      <c r="N20" s="1"/>
      <c r="O20" s="1"/>
      <c r="P20" s="675"/>
      <c r="Q20" s="509"/>
      <c r="R20" s="509"/>
      <c r="Y20"/>
      <c r="Z20"/>
      <c r="AA20" s="509"/>
      <c r="AB20" s="488"/>
    </row>
    <row r="21" spans="1:28" ht="22.2">
      <c r="A21" s="1"/>
      <c r="B21" s="1"/>
      <c r="C21" s="2"/>
      <c r="D21" s="1"/>
      <c r="E21" s="500"/>
      <c r="F21" s="505"/>
      <c r="G21" s="2"/>
      <c r="H21" s="505"/>
      <c r="I21" s="500"/>
      <c r="J21" s="500"/>
      <c r="K21" s="1"/>
      <c r="L21" s="512"/>
      <c r="M21" s="500"/>
      <c r="N21" s="1"/>
      <c r="O21" s="1"/>
      <c r="P21" s="675"/>
      <c r="Q21" s="509"/>
      <c r="R21" s="509"/>
      <c r="Y21"/>
      <c r="Z21"/>
      <c r="AA21" s="509"/>
      <c r="AB21" s="488"/>
    </row>
    <row r="22" spans="1:28" ht="22.2">
      <c r="A22" s="1"/>
      <c r="B22" s="1"/>
      <c r="C22" s="2"/>
      <c r="D22" s="1"/>
      <c r="E22" s="500"/>
      <c r="F22" s="505"/>
      <c r="G22" s="2"/>
      <c r="H22" s="505"/>
      <c r="I22" s="500"/>
      <c r="J22" s="500"/>
      <c r="K22" s="1"/>
      <c r="L22" s="512"/>
      <c r="M22" s="500"/>
      <c r="N22" s="1"/>
      <c r="O22" s="1"/>
      <c r="P22" s="675"/>
      <c r="Q22" s="509"/>
      <c r="R22" s="509"/>
      <c r="Y22"/>
      <c r="Z22"/>
      <c r="AA22" s="509"/>
      <c r="AB22" s="488"/>
    </row>
    <row r="23" spans="1:28" ht="22.2">
      <c r="A23" s="1"/>
      <c r="B23" s="1"/>
      <c r="C23" s="2"/>
      <c r="D23" s="1"/>
      <c r="E23" s="500"/>
      <c r="F23" s="505"/>
      <c r="G23" s="2"/>
      <c r="H23" s="505"/>
      <c r="I23" s="500"/>
      <c r="J23" s="500"/>
      <c r="K23" s="1"/>
      <c r="L23" s="512"/>
      <c r="M23" s="500"/>
      <c r="N23" s="1"/>
      <c r="O23" s="1"/>
      <c r="P23" s="675"/>
      <c r="Q23" s="509"/>
      <c r="R23" s="509"/>
      <c r="Y23"/>
      <c r="Z23"/>
      <c r="AA23" s="509"/>
      <c r="AB23" s="488"/>
    </row>
    <row r="24" spans="1:28" ht="22.2">
      <c r="A24" s="1"/>
      <c r="B24" s="1"/>
      <c r="C24" s="2"/>
      <c r="D24" s="1"/>
      <c r="E24" s="500"/>
      <c r="F24" s="505"/>
      <c r="G24" s="2"/>
      <c r="H24" s="505"/>
      <c r="I24" s="500"/>
      <c r="J24" s="500"/>
      <c r="K24" s="1"/>
      <c r="L24" s="512"/>
      <c r="M24" s="500"/>
      <c r="N24" s="1"/>
      <c r="O24" s="1"/>
      <c r="P24" s="675"/>
      <c r="Q24" s="509"/>
      <c r="R24" s="509"/>
      <c r="Y24"/>
      <c r="Z24"/>
      <c r="AA24" s="509"/>
      <c r="AB24" s="488"/>
    </row>
    <row r="25" spans="1:28" ht="22.2">
      <c r="A25" s="1"/>
      <c r="B25" s="1"/>
      <c r="C25" s="2"/>
      <c r="D25" s="1"/>
      <c r="E25" s="500"/>
      <c r="F25" s="505"/>
      <c r="G25" s="2"/>
      <c r="H25" s="505"/>
      <c r="I25" s="500"/>
      <c r="J25" s="500"/>
      <c r="K25" s="1"/>
      <c r="L25" s="512"/>
      <c r="M25" s="500"/>
      <c r="N25" s="1"/>
      <c r="O25" s="1"/>
      <c r="P25" s="675"/>
      <c r="Q25" s="509" t="str">
        <f>IF(A25="","",IFERROR(VLOOKUP(A25,#REF!,2,0),"有啟動"))</f>
        <v/>
      </c>
      <c r="R25" s="509" t="str">
        <f>IF(B25="","",IFERROR(VLOOKUP(B25,#REF!,2,0),"有啟動"))</f>
        <v/>
      </c>
      <c r="Y25"/>
      <c r="Z25"/>
      <c r="AA25" s="509" t="str">
        <f>_xlfn.IFNA(VLOOKUP(總表!A25,用戶!A19:D718,4,0),"")</f>
        <v/>
      </c>
      <c r="AB25" s="488"/>
    </row>
    <row r="26" spans="1:28" ht="22.2">
      <c r="A26" s="1"/>
      <c r="B26" s="1"/>
      <c r="C26" s="2"/>
      <c r="D26" s="1"/>
      <c r="E26" s="500"/>
      <c r="F26" s="505"/>
      <c r="G26" s="2"/>
      <c r="H26" s="505"/>
      <c r="I26" s="500"/>
      <c r="J26" s="500"/>
      <c r="K26" s="1"/>
      <c r="L26" s="512"/>
      <c r="M26" s="500"/>
      <c r="N26" s="1"/>
      <c r="O26" s="1"/>
      <c r="P26" s="675"/>
      <c r="Q26" s="509" t="str">
        <f>IF(A26="","",IFERROR(VLOOKUP(A26,#REF!,2,0),"有啟動"))</f>
        <v/>
      </c>
      <c r="R26" s="509" t="str">
        <f>IF(B26="","",IFERROR(VLOOKUP(B26,#REF!,2,0),"有啟動"))</f>
        <v/>
      </c>
      <c r="Y26"/>
      <c r="Z26"/>
      <c r="AA26" s="509" t="str">
        <f>_xlfn.IFNA(VLOOKUP(總表!A26,用戶!A20:D719,4,0),"")</f>
        <v/>
      </c>
      <c r="AB26" s="488"/>
    </row>
    <row r="27" spans="1:28" ht="22.2">
      <c r="A27" s="1"/>
      <c r="B27" s="1"/>
      <c r="C27" s="2"/>
      <c r="D27" s="1"/>
      <c r="E27" s="500"/>
      <c r="F27" s="505"/>
      <c r="G27" s="2"/>
      <c r="H27" s="505"/>
      <c r="I27" s="500"/>
      <c r="J27" s="500"/>
      <c r="K27" s="1"/>
      <c r="L27" s="512"/>
      <c r="M27" s="500"/>
      <c r="N27" s="1"/>
      <c r="O27" s="1"/>
      <c r="P27" s="675"/>
      <c r="Q27" s="509" t="str">
        <f>IF(A27="","",IFERROR(VLOOKUP(A27,#REF!,2,0),"有啟動"))</f>
        <v/>
      </c>
      <c r="R27" s="509" t="str">
        <f>IF(B27="","",IFERROR(VLOOKUP(B27,#REF!,2,0),"有啟動"))</f>
        <v/>
      </c>
      <c r="Y27"/>
      <c r="Z27"/>
      <c r="AA27" s="509" t="str">
        <f>_xlfn.IFNA(VLOOKUP(總表!A27,用戶!A21:D720,4,0),"")</f>
        <v/>
      </c>
      <c r="AB27" s="488"/>
    </row>
    <row r="28" spans="1:28" ht="22.2">
      <c r="A28" s="1"/>
      <c r="B28" s="1"/>
      <c r="C28" s="2"/>
      <c r="D28" s="1"/>
      <c r="E28" s="500"/>
      <c r="F28" s="505"/>
      <c r="G28" s="2"/>
      <c r="H28" s="505"/>
      <c r="I28" s="500"/>
      <c r="J28" s="500"/>
      <c r="K28" s="1"/>
      <c r="L28" s="512"/>
      <c r="M28" s="500"/>
      <c r="N28" s="1"/>
      <c r="O28" s="1"/>
      <c r="P28" s="675"/>
      <c r="Q28" s="509" t="str">
        <f>IF(A28="","",IFERROR(VLOOKUP(A28,#REF!,2,0),"有啟動"))</f>
        <v/>
      </c>
      <c r="R28" s="509" t="str">
        <f>IF(B28="","",IFERROR(VLOOKUP(B28,#REF!,2,0),"有啟動"))</f>
        <v/>
      </c>
      <c r="Y28"/>
      <c r="Z28"/>
      <c r="AA28" s="509" t="str">
        <f>_xlfn.IFNA(VLOOKUP(總表!A28,用戶!A22:D721,4,0),"")</f>
        <v/>
      </c>
      <c r="AB28" s="488"/>
    </row>
    <row r="29" spans="1:28" ht="22.2">
      <c r="A29" s="1"/>
      <c r="B29" s="1"/>
      <c r="C29" s="2"/>
      <c r="D29" s="1"/>
      <c r="E29" s="500"/>
      <c r="F29" s="505"/>
      <c r="G29" s="2"/>
      <c r="H29" s="505"/>
      <c r="I29" s="500"/>
      <c r="J29" s="500"/>
      <c r="K29" s="1"/>
      <c r="L29" s="512"/>
      <c r="M29" s="500"/>
      <c r="N29" s="1"/>
      <c r="O29" s="1"/>
      <c r="P29" s="675"/>
      <c r="Q29" s="509" t="str">
        <f>IF(A29="","",IFERROR(VLOOKUP(A29,#REF!,2,0),"有啟動"))</f>
        <v/>
      </c>
      <c r="R29" s="509" t="str">
        <f>IF(B29="","",IFERROR(VLOOKUP(B29,#REF!,2,0),"有啟動"))</f>
        <v/>
      </c>
      <c r="Y29"/>
      <c r="Z29"/>
      <c r="AA29" s="509" t="str">
        <f>_xlfn.IFNA(VLOOKUP(總表!A29,用戶!A23:D722,4,0),"")</f>
        <v/>
      </c>
      <c r="AB29" s="488"/>
    </row>
    <row r="30" spans="1:28" ht="22.2">
      <c r="A30" s="1"/>
      <c r="B30" s="1"/>
      <c r="C30" s="2"/>
      <c r="D30" s="1"/>
      <c r="E30" s="500"/>
      <c r="F30" s="505"/>
      <c r="G30" s="2"/>
      <c r="H30" s="505"/>
      <c r="I30" s="500"/>
      <c r="J30" s="500"/>
      <c r="K30" s="1"/>
      <c r="L30" s="512"/>
      <c r="M30" s="500"/>
      <c r="N30" s="1"/>
      <c r="O30" s="1"/>
      <c r="P30" s="675"/>
      <c r="Q30" s="509" t="str">
        <f>IF(A30="","",IFERROR(VLOOKUP(A30,#REF!,2,0),"有啟動"))</f>
        <v/>
      </c>
      <c r="R30" s="509" t="str">
        <f>IF(B30="","",IFERROR(VLOOKUP(B30,#REF!,2,0),"有啟動"))</f>
        <v/>
      </c>
      <c r="Y30"/>
      <c r="Z30"/>
      <c r="AA30" s="509" t="str">
        <f>_xlfn.IFNA(VLOOKUP(總表!A30,用戶!A24:D723,4,0),"")</f>
        <v/>
      </c>
      <c r="AB30" s="488"/>
    </row>
    <row r="31" spans="1:28" ht="22.2">
      <c r="A31" s="1"/>
      <c r="B31" s="1"/>
      <c r="C31" s="2"/>
      <c r="D31" s="1"/>
      <c r="E31" s="500"/>
      <c r="F31" s="505"/>
      <c r="G31" s="2"/>
      <c r="H31" s="505"/>
      <c r="I31" s="500"/>
      <c r="J31" s="500"/>
      <c r="K31" s="1"/>
      <c r="L31" s="512"/>
      <c r="M31" s="500"/>
      <c r="N31" s="1"/>
      <c r="O31" s="1"/>
      <c r="P31" s="675"/>
      <c r="Q31" s="509" t="str">
        <f>IF(A31="","",IFERROR(VLOOKUP(A31,#REF!,2,0),"有啟動"))</f>
        <v/>
      </c>
      <c r="R31" s="509" t="str">
        <f>IF(B31="","",IFERROR(VLOOKUP(B31,#REF!,2,0),"有啟動"))</f>
        <v/>
      </c>
      <c r="Y31"/>
      <c r="Z31"/>
      <c r="AA31" s="509" t="str">
        <f>_xlfn.IFNA(VLOOKUP(總表!A31,用戶!A25:D724,4,0),"")</f>
        <v/>
      </c>
      <c r="AB31" s="488"/>
    </row>
    <row r="32" spans="1:28" ht="22.2">
      <c r="A32" s="1"/>
      <c r="B32" s="1"/>
      <c r="C32" s="2"/>
      <c r="D32" s="1"/>
      <c r="E32" s="500"/>
      <c r="F32" s="505"/>
      <c r="G32" s="2"/>
      <c r="H32" s="505"/>
      <c r="I32" s="500"/>
      <c r="J32" s="500"/>
      <c r="K32" s="1"/>
      <c r="L32" s="512"/>
      <c r="M32" s="500"/>
      <c r="N32" s="1"/>
      <c r="O32" s="1"/>
      <c r="P32" s="675"/>
      <c r="Q32" s="509" t="str">
        <f>IF(A32="","",IFERROR(VLOOKUP(A32,#REF!,2,0),"有啟動"))</f>
        <v/>
      </c>
      <c r="R32" s="509" t="str">
        <f>IF(B32="","",IFERROR(VLOOKUP(B32,#REF!,2,0),"有啟動"))</f>
        <v/>
      </c>
      <c r="Y32"/>
      <c r="Z32"/>
      <c r="AA32" s="509" t="str">
        <f>_xlfn.IFNA(VLOOKUP(總表!A32,用戶!A26:D725,4,0),"")</f>
        <v/>
      </c>
      <c r="AB32" s="488"/>
    </row>
    <row r="33" spans="1:28" ht="22.2">
      <c r="A33" s="1"/>
      <c r="B33" s="1"/>
      <c r="C33" s="2"/>
      <c r="D33" s="1"/>
      <c r="E33" s="500"/>
      <c r="F33" s="505"/>
      <c r="G33" s="2"/>
      <c r="H33" s="505"/>
      <c r="I33" s="500"/>
      <c r="J33" s="500"/>
      <c r="K33" s="1"/>
      <c r="L33" s="512"/>
      <c r="M33" s="500"/>
      <c r="N33" s="1"/>
      <c r="O33" s="1"/>
      <c r="P33" s="675"/>
      <c r="Q33" s="509" t="str">
        <f>IF(A33="","",IFERROR(VLOOKUP(A33,#REF!,2,0),"有啟動"))</f>
        <v/>
      </c>
      <c r="R33" s="509" t="str">
        <f>IF(B33="","",IFERROR(VLOOKUP(B33,#REF!,2,0),"有啟動"))</f>
        <v/>
      </c>
      <c r="Y33"/>
      <c r="Z33"/>
      <c r="AA33" s="509" t="str">
        <f>_xlfn.IFNA(VLOOKUP(總表!A33,用戶!A27:D726,4,0),"")</f>
        <v/>
      </c>
      <c r="AB33" s="488"/>
    </row>
    <row r="34" spans="1:28" ht="22.2">
      <c r="A34" s="1"/>
      <c r="B34" s="1"/>
      <c r="C34" s="2"/>
      <c r="D34" s="1"/>
      <c r="E34" s="500"/>
      <c r="F34" s="505"/>
      <c r="G34" s="2"/>
      <c r="H34" s="505"/>
      <c r="I34" s="500"/>
      <c r="J34" s="500"/>
      <c r="K34" s="1"/>
      <c r="L34" s="512"/>
      <c r="M34" s="500"/>
      <c r="N34" s="1"/>
      <c r="O34" s="1"/>
      <c r="P34" s="675"/>
      <c r="Q34" s="509" t="str">
        <f>IF(A34="","",IFERROR(VLOOKUP(A34,#REF!,2,0),"有啟動"))</f>
        <v/>
      </c>
      <c r="R34" s="509" t="str">
        <f>IF(B34="","",IFERROR(VLOOKUP(B34,#REF!,2,0),"有啟動"))</f>
        <v/>
      </c>
      <c r="Y34"/>
      <c r="Z34"/>
      <c r="AA34" s="509" t="str">
        <f>_xlfn.IFNA(VLOOKUP(總表!A34,用戶!A28:D727,4,0),"")</f>
        <v/>
      </c>
      <c r="AB34" s="488"/>
    </row>
    <row r="35" spans="1:28" ht="22.2">
      <c r="A35" s="1"/>
      <c r="B35" s="1"/>
      <c r="C35" s="2"/>
      <c r="D35" s="1"/>
      <c r="E35" s="500"/>
      <c r="F35" s="505"/>
      <c r="G35" s="2"/>
      <c r="H35" s="505"/>
      <c r="I35" s="500"/>
      <c r="J35" s="500"/>
      <c r="K35" s="1"/>
      <c r="L35" s="512"/>
      <c r="M35" s="500"/>
      <c r="N35" s="1"/>
      <c r="O35" s="1"/>
      <c r="P35" s="675"/>
      <c r="Q35" s="509" t="str">
        <f>IF(A35="","",IFERROR(VLOOKUP(A35,#REF!,2,0),"有啟動"))</f>
        <v/>
      </c>
      <c r="R35" s="509" t="str">
        <f>IF(B35="","",IFERROR(VLOOKUP(B35,#REF!,2,0),"有啟動"))</f>
        <v/>
      </c>
      <c r="Y35"/>
      <c r="Z35"/>
      <c r="AA35" s="509" t="str">
        <f>_xlfn.IFNA(VLOOKUP(總表!A35,用戶!A29:D728,4,0),"")</f>
        <v/>
      </c>
      <c r="AB35" s="488"/>
    </row>
    <row r="36" spans="1:28" ht="22.2">
      <c r="A36" s="1"/>
      <c r="B36" s="1"/>
      <c r="C36" s="2"/>
      <c r="D36" s="1"/>
      <c r="E36" s="500"/>
      <c r="F36" s="505"/>
      <c r="G36" s="2"/>
      <c r="H36" s="505"/>
      <c r="I36" s="500"/>
      <c r="J36" s="500"/>
      <c r="K36" s="1"/>
      <c r="L36" s="512"/>
      <c r="M36" s="500"/>
      <c r="N36" s="1"/>
      <c r="O36" s="1"/>
      <c r="P36" s="675"/>
      <c r="Q36" s="509" t="str">
        <f>IF(A36="","",IFERROR(VLOOKUP(A36,#REF!,2,0),"有啟動"))</f>
        <v/>
      </c>
      <c r="R36" s="509" t="str">
        <f>IF(B36="","",IFERROR(VLOOKUP(B36,#REF!,2,0),"有啟動"))</f>
        <v/>
      </c>
      <c r="Y36"/>
      <c r="Z36"/>
      <c r="AA36" s="509" t="str">
        <f>_xlfn.IFNA(VLOOKUP(總表!A36,用戶!A30:D729,4,0),"")</f>
        <v/>
      </c>
      <c r="AB36" s="488"/>
    </row>
    <row r="37" spans="1:28" ht="22.2">
      <c r="A37" s="1"/>
      <c r="B37" s="1"/>
      <c r="C37" s="2"/>
      <c r="D37" s="1"/>
      <c r="E37" s="500"/>
      <c r="F37" s="505"/>
      <c r="G37" s="2"/>
      <c r="H37" s="505"/>
      <c r="I37" s="500"/>
      <c r="J37" s="500"/>
      <c r="K37" s="1"/>
      <c r="L37" s="512"/>
      <c r="M37" s="500"/>
      <c r="N37" s="1"/>
      <c r="O37" s="1"/>
      <c r="P37" s="675"/>
      <c r="Q37" s="509" t="str">
        <f>IF(A37="","",IFERROR(VLOOKUP(A37,#REF!,2,0),"有啟動"))</f>
        <v/>
      </c>
      <c r="R37" s="509" t="str">
        <f>IF(B37="","",IFERROR(VLOOKUP(B37,#REF!,2,0),"有啟動"))</f>
        <v/>
      </c>
      <c r="Y37"/>
      <c r="Z37"/>
      <c r="AA37" s="509" t="str">
        <f>_xlfn.IFNA(VLOOKUP(總表!A37,用戶!A31:D730,4,0),"")</f>
        <v/>
      </c>
      <c r="AB37" s="488"/>
    </row>
    <row r="38" spans="1:28" ht="22.2">
      <c r="A38" s="1"/>
      <c r="B38" s="1"/>
      <c r="C38" s="2"/>
      <c r="D38" s="1"/>
      <c r="E38" s="500"/>
      <c r="F38" s="505"/>
      <c r="G38" s="2"/>
      <c r="H38" s="505"/>
      <c r="I38" s="500"/>
      <c r="J38" s="500"/>
      <c r="K38" s="1"/>
      <c r="L38" s="512"/>
      <c r="M38" s="500"/>
      <c r="N38" s="1"/>
      <c r="O38" s="1"/>
      <c r="P38" s="675"/>
      <c r="Q38" s="509" t="str">
        <f>IF(A38="","",IFERROR(VLOOKUP(A38,#REF!,2,0),"有啟動"))</f>
        <v/>
      </c>
      <c r="R38" s="509" t="str">
        <f>IF(B38="","",IFERROR(VLOOKUP(B38,#REF!,2,0),"有啟動"))</f>
        <v/>
      </c>
      <c r="Y38"/>
      <c r="Z38"/>
      <c r="AA38" s="509" t="str">
        <f>_xlfn.IFNA(VLOOKUP(總表!A38,用戶!A32:D731,4,0),"")</f>
        <v/>
      </c>
      <c r="AB38" s="488"/>
    </row>
    <row r="39" spans="1:28" ht="22.2">
      <c r="A39" s="1"/>
      <c r="B39" s="1"/>
      <c r="C39" s="2"/>
      <c r="D39" s="1"/>
      <c r="E39" s="500"/>
      <c r="F39" s="505"/>
      <c r="G39" s="2"/>
      <c r="H39" s="505"/>
      <c r="I39" s="500"/>
      <c r="J39" s="500"/>
      <c r="K39" s="1"/>
      <c r="L39" s="512"/>
      <c r="M39" s="500"/>
      <c r="N39" s="1"/>
      <c r="O39" s="1"/>
      <c r="P39" s="675"/>
      <c r="Q39" s="509" t="str">
        <f>IF(A39="","",IFERROR(VLOOKUP(A39,#REF!,2,0),"有啟動"))</f>
        <v/>
      </c>
      <c r="R39" s="509" t="str">
        <f>IF(B39="","",IFERROR(VLOOKUP(B39,#REF!,2,0),"有啟動"))</f>
        <v/>
      </c>
      <c r="Y39"/>
      <c r="Z39"/>
      <c r="AA39" s="509" t="str">
        <f>_xlfn.IFNA(VLOOKUP(總表!A39,用戶!A33:D732,4,0),"")</f>
        <v/>
      </c>
      <c r="AB39" s="488"/>
    </row>
    <row r="40" spans="1:28" ht="22.2">
      <c r="A40" s="1"/>
      <c r="B40" s="1"/>
      <c r="C40" s="2"/>
      <c r="D40" s="1"/>
      <c r="E40" s="500"/>
      <c r="F40" s="505"/>
      <c r="G40" s="2"/>
      <c r="H40" s="505"/>
      <c r="I40" s="500"/>
      <c r="J40" s="500"/>
      <c r="K40" s="1"/>
      <c r="L40" s="512"/>
      <c r="M40" s="500"/>
      <c r="N40" s="1"/>
      <c r="O40" s="1"/>
      <c r="P40" s="675"/>
      <c r="Q40" s="509" t="str">
        <f>IF(A40="","",IFERROR(VLOOKUP(A40,#REF!,2,0),"有啟動"))</f>
        <v/>
      </c>
      <c r="R40" s="509" t="str">
        <f>IF(B40="","",IFERROR(VLOOKUP(B40,#REF!,2,0),"有啟動"))</f>
        <v/>
      </c>
      <c r="Y40"/>
      <c r="Z40"/>
      <c r="AA40" s="509" t="str">
        <f>_xlfn.IFNA(VLOOKUP(總表!A40,用戶!A34:D733,4,0),"")</f>
        <v/>
      </c>
      <c r="AB40" s="488"/>
    </row>
    <row r="41" spans="1:28" ht="22.2">
      <c r="A41" s="1"/>
      <c r="B41" s="1"/>
      <c r="C41" s="2"/>
      <c r="D41" s="1"/>
      <c r="E41" s="500"/>
      <c r="F41" s="505"/>
      <c r="G41" s="2"/>
      <c r="H41" s="505"/>
      <c r="I41" s="500"/>
      <c r="J41" s="500"/>
      <c r="K41" s="1"/>
      <c r="L41" s="512"/>
      <c r="M41" s="500"/>
      <c r="N41" s="1"/>
      <c r="O41" s="1"/>
      <c r="P41" s="675"/>
      <c r="Q41" s="509" t="str">
        <f>IF(A41="","",IFERROR(VLOOKUP(A41,#REF!,2,0),"有啟動"))</f>
        <v/>
      </c>
      <c r="R41" s="509" t="str">
        <f>IF(B41="","",IFERROR(VLOOKUP(B41,#REF!,2,0),"有啟動"))</f>
        <v/>
      </c>
      <c r="Y41"/>
      <c r="Z41"/>
      <c r="AA41" s="509" t="str">
        <f>_xlfn.IFNA(VLOOKUP(總表!A41,用戶!A35:D734,4,0),"")</f>
        <v/>
      </c>
      <c r="AB41" s="488"/>
    </row>
    <row r="42" spans="1:28" ht="22.2">
      <c r="A42" s="1"/>
      <c r="B42" s="1"/>
      <c r="C42" s="2"/>
      <c r="D42" s="1"/>
      <c r="E42" s="500"/>
      <c r="F42" s="505"/>
      <c r="G42" s="2"/>
      <c r="H42" s="505"/>
      <c r="I42" s="500"/>
      <c r="J42" s="500"/>
      <c r="K42" s="1"/>
      <c r="L42" s="512"/>
      <c r="M42" s="500"/>
      <c r="N42" s="1"/>
      <c r="O42" s="1"/>
      <c r="P42" s="675"/>
      <c r="Q42" s="509" t="str">
        <f>IF(A42="","",IFERROR(VLOOKUP(A42,#REF!,2,0),"有啟動"))</f>
        <v/>
      </c>
      <c r="R42" s="509" t="str">
        <f>IF(B42="","",IFERROR(VLOOKUP(B42,#REF!,2,0),"有啟動"))</f>
        <v/>
      </c>
      <c r="Y42"/>
      <c r="Z42"/>
      <c r="AA42" s="509" t="str">
        <f>_xlfn.IFNA(VLOOKUP(總表!A42,用戶!A36:D735,4,0),"")</f>
        <v/>
      </c>
      <c r="AB42" s="488"/>
    </row>
    <row r="43" spans="1:28" ht="22.2">
      <c r="A43" s="1"/>
      <c r="B43" s="1"/>
      <c r="C43" s="2"/>
      <c r="D43" s="1"/>
      <c r="E43" s="500"/>
      <c r="F43" s="505"/>
      <c r="G43" s="2"/>
      <c r="H43" s="505"/>
      <c r="I43" s="500"/>
      <c r="J43" s="500"/>
      <c r="K43" s="1"/>
      <c r="L43" s="512"/>
      <c r="M43" s="500"/>
      <c r="N43" s="1"/>
      <c r="O43" s="1"/>
      <c r="P43" s="675"/>
      <c r="Q43" s="509" t="str">
        <f>IF(A43="","",IFERROR(VLOOKUP(A43,#REF!,2,0),"有啟動"))</f>
        <v/>
      </c>
      <c r="R43" s="509" t="str">
        <f>IF(B43="","",IFERROR(VLOOKUP(B43,#REF!,2,0),"有啟動"))</f>
        <v/>
      </c>
      <c r="Y43"/>
      <c r="Z43"/>
      <c r="AA43" s="509" t="str">
        <f>_xlfn.IFNA(VLOOKUP(總表!A43,用戶!A37:D736,4,0),"")</f>
        <v/>
      </c>
      <c r="AB43" s="488"/>
    </row>
    <row r="44" spans="1:28" ht="22.2">
      <c r="A44" s="1"/>
      <c r="B44" s="1"/>
      <c r="C44" s="2"/>
      <c r="D44" s="1"/>
      <c r="E44" s="500"/>
      <c r="F44" s="505"/>
      <c r="G44" s="2"/>
      <c r="H44" s="505"/>
      <c r="I44" s="500"/>
      <c r="J44" s="500"/>
      <c r="K44" s="1"/>
      <c r="L44" s="512"/>
      <c r="M44" s="500"/>
      <c r="N44" s="1"/>
      <c r="O44" s="1"/>
      <c r="P44" s="675"/>
      <c r="Q44" s="509" t="str">
        <f>IF(A44="","",IFERROR(VLOOKUP(A44,#REF!,2,0),"有啟動"))</f>
        <v/>
      </c>
      <c r="R44" s="509" t="str">
        <f>IF(B44="","",IFERROR(VLOOKUP(B44,#REF!,2,0),"有啟動"))</f>
        <v/>
      </c>
      <c r="Y44"/>
      <c r="Z44"/>
      <c r="AA44" s="509" t="str">
        <f>_xlfn.IFNA(VLOOKUP(總表!A44,用戶!A38:D737,4,0),"")</f>
        <v/>
      </c>
      <c r="AB44" s="488"/>
    </row>
    <row r="45" spans="1:28" ht="22.2">
      <c r="A45" s="1"/>
      <c r="B45" s="1"/>
      <c r="C45" s="2"/>
      <c r="D45" s="1"/>
      <c r="E45" s="500"/>
      <c r="F45" s="505"/>
      <c r="G45" s="2"/>
      <c r="H45" s="505"/>
      <c r="I45" s="500"/>
      <c r="J45" s="500"/>
      <c r="K45" s="1"/>
      <c r="L45" s="512"/>
      <c r="M45" s="500"/>
      <c r="N45" s="1"/>
      <c r="O45" s="1"/>
      <c r="P45" s="675"/>
      <c r="Q45" s="509" t="str">
        <f>IF(A45="","",IFERROR(VLOOKUP(A45,#REF!,2,0),"有啟動"))</f>
        <v/>
      </c>
      <c r="R45" s="509" t="str">
        <f>IF(B45="","",IFERROR(VLOOKUP(B45,#REF!,2,0),"有啟動"))</f>
        <v/>
      </c>
      <c r="Y45"/>
      <c r="Z45"/>
      <c r="AA45" s="509" t="str">
        <f>_xlfn.IFNA(VLOOKUP(總表!A45,用戶!A39:D738,4,0),"")</f>
        <v/>
      </c>
      <c r="AB45" s="488"/>
    </row>
    <row r="46" spans="1:28" ht="22.2">
      <c r="A46" s="1"/>
      <c r="B46" s="1"/>
      <c r="C46" s="2"/>
      <c r="D46" s="1"/>
      <c r="E46" s="500"/>
      <c r="F46" s="505"/>
      <c r="G46" s="2"/>
      <c r="H46" s="505"/>
      <c r="I46" s="500"/>
      <c r="J46" s="500"/>
      <c r="K46" s="1"/>
      <c r="L46" s="512"/>
      <c r="M46" s="500"/>
      <c r="N46" s="1"/>
      <c r="O46" s="1"/>
      <c r="P46" s="675"/>
      <c r="Q46" s="509" t="str">
        <f>IF(A46="","",IFERROR(VLOOKUP(A46,#REF!,2,0),"有啟動"))</f>
        <v/>
      </c>
      <c r="R46" s="509" t="str">
        <f>IF(B46="","",IFERROR(VLOOKUP(B46,#REF!,2,0),"有啟動"))</f>
        <v/>
      </c>
      <c r="Y46"/>
      <c r="Z46"/>
      <c r="AA46" s="509" t="str">
        <f>_xlfn.IFNA(VLOOKUP(總表!A46,用戶!A40:D739,4,0),"")</f>
        <v/>
      </c>
      <c r="AB46" s="488"/>
    </row>
    <row r="47" spans="1:28" ht="22.2">
      <c r="A47" s="1"/>
      <c r="B47" s="1"/>
      <c r="C47" s="2"/>
      <c r="D47" s="1"/>
      <c r="E47" s="500"/>
      <c r="F47" s="505"/>
      <c r="G47" s="2"/>
      <c r="H47" s="505"/>
      <c r="I47" s="500"/>
      <c r="J47" s="500"/>
      <c r="K47" s="1"/>
      <c r="L47" s="512"/>
      <c r="M47" s="500"/>
      <c r="N47" s="1"/>
      <c r="O47" s="1"/>
      <c r="P47" s="675"/>
      <c r="Q47" s="509" t="str">
        <f>IF(A47="","",IFERROR(VLOOKUP(A47,#REF!,2,0),"有啟動"))</f>
        <v/>
      </c>
      <c r="R47" s="509" t="str">
        <f>IF(B47="","",IFERROR(VLOOKUP(B47,#REF!,2,0),"有啟動"))</f>
        <v/>
      </c>
      <c r="Y47"/>
      <c r="Z47"/>
      <c r="AA47" s="509" t="str">
        <f>_xlfn.IFNA(VLOOKUP(總表!A47,用戶!A41:D740,4,0),"")</f>
        <v/>
      </c>
      <c r="AB47" s="488"/>
    </row>
    <row r="48" spans="1:28" ht="22.2">
      <c r="A48" s="253"/>
      <c r="B48" s="253"/>
      <c r="C48" s="253"/>
      <c r="D48" s="253"/>
      <c r="E48" s="675"/>
      <c r="F48" s="675"/>
      <c r="G48" s="675"/>
      <c r="H48" s="675"/>
      <c r="I48" s="675"/>
      <c r="J48" s="675"/>
      <c r="K48" s="675"/>
      <c r="L48" s="675"/>
      <c r="M48" s="675"/>
      <c r="N48" s="675"/>
      <c r="O48" s="675"/>
      <c r="P48" s="675"/>
      <c r="Q48" s="675"/>
      <c r="Y48" s="488">
        <f>SUM(AA8:AA47)</f>
        <v>4257</v>
      </c>
    </row>
    <row r="49" spans="1:17" ht="30" hidden="1">
      <c r="A49" s="261" t="s">
        <v>10308</v>
      </c>
      <c r="B49" s="261" t="s">
        <v>10334</v>
      </c>
      <c r="C49" s="262" t="s">
        <v>10343</v>
      </c>
      <c r="D49" s="265" t="s">
        <v>10153</v>
      </c>
      <c r="E49" s="265" t="s">
        <v>10322</v>
      </c>
      <c r="F49" s="489" t="s">
        <v>10380</v>
      </c>
      <c r="G49" s="265" t="s">
        <v>770</v>
      </c>
      <c r="H49" s="489" t="s">
        <v>10154</v>
      </c>
      <c r="I49" s="489" t="s">
        <v>10344</v>
      </c>
      <c r="J49" s="675"/>
      <c r="K49" s="675"/>
      <c r="L49" s="675"/>
      <c r="M49" s="679"/>
      <c r="N49" s="679"/>
      <c r="O49" s="679"/>
      <c r="P49" s="675"/>
      <c r="Q49" s="675"/>
    </row>
    <row r="50" spans="1:17" ht="22.2" hidden="1">
      <c r="A50" s="1" t="s">
        <v>10369</v>
      </c>
      <c r="B50" s="1" t="s">
        <v>10415</v>
      </c>
      <c r="C50" s="1" t="s">
        <v>10416</v>
      </c>
      <c r="D50" s="1" t="s">
        <v>10417</v>
      </c>
      <c r="E50" s="505" t="s">
        <v>5584</v>
      </c>
      <c r="F50" s="1" t="s">
        <v>10418</v>
      </c>
      <c r="G50" s="505" t="s">
        <v>10370</v>
      </c>
      <c r="H50" s="680" t="s">
        <v>10326</v>
      </c>
      <c r="I50" s="680" t="s">
        <v>10272</v>
      </c>
      <c r="J50" s="675"/>
      <c r="K50" s="675"/>
      <c r="L50" s="675"/>
      <c r="M50" s="675"/>
      <c r="N50" s="675"/>
      <c r="O50" s="675"/>
      <c r="P50" s="675"/>
      <c r="Q50" s="675"/>
    </row>
    <row r="51" spans="1:17" ht="22.2" hidden="1">
      <c r="A51" s="1" t="s">
        <v>10419</v>
      </c>
      <c r="B51" s="1" t="s">
        <v>10328</v>
      </c>
      <c r="C51" s="1" t="s">
        <v>10271</v>
      </c>
      <c r="D51" s="1" t="s">
        <v>10371</v>
      </c>
      <c r="E51" s="505" t="s">
        <v>10329</v>
      </c>
      <c r="F51" s="1" t="s">
        <v>10160</v>
      </c>
      <c r="G51" s="505" t="s">
        <v>10372</v>
      </c>
      <c r="H51" s="680" t="s">
        <v>10420</v>
      </c>
      <c r="I51" s="680" t="s">
        <v>10309</v>
      </c>
      <c r="J51" s="675"/>
      <c r="K51" s="675"/>
      <c r="L51" s="675"/>
      <c r="M51" s="675"/>
      <c r="N51" s="675"/>
      <c r="O51" s="675"/>
      <c r="P51" s="675"/>
      <c r="Q51" s="675"/>
    </row>
    <row r="52" spans="1:17" ht="22.2" hidden="1">
      <c r="A52" s="1" t="s">
        <v>9047</v>
      </c>
      <c r="B52" s="1" t="s">
        <v>90</v>
      </c>
      <c r="C52" s="1" t="s">
        <v>10348</v>
      </c>
      <c r="D52" s="1" t="s">
        <v>10330</v>
      </c>
      <c r="E52" s="505" t="s">
        <v>10355</v>
      </c>
      <c r="F52" s="1" t="s">
        <v>10331</v>
      </c>
      <c r="G52" s="505" t="s">
        <v>10355</v>
      </c>
      <c r="H52" s="680" t="s">
        <v>10327</v>
      </c>
      <c r="I52" s="680" t="s">
        <v>10272</v>
      </c>
      <c r="J52" s="675"/>
      <c r="K52" s="675"/>
      <c r="L52" s="675"/>
      <c r="M52" s="675"/>
      <c r="N52" s="675"/>
      <c r="O52" s="675"/>
      <c r="P52" s="675"/>
      <c r="Q52" s="675"/>
    </row>
    <row r="53" spans="1:17" ht="22.2" hidden="1">
      <c r="A53" s="1" t="s">
        <v>9048</v>
      </c>
      <c r="B53" s="1" t="s">
        <v>91</v>
      </c>
      <c r="C53" s="1" t="s">
        <v>10273</v>
      </c>
      <c r="D53" s="1" t="s">
        <v>10346</v>
      </c>
      <c r="E53" s="505" t="s">
        <v>10345</v>
      </c>
      <c r="F53" s="1" t="s">
        <v>10145</v>
      </c>
      <c r="G53" s="505" t="s">
        <v>5630</v>
      </c>
      <c r="H53" s="680" t="s">
        <v>10327</v>
      </c>
      <c r="I53" s="680" t="s">
        <v>10420</v>
      </c>
      <c r="J53" s="675"/>
      <c r="K53" s="675"/>
      <c r="L53" s="675"/>
      <c r="M53" s="675"/>
      <c r="N53" s="675"/>
      <c r="O53" s="675"/>
      <c r="P53" s="675"/>
      <c r="Q53" s="675"/>
    </row>
    <row r="54" spans="1:17" ht="22.2" hidden="1">
      <c r="A54" s="1" t="s">
        <v>10373</v>
      </c>
      <c r="B54" s="1" t="s">
        <v>10310</v>
      </c>
      <c r="C54" s="1" t="s">
        <v>10421</v>
      </c>
      <c r="D54" s="1" t="s">
        <v>10332</v>
      </c>
      <c r="E54" s="505" t="s">
        <v>10333</v>
      </c>
      <c r="F54" s="1" t="s">
        <v>10422</v>
      </c>
      <c r="G54" s="505" t="s">
        <v>10333</v>
      </c>
      <c r="H54" s="680" t="s">
        <v>5614</v>
      </c>
      <c r="I54" s="680" t="s">
        <v>10309</v>
      </c>
      <c r="J54" s="675"/>
      <c r="K54" s="675"/>
      <c r="L54" s="675"/>
      <c r="M54" s="675"/>
      <c r="N54" s="675"/>
      <c r="O54" s="675"/>
      <c r="P54" s="675"/>
      <c r="Q54" s="675"/>
    </row>
    <row r="55" spans="1:17" hidden="1">
      <c r="A55" s="675"/>
      <c r="B55" s="675"/>
      <c r="C55" s="675"/>
      <c r="D55" s="675"/>
      <c r="E55" s="675"/>
      <c r="F55" s="679"/>
      <c r="G55" s="679"/>
      <c r="H55" s="675"/>
      <c r="I55" s="675"/>
      <c r="J55" s="679"/>
      <c r="K55" s="675"/>
      <c r="L55" s="675"/>
      <c r="M55" s="675"/>
      <c r="N55" s="675"/>
      <c r="O55" s="675"/>
      <c r="P55" s="675"/>
      <c r="Q55" s="675"/>
    </row>
    <row r="56" spans="1:17" ht="16.5" customHeight="1">
      <c r="A56" s="675"/>
      <c r="B56" s="675"/>
      <c r="C56" s="675"/>
      <c r="D56" s="675"/>
      <c r="E56" s="675"/>
      <c r="F56" s="679"/>
      <c r="G56" s="679"/>
      <c r="H56" s="675"/>
      <c r="I56" s="675"/>
      <c r="J56" s="679"/>
      <c r="K56" s="675"/>
      <c r="L56" s="675"/>
      <c r="M56" s="675"/>
      <c r="N56" s="675"/>
      <c r="O56" s="675"/>
      <c r="P56" s="675"/>
      <c r="Q56" s="675"/>
    </row>
    <row r="57" spans="1:17" ht="29.25" customHeight="1">
      <c r="A57" s="681" t="s">
        <v>10308</v>
      </c>
      <c r="B57" s="681" t="s">
        <v>10155</v>
      </c>
      <c r="C57" s="681" t="s">
        <v>10423</v>
      </c>
      <c r="D57" s="681" t="s">
        <v>10311</v>
      </c>
      <c r="E57" s="261" t="s">
        <v>10424</v>
      </c>
      <c r="F57" s="678" t="s">
        <v>10312</v>
      </c>
      <c r="G57" s="261" t="s">
        <v>10425</v>
      </c>
      <c r="H57" s="261" t="s">
        <v>10381</v>
      </c>
      <c r="I57" s="681" t="s">
        <v>10313</v>
      </c>
      <c r="J57" s="679"/>
      <c r="K57" s="675"/>
      <c r="L57" s="675"/>
      <c r="M57" s="675"/>
      <c r="N57" s="675"/>
      <c r="O57" s="675"/>
      <c r="P57" s="675"/>
      <c r="Q57" s="675"/>
    </row>
    <row r="58" spans="1:17" ht="22.2">
      <c r="A58" s="2" t="s">
        <v>10426</v>
      </c>
      <c r="B58" s="657">
        <v>145</v>
      </c>
      <c r="C58" s="2" t="s">
        <v>10427</v>
      </c>
      <c r="D58" s="657">
        <v>159</v>
      </c>
      <c r="E58" s="658">
        <v>304</v>
      </c>
      <c r="F58" s="2" t="s">
        <v>10336</v>
      </c>
      <c r="G58" s="659">
        <v>499</v>
      </c>
      <c r="H58" s="659">
        <v>644</v>
      </c>
      <c r="I58" s="687"/>
      <c r="J58" s="506"/>
      <c r="K58" s="675"/>
      <c r="L58" s="675"/>
      <c r="M58" s="675"/>
      <c r="N58" s="675"/>
      <c r="O58" s="675"/>
      <c r="P58" s="675"/>
      <c r="Q58" s="675"/>
    </row>
    <row r="59" spans="1:17" ht="22.2">
      <c r="A59" s="2" t="s">
        <v>10428</v>
      </c>
      <c r="B59" s="657">
        <v>73</v>
      </c>
      <c r="C59" s="2" t="s">
        <v>10429</v>
      </c>
      <c r="D59" s="657">
        <v>207</v>
      </c>
      <c r="E59" s="658">
        <v>280</v>
      </c>
      <c r="F59" s="2" t="s">
        <v>10350</v>
      </c>
      <c r="G59" s="659">
        <v>411</v>
      </c>
      <c r="H59" s="659">
        <v>484</v>
      </c>
      <c r="I59" s="687"/>
      <c r="J59" s="682"/>
      <c r="K59" s="675"/>
      <c r="L59" s="675"/>
      <c r="M59" s="675"/>
      <c r="N59" s="675"/>
      <c r="O59" s="675"/>
      <c r="P59" s="675"/>
      <c r="Q59" s="675"/>
    </row>
    <row r="60" spans="1:17" ht="22.2">
      <c r="A60" s="2" t="s">
        <v>10382</v>
      </c>
      <c r="B60" s="657">
        <v>86</v>
      </c>
      <c r="C60" s="2" t="s">
        <v>10349</v>
      </c>
      <c r="D60" s="657">
        <v>167</v>
      </c>
      <c r="E60" s="658">
        <v>253</v>
      </c>
      <c r="F60" s="2" t="s">
        <v>10347</v>
      </c>
      <c r="G60" s="659">
        <v>502</v>
      </c>
      <c r="H60" s="659">
        <v>588</v>
      </c>
      <c r="I60" s="687"/>
      <c r="J60" s="682"/>
      <c r="K60" s="691"/>
      <c r="L60" s="675"/>
      <c r="M60" s="675"/>
      <c r="N60" s="675"/>
      <c r="O60" s="675"/>
      <c r="P60" s="675"/>
      <c r="Q60" s="675"/>
    </row>
    <row r="61" spans="1:17" ht="22.2">
      <c r="A61" s="2" t="s">
        <v>10430</v>
      </c>
      <c r="B61" s="657">
        <v>139</v>
      </c>
      <c r="C61" s="2" t="s">
        <v>10431</v>
      </c>
      <c r="D61" s="657">
        <v>118</v>
      </c>
      <c r="E61" s="658">
        <v>257</v>
      </c>
      <c r="F61" s="2" t="s">
        <v>10347</v>
      </c>
      <c r="G61" s="659">
        <v>588</v>
      </c>
      <c r="H61" s="659">
        <v>727</v>
      </c>
      <c r="I61" s="687"/>
      <c r="J61" s="682"/>
      <c r="K61" s="675"/>
      <c r="L61" s="675"/>
      <c r="M61" s="675"/>
      <c r="N61" s="675"/>
      <c r="O61" s="675"/>
      <c r="P61" s="675"/>
      <c r="Q61" s="675"/>
    </row>
    <row r="62" spans="1:17" ht="22.2">
      <c r="A62" s="2" t="s">
        <v>10338</v>
      </c>
      <c r="B62" s="657">
        <v>137</v>
      </c>
      <c r="C62" s="2" t="s">
        <v>10276</v>
      </c>
      <c r="D62" s="657">
        <v>134</v>
      </c>
      <c r="E62" s="658">
        <v>271</v>
      </c>
      <c r="F62" s="2" t="s">
        <v>10314</v>
      </c>
      <c r="G62" s="659">
        <v>185</v>
      </c>
      <c r="H62" s="659">
        <v>322</v>
      </c>
      <c r="I62" s="687"/>
      <c r="J62" s="683"/>
      <c r="K62" s="675"/>
      <c r="L62" s="675"/>
      <c r="M62" s="675"/>
      <c r="N62" s="675"/>
      <c r="O62" s="675"/>
      <c r="P62" s="675"/>
      <c r="Q62" s="675"/>
    </row>
    <row r="63" spans="1:17" ht="22.2">
      <c r="A63" s="2" t="s">
        <v>10274</v>
      </c>
      <c r="B63" s="657">
        <v>0</v>
      </c>
      <c r="C63" s="2" t="s">
        <v>10335</v>
      </c>
      <c r="D63" s="657">
        <v>304</v>
      </c>
      <c r="E63" s="658">
        <v>304</v>
      </c>
      <c r="F63" s="2" t="s">
        <v>10432</v>
      </c>
      <c r="G63" s="659">
        <v>644</v>
      </c>
      <c r="H63" s="659">
        <v>644</v>
      </c>
      <c r="I63" s="687"/>
      <c r="J63" s="679"/>
      <c r="K63" s="675"/>
      <c r="L63" s="675"/>
      <c r="M63" s="675"/>
      <c r="N63" s="675"/>
      <c r="O63" s="675"/>
      <c r="P63" s="675"/>
      <c r="Q63" s="675"/>
    </row>
    <row r="64" spans="1:17" ht="22.2">
      <c r="A64" s="2" t="s">
        <v>10428</v>
      </c>
      <c r="B64" s="657">
        <v>0</v>
      </c>
      <c r="C64" s="2" t="s">
        <v>10337</v>
      </c>
      <c r="D64" s="657">
        <v>280</v>
      </c>
      <c r="E64" s="658">
        <v>280</v>
      </c>
      <c r="F64" s="2" t="s">
        <v>10350</v>
      </c>
      <c r="G64" s="659">
        <v>484</v>
      </c>
      <c r="H64" s="659">
        <v>484</v>
      </c>
      <c r="I64" s="687"/>
      <c r="J64" s="679"/>
      <c r="K64" s="675"/>
      <c r="L64" s="675"/>
      <c r="M64" s="675"/>
      <c r="N64" s="675"/>
      <c r="O64" s="675"/>
      <c r="P64" s="675"/>
      <c r="Q64" s="675"/>
    </row>
    <row r="65" spans="1:17" ht="22.2">
      <c r="A65" s="2" t="s">
        <v>10382</v>
      </c>
      <c r="B65" s="657">
        <v>0</v>
      </c>
      <c r="C65" s="2" t="s">
        <v>10383</v>
      </c>
      <c r="D65" s="657">
        <v>253</v>
      </c>
      <c r="E65" s="658">
        <v>253</v>
      </c>
      <c r="F65" s="2" t="s">
        <v>10275</v>
      </c>
      <c r="G65" s="659">
        <v>727</v>
      </c>
      <c r="H65" s="659">
        <v>727</v>
      </c>
      <c r="I65" s="687"/>
      <c r="J65" s="679"/>
      <c r="K65" s="675"/>
      <c r="L65" s="675"/>
      <c r="M65" s="675"/>
      <c r="N65" s="675"/>
      <c r="O65" s="675"/>
      <c r="P65" s="675"/>
      <c r="Q65" s="675"/>
    </row>
    <row r="66" spans="1:17" ht="22.2">
      <c r="A66" s="2" t="s">
        <v>10433</v>
      </c>
      <c r="B66" s="657">
        <v>0</v>
      </c>
      <c r="C66" s="2" t="s">
        <v>10434</v>
      </c>
      <c r="D66" s="657">
        <v>257</v>
      </c>
      <c r="E66" s="658">
        <v>257</v>
      </c>
      <c r="F66" s="2" t="s">
        <v>10347</v>
      </c>
      <c r="G66" s="659">
        <v>727</v>
      </c>
      <c r="H66" s="659">
        <v>727</v>
      </c>
      <c r="I66" s="687"/>
      <c r="J66" s="679"/>
      <c r="K66" s="675"/>
      <c r="L66" s="675"/>
      <c r="M66" s="675"/>
      <c r="N66" s="675"/>
      <c r="O66" s="675"/>
      <c r="P66" s="675"/>
      <c r="Q66" s="675"/>
    </row>
    <row r="67" spans="1:17" ht="22.2">
      <c r="A67" s="2" t="s">
        <v>10338</v>
      </c>
      <c r="B67" s="657">
        <v>0</v>
      </c>
      <c r="C67" s="2" t="s">
        <v>10374</v>
      </c>
      <c r="D67" s="657">
        <v>271</v>
      </c>
      <c r="E67" s="658">
        <v>271</v>
      </c>
      <c r="F67" s="2" t="s">
        <v>10384</v>
      </c>
      <c r="G67" s="659">
        <v>322</v>
      </c>
      <c r="H67" s="659">
        <v>322</v>
      </c>
      <c r="I67" s="687"/>
      <c r="J67" s="679"/>
      <c r="K67" s="675"/>
      <c r="L67" s="675"/>
      <c r="M67" s="675"/>
      <c r="N67" s="675"/>
      <c r="O67" s="675"/>
      <c r="P67" s="675"/>
      <c r="Q67" s="675"/>
    </row>
    <row r="68" spans="1:17" ht="22.2">
      <c r="A68" s="2"/>
      <c r="B68" s="657"/>
      <c r="C68" s="2"/>
      <c r="D68" s="657"/>
      <c r="E68" s="658"/>
      <c r="F68" s="2"/>
      <c r="G68" s="659"/>
      <c r="H68" s="659"/>
      <c r="I68" s="687"/>
      <c r="J68" s="679"/>
      <c r="K68" s="675"/>
      <c r="L68" s="675"/>
      <c r="M68" s="675"/>
      <c r="N68" s="675"/>
      <c r="O68" s="675"/>
      <c r="P68" s="675"/>
      <c r="Q68" s="675"/>
    </row>
    <row r="69" spans="1:17" ht="22.2">
      <c r="A69" s="2"/>
      <c r="B69" s="657"/>
      <c r="C69" s="2"/>
      <c r="D69" s="657"/>
      <c r="E69" s="658"/>
      <c r="F69" s="2"/>
      <c r="G69" s="659"/>
      <c r="H69" s="659"/>
      <c r="I69" s="687"/>
      <c r="J69" s="679"/>
      <c r="K69" s="675"/>
      <c r="L69" s="675"/>
      <c r="M69" s="675"/>
      <c r="N69" s="675"/>
      <c r="O69" s="675"/>
      <c r="P69" s="675"/>
      <c r="Q69" s="675"/>
    </row>
    <row r="70" spans="1:17" ht="22.2">
      <c r="A70" s="2"/>
      <c r="B70" s="657"/>
      <c r="C70" s="2"/>
      <c r="D70" s="657"/>
      <c r="E70" s="658"/>
      <c r="F70" s="2"/>
      <c r="G70" s="659"/>
      <c r="H70" s="659"/>
      <c r="I70" s="687"/>
      <c r="J70" s="679"/>
      <c r="K70" s="675"/>
      <c r="L70" s="675"/>
      <c r="M70" s="675"/>
      <c r="N70" s="675"/>
      <c r="O70" s="675"/>
      <c r="P70" s="675"/>
      <c r="Q70" s="675"/>
    </row>
    <row r="71" spans="1:17" ht="22.2">
      <c r="A71" s="2"/>
      <c r="B71" s="657"/>
      <c r="C71" s="2"/>
      <c r="D71" s="657"/>
      <c r="E71" s="658"/>
      <c r="F71" s="2"/>
      <c r="G71" s="659"/>
      <c r="H71" s="659"/>
      <c r="I71" s="687"/>
      <c r="J71" s="679"/>
      <c r="K71" s="675"/>
      <c r="L71" s="675"/>
      <c r="M71" s="675"/>
      <c r="N71" s="675"/>
      <c r="O71" s="675"/>
      <c r="P71" s="675"/>
      <c r="Q71" s="675"/>
    </row>
    <row r="72" spans="1:17" ht="22.2">
      <c r="A72" s="2"/>
      <c r="B72" s="657"/>
      <c r="C72" s="2"/>
      <c r="D72" s="657"/>
      <c r="E72" s="658"/>
      <c r="F72" s="2"/>
      <c r="G72" s="659"/>
      <c r="H72" s="659"/>
      <c r="I72" s="687"/>
      <c r="J72" s="679"/>
      <c r="K72" s="675"/>
      <c r="L72" s="675"/>
      <c r="M72" s="675"/>
      <c r="N72" s="675"/>
      <c r="O72" s="675"/>
      <c r="P72" s="675"/>
      <c r="Q72" s="675"/>
    </row>
    <row r="73" spans="1:17" ht="22.2">
      <c r="A73" s="2"/>
      <c r="B73" s="657"/>
      <c r="C73" s="2"/>
      <c r="D73" s="657"/>
      <c r="E73" s="658"/>
      <c r="F73" s="2"/>
      <c r="G73" s="659"/>
      <c r="H73" s="659"/>
      <c r="I73" s="687"/>
      <c r="J73" s="679"/>
      <c r="K73" s="675"/>
      <c r="L73" s="675"/>
      <c r="M73" s="675"/>
      <c r="N73" s="675"/>
      <c r="O73" s="675"/>
      <c r="P73" s="675"/>
      <c r="Q73" s="675"/>
    </row>
    <row r="74" spans="1:17" ht="22.2">
      <c r="A74" s="2"/>
      <c r="B74" s="657"/>
      <c r="C74" s="2"/>
      <c r="D74" s="657"/>
      <c r="E74" s="658"/>
      <c r="F74" s="2"/>
      <c r="G74" s="659"/>
      <c r="H74" s="659"/>
      <c r="I74" s="687"/>
      <c r="J74" s="679"/>
      <c r="K74" s="675"/>
      <c r="L74" s="675"/>
      <c r="M74" s="675"/>
      <c r="N74" s="675"/>
      <c r="O74" s="675"/>
      <c r="P74" s="675"/>
      <c r="Q74" s="675"/>
    </row>
    <row r="75" spans="1:17" ht="22.2">
      <c r="A75" s="2"/>
      <c r="B75" s="657"/>
      <c r="C75" s="2"/>
      <c r="D75" s="657"/>
      <c r="E75" s="658"/>
      <c r="F75" s="2"/>
      <c r="G75" s="659"/>
      <c r="H75" s="659"/>
      <c r="I75" s="687"/>
      <c r="J75" s="675"/>
      <c r="K75" s="675"/>
      <c r="L75" s="675"/>
      <c r="M75" s="675"/>
      <c r="N75" s="675"/>
      <c r="O75" s="675"/>
      <c r="P75" s="675"/>
      <c r="Q75" s="675"/>
    </row>
    <row r="76" spans="1:17" ht="22.2">
      <c r="A76" s="2"/>
      <c r="B76" s="657"/>
      <c r="C76" s="2"/>
      <c r="D76" s="657"/>
      <c r="E76" s="658"/>
      <c r="F76" s="2"/>
      <c r="G76" s="659"/>
      <c r="H76" s="659"/>
      <c r="I76" s="687"/>
      <c r="J76" s="679"/>
      <c r="K76" s="675"/>
      <c r="L76" s="675"/>
      <c r="M76" s="675"/>
      <c r="N76" s="675"/>
      <c r="O76" s="675"/>
      <c r="P76" s="675"/>
      <c r="Q76" s="675"/>
    </row>
    <row r="77" spans="1:17" ht="22.2">
      <c r="A77" s="2"/>
      <c r="B77" s="657"/>
      <c r="C77" s="2"/>
      <c r="D77" s="657"/>
      <c r="E77" s="658"/>
      <c r="F77" s="2"/>
      <c r="G77" s="659"/>
      <c r="H77" s="659"/>
      <c r="I77" s="687"/>
      <c r="J77" s="679"/>
      <c r="K77" s="675"/>
      <c r="L77" s="675"/>
      <c r="M77" s="675"/>
      <c r="N77" s="675"/>
      <c r="O77" s="675"/>
      <c r="P77" s="675"/>
      <c r="Q77" s="675"/>
    </row>
    <row r="78" spans="1:17" ht="22.2">
      <c r="A78" s="2"/>
      <c r="B78" s="657"/>
      <c r="C78" s="2"/>
      <c r="D78" s="657"/>
      <c r="E78" s="658"/>
      <c r="F78" s="2"/>
      <c r="G78" s="659"/>
      <c r="H78" s="659"/>
      <c r="I78" s="687"/>
      <c r="J78" s="679"/>
      <c r="K78" s="675"/>
      <c r="L78" s="675"/>
      <c r="M78" s="675"/>
      <c r="N78" s="675"/>
      <c r="O78" s="675"/>
      <c r="P78" s="675"/>
      <c r="Q78" s="675"/>
    </row>
    <row r="79" spans="1:17" ht="22.2">
      <c r="A79" s="2"/>
      <c r="B79" s="657"/>
      <c r="C79" s="2"/>
      <c r="D79" s="657"/>
      <c r="E79" s="658"/>
      <c r="F79" s="2"/>
      <c r="G79" s="659"/>
      <c r="H79" s="659"/>
      <c r="I79" s="687"/>
      <c r="J79" s="679"/>
      <c r="K79" s="675"/>
      <c r="L79" s="675"/>
      <c r="M79" s="675"/>
      <c r="N79" s="675"/>
      <c r="O79" s="675"/>
      <c r="P79" s="675"/>
      <c r="Q79" s="675"/>
    </row>
    <row r="80" spans="1:17" ht="22.2">
      <c r="A80" s="2"/>
      <c r="B80" s="657"/>
      <c r="C80" s="2"/>
      <c r="D80" s="657"/>
      <c r="E80" s="658"/>
      <c r="F80" s="2"/>
      <c r="G80" s="659"/>
      <c r="H80" s="659"/>
      <c r="I80" s="687"/>
      <c r="J80" s="675"/>
      <c r="K80" s="675"/>
      <c r="L80" s="675"/>
      <c r="M80" s="675"/>
      <c r="N80" s="675"/>
      <c r="O80" s="675"/>
      <c r="P80" s="675"/>
      <c r="Q80" s="675"/>
    </row>
    <row r="81" spans="1:17" ht="22.2">
      <c r="A81" s="2"/>
      <c r="B81" s="657"/>
      <c r="C81" s="2"/>
      <c r="D81" s="657"/>
      <c r="E81" s="658"/>
      <c r="F81" s="2"/>
      <c r="G81" s="659"/>
      <c r="H81" s="659"/>
      <c r="I81" s="687"/>
      <c r="J81" s="675"/>
      <c r="K81" s="675"/>
      <c r="L81" s="675"/>
      <c r="M81" s="675"/>
      <c r="N81" s="675"/>
      <c r="O81" s="675"/>
      <c r="P81" s="675"/>
      <c r="Q81" s="675"/>
    </row>
    <row r="82" spans="1:17" ht="22.2">
      <c r="A82" s="2"/>
      <c r="B82" s="657"/>
      <c r="C82" s="2"/>
      <c r="D82" s="657"/>
      <c r="E82" s="658"/>
      <c r="F82" s="2"/>
      <c r="G82" s="659"/>
      <c r="H82" s="659"/>
      <c r="I82" s="687"/>
      <c r="J82" s="675"/>
      <c r="K82" s="675"/>
      <c r="L82" s="675"/>
      <c r="M82" s="675"/>
      <c r="N82" s="675"/>
      <c r="O82" s="675"/>
      <c r="P82" s="675"/>
      <c r="Q82" s="675"/>
    </row>
    <row r="83" spans="1:17" ht="22.2">
      <c r="A83" s="2"/>
      <c r="B83" s="657"/>
      <c r="C83" s="2"/>
      <c r="D83" s="657"/>
      <c r="E83" s="658"/>
      <c r="F83" s="2"/>
      <c r="G83" s="659"/>
      <c r="H83" s="659"/>
      <c r="I83" s="687"/>
      <c r="J83" s="675"/>
      <c r="K83" s="675"/>
      <c r="L83" s="675"/>
      <c r="M83" s="675"/>
      <c r="N83" s="675"/>
      <c r="O83" s="675"/>
      <c r="P83" s="675"/>
      <c r="Q83" s="675"/>
    </row>
    <row r="84" spans="1:17" ht="22.2">
      <c r="A84" s="2"/>
      <c r="B84" s="657"/>
      <c r="C84" s="2"/>
      <c r="D84" s="657"/>
      <c r="E84" s="658"/>
      <c r="F84" s="2"/>
      <c r="G84" s="659"/>
      <c r="H84" s="659"/>
      <c r="I84" s="687"/>
      <c r="J84" s="675"/>
      <c r="K84" s="675"/>
      <c r="L84" s="675"/>
      <c r="M84" s="675"/>
      <c r="N84" s="675"/>
      <c r="O84" s="675"/>
      <c r="P84" s="675"/>
      <c r="Q84" s="675"/>
    </row>
    <row r="85" spans="1:17" ht="22.2">
      <c r="A85" s="2"/>
      <c r="B85" s="657"/>
      <c r="C85" s="2"/>
      <c r="D85" s="657"/>
      <c r="E85" s="658"/>
      <c r="F85" s="2"/>
      <c r="G85" s="659"/>
      <c r="H85" s="659"/>
      <c r="I85" s="687"/>
      <c r="J85" s="675"/>
      <c r="K85" s="675"/>
      <c r="L85" s="675"/>
      <c r="M85" s="675"/>
      <c r="N85" s="675"/>
      <c r="O85" s="675"/>
      <c r="P85" s="675"/>
      <c r="Q85" s="675"/>
    </row>
    <row r="86" spans="1:17" ht="22.2">
      <c r="A86" s="2"/>
      <c r="B86" s="657"/>
      <c r="C86" s="2"/>
      <c r="D86" s="657"/>
      <c r="E86" s="658"/>
      <c r="F86" s="2"/>
      <c r="G86" s="659"/>
      <c r="H86" s="659"/>
      <c r="I86" s="687"/>
      <c r="J86" s="675"/>
      <c r="K86" s="675"/>
      <c r="L86" s="675"/>
      <c r="M86" s="675"/>
      <c r="N86" s="675"/>
      <c r="O86" s="675"/>
      <c r="P86" s="675"/>
      <c r="Q86" s="675"/>
    </row>
    <row r="87" spans="1:17" ht="22.2">
      <c r="A87" s="2"/>
      <c r="B87" s="657"/>
      <c r="C87" s="2"/>
      <c r="D87" s="657"/>
      <c r="E87" s="658"/>
      <c r="F87" s="2"/>
      <c r="G87" s="659"/>
      <c r="H87" s="659"/>
      <c r="I87" s="687"/>
      <c r="J87" s="675"/>
      <c r="K87" s="675"/>
      <c r="L87" s="675"/>
      <c r="M87" s="675"/>
      <c r="N87" s="675"/>
      <c r="O87" s="675"/>
      <c r="P87" s="675"/>
      <c r="Q87" s="675"/>
    </row>
    <row r="88" spans="1:17" ht="22.2">
      <c r="A88" s="2"/>
      <c r="B88" s="657"/>
      <c r="C88" s="2"/>
      <c r="D88" s="657"/>
      <c r="E88" s="658"/>
      <c r="F88" s="2"/>
      <c r="G88" s="659"/>
      <c r="H88" s="659"/>
      <c r="I88" s="687"/>
      <c r="J88" s="675"/>
      <c r="K88" s="675"/>
      <c r="L88" s="675"/>
      <c r="M88" s="675"/>
      <c r="N88" s="675"/>
      <c r="O88" s="675"/>
      <c r="P88" s="675"/>
      <c r="Q88" s="675"/>
    </row>
    <row r="89" spans="1:17" ht="22.2">
      <c r="A89" s="2"/>
      <c r="B89" s="657"/>
      <c r="C89" s="2"/>
      <c r="D89" s="657"/>
      <c r="E89" s="658"/>
      <c r="F89" s="2"/>
      <c r="G89" s="659"/>
      <c r="H89" s="659"/>
      <c r="I89" s="687"/>
      <c r="J89" s="675"/>
      <c r="K89" s="675"/>
      <c r="L89" s="675"/>
      <c r="M89" s="675"/>
      <c r="N89" s="675"/>
      <c r="O89" s="675"/>
      <c r="P89" s="675"/>
      <c r="Q89" s="675"/>
    </row>
    <row r="90" spans="1:17" ht="22.2">
      <c r="A90" s="2"/>
      <c r="B90" s="657"/>
      <c r="C90" s="2"/>
      <c r="D90" s="657"/>
      <c r="E90" s="658"/>
      <c r="F90" s="2"/>
      <c r="G90" s="659"/>
      <c r="H90" s="659"/>
      <c r="I90" s="687"/>
      <c r="J90" s="675"/>
      <c r="K90" s="675"/>
      <c r="L90" s="675"/>
      <c r="M90" s="675"/>
      <c r="N90" s="675"/>
      <c r="O90" s="675"/>
      <c r="P90" s="675"/>
      <c r="Q90" s="675"/>
    </row>
    <row r="91" spans="1:17" ht="22.2">
      <c r="A91" s="2"/>
      <c r="B91" s="657"/>
      <c r="C91" s="2"/>
      <c r="D91" s="657"/>
      <c r="E91" s="658"/>
      <c r="F91" s="2"/>
      <c r="G91" s="659"/>
      <c r="H91" s="659"/>
      <c r="I91" s="687"/>
      <c r="J91" s="675"/>
      <c r="K91" s="675"/>
      <c r="L91" s="675"/>
      <c r="M91" s="675"/>
      <c r="N91" s="675"/>
      <c r="O91" s="675"/>
      <c r="P91" s="675"/>
      <c r="Q91" s="675"/>
    </row>
    <row r="92" spans="1:17" ht="22.2">
      <c r="A92" s="2"/>
      <c r="B92" s="657"/>
      <c r="C92" s="2"/>
      <c r="D92" s="657"/>
      <c r="E92" s="658"/>
      <c r="F92" s="2"/>
      <c r="G92" s="659"/>
      <c r="H92" s="659"/>
      <c r="I92" s="687"/>
      <c r="J92" s="675"/>
      <c r="K92" s="675"/>
      <c r="L92" s="675"/>
      <c r="M92" s="675"/>
      <c r="N92" s="675"/>
      <c r="O92" s="675"/>
      <c r="P92" s="675"/>
      <c r="Q92" s="675"/>
    </row>
    <row r="93" spans="1:17" ht="22.2">
      <c r="A93" s="2"/>
      <c r="B93" s="657"/>
      <c r="C93" s="2"/>
      <c r="D93" s="657"/>
      <c r="E93" s="658"/>
      <c r="F93" s="2"/>
      <c r="G93" s="659"/>
      <c r="H93" s="659"/>
      <c r="I93" s="687"/>
    </row>
    <row r="94" spans="1:17" ht="22.2">
      <c r="A94" s="2"/>
      <c r="B94" s="657"/>
      <c r="C94" s="2"/>
      <c r="D94" s="657"/>
      <c r="E94" s="658"/>
      <c r="F94" s="2"/>
      <c r="G94" s="659"/>
      <c r="H94" s="659"/>
      <c r="I94" s="687"/>
    </row>
    <row r="95" spans="1:17" ht="22.2">
      <c r="A95" s="2"/>
      <c r="B95" s="657"/>
      <c r="C95" s="2"/>
      <c r="D95" s="657"/>
      <c r="E95" s="658"/>
      <c r="F95" s="2"/>
      <c r="G95" s="659"/>
      <c r="H95" s="659"/>
      <c r="I95" s="687"/>
    </row>
    <row r="96" spans="1:17" ht="22.2">
      <c r="A96" s="2"/>
      <c r="B96" s="657"/>
      <c r="C96" s="2"/>
      <c r="D96" s="657"/>
      <c r="E96" s="658"/>
      <c r="F96" s="2"/>
      <c r="G96" s="659"/>
      <c r="H96" s="659"/>
      <c r="I96" s="687"/>
    </row>
    <row r="97" spans="1:9" ht="22.2">
      <c r="A97" s="2"/>
      <c r="B97" s="657"/>
      <c r="C97" s="2"/>
      <c r="D97" s="657"/>
      <c r="E97" s="658"/>
      <c r="F97" s="2"/>
      <c r="G97" s="659"/>
      <c r="H97" s="659"/>
      <c r="I97" s="687"/>
    </row>
  </sheetData>
  <mergeCells count="4">
    <mergeCell ref="C3:D3"/>
    <mergeCell ref="E3:F3"/>
    <mergeCell ref="G3:H3"/>
    <mergeCell ref="B5:F5"/>
  </mergeCells>
  <phoneticPr fontId="3" type="noConversion"/>
  <conditionalFormatting sqref="Q8:Q47">
    <cfRule type="containsText" dxfId="483" priority="14" operator="containsText" text="有啟動">
      <formula>NOT(ISERROR(SEARCH("有啟動",Q8)))</formula>
    </cfRule>
  </conditionalFormatting>
  <conditionalFormatting sqref="Q8:Q47">
    <cfRule type="containsText" dxfId="482" priority="13" operator="containsText" text="無啟動">
      <formula>NOT(ISERROR(SEARCH("無啟動",Q8)))</formula>
    </cfRule>
  </conditionalFormatting>
  <conditionalFormatting sqref="Q8:Q47">
    <cfRule type="containsText" dxfId="481" priority="12" operator="containsText" text="未供電">
      <formula>NOT(ISERROR(SEARCH("未供電",Q8)))</formula>
    </cfRule>
  </conditionalFormatting>
  <conditionalFormatting sqref="R8:R47">
    <cfRule type="containsText" dxfId="480" priority="11" operator="containsText" text="有啟動">
      <formula>NOT(ISERROR(SEARCH("有啟動",R8)))</formula>
    </cfRule>
  </conditionalFormatting>
  <conditionalFormatting sqref="R8:R47">
    <cfRule type="containsText" dxfId="479" priority="10" operator="containsText" text="無啟動">
      <formula>NOT(ISERROR(SEARCH("無啟動",R8)))</formula>
    </cfRule>
  </conditionalFormatting>
  <conditionalFormatting sqref="R8:R47">
    <cfRule type="containsText" dxfId="478" priority="9" operator="containsText" text="未供電">
      <formula>NOT(ISERROR(SEARCH("未供電",R8)))</formula>
    </cfRule>
  </conditionalFormatting>
  <conditionalFormatting sqref="I50:I54">
    <cfRule type="containsText" dxfId="477" priority="8" operator="containsText" text="有啟動">
      <formula>NOT(ISERROR(SEARCH("有啟動",I50)))</formula>
    </cfRule>
  </conditionalFormatting>
  <conditionalFormatting sqref="I50:I54">
    <cfRule type="containsText" dxfId="476" priority="7" operator="containsText" text="無啟動">
      <formula>NOT(ISERROR(SEARCH("無啟動",I50)))</formula>
    </cfRule>
  </conditionalFormatting>
  <conditionalFormatting sqref="I50:I54">
    <cfRule type="containsText" dxfId="475" priority="6" operator="containsText" text="未供電">
      <formula>NOT(ISERROR(SEARCH("未供電",I50)))</formula>
    </cfRule>
  </conditionalFormatting>
  <conditionalFormatting sqref="H50:H54">
    <cfRule type="containsText" dxfId="474" priority="5" operator="containsText" text="有啟動">
      <formula>NOT(ISERROR(SEARCH("有啟動",H50)))</formula>
    </cfRule>
  </conditionalFormatting>
  <conditionalFormatting sqref="H50:H54">
    <cfRule type="containsText" dxfId="473" priority="4" operator="containsText" text="無啟動">
      <formula>NOT(ISERROR(SEARCH("無啟動",H50)))</formula>
    </cfRule>
  </conditionalFormatting>
  <conditionalFormatting sqref="H50:H54">
    <cfRule type="containsText" dxfId="472" priority="3" operator="containsText" text="未供電">
      <formula>NOT(ISERROR(SEARCH("未供電",H50)))</formula>
    </cfRule>
  </conditionalFormatting>
  <conditionalFormatting sqref="E58:E97">
    <cfRule type="cellIs" dxfId="471" priority="2" operator="greaterThan">
      <formula>350</formula>
    </cfRule>
  </conditionalFormatting>
  <conditionalFormatting sqref="H58:H97">
    <cfRule type="cellIs" dxfId="470" priority="1" operator="greaterThan">
      <formula>1000</formula>
    </cfRule>
  </conditionalFormatting>
  <dataValidations count="3">
    <dataValidation allowBlank="1" showInputMessage="1" showErrorMessage="1" sqref="B8 B13" xr:uid="{00000000-0002-0000-0000-000000000000}"/>
    <dataValidation type="list" allowBlank="1" showInputMessage="1" showErrorMessage="1" sqref="J8:J47" xr:uid="{00000000-0002-0000-0000-000001000000}">
      <formula1>"切開,不切開,切開電源不off"</formula1>
    </dataValidation>
    <dataValidation type="list" allowBlank="1" showInputMessage="1" showErrorMessage="1" sqref="M8:M47 I8:I47 E8:E47" xr:uid="{00000000-0002-0000-0000-000002000000}">
      <formula1>"手動,自動"</formula1>
    </dataValidation>
  </dataValidations>
  <hyperlinks>
    <hyperlink ref="L2" r:id="rId1" display="T:\線路課\出口電桿.xlsx"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3969" r:id="rId5" name="Button 1">
              <controlPr defaultSize="0" print="0" autoFill="0" autoPict="0" macro="[0]!最大電流日報表新版.最大電流日報表新版">
                <anchor moveWithCells="1" sizeWithCells="1">
                  <from>
                    <xdr:col>8</xdr:col>
                    <xdr:colOff>198120</xdr:colOff>
                    <xdr:row>0</xdr:row>
                    <xdr:rowOff>60960</xdr:rowOff>
                  </from>
                  <to>
                    <xdr:col>9</xdr:col>
                    <xdr:colOff>259080</xdr:colOff>
                    <xdr:row>1</xdr:row>
                    <xdr:rowOff>228600</xdr:rowOff>
                  </to>
                </anchor>
              </controlPr>
            </control>
          </mc:Choice>
        </mc:AlternateContent>
        <mc:AlternateContent xmlns:mc="http://schemas.openxmlformats.org/markup-compatibility/2006">
          <mc:Choice Requires="x14">
            <control shapeId="83970" r:id="rId6" name="Button 2">
              <controlPr defaultSize="0" print="0" autoFill="0" autoPict="0" macro="[0]!爬桿號">
                <anchor moveWithCells="1" sizeWithCells="1">
                  <from>
                    <xdr:col>8</xdr:col>
                    <xdr:colOff>228600</xdr:colOff>
                    <xdr:row>3</xdr:row>
                    <xdr:rowOff>7620</xdr:rowOff>
                  </from>
                  <to>
                    <xdr:col>9</xdr:col>
                    <xdr:colOff>266700</xdr:colOff>
                    <xdr:row>4</xdr:row>
                    <xdr:rowOff>190500</xdr:rowOff>
                  </to>
                </anchor>
              </controlPr>
            </control>
          </mc:Choice>
        </mc:AlternateContent>
        <mc:AlternateContent xmlns:mc="http://schemas.openxmlformats.org/markup-compatibility/2006">
          <mc:Choice Requires="x14">
            <control shapeId="83971" r:id="rId7" name="Button 3">
              <controlPr defaultSize="0" print="0" autoFill="0" autoPict="0" macro="[0]!轉供流程">
                <anchor moveWithCells="1" sizeWithCells="1">
                  <from>
                    <xdr:col>9</xdr:col>
                    <xdr:colOff>441960</xdr:colOff>
                    <xdr:row>3</xdr:row>
                    <xdr:rowOff>22860</xdr:rowOff>
                  </from>
                  <to>
                    <xdr:col>10</xdr:col>
                    <xdr:colOff>883920</xdr:colOff>
                    <xdr:row>4</xdr:row>
                    <xdr:rowOff>182880</xdr:rowOff>
                  </to>
                </anchor>
              </controlPr>
            </control>
          </mc:Choice>
        </mc:AlternateContent>
        <mc:AlternateContent xmlns:mc="http://schemas.openxmlformats.org/markup-compatibility/2006">
          <mc:Choice Requires="x14">
            <control shapeId="83972" r:id="rId8" name="Button 4">
              <controlPr defaultSize="0" print="0" autoFill="0" autoPict="0" macro="[0]!饋線分佈圖">
                <anchor moveWithCells="1" sizeWithCells="1">
                  <from>
                    <xdr:col>10</xdr:col>
                    <xdr:colOff>1432560</xdr:colOff>
                    <xdr:row>3</xdr:row>
                    <xdr:rowOff>114300</xdr:rowOff>
                  </from>
                  <to>
                    <xdr:col>11</xdr:col>
                    <xdr:colOff>1242060</xdr:colOff>
                    <xdr:row>4</xdr:row>
                    <xdr:rowOff>160020</xdr:rowOff>
                  </to>
                </anchor>
              </controlPr>
            </control>
          </mc:Choice>
        </mc:AlternateContent>
        <mc:AlternateContent xmlns:mc="http://schemas.openxmlformats.org/markup-compatibility/2006">
          <mc:Choice Requires="x14">
            <control shapeId="83973" r:id="rId9" name="Button 5">
              <controlPr defaultSize="0" print="0" autoFill="0" autoPict="0" macro="[0]!出口電桿">
                <anchor moveWithCells="1" sizeWithCells="1">
                  <from>
                    <xdr:col>9</xdr:col>
                    <xdr:colOff>464820</xdr:colOff>
                    <xdr:row>0</xdr:row>
                    <xdr:rowOff>60960</xdr:rowOff>
                  </from>
                  <to>
                    <xdr:col>10</xdr:col>
                    <xdr:colOff>883920</xdr:colOff>
                    <xdr:row>1</xdr:row>
                    <xdr:rowOff>228600</xdr:rowOff>
                  </to>
                </anchor>
              </controlPr>
            </control>
          </mc:Choice>
        </mc:AlternateContent>
        <mc:AlternateContent xmlns:mc="http://schemas.openxmlformats.org/markup-compatibility/2006">
          <mc:Choice Requires="x14">
            <control shapeId="83974" r:id="rId10" name="Button 6">
              <controlPr defaultSize="0" print="0" autoFill="0" autoPict="0" macro="[0]!清除饋線資料">
                <anchor moveWithCells="1" sizeWithCells="1">
                  <from>
                    <xdr:col>0</xdr:col>
                    <xdr:colOff>83820</xdr:colOff>
                    <xdr:row>5</xdr:row>
                    <xdr:rowOff>7620</xdr:rowOff>
                  </from>
                  <to>
                    <xdr:col>0</xdr:col>
                    <xdr:colOff>1264920</xdr:colOff>
                    <xdr:row>5</xdr:row>
                    <xdr:rowOff>259080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DATA!$AB$3:$AB$829</xm:f>
          </x14:formula1>
          <xm:sqref>A18:B47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1"/>
  <dimension ref="A1:R92"/>
  <sheetViews>
    <sheetView workbookViewId="0">
      <selection sqref="A1:Q1"/>
    </sheetView>
  </sheetViews>
  <sheetFormatPr defaultColWidth="8.88671875" defaultRowHeight="16.2"/>
  <cols>
    <col min="1" max="1" width="5.77734375" style="246" customWidth="1"/>
    <col min="2" max="2" width="2.77734375" style="249" customWidth="1"/>
    <col min="3" max="3" width="4.109375" style="249" customWidth="1"/>
    <col min="4" max="4" width="43.33203125" style="246" customWidth="1"/>
    <col min="5" max="5" width="5.77734375" style="246" customWidth="1"/>
    <col min="6" max="6" width="2.77734375" style="246" customWidth="1"/>
    <col min="7" max="7" width="3.21875" style="246" customWidth="1"/>
    <col min="8" max="8" width="42" style="246" customWidth="1"/>
    <col min="9" max="9" width="3.44140625" style="246" customWidth="1"/>
    <col min="10" max="10" width="5.77734375" style="246" customWidth="1"/>
    <col min="11" max="11" width="3.88671875" style="246" customWidth="1"/>
    <col min="12" max="12" width="2.77734375" style="246" customWidth="1"/>
    <col min="13" max="13" width="39.21875" style="246" customWidth="1"/>
    <col min="14" max="14" width="5.77734375" style="246" customWidth="1"/>
    <col min="15" max="15" width="3.88671875" style="246" customWidth="1"/>
    <col min="16" max="16" width="2.77734375" style="246" customWidth="1"/>
    <col min="17" max="17" width="38.77734375" style="246" customWidth="1"/>
    <col min="18" max="22" width="8.88671875" style="246"/>
    <col min="23" max="23" width="10.33203125" style="246" bestFit="1" customWidth="1"/>
    <col min="24" max="16384" width="8.88671875" style="246"/>
  </cols>
  <sheetData>
    <row r="1" spans="1:18">
      <c r="A1" s="1380" t="s">
        <v>10435</v>
      </c>
      <c r="B1" s="1380"/>
      <c r="C1" s="1380"/>
      <c r="D1" s="1380"/>
      <c r="E1" s="1380"/>
      <c r="F1" s="1380"/>
      <c r="G1" s="1380"/>
      <c r="H1" s="1380"/>
      <c r="I1" s="1381"/>
      <c r="J1" s="1381"/>
      <c r="K1" s="1381"/>
      <c r="L1" s="1381"/>
      <c r="M1" s="1381"/>
      <c r="N1" s="1381"/>
      <c r="O1" s="1381"/>
      <c r="P1" s="1381"/>
      <c r="Q1" s="1381"/>
    </row>
    <row r="2" spans="1:18">
      <c r="A2" s="715" t="s">
        <v>244</v>
      </c>
      <c r="B2" s="715"/>
      <c r="C2" s="713"/>
      <c r="D2" s="684" t="s">
        <v>10195</v>
      </c>
      <c r="E2" s="715"/>
      <c r="F2" s="644"/>
      <c r="G2" s="644"/>
      <c r="H2" s="643"/>
      <c r="I2" s="644"/>
      <c r="J2" s="715"/>
      <c r="K2" s="643"/>
      <c r="L2" s="644"/>
      <c r="M2" s="684"/>
      <c r="N2" s="248" t="s">
        <v>245</v>
      </c>
      <c r="O2" s="248"/>
      <c r="P2" s="644"/>
      <c r="Q2" s="643" t="s">
        <v>10196</v>
      </c>
    </row>
    <row r="3" spans="1:18">
      <c r="A3" s="646" t="s">
        <v>246</v>
      </c>
      <c r="B3" s="647" t="s">
        <v>247</v>
      </c>
      <c r="C3" s="648" t="s">
        <v>248</v>
      </c>
      <c r="D3" s="648" t="s">
        <v>2646</v>
      </c>
      <c r="E3" s="646" t="s">
        <v>246</v>
      </c>
      <c r="F3" s="647" t="s">
        <v>247</v>
      </c>
      <c r="G3" s="651" t="s">
        <v>248</v>
      </c>
      <c r="H3" s="648" t="s">
        <v>2646</v>
      </c>
      <c r="I3" s="649"/>
      <c r="J3" s="645" t="s">
        <v>246</v>
      </c>
      <c r="K3" s="650" t="s">
        <v>247</v>
      </c>
      <c r="L3" s="651" t="s">
        <v>248</v>
      </c>
      <c r="M3" s="648" t="s">
        <v>2646</v>
      </c>
      <c r="N3" s="645" t="s">
        <v>246</v>
      </c>
      <c r="O3" s="650" t="s">
        <v>247</v>
      </c>
      <c r="P3" s="652" t="s">
        <v>248</v>
      </c>
      <c r="Q3" s="648" t="s">
        <v>2646</v>
      </c>
    </row>
    <row r="4" spans="1:18">
      <c r="A4" s="693">
        <v>351</v>
      </c>
      <c r="B4" s="693"/>
      <c r="C4" s="708">
        <v>1</v>
      </c>
      <c r="D4" s="695" t="s">
        <v>2644</v>
      </c>
      <c r="E4" s="696">
        <v>351</v>
      </c>
      <c r="F4" s="697" t="s">
        <v>10199</v>
      </c>
      <c r="G4" s="709">
        <v>1</v>
      </c>
      <c r="H4" s="699" t="s">
        <v>10244</v>
      </c>
      <c r="I4" s="700"/>
      <c r="J4" s="696">
        <v>351</v>
      </c>
      <c r="K4" s="693" t="s">
        <v>10437</v>
      </c>
      <c r="L4" s="709">
        <v>1</v>
      </c>
      <c r="M4" s="702" t="s">
        <v>10226</v>
      </c>
      <c r="N4" s="696">
        <v>351</v>
      </c>
      <c r="O4" s="693" t="s">
        <v>10440</v>
      </c>
      <c r="P4" s="698">
        <v>1</v>
      </c>
      <c r="Q4" s="702" t="s">
        <v>10254</v>
      </c>
    </row>
    <row r="5" spans="1:18">
      <c r="A5" s="697"/>
      <c r="B5" s="693"/>
      <c r="C5" s="709">
        <v>2</v>
      </c>
      <c r="D5" s="695" t="s">
        <v>2645</v>
      </c>
      <c r="E5" s="696">
        <v>351</v>
      </c>
      <c r="F5" s="693"/>
      <c r="G5" s="709">
        <v>2</v>
      </c>
      <c r="H5" s="699" t="s">
        <v>10245</v>
      </c>
      <c r="I5" s="700"/>
      <c r="J5" s="696">
        <v>351</v>
      </c>
      <c r="K5" s="693"/>
      <c r="L5" s="709">
        <v>2</v>
      </c>
      <c r="M5" s="702" t="s">
        <v>10227</v>
      </c>
      <c r="N5" s="696">
        <v>351</v>
      </c>
      <c r="O5" s="693"/>
      <c r="P5" s="698">
        <v>2</v>
      </c>
      <c r="Q5" s="702" t="s">
        <v>10198</v>
      </c>
    </row>
    <row r="6" spans="1:18">
      <c r="A6" s="696"/>
      <c r="B6" s="693"/>
      <c r="C6" s="709">
        <v>3</v>
      </c>
      <c r="D6" s="702" t="s">
        <v>5548</v>
      </c>
      <c r="E6" s="696" t="s">
        <v>10186</v>
      </c>
      <c r="F6" s="693"/>
      <c r="G6" s="709">
        <v>3</v>
      </c>
      <c r="H6" s="702" t="s">
        <v>10246</v>
      </c>
      <c r="I6" s="700"/>
      <c r="J6" s="696" t="s">
        <v>10186</v>
      </c>
      <c r="K6" s="693"/>
      <c r="L6" s="709">
        <v>3</v>
      </c>
      <c r="M6" s="702" t="s">
        <v>10228</v>
      </c>
      <c r="N6" s="696" t="s">
        <v>10186</v>
      </c>
      <c r="O6" s="693"/>
      <c r="P6" s="698">
        <v>3</v>
      </c>
      <c r="Q6" s="702" t="s">
        <v>10255</v>
      </c>
    </row>
    <row r="7" spans="1:18">
      <c r="A7" s="696"/>
      <c r="B7" s="693"/>
      <c r="C7" s="701"/>
      <c r="D7" s="702"/>
      <c r="E7" s="696">
        <v>351</v>
      </c>
      <c r="F7" s="693"/>
      <c r="G7" s="709">
        <v>4</v>
      </c>
      <c r="H7" s="702" t="s">
        <v>10247</v>
      </c>
      <c r="I7" s="700"/>
      <c r="J7" s="696">
        <v>351</v>
      </c>
      <c r="K7" s="693"/>
      <c r="L7" s="709">
        <v>4</v>
      </c>
      <c r="M7" s="702" t="s">
        <v>10229</v>
      </c>
      <c r="N7" s="696">
        <v>351</v>
      </c>
      <c r="O7" s="693"/>
      <c r="P7" s="698">
        <v>4</v>
      </c>
      <c r="Q7" s="702" t="s">
        <v>10256</v>
      </c>
    </row>
    <row r="8" spans="1:18">
      <c r="A8" s="696">
        <v>351</v>
      </c>
      <c r="B8" s="693" t="s">
        <v>10185</v>
      </c>
      <c r="C8" s="698">
        <v>1</v>
      </c>
      <c r="D8" s="702" t="s">
        <v>10216</v>
      </c>
      <c r="E8" s="696">
        <v>351</v>
      </c>
      <c r="F8" s="693"/>
      <c r="G8" s="709">
        <v>5</v>
      </c>
      <c r="H8" s="702" t="s">
        <v>10248</v>
      </c>
      <c r="I8" s="700"/>
      <c r="J8" s="696">
        <v>351</v>
      </c>
      <c r="K8" s="693"/>
      <c r="L8" s="709">
        <v>5</v>
      </c>
      <c r="M8" s="702" t="s">
        <v>10230</v>
      </c>
      <c r="N8" s="696">
        <v>351</v>
      </c>
      <c r="O8" s="697"/>
      <c r="P8" s="698">
        <v>5</v>
      </c>
      <c r="Q8" s="699" t="s">
        <v>10200</v>
      </c>
    </row>
    <row r="9" spans="1:18">
      <c r="A9" s="696">
        <v>351</v>
      </c>
      <c r="B9" s="693"/>
      <c r="C9" s="698">
        <v>2</v>
      </c>
      <c r="D9" s="702" t="s">
        <v>10217</v>
      </c>
      <c r="E9" s="696">
        <v>353</v>
      </c>
      <c r="F9" s="693" t="s">
        <v>10187</v>
      </c>
      <c r="G9" s="709">
        <v>6</v>
      </c>
      <c r="H9" s="702" t="s">
        <v>10249</v>
      </c>
      <c r="I9" s="700"/>
      <c r="J9" s="696">
        <v>353</v>
      </c>
      <c r="K9" s="693" t="s">
        <v>10187</v>
      </c>
      <c r="L9" s="709">
        <v>6</v>
      </c>
      <c r="M9" s="702" t="s">
        <v>10231</v>
      </c>
      <c r="N9" s="696">
        <v>353</v>
      </c>
      <c r="O9" s="693" t="s">
        <v>10187</v>
      </c>
      <c r="P9" s="698">
        <v>6</v>
      </c>
      <c r="Q9" s="699" t="s">
        <v>10257</v>
      </c>
    </row>
    <row r="10" spans="1:18">
      <c r="A10" s="696" t="s">
        <v>10186</v>
      </c>
      <c r="B10" s="693"/>
      <c r="C10" s="698">
        <v>3</v>
      </c>
      <c r="D10" s="702" t="s">
        <v>10218</v>
      </c>
      <c r="E10" s="696">
        <v>351</v>
      </c>
      <c r="F10" s="693"/>
      <c r="G10" s="709">
        <v>7</v>
      </c>
      <c r="H10" s="702" t="s">
        <v>10250</v>
      </c>
      <c r="I10" s="700"/>
      <c r="J10" s="696">
        <v>351</v>
      </c>
      <c r="K10" s="693"/>
      <c r="L10" s="709">
        <v>7</v>
      </c>
      <c r="M10" s="702" t="s">
        <v>10232</v>
      </c>
      <c r="N10" s="696">
        <v>351</v>
      </c>
      <c r="O10" s="693"/>
      <c r="P10" s="701">
        <v>7</v>
      </c>
      <c r="Q10" s="702" t="s">
        <v>10258</v>
      </c>
    </row>
    <row r="11" spans="1:18">
      <c r="A11" s="696">
        <v>351</v>
      </c>
      <c r="B11" s="693"/>
      <c r="C11" s="698">
        <v>4</v>
      </c>
      <c r="D11" s="702" t="s">
        <v>10219</v>
      </c>
      <c r="E11" s="696">
        <v>353</v>
      </c>
      <c r="F11" s="693" t="s">
        <v>10187</v>
      </c>
      <c r="G11" s="709">
        <v>8</v>
      </c>
      <c r="H11" s="702" t="s">
        <v>10251</v>
      </c>
      <c r="I11" s="700"/>
      <c r="J11" s="696">
        <v>351</v>
      </c>
      <c r="K11" s="693"/>
      <c r="L11" s="709">
        <v>8</v>
      </c>
      <c r="M11" s="702" t="s">
        <v>10233</v>
      </c>
      <c r="N11" s="696">
        <v>351</v>
      </c>
      <c r="O11" s="693"/>
      <c r="P11" s="701">
        <v>8</v>
      </c>
      <c r="Q11" s="702" t="s">
        <v>10259</v>
      </c>
    </row>
    <row r="12" spans="1:18">
      <c r="A12" s="696">
        <v>351</v>
      </c>
      <c r="B12" s="693"/>
      <c r="C12" s="698">
        <v>5</v>
      </c>
      <c r="D12" s="702" t="s">
        <v>10220</v>
      </c>
      <c r="E12" s="696" t="s">
        <v>10186</v>
      </c>
      <c r="F12" s="693"/>
      <c r="G12" s="709">
        <v>9</v>
      </c>
      <c r="H12" s="702" t="s">
        <v>10277</v>
      </c>
      <c r="I12" s="700"/>
      <c r="J12" s="696">
        <v>351</v>
      </c>
      <c r="K12" s="697"/>
      <c r="L12" s="709">
        <v>9</v>
      </c>
      <c r="M12" s="699" t="s">
        <v>10234</v>
      </c>
      <c r="N12" s="696">
        <v>351</v>
      </c>
      <c r="O12" s="693"/>
      <c r="P12" s="701">
        <v>9</v>
      </c>
      <c r="Q12" s="702" t="s">
        <v>10201</v>
      </c>
    </row>
    <row r="13" spans="1:18">
      <c r="A13" s="696" t="s">
        <v>10186</v>
      </c>
      <c r="B13" s="693"/>
      <c r="C13" s="698">
        <v>6</v>
      </c>
      <c r="D13" s="702" t="s">
        <v>10221</v>
      </c>
      <c r="E13" s="696">
        <v>351</v>
      </c>
      <c r="F13" s="697"/>
      <c r="G13" s="709">
        <v>10</v>
      </c>
      <c r="H13" s="702" t="s">
        <v>10252</v>
      </c>
      <c r="I13" s="700"/>
      <c r="J13" s="696"/>
      <c r="K13" s="693"/>
      <c r="L13" s="709"/>
      <c r="M13" s="712" t="s">
        <v>10188</v>
      </c>
      <c r="N13" s="696"/>
      <c r="O13" s="693"/>
      <c r="P13" s="701"/>
      <c r="Q13" s="704" t="s">
        <v>10188</v>
      </c>
      <c r="R13" s="672"/>
    </row>
    <row r="14" spans="1:18">
      <c r="A14" s="696">
        <v>351</v>
      </c>
      <c r="B14" s="693"/>
      <c r="C14" s="698">
        <v>7</v>
      </c>
      <c r="D14" s="702" t="s">
        <v>10222</v>
      </c>
      <c r="E14" s="705">
        <v>351</v>
      </c>
      <c r="F14" s="693"/>
      <c r="G14" s="709">
        <v>11</v>
      </c>
      <c r="H14" s="699" t="s">
        <v>10253</v>
      </c>
      <c r="I14" s="700"/>
      <c r="J14" s="696"/>
      <c r="K14" s="693"/>
      <c r="L14" s="709"/>
      <c r="M14" s="702"/>
      <c r="N14" s="696"/>
      <c r="O14" s="693"/>
      <c r="P14" s="701"/>
      <c r="Q14" s="702"/>
    </row>
    <row r="15" spans="1:18">
      <c r="A15" s="696">
        <v>353</v>
      </c>
      <c r="B15" s="693" t="s">
        <v>10187</v>
      </c>
      <c r="C15" s="698">
        <v>8</v>
      </c>
      <c r="D15" s="702" t="s">
        <v>10223</v>
      </c>
      <c r="E15" s="696"/>
      <c r="F15" s="697"/>
      <c r="G15" s="709"/>
      <c r="H15" s="712" t="s">
        <v>10188</v>
      </c>
      <c r="I15" s="700"/>
      <c r="J15" s="696">
        <v>351</v>
      </c>
      <c r="K15" s="693" t="s">
        <v>10438</v>
      </c>
      <c r="L15" s="709">
        <v>1</v>
      </c>
      <c r="M15" s="706" t="s">
        <v>10235</v>
      </c>
      <c r="N15" s="696"/>
      <c r="O15" s="693"/>
      <c r="P15" s="701"/>
      <c r="Q15" s="702"/>
    </row>
    <row r="16" spans="1:18">
      <c r="A16" s="696" t="s">
        <v>10186</v>
      </c>
      <c r="B16" s="697"/>
      <c r="C16" s="698">
        <v>9</v>
      </c>
      <c r="D16" s="702" t="s">
        <v>10277</v>
      </c>
      <c r="E16" s="696"/>
      <c r="F16" s="693"/>
      <c r="G16" s="709"/>
      <c r="H16" s="699"/>
      <c r="I16" s="700"/>
      <c r="J16" s="696">
        <v>351</v>
      </c>
      <c r="K16" s="693"/>
      <c r="L16" s="698">
        <v>2</v>
      </c>
      <c r="M16" s="702" t="s">
        <v>10236</v>
      </c>
      <c r="N16" s="696"/>
      <c r="O16" s="693"/>
      <c r="P16" s="701"/>
      <c r="Q16" s="702"/>
    </row>
    <row r="17" spans="1:18">
      <c r="A17" s="696">
        <v>351</v>
      </c>
      <c r="B17" s="697"/>
      <c r="C17" s="698">
        <v>10</v>
      </c>
      <c r="D17" s="702" t="s">
        <v>10224</v>
      </c>
      <c r="E17" s="696">
        <v>351</v>
      </c>
      <c r="F17" s="693" t="s">
        <v>10202</v>
      </c>
      <c r="G17" s="709">
        <v>1</v>
      </c>
      <c r="H17" s="702" t="s">
        <v>10254</v>
      </c>
      <c r="I17" s="700"/>
      <c r="J17" s="696" t="s">
        <v>10186</v>
      </c>
      <c r="K17" s="693"/>
      <c r="L17" s="709">
        <v>3</v>
      </c>
      <c r="M17" s="702" t="s">
        <v>10237</v>
      </c>
      <c r="N17" s="696"/>
      <c r="O17" s="693"/>
      <c r="P17" s="701"/>
      <c r="Q17" s="702"/>
    </row>
    <row r="18" spans="1:18">
      <c r="A18" s="696">
        <v>351</v>
      </c>
      <c r="B18" s="697"/>
      <c r="C18" s="698">
        <v>11</v>
      </c>
      <c r="D18" s="699" t="s">
        <v>10225</v>
      </c>
      <c r="E18" s="696">
        <v>351</v>
      </c>
      <c r="F18" s="693"/>
      <c r="G18" s="709">
        <v>2</v>
      </c>
      <c r="H18" s="702" t="s">
        <v>10198</v>
      </c>
      <c r="I18" s="700"/>
      <c r="J18" s="696">
        <v>351</v>
      </c>
      <c r="K18" s="693"/>
      <c r="L18" s="709">
        <v>4</v>
      </c>
      <c r="M18" s="702" t="s">
        <v>10238</v>
      </c>
      <c r="N18" s="696"/>
      <c r="O18" s="693"/>
      <c r="P18" s="701"/>
      <c r="Q18" s="702"/>
    </row>
    <row r="19" spans="1:18">
      <c r="A19" s="696"/>
      <c r="B19" s="693"/>
      <c r="C19" s="698"/>
      <c r="D19" s="712" t="s">
        <v>10188</v>
      </c>
      <c r="E19" s="696" t="s">
        <v>10186</v>
      </c>
      <c r="F19" s="693"/>
      <c r="G19" s="709">
        <v>3</v>
      </c>
      <c r="H19" s="702" t="s">
        <v>10255</v>
      </c>
      <c r="I19" s="700"/>
      <c r="J19" s="696">
        <v>351</v>
      </c>
      <c r="K19" s="693"/>
      <c r="L19" s="709">
        <v>5</v>
      </c>
      <c r="M19" s="702" t="s">
        <v>10239</v>
      </c>
      <c r="N19" s="696"/>
      <c r="O19" s="693"/>
      <c r="P19" s="701"/>
      <c r="Q19" s="702"/>
    </row>
    <row r="20" spans="1:18">
      <c r="A20" s="696"/>
      <c r="B20" s="693"/>
      <c r="C20" s="709"/>
      <c r="D20" s="702"/>
      <c r="E20" s="696">
        <v>351</v>
      </c>
      <c r="F20" s="693"/>
      <c r="G20" s="709">
        <v>4</v>
      </c>
      <c r="H20" s="702" t="s">
        <v>10256</v>
      </c>
      <c r="I20" s="700"/>
      <c r="J20" s="696">
        <v>353</v>
      </c>
      <c r="K20" s="693" t="s">
        <v>10187</v>
      </c>
      <c r="L20" s="709">
        <v>6</v>
      </c>
      <c r="M20" s="702" t="s">
        <v>10240</v>
      </c>
      <c r="N20" s="696"/>
      <c r="O20" s="693"/>
      <c r="P20" s="701"/>
      <c r="Q20" s="702"/>
    </row>
    <row r="21" spans="1:18">
      <c r="A21" s="696">
        <v>351</v>
      </c>
      <c r="B21" s="693" t="s">
        <v>10189</v>
      </c>
      <c r="C21" s="709">
        <v>1</v>
      </c>
      <c r="D21" s="702" t="s">
        <v>10226</v>
      </c>
      <c r="E21" s="696">
        <v>351</v>
      </c>
      <c r="F21" s="693"/>
      <c r="G21" s="709">
        <v>5</v>
      </c>
      <c r="H21" s="702" t="s">
        <v>10200</v>
      </c>
      <c r="I21" s="700"/>
      <c r="J21" s="696">
        <v>351</v>
      </c>
      <c r="K21" s="693"/>
      <c r="L21" s="709">
        <v>7</v>
      </c>
      <c r="M21" s="702" t="s">
        <v>10241</v>
      </c>
      <c r="N21" s="696"/>
      <c r="O21" s="693"/>
      <c r="P21" s="701"/>
      <c r="Q21" s="702"/>
    </row>
    <row r="22" spans="1:18">
      <c r="A22" s="696">
        <v>351</v>
      </c>
      <c r="B22" s="693"/>
      <c r="C22" s="709">
        <v>2</v>
      </c>
      <c r="D22" s="702" t="s">
        <v>10227</v>
      </c>
      <c r="E22" s="696">
        <v>353</v>
      </c>
      <c r="F22" s="693" t="s">
        <v>10187</v>
      </c>
      <c r="G22" s="709">
        <v>6</v>
      </c>
      <c r="H22" s="702" t="s">
        <v>10257</v>
      </c>
      <c r="I22" s="700"/>
      <c r="J22" s="696">
        <v>351</v>
      </c>
      <c r="K22" s="693"/>
      <c r="L22" s="709">
        <v>8</v>
      </c>
      <c r="M22" s="702" t="s">
        <v>10242</v>
      </c>
      <c r="N22" s="696"/>
      <c r="O22" s="693"/>
      <c r="P22" s="701"/>
      <c r="Q22" s="706"/>
    </row>
    <row r="23" spans="1:18">
      <c r="A23" s="696" t="s">
        <v>10186</v>
      </c>
      <c r="B23" s="693"/>
      <c r="C23" s="709">
        <v>3</v>
      </c>
      <c r="D23" s="702" t="s">
        <v>10228</v>
      </c>
      <c r="E23" s="696">
        <v>351</v>
      </c>
      <c r="F23" s="693"/>
      <c r="G23" s="709">
        <v>7</v>
      </c>
      <c r="H23" s="702" t="s">
        <v>10258</v>
      </c>
      <c r="I23" s="700"/>
      <c r="J23" s="696">
        <v>351</v>
      </c>
      <c r="K23" s="693"/>
      <c r="L23" s="698">
        <v>9</v>
      </c>
      <c r="M23" s="702" t="s">
        <v>10243</v>
      </c>
      <c r="N23" s="696"/>
      <c r="O23" s="693"/>
      <c r="P23" s="701"/>
      <c r="Q23" s="706"/>
    </row>
    <row r="24" spans="1:18">
      <c r="A24" s="696">
        <v>351</v>
      </c>
      <c r="B24" s="693"/>
      <c r="C24" s="709">
        <v>4</v>
      </c>
      <c r="D24" s="702" t="s">
        <v>10229</v>
      </c>
      <c r="E24" s="696">
        <v>351</v>
      </c>
      <c r="F24" s="693"/>
      <c r="G24" s="709">
        <v>8</v>
      </c>
      <c r="H24" s="702" t="s">
        <v>10259</v>
      </c>
      <c r="I24" s="700"/>
      <c r="J24" s="696"/>
      <c r="K24" s="697"/>
      <c r="L24" s="698"/>
      <c r="M24" s="712" t="s">
        <v>10188</v>
      </c>
      <c r="N24" s="696"/>
      <c r="O24" s="693"/>
      <c r="P24" s="701"/>
      <c r="Q24" s="706"/>
      <c r="R24" s="672"/>
    </row>
    <row r="25" spans="1:18">
      <c r="A25" s="696">
        <v>351</v>
      </c>
      <c r="B25" s="693"/>
      <c r="C25" s="709">
        <v>5</v>
      </c>
      <c r="D25" s="702" t="s">
        <v>10230</v>
      </c>
      <c r="E25" s="696">
        <v>351</v>
      </c>
      <c r="F25" s="693"/>
      <c r="G25" s="709">
        <v>9</v>
      </c>
      <c r="H25" s="702" t="s">
        <v>10201</v>
      </c>
      <c r="I25" s="700"/>
      <c r="J25" s="696"/>
      <c r="K25" s="693"/>
      <c r="L25" s="709"/>
      <c r="M25" s="699"/>
      <c r="N25" s="696"/>
      <c r="O25" s="693"/>
      <c r="P25" s="701"/>
      <c r="Q25" s="702"/>
    </row>
    <row r="26" spans="1:18">
      <c r="A26" s="696">
        <v>353</v>
      </c>
      <c r="B26" s="693" t="s">
        <v>10187</v>
      </c>
      <c r="C26" s="709">
        <v>6</v>
      </c>
      <c r="D26" s="702" t="s">
        <v>10231</v>
      </c>
      <c r="E26" s="696"/>
      <c r="F26" s="693"/>
      <c r="G26" s="709"/>
      <c r="H26" s="704" t="s">
        <v>10188</v>
      </c>
      <c r="I26" s="700"/>
      <c r="J26" s="696">
        <v>351</v>
      </c>
      <c r="K26" s="693" t="s">
        <v>10439</v>
      </c>
      <c r="L26" s="709">
        <v>1</v>
      </c>
      <c r="M26" s="702" t="s">
        <v>10244</v>
      </c>
      <c r="N26" s="705"/>
      <c r="O26" s="693"/>
      <c r="P26" s="701"/>
      <c r="Q26" s="702"/>
    </row>
    <row r="27" spans="1:18">
      <c r="A27" s="696">
        <v>351</v>
      </c>
      <c r="B27" s="693"/>
      <c r="C27" s="709">
        <v>7</v>
      </c>
      <c r="D27" s="702" t="s">
        <v>10232</v>
      </c>
      <c r="E27" s="696"/>
      <c r="F27" s="693"/>
      <c r="G27" s="709"/>
      <c r="H27" s="702"/>
      <c r="I27" s="700"/>
      <c r="J27" s="696">
        <v>351</v>
      </c>
      <c r="K27" s="693"/>
      <c r="L27" s="709">
        <v>2</v>
      </c>
      <c r="M27" s="702" t="s">
        <v>10245</v>
      </c>
      <c r="N27" s="696"/>
      <c r="O27" s="693"/>
      <c r="P27" s="701"/>
      <c r="Q27" s="702"/>
    </row>
    <row r="28" spans="1:18">
      <c r="A28" s="696">
        <v>351</v>
      </c>
      <c r="B28" s="693"/>
      <c r="C28" s="709">
        <v>8</v>
      </c>
      <c r="D28" s="702" t="s">
        <v>10233</v>
      </c>
      <c r="E28" s="696">
        <v>351</v>
      </c>
      <c r="F28" s="697" t="s">
        <v>10436</v>
      </c>
      <c r="G28" s="709">
        <v>1</v>
      </c>
      <c r="H28" s="702" t="s">
        <v>10216</v>
      </c>
      <c r="I28" s="700"/>
      <c r="J28" s="696" t="s">
        <v>10186</v>
      </c>
      <c r="K28" s="693"/>
      <c r="L28" s="709">
        <v>3</v>
      </c>
      <c r="M28" s="702" t="s">
        <v>10246</v>
      </c>
      <c r="N28" s="696"/>
      <c r="O28" s="693"/>
      <c r="P28" s="701"/>
      <c r="Q28" s="702"/>
    </row>
    <row r="29" spans="1:18">
      <c r="A29" s="696">
        <v>351</v>
      </c>
      <c r="B29" s="693"/>
      <c r="C29" s="709">
        <v>9</v>
      </c>
      <c r="D29" s="702" t="s">
        <v>10234</v>
      </c>
      <c r="E29" s="696">
        <v>351</v>
      </c>
      <c r="F29" s="693"/>
      <c r="G29" s="709">
        <v>2</v>
      </c>
      <c r="H29" s="702" t="s">
        <v>10217</v>
      </c>
      <c r="I29" s="700"/>
      <c r="J29" s="696">
        <v>351</v>
      </c>
      <c r="K29" s="693"/>
      <c r="L29" s="709">
        <v>4</v>
      </c>
      <c r="M29" s="702" t="s">
        <v>10247</v>
      </c>
      <c r="N29" s="696"/>
      <c r="O29" s="693"/>
      <c r="P29" s="701"/>
      <c r="Q29" s="702"/>
    </row>
    <row r="30" spans="1:18">
      <c r="A30" s="696"/>
      <c r="B30" s="693"/>
      <c r="C30" s="709"/>
      <c r="D30" s="704" t="s">
        <v>10188</v>
      </c>
      <c r="E30" s="696" t="s">
        <v>10186</v>
      </c>
      <c r="F30" s="693"/>
      <c r="G30" s="709">
        <v>3</v>
      </c>
      <c r="H30" s="702" t="s">
        <v>10218</v>
      </c>
      <c r="I30" s="700"/>
      <c r="J30" s="696">
        <v>351</v>
      </c>
      <c r="K30" s="693"/>
      <c r="L30" s="709">
        <v>5</v>
      </c>
      <c r="M30" s="702" t="s">
        <v>10248</v>
      </c>
      <c r="N30" s="696"/>
      <c r="O30" s="693"/>
      <c r="P30" s="701"/>
      <c r="Q30" s="702"/>
    </row>
    <row r="31" spans="1:18">
      <c r="A31" s="696"/>
      <c r="B31" s="697"/>
      <c r="C31" s="709"/>
      <c r="D31" s="702"/>
      <c r="E31" s="696">
        <v>351</v>
      </c>
      <c r="F31" s="693"/>
      <c r="G31" s="709">
        <v>4</v>
      </c>
      <c r="H31" s="702" t="s">
        <v>10219</v>
      </c>
      <c r="I31" s="700"/>
      <c r="J31" s="696">
        <v>353</v>
      </c>
      <c r="K31" s="693" t="s">
        <v>10187</v>
      </c>
      <c r="L31" s="709">
        <v>6</v>
      </c>
      <c r="M31" s="702" t="s">
        <v>10249</v>
      </c>
      <c r="N31" s="696"/>
      <c r="O31" s="693"/>
      <c r="P31" s="701"/>
      <c r="Q31" s="702"/>
    </row>
    <row r="32" spans="1:18">
      <c r="A32" s="696">
        <v>351</v>
      </c>
      <c r="B32" s="693" t="s">
        <v>10190</v>
      </c>
      <c r="C32" s="709">
        <v>1</v>
      </c>
      <c r="D32" s="702" t="s">
        <v>10235</v>
      </c>
      <c r="E32" s="696">
        <v>351</v>
      </c>
      <c r="F32" s="693"/>
      <c r="G32" s="709">
        <v>5</v>
      </c>
      <c r="H32" s="702" t="s">
        <v>10220</v>
      </c>
      <c r="I32" s="700"/>
      <c r="J32" s="696">
        <v>351</v>
      </c>
      <c r="K32" s="693"/>
      <c r="L32" s="698">
        <v>7</v>
      </c>
      <c r="M32" s="702" t="s">
        <v>10250</v>
      </c>
      <c r="N32" s="696"/>
      <c r="O32" s="693"/>
      <c r="P32" s="701"/>
      <c r="Q32" s="702"/>
    </row>
    <row r="33" spans="1:18">
      <c r="A33" s="696">
        <v>351</v>
      </c>
      <c r="B33" s="697"/>
      <c r="C33" s="709">
        <v>2</v>
      </c>
      <c r="D33" s="699" t="s">
        <v>10236</v>
      </c>
      <c r="E33" s="696" t="s">
        <v>10186</v>
      </c>
      <c r="F33" s="693"/>
      <c r="G33" s="709">
        <v>6</v>
      </c>
      <c r="H33" s="702" t="s">
        <v>10221</v>
      </c>
      <c r="I33" s="700"/>
      <c r="J33" s="696">
        <v>353</v>
      </c>
      <c r="K33" s="693" t="s">
        <v>10187</v>
      </c>
      <c r="L33" s="698">
        <v>8</v>
      </c>
      <c r="M33" s="702" t="s">
        <v>10251</v>
      </c>
      <c r="N33" s="696"/>
      <c r="O33" s="693"/>
      <c r="P33" s="701"/>
      <c r="Q33" s="702"/>
    </row>
    <row r="34" spans="1:18">
      <c r="A34" s="696" t="s">
        <v>10186</v>
      </c>
      <c r="B34" s="693"/>
      <c r="C34" s="709">
        <v>3</v>
      </c>
      <c r="D34" s="699" t="s">
        <v>10237</v>
      </c>
      <c r="E34" s="696">
        <v>351</v>
      </c>
      <c r="F34" s="693"/>
      <c r="G34" s="709">
        <v>7</v>
      </c>
      <c r="H34" s="702" t="s">
        <v>10222</v>
      </c>
      <c r="I34" s="700"/>
      <c r="J34" s="696" t="s">
        <v>10186</v>
      </c>
      <c r="K34" s="693"/>
      <c r="L34" s="698">
        <v>9</v>
      </c>
      <c r="M34" s="702" t="s">
        <v>10277</v>
      </c>
      <c r="N34" s="696"/>
      <c r="O34" s="693"/>
      <c r="P34" s="701"/>
      <c r="Q34" s="702"/>
    </row>
    <row r="35" spans="1:18">
      <c r="A35" s="696">
        <v>351</v>
      </c>
      <c r="B35" s="693"/>
      <c r="C35" s="709">
        <v>4</v>
      </c>
      <c r="D35" s="702" t="s">
        <v>10238</v>
      </c>
      <c r="E35" s="696">
        <v>353</v>
      </c>
      <c r="F35" s="693" t="s">
        <v>10187</v>
      </c>
      <c r="G35" s="709">
        <v>8</v>
      </c>
      <c r="H35" s="702" t="s">
        <v>10223</v>
      </c>
      <c r="I35" s="700"/>
      <c r="J35" s="696">
        <v>351</v>
      </c>
      <c r="K35" s="693"/>
      <c r="L35" s="698">
        <v>10</v>
      </c>
      <c r="M35" s="702" t="s">
        <v>10252</v>
      </c>
      <c r="N35" s="696"/>
      <c r="O35" s="693"/>
      <c r="P35" s="701"/>
      <c r="Q35" s="702"/>
      <c r="R35" s="672"/>
    </row>
    <row r="36" spans="1:18">
      <c r="A36" s="696">
        <v>351</v>
      </c>
      <c r="B36" s="693"/>
      <c r="C36" s="709">
        <v>5</v>
      </c>
      <c r="D36" s="702" t="s">
        <v>10239</v>
      </c>
      <c r="E36" s="696" t="s">
        <v>10186</v>
      </c>
      <c r="F36" s="693"/>
      <c r="G36" s="709">
        <v>9</v>
      </c>
      <c r="H36" s="702" t="s">
        <v>10277</v>
      </c>
      <c r="I36" s="700"/>
      <c r="J36" s="696">
        <v>351</v>
      </c>
      <c r="K36" s="697"/>
      <c r="L36" s="698">
        <v>11</v>
      </c>
      <c r="M36" s="699" t="s">
        <v>10253</v>
      </c>
      <c r="N36" s="696"/>
      <c r="O36" s="693"/>
      <c r="P36" s="701"/>
      <c r="Q36" s="702"/>
    </row>
    <row r="37" spans="1:18">
      <c r="A37" s="696">
        <v>353</v>
      </c>
      <c r="B37" s="693" t="s">
        <v>10187</v>
      </c>
      <c r="C37" s="709">
        <v>6</v>
      </c>
      <c r="D37" s="702" t="s">
        <v>10240</v>
      </c>
      <c r="E37" s="696">
        <v>351</v>
      </c>
      <c r="F37" s="693"/>
      <c r="G37" s="709">
        <v>10</v>
      </c>
      <c r="H37" s="702" t="s">
        <v>10224</v>
      </c>
      <c r="I37" s="700"/>
      <c r="J37" s="696"/>
      <c r="K37" s="693"/>
      <c r="L37" s="698"/>
      <c r="M37" s="712" t="s">
        <v>10188</v>
      </c>
      <c r="N37" s="696"/>
      <c r="O37" s="693"/>
      <c r="P37" s="701"/>
      <c r="Q37" s="702"/>
    </row>
    <row r="38" spans="1:18">
      <c r="A38" s="696">
        <v>351</v>
      </c>
      <c r="B38" s="693"/>
      <c r="C38" s="709">
        <v>7</v>
      </c>
      <c r="D38" s="702" t="s">
        <v>10241</v>
      </c>
      <c r="E38" s="696">
        <v>351</v>
      </c>
      <c r="F38" s="693"/>
      <c r="G38" s="709">
        <v>11</v>
      </c>
      <c r="H38" s="702" t="s">
        <v>10225</v>
      </c>
      <c r="I38" s="700"/>
      <c r="J38" s="696"/>
      <c r="K38" s="693"/>
      <c r="L38" s="701"/>
      <c r="M38" s="702"/>
      <c r="N38" s="696"/>
      <c r="O38" s="693"/>
      <c r="P38" s="701"/>
      <c r="Q38" s="702"/>
    </row>
    <row r="39" spans="1:18">
      <c r="A39" s="696">
        <v>351</v>
      </c>
      <c r="B39" s="693"/>
      <c r="C39" s="709">
        <v>8</v>
      </c>
      <c r="D39" s="702" t="s">
        <v>10242</v>
      </c>
      <c r="E39" s="696"/>
      <c r="F39" s="693"/>
      <c r="G39" s="709"/>
      <c r="H39" s="704" t="s">
        <v>10188</v>
      </c>
      <c r="I39" s="700"/>
      <c r="J39" s="696"/>
      <c r="K39" s="693"/>
      <c r="L39" s="701"/>
      <c r="M39" s="702"/>
      <c r="N39" s="696"/>
      <c r="O39" s="693"/>
      <c r="P39" s="701"/>
      <c r="Q39" s="702"/>
    </row>
    <row r="40" spans="1:18">
      <c r="A40" s="696">
        <v>351</v>
      </c>
      <c r="B40" s="693"/>
      <c r="C40" s="709">
        <v>9</v>
      </c>
      <c r="D40" s="702" t="s">
        <v>10243</v>
      </c>
      <c r="E40" s="696"/>
      <c r="F40" s="693"/>
      <c r="G40" s="709"/>
      <c r="H40" s="702"/>
      <c r="I40" s="700"/>
      <c r="J40" s="696"/>
      <c r="K40" s="693"/>
      <c r="L40" s="701"/>
      <c r="M40" s="702"/>
      <c r="N40" s="696"/>
      <c r="O40" s="693"/>
      <c r="P40" s="701"/>
      <c r="Q40" s="702"/>
    </row>
    <row r="41" spans="1:18">
      <c r="A41" s="696"/>
      <c r="B41" s="693"/>
      <c r="C41" s="709"/>
      <c r="D41" s="704" t="s">
        <v>10188</v>
      </c>
      <c r="E41" s="696"/>
      <c r="F41" s="693"/>
      <c r="G41" s="709"/>
      <c r="H41" s="702"/>
      <c r="I41" s="700"/>
      <c r="J41" s="696"/>
      <c r="K41" s="693"/>
      <c r="L41" s="701"/>
      <c r="M41" s="702"/>
      <c r="N41" s="696"/>
      <c r="O41" s="693"/>
      <c r="P41" s="701"/>
      <c r="Q41" s="702"/>
    </row>
    <row r="42" spans="1:18">
      <c r="A42" s="696"/>
      <c r="B42" s="693"/>
      <c r="C42" s="709"/>
      <c r="D42" s="702"/>
      <c r="E42" s="696"/>
      <c r="F42" s="693"/>
      <c r="G42" s="709"/>
      <c r="H42" s="702"/>
      <c r="I42" s="700"/>
      <c r="J42" s="696"/>
      <c r="K42" s="693"/>
      <c r="L42" s="701"/>
      <c r="M42" s="702"/>
      <c r="N42" s="696"/>
      <c r="O42" s="693"/>
      <c r="P42" s="701"/>
      <c r="Q42" s="702"/>
    </row>
    <row r="43" spans="1:18">
      <c r="A43" s="696"/>
      <c r="B43" s="693"/>
      <c r="C43" s="709"/>
      <c r="D43" s="702"/>
      <c r="E43" s="696"/>
      <c r="F43" s="693"/>
      <c r="G43" s="709"/>
      <c r="H43" s="702"/>
      <c r="I43" s="700"/>
      <c r="J43" s="696"/>
      <c r="K43" s="693"/>
      <c r="L43" s="701"/>
      <c r="M43" s="706"/>
      <c r="N43" s="696"/>
      <c r="O43" s="693"/>
      <c r="P43" s="701"/>
      <c r="Q43" s="702"/>
    </row>
    <row r="44" spans="1:18">
      <c r="A44" s="696"/>
      <c r="B44" s="697"/>
      <c r="C44" s="709"/>
      <c r="D44" s="702"/>
      <c r="E44" s="696"/>
      <c r="F44" s="693"/>
      <c r="G44" s="709"/>
      <c r="H44" s="702"/>
      <c r="I44" s="707"/>
      <c r="J44" s="696"/>
      <c r="K44" s="693"/>
      <c r="L44" s="701"/>
      <c r="M44" s="706"/>
      <c r="N44" s="696"/>
      <c r="O44" s="693"/>
      <c r="P44" s="701"/>
      <c r="Q44" s="702"/>
    </row>
    <row r="45" spans="1:18">
      <c r="A45" s="696"/>
      <c r="B45" s="693"/>
      <c r="C45" s="701"/>
      <c r="D45" s="702"/>
      <c r="E45" s="696"/>
      <c r="F45" s="697"/>
      <c r="G45" s="709"/>
      <c r="H45" s="702"/>
      <c r="I45" s="707"/>
      <c r="J45" s="696"/>
      <c r="K45" s="693"/>
      <c r="L45" s="701"/>
      <c r="M45" s="706"/>
      <c r="N45" s="702"/>
      <c r="O45" s="697"/>
      <c r="P45" s="698"/>
      <c r="Q45" s="702"/>
    </row>
    <row r="46" spans="1:18">
      <c r="A46" s="696"/>
      <c r="B46" s="693"/>
      <c r="C46" s="701"/>
      <c r="D46" s="702"/>
      <c r="E46" s="702"/>
      <c r="F46" s="697"/>
      <c r="G46" s="698"/>
      <c r="H46" s="702"/>
      <c r="I46" s="707"/>
      <c r="J46" s="702"/>
      <c r="K46" s="697"/>
      <c r="L46" s="698"/>
      <c r="M46" s="702"/>
      <c r="N46" s="702"/>
      <c r="O46" s="697"/>
      <c r="P46" s="698"/>
      <c r="Q46" s="702"/>
      <c r="R46" s="672"/>
    </row>
    <row r="47" spans="1:18">
      <c r="A47" s="1382" t="s">
        <v>10441</v>
      </c>
      <c r="B47" s="1382"/>
      <c r="C47" s="1382"/>
      <c r="D47" s="1382"/>
      <c r="E47" s="1382"/>
      <c r="F47" s="1382"/>
      <c r="G47" s="1382"/>
      <c r="H47" s="1382"/>
      <c r="I47" s="1383"/>
      <c r="J47" s="1383"/>
      <c r="K47" s="1383"/>
      <c r="L47" s="1383"/>
      <c r="M47" s="1383"/>
      <c r="N47" s="1383"/>
      <c r="O47" s="1383"/>
      <c r="P47" s="1383"/>
      <c r="Q47" s="1383"/>
    </row>
    <row r="48" spans="1:18">
      <c r="A48" s="653" t="s">
        <v>244</v>
      </c>
      <c r="B48" s="653"/>
      <c r="C48" s="714"/>
      <c r="D48" s="654" t="s">
        <v>10195</v>
      </c>
      <c r="E48" s="653"/>
      <c r="F48" s="649"/>
      <c r="G48" s="649"/>
      <c r="H48" s="655"/>
      <c r="I48" s="649"/>
      <c r="J48" s="656"/>
      <c r="K48" s="655"/>
      <c r="L48" s="649"/>
      <c r="M48" s="654"/>
      <c r="N48" s="656" t="s">
        <v>245</v>
      </c>
      <c r="O48" s="656"/>
      <c r="P48" s="649"/>
      <c r="Q48" s="655" t="s">
        <v>10197</v>
      </c>
    </row>
    <row r="49" spans="1:18">
      <c r="A49" s="646" t="s">
        <v>246</v>
      </c>
      <c r="B49" s="647" t="s">
        <v>247</v>
      </c>
      <c r="C49" s="648" t="s">
        <v>248</v>
      </c>
      <c r="D49" s="648" t="s">
        <v>2646</v>
      </c>
      <c r="E49" s="646" t="s">
        <v>246</v>
      </c>
      <c r="F49" s="647" t="s">
        <v>247</v>
      </c>
      <c r="G49" s="648" t="s">
        <v>248</v>
      </c>
      <c r="H49" s="648" t="s">
        <v>2646</v>
      </c>
      <c r="I49" s="649"/>
      <c r="J49" s="645" t="s">
        <v>246</v>
      </c>
      <c r="K49" s="650" t="s">
        <v>247</v>
      </c>
      <c r="L49" s="651" t="s">
        <v>248</v>
      </c>
      <c r="M49" s="648" t="s">
        <v>2646</v>
      </c>
      <c r="N49" s="645" t="s">
        <v>246</v>
      </c>
      <c r="O49" s="650" t="s">
        <v>247</v>
      </c>
      <c r="P49" s="652" t="s">
        <v>248</v>
      </c>
      <c r="Q49" s="648" t="s">
        <v>2646</v>
      </c>
    </row>
    <row r="50" spans="1:18">
      <c r="A50" s="693"/>
      <c r="B50" s="693"/>
      <c r="C50" s="694">
        <v>1</v>
      </c>
      <c r="D50" s="695" t="s">
        <v>10191</v>
      </c>
      <c r="E50" s="696"/>
      <c r="F50" s="697"/>
      <c r="G50" s="698"/>
      <c r="H50" s="699"/>
      <c r="I50" s="700"/>
      <c r="J50" s="696"/>
      <c r="K50" s="693"/>
      <c r="L50" s="701"/>
      <c r="M50" s="702"/>
      <c r="N50" s="696"/>
      <c r="O50" s="693"/>
      <c r="P50" s="698"/>
      <c r="Q50" s="702"/>
    </row>
    <row r="51" spans="1:18">
      <c r="A51" s="697"/>
      <c r="B51" s="693"/>
      <c r="C51" s="701"/>
      <c r="D51" s="695" t="s">
        <v>10442</v>
      </c>
      <c r="E51" s="696">
        <v>351</v>
      </c>
      <c r="F51" s="693" t="s">
        <v>10199</v>
      </c>
      <c r="G51" s="698">
        <v>1</v>
      </c>
      <c r="H51" s="699" t="s">
        <v>10290</v>
      </c>
      <c r="I51" s="700"/>
      <c r="J51" s="696">
        <v>351</v>
      </c>
      <c r="K51" s="693" t="s">
        <v>10438</v>
      </c>
      <c r="L51" s="698">
        <v>1</v>
      </c>
      <c r="M51" s="702" t="s">
        <v>10286</v>
      </c>
      <c r="N51" s="696"/>
      <c r="O51" s="693"/>
      <c r="P51" s="698"/>
      <c r="Q51" s="702"/>
    </row>
    <row r="52" spans="1:18">
      <c r="A52" s="696"/>
      <c r="B52" s="693"/>
      <c r="C52" s="701"/>
      <c r="D52" s="702" t="s">
        <v>10443</v>
      </c>
      <c r="E52" s="696">
        <v>351</v>
      </c>
      <c r="F52" s="693"/>
      <c r="G52" s="698">
        <v>2</v>
      </c>
      <c r="H52" s="702" t="s">
        <v>10291</v>
      </c>
      <c r="I52" s="700"/>
      <c r="J52" s="696">
        <v>351</v>
      </c>
      <c r="K52" s="693"/>
      <c r="L52" s="698">
        <v>2</v>
      </c>
      <c r="M52" s="702" t="s">
        <v>10287</v>
      </c>
      <c r="N52" s="696"/>
      <c r="O52" s="693"/>
      <c r="P52" s="698"/>
      <c r="Q52" s="702"/>
    </row>
    <row r="53" spans="1:18">
      <c r="A53" s="696"/>
      <c r="B53" s="693"/>
      <c r="C53" s="701">
        <v>2</v>
      </c>
      <c r="D53" s="702" t="s">
        <v>10192</v>
      </c>
      <c r="E53" s="696">
        <v>351</v>
      </c>
      <c r="F53" s="693"/>
      <c r="G53" s="698">
        <v>3</v>
      </c>
      <c r="H53" s="702" t="s">
        <v>10292</v>
      </c>
      <c r="I53" s="700"/>
      <c r="J53" s="696">
        <v>351</v>
      </c>
      <c r="K53" s="693"/>
      <c r="L53" s="698">
        <v>3</v>
      </c>
      <c r="M53" s="702" t="s">
        <v>10288</v>
      </c>
      <c r="N53" s="696"/>
      <c r="O53" s="693"/>
      <c r="P53" s="698"/>
      <c r="Q53" s="702"/>
    </row>
    <row r="54" spans="1:18">
      <c r="A54" s="696"/>
      <c r="B54" s="693"/>
      <c r="C54" s="701">
        <v>3</v>
      </c>
      <c r="D54" s="702" t="s">
        <v>5548</v>
      </c>
      <c r="E54" s="696">
        <v>353</v>
      </c>
      <c r="F54" s="693" t="s">
        <v>10187</v>
      </c>
      <c r="G54" s="698">
        <v>4</v>
      </c>
      <c r="H54" s="702" t="s">
        <v>10293</v>
      </c>
      <c r="I54" s="700"/>
      <c r="J54" s="696">
        <v>353</v>
      </c>
      <c r="K54" s="693" t="s">
        <v>10187</v>
      </c>
      <c r="L54" s="698">
        <v>4</v>
      </c>
      <c r="M54" s="702" t="s">
        <v>10289</v>
      </c>
      <c r="N54" s="696"/>
      <c r="O54" s="697"/>
      <c r="P54" s="698"/>
      <c r="Q54" s="699"/>
    </row>
    <row r="55" spans="1:18">
      <c r="A55" s="696"/>
      <c r="B55" s="693"/>
      <c r="C55" s="701"/>
      <c r="D55" s="702"/>
      <c r="E55" s="696">
        <v>351</v>
      </c>
      <c r="F55" s="693"/>
      <c r="G55" s="698">
        <v>5</v>
      </c>
      <c r="H55" s="702" t="s">
        <v>10233</v>
      </c>
      <c r="I55" s="700"/>
      <c r="J55" s="696">
        <v>351</v>
      </c>
      <c r="K55" s="693"/>
      <c r="L55" s="698">
        <v>5</v>
      </c>
      <c r="M55" s="702" t="s">
        <v>10242</v>
      </c>
      <c r="N55" s="696"/>
      <c r="O55" s="693"/>
      <c r="P55" s="698"/>
      <c r="Q55" s="699"/>
    </row>
    <row r="56" spans="1:18">
      <c r="A56" s="696">
        <v>351</v>
      </c>
      <c r="B56" s="693" t="s">
        <v>10185</v>
      </c>
      <c r="C56" s="703">
        <v>1</v>
      </c>
      <c r="D56" s="702" t="s">
        <v>10260</v>
      </c>
      <c r="E56" s="696">
        <v>351</v>
      </c>
      <c r="F56" s="693"/>
      <c r="G56" s="698">
        <v>6</v>
      </c>
      <c r="H56" s="702" t="s">
        <v>10234</v>
      </c>
      <c r="I56" s="700"/>
      <c r="J56" s="696">
        <v>351</v>
      </c>
      <c r="K56" s="693"/>
      <c r="L56" s="698">
        <v>6</v>
      </c>
      <c r="M56" s="702" t="s">
        <v>10243</v>
      </c>
      <c r="N56" s="696"/>
      <c r="O56" s="693"/>
      <c r="P56" s="701"/>
      <c r="Q56" s="702"/>
    </row>
    <row r="57" spans="1:18">
      <c r="A57" s="696">
        <v>351</v>
      </c>
      <c r="B57" s="693"/>
      <c r="C57" s="703">
        <v>2</v>
      </c>
      <c r="D57" s="702" t="s">
        <v>10203</v>
      </c>
      <c r="E57" s="696"/>
      <c r="F57" s="693"/>
      <c r="G57" s="698"/>
      <c r="H57" s="704" t="s">
        <v>10188</v>
      </c>
      <c r="I57" s="700"/>
      <c r="J57" s="696"/>
      <c r="K57" s="693"/>
      <c r="L57" s="698"/>
      <c r="M57" s="704" t="s">
        <v>10188</v>
      </c>
      <c r="N57" s="696"/>
      <c r="O57" s="693"/>
      <c r="P57" s="701"/>
      <c r="Q57" s="702"/>
      <c r="R57" s="672"/>
    </row>
    <row r="58" spans="1:18">
      <c r="A58" s="696">
        <v>351</v>
      </c>
      <c r="B58" s="693"/>
      <c r="C58" s="703">
        <v>3</v>
      </c>
      <c r="D58" s="702" t="s">
        <v>10278</v>
      </c>
      <c r="E58" s="696"/>
      <c r="F58" s="693"/>
      <c r="G58" s="698"/>
      <c r="H58" s="702"/>
      <c r="I58" s="700"/>
      <c r="J58" s="696"/>
      <c r="K58" s="697"/>
      <c r="L58" s="698"/>
      <c r="M58" s="699"/>
      <c r="N58" s="696"/>
      <c r="O58" s="693"/>
      <c r="P58" s="701"/>
      <c r="Q58" s="702"/>
    </row>
    <row r="59" spans="1:18">
      <c r="A59" s="696">
        <v>353</v>
      </c>
      <c r="B59" s="693" t="s">
        <v>10187</v>
      </c>
      <c r="C59" s="703">
        <v>4</v>
      </c>
      <c r="D59" s="702" t="s">
        <v>10279</v>
      </c>
      <c r="E59" s="696">
        <v>351</v>
      </c>
      <c r="F59" s="697" t="s">
        <v>10202</v>
      </c>
      <c r="G59" s="698">
        <v>1</v>
      </c>
      <c r="H59" s="702" t="s">
        <v>10294</v>
      </c>
      <c r="I59" s="700"/>
      <c r="J59" s="696">
        <v>351</v>
      </c>
      <c r="K59" s="693" t="s">
        <v>10439</v>
      </c>
      <c r="L59" s="698">
        <v>1</v>
      </c>
      <c r="M59" s="699" t="s">
        <v>10290</v>
      </c>
      <c r="N59" s="696"/>
      <c r="O59" s="693"/>
      <c r="P59" s="701"/>
      <c r="Q59" s="702"/>
    </row>
    <row r="60" spans="1:18">
      <c r="A60" s="696">
        <v>351</v>
      </c>
      <c r="B60" s="697"/>
      <c r="C60" s="703">
        <v>5</v>
      </c>
      <c r="D60" s="702" t="s">
        <v>10259</v>
      </c>
      <c r="E60" s="705">
        <v>351</v>
      </c>
      <c r="F60" s="693"/>
      <c r="G60" s="698">
        <v>2</v>
      </c>
      <c r="H60" s="699" t="s">
        <v>10295</v>
      </c>
      <c r="I60" s="700"/>
      <c r="J60" s="696">
        <v>351</v>
      </c>
      <c r="K60" s="693"/>
      <c r="L60" s="701">
        <v>2</v>
      </c>
      <c r="M60" s="702" t="s">
        <v>10291</v>
      </c>
      <c r="N60" s="696"/>
      <c r="O60" s="693"/>
      <c r="P60" s="701"/>
      <c r="Q60" s="702"/>
      <c r="R60" s="672"/>
    </row>
    <row r="61" spans="1:18">
      <c r="A61" s="696">
        <v>351</v>
      </c>
      <c r="B61" s="697"/>
      <c r="C61" s="703">
        <v>6</v>
      </c>
      <c r="D61" s="702" t="s">
        <v>10201</v>
      </c>
      <c r="E61" s="696" t="s">
        <v>10186</v>
      </c>
      <c r="F61" s="697"/>
      <c r="G61" s="698">
        <v>3</v>
      </c>
      <c r="H61" s="699" t="s">
        <v>10296</v>
      </c>
      <c r="I61" s="700"/>
      <c r="J61" s="696">
        <v>351</v>
      </c>
      <c r="K61" s="693"/>
      <c r="L61" s="701">
        <v>3</v>
      </c>
      <c r="M61" s="706" t="s">
        <v>10292</v>
      </c>
      <c r="N61" s="696"/>
      <c r="O61" s="693"/>
      <c r="P61" s="701"/>
      <c r="Q61" s="702"/>
    </row>
    <row r="62" spans="1:18">
      <c r="A62" s="696"/>
      <c r="B62" s="697"/>
      <c r="C62" s="703"/>
      <c r="D62" s="712" t="s">
        <v>10188</v>
      </c>
      <c r="E62" s="696">
        <v>353</v>
      </c>
      <c r="F62" s="693" t="s">
        <v>10187</v>
      </c>
      <c r="G62" s="698">
        <v>4</v>
      </c>
      <c r="H62" s="699" t="s">
        <v>10297</v>
      </c>
      <c r="I62" s="700"/>
      <c r="J62" s="696">
        <v>353</v>
      </c>
      <c r="K62" s="693" t="s">
        <v>10187</v>
      </c>
      <c r="L62" s="698">
        <v>4</v>
      </c>
      <c r="M62" s="702" t="s">
        <v>10293</v>
      </c>
      <c r="N62" s="696"/>
      <c r="O62" s="693"/>
      <c r="P62" s="701"/>
      <c r="Q62" s="702"/>
    </row>
    <row r="63" spans="1:18">
      <c r="A63" s="696"/>
      <c r="B63" s="693"/>
      <c r="C63" s="703"/>
      <c r="D63" s="699"/>
      <c r="E63" s="696">
        <v>351</v>
      </c>
      <c r="F63" s="693"/>
      <c r="G63" s="698">
        <v>5</v>
      </c>
      <c r="H63" s="702" t="s">
        <v>10298</v>
      </c>
      <c r="I63" s="700"/>
      <c r="J63" s="696">
        <v>351</v>
      </c>
      <c r="K63" s="693"/>
      <c r="L63" s="698">
        <v>5</v>
      </c>
      <c r="M63" s="702" t="s">
        <v>10233</v>
      </c>
      <c r="N63" s="696"/>
      <c r="O63" s="693"/>
      <c r="P63" s="701"/>
      <c r="Q63" s="702"/>
    </row>
    <row r="64" spans="1:18">
      <c r="A64" s="696">
        <v>351</v>
      </c>
      <c r="B64" s="693" t="s">
        <v>10189</v>
      </c>
      <c r="C64" s="703">
        <v>1</v>
      </c>
      <c r="D64" s="702" t="s">
        <v>10280</v>
      </c>
      <c r="E64" s="696" t="s">
        <v>10186</v>
      </c>
      <c r="F64" s="693"/>
      <c r="G64" s="698">
        <v>6</v>
      </c>
      <c r="H64" s="702" t="s">
        <v>10299</v>
      </c>
      <c r="I64" s="700"/>
      <c r="J64" s="696">
        <v>351</v>
      </c>
      <c r="K64" s="693"/>
      <c r="L64" s="698">
        <v>6</v>
      </c>
      <c r="M64" s="702" t="s">
        <v>10234</v>
      </c>
      <c r="N64" s="696"/>
      <c r="O64" s="693"/>
      <c r="P64" s="701"/>
      <c r="Q64" s="702"/>
    </row>
    <row r="65" spans="1:18">
      <c r="A65" s="696">
        <v>351</v>
      </c>
      <c r="B65" s="693"/>
      <c r="C65" s="703">
        <v>2</v>
      </c>
      <c r="D65" s="702" t="s">
        <v>10281</v>
      </c>
      <c r="E65" s="696">
        <v>351</v>
      </c>
      <c r="F65" s="693"/>
      <c r="G65" s="698">
        <v>7</v>
      </c>
      <c r="H65" s="702" t="s">
        <v>10224</v>
      </c>
      <c r="I65" s="700"/>
      <c r="J65" s="696"/>
      <c r="K65" s="693"/>
      <c r="L65" s="701"/>
      <c r="M65" s="704" t="s">
        <v>10188</v>
      </c>
      <c r="N65" s="696"/>
      <c r="O65" s="693"/>
      <c r="P65" s="701"/>
      <c r="Q65" s="702"/>
      <c r="R65" s="672"/>
    </row>
    <row r="66" spans="1:18">
      <c r="A66" s="696" t="s">
        <v>10186</v>
      </c>
      <c r="B66" s="693"/>
      <c r="C66" s="703">
        <v>3</v>
      </c>
      <c r="D66" s="702" t="s">
        <v>10282</v>
      </c>
      <c r="E66" s="696">
        <v>351</v>
      </c>
      <c r="F66" s="693"/>
      <c r="G66" s="698">
        <v>8</v>
      </c>
      <c r="H66" s="702" t="s">
        <v>10225</v>
      </c>
      <c r="I66" s="700"/>
      <c r="J66" s="696"/>
      <c r="K66" s="693"/>
      <c r="L66" s="698"/>
      <c r="M66" s="702"/>
      <c r="N66" s="696"/>
      <c r="O66" s="693"/>
      <c r="P66" s="701"/>
      <c r="Q66" s="702"/>
    </row>
    <row r="67" spans="1:18">
      <c r="A67" s="696">
        <v>353</v>
      </c>
      <c r="B67" s="693" t="s">
        <v>10187</v>
      </c>
      <c r="C67" s="703">
        <v>4</v>
      </c>
      <c r="D67" s="702" t="s">
        <v>10283</v>
      </c>
      <c r="E67" s="696"/>
      <c r="F67" s="693"/>
      <c r="G67" s="698"/>
      <c r="H67" s="704" t="s">
        <v>10188</v>
      </c>
      <c r="I67" s="700"/>
      <c r="J67" s="696">
        <v>351</v>
      </c>
      <c r="K67" s="693" t="s">
        <v>10440</v>
      </c>
      <c r="L67" s="698">
        <v>1</v>
      </c>
      <c r="M67" s="702" t="s">
        <v>10294</v>
      </c>
      <c r="N67" s="696"/>
      <c r="O67" s="693"/>
      <c r="P67" s="701"/>
      <c r="Q67" s="702"/>
      <c r="R67" s="672"/>
    </row>
    <row r="68" spans="1:18">
      <c r="A68" s="696">
        <v>351</v>
      </c>
      <c r="B68" s="693"/>
      <c r="C68" s="703">
        <v>5</v>
      </c>
      <c r="D68" s="702" t="s">
        <v>10284</v>
      </c>
      <c r="E68" s="696"/>
      <c r="F68" s="693"/>
      <c r="G68" s="698"/>
      <c r="H68" s="702"/>
      <c r="I68" s="700"/>
      <c r="J68" s="696">
        <v>351</v>
      </c>
      <c r="K68" s="693"/>
      <c r="L68" s="698">
        <v>2</v>
      </c>
      <c r="M68" s="702" t="s">
        <v>10295</v>
      </c>
      <c r="N68" s="696"/>
      <c r="O68" s="693"/>
      <c r="P68" s="701"/>
      <c r="Q68" s="706"/>
    </row>
    <row r="69" spans="1:18">
      <c r="A69" s="696">
        <v>353</v>
      </c>
      <c r="B69" s="693" t="s">
        <v>10187</v>
      </c>
      <c r="C69" s="703">
        <v>6</v>
      </c>
      <c r="D69" s="702" t="s">
        <v>10285</v>
      </c>
      <c r="E69" s="696">
        <v>351</v>
      </c>
      <c r="F69" s="693" t="s">
        <v>10436</v>
      </c>
      <c r="G69" s="698">
        <v>1</v>
      </c>
      <c r="H69" s="702" t="s">
        <v>10260</v>
      </c>
      <c r="I69" s="700"/>
      <c r="J69" s="696" t="s">
        <v>10186</v>
      </c>
      <c r="K69" s="693"/>
      <c r="L69" s="698">
        <v>3</v>
      </c>
      <c r="M69" s="702" t="s">
        <v>10296</v>
      </c>
      <c r="N69" s="696"/>
      <c r="O69" s="693"/>
      <c r="P69" s="701"/>
      <c r="Q69" s="706"/>
    </row>
    <row r="70" spans="1:18">
      <c r="A70" s="696">
        <v>351</v>
      </c>
      <c r="B70" s="693"/>
      <c r="C70" s="703">
        <v>7</v>
      </c>
      <c r="D70" s="702" t="s">
        <v>10252</v>
      </c>
      <c r="E70" s="696">
        <v>351</v>
      </c>
      <c r="F70" s="693"/>
      <c r="G70" s="698">
        <v>2</v>
      </c>
      <c r="H70" s="702" t="s">
        <v>10203</v>
      </c>
      <c r="I70" s="700"/>
      <c r="J70" s="696">
        <v>353</v>
      </c>
      <c r="K70" s="697" t="s">
        <v>10187</v>
      </c>
      <c r="L70" s="698">
        <v>4</v>
      </c>
      <c r="M70" s="699" t="s">
        <v>10297</v>
      </c>
      <c r="N70" s="696"/>
      <c r="O70" s="693"/>
      <c r="P70" s="701"/>
      <c r="Q70" s="706"/>
    </row>
    <row r="71" spans="1:18">
      <c r="A71" s="696">
        <v>351</v>
      </c>
      <c r="B71" s="693"/>
      <c r="C71" s="703">
        <v>8</v>
      </c>
      <c r="D71" s="702" t="s">
        <v>10253</v>
      </c>
      <c r="E71" s="696">
        <v>351</v>
      </c>
      <c r="F71" s="693"/>
      <c r="G71" s="698">
        <v>3</v>
      </c>
      <c r="H71" s="702" t="s">
        <v>10278</v>
      </c>
      <c r="I71" s="700"/>
      <c r="J71" s="696">
        <v>351</v>
      </c>
      <c r="K71" s="693"/>
      <c r="L71" s="698">
        <v>5</v>
      </c>
      <c r="M71" s="699" t="s">
        <v>10298</v>
      </c>
      <c r="N71" s="696"/>
      <c r="O71" s="693"/>
      <c r="P71" s="701"/>
      <c r="Q71" s="702"/>
    </row>
    <row r="72" spans="1:18">
      <c r="A72" s="696"/>
      <c r="B72" s="693"/>
      <c r="C72" s="703"/>
      <c r="D72" s="704" t="s">
        <v>10188</v>
      </c>
      <c r="E72" s="696">
        <v>353</v>
      </c>
      <c r="F72" s="693" t="s">
        <v>10187</v>
      </c>
      <c r="G72" s="698">
        <v>4</v>
      </c>
      <c r="H72" s="702" t="s">
        <v>10279</v>
      </c>
      <c r="I72" s="700"/>
      <c r="J72" s="696" t="s">
        <v>10186</v>
      </c>
      <c r="K72" s="693"/>
      <c r="L72" s="701">
        <v>6</v>
      </c>
      <c r="M72" s="702" t="s">
        <v>10299</v>
      </c>
      <c r="N72" s="705"/>
      <c r="O72" s="693"/>
      <c r="P72" s="701"/>
      <c r="Q72" s="702"/>
      <c r="R72" s="672"/>
    </row>
    <row r="73" spans="1:18">
      <c r="A73" s="696"/>
      <c r="B73" s="693"/>
      <c r="C73" s="703"/>
      <c r="D73" s="702"/>
      <c r="E73" s="696">
        <v>351</v>
      </c>
      <c r="F73" s="693"/>
      <c r="G73" s="698">
        <v>5</v>
      </c>
      <c r="H73" s="702" t="s">
        <v>10259</v>
      </c>
      <c r="I73" s="700"/>
      <c r="J73" s="696">
        <v>351</v>
      </c>
      <c r="K73" s="693"/>
      <c r="L73" s="701">
        <v>7</v>
      </c>
      <c r="M73" s="702" t="s">
        <v>10224</v>
      </c>
      <c r="N73" s="696"/>
      <c r="O73" s="693"/>
      <c r="P73" s="701"/>
      <c r="Q73" s="702"/>
    </row>
    <row r="74" spans="1:18">
      <c r="A74" s="696">
        <v>351</v>
      </c>
      <c r="B74" s="693" t="s">
        <v>10190</v>
      </c>
      <c r="C74" s="703">
        <v>1</v>
      </c>
      <c r="D74" s="702" t="s">
        <v>10286</v>
      </c>
      <c r="E74" s="696">
        <v>351</v>
      </c>
      <c r="F74" s="697"/>
      <c r="G74" s="698">
        <v>6</v>
      </c>
      <c r="H74" s="702" t="s">
        <v>10201</v>
      </c>
      <c r="I74" s="700"/>
      <c r="J74" s="696">
        <v>351</v>
      </c>
      <c r="K74" s="693"/>
      <c r="L74" s="698">
        <v>8</v>
      </c>
      <c r="M74" s="702" t="s">
        <v>10225</v>
      </c>
      <c r="N74" s="696"/>
      <c r="O74" s="693"/>
      <c r="P74" s="701"/>
      <c r="Q74" s="702"/>
    </row>
    <row r="75" spans="1:18">
      <c r="A75" s="696">
        <v>351</v>
      </c>
      <c r="B75" s="697"/>
      <c r="C75" s="703">
        <v>2</v>
      </c>
      <c r="D75" s="702" t="s">
        <v>10287</v>
      </c>
      <c r="E75" s="696"/>
      <c r="F75" s="693"/>
      <c r="G75" s="698"/>
      <c r="H75" s="704" t="s">
        <v>10188</v>
      </c>
      <c r="I75" s="700"/>
      <c r="J75" s="696"/>
      <c r="K75" s="693"/>
      <c r="L75" s="698"/>
      <c r="M75" s="704" t="s">
        <v>10188</v>
      </c>
      <c r="N75" s="696"/>
      <c r="O75" s="693"/>
      <c r="P75" s="701"/>
      <c r="Q75" s="702"/>
    </row>
    <row r="76" spans="1:18">
      <c r="A76" s="696">
        <v>351</v>
      </c>
      <c r="B76" s="693"/>
      <c r="C76" s="703">
        <v>3</v>
      </c>
      <c r="D76" s="702" t="s">
        <v>10288</v>
      </c>
      <c r="E76" s="696"/>
      <c r="F76" s="693"/>
      <c r="G76" s="698"/>
      <c r="H76" s="702"/>
      <c r="I76" s="700"/>
      <c r="J76" s="696"/>
      <c r="K76" s="693"/>
      <c r="L76" s="698"/>
      <c r="M76" s="702"/>
      <c r="N76" s="696"/>
      <c r="O76" s="693"/>
      <c r="P76" s="701"/>
      <c r="Q76" s="702"/>
    </row>
    <row r="77" spans="1:18">
      <c r="A77" s="696">
        <v>353</v>
      </c>
      <c r="B77" s="697" t="s">
        <v>10187</v>
      </c>
      <c r="C77" s="703">
        <v>4</v>
      </c>
      <c r="D77" s="699" t="s">
        <v>10289</v>
      </c>
      <c r="E77" s="696">
        <v>351</v>
      </c>
      <c r="F77" s="693" t="s">
        <v>10437</v>
      </c>
      <c r="G77" s="698">
        <v>1</v>
      </c>
      <c r="H77" s="702" t="s">
        <v>10280</v>
      </c>
      <c r="I77" s="700"/>
      <c r="J77" s="696">
        <v>351</v>
      </c>
      <c r="K77" s="693"/>
      <c r="L77" s="701">
        <v>1</v>
      </c>
      <c r="M77" s="702" t="s">
        <v>10300</v>
      </c>
      <c r="N77" s="696"/>
      <c r="O77" s="693"/>
      <c r="P77" s="701"/>
      <c r="Q77" s="702"/>
    </row>
    <row r="78" spans="1:18">
      <c r="A78" s="696">
        <v>351</v>
      </c>
      <c r="B78" s="693"/>
      <c r="C78" s="703">
        <v>5</v>
      </c>
      <c r="D78" s="699" t="s">
        <v>10242</v>
      </c>
      <c r="E78" s="696">
        <v>351</v>
      </c>
      <c r="F78" s="693"/>
      <c r="G78" s="698">
        <v>2</v>
      </c>
      <c r="H78" s="702" t="s">
        <v>10281</v>
      </c>
      <c r="I78" s="700"/>
      <c r="J78" s="696"/>
      <c r="K78" s="693"/>
      <c r="L78" s="698"/>
      <c r="M78" s="702"/>
      <c r="N78" s="696"/>
      <c r="O78" s="693"/>
      <c r="P78" s="701"/>
      <c r="Q78" s="702"/>
    </row>
    <row r="79" spans="1:18">
      <c r="A79" s="696">
        <v>351</v>
      </c>
      <c r="B79" s="693"/>
      <c r="C79" s="703">
        <v>6</v>
      </c>
      <c r="D79" s="702" t="s">
        <v>10243</v>
      </c>
      <c r="E79" s="696" t="s">
        <v>10186</v>
      </c>
      <c r="F79" s="693"/>
      <c r="G79" s="698">
        <v>3</v>
      </c>
      <c r="H79" s="702" t="s">
        <v>10282</v>
      </c>
      <c r="I79" s="700"/>
      <c r="J79" s="696"/>
      <c r="K79" s="693"/>
      <c r="L79" s="698"/>
      <c r="M79" s="702"/>
      <c r="N79" s="696"/>
      <c r="O79" s="693"/>
      <c r="P79" s="701"/>
      <c r="Q79" s="702"/>
    </row>
    <row r="80" spans="1:18">
      <c r="A80" s="696"/>
      <c r="B80" s="693"/>
      <c r="C80" s="703"/>
      <c r="D80" s="704" t="s">
        <v>10188</v>
      </c>
      <c r="E80" s="696">
        <v>353</v>
      </c>
      <c r="F80" s="693" t="s">
        <v>10187</v>
      </c>
      <c r="G80" s="698">
        <v>4</v>
      </c>
      <c r="H80" s="702" t="s">
        <v>10283</v>
      </c>
      <c r="I80" s="700"/>
      <c r="J80" s="696"/>
      <c r="K80" s="693"/>
      <c r="L80" s="698"/>
      <c r="M80" s="702"/>
      <c r="N80" s="696"/>
      <c r="O80" s="693"/>
      <c r="P80" s="701"/>
      <c r="Q80" s="702"/>
    </row>
    <row r="81" spans="1:17">
      <c r="A81" s="696"/>
      <c r="B81" s="693"/>
      <c r="C81" s="703"/>
      <c r="D81" s="702"/>
      <c r="E81" s="696">
        <v>351</v>
      </c>
      <c r="F81" s="693"/>
      <c r="G81" s="701">
        <v>5</v>
      </c>
      <c r="H81" s="702" t="s">
        <v>10284</v>
      </c>
      <c r="I81" s="700"/>
      <c r="J81" s="696"/>
      <c r="K81" s="693"/>
      <c r="L81" s="698"/>
      <c r="M81" s="702"/>
      <c r="N81" s="696"/>
      <c r="O81" s="693"/>
      <c r="P81" s="701"/>
      <c r="Q81" s="702"/>
    </row>
    <row r="82" spans="1:17">
      <c r="A82" s="696"/>
      <c r="B82" s="693"/>
      <c r="C82" s="703"/>
      <c r="D82" s="702"/>
      <c r="E82" s="696">
        <v>353</v>
      </c>
      <c r="F82" s="693" t="s">
        <v>10187</v>
      </c>
      <c r="G82" s="701">
        <v>6</v>
      </c>
      <c r="H82" s="702" t="s">
        <v>10285</v>
      </c>
      <c r="I82" s="700"/>
      <c r="J82" s="696"/>
      <c r="K82" s="697"/>
      <c r="L82" s="698"/>
      <c r="M82" s="699"/>
      <c r="N82" s="696"/>
      <c r="O82" s="693"/>
      <c r="P82" s="701"/>
      <c r="Q82" s="702"/>
    </row>
    <row r="83" spans="1:17">
      <c r="A83" s="696"/>
      <c r="B83" s="693"/>
      <c r="C83" s="703"/>
      <c r="D83" s="702"/>
      <c r="E83" s="696">
        <v>351</v>
      </c>
      <c r="F83" s="693"/>
      <c r="G83" s="701">
        <v>7</v>
      </c>
      <c r="H83" s="702" t="s">
        <v>10252</v>
      </c>
      <c r="I83" s="700"/>
      <c r="J83" s="696"/>
      <c r="K83" s="693"/>
      <c r="L83" s="698"/>
      <c r="M83" s="699"/>
      <c r="N83" s="696"/>
      <c r="O83" s="693"/>
      <c r="P83" s="701"/>
      <c r="Q83" s="702"/>
    </row>
    <row r="84" spans="1:17">
      <c r="A84" s="696"/>
      <c r="B84" s="693"/>
      <c r="C84" s="703"/>
      <c r="D84" s="702"/>
      <c r="E84" s="696">
        <v>351</v>
      </c>
      <c r="F84" s="693"/>
      <c r="G84" s="701">
        <v>8</v>
      </c>
      <c r="H84" s="702" t="s">
        <v>10253</v>
      </c>
      <c r="I84" s="700"/>
      <c r="J84" s="696"/>
      <c r="K84" s="693"/>
      <c r="L84" s="701"/>
      <c r="M84" s="702"/>
      <c r="N84" s="696"/>
      <c r="O84" s="693"/>
      <c r="P84" s="701"/>
      <c r="Q84" s="702"/>
    </row>
    <row r="85" spans="1:17">
      <c r="A85" s="696"/>
      <c r="B85" s="693"/>
      <c r="C85" s="703"/>
      <c r="D85" s="702"/>
      <c r="E85" s="696"/>
      <c r="F85" s="693"/>
      <c r="G85" s="701"/>
      <c r="H85" s="704" t="s">
        <v>10188</v>
      </c>
      <c r="I85" s="700"/>
      <c r="J85" s="696"/>
      <c r="K85" s="693"/>
      <c r="L85" s="701"/>
      <c r="M85" s="702"/>
      <c r="N85" s="696"/>
      <c r="O85" s="693"/>
      <c r="P85" s="701"/>
      <c r="Q85" s="702"/>
    </row>
    <row r="86" spans="1:17">
      <c r="A86" s="696"/>
      <c r="B86" s="693"/>
      <c r="C86" s="698"/>
      <c r="D86" s="702"/>
      <c r="E86" s="696"/>
      <c r="F86" s="693"/>
      <c r="G86" s="701"/>
      <c r="H86" s="702"/>
      <c r="I86" s="700"/>
      <c r="J86" s="696"/>
      <c r="K86" s="693"/>
      <c r="L86" s="701"/>
      <c r="M86" s="702"/>
      <c r="N86" s="696"/>
      <c r="O86" s="693"/>
      <c r="P86" s="701"/>
      <c r="Q86" s="702"/>
    </row>
    <row r="87" spans="1:17">
      <c r="A87" s="696"/>
      <c r="B87" s="693"/>
      <c r="C87" s="701"/>
      <c r="D87" s="702"/>
      <c r="E87" s="696"/>
      <c r="F87" s="693"/>
      <c r="G87" s="701"/>
      <c r="H87" s="702"/>
      <c r="I87" s="700"/>
      <c r="J87" s="696"/>
      <c r="K87" s="693"/>
      <c r="L87" s="701"/>
      <c r="M87" s="702"/>
      <c r="N87" s="696"/>
      <c r="O87" s="693"/>
      <c r="P87" s="701"/>
      <c r="Q87" s="702"/>
    </row>
    <row r="88" spans="1:17">
      <c r="A88" s="696"/>
      <c r="B88" s="693"/>
      <c r="C88" s="701"/>
      <c r="D88" s="702"/>
      <c r="E88" s="696"/>
      <c r="F88" s="693"/>
      <c r="G88" s="701"/>
      <c r="H88" s="702"/>
      <c r="I88" s="700"/>
      <c r="J88" s="696"/>
      <c r="K88" s="693"/>
      <c r="L88" s="701"/>
      <c r="M88" s="702"/>
      <c r="N88" s="696"/>
      <c r="O88" s="693"/>
      <c r="P88" s="701"/>
      <c r="Q88" s="702"/>
    </row>
    <row r="89" spans="1:17">
      <c r="A89" s="696"/>
      <c r="B89" s="693"/>
      <c r="C89" s="701"/>
      <c r="D89" s="702"/>
      <c r="E89" s="696"/>
      <c r="F89" s="693"/>
      <c r="G89" s="701"/>
      <c r="H89" s="702"/>
      <c r="I89" s="700"/>
      <c r="J89" s="696"/>
      <c r="K89" s="693"/>
      <c r="L89" s="701"/>
      <c r="M89" s="706"/>
      <c r="N89" s="696"/>
      <c r="O89" s="693"/>
      <c r="P89" s="701"/>
      <c r="Q89" s="702"/>
    </row>
    <row r="90" spans="1:17">
      <c r="A90" s="696"/>
      <c r="B90" s="697"/>
      <c r="C90" s="698"/>
      <c r="D90" s="702"/>
      <c r="E90" s="696"/>
      <c r="F90" s="693"/>
      <c r="G90" s="701"/>
      <c r="H90" s="702"/>
      <c r="I90" s="707"/>
      <c r="J90" s="696"/>
      <c r="K90" s="693"/>
      <c r="L90" s="701"/>
      <c r="M90" s="706"/>
      <c r="N90" s="696"/>
      <c r="O90" s="693"/>
      <c r="P90" s="701"/>
      <c r="Q90" s="702"/>
    </row>
    <row r="91" spans="1:17">
      <c r="A91" s="696"/>
      <c r="B91" s="693"/>
      <c r="C91" s="701"/>
      <c r="D91" s="702"/>
      <c r="E91" s="696"/>
      <c r="F91" s="697"/>
      <c r="G91" s="698"/>
      <c r="H91" s="702"/>
      <c r="I91" s="707"/>
      <c r="J91" s="696"/>
      <c r="K91" s="693"/>
      <c r="L91" s="701"/>
      <c r="M91" s="706"/>
      <c r="N91" s="702"/>
      <c r="O91" s="697"/>
      <c r="P91" s="698"/>
      <c r="Q91" s="702"/>
    </row>
    <row r="92" spans="1:17">
      <c r="A92" s="696"/>
      <c r="B92" s="693"/>
      <c r="C92" s="701"/>
      <c r="D92" s="702"/>
      <c r="E92" s="702"/>
      <c r="F92" s="697"/>
      <c r="G92" s="698"/>
      <c r="H92" s="702"/>
      <c r="I92" s="707"/>
      <c r="J92" s="702"/>
      <c r="K92" s="697"/>
      <c r="L92" s="698"/>
      <c r="M92" s="702"/>
      <c r="N92" s="702"/>
      <c r="O92" s="697"/>
      <c r="P92" s="698"/>
      <c r="Q92" s="702"/>
    </row>
  </sheetData>
  <mergeCells count="2">
    <mergeCell ref="A1:Q1"/>
    <mergeCell ref="A47:Q47"/>
  </mergeCells>
  <phoneticPr fontId="3" type="noConversion"/>
  <pageMargins left="0.39370078740157483" right="0" top="0.39370078740157483" bottom="0" header="0" footer="0"/>
  <pageSetup paperSize="8" scale="94" orientation="landscape" r:id="rId1"/>
  <headerFooter alignWithMargins="0"/>
  <rowBreaks count="1" manualBreakCount="1">
    <brk id="46" max="1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dimension ref="A1:H703"/>
  <sheetViews>
    <sheetView workbookViewId="0"/>
  </sheetViews>
  <sheetFormatPr defaultRowHeight="16.2"/>
  <cols>
    <col min="1" max="1" width="10.44140625" bestFit="1" customWidth="1"/>
    <col min="2" max="2" width="19.109375" customWidth="1"/>
    <col min="3" max="3" width="17.77734375" bestFit="1" customWidth="1"/>
    <col min="4" max="4" width="12.88671875" bestFit="1" customWidth="1"/>
    <col min="6" max="6" width="10.44140625" bestFit="1" customWidth="1"/>
  </cols>
  <sheetData>
    <row r="1" spans="1:6">
      <c r="A1" t="s">
        <v>771</v>
      </c>
      <c r="B1" t="s">
        <v>8984</v>
      </c>
      <c r="C1" t="s">
        <v>8985</v>
      </c>
      <c r="D1" t="s">
        <v>8986</v>
      </c>
      <c r="F1" s="271">
        <v>44559</v>
      </c>
    </row>
    <row r="2" spans="1:6">
      <c r="A2" t="s">
        <v>8987</v>
      </c>
      <c r="B2" t="s">
        <v>367</v>
      </c>
      <c r="C2" t="s">
        <v>367</v>
      </c>
      <c r="D2">
        <v>0</v>
      </c>
    </row>
    <row r="3" spans="1:6">
      <c r="A3" t="s">
        <v>8988</v>
      </c>
      <c r="B3" t="s">
        <v>367</v>
      </c>
      <c r="C3" t="s">
        <v>367</v>
      </c>
      <c r="D3">
        <v>0</v>
      </c>
    </row>
    <row r="4" spans="1:6">
      <c r="A4" t="s">
        <v>8989</v>
      </c>
      <c r="B4" t="s">
        <v>367</v>
      </c>
      <c r="C4" t="s">
        <v>367</v>
      </c>
      <c r="D4">
        <v>0</v>
      </c>
    </row>
    <row r="5" spans="1:6">
      <c r="A5" t="s">
        <v>8990</v>
      </c>
      <c r="B5" t="s">
        <v>367</v>
      </c>
      <c r="C5" t="s">
        <v>367</v>
      </c>
      <c r="D5">
        <v>0</v>
      </c>
    </row>
    <row r="6" spans="1:6">
      <c r="A6" t="s">
        <v>1999</v>
      </c>
      <c r="B6">
        <v>3</v>
      </c>
      <c r="C6">
        <v>1</v>
      </c>
      <c r="D6">
        <v>4</v>
      </c>
    </row>
    <row r="7" spans="1:6">
      <c r="A7" t="s">
        <v>8991</v>
      </c>
      <c r="B7">
        <v>3</v>
      </c>
      <c r="C7">
        <v>7</v>
      </c>
      <c r="D7">
        <v>10</v>
      </c>
    </row>
    <row r="8" spans="1:6">
      <c r="A8" t="s">
        <v>8992</v>
      </c>
      <c r="B8">
        <v>2</v>
      </c>
      <c r="C8">
        <v>6</v>
      </c>
      <c r="D8">
        <v>8</v>
      </c>
    </row>
    <row r="9" spans="1:6">
      <c r="A9" t="s">
        <v>8993</v>
      </c>
      <c r="B9" t="s">
        <v>367</v>
      </c>
      <c r="C9" t="s">
        <v>367</v>
      </c>
      <c r="D9">
        <v>0</v>
      </c>
    </row>
    <row r="10" spans="1:6">
      <c r="A10" t="s">
        <v>8994</v>
      </c>
      <c r="B10" t="s">
        <v>367</v>
      </c>
      <c r="C10" t="s">
        <v>367</v>
      </c>
      <c r="D10">
        <v>0</v>
      </c>
    </row>
    <row r="11" spans="1:6">
      <c r="A11" t="s">
        <v>2001</v>
      </c>
      <c r="B11" t="s">
        <v>367</v>
      </c>
      <c r="C11" t="s">
        <v>367</v>
      </c>
      <c r="D11">
        <v>0</v>
      </c>
    </row>
    <row r="12" spans="1:6">
      <c r="A12" t="s">
        <v>8995</v>
      </c>
      <c r="B12">
        <v>2</v>
      </c>
      <c r="C12">
        <v>4</v>
      </c>
      <c r="D12">
        <v>6</v>
      </c>
    </row>
    <row r="13" spans="1:6">
      <c r="A13" t="s">
        <v>8996</v>
      </c>
      <c r="B13">
        <v>1</v>
      </c>
      <c r="C13">
        <v>2</v>
      </c>
      <c r="D13">
        <v>3</v>
      </c>
    </row>
    <row r="14" spans="1:6">
      <c r="A14" t="s">
        <v>8997</v>
      </c>
      <c r="B14">
        <v>28</v>
      </c>
      <c r="C14">
        <v>5</v>
      </c>
      <c r="D14">
        <v>33</v>
      </c>
    </row>
    <row r="15" spans="1:6">
      <c r="A15" t="s">
        <v>1924</v>
      </c>
      <c r="B15">
        <v>0</v>
      </c>
      <c r="C15">
        <v>1</v>
      </c>
      <c r="D15">
        <v>1</v>
      </c>
    </row>
    <row r="16" spans="1:6">
      <c r="A16" t="s">
        <v>8998</v>
      </c>
      <c r="B16">
        <v>9</v>
      </c>
      <c r="C16">
        <v>5</v>
      </c>
      <c r="D16">
        <v>14</v>
      </c>
    </row>
    <row r="17" spans="1:4">
      <c r="A17" t="s">
        <v>8999</v>
      </c>
      <c r="B17">
        <v>7</v>
      </c>
      <c r="C17">
        <v>2</v>
      </c>
      <c r="D17">
        <v>9</v>
      </c>
    </row>
    <row r="18" spans="1:4">
      <c r="A18" t="s">
        <v>9000</v>
      </c>
      <c r="B18">
        <v>31</v>
      </c>
      <c r="C18">
        <v>6</v>
      </c>
      <c r="D18">
        <v>37</v>
      </c>
    </row>
    <row r="19" spans="1:4">
      <c r="A19" t="s">
        <v>9001</v>
      </c>
      <c r="B19">
        <v>1</v>
      </c>
      <c r="C19">
        <v>2</v>
      </c>
      <c r="D19">
        <v>3</v>
      </c>
    </row>
    <row r="20" spans="1:4">
      <c r="A20" t="s">
        <v>9002</v>
      </c>
      <c r="B20" t="s">
        <v>367</v>
      </c>
      <c r="C20" t="s">
        <v>367</v>
      </c>
      <c r="D20">
        <v>0</v>
      </c>
    </row>
    <row r="21" spans="1:4">
      <c r="A21" t="s">
        <v>9003</v>
      </c>
      <c r="B21" t="s">
        <v>367</v>
      </c>
      <c r="C21" t="s">
        <v>367</v>
      </c>
      <c r="D21">
        <v>0</v>
      </c>
    </row>
    <row r="22" spans="1:4">
      <c r="A22" t="s">
        <v>2759</v>
      </c>
      <c r="B22">
        <v>9</v>
      </c>
      <c r="C22">
        <v>11</v>
      </c>
      <c r="D22">
        <v>20</v>
      </c>
    </row>
    <row r="23" spans="1:4">
      <c r="A23" t="s">
        <v>9004</v>
      </c>
      <c r="B23">
        <v>53</v>
      </c>
      <c r="C23">
        <v>12</v>
      </c>
      <c r="D23">
        <v>65</v>
      </c>
    </row>
    <row r="24" spans="1:4">
      <c r="A24" t="s">
        <v>9005</v>
      </c>
      <c r="B24">
        <v>15</v>
      </c>
      <c r="C24">
        <v>9</v>
      </c>
      <c r="D24">
        <v>24</v>
      </c>
    </row>
    <row r="25" spans="1:4">
      <c r="A25" t="s">
        <v>9006</v>
      </c>
      <c r="B25">
        <v>15</v>
      </c>
      <c r="C25">
        <v>5</v>
      </c>
      <c r="D25">
        <v>20</v>
      </c>
    </row>
    <row r="26" spans="1:4">
      <c r="A26" t="s">
        <v>2760</v>
      </c>
      <c r="B26">
        <v>8</v>
      </c>
      <c r="C26">
        <v>11</v>
      </c>
      <c r="D26">
        <v>19</v>
      </c>
    </row>
    <row r="27" spans="1:4">
      <c r="A27" t="s">
        <v>2761</v>
      </c>
      <c r="B27">
        <v>8</v>
      </c>
      <c r="C27">
        <v>3</v>
      </c>
      <c r="D27">
        <v>11</v>
      </c>
    </row>
    <row r="28" spans="1:4">
      <c r="A28" t="s">
        <v>9007</v>
      </c>
      <c r="B28">
        <v>24</v>
      </c>
      <c r="C28">
        <v>15</v>
      </c>
      <c r="D28">
        <v>39</v>
      </c>
    </row>
    <row r="29" spans="1:4">
      <c r="A29" t="s">
        <v>9008</v>
      </c>
      <c r="B29">
        <v>6</v>
      </c>
      <c r="C29">
        <v>5</v>
      </c>
      <c r="D29">
        <v>11</v>
      </c>
    </row>
    <row r="30" spans="1:4">
      <c r="A30" t="s">
        <v>9009</v>
      </c>
      <c r="B30">
        <v>28</v>
      </c>
      <c r="C30">
        <v>15</v>
      </c>
      <c r="D30">
        <v>43</v>
      </c>
    </row>
    <row r="31" spans="1:4">
      <c r="A31" t="s">
        <v>9010</v>
      </c>
      <c r="B31" t="s">
        <v>367</v>
      </c>
      <c r="C31" t="s">
        <v>367</v>
      </c>
      <c r="D31">
        <v>0</v>
      </c>
    </row>
    <row r="32" spans="1:4">
      <c r="A32" t="s">
        <v>10156</v>
      </c>
      <c r="B32" t="s">
        <v>367</v>
      </c>
      <c r="C32" t="s">
        <v>367</v>
      </c>
      <c r="D32">
        <v>0</v>
      </c>
    </row>
    <row r="33" spans="1:4">
      <c r="A33" t="s">
        <v>2762</v>
      </c>
      <c r="B33">
        <v>862</v>
      </c>
      <c r="C33">
        <v>2</v>
      </c>
      <c r="D33">
        <v>864</v>
      </c>
    </row>
    <row r="34" spans="1:4">
      <c r="A34" t="s">
        <v>1930</v>
      </c>
      <c r="B34" t="s">
        <v>367</v>
      </c>
      <c r="C34" t="s">
        <v>367</v>
      </c>
      <c r="D34">
        <v>0</v>
      </c>
    </row>
    <row r="35" spans="1:4">
      <c r="A35" t="s">
        <v>2763</v>
      </c>
      <c r="B35">
        <v>2085</v>
      </c>
      <c r="C35">
        <v>1</v>
      </c>
      <c r="D35">
        <v>2086</v>
      </c>
    </row>
    <row r="36" spans="1:4">
      <c r="A36" t="s">
        <v>9011</v>
      </c>
      <c r="B36">
        <v>5904</v>
      </c>
      <c r="C36">
        <v>5</v>
      </c>
      <c r="D36">
        <v>5909</v>
      </c>
    </row>
    <row r="37" spans="1:4">
      <c r="A37" t="s">
        <v>9012</v>
      </c>
      <c r="B37">
        <v>1958</v>
      </c>
      <c r="C37">
        <v>3</v>
      </c>
      <c r="D37">
        <v>1961</v>
      </c>
    </row>
    <row r="38" spans="1:4">
      <c r="A38" t="s">
        <v>1932</v>
      </c>
      <c r="B38">
        <v>140</v>
      </c>
      <c r="C38" t="s">
        <v>367</v>
      </c>
      <c r="D38">
        <v>140</v>
      </c>
    </row>
    <row r="39" spans="1:4">
      <c r="A39" t="s">
        <v>2764</v>
      </c>
      <c r="B39">
        <v>4651</v>
      </c>
      <c r="C39">
        <v>4</v>
      </c>
      <c r="D39">
        <v>4655</v>
      </c>
    </row>
    <row r="40" spans="1:4">
      <c r="A40" t="s">
        <v>9013</v>
      </c>
      <c r="B40">
        <v>874</v>
      </c>
      <c r="C40">
        <v>8</v>
      </c>
      <c r="D40">
        <v>882</v>
      </c>
    </row>
    <row r="41" spans="1:4">
      <c r="A41" t="s">
        <v>1934</v>
      </c>
      <c r="B41">
        <v>3105</v>
      </c>
      <c r="C41">
        <v>1</v>
      </c>
      <c r="D41">
        <v>3106</v>
      </c>
    </row>
    <row r="42" spans="1:4">
      <c r="A42" t="s">
        <v>9014</v>
      </c>
      <c r="B42">
        <v>3495</v>
      </c>
      <c r="C42">
        <v>5</v>
      </c>
      <c r="D42">
        <v>3500</v>
      </c>
    </row>
    <row r="43" spans="1:4">
      <c r="A43" t="s">
        <v>2013</v>
      </c>
      <c r="B43">
        <v>1556</v>
      </c>
      <c r="C43">
        <v>1</v>
      </c>
      <c r="D43">
        <v>1557</v>
      </c>
    </row>
    <row r="44" spans="1:4">
      <c r="A44" t="s">
        <v>9015</v>
      </c>
      <c r="B44">
        <v>4887</v>
      </c>
      <c r="C44">
        <v>2</v>
      </c>
      <c r="D44">
        <v>4889</v>
      </c>
    </row>
    <row r="45" spans="1:4">
      <c r="A45" t="s">
        <v>2014</v>
      </c>
      <c r="B45">
        <v>2781</v>
      </c>
      <c r="C45">
        <v>1</v>
      </c>
      <c r="D45">
        <v>2782</v>
      </c>
    </row>
    <row r="46" spans="1:4">
      <c r="A46" t="s">
        <v>9016</v>
      </c>
      <c r="B46">
        <v>1172</v>
      </c>
      <c r="C46" t="s">
        <v>367</v>
      </c>
      <c r="D46">
        <v>1172</v>
      </c>
    </row>
    <row r="47" spans="1:4">
      <c r="A47" t="s">
        <v>9017</v>
      </c>
      <c r="B47">
        <v>3613</v>
      </c>
      <c r="C47">
        <v>12</v>
      </c>
      <c r="D47">
        <v>3625</v>
      </c>
    </row>
    <row r="48" spans="1:4">
      <c r="A48" t="s">
        <v>2015</v>
      </c>
      <c r="B48">
        <v>336</v>
      </c>
      <c r="C48">
        <v>3</v>
      </c>
      <c r="D48">
        <v>339</v>
      </c>
    </row>
    <row r="49" spans="1:8">
      <c r="A49" t="s">
        <v>9018</v>
      </c>
      <c r="B49">
        <v>4191</v>
      </c>
      <c r="C49">
        <v>1</v>
      </c>
      <c r="D49">
        <v>4192</v>
      </c>
    </row>
    <row r="50" spans="1:8">
      <c r="A50" t="s">
        <v>9019</v>
      </c>
      <c r="B50">
        <v>1800</v>
      </c>
      <c r="C50">
        <v>4</v>
      </c>
      <c r="D50">
        <v>1804</v>
      </c>
    </row>
    <row r="51" spans="1:8">
      <c r="A51" t="s">
        <v>9020</v>
      </c>
      <c r="B51">
        <v>729</v>
      </c>
      <c r="C51">
        <v>2</v>
      </c>
      <c r="D51">
        <v>731</v>
      </c>
    </row>
    <row r="52" spans="1:8">
      <c r="A52" t="s">
        <v>9021</v>
      </c>
      <c r="B52">
        <v>4266</v>
      </c>
      <c r="C52">
        <v>1</v>
      </c>
      <c r="D52">
        <v>4267</v>
      </c>
    </row>
    <row r="53" spans="1:8">
      <c r="A53" t="s">
        <v>9022</v>
      </c>
      <c r="B53">
        <v>2205</v>
      </c>
      <c r="C53">
        <v>4</v>
      </c>
      <c r="D53">
        <v>2209</v>
      </c>
    </row>
    <row r="54" spans="1:8">
      <c r="A54" t="s">
        <v>9023</v>
      </c>
      <c r="B54">
        <v>3042</v>
      </c>
      <c r="C54">
        <v>4</v>
      </c>
      <c r="D54">
        <v>3046</v>
      </c>
    </row>
    <row r="55" spans="1:8">
      <c r="A55" t="s">
        <v>2017</v>
      </c>
      <c r="B55" t="s">
        <v>367</v>
      </c>
      <c r="C55" t="s">
        <v>367</v>
      </c>
      <c r="D55">
        <v>0</v>
      </c>
    </row>
    <row r="56" spans="1:8">
      <c r="A56" t="s">
        <v>9024</v>
      </c>
      <c r="B56">
        <v>2180</v>
      </c>
      <c r="C56">
        <v>6</v>
      </c>
      <c r="D56">
        <v>2186</v>
      </c>
    </row>
    <row r="57" spans="1:8">
      <c r="A57" t="s">
        <v>9025</v>
      </c>
      <c r="B57">
        <v>4526</v>
      </c>
      <c r="C57">
        <v>7</v>
      </c>
      <c r="D57">
        <v>4533</v>
      </c>
    </row>
    <row r="58" spans="1:8">
      <c r="A58" t="s">
        <v>2020</v>
      </c>
      <c r="B58" s="692">
        <v>381</v>
      </c>
      <c r="C58" t="s">
        <v>367</v>
      </c>
      <c r="D58" s="692">
        <v>381</v>
      </c>
      <c r="E58" s="692"/>
      <c r="G58" s="692"/>
      <c r="H58" s="692"/>
    </row>
    <row r="59" spans="1:8">
      <c r="A59" t="s">
        <v>9026</v>
      </c>
      <c r="B59" s="692">
        <v>1557</v>
      </c>
      <c r="C59">
        <v>2</v>
      </c>
      <c r="D59" s="692">
        <v>1559</v>
      </c>
      <c r="E59" s="692"/>
      <c r="G59" s="692"/>
      <c r="H59" s="692"/>
    </row>
    <row r="60" spans="1:8">
      <c r="A60" t="s">
        <v>9027</v>
      </c>
      <c r="B60" s="692">
        <v>4854</v>
      </c>
      <c r="C60">
        <v>1</v>
      </c>
      <c r="D60" s="692">
        <v>4855</v>
      </c>
      <c r="E60" s="692"/>
      <c r="G60" s="692"/>
      <c r="H60" s="692"/>
    </row>
    <row r="61" spans="1:8">
      <c r="A61" t="s">
        <v>9028</v>
      </c>
      <c r="B61" s="692">
        <v>693</v>
      </c>
      <c r="C61">
        <v>6</v>
      </c>
      <c r="D61" s="692">
        <v>699</v>
      </c>
      <c r="E61" s="692"/>
      <c r="G61" s="692"/>
      <c r="H61" s="692"/>
    </row>
    <row r="62" spans="1:8">
      <c r="A62" t="s">
        <v>9029</v>
      </c>
      <c r="B62" s="692">
        <v>834</v>
      </c>
      <c r="C62">
        <v>2</v>
      </c>
      <c r="D62" s="692">
        <v>836</v>
      </c>
      <c r="E62" s="692"/>
      <c r="G62" s="692"/>
      <c r="H62" s="692"/>
    </row>
    <row r="63" spans="1:8">
      <c r="A63" t="s">
        <v>2765</v>
      </c>
      <c r="B63" s="692">
        <v>3</v>
      </c>
      <c r="C63">
        <v>8</v>
      </c>
      <c r="D63" s="692">
        <v>11</v>
      </c>
      <c r="E63" s="692"/>
      <c r="G63" s="692"/>
      <c r="H63" s="692"/>
    </row>
    <row r="64" spans="1:8">
      <c r="A64" t="s">
        <v>9030</v>
      </c>
      <c r="B64" s="692">
        <v>25</v>
      </c>
      <c r="C64">
        <v>17</v>
      </c>
      <c r="D64" s="692">
        <v>42</v>
      </c>
      <c r="E64" s="692"/>
      <c r="G64" s="692"/>
      <c r="H64" s="692"/>
    </row>
    <row r="65" spans="1:8">
      <c r="A65" t="s">
        <v>9031</v>
      </c>
      <c r="B65" s="692">
        <v>30</v>
      </c>
      <c r="C65">
        <v>21</v>
      </c>
      <c r="D65" s="692">
        <v>51</v>
      </c>
      <c r="E65" s="692"/>
      <c r="G65" s="692"/>
      <c r="H65" s="692"/>
    </row>
    <row r="66" spans="1:8">
      <c r="A66" t="s">
        <v>9032</v>
      </c>
      <c r="B66" s="692">
        <v>7</v>
      </c>
      <c r="C66">
        <v>5</v>
      </c>
      <c r="D66" s="692">
        <v>12</v>
      </c>
      <c r="E66" s="692"/>
      <c r="G66" s="692"/>
      <c r="H66" s="692"/>
    </row>
    <row r="67" spans="1:8">
      <c r="A67" t="s">
        <v>9033</v>
      </c>
      <c r="B67" s="692">
        <v>4</v>
      </c>
      <c r="C67">
        <v>1</v>
      </c>
      <c r="D67" s="692">
        <v>5</v>
      </c>
      <c r="E67" s="692"/>
      <c r="G67" s="692"/>
      <c r="H67" s="692"/>
    </row>
    <row r="68" spans="1:8">
      <c r="A68" t="s">
        <v>9034</v>
      </c>
      <c r="B68" s="692">
        <v>7</v>
      </c>
      <c r="C68">
        <v>7</v>
      </c>
      <c r="D68" s="692">
        <v>14</v>
      </c>
      <c r="E68" s="692"/>
      <c r="G68" s="692"/>
      <c r="H68" s="692"/>
    </row>
    <row r="69" spans="1:8">
      <c r="A69" t="s">
        <v>9035</v>
      </c>
      <c r="B69" s="692">
        <v>1</v>
      </c>
      <c r="C69">
        <v>11</v>
      </c>
      <c r="D69" s="692">
        <v>12</v>
      </c>
      <c r="E69" s="692"/>
      <c r="G69" s="692"/>
      <c r="H69" s="692"/>
    </row>
    <row r="70" spans="1:8">
      <c r="A70" t="s">
        <v>9036</v>
      </c>
      <c r="B70" s="692">
        <v>6</v>
      </c>
      <c r="C70">
        <v>11</v>
      </c>
      <c r="D70" s="692">
        <v>17</v>
      </c>
      <c r="E70" s="692"/>
      <c r="G70" s="692"/>
      <c r="H70" s="692"/>
    </row>
    <row r="71" spans="1:8">
      <c r="A71" t="s">
        <v>2766</v>
      </c>
      <c r="B71" s="692" t="s">
        <v>367</v>
      </c>
      <c r="C71">
        <v>1</v>
      </c>
      <c r="D71" s="692">
        <v>1</v>
      </c>
      <c r="E71" s="692"/>
      <c r="G71" s="692"/>
      <c r="H71" s="692"/>
    </row>
    <row r="72" spans="1:8">
      <c r="A72" t="s">
        <v>9037</v>
      </c>
      <c r="B72" s="692" t="s">
        <v>367</v>
      </c>
      <c r="C72">
        <v>1</v>
      </c>
      <c r="D72" s="692">
        <v>1</v>
      </c>
      <c r="E72" s="692"/>
      <c r="G72" s="692"/>
      <c r="H72" s="692"/>
    </row>
    <row r="73" spans="1:8">
      <c r="A73" t="s">
        <v>9038</v>
      </c>
      <c r="B73" s="692">
        <v>4</v>
      </c>
      <c r="C73">
        <v>6</v>
      </c>
      <c r="D73" s="692">
        <v>10</v>
      </c>
      <c r="E73" s="692"/>
      <c r="G73" s="692"/>
      <c r="H73" s="692"/>
    </row>
    <row r="74" spans="1:8">
      <c r="A74" t="s">
        <v>9039</v>
      </c>
      <c r="B74" s="692">
        <v>12</v>
      </c>
      <c r="C74">
        <v>7</v>
      </c>
      <c r="D74" s="692">
        <v>19</v>
      </c>
      <c r="E74" s="692"/>
      <c r="G74" s="692"/>
      <c r="H74" s="692"/>
    </row>
    <row r="75" spans="1:8">
      <c r="A75" t="s">
        <v>9040</v>
      </c>
      <c r="B75" s="692">
        <v>0</v>
      </c>
      <c r="C75">
        <v>2</v>
      </c>
      <c r="D75" s="692">
        <v>2</v>
      </c>
      <c r="E75" s="692"/>
      <c r="G75" s="692"/>
      <c r="H75" s="692"/>
    </row>
    <row r="76" spans="1:8">
      <c r="A76" t="s">
        <v>9041</v>
      </c>
      <c r="B76" s="692">
        <v>17</v>
      </c>
      <c r="C76">
        <v>3</v>
      </c>
      <c r="D76" s="692">
        <v>20</v>
      </c>
      <c r="E76" s="692"/>
      <c r="G76" s="692"/>
      <c r="H76" s="692"/>
    </row>
    <row r="77" spans="1:8">
      <c r="A77" t="s">
        <v>9042</v>
      </c>
      <c r="B77" s="692">
        <v>0</v>
      </c>
      <c r="C77">
        <v>2</v>
      </c>
      <c r="D77" s="692">
        <v>2</v>
      </c>
      <c r="E77" s="692"/>
      <c r="G77" s="692"/>
      <c r="H77" s="692"/>
    </row>
    <row r="78" spans="1:8">
      <c r="A78" t="s">
        <v>9043</v>
      </c>
      <c r="B78" s="692">
        <v>5</v>
      </c>
      <c r="C78">
        <v>2</v>
      </c>
      <c r="D78" s="692">
        <v>7</v>
      </c>
      <c r="E78" s="692"/>
      <c r="G78" s="692"/>
      <c r="H78" s="692"/>
    </row>
    <row r="79" spans="1:8">
      <c r="A79" t="s">
        <v>2767</v>
      </c>
      <c r="B79" s="692">
        <v>505</v>
      </c>
      <c r="C79">
        <v>1</v>
      </c>
      <c r="D79" s="692">
        <v>506</v>
      </c>
      <c r="E79" s="692"/>
      <c r="G79" s="692"/>
      <c r="H79" s="692"/>
    </row>
    <row r="80" spans="1:8">
      <c r="A80" t="s">
        <v>9044</v>
      </c>
      <c r="B80" s="692">
        <v>369</v>
      </c>
      <c r="C80">
        <v>5</v>
      </c>
      <c r="D80" s="692">
        <v>374</v>
      </c>
      <c r="E80" s="692"/>
      <c r="G80" s="692"/>
      <c r="H80" s="692"/>
    </row>
    <row r="81" spans="1:8">
      <c r="A81" t="s">
        <v>91</v>
      </c>
      <c r="B81" s="692">
        <v>1676</v>
      </c>
      <c r="C81">
        <v>1</v>
      </c>
      <c r="D81" s="692">
        <v>1677</v>
      </c>
      <c r="E81" s="692"/>
      <c r="G81" s="692"/>
      <c r="H81" s="692"/>
    </row>
    <row r="82" spans="1:8">
      <c r="A82" t="s">
        <v>9045</v>
      </c>
      <c r="B82" s="692">
        <v>1831</v>
      </c>
      <c r="C82" t="s">
        <v>367</v>
      </c>
      <c r="D82" s="692">
        <v>1831</v>
      </c>
      <c r="E82" s="692"/>
      <c r="G82" s="692"/>
      <c r="H82" s="692"/>
    </row>
    <row r="83" spans="1:8">
      <c r="A83" t="s">
        <v>90</v>
      </c>
      <c r="B83" s="692">
        <v>440</v>
      </c>
      <c r="C83" t="s">
        <v>367</v>
      </c>
      <c r="D83" s="692">
        <v>440</v>
      </c>
      <c r="E83" s="692"/>
      <c r="G83" s="692"/>
      <c r="H83" s="692"/>
    </row>
    <row r="84" spans="1:8">
      <c r="A84" t="s">
        <v>762</v>
      </c>
      <c r="B84" s="692">
        <v>47</v>
      </c>
      <c r="C84">
        <v>1</v>
      </c>
      <c r="D84" s="692">
        <v>48</v>
      </c>
      <c r="E84" s="692"/>
      <c r="G84" s="692"/>
      <c r="H84" s="692"/>
    </row>
    <row r="85" spans="1:8">
      <c r="A85" t="s">
        <v>9046</v>
      </c>
      <c r="B85" s="692">
        <v>1393</v>
      </c>
      <c r="C85" t="s">
        <v>367</v>
      </c>
      <c r="D85" s="692">
        <v>1393</v>
      </c>
      <c r="E85" s="692"/>
      <c r="G85" s="692"/>
      <c r="H85" s="692"/>
    </row>
    <row r="86" spans="1:8">
      <c r="A86" t="s">
        <v>9047</v>
      </c>
      <c r="B86" s="692">
        <v>58</v>
      </c>
      <c r="C86" t="s">
        <v>367</v>
      </c>
      <c r="D86" s="692">
        <v>58</v>
      </c>
      <c r="E86" s="692"/>
      <c r="G86" s="692"/>
      <c r="H86" s="692"/>
    </row>
    <row r="87" spans="1:8">
      <c r="A87" t="s">
        <v>9048</v>
      </c>
      <c r="B87" s="692">
        <v>948</v>
      </c>
      <c r="C87">
        <v>0</v>
      </c>
      <c r="D87" s="692">
        <v>948</v>
      </c>
      <c r="E87" s="692"/>
      <c r="G87" s="692"/>
      <c r="H87" s="692"/>
    </row>
    <row r="88" spans="1:8">
      <c r="A88" t="s">
        <v>9049</v>
      </c>
      <c r="B88" s="692">
        <v>21</v>
      </c>
      <c r="C88" t="s">
        <v>367</v>
      </c>
      <c r="D88" s="692">
        <v>21</v>
      </c>
      <c r="E88" s="692"/>
      <c r="G88" s="692"/>
      <c r="H88" s="692"/>
    </row>
    <row r="89" spans="1:8">
      <c r="A89" t="s">
        <v>9050</v>
      </c>
      <c r="B89" s="692">
        <v>642</v>
      </c>
      <c r="C89" t="s">
        <v>367</v>
      </c>
      <c r="D89" s="692">
        <v>642</v>
      </c>
      <c r="E89" s="692"/>
      <c r="G89" s="692"/>
      <c r="H89" s="692"/>
    </row>
    <row r="90" spans="1:8">
      <c r="A90" t="s">
        <v>9051</v>
      </c>
      <c r="B90" s="692">
        <v>320</v>
      </c>
      <c r="C90" t="s">
        <v>367</v>
      </c>
      <c r="D90" s="692">
        <v>320</v>
      </c>
      <c r="E90" s="692"/>
      <c r="G90" s="692"/>
      <c r="H90" s="692"/>
    </row>
    <row r="91" spans="1:8">
      <c r="A91" t="s">
        <v>9052</v>
      </c>
      <c r="B91" s="692">
        <v>1269</v>
      </c>
      <c r="C91">
        <v>2</v>
      </c>
      <c r="D91" s="692">
        <v>1271</v>
      </c>
      <c r="E91" s="692"/>
      <c r="G91" s="692"/>
      <c r="H91" s="692"/>
    </row>
    <row r="92" spans="1:8">
      <c r="A92" t="s">
        <v>9053</v>
      </c>
      <c r="B92" s="692">
        <v>80</v>
      </c>
      <c r="C92" t="s">
        <v>367</v>
      </c>
      <c r="D92" s="692">
        <v>80</v>
      </c>
      <c r="E92" s="692"/>
      <c r="G92" s="692"/>
      <c r="H92" s="692"/>
    </row>
    <row r="93" spans="1:8">
      <c r="A93" t="s">
        <v>9054</v>
      </c>
      <c r="B93" s="692">
        <v>3570</v>
      </c>
      <c r="C93">
        <v>1</v>
      </c>
      <c r="D93" s="692">
        <v>3571</v>
      </c>
      <c r="E93" s="692"/>
      <c r="G93" s="692"/>
      <c r="H93" s="692"/>
    </row>
    <row r="94" spans="1:8">
      <c r="A94" t="s">
        <v>9055</v>
      </c>
      <c r="B94" s="692">
        <v>2754</v>
      </c>
      <c r="C94">
        <v>3</v>
      </c>
      <c r="D94" s="692">
        <v>2757</v>
      </c>
      <c r="E94" s="692"/>
      <c r="G94" s="692"/>
      <c r="H94" s="692"/>
    </row>
    <row r="95" spans="1:8">
      <c r="A95" t="s">
        <v>9056</v>
      </c>
      <c r="B95" s="692">
        <v>463</v>
      </c>
      <c r="C95">
        <v>2</v>
      </c>
      <c r="D95" s="692">
        <v>465</v>
      </c>
      <c r="E95" s="692"/>
      <c r="G95" s="692"/>
      <c r="H95" s="692"/>
    </row>
    <row r="96" spans="1:8">
      <c r="A96" t="s">
        <v>9057</v>
      </c>
      <c r="B96" s="692">
        <v>1069</v>
      </c>
      <c r="C96">
        <v>5</v>
      </c>
      <c r="D96" s="692">
        <v>1074</v>
      </c>
      <c r="E96" s="692"/>
      <c r="G96" s="692"/>
      <c r="H96" s="692"/>
    </row>
    <row r="97" spans="1:8">
      <c r="A97" t="s">
        <v>9058</v>
      </c>
      <c r="B97" s="692">
        <v>3421</v>
      </c>
      <c r="C97">
        <v>4</v>
      </c>
      <c r="D97" s="692">
        <v>3425</v>
      </c>
      <c r="E97" s="692"/>
      <c r="G97" s="692"/>
      <c r="H97" s="692"/>
    </row>
    <row r="98" spans="1:8">
      <c r="A98" t="s">
        <v>2768</v>
      </c>
      <c r="B98">
        <v>1979</v>
      </c>
      <c r="C98">
        <v>6</v>
      </c>
      <c r="D98">
        <v>1985</v>
      </c>
    </row>
    <row r="99" spans="1:8">
      <c r="A99" t="s">
        <v>9059</v>
      </c>
      <c r="B99" t="s">
        <v>367</v>
      </c>
      <c r="C99" t="s">
        <v>367</v>
      </c>
      <c r="D99">
        <v>0</v>
      </c>
    </row>
    <row r="100" spans="1:8">
      <c r="A100" t="s">
        <v>9060</v>
      </c>
      <c r="B100" t="s">
        <v>367</v>
      </c>
      <c r="C100" t="s">
        <v>367</v>
      </c>
      <c r="D100">
        <v>0</v>
      </c>
    </row>
    <row r="101" spans="1:8">
      <c r="A101" t="s">
        <v>9061</v>
      </c>
      <c r="B101" t="s">
        <v>367</v>
      </c>
      <c r="C101" t="s">
        <v>367</v>
      </c>
      <c r="D101">
        <v>0</v>
      </c>
    </row>
    <row r="102" spans="1:8">
      <c r="A102" t="s">
        <v>9062</v>
      </c>
      <c r="B102" t="s">
        <v>367</v>
      </c>
      <c r="C102" t="s">
        <v>367</v>
      </c>
      <c r="D102">
        <v>0</v>
      </c>
    </row>
    <row r="103" spans="1:8">
      <c r="A103" t="s">
        <v>2769</v>
      </c>
      <c r="B103">
        <v>1347</v>
      </c>
      <c r="C103">
        <v>8</v>
      </c>
      <c r="D103">
        <v>1355</v>
      </c>
    </row>
    <row r="104" spans="1:8">
      <c r="A104" t="s">
        <v>9063</v>
      </c>
      <c r="B104">
        <v>1852</v>
      </c>
      <c r="C104">
        <v>1</v>
      </c>
      <c r="D104">
        <v>1853</v>
      </c>
    </row>
    <row r="105" spans="1:8">
      <c r="A105" t="s">
        <v>9064</v>
      </c>
      <c r="B105">
        <v>146</v>
      </c>
      <c r="C105" t="s">
        <v>367</v>
      </c>
      <c r="D105">
        <v>146</v>
      </c>
    </row>
    <row r="106" spans="1:8">
      <c r="A106" t="s">
        <v>2770</v>
      </c>
      <c r="B106">
        <v>48</v>
      </c>
      <c r="C106">
        <v>1</v>
      </c>
      <c r="D106">
        <v>49</v>
      </c>
    </row>
    <row r="107" spans="1:8">
      <c r="A107" t="s">
        <v>9065</v>
      </c>
      <c r="B107">
        <v>290</v>
      </c>
      <c r="C107">
        <v>1</v>
      </c>
      <c r="D107">
        <v>291</v>
      </c>
    </row>
    <row r="108" spans="1:8">
      <c r="A108" t="s">
        <v>9066</v>
      </c>
      <c r="B108">
        <v>2346</v>
      </c>
      <c r="C108">
        <v>6</v>
      </c>
      <c r="D108">
        <v>2352</v>
      </c>
    </row>
    <row r="109" spans="1:8">
      <c r="A109" t="s">
        <v>2771</v>
      </c>
      <c r="B109">
        <v>911</v>
      </c>
      <c r="C109">
        <v>1</v>
      </c>
      <c r="D109">
        <v>912</v>
      </c>
    </row>
    <row r="110" spans="1:8">
      <c r="A110" t="s">
        <v>2772</v>
      </c>
      <c r="B110">
        <v>1530</v>
      </c>
      <c r="C110">
        <v>3</v>
      </c>
      <c r="D110">
        <v>1533</v>
      </c>
    </row>
    <row r="111" spans="1:8">
      <c r="A111" t="s">
        <v>9067</v>
      </c>
      <c r="B111">
        <v>5751</v>
      </c>
      <c r="C111">
        <v>2</v>
      </c>
      <c r="D111">
        <v>5753</v>
      </c>
    </row>
    <row r="112" spans="1:8">
      <c r="A112" t="s">
        <v>9068</v>
      </c>
      <c r="B112" t="s">
        <v>367</v>
      </c>
      <c r="C112" t="s">
        <v>367</v>
      </c>
      <c r="D112">
        <v>0</v>
      </c>
    </row>
    <row r="113" spans="1:4">
      <c r="A113" t="s">
        <v>2773</v>
      </c>
      <c r="B113">
        <v>4145</v>
      </c>
      <c r="C113">
        <v>4</v>
      </c>
      <c r="D113">
        <v>4149</v>
      </c>
    </row>
    <row r="114" spans="1:4">
      <c r="A114" t="s">
        <v>9069</v>
      </c>
      <c r="B114">
        <v>468</v>
      </c>
      <c r="C114">
        <v>1</v>
      </c>
      <c r="D114">
        <v>469</v>
      </c>
    </row>
    <row r="115" spans="1:4">
      <c r="A115" t="s">
        <v>9070</v>
      </c>
      <c r="B115">
        <v>1974</v>
      </c>
      <c r="C115">
        <v>2</v>
      </c>
      <c r="D115">
        <v>1976</v>
      </c>
    </row>
    <row r="116" spans="1:4">
      <c r="A116" t="s">
        <v>9071</v>
      </c>
      <c r="B116">
        <v>1109</v>
      </c>
      <c r="C116">
        <v>0</v>
      </c>
      <c r="D116">
        <v>1109</v>
      </c>
    </row>
    <row r="117" spans="1:4">
      <c r="A117" t="s">
        <v>9072</v>
      </c>
      <c r="B117">
        <v>2365</v>
      </c>
      <c r="C117">
        <v>1</v>
      </c>
      <c r="D117">
        <v>2366</v>
      </c>
    </row>
    <row r="118" spans="1:4">
      <c r="A118" t="s">
        <v>9073</v>
      </c>
      <c r="B118">
        <v>1986</v>
      </c>
      <c r="C118">
        <v>2</v>
      </c>
      <c r="D118">
        <v>1988</v>
      </c>
    </row>
    <row r="119" spans="1:4">
      <c r="A119" t="s">
        <v>9074</v>
      </c>
      <c r="B119">
        <v>830</v>
      </c>
      <c r="C119">
        <v>9</v>
      </c>
      <c r="D119">
        <v>839</v>
      </c>
    </row>
    <row r="120" spans="1:4">
      <c r="A120" t="s">
        <v>9075</v>
      </c>
      <c r="B120">
        <v>1758</v>
      </c>
      <c r="C120">
        <v>3</v>
      </c>
      <c r="D120">
        <v>1761</v>
      </c>
    </row>
    <row r="121" spans="1:4">
      <c r="A121" t="s">
        <v>9076</v>
      </c>
      <c r="B121">
        <v>1133</v>
      </c>
      <c r="C121">
        <v>4</v>
      </c>
      <c r="D121">
        <v>1137</v>
      </c>
    </row>
    <row r="122" spans="1:4">
      <c r="A122" t="s">
        <v>9077</v>
      </c>
      <c r="B122" t="s">
        <v>367</v>
      </c>
      <c r="C122" t="s">
        <v>367</v>
      </c>
      <c r="D122">
        <v>0</v>
      </c>
    </row>
    <row r="123" spans="1:4">
      <c r="A123" t="s">
        <v>2774</v>
      </c>
      <c r="B123">
        <v>1863</v>
      </c>
      <c r="C123">
        <v>1</v>
      </c>
      <c r="D123">
        <v>1864</v>
      </c>
    </row>
    <row r="124" spans="1:4">
      <c r="A124" t="s">
        <v>9078</v>
      </c>
      <c r="B124">
        <v>2279</v>
      </c>
      <c r="C124">
        <v>7</v>
      </c>
      <c r="D124">
        <v>2286</v>
      </c>
    </row>
    <row r="125" spans="1:4">
      <c r="A125" t="s">
        <v>9079</v>
      </c>
      <c r="B125">
        <v>2748</v>
      </c>
      <c r="C125">
        <v>6</v>
      </c>
      <c r="D125">
        <v>2754</v>
      </c>
    </row>
    <row r="126" spans="1:4">
      <c r="A126" t="s">
        <v>9080</v>
      </c>
      <c r="B126">
        <v>2137</v>
      </c>
      <c r="C126">
        <v>5</v>
      </c>
      <c r="D126">
        <v>2142</v>
      </c>
    </row>
    <row r="127" spans="1:4">
      <c r="A127" t="s">
        <v>9081</v>
      </c>
      <c r="B127">
        <v>1344</v>
      </c>
      <c r="C127">
        <v>1</v>
      </c>
      <c r="D127">
        <v>1345</v>
      </c>
    </row>
    <row r="128" spans="1:4">
      <c r="A128" t="s">
        <v>2775</v>
      </c>
      <c r="B128">
        <v>2761</v>
      </c>
      <c r="C128">
        <v>1</v>
      </c>
      <c r="D128">
        <v>2762</v>
      </c>
    </row>
    <row r="129" spans="1:4">
      <c r="A129" t="s">
        <v>2776</v>
      </c>
      <c r="B129">
        <v>18</v>
      </c>
      <c r="C129">
        <v>1</v>
      </c>
      <c r="D129">
        <v>19</v>
      </c>
    </row>
    <row r="130" spans="1:4">
      <c r="A130" t="s">
        <v>8982</v>
      </c>
      <c r="B130">
        <v>1602</v>
      </c>
      <c r="C130">
        <v>0</v>
      </c>
      <c r="D130">
        <v>1602</v>
      </c>
    </row>
    <row r="131" spans="1:4">
      <c r="A131" t="s">
        <v>2777</v>
      </c>
      <c r="B131">
        <v>2992</v>
      </c>
      <c r="C131">
        <v>6</v>
      </c>
      <c r="D131">
        <v>2998</v>
      </c>
    </row>
    <row r="132" spans="1:4">
      <c r="A132" t="s">
        <v>9082</v>
      </c>
      <c r="B132">
        <v>4252</v>
      </c>
      <c r="C132" t="s">
        <v>367</v>
      </c>
      <c r="D132">
        <v>4252</v>
      </c>
    </row>
    <row r="133" spans="1:4">
      <c r="A133" t="s">
        <v>9083</v>
      </c>
      <c r="B133">
        <v>1111</v>
      </c>
      <c r="C133">
        <v>2</v>
      </c>
      <c r="D133">
        <v>1113</v>
      </c>
    </row>
    <row r="134" spans="1:4">
      <c r="A134" t="s">
        <v>2048</v>
      </c>
      <c r="B134">
        <v>216</v>
      </c>
      <c r="C134">
        <v>1</v>
      </c>
      <c r="D134">
        <v>217</v>
      </c>
    </row>
    <row r="135" spans="1:4">
      <c r="A135" t="s">
        <v>9084</v>
      </c>
      <c r="B135">
        <v>2614</v>
      </c>
      <c r="C135">
        <v>1</v>
      </c>
      <c r="D135">
        <v>2615</v>
      </c>
    </row>
    <row r="136" spans="1:4">
      <c r="A136" t="s">
        <v>9085</v>
      </c>
      <c r="B136">
        <v>2608</v>
      </c>
      <c r="C136">
        <v>8</v>
      </c>
      <c r="D136">
        <v>2616</v>
      </c>
    </row>
    <row r="137" spans="1:4">
      <c r="A137" t="s">
        <v>9086</v>
      </c>
      <c r="B137">
        <v>1063</v>
      </c>
      <c r="C137">
        <v>4</v>
      </c>
      <c r="D137">
        <v>1067</v>
      </c>
    </row>
    <row r="138" spans="1:4">
      <c r="A138" t="s">
        <v>9087</v>
      </c>
      <c r="B138">
        <v>1904</v>
      </c>
      <c r="C138">
        <v>4</v>
      </c>
      <c r="D138">
        <v>1908</v>
      </c>
    </row>
    <row r="139" spans="1:4">
      <c r="A139" t="s">
        <v>2778</v>
      </c>
      <c r="B139">
        <v>1670</v>
      </c>
      <c r="C139">
        <v>3</v>
      </c>
      <c r="D139">
        <v>1673</v>
      </c>
    </row>
    <row r="140" spans="1:4">
      <c r="A140" t="s">
        <v>9088</v>
      </c>
      <c r="B140">
        <v>1999</v>
      </c>
      <c r="C140">
        <v>2</v>
      </c>
      <c r="D140">
        <v>2001</v>
      </c>
    </row>
    <row r="141" spans="1:4">
      <c r="A141" t="s">
        <v>9089</v>
      </c>
      <c r="B141">
        <v>976</v>
      </c>
      <c r="C141">
        <v>2</v>
      </c>
      <c r="D141">
        <v>978</v>
      </c>
    </row>
    <row r="142" spans="1:4">
      <c r="A142" t="s">
        <v>9090</v>
      </c>
      <c r="B142">
        <v>970</v>
      </c>
      <c r="C142">
        <v>1</v>
      </c>
      <c r="D142">
        <v>971</v>
      </c>
    </row>
    <row r="143" spans="1:4">
      <c r="A143" t="s">
        <v>2779</v>
      </c>
      <c r="B143">
        <v>907</v>
      </c>
      <c r="C143">
        <v>3</v>
      </c>
      <c r="D143">
        <v>910</v>
      </c>
    </row>
    <row r="144" spans="1:4">
      <c r="A144" t="s">
        <v>9091</v>
      </c>
      <c r="B144">
        <v>3197</v>
      </c>
      <c r="C144">
        <v>11</v>
      </c>
      <c r="D144">
        <v>3208</v>
      </c>
    </row>
    <row r="145" spans="1:4">
      <c r="A145" t="s">
        <v>9092</v>
      </c>
      <c r="B145">
        <v>1915</v>
      </c>
      <c r="C145" t="s">
        <v>367</v>
      </c>
      <c r="D145">
        <v>1915</v>
      </c>
    </row>
    <row r="146" spans="1:4">
      <c r="A146" t="s">
        <v>9093</v>
      </c>
      <c r="B146">
        <v>1392</v>
      </c>
      <c r="C146">
        <v>1</v>
      </c>
      <c r="D146">
        <v>1393</v>
      </c>
    </row>
    <row r="147" spans="1:4">
      <c r="A147" t="s">
        <v>9094</v>
      </c>
      <c r="B147">
        <v>2328</v>
      </c>
      <c r="C147">
        <v>1</v>
      </c>
      <c r="D147">
        <v>2329</v>
      </c>
    </row>
    <row r="148" spans="1:4">
      <c r="A148" t="s">
        <v>2780</v>
      </c>
      <c r="B148">
        <v>3670</v>
      </c>
      <c r="C148">
        <v>3</v>
      </c>
      <c r="D148">
        <v>3673</v>
      </c>
    </row>
    <row r="149" spans="1:4">
      <c r="A149" t="s">
        <v>9095</v>
      </c>
      <c r="B149">
        <v>4902</v>
      </c>
      <c r="C149">
        <v>7</v>
      </c>
      <c r="D149">
        <v>4909</v>
      </c>
    </row>
    <row r="150" spans="1:4">
      <c r="A150" t="s">
        <v>9096</v>
      </c>
      <c r="B150">
        <v>949</v>
      </c>
      <c r="C150">
        <v>1</v>
      </c>
      <c r="D150">
        <v>950</v>
      </c>
    </row>
    <row r="151" spans="1:4">
      <c r="A151" t="s">
        <v>9097</v>
      </c>
      <c r="B151">
        <v>1947</v>
      </c>
      <c r="C151">
        <v>2</v>
      </c>
      <c r="D151">
        <v>1949</v>
      </c>
    </row>
    <row r="152" spans="1:4">
      <c r="A152" t="s">
        <v>9098</v>
      </c>
      <c r="B152">
        <v>505</v>
      </c>
      <c r="C152" t="s">
        <v>367</v>
      </c>
      <c r="D152">
        <v>505</v>
      </c>
    </row>
    <row r="153" spans="1:4">
      <c r="A153" t="s">
        <v>2781</v>
      </c>
      <c r="B153">
        <v>1384</v>
      </c>
      <c r="C153" t="s">
        <v>367</v>
      </c>
      <c r="D153">
        <v>1384</v>
      </c>
    </row>
    <row r="154" spans="1:4">
      <c r="A154" t="s">
        <v>9099</v>
      </c>
      <c r="B154">
        <v>238</v>
      </c>
      <c r="C154">
        <v>1</v>
      </c>
      <c r="D154">
        <v>239</v>
      </c>
    </row>
    <row r="155" spans="1:4">
      <c r="A155" t="s">
        <v>9100</v>
      </c>
      <c r="B155">
        <v>595</v>
      </c>
      <c r="C155">
        <v>3</v>
      </c>
      <c r="D155">
        <v>598</v>
      </c>
    </row>
    <row r="156" spans="1:4">
      <c r="A156" t="s">
        <v>88</v>
      </c>
      <c r="B156">
        <v>210</v>
      </c>
      <c r="C156" t="s">
        <v>367</v>
      </c>
      <c r="D156">
        <v>210</v>
      </c>
    </row>
    <row r="157" spans="1:4">
      <c r="A157" t="s">
        <v>9101</v>
      </c>
      <c r="B157">
        <v>3164</v>
      </c>
      <c r="C157">
        <v>8</v>
      </c>
      <c r="D157">
        <v>3172</v>
      </c>
    </row>
    <row r="158" spans="1:4">
      <c r="A158" t="s">
        <v>9102</v>
      </c>
      <c r="B158">
        <v>179</v>
      </c>
      <c r="C158">
        <v>2</v>
      </c>
      <c r="D158">
        <v>181</v>
      </c>
    </row>
    <row r="159" spans="1:4">
      <c r="A159" t="s">
        <v>9103</v>
      </c>
      <c r="B159">
        <v>1931</v>
      </c>
      <c r="C159">
        <v>3</v>
      </c>
      <c r="D159">
        <v>1934</v>
      </c>
    </row>
    <row r="160" spans="1:4">
      <c r="A160" t="s">
        <v>9104</v>
      </c>
      <c r="B160">
        <v>2176</v>
      </c>
      <c r="C160">
        <v>6</v>
      </c>
      <c r="D160">
        <v>2182</v>
      </c>
    </row>
    <row r="161" spans="1:4">
      <c r="A161" t="s">
        <v>9105</v>
      </c>
      <c r="B161">
        <v>617</v>
      </c>
      <c r="C161">
        <v>0</v>
      </c>
      <c r="D161">
        <v>617</v>
      </c>
    </row>
    <row r="162" spans="1:4">
      <c r="A162" t="s">
        <v>9106</v>
      </c>
      <c r="B162">
        <v>3689</v>
      </c>
      <c r="C162">
        <v>3</v>
      </c>
      <c r="D162">
        <v>3692</v>
      </c>
    </row>
    <row r="163" spans="1:4">
      <c r="A163" t="s">
        <v>9107</v>
      </c>
      <c r="B163">
        <v>439</v>
      </c>
      <c r="C163">
        <v>1</v>
      </c>
      <c r="D163">
        <v>440</v>
      </c>
    </row>
    <row r="164" spans="1:4">
      <c r="A164" t="s">
        <v>9108</v>
      </c>
      <c r="B164">
        <v>729</v>
      </c>
      <c r="C164">
        <v>7</v>
      </c>
      <c r="D164">
        <v>736</v>
      </c>
    </row>
    <row r="165" spans="1:4">
      <c r="A165" t="s">
        <v>9109</v>
      </c>
      <c r="B165">
        <v>591</v>
      </c>
      <c r="C165">
        <v>3</v>
      </c>
      <c r="D165">
        <v>594</v>
      </c>
    </row>
    <row r="166" spans="1:4">
      <c r="A166" t="s">
        <v>9110</v>
      </c>
      <c r="B166">
        <v>1383</v>
      </c>
      <c r="C166">
        <v>2</v>
      </c>
      <c r="D166">
        <v>1385</v>
      </c>
    </row>
    <row r="167" spans="1:4">
      <c r="A167" t="s">
        <v>9111</v>
      </c>
      <c r="B167">
        <v>2349</v>
      </c>
      <c r="C167">
        <v>2</v>
      </c>
      <c r="D167">
        <v>2351</v>
      </c>
    </row>
    <row r="168" spans="1:4">
      <c r="A168" t="s">
        <v>9112</v>
      </c>
      <c r="B168">
        <v>235</v>
      </c>
      <c r="C168">
        <v>2</v>
      </c>
      <c r="D168">
        <v>237</v>
      </c>
    </row>
    <row r="169" spans="1:4">
      <c r="A169" t="s">
        <v>9113</v>
      </c>
      <c r="B169">
        <v>1127</v>
      </c>
      <c r="C169">
        <v>1</v>
      </c>
      <c r="D169">
        <v>1128</v>
      </c>
    </row>
    <row r="170" spans="1:4">
      <c r="A170" t="s">
        <v>9114</v>
      </c>
      <c r="B170">
        <v>505</v>
      </c>
      <c r="C170">
        <v>4</v>
      </c>
      <c r="D170">
        <v>509</v>
      </c>
    </row>
    <row r="171" spans="1:4">
      <c r="A171" t="s">
        <v>9115</v>
      </c>
      <c r="B171">
        <v>3488</v>
      </c>
      <c r="C171">
        <v>2</v>
      </c>
      <c r="D171">
        <v>3490</v>
      </c>
    </row>
    <row r="172" spans="1:4">
      <c r="A172" t="s">
        <v>9116</v>
      </c>
      <c r="B172">
        <v>1599</v>
      </c>
      <c r="C172">
        <v>2</v>
      </c>
      <c r="D172">
        <v>1601</v>
      </c>
    </row>
    <row r="173" spans="1:4">
      <c r="A173" t="s">
        <v>9117</v>
      </c>
      <c r="B173">
        <v>783</v>
      </c>
      <c r="C173">
        <v>0</v>
      </c>
      <c r="D173">
        <v>783</v>
      </c>
    </row>
    <row r="174" spans="1:4">
      <c r="A174" t="s">
        <v>9118</v>
      </c>
      <c r="B174">
        <v>3621</v>
      </c>
      <c r="C174">
        <v>1</v>
      </c>
      <c r="D174">
        <v>3622</v>
      </c>
    </row>
    <row r="175" spans="1:4">
      <c r="A175" t="s">
        <v>9119</v>
      </c>
      <c r="B175">
        <v>1295</v>
      </c>
      <c r="C175">
        <v>3</v>
      </c>
      <c r="D175">
        <v>1298</v>
      </c>
    </row>
    <row r="176" spans="1:4">
      <c r="A176" t="s">
        <v>9120</v>
      </c>
      <c r="B176">
        <v>1526</v>
      </c>
      <c r="C176">
        <v>5</v>
      </c>
      <c r="D176">
        <v>1531</v>
      </c>
    </row>
    <row r="177" spans="1:4">
      <c r="A177" t="s">
        <v>9121</v>
      </c>
      <c r="B177">
        <v>1942</v>
      </c>
      <c r="C177">
        <v>3</v>
      </c>
      <c r="D177">
        <v>1945</v>
      </c>
    </row>
    <row r="178" spans="1:4">
      <c r="A178" t="s">
        <v>1942</v>
      </c>
      <c r="B178">
        <v>621</v>
      </c>
      <c r="C178" t="s">
        <v>367</v>
      </c>
      <c r="D178">
        <v>621</v>
      </c>
    </row>
    <row r="179" spans="1:4">
      <c r="A179" t="s">
        <v>9122</v>
      </c>
      <c r="B179">
        <v>628</v>
      </c>
      <c r="C179" t="s">
        <v>367</v>
      </c>
      <c r="D179">
        <v>628</v>
      </c>
    </row>
    <row r="180" spans="1:4">
      <c r="A180" t="s">
        <v>9123</v>
      </c>
      <c r="B180">
        <v>2722</v>
      </c>
      <c r="C180">
        <v>2</v>
      </c>
      <c r="D180">
        <v>2724</v>
      </c>
    </row>
    <row r="181" spans="1:4">
      <c r="A181" t="s">
        <v>9124</v>
      </c>
      <c r="B181">
        <v>954</v>
      </c>
      <c r="C181">
        <v>2</v>
      </c>
      <c r="D181">
        <v>956</v>
      </c>
    </row>
    <row r="182" spans="1:4">
      <c r="A182" t="s">
        <v>9125</v>
      </c>
      <c r="B182">
        <v>369</v>
      </c>
      <c r="C182" t="s">
        <v>367</v>
      </c>
      <c r="D182">
        <v>369</v>
      </c>
    </row>
    <row r="183" spans="1:4">
      <c r="A183" t="s">
        <v>9126</v>
      </c>
      <c r="B183" t="s">
        <v>367</v>
      </c>
      <c r="C183" t="s">
        <v>367</v>
      </c>
      <c r="D183">
        <v>0</v>
      </c>
    </row>
    <row r="184" spans="1:4">
      <c r="A184" t="s">
        <v>9127</v>
      </c>
      <c r="B184">
        <v>644</v>
      </c>
      <c r="C184" t="s">
        <v>367</v>
      </c>
      <c r="D184">
        <v>644</v>
      </c>
    </row>
    <row r="185" spans="1:4">
      <c r="A185" t="s">
        <v>9128</v>
      </c>
      <c r="B185">
        <v>989</v>
      </c>
      <c r="C185" t="s">
        <v>367</v>
      </c>
      <c r="D185">
        <v>989</v>
      </c>
    </row>
    <row r="186" spans="1:4">
      <c r="A186" t="s">
        <v>9129</v>
      </c>
      <c r="B186">
        <v>1634</v>
      </c>
      <c r="C186">
        <v>1</v>
      </c>
      <c r="D186">
        <v>1635</v>
      </c>
    </row>
    <row r="187" spans="1:4">
      <c r="A187" t="s">
        <v>9130</v>
      </c>
      <c r="B187">
        <v>392</v>
      </c>
      <c r="C187" t="s">
        <v>367</v>
      </c>
      <c r="D187">
        <v>392</v>
      </c>
    </row>
    <row r="188" spans="1:4">
      <c r="A188" t="s">
        <v>2027</v>
      </c>
      <c r="B188">
        <v>1000</v>
      </c>
      <c r="C188" t="s">
        <v>367</v>
      </c>
      <c r="D188">
        <v>1000</v>
      </c>
    </row>
    <row r="189" spans="1:4">
      <c r="A189" t="s">
        <v>9131</v>
      </c>
      <c r="B189" t="s">
        <v>367</v>
      </c>
      <c r="C189" t="s">
        <v>367</v>
      </c>
      <c r="D189">
        <v>0</v>
      </c>
    </row>
    <row r="190" spans="1:4">
      <c r="A190" t="s">
        <v>9132</v>
      </c>
      <c r="B190" t="s">
        <v>367</v>
      </c>
      <c r="C190" t="s">
        <v>367</v>
      </c>
      <c r="D190">
        <v>0</v>
      </c>
    </row>
    <row r="191" spans="1:4">
      <c r="A191" t="s">
        <v>9133</v>
      </c>
      <c r="B191">
        <v>912</v>
      </c>
      <c r="C191" t="s">
        <v>367</v>
      </c>
      <c r="D191">
        <v>912</v>
      </c>
    </row>
    <row r="192" spans="1:4">
      <c r="A192" t="s">
        <v>9134</v>
      </c>
      <c r="B192">
        <v>2477</v>
      </c>
      <c r="C192">
        <v>1</v>
      </c>
      <c r="D192">
        <v>2478</v>
      </c>
    </row>
    <row r="193" spans="1:4">
      <c r="A193" t="s">
        <v>9135</v>
      </c>
      <c r="B193">
        <v>824</v>
      </c>
      <c r="C193" t="s">
        <v>367</v>
      </c>
      <c r="D193">
        <v>824</v>
      </c>
    </row>
    <row r="194" spans="1:4">
      <c r="A194" t="s">
        <v>9136</v>
      </c>
      <c r="B194">
        <v>2186</v>
      </c>
      <c r="C194" t="s">
        <v>367</v>
      </c>
      <c r="D194">
        <v>2186</v>
      </c>
    </row>
    <row r="195" spans="1:4">
      <c r="A195" t="s">
        <v>9137</v>
      </c>
      <c r="B195">
        <v>708</v>
      </c>
      <c r="C195" t="s">
        <v>367</v>
      </c>
      <c r="D195">
        <v>708</v>
      </c>
    </row>
    <row r="196" spans="1:4">
      <c r="A196" t="s">
        <v>9138</v>
      </c>
      <c r="B196">
        <v>223</v>
      </c>
      <c r="C196">
        <v>2</v>
      </c>
      <c r="D196">
        <v>225</v>
      </c>
    </row>
    <row r="197" spans="1:4">
      <c r="A197" t="s">
        <v>9139</v>
      </c>
      <c r="B197">
        <v>1707</v>
      </c>
      <c r="C197">
        <v>2</v>
      </c>
      <c r="D197">
        <v>1709</v>
      </c>
    </row>
    <row r="198" spans="1:4">
      <c r="A198" t="s">
        <v>2782</v>
      </c>
      <c r="B198">
        <v>3382</v>
      </c>
      <c r="C198">
        <v>2</v>
      </c>
      <c r="D198">
        <v>3384</v>
      </c>
    </row>
    <row r="199" spans="1:4">
      <c r="A199" t="s">
        <v>9140</v>
      </c>
      <c r="B199">
        <v>1713</v>
      </c>
      <c r="C199">
        <v>0</v>
      </c>
      <c r="D199">
        <v>1713</v>
      </c>
    </row>
    <row r="200" spans="1:4">
      <c r="A200" t="s">
        <v>9141</v>
      </c>
      <c r="B200">
        <v>1012</v>
      </c>
      <c r="C200">
        <v>2</v>
      </c>
      <c r="D200">
        <v>1014</v>
      </c>
    </row>
    <row r="201" spans="1:4">
      <c r="A201" t="s">
        <v>9142</v>
      </c>
      <c r="B201">
        <v>659</v>
      </c>
      <c r="C201">
        <v>2</v>
      </c>
      <c r="D201">
        <v>661</v>
      </c>
    </row>
    <row r="202" spans="1:4">
      <c r="A202" t="s">
        <v>9143</v>
      </c>
      <c r="B202">
        <v>1456</v>
      </c>
      <c r="C202">
        <v>1</v>
      </c>
      <c r="D202">
        <v>1457</v>
      </c>
    </row>
    <row r="203" spans="1:4">
      <c r="A203" t="s">
        <v>9144</v>
      </c>
      <c r="B203">
        <v>1377</v>
      </c>
      <c r="C203">
        <v>4</v>
      </c>
      <c r="D203">
        <v>1381</v>
      </c>
    </row>
    <row r="204" spans="1:4">
      <c r="A204" t="s">
        <v>9145</v>
      </c>
      <c r="B204">
        <v>3665</v>
      </c>
      <c r="C204">
        <v>1</v>
      </c>
      <c r="D204">
        <v>3666</v>
      </c>
    </row>
    <row r="205" spans="1:4">
      <c r="A205" t="s">
        <v>9146</v>
      </c>
      <c r="B205">
        <v>3028</v>
      </c>
      <c r="C205">
        <v>4</v>
      </c>
      <c r="D205">
        <v>3032</v>
      </c>
    </row>
    <row r="206" spans="1:4">
      <c r="A206" t="s">
        <v>9147</v>
      </c>
      <c r="B206">
        <v>4111</v>
      </c>
      <c r="C206">
        <v>2</v>
      </c>
      <c r="D206">
        <v>4113</v>
      </c>
    </row>
    <row r="207" spans="1:4">
      <c r="A207" t="s">
        <v>89</v>
      </c>
      <c r="B207">
        <v>514</v>
      </c>
      <c r="C207">
        <v>1</v>
      </c>
      <c r="D207">
        <v>515</v>
      </c>
    </row>
    <row r="208" spans="1:4">
      <c r="A208" t="s">
        <v>9148</v>
      </c>
      <c r="B208">
        <v>3552</v>
      </c>
      <c r="C208">
        <v>6</v>
      </c>
      <c r="D208">
        <v>3558</v>
      </c>
    </row>
    <row r="209" spans="1:4">
      <c r="A209" t="s">
        <v>9149</v>
      </c>
      <c r="B209">
        <v>638</v>
      </c>
      <c r="C209">
        <v>1</v>
      </c>
      <c r="D209">
        <v>639</v>
      </c>
    </row>
    <row r="210" spans="1:4">
      <c r="A210" t="s">
        <v>9150</v>
      </c>
      <c r="B210">
        <v>1971</v>
      </c>
      <c r="C210">
        <v>9</v>
      </c>
      <c r="D210">
        <v>1980</v>
      </c>
    </row>
    <row r="211" spans="1:4">
      <c r="A211" t="s">
        <v>2037</v>
      </c>
      <c r="B211">
        <v>34</v>
      </c>
      <c r="C211">
        <v>2</v>
      </c>
      <c r="D211">
        <v>36</v>
      </c>
    </row>
    <row r="212" spans="1:4">
      <c r="A212" t="s">
        <v>9151</v>
      </c>
      <c r="B212">
        <v>350</v>
      </c>
      <c r="C212">
        <v>17</v>
      </c>
      <c r="D212">
        <v>367</v>
      </c>
    </row>
    <row r="213" spans="1:4">
      <c r="A213" t="s">
        <v>9152</v>
      </c>
      <c r="B213">
        <v>1107</v>
      </c>
      <c r="C213" t="s">
        <v>367</v>
      </c>
      <c r="D213">
        <v>1107</v>
      </c>
    </row>
    <row r="214" spans="1:4">
      <c r="A214" t="s">
        <v>9153</v>
      </c>
      <c r="B214">
        <v>1837</v>
      </c>
      <c r="C214">
        <v>4</v>
      </c>
      <c r="D214">
        <v>1841</v>
      </c>
    </row>
    <row r="215" spans="1:4">
      <c r="A215" t="s">
        <v>9154</v>
      </c>
      <c r="B215">
        <v>4906</v>
      </c>
      <c r="C215">
        <v>3</v>
      </c>
      <c r="D215">
        <v>4909</v>
      </c>
    </row>
    <row r="216" spans="1:4">
      <c r="A216" t="s">
        <v>9155</v>
      </c>
      <c r="B216">
        <v>5086</v>
      </c>
      <c r="C216">
        <v>2</v>
      </c>
      <c r="D216">
        <v>5088</v>
      </c>
    </row>
    <row r="217" spans="1:4">
      <c r="A217" t="s">
        <v>9156</v>
      </c>
      <c r="B217">
        <v>1240</v>
      </c>
      <c r="C217" t="s">
        <v>367</v>
      </c>
      <c r="D217">
        <v>1240</v>
      </c>
    </row>
    <row r="218" spans="1:4">
      <c r="A218" t="s">
        <v>9157</v>
      </c>
      <c r="B218" t="s">
        <v>367</v>
      </c>
      <c r="C218" t="s">
        <v>367</v>
      </c>
      <c r="D218">
        <v>0</v>
      </c>
    </row>
    <row r="219" spans="1:4">
      <c r="A219" t="s">
        <v>2783</v>
      </c>
      <c r="B219">
        <v>1671</v>
      </c>
      <c r="C219">
        <v>4</v>
      </c>
      <c r="D219">
        <v>1675</v>
      </c>
    </row>
    <row r="220" spans="1:4">
      <c r="A220" t="s">
        <v>2784</v>
      </c>
      <c r="B220">
        <v>2961</v>
      </c>
      <c r="C220">
        <v>6</v>
      </c>
      <c r="D220">
        <v>2967</v>
      </c>
    </row>
    <row r="221" spans="1:4">
      <c r="A221" t="s">
        <v>2785</v>
      </c>
      <c r="B221">
        <v>660</v>
      </c>
      <c r="C221">
        <v>3</v>
      </c>
      <c r="D221">
        <v>663</v>
      </c>
    </row>
    <row r="222" spans="1:4">
      <c r="A222" t="s">
        <v>9158</v>
      </c>
      <c r="B222">
        <v>589</v>
      </c>
      <c r="C222" t="s">
        <v>367</v>
      </c>
      <c r="D222">
        <v>589</v>
      </c>
    </row>
    <row r="223" spans="1:4">
      <c r="A223" t="s">
        <v>2786</v>
      </c>
      <c r="B223">
        <v>1242</v>
      </c>
      <c r="C223">
        <v>2</v>
      </c>
      <c r="D223">
        <v>1244</v>
      </c>
    </row>
    <row r="224" spans="1:4">
      <c r="A224" t="s">
        <v>2039</v>
      </c>
      <c r="B224">
        <v>2386</v>
      </c>
      <c r="C224">
        <v>1</v>
      </c>
      <c r="D224">
        <v>2387</v>
      </c>
    </row>
    <row r="225" spans="1:4">
      <c r="A225" t="s">
        <v>9159</v>
      </c>
      <c r="B225">
        <v>2694</v>
      </c>
      <c r="C225">
        <v>7</v>
      </c>
      <c r="D225">
        <v>2701</v>
      </c>
    </row>
    <row r="226" spans="1:4">
      <c r="A226" t="s">
        <v>9160</v>
      </c>
      <c r="B226">
        <v>330</v>
      </c>
      <c r="C226">
        <v>5</v>
      </c>
      <c r="D226">
        <v>335</v>
      </c>
    </row>
    <row r="227" spans="1:4">
      <c r="A227" t="s">
        <v>9161</v>
      </c>
      <c r="B227">
        <v>173</v>
      </c>
      <c r="C227">
        <v>2</v>
      </c>
      <c r="D227">
        <v>175</v>
      </c>
    </row>
    <row r="228" spans="1:4">
      <c r="A228" t="s">
        <v>9162</v>
      </c>
      <c r="B228">
        <v>131</v>
      </c>
      <c r="C228">
        <v>1</v>
      </c>
      <c r="D228">
        <v>132</v>
      </c>
    </row>
    <row r="229" spans="1:4">
      <c r="A229" t="s">
        <v>9163</v>
      </c>
      <c r="B229">
        <v>2290</v>
      </c>
      <c r="C229">
        <v>2</v>
      </c>
      <c r="D229">
        <v>2292</v>
      </c>
    </row>
    <row r="230" spans="1:4">
      <c r="A230" t="s">
        <v>9164</v>
      </c>
      <c r="B230">
        <v>1329</v>
      </c>
      <c r="C230">
        <v>7</v>
      </c>
      <c r="D230">
        <v>1336</v>
      </c>
    </row>
    <row r="231" spans="1:4">
      <c r="A231" t="s">
        <v>9165</v>
      </c>
      <c r="B231">
        <v>2201</v>
      </c>
      <c r="C231">
        <v>2</v>
      </c>
      <c r="D231">
        <v>2203</v>
      </c>
    </row>
    <row r="232" spans="1:4">
      <c r="A232" t="s">
        <v>2041</v>
      </c>
      <c r="B232" t="s">
        <v>367</v>
      </c>
      <c r="C232" t="s">
        <v>367</v>
      </c>
      <c r="D232">
        <v>0</v>
      </c>
    </row>
    <row r="233" spans="1:4">
      <c r="A233" t="s">
        <v>9166</v>
      </c>
      <c r="B233">
        <v>360</v>
      </c>
      <c r="C233">
        <v>1</v>
      </c>
      <c r="D233">
        <v>361</v>
      </c>
    </row>
    <row r="234" spans="1:4">
      <c r="A234" t="s">
        <v>9167</v>
      </c>
      <c r="B234">
        <v>955</v>
      </c>
      <c r="C234">
        <v>11</v>
      </c>
      <c r="D234">
        <v>966</v>
      </c>
    </row>
    <row r="235" spans="1:4">
      <c r="A235" t="s">
        <v>9168</v>
      </c>
      <c r="B235">
        <v>1865</v>
      </c>
      <c r="C235">
        <v>4</v>
      </c>
      <c r="D235">
        <v>1869</v>
      </c>
    </row>
    <row r="236" spans="1:4">
      <c r="A236" t="s">
        <v>9169</v>
      </c>
      <c r="B236">
        <v>1712</v>
      </c>
      <c r="C236">
        <v>3</v>
      </c>
      <c r="D236">
        <v>1715</v>
      </c>
    </row>
    <row r="237" spans="1:4">
      <c r="A237" t="s">
        <v>9170</v>
      </c>
      <c r="B237">
        <v>1135</v>
      </c>
      <c r="C237" t="s">
        <v>367</v>
      </c>
      <c r="D237">
        <v>1135</v>
      </c>
    </row>
    <row r="238" spans="1:4">
      <c r="A238" t="s">
        <v>2045</v>
      </c>
      <c r="B238">
        <v>2662</v>
      </c>
      <c r="C238">
        <v>4</v>
      </c>
      <c r="D238">
        <v>2666</v>
      </c>
    </row>
    <row r="239" spans="1:4">
      <c r="A239" t="s">
        <v>9171</v>
      </c>
      <c r="B239">
        <v>1865</v>
      </c>
      <c r="C239">
        <v>1</v>
      </c>
      <c r="D239">
        <v>1866</v>
      </c>
    </row>
    <row r="240" spans="1:4">
      <c r="A240" t="s">
        <v>9172</v>
      </c>
      <c r="B240">
        <v>110</v>
      </c>
      <c r="C240">
        <v>1</v>
      </c>
      <c r="D240">
        <v>111</v>
      </c>
    </row>
    <row r="241" spans="1:4">
      <c r="A241" t="s">
        <v>9173</v>
      </c>
      <c r="B241">
        <v>841</v>
      </c>
      <c r="C241">
        <v>1</v>
      </c>
      <c r="D241">
        <v>842</v>
      </c>
    </row>
    <row r="242" spans="1:4">
      <c r="A242" t="s">
        <v>9174</v>
      </c>
      <c r="B242">
        <v>206</v>
      </c>
      <c r="C242">
        <v>3</v>
      </c>
      <c r="D242">
        <v>209</v>
      </c>
    </row>
    <row r="243" spans="1:4">
      <c r="A243" t="s">
        <v>2787</v>
      </c>
      <c r="B243">
        <v>2277</v>
      </c>
      <c r="C243">
        <v>6</v>
      </c>
      <c r="D243">
        <v>2283</v>
      </c>
    </row>
    <row r="244" spans="1:4">
      <c r="A244" t="s">
        <v>1882</v>
      </c>
      <c r="B244">
        <v>689</v>
      </c>
      <c r="C244">
        <v>2</v>
      </c>
      <c r="D244">
        <v>691</v>
      </c>
    </row>
    <row r="245" spans="1:4">
      <c r="A245" t="s">
        <v>2788</v>
      </c>
      <c r="B245">
        <v>1097</v>
      </c>
      <c r="C245">
        <v>4</v>
      </c>
      <c r="D245">
        <v>1101</v>
      </c>
    </row>
    <row r="246" spans="1:4">
      <c r="A246" t="s">
        <v>9175</v>
      </c>
      <c r="B246">
        <v>3317</v>
      </c>
      <c r="C246">
        <v>1</v>
      </c>
      <c r="D246">
        <v>3318</v>
      </c>
    </row>
    <row r="247" spans="1:4">
      <c r="A247" t="s">
        <v>2789</v>
      </c>
      <c r="B247">
        <v>3892</v>
      </c>
      <c r="C247">
        <v>1</v>
      </c>
      <c r="D247">
        <v>3893</v>
      </c>
    </row>
    <row r="248" spans="1:4">
      <c r="A248" t="s">
        <v>2790</v>
      </c>
      <c r="B248">
        <v>2050</v>
      </c>
      <c r="C248">
        <v>2</v>
      </c>
      <c r="D248">
        <v>2052</v>
      </c>
    </row>
    <row r="249" spans="1:4">
      <c r="A249" t="s">
        <v>2791</v>
      </c>
      <c r="B249">
        <v>5347</v>
      </c>
      <c r="C249">
        <v>2</v>
      </c>
      <c r="D249">
        <v>5349</v>
      </c>
    </row>
    <row r="250" spans="1:4">
      <c r="A250" t="s">
        <v>2792</v>
      </c>
      <c r="B250">
        <v>3238</v>
      </c>
      <c r="C250">
        <v>3</v>
      </c>
      <c r="D250">
        <v>3241</v>
      </c>
    </row>
    <row r="251" spans="1:4">
      <c r="A251" t="s">
        <v>2793</v>
      </c>
      <c r="B251">
        <v>2192</v>
      </c>
      <c r="C251">
        <v>3</v>
      </c>
      <c r="D251">
        <v>2195</v>
      </c>
    </row>
    <row r="252" spans="1:4">
      <c r="A252" t="s">
        <v>2794</v>
      </c>
      <c r="B252">
        <v>243</v>
      </c>
      <c r="C252">
        <v>3</v>
      </c>
      <c r="D252">
        <v>246</v>
      </c>
    </row>
    <row r="253" spans="1:4">
      <c r="A253" t="s">
        <v>2795</v>
      </c>
      <c r="B253">
        <v>1469</v>
      </c>
      <c r="C253">
        <v>1</v>
      </c>
      <c r="D253">
        <v>1470</v>
      </c>
    </row>
    <row r="254" spans="1:4">
      <c r="A254" t="s">
        <v>2796</v>
      </c>
      <c r="B254">
        <v>149</v>
      </c>
      <c r="C254">
        <v>1</v>
      </c>
      <c r="D254">
        <v>150</v>
      </c>
    </row>
    <row r="255" spans="1:4">
      <c r="A255" t="s">
        <v>1880</v>
      </c>
      <c r="B255" t="s">
        <v>367</v>
      </c>
      <c r="C255">
        <v>0</v>
      </c>
      <c r="D255">
        <v>0</v>
      </c>
    </row>
    <row r="256" spans="1:4">
      <c r="A256" t="s">
        <v>2797</v>
      </c>
      <c r="B256">
        <v>495</v>
      </c>
      <c r="C256">
        <v>1</v>
      </c>
      <c r="D256">
        <v>496</v>
      </c>
    </row>
    <row r="257" spans="1:4">
      <c r="A257" t="s">
        <v>2798</v>
      </c>
      <c r="B257">
        <v>2058</v>
      </c>
      <c r="C257">
        <v>6</v>
      </c>
      <c r="D257">
        <v>2064</v>
      </c>
    </row>
    <row r="258" spans="1:4">
      <c r="A258" t="s">
        <v>2799</v>
      </c>
      <c r="B258">
        <v>2837</v>
      </c>
      <c r="C258">
        <v>1</v>
      </c>
      <c r="D258">
        <v>2838</v>
      </c>
    </row>
    <row r="259" spans="1:4">
      <c r="A259" t="s">
        <v>1961</v>
      </c>
      <c r="B259">
        <v>1283</v>
      </c>
      <c r="C259">
        <v>3</v>
      </c>
      <c r="D259">
        <v>1286</v>
      </c>
    </row>
    <row r="260" spans="1:4">
      <c r="A260" t="s">
        <v>2800</v>
      </c>
      <c r="B260">
        <v>1779</v>
      </c>
      <c r="C260">
        <v>1</v>
      </c>
      <c r="D260">
        <v>1780</v>
      </c>
    </row>
    <row r="261" spans="1:4">
      <c r="A261" t="s">
        <v>2801</v>
      </c>
      <c r="B261">
        <v>2267</v>
      </c>
      <c r="C261" t="s">
        <v>367</v>
      </c>
      <c r="D261">
        <v>2267</v>
      </c>
    </row>
    <row r="262" spans="1:4">
      <c r="A262" t="s">
        <v>2802</v>
      </c>
      <c r="B262">
        <v>1058</v>
      </c>
      <c r="C262" t="s">
        <v>367</v>
      </c>
      <c r="D262">
        <v>1058</v>
      </c>
    </row>
    <row r="263" spans="1:4">
      <c r="A263" t="s">
        <v>2803</v>
      </c>
      <c r="B263">
        <v>906</v>
      </c>
      <c r="C263">
        <v>8</v>
      </c>
      <c r="D263">
        <v>914</v>
      </c>
    </row>
    <row r="264" spans="1:4">
      <c r="A264" t="s">
        <v>1963</v>
      </c>
      <c r="B264">
        <v>1880</v>
      </c>
      <c r="C264" t="s">
        <v>367</v>
      </c>
      <c r="D264">
        <v>1880</v>
      </c>
    </row>
    <row r="265" spans="1:4">
      <c r="A265" t="s">
        <v>9176</v>
      </c>
      <c r="B265">
        <v>788</v>
      </c>
      <c r="C265">
        <v>3</v>
      </c>
      <c r="D265">
        <v>791</v>
      </c>
    </row>
    <row r="266" spans="1:4">
      <c r="A266" t="s">
        <v>9177</v>
      </c>
      <c r="B266">
        <v>604</v>
      </c>
      <c r="C266">
        <v>2</v>
      </c>
      <c r="D266">
        <v>606</v>
      </c>
    </row>
    <row r="267" spans="1:4">
      <c r="A267" t="s">
        <v>1965</v>
      </c>
      <c r="B267">
        <v>186</v>
      </c>
      <c r="C267">
        <v>1</v>
      </c>
      <c r="D267">
        <v>187</v>
      </c>
    </row>
    <row r="268" spans="1:4">
      <c r="A268" t="s">
        <v>9178</v>
      </c>
      <c r="B268">
        <v>4617</v>
      </c>
      <c r="C268">
        <v>6</v>
      </c>
      <c r="D268">
        <v>4623</v>
      </c>
    </row>
    <row r="269" spans="1:4">
      <c r="A269" t="s">
        <v>9179</v>
      </c>
      <c r="B269">
        <v>1835</v>
      </c>
      <c r="C269">
        <v>3</v>
      </c>
      <c r="D269">
        <v>1838</v>
      </c>
    </row>
    <row r="270" spans="1:4">
      <c r="A270" t="s">
        <v>9180</v>
      </c>
      <c r="B270">
        <v>2313</v>
      </c>
      <c r="C270">
        <v>2</v>
      </c>
      <c r="D270">
        <v>2315</v>
      </c>
    </row>
    <row r="271" spans="1:4">
      <c r="A271" t="s">
        <v>9181</v>
      </c>
      <c r="B271">
        <v>682</v>
      </c>
      <c r="C271">
        <v>3</v>
      </c>
      <c r="D271">
        <v>685</v>
      </c>
    </row>
    <row r="272" spans="1:4">
      <c r="A272" t="s">
        <v>9182</v>
      </c>
      <c r="B272">
        <v>4381</v>
      </c>
      <c r="C272" t="s">
        <v>367</v>
      </c>
      <c r="D272">
        <v>4381</v>
      </c>
    </row>
    <row r="273" spans="1:4">
      <c r="A273" t="s">
        <v>9183</v>
      </c>
      <c r="B273" t="s">
        <v>367</v>
      </c>
      <c r="C273" t="s">
        <v>367</v>
      </c>
      <c r="D273">
        <v>0</v>
      </c>
    </row>
    <row r="274" spans="1:4">
      <c r="A274" t="s">
        <v>2804</v>
      </c>
      <c r="B274">
        <v>1965</v>
      </c>
      <c r="C274">
        <v>1</v>
      </c>
      <c r="D274">
        <v>1966</v>
      </c>
    </row>
    <row r="275" spans="1:4">
      <c r="A275" t="s">
        <v>1884</v>
      </c>
      <c r="B275" t="s">
        <v>367</v>
      </c>
      <c r="C275" t="s">
        <v>367</v>
      </c>
      <c r="D275">
        <v>0</v>
      </c>
    </row>
    <row r="276" spans="1:4">
      <c r="A276" t="s">
        <v>2805</v>
      </c>
      <c r="B276">
        <v>135</v>
      </c>
      <c r="C276">
        <v>3</v>
      </c>
      <c r="D276">
        <v>138</v>
      </c>
    </row>
    <row r="277" spans="1:4">
      <c r="A277" t="s">
        <v>2806</v>
      </c>
      <c r="B277">
        <v>810</v>
      </c>
      <c r="C277" t="s">
        <v>367</v>
      </c>
      <c r="D277">
        <v>810</v>
      </c>
    </row>
    <row r="278" spans="1:4">
      <c r="A278" t="s">
        <v>2807</v>
      </c>
      <c r="B278">
        <v>1280</v>
      </c>
      <c r="C278">
        <v>2</v>
      </c>
      <c r="D278">
        <v>1282</v>
      </c>
    </row>
    <row r="279" spans="1:4">
      <c r="A279" t="s">
        <v>9184</v>
      </c>
      <c r="B279">
        <v>4967</v>
      </c>
      <c r="C279">
        <v>2</v>
      </c>
      <c r="D279">
        <v>4969</v>
      </c>
    </row>
    <row r="280" spans="1:4">
      <c r="A280" t="s">
        <v>2808</v>
      </c>
      <c r="B280">
        <v>2584</v>
      </c>
      <c r="C280">
        <v>0</v>
      </c>
      <c r="D280">
        <v>2584</v>
      </c>
    </row>
    <row r="281" spans="1:4">
      <c r="A281" t="s">
        <v>2809</v>
      </c>
      <c r="B281">
        <v>1259</v>
      </c>
      <c r="C281">
        <v>2</v>
      </c>
      <c r="D281">
        <v>1261</v>
      </c>
    </row>
    <row r="282" spans="1:4">
      <c r="A282" t="s">
        <v>9185</v>
      </c>
      <c r="B282">
        <v>213</v>
      </c>
      <c r="C282" t="s">
        <v>367</v>
      </c>
      <c r="D282">
        <v>213</v>
      </c>
    </row>
    <row r="283" spans="1:4">
      <c r="A283" t="s">
        <v>2810</v>
      </c>
      <c r="B283">
        <v>2979</v>
      </c>
      <c r="C283">
        <v>5</v>
      </c>
      <c r="D283">
        <v>2984</v>
      </c>
    </row>
    <row r="284" spans="1:4">
      <c r="A284" t="s">
        <v>2811</v>
      </c>
      <c r="B284">
        <v>2840</v>
      </c>
      <c r="C284">
        <v>2</v>
      </c>
      <c r="D284">
        <v>2842</v>
      </c>
    </row>
    <row r="285" spans="1:4">
      <c r="A285" t="s">
        <v>9186</v>
      </c>
      <c r="B285">
        <v>1646</v>
      </c>
      <c r="C285">
        <v>7</v>
      </c>
      <c r="D285">
        <v>1653</v>
      </c>
    </row>
    <row r="286" spans="1:4">
      <c r="A286" t="s">
        <v>2812</v>
      </c>
      <c r="B286">
        <v>1624</v>
      </c>
      <c r="C286">
        <v>1</v>
      </c>
      <c r="D286">
        <v>1625</v>
      </c>
    </row>
    <row r="287" spans="1:4">
      <c r="A287" t="s">
        <v>2813</v>
      </c>
      <c r="B287">
        <v>917</v>
      </c>
      <c r="C287">
        <v>5</v>
      </c>
      <c r="D287">
        <v>922</v>
      </c>
    </row>
    <row r="288" spans="1:4">
      <c r="A288" t="s">
        <v>2814</v>
      </c>
      <c r="B288">
        <v>110</v>
      </c>
      <c r="C288">
        <v>1</v>
      </c>
      <c r="D288">
        <v>111</v>
      </c>
    </row>
    <row r="289" spans="1:4">
      <c r="A289" t="s">
        <v>9187</v>
      </c>
      <c r="B289" t="s">
        <v>367</v>
      </c>
      <c r="C289" t="s">
        <v>367</v>
      </c>
      <c r="D289">
        <v>0</v>
      </c>
    </row>
    <row r="290" spans="1:4">
      <c r="A290" t="s">
        <v>9188</v>
      </c>
      <c r="B290" t="s">
        <v>367</v>
      </c>
      <c r="C290" t="s">
        <v>367</v>
      </c>
      <c r="D290">
        <v>0</v>
      </c>
    </row>
    <row r="291" spans="1:4">
      <c r="A291" t="s">
        <v>9189</v>
      </c>
      <c r="B291" t="s">
        <v>367</v>
      </c>
      <c r="C291" t="s">
        <v>367</v>
      </c>
      <c r="D291">
        <v>0</v>
      </c>
    </row>
    <row r="292" spans="1:4">
      <c r="A292" t="s">
        <v>9190</v>
      </c>
      <c r="B292" t="s">
        <v>367</v>
      </c>
      <c r="C292" t="s">
        <v>367</v>
      </c>
      <c r="D292">
        <v>0</v>
      </c>
    </row>
    <row r="293" spans="1:4">
      <c r="A293" t="s">
        <v>9191</v>
      </c>
      <c r="B293" t="s">
        <v>367</v>
      </c>
      <c r="C293" t="s">
        <v>367</v>
      </c>
      <c r="D293">
        <v>0</v>
      </c>
    </row>
    <row r="294" spans="1:4">
      <c r="A294" t="s">
        <v>9192</v>
      </c>
      <c r="B294" t="s">
        <v>367</v>
      </c>
      <c r="C294" t="s">
        <v>367</v>
      </c>
      <c r="D294">
        <v>0</v>
      </c>
    </row>
    <row r="295" spans="1:4">
      <c r="A295" t="s">
        <v>9193</v>
      </c>
      <c r="B295" t="s">
        <v>367</v>
      </c>
      <c r="C295" t="s">
        <v>367</v>
      </c>
      <c r="D295">
        <v>0</v>
      </c>
    </row>
    <row r="296" spans="1:4">
      <c r="A296" t="s">
        <v>9194</v>
      </c>
      <c r="B296" t="s">
        <v>367</v>
      </c>
      <c r="C296" t="s">
        <v>367</v>
      </c>
      <c r="D296">
        <v>0</v>
      </c>
    </row>
    <row r="297" spans="1:4">
      <c r="A297" t="s">
        <v>9195</v>
      </c>
      <c r="B297" t="s">
        <v>367</v>
      </c>
      <c r="C297" t="s">
        <v>367</v>
      </c>
      <c r="D297">
        <v>0</v>
      </c>
    </row>
    <row r="298" spans="1:4">
      <c r="A298" t="s">
        <v>9196</v>
      </c>
      <c r="B298" t="s">
        <v>367</v>
      </c>
      <c r="C298" t="s">
        <v>367</v>
      </c>
      <c r="D298">
        <v>0</v>
      </c>
    </row>
    <row r="299" spans="1:4">
      <c r="A299" t="s">
        <v>9197</v>
      </c>
      <c r="B299" t="s">
        <v>367</v>
      </c>
      <c r="C299" t="s">
        <v>367</v>
      </c>
      <c r="D299">
        <v>0</v>
      </c>
    </row>
    <row r="300" spans="1:4">
      <c r="A300" t="s">
        <v>9198</v>
      </c>
      <c r="B300" t="s">
        <v>367</v>
      </c>
      <c r="C300" t="s">
        <v>367</v>
      </c>
      <c r="D300">
        <v>0</v>
      </c>
    </row>
    <row r="301" spans="1:4">
      <c r="A301" t="s">
        <v>9199</v>
      </c>
      <c r="B301" t="s">
        <v>367</v>
      </c>
      <c r="C301" t="s">
        <v>367</v>
      </c>
      <c r="D301">
        <v>0</v>
      </c>
    </row>
    <row r="302" spans="1:4">
      <c r="A302" t="s">
        <v>9200</v>
      </c>
      <c r="B302" t="s">
        <v>367</v>
      </c>
      <c r="C302" t="s">
        <v>367</v>
      </c>
      <c r="D302">
        <v>0</v>
      </c>
    </row>
    <row r="303" spans="1:4">
      <c r="A303" t="s">
        <v>9201</v>
      </c>
      <c r="B303" t="s">
        <v>367</v>
      </c>
      <c r="C303" t="s">
        <v>367</v>
      </c>
      <c r="D303">
        <v>0</v>
      </c>
    </row>
    <row r="304" spans="1:4">
      <c r="A304" t="s">
        <v>9202</v>
      </c>
      <c r="B304" t="s">
        <v>367</v>
      </c>
      <c r="C304" t="s">
        <v>367</v>
      </c>
      <c r="D304">
        <v>0</v>
      </c>
    </row>
    <row r="305" spans="1:4">
      <c r="A305" t="s">
        <v>9203</v>
      </c>
      <c r="B305" t="s">
        <v>367</v>
      </c>
      <c r="C305" t="s">
        <v>367</v>
      </c>
      <c r="D305">
        <v>0</v>
      </c>
    </row>
    <row r="306" spans="1:4">
      <c r="A306" t="s">
        <v>9204</v>
      </c>
      <c r="B306" t="s">
        <v>367</v>
      </c>
      <c r="C306" t="s">
        <v>367</v>
      </c>
      <c r="D306">
        <v>0</v>
      </c>
    </row>
    <row r="307" spans="1:4">
      <c r="A307" t="s">
        <v>9205</v>
      </c>
      <c r="B307" t="s">
        <v>367</v>
      </c>
      <c r="C307" t="s">
        <v>367</v>
      </c>
      <c r="D307">
        <v>0</v>
      </c>
    </row>
    <row r="308" spans="1:4">
      <c r="A308" t="s">
        <v>9206</v>
      </c>
      <c r="B308" t="s">
        <v>367</v>
      </c>
      <c r="C308" t="s">
        <v>367</v>
      </c>
      <c r="D308">
        <v>0</v>
      </c>
    </row>
    <row r="309" spans="1:4">
      <c r="A309" t="s">
        <v>9207</v>
      </c>
      <c r="B309" t="s">
        <v>367</v>
      </c>
      <c r="C309" t="s">
        <v>367</v>
      </c>
      <c r="D309">
        <v>0</v>
      </c>
    </row>
    <row r="310" spans="1:4">
      <c r="A310" t="s">
        <v>9208</v>
      </c>
      <c r="B310" t="s">
        <v>367</v>
      </c>
      <c r="C310" t="s">
        <v>367</v>
      </c>
      <c r="D310">
        <v>0</v>
      </c>
    </row>
    <row r="311" spans="1:4">
      <c r="A311" t="s">
        <v>9209</v>
      </c>
      <c r="B311" t="s">
        <v>367</v>
      </c>
      <c r="C311" t="s">
        <v>367</v>
      </c>
      <c r="D311">
        <v>0</v>
      </c>
    </row>
    <row r="312" spans="1:4">
      <c r="A312" t="s">
        <v>9210</v>
      </c>
      <c r="B312" t="s">
        <v>367</v>
      </c>
      <c r="C312" t="s">
        <v>367</v>
      </c>
      <c r="D312">
        <v>0</v>
      </c>
    </row>
    <row r="313" spans="1:4">
      <c r="A313" t="s">
        <v>9211</v>
      </c>
      <c r="B313" t="s">
        <v>367</v>
      </c>
      <c r="C313" t="s">
        <v>367</v>
      </c>
      <c r="D313">
        <v>0</v>
      </c>
    </row>
    <row r="314" spans="1:4">
      <c r="A314" t="s">
        <v>9212</v>
      </c>
      <c r="B314" t="s">
        <v>367</v>
      </c>
      <c r="C314" t="s">
        <v>367</v>
      </c>
      <c r="D314">
        <v>0</v>
      </c>
    </row>
    <row r="315" spans="1:4">
      <c r="A315" t="s">
        <v>2815</v>
      </c>
      <c r="B315">
        <v>3209</v>
      </c>
      <c r="C315">
        <v>8</v>
      </c>
      <c r="D315">
        <v>3217</v>
      </c>
    </row>
    <row r="316" spans="1:4">
      <c r="A316" t="s">
        <v>2816</v>
      </c>
      <c r="B316">
        <v>3010</v>
      </c>
      <c r="C316">
        <v>4</v>
      </c>
      <c r="D316">
        <v>3014</v>
      </c>
    </row>
    <row r="317" spans="1:4">
      <c r="A317" t="s">
        <v>2817</v>
      </c>
      <c r="B317">
        <v>590</v>
      </c>
      <c r="C317">
        <v>1</v>
      </c>
      <c r="D317">
        <v>591</v>
      </c>
    </row>
    <row r="318" spans="1:4">
      <c r="A318" t="s">
        <v>2818</v>
      </c>
      <c r="B318">
        <v>1431</v>
      </c>
      <c r="C318">
        <v>1</v>
      </c>
      <c r="D318">
        <v>1432</v>
      </c>
    </row>
    <row r="319" spans="1:4">
      <c r="A319" t="s">
        <v>2819</v>
      </c>
      <c r="B319">
        <v>123</v>
      </c>
      <c r="C319">
        <v>2</v>
      </c>
      <c r="D319">
        <v>125</v>
      </c>
    </row>
    <row r="320" spans="1:4">
      <c r="A320" t="s">
        <v>9213</v>
      </c>
      <c r="B320">
        <v>2154</v>
      </c>
      <c r="C320" t="s">
        <v>367</v>
      </c>
      <c r="D320">
        <v>2154</v>
      </c>
    </row>
    <row r="321" spans="1:4">
      <c r="A321" t="s">
        <v>2820</v>
      </c>
      <c r="B321">
        <v>980</v>
      </c>
      <c r="C321">
        <v>6</v>
      </c>
      <c r="D321">
        <v>986</v>
      </c>
    </row>
    <row r="322" spans="1:4">
      <c r="A322" t="s">
        <v>2821</v>
      </c>
      <c r="B322">
        <v>1177</v>
      </c>
      <c r="C322">
        <v>9</v>
      </c>
      <c r="D322">
        <v>1186</v>
      </c>
    </row>
    <row r="323" spans="1:4">
      <c r="A323" t="s">
        <v>2822</v>
      </c>
      <c r="B323">
        <v>2582</v>
      </c>
      <c r="C323" t="s">
        <v>367</v>
      </c>
      <c r="D323">
        <v>2582</v>
      </c>
    </row>
    <row r="324" spans="1:4">
      <c r="A324" t="s">
        <v>2823</v>
      </c>
      <c r="B324">
        <v>3755</v>
      </c>
      <c r="C324" t="s">
        <v>367</v>
      </c>
      <c r="D324">
        <v>3755</v>
      </c>
    </row>
    <row r="325" spans="1:4">
      <c r="A325" t="s">
        <v>9214</v>
      </c>
      <c r="B325">
        <v>1709</v>
      </c>
      <c r="C325">
        <v>1</v>
      </c>
      <c r="D325">
        <v>1710</v>
      </c>
    </row>
    <row r="326" spans="1:4">
      <c r="A326" t="s">
        <v>2824</v>
      </c>
      <c r="B326">
        <v>3688</v>
      </c>
      <c r="C326">
        <v>1</v>
      </c>
      <c r="D326">
        <v>3689</v>
      </c>
    </row>
    <row r="327" spans="1:4">
      <c r="A327" t="s">
        <v>1967</v>
      </c>
      <c r="B327" t="s">
        <v>367</v>
      </c>
      <c r="C327" t="s">
        <v>367</v>
      </c>
      <c r="D327">
        <v>0</v>
      </c>
    </row>
    <row r="328" spans="1:4">
      <c r="A328" t="s">
        <v>9215</v>
      </c>
      <c r="B328" t="s">
        <v>367</v>
      </c>
      <c r="C328" t="s">
        <v>367</v>
      </c>
      <c r="D328">
        <v>0</v>
      </c>
    </row>
    <row r="329" spans="1:4">
      <c r="A329" t="s">
        <v>9216</v>
      </c>
      <c r="B329" t="s">
        <v>367</v>
      </c>
      <c r="C329" t="s">
        <v>367</v>
      </c>
      <c r="D329">
        <v>0</v>
      </c>
    </row>
    <row r="330" spans="1:4">
      <c r="A330" t="s">
        <v>9217</v>
      </c>
      <c r="B330" t="s">
        <v>367</v>
      </c>
      <c r="C330" t="s">
        <v>367</v>
      </c>
      <c r="D330">
        <v>0</v>
      </c>
    </row>
    <row r="331" spans="1:4">
      <c r="A331" t="s">
        <v>2825</v>
      </c>
      <c r="B331">
        <v>421</v>
      </c>
      <c r="C331">
        <v>1</v>
      </c>
      <c r="D331">
        <v>422</v>
      </c>
    </row>
    <row r="332" spans="1:4">
      <c r="A332" t="s">
        <v>2826</v>
      </c>
      <c r="B332">
        <v>463</v>
      </c>
      <c r="C332">
        <v>2</v>
      </c>
      <c r="D332">
        <v>465</v>
      </c>
    </row>
    <row r="333" spans="1:4">
      <c r="A333" t="s">
        <v>9218</v>
      </c>
      <c r="B333">
        <v>3249</v>
      </c>
      <c r="C333" t="s">
        <v>367</v>
      </c>
      <c r="D333">
        <v>3249</v>
      </c>
    </row>
    <row r="334" spans="1:4">
      <c r="A334" t="s">
        <v>2827</v>
      </c>
      <c r="B334">
        <v>2274</v>
      </c>
      <c r="C334" t="s">
        <v>367</v>
      </c>
      <c r="D334">
        <v>2274</v>
      </c>
    </row>
    <row r="335" spans="1:4">
      <c r="A335" t="s">
        <v>2828</v>
      </c>
      <c r="B335">
        <v>1131</v>
      </c>
      <c r="C335" t="s">
        <v>367</v>
      </c>
      <c r="D335">
        <v>1131</v>
      </c>
    </row>
    <row r="336" spans="1:4">
      <c r="A336" t="s">
        <v>9219</v>
      </c>
      <c r="B336">
        <v>1130</v>
      </c>
      <c r="C336">
        <v>5</v>
      </c>
      <c r="D336">
        <v>1135</v>
      </c>
    </row>
    <row r="337" spans="1:4">
      <c r="A337" t="s">
        <v>2829</v>
      </c>
      <c r="B337">
        <v>4854</v>
      </c>
      <c r="C337">
        <v>1</v>
      </c>
      <c r="D337">
        <v>4855</v>
      </c>
    </row>
    <row r="338" spans="1:4">
      <c r="A338" t="s">
        <v>2830</v>
      </c>
      <c r="B338">
        <v>3693</v>
      </c>
      <c r="C338">
        <v>4</v>
      </c>
      <c r="D338">
        <v>3697</v>
      </c>
    </row>
    <row r="339" spans="1:4">
      <c r="A339" t="s">
        <v>2831</v>
      </c>
      <c r="B339">
        <v>2420</v>
      </c>
      <c r="C339">
        <v>1</v>
      </c>
      <c r="D339">
        <v>2421</v>
      </c>
    </row>
    <row r="340" spans="1:4">
      <c r="A340" t="s">
        <v>9220</v>
      </c>
      <c r="B340">
        <v>5416</v>
      </c>
      <c r="C340">
        <v>2</v>
      </c>
      <c r="D340">
        <v>5418</v>
      </c>
    </row>
    <row r="341" spans="1:4">
      <c r="A341" t="s">
        <v>2832</v>
      </c>
      <c r="B341">
        <v>6177</v>
      </c>
      <c r="C341">
        <v>6</v>
      </c>
      <c r="D341">
        <v>6183</v>
      </c>
    </row>
    <row r="342" spans="1:4">
      <c r="A342" t="s">
        <v>2833</v>
      </c>
      <c r="B342">
        <v>676</v>
      </c>
      <c r="C342" t="s">
        <v>367</v>
      </c>
      <c r="D342">
        <v>676</v>
      </c>
    </row>
    <row r="343" spans="1:4">
      <c r="A343" t="s">
        <v>2834</v>
      </c>
      <c r="B343">
        <v>19</v>
      </c>
      <c r="C343">
        <v>4</v>
      </c>
      <c r="D343">
        <v>23</v>
      </c>
    </row>
    <row r="344" spans="1:4">
      <c r="A344" t="s">
        <v>9221</v>
      </c>
      <c r="B344">
        <v>3465</v>
      </c>
      <c r="C344">
        <v>2</v>
      </c>
      <c r="D344">
        <v>3467</v>
      </c>
    </row>
    <row r="345" spans="1:4">
      <c r="A345" t="s">
        <v>9222</v>
      </c>
      <c r="B345">
        <v>1441</v>
      </c>
      <c r="C345">
        <v>14</v>
      </c>
      <c r="D345">
        <v>1455</v>
      </c>
    </row>
    <row r="346" spans="1:4">
      <c r="A346" t="s">
        <v>2835</v>
      </c>
      <c r="B346">
        <v>1476</v>
      </c>
      <c r="C346">
        <v>1</v>
      </c>
      <c r="D346">
        <v>1477</v>
      </c>
    </row>
    <row r="347" spans="1:4">
      <c r="A347" t="s">
        <v>2836</v>
      </c>
      <c r="B347">
        <v>1828</v>
      </c>
      <c r="C347">
        <v>3</v>
      </c>
      <c r="D347">
        <v>1831</v>
      </c>
    </row>
    <row r="348" spans="1:4">
      <c r="A348" t="s">
        <v>2837</v>
      </c>
      <c r="B348">
        <v>1319</v>
      </c>
      <c r="C348" t="s">
        <v>367</v>
      </c>
      <c r="D348">
        <v>1319</v>
      </c>
    </row>
    <row r="349" spans="1:4">
      <c r="A349" t="s">
        <v>9223</v>
      </c>
      <c r="B349">
        <v>3026</v>
      </c>
      <c r="C349">
        <v>4</v>
      </c>
      <c r="D349">
        <v>3030</v>
      </c>
    </row>
    <row r="350" spans="1:4">
      <c r="A350" t="s">
        <v>9224</v>
      </c>
      <c r="B350">
        <v>367</v>
      </c>
      <c r="C350">
        <v>7</v>
      </c>
      <c r="D350">
        <v>374</v>
      </c>
    </row>
    <row r="351" spans="1:4">
      <c r="A351" t="s">
        <v>2838</v>
      </c>
      <c r="B351">
        <v>3424</v>
      </c>
      <c r="C351">
        <v>4</v>
      </c>
      <c r="D351">
        <v>3428</v>
      </c>
    </row>
    <row r="352" spans="1:4">
      <c r="A352" t="s">
        <v>2839</v>
      </c>
      <c r="B352">
        <v>1285</v>
      </c>
      <c r="C352">
        <v>1</v>
      </c>
      <c r="D352">
        <v>1286</v>
      </c>
    </row>
    <row r="353" spans="1:4">
      <c r="A353" t="s">
        <v>2840</v>
      </c>
      <c r="B353">
        <v>1565</v>
      </c>
      <c r="C353">
        <v>1</v>
      </c>
      <c r="D353">
        <v>1566</v>
      </c>
    </row>
    <row r="354" spans="1:4">
      <c r="A354" t="s">
        <v>2841</v>
      </c>
      <c r="B354" t="s">
        <v>367</v>
      </c>
      <c r="C354" t="s">
        <v>367</v>
      </c>
      <c r="D354">
        <v>0</v>
      </c>
    </row>
    <row r="355" spans="1:4">
      <c r="A355" t="s">
        <v>9225</v>
      </c>
      <c r="B355">
        <v>70</v>
      </c>
      <c r="C355">
        <v>1</v>
      </c>
      <c r="D355">
        <v>71</v>
      </c>
    </row>
    <row r="356" spans="1:4">
      <c r="A356" t="s">
        <v>2842</v>
      </c>
      <c r="B356">
        <v>380</v>
      </c>
      <c r="C356" t="s">
        <v>367</v>
      </c>
      <c r="D356">
        <v>380</v>
      </c>
    </row>
    <row r="357" spans="1:4">
      <c r="A357" t="s">
        <v>9226</v>
      </c>
      <c r="B357">
        <v>2209</v>
      </c>
      <c r="C357">
        <v>1</v>
      </c>
      <c r="D357">
        <v>2210</v>
      </c>
    </row>
    <row r="358" spans="1:4">
      <c r="A358" t="s">
        <v>9227</v>
      </c>
      <c r="B358">
        <v>4835</v>
      </c>
      <c r="C358">
        <v>2</v>
      </c>
      <c r="D358">
        <v>4837</v>
      </c>
    </row>
    <row r="359" spans="1:4">
      <c r="A359" t="s">
        <v>9228</v>
      </c>
      <c r="B359">
        <v>3126</v>
      </c>
      <c r="C359">
        <v>2</v>
      </c>
      <c r="D359">
        <v>3128</v>
      </c>
    </row>
    <row r="360" spans="1:4">
      <c r="A360" t="s">
        <v>9229</v>
      </c>
      <c r="B360">
        <v>2466</v>
      </c>
      <c r="C360" t="s">
        <v>367</v>
      </c>
      <c r="D360">
        <v>2466</v>
      </c>
    </row>
    <row r="361" spans="1:4">
      <c r="A361" t="s">
        <v>9230</v>
      </c>
      <c r="B361" t="s">
        <v>367</v>
      </c>
      <c r="C361" t="s">
        <v>367</v>
      </c>
      <c r="D361">
        <v>0</v>
      </c>
    </row>
    <row r="362" spans="1:4">
      <c r="A362" t="s">
        <v>1886</v>
      </c>
      <c r="B362">
        <v>166</v>
      </c>
      <c r="C362">
        <v>5</v>
      </c>
      <c r="D362">
        <v>171</v>
      </c>
    </row>
    <row r="363" spans="1:4">
      <c r="A363" t="s">
        <v>9231</v>
      </c>
      <c r="B363">
        <v>117</v>
      </c>
      <c r="C363">
        <v>7</v>
      </c>
      <c r="D363">
        <v>124</v>
      </c>
    </row>
    <row r="364" spans="1:4">
      <c r="A364" t="s">
        <v>9232</v>
      </c>
      <c r="B364">
        <v>150</v>
      </c>
      <c r="C364">
        <v>9</v>
      </c>
      <c r="D364">
        <v>159</v>
      </c>
    </row>
    <row r="365" spans="1:4">
      <c r="A365" t="s">
        <v>9233</v>
      </c>
      <c r="B365">
        <v>5160</v>
      </c>
      <c r="C365">
        <v>8</v>
      </c>
      <c r="D365">
        <v>5168</v>
      </c>
    </row>
    <row r="366" spans="1:4">
      <c r="A366" t="s">
        <v>9234</v>
      </c>
      <c r="B366">
        <v>1905</v>
      </c>
      <c r="C366">
        <v>1</v>
      </c>
      <c r="D366">
        <v>1906</v>
      </c>
    </row>
    <row r="367" spans="1:4">
      <c r="A367" t="s">
        <v>9235</v>
      </c>
      <c r="B367">
        <v>589</v>
      </c>
      <c r="C367">
        <v>10</v>
      </c>
      <c r="D367">
        <v>599</v>
      </c>
    </row>
    <row r="368" spans="1:4">
      <c r="A368" t="s">
        <v>9236</v>
      </c>
      <c r="B368">
        <v>3114</v>
      </c>
      <c r="C368" t="s">
        <v>367</v>
      </c>
      <c r="D368">
        <v>3114</v>
      </c>
    </row>
    <row r="369" spans="1:4">
      <c r="A369" t="s">
        <v>9237</v>
      </c>
      <c r="B369">
        <v>2937</v>
      </c>
      <c r="C369">
        <v>9</v>
      </c>
      <c r="D369">
        <v>2946</v>
      </c>
    </row>
    <row r="370" spans="1:4">
      <c r="A370" t="s">
        <v>9238</v>
      </c>
      <c r="B370">
        <v>4447</v>
      </c>
      <c r="C370">
        <v>4</v>
      </c>
      <c r="D370">
        <v>4451</v>
      </c>
    </row>
    <row r="371" spans="1:4">
      <c r="A371" t="s">
        <v>9239</v>
      </c>
      <c r="B371">
        <v>3162</v>
      </c>
      <c r="C371">
        <v>1</v>
      </c>
      <c r="D371">
        <v>3163</v>
      </c>
    </row>
    <row r="372" spans="1:4">
      <c r="A372" t="s">
        <v>9240</v>
      </c>
      <c r="B372">
        <v>362</v>
      </c>
      <c r="C372">
        <v>16</v>
      </c>
      <c r="D372">
        <v>378</v>
      </c>
    </row>
    <row r="373" spans="1:4">
      <c r="A373" t="s">
        <v>9241</v>
      </c>
      <c r="B373">
        <v>1445</v>
      </c>
      <c r="C373">
        <v>6</v>
      </c>
      <c r="D373">
        <v>1451</v>
      </c>
    </row>
    <row r="374" spans="1:4">
      <c r="A374" t="s">
        <v>9242</v>
      </c>
      <c r="B374">
        <v>1346</v>
      </c>
      <c r="C374">
        <v>4</v>
      </c>
      <c r="D374">
        <v>1350</v>
      </c>
    </row>
    <row r="375" spans="1:4">
      <c r="A375" t="s">
        <v>9243</v>
      </c>
      <c r="B375">
        <v>2234</v>
      </c>
      <c r="C375">
        <v>3</v>
      </c>
      <c r="D375">
        <v>2237</v>
      </c>
    </row>
    <row r="376" spans="1:4">
      <c r="A376" t="s">
        <v>9244</v>
      </c>
      <c r="B376">
        <v>2211</v>
      </c>
      <c r="C376" t="s">
        <v>367</v>
      </c>
      <c r="D376">
        <v>2211</v>
      </c>
    </row>
    <row r="377" spans="1:4">
      <c r="A377" t="s">
        <v>9245</v>
      </c>
      <c r="B377">
        <v>347</v>
      </c>
      <c r="C377">
        <v>20</v>
      </c>
      <c r="D377">
        <v>367</v>
      </c>
    </row>
    <row r="378" spans="1:4">
      <c r="A378" t="s">
        <v>9246</v>
      </c>
      <c r="B378">
        <v>994</v>
      </c>
      <c r="C378" t="s">
        <v>367</v>
      </c>
      <c r="D378">
        <v>994</v>
      </c>
    </row>
    <row r="379" spans="1:4">
      <c r="A379" t="s">
        <v>9247</v>
      </c>
      <c r="B379">
        <v>352</v>
      </c>
      <c r="C379">
        <v>5</v>
      </c>
      <c r="D379">
        <v>357</v>
      </c>
    </row>
    <row r="380" spans="1:4">
      <c r="A380" t="s">
        <v>9248</v>
      </c>
      <c r="B380">
        <v>794</v>
      </c>
      <c r="C380">
        <v>12</v>
      </c>
      <c r="D380">
        <v>806</v>
      </c>
    </row>
    <row r="381" spans="1:4">
      <c r="A381" t="s">
        <v>9249</v>
      </c>
      <c r="B381">
        <v>92</v>
      </c>
      <c r="C381">
        <v>4</v>
      </c>
      <c r="D381">
        <v>96</v>
      </c>
    </row>
    <row r="382" spans="1:4">
      <c r="A382" t="s">
        <v>2843</v>
      </c>
      <c r="B382">
        <v>1933</v>
      </c>
      <c r="C382">
        <v>4</v>
      </c>
      <c r="D382">
        <v>1937</v>
      </c>
    </row>
    <row r="383" spans="1:4">
      <c r="A383" t="s">
        <v>2844</v>
      </c>
      <c r="B383">
        <v>586</v>
      </c>
      <c r="C383">
        <v>1</v>
      </c>
      <c r="D383">
        <v>587</v>
      </c>
    </row>
    <row r="384" spans="1:4">
      <c r="A384" t="s">
        <v>2845</v>
      </c>
      <c r="B384">
        <v>1272</v>
      </c>
      <c r="C384">
        <v>7</v>
      </c>
      <c r="D384">
        <v>1279</v>
      </c>
    </row>
    <row r="385" spans="1:4">
      <c r="A385" t="s">
        <v>9250</v>
      </c>
      <c r="B385">
        <v>3318</v>
      </c>
      <c r="C385" t="s">
        <v>367</v>
      </c>
      <c r="D385">
        <v>3318</v>
      </c>
    </row>
    <row r="386" spans="1:4">
      <c r="A386" t="s">
        <v>2846</v>
      </c>
      <c r="B386">
        <v>497</v>
      </c>
      <c r="C386">
        <v>1</v>
      </c>
      <c r="D386">
        <v>498</v>
      </c>
    </row>
    <row r="387" spans="1:4">
      <c r="A387" t="s">
        <v>9251</v>
      </c>
      <c r="B387">
        <v>1651</v>
      </c>
      <c r="C387">
        <v>1</v>
      </c>
      <c r="D387">
        <v>1652</v>
      </c>
    </row>
    <row r="388" spans="1:4">
      <c r="A388" t="s">
        <v>2847</v>
      </c>
      <c r="B388">
        <v>1911</v>
      </c>
      <c r="C388">
        <v>4</v>
      </c>
      <c r="D388">
        <v>1915</v>
      </c>
    </row>
    <row r="389" spans="1:4">
      <c r="A389" t="s">
        <v>2848</v>
      </c>
      <c r="B389">
        <v>1585</v>
      </c>
      <c r="C389">
        <v>3</v>
      </c>
      <c r="D389">
        <v>1588</v>
      </c>
    </row>
    <row r="390" spans="1:4">
      <c r="A390" t="s">
        <v>9252</v>
      </c>
      <c r="B390">
        <v>2471</v>
      </c>
      <c r="C390">
        <v>3</v>
      </c>
      <c r="D390">
        <v>2474</v>
      </c>
    </row>
    <row r="391" spans="1:4">
      <c r="A391" t="s">
        <v>2849</v>
      </c>
      <c r="B391">
        <v>1935</v>
      </c>
      <c r="C391">
        <v>5</v>
      </c>
      <c r="D391">
        <v>1940</v>
      </c>
    </row>
    <row r="392" spans="1:4">
      <c r="A392" t="s">
        <v>9253</v>
      </c>
      <c r="B392" t="s">
        <v>367</v>
      </c>
      <c r="C392" t="s">
        <v>367</v>
      </c>
      <c r="D392">
        <v>0</v>
      </c>
    </row>
    <row r="393" spans="1:4">
      <c r="A393" t="s">
        <v>2850</v>
      </c>
      <c r="B393">
        <v>1609</v>
      </c>
      <c r="C393" t="s">
        <v>367</v>
      </c>
      <c r="D393">
        <v>1609</v>
      </c>
    </row>
    <row r="394" spans="1:4">
      <c r="A394" t="s">
        <v>9254</v>
      </c>
      <c r="B394">
        <v>871</v>
      </c>
      <c r="C394">
        <v>2</v>
      </c>
      <c r="D394">
        <v>873</v>
      </c>
    </row>
    <row r="395" spans="1:4">
      <c r="A395" t="s">
        <v>9255</v>
      </c>
      <c r="B395">
        <v>2588</v>
      </c>
      <c r="C395">
        <v>4</v>
      </c>
      <c r="D395">
        <v>2592</v>
      </c>
    </row>
    <row r="396" spans="1:4">
      <c r="A396" t="s">
        <v>9256</v>
      </c>
      <c r="B396">
        <v>1827</v>
      </c>
      <c r="C396" t="s">
        <v>367</v>
      </c>
      <c r="D396">
        <v>1827</v>
      </c>
    </row>
    <row r="397" spans="1:4">
      <c r="A397" t="s">
        <v>9257</v>
      </c>
      <c r="B397">
        <v>3912</v>
      </c>
      <c r="C397">
        <v>2</v>
      </c>
      <c r="D397">
        <v>3914</v>
      </c>
    </row>
    <row r="398" spans="1:4">
      <c r="A398" t="s">
        <v>2851</v>
      </c>
      <c r="B398">
        <v>3831</v>
      </c>
      <c r="C398">
        <v>2</v>
      </c>
      <c r="D398">
        <v>3833</v>
      </c>
    </row>
    <row r="399" spans="1:4">
      <c r="A399" t="s">
        <v>2852</v>
      </c>
      <c r="B399">
        <v>368</v>
      </c>
      <c r="C399" t="s">
        <v>367</v>
      </c>
      <c r="D399">
        <v>368</v>
      </c>
    </row>
    <row r="400" spans="1:4">
      <c r="A400" t="s">
        <v>2853</v>
      </c>
      <c r="B400">
        <v>414</v>
      </c>
      <c r="C400">
        <v>1</v>
      </c>
      <c r="D400">
        <v>415</v>
      </c>
    </row>
    <row r="401" spans="1:4">
      <c r="A401" t="s">
        <v>2854</v>
      </c>
      <c r="B401">
        <v>51</v>
      </c>
      <c r="C401">
        <v>3</v>
      </c>
      <c r="D401">
        <v>54</v>
      </c>
    </row>
    <row r="402" spans="1:4">
      <c r="A402" t="s">
        <v>9258</v>
      </c>
      <c r="B402">
        <v>2184</v>
      </c>
      <c r="C402">
        <v>4</v>
      </c>
      <c r="D402">
        <v>2188</v>
      </c>
    </row>
    <row r="403" spans="1:4">
      <c r="A403" t="s">
        <v>2855</v>
      </c>
      <c r="B403">
        <v>1239</v>
      </c>
      <c r="C403">
        <v>2</v>
      </c>
      <c r="D403">
        <v>1241</v>
      </c>
    </row>
    <row r="404" spans="1:4">
      <c r="A404" t="s">
        <v>9259</v>
      </c>
      <c r="B404">
        <v>1026</v>
      </c>
      <c r="C404">
        <v>1</v>
      </c>
      <c r="D404">
        <v>1027</v>
      </c>
    </row>
    <row r="405" spans="1:4">
      <c r="A405" t="s">
        <v>9260</v>
      </c>
      <c r="B405">
        <v>450</v>
      </c>
      <c r="C405">
        <v>2</v>
      </c>
      <c r="D405">
        <v>452</v>
      </c>
    </row>
    <row r="406" spans="1:4">
      <c r="A406" t="s">
        <v>9261</v>
      </c>
      <c r="B406">
        <v>3758</v>
      </c>
      <c r="C406">
        <v>1</v>
      </c>
      <c r="D406">
        <v>3759</v>
      </c>
    </row>
    <row r="407" spans="1:4">
      <c r="A407" t="s">
        <v>2856</v>
      </c>
      <c r="B407">
        <v>820</v>
      </c>
      <c r="C407">
        <v>2</v>
      </c>
      <c r="D407">
        <v>822</v>
      </c>
    </row>
    <row r="408" spans="1:4">
      <c r="A408" t="s">
        <v>2857</v>
      </c>
      <c r="B408">
        <v>2835</v>
      </c>
      <c r="C408">
        <v>2</v>
      </c>
      <c r="D408">
        <v>2837</v>
      </c>
    </row>
    <row r="409" spans="1:4">
      <c r="A409" t="s">
        <v>9262</v>
      </c>
      <c r="B409">
        <v>2689</v>
      </c>
      <c r="C409">
        <v>2</v>
      </c>
      <c r="D409">
        <v>2691</v>
      </c>
    </row>
    <row r="410" spans="1:4">
      <c r="A410" t="s">
        <v>9263</v>
      </c>
      <c r="B410">
        <v>978</v>
      </c>
      <c r="C410">
        <v>1</v>
      </c>
      <c r="D410">
        <v>979</v>
      </c>
    </row>
    <row r="411" spans="1:4">
      <c r="A411" t="s">
        <v>9264</v>
      </c>
      <c r="B411">
        <v>2101</v>
      </c>
      <c r="C411">
        <v>3</v>
      </c>
      <c r="D411">
        <v>2104</v>
      </c>
    </row>
    <row r="412" spans="1:4">
      <c r="A412" t="s">
        <v>2858</v>
      </c>
      <c r="B412">
        <v>1791</v>
      </c>
      <c r="C412">
        <v>2</v>
      </c>
      <c r="D412">
        <v>1793</v>
      </c>
    </row>
    <row r="413" spans="1:4">
      <c r="A413" t="s">
        <v>9265</v>
      </c>
      <c r="B413" t="s">
        <v>367</v>
      </c>
      <c r="C413" t="s">
        <v>367</v>
      </c>
      <c r="D413">
        <v>0</v>
      </c>
    </row>
    <row r="414" spans="1:4">
      <c r="A414" t="s">
        <v>2859</v>
      </c>
      <c r="B414">
        <v>690</v>
      </c>
      <c r="C414">
        <v>4</v>
      </c>
      <c r="D414">
        <v>694</v>
      </c>
    </row>
    <row r="415" spans="1:4">
      <c r="A415" t="s">
        <v>2860</v>
      </c>
      <c r="B415">
        <v>1411</v>
      </c>
      <c r="C415">
        <v>3</v>
      </c>
      <c r="D415">
        <v>1414</v>
      </c>
    </row>
    <row r="416" spans="1:4">
      <c r="A416" t="s">
        <v>2861</v>
      </c>
      <c r="B416">
        <v>2128</v>
      </c>
      <c r="C416">
        <v>6</v>
      </c>
      <c r="D416">
        <v>2134</v>
      </c>
    </row>
    <row r="417" spans="1:4">
      <c r="A417" t="s">
        <v>9266</v>
      </c>
      <c r="B417">
        <v>1757</v>
      </c>
      <c r="C417">
        <v>7</v>
      </c>
      <c r="D417">
        <v>1764</v>
      </c>
    </row>
    <row r="418" spans="1:4">
      <c r="A418" t="s">
        <v>2862</v>
      </c>
      <c r="B418">
        <v>1785</v>
      </c>
      <c r="C418">
        <v>4</v>
      </c>
      <c r="D418">
        <v>1789</v>
      </c>
    </row>
    <row r="419" spans="1:4">
      <c r="A419" t="s">
        <v>9267</v>
      </c>
      <c r="B419">
        <v>122</v>
      </c>
      <c r="C419">
        <v>1</v>
      </c>
      <c r="D419">
        <v>123</v>
      </c>
    </row>
    <row r="420" spans="1:4">
      <c r="A420" t="s">
        <v>2863</v>
      </c>
      <c r="B420">
        <v>334</v>
      </c>
      <c r="C420">
        <v>3</v>
      </c>
      <c r="D420">
        <v>337</v>
      </c>
    </row>
    <row r="421" spans="1:4">
      <c r="A421" t="s">
        <v>2864</v>
      </c>
      <c r="B421">
        <v>1082</v>
      </c>
      <c r="C421">
        <v>1</v>
      </c>
      <c r="D421">
        <v>1083</v>
      </c>
    </row>
    <row r="422" spans="1:4">
      <c r="A422" t="s">
        <v>2865</v>
      </c>
      <c r="B422">
        <v>750</v>
      </c>
      <c r="C422">
        <v>5</v>
      </c>
      <c r="D422">
        <v>755</v>
      </c>
    </row>
    <row r="423" spans="1:4">
      <c r="A423" t="s">
        <v>9268</v>
      </c>
      <c r="B423">
        <v>488</v>
      </c>
      <c r="C423">
        <v>2</v>
      </c>
      <c r="D423">
        <v>490</v>
      </c>
    </row>
    <row r="424" spans="1:4">
      <c r="A424" t="s">
        <v>2866</v>
      </c>
      <c r="B424">
        <v>1338</v>
      </c>
      <c r="C424">
        <v>4</v>
      </c>
      <c r="D424">
        <v>1342</v>
      </c>
    </row>
    <row r="425" spans="1:4">
      <c r="A425" t="s">
        <v>2867</v>
      </c>
      <c r="B425">
        <v>1620</v>
      </c>
      <c r="C425">
        <v>3</v>
      </c>
      <c r="D425">
        <v>1623</v>
      </c>
    </row>
    <row r="426" spans="1:4">
      <c r="A426" t="s">
        <v>2868</v>
      </c>
      <c r="B426">
        <v>3238</v>
      </c>
      <c r="C426">
        <v>2</v>
      </c>
      <c r="D426">
        <v>3240</v>
      </c>
    </row>
    <row r="427" spans="1:4">
      <c r="A427" t="s">
        <v>2869</v>
      </c>
      <c r="B427">
        <v>1185</v>
      </c>
      <c r="C427">
        <v>1</v>
      </c>
      <c r="D427">
        <v>1186</v>
      </c>
    </row>
    <row r="428" spans="1:4">
      <c r="A428" t="s">
        <v>9269</v>
      </c>
      <c r="B428">
        <v>1210</v>
      </c>
      <c r="C428">
        <v>2</v>
      </c>
      <c r="D428">
        <v>1212</v>
      </c>
    </row>
    <row r="429" spans="1:4">
      <c r="A429" t="s">
        <v>9270</v>
      </c>
      <c r="B429" t="s">
        <v>367</v>
      </c>
      <c r="C429" t="s">
        <v>367</v>
      </c>
      <c r="D429">
        <v>0</v>
      </c>
    </row>
    <row r="430" spans="1:4">
      <c r="A430" t="s">
        <v>9271</v>
      </c>
      <c r="B430">
        <v>1301</v>
      </c>
      <c r="C430">
        <v>6</v>
      </c>
      <c r="D430">
        <v>1307</v>
      </c>
    </row>
    <row r="431" spans="1:4">
      <c r="A431" t="s">
        <v>9272</v>
      </c>
      <c r="B431">
        <v>149</v>
      </c>
      <c r="C431">
        <v>1</v>
      </c>
      <c r="D431">
        <v>150</v>
      </c>
    </row>
    <row r="432" spans="1:4">
      <c r="A432" t="s">
        <v>9273</v>
      </c>
      <c r="B432">
        <v>929</v>
      </c>
      <c r="C432">
        <v>4</v>
      </c>
      <c r="D432">
        <v>933</v>
      </c>
    </row>
    <row r="433" spans="1:4">
      <c r="A433" t="s">
        <v>9274</v>
      </c>
      <c r="B433">
        <v>2746</v>
      </c>
      <c r="C433">
        <v>8</v>
      </c>
      <c r="D433">
        <v>2754</v>
      </c>
    </row>
    <row r="434" spans="1:4">
      <c r="A434" t="s">
        <v>9275</v>
      </c>
      <c r="B434">
        <v>324</v>
      </c>
      <c r="C434" t="s">
        <v>367</v>
      </c>
      <c r="D434">
        <v>324</v>
      </c>
    </row>
    <row r="435" spans="1:4">
      <c r="A435" t="s">
        <v>9276</v>
      </c>
      <c r="B435" t="s">
        <v>367</v>
      </c>
      <c r="C435" t="s">
        <v>367</v>
      </c>
      <c r="D435">
        <v>0</v>
      </c>
    </row>
    <row r="436" spans="1:4">
      <c r="A436" t="s">
        <v>9277</v>
      </c>
      <c r="B436">
        <v>656</v>
      </c>
      <c r="C436">
        <v>3</v>
      </c>
      <c r="D436">
        <v>659</v>
      </c>
    </row>
    <row r="437" spans="1:4">
      <c r="A437" t="s">
        <v>9278</v>
      </c>
      <c r="B437">
        <v>1093</v>
      </c>
      <c r="C437">
        <v>5</v>
      </c>
      <c r="D437">
        <v>1098</v>
      </c>
    </row>
    <row r="438" spans="1:4">
      <c r="A438" t="s">
        <v>9279</v>
      </c>
      <c r="B438">
        <v>518</v>
      </c>
      <c r="C438">
        <v>4</v>
      </c>
      <c r="D438">
        <v>522</v>
      </c>
    </row>
    <row r="439" spans="1:4">
      <c r="A439" t="s">
        <v>9280</v>
      </c>
      <c r="B439">
        <v>1272</v>
      </c>
      <c r="C439">
        <v>4</v>
      </c>
      <c r="D439">
        <v>1276</v>
      </c>
    </row>
    <row r="440" spans="1:4">
      <c r="A440" t="s">
        <v>9281</v>
      </c>
      <c r="B440">
        <v>2174</v>
      </c>
      <c r="C440">
        <v>2</v>
      </c>
      <c r="D440">
        <v>2176</v>
      </c>
    </row>
    <row r="441" spans="1:4">
      <c r="A441" t="s">
        <v>9282</v>
      </c>
      <c r="B441">
        <v>1869</v>
      </c>
      <c r="C441">
        <v>2</v>
      </c>
      <c r="D441">
        <v>1871</v>
      </c>
    </row>
    <row r="442" spans="1:4">
      <c r="A442" t="s">
        <v>9283</v>
      </c>
      <c r="B442">
        <v>5249</v>
      </c>
      <c r="C442">
        <v>4</v>
      </c>
      <c r="D442">
        <v>5253</v>
      </c>
    </row>
    <row r="443" spans="1:4">
      <c r="A443" t="s">
        <v>9284</v>
      </c>
      <c r="B443">
        <v>1406</v>
      </c>
      <c r="C443">
        <v>4</v>
      </c>
      <c r="D443">
        <v>1410</v>
      </c>
    </row>
    <row r="444" spans="1:4">
      <c r="A444" t="s">
        <v>9285</v>
      </c>
      <c r="B444">
        <v>1788</v>
      </c>
      <c r="C444">
        <v>6</v>
      </c>
      <c r="D444">
        <v>1794</v>
      </c>
    </row>
    <row r="445" spans="1:4">
      <c r="A445" t="s">
        <v>9286</v>
      </c>
      <c r="B445" t="s">
        <v>367</v>
      </c>
      <c r="C445" t="s">
        <v>367</v>
      </c>
      <c r="D445">
        <v>0</v>
      </c>
    </row>
    <row r="446" spans="1:4">
      <c r="A446" t="s">
        <v>2870</v>
      </c>
      <c r="B446" t="s">
        <v>367</v>
      </c>
      <c r="C446">
        <v>1</v>
      </c>
      <c r="D446">
        <v>1</v>
      </c>
    </row>
    <row r="447" spans="1:4">
      <c r="A447" t="s">
        <v>9287</v>
      </c>
      <c r="B447">
        <v>2343</v>
      </c>
      <c r="C447" t="s">
        <v>367</v>
      </c>
      <c r="D447">
        <v>2343</v>
      </c>
    </row>
    <row r="448" spans="1:4">
      <c r="A448" t="s">
        <v>9288</v>
      </c>
      <c r="B448">
        <v>1104</v>
      </c>
      <c r="C448">
        <v>3</v>
      </c>
      <c r="D448">
        <v>1107</v>
      </c>
    </row>
    <row r="449" spans="1:4">
      <c r="A449" t="s">
        <v>9289</v>
      </c>
      <c r="B449">
        <v>2325</v>
      </c>
      <c r="C449">
        <v>6</v>
      </c>
      <c r="D449">
        <v>2331</v>
      </c>
    </row>
    <row r="450" spans="1:4">
      <c r="A450" t="s">
        <v>9290</v>
      </c>
      <c r="B450" t="s">
        <v>367</v>
      </c>
      <c r="C450" t="s">
        <v>367</v>
      </c>
      <c r="D450">
        <v>0</v>
      </c>
    </row>
    <row r="451" spans="1:4">
      <c r="A451" t="s">
        <v>9291</v>
      </c>
      <c r="B451" t="s">
        <v>367</v>
      </c>
      <c r="C451" t="s">
        <v>367</v>
      </c>
      <c r="D451">
        <v>0</v>
      </c>
    </row>
    <row r="452" spans="1:4">
      <c r="A452" t="s">
        <v>9292</v>
      </c>
      <c r="B452">
        <v>1016</v>
      </c>
      <c r="C452">
        <v>3</v>
      </c>
      <c r="D452">
        <v>1019</v>
      </c>
    </row>
    <row r="453" spans="1:4">
      <c r="A453" t="s">
        <v>9293</v>
      </c>
      <c r="B453">
        <v>4280</v>
      </c>
      <c r="C453">
        <v>2</v>
      </c>
      <c r="D453">
        <v>4282</v>
      </c>
    </row>
    <row r="454" spans="1:4">
      <c r="A454" t="s">
        <v>9294</v>
      </c>
      <c r="B454">
        <v>744</v>
      </c>
      <c r="C454">
        <v>4</v>
      </c>
      <c r="D454">
        <v>748</v>
      </c>
    </row>
    <row r="455" spans="1:4">
      <c r="A455" t="s">
        <v>9295</v>
      </c>
      <c r="B455">
        <v>51</v>
      </c>
      <c r="C455">
        <v>5</v>
      </c>
      <c r="D455">
        <v>56</v>
      </c>
    </row>
    <row r="456" spans="1:4">
      <c r="A456" t="s">
        <v>2871</v>
      </c>
      <c r="B456" t="s">
        <v>367</v>
      </c>
      <c r="C456" t="s">
        <v>367</v>
      </c>
      <c r="D456">
        <v>0</v>
      </c>
    </row>
    <row r="457" spans="1:4">
      <c r="A457" t="s">
        <v>9296</v>
      </c>
      <c r="B457" t="s">
        <v>367</v>
      </c>
      <c r="C457" t="s">
        <v>367</v>
      </c>
      <c r="D457">
        <v>0</v>
      </c>
    </row>
    <row r="458" spans="1:4">
      <c r="A458" t="s">
        <v>2872</v>
      </c>
      <c r="B458">
        <v>1436</v>
      </c>
      <c r="C458">
        <v>4</v>
      </c>
      <c r="D458">
        <v>1440</v>
      </c>
    </row>
    <row r="459" spans="1:4">
      <c r="A459" t="s">
        <v>2873</v>
      </c>
      <c r="B459" t="s">
        <v>367</v>
      </c>
      <c r="C459" t="s">
        <v>367</v>
      </c>
      <c r="D459">
        <v>0</v>
      </c>
    </row>
    <row r="460" spans="1:4">
      <c r="A460" t="s">
        <v>2874</v>
      </c>
      <c r="B460" t="s">
        <v>367</v>
      </c>
      <c r="C460" t="s">
        <v>367</v>
      </c>
      <c r="D460">
        <v>0</v>
      </c>
    </row>
    <row r="461" spans="1:4">
      <c r="A461" t="s">
        <v>2875</v>
      </c>
      <c r="B461" t="s">
        <v>367</v>
      </c>
      <c r="C461" t="s">
        <v>367</v>
      </c>
      <c r="D461">
        <v>0</v>
      </c>
    </row>
    <row r="462" spans="1:4">
      <c r="A462" t="s">
        <v>9297</v>
      </c>
      <c r="B462" t="s">
        <v>367</v>
      </c>
      <c r="C462" t="s">
        <v>367</v>
      </c>
      <c r="D462">
        <v>0</v>
      </c>
    </row>
    <row r="463" spans="1:4">
      <c r="A463" t="s">
        <v>2876</v>
      </c>
      <c r="B463" t="s">
        <v>367</v>
      </c>
      <c r="C463" t="s">
        <v>367</v>
      </c>
      <c r="D463">
        <v>0</v>
      </c>
    </row>
    <row r="464" spans="1:4">
      <c r="A464" t="s">
        <v>9298</v>
      </c>
      <c r="B464" t="s">
        <v>367</v>
      </c>
      <c r="C464" t="s">
        <v>367</v>
      </c>
      <c r="D464">
        <v>0</v>
      </c>
    </row>
    <row r="465" spans="1:4">
      <c r="A465" t="s">
        <v>9299</v>
      </c>
      <c r="B465" t="s">
        <v>367</v>
      </c>
      <c r="C465" t="s">
        <v>367</v>
      </c>
      <c r="D465">
        <v>0</v>
      </c>
    </row>
    <row r="466" spans="1:4">
      <c r="A466" t="s">
        <v>9300</v>
      </c>
      <c r="B466" t="s">
        <v>367</v>
      </c>
      <c r="C466" t="s">
        <v>367</v>
      </c>
      <c r="D466">
        <v>0</v>
      </c>
    </row>
    <row r="467" spans="1:4">
      <c r="A467" t="s">
        <v>2877</v>
      </c>
      <c r="B467">
        <v>1257</v>
      </c>
      <c r="C467">
        <v>4</v>
      </c>
      <c r="D467">
        <v>1261</v>
      </c>
    </row>
    <row r="468" spans="1:4">
      <c r="A468" t="s">
        <v>1969</v>
      </c>
      <c r="B468" t="s">
        <v>367</v>
      </c>
      <c r="C468" t="s">
        <v>367</v>
      </c>
      <c r="D468">
        <v>0</v>
      </c>
    </row>
    <row r="469" spans="1:4">
      <c r="A469" t="s">
        <v>2878</v>
      </c>
      <c r="B469">
        <v>1438</v>
      </c>
      <c r="C469">
        <v>2</v>
      </c>
      <c r="D469">
        <v>1440</v>
      </c>
    </row>
    <row r="470" spans="1:4">
      <c r="A470" t="s">
        <v>2879</v>
      </c>
      <c r="B470">
        <v>604</v>
      </c>
      <c r="C470">
        <v>0</v>
      </c>
      <c r="D470">
        <v>604</v>
      </c>
    </row>
    <row r="471" spans="1:4">
      <c r="A471" t="s">
        <v>9301</v>
      </c>
      <c r="B471">
        <v>1658</v>
      </c>
      <c r="C471">
        <v>1</v>
      </c>
      <c r="D471">
        <v>1659</v>
      </c>
    </row>
    <row r="472" spans="1:4">
      <c r="A472" t="s">
        <v>2880</v>
      </c>
      <c r="B472">
        <v>2575</v>
      </c>
      <c r="C472">
        <v>1</v>
      </c>
      <c r="D472">
        <v>2576</v>
      </c>
    </row>
    <row r="473" spans="1:4">
      <c r="A473" t="s">
        <v>2881</v>
      </c>
      <c r="B473">
        <v>1532</v>
      </c>
      <c r="C473">
        <v>1</v>
      </c>
      <c r="D473">
        <v>1533</v>
      </c>
    </row>
    <row r="474" spans="1:4">
      <c r="A474" t="s">
        <v>2882</v>
      </c>
      <c r="B474">
        <v>1445</v>
      </c>
      <c r="C474">
        <v>2</v>
      </c>
      <c r="D474">
        <v>1447</v>
      </c>
    </row>
    <row r="475" spans="1:4">
      <c r="A475" t="s">
        <v>9302</v>
      </c>
      <c r="B475">
        <v>596</v>
      </c>
      <c r="C475">
        <v>1</v>
      </c>
      <c r="D475">
        <v>597</v>
      </c>
    </row>
    <row r="476" spans="1:4">
      <c r="A476" t="s">
        <v>2883</v>
      </c>
      <c r="B476">
        <v>2777</v>
      </c>
      <c r="C476">
        <v>7</v>
      </c>
      <c r="D476">
        <v>2784</v>
      </c>
    </row>
    <row r="477" spans="1:4">
      <c r="A477" t="s">
        <v>9303</v>
      </c>
      <c r="B477">
        <v>2356</v>
      </c>
      <c r="C477">
        <v>2</v>
      </c>
      <c r="D477">
        <v>2358</v>
      </c>
    </row>
    <row r="478" spans="1:4">
      <c r="A478" t="s">
        <v>1896</v>
      </c>
      <c r="B478" t="s">
        <v>367</v>
      </c>
      <c r="C478" t="s">
        <v>367</v>
      </c>
      <c r="D478">
        <v>0</v>
      </c>
    </row>
    <row r="479" spans="1:4">
      <c r="A479" t="s">
        <v>2884</v>
      </c>
      <c r="B479">
        <v>81</v>
      </c>
      <c r="C479">
        <v>1</v>
      </c>
      <c r="D479">
        <v>82</v>
      </c>
    </row>
    <row r="480" spans="1:4">
      <c r="A480" t="s">
        <v>2885</v>
      </c>
      <c r="B480">
        <v>3672</v>
      </c>
      <c r="C480">
        <v>5</v>
      </c>
      <c r="D480">
        <v>3677</v>
      </c>
    </row>
    <row r="481" spans="1:4">
      <c r="A481" t="s">
        <v>9304</v>
      </c>
      <c r="B481">
        <v>180</v>
      </c>
      <c r="C481">
        <v>1</v>
      </c>
      <c r="D481">
        <v>181</v>
      </c>
    </row>
    <row r="482" spans="1:4">
      <c r="A482" t="s">
        <v>2886</v>
      </c>
      <c r="B482">
        <v>39</v>
      </c>
      <c r="C482">
        <v>2</v>
      </c>
      <c r="D482">
        <v>41</v>
      </c>
    </row>
    <row r="483" spans="1:4">
      <c r="A483" t="s">
        <v>2887</v>
      </c>
      <c r="B483">
        <v>558</v>
      </c>
      <c r="C483" t="s">
        <v>367</v>
      </c>
      <c r="D483">
        <v>558</v>
      </c>
    </row>
    <row r="484" spans="1:4">
      <c r="A484" t="s">
        <v>9305</v>
      </c>
      <c r="B484">
        <v>796</v>
      </c>
      <c r="C484">
        <v>8</v>
      </c>
      <c r="D484">
        <v>804</v>
      </c>
    </row>
    <row r="485" spans="1:4">
      <c r="A485" t="s">
        <v>9306</v>
      </c>
      <c r="B485">
        <v>1012</v>
      </c>
      <c r="C485" t="s">
        <v>367</v>
      </c>
      <c r="D485">
        <v>1012</v>
      </c>
    </row>
    <row r="486" spans="1:4">
      <c r="A486" t="s">
        <v>2888</v>
      </c>
      <c r="B486">
        <v>2337</v>
      </c>
      <c r="C486">
        <v>3</v>
      </c>
      <c r="D486">
        <v>2340</v>
      </c>
    </row>
    <row r="487" spans="1:4">
      <c r="A487" t="s">
        <v>9307</v>
      </c>
      <c r="B487">
        <v>346</v>
      </c>
      <c r="C487">
        <v>1</v>
      </c>
      <c r="D487">
        <v>347</v>
      </c>
    </row>
    <row r="488" spans="1:4">
      <c r="A488" t="s">
        <v>2889</v>
      </c>
      <c r="B488">
        <v>264</v>
      </c>
      <c r="C488">
        <v>3</v>
      </c>
      <c r="D488">
        <v>267</v>
      </c>
    </row>
    <row r="489" spans="1:4">
      <c r="A489" t="s">
        <v>2890</v>
      </c>
      <c r="B489">
        <v>2034</v>
      </c>
      <c r="C489">
        <v>2</v>
      </c>
      <c r="D489">
        <v>2036</v>
      </c>
    </row>
    <row r="490" spans="1:4">
      <c r="A490" t="s">
        <v>2891</v>
      </c>
      <c r="B490">
        <v>377</v>
      </c>
      <c r="C490">
        <v>7</v>
      </c>
      <c r="D490">
        <v>384</v>
      </c>
    </row>
    <row r="491" spans="1:4">
      <c r="A491" t="s">
        <v>2892</v>
      </c>
      <c r="B491">
        <v>2870</v>
      </c>
      <c r="C491">
        <v>4</v>
      </c>
      <c r="D491">
        <v>2874</v>
      </c>
    </row>
    <row r="492" spans="1:4">
      <c r="A492" t="s">
        <v>9308</v>
      </c>
      <c r="B492">
        <v>1053</v>
      </c>
      <c r="C492">
        <v>2</v>
      </c>
      <c r="D492">
        <v>1055</v>
      </c>
    </row>
    <row r="493" spans="1:4">
      <c r="A493" t="s">
        <v>9309</v>
      </c>
      <c r="B493" t="s">
        <v>367</v>
      </c>
      <c r="C493" t="s">
        <v>367</v>
      </c>
      <c r="D493">
        <v>0</v>
      </c>
    </row>
    <row r="494" spans="1:4">
      <c r="A494" t="s">
        <v>2893</v>
      </c>
      <c r="B494">
        <v>2377</v>
      </c>
      <c r="C494">
        <v>1</v>
      </c>
      <c r="D494">
        <v>2378</v>
      </c>
    </row>
    <row r="495" spans="1:4">
      <c r="A495" t="s">
        <v>9310</v>
      </c>
      <c r="B495">
        <v>2612</v>
      </c>
      <c r="C495">
        <v>1</v>
      </c>
      <c r="D495">
        <v>2613</v>
      </c>
    </row>
    <row r="496" spans="1:4">
      <c r="A496" t="s">
        <v>9311</v>
      </c>
      <c r="B496">
        <v>507</v>
      </c>
      <c r="C496">
        <v>1</v>
      </c>
      <c r="D496">
        <v>508</v>
      </c>
    </row>
    <row r="497" spans="1:4">
      <c r="A497" t="s">
        <v>9312</v>
      </c>
      <c r="B497">
        <v>2573</v>
      </c>
      <c r="C497" t="s">
        <v>367</v>
      </c>
      <c r="D497">
        <v>2573</v>
      </c>
    </row>
    <row r="498" spans="1:4">
      <c r="A498" t="s">
        <v>9313</v>
      </c>
      <c r="B498">
        <v>120</v>
      </c>
      <c r="C498">
        <v>1</v>
      </c>
      <c r="D498">
        <v>121</v>
      </c>
    </row>
    <row r="499" spans="1:4">
      <c r="A499" t="s">
        <v>9314</v>
      </c>
      <c r="B499">
        <v>3067</v>
      </c>
      <c r="C499">
        <v>4</v>
      </c>
      <c r="D499">
        <v>3071</v>
      </c>
    </row>
    <row r="500" spans="1:4">
      <c r="A500" t="s">
        <v>2894</v>
      </c>
      <c r="B500">
        <v>38</v>
      </c>
      <c r="C500">
        <v>14</v>
      </c>
      <c r="D500">
        <v>52</v>
      </c>
    </row>
    <row r="501" spans="1:4">
      <c r="A501" t="s">
        <v>9315</v>
      </c>
      <c r="B501">
        <v>5</v>
      </c>
      <c r="C501">
        <v>5</v>
      </c>
      <c r="D501">
        <v>10</v>
      </c>
    </row>
    <row r="502" spans="1:4">
      <c r="A502" t="s">
        <v>9316</v>
      </c>
      <c r="B502">
        <v>30</v>
      </c>
      <c r="C502">
        <v>4</v>
      </c>
      <c r="D502">
        <v>34</v>
      </c>
    </row>
    <row r="503" spans="1:4">
      <c r="A503" t="s">
        <v>9317</v>
      </c>
      <c r="B503">
        <v>64</v>
      </c>
      <c r="C503">
        <v>5</v>
      </c>
      <c r="D503">
        <v>69</v>
      </c>
    </row>
    <row r="504" spans="1:4">
      <c r="A504" t="s">
        <v>9318</v>
      </c>
      <c r="B504">
        <v>15</v>
      </c>
      <c r="C504">
        <v>6</v>
      </c>
      <c r="D504">
        <v>21</v>
      </c>
    </row>
    <row r="505" spans="1:4">
      <c r="A505" t="s">
        <v>9319</v>
      </c>
      <c r="B505">
        <v>5</v>
      </c>
      <c r="C505">
        <v>17</v>
      </c>
      <c r="D505">
        <v>22</v>
      </c>
    </row>
    <row r="506" spans="1:4">
      <c r="A506" t="s">
        <v>2895</v>
      </c>
      <c r="B506">
        <v>3</v>
      </c>
      <c r="C506">
        <v>1</v>
      </c>
      <c r="D506">
        <v>4</v>
      </c>
    </row>
    <row r="507" spans="1:4">
      <c r="A507" t="s">
        <v>9320</v>
      </c>
      <c r="B507">
        <v>0</v>
      </c>
      <c r="C507">
        <v>1</v>
      </c>
      <c r="D507">
        <v>1</v>
      </c>
    </row>
    <row r="508" spans="1:4">
      <c r="A508" t="s">
        <v>9321</v>
      </c>
      <c r="B508">
        <v>22</v>
      </c>
      <c r="C508">
        <v>15</v>
      </c>
      <c r="D508">
        <v>37</v>
      </c>
    </row>
    <row r="509" spans="1:4">
      <c r="A509" t="s">
        <v>9322</v>
      </c>
      <c r="B509">
        <v>116</v>
      </c>
      <c r="C509">
        <v>13</v>
      </c>
      <c r="D509">
        <v>129</v>
      </c>
    </row>
    <row r="510" spans="1:4">
      <c r="A510" t="s">
        <v>9323</v>
      </c>
      <c r="B510">
        <v>8</v>
      </c>
      <c r="C510">
        <v>3</v>
      </c>
      <c r="D510">
        <v>11</v>
      </c>
    </row>
    <row r="511" spans="1:4">
      <c r="A511" t="s">
        <v>9324</v>
      </c>
      <c r="B511">
        <v>0</v>
      </c>
      <c r="C511">
        <v>7</v>
      </c>
      <c r="D511">
        <v>7</v>
      </c>
    </row>
    <row r="512" spans="1:4">
      <c r="A512" t="s">
        <v>2896</v>
      </c>
      <c r="B512">
        <v>38</v>
      </c>
      <c r="C512">
        <v>13</v>
      </c>
      <c r="D512">
        <v>51</v>
      </c>
    </row>
    <row r="513" spans="1:4">
      <c r="A513" t="s">
        <v>9325</v>
      </c>
      <c r="B513">
        <v>0</v>
      </c>
      <c r="C513">
        <v>1</v>
      </c>
      <c r="D513">
        <v>1</v>
      </c>
    </row>
    <row r="514" spans="1:4">
      <c r="A514" t="s">
        <v>9326</v>
      </c>
      <c r="B514">
        <v>52</v>
      </c>
      <c r="C514">
        <v>7</v>
      </c>
      <c r="D514">
        <v>59</v>
      </c>
    </row>
    <row r="515" spans="1:4">
      <c r="A515" t="s">
        <v>9327</v>
      </c>
      <c r="B515" t="s">
        <v>367</v>
      </c>
      <c r="C515">
        <v>1</v>
      </c>
      <c r="D515">
        <v>1</v>
      </c>
    </row>
    <row r="516" spans="1:4">
      <c r="A516" t="s">
        <v>9328</v>
      </c>
      <c r="B516">
        <v>14</v>
      </c>
      <c r="C516">
        <v>9</v>
      </c>
      <c r="D516">
        <v>23</v>
      </c>
    </row>
    <row r="517" spans="1:4">
      <c r="A517" t="s">
        <v>9329</v>
      </c>
      <c r="B517">
        <v>9</v>
      </c>
      <c r="C517">
        <v>9</v>
      </c>
      <c r="D517">
        <v>18</v>
      </c>
    </row>
    <row r="518" spans="1:4">
      <c r="A518" t="s">
        <v>1898</v>
      </c>
      <c r="B518">
        <v>1032</v>
      </c>
      <c r="C518">
        <v>5</v>
      </c>
      <c r="D518">
        <v>1037</v>
      </c>
    </row>
    <row r="519" spans="1:4">
      <c r="A519" t="s">
        <v>9330</v>
      </c>
      <c r="B519">
        <v>2344</v>
      </c>
      <c r="C519">
        <v>9</v>
      </c>
      <c r="D519">
        <v>2353</v>
      </c>
    </row>
    <row r="520" spans="1:4">
      <c r="A520" t="s">
        <v>2897</v>
      </c>
      <c r="B520">
        <v>265</v>
      </c>
      <c r="C520">
        <v>10</v>
      </c>
      <c r="D520">
        <v>275</v>
      </c>
    </row>
    <row r="521" spans="1:4">
      <c r="A521" t="s">
        <v>1974</v>
      </c>
      <c r="B521" t="s">
        <v>367</v>
      </c>
      <c r="C521" t="s">
        <v>367</v>
      </c>
      <c r="D521">
        <v>0</v>
      </c>
    </row>
    <row r="522" spans="1:4">
      <c r="A522" t="s">
        <v>2898</v>
      </c>
      <c r="B522">
        <v>2</v>
      </c>
      <c r="C522">
        <v>3</v>
      </c>
      <c r="D522">
        <v>5</v>
      </c>
    </row>
    <row r="523" spans="1:4">
      <c r="A523" t="s">
        <v>2899</v>
      </c>
      <c r="B523">
        <v>6</v>
      </c>
      <c r="C523">
        <v>4</v>
      </c>
      <c r="D523">
        <v>10</v>
      </c>
    </row>
    <row r="524" spans="1:4">
      <c r="A524" t="s">
        <v>2900</v>
      </c>
      <c r="B524" t="s">
        <v>367</v>
      </c>
      <c r="C524" t="s">
        <v>367</v>
      </c>
      <c r="D524">
        <v>0</v>
      </c>
    </row>
    <row r="525" spans="1:4">
      <c r="A525" t="s">
        <v>1971</v>
      </c>
      <c r="B525" t="s">
        <v>367</v>
      </c>
      <c r="C525" t="s">
        <v>367</v>
      </c>
      <c r="D525">
        <v>0</v>
      </c>
    </row>
    <row r="526" spans="1:4">
      <c r="A526" t="s">
        <v>9331</v>
      </c>
      <c r="B526">
        <v>653</v>
      </c>
      <c r="C526">
        <v>2</v>
      </c>
      <c r="D526">
        <v>655</v>
      </c>
    </row>
    <row r="527" spans="1:4">
      <c r="A527" t="s">
        <v>2901</v>
      </c>
      <c r="B527">
        <v>4334</v>
      </c>
      <c r="C527">
        <v>5</v>
      </c>
      <c r="D527">
        <v>4339</v>
      </c>
    </row>
    <row r="528" spans="1:4">
      <c r="A528" t="s">
        <v>2902</v>
      </c>
      <c r="B528">
        <v>13</v>
      </c>
      <c r="C528">
        <v>7</v>
      </c>
      <c r="D528">
        <v>20</v>
      </c>
    </row>
    <row r="529" spans="1:4">
      <c r="A529" t="s">
        <v>9332</v>
      </c>
      <c r="B529">
        <v>2165</v>
      </c>
      <c r="C529">
        <v>3</v>
      </c>
      <c r="D529">
        <v>2168</v>
      </c>
    </row>
    <row r="530" spans="1:4">
      <c r="A530" t="s">
        <v>2903</v>
      </c>
      <c r="B530">
        <v>119</v>
      </c>
      <c r="C530">
        <v>4</v>
      </c>
      <c r="D530">
        <v>123</v>
      </c>
    </row>
    <row r="531" spans="1:4">
      <c r="A531" t="s">
        <v>9333</v>
      </c>
      <c r="B531" t="s">
        <v>367</v>
      </c>
      <c r="C531" t="s">
        <v>367</v>
      </c>
      <c r="D531">
        <v>0</v>
      </c>
    </row>
    <row r="532" spans="1:4">
      <c r="A532" t="s">
        <v>9334</v>
      </c>
      <c r="B532" t="s">
        <v>367</v>
      </c>
      <c r="C532" t="s">
        <v>367</v>
      </c>
      <c r="D532">
        <v>0</v>
      </c>
    </row>
    <row r="533" spans="1:4">
      <c r="A533" t="s">
        <v>9335</v>
      </c>
      <c r="B533" t="s">
        <v>367</v>
      </c>
      <c r="C533" t="s">
        <v>367</v>
      </c>
      <c r="D533">
        <v>0</v>
      </c>
    </row>
    <row r="534" spans="1:4">
      <c r="A534" t="s">
        <v>9336</v>
      </c>
      <c r="B534">
        <v>1334</v>
      </c>
      <c r="C534">
        <v>9</v>
      </c>
      <c r="D534">
        <v>1343</v>
      </c>
    </row>
    <row r="535" spans="1:4">
      <c r="A535" t="s">
        <v>9337</v>
      </c>
      <c r="B535">
        <v>501</v>
      </c>
      <c r="C535">
        <v>2</v>
      </c>
      <c r="D535">
        <v>503</v>
      </c>
    </row>
    <row r="536" spans="1:4">
      <c r="A536" t="s">
        <v>9338</v>
      </c>
      <c r="B536">
        <v>2144</v>
      </c>
      <c r="C536">
        <v>2</v>
      </c>
      <c r="D536">
        <v>2146</v>
      </c>
    </row>
    <row r="537" spans="1:4">
      <c r="A537" t="s">
        <v>9339</v>
      </c>
      <c r="B537">
        <v>1152</v>
      </c>
      <c r="C537">
        <v>3</v>
      </c>
      <c r="D537">
        <v>1155</v>
      </c>
    </row>
    <row r="538" spans="1:4">
      <c r="A538" t="s">
        <v>9340</v>
      </c>
      <c r="B538">
        <v>1896</v>
      </c>
      <c r="C538">
        <v>2</v>
      </c>
      <c r="D538">
        <v>1898</v>
      </c>
    </row>
    <row r="539" spans="1:4">
      <c r="A539" t="s">
        <v>9341</v>
      </c>
      <c r="B539">
        <v>1435</v>
      </c>
      <c r="C539">
        <v>2</v>
      </c>
      <c r="D539">
        <v>1437</v>
      </c>
    </row>
    <row r="540" spans="1:4">
      <c r="A540" t="s">
        <v>9342</v>
      </c>
      <c r="B540">
        <v>850</v>
      </c>
      <c r="C540" t="s">
        <v>367</v>
      </c>
      <c r="D540">
        <v>850</v>
      </c>
    </row>
    <row r="541" spans="1:4">
      <c r="A541" t="s">
        <v>9343</v>
      </c>
      <c r="B541">
        <v>2016</v>
      </c>
      <c r="C541">
        <v>2</v>
      </c>
      <c r="D541">
        <v>2018</v>
      </c>
    </row>
    <row r="542" spans="1:4">
      <c r="A542" t="s">
        <v>9344</v>
      </c>
      <c r="B542">
        <v>4</v>
      </c>
      <c r="C542" t="s">
        <v>367</v>
      </c>
      <c r="D542">
        <v>4</v>
      </c>
    </row>
    <row r="543" spans="1:4">
      <c r="A543" t="s">
        <v>9345</v>
      </c>
      <c r="B543">
        <v>1180</v>
      </c>
      <c r="C543">
        <v>5</v>
      </c>
      <c r="D543">
        <v>1185</v>
      </c>
    </row>
    <row r="544" spans="1:4">
      <c r="A544" t="s">
        <v>9346</v>
      </c>
      <c r="B544">
        <v>1037</v>
      </c>
      <c r="C544">
        <v>3</v>
      </c>
      <c r="D544">
        <v>1040</v>
      </c>
    </row>
    <row r="545" spans="1:4">
      <c r="A545" t="s">
        <v>9347</v>
      </c>
      <c r="B545">
        <v>2398</v>
      </c>
      <c r="C545" t="s">
        <v>367</v>
      </c>
      <c r="D545">
        <v>2398</v>
      </c>
    </row>
    <row r="546" spans="1:4">
      <c r="A546" t="s">
        <v>9348</v>
      </c>
      <c r="B546">
        <v>997</v>
      </c>
      <c r="C546">
        <v>1</v>
      </c>
      <c r="D546">
        <v>998</v>
      </c>
    </row>
    <row r="547" spans="1:4">
      <c r="A547" t="s">
        <v>9349</v>
      </c>
      <c r="B547">
        <v>2200</v>
      </c>
      <c r="C547" t="s">
        <v>367</v>
      </c>
      <c r="D547">
        <v>2200</v>
      </c>
    </row>
    <row r="548" spans="1:4">
      <c r="A548" t="s">
        <v>9350</v>
      </c>
      <c r="B548">
        <v>1436</v>
      </c>
      <c r="C548">
        <v>3</v>
      </c>
      <c r="D548">
        <v>1439</v>
      </c>
    </row>
    <row r="549" spans="1:4">
      <c r="A549" t="s">
        <v>2904</v>
      </c>
      <c r="B549">
        <v>4004</v>
      </c>
      <c r="C549">
        <v>7</v>
      </c>
      <c r="D549">
        <v>4011</v>
      </c>
    </row>
    <row r="550" spans="1:4">
      <c r="A550" t="s">
        <v>2905</v>
      </c>
      <c r="B550">
        <v>2817</v>
      </c>
      <c r="C550">
        <v>1</v>
      </c>
      <c r="D550">
        <v>2818</v>
      </c>
    </row>
    <row r="551" spans="1:4">
      <c r="A551" t="s">
        <v>2906</v>
      </c>
      <c r="B551">
        <v>2345</v>
      </c>
      <c r="C551">
        <v>2</v>
      </c>
      <c r="D551">
        <v>2347</v>
      </c>
    </row>
    <row r="552" spans="1:4">
      <c r="A552" t="s">
        <v>9351</v>
      </c>
      <c r="B552">
        <v>1993</v>
      </c>
      <c r="C552">
        <v>1</v>
      </c>
      <c r="D552">
        <v>1994</v>
      </c>
    </row>
    <row r="553" spans="1:4">
      <c r="A553" t="s">
        <v>9352</v>
      </c>
      <c r="B553">
        <v>2266</v>
      </c>
      <c r="C553">
        <v>3</v>
      </c>
      <c r="D553">
        <v>2269</v>
      </c>
    </row>
    <row r="554" spans="1:4">
      <c r="A554" t="s">
        <v>2907</v>
      </c>
      <c r="B554">
        <v>2255</v>
      </c>
      <c r="C554">
        <v>1</v>
      </c>
      <c r="D554">
        <v>2256</v>
      </c>
    </row>
    <row r="555" spans="1:4">
      <c r="A555" t="s">
        <v>9353</v>
      </c>
      <c r="B555">
        <v>4653</v>
      </c>
      <c r="C555">
        <v>8</v>
      </c>
      <c r="D555">
        <v>4661</v>
      </c>
    </row>
    <row r="556" spans="1:4">
      <c r="A556" t="s">
        <v>9354</v>
      </c>
      <c r="B556">
        <v>2070</v>
      </c>
      <c r="C556">
        <v>1</v>
      </c>
      <c r="D556">
        <v>2071</v>
      </c>
    </row>
    <row r="557" spans="1:4">
      <c r="A557" t="s">
        <v>2908</v>
      </c>
      <c r="B557">
        <v>918</v>
      </c>
      <c r="C557">
        <v>1</v>
      </c>
      <c r="D557">
        <v>919</v>
      </c>
    </row>
    <row r="558" spans="1:4">
      <c r="A558" t="s">
        <v>9355</v>
      </c>
      <c r="B558">
        <v>4943</v>
      </c>
      <c r="C558">
        <v>1</v>
      </c>
      <c r="D558">
        <v>4944</v>
      </c>
    </row>
    <row r="559" spans="1:4">
      <c r="A559" t="s">
        <v>9356</v>
      </c>
      <c r="B559" t="s">
        <v>367</v>
      </c>
      <c r="C559" t="s">
        <v>367</v>
      </c>
      <c r="D559">
        <v>0</v>
      </c>
    </row>
    <row r="560" spans="1:4">
      <c r="A560" t="s">
        <v>2909</v>
      </c>
      <c r="B560">
        <v>2237</v>
      </c>
      <c r="C560">
        <v>2</v>
      </c>
      <c r="D560">
        <v>2239</v>
      </c>
    </row>
    <row r="561" spans="1:4">
      <c r="A561" t="s">
        <v>9357</v>
      </c>
      <c r="B561">
        <v>3719</v>
      </c>
      <c r="C561">
        <v>10</v>
      </c>
      <c r="D561">
        <v>3729</v>
      </c>
    </row>
    <row r="562" spans="1:4">
      <c r="A562" t="s">
        <v>9358</v>
      </c>
      <c r="B562">
        <v>2852</v>
      </c>
      <c r="C562">
        <v>1</v>
      </c>
      <c r="D562">
        <v>2853</v>
      </c>
    </row>
    <row r="563" spans="1:4">
      <c r="A563" t="s">
        <v>9359</v>
      </c>
      <c r="B563">
        <v>654</v>
      </c>
      <c r="C563">
        <v>3</v>
      </c>
      <c r="D563">
        <v>657</v>
      </c>
    </row>
    <row r="564" spans="1:4">
      <c r="A564" t="s">
        <v>2910</v>
      </c>
      <c r="B564">
        <v>1867</v>
      </c>
      <c r="C564">
        <v>4</v>
      </c>
      <c r="D564">
        <v>1871</v>
      </c>
    </row>
    <row r="565" spans="1:4">
      <c r="A565" t="s">
        <v>9360</v>
      </c>
      <c r="B565">
        <v>1605</v>
      </c>
      <c r="C565">
        <v>8</v>
      </c>
      <c r="D565">
        <v>1613</v>
      </c>
    </row>
    <row r="566" spans="1:4">
      <c r="A566" t="s">
        <v>2911</v>
      </c>
      <c r="B566">
        <v>2922</v>
      </c>
      <c r="C566">
        <v>2</v>
      </c>
      <c r="D566">
        <v>2924</v>
      </c>
    </row>
    <row r="567" spans="1:4">
      <c r="A567" t="s">
        <v>9361</v>
      </c>
      <c r="B567">
        <v>2648</v>
      </c>
      <c r="C567">
        <v>0</v>
      </c>
      <c r="D567">
        <v>2648</v>
      </c>
    </row>
    <row r="568" spans="1:4">
      <c r="A568" t="s">
        <v>2912</v>
      </c>
      <c r="B568">
        <v>5060</v>
      </c>
      <c r="C568">
        <v>3</v>
      </c>
      <c r="D568">
        <v>5063</v>
      </c>
    </row>
    <row r="569" spans="1:4">
      <c r="A569" t="s">
        <v>9362</v>
      </c>
      <c r="B569">
        <v>660</v>
      </c>
      <c r="C569" t="s">
        <v>367</v>
      </c>
      <c r="D569">
        <v>660</v>
      </c>
    </row>
    <row r="570" spans="1:4">
      <c r="A570" t="s">
        <v>2913</v>
      </c>
      <c r="B570">
        <v>2322</v>
      </c>
      <c r="C570" t="s">
        <v>367</v>
      </c>
      <c r="D570">
        <v>2322</v>
      </c>
    </row>
    <row r="571" spans="1:4">
      <c r="A571" t="s">
        <v>9363</v>
      </c>
      <c r="B571">
        <v>3037</v>
      </c>
      <c r="C571">
        <v>1</v>
      </c>
      <c r="D571">
        <v>3038</v>
      </c>
    </row>
    <row r="572" spans="1:4">
      <c r="A572" t="s">
        <v>9364</v>
      </c>
      <c r="B572">
        <v>3302</v>
      </c>
      <c r="C572">
        <v>2</v>
      </c>
      <c r="D572">
        <v>3304</v>
      </c>
    </row>
    <row r="573" spans="1:4">
      <c r="A573" t="s">
        <v>2914</v>
      </c>
      <c r="B573">
        <v>2834</v>
      </c>
      <c r="C573" t="s">
        <v>367</v>
      </c>
      <c r="D573">
        <v>2834</v>
      </c>
    </row>
    <row r="574" spans="1:4">
      <c r="A574" t="s">
        <v>9365</v>
      </c>
      <c r="B574">
        <v>3081</v>
      </c>
      <c r="C574">
        <v>3</v>
      </c>
      <c r="D574">
        <v>3084</v>
      </c>
    </row>
    <row r="575" spans="1:4">
      <c r="A575" t="s">
        <v>92</v>
      </c>
      <c r="B575">
        <v>54</v>
      </c>
      <c r="C575">
        <v>1</v>
      </c>
      <c r="D575">
        <v>55</v>
      </c>
    </row>
    <row r="576" spans="1:4">
      <c r="A576" t="s">
        <v>9366</v>
      </c>
      <c r="B576">
        <v>2007</v>
      </c>
      <c r="C576" t="s">
        <v>367</v>
      </c>
      <c r="D576">
        <v>2007</v>
      </c>
    </row>
    <row r="577" spans="1:4">
      <c r="A577" t="s">
        <v>2915</v>
      </c>
      <c r="B577">
        <v>1657</v>
      </c>
      <c r="C577" t="s">
        <v>367</v>
      </c>
      <c r="D577">
        <v>1657</v>
      </c>
    </row>
    <row r="578" spans="1:4">
      <c r="A578" t="s">
        <v>2916</v>
      </c>
      <c r="B578">
        <v>267</v>
      </c>
      <c r="C578" t="s">
        <v>367</v>
      </c>
      <c r="D578">
        <v>267</v>
      </c>
    </row>
    <row r="579" spans="1:4">
      <c r="A579" t="s">
        <v>2917</v>
      </c>
      <c r="B579">
        <v>338</v>
      </c>
      <c r="C579">
        <v>2</v>
      </c>
      <c r="D579">
        <v>340</v>
      </c>
    </row>
    <row r="580" spans="1:4">
      <c r="A580" t="s">
        <v>2918</v>
      </c>
      <c r="B580">
        <v>998</v>
      </c>
      <c r="C580">
        <v>5</v>
      </c>
      <c r="D580">
        <v>1003</v>
      </c>
    </row>
    <row r="581" spans="1:4">
      <c r="A581" t="s">
        <v>2919</v>
      </c>
      <c r="B581">
        <v>2161</v>
      </c>
      <c r="C581">
        <v>5</v>
      </c>
      <c r="D581">
        <v>2166</v>
      </c>
    </row>
    <row r="582" spans="1:4">
      <c r="A582" t="s">
        <v>2920</v>
      </c>
      <c r="B582">
        <v>1803</v>
      </c>
      <c r="C582">
        <v>2</v>
      </c>
      <c r="D582">
        <v>1805</v>
      </c>
    </row>
    <row r="583" spans="1:4">
      <c r="A583" t="s">
        <v>2921</v>
      </c>
      <c r="B583">
        <v>1638</v>
      </c>
      <c r="C583">
        <v>1</v>
      </c>
      <c r="D583">
        <v>1639</v>
      </c>
    </row>
    <row r="584" spans="1:4">
      <c r="A584" t="s">
        <v>2922</v>
      </c>
      <c r="B584">
        <v>763</v>
      </c>
      <c r="C584">
        <v>3</v>
      </c>
      <c r="D584">
        <v>766</v>
      </c>
    </row>
    <row r="585" spans="1:4">
      <c r="A585" t="s">
        <v>2923</v>
      </c>
      <c r="B585">
        <v>993</v>
      </c>
      <c r="C585">
        <v>1</v>
      </c>
      <c r="D585">
        <v>994</v>
      </c>
    </row>
    <row r="586" spans="1:4">
      <c r="A586" t="s">
        <v>2924</v>
      </c>
      <c r="B586">
        <v>393</v>
      </c>
      <c r="C586">
        <v>0</v>
      </c>
      <c r="D586">
        <v>393</v>
      </c>
    </row>
    <row r="587" spans="1:4">
      <c r="A587" t="s">
        <v>2925</v>
      </c>
      <c r="B587">
        <v>645</v>
      </c>
      <c r="C587">
        <v>1</v>
      </c>
      <c r="D587">
        <v>646</v>
      </c>
    </row>
    <row r="588" spans="1:4">
      <c r="A588" t="s">
        <v>2926</v>
      </c>
      <c r="B588">
        <v>153</v>
      </c>
      <c r="C588">
        <v>1</v>
      </c>
      <c r="D588">
        <v>154</v>
      </c>
    </row>
    <row r="589" spans="1:4">
      <c r="A589" t="s">
        <v>2927</v>
      </c>
      <c r="B589">
        <v>640</v>
      </c>
      <c r="C589" t="s">
        <v>367</v>
      </c>
      <c r="D589">
        <v>640</v>
      </c>
    </row>
    <row r="590" spans="1:4">
      <c r="A590" t="s">
        <v>2928</v>
      </c>
      <c r="B590">
        <v>1812</v>
      </c>
      <c r="C590">
        <v>4</v>
      </c>
      <c r="D590">
        <v>1816</v>
      </c>
    </row>
    <row r="591" spans="1:4">
      <c r="A591" t="s">
        <v>2929</v>
      </c>
      <c r="B591">
        <v>292</v>
      </c>
      <c r="C591">
        <v>1</v>
      </c>
      <c r="D591">
        <v>293</v>
      </c>
    </row>
    <row r="592" spans="1:4">
      <c r="A592" t="s">
        <v>2930</v>
      </c>
      <c r="B592">
        <v>1205</v>
      </c>
      <c r="C592">
        <v>5</v>
      </c>
      <c r="D592">
        <v>1210</v>
      </c>
    </row>
    <row r="593" spans="1:4">
      <c r="A593" t="s">
        <v>2931</v>
      </c>
      <c r="B593">
        <v>1252</v>
      </c>
      <c r="C593">
        <v>2</v>
      </c>
      <c r="D593">
        <v>1254</v>
      </c>
    </row>
    <row r="594" spans="1:4">
      <c r="A594" t="s">
        <v>2932</v>
      </c>
      <c r="B594">
        <v>681</v>
      </c>
      <c r="C594">
        <v>4</v>
      </c>
      <c r="D594">
        <v>685</v>
      </c>
    </row>
    <row r="595" spans="1:4">
      <c r="A595" t="s">
        <v>9367</v>
      </c>
      <c r="B595" t="s">
        <v>367</v>
      </c>
      <c r="C595" t="s">
        <v>367</v>
      </c>
      <c r="D595">
        <v>0</v>
      </c>
    </row>
    <row r="596" spans="1:4">
      <c r="A596" t="s">
        <v>2933</v>
      </c>
      <c r="B596">
        <v>1094</v>
      </c>
      <c r="C596">
        <v>7</v>
      </c>
      <c r="D596">
        <v>1101</v>
      </c>
    </row>
    <row r="597" spans="1:4">
      <c r="A597" t="s">
        <v>2934</v>
      </c>
      <c r="B597">
        <v>226</v>
      </c>
      <c r="C597">
        <v>4</v>
      </c>
      <c r="D597">
        <v>230</v>
      </c>
    </row>
    <row r="598" spans="1:4">
      <c r="A598" t="s">
        <v>9368</v>
      </c>
      <c r="B598">
        <v>1936</v>
      </c>
      <c r="C598">
        <v>5</v>
      </c>
      <c r="D598">
        <v>1941</v>
      </c>
    </row>
    <row r="599" spans="1:4">
      <c r="A599" t="s">
        <v>9369</v>
      </c>
      <c r="B599">
        <v>2337</v>
      </c>
      <c r="C599">
        <v>2</v>
      </c>
      <c r="D599">
        <v>2339</v>
      </c>
    </row>
    <row r="600" spans="1:4">
      <c r="A600" t="s">
        <v>9370</v>
      </c>
      <c r="B600">
        <v>519</v>
      </c>
      <c r="C600" t="s">
        <v>367</v>
      </c>
      <c r="D600">
        <v>519</v>
      </c>
    </row>
    <row r="601" spans="1:4">
      <c r="A601" t="s">
        <v>1901</v>
      </c>
      <c r="B601">
        <v>4287</v>
      </c>
      <c r="C601">
        <v>1</v>
      </c>
      <c r="D601">
        <v>4288</v>
      </c>
    </row>
    <row r="602" spans="1:4">
      <c r="A602" t="s">
        <v>9371</v>
      </c>
      <c r="B602">
        <v>1729</v>
      </c>
      <c r="C602">
        <v>2</v>
      </c>
      <c r="D602">
        <v>1731</v>
      </c>
    </row>
    <row r="603" spans="1:4">
      <c r="A603" t="s">
        <v>9372</v>
      </c>
      <c r="B603">
        <v>3119</v>
      </c>
      <c r="C603">
        <v>5</v>
      </c>
      <c r="D603">
        <v>3124</v>
      </c>
    </row>
    <row r="604" spans="1:4">
      <c r="A604" t="s">
        <v>9373</v>
      </c>
      <c r="B604">
        <v>2864</v>
      </c>
      <c r="C604">
        <v>2</v>
      </c>
      <c r="D604">
        <v>2866</v>
      </c>
    </row>
    <row r="605" spans="1:4">
      <c r="A605" t="s">
        <v>1976</v>
      </c>
      <c r="B605">
        <v>1632</v>
      </c>
      <c r="C605">
        <v>2</v>
      </c>
      <c r="D605">
        <v>1634</v>
      </c>
    </row>
    <row r="606" spans="1:4">
      <c r="A606" t="s">
        <v>9374</v>
      </c>
      <c r="B606">
        <v>1264</v>
      </c>
      <c r="C606">
        <v>6</v>
      </c>
      <c r="D606">
        <v>1270</v>
      </c>
    </row>
    <row r="607" spans="1:4">
      <c r="A607" t="s">
        <v>1905</v>
      </c>
      <c r="B607">
        <v>3157</v>
      </c>
      <c r="C607">
        <v>1</v>
      </c>
      <c r="D607">
        <v>3158</v>
      </c>
    </row>
    <row r="608" spans="1:4">
      <c r="A608" t="s">
        <v>1907</v>
      </c>
      <c r="B608">
        <v>3408</v>
      </c>
      <c r="C608">
        <v>3</v>
      </c>
      <c r="D608">
        <v>3411</v>
      </c>
    </row>
    <row r="609" spans="1:4">
      <c r="A609" t="s">
        <v>9375</v>
      </c>
      <c r="B609">
        <v>2526</v>
      </c>
      <c r="C609">
        <v>2</v>
      </c>
      <c r="D609">
        <v>2528</v>
      </c>
    </row>
    <row r="610" spans="1:4">
      <c r="A610" t="s">
        <v>9376</v>
      </c>
      <c r="B610">
        <v>4517</v>
      </c>
      <c r="C610">
        <v>1</v>
      </c>
      <c r="D610">
        <v>4518</v>
      </c>
    </row>
    <row r="611" spans="1:4">
      <c r="A611" t="s">
        <v>9377</v>
      </c>
      <c r="B611">
        <v>1014</v>
      </c>
      <c r="C611">
        <v>4</v>
      </c>
      <c r="D611">
        <v>1018</v>
      </c>
    </row>
    <row r="612" spans="1:4">
      <c r="A612" t="s">
        <v>1978</v>
      </c>
      <c r="B612">
        <v>3681</v>
      </c>
      <c r="C612">
        <v>1</v>
      </c>
      <c r="D612">
        <v>3682</v>
      </c>
    </row>
    <row r="613" spans="1:4">
      <c r="A613" t="s">
        <v>9378</v>
      </c>
      <c r="B613">
        <v>218</v>
      </c>
      <c r="C613">
        <v>6</v>
      </c>
      <c r="D613">
        <v>224</v>
      </c>
    </row>
    <row r="614" spans="1:4">
      <c r="A614" t="s">
        <v>1980</v>
      </c>
      <c r="B614">
        <v>1473</v>
      </c>
      <c r="C614">
        <v>1</v>
      </c>
      <c r="D614">
        <v>1474</v>
      </c>
    </row>
    <row r="615" spans="1:4">
      <c r="A615" t="s">
        <v>2935</v>
      </c>
      <c r="B615">
        <v>1724</v>
      </c>
      <c r="C615">
        <v>3</v>
      </c>
      <c r="D615">
        <v>1727</v>
      </c>
    </row>
    <row r="616" spans="1:4">
      <c r="A616" t="s">
        <v>9379</v>
      </c>
      <c r="B616" t="s">
        <v>367</v>
      </c>
      <c r="C616" t="s">
        <v>367</v>
      </c>
      <c r="D616">
        <v>0</v>
      </c>
    </row>
    <row r="617" spans="1:4">
      <c r="A617" t="s">
        <v>2936</v>
      </c>
      <c r="B617" t="s">
        <v>367</v>
      </c>
      <c r="C617" t="s">
        <v>367</v>
      </c>
      <c r="D617">
        <v>0</v>
      </c>
    </row>
    <row r="618" spans="1:4">
      <c r="A618" t="s">
        <v>9380</v>
      </c>
      <c r="B618" t="s">
        <v>367</v>
      </c>
      <c r="C618" t="s">
        <v>367</v>
      </c>
      <c r="D618">
        <v>0</v>
      </c>
    </row>
    <row r="619" spans="1:4">
      <c r="A619" t="s">
        <v>9381</v>
      </c>
      <c r="B619" t="s">
        <v>367</v>
      </c>
      <c r="C619" t="s">
        <v>367</v>
      </c>
      <c r="D619">
        <v>0</v>
      </c>
    </row>
    <row r="620" spans="1:4">
      <c r="A620" t="s">
        <v>2937</v>
      </c>
      <c r="B620" t="s">
        <v>367</v>
      </c>
      <c r="C620" t="s">
        <v>367</v>
      </c>
      <c r="D620">
        <v>0</v>
      </c>
    </row>
    <row r="621" spans="1:4">
      <c r="A621" t="s">
        <v>9382</v>
      </c>
      <c r="B621" t="s">
        <v>367</v>
      </c>
      <c r="C621" t="s">
        <v>367</v>
      </c>
      <c r="D621">
        <v>0</v>
      </c>
    </row>
    <row r="622" spans="1:4">
      <c r="A622" t="s">
        <v>9383</v>
      </c>
      <c r="B622" t="s">
        <v>367</v>
      </c>
      <c r="C622" t="s">
        <v>367</v>
      </c>
      <c r="D622">
        <v>0</v>
      </c>
    </row>
    <row r="623" spans="1:4">
      <c r="A623" t="s">
        <v>9384</v>
      </c>
      <c r="B623" t="s">
        <v>367</v>
      </c>
      <c r="C623" t="s">
        <v>367</v>
      </c>
      <c r="D623">
        <v>0</v>
      </c>
    </row>
    <row r="624" spans="1:4">
      <c r="A624" t="s">
        <v>9385</v>
      </c>
      <c r="B624" t="s">
        <v>367</v>
      </c>
      <c r="C624" t="s">
        <v>367</v>
      </c>
      <c r="D624">
        <v>0</v>
      </c>
    </row>
    <row r="625" spans="1:4">
      <c r="A625" t="s">
        <v>2938</v>
      </c>
      <c r="B625" t="s">
        <v>367</v>
      </c>
      <c r="C625" t="s">
        <v>367</v>
      </c>
      <c r="D625">
        <v>0</v>
      </c>
    </row>
    <row r="626" spans="1:4">
      <c r="A626" t="s">
        <v>9386</v>
      </c>
      <c r="B626" t="s">
        <v>367</v>
      </c>
      <c r="C626" t="s">
        <v>367</v>
      </c>
      <c r="D626">
        <v>0</v>
      </c>
    </row>
    <row r="627" spans="1:4">
      <c r="A627" t="s">
        <v>9387</v>
      </c>
      <c r="B627">
        <v>2172</v>
      </c>
      <c r="C627">
        <v>1</v>
      </c>
      <c r="D627">
        <v>2173</v>
      </c>
    </row>
    <row r="628" spans="1:4">
      <c r="A628" t="s">
        <v>9388</v>
      </c>
      <c r="B628">
        <v>1904</v>
      </c>
      <c r="C628">
        <v>5</v>
      </c>
      <c r="D628">
        <v>1909</v>
      </c>
    </row>
    <row r="629" spans="1:4">
      <c r="A629" t="s">
        <v>9389</v>
      </c>
      <c r="B629">
        <v>1937</v>
      </c>
      <c r="C629">
        <v>6</v>
      </c>
      <c r="D629">
        <v>1943</v>
      </c>
    </row>
    <row r="630" spans="1:4">
      <c r="A630" t="s">
        <v>9390</v>
      </c>
      <c r="B630">
        <v>1713</v>
      </c>
      <c r="C630">
        <v>11</v>
      </c>
      <c r="D630">
        <v>1724</v>
      </c>
    </row>
    <row r="631" spans="1:4">
      <c r="A631" t="s">
        <v>9391</v>
      </c>
      <c r="B631">
        <v>1079</v>
      </c>
      <c r="C631">
        <v>0</v>
      </c>
      <c r="D631">
        <v>1079</v>
      </c>
    </row>
    <row r="632" spans="1:4">
      <c r="A632" t="s">
        <v>1910</v>
      </c>
      <c r="B632">
        <v>3</v>
      </c>
      <c r="C632">
        <v>1</v>
      </c>
      <c r="D632">
        <v>4</v>
      </c>
    </row>
    <row r="633" spans="1:4">
      <c r="A633" t="s">
        <v>9392</v>
      </c>
      <c r="B633">
        <v>3</v>
      </c>
      <c r="C633">
        <v>4</v>
      </c>
      <c r="D633">
        <v>7</v>
      </c>
    </row>
    <row r="634" spans="1:4">
      <c r="A634" t="s">
        <v>1911</v>
      </c>
      <c r="B634">
        <v>0</v>
      </c>
      <c r="C634">
        <v>1</v>
      </c>
      <c r="D634">
        <v>1</v>
      </c>
    </row>
    <row r="635" spans="1:4">
      <c r="A635" t="s">
        <v>9393</v>
      </c>
      <c r="B635">
        <v>3</v>
      </c>
      <c r="C635">
        <v>3</v>
      </c>
      <c r="D635">
        <v>6</v>
      </c>
    </row>
    <row r="636" spans="1:4">
      <c r="A636" t="s">
        <v>1912</v>
      </c>
      <c r="B636">
        <v>2</v>
      </c>
      <c r="C636">
        <v>4</v>
      </c>
      <c r="D636">
        <v>6</v>
      </c>
    </row>
    <row r="637" spans="1:4">
      <c r="A637" t="s">
        <v>2939</v>
      </c>
      <c r="B637">
        <v>3200</v>
      </c>
      <c r="C637">
        <v>1</v>
      </c>
      <c r="D637">
        <v>3201</v>
      </c>
    </row>
    <row r="638" spans="1:4">
      <c r="A638" t="s">
        <v>9394</v>
      </c>
      <c r="B638">
        <v>812</v>
      </c>
      <c r="C638">
        <v>3</v>
      </c>
      <c r="D638">
        <v>815</v>
      </c>
    </row>
    <row r="639" spans="1:4">
      <c r="A639" t="s">
        <v>2940</v>
      </c>
      <c r="B639">
        <v>2088</v>
      </c>
      <c r="C639">
        <v>0</v>
      </c>
      <c r="D639">
        <v>2088</v>
      </c>
    </row>
    <row r="640" spans="1:4">
      <c r="A640" t="s">
        <v>2941</v>
      </c>
      <c r="B640">
        <v>301</v>
      </c>
      <c r="C640" t="s">
        <v>367</v>
      </c>
      <c r="D640">
        <v>301</v>
      </c>
    </row>
    <row r="641" spans="1:4">
      <c r="A641" t="s">
        <v>2942</v>
      </c>
      <c r="B641">
        <v>492</v>
      </c>
      <c r="C641" t="s">
        <v>367</v>
      </c>
      <c r="D641">
        <v>492</v>
      </c>
    </row>
    <row r="642" spans="1:4">
      <c r="A642" t="s">
        <v>9395</v>
      </c>
      <c r="B642">
        <v>290</v>
      </c>
      <c r="C642">
        <v>2</v>
      </c>
      <c r="D642">
        <v>292</v>
      </c>
    </row>
    <row r="643" spans="1:4">
      <c r="A643" t="s">
        <v>9396</v>
      </c>
      <c r="B643">
        <v>408</v>
      </c>
      <c r="C643" t="s">
        <v>367</v>
      </c>
      <c r="D643">
        <v>408</v>
      </c>
    </row>
    <row r="644" spans="1:4">
      <c r="A644" t="s">
        <v>2943</v>
      </c>
      <c r="B644">
        <v>4191</v>
      </c>
      <c r="C644">
        <v>5</v>
      </c>
      <c r="D644">
        <v>4196</v>
      </c>
    </row>
    <row r="645" spans="1:4">
      <c r="A645" t="s">
        <v>9397</v>
      </c>
      <c r="B645">
        <v>5330</v>
      </c>
      <c r="C645">
        <v>3</v>
      </c>
      <c r="D645">
        <v>5333</v>
      </c>
    </row>
    <row r="646" spans="1:4">
      <c r="A646" t="s">
        <v>2944</v>
      </c>
      <c r="B646">
        <v>344</v>
      </c>
      <c r="C646">
        <v>3</v>
      </c>
      <c r="D646">
        <v>347</v>
      </c>
    </row>
    <row r="647" spans="1:4">
      <c r="A647" t="s">
        <v>9398</v>
      </c>
      <c r="B647">
        <v>1839</v>
      </c>
      <c r="C647">
        <v>1</v>
      </c>
      <c r="D647">
        <v>1840</v>
      </c>
    </row>
    <row r="648" spans="1:4">
      <c r="A648" t="s">
        <v>9399</v>
      </c>
      <c r="B648">
        <v>1658</v>
      </c>
      <c r="C648">
        <v>2</v>
      </c>
      <c r="D648">
        <v>1660</v>
      </c>
    </row>
    <row r="649" spans="1:4">
      <c r="A649" t="s">
        <v>9400</v>
      </c>
      <c r="B649">
        <v>2444</v>
      </c>
      <c r="C649" t="s">
        <v>367</v>
      </c>
      <c r="D649">
        <v>2444</v>
      </c>
    </row>
    <row r="650" spans="1:4">
      <c r="A650" t="s">
        <v>9401</v>
      </c>
      <c r="B650">
        <v>1</v>
      </c>
      <c r="C650">
        <v>2</v>
      </c>
      <c r="D650">
        <v>3</v>
      </c>
    </row>
    <row r="651" spans="1:4">
      <c r="A651" t="s">
        <v>9402</v>
      </c>
      <c r="B651">
        <v>4752</v>
      </c>
      <c r="C651">
        <v>5</v>
      </c>
      <c r="D651">
        <v>4757</v>
      </c>
    </row>
    <row r="652" spans="1:4">
      <c r="A652" t="s">
        <v>9403</v>
      </c>
      <c r="B652" t="s">
        <v>367</v>
      </c>
      <c r="C652" t="s">
        <v>367</v>
      </c>
      <c r="D652">
        <v>0</v>
      </c>
    </row>
    <row r="653" spans="1:4">
      <c r="A653" t="s">
        <v>2945</v>
      </c>
      <c r="B653">
        <v>3521</v>
      </c>
      <c r="C653">
        <v>3</v>
      </c>
      <c r="D653">
        <v>3524</v>
      </c>
    </row>
    <row r="654" spans="1:4">
      <c r="A654" t="s">
        <v>2946</v>
      </c>
      <c r="B654">
        <v>4744</v>
      </c>
      <c r="C654">
        <v>2</v>
      </c>
      <c r="D654">
        <v>4746</v>
      </c>
    </row>
    <row r="655" spans="1:4">
      <c r="A655" t="s">
        <v>9404</v>
      </c>
      <c r="B655">
        <v>4386</v>
      </c>
      <c r="C655" t="s">
        <v>85</v>
      </c>
      <c r="D655">
        <v>4386</v>
      </c>
    </row>
    <row r="656" spans="1:4">
      <c r="A656" t="s">
        <v>2947</v>
      </c>
      <c r="B656">
        <v>5586</v>
      </c>
      <c r="C656">
        <v>3</v>
      </c>
      <c r="D656">
        <v>5589</v>
      </c>
    </row>
    <row r="657" spans="1:4">
      <c r="A657" t="s">
        <v>9405</v>
      </c>
      <c r="B657">
        <v>2275</v>
      </c>
      <c r="C657">
        <v>3</v>
      </c>
      <c r="D657">
        <v>2278</v>
      </c>
    </row>
    <row r="658" spans="1:4">
      <c r="A658" t="s">
        <v>9406</v>
      </c>
      <c r="B658">
        <v>1658</v>
      </c>
      <c r="C658">
        <v>4</v>
      </c>
      <c r="D658">
        <v>1662</v>
      </c>
    </row>
    <row r="659" spans="1:4">
      <c r="A659" t="s">
        <v>2948</v>
      </c>
      <c r="B659">
        <v>2620</v>
      </c>
      <c r="C659">
        <v>4</v>
      </c>
      <c r="D659">
        <v>2624</v>
      </c>
    </row>
    <row r="660" spans="1:4">
      <c r="A660" t="s">
        <v>2949</v>
      </c>
      <c r="B660">
        <v>254</v>
      </c>
      <c r="C660" t="s">
        <v>367</v>
      </c>
      <c r="D660">
        <v>254</v>
      </c>
    </row>
    <row r="661" spans="1:4">
      <c r="A661" t="s">
        <v>2950</v>
      </c>
      <c r="B661">
        <v>800</v>
      </c>
      <c r="C661">
        <v>10</v>
      </c>
      <c r="D661">
        <v>810</v>
      </c>
    </row>
    <row r="662" spans="1:4">
      <c r="A662" t="s">
        <v>2951</v>
      </c>
      <c r="B662">
        <v>6751</v>
      </c>
      <c r="C662">
        <v>2</v>
      </c>
      <c r="D662">
        <v>6753</v>
      </c>
    </row>
    <row r="663" spans="1:4">
      <c r="A663" t="s">
        <v>2952</v>
      </c>
      <c r="B663">
        <v>1291</v>
      </c>
      <c r="C663">
        <v>2</v>
      </c>
      <c r="D663">
        <v>1293</v>
      </c>
    </row>
    <row r="664" spans="1:4">
      <c r="A664" t="s">
        <v>2953</v>
      </c>
      <c r="B664">
        <v>1433</v>
      </c>
      <c r="C664" t="s">
        <v>367</v>
      </c>
      <c r="D664">
        <v>1433</v>
      </c>
    </row>
    <row r="665" spans="1:4">
      <c r="A665" t="s">
        <v>9407</v>
      </c>
      <c r="B665">
        <v>1197</v>
      </c>
      <c r="C665">
        <v>7</v>
      </c>
      <c r="D665">
        <v>1204</v>
      </c>
    </row>
    <row r="666" spans="1:4">
      <c r="A666" t="s">
        <v>9408</v>
      </c>
      <c r="B666">
        <v>2877</v>
      </c>
      <c r="C666">
        <v>2</v>
      </c>
      <c r="D666">
        <v>2879</v>
      </c>
    </row>
    <row r="667" spans="1:4">
      <c r="A667" t="s">
        <v>9409</v>
      </c>
      <c r="B667">
        <v>3781</v>
      </c>
      <c r="C667">
        <v>3</v>
      </c>
      <c r="D667">
        <v>3784</v>
      </c>
    </row>
    <row r="668" spans="1:4">
      <c r="A668" t="s">
        <v>9410</v>
      </c>
      <c r="B668" t="s">
        <v>367</v>
      </c>
      <c r="C668" t="s">
        <v>367</v>
      </c>
      <c r="D668">
        <v>0</v>
      </c>
    </row>
    <row r="669" spans="1:4">
      <c r="A669" t="s">
        <v>2954</v>
      </c>
      <c r="B669">
        <v>1526</v>
      </c>
      <c r="C669">
        <v>1</v>
      </c>
      <c r="D669">
        <v>1527</v>
      </c>
    </row>
    <row r="670" spans="1:4">
      <c r="A670" t="s">
        <v>1914</v>
      </c>
      <c r="B670">
        <v>6</v>
      </c>
      <c r="C670">
        <v>6</v>
      </c>
      <c r="D670">
        <v>12</v>
      </c>
    </row>
    <row r="671" spans="1:4">
      <c r="A671" t="s">
        <v>2955</v>
      </c>
      <c r="B671">
        <v>7</v>
      </c>
      <c r="C671">
        <v>4</v>
      </c>
      <c r="D671">
        <v>11</v>
      </c>
    </row>
    <row r="672" spans="1:4">
      <c r="A672" t="s">
        <v>9411</v>
      </c>
      <c r="B672">
        <v>960</v>
      </c>
      <c r="C672">
        <v>9</v>
      </c>
      <c r="D672">
        <v>969</v>
      </c>
    </row>
    <row r="673" spans="1:4">
      <c r="A673" t="s">
        <v>2956</v>
      </c>
      <c r="B673">
        <v>1248</v>
      </c>
      <c r="C673">
        <v>5</v>
      </c>
      <c r="D673">
        <v>1253</v>
      </c>
    </row>
    <row r="674" spans="1:4">
      <c r="A674" t="s">
        <v>2957</v>
      </c>
      <c r="B674">
        <v>13</v>
      </c>
      <c r="C674">
        <v>11</v>
      </c>
      <c r="D674">
        <v>24</v>
      </c>
    </row>
    <row r="675" spans="1:4">
      <c r="A675" t="s">
        <v>9412</v>
      </c>
      <c r="B675">
        <v>7</v>
      </c>
      <c r="C675">
        <v>9</v>
      </c>
      <c r="D675">
        <v>16</v>
      </c>
    </row>
    <row r="676" spans="1:4">
      <c r="A676" t="s">
        <v>9413</v>
      </c>
      <c r="B676">
        <v>1</v>
      </c>
      <c r="C676">
        <v>1</v>
      </c>
      <c r="D676">
        <v>2</v>
      </c>
    </row>
    <row r="677" spans="1:4">
      <c r="A677" t="s">
        <v>2958</v>
      </c>
      <c r="B677">
        <v>20</v>
      </c>
      <c r="C677">
        <v>13</v>
      </c>
      <c r="D677">
        <v>33</v>
      </c>
    </row>
    <row r="678" spans="1:4">
      <c r="A678" t="s">
        <v>9414</v>
      </c>
      <c r="B678">
        <v>2</v>
      </c>
      <c r="C678">
        <v>7</v>
      </c>
      <c r="D678">
        <v>9</v>
      </c>
    </row>
    <row r="679" spans="1:4">
      <c r="A679" t="s">
        <v>9415</v>
      </c>
      <c r="B679" t="s">
        <v>367</v>
      </c>
      <c r="C679" t="s">
        <v>367</v>
      </c>
      <c r="D679">
        <v>0</v>
      </c>
    </row>
    <row r="680" spans="1:4">
      <c r="A680" t="s">
        <v>2959</v>
      </c>
      <c r="B680">
        <v>887</v>
      </c>
      <c r="C680">
        <v>1</v>
      </c>
      <c r="D680">
        <v>888</v>
      </c>
    </row>
    <row r="681" spans="1:4">
      <c r="A681" t="s">
        <v>9416</v>
      </c>
      <c r="B681">
        <v>26</v>
      </c>
      <c r="C681">
        <v>10</v>
      </c>
      <c r="D681">
        <v>36</v>
      </c>
    </row>
    <row r="682" spans="1:4">
      <c r="A682" t="s">
        <v>2960</v>
      </c>
      <c r="B682">
        <v>339</v>
      </c>
      <c r="C682" t="s">
        <v>367</v>
      </c>
      <c r="D682">
        <v>339</v>
      </c>
    </row>
    <row r="683" spans="1:4">
      <c r="A683" t="s">
        <v>9417</v>
      </c>
      <c r="B683">
        <v>2586</v>
      </c>
      <c r="C683" t="s">
        <v>367</v>
      </c>
      <c r="D683">
        <v>2586</v>
      </c>
    </row>
    <row r="684" spans="1:4">
      <c r="A684" t="s">
        <v>2961</v>
      </c>
      <c r="B684">
        <v>742</v>
      </c>
      <c r="C684">
        <v>1</v>
      </c>
      <c r="D684">
        <v>743</v>
      </c>
    </row>
    <row r="685" spans="1:4">
      <c r="A685" t="s">
        <v>9418</v>
      </c>
      <c r="B685">
        <v>4392</v>
      </c>
      <c r="C685">
        <v>8</v>
      </c>
      <c r="D685">
        <v>4400</v>
      </c>
    </row>
    <row r="686" spans="1:4">
      <c r="A686" t="s">
        <v>9419</v>
      </c>
      <c r="B686">
        <v>1489</v>
      </c>
      <c r="C686">
        <v>6</v>
      </c>
      <c r="D686">
        <v>1495</v>
      </c>
    </row>
    <row r="687" spans="1:4">
      <c r="A687" t="s">
        <v>9420</v>
      </c>
      <c r="B687">
        <v>117</v>
      </c>
      <c r="C687">
        <v>2</v>
      </c>
      <c r="D687">
        <v>119</v>
      </c>
    </row>
    <row r="688" spans="1:4">
      <c r="A688" t="s">
        <v>1993</v>
      </c>
      <c r="B688">
        <v>1672</v>
      </c>
      <c r="C688">
        <v>2</v>
      </c>
      <c r="D688">
        <v>1674</v>
      </c>
    </row>
    <row r="689" spans="1:4">
      <c r="A689" t="s">
        <v>9421</v>
      </c>
      <c r="B689">
        <v>1008</v>
      </c>
      <c r="C689">
        <v>4</v>
      </c>
      <c r="D689">
        <v>1012</v>
      </c>
    </row>
    <row r="690" spans="1:4">
      <c r="A690" t="s">
        <v>1995</v>
      </c>
      <c r="B690">
        <v>2500</v>
      </c>
      <c r="C690">
        <v>10</v>
      </c>
      <c r="D690">
        <v>2510</v>
      </c>
    </row>
    <row r="691" spans="1:4">
      <c r="A691" t="s">
        <v>1920</v>
      </c>
      <c r="B691">
        <v>1</v>
      </c>
      <c r="C691">
        <v>6</v>
      </c>
      <c r="D691">
        <v>7</v>
      </c>
    </row>
    <row r="692" spans="1:4">
      <c r="A692" t="s">
        <v>9422</v>
      </c>
      <c r="B692">
        <v>12</v>
      </c>
      <c r="C692">
        <v>5</v>
      </c>
      <c r="D692">
        <v>17</v>
      </c>
    </row>
    <row r="693" spans="1:4">
      <c r="A693" t="s">
        <v>9423</v>
      </c>
      <c r="B693">
        <v>2</v>
      </c>
      <c r="C693">
        <v>4</v>
      </c>
      <c r="D693">
        <v>6</v>
      </c>
    </row>
    <row r="694" spans="1:4">
      <c r="A694" t="s">
        <v>9424</v>
      </c>
      <c r="B694">
        <v>15</v>
      </c>
      <c r="C694">
        <v>16</v>
      </c>
      <c r="D694">
        <v>31</v>
      </c>
    </row>
    <row r="695" spans="1:4">
      <c r="A695" t="s">
        <v>9425</v>
      </c>
      <c r="B695">
        <v>6</v>
      </c>
      <c r="C695">
        <v>8</v>
      </c>
      <c r="D695">
        <v>14</v>
      </c>
    </row>
    <row r="696" spans="1:4">
      <c r="A696" t="s">
        <v>1922</v>
      </c>
      <c r="B696">
        <v>2</v>
      </c>
      <c r="C696">
        <v>5</v>
      </c>
      <c r="D696">
        <v>7</v>
      </c>
    </row>
    <row r="697" spans="1:4">
      <c r="A697" t="s">
        <v>2962</v>
      </c>
      <c r="B697">
        <v>7</v>
      </c>
      <c r="C697">
        <v>6</v>
      </c>
      <c r="D697">
        <v>13</v>
      </c>
    </row>
    <row r="698" spans="1:4">
      <c r="A698" t="s">
        <v>9426</v>
      </c>
      <c r="B698">
        <v>1</v>
      </c>
      <c r="C698">
        <v>6</v>
      </c>
      <c r="D698">
        <v>7</v>
      </c>
    </row>
    <row r="699" spans="1:4">
      <c r="A699" t="s">
        <v>9427</v>
      </c>
      <c r="B699">
        <v>16</v>
      </c>
      <c r="C699">
        <v>7</v>
      </c>
      <c r="D699">
        <v>23</v>
      </c>
    </row>
    <row r="700" spans="1:4">
      <c r="A700" t="s">
        <v>1997</v>
      </c>
      <c r="B700">
        <v>6</v>
      </c>
      <c r="C700">
        <v>2</v>
      </c>
      <c r="D700">
        <v>8</v>
      </c>
    </row>
    <row r="701" spans="1:4">
      <c r="A701" t="s">
        <v>9428</v>
      </c>
      <c r="B701">
        <v>0</v>
      </c>
      <c r="C701">
        <v>2</v>
      </c>
      <c r="D701">
        <v>2</v>
      </c>
    </row>
    <row r="702" spans="1:4">
      <c r="A702" t="s">
        <v>8324</v>
      </c>
      <c r="B702">
        <v>2</v>
      </c>
      <c r="C702">
        <v>9</v>
      </c>
      <c r="D702">
        <v>11</v>
      </c>
    </row>
    <row r="703" spans="1:4">
      <c r="A703" t="s">
        <v>9429</v>
      </c>
      <c r="B703">
        <v>2</v>
      </c>
      <c r="C703" t="s">
        <v>367</v>
      </c>
      <c r="D703">
        <v>2</v>
      </c>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2">
    <pageSetUpPr fitToPage="1"/>
  </sheetPr>
  <dimension ref="A2:AI76"/>
  <sheetViews>
    <sheetView workbookViewId="0"/>
  </sheetViews>
  <sheetFormatPr defaultColWidth="9" defaultRowHeight="16.2"/>
  <cols>
    <col min="1" max="1" width="5.109375" style="499" customWidth="1"/>
    <col min="2" max="3" width="4.6640625" style="499" customWidth="1"/>
    <col min="4" max="4" width="7.6640625" style="499" customWidth="1"/>
    <col min="5" max="5" width="5.77734375" style="499" customWidth="1"/>
    <col min="6" max="7" width="2.6640625" style="499" customWidth="1"/>
    <col min="8" max="8" width="6.6640625" style="499" customWidth="1"/>
    <col min="9" max="9" width="6" style="499" customWidth="1"/>
    <col min="10" max="12" width="4.6640625" style="499" customWidth="1"/>
    <col min="13" max="14" width="2.6640625" style="499" customWidth="1"/>
    <col min="15" max="23" width="4.6640625" style="499" customWidth="1"/>
    <col min="24" max="24" width="6.44140625" style="499" customWidth="1"/>
    <col min="25" max="32" width="4.6640625" style="499" customWidth="1"/>
    <col min="33" max="33" width="9" style="499"/>
    <col min="34" max="34" width="8.77734375" style="499" customWidth="1"/>
    <col min="35" max="256" width="9" style="499"/>
    <col min="257" max="257" width="5.109375" style="499" customWidth="1"/>
    <col min="258" max="259" width="4.6640625" style="499" customWidth="1"/>
    <col min="260" max="260" width="5.109375" style="499" customWidth="1"/>
    <col min="261" max="261" width="4.6640625" style="499" customWidth="1"/>
    <col min="262" max="263" width="2.6640625" style="499" customWidth="1"/>
    <col min="264" max="268" width="4.6640625" style="499" customWidth="1"/>
    <col min="269" max="270" width="2.6640625" style="499" customWidth="1"/>
    <col min="271" max="288" width="4.6640625" style="499" customWidth="1"/>
    <col min="289" max="289" width="9" style="499"/>
    <col min="290" max="290" width="8.77734375" style="499" customWidth="1"/>
    <col min="291" max="512" width="9" style="499"/>
    <col min="513" max="513" width="5.109375" style="499" customWidth="1"/>
    <col min="514" max="515" width="4.6640625" style="499" customWidth="1"/>
    <col min="516" max="516" width="5.109375" style="499" customWidth="1"/>
    <col min="517" max="517" width="4.6640625" style="499" customWidth="1"/>
    <col min="518" max="519" width="2.6640625" style="499" customWidth="1"/>
    <col min="520" max="524" width="4.6640625" style="499" customWidth="1"/>
    <col min="525" max="526" width="2.6640625" style="499" customWidth="1"/>
    <col min="527" max="544" width="4.6640625" style="499" customWidth="1"/>
    <col min="545" max="545" width="9" style="499"/>
    <col min="546" max="546" width="8.77734375" style="499" customWidth="1"/>
    <col min="547" max="768" width="9" style="499"/>
    <col min="769" max="769" width="5.109375" style="499" customWidth="1"/>
    <col min="770" max="771" width="4.6640625" style="499" customWidth="1"/>
    <col min="772" max="772" width="5.109375" style="499" customWidth="1"/>
    <col min="773" max="773" width="4.6640625" style="499" customWidth="1"/>
    <col min="774" max="775" width="2.6640625" style="499" customWidth="1"/>
    <col min="776" max="780" width="4.6640625" style="499" customWidth="1"/>
    <col min="781" max="782" width="2.6640625" style="499" customWidth="1"/>
    <col min="783" max="800" width="4.6640625" style="499" customWidth="1"/>
    <col min="801" max="801" width="9" style="499"/>
    <col min="802" max="802" width="8.77734375" style="499" customWidth="1"/>
    <col min="803" max="1024" width="9" style="499"/>
    <col min="1025" max="1025" width="5.109375" style="499" customWidth="1"/>
    <col min="1026" max="1027" width="4.6640625" style="499" customWidth="1"/>
    <col min="1028" max="1028" width="5.109375" style="499" customWidth="1"/>
    <col min="1029" max="1029" width="4.6640625" style="499" customWidth="1"/>
    <col min="1030" max="1031" width="2.6640625" style="499" customWidth="1"/>
    <col min="1032" max="1036" width="4.6640625" style="499" customWidth="1"/>
    <col min="1037" max="1038" width="2.6640625" style="499" customWidth="1"/>
    <col min="1039" max="1056" width="4.6640625" style="499" customWidth="1"/>
    <col min="1057" max="1057" width="9" style="499"/>
    <col min="1058" max="1058" width="8.77734375" style="499" customWidth="1"/>
    <col min="1059" max="1280" width="9" style="499"/>
    <col min="1281" max="1281" width="5.109375" style="499" customWidth="1"/>
    <col min="1282" max="1283" width="4.6640625" style="499" customWidth="1"/>
    <col min="1284" max="1284" width="5.109375" style="499" customWidth="1"/>
    <col min="1285" max="1285" width="4.6640625" style="499" customWidth="1"/>
    <col min="1286" max="1287" width="2.6640625" style="499" customWidth="1"/>
    <col min="1288" max="1292" width="4.6640625" style="499" customWidth="1"/>
    <col min="1293" max="1294" width="2.6640625" style="499" customWidth="1"/>
    <col min="1295" max="1312" width="4.6640625" style="499" customWidth="1"/>
    <col min="1313" max="1313" width="9" style="499"/>
    <col min="1314" max="1314" width="8.77734375" style="499" customWidth="1"/>
    <col min="1315" max="1536" width="9" style="499"/>
    <col min="1537" max="1537" width="5.109375" style="499" customWidth="1"/>
    <col min="1538" max="1539" width="4.6640625" style="499" customWidth="1"/>
    <col min="1540" max="1540" width="5.109375" style="499" customWidth="1"/>
    <col min="1541" max="1541" width="4.6640625" style="499" customWidth="1"/>
    <col min="1542" max="1543" width="2.6640625" style="499" customWidth="1"/>
    <col min="1544" max="1548" width="4.6640625" style="499" customWidth="1"/>
    <col min="1549" max="1550" width="2.6640625" style="499" customWidth="1"/>
    <col min="1551" max="1568" width="4.6640625" style="499" customWidth="1"/>
    <col min="1569" max="1569" width="9" style="499"/>
    <col min="1570" max="1570" width="8.77734375" style="499" customWidth="1"/>
    <col min="1571" max="1792" width="9" style="499"/>
    <col min="1793" max="1793" width="5.109375" style="499" customWidth="1"/>
    <col min="1794" max="1795" width="4.6640625" style="499" customWidth="1"/>
    <col min="1796" max="1796" width="5.109375" style="499" customWidth="1"/>
    <col min="1797" max="1797" width="4.6640625" style="499" customWidth="1"/>
    <col min="1798" max="1799" width="2.6640625" style="499" customWidth="1"/>
    <col min="1800" max="1804" width="4.6640625" style="499" customWidth="1"/>
    <col min="1805" max="1806" width="2.6640625" style="499" customWidth="1"/>
    <col min="1807" max="1824" width="4.6640625" style="499" customWidth="1"/>
    <col min="1825" max="1825" width="9" style="499"/>
    <col min="1826" max="1826" width="8.77734375" style="499" customWidth="1"/>
    <col min="1827" max="2048" width="9" style="499"/>
    <col min="2049" max="2049" width="5.109375" style="499" customWidth="1"/>
    <col min="2050" max="2051" width="4.6640625" style="499" customWidth="1"/>
    <col min="2052" max="2052" width="5.109375" style="499" customWidth="1"/>
    <col min="2053" max="2053" width="4.6640625" style="499" customWidth="1"/>
    <col min="2054" max="2055" width="2.6640625" style="499" customWidth="1"/>
    <col min="2056" max="2060" width="4.6640625" style="499" customWidth="1"/>
    <col min="2061" max="2062" width="2.6640625" style="499" customWidth="1"/>
    <col min="2063" max="2080" width="4.6640625" style="499" customWidth="1"/>
    <col min="2081" max="2081" width="9" style="499"/>
    <col min="2082" max="2082" width="8.77734375" style="499" customWidth="1"/>
    <col min="2083" max="2304" width="9" style="499"/>
    <col min="2305" max="2305" width="5.109375" style="499" customWidth="1"/>
    <col min="2306" max="2307" width="4.6640625" style="499" customWidth="1"/>
    <col min="2308" max="2308" width="5.109375" style="499" customWidth="1"/>
    <col min="2309" max="2309" width="4.6640625" style="499" customWidth="1"/>
    <col min="2310" max="2311" width="2.6640625" style="499" customWidth="1"/>
    <col min="2312" max="2316" width="4.6640625" style="499" customWidth="1"/>
    <col min="2317" max="2318" width="2.6640625" style="499" customWidth="1"/>
    <col min="2319" max="2336" width="4.6640625" style="499" customWidth="1"/>
    <col min="2337" max="2337" width="9" style="499"/>
    <col min="2338" max="2338" width="8.77734375" style="499" customWidth="1"/>
    <col min="2339" max="2560" width="9" style="499"/>
    <col min="2561" max="2561" width="5.109375" style="499" customWidth="1"/>
    <col min="2562" max="2563" width="4.6640625" style="499" customWidth="1"/>
    <col min="2564" max="2564" width="5.109375" style="499" customWidth="1"/>
    <col min="2565" max="2565" width="4.6640625" style="499" customWidth="1"/>
    <col min="2566" max="2567" width="2.6640625" style="499" customWidth="1"/>
    <col min="2568" max="2572" width="4.6640625" style="499" customWidth="1"/>
    <col min="2573" max="2574" width="2.6640625" style="499" customWidth="1"/>
    <col min="2575" max="2592" width="4.6640625" style="499" customWidth="1"/>
    <col min="2593" max="2593" width="9" style="499"/>
    <col min="2594" max="2594" width="8.77734375" style="499" customWidth="1"/>
    <col min="2595" max="2816" width="9" style="499"/>
    <col min="2817" max="2817" width="5.109375" style="499" customWidth="1"/>
    <col min="2818" max="2819" width="4.6640625" style="499" customWidth="1"/>
    <col min="2820" max="2820" width="5.109375" style="499" customWidth="1"/>
    <col min="2821" max="2821" width="4.6640625" style="499" customWidth="1"/>
    <col min="2822" max="2823" width="2.6640625" style="499" customWidth="1"/>
    <col min="2824" max="2828" width="4.6640625" style="499" customWidth="1"/>
    <col min="2829" max="2830" width="2.6640625" style="499" customWidth="1"/>
    <col min="2831" max="2848" width="4.6640625" style="499" customWidth="1"/>
    <col min="2849" max="2849" width="9" style="499"/>
    <col min="2850" max="2850" width="8.77734375" style="499" customWidth="1"/>
    <col min="2851" max="3072" width="9" style="499"/>
    <col min="3073" max="3073" width="5.109375" style="499" customWidth="1"/>
    <col min="3074" max="3075" width="4.6640625" style="499" customWidth="1"/>
    <col min="3076" max="3076" width="5.109375" style="499" customWidth="1"/>
    <col min="3077" max="3077" width="4.6640625" style="499" customWidth="1"/>
    <col min="3078" max="3079" width="2.6640625" style="499" customWidth="1"/>
    <col min="3080" max="3084" width="4.6640625" style="499" customWidth="1"/>
    <col min="3085" max="3086" width="2.6640625" style="499" customWidth="1"/>
    <col min="3087" max="3104" width="4.6640625" style="499" customWidth="1"/>
    <col min="3105" max="3105" width="9" style="499"/>
    <col min="3106" max="3106" width="8.77734375" style="499" customWidth="1"/>
    <col min="3107" max="3328" width="9" style="499"/>
    <col min="3329" max="3329" width="5.109375" style="499" customWidth="1"/>
    <col min="3330" max="3331" width="4.6640625" style="499" customWidth="1"/>
    <col min="3332" max="3332" width="5.109375" style="499" customWidth="1"/>
    <col min="3333" max="3333" width="4.6640625" style="499" customWidth="1"/>
    <col min="3334" max="3335" width="2.6640625" style="499" customWidth="1"/>
    <col min="3336" max="3340" width="4.6640625" style="499" customWidth="1"/>
    <col min="3341" max="3342" width="2.6640625" style="499" customWidth="1"/>
    <col min="3343" max="3360" width="4.6640625" style="499" customWidth="1"/>
    <col min="3361" max="3361" width="9" style="499"/>
    <col min="3362" max="3362" width="8.77734375" style="499" customWidth="1"/>
    <col min="3363" max="3584" width="9" style="499"/>
    <col min="3585" max="3585" width="5.109375" style="499" customWidth="1"/>
    <col min="3586" max="3587" width="4.6640625" style="499" customWidth="1"/>
    <col min="3588" max="3588" width="5.109375" style="499" customWidth="1"/>
    <col min="3589" max="3589" width="4.6640625" style="499" customWidth="1"/>
    <col min="3590" max="3591" width="2.6640625" style="499" customWidth="1"/>
    <col min="3592" max="3596" width="4.6640625" style="499" customWidth="1"/>
    <col min="3597" max="3598" width="2.6640625" style="499" customWidth="1"/>
    <col min="3599" max="3616" width="4.6640625" style="499" customWidth="1"/>
    <col min="3617" max="3617" width="9" style="499"/>
    <col min="3618" max="3618" width="8.77734375" style="499" customWidth="1"/>
    <col min="3619" max="3840" width="9" style="499"/>
    <col min="3841" max="3841" width="5.109375" style="499" customWidth="1"/>
    <col min="3842" max="3843" width="4.6640625" style="499" customWidth="1"/>
    <col min="3844" max="3844" width="5.109375" style="499" customWidth="1"/>
    <col min="3845" max="3845" width="4.6640625" style="499" customWidth="1"/>
    <col min="3846" max="3847" width="2.6640625" style="499" customWidth="1"/>
    <col min="3848" max="3852" width="4.6640625" style="499" customWidth="1"/>
    <col min="3853" max="3854" width="2.6640625" style="499" customWidth="1"/>
    <col min="3855" max="3872" width="4.6640625" style="499" customWidth="1"/>
    <col min="3873" max="3873" width="9" style="499"/>
    <col min="3874" max="3874" width="8.77734375" style="499" customWidth="1"/>
    <col min="3875" max="4096" width="9" style="499"/>
    <col min="4097" max="4097" width="5.109375" style="499" customWidth="1"/>
    <col min="4098" max="4099" width="4.6640625" style="499" customWidth="1"/>
    <col min="4100" max="4100" width="5.109375" style="499" customWidth="1"/>
    <col min="4101" max="4101" width="4.6640625" style="499" customWidth="1"/>
    <col min="4102" max="4103" width="2.6640625" style="499" customWidth="1"/>
    <col min="4104" max="4108" width="4.6640625" style="499" customWidth="1"/>
    <col min="4109" max="4110" width="2.6640625" style="499" customWidth="1"/>
    <col min="4111" max="4128" width="4.6640625" style="499" customWidth="1"/>
    <col min="4129" max="4129" width="9" style="499"/>
    <col min="4130" max="4130" width="8.77734375" style="499" customWidth="1"/>
    <col min="4131" max="4352" width="9" style="499"/>
    <col min="4353" max="4353" width="5.109375" style="499" customWidth="1"/>
    <col min="4354" max="4355" width="4.6640625" style="499" customWidth="1"/>
    <col min="4356" max="4356" width="5.109375" style="499" customWidth="1"/>
    <col min="4357" max="4357" width="4.6640625" style="499" customWidth="1"/>
    <col min="4358" max="4359" width="2.6640625" style="499" customWidth="1"/>
    <col min="4360" max="4364" width="4.6640625" style="499" customWidth="1"/>
    <col min="4365" max="4366" width="2.6640625" style="499" customWidth="1"/>
    <col min="4367" max="4384" width="4.6640625" style="499" customWidth="1"/>
    <col min="4385" max="4385" width="9" style="499"/>
    <col min="4386" max="4386" width="8.77734375" style="499" customWidth="1"/>
    <col min="4387" max="4608" width="9" style="499"/>
    <col min="4609" max="4609" width="5.109375" style="499" customWidth="1"/>
    <col min="4610" max="4611" width="4.6640625" style="499" customWidth="1"/>
    <col min="4612" max="4612" width="5.109375" style="499" customWidth="1"/>
    <col min="4613" max="4613" width="4.6640625" style="499" customWidth="1"/>
    <col min="4614" max="4615" width="2.6640625" style="499" customWidth="1"/>
    <col min="4616" max="4620" width="4.6640625" style="499" customWidth="1"/>
    <col min="4621" max="4622" width="2.6640625" style="499" customWidth="1"/>
    <col min="4623" max="4640" width="4.6640625" style="499" customWidth="1"/>
    <col min="4641" max="4641" width="9" style="499"/>
    <col min="4642" max="4642" width="8.77734375" style="499" customWidth="1"/>
    <col min="4643" max="4864" width="9" style="499"/>
    <col min="4865" max="4865" width="5.109375" style="499" customWidth="1"/>
    <col min="4866" max="4867" width="4.6640625" style="499" customWidth="1"/>
    <col min="4868" max="4868" width="5.109375" style="499" customWidth="1"/>
    <col min="4869" max="4869" width="4.6640625" style="499" customWidth="1"/>
    <col min="4870" max="4871" width="2.6640625" style="499" customWidth="1"/>
    <col min="4872" max="4876" width="4.6640625" style="499" customWidth="1"/>
    <col min="4877" max="4878" width="2.6640625" style="499" customWidth="1"/>
    <col min="4879" max="4896" width="4.6640625" style="499" customWidth="1"/>
    <col min="4897" max="4897" width="9" style="499"/>
    <col min="4898" max="4898" width="8.77734375" style="499" customWidth="1"/>
    <col min="4899" max="5120" width="9" style="499"/>
    <col min="5121" max="5121" width="5.109375" style="499" customWidth="1"/>
    <col min="5122" max="5123" width="4.6640625" style="499" customWidth="1"/>
    <col min="5124" max="5124" width="5.109375" style="499" customWidth="1"/>
    <col min="5125" max="5125" width="4.6640625" style="499" customWidth="1"/>
    <col min="5126" max="5127" width="2.6640625" style="499" customWidth="1"/>
    <col min="5128" max="5132" width="4.6640625" style="499" customWidth="1"/>
    <col min="5133" max="5134" width="2.6640625" style="499" customWidth="1"/>
    <col min="5135" max="5152" width="4.6640625" style="499" customWidth="1"/>
    <col min="5153" max="5153" width="9" style="499"/>
    <col min="5154" max="5154" width="8.77734375" style="499" customWidth="1"/>
    <col min="5155" max="5376" width="9" style="499"/>
    <col min="5377" max="5377" width="5.109375" style="499" customWidth="1"/>
    <col min="5378" max="5379" width="4.6640625" style="499" customWidth="1"/>
    <col min="5380" max="5380" width="5.109375" style="499" customWidth="1"/>
    <col min="5381" max="5381" width="4.6640625" style="499" customWidth="1"/>
    <col min="5382" max="5383" width="2.6640625" style="499" customWidth="1"/>
    <col min="5384" max="5388" width="4.6640625" style="499" customWidth="1"/>
    <col min="5389" max="5390" width="2.6640625" style="499" customWidth="1"/>
    <col min="5391" max="5408" width="4.6640625" style="499" customWidth="1"/>
    <col min="5409" max="5409" width="9" style="499"/>
    <col min="5410" max="5410" width="8.77734375" style="499" customWidth="1"/>
    <col min="5411" max="5632" width="9" style="499"/>
    <col min="5633" max="5633" width="5.109375" style="499" customWidth="1"/>
    <col min="5634" max="5635" width="4.6640625" style="499" customWidth="1"/>
    <col min="5636" max="5636" width="5.109375" style="499" customWidth="1"/>
    <col min="5637" max="5637" width="4.6640625" style="499" customWidth="1"/>
    <col min="5638" max="5639" width="2.6640625" style="499" customWidth="1"/>
    <col min="5640" max="5644" width="4.6640625" style="499" customWidth="1"/>
    <col min="5645" max="5646" width="2.6640625" style="499" customWidth="1"/>
    <col min="5647" max="5664" width="4.6640625" style="499" customWidth="1"/>
    <col min="5665" max="5665" width="9" style="499"/>
    <col min="5666" max="5666" width="8.77734375" style="499" customWidth="1"/>
    <col min="5667" max="5888" width="9" style="499"/>
    <col min="5889" max="5889" width="5.109375" style="499" customWidth="1"/>
    <col min="5890" max="5891" width="4.6640625" style="499" customWidth="1"/>
    <col min="5892" max="5892" width="5.109375" style="499" customWidth="1"/>
    <col min="5893" max="5893" width="4.6640625" style="499" customWidth="1"/>
    <col min="5894" max="5895" width="2.6640625" style="499" customWidth="1"/>
    <col min="5896" max="5900" width="4.6640625" style="499" customWidth="1"/>
    <col min="5901" max="5902" width="2.6640625" style="499" customWidth="1"/>
    <col min="5903" max="5920" width="4.6640625" style="499" customWidth="1"/>
    <col min="5921" max="5921" width="9" style="499"/>
    <col min="5922" max="5922" width="8.77734375" style="499" customWidth="1"/>
    <col min="5923" max="6144" width="9" style="499"/>
    <col min="6145" max="6145" width="5.109375" style="499" customWidth="1"/>
    <col min="6146" max="6147" width="4.6640625" style="499" customWidth="1"/>
    <col min="6148" max="6148" width="5.109375" style="499" customWidth="1"/>
    <col min="6149" max="6149" width="4.6640625" style="499" customWidth="1"/>
    <col min="6150" max="6151" width="2.6640625" style="499" customWidth="1"/>
    <col min="6152" max="6156" width="4.6640625" style="499" customWidth="1"/>
    <col min="6157" max="6158" width="2.6640625" style="499" customWidth="1"/>
    <col min="6159" max="6176" width="4.6640625" style="499" customWidth="1"/>
    <col min="6177" max="6177" width="9" style="499"/>
    <col min="6178" max="6178" width="8.77734375" style="499" customWidth="1"/>
    <col min="6179" max="6400" width="9" style="499"/>
    <col min="6401" max="6401" width="5.109375" style="499" customWidth="1"/>
    <col min="6402" max="6403" width="4.6640625" style="499" customWidth="1"/>
    <col min="6404" max="6404" width="5.109375" style="499" customWidth="1"/>
    <col min="6405" max="6405" width="4.6640625" style="499" customWidth="1"/>
    <col min="6406" max="6407" width="2.6640625" style="499" customWidth="1"/>
    <col min="6408" max="6412" width="4.6640625" style="499" customWidth="1"/>
    <col min="6413" max="6414" width="2.6640625" style="499" customWidth="1"/>
    <col min="6415" max="6432" width="4.6640625" style="499" customWidth="1"/>
    <col min="6433" max="6433" width="9" style="499"/>
    <col min="6434" max="6434" width="8.77734375" style="499" customWidth="1"/>
    <col min="6435" max="6656" width="9" style="499"/>
    <col min="6657" max="6657" width="5.109375" style="499" customWidth="1"/>
    <col min="6658" max="6659" width="4.6640625" style="499" customWidth="1"/>
    <col min="6660" max="6660" width="5.109375" style="499" customWidth="1"/>
    <col min="6661" max="6661" width="4.6640625" style="499" customWidth="1"/>
    <col min="6662" max="6663" width="2.6640625" style="499" customWidth="1"/>
    <col min="6664" max="6668" width="4.6640625" style="499" customWidth="1"/>
    <col min="6669" max="6670" width="2.6640625" style="499" customWidth="1"/>
    <col min="6671" max="6688" width="4.6640625" style="499" customWidth="1"/>
    <col min="6689" max="6689" width="9" style="499"/>
    <col min="6690" max="6690" width="8.77734375" style="499" customWidth="1"/>
    <col min="6691" max="6912" width="9" style="499"/>
    <col min="6913" max="6913" width="5.109375" style="499" customWidth="1"/>
    <col min="6914" max="6915" width="4.6640625" style="499" customWidth="1"/>
    <col min="6916" max="6916" width="5.109375" style="499" customWidth="1"/>
    <col min="6917" max="6917" width="4.6640625" style="499" customWidth="1"/>
    <col min="6918" max="6919" width="2.6640625" style="499" customWidth="1"/>
    <col min="6920" max="6924" width="4.6640625" style="499" customWidth="1"/>
    <col min="6925" max="6926" width="2.6640625" style="499" customWidth="1"/>
    <col min="6927" max="6944" width="4.6640625" style="499" customWidth="1"/>
    <col min="6945" max="6945" width="9" style="499"/>
    <col min="6946" max="6946" width="8.77734375" style="499" customWidth="1"/>
    <col min="6947" max="7168" width="9" style="499"/>
    <col min="7169" max="7169" width="5.109375" style="499" customWidth="1"/>
    <col min="7170" max="7171" width="4.6640625" style="499" customWidth="1"/>
    <col min="7172" max="7172" width="5.109375" style="499" customWidth="1"/>
    <col min="7173" max="7173" width="4.6640625" style="499" customWidth="1"/>
    <col min="7174" max="7175" width="2.6640625" style="499" customWidth="1"/>
    <col min="7176" max="7180" width="4.6640625" style="499" customWidth="1"/>
    <col min="7181" max="7182" width="2.6640625" style="499" customWidth="1"/>
    <col min="7183" max="7200" width="4.6640625" style="499" customWidth="1"/>
    <col min="7201" max="7201" width="9" style="499"/>
    <col min="7202" max="7202" width="8.77734375" style="499" customWidth="1"/>
    <col min="7203" max="7424" width="9" style="499"/>
    <col min="7425" max="7425" width="5.109375" style="499" customWidth="1"/>
    <col min="7426" max="7427" width="4.6640625" style="499" customWidth="1"/>
    <col min="7428" max="7428" width="5.109375" style="499" customWidth="1"/>
    <col min="7429" max="7429" width="4.6640625" style="499" customWidth="1"/>
    <col min="7430" max="7431" width="2.6640625" style="499" customWidth="1"/>
    <col min="7432" max="7436" width="4.6640625" style="499" customWidth="1"/>
    <col min="7437" max="7438" width="2.6640625" style="499" customWidth="1"/>
    <col min="7439" max="7456" width="4.6640625" style="499" customWidth="1"/>
    <col min="7457" max="7457" width="9" style="499"/>
    <col min="7458" max="7458" width="8.77734375" style="499" customWidth="1"/>
    <col min="7459" max="7680" width="9" style="499"/>
    <col min="7681" max="7681" width="5.109375" style="499" customWidth="1"/>
    <col min="7682" max="7683" width="4.6640625" style="499" customWidth="1"/>
    <col min="7684" max="7684" width="5.109375" style="499" customWidth="1"/>
    <col min="7685" max="7685" width="4.6640625" style="499" customWidth="1"/>
    <col min="7686" max="7687" width="2.6640625" style="499" customWidth="1"/>
    <col min="7688" max="7692" width="4.6640625" style="499" customWidth="1"/>
    <col min="7693" max="7694" width="2.6640625" style="499" customWidth="1"/>
    <col min="7695" max="7712" width="4.6640625" style="499" customWidth="1"/>
    <col min="7713" max="7713" width="9" style="499"/>
    <col min="7714" max="7714" width="8.77734375" style="499" customWidth="1"/>
    <col min="7715" max="7936" width="9" style="499"/>
    <col min="7937" max="7937" width="5.109375" style="499" customWidth="1"/>
    <col min="7938" max="7939" width="4.6640625" style="499" customWidth="1"/>
    <col min="7940" max="7940" width="5.109375" style="499" customWidth="1"/>
    <col min="7941" max="7941" width="4.6640625" style="499" customWidth="1"/>
    <col min="7942" max="7943" width="2.6640625" style="499" customWidth="1"/>
    <col min="7944" max="7948" width="4.6640625" style="499" customWidth="1"/>
    <col min="7949" max="7950" width="2.6640625" style="499" customWidth="1"/>
    <col min="7951" max="7968" width="4.6640625" style="499" customWidth="1"/>
    <col min="7969" max="7969" width="9" style="499"/>
    <col min="7970" max="7970" width="8.77734375" style="499" customWidth="1"/>
    <col min="7971" max="8192" width="9" style="499"/>
    <col min="8193" max="8193" width="5.109375" style="499" customWidth="1"/>
    <col min="8194" max="8195" width="4.6640625" style="499" customWidth="1"/>
    <col min="8196" max="8196" width="5.109375" style="499" customWidth="1"/>
    <col min="8197" max="8197" width="4.6640625" style="499" customWidth="1"/>
    <col min="8198" max="8199" width="2.6640625" style="499" customWidth="1"/>
    <col min="8200" max="8204" width="4.6640625" style="499" customWidth="1"/>
    <col min="8205" max="8206" width="2.6640625" style="499" customWidth="1"/>
    <col min="8207" max="8224" width="4.6640625" style="499" customWidth="1"/>
    <col min="8225" max="8225" width="9" style="499"/>
    <col min="8226" max="8226" width="8.77734375" style="499" customWidth="1"/>
    <col min="8227" max="8448" width="9" style="499"/>
    <col min="8449" max="8449" width="5.109375" style="499" customWidth="1"/>
    <col min="8450" max="8451" width="4.6640625" style="499" customWidth="1"/>
    <col min="8452" max="8452" width="5.109375" style="499" customWidth="1"/>
    <col min="8453" max="8453" width="4.6640625" style="499" customWidth="1"/>
    <col min="8454" max="8455" width="2.6640625" style="499" customWidth="1"/>
    <col min="8456" max="8460" width="4.6640625" style="499" customWidth="1"/>
    <col min="8461" max="8462" width="2.6640625" style="499" customWidth="1"/>
    <col min="8463" max="8480" width="4.6640625" style="499" customWidth="1"/>
    <col min="8481" max="8481" width="9" style="499"/>
    <col min="8482" max="8482" width="8.77734375" style="499" customWidth="1"/>
    <col min="8483" max="8704" width="9" style="499"/>
    <col min="8705" max="8705" width="5.109375" style="499" customWidth="1"/>
    <col min="8706" max="8707" width="4.6640625" style="499" customWidth="1"/>
    <col min="8708" max="8708" width="5.109375" style="499" customWidth="1"/>
    <col min="8709" max="8709" width="4.6640625" style="499" customWidth="1"/>
    <col min="8710" max="8711" width="2.6640625" style="499" customWidth="1"/>
    <col min="8712" max="8716" width="4.6640625" style="499" customWidth="1"/>
    <col min="8717" max="8718" width="2.6640625" style="499" customWidth="1"/>
    <col min="8719" max="8736" width="4.6640625" style="499" customWidth="1"/>
    <col min="8737" max="8737" width="9" style="499"/>
    <col min="8738" max="8738" width="8.77734375" style="499" customWidth="1"/>
    <col min="8739" max="8960" width="9" style="499"/>
    <col min="8961" max="8961" width="5.109375" style="499" customWidth="1"/>
    <col min="8962" max="8963" width="4.6640625" style="499" customWidth="1"/>
    <col min="8964" max="8964" width="5.109375" style="499" customWidth="1"/>
    <col min="8965" max="8965" width="4.6640625" style="499" customWidth="1"/>
    <col min="8966" max="8967" width="2.6640625" style="499" customWidth="1"/>
    <col min="8968" max="8972" width="4.6640625" style="499" customWidth="1"/>
    <col min="8973" max="8974" width="2.6640625" style="499" customWidth="1"/>
    <col min="8975" max="8992" width="4.6640625" style="499" customWidth="1"/>
    <col min="8993" max="8993" width="9" style="499"/>
    <col min="8994" max="8994" width="8.77734375" style="499" customWidth="1"/>
    <col min="8995" max="9216" width="9" style="499"/>
    <col min="9217" max="9217" width="5.109375" style="499" customWidth="1"/>
    <col min="9218" max="9219" width="4.6640625" style="499" customWidth="1"/>
    <col min="9220" max="9220" width="5.109375" style="499" customWidth="1"/>
    <col min="9221" max="9221" width="4.6640625" style="499" customWidth="1"/>
    <col min="9222" max="9223" width="2.6640625" style="499" customWidth="1"/>
    <col min="9224" max="9228" width="4.6640625" style="499" customWidth="1"/>
    <col min="9229" max="9230" width="2.6640625" style="499" customWidth="1"/>
    <col min="9231" max="9248" width="4.6640625" style="499" customWidth="1"/>
    <col min="9249" max="9249" width="9" style="499"/>
    <col min="9250" max="9250" width="8.77734375" style="499" customWidth="1"/>
    <col min="9251" max="9472" width="9" style="499"/>
    <col min="9473" max="9473" width="5.109375" style="499" customWidth="1"/>
    <col min="9474" max="9475" width="4.6640625" style="499" customWidth="1"/>
    <col min="9476" max="9476" width="5.109375" style="499" customWidth="1"/>
    <col min="9477" max="9477" width="4.6640625" style="499" customWidth="1"/>
    <col min="9478" max="9479" width="2.6640625" style="499" customWidth="1"/>
    <col min="9480" max="9484" width="4.6640625" style="499" customWidth="1"/>
    <col min="9485" max="9486" width="2.6640625" style="499" customWidth="1"/>
    <col min="9487" max="9504" width="4.6640625" style="499" customWidth="1"/>
    <col min="9505" max="9505" width="9" style="499"/>
    <col min="9506" max="9506" width="8.77734375" style="499" customWidth="1"/>
    <col min="9507" max="9728" width="9" style="499"/>
    <col min="9729" max="9729" width="5.109375" style="499" customWidth="1"/>
    <col min="9730" max="9731" width="4.6640625" style="499" customWidth="1"/>
    <col min="9732" max="9732" width="5.109375" style="499" customWidth="1"/>
    <col min="9733" max="9733" width="4.6640625" style="499" customWidth="1"/>
    <col min="9734" max="9735" width="2.6640625" style="499" customWidth="1"/>
    <col min="9736" max="9740" width="4.6640625" style="499" customWidth="1"/>
    <col min="9741" max="9742" width="2.6640625" style="499" customWidth="1"/>
    <col min="9743" max="9760" width="4.6640625" style="499" customWidth="1"/>
    <col min="9761" max="9761" width="9" style="499"/>
    <col min="9762" max="9762" width="8.77734375" style="499" customWidth="1"/>
    <col min="9763" max="9984" width="9" style="499"/>
    <col min="9985" max="9985" width="5.109375" style="499" customWidth="1"/>
    <col min="9986" max="9987" width="4.6640625" style="499" customWidth="1"/>
    <col min="9988" max="9988" width="5.109375" style="499" customWidth="1"/>
    <col min="9989" max="9989" width="4.6640625" style="499" customWidth="1"/>
    <col min="9990" max="9991" width="2.6640625" style="499" customWidth="1"/>
    <col min="9992" max="9996" width="4.6640625" style="499" customWidth="1"/>
    <col min="9997" max="9998" width="2.6640625" style="499" customWidth="1"/>
    <col min="9999" max="10016" width="4.6640625" style="499" customWidth="1"/>
    <col min="10017" max="10017" width="9" style="499"/>
    <col min="10018" max="10018" width="8.77734375" style="499" customWidth="1"/>
    <col min="10019" max="10240" width="9" style="499"/>
    <col min="10241" max="10241" width="5.109375" style="499" customWidth="1"/>
    <col min="10242" max="10243" width="4.6640625" style="499" customWidth="1"/>
    <col min="10244" max="10244" width="5.109375" style="499" customWidth="1"/>
    <col min="10245" max="10245" width="4.6640625" style="499" customWidth="1"/>
    <col min="10246" max="10247" width="2.6640625" style="499" customWidth="1"/>
    <col min="10248" max="10252" width="4.6640625" style="499" customWidth="1"/>
    <col min="10253" max="10254" width="2.6640625" style="499" customWidth="1"/>
    <col min="10255" max="10272" width="4.6640625" style="499" customWidth="1"/>
    <col min="10273" max="10273" width="9" style="499"/>
    <col min="10274" max="10274" width="8.77734375" style="499" customWidth="1"/>
    <col min="10275" max="10496" width="9" style="499"/>
    <col min="10497" max="10497" width="5.109375" style="499" customWidth="1"/>
    <col min="10498" max="10499" width="4.6640625" style="499" customWidth="1"/>
    <col min="10500" max="10500" width="5.109375" style="499" customWidth="1"/>
    <col min="10501" max="10501" width="4.6640625" style="499" customWidth="1"/>
    <col min="10502" max="10503" width="2.6640625" style="499" customWidth="1"/>
    <col min="10504" max="10508" width="4.6640625" style="499" customWidth="1"/>
    <col min="10509" max="10510" width="2.6640625" style="499" customWidth="1"/>
    <col min="10511" max="10528" width="4.6640625" style="499" customWidth="1"/>
    <col min="10529" max="10529" width="9" style="499"/>
    <col min="10530" max="10530" width="8.77734375" style="499" customWidth="1"/>
    <col min="10531" max="10752" width="9" style="499"/>
    <col min="10753" max="10753" width="5.109375" style="499" customWidth="1"/>
    <col min="10754" max="10755" width="4.6640625" style="499" customWidth="1"/>
    <col min="10756" max="10756" width="5.109375" style="499" customWidth="1"/>
    <col min="10757" max="10757" width="4.6640625" style="499" customWidth="1"/>
    <col min="10758" max="10759" width="2.6640625" style="499" customWidth="1"/>
    <col min="10760" max="10764" width="4.6640625" style="499" customWidth="1"/>
    <col min="10765" max="10766" width="2.6640625" style="499" customWidth="1"/>
    <col min="10767" max="10784" width="4.6640625" style="499" customWidth="1"/>
    <col min="10785" max="10785" width="9" style="499"/>
    <col min="10786" max="10786" width="8.77734375" style="499" customWidth="1"/>
    <col min="10787" max="11008" width="9" style="499"/>
    <col min="11009" max="11009" width="5.109375" style="499" customWidth="1"/>
    <col min="11010" max="11011" width="4.6640625" style="499" customWidth="1"/>
    <col min="11012" max="11012" width="5.109375" style="499" customWidth="1"/>
    <col min="11013" max="11013" width="4.6640625" style="499" customWidth="1"/>
    <col min="11014" max="11015" width="2.6640625" style="499" customWidth="1"/>
    <col min="11016" max="11020" width="4.6640625" style="499" customWidth="1"/>
    <col min="11021" max="11022" width="2.6640625" style="499" customWidth="1"/>
    <col min="11023" max="11040" width="4.6640625" style="499" customWidth="1"/>
    <col min="11041" max="11041" width="9" style="499"/>
    <col min="11042" max="11042" width="8.77734375" style="499" customWidth="1"/>
    <col min="11043" max="11264" width="9" style="499"/>
    <col min="11265" max="11265" width="5.109375" style="499" customWidth="1"/>
    <col min="11266" max="11267" width="4.6640625" style="499" customWidth="1"/>
    <col min="11268" max="11268" width="5.109375" style="499" customWidth="1"/>
    <col min="11269" max="11269" width="4.6640625" style="499" customWidth="1"/>
    <col min="11270" max="11271" width="2.6640625" style="499" customWidth="1"/>
    <col min="11272" max="11276" width="4.6640625" style="499" customWidth="1"/>
    <col min="11277" max="11278" width="2.6640625" style="499" customWidth="1"/>
    <col min="11279" max="11296" width="4.6640625" style="499" customWidth="1"/>
    <col min="11297" max="11297" width="9" style="499"/>
    <col min="11298" max="11298" width="8.77734375" style="499" customWidth="1"/>
    <col min="11299" max="11520" width="9" style="499"/>
    <col min="11521" max="11521" width="5.109375" style="499" customWidth="1"/>
    <col min="11522" max="11523" width="4.6640625" style="499" customWidth="1"/>
    <col min="11524" max="11524" width="5.109375" style="499" customWidth="1"/>
    <col min="11525" max="11525" width="4.6640625" style="499" customWidth="1"/>
    <col min="11526" max="11527" width="2.6640625" style="499" customWidth="1"/>
    <col min="11528" max="11532" width="4.6640625" style="499" customWidth="1"/>
    <col min="11533" max="11534" width="2.6640625" style="499" customWidth="1"/>
    <col min="11535" max="11552" width="4.6640625" style="499" customWidth="1"/>
    <col min="11553" max="11553" width="9" style="499"/>
    <col min="11554" max="11554" width="8.77734375" style="499" customWidth="1"/>
    <col min="11555" max="11776" width="9" style="499"/>
    <col min="11777" max="11777" width="5.109375" style="499" customWidth="1"/>
    <col min="11778" max="11779" width="4.6640625" style="499" customWidth="1"/>
    <col min="11780" max="11780" width="5.109375" style="499" customWidth="1"/>
    <col min="11781" max="11781" width="4.6640625" style="499" customWidth="1"/>
    <col min="11782" max="11783" width="2.6640625" style="499" customWidth="1"/>
    <col min="11784" max="11788" width="4.6640625" style="499" customWidth="1"/>
    <col min="11789" max="11790" width="2.6640625" style="499" customWidth="1"/>
    <col min="11791" max="11808" width="4.6640625" style="499" customWidth="1"/>
    <col min="11809" max="11809" width="9" style="499"/>
    <col min="11810" max="11810" width="8.77734375" style="499" customWidth="1"/>
    <col min="11811" max="12032" width="9" style="499"/>
    <col min="12033" max="12033" width="5.109375" style="499" customWidth="1"/>
    <col min="12034" max="12035" width="4.6640625" style="499" customWidth="1"/>
    <col min="12036" max="12036" width="5.109375" style="499" customWidth="1"/>
    <col min="12037" max="12037" width="4.6640625" style="499" customWidth="1"/>
    <col min="12038" max="12039" width="2.6640625" style="499" customWidth="1"/>
    <col min="12040" max="12044" width="4.6640625" style="499" customWidth="1"/>
    <col min="12045" max="12046" width="2.6640625" style="499" customWidth="1"/>
    <col min="12047" max="12064" width="4.6640625" style="499" customWidth="1"/>
    <col min="12065" max="12065" width="9" style="499"/>
    <col min="12066" max="12066" width="8.77734375" style="499" customWidth="1"/>
    <col min="12067" max="12288" width="9" style="499"/>
    <col min="12289" max="12289" width="5.109375" style="499" customWidth="1"/>
    <col min="12290" max="12291" width="4.6640625" style="499" customWidth="1"/>
    <col min="12292" max="12292" width="5.109375" style="499" customWidth="1"/>
    <col min="12293" max="12293" width="4.6640625" style="499" customWidth="1"/>
    <col min="12294" max="12295" width="2.6640625" style="499" customWidth="1"/>
    <col min="12296" max="12300" width="4.6640625" style="499" customWidth="1"/>
    <col min="12301" max="12302" width="2.6640625" style="499" customWidth="1"/>
    <col min="12303" max="12320" width="4.6640625" style="499" customWidth="1"/>
    <col min="12321" max="12321" width="9" style="499"/>
    <col min="12322" max="12322" width="8.77734375" style="499" customWidth="1"/>
    <col min="12323" max="12544" width="9" style="499"/>
    <col min="12545" max="12545" width="5.109375" style="499" customWidth="1"/>
    <col min="12546" max="12547" width="4.6640625" style="499" customWidth="1"/>
    <col min="12548" max="12548" width="5.109375" style="499" customWidth="1"/>
    <col min="12549" max="12549" width="4.6640625" style="499" customWidth="1"/>
    <col min="12550" max="12551" width="2.6640625" style="499" customWidth="1"/>
    <col min="12552" max="12556" width="4.6640625" style="499" customWidth="1"/>
    <col min="12557" max="12558" width="2.6640625" style="499" customWidth="1"/>
    <col min="12559" max="12576" width="4.6640625" style="499" customWidth="1"/>
    <col min="12577" max="12577" width="9" style="499"/>
    <col min="12578" max="12578" width="8.77734375" style="499" customWidth="1"/>
    <col min="12579" max="12800" width="9" style="499"/>
    <col min="12801" max="12801" width="5.109375" style="499" customWidth="1"/>
    <col min="12802" max="12803" width="4.6640625" style="499" customWidth="1"/>
    <col min="12804" max="12804" width="5.109375" style="499" customWidth="1"/>
    <col min="12805" max="12805" width="4.6640625" style="499" customWidth="1"/>
    <col min="12806" max="12807" width="2.6640625" style="499" customWidth="1"/>
    <col min="12808" max="12812" width="4.6640625" style="499" customWidth="1"/>
    <col min="12813" max="12814" width="2.6640625" style="499" customWidth="1"/>
    <col min="12815" max="12832" width="4.6640625" style="499" customWidth="1"/>
    <col min="12833" max="12833" width="9" style="499"/>
    <col min="12834" max="12834" width="8.77734375" style="499" customWidth="1"/>
    <col min="12835" max="13056" width="9" style="499"/>
    <col min="13057" max="13057" width="5.109375" style="499" customWidth="1"/>
    <col min="13058" max="13059" width="4.6640625" style="499" customWidth="1"/>
    <col min="13060" max="13060" width="5.109375" style="499" customWidth="1"/>
    <col min="13061" max="13061" width="4.6640625" style="499" customWidth="1"/>
    <col min="13062" max="13063" width="2.6640625" style="499" customWidth="1"/>
    <col min="13064" max="13068" width="4.6640625" style="499" customWidth="1"/>
    <col min="13069" max="13070" width="2.6640625" style="499" customWidth="1"/>
    <col min="13071" max="13088" width="4.6640625" style="499" customWidth="1"/>
    <col min="13089" max="13089" width="9" style="499"/>
    <col min="13090" max="13090" width="8.77734375" style="499" customWidth="1"/>
    <col min="13091" max="13312" width="9" style="499"/>
    <col min="13313" max="13313" width="5.109375" style="499" customWidth="1"/>
    <col min="13314" max="13315" width="4.6640625" style="499" customWidth="1"/>
    <col min="13316" max="13316" width="5.109375" style="499" customWidth="1"/>
    <col min="13317" max="13317" width="4.6640625" style="499" customWidth="1"/>
    <col min="13318" max="13319" width="2.6640625" style="499" customWidth="1"/>
    <col min="13320" max="13324" width="4.6640625" style="499" customWidth="1"/>
    <col min="13325" max="13326" width="2.6640625" style="499" customWidth="1"/>
    <col min="13327" max="13344" width="4.6640625" style="499" customWidth="1"/>
    <col min="13345" max="13345" width="9" style="499"/>
    <col min="13346" max="13346" width="8.77734375" style="499" customWidth="1"/>
    <col min="13347" max="13568" width="9" style="499"/>
    <col min="13569" max="13569" width="5.109375" style="499" customWidth="1"/>
    <col min="13570" max="13571" width="4.6640625" style="499" customWidth="1"/>
    <col min="13572" max="13572" width="5.109375" style="499" customWidth="1"/>
    <col min="13573" max="13573" width="4.6640625" style="499" customWidth="1"/>
    <col min="13574" max="13575" width="2.6640625" style="499" customWidth="1"/>
    <col min="13576" max="13580" width="4.6640625" style="499" customWidth="1"/>
    <col min="13581" max="13582" width="2.6640625" style="499" customWidth="1"/>
    <col min="13583" max="13600" width="4.6640625" style="499" customWidth="1"/>
    <col min="13601" max="13601" width="9" style="499"/>
    <col min="13602" max="13602" width="8.77734375" style="499" customWidth="1"/>
    <col min="13603" max="13824" width="9" style="499"/>
    <col min="13825" max="13825" width="5.109375" style="499" customWidth="1"/>
    <col min="13826" max="13827" width="4.6640625" style="499" customWidth="1"/>
    <col min="13828" max="13828" width="5.109375" style="499" customWidth="1"/>
    <col min="13829" max="13829" width="4.6640625" style="499" customWidth="1"/>
    <col min="13830" max="13831" width="2.6640625" style="499" customWidth="1"/>
    <col min="13832" max="13836" width="4.6640625" style="499" customWidth="1"/>
    <col min="13837" max="13838" width="2.6640625" style="499" customWidth="1"/>
    <col min="13839" max="13856" width="4.6640625" style="499" customWidth="1"/>
    <col min="13857" max="13857" width="9" style="499"/>
    <col min="13858" max="13858" width="8.77734375" style="499" customWidth="1"/>
    <col min="13859" max="14080" width="9" style="499"/>
    <col min="14081" max="14081" width="5.109375" style="499" customWidth="1"/>
    <col min="14082" max="14083" width="4.6640625" style="499" customWidth="1"/>
    <col min="14084" max="14084" width="5.109375" style="499" customWidth="1"/>
    <col min="14085" max="14085" width="4.6640625" style="499" customWidth="1"/>
    <col min="14086" max="14087" width="2.6640625" style="499" customWidth="1"/>
    <col min="14088" max="14092" width="4.6640625" style="499" customWidth="1"/>
    <col min="14093" max="14094" width="2.6640625" style="499" customWidth="1"/>
    <col min="14095" max="14112" width="4.6640625" style="499" customWidth="1"/>
    <col min="14113" max="14113" width="9" style="499"/>
    <col min="14114" max="14114" width="8.77734375" style="499" customWidth="1"/>
    <col min="14115" max="14336" width="9" style="499"/>
    <col min="14337" max="14337" width="5.109375" style="499" customWidth="1"/>
    <col min="14338" max="14339" width="4.6640625" style="499" customWidth="1"/>
    <col min="14340" max="14340" width="5.109375" style="499" customWidth="1"/>
    <col min="14341" max="14341" width="4.6640625" style="499" customWidth="1"/>
    <col min="14342" max="14343" width="2.6640625" style="499" customWidth="1"/>
    <col min="14344" max="14348" width="4.6640625" style="499" customWidth="1"/>
    <col min="14349" max="14350" width="2.6640625" style="499" customWidth="1"/>
    <col min="14351" max="14368" width="4.6640625" style="499" customWidth="1"/>
    <col min="14369" max="14369" width="9" style="499"/>
    <col min="14370" max="14370" width="8.77734375" style="499" customWidth="1"/>
    <col min="14371" max="14592" width="9" style="499"/>
    <col min="14593" max="14593" width="5.109375" style="499" customWidth="1"/>
    <col min="14594" max="14595" width="4.6640625" style="499" customWidth="1"/>
    <col min="14596" max="14596" width="5.109375" style="499" customWidth="1"/>
    <col min="14597" max="14597" width="4.6640625" style="499" customWidth="1"/>
    <col min="14598" max="14599" width="2.6640625" style="499" customWidth="1"/>
    <col min="14600" max="14604" width="4.6640625" style="499" customWidth="1"/>
    <col min="14605" max="14606" width="2.6640625" style="499" customWidth="1"/>
    <col min="14607" max="14624" width="4.6640625" style="499" customWidth="1"/>
    <col min="14625" max="14625" width="9" style="499"/>
    <col min="14626" max="14626" width="8.77734375" style="499" customWidth="1"/>
    <col min="14627" max="14848" width="9" style="499"/>
    <col min="14849" max="14849" width="5.109375" style="499" customWidth="1"/>
    <col min="14850" max="14851" width="4.6640625" style="499" customWidth="1"/>
    <col min="14852" max="14852" width="5.109375" style="499" customWidth="1"/>
    <col min="14853" max="14853" width="4.6640625" style="499" customWidth="1"/>
    <col min="14854" max="14855" width="2.6640625" style="499" customWidth="1"/>
    <col min="14856" max="14860" width="4.6640625" style="499" customWidth="1"/>
    <col min="14861" max="14862" width="2.6640625" style="499" customWidth="1"/>
    <col min="14863" max="14880" width="4.6640625" style="499" customWidth="1"/>
    <col min="14881" max="14881" width="9" style="499"/>
    <col min="14882" max="14882" width="8.77734375" style="499" customWidth="1"/>
    <col min="14883" max="15104" width="9" style="499"/>
    <col min="15105" max="15105" width="5.109375" style="499" customWidth="1"/>
    <col min="15106" max="15107" width="4.6640625" style="499" customWidth="1"/>
    <col min="15108" max="15108" width="5.109375" style="499" customWidth="1"/>
    <col min="15109" max="15109" width="4.6640625" style="499" customWidth="1"/>
    <col min="15110" max="15111" width="2.6640625" style="499" customWidth="1"/>
    <col min="15112" max="15116" width="4.6640625" style="499" customWidth="1"/>
    <col min="15117" max="15118" width="2.6640625" style="499" customWidth="1"/>
    <col min="15119" max="15136" width="4.6640625" style="499" customWidth="1"/>
    <col min="15137" max="15137" width="9" style="499"/>
    <col min="15138" max="15138" width="8.77734375" style="499" customWidth="1"/>
    <col min="15139" max="15360" width="9" style="499"/>
    <col min="15361" max="15361" width="5.109375" style="499" customWidth="1"/>
    <col min="15362" max="15363" width="4.6640625" style="499" customWidth="1"/>
    <col min="15364" max="15364" width="5.109375" style="499" customWidth="1"/>
    <col min="15365" max="15365" width="4.6640625" style="499" customWidth="1"/>
    <col min="15366" max="15367" width="2.6640625" style="499" customWidth="1"/>
    <col min="15368" max="15372" width="4.6640625" style="499" customWidth="1"/>
    <col min="15373" max="15374" width="2.6640625" style="499" customWidth="1"/>
    <col min="15375" max="15392" width="4.6640625" style="499" customWidth="1"/>
    <col min="15393" max="15393" width="9" style="499"/>
    <col min="15394" max="15394" width="8.77734375" style="499" customWidth="1"/>
    <col min="15395" max="15616" width="9" style="499"/>
    <col min="15617" max="15617" width="5.109375" style="499" customWidth="1"/>
    <col min="15618" max="15619" width="4.6640625" style="499" customWidth="1"/>
    <col min="15620" max="15620" width="5.109375" style="499" customWidth="1"/>
    <col min="15621" max="15621" width="4.6640625" style="499" customWidth="1"/>
    <col min="15622" max="15623" width="2.6640625" style="499" customWidth="1"/>
    <col min="15624" max="15628" width="4.6640625" style="499" customWidth="1"/>
    <col min="15629" max="15630" width="2.6640625" style="499" customWidth="1"/>
    <col min="15631" max="15648" width="4.6640625" style="499" customWidth="1"/>
    <col min="15649" max="15649" width="9" style="499"/>
    <col min="15650" max="15650" width="8.77734375" style="499" customWidth="1"/>
    <col min="15651" max="15872" width="9" style="499"/>
    <col min="15873" max="15873" width="5.109375" style="499" customWidth="1"/>
    <col min="15874" max="15875" width="4.6640625" style="499" customWidth="1"/>
    <col min="15876" max="15876" width="5.109375" style="499" customWidth="1"/>
    <col min="15877" max="15877" width="4.6640625" style="499" customWidth="1"/>
    <col min="15878" max="15879" width="2.6640625" style="499" customWidth="1"/>
    <col min="15880" max="15884" width="4.6640625" style="499" customWidth="1"/>
    <col min="15885" max="15886" width="2.6640625" style="499" customWidth="1"/>
    <col min="15887" max="15904" width="4.6640625" style="499" customWidth="1"/>
    <col min="15905" max="15905" width="9" style="499"/>
    <col min="15906" max="15906" width="8.77734375" style="499" customWidth="1"/>
    <col min="15907" max="16128" width="9" style="499"/>
    <col min="16129" max="16129" width="5.109375" style="499" customWidth="1"/>
    <col min="16130" max="16131" width="4.6640625" style="499" customWidth="1"/>
    <col min="16132" max="16132" width="5.109375" style="499" customWidth="1"/>
    <col min="16133" max="16133" width="4.6640625" style="499" customWidth="1"/>
    <col min="16134" max="16135" width="2.6640625" style="499" customWidth="1"/>
    <col min="16136" max="16140" width="4.6640625" style="499" customWidth="1"/>
    <col min="16141" max="16142" width="2.6640625" style="499" customWidth="1"/>
    <col min="16143" max="16160" width="4.6640625" style="499" customWidth="1"/>
    <col min="16161" max="16161" width="9" style="499"/>
    <col min="16162" max="16162" width="8.77734375" style="499" customWidth="1"/>
    <col min="16163" max="16384" width="9" style="499"/>
  </cols>
  <sheetData>
    <row r="2" spans="1:35" s="255" customFormat="1" ht="37.5" customHeight="1">
      <c r="I2" s="255" t="s">
        <v>249</v>
      </c>
      <c r="U2" s="255" t="s">
        <v>250</v>
      </c>
    </row>
    <row r="3" spans="1:35" ht="18.75" customHeight="1">
      <c r="AH3" s="267"/>
    </row>
    <row r="4" spans="1:35" ht="23.25" customHeight="1">
      <c r="A4" s="256" t="s">
        <v>251</v>
      </c>
      <c r="B4" s="1384" t="s">
        <v>252</v>
      </c>
      <c r="C4" s="1384"/>
      <c r="D4" s="1384"/>
      <c r="E4" s="1385" t="str">
        <f>總表!B5</f>
        <v>310、320、IO21、IO25、IO55、IO56等MCSG及1A PT、1B PT點檢、BUS擦拭；#1DTR 96D控制電纜更換。</v>
      </c>
      <c r="F4" s="1386"/>
      <c r="G4" s="1386"/>
      <c r="H4" s="1386"/>
      <c r="I4" s="1386"/>
      <c r="J4" s="1386"/>
      <c r="K4" s="1386"/>
      <c r="L4" s="1386"/>
      <c r="M4" s="1386"/>
      <c r="N4" s="1386"/>
      <c r="O4" s="1386"/>
      <c r="P4" s="1386"/>
      <c r="Q4" s="1386"/>
      <c r="R4" s="1386"/>
      <c r="S4" s="1386"/>
      <c r="T4" s="1386"/>
      <c r="U4" s="1386"/>
      <c r="V4" s="1386"/>
      <c r="W4" s="1386"/>
      <c r="X4" s="1386"/>
      <c r="Y4" s="1386"/>
      <c r="Z4" s="1386"/>
      <c r="AA4" s="1386"/>
      <c r="AB4" s="1386"/>
      <c r="AH4" s="267"/>
    </row>
    <row r="5" spans="1:35">
      <c r="A5" s="499" t="s">
        <v>253</v>
      </c>
      <c r="B5" s="1387" t="s">
        <v>254</v>
      </c>
      <c r="C5" s="1387"/>
      <c r="D5" s="1387"/>
      <c r="E5" s="1388" t="s">
        <v>255</v>
      </c>
      <c r="F5" s="1389"/>
      <c r="G5" s="1389"/>
      <c r="H5" s="1390"/>
      <c r="I5" s="1387" t="s">
        <v>256</v>
      </c>
      <c r="J5" s="1387"/>
      <c r="K5" s="1387"/>
      <c r="L5" s="1387" t="s">
        <v>257</v>
      </c>
      <c r="M5" s="1387"/>
      <c r="N5" s="1387"/>
      <c r="O5" s="1387"/>
      <c r="P5" s="1388" t="s">
        <v>258</v>
      </c>
      <c r="Q5" s="1389"/>
      <c r="R5" s="1389"/>
      <c r="S5" s="1389"/>
      <c r="T5" s="1390"/>
      <c r="U5" s="1387" t="s">
        <v>259</v>
      </c>
      <c r="V5" s="1387"/>
      <c r="W5" s="1387"/>
      <c r="X5" s="1387"/>
      <c r="Y5" s="1387" t="s">
        <v>260</v>
      </c>
      <c r="Z5" s="1387"/>
      <c r="AA5" s="1387"/>
      <c r="AB5" s="1387"/>
    </row>
    <row r="6" spans="1:35" ht="16.8" thickBot="1">
      <c r="B6" s="1398" t="str">
        <f>總表!F2</f>
        <v>HW122601</v>
      </c>
      <c r="C6" s="1399"/>
      <c r="D6" s="1399"/>
      <c r="E6" s="1400" t="str">
        <f>總表!G2</f>
        <v>中運變彰濱11012-08號</v>
      </c>
      <c r="F6" s="1401"/>
      <c r="G6" s="1401"/>
      <c r="H6" s="1402"/>
      <c r="I6" s="1398" t="str">
        <f>總表!H2</f>
        <v>1101226-01</v>
      </c>
      <c r="J6" s="1399"/>
      <c r="K6" s="1399"/>
      <c r="L6" s="1403" t="str">
        <f>總表!A4</f>
        <v>鹿東D/S#1饋線</v>
      </c>
      <c r="M6" s="1404"/>
      <c r="N6" s="1404"/>
      <c r="O6" s="1404"/>
      <c r="P6" s="1405">
        <f>總表!B2</f>
        <v>44556</v>
      </c>
      <c r="Q6" s="1406"/>
      <c r="R6" s="1406"/>
      <c r="S6" s="1406"/>
      <c r="T6" s="1407"/>
      <c r="U6" s="1387" t="s">
        <v>261</v>
      </c>
      <c r="V6" s="1387"/>
      <c r="W6" s="1387"/>
      <c r="X6" s="1387"/>
      <c r="Y6" s="1387" t="s">
        <v>262</v>
      </c>
      <c r="Z6" s="1387"/>
      <c r="AA6" s="1387"/>
      <c r="AB6" s="1387"/>
    </row>
    <row r="7" spans="1:35" ht="16.8" thickTop="1">
      <c r="A7" s="250"/>
      <c r="B7" s="1391" t="s">
        <v>263</v>
      </c>
      <c r="C7" s="1392"/>
      <c r="D7" s="1392"/>
      <c r="E7" s="1393" t="s">
        <v>264</v>
      </c>
      <c r="F7" s="1384"/>
      <c r="G7" s="1384"/>
      <c r="H7" s="1391"/>
      <c r="I7" s="1392" t="s">
        <v>265</v>
      </c>
      <c r="J7" s="1392"/>
      <c r="K7" s="1392"/>
      <c r="L7" s="1392" t="s">
        <v>266</v>
      </c>
      <c r="M7" s="1392"/>
      <c r="N7" s="1392"/>
      <c r="O7" s="1392"/>
      <c r="P7" s="1394" t="s">
        <v>267</v>
      </c>
      <c r="Q7" s="1395"/>
      <c r="R7" s="1395"/>
      <c r="S7" s="1395"/>
      <c r="T7" s="1396"/>
      <c r="U7" s="1390" t="s">
        <v>268</v>
      </c>
      <c r="V7" s="1387"/>
      <c r="W7" s="1387"/>
      <c r="X7" s="1387"/>
      <c r="Y7" s="1387" t="s">
        <v>269</v>
      </c>
      <c r="Z7" s="1387"/>
      <c r="AA7" s="1387"/>
      <c r="AB7" s="1387"/>
    </row>
    <row r="8" spans="1:35">
      <c r="A8" s="250"/>
      <c r="B8" s="1390"/>
      <c r="C8" s="1387"/>
      <c r="D8" s="1387"/>
      <c r="E8" s="1397" t="s">
        <v>270</v>
      </c>
      <c r="F8" s="1397"/>
      <c r="G8" s="1397"/>
      <c r="H8" s="1397"/>
      <c r="I8" s="1387" t="s">
        <v>271</v>
      </c>
      <c r="J8" s="1387"/>
      <c r="K8" s="1387"/>
      <c r="L8" s="1387" t="s">
        <v>241</v>
      </c>
      <c r="M8" s="1387"/>
      <c r="N8" s="1387"/>
      <c r="O8" s="1387"/>
      <c r="P8" s="1388" t="s">
        <v>272</v>
      </c>
      <c r="Q8" s="1389"/>
      <c r="R8" s="1389"/>
      <c r="S8" s="1389"/>
      <c r="T8" s="1413"/>
      <c r="U8" s="1390" t="s">
        <v>273</v>
      </c>
      <c r="V8" s="1387"/>
      <c r="W8" s="1387"/>
      <c r="X8" s="1387"/>
      <c r="Y8" s="1387" t="s">
        <v>262</v>
      </c>
      <c r="Z8" s="1387"/>
      <c r="AA8" s="1387"/>
      <c r="AB8" s="1387"/>
    </row>
    <row r="9" spans="1:35">
      <c r="A9" s="250"/>
      <c r="B9" s="1420" t="s">
        <v>274</v>
      </c>
      <c r="C9" s="1420"/>
      <c r="D9" s="1421"/>
      <c r="E9" s="1387" t="s">
        <v>275</v>
      </c>
      <c r="F9" s="1387"/>
      <c r="G9" s="1387"/>
      <c r="H9" s="1387"/>
      <c r="I9" s="1387"/>
      <c r="J9" s="1387"/>
      <c r="K9" s="1387"/>
      <c r="L9" s="1387" t="s">
        <v>276</v>
      </c>
      <c r="M9" s="1387"/>
      <c r="N9" s="1387"/>
      <c r="O9" s="1387"/>
      <c r="P9" s="1388" t="s">
        <v>277</v>
      </c>
      <c r="Q9" s="1389"/>
      <c r="R9" s="1389"/>
      <c r="S9" s="1389"/>
      <c r="T9" s="1413"/>
      <c r="U9" s="1390" t="s">
        <v>278</v>
      </c>
      <c r="V9" s="1387"/>
      <c r="W9" s="1387"/>
      <c r="X9" s="1387"/>
      <c r="Y9" s="1387" t="s">
        <v>279</v>
      </c>
      <c r="Z9" s="1387"/>
      <c r="AA9" s="1387"/>
      <c r="AB9" s="1387"/>
    </row>
    <row r="10" spans="1:35" ht="16.8" thickBot="1">
      <c r="A10" s="250"/>
      <c r="B10" s="1422"/>
      <c r="C10" s="1422"/>
      <c r="D10" s="1423"/>
      <c r="E10" s="1424" t="s">
        <v>763</v>
      </c>
      <c r="F10" s="1424"/>
      <c r="G10" s="1424"/>
      <c r="H10" s="1424"/>
      <c r="I10" s="1424"/>
      <c r="J10" s="1424"/>
      <c r="K10" s="1424"/>
      <c r="L10" s="1399">
        <v>10110</v>
      </c>
      <c r="M10" s="1399"/>
      <c r="N10" s="1399"/>
      <c r="O10" s="1399"/>
      <c r="P10" s="1408">
        <v>312568</v>
      </c>
      <c r="Q10" s="1409"/>
      <c r="R10" s="1409"/>
      <c r="S10" s="1409"/>
      <c r="T10" s="1410"/>
      <c r="U10" s="1390" t="s">
        <v>241</v>
      </c>
      <c r="V10" s="1387"/>
      <c r="W10" s="1387"/>
      <c r="X10" s="1387"/>
      <c r="Y10" s="1387" t="s">
        <v>262</v>
      </c>
      <c r="Z10" s="1387"/>
      <c r="AA10" s="1387"/>
      <c r="AB10" s="1387"/>
    </row>
    <row r="11" spans="1:35" ht="16.8" thickTop="1">
      <c r="A11" s="250" t="s">
        <v>280</v>
      </c>
      <c r="E11" s="1411" t="str">
        <f xml:space="preserve"> "預定 "  &amp; MONTH(P6) &amp; "月  " &amp; DAY(P6 )  &amp;" 日 "&amp; TEXT(WEEKDAY(P6),"aaaa") &amp;" 實績   月     日   (星期       )  "</f>
        <v xml:space="preserve">預定 12月  26 日 星期日 實績   月     日   (星期       )  </v>
      </c>
      <c r="F11" s="1412"/>
      <c r="G11" s="1412"/>
      <c r="H11" s="1412"/>
      <c r="I11" s="1412"/>
      <c r="J11" s="1412"/>
      <c r="K11" s="1412"/>
      <c r="L11" s="1412"/>
      <c r="M11" s="1412"/>
      <c r="N11" s="1412"/>
      <c r="O11" s="1412"/>
      <c r="P11" s="1412"/>
      <c r="Q11" s="1412"/>
      <c r="R11" s="499" t="s">
        <v>281</v>
      </c>
      <c r="W11" s="499" t="s">
        <v>282</v>
      </c>
    </row>
    <row r="12" spans="1:35" ht="16.5" customHeight="1">
      <c r="B12" s="1414" t="s">
        <v>86</v>
      </c>
      <c r="C12" s="1415"/>
      <c r="D12" s="1415"/>
      <c r="E12" s="1416"/>
      <c r="F12" s="1414" t="s">
        <v>283</v>
      </c>
      <c r="G12" s="1415"/>
      <c r="H12" s="1415"/>
      <c r="I12" s="1415"/>
      <c r="J12" s="1415"/>
      <c r="K12" s="1415"/>
      <c r="L12" s="1415"/>
      <c r="M12" s="1415"/>
      <c r="N12" s="1416"/>
      <c r="O12" s="1388" t="s">
        <v>284</v>
      </c>
      <c r="P12" s="1389"/>
      <c r="Q12" s="1390"/>
      <c r="R12" s="1417" t="s">
        <v>285</v>
      </c>
      <c r="S12" s="1418"/>
      <c r="T12" s="1418"/>
      <c r="U12" s="1418"/>
      <c r="V12" s="1418"/>
      <c r="W12" s="1418"/>
      <c r="X12" s="1419"/>
      <c r="Y12" s="1417" t="s">
        <v>286</v>
      </c>
      <c r="Z12" s="1418"/>
      <c r="AA12" s="1418"/>
      <c r="AB12" s="1419"/>
    </row>
    <row r="13" spans="1:35">
      <c r="B13" s="1425" t="str">
        <f>LEFT(總表!A4,2)</f>
        <v>鹿東</v>
      </c>
      <c r="C13" s="1426"/>
      <c r="D13" s="1429" t="s">
        <v>287</v>
      </c>
      <c r="E13" s="1430"/>
      <c r="F13" s="1431" t="s">
        <v>764</v>
      </c>
      <c r="G13" s="1429"/>
      <c r="H13" s="1429"/>
      <c r="I13" s="1429"/>
      <c r="J13" s="1429"/>
      <c r="K13" s="1429"/>
      <c r="L13" s="1429"/>
      <c r="M13" s="1429"/>
      <c r="N13" s="1430"/>
      <c r="O13" s="1435" t="s">
        <v>288</v>
      </c>
      <c r="P13" s="1436"/>
      <c r="Q13" s="1437"/>
      <c r="R13" s="1438" t="s">
        <v>10385</v>
      </c>
      <c r="S13" s="1439"/>
      <c r="T13" s="1439"/>
      <c r="U13" s="1439"/>
      <c r="V13" s="1439"/>
      <c r="W13" s="1439"/>
      <c r="X13" s="1440"/>
      <c r="Y13" s="1438" t="s">
        <v>10444</v>
      </c>
      <c r="Z13" s="1439"/>
      <c r="AA13" s="1439"/>
      <c r="AB13" s="1440"/>
      <c r="AI13" s="620"/>
    </row>
    <row r="14" spans="1:35">
      <c r="B14" s="1427"/>
      <c r="C14" s="1428"/>
      <c r="D14" s="1433" t="s">
        <v>289</v>
      </c>
      <c r="E14" s="1434"/>
      <c r="F14" s="1432"/>
      <c r="G14" s="1433"/>
      <c r="H14" s="1433"/>
      <c r="I14" s="1433"/>
      <c r="J14" s="1433"/>
      <c r="K14" s="1433"/>
      <c r="L14" s="1433"/>
      <c r="M14" s="1433"/>
      <c r="N14" s="1434"/>
      <c r="O14" s="1393"/>
      <c r="P14" s="1384"/>
      <c r="Q14" s="1391"/>
      <c r="R14" s="1441" t="s">
        <v>290</v>
      </c>
      <c r="S14" s="1442"/>
      <c r="T14" s="1442"/>
      <c r="U14" s="1442"/>
      <c r="V14" s="1442"/>
      <c r="W14" s="1442"/>
      <c r="X14" s="1443"/>
      <c r="Y14" s="1441" t="s">
        <v>292</v>
      </c>
      <c r="Z14" s="1442"/>
      <c r="AA14" s="1442"/>
      <c r="AB14" s="1443"/>
    </row>
    <row r="15" spans="1:35">
      <c r="B15" s="1444"/>
      <c r="C15" s="1445"/>
      <c r="D15" s="1429"/>
      <c r="E15" s="1430"/>
      <c r="F15" s="1444"/>
      <c r="G15" s="1448"/>
      <c r="H15" s="1448"/>
      <c r="I15" s="1448"/>
      <c r="J15" s="1448"/>
      <c r="K15" s="1448"/>
      <c r="L15" s="1448"/>
      <c r="M15" s="1448"/>
      <c r="N15" s="1445"/>
      <c r="O15" s="1435"/>
      <c r="P15" s="1436"/>
      <c r="Q15" s="1437"/>
      <c r="R15" s="1450"/>
      <c r="S15" s="1451"/>
      <c r="T15" s="1451"/>
      <c r="U15" s="1451"/>
      <c r="V15" s="1451"/>
      <c r="W15" s="1451"/>
      <c r="X15" s="1452"/>
      <c r="Y15" s="1450" t="s">
        <v>291</v>
      </c>
      <c r="Z15" s="1451"/>
      <c r="AA15" s="1451"/>
      <c r="AB15" s="1452"/>
    </row>
    <row r="16" spans="1:35">
      <c r="B16" s="1446"/>
      <c r="C16" s="1447"/>
      <c r="D16" s="1433"/>
      <c r="E16" s="1434"/>
      <c r="F16" s="1446"/>
      <c r="G16" s="1449"/>
      <c r="H16" s="1449"/>
      <c r="I16" s="1449"/>
      <c r="J16" s="1449"/>
      <c r="K16" s="1449"/>
      <c r="L16" s="1449"/>
      <c r="M16" s="1449"/>
      <c r="N16" s="1447"/>
      <c r="O16" s="1393"/>
      <c r="P16" s="1384"/>
      <c r="Q16" s="1391"/>
      <c r="R16" s="1441" t="s">
        <v>290</v>
      </c>
      <c r="S16" s="1442"/>
      <c r="T16" s="1442"/>
      <c r="U16" s="1442"/>
      <c r="V16" s="1442"/>
      <c r="W16" s="1442"/>
      <c r="X16" s="1443"/>
      <c r="Y16" s="1441" t="s">
        <v>292</v>
      </c>
      <c r="Z16" s="1442"/>
      <c r="AA16" s="1442"/>
      <c r="AB16" s="1443"/>
    </row>
    <row r="17" spans="2:28">
      <c r="B17" s="1444"/>
      <c r="C17" s="1445"/>
      <c r="D17" s="1429"/>
      <c r="E17" s="1430"/>
      <c r="F17" s="1444"/>
      <c r="G17" s="1448"/>
      <c r="H17" s="1448"/>
      <c r="I17" s="1448"/>
      <c r="J17" s="1448"/>
      <c r="K17" s="1448"/>
      <c r="L17" s="1448"/>
      <c r="M17" s="1448"/>
      <c r="N17" s="1445"/>
      <c r="O17" s="1435"/>
      <c r="P17" s="1436"/>
      <c r="Q17" s="1437"/>
      <c r="R17" s="1450"/>
      <c r="S17" s="1451"/>
      <c r="T17" s="1451"/>
      <c r="U17" s="1451"/>
      <c r="V17" s="1451"/>
      <c r="W17" s="1451"/>
      <c r="X17" s="1452"/>
      <c r="Y17" s="1450" t="s">
        <v>291</v>
      </c>
      <c r="Z17" s="1451"/>
      <c r="AA17" s="1451"/>
      <c r="AB17" s="1452"/>
    </row>
    <row r="18" spans="2:28">
      <c r="B18" s="1446"/>
      <c r="C18" s="1447"/>
      <c r="D18" s="1433"/>
      <c r="E18" s="1434"/>
      <c r="F18" s="1446"/>
      <c r="G18" s="1449"/>
      <c r="H18" s="1449"/>
      <c r="I18" s="1449"/>
      <c r="J18" s="1449"/>
      <c r="K18" s="1449"/>
      <c r="L18" s="1449"/>
      <c r="M18" s="1449"/>
      <c r="N18" s="1447"/>
      <c r="O18" s="1393"/>
      <c r="P18" s="1384"/>
      <c r="Q18" s="1391"/>
      <c r="R18" s="1441" t="s">
        <v>290</v>
      </c>
      <c r="S18" s="1442"/>
      <c r="T18" s="1442"/>
      <c r="U18" s="1442"/>
      <c r="V18" s="1442"/>
      <c r="W18" s="1442"/>
      <c r="X18" s="1443"/>
      <c r="Y18" s="1441" t="s">
        <v>292</v>
      </c>
      <c r="Z18" s="1442"/>
      <c r="AA18" s="1442"/>
      <c r="AB18" s="1443"/>
    </row>
    <row r="19" spans="2:28">
      <c r="B19" s="1444"/>
      <c r="C19" s="1445"/>
      <c r="D19" s="1429"/>
      <c r="E19" s="1430"/>
      <c r="F19" s="1444"/>
      <c r="G19" s="1448"/>
      <c r="H19" s="1448"/>
      <c r="I19" s="1448"/>
      <c r="J19" s="1448"/>
      <c r="K19" s="1448"/>
      <c r="L19" s="1448"/>
      <c r="M19" s="1448"/>
      <c r="N19" s="1445"/>
      <c r="O19" s="1435"/>
      <c r="P19" s="1436"/>
      <c r="Q19" s="1437"/>
      <c r="R19" s="1450"/>
      <c r="S19" s="1451"/>
      <c r="T19" s="1451"/>
      <c r="U19" s="1451"/>
      <c r="V19" s="1451"/>
      <c r="W19" s="1451"/>
      <c r="X19" s="1452"/>
      <c r="Y19" s="1450" t="s">
        <v>291</v>
      </c>
      <c r="Z19" s="1451"/>
      <c r="AA19" s="1451"/>
      <c r="AB19" s="1452"/>
    </row>
    <row r="20" spans="2:28">
      <c r="B20" s="1446"/>
      <c r="C20" s="1447"/>
      <c r="D20" s="1433"/>
      <c r="E20" s="1434"/>
      <c r="F20" s="1446"/>
      <c r="G20" s="1449"/>
      <c r="H20" s="1449"/>
      <c r="I20" s="1449"/>
      <c r="J20" s="1449"/>
      <c r="K20" s="1449"/>
      <c r="L20" s="1449"/>
      <c r="M20" s="1449"/>
      <c r="N20" s="1447"/>
      <c r="O20" s="1393"/>
      <c r="P20" s="1384"/>
      <c r="Q20" s="1391"/>
      <c r="R20" s="1441" t="s">
        <v>290</v>
      </c>
      <c r="S20" s="1442"/>
      <c r="T20" s="1442"/>
      <c r="U20" s="1442"/>
      <c r="V20" s="1442"/>
      <c r="W20" s="1442"/>
      <c r="X20" s="1443"/>
      <c r="Y20" s="1441" t="s">
        <v>292</v>
      </c>
      <c r="Z20" s="1442"/>
      <c r="AA20" s="1442"/>
      <c r="AB20" s="1443"/>
    </row>
    <row r="21" spans="2:28">
      <c r="B21" s="1444"/>
      <c r="C21" s="1445"/>
      <c r="D21" s="1429"/>
      <c r="E21" s="1430"/>
      <c r="F21" s="1444"/>
      <c r="G21" s="1448"/>
      <c r="H21" s="1448"/>
      <c r="I21" s="1448"/>
      <c r="J21" s="1448"/>
      <c r="K21" s="1448"/>
      <c r="L21" s="1448"/>
      <c r="M21" s="1448"/>
      <c r="N21" s="1445"/>
      <c r="O21" s="1435"/>
      <c r="P21" s="1436"/>
      <c r="Q21" s="1437"/>
      <c r="R21" s="1450"/>
      <c r="S21" s="1451"/>
      <c r="T21" s="1451"/>
      <c r="U21" s="1451"/>
      <c r="V21" s="1451"/>
      <c r="W21" s="1451"/>
      <c r="X21" s="1452"/>
      <c r="Y21" s="1450" t="s">
        <v>291</v>
      </c>
      <c r="Z21" s="1451"/>
      <c r="AA21" s="1451"/>
      <c r="AB21" s="1452"/>
    </row>
    <row r="22" spans="2:28">
      <c r="B22" s="1446"/>
      <c r="C22" s="1447"/>
      <c r="D22" s="1433"/>
      <c r="E22" s="1434"/>
      <c r="F22" s="1446"/>
      <c r="G22" s="1449"/>
      <c r="H22" s="1449"/>
      <c r="I22" s="1449"/>
      <c r="J22" s="1449"/>
      <c r="K22" s="1449"/>
      <c r="L22" s="1449"/>
      <c r="M22" s="1449"/>
      <c r="N22" s="1447"/>
      <c r="O22" s="1393"/>
      <c r="P22" s="1384"/>
      <c r="Q22" s="1391"/>
      <c r="R22" s="1441" t="s">
        <v>290</v>
      </c>
      <c r="S22" s="1442"/>
      <c r="T22" s="1442"/>
      <c r="U22" s="1442"/>
      <c r="V22" s="1442"/>
      <c r="W22" s="1442"/>
      <c r="X22" s="1443"/>
      <c r="Y22" s="1441" t="s">
        <v>292</v>
      </c>
      <c r="Z22" s="1442"/>
      <c r="AA22" s="1442"/>
      <c r="AB22" s="1443"/>
    </row>
    <row r="23" spans="2:28">
      <c r="B23" s="1444"/>
      <c r="C23" s="1445"/>
      <c r="D23" s="1429"/>
      <c r="E23" s="1430"/>
      <c r="F23" s="1444"/>
      <c r="G23" s="1448"/>
      <c r="H23" s="1448"/>
      <c r="I23" s="1448"/>
      <c r="J23" s="1448"/>
      <c r="K23" s="1448"/>
      <c r="L23" s="1448"/>
      <c r="M23" s="1448"/>
      <c r="N23" s="1445"/>
      <c r="O23" s="1435"/>
      <c r="P23" s="1436"/>
      <c r="Q23" s="1437"/>
      <c r="R23" s="1450" t="s">
        <v>293</v>
      </c>
      <c r="S23" s="1451"/>
      <c r="T23" s="1451"/>
      <c r="U23" s="1451"/>
      <c r="V23" s="1451"/>
      <c r="W23" s="1451"/>
      <c r="X23" s="1452"/>
      <c r="Y23" s="1450" t="s">
        <v>291</v>
      </c>
      <c r="Z23" s="1451"/>
      <c r="AA23" s="1451"/>
      <c r="AB23" s="1452"/>
    </row>
    <row r="24" spans="2:28">
      <c r="B24" s="1446"/>
      <c r="C24" s="1447"/>
      <c r="D24" s="1433"/>
      <c r="E24" s="1434"/>
      <c r="F24" s="1446"/>
      <c r="G24" s="1449"/>
      <c r="H24" s="1449"/>
      <c r="I24" s="1449"/>
      <c r="J24" s="1449"/>
      <c r="K24" s="1449"/>
      <c r="L24" s="1449"/>
      <c r="M24" s="1449"/>
      <c r="N24" s="1447"/>
      <c r="O24" s="1393"/>
      <c r="P24" s="1384"/>
      <c r="Q24" s="1391"/>
      <c r="R24" s="1441" t="s">
        <v>290</v>
      </c>
      <c r="S24" s="1442"/>
      <c r="T24" s="1442"/>
      <c r="U24" s="1442"/>
      <c r="V24" s="1442"/>
      <c r="W24" s="1442"/>
      <c r="X24" s="1443"/>
      <c r="Y24" s="1441" t="s">
        <v>292</v>
      </c>
      <c r="Z24" s="1442"/>
      <c r="AA24" s="1442"/>
      <c r="AB24" s="1443"/>
    </row>
    <row r="25" spans="2:28">
      <c r="B25" s="1444"/>
      <c r="C25" s="1445"/>
      <c r="D25" s="1429"/>
      <c r="E25" s="1430"/>
      <c r="F25" s="1444"/>
      <c r="G25" s="1448"/>
      <c r="H25" s="1448"/>
      <c r="I25" s="1448"/>
      <c r="J25" s="1448"/>
      <c r="K25" s="1448"/>
      <c r="L25" s="1448"/>
      <c r="M25" s="1448"/>
      <c r="N25" s="1445"/>
      <c r="O25" s="1435"/>
      <c r="P25" s="1436"/>
      <c r="Q25" s="1437"/>
      <c r="R25" s="1450" t="s">
        <v>293</v>
      </c>
      <c r="S25" s="1451"/>
      <c r="T25" s="1451"/>
      <c r="U25" s="1451"/>
      <c r="V25" s="1451"/>
      <c r="W25" s="1451"/>
      <c r="X25" s="1452"/>
      <c r="Y25" s="1450" t="s">
        <v>291</v>
      </c>
      <c r="Z25" s="1451"/>
      <c r="AA25" s="1451"/>
      <c r="AB25" s="1452"/>
    </row>
    <row r="26" spans="2:28">
      <c r="B26" s="1446"/>
      <c r="C26" s="1447"/>
      <c r="D26" s="1433"/>
      <c r="E26" s="1434"/>
      <c r="F26" s="1446"/>
      <c r="G26" s="1449"/>
      <c r="H26" s="1449"/>
      <c r="I26" s="1449"/>
      <c r="J26" s="1449"/>
      <c r="K26" s="1449"/>
      <c r="L26" s="1449"/>
      <c r="M26" s="1449"/>
      <c r="N26" s="1447"/>
      <c r="O26" s="1393"/>
      <c r="P26" s="1384"/>
      <c r="Q26" s="1391"/>
      <c r="R26" s="1441" t="s">
        <v>290</v>
      </c>
      <c r="S26" s="1442"/>
      <c r="T26" s="1442"/>
      <c r="U26" s="1442"/>
      <c r="V26" s="1442"/>
      <c r="W26" s="1442"/>
      <c r="X26" s="1443"/>
      <c r="Y26" s="1441" t="s">
        <v>292</v>
      </c>
      <c r="Z26" s="1442"/>
      <c r="AA26" s="1442"/>
      <c r="AB26" s="1443"/>
    </row>
    <row r="27" spans="2:28">
      <c r="B27" s="1444"/>
      <c r="C27" s="1445"/>
      <c r="D27" s="1429"/>
      <c r="E27" s="1430"/>
      <c r="F27" s="1444"/>
      <c r="G27" s="1448"/>
      <c r="H27" s="1448"/>
      <c r="I27" s="1448"/>
      <c r="J27" s="1448"/>
      <c r="K27" s="1448"/>
      <c r="L27" s="1448"/>
      <c r="M27" s="1448"/>
      <c r="N27" s="1445"/>
      <c r="O27" s="1435"/>
      <c r="P27" s="1436"/>
      <c r="Q27" s="1437"/>
      <c r="R27" s="1450" t="s">
        <v>293</v>
      </c>
      <c r="S27" s="1451"/>
      <c r="T27" s="1451"/>
      <c r="U27" s="1451"/>
      <c r="V27" s="1451"/>
      <c r="W27" s="1451"/>
      <c r="X27" s="1452"/>
      <c r="Y27" s="1450" t="s">
        <v>291</v>
      </c>
      <c r="Z27" s="1451"/>
      <c r="AA27" s="1451"/>
      <c r="AB27" s="1452"/>
    </row>
    <row r="28" spans="2:28">
      <c r="B28" s="1446"/>
      <c r="C28" s="1447"/>
      <c r="D28" s="1433"/>
      <c r="E28" s="1434"/>
      <c r="F28" s="1446"/>
      <c r="G28" s="1449"/>
      <c r="H28" s="1449"/>
      <c r="I28" s="1449"/>
      <c r="J28" s="1449"/>
      <c r="K28" s="1449"/>
      <c r="L28" s="1449"/>
      <c r="M28" s="1449"/>
      <c r="N28" s="1447"/>
      <c r="O28" s="1393"/>
      <c r="P28" s="1384"/>
      <c r="Q28" s="1391"/>
      <c r="R28" s="1441" t="s">
        <v>290</v>
      </c>
      <c r="S28" s="1442"/>
      <c r="T28" s="1442"/>
      <c r="U28" s="1442"/>
      <c r="V28" s="1442"/>
      <c r="W28" s="1442"/>
      <c r="X28" s="1443"/>
      <c r="Y28" s="1441" t="s">
        <v>292</v>
      </c>
      <c r="Z28" s="1442"/>
      <c r="AA28" s="1442"/>
      <c r="AB28" s="1443"/>
    </row>
    <row r="29" spans="2:28">
      <c r="B29" s="1453"/>
      <c r="C29" s="1454"/>
      <c r="D29" s="1429"/>
      <c r="E29" s="1430"/>
      <c r="F29" s="1444"/>
      <c r="G29" s="1448"/>
      <c r="H29" s="1448"/>
      <c r="I29" s="1448"/>
      <c r="J29" s="1448"/>
      <c r="K29" s="1448"/>
      <c r="L29" s="1448"/>
      <c r="M29" s="1448"/>
      <c r="N29" s="1445"/>
      <c r="O29" s="1435"/>
      <c r="P29" s="1436"/>
      <c r="Q29" s="1437"/>
      <c r="R29" s="1450" t="s">
        <v>293</v>
      </c>
      <c r="S29" s="1451"/>
      <c r="T29" s="1451"/>
      <c r="U29" s="1451"/>
      <c r="V29" s="1451"/>
      <c r="W29" s="1451"/>
      <c r="X29" s="1452"/>
      <c r="Y29" s="1450" t="s">
        <v>291</v>
      </c>
      <c r="Z29" s="1451"/>
      <c r="AA29" s="1451"/>
      <c r="AB29" s="1452"/>
    </row>
    <row r="30" spans="2:28">
      <c r="B30" s="1455"/>
      <c r="C30" s="1456"/>
      <c r="D30" s="1433"/>
      <c r="E30" s="1434"/>
      <c r="F30" s="1446"/>
      <c r="G30" s="1449"/>
      <c r="H30" s="1449"/>
      <c r="I30" s="1449"/>
      <c r="J30" s="1449"/>
      <c r="K30" s="1449"/>
      <c r="L30" s="1449"/>
      <c r="M30" s="1449"/>
      <c r="N30" s="1447"/>
      <c r="O30" s="1393"/>
      <c r="P30" s="1384"/>
      <c r="Q30" s="1391"/>
      <c r="R30" s="1441" t="s">
        <v>290</v>
      </c>
      <c r="S30" s="1442"/>
      <c r="T30" s="1442"/>
      <c r="U30" s="1442"/>
      <c r="V30" s="1442"/>
      <c r="W30" s="1442"/>
      <c r="X30" s="1443"/>
      <c r="Y30" s="1441" t="s">
        <v>292</v>
      </c>
      <c r="Z30" s="1442"/>
      <c r="AA30" s="1442"/>
      <c r="AB30" s="1443"/>
    </row>
    <row r="31" spans="2:28">
      <c r="B31" s="1453"/>
      <c r="C31" s="1454"/>
      <c r="D31" s="1429"/>
      <c r="E31" s="1430"/>
      <c r="F31" s="1444"/>
      <c r="G31" s="1448"/>
      <c r="H31" s="1448"/>
      <c r="I31" s="1448"/>
      <c r="J31" s="1448"/>
      <c r="K31" s="1448"/>
      <c r="L31" s="1448"/>
      <c r="M31" s="1448"/>
      <c r="N31" s="1445"/>
      <c r="O31" s="1435"/>
      <c r="P31" s="1436"/>
      <c r="Q31" s="1437"/>
      <c r="R31" s="1450" t="s">
        <v>293</v>
      </c>
      <c r="S31" s="1451"/>
      <c r="T31" s="1451"/>
      <c r="U31" s="1451"/>
      <c r="V31" s="1451"/>
      <c r="W31" s="1451"/>
      <c r="X31" s="1452"/>
      <c r="Y31" s="1450" t="s">
        <v>291</v>
      </c>
      <c r="Z31" s="1451"/>
      <c r="AA31" s="1451"/>
      <c r="AB31" s="1452"/>
    </row>
    <row r="32" spans="2:28">
      <c r="B32" s="1455"/>
      <c r="C32" s="1456"/>
      <c r="D32" s="1433"/>
      <c r="E32" s="1434"/>
      <c r="F32" s="1446"/>
      <c r="G32" s="1449"/>
      <c r="H32" s="1449"/>
      <c r="I32" s="1449"/>
      <c r="J32" s="1449"/>
      <c r="K32" s="1449"/>
      <c r="L32" s="1449"/>
      <c r="M32" s="1449"/>
      <c r="N32" s="1447"/>
      <c r="O32" s="1393"/>
      <c r="P32" s="1384"/>
      <c r="Q32" s="1391"/>
      <c r="R32" s="1441" t="s">
        <v>290</v>
      </c>
      <c r="S32" s="1442"/>
      <c r="T32" s="1442"/>
      <c r="U32" s="1442"/>
      <c r="V32" s="1442"/>
      <c r="W32" s="1442"/>
      <c r="X32" s="1443"/>
      <c r="Y32" s="1441" t="s">
        <v>292</v>
      </c>
      <c r="Z32" s="1442"/>
      <c r="AA32" s="1442"/>
      <c r="AB32" s="1443"/>
    </row>
    <row r="33" spans="1:34">
      <c r="B33" s="1388" t="s">
        <v>294</v>
      </c>
      <c r="C33" s="1389"/>
      <c r="D33" s="1389"/>
      <c r="E33" s="1389"/>
      <c r="F33" s="1389"/>
      <c r="G33" s="1389"/>
      <c r="H33" s="1389"/>
      <c r="I33" s="1389"/>
      <c r="J33" s="1390"/>
      <c r="K33" s="1388" t="s">
        <v>295</v>
      </c>
      <c r="L33" s="1389"/>
      <c r="M33" s="1389"/>
      <c r="N33" s="1389"/>
      <c r="O33" s="1389"/>
      <c r="P33" s="1389"/>
      <c r="Q33" s="1389"/>
      <c r="R33" s="1389"/>
      <c r="S33" s="1389"/>
      <c r="T33" s="1390"/>
      <c r="U33" s="1388" t="s">
        <v>296</v>
      </c>
      <c r="V33" s="1389"/>
      <c r="W33" s="1389"/>
      <c r="X33" s="1389"/>
      <c r="Y33" s="1389"/>
      <c r="Z33" s="1389"/>
      <c r="AA33" s="1389"/>
      <c r="AB33" s="1390"/>
    </row>
    <row r="34" spans="1:34" ht="16.2" customHeight="1">
      <c r="B34" s="251" t="s">
        <v>297</v>
      </c>
      <c r="C34" s="1459" t="str">
        <f>總表!C4</f>
        <v>黃敏良高專</v>
      </c>
      <c r="D34" s="1460"/>
      <c r="E34" s="1461"/>
      <c r="F34" s="1435" t="s">
        <v>298</v>
      </c>
      <c r="G34" s="1437"/>
      <c r="H34" s="1465" t="str">
        <f>總表!D4</f>
        <v>04-7582643</v>
      </c>
      <c r="I34" s="1439"/>
      <c r="J34" s="1440"/>
      <c r="K34" s="251" t="s">
        <v>297</v>
      </c>
      <c r="L34" s="1469" t="str">
        <f>總表!E4</f>
        <v>FDCC</v>
      </c>
      <c r="M34" s="1470"/>
      <c r="N34" s="1470"/>
      <c r="O34" s="1471"/>
      <c r="P34" s="251" t="s">
        <v>298</v>
      </c>
      <c r="Q34" s="1469" t="str">
        <f>總表!F4</f>
        <v>微波79423</v>
      </c>
      <c r="R34" s="1470"/>
      <c r="S34" s="1470"/>
      <c r="T34" s="1471"/>
      <c r="U34" s="251" t="s">
        <v>297</v>
      </c>
      <c r="V34" s="1475" t="str">
        <f>總表!G4</f>
        <v>鹿巡課</v>
      </c>
      <c r="W34" s="1460"/>
      <c r="X34" s="1461"/>
      <c r="Y34" s="251" t="s">
        <v>298</v>
      </c>
      <c r="Z34" s="1476" t="str">
        <f>總表!H4</f>
        <v>0800-056105</v>
      </c>
      <c r="AA34" s="1477"/>
      <c r="AB34" s="1478"/>
    </row>
    <row r="35" spans="1:34">
      <c r="B35" s="495" t="s">
        <v>299</v>
      </c>
      <c r="C35" s="1462"/>
      <c r="D35" s="1463"/>
      <c r="E35" s="1464"/>
      <c r="F35" s="1393" t="s">
        <v>300</v>
      </c>
      <c r="G35" s="1391"/>
      <c r="H35" s="1466"/>
      <c r="I35" s="1467"/>
      <c r="J35" s="1468"/>
      <c r="K35" s="495" t="s">
        <v>299</v>
      </c>
      <c r="L35" s="1472"/>
      <c r="M35" s="1473"/>
      <c r="N35" s="1473"/>
      <c r="O35" s="1474"/>
      <c r="P35" s="495" t="s">
        <v>300</v>
      </c>
      <c r="Q35" s="1472"/>
      <c r="R35" s="1473"/>
      <c r="S35" s="1473"/>
      <c r="T35" s="1474"/>
      <c r="U35" s="495" t="s">
        <v>299</v>
      </c>
      <c r="V35" s="1462"/>
      <c r="W35" s="1463"/>
      <c r="X35" s="1464"/>
      <c r="Y35" s="495" t="s">
        <v>300</v>
      </c>
      <c r="Z35" s="1479"/>
      <c r="AA35" s="1480"/>
      <c r="AB35" s="1481"/>
    </row>
    <row r="36" spans="1:34">
      <c r="A36" s="499" t="s">
        <v>301</v>
      </c>
      <c r="B36" s="499" t="s">
        <v>302</v>
      </c>
      <c r="Q36" s="499" t="s">
        <v>303</v>
      </c>
      <c r="V36" s="499" t="s">
        <v>304</v>
      </c>
    </row>
    <row r="37" spans="1:34" ht="16.5" customHeight="1">
      <c r="B37" s="499" t="s">
        <v>305</v>
      </c>
      <c r="E37" s="1457" t="str">
        <f>總表!B4</f>
        <v>鹿和巡修課</v>
      </c>
      <c r="F37" s="1458"/>
      <c r="G37" s="1458"/>
      <c r="H37" s="1458"/>
      <c r="I37" s="1458"/>
      <c r="J37" s="1458"/>
      <c r="K37" s="1458"/>
      <c r="L37" s="1458"/>
      <c r="M37" s="1458"/>
      <c r="N37" s="1458"/>
      <c r="O37" s="1458"/>
      <c r="P37" s="1458"/>
      <c r="Q37" s="499" t="s">
        <v>306</v>
      </c>
    </row>
    <row r="38" spans="1:34">
      <c r="B38" s="499" t="s">
        <v>307</v>
      </c>
      <c r="Q38" s="499" t="s">
        <v>308</v>
      </c>
    </row>
    <row r="39" spans="1:34">
      <c r="B39" s="499" t="s">
        <v>765</v>
      </c>
      <c r="J39" s="499" t="s">
        <v>309</v>
      </c>
    </row>
    <row r="40" spans="1:34" ht="16.5" customHeight="1">
      <c r="B40" s="1388" t="s">
        <v>310</v>
      </c>
      <c r="C40" s="1389"/>
      <c r="D40" s="1389"/>
      <c r="E40" s="1390"/>
      <c r="F40" s="1388" t="s">
        <v>311</v>
      </c>
      <c r="G40" s="1389"/>
      <c r="H40" s="1389"/>
      <c r="I40" s="1389"/>
      <c r="J40" s="1390"/>
      <c r="K40" s="1388" t="s">
        <v>312</v>
      </c>
      <c r="L40" s="1389"/>
      <c r="M40" s="1389"/>
      <c r="N40" s="1389"/>
      <c r="O40" s="1390"/>
      <c r="P40" s="1388" t="s">
        <v>313</v>
      </c>
      <c r="Q40" s="1389"/>
      <c r="R40" s="1389"/>
      <c r="S40" s="1390"/>
      <c r="T40" s="1388" t="s">
        <v>314</v>
      </c>
      <c r="U40" s="1389"/>
      <c r="V40" s="1389"/>
      <c r="W40" s="1390"/>
      <c r="X40" s="256"/>
      <c r="Y40" s="256"/>
      <c r="Z40" s="256"/>
      <c r="AA40" s="256"/>
    </row>
    <row r="41" spans="1:34">
      <c r="B41" s="1388" t="s">
        <v>315</v>
      </c>
      <c r="C41" s="1390"/>
      <c r="D41" s="257" t="s">
        <v>318</v>
      </c>
      <c r="E41" s="257" t="s">
        <v>319</v>
      </c>
      <c r="F41" s="1388" t="s">
        <v>317</v>
      </c>
      <c r="G41" s="1389"/>
      <c r="H41" s="1390"/>
      <c r="I41" s="257" t="s">
        <v>318</v>
      </c>
      <c r="J41" s="257" t="s">
        <v>319</v>
      </c>
      <c r="K41" s="1388" t="s">
        <v>320</v>
      </c>
      <c r="L41" s="1390"/>
      <c r="M41" s="1388" t="s">
        <v>316</v>
      </c>
      <c r="N41" s="1389"/>
      <c r="O41" s="1390"/>
      <c r="P41" s="1388" t="s">
        <v>320</v>
      </c>
      <c r="Q41" s="1390"/>
      <c r="R41" s="1388" t="s">
        <v>316</v>
      </c>
      <c r="S41" s="1390"/>
      <c r="T41" s="1388" t="s">
        <v>320</v>
      </c>
      <c r="U41" s="1390"/>
      <c r="V41" s="1388" t="s">
        <v>316</v>
      </c>
      <c r="W41" s="1390"/>
      <c r="X41" s="256"/>
      <c r="Y41" s="256"/>
      <c r="Z41" s="256"/>
      <c r="AA41" s="256"/>
    </row>
    <row r="42" spans="1:34" ht="16.8">
      <c r="A42" s="258"/>
      <c r="B42" s="1482" t="s">
        <v>10261</v>
      </c>
      <c r="C42" s="1483"/>
      <c r="D42" s="508">
        <v>9.98</v>
      </c>
      <c r="E42" s="508">
        <v>12.88</v>
      </c>
      <c r="F42" s="1484" t="s">
        <v>2518</v>
      </c>
      <c r="G42" s="1485"/>
      <c r="H42" s="1486"/>
      <c r="I42" s="642">
        <v>3180</v>
      </c>
      <c r="J42" s="633">
        <v>6080</v>
      </c>
      <c r="K42" s="492"/>
      <c r="L42" s="494"/>
      <c r="M42" s="1388"/>
      <c r="N42" s="1389"/>
      <c r="O42" s="494"/>
      <c r="P42" s="492"/>
      <c r="Q42" s="494"/>
      <c r="R42" s="492"/>
      <c r="S42" s="494"/>
      <c r="T42" s="497"/>
      <c r="U42" s="498"/>
      <c r="V42" s="1388"/>
      <c r="W42" s="1390"/>
      <c r="X42" s="256"/>
      <c r="Y42" s="256"/>
      <c r="Z42" s="507"/>
      <c r="AA42" s="256"/>
    </row>
    <row r="43" spans="1:34" ht="16.8">
      <c r="A43" s="258"/>
      <c r="B43" s="1482" t="s">
        <v>10262</v>
      </c>
      <c r="C43" s="1483"/>
      <c r="D43" s="508">
        <v>8.2200000000000006</v>
      </c>
      <c r="E43" s="508">
        <v>9.68</v>
      </c>
      <c r="F43" s="1484" t="s">
        <v>2600</v>
      </c>
      <c r="G43" s="1485"/>
      <c r="H43" s="1486"/>
      <c r="I43" s="642">
        <v>4140</v>
      </c>
      <c r="J43" s="633">
        <v>5600</v>
      </c>
      <c r="K43" s="492"/>
      <c r="L43" s="494"/>
      <c r="M43" s="1388"/>
      <c r="N43" s="1389"/>
      <c r="O43" s="494"/>
      <c r="P43" s="492"/>
      <c r="Q43" s="494"/>
      <c r="R43" s="492"/>
      <c r="S43" s="494"/>
      <c r="T43" s="497"/>
      <c r="U43" s="498"/>
      <c r="V43" s="1388"/>
      <c r="W43" s="1390"/>
      <c r="X43" s="256"/>
      <c r="Y43" s="256"/>
      <c r="Z43" s="256"/>
      <c r="AA43" s="256"/>
    </row>
    <row r="44" spans="1:34" ht="16.8">
      <c r="B44" s="1482" t="s">
        <v>10263</v>
      </c>
      <c r="C44" s="1483"/>
      <c r="D44" s="508">
        <v>10.039999999999999</v>
      </c>
      <c r="E44" s="508">
        <v>11.76</v>
      </c>
      <c r="F44" s="1484" t="s">
        <v>1391</v>
      </c>
      <c r="G44" s="1485"/>
      <c r="H44" s="1486"/>
      <c r="I44" s="642">
        <v>3340</v>
      </c>
      <c r="J44" s="633">
        <v>5060</v>
      </c>
      <c r="K44" s="492"/>
      <c r="L44" s="494"/>
      <c r="M44" s="1388"/>
      <c r="N44" s="1389"/>
      <c r="O44" s="494"/>
      <c r="P44" s="492"/>
      <c r="Q44" s="494"/>
      <c r="R44" s="492"/>
      <c r="S44" s="494"/>
      <c r="T44" s="497"/>
      <c r="U44" s="498"/>
      <c r="V44" s="1388"/>
      <c r="W44" s="1390"/>
      <c r="X44" s="256"/>
      <c r="Y44" s="256"/>
      <c r="Z44" s="256"/>
      <c r="AA44" s="256"/>
      <c r="AH44" s="267"/>
    </row>
    <row r="45" spans="1:34" ht="16.8">
      <c r="A45" s="259"/>
      <c r="B45" s="1482" t="s">
        <v>10263</v>
      </c>
      <c r="C45" s="1483"/>
      <c r="D45" s="508">
        <v>11.76</v>
      </c>
      <c r="E45" s="508">
        <v>14.54</v>
      </c>
      <c r="F45" s="1484" t="s">
        <v>2178</v>
      </c>
      <c r="G45" s="1485"/>
      <c r="H45" s="1486"/>
      <c r="I45" s="642">
        <v>2360</v>
      </c>
      <c r="J45" s="633">
        <v>5140</v>
      </c>
      <c r="K45" s="492"/>
      <c r="L45" s="494"/>
      <c r="M45" s="1388"/>
      <c r="N45" s="1389"/>
      <c r="O45" s="494"/>
      <c r="P45" s="492"/>
      <c r="Q45" s="494"/>
      <c r="R45" s="492"/>
      <c r="S45" s="494"/>
      <c r="T45" s="497"/>
      <c r="U45" s="498"/>
      <c r="V45" s="1388"/>
      <c r="W45" s="1390"/>
      <c r="X45" s="256"/>
      <c r="AH45" s="267"/>
    </row>
    <row r="46" spans="1:34" ht="16.8">
      <c r="A46" s="259"/>
      <c r="B46" s="1482" t="s">
        <v>10264</v>
      </c>
      <c r="C46" s="1483"/>
      <c r="D46" s="508">
        <v>3.7</v>
      </c>
      <c r="E46" s="508">
        <v>6.44</v>
      </c>
      <c r="F46" s="1484" t="s">
        <v>1697</v>
      </c>
      <c r="G46" s="1485"/>
      <c r="H46" s="1486"/>
      <c r="I46" s="642">
        <v>2680</v>
      </c>
      <c r="J46" s="633">
        <v>5420</v>
      </c>
      <c r="K46" s="492"/>
      <c r="L46" s="494"/>
      <c r="M46" s="1388"/>
      <c r="N46" s="1389"/>
      <c r="O46" s="494"/>
      <c r="P46" s="492"/>
      <c r="Q46" s="494"/>
      <c r="R46" s="492"/>
      <c r="S46" s="494"/>
      <c r="T46" s="497"/>
      <c r="U46" s="498"/>
      <c r="V46" s="1388"/>
      <c r="W46" s="1390"/>
      <c r="X46" s="256"/>
      <c r="Y46" s="499" t="s">
        <v>321</v>
      </c>
    </row>
    <row r="47" spans="1:34" ht="16.8">
      <c r="A47" s="259"/>
      <c r="B47" s="1482" t="s">
        <v>10261</v>
      </c>
      <c r="C47" s="1483"/>
      <c r="D47" s="508">
        <v>12.88</v>
      </c>
      <c r="E47" s="508">
        <v>12.88</v>
      </c>
      <c r="F47" s="1484" t="s">
        <v>2518</v>
      </c>
      <c r="G47" s="1485"/>
      <c r="H47" s="1486"/>
      <c r="I47" s="642">
        <v>6080</v>
      </c>
      <c r="J47" s="633">
        <v>6080</v>
      </c>
      <c r="K47" s="492"/>
      <c r="L47" s="494"/>
      <c r="M47" s="1388"/>
      <c r="N47" s="1389"/>
      <c r="O47" s="494"/>
      <c r="P47" s="492"/>
      <c r="Q47" s="494"/>
      <c r="R47" s="492"/>
      <c r="S47" s="494"/>
      <c r="T47" s="497"/>
      <c r="U47" s="498"/>
      <c r="V47" s="1388"/>
      <c r="W47" s="1390"/>
      <c r="X47" s="256"/>
      <c r="Y47" s="1493" t="s">
        <v>2647</v>
      </c>
      <c r="Z47" s="1494"/>
      <c r="AA47" s="1495"/>
      <c r="AB47" s="1388" t="s">
        <v>322</v>
      </c>
      <c r="AC47" s="1389"/>
      <c r="AD47" s="1390"/>
      <c r="AE47" s="1388" t="s">
        <v>323</v>
      </c>
      <c r="AF47" s="1389"/>
      <c r="AG47" s="1390"/>
    </row>
    <row r="48" spans="1:34" ht="16.8">
      <c r="A48" s="259"/>
      <c r="B48" s="1482" t="s">
        <v>10262</v>
      </c>
      <c r="C48" s="1483"/>
      <c r="D48" s="508">
        <v>9.68</v>
      </c>
      <c r="E48" s="508">
        <v>9.68</v>
      </c>
      <c r="F48" s="1484" t="s">
        <v>2600</v>
      </c>
      <c r="G48" s="1485"/>
      <c r="H48" s="1486"/>
      <c r="I48" s="642">
        <v>5600</v>
      </c>
      <c r="J48" s="633">
        <v>5600</v>
      </c>
      <c r="K48" s="492"/>
      <c r="L48" s="494"/>
      <c r="M48" s="1388"/>
      <c r="N48" s="1389"/>
      <c r="O48" s="494"/>
      <c r="P48" s="492"/>
      <c r="Q48" s="494"/>
      <c r="R48" s="492"/>
      <c r="S48" s="494"/>
      <c r="T48" s="497"/>
      <c r="U48" s="498"/>
      <c r="V48" s="1388"/>
      <c r="W48" s="1390"/>
      <c r="X48" s="256"/>
      <c r="Y48" s="1475" t="str">
        <f>總表!H5</f>
        <v>工二課</v>
      </c>
      <c r="Z48" s="1460"/>
      <c r="AA48" s="1461"/>
      <c r="AB48" s="1435" t="s">
        <v>304</v>
      </c>
      <c r="AC48" s="1436"/>
      <c r="AD48" s="1437"/>
      <c r="AE48" s="1435"/>
      <c r="AF48" s="1436"/>
      <c r="AG48" s="1437"/>
    </row>
    <row r="49" spans="1:33" ht="16.8">
      <c r="A49" s="259"/>
      <c r="B49" s="1482" t="s">
        <v>10263</v>
      </c>
      <c r="C49" s="1483"/>
      <c r="D49" s="508">
        <v>14.54</v>
      </c>
      <c r="E49" s="508">
        <v>14.54</v>
      </c>
      <c r="F49" s="1484" t="s">
        <v>1391</v>
      </c>
      <c r="G49" s="1485"/>
      <c r="H49" s="1486"/>
      <c r="I49" s="632">
        <v>5060</v>
      </c>
      <c r="J49" s="633">
        <v>5060</v>
      </c>
      <c r="K49" s="492"/>
      <c r="L49" s="494"/>
      <c r="M49" s="1388"/>
      <c r="N49" s="1389"/>
      <c r="O49" s="494"/>
      <c r="P49" s="492"/>
      <c r="Q49" s="494"/>
      <c r="R49" s="492"/>
      <c r="S49" s="494"/>
      <c r="T49" s="497"/>
      <c r="U49" s="498"/>
      <c r="V49" s="1388"/>
      <c r="W49" s="1390"/>
      <c r="X49" s="256"/>
      <c r="Y49" s="1487"/>
      <c r="Z49" s="1488"/>
      <c r="AA49" s="1489"/>
      <c r="AB49" s="1490"/>
      <c r="AC49" s="1491"/>
      <c r="AD49" s="1492"/>
      <c r="AE49" s="1490"/>
      <c r="AF49" s="1491"/>
      <c r="AG49" s="1492"/>
    </row>
    <row r="50" spans="1:33" ht="16.8">
      <c r="A50" s="259"/>
      <c r="B50" s="1482" t="s">
        <v>10263</v>
      </c>
      <c r="C50" s="1483"/>
      <c r="D50" s="508">
        <v>14.54</v>
      </c>
      <c r="E50" s="508">
        <v>14.54</v>
      </c>
      <c r="F50" s="1484" t="s">
        <v>2178</v>
      </c>
      <c r="G50" s="1485"/>
      <c r="H50" s="1486"/>
      <c r="I50" s="632">
        <v>5140</v>
      </c>
      <c r="J50" s="633">
        <v>5140</v>
      </c>
      <c r="K50" s="492"/>
      <c r="L50" s="494"/>
      <c r="M50" s="1388"/>
      <c r="N50" s="1389"/>
      <c r="O50" s="494"/>
      <c r="P50" s="492"/>
      <c r="Q50" s="494"/>
      <c r="R50" s="492"/>
      <c r="S50" s="494"/>
      <c r="T50" s="497"/>
      <c r="U50" s="498"/>
      <c r="V50" s="1388"/>
      <c r="W50" s="1390"/>
      <c r="Y50" s="1462"/>
      <c r="Z50" s="1463"/>
      <c r="AA50" s="1464"/>
      <c r="AB50" s="1393"/>
      <c r="AC50" s="1384"/>
      <c r="AD50" s="1391"/>
      <c r="AE50" s="1393"/>
      <c r="AF50" s="1384"/>
      <c r="AG50" s="1391"/>
    </row>
    <row r="51" spans="1:33" ht="16.8">
      <c r="B51" s="1482" t="s">
        <v>10264</v>
      </c>
      <c r="C51" s="1483"/>
      <c r="D51" s="508">
        <v>6.44</v>
      </c>
      <c r="E51" s="508">
        <v>6.44</v>
      </c>
      <c r="F51" s="1484" t="s">
        <v>1697</v>
      </c>
      <c r="G51" s="1485"/>
      <c r="H51" s="1486"/>
      <c r="I51" s="632">
        <v>5420</v>
      </c>
      <c r="J51" s="633">
        <v>5420</v>
      </c>
      <c r="K51" s="492"/>
      <c r="L51" s="494"/>
      <c r="M51" s="1388"/>
      <c r="N51" s="1389"/>
      <c r="O51" s="494"/>
      <c r="P51" s="492"/>
      <c r="Q51" s="494"/>
      <c r="R51" s="492"/>
      <c r="S51" s="494"/>
      <c r="T51" s="497"/>
      <c r="U51" s="498"/>
      <c r="V51" s="1388"/>
      <c r="W51" s="1390"/>
      <c r="Y51" s="1435"/>
      <c r="Z51" s="1436"/>
      <c r="AA51" s="1437"/>
      <c r="AB51" s="1435"/>
      <c r="AC51" s="1436"/>
      <c r="AD51" s="1437"/>
      <c r="AE51" s="1435"/>
      <c r="AF51" s="1436"/>
      <c r="AG51" s="1437"/>
    </row>
    <row r="52" spans="1:33" ht="16.8">
      <c r="B52" s="1482"/>
      <c r="C52" s="1483"/>
      <c r="D52" s="508"/>
      <c r="E52" s="508"/>
      <c r="F52" s="1484"/>
      <c r="G52" s="1485"/>
      <c r="H52" s="1486"/>
      <c r="I52" s="632"/>
      <c r="J52" s="633"/>
      <c r="K52" s="492"/>
      <c r="L52" s="494"/>
      <c r="M52" s="1388"/>
      <c r="N52" s="1389"/>
      <c r="O52" s="494"/>
      <c r="P52" s="492"/>
      <c r="Q52" s="494"/>
      <c r="R52" s="492"/>
      <c r="S52" s="494"/>
      <c r="T52" s="497"/>
      <c r="U52" s="498"/>
      <c r="V52" s="1388"/>
      <c r="W52" s="1390"/>
      <c r="Y52" s="1490"/>
      <c r="Z52" s="1491"/>
      <c r="AA52" s="1492"/>
      <c r="AB52" s="1490"/>
      <c r="AC52" s="1491"/>
      <c r="AD52" s="1492"/>
      <c r="AE52" s="1490"/>
      <c r="AF52" s="1491"/>
      <c r="AG52" s="1492"/>
    </row>
    <row r="53" spans="1:33" ht="16.8">
      <c r="B53" s="1482"/>
      <c r="C53" s="1483"/>
      <c r="D53" s="508"/>
      <c r="E53" s="508"/>
      <c r="F53" s="1484"/>
      <c r="G53" s="1485"/>
      <c r="H53" s="1486"/>
      <c r="I53" s="632"/>
      <c r="J53" s="633"/>
      <c r="K53" s="492"/>
      <c r="L53" s="494"/>
      <c r="M53" s="1388"/>
      <c r="N53" s="1389"/>
      <c r="O53" s="494"/>
      <c r="P53" s="492"/>
      <c r="Q53" s="494"/>
      <c r="R53" s="492"/>
      <c r="S53" s="494"/>
      <c r="T53" s="497"/>
      <c r="U53" s="498"/>
      <c r="V53" s="1388"/>
      <c r="W53" s="1390"/>
      <c r="Y53" s="1393"/>
      <c r="Z53" s="1384"/>
      <c r="AA53" s="1391"/>
      <c r="AB53" s="1393"/>
      <c r="AC53" s="1384"/>
      <c r="AD53" s="1391"/>
      <c r="AE53" s="1490"/>
      <c r="AF53" s="1491"/>
      <c r="AG53" s="1492"/>
    </row>
    <row r="54" spans="1:33" ht="16.8">
      <c r="B54" s="1482"/>
      <c r="C54" s="1483"/>
      <c r="D54" s="508"/>
      <c r="E54" s="508"/>
      <c r="F54" s="1484"/>
      <c r="G54" s="1485"/>
      <c r="H54" s="1486"/>
      <c r="I54" s="632"/>
      <c r="J54" s="633"/>
      <c r="K54" s="492"/>
      <c r="L54" s="494"/>
      <c r="M54" s="1388"/>
      <c r="N54" s="1389"/>
      <c r="O54" s="494"/>
      <c r="P54" s="492"/>
      <c r="Q54" s="494"/>
      <c r="R54" s="492"/>
      <c r="S54" s="494"/>
      <c r="T54" s="497"/>
      <c r="U54" s="498"/>
      <c r="V54" s="1388"/>
      <c r="W54" s="1390"/>
      <c r="X54" s="256"/>
      <c r="Y54" s="1435"/>
      <c r="Z54" s="1436"/>
      <c r="AA54" s="1437"/>
      <c r="AB54" s="1435"/>
      <c r="AC54" s="1436"/>
      <c r="AD54" s="1437"/>
      <c r="AE54" s="1435"/>
      <c r="AF54" s="1436"/>
      <c r="AG54" s="1437"/>
    </row>
    <row r="55" spans="1:33" ht="16.8">
      <c r="B55" s="1482"/>
      <c r="C55" s="1483"/>
      <c r="D55" s="508"/>
      <c r="E55" s="508"/>
      <c r="F55" s="1484"/>
      <c r="G55" s="1485"/>
      <c r="H55" s="1486"/>
      <c r="I55" s="632"/>
      <c r="J55" s="633"/>
      <c r="K55" s="492"/>
      <c r="L55" s="494"/>
      <c r="M55" s="1388"/>
      <c r="N55" s="1389"/>
      <c r="O55" s="494"/>
      <c r="P55" s="492"/>
      <c r="Q55" s="494"/>
      <c r="R55" s="492"/>
      <c r="S55" s="494"/>
      <c r="T55" s="497"/>
      <c r="U55" s="498"/>
      <c r="V55" s="1388"/>
      <c r="W55" s="1390"/>
      <c r="X55" s="256"/>
      <c r="Y55" s="1490"/>
      <c r="Z55" s="1491"/>
      <c r="AA55" s="1492"/>
      <c r="AB55" s="1490"/>
      <c r="AC55" s="1491"/>
      <c r="AD55" s="1492"/>
      <c r="AE55" s="1490"/>
      <c r="AF55" s="1491"/>
      <c r="AG55" s="1492"/>
    </row>
    <row r="56" spans="1:33" ht="16.8">
      <c r="B56" s="1482"/>
      <c r="C56" s="1483"/>
      <c r="D56" s="508"/>
      <c r="E56" s="508"/>
      <c r="F56" s="1484"/>
      <c r="G56" s="1485"/>
      <c r="H56" s="1486"/>
      <c r="I56" s="632"/>
      <c r="J56" s="633"/>
      <c r="K56" s="492"/>
      <c r="L56" s="494"/>
      <c r="M56" s="1388"/>
      <c r="N56" s="1389"/>
      <c r="O56" s="494"/>
      <c r="P56" s="492"/>
      <c r="Q56" s="494"/>
      <c r="R56" s="492"/>
      <c r="S56" s="494"/>
      <c r="T56" s="497"/>
      <c r="U56" s="498"/>
      <c r="V56" s="1388"/>
      <c r="W56" s="1390"/>
      <c r="X56" s="256"/>
      <c r="Y56" s="1393"/>
      <c r="Z56" s="1384"/>
      <c r="AA56" s="1391"/>
      <c r="AB56" s="1393"/>
      <c r="AC56" s="1384"/>
      <c r="AD56" s="1391"/>
      <c r="AE56" s="1393"/>
      <c r="AF56" s="1384"/>
      <c r="AG56" s="1391"/>
    </row>
    <row r="57" spans="1:33">
      <c r="B57" s="499" t="s">
        <v>324</v>
      </c>
      <c r="E57" s="267" t="str">
        <f>IF(總表!B2=總表!D2,"▓系統當日復原","□系統當日復原")</f>
        <v>▓系統當日復原</v>
      </c>
      <c r="J57" s="499" t="s">
        <v>325</v>
      </c>
      <c r="O57" s="499" t="s">
        <v>326</v>
      </c>
      <c r="V57" s="267" t="str">
        <f>IF(總表!B2&lt;&gt;總表!D2,"▓系統期限後復原","□系統期限後復原")</f>
        <v>□系統期限後復原</v>
      </c>
      <c r="W57" s="267"/>
    </row>
    <row r="58" spans="1:33" ht="16.2" customHeight="1">
      <c r="B58" s="1496" t="s">
        <v>327</v>
      </c>
      <c r="C58" s="1388" t="s">
        <v>328</v>
      </c>
      <c r="D58" s="1389"/>
      <c r="E58" s="1390"/>
      <c r="F58" s="1388" t="s">
        <v>329</v>
      </c>
      <c r="G58" s="1389"/>
      <c r="H58" s="1389"/>
      <c r="I58" s="1389"/>
      <c r="J58" s="1390"/>
      <c r="K58" s="1388" t="s">
        <v>330</v>
      </c>
      <c r="L58" s="1389"/>
      <c r="M58" s="1389"/>
      <c r="N58" s="1389"/>
      <c r="O58" s="1390"/>
      <c r="P58" s="1388" t="s">
        <v>328</v>
      </c>
      <c r="Q58" s="1389"/>
      <c r="R58" s="1390"/>
      <c r="S58" s="1388" t="s">
        <v>329</v>
      </c>
      <c r="T58" s="1389"/>
      <c r="U58" s="1389"/>
      <c r="V58" s="1389"/>
      <c r="W58" s="1390"/>
      <c r="X58" s="1388" t="s">
        <v>330</v>
      </c>
      <c r="Y58" s="1389"/>
      <c r="Z58" s="1389"/>
      <c r="AA58" s="1390"/>
      <c r="AB58" s="496"/>
    </row>
    <row r="59" spans="1:33">
      <c r="B59" s="1497"/>
      <c r="C59" s="1388" t="s">
        <v>331</v>
      </c>
      <c r="D59" s="1389"/>
      <c r="E59" s="1390"/>
      <c r="F59" s="1388" t="s">
        <v>332</v>
      </c>
      <c r="G59" s="1389"/>
      <c r="H59" s="1390"/>
      <c r="I59" s="1388" t="s">
        <v>333</v>
      </c>
      <c r="J59" s="1390"/>
      <c r="K59" s="1388" t="s">
        <v>332</v>
      </c>
      <c r="L59" s="1390"/>
      <c r="M59" s="1388" t="s">
        <v>333</v>
      </c>
      <c r="N59" s="1389"/>
      <c r="O59" s="1390"/>
      <c r="P59" s="1388" t="s">
        <v>331</v>
      </c>
      <c r="Q59" s="1389"/>
      <c r="R59" s="1390"/>
      <c r="S59" s="1388" t="s">
        <v>332</v>
      </c>
      <c r="T59" s="1389"/>
      <c r="U59" s="1390"/>
      <c r="V59" s="1388" t="s">
        <v>333</v>
      </c>
      <c r="W59" s="1390"/>
      <c r="X59" s="1388" t="s">
        <v>332</v>
      </c>
      <c r="Y59" s="1390"/>
      <c r="Z59" s="1388" t="s">
        <v>333</v>
      </c>
      <c r="AA59" s="1390"/>
      <c r="AB59" s="496"/>
    </row>
    <row r="60" spans="1:33">
      <c r="B60" s="1497"/>
      <c r="C60" s="1388"/>
      <c r="D60" s="1389"/>
      <c r="E60" s="1390"/>
      <c r="F60" s="1388"/>
      <c r="G60" s="1389"/>
      <c r="H60" s="1390"/>
      <c r="I60" s="1388"/>
      <c r="J60" s="1390"/>
      <c r="K60" s="1388"/>
      <c r="L60" s="1390"/>
      <c r="M60" s="1388"/>
      <c r="N60" s="1389"/>
      <c r="O60" s="1390"/>
      <c r="P60" s="1388"/>
      <c r="Q60" s="1389"/>
      <c r="R60" s="1390"/>
      <c r="S60" s="1388"/>
      <c r="T60" s="1389"/>
      <c r="U60" s="1390"/>
      <c r="V60" s="1388"/>
      <c r="W60" s="1390"/>
      <c r="X60" s="1388"/>
      <c r="Y60" s="1390"/>
      <c r="Z60" s="1388"/>
      <c r="AA60" s="1390"/>
      <c r="AB60" s="496"/>
    </row>
    <row r="61" spans="1:33">
      <c r="B61" s="1497"/>
      <c r="C61" s="1388"/>
      <c r="D61" s="1389"/>
      <c r="E61" s="1390"/>
      <c r="F61" s="1388"/>
      <c r="G61" s="1389"/>
      <c r="H61" s="1390"/>
      <c r="I61" s="1388"/>
      <c r="J61" s="1390"/>
      <c r="K61" s="1388"/>
      <c r="L61" s="1390"/>
      <c r="M61" s="1388"/>
      <c r="N61" s="1389"/>
      <c r="O61" s="1390"/>
      <c r="P61" s="1388"/>
      <c r="Q61" s="1389"/>
      <c r="R61" s="1390"/>
      <c r="S61" s="1388"/>
      <c r="T61" s="1389"/>
      <c r="U61" s="1390"/>
      <c r="V61" s="1388"/>
      <c r="W61" s="1390"/>
      <c r="X61" s="1388"/>
      <c r="Y61" s="1390"/>
      <c r="Z61" s="1388"/>
      <c r="AA61" s="1390"/>
      <c r="AB61" s="496"/>
    </row>
    <row r="62" spans="1:33">
      <c r="B62" s="1498"/>
      <c r="C62" s="1388"/>
      <c r="D62" s="1389"/>
      <c r="E62" s="1390"/>
      <c r="F62" s="1388"/>
      <c r="G62" s="1389"/>
      <c r="H62" s="1390"/>
      <c r="I62" s="1388"/>
      <c r="J62" s="1390"/>
      <c r="K62" s="1388"/>
      <c r="L62" s="1390"/>
      <c r="M62" s="1388"/>
      <c r="N62" s="1389"/>
      <c r="O62" s="1390"/>
      <c r="P62" s="1388"/>
      <c r="Q62" s="1389"/>
      <c r="R62" s="1390"/>
      <c r="S62" s="1388"/>
      <c r="T62" s="1389"/>
      <c r="U62" s="1390"/>
      <c r="V62" s="1388"/>
      <c r="W62" s="1390"/>
      <c r="X62" s="1388"/>
      <c r="Y62" s="1390"/>
      <c r="Z62" s="1388"/>
      <c r="AA62" s="1390"/>
      <c r="AB62" s="496"/>
    </row>
    <row r="63" spans="1:33">
      <c r="B63" s="252"/>
      <c r="C63" s="493"/>
      <c r="D63" s="493"/>
      <c r="E63" s="493"/>
      <c r="F63" s="493"/>
      <c r="G63" s="493"/>
      <c r="H63" s="494"/>
      <c r="I63" s="492"/>
      <c r="J63" s="493"/>
      <c r="K63" s="493"/>
      <c r="L63" s="493"/>
      <c r="M63" s="493"/>
      <c r="N63" s="493"/>
      <c r="O63" s="493"/>
      <c r="P63" s="493"/>
      <c r="Q63" s="493"/>
      <c r="R63" s="493"/>
      <c r="S63" s="493"/>
      <c r="T63" s="493"/>
      <c r="U63" s="493"/>
      <c r="V63" s="493"/>
      <c r="W63" s="493"/>
      <c r="X63" s="493"/>
      <c r="Y63" s="493"/>
      <c r="Z63" s="493"/>
      <c r="AA63" s="493"/>
      <c r="AB63" s="496"/>
    </row>
    <row r="64" spans="1:33">
      <c r="B64" s="1388" t="s">
        <v>334</v>
      </c>
      <c r="C64" s="1389"/>
      <c r="D64" s="1389"/>
      <c r="E64" s="1389"/>
      <c r="F64" s="1389"/>
      <c r="G64" s="1389"/>
      <c r="H64" s="1390"/>
      <c r="I64" s="1388" t="s">
        <v>335</v>
      </c>
      <c r="J64" s="1389"/>
      <c r="K64" s="1389"/>
      <c r="L64" s="1389"/>
      <c r="M64" s="1389"/>
      <c r="N64" s="1389"/>
      <c r="O64" s="1389"/>
      <c r="P64" s="1389"/>
      <c r="Q64" s="1389"/>
      <c r="R64" s="1388" t="s">
        <v>336</v>
      </c>
      <c r="S64" s="1389"/>
      <c r="T64" s="1389"/>
      <c r="U64" s="1389"/>
      <c r="V64" s="1389"/>
      <c r="W64" s="1390"/>
      <c r="X64" s="1388" t="s">
        <v>337</v>
      </c>
      <c r="Y64" s="1390"/>
      <c r="Z64" s="1388" t="s">
        <v>338</v>
      </c>
      <c r="AA64" s="1389"/>
      <c r="AB64" s="1389"/>
      <c r="AC64" s="1390"/>
    </row>
    <row r="65" spans="2:31">
      <c r="B65" s="1388" t="s">
        <v>339</v>
      </c>
      <c r="C65" s="1389"/>
      <c r="D65" s="1388" t="s">
        <v>340</v>
      </c>
      <c r="E65" s="1390"/>
      <c r="F65" s="1388" t="s">
        <v>341</v>
      </c>
      <c r="G65" s="1513"/>
      <c r="H65" s="1514"/>
      <c r="I65" s="1388" t="s">
        <v>342</v>
      </c>
      <c r="J65" s="1390"/>
      <c r="K65" s="1388" t="s">
        <v>343</v>
      </c>
      <c r="L65" s="1390"/>
      <c r="M65" s="1388" t="s">
        <v>340</v>
      </c>
      <c r="N65" s="1389"/>
      <c r="O65" s="1390"/>
      <c r="P65" s="1388" t="s">
        <v>341</v>
      </c>
      <c r="Q65" s="1390"/>
      <c r="R65" s="1388" t="s">
        <v>344</v>
      </c>
      <c r="S65" s="1390"/>
      <c r="T65" s="1388" t="s">
        <v>345</v>
      </c>
      <c r="U65" s="1390"/>
      <c r="V65" s="1388" t="s">
        <v>346</v>
      </c>
      <c r="W65" s="1390"/>
      <c r="X65" s="1388" t="s">
        <v>347</v>
      </c>
      <c r="Y65" s="1390"/>
      <c r="Z65" s="1388" t="s">
        <v>348</v>
      </c>
      <c r="AA65" s="1390"/>
      <c r="AB65" s="1388" t="s">
        <v>349</v>
      </c>
      <c r="AC65" s="1390"/>
    </row>
    <row r="66" spans="2:31">
      <c r="B66" s="1435" t="s">
        <v>242</v>
      </c>
      <c r="C66" s="1436"/>
      <c r="D66" s="1435" t="s">
        <v>242</v>
      </c>
      <c r="E66" s="1505"/>
      <c r="F66" s="1435" t="s">
        <v>242</v>
      </c>
      <c r="G66" s="1510"/>
      <c r="H66" s="1505"/>
      <c r="I66" s="1435" t="s">
        <v>242</v>
      </c>
      <c r="J66" s="1437"/>
      <c r="K66" s="1435" t="s">
        <v>242</v>
      </c>
      <c r="L66" s="1437"/>
      <c r="M66" s="1435" t="s">
        <v>242</v>
      </c>
      <c r="N66" s="1436"/>
      <c r="O66" s="1437"/>
      <c r="P66" s="1435" t="s">
        <v>242</v>
      </c>
      <c r="Q66" s="1437"/>
      <c r="R66" s="1435" t="s">
        <v>242</v>
      </c>
      <c r="S66" s="1437"/>
      <c r="T66" s="1435" t="s">
        <v>242</v>
      </c>
      <c r="U66" s="1437"/>
      <c r="V66" s="1435" t="s">
        <v>242</v>
      </c>
      <c r="W66" s="1437"/>
      <c r="X66" s="1435" t="s">
        <v>242</v>
      </c>
      <c r="Y66" s="1437"/>
      <c r="Z66" s="1435" t="s">
        <v>350</v>
      </c>
      <c r="AA66" s="1437"/>
      <c r="AB66" s="1435" t="s">
        <v>350</v>
      </c>
      <c r="AC66" s="1437"/>
    </row>
    <row r="67" spans="2:31">
      <c r="B67" s="1499"/>
      <c r="C67" s="1503"/>
      <c r="D67" s="1506"/>
      <c r="E67" s="1507"/>
      <c r="F67" s="1506"/>
      <c r="G67" s="1511"/>
      <c r="H67" s="1507"/>
      <c r="I67" s="1499"/>
      <c r="J67" s="1500"/>
      <c r="K67" s="1499"/>
      <c r="L67" s="1500"/>
      <c r="M67" s="1499"/>
      <c r="N67" s="1503"/>
      <c r="O67" s="1500"/>
      <c r="P67" s="1499"/>
      <c r="Q67" s="1500"/>
      <c r="R67" s="1490"/>
      <c r="S67" s="1492"/>
      <c r="T67" s="1499"/>
      <c r="U67" s="1500"/>
      <c r="V67" s="1499"/>
      <c r="W67" s="1500"/>
      <c r="X67" s="1499"/>
      <c r="Y67" s="1500"/>
      <c r="Z67" s="1499"/>
      <c r="AA67" s="1500"/>
      <c r="AB67" s="1499"/>
      <c r="AC67" s="1500"/>
    </row>
    <row r="68" spans="2:31">
      <c r="B68" s="1499"/>
      <c r="C68" s="1503"/>
      <c r="D68" s="1506"/>
      <c r="E68" s="1507"/>
      <c r="F68" s="1506"/>
      <c r="G68" s="1511"/>
      <c r="H68" s="1507"/>
      <c r="I68" s="1499"/>
      <c r="J68" s="1500"/>
      <c r="K68" s="1499"/>
      <c r="L68" s="1500"/>
      <c r="M68" s="1499"/>
      <c r="N68" s="1503"/>
      <c r="O68" s="1500"/>
      <c r="P68" s="1499"/>
      <c r="Q68" s="1500"/>
      <c r="R68" s="1490"/>
      <c r="S68" s="1492"/>
      <c r="T68" s="1499"/>
      <c r="U68" s="1500"/>
      <c r="V68" s="1499"/>
      <c r="W68" s="1500"/>
      <c r="X68" s="1499"/>
      <c r="Y68" s="1500"/>
      <c r="Z68" s="1499"/>
      <c r="AA68" s="1500"/>
      <c r="AB68" s="1499"/>
      <c r="AC68" s="1500"/>
    </row>
    <row r="69" spans="2:31">
      <c r="B69" s="1501"/>
      <c r="C69" s="1504"/>
      <c r="D69" s="1508"/>
      <c r="E69" s="1509"/>
      <c r="F69" s="1508"/>
      <c r="G69" s="1512"/>
      <c r="H69" s="1509"/>
      <c r="I69" s="1501"/>
      <c r="J69" s="1502"/>
      <c r="K69" s="1501"/>
      <c r="L69" s="1502"/>
      <c r="M69" s="1501"/>
      <c r="N69" s="1504"/>
      <c r="O69" s="1502"/>
      <c r="P69" s="1501"/>
      <c r="Q69" s="1502"/>
      <c r="R69" s="1393"/>
      <c r="S69" s="1391"/>
      <c r="T69" s="1501"/>
      <c r="U69" s="1502"/>
      <c r="V69" s="1501"/>
      <c r="W69" s="1502"/>
      <c r="X69" s="1501"/>
      <c r="Y69" s="1502"/>
      <c r="Z69" s="1501"/>
      <c r="AA69" s="1502"/>
      <c r="AB69" s="1501"/>
      <c r="AC69" s="1502"/>
    </row>
    <row r="70" spans="2:31">
      <c r="B70" s="499" t="s">
        <v>351</v>
      </c>
      <c r="AC70" s="256"/>
      <c r="AD70" s="256"/>
    </row>
    <row r="71" spans="2:31" ht="16.2" customHeight="1">
      <c r="B71" s="1503" t="s">
        <v>352</v>
      </c>
      <c r="C71" s="1503"/>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A71" s="1503"/>
      <c r="AB71" s="1503"/>
      <c r="AC71" s="1503"/>
      <c r="AD71" s="1503"/>
      <c r="AE71" s="1503"/>
    </row>
    <row r="72" spans="2:31" ht="16.2" customHeight="1">
      <c r="B72" s="499" t="s">
        <v>353</v>
      </c>
      <c r="AC72" s="256"/>
      <c r="AD72" s="256"/>
    </row>
    <row r="73" spans="2:31" ht="16.2" customHeight="1">
      <c r="B73" s="499" t="s">
        <v>354</v>
      </c>
      <c r="AC73" s="256"/>
      <c r="AD73" s="256"/>
    </row>
    <row r="74" spans="2:31" ht="16.2" customHeight="1">
      <c r="B74" s="499" t="s">
        <v>355</v>
      </c>
      <c r="AC74" s="256"/>
      <c r="AD74" s="256"/>
    </row>
    <row r="75" spans="2:31" ht="15.75" customHeight="1">
      <c r="B75" s="499" t="s">
        <v>356</v>
      </c>
      <c r="AC75" s="256"/>
      <c r="AD75" s="256"/>
    </row>
    <row r="76" spans="2:31">
      <c r="B76" s="499" t="s">
        <v>357</v>
      </c>
    </row>
  </sheetData>
  <mergeCells count="312">
    <mergeCell ref="V66:W69"/>
    <mergeCell ref="X66:Y69"/>
    <mergeCell ref="Z66:AA69"/>
    <mergeCell ref="AB66:AC69"/>
    <mergeCell ref="B71:AE71"/>
    <mergeCell ref="AB65:AC65"/>
    <mergeCell ref="B66:C69"/>
    <mergeCell ref="D66:E69"/>
    <mergeCell ref="F66:H69"/>
    <mergeCell ref="I66:J69"/>
    <mergeCell ref="K66:L69"/>
    <mergeCell ref="M66:O69"/>
    <mergeCell ref="P66:Q69"/>
    <mergeCell ref="R66:S69"/>
    <mergeCell ref="T66:U69"/>
    <mergeCell ref="P65:Q65"/>
    <mergeCell ref="R65:S65"/>
    <mergeCell ref="T65:U65"/>
    <mergeCell ref="V65:W65"/>
    <mergeCell ref="X65:Y65"/>
    <mergeCell ref="Z65:AA65"/>
    <mergeCell ref="B65:C65"/>
    <mergeCell ref="D65:E65"/>
    <mergeCell ref="F65:H65"/>
    <mergeCell ref="I65:J65"/>
    <mergeCell ref="K65:L65"/>
    <mergeCell ref="M65:O65"/>
    <mergeCell ref="Z62:AA62"/>
    <mergeCell ref="B64:H64"/>
    <mergeCell ref="I64:Q64"/>
    <mergeCell ref="R64:W64"/>
    <mergeCell ref="X64:Y64"/>
    <mergeCell ref="Z64:AC64"/>
    <mergeCell ref="B58:B62"/>
    <mergeCell ref="C62:E62"/>
    <mergeCell ref="F62:H62"/>
    <mergeCell ref="I62:J62"/>
    <mergeCell ref="K62:L62"/>
    <mergeCell ref="M62:O62"/>
    <mergeCell ref="P62:R62"/>
    <mergeCell ref="S62:U62"/>
    <mergeCell ref="V62:W62"/>
    <mergeCell ref="X62:Y62"/>
    <mergeCell ref="Z60:AA60"/>
    <mergeCell ref="C61:E61"/>
    <mergeCell ref="F61:H61"/>
    <mergeCell ref="I61:J61"/>
    <mergeCell ref="K61:L61"/>
    <mergeCell ref="M61:O61"/>
    <mergeCell ref="P61:R61"/>
    <mergeCell ref="S61:U61"/>
    <mergeCell ref="V61:W61"/>
    <mergeCell ref="X61:Y61"/>
    <mergeCell ref="Z61:AA61"/>
    <mergeCell ref="C60:E60"/>
    <mergeCell ref="F60:H60"/>
    <mergeCell ref="I60:J60"/>
    <mergeCell ref="K60:L60"/>
    <mergeCell ref="M60:O60"/>
    <mergeCell ref="P60:R60"/>
    <mergeCell ref="S60:U60"/>
    <mergeCell ref="V60:W60"/>
    <mergeCell ref="X60:Y60"/>
    <mergeCell ref="X58:AA58"/>
    <mergeCell ref="C59:E59"/>
    <mergeCell ref="F59:H59"/>
    <mergeCell ref="I59:J59"/>
    <mergeCell ref="K59:L59"/>
    <mergeCell ref="M59:O59"/>
    <mergeCell ref="P59:R59"/>
    <mergeCell ref="S59:U59"/>
    <mergeCell ref="V59:W59"/>
    <mergeCell ref="X59:Y59"/>
    <mergeCell ref="C58:E58"/>
    <mergeCell ref="F58:J58"/>
    <mergeCell ref="K58:O58"/>
    <mergeCell ref="P58:R58"/>
    <mergeCell ref="S58:W58"/>
    <mergeCell ref="Z59:AA59"/>
    <mergeCell ref="AE54:AG56"/>
    <mergeCell ref="B55:C55"/>
    <mergeCell ref="F55:H55"/>
    <mergeCell ref="M55:N55"/>
    <mergeCell ref="V55:W55"/>
    <mergeCell ref="B56:C56"/>
    <mergeCell ref="F56:H56"/>
    <mergeCell ref="M56:N56"/>
    <mergeCell ref="V56:W56"/>
    <mergeCell ref="B54:C54"/>
    <mergeCell ref="F54:H54"/>
    <mergeCell ref="M54:N54"/>
    <mergeCell ref="V54:W54"/>
    <mergeCell ref="Y54:AA56"/>
    <mergeCell ref="AB54:AD56"/>
    <mergeCell ref="AE51:AG53"/>
    <mergeCell ref="B52:C52"/>
    <mergeCell ref="F52:H52"/>
    <mergeCell ref="M52:N52"/>
    <mergeCell ref="V52:W52"/>
    <mergeCell ref="B53:C53"/>
    <mergeCell ref="F53:H53"/>
    <mergeCell ref="M53:N53"/>
    <mergeCell ref="V53:W53"/>
    <mergeCell ref="B51:C51"/>
    <mergeCell ref="F51:H51"/>
    <mergeCell ref="M51:N51"/>
    <mergeCell ref="V51:W51"/>
    <mergeCell ref="Y51:AA53"/>
    <mergeCell ref="AB51:AD53"/>
    <mergeCell ref="AB47:AD47"/>
    <mergeCell ref="AE47:AG47"/>
    <mergeCell ref="B48:C48"/>
    <mergeCell ref="F48:H48"/>
    <mergeCell ref="M48:N48"/>
    <mergeCell ref="V48:W48"/>
    <mergeCell ref="Y48:AA50"/>
    <mergeCell ref="AB48:AD50"/>
    <mergeCell ref="AE48:AG50"/>
    <mergeCell ref="B49:C49"/>
    <mergeCell ref="F49:H49"/>
    <mergeCell ref="M49:N49"/>
    <mergeCell ref="V49:W49"/>
    <mergeCell ref="B50:C50"/>
    <mergeCell ref="F50:H50"/>
    <mergeCell ref="M50:N50"/>
    <mergeCell ref="V50:W50"/>
    <mergeCell ref="Y47:AA47"/>
    <mergeCell ref="B46:C46"/>
    <mergeCell ref="F46:H46"/>
    <mergeCell ref="M46:N46"/>
    <mergeCell ref="V46:W46"/>
    <mergeCell ref="B47:C47"/>
    <mergeCell ref="F47:H47"/>
    <mergeCell ref="M47:N47"/>
    <mergeCell ref="V47:W47"/>
    <mergeCell ref="B44:C44"/>
    <mergeCell ref="F44:H44"/>
    <mergeCell ref="M44:N44"/>
    <mergeCell ref="V44:W44"/>
    <mergeCell ref="B45:C45"/>
    <mergeCell ref="F45:H45"/>
    <mergeCell ref="M45:N45"/>
    <mergeCell ref="V45:W45"/>
    <mergeCell ref="B42:C42"/>
    <mergeCell ref="F42:H42"/>
    <mergeCell ref="M42:N42"/>
    <mergeCell ref="V42:W42"/>
    <mergeCell ref="B43:C43"/>
    <mergeCell ref="F43:H43"/>
    <mergeCell ref="M43:N43"/>
    <mergeCell ref="V43:W43"/>
    <mergeCell ref="T40:W40"/>
    <mergeCell ref="B41:C41"/>
    <mergeCell ref="F41:H41"/>
    <mergeCell ref="K41:L41"/>
    <mergeCell ref="M41:O41"/>
    <mergeCell ref="P41:Q41"/>
    <mergeCell ref="R41:S41"/>
    <mergeCell ref="T41:U41"/>
    <mergeCell ref="V41:W41"/>
    <mergeCell ref="F35:G35"/>
    <mergeCell ref="E37:P37"/>
    <mergeCell ref="B40:E40"/>
    <mergeCell ref="F40:J40"/>
    <mergeCell ref="K40:O40"/>
    <mergeCell ref="P40:S40"/>
    <mergeCell ref="B33:J33"/>
    <mergeCell ref="K33:T33"/>
    <mergeCell ref="U33:AB33"/>
    <mergeCell ref="C34:E35"/>
    <mergeCell ref="F34:G34"/>
    <mergeCell ref="H34:J35"/>
    <mergeCell ref="L34:O35"/>
    <mergeCell ref="Q34:T35"/>
    <mergeCell ref="V34:X35"/>
    <mergeCell ref="Z34:AB35"/>
    <mergeCell ref="B31:C32"/>
    <mergeCell ref="D31:E31"/>
    <mergeCell ref="F31:N32"/>
    <mergeCell ref="O31:Q32"/>
    <mergeCell ref="R31:X31"/>
    <mergeCell ref="Y31:AB31"/>
    <mergeCell ref="D32:E32"/>
    <mergeCell ref="R32:X32"/>
    <mergeCell ref="Y32:AB32"/>
    <mergeCell ref="B29:C30"/>
    <mergeCell ref="D29:E29"/>
    <mergeCell ref="F29:N30"/>
    <mergeCell ref="O29:Q30"/>
    <mergeCell ref="R29:X29"/>
    <mergeCell ref="Y29:AB29"/>
    <mergeCell ref="D30:E30"/>
    <mergeCell ref="R30:X30"/>
    <mergeCell ref="Y30:AB30"/>
    <mergeCell ref="B27:C28"/>
    <mergeCell ref="D27:E27"/>
    <mergeCell ref="F27:N28"/>
    <mergeCell ref="O27:Q28"/>
    <mergeCell ref="R27:X27"/>
    <mergeCell ref="Y27:AB27"/>
    <mergeCell ref="D28:E28"/>
    <mergeCell ref="R28:X28"/>
    <mergeCell ref="Y28:AB28"/>
    <mergeCell ref="B25:C26"/>
    <mergeCell ref="D25:E25"/>
    <mergeCell ref="F25:N26"/>
    <mergeCell ref="O25:Q26"/>
    <mergeCell ref="R25:X25"/>
    <mergeCell ref="Y25:AB25"/>
    <mergeCell ref="D26:E26"/>
    <mergeCell ref="R26:X26"/>
    <mergeCell ref="Y26:AB26"/>
    <mergeCell ref="B23:C24"/>
    <mergeCell ref="D23:E23"/>
    <mergeCell ref="F23:N24"/>
    <mergeCell ref="O23:Q24"/>
    <mergeCell ref="R23:X23"/>
    <mergeCell ref="Y23:AB23"/>
    <mergeCell ref="D24:E24"/>
    <mergeCell ref="R24:X24"/>
    <mergeCell ref="Y24:AB24"/>
    <mergeCell ref="B21:C22"/>
    <mergeCell ref="D21:E21"/>
    <mergeCell ref="F21:N22"/>
    <mergeCell ref="O21:Q22"/>
    <mergeCell ref="R21:X21"/>
    <mergeCell ref="Y21:AB21"/>
    <mergeCell ref="D22:E22"/>
    <mergeCell ref="R22:X22"/>
    <mergeCell ref="Y22:AB22"/>
    <mergeCell ref="B19:C20"/>
    <mergeCell ref="D19:E19"/>
    <mergeCell ref="F19:N20"/>
    <mergeCell ref="O19:Q20"/>
    <mergeCell ref="R19:X19"/>
    <mergeCell ref="Y19:AB19"/>
    <mergeCell ref="D20:E20"/>
    <mergeCell ref="R20:X20"/>
    <mergeCell ref="Y20:AB20"/>
    <mergeCell ref="B17:C18"/>
    <mergeCell ref="D17:E17"/>
    <mergeCell ref="F17:N18"/>
    <mergeCell ref="O17:Q18"/>
    <mergeCell ref="R17:X17"/>
    <mergeCell ref="Y17:AB17"/>
    <mergeCell ref="D18:E18"/>
    <mergeCell ref="R18:X18"/>
    <mergeCell ref="Y18:AB18"/>
    <mergeCell ref="B15:C16"/>
    <mergeCell ref="D15:E15"/>
    <mergeCell ref="F15:N16"/>
    <mergeCell ref="O15:Q16"/>
    <mergeCell ref="R15:X15"/>
    <mergeCell ref="Y15:AB15"/>
    <mergeCell ref="D16:E16"/>
    <mergeCell ref="R16:X16"/>
    <mergeCell ref="Y16:AB16"/>
    <mergeCell ref="B13:C14"/>
    <mergeCell ref="D13:E13"/>
    <mergeCell ref="F13:N14"/>
    <mergeCell ref="O13:Q14"/>
    <mergeCell ref="R13:X13"/>
    <mergeCell ref="Y13:AB13"/>
    <mergeCell ref="D14:E14"/>
    <mergeCell ref="R14:X14"/>
    <mergeCell ref="Y14:AB14"/>
    <mergeCell ref="P10:T10"/>
    <mergeCell ref="U10:X10"/>
    <mergeCell ref="Y10:AB10"/>
    <mergeCell ref="E11:Q11"/>
    <mergeCell ref="L8:O8"/>
    <mergeCell ref="P8:T8"/>
    <mergeCell ref="U8:X8"/>
    <mergeCell ref="Y8:AB8"/>
    <mergeCell ref="B12:E12"/>
    <mergeCell ref="F12:N12"/>
    <mergeCell ref="O12:Q12"/>
    <mergeCell ref="R12:X12"/>
    <mergeCell ref="Y12:AB12"/>
    <mergeCell ref="B9:D10"/>
    <mergeCell ref="E9:K9"/>
    <mergeCell ref="L9:O9"/>
    <mergeCell ref="P9:T9"/>
    <mergeCell ref="U9:X9"/>
    <mergeCell ref="Y9:AB9"/>
    <mergeCell ref="E10:K10"/>
    <mergeCell ref="L10:O10"/>
    <mergeCell ref="Y6:AB6"/>
    <mergeCell ref="B7:D8"/>
    <mergeCell ref="E7:H7"/>
    <mergeCell ref="I7:K7"/>
    <mergeCell ref="L7:O7"/>
    <mergeCell ref="P7:T7"/>
    <mergeCell ref="U7:X7"/>
    <mergeCell ref="Y7:AB7"/>
    <mergeCell ref="E8:H8"/>
    <mergeCell ref="I8:K8"/>
    <mergeCell ref="B6:D6"/>
    <mergeCell ref="E6:H6"/>
    <mergeCell ref="I6:K6"/>
    <mergeCell ref="L6:O6"/>
    <mergeCell ref="P6:T6"/>
    <mergeCell ref="U6:X6"/>
    <mergeCell ref="B4:D4"/>
    <mergeCell ref="E4:AB4"/>
    <mergeCell ref="B5:D5"/>
    <mergeCell ref="E5:H5"/>
    <mergeCell ref="I5:K5"/>
    <mergeCell ref="L5:O5"/>
    <mergeCell ref="P5:T5"/>
    <mergeCell ref="U5:X5"/>
    <mergeCell ref="Y5:AB5"/>
  </mergeCells>
  <phoneticPr fontId="3" type="noConversion"/>
  <printOptions horizontalCentered="1"/>
  <pageMargins left="3.937007874015748E-2" right="3.937007874015748E-2" top="0.18" bottom="0.15748031496062992" header="0.17" footer="0"/>
  <pageSetup paperSize="8" scale="9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3"/>
  <dimension ref="A1:Q100"/>
  <sheetViews>
    <sheetView workbookViewId="0">
      <selection sqref="A1:Q1"/>
    </sheetView>
  </sheetViews>
  <sheetFormatPr defaultColWidth="8.88671875" defaultRowHeight="16.2"/>
  <cols>
    <col min="1" max="1" width="5.77734375" style="246" customWidth="1"/>
    <col min="2" max="3" width="2.77734375" style="249" customWidth="1"/>
    <col min="4" max="4" width="38.77734375" style="249" customWidth="1"/>
    <col min="5" max="5" width="5.77734375" style="246" customWidth="1"/>
    <col min="6" max="7" width="2.77734375" style="246" customWidth="1"/>
    <col min="8" max="8" width="38.77734375" style="246" customWidth="1"/>
    <col min="9" max="9" width="1.77734375" style="246" customWidth="1"/>
    <col min="10" max="10" width="5.77734375" style="246" customWidth="1"/>
    <col min="11" max="12" width="2.77734375" style="246" customWidth="1"/>
    <col min="13" max="13" width="38.77734375" style="246" customWidth="1"/>
    <col min="14" max="14" width="5.77734375" style="246" customWidth="1"/>
    <col min="15" max="16" width="2.77734375" style="246" customWidth="1"/>
    <col min="17" max="17" width="38.77734375" style="246" customWidth="1"/>
    <col min="18" max="16384" width="8.88671875" style="246"/>
  </cols>
  <sheetData>
    <row r="1" spans="1:17" ht="24.6">
      <c r="A1" s="1515" t="s">
        <v>2966</v>
      </c>
      <c r="B1" s="1515"/>
      <c r="C1" s="1515"/>
      <c r="D1" s="1515"/>
      <c r="E1" s="1515"/>
      <c r="F1" s="1515"/>
      <c r="G1" s="1515"/>
      <c r="H1" s="1515"/>
      <c r="I1" s="1515"/>
      <c r="J1" s="1515"/>
      <c r="K1" s="1515"/>
      <c r="L1" s="1515"/>
      <c r="M1" s="1515"/>
      <c r="N1" s="1515"/>
      <c r="O1" s="1515"/>
      <c r="P1" s="1515"/>
      <c r="Q1" s="1515"/>
    </row>
    <row r="2" spans="1:17">
      <c r="A2" s="1516" t="s">
        <v>244</v>
      </c>
      <c r="B2" s="1516"/>
      <c r="C2" s="248"/>
      <c r="D2" s="248" t="s">
        <v>2967</v>
      </c>
      <c r="E2" s="248"/>
      <c r="F2" s="511"/>
      <c r="G2" s="248"/>
      <c r="H2" s="515"/>
      <c r="I2" s="511"/>
      <c r="J2" s="1516"/>
      <c r="K2" s="1516"/>
      <c r="L2" s="248"/>
      <c r="M2" s="248"/>
      <c r="N2" s="248" t="s">
        <v>245</v>
      </c>
      <c r="O2" s="511"/>
      <c r="P2" s="248"/>
      <c r="Q2" s="247" t="s">
        <v>2968</v>
      </c>
    </row>
    <row r="3" spans="1:17">
      <c r="A3" s="516" t="s">
        <v>246</v>
      </c>
      <c r="B3" s="517" t="s">
        <v>247</v>
      </c>
      <c r="C3" s="518" t="s">
        <v>248</v>
      </c>
      <c r="D3" s="517" t="s">
        <v>2969</v>
      </c>
      <c r="E3" s="516" t="s">
        <v>246</v>
      </c>
      <c r="F3" s="517" t="s">
        <v>247</v>
      </c>
      <c r="G3" s="518" t="s">
        <v>248</v>
      </c>
      <c r="H3" s="516" t="s">
        <v>2969</v>
      </c>
      <c r="I3" s="511"/>
      <c r="J3" s="519" t="s">
        <v>246</v>
      </c>
      <c r="K3" s="520" t="s">
        <v>247</v>
      </c>
      <c r="L3" s="521" t="s">
        <v>248</v>
      </c>
      <c r="M3" s="517" t="s">
        <v>2969</v>
      </c>
      <c r="N3" s="519" t="s">
        <v>246</v>
      </c>
      <c r="O3" s="520" t="s">
        <v>247</v>
      </c>
      <c r="P3" s="522" t="s">
        <v>248</v>
      </c>
      <c r="Q3" s="516" t="s">
        <v>2969</v>
      </c>
    </row>
    <row r="4" spans="1:17">
      <c r="A4" s="516">
        <v>351</v>
      </c>
      <c r="B4" s="517"/>
      <c r="C4" s="518">
        <v>1</v>
      </c>
      <c r="D4" s="523" t="s">
        <v>2970</v>
      </c>
      <c r="E4" s="516">
        <v>353</v>
      </c>
      <c r="F4" s="517" t="s">
        <v>2971</v>
      </c>
      <c r="G4" s="524">
        <v>1</v>
      </c>
      <c r="H4" s="519" t="s">
        <v>2972</v>
      </c>
      <c r="I4" s="511"/>
      <c r="J4" s="516">
        <v>353</v>
      </c>
      <c r="K4" s="517" t="s">
        <v>2973</v>
      </c>
      <c r="L4" s="524">
        <v>1</v>
      </c>
      <c r="M4" s="519" t="s">
        <v>2974</v>
      </c>
      <c r="N4" s="516">
        <v>353</v>
      </c>
      <c r="O4" s="517" t="s">
        <v>2975</v>
      </c>
      <c r="P4" s="518">
        <v>1</v>
      </c>
      <c r="Q4" s="519" t="s">
        <v>2976</v>
      </c>
    </row>
    <row r="5" spans="1:17">
      <c r="A5" s="519"/>
      <c r="B5" s="517"/>
      <c r="C5" s="518">
        <v>2</v>
      </c>
      <c r="D5" s="523" t="s">
        <v>2977</v>
      </c>
      <c r="E5" s="516">
        <v>353</v>
      </c>
      <c r="F5" s="517"/>
      <c r="G5" s="524">
        <v>2</v>
      </c>
      <c r="H5" s="519" t="s">
        <v>2978</v>
      </c>
      <c r="I5" s="511"/>
      <c r="J5" s="516">
        <v>351</v>
      </c>
      <c r="K5" s="517"/>
      <c r="L5" s="524">
        <v>2</v>
      </c>
      <c r="M5" s="519" t="s">
        <v>2979</v>
      </c>
      <c r="N5" s="516">
        <v>353</v>
      </c>
      <c r="O5" s="517"/>
      <c r="P5" s="518">
        <v>2</v>
      </c>
      <c r="Q5" s="519" t="s">
        <v>2980</v>
      </c>
    </row>
    <row r="6" spans="1:17">
      <c r="A6" s="516"/>
      <c r="B6" s="517"/>
      <c r="C6" s="518"/>
      <c r="D6" s="519"/>
      <c r="E6" s="516">
        <v>351</v>
      </c>
      <c r="F6" s="517"/>
      <c r="G6" s="524">
        <v>3</v>
      </c>
      <c r="H6" s="519" t="s">
        <v>2981</v>
      </c>
      <c r="I6" s="511"/>
      <c r="J6" s="516">
        <v>351</v>
      </c>
      <c r="K6" s="517"/>
      <c r="L6" s="524">
        <v>3</v>
      </c>
      <c r="M6" s="519" t="s">
        <v>2982</v>
      </c>
      <c r="N6" s="516">
        <v>351</v>
      </c>
      <c r="O6" s="517"/>
      <c r="P6" s="518">
        <v>3</v>
      </c>
      <c r="Q6" s="519" t="s">
        <v>2983</v>
      </c>
    </row>
    <row r="7" spans="1:17">
      <c r="A7" s="516">
        <v>353</v>
      </c>
      <c r="B7" s="517" t="s">
        <v>2984</v>
      </c>
      <c r="C7" s="518">
        <v>1</v>
      </c>
      <c r="D7" s="519" t="s">
        <v>2985</v>
      </c>
      <c r="E7" s="516">
        <v>351</v>
      </c>
      <c r="F7" s="517"/>
      <c r="G7" s="518">
        <v>4</v>
      </c>
      <c r="H7" s="519" t="s">
        <v>2986</v>
      </c>
      <c r="I7" s="511"/>
      <c r="J7" s="516" t="s">
        <v>2987</v>
      </c>
      <c r="K7" s="517"/>
      <c r="L7" s="518">
        <v>4</v>
      </c>
      <c r="M7" s="519" t="s">
        <v>2988</v>
      </c>
      <c r="N7" s="516">
        <v>351</v>
      </c>
      <c r="O7" s="517"/>
      <c r="P7" s="518">
        <v>4</v>
      </c>
      <c r="Q7" s="519" t="s">
        <v>2989</v>
      </c>
    </row>
    <row r="8" spans="1:17">
      <c r="A8" s="516">
        <v>353</v>
      </c>
      <c r="B8" s="517"/>
      <c r="C8" s="518">
        <v>2</v>
      </c>
      <c r="D8" s="519" t="s">
        <v>2990</v>
      </c>
      <c r="E8" s="516" t="s">
        <v>2987</v>
      </c>
      <c r="F8" s="517"/>
      <c r="G8" s="518">
        <v>5</v>
      </c>
      <c r="H8" s="519" t="s">
        <v>2991</v>
      </c>
      <c r="I8" s="511"/>
      <c r="J8" s="516">
        <v>351</v>
      </c>
      <c r="K8" s="517"/>
      <c r="L8" s="524">
        <v>5</v>
      </c>
      <c r="M8" s="519" t="s">
        <v>2992</v>
      </c>
      <c r="N8" s="516" t="s">
        <v>2987</v>
      </c>
      <c r="O8" s="517"/>
      <c r="P8" s="518">
        <v>5</v>
      </c>
      <c r="Q8" s="519" t="s">
        <v>2993</v>
      </c>
    </row>
    <row r="9" spans="1:17">
      <c r="A9" s="516">
        <v>351</v>
      </c>
      <c r="B9" s="517"/>
      <c r="C9" s="518">
        <v>3</v>
      </c>
      <c r="D9" s="519" t="s">
        <v>2994</v>
      </c>
      <c r="E9" s="516">
        <v>351</v>
      </c>
      <c r="F9" s="517"/>
      <c r="G9" s="518">
        <v>6</v>
      </c>
      <c r="H9" s="519" t="s">
        <v>2995</v>
      </c>
      <c r="I9" s="511"/>
      <c r="J9" s="516">
        <v>351</v>
      </c>
      <c r="K9" s="517"/>
      <c r="L9" s="518">
        <v>6</v>
      </c>
      <c r="M9" s="519" t="s">
        <v>2996</v>
      </c>
      <c r="N9" s="516">
        <v>351</v>
      </c>
      <c r="O9" s="517"/>
      <c r="P9" s="518">
        <v>6</v>
      </c>
      <c r="Q9" s="519" t="s">
        <v>2997</v>
      </c>
    </row>
    <row r="10" spans="1:17">
      <c r="A10" s="516">
        <v>351</v>
      </c>
      <c r="B10" s="517"/>
      <c r="C10" s="518">
        <v>4</v>
      </c>
      <c r="D10" s="519" t="s">
        <v>2998</v>
      </c>
      <c r="E10" s="516">
        <v>351</v>
      </c>
      <c r="F10" s="520"/>
      <c r="G10" s="518">
        <v>7</v>
      </c>
      <c r="H10" s="519" t="s">
        <v>2999</v>
      </c>
      <c r="I10" s="511"/>
      <c r="J10" s="516">
        <v>353</v>
      </c>
      <c r="K10" s="517" t="s">
        <v>3000</v>
      </c>
      <c r="L10" s="518">
        <v>7</v>
      </c>
      <c r="M10" s="519" t="s">
        <v>3001</v>
      </c>
      <c r="N10" s="516">
        <v>351</v>
      </c>
      <c r="O10" s="517"/>
      <c r="P10" s="518">
        <v>7</v>
      </c>
      <c r="Q10" s="519" t="s">
        <v>3002</v>
      </c>
    </row>
    <row r="11" spans="1:17">
      <c r="A11" s="516" t="s">
        <v>2987</v>
      </c>
      <c r="B11" s="517"/>
      <c r="C11" s="518">
        <v>5</v>
      </c>
      <c r="D11" s="519" t="s">
        <v>3003</v>
      </c>
      <c r="E11" s="516" t="s">
        <v>2987</v>
      </c>
      <c r="F11" s="517"/>
      <c r="G11" s="518">
        <v>8</v>
      </c>
      <c r="H11" s="519" t="s">
        <v>3004</v>
      </c>
      <c r="I11" s="511"/>
      <c r="J11" s="516">
        <v>351</v>
      </c>
      <c r="K11" s="517"/>
      <c r="L11" s="518">
        <v>8</v>
      </c>
      <c r="M11" s="519" t="s">
        <v>3005</v>
      </c>
      <c r="N11" s="516">
        <v>353</v>
      </c>
      <c r="O11" s="517" t="s">
        <v>3000</v>
      </c>
      <c r="P11" s="518">
        <v>8</v>
      </c>
      <c r="Q11" s="519" t="s">
        <v>3006</v>
      </c>
    </row>
    <row r="12" spans="1:17">
      <c r="A12" s="516">
        <v>351</v>
      </c>
      <c r="B12" s="517"/>
      <c r="C12" s="518">
        <v>6</v>
      </c>
      <c r="D12" s="519" t="s">
        <v>3007</v>
      </c>
      <c r="E12" s="516">
        <v>351</v>
      </c>
      <c r="F12" s="517"/>
      <c r="G12" s="518">
        <v>9</v>
      </c>
      <c r="H12" s="519" t="s">
        <v>3008</v>
      </c>
      <c r="I12" s="511"/>
      <c r="J12" s="516">
        <v>353</v>
      </c>
      <c r="K12" s="517" t="s">
        <v>3000</v>
      </c>
      <c r="L12" s="518">
        <v>9</v>
      </c>
      <c r="M12" s="519" t="s">
        <v>3009</v>
      </c>
      <c r="N12" s="516">
        <v>351</v>
      </c>
      <c r="O12" s="517"/>
      <c r="P12" s="518">
        <v>9</v>
      </c>
      <c r="Q12" s="519" t="s">
        <v>3010</v>
      </c>
    </row>
    <row r="13" spans="1:17">
      <c r="A13" s="516">
        <v>351</v>
      </c>
      <c r="B13" s="517"/>
      <c r="C13" s="518">
        <v>7</v>
      </c>
      <c r="D13" s="519" t="s">
        <v>3011</v>
      </c>
      <c r="E13" s="516" t="s">
        <v>2987</v>
      </c>
      <c r="F13" s="517"/>
      <c r="G13" s="524">
        <v>10</v>
      </c>
      <c r="H13" s="525" t="s">
        <v>3012</v>
      </c>
      <c r="I13" s="511"/>
      <c r="J13" s="516" t="s">
        <v>2987</v>
      </c>
      <c r="K13" s="517"/>
      <c r="L13" s="524"/>
      <c r="M13" s="519" t="s">
        <v>3013</v>
      </c>
      <c r="N13" s="516">
        <v>353</v>
      </c>
      <c r="O13" s="517" t="s">
        <v>3000</v>
      </c>
      <c r="P13" s="524">
        <v>10</v>
      </c>
      <c r="Q13" s="519" t="s">
        <v>3014</v>
      </c>
    </row>
    <row r="14" spans="1:17">
      <c r="A14" s="516">
        <v>353</v>
      </c>
      <c r="B14" s="517" t="s">
        <v>3000</v>
      </c>
      <c r="C14" s="518">
        <v>8</v>
      </c>
      <c r="D14" s="519" t="s">
        <v>3015</v>
      </c>
      <c r="E14" s="516">
        <v>351</v>
      </c>
      <c r="F14" s="517"/>
      <c r="G14" s="524">
        <v>11</v>
      </c>
      <c r="H14" s="519" t="s">
        <v>3016</v>
      </c>
      <c r="I14" s="511"/>
      <c r="J14" s="516">
        <v>351</v>
      </c>
      <c r="K14" s="517"/>
      <c r="L14" s="524">
        <v>10</v>
      </c>
      <c r="M14" s="519" t="s">
        <v>3017</v>
      </c>
      <c r="N14" s="516" t="s">
        <v>2987</v>
      </c>
      <c r="O14" s="517"/>
      <c r="P14" s="524"/>
      <c r="Q14" s="519" t="s">
        <v>3013</v>
      </c>
    </row>
    <row r="15" spans="1:17">
      <c r="A15" s="516">
        <v>351</v>
      </c>
      <c r="B15" s="517"/>
      <c r="C15" s="518">
        <v>9</v>
      </c>
      <c r="D15" s="519" t="s">
        <v>3018</v>
      </c>
      <c r="E15" s="516">
        <v>351</v>
      </c>
      <c r="F15" s="517"/>
      <c r="G15" s="524">
        <v>12</v>
      </c>
      <c r="H15" s="519" t="s">
        <v>3019</v>
      </c>
      <c r="I15" s="511"/>
      <c r="J15" s="516">
        <v>351</v>
      </c>
      <c r="K15" s="517"/>
      <c r="L15" s="524">
        <v>11</v>
      </c>
      <c r="M15" s="519" t="s">
        <v>3020</v>
      </c>
      <c r="N15" s="516">
        <v>351</v>
      </c>
      <c r="O15" s="517"/>
      <c r="P15" s="524">
        <v>11</v>
      </c>
      <c r="Q15" s="519" t="s">
        <v>3021</v>
      </c>
    </row>
    <row r="16" spans="1:17">
      <c r="A16" s="516" t="s">
        <v>2987</v>
      </c>
      <c r="B16" s="517"/>
      <c r="C16" s="524">
        <v>10</v>
      </c>
      <c r="D16" s="519" t="s">
        <v>3022</v>
      </c>
      <c r="E16" s="516"/>
      <c r="F16" s="517"/>
      <c r="G16" s="524"/>
      <c r="H16" s="526" t="s">
        <v>3023</v>
      </c>
      <c r="I16" s="511"/>
      <c r="J16" s="516"/>
      <c r="K16" s="520"/>
      <c r="L16" s="527"/>
      <c r="M16" s="526" t="s">
        <v>3023</v>
      </c>
      <c r="N16" s="516">
        <v>351</v>
      </c>
      <c r="O16" s="517"/>
      <c r="P16" s="524">
        <v>12</v>
      </c>
      <c r="Q16" s="519" t="s">
        <v>3024</v>
      </c>
    </row>
    <row r="17" spans="1:17">
      <c r="A17" s="516">
        <v>351</v>
      </c>
      <c r="B17" s="517"/>
      <c r="C17" s="524">
        <v>11</v>
      </c>
      <c r="D17" s="519" t="s">
        <v>3025</v>
      </c>
      <c r="E17" s="516"/>
      <c r="F17" s="517"/>
      <c r="G17" s="524"/>
      <c r="H17" s="526"/>
      <c r="I17" s="511"/>
      <c r="J17" s="516"/>
      <c r="K17" s="517"/>
      <c r="L17" s="518"/>
      <c r="M17" s="519"/>
      <c r="N17" s="516"/>
      <c r="O17" s="517"/>
      <c r="P17" s="524"/>
      <c r="Q17" s="526" t="s">
        <v>3023</v>
      </c>
    </row>
    <row r="18" spans="1:17">
      <c r="A18" s="516">
        <v>351</v>
      </c>
      <c r="B18" s="517"/>
      <c r="C18" s="524">
        <v>12</v>
      </c>
      <c r="D18" s="519" t="s">
        <v>3026</v>
      </c>
      <c r="E18" s="516">
        <v>353</v>
      </c>
      <c r="F18" s="517" t="s">
        <v>3027</v>
      </c>
      <c r="G18" s="524">
        <v>1</v>
      </c>
      <c r="H18" s="519" t="s">
        <v>3028</v>
      </c>
      <c r="I18" s="511"/>
      <c r="J18" s="516">
        <v>353</v>
      </c>
      <c r="K18" s="517" t="s">
        <v>3029</v>
      </c>
      <c r="L18" s="524">
        <v>1</v>
      </c>
      <c r="M18" s="519" t="s">
        <v>3030</v>
      </c>
      <c r="N18" s="516"/>
      <c r="O18" s="517"/>
      <c r="P18" s="518"/>
      <c r="Q18" s="519"/>
    </row>
    <row r="19" spans="1:17">
      <c r="A19" s="516"/>
      <c r="B19" s="517"/>
      <c r="C19" s="524"/>
      <c r="D19" s="526" t="s">
        <v>3023</v>
      </c>
      <c r="E19" s="516">
        <v>351</v>
      </c>
      <c r="F19" s="517"/>
      <c r="G19" s="524">
        <v>2</v>
      </c>
      <c r="H19" s="519" t="s">
        <v>3031</v>
      </c>
      <c r="I19" s="511"/>
      <c r="J19" s="516">
        <v>351</v>
      </c>
      <c r="K19" s="517"/>
      <c r="L19" s="524">
        <v>2</v>
      </c>
      <c r="M19" s="519" t="s">
        <v>3032</v>
      </c>
      <c r="N19" s="516"/>
      <c r="O19" s="517"/>
      <c r="P19" s="518"/>
      <c r="Q19" s="519"/>
    </row>
    <row r="20" spans="1:17">
      <c r="A20" s="516"/>
      <c r="B20" s="517"/>
      <c r="C20" s="524"/>
      <c r="D20" s="526"/>
      <c r="E20" s="516">
        <v>351</v>
      </c>
      <c r="F20" s="517"/>
      <c r="G20" s="524">
        <v>3</v>
      </c>
      <c r="H20" s="519" t="s">
        <v>3033</v>
      </c>
      <c r="I20" s="511"/>
      <c r="J20" s="516">
        <v>351</v>
      </c>
      <c r="K20" s="517"/>
      <c r="L20" s="524">
        <v>3</v>
      </c>
      <c r="M20" s="519" t="s">
        <v>3034</v>
      </c>
      <c r="N20" s="516"/>
      <c r="O20" s="517"/>
      <c r="P20" s="518"/>
      <c r="Q20" s="519"/>
    </row>
    <row r="21" spans="1:17">
      <c r="A21" s="516">
        <v>353</v>
      </c>
      <c r="B21" s="517" t="s">
        <v>3035</v>
      </c>
      <c r="C21" s="524">
        <v>1</v>
      </c>
      <c r="D21" s="519" t="s">
        <v>3036</v>
      </c>
      <c r="E21" s="516" t="s">
        <v>2987</v>
      </c>
      <c r="F21" s="517"/>
      <c r="G21" s="518">
        <v>4</v>
      </c>
      <c r="H21" s="519" t="s">
        <v>3037</v>
      </c>
      <c r="I21" s="511"/>
      <c r="J21" s="516" t="s">
        <v>2987</v>
      </c>
      <c r="K21" s="517"/>
      <c r="L21" s="518">
        <v>4</v>
      </c>
      <c r="M21" s="519" t="s">
        <v>3038</v>
      </c>
      <c r="N21" s="516"/>
      <c r="O21" s="517"/>
      <c r="P21" s="518"/>
      <c r="Q21" s="519"/>
    </row>
    <row r="22" spans="1:17">
      <c r="A22" s="516">
        <v>351</v>
      </c>
      <c r="B22" s="517"/>
      <c r="C22" s="524">
        <v>2</v>
      </c>
      <c r="D22" s="519" t="s">
        <v>3039</v>
      </c>
      <c r="E22" s="516">
        <v>351</v>
      </c>
      <c r="F22" s="517"/>
      <c r="G22" s="524">
        <v>5</v>
      </c>
      <c r="H22" s="519" t="s">
        <v>3040</v>
      </c>
      <c r="I22" s="511"/>
      <c r="J22" s="516">
        <v>351</v>
      </c>
      <c r="K22" s="517"/>
      <c r="L22" s="524">
        <v>5</v>
      </c>
      <c r="M22" s="519" t="s">
        <v>3041</v>
      </c>
      <c r="N22" s="516"/>
      <c r="O22" s="520"/>
      <c r="P22" s="518"/>
      <c r="Q22" s="526"/>
    </row>
    <row r="23" spans="1:17">
      <c r="A23" s="516">
        <v>351</v>
      </c>
      <c r="B23" s="517"/>
      <c r="C23" s="524">
        <v>3</v>
      </c>
      <c r="D23" s="519" t="s">
        <v>3042</v>
      </c>
      <c r="E23" s="516">
        <v>351</v>
      </c>
      <c r="F23" s="517"/>
      <c r="G23" s="518">
        <v>6</v>
      </c>
      <c r="H23" s="519" t="s">
        <v>3043</v>
      </c>
      <c r="I23" s="511"/>
      <c r="J23" s="516">
        <v>351</v>
      </c>
      <c r="K23" s="517"/>
      <c r="L23" s="518">
        <v>6</v>
      </c>
      <c r="M23" s="519" t="s">
        <v>3044</v>
      </c>
      <c r="N23" s="516"/>
      <c r="O23" s="517"/>
      <c r="P23" s="518"/>
      <c r="Q23" s="519"/>
    </row>
    <row r="24" spans="1:17">
      <c r="A24" s="516" t="s">
        <v>2987</v>
      </c>
      <c r="B24" s="517"/>
      <c r="C24" s="518">
        <v>4</v>
      </c>
      <c r="D24" s="519" t="s">
        <v>3045</v>
      </c>
      <c r="E24" s="516">
        <v>353</v>
      </c>
      <c r="F24" s="517" t="s">
        <v>3000</v>
      </c>
      <c r="G24" s="518">
        <v>7</v>
      </c>
      <c r="H24" s="519" t="s">
        <v>3046</v>
      </c>
      <c r="I24" s="511"/>
      <c r="J24" s="516">
        <v>353</v>
      </c>
      <c r="K24" s="517" t="s">
        <v>3000</v>
      </c>
      <c r="L24" s="518">
        <v>7</v>
      </c>
      <c r="M24" s="519" t="s">
        <v>3047</v>
      </c>
      <c r="N24" s="516"/>
      <c r="O24" s="517"/>
      <c r="P24" s="518"/>
      <c r="Q24" s="519"/>
    </row>
    <row r="25" spans="1:17">
      <c r="A25" s="516">
        <v>351</v>
      </c>
      <c r="B25" s="517"/>
      <c r="C25" s="524">
        <v>5</v>
      </c>
      <c r="D25" s="519" t="s">
        <v>3048</v>
      </c>
      <c r="E25" s="516" t="s">
        <v>2987</v>
      </c>
      <c r="F25" s="517"/>
      <c r="G25" s="518">
        <v>8</v>
      </c>
      <c r="H25" s="519" t="s">
        <v>3049</v>
      </c>
      <c r="I25" s="511"/>
      <c r="J25" s="516">
        <v>351</v>
      </c>
      <c r="K25" s="517"/>
      <c r="L25" s="518">
        <v>8</v>
      </c>
      <c r="M25" s="519" t="s">
        <v>3050</v>
      </c>
      <c r="N25" s="516"/>
      <c r="O25" s="517"/>
      <c r="P25" s="518"/>
      <c r="Q25" s="519"/>
    </row>
    <row r="26" spans="1:17">
      <c r="A26" s="516">
        <v>351</v>
      </c>
      <c r="B26" s="517"/>
      <c r="C26" s="518">
        <v>6</v>
      </c>
      <c r="D26" s="519" t="s">
        <v>3051</v>
      </c>
      <c r="E26" s="516">
        <v>351</v>
      </c>
      <c r="F26" s="517"/>
      <c r="G26" s="524">
        <v>9</v>
      </c>
      <c r="H26" s="519" t="s">
        <v>3052</v>
      </c>
      <c r="I26" s="511"/>
      <c r="J26" s="516" t="s">
        <v>2987</v>
      </c>
      <c r="K26" s="517"/>
      <c r="L26" s="518">
        <v>9</v>
      </c>
      <c r="M26" s="519" t="s">
        <v>3053</v>
      </c>
      <c r="N26" s="516"/>
      <c r="O26" s="517"/>
      <c r="P26" s="518"/>
      <c r="Q26" s="519"/>
    </row>
    <row r="27" spans="1:17">
      <c r="A27" s="516">
        <v>353</v>
      </c>
      <c r="B27" s="517" t="s">
        <v>3000</v>
      </c>
      <c r="C27" s="518">
        <v>7</v>
      </c>
      <c r="D27" s="519" t="s">
        <v>3054</v>
      </c>
      <c r="E27" s="516">
        <v>351</v>
      </c>
      <c r="F27" s="517"/>
      <c r="G27" s="524">
        <v>10</v>
      </c>
      <c r="H27" s="519" t="s">
        <v>3055</v>
      </c>
      <c r="I27" s="511"/>
      <c r="J27" s="516">
        <v>351</v>
      </c>
      <c r="K27" s="517"/>
      <c r="L27" s="524">
        <v>10</v>
      </c>
      <c r="M27" s="519" t="s">
        <v>3056</v>
      </c>
      <c r="N27" s="516"/>
      <c r="O27" s="517"/>
      <c r="P27" s="518"/>
      <c r="Q27" s="519"/>
    </row>
    <row r="28" spans="1:17">
      <c r="A28" s="516">
        <v>351</v>
      </c>
      <c r="B28" s="517"/>
      <c r="C28" s="518">
        <v>8</v>
      </c>
      <c r="D28" s="519" t="s">
        <v>3057</v>
      </c>
      <c r="E28" s="516"/>
      <c r="F28" s="520"/>
      <c r="G28" s="527"/>
      <c r="H28" s="526" t="s">
        <v>3023</v>
      </c>
      <c r="I28" s="511"/>
      <c r="J28" s="516">
        <v>351</v>
      </c>
      <c r="K28" s="517"/>
      <c r="L28" s="524">
        <v>11</v>
      </c>
      <c r="M28" s="519" t="s">
        <v>3058</v>
      </c>
      <c r="N28" s="516"/>
      <c r="O28" s="517"/>
      <c r="P28" s="518"/>
      <c r="Q28" s="519"/>
    </row>
    <row r="29" spans="1:17">
      <c r="A29" s="516">
        <v>353</v>
      </c>
      <c r="B29" s="517" t="s">
        <v>3000</v>
      </c>
      <c r="C29" s="518">
        <v>9</v>
      </c>
      <c r="D29" s="519" t="s">
        <v>3059</v>
      </c>
      <c r="E29" s="516"/>
      <c r="F29" s="520"/>
      <c r="G29" s="527"/>
      <c r="H29" s="526"/>
      <c r="I29" s="511"/>
      <c r="J29" s="516"/>
      <c r="K29" s="520"/>
      <c r="L29" s="527"/>
      <c r="M29" s="526" t="s">
        <v>3023</v>
      </c>
      <c r="N29" s="516"/>
      <c r="O29" s="517"/>
      <c r="P29" s="518"/>
      <c r="Q29" s="519"/>
    </row>
    <row r="30" spans="1:17">
      <c r="A30" s="516" t="s">
        <v>2987</v>
      </c>
      <c r="B30" s="517"/>
      <c r="C30" s="524"/>
      <c r="D30" s="519" t="s">
        <v>3013</v>
      </c>
      <c r="E30" s="516">
        <v>353</v>
      </c>
      <c r="F30" s="517" t="s">
        <v>3060</v>
      </c>
      <c r="G30" s="524">
        <v>1</v>
      </c>
      <c r="H30" s="519" t="s">
        <v>3028</v>
      </c>
      <c r="I30" s="511"/>
      <c r="J30" s="516"/>
      <c r="K30" s="520"/>
      <c r="L30" s="527"/>
      <c r="M30" s="526"/>
      <c r="N30" s="516"/>
      <c r="O30" s="517"/>
      <c r="P30" s="518"/>
      <c r="Q30" s="519"/>
    </row>
    <row r="31" spans="1:17">
      <c r="A31" s="516">
        <v>351</v>
      </c>
      <c r="B31" s="517"/>
      <c r="C31" s="524">
        <v>10</v>
      </c>
      <c r="D31" s="519" t="s">
        <v>3061</v>
      </c>
      <c r="E31" s="516">
        <v>351</v>
      </c>
      <c r="F31" s="517"/>
      <c r="G31" s="524">
        <v>2</v>
      </c>
      <c r="H31" s="519" t="s">
        <v>3033</v>
      </c>
      <c r="I31" s="511"/>
      <c r="J31" s="516">
        <v>353</v>
      </c>
      <c r="K31" s="517" t="s">
        <v>3062</v>
      </c>
      <c r="L31" s="524">
        <v>1</v>
      </c>
      <c r="M31" s="519" t="s">
        <v>3063</v>
      </c>
      <c r="N31" s="516"/>
      <c r="O31" s="517"/>
      <c r="P31" s="518"/>
      <c r="Q31" s="519"/>
    </row>
    <row r="32" spans="1:17">
      <c r="A32" s="516">
        <v>351</v>
      </c>
      <c r="B32" s="517"/>
      <c r="C32" s="524">
        <v>11</v>
      </c>
      <c r="D32" s="519" t="s">
        <v>3064</v>
      </c>
      <c r="E32" s="516">
        <v>351</v>
      </c>
      <c r="F32" s="517"/>
      <c r="G32" s="524">
        <v>3</v>
      </c>
      <c r="H32" s="519" t="s">
        <v>3065</v>
      </c>
      <c r="I32" s="511"/>
      <c r="J32" s="516">
        <v>351</v>
      </c>
      <c r="K32" s="517"/>
      <c r="L32" s="524">
        <v>2</v>
      </c>
      <c r="M32" s="519" t="s">
        <v>3066</v>
      </c>
      <c r="N32" s="516"/>
      <c r="O32" s="520"/>
      <c r="P32" s="518"/>
      <c r="Q32" s="526"/>
    </row>
    <row r="33" spans="1:17">
      <c r="A33" s="516"/>
      <c r="B33" s="520"/>
      <c r="C33" s="527"/>
      <c r="D33" s="526" t="s">
        <v>3023</v>
      </c>
      <c r="E33" s="516" t="s">
        <v>2987</v>
      </c>
      <c r="F33" s="517"/>
      <c r="G33" s="518">
        <v>4</v>
      </c>
      <c r="H33" s="519" t="s">
        <v>3067</v>
      </c>
      <c r="I33" s="511"/>
      <c r="J33" s="516">
        <v>351</v>
      </c>
      <c r="K33" s="517"/>
      <c r="L33" s="524">
        <v>3</v>
      </c>
      <c r="M33" s="519" t="s">
        <v>3068</v>
      </c>
      <c r="N33" s="516"/>
      <c r="O33" s="517"/>
      <c r="P33" s="518"/>
      <c r="Q33" s="519"/>
    </row>
    <row r="34" spans="1:17">
      <c r="A34" s="516"/>
      <c r="B34" s="517"/>
      <c r="C34" s="518"/>
      <c r="D34" s="519"/>
      <c r="E34" s="516">
        <v>351</v>
      </c>
      <c r="F34" s="517"/>
      <c r="G34" s="524">
        <v>5</v>
      </c>
      <c r="H34" s="519" t="s">
        <v>3043</v>
      </c>
      <c r="I34" s="511"/>
      <c r="J34" s="516" t="s">
        <v>2987</v>
      </c>
      <c r="K34" s="517"/>
      <c r="L34" s="518">
        <v>4</v>
      </c>
      <c r="M34" s="519" t="s">
        <v>3069</v>
      </c>
      <c r="N34" s="516"/>
      <c r="O34" s="517"/>
      <c r="P34" s="518"/>
      <c r="Q34" s="519"/>
    </row>
    <row r="35" spans="1:17">
      <c r="A35" s="516">
        <v>351</v>
      </c>
      <c r="B35" s="517" t="s">
        <v>3070</v>
      </c>
      <c r="C35" s="524">
        <v>1</v>
      </c>
      <c r="D35" s="519" t="s">
        <v>3032</v>
      </c>
      <c r="E35" s="516">
        <v>351</v>
      </c>
      <c r="F35" s="517"/>
      <c r="G35" s="518">
        <v>6</v>
      </c>
      <c r="H35" s="519" t="s">
        <v>3071</v>
      </c>
      <c r="I35" s="511"/>
      <c r="J35" s="516">
        <v>351</v>
      </c>
      <c r="K35" s="517"/>
      <c r="L35" s="524">
        <v>5</v>
      </c>
      <c r="M35" s="519" t="s">
        <v>3072</v>
      </c>
      <c r="N35" s="516"/>
      <c r="O35" s="517"/>
      <c r="P35" s="518"/>
      <c r="Q35" s="519"/>
    </row>
    <row r="36" spans="1:17">
      <c r="A36" s="516">
        <v>351</v>
      </c>
      <c r="B36" s="517"/>
      <c r="C36" s="524">
        <v>2</v>
      </c>
      <c r="D36" s="519" t="s">
        <v>3073</v>
      </c>
      <c r="E36" s="516" t="s">
        <v>2987</v>
      </c>
      <c r="F36" s="517"/>
      <c r="G36" s="518">
        <v>7</v>
      </c>
      <c r="H36" s="519" t="s">
        <v>3074</v>
      </c>
      <c r="I36" s="511"/>
      <c r="J36" s="516">
        <v>351</v>
      </c>
      <c r="K36" s="517"/>
      <c r="L36" s="518">
        <v>6</v>
      </c>
      <c r="M36" s="519" t="s">
        <v>3075</v>
      </c>
      <c r="N36" s="516"/>
      <c r="O36" s="517"/>
      <c r="P36" s="518"/>
      <c r="Q36" s="519"/>
    </row>
    <row r="37" spans="1:17">
      <c r="A37" s="516" t="s">
        <v>2987</v>
      </c>
      <c r="B37" s="517"/>
      <c r="C37" s="518">
        <v>3</v>
      </c>
      <c r="D37" s="519" t="s">
        <v>3076</v>
      </c>
      <c r="E37" s="516">
        <v>351</v>
      </c>
      <c r="F37" s="517"/>
      <c r="G37" s="518">
        <v>8</v>
      </c>
      <c r="H37" s="519" t="s">
        <v>3077</v>
      </c>
      <c r="I37" s="511"/>
      <c r="J37" s="516" t="s">
        <v>2987</v>
      </c>
      <c r="K37" s="517"/>
      <c r="L37" s="518">
        <v>7</v>
      </c>
      <c r="M37" s="519" t="s">
        <v>3078</v>
      </c>
      <c r="N37" s="516"/>
      <c r="O37" s="517"/>
      <c r="P37" s="518"/>
      <c r="Q37" s="519"/>
    </row>
    <row r="38" spans="1:17">
      <c r="A38" s="516">
        <v>351</v>
      </c>
      <c r="B38" s="517"/>
      <c r="C38" s="524">
        <v>4</v>
      </c>
      <c r="D38" s="519" t="s">
        <v>3041</v>
      </c>
      <c r="E38" s="516">
        <v>353</v>
      </c>
      <c r="F38" s="517" t="s">
        <v>3000</v>
      </c>
      <c r="G38" s="518">
        <v>9</v>
      </c>
      <c r="H38" s="519" t="s">
        <v>3079</v>
      </c>
      <c r="I38" s="511"/>
      <c r="J38" s="516">
        <v>351</v>
      </c>
      <c r="K38" s="517"/>
      <c r="L38" s="518">
        <v>8</v>
      </c>
      <c r="M38" s="519" t="s">
        <v>3080</v>
      </c>
      <c r="N38" s="516"/>
      <c r="O38" s="517"/>
      <c r="P38" s="518"/>
      <c r="Q38" s="519"/>
    </row>
    <row r="39" spans="1:17">
      <c r="A39" s="516">
        <v>351</v>
      </c>
      <c r="B39" s="517"/>
      <c r="C39" s="518">
        <v>5</v>
      </c>
      <c r="D39" s="519" t="s">
        <v>3081</v>
      </c>
      <c r="E39" s="516" t="s">
        <v>2987</v>
      </c>
      <c r="F39" s="517"/>
      <c r="G39" s="524"/>
      <c r="H39" s="519" t="s">
        <v>3013</v>
      </c>
      <c r="I39" s="511"/>
      <c r="J39" s="516">
        <v>353</v>
      </c>
      <c r="K39" s="517" t="s">
        <v>3000</v>
      </c>
      <c r="L39" s="518">
        <v>9</v>
      </c>
      <c r="M39" s="519" t="s">
        <v>3082</v>
      </c>
      <c r="N39" s="516"/>
      <c r="O39" s="517"/>
      <c r="P39" s="518"/>
      <c r="Q39" s="525"/>
    </row>
    <row r="40" spans="1:17">
      <c r="A40" s="516">
        <v>353</v>
      </c>
      <c r="B40" s="517" t="s">
        <v>3000</v>
      </c>
      <c r="C40" s="518">
        <v>6</v>
      </c>
      <c r="D40" s="519" t="s">
        <v>3083</v>
      </c>
      <c r="E40" s="516">
        <v>351</v>
      </c>
      <c r="F40" s="517"/>
      <c r="G40" s="524">
        <v>10</v>
      </c>
      <c r="H40" s="519" t="s">
        <v>3055</v>
      </c>
      <c r="I40" s="511"/>
      <c r="J40" s="516" t="s">
        <v>2987</v>
      </c>
      <c r="K40" s="517"/>
      <c r="L40" s="524"/>
      <c r="M40" s="519" t="s">
        <v>3013</v>
      </c>
      <c r="N40" s="516"/>
      <c r="O40" s="517"/>
      <c r="P40" s="518"/>
      <c r="Q40" s="519"/>
    </row>
    <row r="41" spans="1:17">
      <c r="A41" s="516">
        <v>351</v>
      </c>
      <c r="B41" s="517"/>
      <c r="C41" s="518">
        <v>7</v>
      </c>
      <c r="D41" s="519" t="s">
        <v>3084</v>
      </c>
      <c r="E41" s="516">
        <v>351</v>
      </c>
      <c r="F41" s="517"/>
      <c r="G41" s="524">
        <v>11</v>
      </c>
      <c r="H41" s="519" t="s">
        <v>3085</v>
      </c>
      <c r="I41" s="511"/>
      <c r="J41" s="516">
        <v>351</v>
      </c>
      <c r="K41" s="517"/>
      <c r="L41" s="524">
        <v>10</v>
      </c>
      <c r="M41" s="519" t="s">
        <v>3086</v>
      </c>
      <c r="N41" s="516"/>
      <c r="O41" s="517"/>
      <c r="P41" s="518"/>
      <c r="Q41" s="519"/>
    </row>
    <row r="42" spans="1:17">
      <c r="A42" s="516" t="s">
        <v>2987</v>
      </c>
      <c r="B42" s="517"/>
      <c r="C42" s="518">
        <v>8</v>
      </c>
      <c r="D42" s="519" t="s">
        <v>3087</v>
      </c>
      <c r="E42" s="516"/>
      <c r="F42" s="520"/>
      <c r="G42" s="527"/>
      <c r="H42" s="526" t="s">
        <v>3023</v>
      </c>
      <c r="I42" s="511"/>
      <c r="J42" s="516">
        <v>351</v>
      </c>
      <c r="K42" s="517"/>
      <c r="L42" s="524">
        <v>11</v>
      </c>
      <c r="M42" s="519" t="s">
        <v>3088</v>
      </c>
      <c r="N42" s="516"/>
      <c r="O42" s="517"/>
      <c r="P42" s="518"/>
      <c r="Q42" s="519"/>
    </row>
    <row r="43" spans="1:17">
      <c r="A43" s="516">
        <v>351</v>
      </c>
      <c r="B43" s="517"/>
      <c r="C43" s="524">
        <v>9</v>
      </c>
      <c r="D43" s="519" t="s">
        <v>3056</v>
      </c>
      <c r="E43" s="528"/>
      <c r="F43" s="517"/>
      <c r="G43" s="518"/>
      <c r="H43" s="526"/>
      <c r="I43" s="511"/>
      <c r="J43" s="516"/>
      <c r="K43" s="520"/>
      <c r="L43" s="527"/>
      <c r="M43" s="526" t="s">
        <v>3023</v>
      </c>
      <c r="N43" s="516"/>
      <c r="O43" s="520"/>
      <c r="P43" s="518"/>
      <c r="Q43" s="526"/>
    </row>
    <row r="44" spans="1:17">
      <c r="A44" s="516">
        <v>351</v>
      </c>
      <c r="B44" s="517"/>
      <c r="C44" s="524">
        <v>10</v>
      </c>
      <c r="D44" s="519" t="s">
        <v>3089</v>
      </c>
      <c r="E44" s="516"/>
      <c r="F44" s="517"/>
      <c r="G44" s="518"/>
      <c r="H44" s="519"/>
      <c r="I44" s="511"/>
      <c r="J44" s="516"/>
      <c r="K44" s="517"/>
      <c r="L44" s="518"/>
      <c r="M44" s="519"/>
      <c r="N44" s="516"/>
      <c r="O44" s="517"/>
      <c r="P44" s="518"/>
      <c r="Q44" s="519"/>
    </row>
    <row r="45" spans="1:17">
      <c r="A45" s="516"/>
      <c r="B45" s="520"/>
      <c r="C45" s="527"/>
      <c r="D45" s="526" t="s">
        <v>3023</v>
      </c>
      <c r="E45" s="516"/>
      <c r="F45" s="517"/>
      <c r="G45" s="518"/>
      <c r="H45" s="519"/>
      <c r="I45" s="511"/>
      <c r="J45" s="516"/>
      <c r="K45" s="517"/>
      <c r="L45" s="518"/>
      <c r="M45" s="519"/>
      <c r="N45" s="528"/>
      <c r="O45" s="517"/>
      <c r="P45" s="518"/>
      <c r="Q45" s="519"/>
    </row>
    <row r="46" spans="1:17">
      <c r="A46" s="516"/>
      <c r="B46" s="520"/>
      <c r="C46" s="527"/>
      <c r="D46" s="526"/>
      <c r="E46" s="516"/>
      <c r="F46" s="517"/>
      <c r="G46" s="518"/>
      <c r="H46" s="519"/>
      <c r="I46" s="511"/>
      <c r="J46" s="516"/>
      <c r="K46" s="517"/>
      <c r="L46" s="518"/>
      <c r="M46" s="519"/>
      <c r="N46" s="516"/>
      <c r="O46" s="517"/>
      <c r="P46" s="518"/>
      <c r="Q46" s="519"/>
    </row>
    <row r="47" spans="1:17">
      <c r="A47" s="516"/>
      <c r="B47" s="520"/>
      <c r="C47" s="527"/>
      <c r="D47" s="526"/>
      <c r="E47" s="516"/>
      <c r="F47" s="517"/>
      <c r="G47" s="518"/>
      <c r="H47" s="526"/>
      <c r="I47" s="511"/>
      <c r="J47" s="528"/>
      <c r="K47" s="517"/>
      <c r="L47" s="518"/>
      <c r="M47" s="526"/>
      <c r="N47" s="516"/>
      <c r="O47" s="517"/>
      <c r="P47" s="518"/>
      <c r="Q47" s="519"/>
    </row>
    <row r="48" spans="1:17">
      <c r="A48" s="516"/>
      <c r="B48" s="517"/>
      <c r="C48" s="518"/>
      <c r="D48" s="519"/>
      <c r="E48" s="516"/>
      <c r="F48" s="517"/>
      <c r="G48" s="518"/>
      <c r="H48" s="519"/>
      <c r="I48" s="529"/>
      <c r="J48" s="516"/>
      <c r="K48" s="517"/>
      <c r="L48" s="518"/>
      <c r="M48" s="519"/>
      <c r="N48" s="516"/>
      <c r="O48" s="517"/>
      <c r="P48" s="518"/>
      <c r="Q48" s="526"/>
    </row>
    <row r="49" spans="1:17">
      <c r="A49" s="516"/>
      <c r="B49" s="520"/>
      <c r="C49" s="518"/>
      <c r="D49" s="526"/>
      <c r="E49" s="516"/>
      <c r="F49" s="517"/>
      <c r="G49" s="518"/>
      <c r="H49" s="526"/>
      <c r="I49" s="529"/>
      <c r="J49" s="519"/>
      <c r="K49" s="520"/>
      <c r="L49" s="522"/>
      <c r="M49" s="519"/>
      <c r="N49" s="519"/>
      <c r="O49" s="520"/>
      <c r="P49" s="522"/>
      <c r="Q49" s="519"/>
    </row>
    <row r="50" spans="1:17">
      <c r="A50" s="516"/>
      <c r="B50" s="520"/>
      <c r="C50" s="518"/>
      <c r="D50" s="519"/>
      <c r="E50" s="519"/>
      <c r="F50" s="520"/>
      <c r="G50" s="522"/>
      <c r="H50" s="519"/>
      <c r="I50" s="529"/>
      <c r="J50" s="516"/>
      <c r="K50" s="520"/>
      <c r="L50" s="518"/>
      <c r="M50" s="519"/>
      <c r="N50" s="519"/>
      <c r="O50" s="520"/>
      <c r="P50" s="522"/>
      <c r="Q50" s="519"/>
    </row>
    <row r="51" spans="1:17" ht="24.6">
      <c r="A51" s="1515" t="s">
        <v>3090</v>
      </c>
      <c r="B51" s="1515"/>
      <c r="C51" s="1515"/>
      <c r="D51" s="1515"/>
      <c r="E51" s="1515"/>
      <c r="F51" s="1515"/>
      <c r="G51" s="1515"/>
      <c r="H51" s="1515"/>
      <c r="I51" s="1515"/>
      <c r="J51" s="1515"/>
      <c r="K51" s="1515"/>
      <c r="L51" s="1515"/>
      <c r="M51" s="1515"/>
      <c r="N51" s="1515"/>
      <c r="O51" s="1515"/>
      <c r="P51" s="1515"/>
      <c r="Q51" s="1515"/>
    </row>
    <row r="52" spans="1:17">
      <c r="A52" s="1516" t="s">
        <v>244</v>
      </c>
      <c r="B52" s="1516"/>
      <c r="C52" s="248"/>
      <c r="D52" s="248" t="s">
        <v>2967</v>
      </c>
      <c r="E52" s="248"/>
      <c r="F52" s="511"/>
      <c r="G52" s="248"/>
      <c r="H52" s="515"/>
      <c r="I52" s="511"/>
      <c r="J52" s="1516"/>
      <c r="K52" s="1516"/>
      <c r="L52" s="248"/>
      <c r="M52" s="248"/>
      <c r="N52" s="248" t="s">
        <v>245</v>
      </c>
      <c r="O52" s="511"/>
      <c r="P52" s="248"/>
      <c r="Q52" s="247" t="s">
        <v>3091</v>
      </c>
    </row>
    <row r="53" spans="1:17">
      <c r="A53" s="516" t="s">
        <v>246</v>
      </c>
      <c r="B53" s="517" t="s">
        <v>247</v>
      </c>
      <c r="C53" s="518" t="s">
        <v>248</v>
      </c>
      <c r="D53" s="517" t="s">
        <v>2969</v>
      </c>
      <c r="E53" s="516" t="s">
        <v>246</v>
      </c>
      <c r="F53" s="517" t="s">
        <v>247</v>
      </c>
      <c r="G53" s="518" t="s">
        <v>248</v>
      </c>
      <c r="H53" s="516" t="s">
        <v>2969</v>
      </c>
      <c r="I53" s="511"/>
      <c r="J53" s="519" t="s">
        <v>246</v>
      </c>
      <c r="K53" s="520" t="s">
        <v>247</v>
      </c>
      <c r="L53" s="521" t="s">
        <v>248</v>
      </c>
      <c r="M53" s="517" t="s">
        <v>2969</v>
      </c>
      <c r="N53" s="519" t="s">
        <v>246</v>
      </c>
      <c r="O53" s="520" t="s">
        <v>247</v>
      </c>
      <c r="P53" s="522" t="s">
        <v>248</v>
      </c>
      <c r="Q53" s="516" t="s">
        <v>2969</v>
      </c>
    </row>
    <row r="54" spans="1:17">
      <c r="A54" s="516">
        <v>351</v>
      </c>
      <c r="B54" s="517"/>
      <c r="C54" s="518">
        <v>1</v>
      </c>
      <c r="D54" s="519" t="s">
        <v>3092</v>
      </c>
      <c r="E54" s="516">
        <v>351</v>
      </c>
      <c r="F54" s="517" t="s">
        <v>3027</v>
      </c>
      <c r="G54" s="524">
        <v>1</v>
      </c>
      <c r="H54" s="519" t="s">
        <v>3093</v>
      </c>
      <c r="I54" s="511"/>
      <c r="J54" s="516">
        <v>351</v>
      </c>
      <c r="K54" s="517" t="s">
        <v>2975</v>
      </c>
      <c r="L54" s="518">
        <v>1</v>
      </c>
      <c r="M54" s="519" t="s">
        <v>3094</v>
      </c>
      <c r="N54" s="516"/>
      <c r="O54" s="517"/>
      <c r="P54" s="518"/>
      <c r="Q54" s="519"/>
    </row>
    <row r="55" spans="1:17">
      <c r="A55" s="516"/>
      <c r="B55" s="517"/>
      <c r="C55" s="518">
        <v>2</v>
      </c>
      <c r="D55" s="519" t="s">
        <v>3095</v>
      </c>
      <c r="E55" s="516">
        <v>351</v>
      </c>
      <c r="F55" s="517"/>
      <c r="G55" s="524">
        <v>2</v>
      </c>
      <c r="H55" s="519" t="s">
        <v>3096</v>
      </c>
      <c r="I55" s="511"/>
      <c r="J55" s="516">
        <v>351</v>
      </c>
      <c r="K55" s="517"/>
      <c r="L55" s="518">
        <v>2</v>
      </c>
      <c r="M55" s="519" t="s">
        <v>3097</v>
      </c>
      <c r="N55" s="516"/>
      <c r="O55" s="517"/>
      <c r="P55" s="518"/>
      <c r="Q55" s="519"/>
    </row>
    <row r="56" spans="1:17">
      <c r="A56" s="516"/>
      <c r="B56" s="517"/>
      <c r="C56" s="518"/>
      <c r="D56" s="519" t="s">
        <v>3098</v>
      </c>
      <c r="E56" s="516">
        <v>353</v>
      </c>
      <c r="F56" s="517" t="s">
        <v>3000</v>
      </c>
      <c r="G56" s="518">
        <v>3</v>
      </c>
      <c r="H56" s="519" t="s">
        <v>3099</v>
      </c>
      <c r="I56" s="511"/>
      <c r="J56" s="516" t="s">
        <v>2987</v>
      </c>
      <c r="K56" s="517"/>
      <c r="L56" s="518">
        <v>3</v>
      </c>
      <c r="M56" s="519" t="s">
        <v>3100</v>
      </c>
      <c r="N56" s="516"/>
      <c r="O56" s="517"/>
      <c r="P56" s="518"/>
      <c r="Q56" s="519"/>
    </row>
    <row r="57" spans="1:17">
      <c r="A57" s="516"/>
      <c r="B57" s="517"/>
      <c r="C57" s="518"/>
      <c r="D57" s="519" t="s">
        <v>3101</v>
      </c>
      <c r="E57" s="516" t="s">
        <v>2987</v>
      </c>
      <c r="F57" s="517"/>
      <c r="G57" s="524"/>
      <c r="H57" s="519" t="s">
        <v>3102</v>
      </c>
      <c r="I57" s="511"/>
      <c r="J57" s="516">
        <v>351</v>
      </c>
      <c r="K57" s="517"/>
      <c r="L57" s="518">
        <v>4</v>
      </c>
      <c r="M57" s="519" t="s">
        <v>3103</v>
      </c>
      <c r="N57" s="516"/>
      <c r="O57" s="517"/>
      <c r="P57" s="518"/>
      <c r="Q57" s="519"/>
    </row>
    <row r="58" spans="1:17">
      <c r="A58" s="516"/>
      <c r="B58" s="517"/>
      <c r="C58" s="518"/>
      <c r="D58" s="519"/>
      <c r="E58" s="516">
        <v>351</v>
      </c>
      <c r="F58" s="517"/>
      <c r="G58" s="518">
        <v>4</v>
      </c>
      <c r="H58" s="519" t="s">
        <v>3104</v>
      </c>
      <c r="I58" s="511"/>
      <c r="J58" s="516">
        <v>353</v>
      </c>
      <c r="K58" s="517" t="s">
        <v>3000</v>
      </c>
      <c r="L58" s="518">
        <v>5</v>
      </c>
      <c r="M58" s="519" t="s">
        <v>3105</v>
      </c>
      <c r="N58" s="516"/>
      <c r="O58" s="517"/>
      <c r="P58" s="518"/>
      <c r="Q58" s="519"/>
    </row>
    <row r="59" spans="1:17">
      <c r="A59" s="516">
        <v>351</v>
      </c>
      <c r="B59" s="517" t="s">
        <v>2984</v>
      </c>
      <c r="C59" s="518">
        <v>1</v>
      </c>
      <c r="D59" s="519" t="s">
        <v>3106</v>
      </c>
      <c r="E59" s="516" t="s">
        <v>2987</v>
      </c>
      <c r="F59" s="517"/>
      <c r="G59" s="518">
        <v>5</v>
      </c>
      <c r="H59" s="519" t="s">
        <v>3107</v>
      </c>
      <c r="I59" s="511"/>
      <c r="J59" s="516">
        <v>351</v>
      </c>
      <c r="K59" s="517"/>
      <c r="L59" s="518">
        <v>6</v>
      </c>
      <c r="M59" s="519" t="s">
        <v>3025</v>
      </c>
      <c r="N59" s="516"/>
      <c r="O59" s="517"/>
      <c r="P59" s="518"/>
      <c r="Q59" s="519"/>
    </row>
    <row r="60" spans="1:17">
      <c r="A60" s="516">
        <v>351</v>
      </c>
      <c r="B60" s="517"/>
      <c r="C60" s="518">
        <v>2</v>
      </c>
      <c r="D60" s="519" t="s">
        <v>3108</v>
      </c>
      <c r="E60" s="516">
        <v>351</v>
      </c>
      <c r="F60" s="517"/>
      <c r="G60" s="518">
        <v>6</v>
      </c>
      <c r="H60" s="519" t="s">
        <v>3055</v>
      </c>
      <c r="I60" s="511"/>
      <c r="J60" s="516">
        <v>351</v>
      </c>
      <c r="K60" s="517"/>
      <c r="L60" s="518">
        <v>7</v>
      </c>
      <c r="M60" s="519" t="s">
        <v>3026</v>
      </c>
      <c r="N60" s="516"/>
      <c r="O60" s="517"/>
      <c r="P60" s="518"/>
      <c r="Q60" s="519"/>
    </row>
    <row r="61" spans="1:17">
      <c r="A61" s="516">
        <v>353</v>
      </c>
      <c r="B61" s="517" t="s">
        <v>3000</v>
      </c>
      <c r="C61" s="518">
        <v>3</v>
      </c>
      <c r="D61" s="519" t="s">
        <v>3109</v>
      </c>
      <c r="E61" s="516">
        <v>351</v>
      </c>
      <c r="F61" s="517"/>
      <c r="G61" s="518">
        <v>7</v>
      </c>
      <c r="H61" s="519" t="s">
        <v>3085</v>
      </c>
      <c r="I61" s="511"/>
      <c r="J61" s="516"/>
      <c r="K61" s="517"/>
      <c r="L61" s="524"/>
      <c r="M61" s="526" t="s">
        <v>3023</v>
      </c>
      <c r="N61" s="528"/>
      <c r="O61" s="517"/>
      <c r="P61" s="518"/>
      <c r="Q61" s="526"/>
    </row>
    <row r="62" spans="1:17">
      <c r="A62" s="516" t="s">
        <v>2987</v>
      </c>
      <c r="B62" s="517"/>
      <c r="C62" s="524"/>
      <c r="D62" s="519" t="s">
        <v>3102</v>
      </c>
      <c r="E62" s="516"/>
      <c r="F62" s="520"/>
      <c r="G62" s="527"/>
      <c r="H62" s="526" t="s">
        <v>3023</v>
      </c>
      <c r="I62" s="511"/>
      <c r="J62" s="516"/>
      <c r="K62" s="517"/>
      <c r="L62" s="518"/>
      <c r="M62" s="526"/>
      <c r="N62" s="516"/>
      <c r="O62" s="517"/>
      <c r="P62" s="518"/>
      <c r="Q62" s="519"/>
    </row>
    <row r="63" spans="1:17">
      <c r="A63" s="516">
        <v>351</v>
      </c>
      <c r="B63" s="517"/>
      <c r="C63" s="518">
        <v>4</v>
      </c>
      <c r="D63" s="519" t="s">
        <v>3110</v>
      </c>
      <c r="E63" s="528"/>
      <c r="F63" s="517"/>
      <c r="G63" s="518"/>
      <c r="H63" s="526"/>
      <c r="I63" s="511"/>
      <c r="J63" s="516">
        <v>351</v>
      </c>
      <c r="K63" s="517" t="s">
        <v>2975</v>
      </c>
      <c r="L63" s="518">
        <v>1</v>
      </c>
      <c r="M63" s="530" t="s">
        <v>3111</v>
      </c>
      <c r="N63" s="516"/>
      <c r="O63" s="517"/>
      <c r="P63" s="518"/>
      <c r="Q63" s="519"/>
    </row>
    <row r="64" spans="1:17">
      <c r="A64" s="516">
        <v>353</v>
      </c>
      <c r="B64" s="517" t="s">
        <v>3000</v>
      </c>
      <c r="C64" s="518">
        <v>5</v>
      </c>
      <c r="D64" s="519" t="s">
        <v>3112</v>
      </c>
      <c r="E64" s="516">
        <v>351</v>
      </c>
      <c r="F64" s="517" t="s">
        <v>3060</v>
      </c>
      <c r="G64" s="524">
        <v>1</v>
      </c>
      <c r="H64" s="519" t="s">
        <v>3113</v>
      </c>
      <c r="I64" s="511"/>
      <c r="J64" s="516"/>
      <c r="K64" s="517" t="s">
        <v>2984</v>
      </c>
      <c r="L64" s="518"/>
      <c r="M64" s="519"/>
      <c r="N64" s="516"/>
      <c r="O64" s="517"/>
      <c r="P64" s="518"/>
      <c r="Q64" s="519"/>
    </row>
    <row r="65" spans="1:17">
      <c r="A65" s="516">
        <v>351</v>
      </c>
      <c r="B65" s="517"/>
      <c r="C65" s="524">
        <v>6</v>
      </c>
      <c r="D65" s="519" t="s">
        <v>3021</v>
      </c>
      <c r="E65" s="516">
        <v>351</v>
      </c>
      <c r="F65" s="517"/>
      <c r="G65" s="524">
        <v>2</v>
      </c>
      <c r="H65" s="519" t="s">
        <v>3093</v>
      </c>
      <c r="I65" s="511"/>
      <c r="J65" s="516"/>
      <c r="K65" s="517"/>
      <c r="L65" s="518"/>
      <c r="M65" s="519"/>
      <c r="N65" s="516"/>
      <c r="O65" s="517"/>
      <c r="P65" s="518"/>
      <c r="Q65" s="519"/>
    </row>
    <row r="66" spans="1:17">
      <c r="A66" s="516">
        <v>351</v>
      </c>
      <c r="B66" s="517"/>
      <c r="C66" s="518">
        <v>7</v>
      </c>
      <c r="D66" s="519" t="s">
        <v>3024</v>
      </c>
      <c r="E66" s="516" t="s">
        <v>2987</v>
      </c>
      <c r="F66" s="517"/>
      <c r="G66" s="518">
        <v>3</v>
      </c>
      <c r="H66" s="519" t="s">
        <v>3114</v>
      </c>
      <c r="I66" s="511"/>
      <c r="J66" s="516"/>
      <c r="K66" s="517"/>
      <c r="L66" s="518"/>
      <c r="M66" s="519"/>
      <c r="N66" s="516"/>
      <c r="O66" s="517"/>
      <c r="P66" s="518"/>
      <c r="Q66" s="519"/>
    </row>
    <row r="67" spans="1:17">
      <c r="A67" s="516"/>
      <c r="B67" s="517"/>
      <c r="C67" s="524"/>
      <c r="D67" s="526" t="s">
        <v>3023</v>
      </c>
      <c r="E67" s="516">
        <v>353</v>
      </c>
      <c r="F67" s="517" t="s">
        <v>3000</v>
      </c>
      <c r="G67" s="518">
        <v>4</v>
      </c>
      <c r="H67" s="519" t="s">
        <v>3115</v>
      </c>
      <c r="I67" s="511"/>
      <c r="J67" s="516"/>
      <c r="K67" s="517"/>
      <c r="L67" s="518"/>
      <c r="M67" s="519"/>
      <c r="N67" s="516"/>
      <c r="O67" s="517"/>
      <c r="P67" s="518"/>
      <c r="Q67" s="519"/>
    </row>
    <row r="68" spans="1:17">
      <c r="A68" s="516"/>
      <c r="B68" s="517"/>
      <c r="C68" s="518"/>
      <c r="D68" s="519"/>
      <c r="E68" s="516">
        <v>351</v>
      </c>
      <c r="F68" s="517"/>
      <c r="G68" s="524">
        <v>5</v>
      </c>
      <c r="H68" s="519" t="s">
        <v>3052</v>
      </c>
      <c r="I68" s="511"/>
      <c r="J68" s="516"/>
      <c r="K68" s="517"/>
      <c r="L68" s="518"/>
      <c r="M68" s="519"/>
      <c r="N68" s="516"/>
      <c r="O68" s="517"/>
      <c r="P68" s="518"/>
      <c r="Q68" s="526"/>
    </row>
    <row r="69" spans="1:17">
      <c r="A69" s="516">
        <v>351</v>
      </c>
      <c r="B69" s="517" t="s">
        <v>3035</v>
      </c>
      <c r="C69" s="524">
        <v>1</v>
      </c>
      <c r="D69" s="519" t="s">
        <v>3116</v>
      </c>
      <c r="E69" s="516">
        <v>351</v>
      </c>
      <c r="F69" s="517"/>
      <c r="G69" s="518">
        <v>6</v>
      </c>
      <c r="H69" s="519" t="s">
        <v>3055</v>
      </c>
      <c r="I69" s="511"/>
      <c r="J69" s="516"/>
      <c r="K69" s="517"/>
      <c r="L69" s="518"/>
      <c r="M69" s="519"/>
      <c r="N69" s="528"/>
      <c r="O69" s="517"/>
      <c r="P69" s="518"/>
      <c r="Q69" s="519"/>
    </row>
    <row r="70" spans="1:17">
      <c r="A70" s="516">
        <v>351</v>
      </c>
      <c r="B70" s="517"/>
      <c r="C70" s="524">
        <v>2</v>
      </c>
      <c r="D70" s="519" t="s">
        <v>3117</v>
      </c>
      <c r="E70" s="516"/>
      <c r="F70" s="520"/>
      <c r="G70" s="527"/>
      <c r="H70" s="526" t="s">
        <v>3023</v>
      </c>
      <c r="I70" s="511"/>
      <c r="J70" s="516"/>
      <c r="K70" s="517"/>
      <c r="L70" s="518"/>
      <c r="M70" s="519"/>
      <c r="N70" s="516"/>
      <c r="O70" s="517"/>
      <c r="P70" s="518"/>
      <c r="Q70" s="519"/>
    </row>
    <row r="71" spans="1:17">
      <c r="A71" s="516">
        <v>353</v>
      </c>
      <c r="B71" s="517" t="s">
        <v>3000</v>
      </c>
      <c r="C71" s="518">
        <v>3</v>
      </c>
      <c r="D71" s="519" t="s">
        <v>3118</v>
      </c>
      <c r="E71" s="516"/>
      <c r="F71" s="517"/>
      <c r="G71" s="518"/>
      <c r="H71" s="526"/>
      <c r="I71" s="511"/>
      <c r="J71" s="516"/>
      <c r="K71" s="517"/>
      <c r="L71" s="518"/>
      <c r="M71" s="519"/>
      <c r="N71" s="516"/>
      <c r="O71" s="517"/>
      <c r="P71" s="518"/>
      <c r="Q71" s="519"/>
    </row>
    <row r="72" spans="1:17">
      <c r="A72" s="516" t="s">
        <v>2987</v>
      </c>
      <c r="B72" s="517"/>
      <c r="C72" s="524"/>
      <c r="D72" s="519" t="s">
        <v>3102</v>
      </c>
      <c r="E72" s="516">
        <v>351</v>
      </c>
      <c r="F72" s="517" t="s">
        <v>2973</v>
      </c>
      <c r="G72" s="524">
        <v>1</v>
      </c>
      <c r="H72" s="519" t="s">
        <v>3119</v>
      </c>
      <c r="I72" s="511"/>
      <c r="J72" s="528"/>
      <c r="K72" s="517"/>
      <c r="L72" s="518"/>
      <c r="M72" s="526"/>
      <c r="N72" s="516"/>
      <c r="O72" s="517"/>
      <c r="P72" s="518"/>
      <c r="Q72" s="519"/>
    </row>
    <row r="73" spans="1:17">
      <c r="A73" s="516">
        <v>351</v>
      </c>
      <c r="B73" s="517"/>
      <c r="C73" s="518">
        <v>4</v>
      </c>
      <c r="D73" s="519" t="s">
        <v>3120</v>
      </c>
      <c r="E73" s="516">
        <v>351</v>
      </c>
      <c r="F73" s="517"/>
      <c r="G73" s="518">
        <v>2</v>
      </c>
      <c r="H73" s="519" t="s">
        <v>3121</v>
      </c>
      <c r="I73" s="511"/>
      <c r="J73" s="516"/>
      <c r="K73" s="517"/>
      <c r="L73" s="518"/>
      <c r="M73" s="519"/>
      <c r="N73" s="516"/>
      <c r="O73" s="517"/>
      <c r="P73" s="518"/>
      <c r="Q73" s="519"/>
    </row>
    <row r="74" spans="1:17">
      <c r="A74" s="516" t="s">
        <v>2987</v>
      </c>
      <c r="B74" s="517"/>
      <c r="C74" s="518">
        <v>5</v>
      </c>
      <c r="D74" s="519" t="s">
        <v>3122</v>
      </c>
      <c r="E74" s="516" t="s">
        <v>2987</v>
      </c>
      <c r="F74" s="517"/>
      <c r="G74" s="518">
        <v>3</v>
      </c>
      <c r="H74" s="525" t="s">
        <v>3123</v>
      </c>
      <c r="I74" s="511"/>
      <c r="J74" s="516"/>
      <c r="K74" s="517"/>
      <c r="L74" s="518"/>
      <c r="M74" s="519"/>
      <c r="N74" s="516"/>
      <c r="O74" s="517"/>
      <c r="P74" s="518"/>
      <c r="Q74" s="519"/>
    </row>
    <row r="75" spans="1:17">
      <c r="A75" s="516">
        <v>351</v>
      </c>
      <c r="B75" s="517"/>
      <c r="C75" s="518">
        <v>6</v>
      </c>
      <c r="D75" s="519" t="s">
        <v>3086</v>
      </c>
      <c r="E75" s="516">
        <v>351</v>
      </c>
      <c r="F75" s="517"/>
      <c r="G75" s="518">
        <v>4</v>
      </c>
      <c r="H75" s="519" t="s">
        <v>3124</v>
      </c>
      <c r="I75" s="511"/>
      <c r="J75" s="516"/>
      <c r="K75" s="517"/>
      <c r="L75" s="518"/>
      <c r="M75" s="519"/>
      <c r="N75" s="516"/>
      <c r="O75" s="517"/>
      <c r="P75" s="518"/>
      <c r="Q75" s="519"/>
    </row>
    <row r="76" spans="1:17">
      <c r="A76" s="516">
        <v>351</v>
      </c>
      <c r="B76" s="517"/>
      <c r="C76" s="518">
        <v>7</v>
      </c>
      <c r="D76" s="519" t="s">
        <v>3088</v>
      </c>
      <c r="E76" s="516" t="s">
        <v>2987</v>
      </c>
      <c r="F76" s="517"/>
      <c r="G76" s="518">
        <v>5</v>
      </c>
      <c r="H76" s="519" t="s">
        <v>3125</v>
      </c>
      <c r="I76" s="511"/>
      <c r="J76" s="516"/>
      <c r="K76" s="517"/>
      <c r="L76" s="518"/>
      <c r="M76" s="519"/>
      <c r="N76" s="516"/>
      <c r="O76" s="517"/>
      <c r="P76" s="518"/>
      <c r="Q76" s="519"/>
    </row>
    <row r="77" spans="1:17">
      <c r="A77" s="516"/>
      <c r="B77" s="520"/>
      <c r="C77" s="527"/>
      <c r="D77" s="526" t="s">
        <v>3023</v>
      </c>
      <c r="E77" s="516">
        <v>351</v>
      </c>
      <c r="F77" s="517"/>
      <c r="G77" s="518">
        <v>6</v>
      </c>
      <c r="H77" s="519" t="s">
        <v>3016</v>
      </c>
      <c r="I77" s="511"/>
      <c r="J77" s="516"/>
      <c r="K77" s="517"/>
      <c r="L77" s="518"/>
      <c r="M77" s="519"/>
      <c r="N77" s="516"/>
      <c r="O77" s="517"/>
      <c r="P77" s="518"/>
      <c r="Q77" s="519"/>
    </row>
    <row r="78" spans="1:17">
      <c r="A78" s="516"/>
      <c r="B78" s="517"/>
      <c r="C78" s="518"/>
      <c r="D78" s="519"/>
      <c r="E78" s="516">
        <v>351</v>
      </c>
      <c r="F78" s="517"/>
      <c r="G78" s="518">
        <v>7</v>
      </c>
      <c r="H78" s="519" t="s">
        <v>3019</v>
      </c>
      <c r="I78" s="511"/>
      <c r="J78" s="516"/>
      <c r="K78" s="517"/>
      <c r="L78" s="518"/>
      <c r="M78" s="519"/>
      <c r="N78" s="516"/>
      <c r="O78" s="520"/>
      <c r="P78" s="518"/>
      <c r="Q78" s="526"/>
    </row>
    <row r="79" spans="1:17">
      <c r="A79" s="516">
        <v>351</v>
      </c>
      <c r="B79" s="517" t="s">
        <v>3070</v>
      </c>
      <c r="C79" s="524">
        <v>1</v>
      </c>
      <c r="D79" s="519" t="s">
        <v>3126</v>
      </c>
      <c r="E79" s="516"/>
      <c r="F79" s="517"/>
      <c r="G79" s="524"/>
      <c r="H79" s="526" t="s">
        <v>3023</v>
      </c>
      <c r="I79" s="511"/>
      <c r="J79" s="516"/>
      <c r="K79" s="517"/>
      <c r="L79" s="518"/>
      <c r="M79" s="519"/>
      <c r="N79" s="516"/>
      <c r="O79" s="517"/>
      <c r="P79" s="518"/>
      <c r="Q79" s="519"/>
    </row>
    <row r="80" spans="1:17">
      <c r="A80" s="516">
        <v>351</v>
      </c>
      <c r="B80" s="517"/>
      <c r="C80" s="524">
        <v>2</v>
      </c>
      <c r="D80" s="519" t="s">
        <v>3127</v>
      </c>
      <c r="E80" s="516"/>
      <c r="F80" s="517"/>
      <c r="G80" s="518"/>
      <c r="H80" s="519"/>
      <c r="I80" s="511"/>
      <c r="J80" s="516"/>
      <c r="K80" s="517"/>
      <c r="L80" s="518"/>
      <c r="M80" s="526"/>
      <c r="N80" s="516"/>
      <c r="O80" s="517"/>
      <c r="P80" s="518"/>
      <c r="Q80" s="519"/>
    </row>
    <row r="81" spans="1:17">
      <c r="A81" s="516" t="s">
        <v>2987</v>
      </c>
      <c r="B81" s="517"/>
      <c r="C81" s="518">
        <v>3</v>
      </c>
      <c r="D81" s="519" t="s">
        <v>3128</v>
      </c>
      <c r="E81" s="516">
        <v>351</v>
      </c>
      <c r="F81" s="517" t="s">
        <v>3029</v>
      </c>
      <c r="G81" s="524">
        <v>1</v>
      </c>
      <c r="H81" s="519" t="s">
        <v>3126</v>
      </c>
      <c r="I81" s="511"/>
      <c r="J81" s="516"/>
      <c r="K81" s="517"/>
      <c r="L81" s="518"/>
      <c r="M81" s="526"/>
      <c r="N81" s="516"/>
      <c r="O81" s="517"/>
      <c r="P81" s="518"/>
      <c r="Q81" s="519"/>
    </row>
    <row r="82" spans="1:17">
      <c r="A82" s="516">
        <v>351</v>
      </c>
      <c r="B82" s="517"/>
      <c r="C82" s="518">
        <v>4</v>
      </c>
      <c r="D82" s="519" t="s">
        <v>3129</v>
      </c>
      <c r="E82" s="516">
        <v>351</v>
      </c>
      <c r="F82" s="517"/>
      <c r="G82" s="524">
        <v>2</v>
      </c>
      <c r="H82" s="519" t="s">
        <v>3130</v>
      </c>
      <c r="I82" s="511"/>
      <c r="J82" s="516"/>
      <c r="K82" s="517"/>
      <c r="L82" s="518"/>
      <c r="M82" s="519"/>
      <c r="N82" s="516"/>
      <c r="O82" s="517"/>
      <c r="P82" s="518"/>
      <c r="Q82" s="519"/>
    </row>
    <row r="83" spans="1:17">
      <c r="A83" s="516">
        <v>353</v>
      </c>
      <c r="B83" s="517" t="s">
        <v>3000</v>
      </c>
      <c r="C83" s="518">
        <v>5</v>
      </c>
      <c r="D83" s="519" t="s">
        <v>3131</v>
      </c>
      <c r="E83" s="516" t="s">
        <v>2987</v>
      </c>
      <c r="F83" s="517"/>
      <c r="G83" s="518">
        <v>3</v>
      </c>
      <c r="H83" s="519" t="s">
        <v>3132</v>
      </c>
      <c r="I83" s="511"/>
      <c r="J83" s="516"/>
      <c r="K83" s="517"/>
      <c r="L83" s="518"/>
      <c r="M83" s="519"/>
      <c r="N83" s="516"/>
      <c r="O83" s="517"/>
      <c r="P83" s="518"/>
      <c r="Q83" s="519"/>
    </row>
    <row r="84" spans="1:17">
      <c r="A84" s="516">
        <v>351</v>
      </c>
      <c r="B84" s="517"/>
      <c r="C84" s="518">
        <v>6</v>
      </c>
      <c r="D84" s="519" t="s">
        <v>3056</v>
      </c>
      <c r="E84" s="516">
        <v>351</v>
      </c>
      <c r="F84" s="517"/>
      <c r="G84" s="518">
        <v>4</v>
      </c>
      <c r="H84" s="519" t="s">
        <v>3133</v>
      </c>
      <c r="I84" s="511"/>
      <c r="J84" s="516"/>
      <c r="K84" s="517"/>
      <c r="L84" s="518"/>
      <c r="M84" s="519"/>
      <c r="N84" s="516"/>
      <c r="O84" s="517"/>
      <c r="P84" s="518"/>
      <c r="Q84" s="519"/>
    </row>
    <row r="85" spans="1:17">
      <c r="A85" s="516">
        <v>351</v>
      </c>
      <c r="B85" s="517"/>
      <c r="C85" s="518">
        <v>7</v>
      </c>
      <c r="D85" s="519" t="s">
        <v>3058</v>
      </c>
      <c r="E85" s="516">
        <v>353</v>
      </c>
      <c r="F85" s="517" t="s">
        <v>3000</v>
      </c>
      <c r="G85" s="518">
        <v>5</v>
      </c>
      <c r="H85" s="519" t="s">
        <v>3134</v>
      </c>
      <c r="I85" s="511"/>
      <c r="J85" s="516"/>
      <c r="K85" s="517"/>
      <c r="L85" s="518"/>
      <c r="M85" s="519"/>
      <c r="N85" s="516"/>
      <c r="O85" s="517"/>
      <c r="P85" s="518"/>
      <c r="Q85" s="519"/>
    </row>
    <row r="86" spans="1:17">
      <c r="A86" s="516"/>
      <c r="B86" s="520"/>
      <c r="C86" s="527"/>
      <c r="D86" s="526" t="s">
        <v>3023</v>
      </c>
      <c r="E86" s="516">
        <v>351</v>
      </c>
      <c r="F86" s="517"/>
      <c r="G86" s="524">
        <v>6</v>
      </c>
      <c r="H86" s="519" t="s">
        <v>3056</v>
      </c>
      <c r="I86" s="511"/>
      <c r="J86" s="516"/>
      <c r="K86" s="517"/>
      <c r="L86" s="518"/>
      <c r="M86" s="519"/>
      <c r="N86" s="516"/>
      <c r="O86" s="517"/>
      <c r="P86" s="518"/>
      <c r="Q86" s="519"/>
    </row>
    <row r="87" spans="1:17">
      <c r="A87" s="516"/>
      <c r="B87" s="517"/>
      <c r="C87" s="518"/>
      <c r="D87" s="519"/>
      <c r="E87" s="516">
        <v>351</v>
      </c>
      <c r="F87" s="517"/>
      <c r="G87" s="518">
        <v>7</v>
      </c>
      <c r="H87" s="519" t="s">
        <v>3089</v>
      </c>
      <c r="I87" s="511"/>
      <c r="J87" s="516"/>
      <c r="K87" s="517"/>
      <c r="L87" s="518"/>
      <c r="M87" s="519"/>
      <c r="N87" s="516"/>
      <c r="O87" s="517"/>
      <c r="P87" s="518"/>
      <c r="Q87" s="519"/>
    </row>
    <row r="88" spans="1:17">
      <c r="A88" s="516">
        <v>351</v>
      </c>
      <c r="B88" s="517" t="s">
        <v>2971</v>
      </c>
      <c r="C88" s="524">
        <v>1</v>
      </c>
      <c r="D88" s="519" t="s">
        <v>3135</v>
      </c>
      <c r="E88" s="516"/>
      <c r="F88" s="520"/>
      <c r="G88" s="527"/>
      <c r="H88" s="526" t="s">
        <v>3023</v>
      </c>
      <c r="I88" s="511"/>
      <c r="J88" s="516"/>
      <c r="K88" s="520"/>
      <c r="L88" s="518"/>
      <c r="M88" s="526"/>
      <c r="N88" s="528"/>
      <c r="O88" s="517"/>
      <c r="P88" s="518"/>
      <c r="Q88" s="526"/>
    </row>
    <row r="89" spans="1:17">
      <c r="A89" s="516">
        <v>351</v>
      </c>
      <c r="B89" s="517"/>
      <c r="C89" s="524">
        <v>2</v>
      </c>
      <c r="D89" s="519" t="s">
        <v>3136</v>
      </c>
      <c r="E89" s="516"/>
      <c r="F89" s="517"/>
      <c r="G89" s="518"/>
      <c r="H89" s="519"/>
      <c r="I89" s="511"/>
      <c r="J89" s="516"/>
      <c r="K89" s="517"/>
      <c r="L89" s="518"/>
      <c r="M89" s="519"/>
      <c r="N89" s="516"/>
      <c r="O89" s="517"/>
      <c r="P89" s="518"/>
      <c r="Q89" s="519"/>
    </row>
    <row r="90" spans="1:17">
      <c r="A90" s="516">
        <v>353</v>
      </c>
      <c r="B90" s="517" t="s">
        <v>3000</v>
      </c>
      <c r="C90" s="518">
        <v>3</v>
      </c>
      <c r="D90" s="519" t="s">
        <v>3137</v>
      </c>
      <c r="E90" s="516">
        <v>351</v>
      </c>
      <c r="F90" s="517" t="s">
        <v>3062</v>
      </c>
      <c r="G90" s="524">
        <v>1</v>
      </c>
      <c r="H90" s="519" t="s">
        <v>3138</v>
      </c>
      <c r="I90" s="511"/>
      <c r="J90" s="516"/>
      <c r="K90" s="517"/>
      <c r="L90" s="518"/>
      <c r="M90" s="519"/>
      <c r="N90" s="516"/>
      <c r="O90" s="517"/>
      <c r="P90" s="518"/>
      <c r="Q90" s="519"/>
    </row>
    <row r="91" spans="1:17">
      <c r="A91" s="516" t="s">
        <v>2987</v>
      </c>
      <c r="B91" s="517"/>
      <c r="C91" s="524"/>
      <c r="D91" s="519" t="s">
        <v>3102</v>
      </c>
      <c r="E91" s="516">
        <v>351</v>
      </c>
      <c r="F91" s="517"/>
      <c r="G91" s="524">
        <v>2</v>
      </c>
      <c r="H91" s="519" t="s">
        <v>3139</v>
      </c>
      <c r="I91" s="511"/>
      <c r="J91" s="516"/>
      <c r="K91" s="517"/>
      <c r="L91" s="518"/>
      <c r="M91" s="519"/>
      <c r="N91" s="516"/>
      <c r="O91" s="517"/>
      <c r="P91" s="518"/>
      <c r="Q91" s="519"/>
    </row>
    <row r="92" spans="1:17">
      <c r="A92" s="516">
        <v>351</v>
      </c>
      <c r="B92" s="517"/>
      <c r="C92" s="518">
        <v>4</v>
      </c>
      <c r="D92" s="519" t="s">
        <v>3140</v>
      </c>
      <c r="E92" s="516">
        <v>353</v>
      </c>
      <c r="F92" s="517" t="s">
        <v>3000</v>
      </c>
      <c r="G92" s="518">
        <v>3</v>
      </c>
      <c r="H92" s="519" t="s">
        <v>3141</v>
      </c>
      <c r="I92" s="511"/>
      <c r="J92" s="516"/>
      <c r="K92" s="517"/>
      <c r="L92" s="518"/>
      <c r="M92" s="519"/>
      <c r="N92" s="516"/>
      <c r="O92" s="517"/>
      <c r="P92" s="518"/>
      <c r="Q92" s="519"/>
    </row>
    <row r="93" spans="1:17">
      <c r="A93" s="516">
        <v>353</v>
      </c>
      <c r="B93" s="517" t="s">
        <v>3000</v>
      </c>
      <c r="C93" s="518">
        <v>5</v>
      </c>
      <c r="D93" s="519" t="s">
        <v>3142</v>
      </c>
      <c r="E93" s="516" t="s">
        <v>2987</v>
      </c>
      <c r="F93" s="517"/>
      <c r="G93" s="524"/>
      <c r="H93" s="519" t="s">
        <v>3102</v>
      </c>
      <c r="I93" s="511"/>
      <c r="J93" s="516"/>
      <c r="K93" s="517"/>
      <c r="L93" s="518"/>
      <c r="M93" s="519"/>
      <c r="N93" s="516"/>
      <c r="O93" s="517"/>
      <c r="P93" s="518"/>
      <c r="Q93" s="519"/>
    </row>
    <row r="94" spans="1:17">
      <c r="A94" s="516">
        <v>351</v>
      </c>
      <c r="B94" s="517"/>
      <c r="C94" s="518">
        <v>6</v>
      </c>
      <c r="D94" s="519" t="s">
        <v>3017</v>
      </c>
      <c r="E94" s="516">
        <v>351</v>
      </c>
      <c r="F94" s="517"/>
      <c r="G94" s="518">
        <v>4</v>
      </c>
      <c r="H94" s="519" t="s">
        <v>3143</v>
      </c>
      <c r="I94" s="511"/>
      <c r="J94" s="516"/>
      <c r="K94" s="517"/>
      <c r="L94" s="518"/>
      <c r="M94" s="519"/>
      <c r="N94" s="516"/>
      <c r="O94" s="517"/>
      <c r="P94" s="518"/>
      <c r="Q94" s="519"/>
    </row>
    <row r="95" spans="1:17">
      <c r="A95" s="516">
        <v>351</v>
      </c>
      <c r="B95" s="517"/>
      <c r="C95" s="518">
        <v>7</v>
      </c>
      <c r="D95" s="519" t="s">
        <v>3020</v>
      </c>
      <c r="E95" s="516">
        <v>353</v>
      </c>
      <c r="F95" s="517" t="s">
        <v>3000</v>
      </c>
      <c r="G95" s="518">
        <v>5</v>
      </c>
      <c r="H95" s="519" t="s">
        <v>3144</v>
      </c>
      <c r="I95" s="511"/>
      <c r="J95" s="516"/>
      <c r="K95" s="517"/>
      <c r="L95" s="518"/>
      <c r="M95" s="519"/>
      <c r="N95" s="516"/>
      <c r="O95" s="517"/>
      <c r="P95" s="518"/>
      <c r="Q95" s="519"/>
    </row>
    <row r="96" spans="1:17">
      <c r="A96" s="516"/>
      <c r="B96" s="520"/>
      <c r="C96" s="527"/>
      <c r="D96" s="526" t="s">
        <v>3023</v>
      </c>
      <c r="E96" s="516">
        <v>351</v>
      </c>
      <c r="F96" s="517"/>
      <c r="G96" s="518">
        <v>6</v>
      </c>
      <c r="H96" s="519" t="s">
        <v>3061</v>
      </c>
      <c r="I96" s="511"/>
      <c r="J96" s="516"/>
      <c r="K96" s="517"/>
      <c r="L96" s="518"/>
      <c r="M96" s="519"/>
      <c r="N96" s="516"/>
      <c r="O96" s="517"/>
      <c r="P96" s="518"/>
      <c r="Q96" s="519"/>
    </row>
    <row r="97" spans="1:17">
      <c r="A97" s="516"/>
      <c r="B97" s="517"/>
      <c r="C97" s="518"/>
      <c r="D97" s="519"/>
      <c r="E97" s="516">
        <v>351</v>
      </c>
      <c r="F97" s="517"/>
      <c r="G97" s="518">
        <v>7</v>
      </c>
      <c r="H97" s="519" t="s">
        <v>3064</v>
      </c>
      <c r="I97" s="511"/>
      <c r="J97" s="516"/>
      <c r="K97" s="517"/>
      <c r="L97" s="518"/>
      <c r="M97" s="519"/>
      <c r="N97" s="516"/>
      <c r="O97" s="517"/>
      <c r="P97" s="518"/>
      <c r="Q97" s="519"/>
    </row>
    <row r="98" spans="1:17">
      <c r="A98" s="516"/>
      <c r="B98" s="517"/>
      <c r="C98" s="518"/>
      <c r="D98" s="519"/>
      <c r="E98" s="516"/>
      <c r="F98" s="520"/>
      <c r="G98" s="527"/>
      <c r="H98" s="526" t="s">
        <v>3023</v>
      </c>
      <c r="I98" s="529"/>
      <c r="J98" s="516"/>
      <c r="K98" s="517"/>
      <c r="L98" s="518"/>
      <c r="M98" s="526"/>
      <c r="N98" s="516"/>
      <c r="O98" s="517"/>
      <c r="P98" s="518"/>
      <c r="Q98" s="526"/>
    </row>
    <row r="99" spans="1:17">
      <c r="A99" s="516"/>
      <c r="B99" s="520"/>
      <c r="C99" s="518"/>
      <c r="D99" s="526"/>
      <c r="E99" s="516"/>
      <c r="F99" s="517"/>
      <c r="G99" s="518"/>
      <c r="H99" s="526"/>
      <c r="I99" s="529"/>
      <c r="J99" s="519"/>
      <c r="K99" s="520"/>
      <c r="L99" s="522"/>
      <c r="M99" s="519"/>
      <c r="N99" s="528"/>
      <c r="O99" s="517"/>
      <c r="P99" s="518"/>
      <c r="Q99" s="526"/>
    </row>
    <row r="100" spans="1:17">
      <c r="A100" s="516"/>
      <c r="B100" s="520"/>
      <c r="C100" s="518"/>
      <c r="D100" s="519"/>
      <c r="E100" s="519"/>
      <c r="F100" s="520"/>
      <c r="G100" s="522"/>
      <c r="H100" s="519"/>
      <c r="I100" s="529"/>
      <c r="J100" s="516"/>
      <c r="K100" s="520"/>
      <c r="L100" s="518"/>
      <c r="M100" s="519"/>
      <c r="N100" s="519"/>
      <c r="O100" s="520"/>
      <c r="P100" s="522"/>
      <c r="Q100" s="519"/>
    </row>
  </sheetData>
  <mergeCells count="6">
    <mergeCell ref="A1:Q1"/>
    <mergeCell ref="A2:B2"/>
    <mergeCell ref="J2:K2"/>
    <mergeCell ref="A51:Q51"/>
    <mergeCell ref="A52:B52"/>
    <mergeCell ref="J52:K52"/>
  </mergeCells>
  <phoneticPr fontId="3" type="noConversion"/>
  <pageMargins left="0.39370078740157483" right="0" top="0.39370078740157483" bottom="0" header="0" footer="0"/>
  <pageSetup paperSize="8"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6"/>
  <dimension ref="A1:AAY36"/>
  <sheetViews>
    <sheetView workbookViewId="0"/>
  </sheetViews>
  <sheetFormatPr defaultRowHeight="16.2"/>
  <cols>
    <col min="1" max="1" width="14.44140625" customWidth="1"/>
    <col min="2" max="2" width="18.21875" customWidth="1"/>
    <col min="3" max="5" width="11.88671875" bestFit="1" customWidth="1"/>
    <col min="6" max="6" width="13.77734375" bestFit="1" customWidth="1"/>
    <col min="7" max="7" width="8.77734375" customWidth="1"/>
    <col min="81" max="81" width="18.6640625" customWidth="1"/>
    <col min="82" max="82" width="26.44140625" customWidth="1"/>
  </cols>
  <sheetData>
    <row r="1" spans="1:727" ht="23.4" customHeight="1">
      <c r="A1" s="542" t="s">
        <v>3163</v>
      </c>
      <c r="B1" s="542" t="s">
        <v>3211</v>
      </c>
    </row>
    <row r="2" spans="1:727" ht="23.4" customHeight="1">
      <c r="A2" s="543" t="s">
        <v>87</v>
      </c>
      <c r="B2" s="544">
        <v>44388</v>
      </c>
    </row>
    <row r="4" spans="1:727" s="532" customFormat="1">
      <c r="GB4" s="532" t="s">
        <v>3212</v>
      </c>
      <c r="GC4" s="532" t="s">
        <v>3299</v>
      </c>
      <c r="GH4" s="532" t="s">
        <v>3300</v>
      </c>
      <c r="GM4" s="532" t="s">
        <v>3301</v>
      </c>
      <c r="GR4" s="532" t="s">
        <v>3302</v>
      </c>
      <c r="GW4" s="532" t="s">
        <v>3303</v>
      </c>
      <c r="HB4" s="532" t="s">
        <v>3212</v>
      </c>
      <c r="HC4" s="532" t="s">
        <v>3304</v>
      </c>
      <c r="HH4" s="532" t="s">
        <v>3305</v>
      </c>
      <c r="HM4" s="532" t="s">
        <v>3306</v>
      </c>
      <c r="HR4" s="532" t="s">
        <v>3307</v>
      </c>
      <c r="HW4" s="532" t="s">
        <v>3308</v>
      </c>
      <c r="IB4" s="532" t="s">
        <v>3212</v>
      </c>
      <c r="IC4" s="532" t="s">
        <v>3309</v>
      </c>
      <c r="IH4" s="532" t="s">
        <v>3310</v>
      </c>
      <c r="IM4" s="532" t="s">
        <v>3311</v>
      </c>
      <c r="IR4" s="532" t="s">
        <v>3312</v>
      </c>
      <c r="IW4" s="532" t="s">
        <v>3313</v>
      </c>
      <c r="JB4" s="532" t="s">
        <v>3212</v>
      </c>
      <c r="JC4" s="532" t="s">
        <v>3314</v>
      </c>
      <c r="JH4" s="532" t="s">
        <v>3315</v>
      </c>
      <c r="JM4" s="532" t="s">
        <v>3316</v>
      </c>
      <c r="JR4" s="532" t="s">
        <v>3317</v>
      </c>
      <c r="JW4" s="532" t="s">
        <v>3318</v>
      </c>
      <c r="KB4" s="532" t="s">
        <v>3212</v>
      </c>
      <c r="KC4" s="532" t="s">
        <v>85</v>
      </c>
      <c r="KH4" s="532" t="s">
        <v>85</v>
      </c>
      <c r="KM4" s="532" t="s">
        <v>85</v>
      </c>
      <c r="KR4" s="532" t="s">
        <v>85</v>
      </c>
      <c r="KW4" s="532" t="s">
        <v>85</v>
      </c>
      <c r="LB4" s="532" t="s">
        <v>3212</v>
      </c>
      <c r="LC4" s="532" t="s">
        <v>85</v>
      </c>
      <c r="LH4" s="532" t="s">
        <v>85</v>
      </c>
      <c r="LM4" s="532" t="s">
        <v>85</v>
      </c>
      <c r="LR4" s="532" t="s">
        <v>85</v>
      </c>
      <c r="LW4" s="532" t="s">
        <v>85</v>
      </c>
      <c r="MB4" s="532" t="s">
        <v>3212</v>
      </c>
      <c r="MC4" s="532" t="s">
        <v>85</v>
      </c>
      <c r="MH4" s="532" t="s">
        <v>85</v>
      </c>
      <c r="MM4" s="532" t="s">
        <v>85</v>
      </c>
      <c r="MR4" s="532" t="s">
        <v>85</v>
      </c>
      <c r="MW4" s="532" t="s">
        <v>85</v>
      </c>
      <c r="NA4" s="532" t="s">
        <v>3212</v>
      </c>
      <c r="NB4" s="532" t="s">
        <v>3284</v>
      </c>
      <c r="NG4" s="532" t="s">
        <v>93</v>
      </c>
      <c r="NL4" s="532" t="s">
        <v>94</v>
      </c>
      <c r="NQ4" s="532" t="s">
        <v>95</v>
      </c>
      <c r="NV4" s="532" t="s">
        <v>96</v>
      </c>
      <c r="OA4" s="532" t="s">
        <v>3212</v>
      </c>
      <c r="OB4" s="532" t="s">
        <v>3217</v>
      </c>
      <c r="OG4" s="532" t="s">
        <v>3218</v>
      </c>
      <c r="OL4" s="532" t="s">
        <v>3219</v>
      </c>
      <c r="OQ4" s="532" t="s">
        <v>85</v>
      </c>
      <c r="OV4" s="532" t="s">
        <v>85</v>
      </c>
      <c r="PA4" s="532" t="s">
        <v>3212</v>
      </c>
      <c r="PB4" s="532" t="s">
        <v>3285</v>
      </c>
      <c r="PG4" s="532" t="s">
        <v>3286</v>
      </c>
      <c r="PL4" s="532" t="s">
        <v>3287</v>
      </c>
      <c r="PQ4" s="532" t="s">
        <v>3288</v>
      </c>
      <c r="PV4" s="532" t="s">
        <v>3289</v>
      </c>
      <c r="QA4" s="532" t="s">
        <v>3212</v>
      </c>
      <c r="QB4" s="532" t="s">
        <v>3290</v>
      </c>
      <c r="QG4" s="532" t="s">
        <v>3291</v>
      </c>
      <c r="QL4" s="532" t="s">
        <v>85</v>
      </c>
      <c r="QQ4" s="532" t="s">
        <v>85</v>
      </c>
      <c r="QV4" s="532" t="s">
        <v>85</v>
      </c>
      <c r="RA4" s="532" t="s">
        <v>3212</v>
      </c>
      <c r="RB4" s="532" t="s">
        <v>3292</v>
      </c>
      <c r="RG4" s="532" t="s">
        <v>3293</v>
      </c>
      <c r="RL4" s="532" t="s">
        <v>3294</v>
      </c>
      <c r="RQ4" s="532" t="s">
        <v>3295</v>
      </c>
      <c r="RV4" s="532" t="s">
        <v>3296</v>
      </c>
      <c r="SA4" s="532" t="s">
        <v>3212</v>
      </c>
      <c r="SB4" s="532" t="s">
        <v>3297</v>
      </c>
      <c r="SG4" s="532" t="s">
        <v>85</v>
      </c>
      <c r="SL4" s="532" t="s">
        <v>85</v>
      </c>
      <c r="SQ4" s="532" t="s">
        <v>85</v>
      </c>
      <c r="SV4" s="532" t="s">
        <v>85</v>
      </c>
      <c r="TA4" s="532" t="s">
        <v>3212</v>
      </c>
      <c r="TB4" s="532" t="s">
        <v>3319</v>
      </c>
      <c r="TG4" s="532" t="s">
        <v>3320</v>
      </c>
      <c r="TL4" s="532" t="s">
        <v>3321</v>
      </c>
      <c r="TQ4" s="532" t="s">
        <v>3322</v>
      </c>
      <c r="TV4" s="532" t="s">
        <v>3323</v>
      </c>
      <c r="UA4" s="532" t="s">
        <v>3212</v>
      </c>
      <c r="UB4" s="532" t="s">
        <v>3324</v>
      </c>
      <c r="UG4" s="532" t="s">
        <v>85</v>
      </c>
      <c r="UL4" s="532" t="s">
        <v>85</v>
      </c>
      <c r="UQ4" s="532" t="s">
        <v>85</v>
      </c>
      <c r="UV4" s="532" t="s">
        <v>85</v>
      </c>
      <c r="UZ4" s="532" t="s">
        <v>3212</v>
      </c>
      <c r="VA4" s="532" t="s">
        <v>3284</v>
      </c>
      <c r="VF4" s="532" t="s">
        <v>93</v>
      </c>
      <c r="VK4" s="532" t="s">
        <v>94</v>
      </c>
      <c r="VP4" s="532" t="s">
        <v>95</v>
      </c>
      <c r="VU4" s="532" t="s">
        <v>96</v>
      </c>
      <c r="VX4" s="532" t="s">
        <v>3212</v>
      </c>
      <c r="VY4" s="532" t="s">
        <v>3284</v>
      </c>
      <c r="WD4" s="532" t="s">
        <v>93</v>
      </c>
      <c r="WI4" s="532" t="s">
        <v>94</v>
      </c>
      <c r="WN4" s="532" t="s">
        <v>95</v>
      </c>
      <c r="WS4" s="532" t="s">
        <v>96</v>
      </c>
      <c r="WX4" s="532" t="s">
        <v>3212</v>
      </c>
      <c r="WY4" s="532" t="s">
        <v>3217</v>
      </c>
      <c r="XD4" s="532" t="s">
        <v>3218</v>
      </c>
      <c r="XI4" s="532" t="s">
        <v>3219</v>
      </c>
      <c r="XN4" s="532" t="s">
        <v>85</v>
      </c>
      <c r="XS4" s="532" t="s">
        <v>85</v>
      </c>
      <c r="XX4" s="532" t="s">
        <v>3212</v>
      </c>
      <c r="XY4" s="532" t="s">
        <v>3285</v>
      </c>
      <c r="YD4" s="532" t="s">
        <v>3286</v>
      </c>
      <c r="YI4" s="532" t="s">
        <v>3287</v>
      </c>
      <c r="YN4" s="532" t="s">
        <v>3288</v>
      </c>
      <c r="YS4" s="532" t="s">
        <v>3289</v>
      </c>
      <c r="YX4" s="532" t="s">
        <v>3212</v>
      </c>
      <c r="YY4" s="532" t="s">
        <v>3290</v>
      </c>
      <c r="ZD4" s="532" t="s">
        <v>3291</v>
      </c>
      <c r="ZI4" s="532" t="s">
        <v>85</v>
      </c>
      <c r="ZN4" s="532" t="s">
        <v>85</v>
      </c>
      <c r="ZS4" s="532" t="s">
        <v>85</v>
      </c>
      <c r="ZX4" s="532" t="s">
        <v>3212</v>
      </c>
      <c r="ZY4" s="532" t="s">
        <v>780</v>
      </c>
      <c r="ZZ4" s="532" t="s">
        <v>368</v>
      </c>
      <c r="AAA4" s="532" t="s">
        <v>390</v>
      </c>
      <c r="AAD4" s="532" t="s">
        <v>3293</v>
      </c>
      <c r="AAE4" s="532" t="s">
        <v>369</v>
      </c>
      <c r="AAF4" s="532" t="s">
        <v>367</v>
      </c>
      <c r="AAI4" s="532" t="s">
        <v>3294</v>
      </c>
      <c r="AAJ4" s="532" t="s">
        <v>370</v>
      </c>
      <c r="AAK4" s="532" t="s">
        <v>367</v>
      </c>
      <c r="AAN4" s="532" t="s">
        <v>3295</v>
      </c>
      <c r="AAO4" s="532" t="s">
        <v>371</v>
      </c>
      <c r="AAP4" s="532" t="s">
        <v>367</v>
      </c>
      <c r="AAS4" s="532" t="s">
        <v>3296</v>
      </c>
      <c r="AAT4" s="532" t="s">
        <v>372</v>
      </c>
      <c r="AAU4" s="532" t="s">
        <v>367</v>
      </c>
    </row>
    <row r="5" spans="1:727">
      <c r="A5" s="534" t="s">
        <v>780</v>
      </c>
      <c r="B5" s="535" t="s">
        <v>5365</v>
      </c>
      <c r="C5" s="535" t="s">
        <v>5366</v>
      </c>
      <c r="D5" s="535" t="s">
        <v>5367</v>
      </c>
      <c r="E5" s="535" t="s">
        <v>5368</v>
      </c>
      <c r="F5" s="535" t="s">
        <v>5369</v>
      </c>
      <c r="G5" s="629"/>
      <c r="H5" s="629"/>
      <c r="I5" s="629"/>
      <c r="J5" s="629"/>
      <c r="K5" s="629"/>
      <c r="L5" s="533"/>
      <c r="M5" s="533"/>
      <c r="N5" s="533"/>
      <c r="O5" s="533"/>
      <c r="P5" s="533"/>
      <c r="Q5" s="536"/>
      <c r="R5" s="536"/>
      <c r="S5" s="536"/>
      <c r="T5" s="536"/>
      <c r="U5" s="536"/>
      <c r="V5" s="537"/>
      <c r="W5" s="537"/>
      <c r="X5" s="537"/>
      <c r="Y5" s="537"/>
      <c r="Z5" s="537"/>
      <c r="AA5" s="538"/>
      <c r="AB5" s="538"/>
      <c r="AC5" s="538"/>
      <c r="AD5" s="538"/>
      <c r="AE5" s="538"/>
      <c r="AF5" s="538"/>
      <c r="AG5" s="539"/>
      <c r="AH5" s="539"/>
      <c r="AI5" s="539"/>
      <c r="AJ5" s="539"/>
      <c r="AK5" s="539"/>
      <c r="AL5" s="540"/>
      <c r="AM5" s="540"/>
      <c r="AN5" s="540"/>
      <c r="AO5" s="540"/>
      <c r="AP5" s="540"/>
      <c r="AQ5" s="541"/>
      <c r="AR5" s="541"/>
      <c r="AS5" s="541"/>
      <c r="AT5" s="541"/>
      <c r="AU5" s="541"/>
      <c r="AV5" s="534"/>
      <c r="AW5" s="534"/>
      <c r="AX5" s="534"/>
      <c r="AY5" s="534"/>
      <c r="AZ5" s="534"/>
      <c r="BA5" s="534"/>
      <c r="BB5" s="534"/>
      <c r="BC5" s="534"/>
      <c r="BD5" s="534"/>
      <c r="BE5" s="534"/>
      <c r="BF5" s="534"/>
      <c r="BG5" s="534"/>
      <c r="BH5" s="534"/>
      <c r="BI5" s="534"/>
      <c r="BJ5" s="534"/>
      <c r="BK5" s="534"/>
      <c r="BL5" s="534"/>
      <c r="BM5" s="534"/>
      <c r="BN5" s="534"/>
      <c r="BO5" s="534"/>
      <c r="BP5" s="534"/>
      <c r="GA5" t="s">
        <v>773</v>
      </c>
      <c r="GC5" t="s">
        <v>3213</v>
      </c>
      <c r="GD5" t="s">
        <v>3214</v>
      </c>
      <c r="GE5" t="s">
        <v>3215</v>
      </c>
      <c r="GF5" t="s">
        <v>3216</v>
      </c>
      <c r="GG5" t="s">
        <v>773</v>
      </c>
      <c r="GH5" t="s">
        <v>3213</v>
      </c>
      <c r="GI5" t="s">
        <v>3214</v>
      </c>
      <c r="GJ5" t="s">
        <v>3215</v>
      </c>
      <c r="GK5" t="s">
        <v>3216</v>
      </c>
      <c r="GL5" t="s">
        <v>773</v>
      </c>
      <c r="GM5" t="s">
        <v>3213</v>
      </c>
      <c r="GN5" t="s">
        <v>3214</v>
      </c>
      <c r="GO5" t="s">
        <v>3215</v>
      </c>
      <c r="GP5" t="s">
        <v>3216</v>
      </c>
      <c r="GQ5" t="s">
        <v>773</v>
      </c>
      <c r="GR5" t="s">
        <v>3213</v>
      </c>
      <c r="GS5" t="s">
        <v>3214</v>
      </c>
      <c r="GT5" t="s">
        <v>3215</v>
      </c>
      <c r="GU5" t="s">
        <v>3216</v>
      </c>
      <c r="GV5" t="s">
        <v>773</v>
      </c>
      <c r="GW5" t="s">
        <v>3213</v>
      </c>
      <c r="GX5" t="s">
        <v>3214</v>
      </c>
      <c r="GY5" t="s">
        <v>3215</v>
      </c>
      <c r="GZ5" t="s">
        <v>3216</v>
      </c>
      <c r="HA5" t="s">
        <v>773</v>
      </c>
      <c r="HC5" t="s">
        <v>3213</v>
      </c>
      <c r="HD5" t="s">
        <v>3214</v>
      </c>
      <c r="HE5" t="s">
        <v>3215</v>
      </c>
      <c r="HF5" t="s">
        <v>3216</v>
      </c>
      <c r="HG5" t="s">
        <v>773</v>
      </c>
      <c r="HH5" t="s">
        <v>3213</v>
      </c>
      <c r="HI5" t="s">
        <v>3214</v>
      </c>
      <c r="HJ5" t="s">
        <v>3215</v>
      </c>
      <c r="HK5" t="s">
        <v>3216</v>
      </c>
      <c r="HL5" t="s">
        <v>773</v>
      </c>
      <c r="HM5" t="s">
        <v>3213</v>
      </c>
      <c r="HN5" t="s">
        <v>3214</v>
      </c>
      <c r="HO5" t="s">
        <v>3215</v>
      </c>
      <c r="HP5" t="s">
        <v>3216</v>
      </c>
      <c r="HQ5" t="s">
        <v>773</v>
      </c>
      <c r="HR5" t="s">
        <v>3213</v>
      </c>
      <c r="HS5" t="s">
        <v>3214</v>
      </c>
      <c r="HT5" t="s">
        <v>3215</v>
      </c>
      <c r="HU5" t="s">
        <v>3216</v>
      </c>
      <c r="HV5" t="s">
        <v>773</v>
      </c>
      <c r="HW5" t="s">
        <v>3213</v>
      </c>
      <c r="HX5" t="s">
        <v>3214</v>
      </c>
      <c r="HY5" t="s">
        <v>3215</v>
      </c>
      <c r="HZ5" t="s">
        <v>3216</v>
      </c>
      <c r="IA5" t="s">
        <v>773</v>
      </c>
      <c r="IC5" t="s">
        <v>3213</v>
      </c>
      <c r="ID5" t="s">
        <v>3214</v>
      </c>
      <c r="IE5" t="s">
        <v>3215</v>
      </c>
      <c r="IF5" t="s">
        <v>3216</v>
      </c>
      <c r="IG5" t="s">
        <v>773</v>
      </c>
      <c r="IH5" t="s">
        <v>3213</v>
      </c>
      <c r="II5" t="s">
        <v>3214</v>
      </c>
      <c r="IJ5" t="s">
        <v>3215</v>
      </c>
      <c r="IK5" t="s">
        <v>3216</v>
      </c>
      <c r="IL5" t="s">
        <v>773</v>
      </c>
      <c r="IM5" t="s">
        <v>3213</v>
      </c>
      <c r="IN5" t="s">
        <v>3214</v>
      </c>
      <c r="IO5" t="s">
        <v>3215</v>
      </c>
      <c r="IP5" t="s">
        <v>3216</v>
      </c>
      <c r="IQ5" t="s">
        <v>773</v>
      </c>
      <c r="IR5" t="s">
        <v>3213</v>
      </c>
      <c r="IS5" t="s">
        <v>3214</v>
      </c>
      <c r="IT5" t="s">
        <v>3215</v>
      </c>
      <c r="IU5" t="s">
        <v>3216</v>
      </c>
      <c r="IV5" t="s">
        <v>773</v>
      </c>
      <c r="IW5" t="s">
        <v>3213</v>
      </c>
      <c r="IX5" t="s">
        <v>3214</v>
      </c>
      <c r="IY5" t="s">
        <v>3215</v>
      </c>
      <c r="IZ5" t="s">
        <v>3216</v>
      </c>
      <c r="JA5" t="s">
        <v>773</v>
      </c>
      <c r="JC5" t="s">
        <v>3213</v>
      </c>
      <c r="JD5" t="s">
        <v>3214</v>
      </c>
      <c r="JE5" t="s">
        <v>3215</v>
      </c>
      <c r="JF5" t="s">
        <v>3216</v>
      </c>
      <c r="JG5" t="s">
        <v>773</v>
      </c>
      <c r="JH5" t="s">
        <v>3213</v>
      </c>
      <c r="JI5" t="s">
        <v>3214</v>
      </c>
      <c r="JJ5" t="s">
        <v>3215</v>
      </c>
      <c r="JK5" t="s">
        <v>3216</v>
      </c>
      <c r="JL5" t="s">
        <v>773</v>
      </c>
      <c r="JM5" t="s">
        <v>3213</v>
      </c>
      <c r="JN5" t="s">
        <v>3214</v>
      </c>
      <c r="JO5" t="s">
        <v>3215</v>
      </c>
      <c r="JP5" t="s">
        <v>3216</v>
      </c>
      <c r="JQ5" t="s">
        <v>773</v>
      </c>
      <c r="JR5" t="s">
        <v>3213</v>
      </c>
      <c r="JS5" t="s">
        <v>3214</v>
      </c>
      <c r="JT5" t="s">
        <v>3215</v>
      </c>
      <c r="JU5" t="s">
        <v>3216</v>
      </c>
      <c r="JV5" t="s">
        <v>773</v>
      </c>
      <c r="JW5" t="s">
        <v>3213</v>
      </c>
      <c r="JX5" t="s">
        <v>3214</v>
      </c>
      <c r="JY5" t="s">
        <v>3215</v>
      </c>
      <c r="JZ5" t="s">
        <v>3216</v>
      </c>
      <c r="KA5" t="s">
        <v>773</v>
      </c>
      <c r="KC5" t="s">
        <v>3213</v>
      </c>
      <c r="KD5" t="s">
        <v>3214</v>
      </c>
      <c r="KE5" t="s">
        <v>3215</v>
      </c>
      <c r="KF5" t="s">
        <v>3216</v>
      </c>
      <c r="KG5" t="s">
        <v>773</v>
      </c>
      <c r="KH5" t="s">
        <v>3213</v>
      </c>
      <c r="KI5" t="s">
        <v>3214</v>
      </c>
      <c r="KJ5" t="s">
        <v>3215</v>
      </c>
      <c r="KK5" t="s">
        <v>3216</v>
      </c>
      <c r="KL5" t="s">
        <v>773</v>
      </c>
      <c r="KM5" t="s">
        <v>3213</v>
      </c>
      <c r="KN5" t="s">
        <v>3214</v>
      </c>
      <c r="KO5" t="s">
        <v>3215</v>
      </c>
      <c r="KP5" t="s">
        <v>3216</v>
      </c>
      <c r="KQ5" t="s">
        <v>773</v>
      </c>
      <c r="KR5" t="s">
        <v>3213</v>
      </c>
      <c r="KS5" t="s">
        <v>3214</v>
      </c>
      <c r="KT5" t="s">
        <v>3215</v>
      </c>
      <c r="KU5" t="s">
        <v>3216</v>
      </c>
      <c r="KV5" t="s">
        <v>773</v>
      </c>
      <c r="KW5" t="s">
        <v>3213</v>
      </c>
      <c r="KX5" t="s">
        <v>3214</v>
      </c>
      <c r="KY5" t="s">
        <v>3215</v>
      </c>
      <c r="KZ5" t="s">
        <v>3216</v>
      </c>
      <c r="LA5" t="s">
        <v>773</v>
      </c>
      <c r="LC5" t="s">
        <v>3213</v>
      </c>
      <c r="LD5" t="s">
        <v>3214</v>
      </c>
      <c r="LE5" t="s">
        <v>3215</v>
      </c>
      <c r="LF5" t="s">
        <v>3216</v>
      </c>
      <c r="LG5" t="s">
        <v>773</v>
      </c>
      <c r="LH5" t="s">
        <v>3213</v>
      </c>
      <c r="LI5" t="s">
        <v>3214</v>
      </c>
      <c r="LJ5" t="s">
        <v>3215</v>
      </c>
      <c r="LK5" t="s">
        <v>3216</v>
      </c>
      <c r="LL5" t="s">
        <v>773</v>
      </c>
      <c r="LM5" t="s">
        <v>3213</v>
      </c>
      <c r="LN5" t="s">
        <v>3214</v>
      </c>
      <c r="LO5" t="s">
        <v>3215</v>
      </c>
      <c r="LP5" t="s">
        <v>3216</v>
      </c>
      <c r="LQ5" t="s">
        <v>773</v>
      </c>
      <c r="LR5" t="s">
        <v>3213</v>
      </c>
      <c r="LS5" t="s">
        <v>3214</v>
      </c>
      <c r="LT5" t="s">
        <v>3215</v>
      </c>
      <c r="LU5" t="s">
        <v>3216</v>
      </c>
      <c r="LV5" t="s">
        <v>773</v>
      </c>
      <c r="LW5" t="s">
        <v>3213</v>
      </c>
      <c r="LX5" t="s">
        <v>3214</v>
      </c>
      <c r="LY5" t="s">
        <v>3215</v>
      </c>
      <c r="LZ5" t="s">
        <v>3216</v>
      </c>
      <c r="MA5" t="s">
        <v>773</v>
      </c>
      <c r="MC5" t="s">
        <v>3213</v>
      </c>
      <c r="MD5" t="s">
        <v>3214</v>
      </c>
      <c r="ME5" t="s">
        <v>3215</v>
      </c>
      <c r="MF5" t="s">
        <v>3216</v>
      </c>
      <c r="MG5" t="s">
        <v>773</v>
      </c>
      <c r="MH5" t="s">
        <v>3213</v>
      </c>
      <c r="MI5" t="s">
        <v>3214</v>
      </c>
      <c r="MJ5" t="s">
        <v>3215</v>
      </c>
      <c r="MK5" t="s">
        <v>3216</v>
      </c>
      <c r="ML5" t="s">
        <v>773</v>
      </c>
      <c r="MM5" t="s">
        <v>3213</v>
      </c>
      <c r="MN5" t="s">
        <v>3214</v>
      </c>
      <c r="MO5" t="s">
        <v>3215</v>
      </c>
      <c r="MP5" t="s">
        <v>3216</v>
      </c>
      <c r="MQ5" t="s">
        <v>773</v>
      </c>
      <c r="MR5" t="s">
        <v>3213</v>
      </c>
      <c r="MS5" t="s">
        <v>3214</v>
      </c>
      <c r="MT5" t="s">
        <v>3215</v>
      </c>
      <c r="MU5" t="s">
        <v>3216</v>
      </c>
      <c r="MV5" t="s">
        <v>773</v>
      </c>
      <c r="MW5" t="s">
        <v>3213</v>
      </c>
      <c r="MX5" t="s">
        <v>3214</v>
      </c>
      <c r="MY5" t="s">
        <v>3215</v>
      </c>
      <c r="MZ5" t="s">
        <v>3216</v>
      </c>
      <c r="NA5" t="s">
        <v>773</v>
      </c>
      <c r="NB5" t="s">
        <v>3213</v>
      </c>
      <c r="NC5" t="s">
        <v>3214</v>
      </c>
      <c r="ND5" t="s">
        <v>3215</v>
      </c>
      <c r="NE5" t="s">
        <v>3216</v>
      </c>
      <c r="NF5" t="s">
        <v>773</v>
      </c>
      <c r="NG5" t="s">
        <v>3213</v>
      </c>
      <c r="NH5" t="s">
        <v>3214</v>
      </c>
      <c r="NI5" t="s">
        <v>3215</v>
      </c>
      <c r="NJ5" t="s">
        <v>3216</v>
      </c>
      <c r="NK5" t="s">
        <v>773</v>
      </c>
      <c r="NL5" t="s">
        <v>3213</v>
      </c>
      <c r="NM5" t="s">
        <v>3214</v>
      </c>
      <c r="NN5" t="s">
        <v>3215</v>
      </c>
      <c r="NO5" t="s">
        <v>3216</v>
      </c>
      <c r="NP5" t="s">
        <v>773</v>
      </c>
      <c r="NQ5" t="s">
        <v>3213</v>
      </c>
      <c r="NR5" t="s">
        <v>3214</v>
      </c>
      <c r="NS5" t="s">
        <v>3215</v>
      </c>
      <c r="NT5" t="s">
        <v>3216</v>
      </c>
      <c r="NU5" t="s">
        <v>773</v>
      </c>
      <c r="NV5" t="s">
        <v>3213</v>
      </c>
      <c r="NW5" t="s">
        <v>3214</v>
      </c>
      <c r="NX5" t="s">
        <v>3215</v>
      </c>
      <c r="NY5" t="s">
        <v>3216</v>
      </c>
      <c r="NZ5" t="s">
        <v>773</v>
      </c>
      <c r="OB5" t="s">
        <v>3213</v>
      </c>
      <c r="OC5" t="s">
        <v>3214</v>
      </c>
      <c r="OD5" t="s">
        <v>3215</v>
      </c>
      <c r="OE5" t="s">
        <v>3216</v>
      </c>
      <c r="OF5" t="s">
        <v>773</v>
      </c>
      <c r="OG5" t="s">
        <v>3213</v>
      </c>
      <c r="OH5" t="s">
        <v>3214</v>
      </c>
      <c r="OI5" t="s">
        <v>3215</v>
      </c>
      <c r="OJ5" t="s">
        <v>3216</v>
      </c>
      <c r="OK5" t="s">
        <v>773</v>
      </c>
      <c r="OL5" t="s">
        <v>3213</v>
      </c>
      <c r="OM5" t="s">
        <v>3214</v>
      </c>
      <c r="ON5" t="s">
        <v>3215</v>
      </c>
      <c r="OO5" t="s">
        <v>3216</v>
      </c>
      <c r="OP5" t="s">
        <v>773</v>
      </c>
      <c r="OQ5" t="s">
        <v>3213</v>
      </c>
      <c r="OR5" t="s">
        <v>3214</v>
      </c>
      <c r="OS5" t="s">
        <v>3215</v>
      </c>
      <c r="OT5" t="s">
        <v>3216</v>
      </c>
      <c r="OU5" t="s">
        <v>773</v>
      </c>
      <c r="OV5" t="s">
        <v>3213</v>
      </c>
      <c r="OW5" t="s">
        <v>3214</v>
      </c>
      <c r="OX5" t="s">
        <v>3215</v>
      </c>
      <c r="OY5" t="s">
        <v>3216</v>
      </c>
      <c r="OZ5" t="s">
        <v>773</v>
      </c>
      <c r="PB5" t="s">
        <v>3213</v>
      </c>
      <c r="PC5" t="s">
        <v>3214</v>
      </c>
      <c r="PD5" t="s">
        <v>3215</v>
      </c>
      <c r="PE5" t="s">
        <v>3216</v>
      </c>
      <c r="PF5" t="s">
        <v>773</v>
      </c>
      <c r="PG5" t="s">
        <v>3213</v>
      </c>
      <c r="PH5" t="s">
        <v>3214</v>
      </c>
      <c r="PI5" t="s">
        <v>3215</v>
      </c>
      <c r="PJ5" t="s">
        <v>3216</v>
      </c>
      <c r="PK5" t="s">
        <v>773</v>
      </c>
      <c r="PL5" t="s">
        <v>3213</v>
      </c>
      <c r="PM5" t="s">
        <v>3214</v>
      </c>
      <c r="PN5" t="s">
        <v>3215</v>
      </c>
      <c r="PO5" t="s">
        <v>3216</v>
      </c>
      <c r="PP5" t="s">
        <v>773</v>
      </c>
      <c r="PQ5" t="s">
        <v>3213</v>
      </c>
      <c r="PR5" t="s">
        <v>3214</v>
      </c>
      <c r="PS5" t="s">
        <v>3215</v>
      </c>
      <c r="PT5" t="s">
        <v>3216</v>
      </c>
      <c r="PU5" t="s">
        <v>773</v>
      </c>
      <c r="PV5" t="s">
        <v>3213</v>
      </c>
      <c r="PW5" t="s">
        <v>3214</v>
      </c>
      <c r="PX5" t="s">
        <v>3215</v>
      </c>
      <c r="PY5" t="s">
        <v>3216</v>
      </c>
      <c r="PZ5" t="s">
        <v>773</v>
      </c>
      <c r="QB5" t="s">
        <v>3213</v>
      </c>
      <c r="QC5" t="s">
        <v>3214</v>
      </c>
      <c r="QD5" t="s">
        <v>3215</v>
      </c>
      <c r="QE5" t="s">
        <v>3216</v>
      </c>
      <c r="QF5" t="s">
        <v>773</v>
      </c>
      <c r="QG5" t="s">
        <v>3213</v>
      </c>
      <c r="QH5" t="s">
        <v>3214</v>
      </c>
      <c r="QI5" t="s">
        <v>3215</v>
      </c>
      <c r="QJ5" t="s">
        <v>3216</v>
      </c>
      <c r="QK5" t="s">
        <v>773</v>
      </c>
      <c r="QL5" t="s">
        <v>3213</v>
      </c>
      <c r="QM5" t="s">
        <v>3214</v>
      </c>
      <c r="QN5" t="s">
        <v>3215</v>
      </c>
      <c r="QO5" t="s">
        <v>3216</v>
      </c>
      <c r="QP5" t="s">
        <v>773</v>
      </c>
      <c r="QQ5" t="s">
        <v>3213</v>
      </c>
      <c r="QR5" t="s">
        <v>3214</v>
      </c>
      <c r="QS5" t="s">
        <v>3215</v>
      </c>
      <c r="QT5" t="s">
        <v>3216</v>
      </c>
      <c r="QU5" t="s">
        <v>773</v>
      </c>
      <c r="QV5" t="s">
        <v>3213</v>
      </c>
      <c r="QW5" t="s">
        <v>3214</v>
      </c>
      <c r="QX5" t="s">
        <v>3215</v>
      </c>
      <c r="QY5" t="s">
        <v>3216</v>
      </c>
      <c r="QZ5" t="s">
        <v>773</v>
      </c>
      <c r="RB5" t="s">
        <v>3213</v>
      </c>
      <c r="RC5" t="s">
        <v>3214</v>
      </c>
      <c r="RD5" t="s">
        <v>3215</v>
      </c>
      <c r="RE5" t="s">
        <v>3216</v>
      </c>
      <c r="RF5" t="s">
        <v>773</v>
      </c>
      <c r="RG5" t="s">
        <v>3213</v>
      </c>
      <c r="RH5" t="s">
        <v>3214</v>
      </c>
      <c r="RI5" t="s">
        <v>3215</v>
      </c>
      <c r="RJ5" t="s">
        <v>3216</v>
      </c>
      <c r="RK5" t="s">
        <v>773</v>
      </c>
      <c r="RL5" t="s">
        <v>3213</v>
      </c>
      <c r="RM5" t="s">
        <v>3214</v>
      </c>
      <c r="RN5" t="s">
        <v>3215</v>
      </c>
      <c r="RO5" t="s">
        <v>3216</v>
      </c>
      <c r="RP5" t="s">
        <v>773</v>
      </c>
      <c r="RQ5" t="s">
        <v>3213</v>
      </c>
      <c r="RR5" t="s">
        <v>3214</v>
      </c>
      <c r="RS5" t="s">
        <v>3215</v>
      </c>
      <c r="RT5" t="s">
        <v>3216</v>
      </c>
      <c r="RU5" t="s">
        <v>773</v>
      </c>
      <c r="RV5" t="s">
        <v>3213</v>
      </c>
      <c r="RW5" t="s">
        <v>3214</v>
      </c>
      <c r="RX5" t="s">
        <v>3215</v>
      </c>
      <c r="RY5" t="s">
        <v>3216</v>
      </c>
      <c r="RZ5" t="s">
        <v>773</v>
      </c>
      <c r="SB5" t="s">
        <v>3213</v>
      </c>
      <c r="SC5" t="s">
        <v>3214</v>
      </c>
      <c r="SD5" t="s">
        <v>3215</v>
      </c>
      <c r="SE5" t="s">
        <v>3216</v>
      </c>
      <c r="SF5" t="s">
        <v>773</v>
      </c>
      <c r="SG5" t="s">
        <v>3213</v>
      </c>
      <c r="SH5" t="s">
        <v>3214</v>
      </c>
      <c r="SI5" t="s">
        <v>3215</v>
      </c>
      <c r="SJ5" t="s">
        <v>3216</v>
      </c>
      <c r="SK5" t="s">
        <v>773</v>
      </c>
      <c r="SL5" t="s">
        <v>3213</v>
      </c>
      <c r="SM5" t="s">
        <v>3214</v>
      </c>
      <c r="SN5" t="s">
        <v>3215</v>
      </c>
      <c r="SO5" t="s">
        <v>3216</v>
      </c>
      <c r="SP5" t="s">
        <v>773</v>
      </c>
      <c r="SQ5" t="s">
        <v>3213</v>
      </c>
      <c r="SR5" t="s">
        <v>3214</v>
      </c>
      <c r="SS5" t="s">
        <v>3215</v>
      </c>
      <c r="ST5" t="s">
        <v>3216</v>
      </c>
      <c r="SU5" t="s">
        <v>773</v>
      </c>
      <c r="SV5" t="s">
        <v>3213</v>
      </c>
      <c r="SW5" t="s">
        <v>3214</v>
      </c>
      <c r="SX5" t="s">
        <v>3215</v>
      </c>
      <c r="SY5" t="s">
        <v>3216</v>
      </c>
      <c r="SZ5" t="s">
        <v>773</v>
      </c>
      <c r="TB5" t="s">
        <v>3213</v>
      </c>
      <c r="TC5" t="s">
        <v>3214</v>
      </c>
      <c r="TD5" t="s">
        <v>3215</v>
      </c>
      <c r="TE5" t="s">
        <v>3216</v>
      </c>
      <c r="TF5" t="s">
        <v>773</v>
      </c>
      <c r="TG5" t="s">
        <v>3213</v>
      </c>
      <c r="TH5" t="s">
        <v>3214</v>
      </c>
      <c r="TI5" t="s">
        <v>3215</v>
      </c>
      <c r="TJ5" t="s">
        <v>3216</v>
      </c>
      <c r="TK5" t="s">
        <v>773</v>
      </c>
      <c r="TL5" t="s">
        <v>3213</v>
      </c>
      <c r="TM5" t="s">
        <v>3214</v>
      </c>
      <c r="TN5" t="s">
        <v>3215</v>
      </c>
      <c r="TO5" t="s">
        <v>3216</v>
      </c>
      <c r="TP5" t="s">
        <v>773</v>
      </c>
      <c r="TQ5" t="s">
        <v>3213</v>
      </c>
      <c r="TR5" t="s">
        <v>3214</v>
      </c>
      <c r="TS5" t="s">
        <v>3215</v>
      </c>
      <c r="TT5" t="s">
        <v>3216</v>
      </c>
      <c r="TU5" t="s">
        <v>773</v>
      </c>
      <c r="TV5" t="s">
        <v>3213</v>
      </c>
      <c r="TW5" t="s">
        <v>3214</v>
      </c>
      <c r="TX5" t="s">
        <v>3215</v>
      </c>
      <c r="TY5" t="s">
        <v>3216</v>
      </c>
      <c r="TZ5" t="s">
        <v>773</v>
      </c>
      <c r="UB5" t="s">
        <v>3213</v>
      </c>
      <c r="UC5" t="s">
        <v>3214</v>
      </c>
      <c r="UD5" t="s">
        <v>3215</v>
      </c>
      <c r="UE5" t="s">
        <v>3216</v>
      </c>
      <c r="UF5" t="s">
        <v>773</v>
      </c>
      <c r="UG5" t="s">
        <v>3213</v>
      </c>
      <c r="UH5" t="s">
        <v>3214</v>
      </c>
      <c r="UI5" t="s">
        <v>3215</v>
      </c>
      <c r="UJ5" t="s">
        <v>3216</v>
      </c>
      <c r="UK5" t="s">
        <v>773</v>
      </c>
      <c r="UL5" t="s">
        <v>3213</v>
      </c>
      <c r="UM5" t="s">
        <v>3214</v>
      </c>
      <c r="UN5" t="s">
        <v>3215</v>
      </c>
      <c r="UO5" t="s">
        <v>3216</v>
      </c>
      <c r="UP5" t="s">
        <v>773</v>
      </c>
      <c r="UQ5" t="s">
        <v>3213</v>
      </c>
      <c r="UR5" t="s">
        <v>3214</v>
      </c>
      <c r="US5" t="s">
        <v>3215</v>
      </c>
      <c r="UT5" t="s">
        <v>3216</v>
      </c>
      <c r="UU5" t="s">
        <v>773</v>
      </c>
      <c r="UV5" t="s">
        <v>3213</v>
      </c>
      <c r="UW5" t="s">
        <v>3214</v>
      </c>
      <c r="UX5" t="s">
        <v>3215</v>
      </c>
      <c r="UY5" t="s">
        <v>3216</v>
      </c>
      <c r="UZ5" t="s">
        <v>773</v>
      </c>
      <c r="VA5" t="s">
        <v>3213</v>
      </c>
      <c r="VB5" t="s">
        <v>3214</v>
      </c>
      <c r="VC5" t="s">
        <v>3215</v>
      </c>
      <c r="VD5" t="s">
        <v>3216</v>
      </c>
      <c r="VE5" t="s">
        <v>773</v>
      </c>
      <c r="VF5" t="s">
        <v>3213</v>
      </c>
      <c r="VG5" t="s">
        <v>3214</v>
      </c>
      <c r="VH5" t="s">
        <v>3215</v>
      </c>
      <c r="VI5" t="s">
        <v>3216</v>
      </c>
      <c r="VJ5" t="s">
        <v>773</v>
      </c>
      <c r="VK5" t="s">
        <v>3213</v>
      </c>
      <c r="VL5" t="s">
        <v>3214</v>
      </c>
      <c r="VM5" t="s">
        <v>3215</v>
      </c>
      <c r="VN5" t="s">
        <v>3216</v>
      </c>
      <c r="VO5" t="s">
        <v>773</v>
      </c>
      <c r="VP5" t="s">
        <v>3213</v>
      </c>
      <c r="VQ5" t="s">
        <v>3214</v>
      </c>
      <c r="VR5" t="s">
        <v>3215</v>
      </c>
      <c r="VS5" t="s">
        <v>3216</v>
      </c>
      <c r="VT5" t="s">
        <v>773</v>
      </c>
      <c r="VU5" t="s">
        <v>3213</v>
      </c>
      <c r="VV5" t="s">
        <v>3214</v>
      </c>
      <c r="VW5" t="s">
        <v>3215</v>
      </c>
      <c r="VX5" t="s">
        <v>3216</v>
      </c>
      <c r="VY5" t="s">
        <v>3213</v>
      </c>
      <c r="VZ5" t="s">
        <v>3214</v>
      </c>
      <c r="WA5" t="s">
        <v>3215</v>
      </c>
      <c r="WB5" t="s">
        <v>3216</v>
      </c>
      <c r="WC5" t="s">
        <v>773</v>
      </c>
      <c r="WD5" t="s">
        <v>3213</v>
      </c>
      <c r="WE5" t="s">
        <v>3214</v>
      </c>
      <c r="WF5" t="s">
        <v>3215</v>
      </c>
      <c r="WG5" t="s">
        <v>3216</v>
      </c>
      <c r="WH5" t="s">
        <v>773</v>
      </c>
      <c r="WI5" t="s">
        <v>3213</v>
      </c>
      <c r="WJ5" t="s">
        <v>3214</v>
      </c>
      <c r="WK5" t="s">
        <v>3215</v>
      </c>
      <c r="WL5" t="s">
        <v>3216</v>
      </c>
      <c r="WM5" t="s">
        <v>773</v>
      </c>
      <c r="WN5" t="s">
        <v>3213</v>
      </c>
      <c r="WO5" t="s">
        <v>3214</v>
      </c>
      <c r="WP5" t="s">
        <v>3215</v>
      </c>
      <c r="WQ5" t="s">
        <v>3216</v>
      </c>
      <c r="WR5" t="s">
        <v>773</v>
      </c>
      <c r="WS5" t="s">
        <v>3213</v>
      </c>
      <c r="WT5" t="s">
        <v>3214</v>
      </c>
      <c r="WU5" t="s">
        <v>3215</v>
      </c>
      <c r="WV5" t="s">
        <v>3216</v>
      </c>
      <c r="WW5" t="s">
        <v>773</v>
      </c>
      <c r="WY5" t="s">
        <v>3213</v>
      </c>
      <c r="WZ5" t="s">
        <v>3214</v>
      </c>
      <c r="XA5" t="s">
        <v>3215</v>
      </c>
      <c r="XB5" t="s">
        <v>3216</v>
      </c>
      <c r="XC5" t="s">
        <v>773</v>
      </c>
      <c r="XD5" t="s">
        <v>3213</v>
      </c>
      <c r="XE5" t="s">
        <v>3214</v>
      </c>
      <c r="XF5" t="s">
        <v>3215</v>
      </c>
      <c r="XG5" t="s">
        <v>3216</v>
      </c>
      <c r="XH5" t="s">
        <v>773</v>
      </c>
      <c r="XI5" t="s">
        <v>3213</v>
      </c>
      <c r="XJ5" t="s">
        <v>3214</v>
      </c>
      <c r="XK5" t="s">
        <v>3215</v>
      </c>
      <c r="XL5" t="s">
        <v>3216</v>
      </c>
      <c r="XM5" t="s">
        <v>773</v>
      </c>
      <c r="XN5" t="s">
        <v>3213</v>
      </c>
      <c r="XO5" t="s">
        <v>3214</v>
      </c>
      <c r="XP5" t="s">
        <v>3215</v>
      </c>
      <c r="XQ5" t="s">
        <v>3216</v>
      </c>
      <c r="XR5" t="s">
        <v>773</v>
      </c>
      <c r="XS5" t="s">
        <v>3213</v>
      </c>
      <c r="XT5" t="s">
        <v>3214</v>
      </c>
      <c r="XU5" t="s">
        <v>3215</v>
      </c>
      <c r="XV5" t="s">
        <v>3216</v>
      </c>
      <c r="XW5" t="s">
        <v>773</v>
      </c>
      <c r="XY5" t="s">
        <v>3213</v>
      </c>
      <c r="XZ5" t="s">
        <v>3214</v>
      </c>
      <c r="YA5" t="s">
        <v>3215</v>
      </c>
      <c r="YB5" t="s">
        <v>3216</v>
      </c>
      <c r="YC5" t="s">
        <v>773</v>
      </c>
      <c r="YD5" t="s">
        <v>3213</v>
      </c>
      <c r="YE5" t="s">
        <v>3214</v>
      </c>
      <c r="YF5" t="s">
        <v>3215</v>
      </c>
      <c r="YG5" t="s">
        <v>3216</v>
      </c>
      <c r="YH5" t="s">
        <v>773</v>
      </c>
      <c r="YI5" t="s">
        <v>3213</v>
      </c>
      <c r="YJ5" t="s">
        <v>3214</v>
      </c>
      <c r="YK5" t="s">
        <v>3215</v>
      </c>
      <c r="YL5" t="s">
        <v>3216</v>
      </c>
      <c r="YM5" t="s">
        <v>773</v>
      </c>
      <c r="YN5" t="s">
        <v>3213</v>
      </c>
      <c r="YO5" t="s">
        <v>3214</v>
      </c>
      <c r="YP5" t="s">
        <v>3215</v>
      </c>
      <c r="YQ5" t="s">
        <v>3216</v>
      </c>
      <c r="YR5" t="s">
        <v>773</v>
      </c>
      <c r="YS5" t="s">
        <v>3213</v>
      </c>
      <c r="YT5" t="s">
        <v>3214</v>
      </c>
      <c r="YU5" t="s">
        <v>3215</v>
      </c>
      <c r="YV5" t="s">
        <v>3216</v>
      </c>
      <c r="YW5" t="s">
        <v>773</v>
      </c>
      <c r="YY5" t="s">
        <v>3213</v>
      </c>
      <c r="YZ5" t="s">
        <v>3214</v>
      </c>
      <c r="ZA5" t="s">
        <v>3215</v>
      </c>
      <c r="ZB5" t="s">
        <v>3216</v>
      </c>
      <c r="ZC5" t="s">
        <v>773</v>
      </c>
      <c r="ZD5" t="s">
        <v>3213</v>
      </c>
      <c r="ZE5" t="s">
        <v>3214</v>
      </c>
      <c r="ZF5" t="s">
        <v>3215</v>
      </c>
      <c r="ZG5" t="s">
        <v>3216</v>
      </c>
      <c r="ZH5" t="s">
        <v>773</v>
      </c>
      <c r="ZI5" t="s">
        <v>3213</v>
      </c>
      <c r="ZJ5" t="s">
        <v>3214</v>
      </c>
      <c r="ZK5" t="s">
        <v>3215</v>
      </c>
      <c r="ZL5" t="s">
        <v>3216</v>
      </c>
      <c r="ZM5" t="s">
        <v>773</v>
      </c>
      <c r="ZN5" t="s">
        <v>3213</v>
      </c>
      <c r="ZO5" t="s">
        <v>3214</v>
      </c>
      <c r="ZP5" t="s">
        <v>3215</v>
      </c>
      <c r="ZQ5" t="s">
        <v>3216</v>
      </c>
      <c r="ZR5" t="s">
        <v>773</v>
      </c>
      <c r="ZS5" t="s">
        <v>3213</v>
      </c>
      <c r="ZT5" t="s">
        <v>3214</v>
      </c>
      <c r="ZU5" t="s">
        <v>3215</v>
      </c>
      <c r="ZV5" t="s">
        <v>3216</v>
      </c>
      <c r="ZW5" t="s">
        <v>773</v>
      </c>
      <c r="ZY5" t="s">
        <v>3213</v>
      </c>
      <c r="ZZ5" t="s">
        <v>781</v>
      </c>
      <c r="AAA5" t="s">
        <v>782</v>
      </c>
      <c r="AAB5" t="s">
        <v>783</v>
      </c>
      <c r="AAC5" t="s">
        <v>784</v>
      </c>
      <c r="AAD5" t="s">
        <v>785</v>
      </c>
      <c r="AAE5" t="s">
        <v>785</v>
      </c>
      <c r="AAF5" t="s">
        <v>781</v>
      </c>
      <c r="AAG5" t="s">
        <v>782</v>
      </c>
      <c r="AAH5" t="s">
        <v>783</v>
      </c>
      <c r="AAI5" t="s">
        <v>784</v>
      </c>
      <c r="AAJ5" t="s">
        <v>785</v>
      </c>
      <c r="AAK5" t="s">
        <v>781</v>
      </c>
      <c r="AAL5" t="s">
        <v>782</v>
      </c>
      <c r="AAM5" t="s">
        <v>783</v>
      </c>
      <c r="AAN5" t="s">
        <v>784</v>
      </c>
      <c r="AAO5" t="s">
        <v>785</v>
      </c>
      <c r="AAP5" t="s">
        <v>781</v>
      </c>
      <c r="AAQ5" t="s">
        <v>782</v>
      </c>
      <c r="AAR5" t="s">
        <v>783</v>
      </c>
      <c r="AAS5" t="s">
        <v>784</v>
      </c>
      <c r="AAT5" t="s">
        <v>785</v>
      </c>
      <c r="AAU5" t="s">
        <v>781</v>
      </c>
      <c r="AAV5" t="s">
        <v>782</v>
      </c>
      <c r="AAW5" t="s">
        <v>783</v>
      </c>
      <c r="AAX5" t="s">
        <v>784</v>
      </c>
      <c r="AAY5" t="s">
        <v>785</v>
      </c>
    </row>
    <row r="6" spans="1:727">
      <c r="A6" s="534" t="s">
        <v>781</v>
      </c>
      <c r="B6" s="535" t="s">
        <v>782</v>
      </c>
      <c r="C6" s="535" t="s">
        <v>783</v>
      </c>
      <c r="D6" s="535" t="s">
        <v>784</v>
      </c>
      <c r="E6" s="535" t="s">
        <v>5424</v>
      </c>
      <c r="F6" s="535" t="s">
        <v>781</v>
      </c>
      <c r="G6" s="629" t="s">
        <v>782</v>
      </c>
      <c r="H6" s="629" t="s">
        <v>783</v>
      </c>
      <c r="I6" s="629" t="s">
        <v>784</v>
      </c>
      <c r="J6" s="629" t="s">
        <v>5424</v>
      </c>
      <c r="K6" s="629" t="s">
        <v>781</v>
      </c>
      <c r="L6" s="533" t="s">
        <v>782</v>
      </c>
      <c r="M6" s="533" t="s">
        <v>783</v>
      </c>
      <c r="N6" s="533" t="s">
        <v>784</v>
      </c>
      <c r="O6" s="533" t="s">
        <v>5424</v>
      </c>
      <c r="P6" s="533" t="s">
        <v>781</v>
      </c>
      <c r="Q6" s="536" t="s">
        <v>782</v>
      </c>
      <c r="R6" s="536" t="s">
        <v>783</v>
      </c>
      <c r="S6" s="536" t="s">
        <v>784</v>
      </c>
      <c r="T6" s="536" t="s">
        <v>5424</v>
      </c>
      <c r="U6" s="536" t="s">
        <v>781</v>
      </c>
      <c r="V6" s="537" t="s">
        <v>782</v>
      </c>
      <c r="W6" s="537" t="s">
        <v>783</v>
      </c>
      <c r="X6" s="537" t="s">
        <v>784</v>
      </c>
      <c r="Y6" s="537" t="s">
        <v>5424</v>
      </c>
      <c r="Z6" s="537"/>
      <c r="AA6" s="538"/>
      <c r="AB6" s="538"/>
      <c r="AC6" s="538"/>
      <c r="AD6" s="538"/>
      <c r="AE6" s="538"/>
      <c r="AF6" s="538"/>
      <c r="AG6" s="539"/>
      <c r="AH6" s="539"/>
      <c r="AI6" s="539"/>
      <c r="AJ6" s="539"/>
      <c r="AK6" s="539"/>
      <c r="AL6" s="540"/>
      <c r="AM6" s="540"/>
      <c r="AN6" s="540"/>
      <c r="AO6" s="540"/>
      <c r="AP6" s="540"/>
      <c r="AQ6" s="541"/>
      <c r="AR6" s="541"/>
      <c r="AS6" s="541"/>
      <c r="AT6" s="541"/>
      <c r="AU6" s="541"/>
      <c r="AV6" s="534"/>
      <c r="AW6" s="534"/>
      <c r="AX6" s="534"/>
      <c r="AY6" s="534"/>
      <c r="AZ6" s="534"/>
      <c r="BA6" s="534"/>
      <c r="BB6" s="534"/>
      <c r="BC6" s="534"/>
      <c r="BD6" s="534"/>
      <c r="BE6" s="534"/>
      <c r="BF6" s="534"/>
      <c r="BG6" s="534"/>
      <c r="BH6" s="534"/>
      <c r="BI6" s="534"/>
      <c r="BJ6" s="534"/>
      <c r="BK6" s="534"/>
      <c r="BL6" s="534"/>
      <c r="BM6" s="534"/>
      <c r="BN6" s="534"/>
      <c r="BO6" s="534"/>
      <c r="BP6" s="534"/>
      <c r="GA6" t="s">
        <v>85</v>
      </c>
      <c r="GB6">
        <v>1</v>
      </c>
      <c r="GC6">
        <v>131</v>
      </c>
      <c r="GD6">
        <v>95</v>
      </c>
      <c r="GE6">
        <v>92</v>
      </c>
      <c r="GF6">
        <v>39</v>
      </c>
      <c r="GG6">
        <v>2278</v>
      </c>
      <c r="GH6">
        <v>58</v>
      </c>
      <c r="GI6">
        <v>53</v>
      </c>
      <c r="GJ6">
        <v>57</v>
      </c>
      <c r="GK6">
        <v>17</v>
      </c>
      <c r="GL6">
        <v>1126</v>
      </c>
      <c r="GM6">
        <v>132</v>
      </c>
      <c r="GN6">
        <v>54</v>
      </c>
      <c r="GO6">
        <v>81</v>
      </c>
      <c r="GP6">
        <v>87</v>
      </c>
      <c r="GQ6">
        <v>1837</v>
      </c>
      <c r="GR6">
        <v>24</v>
      </c>
      <c r="GS6">
        <v>22</v>
      </c>
      <c r="GT6">
        <v>20</v>
      </c>
      <c r="GU6">
        <v>9</v>
      </c>
      <c r="GV6">
        <v>454</v>
      </c>
      <c r="GW6">
        <v>21</v>
      </c>
      <c r="GX6">
        <v>16</v>
      </c>
      <c r="GY6">
        <v>9</v>
      </c>
      <c r="GZ6">
        <v>15</v>
      </c>
      <c r="HA6">
        <v>310</v>
      </c>
      <c r="HB6">
        <v>1</v>
      </c>
      <c r="HC6">
        <v>119</v>
      </c>
      <c r="HD6">
        <v>95</v>
      </c>
      <c r="HE6">
        <v>86</v>
      </c>
      <c r="HF6">
        <v>37</v>
      </c>
      <c r="HG6">
        <v>1988</v>
      </c>
      <c r="HH6">
        <v>161</v>
      </c>
      <c r="HI6">
        <v>132</v>
      </c>
      <c r="HJ6">
        <v>141</v>
      </c>
      <c r="HK6">
        <v>37</v>
      </c>
      <c r="HL6">
        <v>2959</v>
      </c>
      <c r="HM6">
        <v>166</v>
      </c>
      <c r="HN6">
        <v>154</v>
      </c>
      <c r="HO6">
        <v>175</v>
      </c>
      <c r="HP6">
        <v>34</v>
      </c>
      <c r="HQ6">
        <v>3485</v>
      </c>
      <c r="HR6">
        <v>75</v>
      </c>
      <c r="HS6">
        <v>88</v>
      </c>
      <c r="HT6">
        <v>101</v>
      </c>
      <c r="HU6">
        <v>27</v>
      </c>
      <c r="HV6">
        <v>1793</v>
      </c>
      <c r="HW6">
        <v>18</v>
      </c>
      <c r="HX6">
        <v>25</v>
      </c>
      <c r="HY6">
        <v>33</v>
      </c>
      <c r="HZ6">
        <v>18</v>
      </c>
      <c r="IA6">
        <v>522</v>
      </c>
      <c r="IB6">
        <v>1</v>
      </c>
      <c r="IC6">
        <v>236</v>
      </c>
      <c r="ID6">
        <v>216</v>
      </c>
      <c r="IE6">
        <v>206</v>
      </c>
      <c r="IF6">
        <v>47</v>
      </c>
      <c r="IG6">
        <v>4509</v>
      </c>
      <c r="IH6">
        <v>29</v>
      </c>
      <c r="II6">
        <v>45</v>
      </c>
      <c r="IJ6">
        <v>42</v>
      </c>
      <c r="IK6">
        <v>22</v>
      </c>
      <c r="IL6">
        <v>929</v>
      </c>
      <c r="IM6">
        <v>134</v>
      </c>
      <c r="IN6">
        <v>134</v>
      </c>
      <c r="IO6">
        <v>163</v>
      </c>
      <c r="IP6">
        <v>38</v>
      </c>
      <c r="IQ6">
        <v>3092</v>
      </c>
      <c r="IR6">
        <v>58</v>
      </c>
      <c r="IS6">
        <v>65</v>
      </c>
      <c r="IT6">
        <v>73</v>
      </c>
      <c r="IU6">
        <v>21</v>
      </c>
      <c r="IV6">
        <v>1434</v>
      </c>
      <c r="IW6">
        <v>21</v>
      </c>
      <c r="IX6">
        <v>26</v>
      </c>
      <c r="IY6">
        <v>16</v>
      </c>
      <c r="IZ6">
        <v>10</v>
      </c>
      <c r="JA6">
        <v>382</v>
      </c>
      <c r="JB6">
        <v>1</v>
      </c>
      <c r="JC6">
        <v>45</v>
      </c>
      <c r="JD6">
        <v>26</v>
      </c>
      <c r="JE6">
        <v>23</v>
      </c>
      <c r="JF6">
        <v>26</v>
      </c>
      <c r="JG6">
        <v>649</v>
      </c>
      <c r="JH6">
        <v>109</v>
      </c>
      <c r="JI6">
        <v>98</v>
      </c>
      <c r="JJ6">
        <v>94</v>
      </c>
      <c r="JK6">
        <v>31</v>
      </c>
      <c r="JL6">
        <v>2101</v>
      </c>
      <c r="JM6">
        <v>143</v>
      </c>
      <c r="JN6">
        <v>145</v>
      </c>
      <c r="JO6">
        <v>121</v>
      </c>
      <c r="JP6">
        <v>30</v>
      </c>
      <c r="JQ6">
        <v>2911</v>
      </c>
      <c r="JR6">
        <v>184</v>
      </c>
      <c r="JS6">
        <v>185</v>
      </c>
      <c r="JT6">
        <v>198</v>
      </c>
      <c r="JU6">
        <v>30</v>
      </c>
      <c r="JV6">
        <v>3918</v>
      </c>
      <c r="JW6">
        <v>40</v>
      </c>
      <c r="JX6">
        <v>22</v>
      </c>
      <c r="JY6">
        <v>42</v>
      </c>
      <c r="JZ6">
        <v>26</v>
      </c>
      <c r="KA6">
        <v>706</v>
      </c>
      <c r="KB6">
        <v>1</v>
      </c>
      <c r="KC6" t="s">
        <v>85</v>
      </c>
      <c r="KD6" t="s">
        <v>85</v>
      </c>
      <c r="KE6" t="s">
        <v>85</v>
      </c>
      <c r="KF6" t="s">
        <v>85</v>
      </c>
      <c r="KG6" t="s">
        <v>85</v>
      </c>
      <c r="KH6" t="s">
        <v>85</v>
      </c>
      <c r="KI6" t="s">
        <v>85</v>
      </c>
      <c r="KJ6" t="s">
        <v>85</v>
      </c>
      <c r="KK6" t="s">
        <v>85</v>
      </c>
      <c r="KL6" t="s">
        <v>85</v>
      </c>
      <c r="KM6" t="s">
        <v>85</v>
      </c>
      <c r="KN6" t="s">
        <v>85</v>
      </c>
      <c r="KO6" t="s">
        <v>85</v>
      </c>
      <c r="KP6" t="s">
        <v>85</v>
      </c>
      <c r="KQ6" t="s">
        <v>85</v>
      </c>
      <c r="KR6" t="s">
        <v>85</v>
      </c>
      <c r="KS6" t="s">
        <v>85</v>
      </c>
      <c r="KT6" t="s">
        <v>85</v>
      </c>
      <c r="KU6" t="s">
        <v>85</v>
      </c>
      <c r="KV6" t="s">
        <v>85</v>
      </c>
      <c r="KW6" t="s">
        <v>85</v>
      </c>
      <c r="KX6" t="s">
        <v>85</v>
      </c>
      <c r="KY6" t="s">
        <v>85</v>
      </c>
      <c r="KZ6" t="s">
        <v>85</v>
      </c>
      <c r="LA6" t="s">
        <v>85</v>
      </c>
      <c r="LB6">
        <v>1</v>
      </c>
      <c r="LC6" t="s">
        <v>85</v>
      </c>
      <c r="LD6" t="s">
        <v>85</v>
      </c>
      <c r="LE6" t="s">
        <v>85</v>
      </c>
      <c r="LF6" t="s">
        <v>85</v>
      </c>
      <c r="LG6" t="s">
        <v>85</v>
      </c>
      <c r="LH6" t="s">
        <v>85</v>
      </c>
      <c r="LI6" t="s">
        <v>85</v>
      </c>
      <c r="LJ6" t="s">
        <v>85</v>
      </c>
      <c r="LK6" t="s">
        <v>85</v>
      </c>
      <c r="LL6" t="s">
        <v>85</v>
      </c>
      <c r="LM6" t="s">
        <v>85</v>
      </c>
      <c r="LN6" t="s">
        <v>85</v>
      </c>
      <c r="LO6" t="s">
        <v>85</v>
      </c>
      <c r="LP6" t="s">
        <v>85</v>
      </c>
      <c r="LQ6" t="s">
        <v>85</v>
      </c>
      <c r="LR6" t="s">
        <v>85</v>
      </c>
      <c r="LS6" t="s">
        <v>85</v>
      </c>
      <c r="LT6" t="s">
        <v>85</v>
      </c>
      <c r="LU6" t="s">
        <v>85</v>
      </c>
      <c r="LV6" t="s">
        <v>85</v>
      </c>
      <c r="LW6" t="s">
        <v>85</v>
      </c>
      <c r="LX6" t="s">
        <v>85</v>
      </c>
      <c r="LY6" t="s">
        <v>85</v>
      </c>
      <c r="LZ6" t="s">
        <v>85</v>
      </c>
      <c r="MA6" t="s">
        <v>85</v>
      </c>
      <c r="MB6">
        <v>1</v>
      </c>
      <c r="MC6" t="s">
        <v>85</v>
      </c>
      <c r="MD6" t="s">
        <v>85</v>
      </c>
      <c r="ME6" t="s">
        <v>85</v>
      </c>
      <c r="MF6" t="s">
        <v>85</v>
      </c>
      <c r="MG6" t="s">
        <v>85</v>
      </c>
      <c r="MH6" t="s">
        <v>85</v>
      </c>
      <c r="MI6" t="s">
        <v>85</v>
      </c>
      <c r="MJ6" t="s">
        <v>85</v>
      </c>
      <c r="MK6" t="s">
        <v>85</v>
      </c>
      <c r="ML6" t="s">
        <v>85</v>
      </c>
      <c r="MM6" t="s">
        <v>85</v>
      </c>
      <c r="MN6" t="s">
        <v>85</v>
      </c>
      <c r="MO6" t="s">
        <v>85</v>
      </c>
      <c r="MP6" t="s">
        <v>85</v>
      </c>
      <c r="MQ6" t="s">
        <v>85</v>
      </c>
      <c r="MR6" t="s">
        <v>85</v>
      </c>
      <c r="MS6" t="s">
        <v>85</v>
      </c>
      <c r="MT6" t="s">
        <v>85</v>
      </c>
      <c r="MU6" t="s">
        <v>85</v>
      </c>
      <c r="MV6" t="s">
        <v>85</v>
      </c>
      <c r="MW6" t="s">
        <v>85</v>
      </c>
      <c r="MX6" t="s">
        <v>85</v>
      </c>
      <c r="MY6" t="s">
        <v>85</v>
      </c>
      <c r="MZ6" t="s">
        <v>85</v>
      </c>
      <c r="NA6">
        <v>1</v>
      </c>
      <c r="NB6">
        <v>0</v>
      </c>
      <c r="NC6">
        <v>-1</v>
      </c>
      <c r="ND6">
        <v>-1</v>
      </c>
      <c r="NE6">
        <v>0</v>
      </c>
      <c r="NF6">
        <v>26</v>
      </c>
      <c r="NG6">
        <v>5</v>
      </c>
      <c r="NH6">
        <v>6</v>
      </c>
      <c r="NI6">
        <v>6</v>
      </c>
      <c r="NJ6">
        <v>0</v>
      </c>
      <c r="NK6">
        <v>75</v>
      </c>
      <c r="NL6">
        <v>7</v>
      </c>
      <c r="NM6">
        <v>7</v>
      </c>
      <c r="NN6">
        <v>6</v>
      </c>
      <c r="NO6">
        <v>0</v>
      </c>
      <c r="NP6">
        <v>49</v>
      </c>
      <c r="NQ6">
        <v>5</v>
      </c>
      <c r="NR6">
        <v>5</v>
      </c>
      <c r="NS6">
        <v>4</v>
      </c>
      <c r="NT6">
        <v>0</v>
      </c>
      <c r="NU6">
        <v>50</v>
      </c>
      <c r="NV6">
        <v>6</v>
      </c>
      <c r="NW6">
        <v>6</v>
      </c>
      <c r="NX6">
        <v>5</v>
      </c>
      <c r="NY6">
        <v>1</v>
      </c>
      <c r="NZ6">
        <v>0</v>
      </c>
      <c r="OA6">
        <v>1</v>
      </c>
      <c r="OB6">
        <v>10</v>
      </c>
      <c r="OC6">
        <v>10</v>
      </c>
      <c r="OD6">
        <v>10</v>
      </c>
      <c r="OE6">
        <v>1</v>
      </c>
      <c r="OF6">
        <v>88</v>
      </c>
      <c r="OG6">
        <v>12</v>
      </c>
      <c r="OH6">
        <v>12</v>
      </c>
      <c r="OI6">
        <v>12</v>
      </c>
      <c r="OJ6">
        <v>1</v>
      </c>
      <c r="OK6">
        <v>89</v>
      </c>
      <c r="OL6">
        <v>1</v>
      </c>
      <c r="OM6">
        <v>1</v>
      </c>
      <c r="ON6">
        <v>1</v>
      </c>
      <c r="OO6">
        <v>1</v>
      </c>
      <c r="OP6">
        <v>47</v>
      </c>
      <c r="OQ6" t="s">
        <v>85</v>
      </c>
      <c r="OR6" t="s">
        <v>85</v>
      </c>
      <c r="OS6" t="s">
        <v>85</v>
      </c>
      <c r="OT6" t="s">
        <v>85</v>
      </c>
      <c r="OU6" t="s">
        <v>85</v>
      </c>
      <c r="OV6" t="s">
        <v>85</v>
      </c>
      <c r="OW6" t="s">
        <v>85</v>
      </c>
      <c r="OX6" t="s">
        <v>85</v>
      </c>
      <c r="OY6" t="s">
        <v>85</v>
      </c>
      <c r="OZ6" t="s">
        <v>85</v>
      </c>
      <c r="PA6">
        <v>1</v>
      </c>
      <c r="PB6">
        <v>23</v>
      </c>
      <c r="PC6">
        <v>23</v>
      </c>
      <c r="PD6">
        <v>24</v>
      </c>
      <c r="PE6">
        <v>0</v>
      </c>
      <c r="PF6">
        <v>884</v>
      </c>
      <c r="PG6">
        <v>9</v>
      </c>
      <c r="PH6">
        <v>7</v>
      </c>
      <c r="PI6">
        <v>7</v>
      </c>
      <c r="PJ6">
        <v>0</v>
      </c>
      <c r="PK6">
        <v>227</v>
      </c>
      <c r="PL6">
        <v>7</v>
      </c>
      <c r="PM6">
        <v>8</v>
      </c>
      <c r="PN6">
        <v>6</v>
      </c>
      <c r="PO6">
        <v>0</v>
      </c>
      <c r="PP6">
        <v>83</v>
      </c>
      <c r="PQ6">
        <v>38</v>
      </c>
      <c r="PR6">
        <v>39</v>
      </c>
      <c r="PS6">
        <v>37</v>
      </c>
      <c r="PT6">
        <v>1</v>
      </c>
      <c r="PU6">
        <v>1312</v>
      </c>
      <c r="PV6">
        <v>48</v>
      </c>
      <c r="PW6">
        <v>50</v>
      </c>
      <c r="PX6">
        <v>48</v>
      </c>
      <c r="PY6">
        <v>0</v>
      </c>
      <c r="PZ6">
        <v>1895</v>
      </c>
      <c r="QA6">
        <v>1</v>
      </c>
      <c r="QB6" t="s">
        <v>85</v>
      </c>
      <c r="QC6" t="s">
        <v>85</v>
      </c>
      <c r="QD6" t="s">
        <v>85</v>
      </c>
      <c r="QE6" t="s">
        <v>85</v>
      </c>
      <c r="QF6">
        <v>0</v>
      </c>
      <c r="QG6">
        <v>2</v>
      </c>
      <c r="QH6">
        <v>2</v>
      </c>
      <c r="QI6">
        <v>2</v>
      </c>
      <c r="QJ6">
        <v>0</v>
      </c>
      <c r="QK6">
        <v>58</v>
      </c>
      <c r="QL6" t="s">
        <v>85</v>
      </c>
      <c r="QM6" t="s">
        <v>85</v>
      </c>
      <c r="QN6" t="s">
        <v>85</v>
      </c>
      <c r="QO6" t="s">
        <v>85</v>
      </c>
      <c r="QP6" t="s">
        <v>85</v>
      </c>
      <c r="QQ6" t="s">
        <v>85</v>
      </c>
      <c r="QR6" t="s">
        <v>85</v>
      </c>
      <c r="QS6" t="s">
        <v>85</v>
      </c>
      <c r="QT6" t="s">
        <v>85</v>
      </c>
      <c r="QU6" t="s">
        <v>85</v>
      </c>
      <c r="QV6" t="s">
        <v>85</v>
      </c>
      <c r="QW6" t="s">
        <v>85</v>
      </c>
      <c r="QX6" t="s">
        <v>85</v>
      </c>
      <c r="QY6" t="s">
        <v>85</v>
      </c>
      <c r="QZ6" t="s">
        <v>85</v>
      </c>
      <c r="RA6">
        <v>1</v>
      </c>
      <c r="RB6">
        <v>137</v>
      </c>
      <c r="RC6">
        <v>138</v>
      </c>
      <c r="RD6">
        <v>137</v>
      </c>
      <c r="RE6">
        <v>0</v>
      </c>
      <c r="RF6">
        <v>5008</v>
      </c>
      <c r="RG6">
        <v>8</v>
      </c>
      <c r="RH6">
        <v>7</v>
      </c>
      <c r="RI6">
        <v>8</v>
      </c>
      <c r="RJ6">
        <v>0</v>
      </c>
      <c r="RK6">
        <v>258</v>
      </c>
      <c r="RL6">
        <v>8</v>
      </c>
      <c r="RM6">
        <v>8</v>
      </c>
      <c r="RN6">
        <v>8</v>
      </c>
      <c r="RO6">
        <v>0</v>
      </c>
      <c r="RP6">
        <v>297</v>
      </c>
      <c r="RQ6">
        <v>0</v>
      </c>
      <c r="RR6">
        <v>0</v>
      </c>
      <c r="RS6">
        <v>0</v>
      </c>
      <c r="RT6">
        <v>0</v>
      </c>
      <c r="RU6">
        <v>0</v>
      </c>
      <c r="RV6">
        <v>0</v>
      </c>
      <c r="RW6">
        <v>0</v>
      </c>
      <c r="RX6">
        <v>0</v>
      </c>
      <c r="RY6">
        <v>0</v>
      </c>
      <c r="RZ6">
        <v>0</v>
      </c>
      <c r="SA6">
        <v>1</v>
      </c>
      <c r="SB6">
        <v>0</v>
      </c>
      <c r="SC6">
        <v>0</v>
      </c>
      <c r="SD6">
        <v>0</v>
      </c>
      <c r="SE6">
        <v>0</v>
      </c>
      <c r="SF6">
        <v>0</v>
      </c>
      <c r="SG6" t="s">
        <v>85</v>
      </c>
      <c r="SH6" t="s">
        <v>85</v>
      </c>
      <c r="SI6" t="s">
        <v>85</v>
      </c>
      <c r="SJ6" t="s">
        <v>85</v>
      </c>
      <c r="SK6" t="s">
        <v>85</v>
      </c>
      <c r="SL6" t="s">
        <v>85</v>
      </c>
      <c r="SM6" t="s">
        <v>85</v>
      </c>
      <c r="SN6" t="s">
        <v>85</v>
      </c>
      <c r="SO6" t="s">
        <v>85</v>
      </c>
      <c r="SP6" t="s">
        <v>85</v>
      </c>
      <c r="SQ6" t="s">
        <v>85</v>
      </c>
      <c r="SR6" t="s">
        <v>85</v>
      </c>
      <c r="SS6" t="s">
        <v>85</v>
      </c>
      <c r="ST6" t="s">
        <v>85</v>
      </c>
      <c r="SU6" t="s">
        <v>85</v>
      </c>
      <c r="SV6" t="s">
        <v>85</v>
      </c>
      <c r="SW6" t="s">
        <v>85</v>
      </c>
      <c r="SX6" t="s">
        <v>85</v>
      </c>
      <c r="SY6" t="s">
        <v>85</v>
      </c>
      <c r="SZ6" t="s">
        <v>85</v>
      </c>
      <c r="TA6">
        <v>1</v>
      </c>
      <c r="TB6">
        <v>1</v>
      </c>
      <c r="TC6">
        <v>1</v>
      </c>
      <c r="TD6">
        <v>1</v>
      </c>
      <c r="TE6">
        <v>0</v>
      </c>
      <c r="TF6">
        <v>0</v>
      </c>
      <c r="TG6">
        <v>0</v>
      </c>
      <c r="TH6">
        <v>0</v>
      </c>
      <c r="TI6">
        <v>0</v>
      </c>
      <c r="TJ6">
        <v>0</v>
      </c>
      <c r="TK6">
        <v>0</v>
      </c>
      <c r="TL6">
        <v>0</v>
      </c>
      <c r="TM6">
        <v>0</v>
      </c>
      <c r="TN6">
        <v>0</v>
      </c>
      <c r="TO6">
        <v>0</v>
      </c>
      <c r="TP6">
        <v>0</v>
      </c>
      <c r="TQ6">
        <v>35</v>
      </c>
      <c r="TR6">
        <v>35</v>
      </c>
      <c r="TS6">
        <v>37</v>
      </c>
      <c r="TT6">
        <v>0</v>
      </c>
      <c r="TU6">
        <v>1324</v>
      </c>
      <c r="TV6">
        <v>7</v>
      </c>
      <c r="TW6">
        <v>8</v>
      </c>
      <c r="TX6">
        <v>6</v>
      </c>
      <c r="TY6">
        <v>0</v>
      </c>
      <c r="TZ6">
        <v>264</v>
      </c>
      <c r="UA6">
        <v>1</v>
      </c>
      <c r="UB6">
        <v>86</v>
      </c>
      <c r="UC6">
        <v>88</v>
      </c>
      <c r="UD6">
        <v>86</v>
      </c>
      <c r="UE6">
        <v>0</v>
      </c>
      <c r="UF6">
        <v>3434</v>
      </c>
      <c r="UG6" t="s">
        <v>85</v>
      </c>
      <c r="UH6" t="s">
        <v>85</v>
      </c>
      <c r="UI6" t="s">
        <v>85</v>
      </c>
      <c r="UJ6" t="s">
        <v>85</v>
      </c>
      <c r="UK6" t="s">
        <v>85</v>
      </c>
      <c r="UL6" t="s">
        <v>85</v>
      </c>
      <c r="UM6" t="s">
        <v>85</v>
      </c>
      <c r="UN6" t="s">
        <v>85</v>
      </c>
      <c r="UO6" t="s">
        <v>85</v>
      </c>
      <c r="UP6" t="s">
        <v>85</v>
      </c>
      <c r="UQ6" t="s">
        <v>85</v>
      </c>
      <c r="UR6" t="s">
        <v>85</v>
      </c>
      <c r="US6" t="s">
        <v>85</v>
      </c>
      <c r="UT6" t="s">
        <v>85</v>
      </c>
      <c r="UU6" t="s">
        <v>85</v>
      </c>
      <c r="UV6" t="s">
        <v>85</v>
      </c>
      <c r="UW6" t="s">
        <v>85</v>
      </c>
      <c r="UX6" t="s">
        <v>85</v>
      </c>
      <c r="UY6" t="s">
        <v>85</v>
      </c>
      <c r="UZ6" t="s">
        <v>85</v>
      </c>
      <c r="VX6">
        <v>1</v>
      </c>
      <c r="VY6">
        <v>0</v>
      </c>
      <c r="VZ6">
        <v>-1</v>
      </c>
      <c r="WA6">
        <v>-1</v>
      </c>
      <c r="WB6">
        <v>0</v>
      </c>
      <c r="WC6">
        <v>26</v>
      </c>
      <c r="WD6">
        <v>5</v>
      </c>
      <c r="WE6">
        <v>6</v>
      </c>
      <c r="WF6">
        <v>6</v>
      </c>
      <c r="WG6">
        <v>0</v>
      </c>
      <c r="WH6">
        <v>75</v>
      </c>
      <c r="WI6">
        <v>7</v>
      </c>
      <c r="WJ6">
        <v>7</v>
      </c>
      <c r="WK6">
        <v>6</v>
      </c>
      <c r="WL6">
        <v>0</v>
      </c>
      <c r="WM6">
        <v>49</v>
      </c>
      <c r="WN6">
        <v>5</v>
      </c>
      <c r="WO6">
        <v>5</v>
      </c>
      <c r="WP6">
        <v>4</v>
      </c>
      <c r="WQ6">
        <v>0</v>
      </c>
      <c r="WR6">
        <v>50</v>
      </c>
      <c r="WS6">
        <v>6</v>
      </c>
      <c r="WT6">
        <v>6</v>
      </c>
      <c r="WU6">
        <v>5</v>
      </c>
      <c r="WV6">
        <v>1</v>
      </c>
      <c r="WW6">
        <v>0</v>
      </c>
      <c r="WX6">
        <v>1</v>
      </c>
      <c r="WY6">
        <v>10</v>
      </c>
      <c r="WZ6">
        <v>10</v>
      </c>
      <c r="XA6">
        <v>10</v>
      </c>
      <c r="XB6">
        <v>1</v>
      </c>
      <c r="XC6">
        <v>88</v>
      </c>
      <c r="XD6">
        <v>12</v>
      </c>
      <c r="XE6">
        <v>12</v>
      </c>
      <c r="XF6">
        <v>12</v>
      </c>
      <c r="XG6">
        <v>1</v>
      </c>
      <c r="XH6">
        <v>89</v>
      </c>
      <c r="XI6">
        <v>1</v>
      </c>
      <c r="XJ6">
        <v>1</v>
      </c>
      <c r="XK6">
        <v>1</v>
      </c>
      <c r="XL6">
        <v>1</v>
      </c>
      <c r="XM6">
        <v>47</v>
      </c>
      <c r="XN6" t="s">
        <v>85</v>
      </c>
      <c r="XO6" t="s">
        <v>85</v>
      </c>
      <c r="XP6" t="s">
        <v>85</v>
      </c>
      <c r="XQ6" t="s">
        <v>85</v>
      </c>
      <c r="XR6" t="s">
        <v>85</v>
      </c>
      <c r="XS6" t="s">
        <v>85</v>
      </c>
      <c r="XT6" t="s">
        <v>85</v>
      </c>
      <c r="XU6" t="s">
        <v>85</v>
      </c>
      <c r="XV6" t="s">
        <v>85</v>
      </c>
      <c r="XW6" t="s">
        <v>85</v>
      </c>
      <c r="XX6">
        <v>1</v>
      </c>
      <c r="XY6">
        <v>23</v>
      </c>
      <c r="XZ6">
        <v>23</v>
      </c>
      <c r="YA6">
        <v>24</v>
      </c>
      <c r="YB6">
        <v>0</v>
      </c>
      <c r="YC6">
        <v>884</v>
      </c>
      <c r="YD6">
        <v>9</v>
      </c>
      <c r="YE6">
        <v>7</v>
      </c>
      <c r="YF6">
        <v>7</v>
      </c>
      <c r="YG6">
        <v>0</v>
      </c>
      <c r="YH6">
        <v>227</v>
      </c>
      <c r="YI6">
        <v>7</v>
      </c>
      <c r="YJ6">
        <v>8</v>
      </c>
      <c r="YK6">
        <v>6</v>
      </c>
      <c r="YL6">
        <v>0</v>
      </c>
      <c r="YM6">
        <v>83</v>
      </c>
      <c r="YN6">
        <v>38</v>
      </c>
      <c r="YO6">
        <v>39</v>
      </c>
      <c r="YP6">
        <v>37</v>
      </c>
      <c r="YQ6">
        <v>1</v>
      </c>
      <c r="YR6">
        <v>1312</v>
      </c>
      <c r="YS6">
        <v>48</v>
      </c>
      <c r="YT6">
        <v>50</v>
      </c>
      <c r="YU6">
        <v>48</v>
      </c>
      <c r="YV6">
        <v>0</v>
      </c>
      <c r="YW6">
        <v>1895</v>
      </c>
      <c r="YX6">
        <v>1</v>
      </c>
      <c r="YY6" t="s">
        <v>85</v>
      </c>
      <c r="YZ6" t="s">
        <v>85</v>
      </c>
      <c r="ZA6" t="s">
        <v>85</v>
      </c>
      <c r="ZB6" t="s">
        <v>85</v>
      </c>
      <c r="ZC6">
        <v>0</v>
      </c>
      <c r="ZD6">
        <v>2</v>
      </c>
      <c r="ZE6">
        <v>2</v>
      </c>
      <c r="ZF6">
        <v>2</v>
      </c>
      <c r="ZG6">
        <v>0</v>
      </c>
      <c r="ZH6">
        <v>58</v>
      </c>
      <c r="ZI6" t="s">
        <v>85</v>
      </c>
      <c r="ZJ6" t="s">
        <v>85</v>
      </c>
      <c r="ZK6" t="s">
        <v>85</v>
      </c>
      <c r="ZL6" t="s">
        <v>85</v>
      </c>
      <c r="ZM6" t="s">
        <v>85</v>
      </c>
      <c r="ZN6" t="s">
        <v>85</v>
      </c>
      <c r="ZO6" t="s">
        <v>85</v>
      </c>
      <c r="ZP6" t="s">
        <v>85</v>
      </c>
      <c r="ZQ6" t="s">
        <v>85</v>
      </c>
      <c r="ZR6" t="s">
        <v>85</v>
      </c>
      <c r="ZS6" t="s">
        <v>85</v>
      </c>
      <c r="ZT6" t="s">
        <v>85</v>
      </c>
      <c r="ZU6" t="s">
        <v>85</v>
      </c>
      <c r="ZV6" t="s">
        <v>85</v>
      </c>
      <c r="ZW6" t="s">
        <v>85</v>
      </c>
      <c r="ZX6">
        <v>1</v>
      </c>
      <c r="ZY6">
        <v>1</v>
      </c>
      <c r="ZZ6">
        <v>1</v>
      </c>
      <c r="AAA6">
        <v>86</v>
      </c>
      <c r="AAB6">
        <v>88</v>
      </c>
      <c r="AAC6">
        <v>86</v>
      </c>
      <c r="AAD6">
        <v>0</v>
      </c>
      <c r="AAE6">
        <v>3434</v>
      </c>
      <c r="AAF6" t="s">
        <v>85</v>
      </c>
      <c r="AAG6" t="s">
        <v>85</v>
      </c>
      <c r="AAH6" t="s">
        <v>85</v>
      </c>
      <c r="AAI6" t="s">
        <v>85</v>
      </c>
      <c r="AAJ6" t="s">
        <v>85</v>
      </c>
      <c r="AAK6" t="s">
        <v>85</v>
      </c>
      <c r="AAL6" t="s">
        <v>85</v>
      </c>
      <c r="AAM6" t="s">
        <v>85</v>
      </c>
      <c r="AAN6" t="s">
        <v>85</v>
      </c>
      <c r="AAO6" t="s">
        <v>85</v>
      </c>
      <c r="AAP6" t="s">
        <v>85</v>
      </c>
      <c r="AAQ6" t="s">
        <v>85</v>
      </c>
      <c r="AAR6" t="s">
        <v>85</v>
      </c>
      <c r="AAS6" t="s">
        <v>85</v>
      </c>
      <c r="AAT6" t="s">
        <v>85</v>
      </c>
      <c r="AAU6" t="s">
        <v>85</v>
      </c>
      <c r="AAV6" t="s">
        <v>85</v>
      </c>
      <c r="AAW6" t="s">
        <v>85</v>
      </c>
      <c r="AAX6" t="s">
        <v>85</v>
      </c>
      <c r="AAY6" t="s">
        <v>85</v>
      </c>
    </row>
    <row r="7" spans="1:727">
      <c r="A7" s="534">
        <v>1</v>
      </c>
      <c r="B7" s="535">
        <v>-1</v>
      </c>
      <c r="C7" s="535">
        <v>-1</v>
      </c>
      <c r="D7" s="535">
        <v>-1</v>
      </c>
      <c r="E7" s="535">
        <v>0</v>
      </c>
      <c r="F7" s="535">
        <v>24</v>
      </c>
      <c r="G7" s="629">
        <v>8</v>
      </c>
      <c r="H7" s="629">
        <v>9</v>
      </c>
      <c r="I7" s="629">
        <v>9</v>
      </c>
      <c r="J7" s="629">
        <v>0</v>
      </c>
      <c r="K7" s="629">
        <v>281</v>
      </c>
      <c r="L7" s="533">
        <v>10</v>
      </c>
      <c r="M7" s="533">
        <v>10</v>
      </c>
      <c r="N7" s="533">
        <v>10</v>
      </c>
      <c r="O7" s="533">
        <v>0</v>
      </c>
      <c r="P7" s="533">
        <v>509</v>
      </c>
      <c r="Q7" s="536">
        <v>5</v>
      </c>
      <c r="R7" s="536">
        <v>5</v>
      </c>
      <c r="S7" s="536">
        <v>4</v>
      </c>
      <c r="T7" s="536">
        <v>0</v>
      </c>
      <c r="U7" s="536">
        <v>71</v>
      </c>
      <c r="V7" s="537">
        <v>8</v>
      </c>
      <c r="W7" s="537">
        <v>7</v>
      </c>
      <c r="X7" s="537">
        <v>7</v>
      </c>
      <c r="Y7" s="537">
        <v>1</v>
      </c>
      <c r="Z7" s="537">
        <v>0</v>
      </c>
      <c r="AA7" s="538"/>
      <c r="AB7" s="538"/>
      <c r="AC7" s="538"/>
      <c r="AD7" s="538"/>
      <c r="AE7" s="538"/>
      <c r="AF7" s="538"/>
      <c r="AG7" s="539"/>
      <c r="AH7" s="539"/>
      <c r="AI7" s="539"/>
      <c r="AJ7" s="539"/>
      <c r="AK7" s="539"/>
      <c r="AL7" s="540"/>
      <c r="AM7" s="540"/>
      <c r="AN7" s="540"/>
      <c r="AO7" s="540"/>
      <c r="AP7" s="540"/>
      <c r="AQ7" s="541"/>
      <c r="AR7" s="541"/>
      <c r="AS7" s="541"/>
      <c r="AT7" s="541"/>
      <c r="AU7" s="541"/>
      <c r="AV7" s="534"/>
      <c r="AW7" s="534"/>
      <c r="AX7" s="534"/>
      <c r="AY7" s="534"/>
      <c r="AZ7" s="534"/>
      <c r="BA7" s="534"/>
      <c r="BB7" s="534"/>
      <c r="BC7" s="534"/>
      <c r="BD7" s="534"/>
      <c r="BE7" s="534"/>
      <c r="BF7" s="534"/>
      <c r="BG7" s="534"/>
      <c r="BH7" s="534"/>
      <c r="BI7" s="534"/>
      <c r="BJ7" s="534"/>
      <c r="BK7" s="534"/>
      <c r="BL7" s="534"/>
      <c r="BM7" s="534"/>
      <c r="BN7" s="534"/>
      <c r="BO7" s="534"/>
      <c r="BP7" s="534"/>
      <c r="GA7" t="s">
        <v>85</v>
      </c>
      <c r="GB7">
        <v>2</v>
      </c>
      <c r="GC7">
        <v>123</v>
      </c>
      <c r="GD7">
        <v>88</v>
      </c>
      <c r="GE7">
        <v>86</v>
      </c>
      <c r="GF7">
        <v>38</v>
      </c>
      <c r="GG7">
        <v>2110</v>
      </c>
      <c r="GH7">
        <v>54</v>
      </c>
      <c r="GI7">
        <v>52</v>
      </c>
      <c r="GJ7">
        <v>50</v>
      </c>
      <c r="GK7">
        <v>17</v>
      </c>
      <c r="GL7">
        <v>1067</v>
      </c>
      <c r="GM7">
        <v>120</v>
      </c>
      <c r="GN7">
        <v>51</v>
      </c>
      <c r="GO7">
        <v>78</v>
      </c>
      <c r="GP7">
        <v>75</v>
      </c>
      <c r="GQ7">
        <v>1758</v>
      </c>
      <c r="GR7">
        <v>22</v>
      </c>
      <c r="GS7">
        <v>21</v>
      </c>
      <c r="GT7">
        <v>18</v>
      </c>
      <c r="GU7">
        <v>8</v>
      </c>
      <c r="GV7">
        <v>415</v>
      </c>
      <c r="GW7">
        <v>20</v>
      </c>
      <c r="GX7">
        <v>17</v>
      </c>
      <c r="GY7">
        <v>9</v>
      </c>
      <c r="GZ7">
        <v>15</v>
      </c>
      <c r="HA7">
        <v>299</v>
      </c>
      <c r="HB7">
        <v>2</v>
      </c>
      <c r="HC7">
        <v>116</v>
      </c>
      <c r="HD7">
        <v>92</v>
      </c>
      <c r="HE7">
        <v>82</v>
      </c>
      <c r="HF7">
        <v>35</v>
      </c>
      <c r="HG7">
        <v>1913</v>
      </c>
      <c r="HH7">
        <v>148</v>
      </c>
      <c r="HI7">
        <v>120</v>
      </c>
      <c r="HJ7">
        <v>132</v>
      </c>
      <c r="HK7">
        <v>34</v>
      </c>
      <c r="HL7">
        <v>2757</v>
      </c>
      <c r="HM7">
        <v>171</v>
      </c>
      <c r="HN7">
        <v>158</v>
      </c>
      <c r="HO7">
        <v>177</v>
      </c>
      <c r="HP7">
        <v>31</v>
      </c>
      <c r="HQ7">
        <v>3409</v>
      </c>
      <c r="HR7">
        <v>79</v>
      </c>
      <c r="HS7">
        <v>81</v>
      </c>
      <c r="HT7">
        <v>94</v>
      </c>
      <c r="HU7">
        <v>20</v>
      </c>
      <c r="HV7">
        <v>1699</v>
      </c>
      <c r="HW7">
        <v>15</v>
      </c>
      <c r="HX7">
        <v>24</v>
      </c>
      <c r="HY7">
        <v>29</v>
      </c>
      <c r="HZ7">
        <v>19</v>
      </c>
      <c r="IA7">
        <v>490</v>
      </c>
      <c r="IB7">
        <v>2</v>
      </c>
      <c r="IC7">
        <v>225</v>
      </c>
      <c r="ID7">
        <v>208</v>
      </c>
      <c r="IE7">
        <v>202</v>
      </c>
      <c r="IF7">
        <v>39</v>
      </c>
      <c r="IG7">
        <v>4231</v>
      </c>
      <c r="IH7">
        <v>27</v>
      </c>
      <c r="II7">
        <v>41</v>
      </c>
      <c r="IJ7">
        <v>37</v>
      </c>
      <c r="IK7">
        <v>21</v>
      </c>
      <c r="IL7">
        <v>593</v>
      </c>
      <c r="IM7">
        <v>127</v>
      </c>
      <c r="IN7">
        <v>133</v>
      </c>
      <c r="IO7">
        <v>157</v>
      </c>
      <c r="IP7">
        <v>34</v>
      </c>
      <c r="IQ7">
        <v>2868</v>
      </c>
      <c r="IR7">
        <v>53</v>
      </c>
      <c r="IS7">
        <v>60</v>
      </c>
      <c r="IT7">
        <v>67</v>
      </c>
      <c r="IU7">
        <v>20</v>
      </c>
      <c r="IV7">
        <v>1346</v>
      </c>
      <c r="IW7">
        <v>20</v>
      </c>
      <c r="IX7">
        <v>26</v>
      </c>
      <c r="IY7">
        <v>16</v>
      </c>
      <c r="IZ7">
        <v>10</v>
      </c>
      <c r="JA7">
        <v>376</v>
      </c>
      <c r="JB7">
        <v>2</v>
      </c>
      <c r="JC7">
        <v>42</v>
      </c>
      <c r="JD7">
        <v>25</v>
      </c>
      <c r="JE7">
        <v>24</v>
      </c>
      <c r="JF7">
        <v>21</v>
      </c>
      <c r="JG7">
        <v>627</v>
      </c>
      <c r="JH7">
        <v>111</v>
      </c>
      <c r="JI7">
        <v>104</v>
      </c>
      <c r="JJ7">
        <v>94</v>
      </c>
      <c r="JK7">
        <v>29</v>
      </c>
      <c r="JL7">
        <v>2003</v>
      </c>
      <c r="JM7">
        <v>133</v>
      </c>
      <c r="JN7">
        <v>138</v>
      </c>
      <c r="JO7">
        <v>116</v>
      </c>
      <c r="JP7">
        <v>25</v>
      </c>
      <c r="JQ7">
        <v>2704</v>
      </c>
      <c r="JR7">
        <v>185</v>
      </c>
      <c r="JS7">
        <v>179</v>
      </c>
      <c r="JT7">
        <v>195</v>
      </c>
      <c r="JU7">
        <v>32</v>
      </c>
      <c r="JV7">
        <v>3769</v>
      </c>
      <c r="JW7">
        <v>34</v>
      </c>
      <c r="JX7">
        <v>22</v>
      </c>
      <c r="JY7">
        <v>41</v>
      </c>
      <c r="JZ7">
        <v>26</v>
      </c>
      <c r="KA7">
        <v>665</v>
      </c>
      <c r="KB7">
        <v>2</v>
      </c>
      <c r="KC7" t="s">
        <v>85</v>
      </c>
      <c r="KD7" t="s">
        <v>85</v>
      </c>
      <c r="KE7" t="s">
        <v>85</v>
      </c>
      <c r="KF7" t="s">
        <v>85</v>
      </c>
      <c r="KG7" t="s">
        <v>85</v>
      </c>
      <c r="KH7" t="s">
        <v>85</v>
      </c>
      <c r="KI7" t="s">
        <v>85</v>
      </c>
      <c r="KJ7" t="s">
        <v>85</v>
      </c>
      <c r="KK7" t="s">
        <v>85</v>
      </c>
      <c r="KL7" t="s">
        <v>85</v>
      </c>
      <c r="KM7" t="s">
        <v>85</v>
      </c>
      <c r="KN7" t="s">
        <v>85</v>
      </c>
      <c r="KO7" t="s">
        <v>85</v>
      </c>
      <c r="KP7" t="s">
        <v>85</v>
      </c>
      <c r="KQ7" t="s">
        <v>85</v>
      </c>
      <c r="KR7" t="s">
        <v>85</v>
      </c>
      <c r="KS7" t="s">
        <v>85</v>
      </c>
      <c r="KT7" t="s">
        <v>85</v>
      </c>
      <c r="KU7" t="s">
        <v>85</v>
      </c>
      <c r="KV7" t="s">
        <v>85</v>
      </c>
      <c r="KW7" t="s">
        <v>85</v>
      </c>
      <c r="KX7" t="s">
        <v>85</v>
      </c>
      <c r="KY7" t="s">
        <v>85</v>
      </c>
      <c r="KZ7" t="s">
        <v>85</v>
      </c>
      <c r="LA7" t="s">
        <v>85</v>
      </c>
      <c r="LB7">
        <v>2</v>
      </c>
      <c r="LC7" t="s">
        <v>85</v>
      </c>
      <c r="LD7" t="s">
        <v>85</v>
      </c>
      <c r="LE7" t="s">
        <v>85</v>
      </c>
      <c r="LF7" t="s">
        <v>85</v>
      </c>
      <c r="LG7" t="s">
        <v>85</v>
      </c>
      <c r="LH7" t="s">
        <v>85</v>
      </c>
      <c r="LI7" t="s">
        <v>85</v>
      </c>
      <c r="LJ7" t="s">
        <v>85</v>
      </c>
      <c r="LK7" t="s">
        <v>85</v>
      </c>
      <c r="LL7" t="s">
        <v>85</v>
      </c>
      <c r="LM7" t="s">
        <v>85</v>
      </c>
      <c r="LN7" t="s">
        <v>85</v>
      </c>
      <c r="LO7" t="s">
        <v>85</v>
      </c>
      <c r="LP7" t="s">
        <v>85</v>
      </c>
      <c r="LQ7" t="s">
        <v>85</v>
      </c>
      <c r="LR7" t="s">
        <v>85</v>
      </c>
      <c r="LS7" t="s">
        <v>85</v>
      </c>
      <c r="LT7" t="s">
        <v>85</v>
      </c>
      <c r="LU7" t="s">
        <v>85</v>
      </c>
      <c r="LV7" t="s">
        <v>85</v>
      </c>
      <c r="LW7" t="s">
        <v>85</v>
      </c>
      <c r="LX7" t="s">
        <v>85</v>
      </c>
      <c r="LY7" t="s">
        <v>85</v>
      </c>
      <c r="LZ7" t="s">
        <v>85</v>
      </c>
      <c r="MA7" t="s">
        <v>85</v>
      </c>
      <c r="MB7">
        <v>2</v>
      </c>
      <c r="MC7" t="s">
        <v>85</v>
      </c>
      <c r="MD7" t="s">
        <v>85</v>
      </c>
      <c r="ME7" t="s">
        <v>85</v>
      </c>
      <c r="MF7" t="s">
        <v>85</v>
      </c>
      <c r="MG7" t="s">
        <v>85</v>
      </c>
      <c r="MH7" t="s">
        <v>85</v>
      </c>
      <c r="MI7" t="s">
        <v>85</v>
      </c>
      <c r="MJ7" t="s">
        <v>85</v>
      </c>
      <c r="MK7" t="s">
        <v>85</v>
      </c>
      <c r="ML7" t="s">
        <v>85</v>
      </c>
      <c r="MM7" t="s">
        <v>85</v>
      </c>
      <c r="MN7" t="s">
        <v>85</v>
      </c>
      <c r="MO7" t="s">
        <v>85</v>
      </c>
      <c r="MP7" t="s">
        <v>85</v>
      </c>
      <c r="MQ7" t="s">
        <v>85</v>
      </c>
      <c r="MR7" t="s">
        <v>85</v>
      </c>
      <c r="MS7" t="s">
        <v>85</v>
      </c>
      <c r="MT7" t="s">
        <v>85</v>
      </c>
      <c r="MU7" t="s">
        <v>85</v>
      </c>
      <c r="MV7" t="s">
        <v>85</v>
      </c>
      <c r="MW7" t="s">
        <v>85</v>
      </c>
      <c r="MX7" t="s">
        <v>85</v>
      </c>
      <c r="MY7" t="s">
        <v>85</v>
      </c>
      <c r="MZ7" t="s">
        <v>85</v>
      </c>
      <c r="NA7">
        <v>2</v>
      </c>
      <c r="NB7">
        <v>0</v>
      </c>
      <c r="NC7">
        <v>0</v>
      </c>
      <c r="ND7">
        <v>0</v>
      </c>
      <c r="NE7">
        <v>0</v>
      </c>
      <c r="NF7">
        <v>26</v>
      </c>
      <c r="NG7">
        <v>5</v>
      </c>
      <c r="NH7">
        <v>6</v>
      </c>
      <c r="NI7">
        <v>6</v>
      </c>
      <c r="NJ7">
        <v>0</v>
      </c>
      <c r="NK7">
        <v>69</v>
      </c>
      <c r="NL7">
        <v>7</v>
      </c>
      <c r="NM7">
        <v>7</v>
      </c>
      <c r="NN7">
        <v>6</v>
      </c>
      <c r="NO7">
        <v>0</v>
      </c>
      <c r="NP7">
        <v>45</v>
      </c>
      <c r="NQ7">
        <v>5</v>
      </c>
      <c r="NR7">
        <v>5</v>
      </c>
      <c r="NS7">
        <v>4</v>
      </c>
      <c r="NT7">
        <v>0</v>
      </c>
      <c r="NU7">
        <v>57</v>
      </c>
      <c r="NV7">
        <v>6</v>
      </c>
      <c r="NW7">
        <v>6</v>
      </c>
      <c r="NX7">
        <v>6</v>
      </c>
      <c r="NY7">
        <v>1</v>
      </c>
      <c r="NZ7">
        <v>0</v>
      </c>
      <c r="OA7">
        <v>2</v>
      </c>
      <c r="OB7">
        <v>10</v>
      </c>
      <c r="OC7">
        <v>10</v>
      </c>
      <c r="OD7">
        <v>10</v>
      </c>
      <c r="OE7">
        <v>1</v>
      </c>
      <c r="OF7">
        <v>88</v>
      </c>
      <c r="OG7">
        <v>12</v>
      </c>
      <c r="OH7">
        <v>12</v>
      </c>
      <c r="OI7">
        <v>12</v>
      </c>
      <c r="OJ7">
        <v>1</v>
      </c>
      <c r="OK7">
        <v>100</v>
      </c>
      <c r="OL7">
        <v>1</v>
      </c>
      <c r="OM7">
        <v>1</v>
      </c>
      <c r="ON7">
        <v>1</v>
      </c>
      <c r="OO7">
        <v>1</v>
      </c>
      <c r="OP7">
        <v>47</v>
      </c>
      <c r="OQ7" t="s">
        <v>85</v>
      </c>
      <c r="OR7" t="s">
        <v>85</v>
      </c>
      <c r="OS7" t="s">
        <v>85</v>
      </c>
      <c r="OT7" t="s">
        <v>85</v>
      </c>
      <c r="OU7" t="s">
        <v>85</v>
      </c>
      <c r="OV7" t="s">
        <v>85</v>
      </c>
      <c r="OW7" t="s">
        <v>85</v>
      </c>
      <c r="OX7" t="s">
        <v>85</v>
      </c>
      <c r="OY7" t="s">
        <v>85</v>
      </c>
      <c r="OZ7" t="s">
        <v>85</v>
      </c>
      <c r="PA7">
        <v>2</v>
      </c>
      <c r="PB7">
        <v>24</v>
      </c>
      <c r="PC7">
        <v>24</v>
      </c>
      <c r="PD7">
        <v>25</v>
      </c>
      <c r="PE7">
        <v>0</v>
      </c>
      <c r="PF7">
        <v>879</v>
      </c>
      <c r="PG7">
        <v>9</v>
      </c>
      <c r="PH7">
        <v>7</v>
      </c>
      <c r="PI7">
        <v>7</v>
      </c>
      <c r="PJ7">
        <v>0</v>
      </c>
      <c r="PK7">
        <v>222</v>
      </c>
      <c r="PL7">
        <v>7</v>
      </c>
      <c r="PM7">
        <v>8</v>
      </c>
      <c r="PN7">
        <v>6</v>
      </c>
      <c r="PO7">
        <v>0</v>
      </c>
      <c r="PP7">
        <v>80</v>
      </c>
      <c r="PQ7">
        <v>37</v>
      </c>
      <c r="PR7">
        <v>38</v>
      </c>
      <c r="PS7">
        <v>36</v>
      </c>
      <c r="PT7">
        <v>1</v>
      </c>
      <c r="PU7">
        <v>1337</v>
      </c>
      <c r="PV7">
        <v>42</v>
      </c>
      <c r="PW7">
        <v>46</v>
      </c>
      <c r="PX7">
        <v>42</v>
      </c>
      <c r="PY7">
        <v>0</v>
      </c>
      <c r="PZ7">
        <v>1825</v>
      </c>
      <c r="QA7">
        <v>2</v>
      </c>
      <c r="QB7" t="s">
        <v>85</v>
      </c>
      <c r="QC7" t="s">
        <v>85</v>
      </c>
      <c r="QD7" t="s">
        <v>85</v>
      </c>
      <c r="QE7" t="s">
        <v>85</v>
      </c>
      <c r="QF7">
        <v>0</v>
      </c>
      <c r="QG7">
        <v>2</v>
      </c>
      <c r="QH7">
        <v>2</v>
      </c>
      <c r="QI7">
        <v>2</v>
      </c>
      <c r="QJ7">
        <v>0</v>
      </c>
      <c r="QK7">
        <v>58</v>
      </c>
      <c r="QL7" t="s">
        <v>85</v>
      </c>
      <c r="QM7" t="s">
        <v>85</v>
      </c>
      <c r="QN7" t="s">
        <v>85</v>
      </c>
      <c r="QO7" t="s">
        <v>85</v>
      </c>
      <c r="QP7" t="s">
        <v>85</v>
      </c>
      <c r="QQ7" t="s">
        <v>85</v>
      </c>
      <c r="QR7" t="s">
        <v>85</v>
      </c>
      <c r="QS7" t="s">
        <v>85</v>
      </c>
      <c r="QT7" t="s">
        <v>85</v>
      </c>
      <c r="QU7" t="s">
        <v>85</v>
      </c>
      <c r="QV7" t="s">
        <v>85</v>
      </c>
      <c r="QW7" t="s">
        <v>85</v>
      </c>
      <c r="QX7" t="s">
        <v>85</v>
      </c>
      <c r="QY7" t="s">
        <v>85</v>
      </c>
      <c r="QZ7" t="s">
        <v>85</v>
      </c>
      <c r="RA7">
        <v>2</v>
      </c>
      <c r="RB7">
        <v>136</v>
      </c>
      <c r="RC7">
        <v>137</v>
      </c>
      <c r="RD7">
        <v>137</v>
      </c>
      <c r="RE7">
        <v>0</v>
      </c>
      <c r="RF7">
        <v>4866</v>
      </c>
      <c r="RG7">
        <v>8</v>
      </c>
      <c r="RH7">
        <v>7</v>
      </c>
      <c r="RI7">
        <v>7</v>
      </c>
      <c r="RJ7">
        <v>0</v>
      </c>
      <c r="RK7">
        <v>257</v>
      </c>
      <c r="RL7">
        <v>8</v>
      </c>
      <c r="RM7">
        <v>9</v>
      </c>
      <c r="RN7">
        <v>8</v>
      </c>
      <c r="RO7">
        <v>0</v>
      </c>
      <c r="RP7">
        <v>286</v>
      </c>
      <c r="RQ7">
        <v>0</v>
      </c>
      <c r="RR7">
        <v>0</v>
      </c>
      <c r="RS7">
        <v>0</v>
      </c>
      <c r="RT7">
        <v>0</v>
      </c>
      <c r="RU7">
        <v>0</v>
      </c>
      <c r="RV7">
        <v>0</v>
      </c>
      <c r="RW7">
        <v>0</v>
      </c>
      <c r="RX7">
        <v>0</v>
      </c>
      <c r="RY7">
        <v>0</v>
      </c>
      <c r="RZ7">
        <v>0</v>
      </c>
      <c r="SA7">
        <v>2</v>
      </c>
      <c r="SB7">
        <v>0</v>
      </c>
      <c r="SC7">
        <v>0</v>
      </c>
      <c r="SD7">
        <v>0</v>
      </c>
      <c r="SE7">
        <v>0</v>
      </c>
      <c r="SF7">
        <v>0</v>
      </c>
      <c r="SG7" t="s">
        <v>85</v>
      </c>
      <c r="SH7" t="s">
        <v>85</v>
      </c>
      <c r="SI7" t="s">
        <v>85</v>
      </c>
      <c r="SJ7" t="s">
        <v>85</v>
      </c>
      <c r="SK7" t="s">
        <v>85</v>
      </c>
      <c r="SL7" t="s">
        <v>85</v>
      </c>
      <c r="SM7" t="s">
        <v>85</v>
      </c>
      <c r="SN7" t="s">
        <v>85</v>
      </c>
      <c r="SO7" t="s">
        <v>85</v>
      </c>
      <c r="SP7" t="s">
        <v>85</v>
      </c>
      <c r="SQ7" t="s">
        <v>85</v>
      </c>
      <c r="SR7" t="s">
        <v>85</v>
      </c>
      <c r="SS7" t="s">
        <v>85</v>
      </c>
      <c r="ST7" t="s">
        <v>85</v>
      </c>
      <c r="SU7" t="s">
        <v>85</v>
      </c>
      <c r="SV7" t="s">
        <v>85</v>
      </c>
      <c r="SW7" t="s">
        <v>85</v>
      </c>
      <c r="SX7" t="s">
        <v>85</v>
      </c>
      <c r="SY7" t="s">
        <v>85</v>
      </c>
      <c r="SZ7" t="s">
        <v>85</v>
      </c>
      <c r="TA7">
        <v>2</v>
      </c>
      <c r="TB7">
        <v>1</v>
      </c>
      <c r="TC7">
        <v>1</v>
      </c>
      <c r="TD7">
        <v>1</v>
      </c>
      <c r="TE7">
        <v>0</v>
      </c>
      <c r="TF7">
        <v>0</v>
      </c>
      <c r="TG7">
        <v>0</v>
      </c>
      <c r="TH7">
        <v>0</v>
      </c>
      <c r="TI7">
        <v>0</v>
      </c>
      <c r="TJ7">
        <v>0</v>
      </c>
      <c r="TK7">
        <v>0</v>
      </c>
      <c r="TL7">
        <v>0</v>
      </c>
      <c r="TM7">
        <v>0</v>
      </c>
      <c r="TN7">
        <v>0</v>
      </c>
      <c r="TO7">
        <v>0</v>
      </c>
      <c r="TP7">
        <v>0</v>
      </c>
      <c r="TQ7">
        <v>32</v>
      </c>
      <c r="TR7">
        <v>32</v>
      </c>
      <c r="TS7">
        <v>34</v>
      </c>
      <c r="TT7">
        <v>0</v>
      </c>
      <c r="TU7">
        <v>1370</v>
      </c>
      <c r="TV7">
        <v>7</v>
      </c>
      <c r="TW7">
        <v>8</v>
      </c>
      <c r="TX7">
        <v>6</v>
      </c>
      <c r="TY7">
        <v>0</v>
      </c>
      <c r="TZ7">
        <v>265</v>
      </c>
      <c r="UA7">
        <v>2</v>
      </c>
      <c r="UB7">
        <v>86</v>
      </c>
      <c r="UC7">
        <v>90</v>
      </c>
      <c r="UD7">
        <v>87</v>
      </c>
      <c r="UE7">
        <v>0</v>
      </c>
      <c r="UF7">
        <v>3430</v>
      </c>
      <c r="UG7" t="s">
        <v>85</v>
      </c>
      <c r="UH7" t="s">
        <v>85</v>
      </c>
      <c r="UI7" t="s">
        <v>85</v>
      </c>
      <c r="UJ7" t="s">
        <v>85</v>
      </c>
      <c r="UK7" t="s">
        <v>85</v>
      </c>
      <c r="UL7" t="s">
        <v>85</v>
      </c>
      <c r="UM7" t="s">
        <v>85</v>
      </c>
      <c r="UN7" t="s">
        <v>85</v>
      </c>
      <c r="UO7" t="s">
        <v>85</v>
      </c>
      <c r="UP7" t="s">
        <v>85</v>
      </c>
      <c r="UQ7" t="s">
        <v>85</v>
      </c>
      <c r="UR7" t="s">
        <v>85</v>
      </c>
      <c r="US7" t="s">
        <v>85</v>
      </c>
      <c r="UT7" t="s">
        <v>85</v>
      </c>
      <c r="UU7" t="s">
        <v>85</v>
      </c>
      <c r="UV7" t="s">
        <v>85</v>
      </c>
      <c r="UW7" t="s">
        <v>85</v>
      </c>
      <c r="UX7" t="s">
        <v>85</v>
      </c>
      <c r="UY7" t="s">
        <v>85</v>
      </c>
      <c r="UZ7" t="s">
        <v>85</v>
      </c>
      <c r="VX7">
        <v>2</v>
      </c>
      <c r="VY7">
        <v>0</v>
      </c>
      <c r="VZ7">
        <v>0</v>
      </c>
      <c r="WA7">
        <v>0</v>
      </c>
      <c r="WB7">
        <v>0</v>
      </c>
      <c r="WC7">
        <v>26</v>
      </c>
      <c r="WD7">
        <v>5</v>
      </c>
      <c r="WE7">
        <v>6</v>
      </c>
      <c r="WF7">
        <v>6</v>
      </c>
      <c r="WG7">
        <v>0</v>
      </c>
      <c r="WH7">
        <v>69</v>
      </c>
      <c r="WI7">
        <v>7</v>
      </c>
      <c r="WJ7">
        <v>7</v>
      </c>
      <c r="WK7">
        <v>6</v>
      </c>
      <c r="WL7">
        <v>0</v>
      </c>
      <c r="WM7">
        <v>45</v>
      </c>
      <c r="WN7">
        <v>5</v>
      </c>
      <c r="WO7">
        <v>5</v>
      </c>
      <c r="WP7">
        <v>4</v>
      </c>
      <c r="WQ7">
        <v>0</v>
      </c>
      <c r="WR7">
        <v>57</v>
      </c>
      <c r="WS7">
        <v>6</v>
      </c>
      <c r="WT7">
        <v>6</v>
      </c>
      <c r="WU7">
        <v>6</v>
      </c>
      <c r="WV7">
        <v>1</v>
      </c>
      <c r="WW7">
        <v>0</v>
      </c>
      <c r="WX7">
        <v>2</v>
      </c>
      <c r="WY7">
        <v>10</v>
      </c>
      <c r="WZ7">
        <v>10</v>
      </c>
      <c r="XA7">
        <v>10</v>
      </c>
      <c r="XB7">
        <v>1</v>
      </c>
      <c r="XC7">
        <v>88</v>
      </c>
      <c r="XD7">
        <v>12</v>
      </c>
      <c r="XE7">
        <v>12</v>
      </c>
      <c r="XF7">
        <v>12</v>
      </c>
      <c r="XG7">
        <v>1</v>
      </c>
      <c r="XH7">
        <v>100</v>
      </c>
      <c r="XI7">
        <v>1</v>
      </c>
      <c r="XJ7">
        <v>1</v>
      </c>
      <c r="XK7">
        <v>1</v>
      </c>
      <c r="XL7">
        <v>1</v>
      </c>
      <c r="XM7">
        <v>47</v>
      </c>
      <c r="XN7" t="s">
        <v>85</v>
      </c>
      <c r="XO7" t="s">
        <v>85</v>
      </c>
      <c r="XP7" t="s">
        <v>85</v>
      </c>
      <c r="XQ7" t="s">
        <v>85</v>
      </c>
      <c r="XR7" t="s">
        <v>85</v>
      </c>
      <c r="XS7" t="s">
        <v>85</v>
      </c>
      <c r="XT7" t="s">
        <v>85</v>
      </c>
      <c r="XU7" t="s">
        <v>85</v>
      </c>
      <c r="XV7" t="s">
        <v>85</v>
      </c>
      <c r="XW7" t="s">
        <v>85</v>
      </c>
      <c r="XX7">
        <v>2</v>
      </c>
      <c r="XY7">
        <v>24</v>
      </c>
      <c r="XZ7">
        <v>24</v>
      </c>
      <c r="YA7">
        <v>25</v>
      </c>
      <c r="YB7">
        <v>0</v>
      </c>
      <c r="YC7">
        <v>879</v>
      </c>
      <c r="YD7">
        <v>9</v>
      </c>
      <c r="YE7">
        <v>7</v>
      </c>
      <c r="YF7">
        <v>7</v>
      </c>
      <c r="YG7">
        <v>0</v>
      </c>
      <c r="YH7">
        <v>222</v>
      </c>
      <c r="YI7">
        <v>7</v>
      </c>
      <c r="YJ7">
        <v>8</v>
      </c>
      <c r="YK7">
        <v>6</v>
      </c>
      <c r="YL7">
        <v>0</v>
      </c>
      <c r="YM7">
        <v>80</v>
      </c>
      <c r="YN7">
        <v>37</v>
      </c>
      <c r="YO7">
        <v>38</v>
      </c>
      <c r="YP7">
        <v>36</v>
      </c>
      <c r="YQ7">
        <v>1</v>
      </c>
      <c r="YR7">
        <v>1337</v>
      </c>
      <c r="YS7">
        <v>42</v>
      </c>
      <c r="YT7">
        <v>46</v>
      </c>
      <c r="YU7">
        <v>42</v>
      </c>
      <c r="YV7">
        <v>0</v>
      </c>
      <c r="YW7">
        <v>1825</v>
      </c>
      <c r="YX7">
        <v>2</v>
      </c>
      <c r="YY7" t="s">
        <v>85</v>
      </c>
      <c r="YZ7" t="s">
        <v>85</v>
      </c>
      <c r="ZA7" t="s">
        <v>85</v>
      </c>
      <c r="ZB7" t="s">
        <v>85</v>
      </c>
      <c r="ZC7">
        <v>0</v>
      </c>
      <c r="ZD7">
        <v>2</v>
      </c>
      <c r="ZE7">
        <v>2</v>
      </c>
      <c r="ZF7">
        <v>2</v>
      </c>
      <c r="ZG7">
        <v>0</v>
      </c>
      <c r="ZH7">
        <v>58</v>
      </c>
      <c r="ZI7" t="s">
        <v>85</v>
      </c>
      <c r="ZJ7" t="s">
        <v>85</v>
      </c>
      <c r="ZK7" t="s">
        <v>85</v>
      </c>
      <c r="ZL7" t="s">
        <v>85</v>
      </c>
      <c r="ZM7" t="s">
        <v>85</v>
      </c>
      <c r="ZN7" t="s">
        <v>85</v>
      </c>
      <c r="ZO7" t="s">
        <v>85</v>
      </c>
      <c r="ZP7" t="s">
        <v>85</v>
      </c>
      <c r="ZQ7" t="s">
        <v>85</v>
      </c>
      <c r="ZR7" t="s">
        <v>85</v>
      </c>
      <c r="ZS7" t="s">
        <v>85</v>
      </c>
      <c r="ZT7" t="s">
        <v>85</v>
      </c>
      <c r="ZU7" t="s">
        <v>85</v>
      </c>
      <c r="ZV7" t="s">
        <v>85</v>
      </c>
      <c r="ZW7" t="s">
        <v>85</v>
      </c>
      <c r="ZX7">
        <v>2</v>
      </c>
      <c r="ZY7">
        <v>2</v>
      </c>
      <c r="ZZ7">
        <v>2</v>
      </c>
      <c r="AAA7">
        <v>86</v>
      </c>
      <c r="AAB7">
        <v>90</v>
      </c>
      <c r="AAC7">
        <v>87</v>
      </c>
      <c r="AAD7">
        <v>0</v>
      </c>
      <c r="AAE7">
        <v>3430</v>
      </c>
      <c r="AAF7" t="s">
        <v>85</v>
      </c>
      <c r="AAG7" t="s">
        <v>85</v>
      </c>
      <c r="AAH7" t="s">
        <v>85</v>
      </c>
      <c r="AAI7" t="s">
        <v>85</v>
      </c>
      <c r="AAJ7" t="s">
        <v>85</v>
      </c>
      <c r="AAK7" t="s">
        <v>85</v>
      </c>
      <c r="AAL7" t="s">
        <v>85</v>
      </c>
      <c r="AAM7" t="s">
        <v>85</v>
      </c>
      <c r="AAN7" t="s">
        <v>85</v>
      </c>
      <c r="AAO7" t="s">
        <v>85</v>
      </c>
      <c r="AAP7" t="s">
        <v>85</v>
      </c>
      <c r="AAQ7" t="s">
        <v>85</v>
      </c>
      <c r="AAR7" t="s">
        <v>85</v>
      </c>
      <c r="AAS7" t="s">
        <v>85</v>
      </c>
      <c r="AAT7" t="s">
        <v>85</v>
      </c>
      <c r="AAU7" t="s">
        <v>85</v>
      </c>
      <c r="AAV7" t="s">
        <v>85</v>
      </c>
      <c r="AAW7" t="s">
        <v>85</v>
      </c>
      <c r="AAX7" t="s">
        <v>85</v>
      </c>
      <c r="AAY7" t="s">
        <v>85</v>
      </c>
    </row>
    <row r="8" spans="1:727">
      <c r="A8" s="534">
        <v>2</v>
      </c>
      <c r="B8" s="535">
        <v>0</v>
      </c>
      <c r="C8" s="535">
        <v>-1</v>
      </c>
      <c r="D8" s="535">
        <v>0</v>
      </c>
      <c r="E8" s="535">
        <v>0</v>
      </c>
      <c r="F8" s="535">
        <v>24</v>
      </c>
      <c r="G8" s="629">
        <v>5</v>
      </c>
      <c r="H8" s="629">
        <v>6</v>
      </c>
      <c r="I8" s="629">
        <v>6</v>
      </c>
      <c r="J8" s="629">
        <v>0</v>
      </c>
      <c r="K8" s="629">
        <v>99</v>
      </c>
      <c r="L8" s="533">
        <v>6</v>
      </c>
      <c r="M8" s="533">
        <v>6</v>
      </c>
      <c r="N8" s="533">
        <v>6</v>
      </c>
      <c r="O8" s="533">
        <v>0</v>
      </c>
      <c r="P8" s="533">
        <v>75</v>
      </c>
      <c r="Q8" s="536">
        <v>4</v>
      </c>
      <c r="R8" s="536">
        <v>4</v>
      </c>
      <c r="S8" s="536">
        <v>4</v>
      </c>
      <c r="T8" s="536">
        <v>0</v>
      </c>
      <c r="U8" s="536">
        <v>62</v>
      </c>
      <c r="V8" s="537">
        <v>6</v>
      </c>
      <c r="W8" s="537">
        <v>6</v>
      </c>
      <c r="X8" s="537">
        <v>6</v>
      </c>
      <c r="Y8" s="537">
        <v>1</v>
      </c>
      <c r="Z8" s="537">
        <v>0</v>
      </c>
      <c r="AA8" s="538"/>
      <c r="AB8" s="538"/>
      <c r="AC8" s="538"/>
      <c r="AD8" s="538"/>
      <c r="AE8" s="538"/>
      <c r="AF8" s="538"/>
      <c r="AG8" s="539"/>
      <c r="AH8" s="539"/>
      <c r="AI8" s="539"/>
      <c r="AJ8" s="539"/>
      <c r="AK8" s="539"/>
      <c r="AL8" s="540"/>
      <c r="AM8" s="540"/>
      <c r="AN8" s="540"/>
      <c r="AO8" s="540"/>
      <c r="AP8" s="540"/>
      <c r="AQ8" s="541"/>
      <c r="AR8" s="541"/>
      <c r="AS8" s="541"/>
      <c r="AT8" s="541"/>
      <c r="AU8" s="541"/>
      <c r="AV8" s="534"/>
      <c r="AW8" s="534"/>
      <c r="AX8" s="534"/>
      <c r="AY8" s="534"/>
      <c r="AZ8" s="534"/>
      <c r="BA8" s="534"/>
      <c r="BB8" s="534"/>
      <c r="BC8" s="534"/>
      <c r="BD8" s="534"/>
      <c r="BE8" s="534"/>
      <c r="BF8" s="534"/>
      <c r="BG8" s="534"/>
      <c r="BH8" s="534"/>
      <c r="BI8" s="534"/>
      <c r="BJ8" s="534"/>
      <c r="BK8" s="534"/>
      <c r="BL8" s="534"/>
      <c r="BM8" s="534"/>
      <c r="BN8" s="534"/>
      <c r="BO8" s="534"/>
      <c r="BP8" s="534"/>
      <c r="GA8" t="s">
        <v>85</v>
      </c>
      <c r="GB8">
        <v>3</v>
      </c>
      <c r="GC8">
        <v>115</v>
      </c>
      <c r="GD8">
        <v>79</v>
      </c>
      <c r="GE8">
        <v>81</v>
      </c>
      <c r="GF8">
        <v>38</v>
      </c>
      <c r="GG8">
        <v>1951</v>
      </c>
      <c r="GH8">
        <v>50</v>
      </c>
      <c r="GI8">
        <v>47</v>
      </c>
      <c r="GJ8">
        <v>50</v>
      </c>
      <c r="GK8">
        <v>14</v>
      </c>
      <c r="GL8">
        <v>1008</v>
      </c>
      <c r="GM8">
        <v>118</v>
      </c>
      <c r="GN8">
        <v>52</v>
      </c>
      <c r="GO8">
        <v>78</v>
      </c>
      <c r="GP8">
        <v>74</v>
      </c>
      <c r="GQ8">
        <v>1649</v>
      </c>
      <c r="GR8">
        <v>21</v>
      </c>
      <c r="GS8">
        <v>19</v>
      </c>
      <c r="GT8">
        <v>18</v>
      </c>
      <c r="GU8">
        <v>8</v>
      </c>
      <c r="GV8">
        <v>401</v>
      </c>
      <c r="GW8">
        <v>20</v>
      </c>
      <c r="GX8">
        <v>15</v>
      </c>
      <c r="GY8">
        <v>9</v>
      </c>
      <c r="GZ8">
        <v>15</v>
      </c>
      <c r="HA8">
        <v>290</v>
      </c>
      <c r="HB8">
        <v>3</v>
      </c>
      <c r="HC8">
        <v>116</v>
      </c>
      <c r="HD8">
        <v>95</v>
      </c>
      <c r="HE8">
        <v>83</v>
      </c>
      <c r="HF8">
        <v>37</v>
      </c>
      <c r="HG8">
        <v>1885</v>
      </c>
      <c r="HH8">
        <v>137</v>
      </c>
      <c r="HI8">
        <v>113</v>
      </c>
      <c r="HJ8">
        <v>125</v>
      </c>
      <c r="HK8">
        <v>30</v>
      </c>
      <c r="HL8">
        <v>2555</v>
      </c>
      <c r="HM8">
        <v>154</v>
      </c>
      <c r="HN8">
        <v>145</v>
      </c>
      <c r="HO8">
        <v>162</v>
      </c>
      <c r="HP8">
        <v>28</v>
      </c>
      <c r="HQ8">
        <v>3311</v>
      </c>
      <c r="HR8">
        <v>67</v>
      </c>
      <c r="HS8">
        <v>77</v>
      </c>
      <c r="HT8">
        <v>90</v>
      </c>
      <c r="HU8">
        <v>24</v>
      </c>
      <c r="HV8">
        <v>1603</v>
      </c>
      <c r="HW8">
        <v>13</v>
      </c>
      <c r="HX8">
        <v>22</v>
      </c>
      <c r="HY8">
        <v>29</v>
      </c>
      <c r="HZ8">
        <v>19</v>
      </c>
      <c r="IA8">
        <v>451</v>
      </c>
      <c r="IB8">
        <v>3</v>
      </c>
      <c r="IC8">
        <v>212</v>
      </c>
      <c r="ID8">
        <v>191</v>
      </c>
      <c r="IE8">
        <v>181</v>
      </c>
      <c r="IF8">
        <v>51</v>
      </c>
      <c r="IG8">
        <v>3952</v>
      </c>
      <c r="IH8">
        <v>27</v>
      </c>
      <c r="II8">
        <v>40</v>
      </c>
      <c r="IJ8">
        <v>34</v>
      </c>
      <c r="IK8">
        <v>20</v>
      </c>
      <c r="IL8">
        <v>562</v>
      </c>
      <c r="IM8">
        <v>124</v>
      </c>
      <c r="IN8">
        <v>129</v>
      </c>
      <c r="IO8">
        <v>151</v>
      </c>
      <c r="IP8">
        <v>33</v>
      </c>
      <c r="IQ8">
        <v>2694</v>
      </c>
      <c r="IR8">
        <v>53</v>
      </c>
      <c r="IS8">
        <v>63</v>
      </c>
      <c r="IT8">
        <v>70</v>
      </c>
      <c r="IU8">
        <v>25</v>
      </c>
      <c r="IV8">
        <v>1306</v>
      </c>
      <c r="IW8">
        <v>20</v>
      </c>
      <c r="IX8">
        <v>26</v>
      </c>
      <c r="IY8">
        <v>16</v>
      </c>
      <c r="IZ8">
        <v>10</v>
      </c>
      <c r="JA8">
        <v>369</v>
      </c>
      <c r="JB8">
        <v>3</v>
      </c>
      <c r="JC8">
        <v>41</v>
      </c>
      <c r="JD8">
        <v>24</v>
      </c>
      <c r="JE8">
        <v>22</v>
      </c>
      <c r="JF8">
        <v>22</v>
      </c>
      <c r="JG8">
        <v>591</v>
      </c>
      <c r="JH8">
        <v>108</v>
      </c>
      <c r="JI8">
        <v>94</v>
      </c>
      <c r="JJ8">
        <v>89</v>
      </c>
      <c r="JK8">
        <v>34</v>
      </c>
      <c r="JL8">
        <v>1998</v>
      </c>
      <c r="JM8">
        <v>125</v>
      </c>
      <c r="JN8">
        <v>132</v>
      </c>
      <c r="JO8">
        <v>105</v>
      </c>
      <c r="JP8">
        <v>30</v>
      </c>
      <c r="JQ8">
        <v>2537</v>
      </c>
      <c r="JR8">
        <v>172</v>
      </c>
      <c r="JS8">
        <v>172</v>
      </c>
      <c r="JT8">
        <v>188</v>
      </c>
      <c r="JU8">
        <v>33</v>
      </c>
      <c r="JV8">
        <v>3598</v>
      </c>
      <c r="JW8">
        <v>31</v>
      </c>
      <c r="JX8">
        <v>24</v>
      </c>
      <c r="JY8">
        <v>36</v>
      </c>
      <c r="JZ8">
        <v>19</v>
      </c>
      <c r="KA8">
        <v>623</v>
      </c>
      <c r="KB8">
        <v>3</v>
      </c>
      <c r="KC8" t="s">
        <v>85</v>
      </c>
      <c r="KD8" t="s">
        <v>85</v>
      </c>
      <c r="KE8" t="s">
        <v>85</v>
      </c>
      <c r="KF8" t="s">
        <v>85</v>
      </c>
      <c r="KG8" t="s">
        <v>85</v>
      </c>
      <c r="KH8" t="s">
        <v>85</v>
      </c>
      <c r="KI8" t="s">
        <v>85</v>
      </c>
      <c r="KJ8" t="s">
        <v>85</v>
      </c>
      <c r="KK8" t="s">
        <v>85</v>
      </c>
      <c r="KL8" t="s">
        <v>85</v>
      </c>
      <c r="KM8" t="s">
        <v>85</v>
      </c>
      <c r="KN8" t="s">
        <v>85</v>
      </c>
      <c r="KO8" t="s">
        <v>85</v>
      </c>
      <c r="KP8" t="s">
        <v>85</v>
      </c>
      <c r="KQ8" t="s">
        <v>85</v>
      </c>
      <c r="KR8" t="s">
        <v>85</v>
      </c>
      <c r="KS8" t="s">
        <v>85</v>
      </c>
      <c r="KT8" t="s">
        <v>85</v>
      </c>
      <c r="KU8" t="s">
        <v>85</v>
      </c>
      <c r="KV8" t="s">
        <v>85</v>
      </c>
      <c r="KW8" t="s">
        <v>85</v>
      </c>
      <c r="KX8" t="s">
        <v>85</v>
      </c>
      <c r="KY8" t="s">
        <v>85</v>
      </c>
      <c r="KZ8" t="s">
        <v>85</v>
      </c>
      <c r="LA8" t="s">
        <v>85</v>
      </c>
      <c r="LB8">
        <v>3</v>
      </c>
      <c r="LC8" t="s">
        <v>85</v>
      </c>
      <c r="LD8" t="s">
        <v>85</v>
      </c>
      <c r="LE8" t="s">
        <v>85</v>
      </c>
      <c r="LF8" t="s">
        <v>85</v>
      </c>
      <c r="LG8" t="s">
        <v>85</v>
      </c>
      <c r="LH8" t="s">
        <v>85</v>
      </c>
      <c r="LI8" t="s">
        <v>85</v>
      </c>
      <c r="LJ8" t="s">
        <v>85</v>
      </c>
      <c r="LK8" t="s">
        <v>85</v>
      </c>
      <c r="LL8" t="s">
        <v>85</v>
      </c>
      <c r="LM8" t="s">
        <v>85</v>
      </c>
      <c r="LN8" t="s">
        <v>85</v>
      </c>
      <c r="LO8" t="s">
        <v>85</v>
      </c>
      <c r="LP8" t="s">
        <v>85</v>
      </c>
      <c r="LQ8" t="s">
        <v>85</v>
      </c>
      <c r="LR8" t="s">
        <v>85</v>
      </c>
      <c r="LS8" t="s">
        <v>85</v>
      </c>
      <c r="LT8" t="s">
        <v>85</v>
      </c>
      <c r="LU8" t="s">
        <v>85</v>
      </c>
      <c r="LV8" t="s">
        <v>85</v>
      </c>
      <c r="LW8" t="s">
        <v>85</v>
      </c>
      <c r="LX8" t="s">
        <v>85</v>
      </c>
      <c r="LY8" t="s">
        <v>85</v>
      </c>
      <c r="LZ8" t="s">
        <v>85</v>
      </c>
      <c r="MA8" t="s">
        <v>85</v>
      </c>
      <c r="MB8">
        <v>3</v>
      </c>
      <c r="MC8" t="s">
        <v>85</v>
      </c>
      <c r="MD8" t="s">
        <v>85</v>
      </c>
      <c r="ME8" t="s">
        <v>85</v>
      </c>
      <c r="MF8" t="s">
        <v>85</v>
      </c>
      <c r="MG8" t="s">
        <v>85</v>
      </c>
      <c r="MH8" t="s">
        <v>85</v>
      </c>
      <c r="MI8" t="s">
        <v>85</v>
      </c>
      <c r="MJ8" t="s">
        <v>85</v>
      </c>
      <c r="MK8" t="s">
        <v>85</v>
      </c>
      <c r="ML8" t="s">
        <v>85</v>
      </c>
      <c r="MM8" t="s">
        <v>85</v>
      </c>
      <c r="MN8" t="s">
        <v>85</v>
      </c>
      <c r="MO8" t="s">
        <v>85</v>
      </c>
      <c r="MP8" t="s">
        <v>85</v>
      </c>
      <c r="MQ8" t="s">
        <v>85</v>
      </c>
      <c r="MR8" t="s">
        <v>85</v>
      </c>
      <c r="MS8" t="s">
        <v>85</v>
      </c>
      <c r="MT8" t="s">
        <v>85</v>
      </c>
      <c r="MU8" t="s">
        <v>85</v>
      </c>
      <c r="MV8" t="s">
        <v>85</v>
      </c>
      <c r="MW8" t="s">
        <v>85</v>
      </c>
      <c r="MX8" t="s">
        <v>85</v>
      </c>
      <c r="MY8" t="s">
        <v>85</v>
      </c>
      <c r="MZ8" t="s">
        <v>85</v>
      </c>
      <c r="NA8">
        <v>3</v>
      </c>
      <c r="NB8">
        <v>0</v>
      </c>
      <c r="NC8">
        <v>-1</v>
      </c>
      <c r="ND8">
        <v>0</v>
      </c>
      <c r="NE8">
        <v>-1</v>
      </c>
      <c r="NF8">
        <v>25</v>
      </c>
      <c r="NG8">
        <v>5</v>
      </c>
      <c r="NH8">
        <v>6</v>
      </c>
      <c r="NI8">
        <v>6</v>
      </c>
      <c r="NJ8">
        <v>0</v>
      </c>
      <c r="NK8">
        <v>73</v>
      </c>
      <c r="NL8">
        <v>7</v>
      </c>
      <c r="NM8">
        <v>7</v>
      </c>
      <c r="NN8">
        <v>6</v>
      </c>
      <c r="NO8">
        <v>0</v>
      </c>
      <c r="NP8">
        <v>42</v>
      </c>
      <c r="NQ8">
        <v>5</v>
      </c>
      <c r="NR8">
        <v>5</v>
      </c>
      <c r="NS8">
        <v>4</v>
      </c>
      <c r="NT8">
        <v>0</v>
      </c>
      <c r="NU8">
        <v>55</v>
      </c>
      <c r="NV8">
        <v>6</v>
      </c>
      <c r="NW8">
        <v>6</v>
      </c>
      <c r="NX8">
        <v>6</v>
      </c>
      <c r="NY8">
        <v>1</v>
      </c>
      <c r="NZ8">
        <v>0</v>
      </c>
      <c r="OA8">
        <v>3</v>
      </c>
      <c r="OB8">
        <v>10</v>
      </c>
      <c r="OC8">
        <v>10</v>
      </c>
      <c r="OD8">
        <v>10</v>
      </c>
      <c r="OE8">
        <v>1</v>
      </c>
      <c r="OF8">
        <v>87</v>
      </c>
      <c r="OG8">
        <v>12</v>
      </c>
      <c r="OH8">
        <v>12</v>
      </c>
      <c r="OI8">
        <v>12</v>
      </c>
      <c r="OJ8">
        <v>1</v>
      </c>
      <c r="OK8">
        <v>93</v>
      </c>
      <c r="OL8">
        <v>1</v>
      </c>
      <c r="OM8">
        <v>1</v>
      </c>
      <c r="ON8">
        <v>1</v>
      </c>
      <c r="OO8">
        <v>1</v>
      </c>
      <c r="OP8">
        <v>47</v>
      </c>
      <c r="OQ8" t="s">
        <v>85</v>
      </c>
      <c r="OR8" t="s">
        <v>85</v>
      </c>
      <c r="OS8" t="s">
        <v>85</v>
      </c>
      <c r="OT8" t="s">
        <v>85</v>
      </c>
      <c r="OU8" t="s">
        <v>85</v>
      </c>
      <c r="OV8" t="s">
        <v>85</v>
      </c>
      <c r="OW8" t="s">
        <v>85</v>
      </c>
      <c r="OX8" t="s">
        <v>85</v>
      </c>
      <c r="OY8" t="s">
        <v>85</v>
      </c>
      <c r="OZ8" t="s">
        <v>85</v>
      </c>
      <c r="PA8">
        <v>3</v>
      </c>
      <c r="PB8">
        <v>23</v>
      </c>
      <c r="PC8">
        <v>23</v>
      </c>
      <c r="PD8">
        <v>24</v>
      </c>
      <c r="PE8">
        <v>0</v>
      </c>
      <c r="PF8">
        <v>889</v>
      </c>
      <c r="PG8">
        <v>9</v>
      </c>
      <c r="PH8">
        <v>7</v>
      </c>
      <c r="PI8">
        <v>6</v>
      </c>
      <c r="PJ8">
        <v>0</v>
      </c>
      <c r="PK8">
        <v>221</v>
      </c>
      <c r="PL8">
        <v>7</v>
      </c>
      <c r="PM8">
        <v>8</v>
      </c>
      <c r="PN8">
        <v>6</v>
      </c>
      <c r="PO8">
        <v>0</v>
      </c>
      <c r="PP8">
        <v>35</v>
      </c>
      <c r="PQ8">
        <v>38</v>
      </c>
      <c r="PR8">
        <v>38</v>
      </c>
      <c r="PS8">
        <v>36</v>
      </c>
      <c r="PT8">
        <v>1</v>
      </c>
      <c r="PU8">
        <v>1347</v>
      </c>
      <c r="PV8">
        <v>39</v>
      </c>
      <c r="PW8">
        <v>43</v>
      </c>
      <c r="PX8">
        <v>39</v>
      </c>
      <c r="PY8">
        <v>0</v>
      </c>
      <c r="PZ8">
        <v>1612</v>
      </c>
      <c r="QA8">
        <v>3</v>
      </c>
      <c r="QB8" t="s">
        <v>85</v>
      </c>
      <c r="QC8" t="s">
        <v>85</v>
      </c>
      <c r="QD8" t="s">
        <v>85</v>
      </c>
      <c r="QE8" t="s">
        <v>85</v>
      </c>
      <c r="QF8">
        <v>0</v>
      </c>
      <c r="QG8">
        <v>2</v>
      </c>
      <c r="QH8">
        <v>2</v>
      </c>
      <c r="QI8">
        <v>2</v>
      </c>
      <c r="QJ8">
        <v>0</v>
      </c>
      <c r="QK8">
        <v>58</v>
      </c>
      <c r="QL8" t="s">
        <v>85</v>
      </c>
      <c r="QM8" t="s">
        <v>85</v>
      </c>
      <c r="QN8" t="s">
        <v>85</v>
      </c>
      <c r="QO8" t="s">
        <v>85</v>
      </c>
      <c r="QP8" t="s">
        <v>85</v>
      </c>
      <c r="QQ8" t="s">
        <v>85</v>
      </c>
      <c r="QR8" t="s">
        <v>85</v>
      </c>
      <c r="QS8" t="s">
        <v>85</v>
      </c>
      <c r="QT8" t="s">
        <v>85</v>
      </c>
      <c r="QU8" t="s">
        <v>85</v>
      </c>
      <c r="QV8" t="s">
        <v>85</v>
      </c>
      <c r="QW8" t="s">
        <v>85</v>
      </c>
      <c r="QX8" t="s">
        <v>85</v>
      </c>
      <c r="QY8" t="s">
        <v>85</v>
      </c>
      <c r="QZ8" t="s">
        <v>85</v>
      </c>
      <c r="RA8">
        <v>3</v>
      </c>
      <c r="RB8">
        <v>136</v>
      </c>
      <c r="RC8">
        <v>138</v>
      </c>
      <c r="RD8">
        <v>137</v>
      </c>
      <c r="RE8">
        <v>0</v>
      </c>
      <c r="RF8">
        <v>4965</v>
      </c>
      <c r="RG8">
        <v>8</v>
      </c>
      <c r="RH8">
        <v>7</v>
      </c>
      <c r="RI8">
        <v>7</v>
      </c>
      <c r="RJ8">
        <v>0</v>
      </c>
      <c r="RK8">
        <v>258</v>
      </c>
      <c r="RL8">
        <v>8</v>
      </c>
      <c r="RM8">
        <v>8</v>
      </c>
      <c r="RN8">
        <v>8</v>
      </c>
      <c r="RO8">
        <v>0</v>
      </c>
      <c r="RP8">
        <v>282</v>
      </c>
      <c r="RQ8">
        <v>0</v>
      </c>
      <c r="RR8">
        <v>0</v>
      </c>
      <c r="RS8">
        <v>0</v>
      </c>
      <c r="RT8">
        <v>0</v>
      </c>
      <c r="RU8">
        <v>0</v>
      </c>
      <c r="RV8">
        <v>0</v>
      </c>
      <c r="RW8">
        <v>0</v>
      </c>
      <c r="RX8">
        <v>0</v>
      </c>
      <c r="RY8">
        <v>0</v>
      </c>
      <c r="RZ8">
        <v>0</v>
      </c>
      <c r="SA8">
        <v>3</v>
      </c>
      <c r="SB8">
        <v>0</v>
      </c>
      <c r="SC8">
        <v>0</v>
      </c>
      <c r="SD8">
        <v>0</v>
      </c>
      <c r="SE8">
        <v>0</v>
      </c>
      <c r="SF8">
        <v>0</v>
      </c>
      <c r="SG8" t="s">
        <v>85</v>
      </c>
      <c r="SH8" t="s">
        <v>85</v>
      </c>
      <c r="SI8" t="s">
        <v>85</v>
      </c>
      <c r="SJ8" t="s">
        <v>85</v>
      </c>
      <c r="SK8" t="s">
        <v>85</v>
      </c>
      <c r="SL8" t="s">
        <v>85</v>
      </c>
      <c r="SM8" t="s">
        <v>85</v>
      </c>
      <c r="SN8" t="s">
        <v>85</v>
      </c>
      <c r="SO8" t="s">
        <v>85</v>
      </c>
      <c r="SP8" t="s">
        <v>85</v>
      </c>
      <c r="SQ8" t="s">
        <v>85</v>
      </c>
      <c r="SR8" t="s">
        <v>85</v>
      </c>
      <c r="SS8" t="s">
        <v>85</v>
      </c>
      <c r="ST8" t="s">
        <v>85</v>
      </c>
      <c r="SU8" t="s">
        <v>85</v>
      </c>
      <c r="SV8" t="s">
        <v>85</v>
      </c>
      <c r="SW8" t="s">
        <v>85</v>
      </c>
      <c r="SX8" t="s">
        <v>85</v>
      </c>
      <c r="SY8" t="s">
        <v>85</v>
      </c>
      <c r="SZ8" t="s">
        <v>85</v>
      </c>
      <c r="TA8">
        <v>3</v>
      </c>
      <c r="TB8">
        <v>1</v>
      </c>
      <c r="TC8">
        <v>1</v>
      </c>
      <c r="TD8">
        <v>1</v>
      </c>
      <c r="TE8">
        <v>0</v>
      </c>
      <c r="TF8">
        <v>0</v>
      </c>
      <c r="TG8">
        <v>0</v>
      </c>
      <c r="TH8">
        <v>0</v>
      </c>
      <c r="TI8">
        <v>0</v>
      </c>
      <c r="TJ8">
        <v>0</v>
      </c>
      <c r="TK8">
        <v>0</v>
      </c>
      <c r="TL8">
        <v>0</v>
      </c>
      <c r="TM8">
        <v>0</v>
      </c>
      <c r="TN8">
        <v>0</v>
      </c>
      <c r="TO8">
        <v>0</v>
      </c>
      <c r="TP8">
        <v>0</v>
      </c>
      <c r="TQ8">
        <v>32</v>
      </c>
      <c r="TR8">
        <v>31</v>
      </c>
      <c r="TS8">
        <v>34</v>
      </c>
      <c r="TT8">
        <v>0</v>
      </c>
      <c r="TU8">
        <v>1370</v>
      </c>
      <c r="TV8">
        <v>7</v>
      </c>
      <c r="TW8">
        <v>8</v>
      </c>
      <c r="TX8">
        <v>6</v>
      </c>
      <c r="TY8">
        <v>0</v>
      </c>
      <c r="TZ8">
        <v>266</v>
      </c>
      <c r="UA8">
        <v>3</v>
      </c>
      <c r="UB8">
        <v>83</v>
      </c>
      <c r="UC8">
        <v>87</v>
      </c>
      <c r="UD8">
        <v>85</v>
      </c>
      <c r="UE8">
        <v>0</v>
      </c>
      <c r="UF8">
        <v>3368</v>
      </c>
      <c r="UG8" t="s">
        <v>85</v>
      </c>
      <c r="UH8" t="s">
        <v>85</v>
      </c>
      <c r="UI8" t="s">
        <v>85</v>
      </c>
      <c r="UJ8" t="s">
        <v>85</v>
      </c>
      <c r="UK8" t="s">
        <v>85</v>
      </c>
      <c r="UL8" t="s">
        <v>85</v>
      </c>
      <c r="UM8" t="s">
        <v>85</v>
      </c>
      <c r="UN8" t="s">
        <v>85</v>
      </c>
      <c r="UO8" t="s">
        <v>85</v>
      </c>
      <c r="UP8" t="s">
        <v>85</v>
      </c>
      <c r="UQ8" t="s">
        <v>85</v>
      </c>
      <c r="UR8" t="s">
        <v>85</v>
      </c>
      <c r="US8" t="s">
        <v>85</v>
      </c>
      <c r="UT8" t="s">
        <v>85</v>
      </c>
      <c r="UU8" t="s">
        <v>85</v>
      </c>
      <c r="UV8" t="s">
        <v>85</v>
      </c>
      <c r="UW8" t="s">
        <v>85</v>
      </c>
      <c r="UX8" t="s">
        <v>85</v>
      </c>
      <c r="UY8" t="s">
        <v>85</v>
      </c>
      <c r="UZ8" t="s">
        <v>85</v>
      </c>
      <c r="VX8">
        <v>3</v>
      </c>
      <c r="VY8">
        <v>0</v>
      </c>
      <c r="VZ8">
        <v>-1</v>
      </c>
      <c r="WA8">
        <v>0</v>
      </c>
      <c r="WB8">
        <v>-1</v>
      </c>
      <c r="WC8">
        <v>25</v>
      </c>
      <c r="WD8">
        <v>5</v>
      </c>
      <c r="WE8">
        <v>6</v>
      </c>
      <c r="WF8">
        <v>6</v>
      </c>
      <c r="WG8">
        <v>0</v>
      </c>
      <c r="WH8">
        <v>73</v>
      </c>
      <c r="WI8">
        <v>7</v>
      </c>
      <c r="WJ8">
        <v>7</v>
      </c>
      <c r="WK8">
        <v>6</v>
      </c>
      <c r="WL8">
        <v>0</v>
      </c>
      <c r="WM8">
        <v>42</v>
      </c>
      <c r="WN8">
        <v>5</v>
      </c>
      <c r="WO8">
        <v>5</v>
      </c>
      <c r="WP8">
        <v>4</v>
      </c>
      <c r="WQ8">
        <v>0</v>
      </c>
      <c r="WR8">
        <v>55</v>
      </c>
      <c r="WS8">
        <v>6</v>
      </c>
      <c r="WT8">
        <v>6</v>
      </c>
      <c r="WU8">
        <v>6</v>
      </c>
      <c r="WV8">
        <v>1</v>
      </c>
      <c r="WW8">
        <v>0</v>
      </c>
      <c r="WX8">
        <v>3</v>
      </c>
      <c r="WY8">
        <v>10</v>
      </c>
      <c r="WZ8">
        <v>10</v>
      </c>
      <c r="XA8">
        <v>10</v>
      </c>
      <c r="XB8">
        <v>1</v>
      </c>
      <c r="XC8">
        <v>87</v>
      </c>
      <c r="XD8">
        <v>12</v>
      </c>
      <c r="XE8">
        <v>12</v>
      </c>
      <c r="XF8">
        <v>12</v>
      </c>
      <c r="XG8">
        <v>1</v>
      </c>
      <c r="XH8">
        <v>93</v>
      </c>
      <c r="XI8">
        <v>1</v>
      </c>
      <c r="XJ8">
        <v>1</v>
      </c>
      <c r="XK8">
        <v>1</v>
      </c>
      <c r="XL8">
        <v>1</v>
      </c>
      <c r="XM8">
        <v>47</v>
      </c>
      <c r="XN8" t="s">
        <v>85</v>
      </c>
      <c r="XO8" t="s">
        <v>85</v>
      </c>
      <c r="XP8" t="s">
        <v>85</v>
      </c>
      <c r="XQ8" t="s">
        <v>85</v>
      </c>
      <c r="XR8" t="s">
        <v>85</v>
      </c>
      <c r="XS8" t="s">
        <v>85</v>
      </c>
      <c r="XT8" t="s">
        <v>85</v>
      </c>
      <c r="XU8" t="s">
        <v>85</v>
      </c>
      <c r="XV8" t="s">
        <v>85</v>
      </c>
      <c r="XW8" t="s">
        <v>85</v>
      </c>
      <c r="XX8">
        <v>3</v>
      </c>
      <c r="XY8">
        <v>23</v>
      </c>
      <c r="XZ8">
        <v>23</v>
      </c>
      <c r="YA8">
        <v>24</v>
      </c>
      <c r="YB8">
        <v>0</v>
      </c>
      <c r="YC8">
        <v>889</v>
      </c>
      <c r="YD8">
        <v>9</v>
      </c>
      <c r="YE8">
        <v>7</v>
      </c>
      <c r="YF8">
        <v>6</v>
      </c>
      <c r="YG8">
        <v>0</v>
      </c>
      <c r="YH8">
        <v>221</v>
      </c>
      <c r="YI8">
        <v>7</v>
      </c>
      <c r="YJ8">
        <v>8</v>
      </c>
      <c r="YK8">
        <v>6</v>
      </c>
      <c r="YL8">
        <v>0</v>
      </c>
      <c r="YM8">
        <v>35</v>
      </c>
      <c r="YN8">
        <v>38</v>
      </c>
      <c r="YO8">
        <v>38</v>
      </c>
      <c r="YP8">
        <v>36</v>
      </c>
      <c r="YQ8">
        <v>1</v>
      </c>
      <c r="YR8">
        <v>1347</v>
      </c>
      <c r="YS8">
        <v>39</v>
      </c>
      <c r="YT8">
        <v>43</v>
      </c>
      <c r="YU8">
        <v>39</v>
      </c>
      <c r="YV8">
        <v>0</v>
      </c>
      <c r="YW8">
        <v>1612</v>
      </c>
      <c r="YX8">
        <v>3</v>
      </c>
      <c r="YY8" t="s">
        <v>85</v>
      </c>
      <c r="YZ8" t="s">
        <v>85</v>
      </c>
      <c r="ZA8" t="s">
        <v>85</v>
      </c>
      <c r="ZB8" t="s">
        <v>85</v>
      </c>
      <c r="ZC8">
        <v>0</v>
      </c>
      <c r="ZD8">
        <v>2</v>
      </c>
      <c r="ZE8">
        <v>2</v>
      </c>
      <c r="ZF8">
        <v>2</v>
      </c>
      <c r="ZG8">
        <v>0</v>
      </c>
      <c r="ZH8">
        <v>58</v>
      </c>
      <c r="ZI8" t="s">
        <v>85</v>
      </c>
      <c r="ZJ8" t="s">
        <v>85</v>
      </c>
      <c r="ZK8" t="s">
        <v>85</v>
      </c>
      <c r="ZL8" t="s">
        <v>85</v>
      </c>
      <c r="ZM8" t="s">
        <v>85</v>
      </c>
      <c r="ZN8" t="s">
        <v>85</v>
      </c>
      <c r="ZO8" t="s">
        <v>85</v>
      </c>
      <c r="ZP8" t="s">
        <v>85</v>
      </c>
      <c r="ZQ8" t="s">
        <v>85</v>
      </c>
      <c r="ZR8" t="s">
        <v>85</v>
      </c>
      <c r="ZS8" t="s">
        <v>85</v>
      </c>
      <c r="ZT8" t="s">
        <v>85</v>
      </c>
      <c r="ZU8" t="s">
        <v>85</v>
      </c>
      <c r="ZV8" t="s">
        <v>85</v>
      </c>
      <c r="ZW8" t="s">
        <v>85</v>
      </c>
      <c r="ZX8">
        <v>3</v>
      </c>
      <c r="ZY8">
        <v>3</v>
      </c>
      <c r="ZZ8">
        <v>3</v>
      </c>
      <c r="AAA8">
        <v>83</v>
      </c>
      <c r="AAB8">
        <v>87</v>
      </c>
      <c r="AAC8">
        <v>85</v>
      </c>
      <c r="AAD8">
        <v>0</v>
      </c>
      <c r="AAE8">
        <v>3368</v>
      </c>
      <c r="AAF8" t="s">
        <v>85</v>
      </c>
      <c r="AAG8" t="s">
        <v>85</v>
      </c>
      <c r="AAH8" t="s">
        <v>85</v>
      </c>
      <c r="AAI8" t="s">
        <v>85</v>
      </c>
      <c r="AAJ8" t="s">
        <v>85</v>
      </c>
      <c r="AAK8" t="s">
        <v>85</v>
      </c>
      <c r="AAL8" t="s">
        <v>85</v>
      </c>
      <c r="AAM8" t="s">
        <v>85</v>
      </c>
      <c r="AAN8" t="s">
        <v>85</v>
      </c>
      <c r="AAO8" t="s">
        <v>85</v>
      </c>
      <c r="AAP8" t="s">
        <v>85</v>
      </c>
      <c r="AAQ8" t="s">
        <v>85</v>
      </c>
      <c r="AAR8" t="s">
        <v>85</v>
      </c>
      <c r="AAS8" t="s">
        <v>85</v>
      </c>
      <c r="AAT8" t="s">
        <v>85</v>
      </c>
      <c r="AAU8" t="s">
        <v>85</v>
      </c>
      <c r="AAV8" t="s">
        <v>85</v>
      </c>
      <c r="AAW8" t="s">
        <v>85</v>
      </c>
      <c r="AAX8" t="s">
        <v>85</v>
      </c>
      <c r="AAY8" t="s">
        <v>85</v>
      </c>
    </row>
    <row r="9" spans="1:727">
      <c r="A9" s="534">
        <v>3</v>
      </c>
      <c r="B9" s="535">
        <v>-1</v>
      </c>
      <c r="C9" s="535">
        <v>-1</v>
      </c>
      <c r="D9" s="535">
        <v>-1</v>
      </c>
      <c r="E9" s="535">
        <v>-1</v>
      </c>
      <c r="F9" s="535">
        <v>23</v>
      </c>
      <c r="G9" s="629">
        <v>6</v>
      </c>
      <c r="H9" s="629">
        <v>6</v>
      </c>
      <c r="I9" s="629">
        <v>6</v>
      </c>
      <c r="J9" s="629">
        <v>0</v>
      </c>
      <c r="K9" s="629">
        <v>98</v>
      </c>
      <c r="L9" s="533">
        <v>7</v>
      </c>
      <c r="M9" s="533">
        <v>7</v>
      </c>
      <c r="N9" s="533">
        <v>6</v>
      </c>
      <c r="O9" s="533">
        <v>0</v>
      </c>
      <c r="P9" s="533">
        <v>62</v>
      </c>
      <c r="Q9" s="536">
        <v>5</v>
      </c>
      <c r="R9" s="536">
        <v>4</v>
      </c>
      <c r="S9" s="536">
        <v>4</v>
      </c>
      <c r="T9" s="536">
        <v>0</v>
      </c>
      <c r="U9" s="536">
        <v>68</v>
      </c>
      <c r="V9" s="537">
        <v>6</v>
      </c>
      <c r="W9" s="537">
        <v>6</v>
      </c>
      <c r="X9" s="537">
        <v>6</v>
      </c>
      <c r="Y9" s="537">
        <v>1</v>
      </c>
      <c r="Z9" s="537">
        <v>0</v>
      </c>
      <c r="AA9" s="538"/>
      <c r="AB9" s="538"/>
      <c r="AC9" s="538"/>
      <c r="AD9" s="538"/>
      <c r="AE9" s="538"/>
      <c r="AF9" s="538"/>
      <c r="AG9" s="539"/>
      <c r="AH9" s="539"/>
      <c r="AI9" s="539"/>
      <c r="AJ9" s="539"/>
      <c r="AK9" s="539"/>
      <c r="AL9" s="540"/>
      <c r="AM9" s="540"/>
      <c r="AN9" s="540"/>
      <c r="AO9" s="540"/>
      <c r="AP9" s="540"/>
      <c r="AQ9" s="541"/>
      <c r="AR9" s="541"/>
      <c r="AS9" s="541"/>
      <c r="AT9" s="541"/>
      <c r="AU9" s="541"/>
      <c r="AV9" s="534"/>
      <c r="AW9" s="534"/>
      <c r="AX9" s="534"/>
      <c r="AY9" s="534"/>
      <c r="AZ9" s="534"/>
      <c r="BA9" s="534"/>
      <c r="BB9" s="534"/>
      <c r="BC9" s="534"/>
      <c r="BD9" s="534"/>
      <c r="BE9" s="534"/>
      <c r="BF9" s="534"/>
      <c r="BG9" s="534"/>
      <c r="BH9" s="534"/>
      <c r="BI9" s="534"/>
      <c r="BJ9" s="534"/>
      <c r="BK9" s="534"/>
      <c r="BL9" s="534"/>
      <c r="BM9" s="534"/>
      <c r="BN9" s="534"/>
      <c r="BO9" s="534"/>
      <c r="BP9" s="534"/>
      <c r="GA9" t="s">
        <v>85</v>
      </c>
      <c r="GB9">
        <v>4</v>
      </c>
      <c r="GC9">
        <v>112</v>
      </c>
      <c r="GD9">
        <v>79</v>
      </c>
      <c r="GE9">
        <v>78</v>
      </c>
      <c r="GF9">
        <v>35</v>
      </c>
      <c r="GG9">
        <v>1843</v>
      </c>
      <c r="GH9">
        <v>49</v>
      </c>
      <c r="GI9">
        <v>45</v>
      </c>
      <c r="GJ9">
        <v>46</v>
      </c>
      <c r="GK9">
        <v>15</v>
      </c>
      <c r="GL9">
        <v>956</v>
      </c>
      <c r="GM9">
        <v>115</v>
      </c>
      <c r="GN9">
        <v>50</v>
      </c>
      <c r="GO9">
        <v>71</v>
      </c>
      <c r="GP9">
        <v>76</v>
      </c>
      <c r="GQ9">
        <v>1579</v>
      </c>
      <c r="GR9">
        <v>21</v>
      </c>
      <c r="GS9">
        <v>17</v>
      </c>
      <c r="GT9">
        <v>18</v>
      </c>
      <c r="GU9">
        <v>10</v>
      </c>
      <c r="GV9">
        <v>371</v>
      </c>
      <c r="GW9">
        <v>20</v>
      </c>
      <c r="GX9">
        <v>15</v>
      </c>
      <c r="GY9">
        <v>8</v>
      </c>
      <c r="GZ9">
        <v>15</v>
      </c>
      <c r="HA9">
        <v>275</v>
      </c>
      <c r="HB9">
        <v>4</v>
      </c>
      <c r="HC9">
        <v>104</v>
      </c>
      <c r="HD9">
        <v>84</v>
      </c>
      <c r="HE9">
        <v>73</v>
      </c>
      <c r="HF9">
        <v>36</v>
      </c>
      <c r="HG9">
        <v>1774</v>
      </c>
      <c r="HH9">
        <v>134</v>
      </c>
      <c r="HI9">
        <v>109</v>
      </c>
      <c r="HJ9">
        <v>116</v>
      </c>
      <c r="HK9">
        <v>30</v>
      </c>
      <c r="HL9">
        <v>2413</v>
      </c>
      <c r="HM9">
        <v>153</v>
      </c>
      <c r="HN9">
        <v>142</v>
      </c>
      <c r="HO9">
        <v>162</v>
      </c>
      <c r="HP9">
        <v>31</v>
      </c>
      <c r="HQ9">
        <v>3172</v>
      </c>
      <c r="HR9">
        <v>68</v>
      </c>
      <c r="HS9">
        <v>75</v>
      </c>
      <c r="HT9">
        <v>86</v>
      </c>
      <c r="HU9">
        <v>21</v>
      </c>
      <c r="HV9">
        <v>1534</v>
      </c>
      <c r="HW9">
        <v>13</v>
      </c>
      <c r="HX9">
        <v>22</v>
      </c>
      <c r="HY9">
        <v>28</v>
      </c>
      <c r="HZ9">
        <v>18</v>
      </c>
      <c r="IA9">
        <v>435</v>
      </c>
      <c r="IB9">
        <v>4</v>
      </c>
      <c r="IC9">
        <v>205</v>
      </c>
      <c r="ID9">
        <v>183</v>
      </c>
      <c r="IE9">
        <v>179</v>
      </c>
      <c r="IF9">
        <v>50</v>
      </c>
      <c r="IG9">
        <v>3639</v>
      </c>
      <c r="IH9">
        <v>27</v>
      </c>
      <c r="II9">
        <v>38</v>
      </c>
      <c r="IJ9">
        <v>35</v>
      </c>
      <c r="IK9">
        <v>17</v>
      </c>
      <c r="IL9">
        <v>535</v>
      </c>
      <c r="IM9">
        <v>115</v>
      </c>
      <c r="IN9">
        <v>118</v>
      </c>
      <c r="IO9">
        <v>141</v>
      </c>
      <c r="IP9">
        <v>31</v>
      </c>
      <c r="IQ9">
        <v>2605</v>
      </c>
      <c r="IR9">
        <v>59</v>
      </c>
      <c r="IS9">
        <v>62</v>
      </c>
      <c r="IT9">
        <v>69</v>
      </c>
      <c r="IU9">
        <v>18</v>
      </c>
      <c r="IV9">
        <v>1248</v>
      </c>
      <c r="IW9">
        <v>19</v>
      </c>
      <c r="IX9">
        <v>25</v>
      </c>
      <c r="IY9">
        <v>16</v>
      </c>
      <c r="IZ9">
        <v>8</v>
      </c>
      <c r="JA9">
        <v>364</v>
      </c>
      <c r="JB9">
        <v>4</v>
      </c>
      <c r="JC9">
        <v>40</v>
      </c>
      <c r="JD9">
        <v>24</v>
      </c>
      <c r="JE9">
        <v>21</v>
      </c>
      <c r="JF9">
        <v>22</v>
      </c>
      <c r="JG9">
        <v>578</v>
      </c>
      <c r="JH9">
        <v>101</v>
      </c>
      <c r="JI9">
        <v>94</v>
      </c>
      <c r="JJ9">
        <v>79</v>
      </c>
      <c r="JK9">
        <v>31</v>
      </c>
      <c r="JL9">
        <v>1867</v>
      </c>
      <c r="JM9">
        <v>124</v>
      </c>
      <c r="JN9">
        <v>127</v>
      </c>
      <c r="JO9">
        <v>107</v>
      </c>
      <c r="JP9">
        <v>23</v>
      </c>
      <c r="JQ9">
        <v>2409</v>
      </c>
      <c r="JR9">
        <v>162</v>
      </c>
      <c r="JS9">
        <v>167</v>
      </c>
      <c r="JT9">
        <v>177</v>
      </c>
      <c r="JU9">
        <v>25</v>
      </c>
      <c r="JV9">
        <v>3426</v>
      </c>
      <c r="JW9">
        <v>32</v>
      </c>
      <c r="JX9">
        <v>22</v>
      </c>
      <c r="JY9">
        <v>36</v>
      </c>
      <c r="JZ9">
        <v>19</v>
      </c>
      <c r="KA9">
        <v>601</v>
      </c>
      <c r="KB9">
        <v>4</v>
      </c>
      <c r="KC9" t="s">
        <v>85</v>
      </c>
      <c r="KD9" t="s">
        <v>85</v>
      </c>
      <c r="KE9" t="s">
        <v>85</v>
      </c>
      <c r="KF9" t="s">
        <v>85</v>
      </c>
      <c r="KG9" t="s">
        <v>85</v>
      </c>
      <c r="KH9" t="s">
        <v>85</v>
      </c>
      <c r="KI9" t="s">
        <v>85</v>
      </c>
      <c r="KJ9" t="s">
        <v>85</v>
      </c>
      <c r="KK9" t="s">
        <v>85</v>
      </c>
      <c r="KL9" t="s">
        <v>85</v>
      </c>
      <c r="KM9" t="s">
        <v>85</v>
      </c>
      <c r="KN9" t="s">
        <v>85</v>
      </c>
      <c r="KO9" t="s">
        <v>85</v>
      </c>
      <c r="KP9" t="s">
        <v>85</v>
      </c>
      <c r="KQ9" t="s">
        <v>85</v>
      </c>
      <c r="KR9" t="s">
        <v>85</v>
      </c>
      <c r="KS9" t="s">
        <v>85</v>
      </c>
      <c r="KT9" t="s">
        <v>85</v>
      </c>
      <c r="KU9" t="s">
        <v>85</v>
      </c>
      <c r="KV9" t="s">
        <v>85</v>
      </c>
      <c r="KW9" t="s">
        <v>85</v>
      </c>
      <c r="KX9" t="s">
        <v>85</v>
      </c>
      <c r="KY9" t="s">
        <v>85</v>
      </c>
      <c r="KZ9" t="s">
        <v>85</v>
      </c>
      <c r="LA9" t="s">
        <v>85</v>
      </c>
      <c r="LB9">
        <v>4</v>
      </c>
      <c r="LC9" t="s">
        <v>85</v>
      </c>
      <c r="LD9" t="s">
        <v>85</v>
      </c>
      <c r="LE9" t="s">
        <v>85</v>
      </c>
      <c r="LF9" t="s">
        <v>85</v>
      </c>
      <c r="LG9" t="s">
        <v>85</v>
      </c>
      <c r="LH9" t="s">
        <v>85</v>
      </c>
      <c r="LI9" t="s">
        <v>85</v>
      </c>
      <c r="LJ9" t="s">
        <v>85</v>
      </c>
      <c r="LK9" t="s">
        <v>85</v>
      </c>
      <c r="LL9" t="s">
        <v>85</v>
      </c>
      <c r="LM9" t="s">
        <v>85</v>
      </c>
      <c r="LN9" t="s">
        <v>85</v>
      </c>
      <c r="LO9" t="s">
        <v>85</v>
      </c>
      <c r="LP9" t="s">
        <v>85</v>
      </c>
      <c r="LQ9" t="s">
        <v>85</v>
      </c>
      <c r="LR9" t="s">
        <v>85</v>
      </c>
      <c r="LS9" t="s">
        <v>85</v>
      </c>
      <c r="LT9" t="s">
        <v>85</v>
      </c>
      <c r="LU9" t="s">
        <v>85</v>
      </c>
      <c r="LV9" t="s">
        <v>85</v>
      </c>
      <c r="LW9" t="s">
        <v>85</v>
      </c>
      <c r="LX9" t="s">
        <v>85</v>
      </c>
      <c r="LY9" t="s">
        <v>85</v>
      </c>
      <c r="LZ9" t="s">
        <v>85</v>
      </c>
      <c r="MA9" t="s">
        <v>85</v>
      </c>
      <c r="MB9">
        <v>4</v>
      </c>
      <c r="MC9" t="s">
        <v>85</v>
      </c>
      <c r="MD9" t="s">
        <v>85</v>
      </c>
      <c r="ME9" t="s">
        <v>85</v>
      </c>
      <c r="MF9" t="s">
        <v>85</v>
      </c>
      <c r="MG9" t="s">
        <v>85</v>
      </c>
      <c r="MH9" t="s">
        <v>85</v>
      </c>
      <c r="MI9" t="s">
        <v>85</v>
      </c>
      <c r="MJ9" t="s">
        <v>85</v>
      </c>
      <c r="MK9" t="s">
        <v>85</v>
      </c>
      <c r="ML9" t="s">
        <v>85</v>
      </c>
      <c r="MM9" t="s">
        <v>85</v>
      </c>
      <c r="MN9" t="s">
        <v>85</v>
      </c>
      <c r="MO9" t="s">
        <v>85</v>
      </c>
      <c r="MP9" t="s">
        <v>85</v>
      </c>
      <c r="MQ9" t="s">
        <v>85</v>
      </c>
      <c r="MR9" t="s">
        <v>85</v>
      </c>
      <c r="MS9" t="s">
        <v>85</v>
      </c>
      <c r="MT9" t="s">
        <v>85</v>
      </c>
      <c r="MU9" t="s">
        <v>85</v>
      </c>
      <c r="MV9" t="s">
        <v>85</v>
      </c>
      <c r="MW9" t="s">
        <v>85</v>
      </c>
      <c r="MX9" t="s">
        <v>85</v>
      </c>
      <c r="MY9" t="s">
        <v>85</v>
      </c>
      <c r="MZ9" t="s">
        <v>85</v>
      </c>
      <c r="NA9">
        <v>4</v>
      </c>
      <c r="NB9">
        <v>-1</v>
      </c>
      <c r="NC9">
        <v>-1</v>
      </c>
      <c r="ND9">
        <v>-1</v>
      </c>
      <c r="NE9">
        <v>-1</v>
      </c>
      <c r="NF9">
        <v>26</v>
      </c>
      <c r="NG9">
        <v>5</v>
      </c>
      <c r="NH9">
        <v>6</v>
      </c>
      <c r="NI9">
        <v>6</v>
      </c>
      <c r="NJ9">
        <v>0</v>
      </c>
      <c r="NK9">
        <v>73</v>
      </c>
      <c r="NL9">
        <v>7</v>
      </c>
      <c r="NM9">
        <v>7</v>
      </c>
      <c r="NN9">
        <v>7</v>
      </c>
      <c r="NO9">
        <v>0</v>
      </c>
      <c r="NP9">
        <v>49</v>
      </c>
      <c r="NQ9">
        <v>5</v>
      </c>
      <c r="NR9">
        <v>5</v>
      </c>
      <c r="NS9">
        <v>5</v>
      </c>
      <c r="NT9">
        <v>0</v>
      </c>
      <c r="NU9">
        <v>54</v>
      </c>
      <c r="NV9">
        <v>6</v>
      </c>
      <c r="NW9">
        <v>6</v>
      </c>
      <c r="NX9">
        <v>6</v>
      </c>
      <c r="NY9">
        <v>1</v>
      </c>
      <c r="NZ9">
        <v>0</v>
      </c>
      <c r="OA9">
        <v>4</v>
      </c>
      <c r="OB9">
        <v>10</v>
      </c>
      <c r="OC9">
        <v>10</v>
      </c>
      <c r="OD9">
        <v>10</v>
      </c>
      <c r="OE9">
        <v>1</v>
      </c>
      <c r="OF9">
        <v>89</v>
      </c>
      <c r="OG9">
        <v>12</v>
      </c>
      <c r="OH9">
        <v>12</v>
      </c>
      <c r="OI9">
        <v>12</v>
      </c>
      <c r="OJ9">
        <v>1</v>
      </c>
      <c r="OK9">
        <v>88</v>
      </c>
      <c r="OL9">
        <v>1</v>
      </c>
      <c r="OM9">
        <v>1</v>
      </c>
      <c r="ON9">
        <v>1</v>
      </c>
      <c r="OO9">
        <v>1</v>
      </c>
      <c r="OP9">
        <v>47</v>
      </c>
      <c r="OQ9" t="s">
        <v>85</v>
      </c>
      <c r="OR9" t="s">
        <v>85</v>
      </c>
      <c r="OS9" t="s">
        <v>85</v>
      </c>
      <c r="OT9" t="s">
        <v>85</v>
      </c>
      <c r="OU9" t="s">
        <v>85</v>
      </c>
      <c r="OV9" t="s">
        <v>85</v>
      </c>
      <c r="OW9" t="s">
        <v>85</v>
      </c>
      <c r="OX9" t="s">
        <v>85</v>
      </c>
      <c r="OY9" t="s">
        <v>85</v>
      </c>
      <c r="OZ9" t="s">
        <v>85</v>
      </c>
      <c r="PA9">
        <v>4</v>
      </c>
      <c r="PB9">
        <v>24</v>
      </c>
      <c r="PC9">
        <v>24</v>
      </c>
      <c r="PD9">
        <v>24</v>
      </c>
      <c r="PE9">
        <v>0</v>
      </c>
      <c r="PF9">
        <v>882</v>
      </c>
      <c r="PG9">
        <v>9</v>
      </c>
      <c r="PH9">
        <v>7</v>
      </c>
      <c r="PI9">
        <v>7</v>
      </c>
      <c r="PJ9">
        <v>0</v>
      </c>
      <c r="PK9">
        <v>222</v>
      </c>
      <c r="PL9">
        <v>7</v>
      </c>
      <c r="PM9">
        <v>8</v>
      </c>
      <c r="PN9">
        <v>6</v>
      </c>
      <c r="PO9">
        <v>0</v>
      </c>
      <c r="PP9">
        <v>34</v>
      </c>
      <c r="PQ9">
        <v>36</v>
      </c>
      <c r="PR9">
        <v>38</v>
      </c>
      <c r="PS9">
        <v>35</v>
      </c>
      <c r="PT9">
        <v>1</v>
      </c>
      <c r="PU9">
        <v>1285</v>
      </c>
      <c r="PV9">
        <v>40</v>
      </c>
      <c r="PW9">
        <v>44</v>
      </c>
      <c r="PX9">
        <v>41</v>
      </c>
      <c r="PY9">
        <v>0</v>
      </c>
      <c r="PZ9">
        <v>1512</v>
      </c>
      <c r="QA9">
        <v>4</v>
      </c>
      <c r="QB9" t="s">
        <v>85</v>
      </c>
      <c r="QC9" t="s">
        <v>85</v>
      </c>
      <c r="QD9" t="s">
        <v>85</v>
      </c>
      <c r="QE9" t="s">
        <v>85</v>
      </c>
      <c r="QF9">
        <v>0</v>
      </c>
      <c r="QG9">
        <v>2</v>
      </c>
      <c r="QH9">
        <v>2</v>
      </c>
      <c r="QI9">
        <v>2</v>
      </c>
      <c r="QJ9">
        <v>0</v>
      </c>
      <c r="QK9">
        <v>59</v>
      </c>
      <c r="QL9" t="s">
        <v>85</v>
      </c>
      <c r="QM9" t="s">
        <v>85</v>
      </c>
      <c r="QN9" t="s">
        <v>85</v>
      </c>
      <c r="QO9" t="s">
        <v>85</v>
      </c>
      <c r="QP9" t="s">
        <v>85</v>
      </c>
      <c r="QQ9" t="s">
        <v>85</v>
      </c>
      <c r="QR9" t="s">
        <v>85</v>
      </c>
      <c r="QS9" t="s">
        <v>85</v>
      </c>
      <c r="QT9" t="s">
        <v>85</v>
      </c>
      <c r="QU9" t="s">
        <v>85</v>
      </c>
      <c r="QV9" t="s">
        <v>85</v>
      </c>
      <c r="QW9" t="s">
        <v>85</v>
      </c>
      <c r="QX9" t="s">
        <v>85</v>
      </c>
      <c r="QY9" t="s">
        <v>85</v>
      </c>
      <c r="QZ9" t="s">
        <v>85</v>
      </c>
      <c r="RA9">
        <v>4</v>
      </c>
      <c r="RB9">
        <v>134</v>
      </c>
      <c r="RC9">
        <v>135</v>
      </c>
      <c r="RD9">
        <v>134</v>
      </c>
      <c r="RE9">
        <v>0</v>
      </c>
      <c r="RF9">
        <v>4935</v>
      </c>
      <c r="RG9">
        <v>8</v>
      </c>
      <c r="RH9">
        <v>7</v>
      </c>
      <c r="RI9">
        <v>8</v>
      </c>
      <c r="RJ9">
        <v>0</v>
      </c>
      <c r="RK9">
        <v>257</v>
      </c>
      <c r="RL9">
        <v>8</v>
      </c>
      <c r="RM9">
        <v>8</v>
      </c>
      <c r="RN9">
        <v>8</v>
      </c>
      <c r="RO9">
        <v>0</v>
      </c>
      <c r="RP9">
        <v>279</v>
      </c>
      <c r="RQ9">
        <v>0</v>
      </c>
      <c r="RR9">
        <v>0</v>
      </c>
      <c r="RS9">
        <v>0</v>
      </c>
      <c r="RT9">
        <v>0</v>
      </c>
      <c r="RU9">
        <v>0</v>
      </c>
      <c r="RV9">
        <v>0</v>
      </c>
      <c r="RW9">
        <v>0</v>
      </c>
      <c r="RX9">
        <v>0</v>
      </c>
      <c r="RY9">
        <v>0</v>
      </c>
      <c r="RZ9">
        <v>0</v>
      </c>
      <c r="SA9">
        <v>4</v>
      </c>
      <c r="SB9">
        <v>0</v>
      </c>
      <c r="SC9">
        <v>0</v>
      </c>
      <c r="SD9">
        <v>0</v>
      </c>
      <c r="SE9">
        <v>0</v>
      </c>
      <c r="SF9">
        <v>0</v>
      </c>
      <c r="SG9" t="s">
        <v>85</v>
      </c>
      <c r="SH9" t="s">
        <v>85</v>
      </c>
      <c r="SI9" t="s">
        <v>85</v>
      </c>
      <c r="SJ9" t="s">
        <v>85</v>
      </c>
      <c r="SK9" t="s">
        <v>85</v>
      </c>
      <c r="SL9" t="s">
        <v>85</v>
      </c>
      <c r="SM9" t="s">
        <v>85</v>
      </c>
      <c r="SN9" t="s">
        <v>85</v>
      </c>
      <c r="SO9" t="s">
        <v>85</v>
      </c>
      <c r="SP9" t="s">
        <v>85</v>
      </c>
      <c r="SQ9" t="s">
        <v>85</v>
      </c>
      <c r="SR9" t="s">
        <v>85</v>
      </c>
      <c r="SS9" t="s">
        <v>85</v>
      </c>
      <c r="ST9" t="s">
        <v>85</v>
      </c>
      <c r="SU9" t="s">
        <v>85</v>
      </c>
      <c r="SV9" t="s">
        <v>85</v>
      </c>
      <c r="SW9" t="s">
        <v>85</v>
      </c>
      <c r="SX9" t="s">
        <v>85</v>
      </c>
      <c r="SY9" t="s">
        <v>85</v>
      </c>
      <c r="SZ9" t="s">
        <v>85</v>
      </c>
      <c r="TA9">
        <v>4</v>
      </c>
      <c r="TB9">
        <v>1</v>
      </c>
      <c r="TC9">
        <v>1</v>
      </c>
      <c r="TD9">
        <v>0</v>
      </c>
      <c r="TE9">
        <v>0</v>
      </c>
      <c r="TF9">
        <v>0</v>
      </c>
      <c r="TG9">
        <v>0</v>
      </c>
      <c r="TH9">
        <v>0</v>
      </c>
      <c r="TI9">
        <v>0</v>
      </c>
      <c r="TJ9">
        <v>0</v>
      </c>
      <c r="TK9">
        <v>0</v>
      </c>
      <c r="TL9">
        <v>0</v>
      </c>
      <c r="TM9">
        <v>0</v>
      </c>
      <c r="TN9">
        <v>0</v>
      </c>
      <c r="TO9">
        <v>0</v>
      </c>
      <c r="TP9">
        <v>0</v>
      </c>
      <c r="TQ9">
        <v>33</v>
      </c>
      <c r="TR9">
        <v>33</v>
      </c>
      <c r="TS9">
        <v>34</v>
      </c>
      <c r="TT9">
        <v>0</v>
      </c>
      <c r="TU9">
        <v>1390</v>
      </c>
      <c r="TV9">
        <v>7</v>
      </c>
      <c r="TW9">
        <v>8</v>
      </c>
      <c r="TX9">
        <v>6</v>
      </c>
      <c r="TY9">
        <v>0</v>
      </c>
      <c r="TZ9">
        <v>266</v>
      </c>
      <c r="UA9">
        <v>4</v>
      </c>
      <c r="UB9">
        <v>81</v>
      </c>
      <c r="UC9">
        <v>86</v>
      </c>
      <c r="UD9">
        <v>83</v>
      </c>
      <c r="UE9">
        <v>0</v>
      </c>
      <c r="UF9">
        <v>3339</v>
      </c>
      <c r="UG9" t="s">
        <v>85</v>
      </c>
      <c r="UH9" t="s">
        <v>85</v>
      </c>
      <c r="UI9" t="s">
        <v>85</v>
      </c>
      <c r="UJ9" t="s">
        <v>85</v>
      </c>
      <c r="UK9" t="s">
        <v>85</v>
      </c>
      <c r="UL9" t="s">
        <v>85</v>
      </c>
      <c r="UM9" t="s">
        <v>85</v>
      </c>
      <c r="UN9" t="s">
        <v>85</v>
      </c>
      <c r="UO9" t="s">
        <v>85</v>
      </c>
      <c r="UP9" t="s">
        <v>85</v>
      </c>
      <c r="UQ9" t="s">
        <v>85</v>
      </c>
      <c r="UR9" t="s">
        <v>85</v>
      </c>
      <c r="US9" t="s">
        <v>85</v>
      </c>
      <c r="UT9" t="s">
        <v>85</v>
      </c>
      <c r="UU9" t="s">
        <v>85</v>
      </c>
      <c r="UV9" t="s">
        <v>85</v>
      </c>
      <c r="UW9" t="s">
        <v>85</v>
      </c>
      <c r="UX9" t="s">
        <v>85</v>
      </c>
      <c r="UY9" t="s">
        <v>85</v>
      </c>
      <c r="UZ9" t="s">
        <v>85</v>
      </c>
      <c r="VX9">
        <v>4</v>
      </c>
      <c r="VY9">
        <v>-1</v>
      </c>
      <c r="VZ9">
        <v>-1</v>
      </c>
      <c r="WA9">
        <v>-1</v>
      </c>
      <c r="WB9">
        <v>-1</v>
      </c>
      <c r="WC9">
        <v>26</v>
      </c>
      <c r="WD9">
        <v>5</v>
      </c>
      <c r="WE9">
        <v>6</v>
      </c>
      <c r="WF9">
        <v>6</v>
      </c>
      <c r="WG9">
        <v>0</v>
      </c>
      <c r="WH9">
        <v>73</v>
      </c>
      <c r="WI9">
        <v>7</v>
      </c>
      <c r="WJ9">
        <v>7</v>
      </c>
      <c r="WK9">
        <v>7</v>
      </c>
      <c r="WL9">
        <v>0</v>
      </c>
      <c r="WM9">
        <v>49</v>
      </c>
      <c r="WN9">
        <v>5</v>
      </c>
      <c r="WO9">
        <v>5</v>
      </c>
      <c r="WP9">
        <v>5</v>
      </c>
      <c r="WQ9">
        <v>0</v>
      </c>
      <c r="WR9">
        <v>54</v>
      </c>
      <c r="WS9">
        <v>6</v>
      </c>
      <c r="WT9">
        <v>6</v>
      </c>
      <c r="WU9">
        <v>6</v>
      </c>
      <c r="WV9">
        <v>1</v>
      </c>
      <c r="WW9">
        <v>0</v>
      </c>
      <c r="WX9">
        <v>4</v>
      </c>
      <c r="WY9">
        <v>10</v>
      </c>
      <c r="WZ9">
        <v>10</v>
      </c>
      <c r="XA9">
        <v>10</v>
      </c>
      <c r="XB9">
        <v>1</v>
      </c>
      <c r="XC9">
        <v>89</v>
      </c>
      <c r="XD9">
        <v>12</v>
      </c>
      <c r="XE9">
        <v>12</v>
      </c>
      <c r="XF9">
        <v>12</v>
      </c>
      <c r="XG9">
        <v>1</v>
      </c>
      <c r="XH9">
        <v>88</v>
      </c>
      <c r="XI9">
        <v>1</v>
      </c>
      <c r="XJ9">
        <v>1</v>
      </c>
      <c r="XK9">
        <v>1</v>
      </c>
      <c r="XL9">
        <v>1</v>
      </c>
      <c r="XM9">
        <v>47</v>
      </c>
      <c r="XN9" t="s">
        <v>85</v>
      </c>
      <c r="XO9" t="s">
        <v>85</v>
      </c>
      <c r="XP9" t="s">
        <v>85</v>
      </c>
      <c r="XQ9" t="s">
        <v>85</v>
      </c>
      <c r="XR9" t="s">
        <v>85</v>
      </c>
      <c r="XS9" t="s">
        <v>85</v>
      </c>
      <c r="XT9" t="s">
        <v>85</v>
      </c>
      <c r="XU9" t="s">
        <v>85</v>
      </c>
      <c r="XV9" t="s">
        <v>85</v>
      </c>
      <c r="XW9" t="s">
        <v>85</v>
      </c>
      <c r="XX9">
        <v>4</v>
      </c>
      <c r="XY9">
        <v>24</v>
      </c>
      <c r="XZ9">
        <v>24</v>
      </c>
      <c r="YA9">
        <v>24</v>
      </c>
      <c r="YB9">
        <v>0</v>
      </c>
      <c r="YC9">
        <v>882</v>
      </c>
      <c r="YD9">
        <v>9</v>
      </c>
      <c r="YE9">
        <v>7</v>
      </c>
      <c r="YF9">
        <v>7</v>
      </c>
      <c r="YG9">
        <v>0</v>
      </c>
      <c r="YH9">
        <v>222</v>
      </c>
      <c r="YI9">
        <v>7</v>
      </c>
      <c r="YJ9">
        <v>8</v>
      </c>
      <c r="YK9">
        <v>6</v>
      </c>
      <c r="YL9">
        <v>0</v>
      </c>
      <c r="YM9">
        <v>34</v>
      </c>
      <c r="YN9">
        <v>36</v>
      </c>
      <c r="YO9">
        <v>38</v>
      </c>
      <c r="YP9">
        <v>35</v>
      </c>
      <c r="YQ9">
        <v>1</v>
      </c>
      <c r="YR9">
        <v>1285</v>
      </c>
      <c r="YS9">
        <v>40</v>
      </c>
      <c r="YT9">
        <v>44</v>
      </c>
      <c r="YU9">
        <v>41</v>
      </c>
      <c r="YV9">
        <v>0</v>
      </c>
      <c r="YW9">
        <v>1512</v>
      </c>
      <c r="YX9">
        <v>4</v>
      </c>
      <c r="YY9" t="s">
        <v>85</v>
      </c>
      <c r="YZ9" t="s">
        <v>85</v>
      </c>
      <c r="ZA9" t="s">
        <v>85</v>
      </c>
      <c r="ZB9" t="s">
        <v>85</v>
      </c>
      <c r="ZC9">
        <v>0</v>
      </c>
      <c r="ZD9">
        <v>2</v>
      </c>
      <c r="ZE9">
        <v>2</v>
      </c>
      <c r="ZF9">
        <v>2</v>
      </c>
      <c r="ZG9">
        <v>0</v>
      </c>
      <c r="ZH9">
        <v>59</v>
      </c>
      <c r="ZI9" t="s">
        <v>85</v>
      </c>
      <c r="ZJ9" t="s">
        <v>85</v>
      </c>
      <c r="ZK9" t="s">
        <v>85</v>
      </c>
      <c r="ZL9" t="s">
        <v>85</v>
      </c>
      <c r="ZM9" t="s">
        <v>85</v>
      </c>
      <c r="ZN9" t="s">
        <v>85</v>
      </c>
      <c r="ZO9" t="s">
        <v>85</v>
      </c>
      <c r="ZP9" t="s">
        <v>85</v>
      </c>
      <c r="ZQ9" t="s">
        <v>85</v>
      </c>
      <c r="ZR9" t="s">
        <v>85</v>
      </c>
      <c r="ZS9" t="s">
        <v>85</v>
      </c>
      <c r="ZT9" t="s">
        <v>85</v>
      </c>
      <c r="ZU9" t="s">
        <v>85</v>
      </c>
      <c r="ZV9" t="s">
        <v>85</v>
      </c>
      <c r="ZW9" t="s">
        <v>85</v>
      </c>
      <c r="ZX9">
        <v>4</v>
      </c>
      <c r="ZY9">
        <v>4</v>
      </c>
      <c r="ZZ9">
        <v>4</v>
      </c>
      <c r="AAA9">
        <v>81</v>
      </c>
      <c r="AAB9">
        <v>86</v>
      </c>
      <c r="AAC9">
        <v>83</v>
      </c>
      <c r="AAD9">
        <v>0</v>
      </c>
      <c r="AAE9">
        <v>3339</v>
      </c>
      <c r="AAF9" t="s">
        <v>85</v>
      </c>
      <c r="AAG9" t="s">
        <v>85</v>
      </c>
      <c r="AAH9" t="s">
        <v>85</v>
      </c>
      <c r="AAI9" t="s">
        <v>85</v>
      </c>
      <c r="AAJ9" t="s">
        <v>85</v>
      </c>
      <c r="AAK9" t="s">
        <v>85</v>
      </c>
      <c r="AAL9" t="s">
        <v>85</v>
      </c>
      <c r="AAM9" t="s">
        <v>85</v>
      </c>
      <c r="AAN9" t="s">
        <v>85</v>
      </c>
      <c r="AAO9" t="s">
        <v>85</v>
      </c>
      <c r="AAP9" t="s">
        <v>85</v>
      </c>
      <c r="AAQ9" t="s">
        <v>85</v>
      </c>
      <c r="AAR9" t="s">
        <v>85</v>
      </c>
      <c r="AAS9" t="s">
        <v>85</v>
      </c>
      <c r="AAT9" t="s">
        <v>85</v>
      </c>
      <c r="AAU9" t="s">
        <v>85</v>
      </c>
      <c r="AAV9" t="s">
        <v>85</v>
      </c>
      <c r="AAW9" t="s">
        <v>85</v>
      </c>
      <c r="AAX9" t="s">
        <v>85</v>
      </c>
      <c r="AAY9" t="s">
        <v>85</v>
      </c>
    </row>
    <row r="10" spans="1:727">
      <c r="A10" s="534">
        <v>4</v>
      </c>
      <c r="B10" s="535">
        <v>0</v>
      </c>
      <c r="C10" s="535">
        <v>-1</v>
      </c>
      <c r="D10" s="535">
        <v>-1</v>
      </c>
      <c r="E10" s="535">
        <v>-1</v>
      </c>
      <c r="F10" s="535">
        <v>23</v>
      </c>
      <c r="G10" s="629">
        <v>8</v>
      </c>
      <c r="H10" s="629">
        <v>9</v>
      </c>
      <c r="I10" s="629">
        <v>9</v>
      </c>
      <c r="J10" s="629">
        <v>0</v>
      </c>
      <c r="K10" s="629">
        <v>99</v>
      </c>
      <c r="L10" s="533">
        <v>8</v>
      </c>
      <c r="M10" s="533">
        <v>8</v>
      </c>
      <c r="N10" s="533">
        <v>8</v>
      </c>
      <c r="O10" s="533">
        <v>0</v>
      </c>
      <c r="P10" s="533">
        <v>63</v>
      </c>
      <c r="Q10" s="536">
        <v>5</v>
      </c>
      <c r="R10" s="536">
        <v>4</v>
      </c>
      <c r="S10" s="536">
        <v>4</v>
      </c>
      <c r="T10" s="536">
        <v>0</v>
      </c>
      <c r="U10" s="536">
        <v>70</v>
      </c>
      <c r="V10" s="537">
        <v>6</v>
      </c>
      <c r="W10" s="537">
        <v>6</v>
      </c>
      <c r="X10" s="537">
        <v>6</v>
      </c>
      <c r="Y10" s="537">
        <v>1</v>
      </c>
      <c r="Z10" s="537">
        <v>0</v>
      </c>
      <c r="AA10" s="538"/>
      <c r="AB10" s="538"/>
      <c r="AC10" s="538"/>
      <c r="AD10" s="538"/>
      <c r="AE10" s="538"/>
      <c r="AF10" s="538"/>
      <c r="AG10" s="539"/>
      <c r="AH10" s="539"/>
      <c r="AI10" s="539"/>
      <c r="AJ10" s="539"/>
      <c r="AK10" s="539"/>
      <c r="AL10" s="540"/>
      <c r="AM10" s="540"/>
      <c r="AN10" s="540"/>
      <c r="AO10" s="540"/>
      <c r="AP10" s="540"/>
      <c r="AQ10" s="541"/>
      <c r="AR10" s="541"/>
      <c r="AS10" s="541"/>
      <c r="AT10" s="541"/>
      <c r="AU10" s="541"/>
      <c r="AV10" s="534"/>
      <c r="AW10" s="534"/>
      <c r="AX10" s="534"/>
      <c r="AY10" s="534"/>
      <c r="AZ10" s="534"/>
      <c r="BA10" s="534"/>
      <c r="BB10" s="534"/>
      <c r="BC10" s="534"/>
      <c r="BD10" s="534"/>
      <c r="BE10" s="534"/>
      <c r="BF10" s="534"/>
      <c r="BG10" s="534"/>
      <c r="BH10" s="534"/>
      <c r="BI10" s="534"/>
      <c r="BJ10" s="534"/>
      <c r="BK10" s="534"/>
      <c r="BL10" s="534"/>
      <c r="BM10" s="534"/>
      <c r="BN10" s="534"/>
      <c r="BO10" s="534"/>
      <c r="BP10" s="534"/>
      <c r="GA10" t="s">
        <v>85</v>
      </c>
      <c r="GB10">
        <v>5</v>
      </c>
      <c r="GC10">
        <v>101</v>
      </c>
      <c r="GD10">
        <v>77</v>
      </c>
      <c r="GE10">
        <v>74</v>
      </c>
      <c r="GF10">
        <v>27</v>
      </c>
      <c r="GG10">
        <v>1720</v>
      </c>
      <c r="GH10">
        <v>48</v>
      </c>
      <c r="GI10">
        <v>45</v>
      </c>
      <c r="GJ10">
        <v>44</v>
      </c>
      <c r="GK10">
        <v>15</v>
      </c>
      <c r="GL10">
        <v>922</v>
      </c>
      <c r="GM10">
        <v>108</v>
      </c>
      <c r="GN10">
        <v>53</v>
      </c>
      <c r="GO10">
        <v>69</v>
      </c>
      <c r="GP10">
        <v>68</v>
      </c>
      <c r="GQ10">
        <v>1536</v>
      </c>
      <c r="GR10">
        <v>19</v>
      </c>
      <c r="GS10">
        <v>18</v>
      </c>
      <c r="GT10">
        <v>16</v>
      </c>
      <c r="GU10">
        <v>8</v>
      </c>
      <c r="GV10">
        <v>352</v>
      </c>
      <c r="GW10">
        <v>19</v>
      </c>
      <c r="GX10">
        <v>14</v>
      </c>
      <c r="GY10">
        <v>9</v>
      </c>
      <c r="GZ10">
        <v>14</v>
      </c>
      <c r="HA10">
        <v>273</v>
      </c>
      <c r="HB10">
        <v>5</v>
      </c>
      <c r="HC10">
        <v>104</v>
      </c>
      <c r="HD10">
        <v>85</v>
      </c>
      <c r="HE10">
        <v>71</v>
      </c>
      <c r="HF10">
        <v>37</v>
      </c>
      <c r="HG10">
        <v>1723</v>
      </c>
      <c r="HH10">
        <v>123</v>
      </c>
      <c r="HI10">
        <v>101</v>
      </c>
      <c r="HJ10">
        <v>112</v>
      </c>
      <c r="HK10">
        <v>28</v>
      </c>
      <c r="HL10">
        <v>2312</v>
      </c>
      <c r="HM10">
        <v>154</v>
      </c>
      <c r="HN10">
        <v>139</v>
      </c>
      <c r="HO10">
        <v>155</v>
      </c>
      <c r="HP10">
        <v>31</v>
      </c>
      <c r="HQ10">
        <v>3110</v>
      </c>
      <c r="HR10">
        <v>69</v>
      </c>
      <c r="HS10">
        <v>72</v>
      </c>
      <c r="HT10">
        <v>77</v>
      </c>
      <c r="HU10">
        <v>14</v>
      </c>
      <c r="HV10">
        <v>1486</v>
      </c>
      <c r="HW10">
        <v>13</v>
      </c>
      <c r="HX10">
        <v>19</v>
      </c>
      <c r="HY10">
        <v>27</v>
      </c>
      <c r="HZ10">
        <v>17</v>
      </c>
      <c r="IA10">
        <v>412</v>
      </c>
      <c r="IB10">
        <v>5</v>
      </c>
      <c r="IC10">
        <v>182</v>
      </c>
      <c r="ID10">
        <v>163</v>
      </c>
      <c r="IE10">
        <v>168</v>
      </c>
      <c r="IF10">
        <v>37</v>
      </c>
      <c r="IG10">
        <v>3484</v>
      </c>
      <c r="IH10">
        <v>27</v>
      </c>
      <c r="II10">
        <v>37</v>
      </c>
      <c r="IJ10">
        <v>33</v>
      </c>
      <c r="IK10">
        <v>17</v>
      </c>
      <c r="IL10">
        <v>528</v>
      </c>
      <c r="IM10">
        <v>120</v>
      </c>
      <c r="IN10">
        <v>129</v>
      </c>
      <c r="IO10">
        <v>139</v>
      </c>
      <c r="IP10">
        <v>22</v>
      </c>
      <c r="IQ10">
        <v>2572</v>
      </c>
      <c r="IR10">
        <v>55</v>
      </c>
      <c r="IS10">
        <v>59</v>
      </c>
      <c r="IT10">
        <v>64</v>
      </c>
      <c r="IU10">
        <v>15</v>
      </c>
      <c r="IV10">
        <v>1262</v>
      </c>
      <c r="IW10">
        <v>22</v>
      </c>
      <c r="IX10">
        <v>29</v>
      </c>
      <c r="IY10">
        <v>19</v>
      </c>
      <c r="IZ10">
        <v>10</v>
      </c>
      <c r="JA10">
        <v>370</v>
      </c>
      <c r="JB10">
        <v>5</v>
      </c>
      <c r="JC10">
        <v>39</v>
      </c>
      <c r="JD10">
        <v>26</v>
      </c>
      <c r="JE10">
        <v>23</v>
      </c>
      <c r="JF10">
        <v>19</v>
      </c>
      <c r="JG10">
        <v>584</v>
      </c>
      <c r="JH10">
        <v>98</v>
      </c>
      <c r="JI10">
        <v>95</v>
      </c>
      <c r="JJ10">
        <v>81</v>
      </c>
      <c r="JK10">
        <v>25</v>
      </c>
      <c r="JL10">
        <v>1834</v>
      </c>
      <c r="JM10">
        <v>109</v>
      </c>
      <c r="JN10">
        <v>114</v>
      </c>
      <c r="JO10">
        <v>98</v>
      </c>
      <c r="JP10">
        <v>19</v>
      </c>
      <c r="JQ10">
        <v>2305</v>
      </c>
      <c r="JR10">
        <v>160</v>
      </c>
      <c r="JS10">
        <v>162</v>
      </c>
      <c r="JT10">
        <v>177</v>
      </c>
      <c r="JU10">
        <v>28</v>
      </c>
      <c r="JV10">
        <v>3376</v>
      </c>
      <c r="JW10">
        <v>31</v>
      </c>
      <c r="JX10">
        <v>20</v>
      </c>
      <c r="JY10">
        <v>34</v>
      </c>
      <c r="JZ10">
        <v>19</v>
      </c>
      <c r="KA10">
        <v>582</v>
      </c>
      <c r="KB10">
        <v>5</v>
      </c>
      <c r="KC10" t="s">
        <v>85</v>
      </c>
      <c r="KD10" t="s">
        <v>85</v>
      </c>
      <c r="KE10" t="s">
        <v>85</v>
      </c>
      <c r="KF10" t="s">
        <v>85</v>
      </c>
      <c r="KG10" t="s">
        <v>85</v>
      </c>
      <c r="KH10" t="s">
        <v>85</v>
      </c>
      <c r="KI10" t="s">
        <v>85</v>
      </c>
      <c r="KJ10" t="s">
        <v>85</v>
      </c>
      <c r="KK10" t="s">
        <v>85</v>
      </c>
      <c r="KL10" t="s">
        <v>85</v>
      </c>
      <c r="KM10" t="s">
        <v>85</v>
      </c>
      <c r="KN10" t="s">
        <v>85</v>
      </c>
      <c r="KO10" t="s">
        <v>85</v>
      </c>
      <c r="KP10" t="s">
        <v>85</v>
      </c>
      <c r="KQ10" t="s">
        <v>85</v>
      </c>
      <c r="KR10" t="s">
        <v>85</v>
      </c>
      <c r="KS10" t="s">
        <v>85</v>
      </c>
      <c r="KT10" t="s">
        <v>85</v>
      </c>
      <c r="KU10" t="s">
        <v>85</v>
      </c>
      <c r="KV10" t="s">
        <v>85</v>
      </c>
      <c r="KW10" t="s">
        <v>85</v>
      </c>
      <c r="KX10" t="s">
        <v>85</v>
      </c>
      <c r="KY10" t="s">
        <v>85</v>
      </c>
      <c r="KZ10" t="s">
        <v>85</v>
      </c>
      <c r="LA10" t="s">
        <v>85</v>
      </c>
      <c r="LB10">
        <v>5</v>
      </c>
      <c r="LC10" t="s">
        <v>85</v>
      </c>
      <c r="LD10" t="s">
        <v>85</v>
      </c>
      <c r="LE10" t="s">
        <v>85</v>
      </c>
      <c r="LF10" t="s">
        <v>85</v>
      </c>
      <c r="LG10" t="s">
        <v>85</v>
      </c>
      <c r="LH10" t="s">
        <v>85</v>
      </c>
      <c r="LI10" t="s">
        <v>85</v>
      </c>
      <c r="LJ10" t="s">
        <v>85</v>
      </c>
      <c r="LK10" t="s">
        <v>85</v>
      </c>
      <c r="LL10" t="s">
        <v>85</v>
      </c>
      <c r="LM10" t="s">
        <v>85</v>
      </c>
      <c r="LN10" t="s">
        <v>85</v>
      </c>
      <c r="LO10" t="s">
        <v>85</v>
      </c>
      <c r="LP10" t="s">
        <v>85</v>
      </c>
      <c r="LQ10" t="s">
        <v>85</v>
      </c>
      <c r="LR10" t="s">
        <v>85</v>
      </c>
      <c r="LS10" t="s">
        <v>85</v>
      </c>
      <c r="LT10" t="s">
        <v>85</v>
      </c>
      <c r="LU10" t="s">
        <v>85</v>
      </c>
      <c r="LV10" t="s">
        <v>85</v>
      </c>
      <c r="LW10" t="s">
        <v>85</v>
      </c>
      <c r="LX10" t="s">
        <v>85</v>
      </c>
      <c r="LY10" t="s">
        <v>85</v>
      </c>
      <c r="LZ10" t="s">
        <v>85</v>
      </c>
      <c r="MA10" t="s">
        <v>85</v>
      </c>
      <c r="MB10">
        <v>5</v>
      </c>
      <c r="MC10" t="s">
        <v>85</v>
      </c>
      <c r="MD10" t="s">
        <v>85</v>
      </c>
      <c r="ME10" t="s">
        <v>85</v>
      </c>
      <c r="MF10" t="s">
        <v>85</v>
      </c>
      <c r="MG10" t="s">
        <v>85</v>
      </c>
      <c r="MH10" t="s">
        <v>85</v>
      </c>
      <c r="MI10" t="s">
        <v>85</v>
      </c>
      <c r="MJ10" t="s">
        <v>85</v>
      </c>
      <c r="MK10" t="s">
        <v>85</v>
      </c>
      <c r="ML10" t="s">
        <v>85</v>
      </c>
      <c r="MM10" t="s">
        <v>85</v>
      </c>
      <c r="MN10" t="s">
        <v>85</v>
      </c>
      <c r="MO10" t="s">
        <v>85</v>
      </c>
      <c r="MP10" t="s">
        <v>85</v>
      </c>
      <c r="MQ10" t="s">
        <v>85</v>
      </c>
      <c r="MR10" t="s">
        <v>85</v>
      </c>
      <c r="MS10" t="s">
        <v>85</v>
      </c>
      <c r="MT10" t="s">
        <v>85</v>
      </c>
      <c r="MU10" t="s">
        <v>85</v>
      </c>
      <c r="MV10" t="s">
        <v>85</v>
      </c>
      <c r="MW10" t="s">
        <v>85</v>
      </c>
      <c r="MX10" t="s">
        <v>85</v>
      </c>
      <c r="MY10" t="s">
        <v>85</v>
      </c>
      <c r="MZ10" t="s">
        <v>85</v>
      </c>
      <c r="NA10">
        <v>5</v>
      </c>
      <c r="NB10">
        <v>-1</v>
      </c>
      <c r="NC10">
        <v>-1</v>
      </c>
      <c r="ND10">
        <v>-1</v>
      </c>
      <c r="NE10">
        <v>-1</v>
      </c>
      <c r="NF10">
        <v>26</v>
      </c>
      <c r="NG10">
        <v>5</v>
      </c>
      <c r="NH10">
        <v>6</v>
      </c>
      <c r="NI10">
        <v>6</v>
      </c>
      <c r="NJ10">
        <v>0</v>
      </c>
      <c r="NK10">
        <v>72</v>
      </c>
      <c r="NL10">
        <v>7</v>
      </c>
      <c r="NM10">
        <v>7</v>
      </c>
      <c r="NN10">
        <v>7</v>
      </c>
      <c r="NO10">
        <v>0</v>
      </c>
      <c r="NP10">
        <v>47</v>
      </c>
      <c r="NQ10">
        <v>5</v>
      </c>
      <c r="NR10">
        <v>5</v>
      </c>
      <c r="NS10">
        <v>4</v>
      </c>
      <c r="NT10">
        <v>0</v>
      </c>
      <c r="NU10">
        <v>57</v>
      </c>
      <c r="NV10">
        <v>6</v>
      </c>
      <c r="NW10">
        <v>6</v>
      </c>
      <c r="NX10">
        <v>6</v>
      </c>
      <c r="NY10">
        <v>1</v>
      </c>
      <c r="NZ10">
        <v>0</v>
      </c>
      <c r="OA10">
        <v>5</v>
      </c>
      <c r="OB10">
        <v>10</v>
      </c>
      <c r="OC10">
        <v>10</v>
      </c>
      <c r="OD10">
        <v>10</v>
      </c>
      <c r="OE10">
        <v>1</v>
      </c>
      <c r="OF10">
        <v>92</v>
      </c>
      <c r="OG10">
        <v>12</v>
      </c>
      <c r="OH10">
        <v>12</v>
      </c>
      <c r="OI10">
        <v>12</v>
      </c>
      <c r="OJ10">
        <v>1</v>
      </c>
      <c r="OK10">
        <v>96</v>
      </c>
      <c r="OL10">
        <v>1</v>
      </c>
      <c r="OM10">
        <v>1</v>
      </c>
      <c r="ON10">
        <v>1</v>
      </c>
      <c r="OO10">
        <v>1</v>
      </c>
      <c r="OP10">
        <v>47</v>
      </c>
      <c r="OQ10" t="s">
        <v>85</v>
      </c>
      <c r="OR10" t="s">
        <v>85</v>
      </c>
      <c r="OS10" t="s">
        <v>85</v>
      </c>
      <c r="OT10" t="s">
        <v>85</v>
      </c>
      <c r="OU10" t="s">
        <v>85</v>
      </c>
      <c r="OV10" t="s">
        <v>85</v>
      </c>
      <c r="OW10" t="s">
        <v>85</v>
      </c>
      <c r="OX10" t="s">
        <v>85</v>
      </c>
      <c r="OY10" t="s">
        <v>85</v>
      </c>
      <c r="OZ10" t="s">
        <v>85</v>
      </c>
      <c r="PA10">
        <v>5</v>
      </c>
      <c r="PB10">
        <v>23</v>
      </c>
      <c r="PC10">
        <v>23</v>
      </c>
      <c r="PD10">
        <v>23</v>
      </c>
      <c r="PE10">
        <v>0</v>
      </c>
      <c r="PF10">
        <v>873</v>
      </c>
      <c r="PG10">
        <v>9</v>
      </c>
      <c r="PH10">
        <v>7</v>
      </c>
      <c r="PI10">
        <v>6</v>
      </c>
      <c r="PJ10">
        <v>0</v>
      </c>
      <c r="PK10">
        <v>222</v>
      </c>
      <c r="PL10">
        <v>7</v>
      </c>
      <c r="PM10">
        <v>8</v>
      </c>
      <c r="PN10">
        <v>6</v>
      </c>
      <c r="PO10">
        <v>0</v>
      </c>
      <c r="PP10">
        <v>31</v>
      </c>
      <c r="PQ10">
        <v>35</v>
      </c>
      <c r="PR10">
        <v>37</v>
      </c>
      <c r="PS10">
        <v>34</v>
      </c>
      <c r="PT10">
        <v>1</v>
      </c>
      <c r="PU10">
        <v>1253</v>
      </c>
      <c r="PV10">
        <v>37</v>
      </c>
      <c r="PW10">
        <v>42</v>
      </c>
      <c r="PX10">
        <v>38</v>
      </c>
      <c r="PY10">
        <v>0</v>
      </c>
      <c r="PZ10">
        <v>1506</v>
      </c>
      <c r="QA10">
        <v>5</v>
      </c>
      <c r="QB10" t="s">
        <v>85</v>
      </c>
      <c r="QC10" t="s">
        <v>85</v>
      </c>
      <c r="QD10" t="s">
        <v>85</v>
      </c>
      <c r="QE10" t="s">
        <v>85</v>
      </c>
      <c r="QF10">
        <v>0</v>
      </c>
      <c r="QG10">
        <v>2</v>
      </c>
      <c r="QH10">
        <v>2</v>
      </c>
      <c r="QI10">
        <v>2</v>
      </c>
      <c r="QJ10">
        <v>0</v>
      </c>
      <c r="QK10">
        <v>59</v>
      </c>
      <c r="QL10" t="s">
        <v>85</v>
      </c>
      <c r="QM10" t="s">
        <v>85</v>
      </c>
      <c r="QN10" t="s">
        <v>85</v>
      </c>
      <c r="QO10" t="s">
        <v>85</v>
      </c>
      <c r="QP10" t="s">
        <v>85</v>
      </c>
      <c r="QQ10" t="s">
        <v>85</v>
      </c>
      <c r="QR10" t="s">
        <v>85</v>
      </c>
      <c r="QS10" t="s">
        <v>85</v>
      </c>
      <c r="QT10" t="s">
        <v>85</v>
      </c>
      <c r="QU10" t="s">
        <v>85</v>
      </c>
      <c r="QV10" t="s">
        <v>85</v>
      </c>
      <c r="QW10" t="s">
        <v>85</v>
      </c>
      <c r="QX10" t="s">
        <v>85</v>
      </c>
      <c r="QY10" t="s">
        <v>85</v>
      </c>
      <c r="QZ10" t="s">
        <v>85</v>
      </c>
      <c r="RA10">
        <v>5</v>
      </c>
      <c r="RB10">
        <v>132</v>
      </c>
      <c r="RC10">
        <v>135</v>
      </c>
      <c r="RD10">
        <v>134</v>
      </c>
      <c r="RE10">
        <v>0</v>
      </c>
      <c r="RF10">
        <v>4742</v>
      </c>
      <c r="RG10">
        <v>8</v>
      </c>
      <c r="RH10">
        <v>7</v>
      </c>
      <c r="RI10">
        <v>8</v>
      </c>
      <c r="RJ10">
        <v>0</v>
      </c>
      <c r="RK10">
        <v>257</v>
      </c>
      <c r="RL10">
        <v>7</v>
      </c>
      <c r="RM10">
        <v>7</v>
      </c>
      <c r="RN10">
        <v>7</v>
      </c>
      <c r="RO10">
        <v>0</v>
      </c>
      <c r="RP10">
        <v>233</v>
      </c>
      <c r="RQ10">
        <v>0</v>
      </c>
      <c r="RR10">
        <v>0</v>
      </c>
      <c r="RS10">
        <v>0</v>
      </c>
      <c r="RT10">
        <v>0</v>
      </c>
      <c r="RU10">
        <v>0</v>
      </c>
      <c r="RV10">
        <v>0</v>
      </c>
      <c r="RW10">
        <v>0</v>
      </c>
      <c r="RX10">
        <v>0</v>
      </c>
      <c r="RY10">
        <v>0</v>
      </c>
      <c r="RZ10">
        <v>0</v>
      </c>
      <c r="SA10">
        <v>5</v>
      </c>
      <c r="SB10">
        <v>0</v>
      </c>
      <c r="SC10">
        <v>0</v>
      </c>
      <c r="SD10">
        <v>0</v>
      </c>
      <c r="SE10">
        <v>0</v>
      </c>
      <c r="SF10">
        <v>0</v>
      </c>
      <c r="SG10" t="s">
        <v>85</v>
      </c>
      <c r="SH10" t="s">
        <v>85</v>
      </c>
      <c r="SI10" t="s">
        <v>85</v>
      </c>
      <c r="SJ10" t="s">
        <v>85</v>
      </c>
      <c r="SK10" t="s">
        <v>85</v>
      </c>
      <c r="SL10" t="s">
        <v>85</v>
      </c>
      <c r="SM10" t="s">
        <v>85</v>
      </c>
      <c r="SN10" t="s">
        <v>85</v>
      </c>
      <c r="SO10" t="s">
        <v>85</v>
      </c>
      <c r="SP10" t="s">
        <v>85</v>
      </c>
      <c r="SQ10" t="s">
        <v>85</v>
      </c>
      <c r="SR10" t="s">
        <v>85</v>
      </c>
      <c r="SS10" t="s">
        <v>85</v>
      </c>
      <c r="ST10" t="s">
        <v>85</v>
      </c>
      <c r="SU10" t="s">
        <v>85</v>
      </c>
      <c r="SV10" t="s">
        <v>85</v>
      </c>
      <c r="SW10" t="s">
        <v>85</v>
      </c>
      <c r="SX10" t="s">
        <v>85</v>
      </c>
      <c r="SY10" t="s">
        <v>85</v>
      </c>
      <c r="SZ10" t="s">
        <v>85</v>
      </c>
      <c r="TA10">
        <v>5</v>
      </c>
      <c r="TB10">
        <v>1</v>
      </c>
      <c r="TC10">
        <v>1</v>
      </c>
      <c r="TD10">
        <v>0</v>
      </c>
      <c r="TE10">
        <v>0</v>
      </c>
      <c r="TF10">
        <v>0</v>
      </c>
      <c r="TG10">
        <v>0</v>
      </c>
      <c r="TH10">
        <v>0</v>
      </c>
      <c r="TI10">
        <v>0</v>
      </c>
      <c r="TJ10">
        <v>0</v>
      </c>
      <c r="TK10">
        <v>0</v>
      </c>
      <c r="TL10">
        <v>0</v>
      </c>
      <c r="TM10">
        <v>0</v>
      </c>
      <c r="TN10">
        <v>0</v>
      </c>
      <c r="TO10">
        <v>0</v>
      </c>
      <c r="TP10">
        <v>0</v>
      </c>
      <c r="TQ10">
        <v>36</v>
      </c>
      <c r="TR10">
        <v>38</v>
      </c>
      <c r="TS10">
        <v>40</v>
      </c>
      <c r="TT10">
        <v>0</v>
      </c>
      <c r="TU10">
        <v>1414</v>
      </c>
      <c r="TV10">
        <v>7</v>
      </c>
      <c r="TW10">
        <v>8</v>
      </c>
      <c r="TX10">
        <v>6</v>
      </c>
      <c r="TY10">
        <v>0</v>
      </c>
      <c r="TZ10">
        <v>266</v>
      </c>
      <c r="UA10">
        <v>5</v>
      </c>
      <c r="UB10">
        <v>81</v>
      </c>
      <c r="UC10">
        <v>86</v>
      </c>
      <c r="UD10">
        <v>83</v>
      </c>
      <c r="UE10">
        <v>0</v>
      </c>
      <c r="UF10">
        <v>3333</v>
      </c>
      <c r="UG10" t="s">
        <v>85</v>
      </c>
      <c r="UH10" t="s">
        <v>85</v>
      </c>
      <c r="UI10" t="s">
        <v>85</v>
      </c>
      <c r="UJ10" t="s">
        <v>85</v>
      </c>
      <c r="UK10" t="s">
        <v>85</v>
      </c>
      <c r="UL10" t="s">
        <v>85</v>
      </c>
      <c r="UM10" t="s">
        <v>85</v>
      </c>
      <c r="UN10" t="s">
        <v>85</v>
      </c>
      <c r="UO10" t="s">
        <v>85</v>
      </c>
      <c r="UP10" t="s">
        <v>85</v>
      </c>
      <c r="UQ10" t="s">
        <v>85</v>
      </c>
      <c r="UR10" t="s">
        <v>85</v>
      </c>
      <c r="US10" t="s">
        <v>85</v>
      </c>
      <c r="UT10" t="s">
        <v>85</v>
      </c>
      <c r="UU10" t="s">
        <v>85</v>
      </c>
      <c r="UV10" t="s">
        <v>85</v>
      </c>
      <c r="UW10" t="s">
        <v>85</v>
      </c>
      <c r="UX10" t="s">
        <v>85</v>
      </c>
      <c r="UY10" t="s">
        <v>85</v>
      </c>
      <c r="UZ10" t="s">
        <v>85</v>
      </c>
      <c r="VX10">
        <v>5</v>
      </c>
      <c r="VY10">
        <v>-1</v>
      </c>
      <c r="VZ10">
        <v>-1</v>
      </c>
      <c r="WA10">
        <v>-1</v>
      </c>
      <c r="WB10">
        <v>-1</v>
      </c>
      <c r="WC10">
        <v>26</v>
      </c>
      <c r="WD10">
        <v>5</v>
      </c>
      <c r="WE10">
        <v>6</v>
      </c>
      <c r="WF10">
        <v>6</v>
      </c>
      <c r="WG10">
        <v>0</v>
      </c>
      <c r="WH10">
        <v>72</v>
      </c>
      <c r="WI10">
        <v>7</v>
      </c>
      <c r="WJ10">
        <v>7</v>
      </c>
      <c r="WK10">
        <v>7</v>
      </c>
      <c r="WL10">
        <v>0</v>
      </c>
      <c r="WM10">
        <v>47</v>
      </c>
      <c r="WN10">
        <v>5</v>
      </c>
      <c r="WO10">
        <v>5</v>
      </c>
      <c r="WP10">
        <v>4</v>
      </c>
      <c r="WQ10">
        <v>0</v>
      </c>
      <c r="WR10">
        <v>57</v>
      </c>
      <c r="WS10">
        <v>6</v>
      </c>
      <c r="WT10">
        <v>6</v>
      </c>
      <c r="WU10">
        <v>6</v>
      </c>
      <c r="WV10">
        <v>1</v>
      </c>
      <c r="WW10">
        <v>0</v>
      </c>
      <c r="WX10">
        <v>5</v>
      </c>
      <c r="WY10">
        <v>10</v>
      </c>
      <c r="WZ10">
        <v>10</v>
      </c>
      <c r="XA10">
        <v>10</v>
      </c>
      <c r="XB10">
        <v>1</v>
      </c>
      <c r="XC10">
        <v>92</v>
      </c>
      <c r="XD10">
        <v>12</v>
      </c>
      <c r="XE10">
        <v>12</v>
      </c>
      <c r="XF10">
        <v>12</v>
      </c>
      <c r="XG10">
        <v>1</v>
      </c>
      <c r="XH10">
        <v>96</v>
      </c>
      <c r="XI10">
        <v>1</v>
      </c>
      <c r="XJ10">
        <v>1</v>
      </c>
      <c r="XK10">
        <v>1</v>
      </c>
      <c r="XL10">
        <v>1</v>
      </c>
      <c r="XM10">
        <v>47</v>
      </c>
      <c r="XN10" t="s">
        <v>85</v>
      </c>
      <c r="XO10" t="s">
        <v>85</v>
      </c>
      <c r="XP10" t="s">
        <v>85</v>
      </c>
      <c r="XQ10" t="s">
        <v>85</v>
      </c>
      <c r="XR10" t="s">
        <v>85</v>
      </c>
      <c r="XS10" t="s">
        <v>85</v>
      </c>
      <c r="XT10" t="s">
        <v>85</v>
      </c>
      <c r="XU10" t="s">
        <v>85</v>
      </c>
      <c r="XV10" t="s">
        <v>85</v>
      </c>
      <c r="XW10" t="s">
        <v>85</v>
      </c>
      <c r="XX10">
        <v>5</v>
      </c>
      <c r="XY10">
        <v>23</v>
      </c>
      <c r="XZ10">
        <v>23</v>
      </c>
      <c r="YA10">
        <v>23</v>
      </c>
      <c r="YB10">
        <v>0</v>
      </c>
      <c r="YC10">
        <v>873</v>
      </c>
      <c r="YD10">
        <v>9</v>
      </c>
      <c r="YE10">
        <v>7</v>
      </c>
      <c r="YF10">
        <v>6</v>
      </c>
      <c r="YG10">
        <v>0</v>
      </c>
      <c r="YH10">
        <v>222</v>
      </c>
      <c r="YI10">
        <v>7</v>
      </c>
      <c r="YJ10">
        <v>8</v>
      </c>
      <c r="YK10">
        <v>6</v>
      </c>
      <c r="YL10">
        <v>0</v>
      </c>
      <c r="YM10">
        <v>31</v>
      </c>
      <c r="YN10">
        <v>35</v>
      </c>
      <c r="YO10">
        <v>37</v>
      </c>
      <c r="YP10">
        <v>34</v>
      </c>
      <c r="YQ10">
        <v>1</v>
      </c>
      <c r="YR10">
        <v>1253</v>
      </c>
      <c r="YS10">
        <v>37</v>
      </c>
      <c r="YT10">
        <v>42</v>
      </c>
      <c r="YU10">
        <v>38</v>
      </c>
      <c r="YV10">
        <v>0</v>
      </c>
      <c r="YW10">
        <v>1506</v>
      </c>
      <c r="YX10">
        <v>5</v>
      </c>
      <c r="YY10" t="s">
        <v>85</v>
      </c>
      <c r="YZ10" t="s">
        <v>85</v>
      </c>
      <c r="ZA10" t="s">
        <v>85</v>
      </c>
      <c r="ZB10" t="s">
        <v>85</v>
      </c>
      <c r="ZC10">
        <v>0</v>
      </c>
      <c r="ZD10">
        <v>2</v>
      </c>
      <c r="ZE10">
        <v>2</v>
      </c>
      <c r="ZF10">
        <v>2</v>
      </c>
      <c r="ZG10">
        <v>0</v>
      </c>
      <c r="ZH10">
        <v>59</v>
      </c>
      <c r="ZI10" t="s">
        <v>85</v>
      </c>
      <c r="ZJ10" t="s">
        <v>85</v>
      </c>
      <c r="ZK10" t="s">
        <v>85</v>
      </c>
      <c r="ZL10" t="s">
        <v>85</v>
      </c>
      <c r="ZM10" t="s">
        <v>85</v>
      </c>
      <c r="ZN10" t="s">
        <v>85</v>
      </c>
      <c r="ZO10" t="s">
        <v>85</v>
      </c>
      <c r="ZP10" t="s">
        <v>85</v>
      </c>
      <c r="ZQ10" t="s">
        <v>85</v>
      </c>
      <c r="ZR10" t="s">
        <v>85</v>
      </c>
      <c r="ZS10" t="s">
        <v>85</v>
      </c>
      <c r="ZT10" t="s">
        <v>85</v>
      </c>
      <c r="ZU10" t="s">
        <v>85</v>
      </c>
      <c r="ZV10" t="s">
        <v>85</v>
      </c>
      <c r="ZW10" t="s">
        <v>85</v>
      </c>
      <c r="ZX10">
        <v>5</v>
      </c>
      <c r="ZY10">
        <v>5</v>
      </c>
      <c r="ZZ10">
        <v>5</v>
      </c>
      <c r="AAA10">
        <v>81</v>
      </c>
      <c r="AAB10">
        <v>86</v>
      </c>
      <c r="AAC10">
        <v>83</v>
      </c>
      <c r="AAD10">
        <v>0</v>
      </c>
      <c r="AAE10">
        <v>3333</v>
      </c>
      <c r="AAF10" t="s">
        <v>85</v>
      </c>
      <c r="AAG10" t="s">
        <v>85</v>
      </c>
      <c r="AAH10" t="s">
        <v>85</v>
      </c>
      <c r="AAI10" t="s">
        <v>85</v>
      </c>
      <c r="AAJ10" t="s">
        <v>85</v>
      </c>
      <c r="AAK10" t="s">
        <v>85</v>
      </c>
      <c r="AAL10" t="s">
        <v>85</v>
      </c>
      <c r="AAM10" t="s">
        <v>85</v>
      </c>
      <c r="AAN10" t="s">
        <v>85</v>
      </c>
      <c r="AAO10" t="s">
        <v>85</v>
      </c>
      <c r="AAP10" t="s">
        <v>85</v>
      </c>
      <c r="AAQ10" t="s">
        <v>85</v>
      </c>
      <c r="AAR10" t="s">
        <v>85</v>
      </c>
      <c r="AAS10" t="s">
        <v>85</v>
      </c>
      <c r="AAT10" t="s">
        <v>85</v>
      </c>
      <c r="AAU10" t="s">
        <v>85</v>
      </c>
      <c r="AAV10" t="s">
        <v>85</v>
      </c>
      <c r="AAW10" t="s">
        <v>85</v>
      </c>
      <c r="AAX10" t="s">
        <v>85</v>
      </c>
      <c r="AAY10" t="s">
        <v>85</v>
      </c>
    </row>
    <row r="11" spans="1:727">
      <c r="A11" s="534">
        <v>5</v>
      </c>
      <c r="B11" s="535">
        <v>-1</v>
      </c>
      <c r="C11" s="535">
        <v>-1</v>
      </c>
      <c r="D11" s="535">
        <v>-1</v>
      </c>
      <c r="E11" s="535">
        <v>-1</v>
      </c>
      <c r="F11" s="535">
        <v>24</v>
      </c>
      <c r="G11" s="629">
        <v>5</v>
      </c>
      <c r="H11" s="629">
        <v>6</v>
      </c>
      <c r="I11" s="629">
        <v>6</v>
      </c>
      <c r="J11" s="629">
        <v>0</v>
      </c>
      <c r="K11" s="629">
        <v>127</v>
      </c>
      <c r="L11" s="533">
        <v>7</v>
      </c>
      <c r="M11" s="533">
        <v>7</v>
      </c>
      <c r="N11" s="533">
        <v>6</v>
      </c>
      <c r="O11" s="533">
        <v>0</v>
      </c>
      <c r="P11" s="533">
        <v>94</v>
      </c>
      <c r="Q11" s="536">
        <v>5</v>
      </c>
      <c r="R11" s="536">
        <v>5</v>
      </c>
      <c r="S11" s="536">
        <v>5</v>
      </c>
      <c r="T11" s="536">
        <v>0</v>
      </c>
      <c r="U11" s="536">
        <v>67</v>
      </c>
      <c r="V11" s="537">
        <v>9</v>
      </c>
      <c r="W11" s="537">
        <v>9</v>
      </c>
      <c r="X11" s="537">
        <v>9</v>
      </c>
      <c r="Y11" s="537">
        <v>1</v>
      </c>
      <c r="Z11" s="537">
        <v>0</v>
      </c>
      <c r="AA11" s="538"/>
      <c r="AB11" s="538"/>
      <c r="AC11" s="538"/>
      <c r="AD11" s="538"/>
      <c r="AE11" s="538"/>
      <c r="AF11" s="538"/>
      <c r="AG11" s="539"/>
      <c r="AH11" s="539"/>
      <c r="AI11" s="539"/>
      <c r="AJ11" s="539"/>
      <c r="AK11" s="539"/>
      <c r="AL11" s="540"/>
      <c r="AM11" s="540"/>
      <c r="AN11" s="540"/>
      <c r="AO11" s="540"/>
      <c r="AP11" s="540"/>
      <c r="AQ11" s="541"/>
      <c r="AR11" s="541"/>
      <c r="AS11" s="541"/>
      <c r="AT11" s="541"/>
      <c r="AU11" s="541"/>
      <c r="AV11" s="534"/>
      <c r="AW11" s="534"/>
      <c r="AX11" s="534"/>
      <c r="AY11" s="534"/>
      <c r="AZ11" s="534"/>
      <c r="BA11" s="534"/>
      <c r="BB11" s="534"/>
      <c r="BC11" s="534"/>
      <c r="BD11" s="534"/>
      <c r="BE11" s="534"/>
      <c r="BF11" s="534"/>
      <c r="BG11" s="534"/>
      <c r="BH11" s="534"/>
      <c r="BI11" s="534"/>
      <c r="BJ11" s="534"/>
      <c r="BK11" s="534"/>
      <c r="BL11" s="534"/>
      <c r="BM11" s="534"/>
      <c r="BN11" s="534"/>
      <c r="BO11" s="534"/>
      <c r="BP11" s="534"/>
      <c r="GA11" t="s">
        <v>85</v>
      </c>
      <c r="GB11">
        <v>6</v>
      </c>
      <c r="GC11">
        <v>91</v>
      </c>
      <c r="GD11">
        <v>69</v>
      </c>
      <c r="GE11">
        <v>54</v>
      </c>
      <c r="GF11">
        <v>34</v>
      </c>
      <c r="GG11">
        <v>1498</v>
      </c>
      <c r="GH11">
        <v>48</v>
      </c>
      <c r="GI11">
        <v>46</v>
      </c>
      <c r="GJ11">
        <v>50</v>
      </c>
      <c r="GK11">
        <v>12</v>
      </c>
      <c r="GL11">
        <v>914</v>
      </c>
      <c r="GM11">
        <v>91</v>
      </c>
      <c r="GN11">
        <v>43</v>
      </c>
      <c r="GO11">
        <v>53</v>
      </c>
      <c r="GP11">
        <v>62</v>
      </c>
      <c r="GQ11">
        <v>1334</v>
      </c>
      <c r="GR11">
        <v>17</v>
      </c>
      <c r="GS11">
        <v>16</v>
      </c>
      <c r="GT11">
        <v>19</v>
      </c>
      <c r="GU11">
        <v>11</v>
      </c>
      <c r="GV11">
        <v>329</v>
      </c>
      <c r="GW11">
        <v>15</v>
      </c>
      <c r="GX11">
        <v>10</v>
      </c>
      <c r="GY11">
        <v>6</v>
      </c>
      <c r="GZ11">
        <v>12</v>
      </c>
      <c r="HA11">
        <v>245</v>
      </c>
      <c r="HB11">
        <v>6</v>
      </c>
      <c r="HC11">
        <v>90</v>
      </c>
      <c r="HD11">
        <v>71</v>
      </c>
      <c r="HE11">
        <v>60</v>
      </c>
      <c r="HF11">
        <v>40</v>
      </c>
      <c r="HG11">
        <v>1638</v>
      </c>
      <c r="HH11">
        <v>106</v>
      </c>
      <c r="HI11">
        <v>90</v>
      </c>
      <c r="HJ11">
        <v>93</v>
      </c>
      <c r="HK11">
        <v>28</v>
      </c>
      <c r="HL11">
        <v>2055</v>
      </c>
      <c r="HM11">
        <v>151</v>
      </c>
      <c r="HN11">
        <v>141</v>
      </c>
      <c r="HO11">
        <v>161</v>
      </c>
      <c r="HP11">
        <v>30</v>
      </c>
      <c r="HQ11">
        <v>3039</v>
      </c>
      <c r="HR11">
        <v>67</v>
      </c>
      <c r="HS11">
        <v>75</v>
      </c>
      <c r="HT11">
        <v>87</v>
      </c>
      <c r="HU11">
        <v>20</v>
      </c>
      <c r="HV11">
        <v>1423</v>
      </c>
      <c r="HW11">
        <v>12</v>
      </c>
      <c r="HX11">
        <v>19</v>
      </c>
      <c r="HY11">
        <v>23</v>
      </c>
      <c r="HZ11">
        <v>14</v>
      </c>
      <c r="IA11">
        <v>375</v>
      </c>
      <c r="IB11">
        <v>6</v>
      </c>
      <c r="IC11">
        <v>165</v>
      </c>
      <c r="ID11">
        <v>138</v>
      </c>
      <c r="IE11">
        <v>132</v>
      </c>
      <c r="IF11">
        <v>49</v>
      </c>
      <c r="IG11">
        <v>3200</v>
      </c>
      <c r="IH11">
        <v>26</v>
      </c>
      <c r="II11">
        <v>34</v>
      </c>
      <c r="IJ11">
        <v>30</v>
      </c>
      <c r="IK11">
        <v>15</v>
      </c>
      <c r="IL11">
        <v>463</v>
      </c>
      <c r="IM11">
        <v>108</v>
      </c>
      <c r="IN11">
        <v>119</v>
      </c>
      <c r="IO11">
        <v>125</v>
      </c>
      <c r="IP11">
        <v>17</v>
      </c>
      <c r="IQ11">
        <v>2457</v>
      </c>
      <c r="IR11">
        <v>50</v>
      </c>
      <c r="IS11">
        <v>51</v>
      </c>
      <c r="IT11">
        <v>60</v>
      </c>
      <c r="IU11">
        <v>19</v>
      </c>
      <c r="IV11">
        <v>1159</v>
      </c>
      <c r="IW11">
        <v>21</v>
      </c>
      <c r="IX11">
        <v>27</v>
      </c>
      <c r="IY11">
        <v>19</v>
      </c>
      <c r="IZ11">
        <v>8</v>
      </c>
      <c r="JA11">
        <v>432</v>
      </c>
      <c r="JB11">
        <v>6</v>
      </c>
      <c r="JC11">
        <v>32</v>
      </c>
      <c r="JD11">
        <v>29</v>
      </c>
      <c r="JE11">
        <v>24</v>
      </c>
      <c r="JF11">
        <v>14</v>
      </c>
      <c r="JG11">
        <v>535</v>
      </c>
      <c r="JH11">
        <v>93</v>
      </c>
      <c r="JI11">
        <v>85</v>
      </c>
      <c r="JJ11">
        <v>74</v>
      </c>
      <c r="JK11">
        <v>25</v>
      </c>
      <c r="JL11">
        <v>1770</v>
      </c>
      <c r="JM11">
        <v>93</v>
      </c>
      <c r="JN11">
        <v>99</v>
      </c>
      <c r="JO11">
        <v>83</v>
      </c>
      <c r="JP11">
        <v>22</v>
      </c>
      <c r="JQ11">
        <v>1993</v>
      </c>
      <c r="JR11">
        <v>161</v>
      </c>
      <c r="JS11">
        <v>167</v>
      </c>
      <c r="JT11">
        <v>178</v>
      </c>
      <c r="JU11">
        <v>29</v>
      </c>
      <c r="JV11">
        <v>3348</v>
      </c>
      <c r="JW11">
        <v>28</v>
      </c>
      <c r="JX11">
        <v>17</v>
      </c>
      <c r="JY11">
        <v>35</v>
      </c>
      <c r="JZ11">
        <v>22</v>
      </c>
      <c r="KA11">
        <v>541</v>
      </c>
      <c r="KB11">
        <v>6</v>
      </c>
      <c r="KC11" t="s">
        <v>85</v>
      </c>
      <c r="KD11" t="s">
        <v>85</v>
      </c>
      <c r="KE11" t="s">
        <v>85</v>
      </c>
      <c r="KF11" t="s">
        <v>85</v>
      </c>
      <c r="KG11" t="s">
        <v>85</v>
      </c>
      <c r="KH11" t="s">
        <v>85</v>
      </c>
      <c r="KI11" t="s">
        <v>85</v>
      </c>
      <c r="KJ11" t="s">
        <v>85</v>
      </c>
      <c r="KK11" t="s">
        <v>85</v>
      </c>
      <c r="KL11" t="s">
        <v>85</v>
      </c>
      <c r="KM11" t="s">
        <v>85</v>
      </c>
      <c r="KN11" t="s">
        <v>85</v>
      </c>
      <c r="KO11" t="s">
        <v>85</v>
      </c>
      <c r="KP11" t="s">
        <v>85</v>
      </c>
      <c r="KQ11" t="s">
        <v>85</v>
      </c>
      <c r="KR11" t="s">
        <v>85</v>
      </c>
      <c r="KS11" t="s">
        <v>85</v>
      </c>
      <c r="KT11" t="s">
        <v>85</v>
      </c>
      <c r="KU11" t="s">
        <v>85</v>
      </c>
      <c r="KV11" t="s">
        <v>85</v>
      </c>
      <c r="KW11" t="s">
        <v>85</v>
      </c>
      <c r="KX11" t="s">
        <v>85</v>
      </c>
      <c r="KY11" t="s">
        <v>85</v>
      </c>
      <c r="KZ11" t="s">
        <v>85</v>
      </c>
      <c r="LA11" t="s">
        <v>85</v>
      </c>
      <c r="LB11">
        <v>6</v>
      </c>
      <c r="LC11" t="s">
        <v>85</v>
      </c>
      <c r="LD11" t="s">
        <v>85</v>
      </c>
      <c r="LE11" t="s">
        <v>85</v>
      </c>
      <c r="LF11" t="s">
        <v>85</v>
      </c>
      <c r="LG11" t="s">
        <v>85</v>
      </c>
      <c r="LH11" t="s">
        <v>85</v>
      </c>
      <c r="LI11" t="s">
        <v>85</v>
      </c>
      <c r="LJ11" t="s">
        <v>85</v>
      </c>
      <c r="LK11" t="s">
        <v>85</v>
      </c>
      <c r="LL11" t="s">
        <v>85</v>
      </c>
      <c r="LM11" t="s">
        <v>85</v>
      </c>
      <c r="LN11" t="s">
        <v>85</v>
      </c>
      <c r="LO11" t="s">
        <v>85</v>
      </c>
      <c r="LP11" t="s">
        <v>85</v>
      </c>
      <c r="LQ11" t="s">
        <v>85</v>
      </c>
      <c r="LR11" t="s">
        <v>85</v>
      </c>
      <c r="LS11" t="s">
        <v>85</v>
      </c>
      <c r="LT11" t="s">
        <v>85</v>
      </c>
      <c r="LU11" t="s">
        <v>85</v>
      </c>
      <c r="LV11" t="s">
        <v>85</v>
      </c>
      <c r="LW11" t="s">
        <v>85</v>
      </c>
      <c r="LX11" t="s">
        <v>85</v>
      </c>
      <c r="LY11" t="s">
        <v>85</v>
      </c>
      <c r="LZ11" t="s">
        <v>85</v>
      </c>
      <c r="MA11" t="s">
        <v>85</v>
      </c>
      <c r="MB11">
        <v>6</v>
      </c>
      <c r="MC11" t="s">
        <v>85</v>
      </c>
      <c r="MD11" t="s">
        <v>85</v>
      </c>
      <c r="ME11" t="s">
        <v>85</v>
      </c>
      <c r="MF11" t="s">
        <v>85</v>
      </c>
      <c r="MG11" t="s">
        <v>85</v>
      </c>
      <c r="MH11" t="s">
        <v>85</v>
      </c>
      <c r="MI11" t="s">
        <v>85</v>
      </c>
      <c r="MJ11" t="s">
        <v>85</v>
      </c>
      <c r="MK11" t="s">
        <v>85</v>
      </c>
      <c r="ML11" t="s">
        <v>85</v>
      </c>
      <c r="MM11" t="s">
        <v>85</v>
      </c>
      <c r="MN11" t="s">
        <v>85</v>
      </c>
      <c r="MO11" t="s">
        <v>85</v>
      </c>
      <c r="MP11" t="s">
        <v>85</v>
      </c>
      <c r="MQ11" t="s">
        <v>85</v>
      </c>
      <c r="MR11" t="s">
        <v>85</v>
      </c>
      <c r="MS11" t="s">
        <v>85</v>
      </c>
      <c r="MT11" t="s">
        <v>85</v>
      </c>
      <c r="MU11" t="s">
        <v>85</v>
      </c>
      <c r="MV11" t="s">
        <v>85</v>
      </c>
      <c r="MW11" t="s">
        <v>85</v>
      </c>
      <c r="MX11" t="s">
        <v>85</v>
      </c>
      <c r="MY11" t="s">
        <v>85</v>
      </c>
      <c r="MZ11" t="s">
        <v>85</v>
      </c>
      <c r="NA11">
        <v>6</v>
      </c>
      <c r="NB11">
        <v>-1</v>
      </c>
      <c r="NC11">
        <v>-1</v>
      </c>
      <c r="ND11">
        <v>-1</v>
      </c>
      <c r="NE11">
        <v>-1</v>
      </c>
      <c r="NF11">
        <v>26</v>
      </c>
      <c r="NG11">
        <v>5</v>
      </c>
      <c r="NH11">
        <v>6</v>
      </c>
      <c r="NI11">
        <v>6</v>
      </c>
      <c r="NJ11">
        <v>0</v>
      </c>
      <c r="NK11">
        <v>73</v>
      </c>
      <c r="NL11">
        <v>7</v>
      </c>
      <c r="NM11">
        <v>7</v>
      </c>
      <c r="NN11">
        <v>7</v>
      </c>
      <c r="NO11">
        <v>0</v>
      </c>
      <c r="NP11">
        <v>39</v>
      </c>
      <c r="NQ11">
        <v>5</v>
      </c>
      <c r="NR11">
        <v>5</v>
      </c>
      <c r="NS11">
        <v>4</v>
      </c>
      <c r="NT11">
        <v>0</v>
      </c>
      <c r="NU11">
        <v>52</v>
      </c>
      <c r="NV11">
        <v>6</v>
      </c>
      <c r="NW11">
        <v>6</v>
      </c>
      <c r="NX11">
        <v>6</v>
      </c>
      <c r="NY11">
        <v>1</v>
      </c>
      <c r="NZ11">
        <v>0</v>
      </c>
      <c r="OA11">
        <v>6</v>
      </c>
      <c r="OB11">
        <v>10</v>
      </c>
      <c r="OC11">
        <v>10</v>
      </c>
      <c r="OD11">
        <v>10</v>
      </c>
      <c r="OE11">
        <v>1</v>
      </c>
      <c r="OF11">
        <v>84</v>
      </c>
      <c r="OG11">
        <v>12</v>
      </c>
      <c r="OH11">
        <v>12</v>
      </c>
      <c r="OI11">
        <v>12</v>
      </c>
      <c r="OJ11">
        <v>1</v>
      </c>
      <c r="OK11">
        <v>96</v>
      </c>
      <c r="OL11">
        <v>1</v>
      </c>
      <c r="OM11">
        <v>1</v>
      </c>
      <c r="ON11">
        <v>1</v>
      </c>
      <c r="OO11">
        <v>1</v>
      </c>
      <c r="OP11">
        <v>47</v>
      </c>
      <c r="OQ11" t="s">
        <v>85</v>
      </c>
      <c r="OR11" t="s">
        <v>85</v>
      </c>
      <c r="OS11" t="s">
        <v>85</v>
      </c>
      <c r="OT11" t="s">
        <v>85</v>
      </c>
      <c r="OU11" t="s">
        <v>85</v>
      </c>
      <c r="OV11" t="s">
        <v>85</v>
      </c>
      <c r="OW11" t="s">
        <v>85</v>
      </c>
      <c r="OX11" t="s">
        <v>85</v>
      </c>
      <c r="OY11" t="s">
        <v>85</v>
      </c>
      <c r="OZ11" t="s">
        <v>85</v>
      </c>
      <c r="PA11">
        <v>6</v>
      </c>
      <c r="PB11">
        <v>22</v>
      </c>
      <c r="PC11">
        <v>23</v>
      </c>
      <c r="PD11">
        <v>23</v>
      </c>
      <c r="PE11">
        <v>0</v>
      </c>
      <c r="PF11">
        <v>854</v>
      </c>
      <c r="PG11">
        <v>8</v>
      </c>
      <c r="PH11">
        <v>6</v>
      </c>
      <c r="PI11">
        <v>6</v>
      </c>
      <c r="PJ11">
        <v>0</v>
      </c>
      <c r="PK11">
        <v>205</v>
      </c>
      <c r="PL11">
        <v>6</v>
      </c>
      <c r="PM11">
        <v>8</v>
      </c>
      <c r="PN11">
        <v>6</v>
      </c>
      <c r="PO11">
        <v>0</v>
      </c>
      <c r="PP11">
        <v>8</v>
      </c>
      <c r="PQ11">
        <v>32</v>
      </c>
      <c r="PR11">
        <v>35</v>
      </c>
      <c r="PS11">
        <v>32</v>
      </c>
      <c r="PT11">
        <v>1</v>
      </c>
      <c r="PU11">
        <v>1194</v>
      </c>
      <c r="PV11">
        <v>41</v>
      </c>
      <c r="PW11">
        <v>44</v>
      </c>
      <c r="PX11">
        <v>41</v>
      </c>
      <c r="PY11">
        <v>0</v>
      </c>
      <c r="PZ11">
        <v>1622</v>
      </c>
      <c r="QA11">
        <v>6</v>
      </c>
      <c r="QB11" t="s">
        <v>85</v>
      </c>
      <c r="QC11" t="s">
        <v>85</v>
      </c>
      <c r="QD11" t="s">
        <v>85</v>
      </c>
      <c r="QE11" t="s">
        <v>85</v>
      </c>
      <c r="QF11">
        <v>0</v>
      </c>
      <c r="QG11">
        <v>2</v>
      </c>
      <c r="QH11">
        <v>2</v>
      </c>
      <c r="QI11">
        <v>2</v>
      </c>
      <c r="QJ11">
        <v>0</v>
      </c>
      <c r="QK11">
        <v>59</v>
      </c>
      <c r="QL11" t="s">
        <v>85</v>
      </c>
      <c r="QM11" t="s">
        <v>85</v>
      </c>
      <c r="QN11" t="s">
        <v>85</v>
      </c>
      <c r="QO11" t="s">
        <v>85</v>
      </c>
      <c r="QP11" t="s">
        <v>85</v>
      </c>
      <c r="QQ11" t="s">
        <v>85</v>
      </c>
      <c r="QR11" t="s">
        <v>85</v>
      </c>
      <c r="QS11" t="s">
        <v>85</v>
      </c>
      <c r="QT11" t="s">
        <v>85</v>
      </c>
      <c r="QU11" t="s">
        <v>85</v>
      </c>
      <c r="QV11" t="s">
        <v>85</v>
      </c>
      <c r="QW11" t="s">
        <v>85</v>
      </c>
      <c r="QX11" t="s">
        <v>85</v>
      </c>
      <c r="QY11" t="s">
        <v>85</v>
      </c>
      <c r="QZ11" t="s">
        <v>85</v>
      </c>
      <c r="RA11">
        <v>6</v>
      </c>
      <c r="RB11">
        <v>130</v>
      </c>
      <c r="RC11">
        <v>132</v>
      </c>
      <c r="RD11">
        <v>132</v>
      </c>
      <c r="RE11">
        <v>0</v>
      </c>
      <c r="RF11">
        <v>4791</v>
      </c>
      <c r="RG11">
        <v>6</v>
      </c>
      <c r="RH11">
        <v>5</v>
      </c>
      <c r="RI11">
        <v>5</v>
      </c>
      <c r="RJ11">
        <v>0</v>
      </c>
      <c r="RK11">
        <v>234</v>
      </c>
      <c r="RL11">
        <v>6</v>
      </c>
      <c r="RM11">
        <v>6</v>
      </c>
      <c r="RN11">
        <v>6</v>
      </c>
      <c r="RO11">
        <v>0</v>
      </c>
      <c r="RP11">
        <v>192</v>
      </c>
      <c r="RQ11">
        <v>0</v>
      </c>
      <c r="RR11">
        <v>0</v>
      </c>
      <c r="RS11">
        <v>0</v>
      </c>
      <c r="RT11">
        <v>0</v>
      </c>
      <c r="RU11">
        <v>0</v>
      </c>
      <c r="RV11">
        <v>0</v>
      </c>
      <c r="RW11">
        <v>0</v>
      </c>
      <c r="RX11">
        <v>0</v>
      </c>
      <c r="RY11">
        <v>0</v>
      </c>
      <c r="RZ11">
        <v>0</v>
      </c>
      <c r="SA11">
        <v>6</v>
      </c>
      <c r="SB11">
        <v>0</v>
      </c>
      <c r="SC11">
        <v>0</v>
      </c>
      <c r="SD11">
        <v>0</v>
      </c>
      <c r="SE11">
        <v>0</v>
      </c>
      <c r="SF11">
        <v>0</v>
      </c>
      <c r="SG11" t="s">
        <v>85</v>
      </c>
      <c r="SH11" t="s">
        <v>85</v>
      </c>
      <c r="SI11" t="s">
        <v>85</v>
      </c>
      <c r="SJ11" t="s">
        <v>85</v>
      </c>
      <c r="SK11" t="s">
        <v>85</v>
      </c>
      <c r="SL11" t="s">
        <v>85</v>
      </c>
      <c r="SM11" t="s">
        <v>85</v>
      </c>
      <c r="SN11" t="s">
        <v>85</v>
      </c>
      <c r="SO11" t="s">
        <v>85</v>
      </c>
      <c r="SP11" t="s">
        <v>85</v>
      </c>
      <c r="SQ11" t="s">
        <v>85</v>
      </c>
      <c r="SR11" t="s">
        <v>85</v>
      </c>
      <c r="SS11" t="s">
        <v>85</v>
      </c>
      <c r="ST11" t="s">
        <v>85</v>
      </c>
      <c r="SU11" t="s">
        <v>85</v>
      </c>
      <c r="SV11" t="s">
        <v>85</v>
      </c>
      <c r="SW11" t="s">
        <v>85</v>
      </c>
      <c r="SX11" t="s">
        <v>85</v>
      </c>
      <c r="SY11" t="s">
        <v>85</v>
      </c>
      <c r="SZ11" t="s">
        <v>85</v>
      </c>
      <c r="TA11">
        <v>6</v>
      </c>
      <c r="TB11">
        <v>8</v>
      </c>
      <c r="TC11">
        <v>8</v>
      </c>
      <c r="TD11">
        <v>8</v>
      </c>
      <c r="TE11">
        <v>0</v>
      </c>
      <c r="TF11">
        <v>77</v>
      </c>
      <c r="TG11">
        <v>0</v>
      </c>
      <c r="TH11">
        <v>0</v>
      </c>
      <c r="TI11">
        <v>0</v>
      </c>
      <c r="TJ11">
        <v>0</v>
      </c>
      <c r="TK11">
        <v>0</v>
      </c>
      <c r="TL11">
        <v>0</v>
      </c>
      <c r="TM11">
        <v>0</v>
      </c>
      <c r="TN11">
        <v>0</v>
      </c>
      <c r="TO11">
        <v>0</v>
      </c>
      <c r="TP11">
        <v>0</v>
      </c>
      <c r="TQ11">
        <v>29</v>
      </c>
      <c r="TR11">
        <v>29</v>
      </c>
      <c r="TS11">
        <v>32</v>
      </c>
      <c r="TT11">
        <v>0</v>
      </c>
      <c r="TU11">
        <v>1291</v>
      </c>
      <c r="TV11">
        <v>7</v>
      </c>
      <c r="TW11">
        <v>7</v>
      </c>
      <c r="TX11">
        <v>5</v>
      </c>
      <c r="TY11">
        <v>0</v>
      </c>
      <c r="TZ11">
        <v>264</v>
      </c>
      <c r="UA11">
        <v>6</v>
      </c>
      <c r="UB11">
        <v>82</v>
      </c>
      <c r="UC11">
        <v>87</v>
      </c>
      <c r="UD11">
        <v>85</v>
      </c>
      <c r="UE11">
        <v>0</v>
      </c>
      <c r="UF11">
        <v>3294</v>
      </c>
      <c r="UG11" t="s">
        <v>85</v>
      </c>
      <c r="UH11" t="s">
        <v>85</v>
      </c>
      <c r="UI11" t="s">
        <v>85</v>
      </c>
      <c r="UJ11" t="s">
        <v>85</v>
      </c>
      <c r="UK11" t="s">
        <v>85</v>
      </c>
      <c r="UL11" t="s">
        <v>85</v>
      </c>
      <c r="UM11" t="s">
        <v>85</v>
      </c>
      <c r="UN11" t="s">
        <v>85</v>
      </c>
      <c r="UO11" t="s">
        <v>85</v>
      </c>
      <c r="UP11" t="s">
        <v>85</v>
      </c>
      <c r="UQ11" t="s">
        <v>85</v>
      </c>
      <c r="UR11" t="s">
        <v>85</v>
      </c>
      <c r="US11" t="s">
        <v>85</v>
      </c>
      <c r="UT11" t="s">
        <v>85</v>
      </c>
      <c r="UU11" t="s">
        <v>85</v>
      </c>
      <c r="UV11" t="s">
        <v>85</v>
      </c>
      <c r="UW11" t="s">
        <v>85</v>
      </c>
      <c r="UX11" t="s">
        <v>85</v>
      </c>
      <c r="UY11" t="s">
        <v>85</v>
      </c>
      <c r="UZ11" t="s">
        <v>85</v>
      </c>
      <c r="VX11">
        <v>6</v>
      </c>
      <c r="VY11">
        <v>-1</v>
      </c>
      <c r="VZ11">
        <v>-1</v>
      </c>
      <c r="WA11">
        <v>-1</v>
      </c>
      <c r="WB11">
        <v>-1</v>
      </c>
      <c r="WC11">
        <v>26</v>
      </c>
      <c r="WD11">
        <v>5</v>
      </c>
      <c r="WE11">
        <v>6</v>
      </c>
      <c r="WF11">
        <v>6</v>
      </c>
      <c r="WG11">
        <v>0</v>
      </c>
      <c r="WH11">
        <v>73</v>
      </c>
      <c r="WI11">
        <v>7</v>
      </c>
      <c r="WJ11">
        <v>7</v>
      </c>
      <c r="WK11">
        <v>7</v>
      </c>
      <c r="WL11">
        <v>0</v>
      </c>
      <c r="WM11">
        <v>39</v>
      </c>
      <c r="WN11">
        <v>5</v>
      </c>
      <c r="WO11">
        <v>5</v>
      </c>
      <c r="WP11">
        <v>4</v>
      </c>
      <c r="WQ11">
        <v>0</v>
      </c>
      <c r="WR11">
        <v>52</v>
      </c>
      <c r="WS11">
        <v>6</v>
      </c>
      <c r="WT11">
        <v>6</v>
      </c>
      <c r="WU11">
        <v>6</v>
      </c>
      <c r="WV11">
        <v>1</v>
      </c>
      <c r="WW11">
        <v>0</v>
      </c>
      <c r="WX11">
        <v>6</v>
      </c>
      <c r="WY11">
        <v>10</v>
      </c>
      <c r="WZ11">
        <v>10</v>
      </c>
      <c r="XA11">
        <v>10</v>
      </c>
      <c r="XB11">
        <v>1</v>
      </c>
      <c r="XC11">
        <v>84</v>
      </c>
      <c r="XD11">
        <v>12</v>
      </c>
      <c r="XE11">
        <v>12</v>
      </c>
      <c r="XF11">
        <v>12</v>
      </c>
      <c r="XG11">
        <v>1</v>
      </c>
      <c r="XH11">
        <v>96</v>
      </c>
      <c r="XI11">
        <v>1</v>
      </c>
      <c r="XJ11">
        <v>1</v>
      </c>
      <c r="XK11">
        <v>1</v>
      </c>
      <c r="XL11">
        <v>1</v>
      </c>
      <c r="XM11">
        <v>47</v>
      </c>
      <c r="XN11" t="s">
        <v>85</v>
      </c>
      <c r="XO11" t="s">
        <v>85</v>
      </c>
      <c r="XP11" t="s">
        <v>85</v>
      </c>
      <c r="XQ11" t="s">
        <v>85</v>
      </c>
      <c r="XR11" t="s">
        <v>85</v>
      </c>
      <c r="XS11" t="s">
        <v>85</v>
      </c>
      <c r="XT11" t="s">
        <v>85</v>
      </c>
      <c r="XU11" t="s">
        <v>85</v>
      </c>
      <c r="XV11" t="s">
        <v>85</v>
      </c>
      <c r="XW11" t="s">
        <v>85</v>
      </c>
      <c r="XX11">
        <v>6</v>
      </c>
      <c r="XY11">
        <v>22</v>
      </c>
      <c r="XZ11">
        <v>23</v>
      </c>
      <c r="YA11">
        <v>23</v>
      </c>
      <c r="YB11">
        <v>0</v>
      </c>
      <c r="YC11">
        <v>854</v>
      </c>
      <c r="YD11">
        <v>8</v>
      </c>
      <c r="YE11">
        <v>6</v>
      </c>
      <c r="YF11">
        <v>6</v>
      </c>
      <c r="YG11">
        <v>0</v>
      </c>
      <c r="YH11">
        <v>205</v>
      </c>
      <c r="YI11">
        <v>6</v>
      </c>
      <c r="YJ11">
        <v>8</v>
      </c>
      <c r="YK11">
        <v>6</v>
      </c>
      <c r="YL11">
        <v>0</v>
      </c>
      <c r="YM11">
        <v>8</v>
      </c>
      <c r="YN11">
        <v>32</v>
      </c>
      <c r="YO11">
        <v>35</v>
      </c>
      <c r="YP11">
        <v>32</v>
      </c>
      <c r="YQ11">
        <v>1</v>
      </c>
      <c r="YR11">
        <v>1194</v>
      </c>
      <c r="YS11">
        <v>41</v>
      </c>
      <c r="YT11">
        <v>44</v>
      </c>
      <c r="YU11">
        <v>41</v>
      </c>
      <c r="YV11">
        <v>0</v>
      </c>
      <c r="YW11">
        <v>1622</v>
      </c>
      <c r="YX11">
        <v>6</v>
      </c>
      <c r="YY11" t="s">
        <v>85</v>
      </c>
      <c r="YZ11" t="s">
        <v>85</v>
      </c>
      <c r="ZA11" t="s">
        <v>85</v>
      </c>
      <c r="ZB11" t="s">
        <v>85</v>
      </c>
      <c r="ZC11">
        <v>0</v>
      </c>
      <c r="ZD11">
        <v>2</v>
      </c>
      <c r="ZE11">
        <v>2</v>
      </c>
      <c r="ZF11">
        <v>2</v>
      </c>
      <c r="ZG11">
        <v>0</v>
      </c>
      <c r="ZH11">
        <v>59</v>
      </c>
      <c r="ZI11" t="s">
        <v>85</v>
      </c>
      <c r="ZJ11" t="s">
        <v>85</v>
      </c>
      <c r="ZK11" t="s">
        <v>85</v>
      </c>
      <c r="ZL11" t="s">
        <v>85</v>
      </c>
      <c r="ZM11" t="s">
        <v>85</v>
      </c>
      <c r="ZN11" t="s">
        <v>85</v>
      </c>
      <c r="ZO11" t="s">
        <v>85</v>
      </c>
      <c r="ZP11" t="s">
        <v>85</v>
      </c>
      <c r="ZQ11" t="s">
        <v>85</v>
      </c>
      <c r="ZR11" t="s">
        <v>85</v>
      </c>
      <c r="ZS11" t="s">
        <v>85</v>
      </c>
      <c r="ZT11" t="s">
        <v>85</v>
      </c>
      <c r="ZU11" t="s">
        <v>85</v>
      </c>
      <c r="ZV11" t="s">
        <v>85</v>
      </c>
      <c r="ZW11" t="s">
        <v>85</v>
      </c>
      <c r="ZX11">
        <v>6</v>
      </c>
      <c r="ZY11">
        <v>6</v>
      </c>
      <c r="ZZ11">
        <v>6</v>
      </c>
      <c r="AAA11">
        <v>82</v>
      </c>
      <c r="AAB11">
        <v>87</v>
      </c>
      <c r="AAC11">
        <v>85</v>
      </c>
      <c r="AAD11">
        <v>0</v>
      </c>
      <c r="AAE11">
        <v>3294</v>
      </c>
      <c r="AAF11" t="s">
        <v>85</v>
      </c>
      <c r="AAG11" t="s">
        <v>85</v>
      </c>
      <c r="AAH11" t="s">
        <v>85</v>
      </c>
      <c r="AAI11" t="s">
        <v>85</v>
      </c>
      <c r="AAJ11" t="s">
        <v>85</v>
      </c>
      <c r="AAK11" t="s">
        <v>85</v>
      </c>
      <c r="AAL11" t="s">
        <v>85</v>
      </c>
      <c r="AAM11" t="s">
        <v>85</v>
      </c>
      <c r="AAN11" t="s">
        <v>85</v>
      </c>
      <c r="AAO11" t="s">
        <v>85</v>
      </c>
      <c r="AAP11" t="s">
        <v>85</v>
      </c>
      <c r="AAQ11" t="s">
        <v>85</v>
      </c>
      <c r="AAR11" t="s">
        <v>85</v>
      </c>
      <c r="AAS11" t="s">
        <v>85</v>
      </c>
      <c r="AAT11" t="s">
        <v>85</v>
      </c>
      <c r="AAU11" t="s">
        <v>85</v>
      </c>
      <c r="AAV11" t="s">
        <v>85</v>
      </c>
      <c r="AAW11" t="s">
        <v>85</v>
      </c>
      <c r="AAX11" t="s">
        <v>85</v>
      </c>
      <c r="AAY11" t="s">
        <v>85</v>
      </c>
    </row>
    <row r="12" spans="1:727">
      <c r="A12" s="534">
        <v>6</v>
      </c>
      <c r="B12" s="535">
        <v>0</v>
      </c>
      <c r="C12" s="535">
        <v>0</v>
      </c>
      <c r="D12" s="535">
        <v>-1</v>
      </c>
      <c r="E12" s="535">
        <v>0</v>
      </c>
      <c r="F12" s="535">
        <v>23</v>
      </c>
      <c r="G12" s="629">
        <v>7</v>
      </c>
      <c r="H12" s="629">
        <v>7</v>
      </c>
      <c r="I12" s="629">
        <v>8</v>
      </c>
      <c r="J12" s="629">
        <v>0</v>
      </c>
      <c r="K12" s="629">
        <v>105</v>
      </c>
      <c r="L12" s="533">
        <v>7</v>
      </c>
      <c r="M12" s="533">
        <v>7</v>
      </c>
      <c r="N12" s="533">
        <v>7</v>
      </c>
      <c r="O12" s="533">
        <v>0</v>
      </c>
      <c r="P12" s="533">
        <v>72</v>
      </c>
      <c r="Q12" s="536">
        <v>5</v>
      </c>
      <c r="R12" s="536">
        <v>4</v>
      </c>
      <c r="S12" s="536">
        <v>4</v>
      </c>
      <c r="T12" s="536">
        <v>0</v>
      </c>
      <c r="U12" s="536">
        <v>65</v>
      </c>
      <c r="V12" s="537">
        <v>6</v>
      </c>
      <c r="W12" s="537">
        <v>6</v>
      </c>
      <c r="X12" s="537">
        <v>6</v>
      </c>
      <c r="Y12" s="537">
        <v>1</v>
      </c>
      <c r="Z12" s="537">
        <v>0</v>
      </c>
      <c r="AA12" s="538"/>
      <c r="AB12" s="538"/>
      <c r="AC12" s="538"/>
      <c r="AD12" s="538"/>
      <c r="AE12" s="538"/>
      <c r="AF12" s="538"/>
      <c r="AG12" s="539"/>
      <c r="AH12" s="539"/>
      <c r="AI12" s="539"/>
      <c r="AJ12" s="539"/>
      <c r="AK12" s="539"/>
      <c r="AL12" s="540"/>
      <c r="AM12" s="540"/>
      <c r="AN12" s="540"/>
      <c r="AO12" s="540"/>
      <c r="AP12" s="540"/>
      <c r="AQ12" s="541"/>
      <c r="AR12" s="541"/>
      <c r="AS12" s="541"/>
      <c r="AT12" s="541"/>
      <c r="AU12" s="541"/>
      <c r="AV12" s="534"/>
      <c r="AW12" s="534"/>
      <c r="AX12" s="534"/>
      <c r="AY12" s="534"/>
      <c r="AZ12" s="534"/>
      <c r="BA12" s="534"/>
      <c r="BB12" s="534"/>
      <c r="BC12" s="534"/>
      <c r="BD12" s="534"/>
      <c r="BE12" s="534"/>
      <c r="BF12" s="534"/>
      <c r="BG12" s="534"/>
      <c r="BH12" s="534"/>
      <c r="BI12" s="534"/>
      <c r="BJ12" s="534"/>
      <c r="BK12" s="534"/>
      <c r="BL12" s="534"/>
      <c r="BM12" s="534"/>
      <c r="BN12" s="534"/>
      <c r="BO12" s="534"/>
      <c r="BP12" s="534"/>
      <c r="GA12" t="s">
        <v>85</v>
      </c>
      <c r="GB12">
        <v>7</v>
      </c>
      <c r="GC12">
        <v>95</v>
      </c>
      <c r="GD12">
        <v>71</v>
      </c>
      <c r="GE12">
        <v>56</v>
      </c>
      <c r="GF12">
        <v>38</v>
      </c>
      <c r="GG12">
        <v>1436</v>
      </c>
      <c r="GH12">
        <v>44</v>
      </c>
      <c r="GI12">
        <v>42</v>
      </c>
      <c r="GJ12">
        <v>47</v>
      </c>
      <c r="GK12">
        <v>13</v>
      </c>
      <c r="GL12">
        <v>885</v>
      </c>
      <c r="GM12">
        <v>78</v>
      </c>
      <c r="GN12">
        <v>33</v>
      </c>
      <c r="GO12">
        <v>36</v>
      </c>
      <c r="GP12">
        <v>71</v>
      </c>
      <c r="GQ12">
        <v>858</v>
      </c>
      <c r="GR12">
        <v>13</v>
      </c>
      <c r="GS12">
        <v>10</v>
      </c>
      <c r="GT12">
        <v>14</v>
      </c>
      <c r="GU12">
        <v>11</v>
      </c>
      <c r="GV12">
        <v>272</v>
      </c>
      <c r="GW12">
        <v>11</v>
      </c>
      <c r="GX12">
        <v>8</v>
      </c>
      <c r="GY12">
        <v>3</v>
      </c>
      <c r="GZ12">
        <v>13</v>
      </c>
      <c r="HA12">
        <v>160</v>
      </c>
      <c r="HB12">
        <v>7</v>
      </c>
      <c r="HC12">
        <v>49</v>
      </c>
      <c r="HD12">
        <v>31</v>
      </c>
      <c r="HE12">
        <v>30</v>
      </c>
      <c r="HF12">
        <v>36</v>
      </c>
      <c r="HG12">
        <v>1078</v>
      </c>
      <c r="HH12">
        <v>114</v>
      </c>
      <c r="HI12">
        <v>94</v>
      </c>
      <c r="HJ12">
        <v>96</v>
      </c>
      <c r="HK12">
        <v>30</v>
      </c>
      <c r="HL12">
        <v>2032</v>
      </c>
      <c r="HM12">
        <v>137</v>
      </c>
      <c r="HN12">
        <v>129</v>
      </c>
      <c r="HO12">
        <v>148</v>
      </c>
      <c r="HP12">
        <v>31</v>
      </c>
      <c r="HQ12">
        <v>2947</v>
      </c>
      <c r="HR12">
        <v>55</v>
      </c>
      <c r="HS12">
        <v>63</v>
      </c>
      <c r="HT12">
        <v>77</v>
      </c>
      <c r="HU12">
        <v>24</v>
      </c>
      <c r="HV12">
        <v>1381</v>
      </c>
      <c r="HW12">
        <v>10</v>
      </c>
      <c r="HX12">
        <v>19</v>
      </c>
      <c r="HY12">
        <v>24</v>
      </c>
      <c r="HZ12">
        <v>16</v>
      </c>
      <c r="IA12">
        <v>354</v>
      </c>
      <c r="IB12">
        <v>7</v>
      </c>
      <c r="IC12">
        <v>155</v>
      </c>
      <c r="ID12">
        <v>136</v>
      </c>
      <c r="IE12">
        <v>117</v>
      </c>
      <c r="IF12">
        <v>54</v>
      </c>
      <c r="IG12">
        <v>2821</v>
      </c>
      <c r="IH12">
        <v>26</v>
      </c>
      <c r="II12">
        <v>36</v>
      </c>
      <c r="IJ12">
        <v>30</v>
      </c>
      <c r="IK12">
        <v>16</v>
      </c>
      <c r="IL12">
        <v>460</v>
      </c>
      <c r="IM12">
        <v>105</v>
      </c>
      <c r="IN12">
        <v>111</v>
      </c>
      <c r="IO12">
        <v>118</v>
      </c>
      <c r="IP12">
        <v>19</v>
      </c>
      <c r="IQ12">
        <v>2235</v>
      </c>
      <c r="IR12">
        <v>38</v>
      </c>
      <c r="IS12">
        <v>42</v>
      </c>
      <c r="IT12">
        <v>51</v>
      </c>
      <c r="IU12">
        <v>23</v>
      </c>
      <c r="IV12">
        <v>905</v>
      </c>
      <c r="IW12">
        <v>24</v>
      </c>
      <c r="IX12">
        <v>28</v>
      </c>
      <c r="IY12">
        <v>19</v>
      </c>
      <c r="IZ12">
        <v>8</v>
      </c>
      <c r="JA12">
        <v>453</v>
      </c>
      <c r="JB12">
        <v>7</v>
      </c>
      <c r="JC12">
        <v>32</v>
      </c>
      <c r="JD12">
        <v>28</v>
      </c>
      <c r="JE12">
        <v>19</v>
      </c>
      <c r="JF12">
        <v>14</v>
      </c>
      <c r="JG12">
        <v>575</v>
      </c>
      <c r="JH12">
        <v>83</v>
      </c>
      <c r="JI12">
        <v>72</v>
      </c>
      <c r="JJ12">
        <v>58</v>
      </c>
      <c r="JK12">
        <v>36</v>
      </c>
      <c r="JL12">
        <v>1604</v>
      </c>
      <c r="JM12">
        <v>74</v>
      </c>
      <c r="JN12">
        <v>78</v>
      </c>
      <c r="JO12">
        <v>68</v>
      </c>
      <c r="JP12">
        <v>22</v>
      </c>
      <c r="JQ12">
        <v>1645</v>
      </c>
      <c r="JR12">
        <v>148</v>
      </c>
      <c r="JS12">
        <v>146</v>
      </c>
      <c r="JT12">
        <v>155</v>
      </c>
      <c r="JU12">
        <v>30</v>
      </c>
      <c r="JV12">
        <v>3115</v>
      </c>
      <c r="JW12">
        <v>25</v>
      </c>
      <c r="JX12">
        <v>14</v>
      </c>
      <c r="JY12">
        <v>30</v>
      </c>
      <c r="JZ12">
        <v>19</v>
      </c>
      <c r="KA12">
        <v>488</v>
      </c>
      <c r="KB12">
        <v>7</v>
      </c>
      <c r="KC12" t="s">
        <v>85</v>
      </c>
      <c r="KD12" t="s">
        <v>85</v>
      </c>
      <c r="KE12" t="s">
        <v>85</v>
      </c>
      <c r="KF12" t="s">
        <v>85</v>
      </c>
      <c r="KG12" t="s">
        <v>85</v>
      </c>
      <c r="KH12" t="s">
        <v>85</v>
      </c>
      <c r="KI12" t="s">
        <v>85</v>
      </c>
      <c r="KJ12" t="s">
        <v>85</v>
      </c>
      <c r="KK12" t="s">
        <v>85</v>
      </c>
      <c r="KL12" t="s">
        <v>85</v>
      </c>
      <c r="KM12" t="s">
        <v>85</v>
      </c>
      <c r="KN12" t="s">
        <v>85</v>
      </c>
      <c r="KO12" t="s">
        <v>85</v>
      </c>
      <c r="KP12" t="s">
        <v>85</v>
      </c>
      <c r="KQ12" t="s">
        <v>85</v>
      </c>
      <c r="KR12" t="s">
        <v>85</v>
      </c>
      <c r="KS12" t="s">
        <v>85</v>
      </c>
      <c r="KT12" t="s">
        <v>85</v>
      </c>
      <c r="KU12" t="s">
        <v>85</v>
      </c>
      <c r="KV12" t="s">
        <v>85</v>
      </c>
      <c r="KW12" t="s">
        <v>85</v>
      </c>
      <c r="KX12" t="s">
        <v>85</v>
      </c>
      <c r="KY12" t="s">
        <v>85</v>
      </c>
      <c r="KZ12" t="s">
        <v>85</v>
      </c>
      <c r="LA12" t="s">
        <v>85</v>
      </c>
      <c r="LB12">
        <v>7</v>
      </c>
      <c r="LC12" t="s">
        <v>85</v>
      </c>
      <c r="LD12" t="s">
        <v>85</v>
      </c>
      <c r="LE12" t="s">
        <v>85</v>
      </c>
      <c r="LF12" t="s">
        <v>85</v>
      </c>
      <c r="LG12" t="s">
        <v>85</v>
      </c>
      <c r="LH12" t="s">
        <v>85</v>
      </c>
      <c r="LI12" t="s">
        <v>85</v>
      </c>
      <c r="LJ12" t="s">
        <v>85</v>
      </c>
      <c r="LK12" t="s">
        <v>85</v>
      </c>
      <c r="LL12" t="s">
        <v>85</v>
      </c>
      <c r="LM12" t="s">
        <v>85</v>
      </c>
      <c r="LN12" t="s">
        <v>85</v>
      </c>
      <c r="LO12" t="s">
        <v>85</v>
      </c>
      <c r="LP12" t="s">
        <v>85</v>
      </c>
      <c r="LQ12" t="s">
        <v>85</v>
      </c>
      <c r="LR12" t="s">
        <v>85</v>
      </c>
      <c r="LS12" t="s">
        <v>85</v>
      </c>
      <c r="LT12" t="s">
        <v>85</v>
      </c>
      <c r="LU12" t="s">
        <v>85</v>
      </c>
      <c r="LV12" t="s">
        <v>85</v>
      </c>
      <c r="LW12" t="s">
        <v>85</v>
      </c>
      <c r="LX12" t="s">
        <v>85</v>
      </c>
      <c r="LY12" t="s">
        <v>85</v>
      </c>
      <c r="LZ12" t="s">
        <v>85</v>
      </c>
      <c r="MA12" t="s">
        <v>85</v>
      </c>
      <c r="MB12">
        <v>7</v>
      </c>
      <c r="MC12" t="s">
        <v>85</v>
      </c>
      <c r="MD12" t="s">
        <v>85</v>
      </c>
      <c r="ME12" t="s">
        <v>85</v>
      </c>
      <c r="MF12" t="s">
        <v>85</v>
      </c>
      <c r="MG12" t="s">
        <v>85</v>
      </c>
      <c r="MH12" t="s">
        <v>85</v>
      </c>
      <c r="MI12" t="s">
        <v>85</v>
      </c>
      <c r="MJ12" t="s">
        <v>85</v>
      </c>
      <c r="MK12" t="s">
        <v>85</v>
      </c>
      <c r="ML12" t="s">
        <v>85</v>
      </c>
      <c r="MM12" t="s">
        <v>85</v>
      </c>
      <c r="MN12" t="s">
        <v>85</v>
      </c>
      <c r="MO12" t="s">
        <v>85</v>
      </c>
      <c r="MP12" t="s">
        <v>85</v>
      </c>
      <c r="MQ12" t="s">
        <v>85</v>
      </c>
      <c r="MR12" t="s">
        <v>85</v>
      </c>
      <c r="MS12" t="s">
        <v>85</v>
      </c>
      <c r="MT12" t="s">
        <v>85</v>
      </c>
      <c r="MU12" t="s">
        <v>85</v>
      </c>
      <c r="MV12" t="s">
        <v>85</v>
      </c>
      <c r="MW12" t="s">
        <v>85</v>
      </c>
      <c r="MX12" t="s">
        <v>85</v>
      </c>
      <c r="MY12" t="s">
        <v>85</v>
      </c>
      <c r="MZ12" t="s">
        <v>85</v>
      </c>
      <c r="NA12">
        <v>7</v>
      </c>
      <c r="NB12">
        <v>-1</v>
      </c>
      <c r="NC12">
        <v>-1</v>
      </c>
      <c r="ND12">
        <v>-1</v>
      </c>
      <c r="NE12">
        <v>-1</v>
      </c>
      <c r="NF12">
        <v>26</v>
      </c>
      <c r="NG12">
        <v>6</v>
      </c>
      <c r="NH12">
        <v>6</v>
      </c>
      <c r="NI12">
        <v>6</v>
      </c>
      <c r="NJ12">
        <v>0</v>
      </c>
      <c r="NK12">
        <v>73</v>
      </c>
      <c r="NL12">
        <v>7</v>
      </c>
      <c r="NM12">
        <v>7</v>
      </c>
      <c r="NN12">
        <v>7</v>
      </c>
      <c r="NO12">
        <v>0</v>
      </c>
      <c r="NP12">
        <v>26</v>
      </c>
      <c r="NQ12">
        <v>5</v>
      </c>
      <c r="NR12">
        <v>5</v>
      </c>
      <c r="NS12">
        <v>5</v>
      </c>
      <c r="NT12">
        <v>0</v>
      </c>
      <c r="NU12">
        <v>54</v>
      </c>
      <c r="NV12">
        <v>6</v>
      </c>
      <c r="NW12">
        <v>6</v>
      </c>
      <c r="NX12">
        <v>6</v>
      </c>
      <c r="NY12">
        <v>1</v>
      </c>
      <c r="NZ12">
        <v>0</v>
      </c>
      <c r="OA12">
        <v>7</v>
      </c>
      <c r="OB12">
        <v>11</v>
      </c>
      <c r="OC12">
        <v>10</v>
      </c>
      <c r="OD12">
        <v>10</v>
      </c>
      <c r="OE12">
        <v>1</v>
      </c>
      <c r="OF12">
        <v>91</v>
      </c>
      <c r="OG12">
        <v>12</v>
      </c>
      <c r="OH12">
        <v>12</v>
      </c>
      <c r="OI12">
        <v>12</v>
      </c>
      <c r="OJ12">
        <v>1</v>
      </c>
      <c r="OK12">
        <v>108</v>
      </c>
      <c r="OL12">
        <v>1</v>
      </c>
      <c r="OM12">
        <v>1</v>
      </c>
      <c r="ON12">
        <v>1</v>
      </c>
      <c r="OO12">
        <v>1</v>
      </c>
      <c r="OP12">
        <v>47</v>
      </c>
      <c r="OQ12" t="s">
        <v>85</v>
      </c>
      <c r="OR12" t="s">
        <v>85</v>
      </c>
      <c r="OS12" t="s">
        <v>85</v>
      </c>
      <c r="OT12" t="s">
        <v>85</v>
      </c>
      <c r="OU12" t="s">
        <v>85</v>
      </c>
      <c r="OV12" t="s">
        <v>85</v>
      </c>
      <c r="OW12" t="s">
        <v>85</v>
      </c>
      <c r="OX12" t="s">
        <v>85</v>
      </c>
      <c r="OY12" t="s">
        <v>85</v>
      </c>
      <c r="OZ12" t="s">
        <v>85</v>
      </c>
      <c r="PA12">
        <v>7</v>
      </c>
      <c r="PB12">
        <v>21</v>
      </c>
      <c r="PC12">
        <v>22</v>
      </c>
      <c r="PD12">
        <v>22</v>
      </c>
      <c r="PE12">
        <v>0</v>
      </c>
      <c r="PF12">
        <v>809</v>
      </c>
      <c r="PG12">
        <v>14</v>
      </c>
      <c r="PH12">
        <v>12</v>
      </c>
      <c r="PI12">
        <v>12</v>
      </c>
      <c r="PJ12">
        <v>0</v>
      </c>
      <c r="PK12">
        <v>230</v>
      </c>
      <c r="PL12">
        <v>8</v>
      </c>
      <c r="PM12">
        <v>9</v>
      </c>
      <c r="PN12">
        <v>8</v>
      </c>
      <c r="PO12">
        <v>0</v>
      </c>
      <c r="PP12">
        <v>15</v>
      </c>
      <c r="PQ12">
        <v>23</v>
      </c>
      <c r="PR12">
        <v>26</v>
      </c>
      <c r="PS12">
        <v>23</v>
      </c>
      <c r="PT12">
        <v>2</v>
      </c>
      <c r="PU12">
        <v>985</v>
      </c>
      <c r="PV12">
        <v>39</v>
      </c>
      <c r="PW12">
        <v>41</v>
      </c>
      <c r="PX12">
        <v>40</v>
      </c>
      <c r="PY12">
        <v>0</v>
      </c>
      <c r="PZ12">
        <v>1624</v>
      </c>
      <c r="QA12">
        <v>7</v>
      </c>
      <c r="QB12" t="s">
        <v>85</v>
      </c>
      <c r="QC12" t="s">
        <v>85</v>
      </c>
      <c r="QD12" t="s">
        <v>85</v>
      </c>
      <c r="QE12" t="s">
        <v>85</v>
      </c>
      <c r="QF12">
        <v>0</v>
      </c>
      <c r="QG12">
        <v>2</v>
      </c>
      <c r="QH12">
        <v>2</v>
      </c>
      <c r="QI12">
        <v>2</v>
      </c>
      <c r="QJ12">
        <v>0</v>
      </c>
      <c r="QK12">
        <v>59</v>
      </c>
      <c r="QL12" t="s">
        <v>85</v>
      </c>
      <c r="QM12" t="s">
        <v>85</v>
      </c>
      <c r="QN12" t="s">
        <v>85</v>
      </c>
      <c r="QO12" t="s">
        <v>85</v>
      </c>
      <c r="QP12" t="s">
        <v>85</v>
      </c>
      <c r="QQ12" t="s">
        <v>85</v>
      </c>
      <c r="QR12" t="s">
        <v>85</v>
      </c>
      <c r="QS12" t="s">
        <v>85</v>
      </c>
      <c r="QT12" t="s">
        <v>85</v>
      </c>
      <c r="QU12" t="s">
        <v>85</v>
      </c>
      <c r="QV12" t="s">
        <v>85</v>
      </c>
      <c r="QW12" t="s">
        <v>85</v>
      </c>
      <c r="QX12" t="s">
        <v>85</v>
      </c>
      <c r="QY12" t="s">
        <v>85</v>
      </c>
      <c r="QZ12" t="s">
        <v>85</v>
      </c>
      <c r="RA12">
        <v>7</v>
      </c>
      <c r="RB12">
        <v>126</v>
      </c>
      <c r="RC12">
        <v>127</v>
      </c>
      <c r="RD12">
        <v>127</v>
      </c>
      <c r="RE12">
        <v>0</v>
      </c>
      <c r="RF12">
        <v>4681</v>
      </c>
      <c r="RG12">
        <v>9</v>
      </c>
      <c r="RH12">
        <v>9</v>
      </c>
      <c r="RI12">
        <v>8</v>
      </c>
      <c r="RJ12">
        <v>0</v>
      </c>
      <c r="RK12">
        <v>221</v>
      </c>
      <c r="RL12">
        <v>8</v>
      </c>
      <c r="RM12">
        <v>8</v>
      </c>
      <c r="RN12">
        <v>8</v>
      </c>
      <c r="RO12">
        <v>0</v>
      </c>
      <c r="RP12">
        <v>195</v>
      </c>
      <c r="RQ12">
        <v>0</v>
      </c>
      <c r="RR12">
        <v>0</v>
      </c>
      <c r="RS12">
        <v>0</v>
      </c>
      <c r="RT12">
        <v>0</v>
      </c>
      <c r="RU12">
        <v>0</v>
      </c>
      <c r="RV12">
        <v>0</v>
      </c>
      <c r="RW12">
        <v>0</v>
      </c>
      <c r="RX12">
        <v>0</v>
      </c>
      <c r="RY12">
        <v>0</v>
      </c>
      <c r="RZ12">
        <v>0</v>
      </c>
      <c r="SA12">
        <v>7</v>
      </c>
      <c r="SB12">
        <v>0</v>
      </c>
      <c r="SC12">
        <v>0</v>
      </c>
      <c r="SD12">
        <v>0</v>
      </c>
      <c r="SE12">
        <v>0</v>
      </c>
      <c r="SF12">
        <v>0</v>
      </c>
      <c r="SG12" t="s">
        <v>85</v>
      </c>
      <c r="SH12" t="s">
        <v>85</v>
      </c>
      <c r="SI12" t="s">
        <v>85</v>
      </c>
      <c r="SJ12" t="s">
        <v>85</v>
      </c>
      <c r="SK12" t="s">
        <v>85</v>
      </c>
      <c r="SL12" t="s">
        <v>85</v>
      </c>
      <c r="SM12" t="s">
        <v>85</v>
      </c>
      <c r="SN12" t="s">
        <v>85</v>
      </c>
      <c r="SO12" t="s">
        <v>85</v>
      </c>
      <c r="SP12" t="s">
        <v>85</v>
      </c>
      <c r="SQ12" t="s">
        <v>85</v>
      </c>
      <c r="SR12" t="s">
        <v>85</v>
      </c>
      <c r="SS12" t="s">
        <v>85</v>
      </c>
      <c r="ST12" t="s">
        <v>85</v>
      </c>
      <c r="SU12" t="s">
        <v>85</v>
      </c>
      <c r="SV12" t="s">
        <v>85</v>
      </c>
      <c r="SW12" t="s">
        <v>85</v>
      </c>
      <c r="SX12" t="s">
        <v>85</v>
      </c>
      <c r="SY12" t="s">
        <v>85</v>
      </c>
      <c r="SZ12" t="s">
        <v>85</v>
      </c>
      <c r="TA12">
        <v>7</v>
      </c>
      <c r="TB12">
        <v>37</v>
      </c>
      <c r="TC12">
        <v>38</v>
      </c>
      <c r="TD12">
        <v>37</v>
      </c>
      <c r="TE12">
        <v>0</v>
      </c>
      <c r="TF12">
        <v>762</v>
      </c>
      <c r="TG12">
        <v>0</v>
      </c>
      <c r="TH12">
        <v>0</v>
      </c>
      <c r="TI12">
        <v>0</v>
      </c>
      <c r="TJ12">
        <v>0</v>
      </c>
      <c r="TK12">
        <v>0</v>
      </c>
      <c r="TL12">
        <v>0</v>
      </c>
      <c r="TM12">
        <v>0</v>
      </c>
      <c r="TN12">
        <v>0</v>
      </c>
      <c r="TO12">
        <v>0</v>
      </c>
      <c r="TP12">
        <v>0</v>
      </c>
      <c r="TQ12">
        <v>22</v>
      </c>
      <c r="TR12">
        <v>22</v>
      </c>
      <c r="TS12">
        <v>24</v>
      </c>
      <c r="TT12">
        <v>0</v>
      </c>
      <c r="TU12">
        <v>1181</v>
      </c>
      <c r="TV12">
        <v>7</v>
      </c>
      <c r="TW12">
        <v>7</v>
      </c>
      <c r="TX12">
        <v>5</v>
      </c>
      <c r="TY12">
        <v>0</v>
      </c>
      <c r="TZ12">
        <v>254</v>
      </c>
      <c r="UA12">
        <v>7</v>
      </c>
      <c r="UB12">
        <v>77</v>
      </c>
      <c r="UC12">
        <v>82</v>
      </c>
      <c r="UD12">
        <v>78</v>
      </c>
      <c r="UE12">
        <v>0</v>
      </c>
      <c r="UF12">
        <v>3106</v>
      </c>
      <c r="UG12" t="s">
        <v>85</v>
      </c>
      <c r="UH12" t="s">
        <v>85</v>
      </c>
      <c r="UI12" t="s">
        <v>85</v>
      </c>
      <c r="UJ12" t="s">
        <v>85</v>
      </c>
      <c r="UK12" t="s">
        <v>85</v>
      </c>
      <c r="UL12" t="s">
        <v>85</v>
      </c>
      <c r="UM12" t="s">
        <v>85</v>
      </c>
      <c r="UN12" t="s">
        <v>85</v>
      </c>
      <c r="UO12" t="s">
        <v>85</v>
      </c>
      <c r="UP12" t="s">
        <v>85</v>
      </c>
      <c r="UQ12" t="s">
        <v>85</v>
      </c>
      <c r="UR12" t="s">
        <v>85</v>
      </c>
      <c r="US12" t="s">
        <v>85</v>
      </c>
      <c r="UT12" t="s">
        <v>85</v>
      </c>
      <c r="UU12" t="s">
        <v>85</v>
      </c>
      <c r="UV12" t="s">
        <v>85</v>
      </c>
      <c r="UW12" t="s">
        <v>85</v>
      </c>
      <c r="UX12" t="s">
        <v>85</v>
      </c>
      <c r="UY12" t="s">
        <v>85</v>
      </c>
      <c r="UZ12" t="s">
        <v>85</v>
      </c>
      <c r="VX12">
        <v>7</v>
      </c>
      <c r="VY12">
        <v>-1</v>
      </c>
      <c r="VZ12">
        <v>-1</v>
      </c>
      <c r="WA12">
        <v>-1</v>
      </c>
      <c r="WB12">
        <v>-1</v>
      </c>
      <c r="WC12">
        <v>26</v>
      </c>
      <c r="WD12">
        <v>6</v>
      </c>
      <c r="WE12">
        <v>6</v>
      </c>
      <c r="WF12">
        <v>6</v>
      </c>
      <c r="WG12">
        <v>0</v>
      </c>
      <c r="WH12">
        <v>73</v>
      </c>
      <c r="WI12">
        <v>7</v>
      </c>
      <c r="WJ12">
        <v>7</v>
      </c>
      <c r="WK12">
        <v>7</v>
      </c>
      <c r="WL12">
        <v>0</v>
      </c>
      <c r="WM12">
        <v>26</v>
      </c>
      <c r="WN12">
        <v>5</v>
      </c>
      <c r="WO12">
        <v>5</v>
      </c>
      <c r="WP12">
        <v>5</v>
      </c>
      <c r="WQ12">
        <v>0</v>
      </c>
      <c r="WR12">
        <v>54</v>
      </c>
      <c r="WS12">
        <v>6</v>
      </c>
      <c r="WT12">
        <v>6</v>
      </c>
      <c r="WU12">
        <v>6</v>
      </c>
      <c r="WV12">
        <v>1</v>
      </c>
      <c r="WW12">
        <v>0</v>
      </c>
      <c r="WX12">
        <v>7</v>
      </c>
      <c r="WY12">
        <v>11</v>
      </c>
      <c r="WZ12">
        <v>10</v>
      </c>
      <c r="XA12">
        <v>10</v>
      </c>
      <c r="XB12">
        <v>1</v>
      </c>
      <c r="XC12">
        <v>91</v>
      </c>
      <c r="XD12">
        <v>12</v>
      </c>
      <c r="XE12">
        <v>12</v>
      </c>
      <c r="XF12">
        <v>12</v>
      </c>
      <c r="XG12">
        <v>1</v>
      </c>
      <c r="XH12">
        <v>108</v>
      </c>
      <c r="XI12">
        <v>1</v>
      </c>
      <c r="XJ12">
        <v>1</v>
      </c>
      <c r="XK12">
        <v>1</v>
      </c>
      <c r="XL12">
        <v>1</v>
      </c>
      <c r="XM12">
        <v>47</v>
      </c>
      <c r="XN12" t="s">
        <v>85</v>
      </c>
      <c r="XO12" t="s">
        <v>85</v>
      </c>
      <c r="XP12" t="s">
        <v>85</v>
      </c>
      <c r="XQ12" t="s">
        <v>85</v>
      </c>
      <c r="XR12" t="s">
        <v>85</v>
      </c>
      <c r="XS12" t="s">
        <v>85</v>
      </c>
      <c r="XT12" t="s">
        <v>85</v>
      </c>
      <c r="XU12" t="s">
        <v>85</v>
      </c>
      <c r="XV12" t="s">
        <v>85</v>
      </c>
      <c r="XW12" t="s">
        <v>85</v>
      </c>
      <c r="XX12">
        <v>7</v>
      </c>
      <c r="XY12">
        <v>21</v>
      </c>
      <c r="XZ12">
        <v>22</v>
      </c>
      <c r="YA12">
        <v>22</v>
      </c>
      <c r="YB12">
        <v>0</v>
      </c>
      <c r="YC12">
        <v>809</v>
      </c>
      <c r="YD12">
        <v>14</v>
      </c>
      <c r="YE12">
        <v>12</v>
      </c>
      <c r="YF12">
        <v>12</v>
      </c>
      <c r="YG12">
        <v>0</v>
      </c>
      <c r="YH12">
        <v>230</v>
      </c>
      <c r="YI12">
        <v>8</v>
      </c>
      <c r="YJ12">
        <v>9</v>
      </c>
      <c r="YK12">
        <v>8</v>
      </c>
      <c r="YL12">
        <v>0</v>
      </c>
      <c r="YM12">
        <v>15</v>
      </c>
      <c r="YN12">
        <v>23</v>
      </c>
      <c r="YO12">
        <v>26</v>
      </c>
      <c r="YP12">
        <v>23</v>
      </c>
      <c r="YQ12">
        <v>2</v>
      </c>
      <c r="YR12">
        <v>985</v>
      </c>
      <c r="YS12">
        <v>39</v>
      </c>
      <c r="YT12">
        <v>41</v>
      </c>
      <c r="YU12">
        <v>40</v>
      </c>
      <c r="YV12">
        <v>0</v>
      </c>
      <c r="YW12">
        <v>1624</v>
      </c>
      <c r="YX12">
        <v>7</v>
      </c>
      <c r="YY12" t="s">
        <v>85</v>
      </c>
      <c r="YZ12" t="s">
        <v>85</v>
      </c>
      <c r="ZA12" t="s">
        <v>85</v>
      </c>
      <c r="ZB12" t="s">
        <v>85</v>
      </c>
      <c r="ZC12">
        <v>0</v>
      </c>
      <c r="ZD12">
        <v>2</v>
      </c>
      <c r="ZE12">
        <v>2</v>
      </c>
      <c r="ZF12">
        <v>2</v>
      </c>
      <c r="ZG12">
        <v>0</v>
      </c>
      <c r="ZH12">
        <v>59</v>
      </c>
      <c r="ZI12" t="s">
        <v>85</v>
      </c>
      <c r="ZJ12" t="s">
        <v>85</v>
      </c>
      <c r="ZK12" t="s">
        <v>85</v>
      </c>
      <c r="ZL12" t="s">
        <v>85</v>
      </c>
      <c r="ZM12" t="s">
        <v>85</v>
      </c>
      <c r="ZN12" t="s">
        <v>85</v>
      </c>
      <c r="ZO12" t="s">
        <v>85</v>
      </c>
      <c r="ZP12" t="s">
        <v>85</v>
      </c>
      <c r="ZQ12" t="s">
        <v>85</v>
      </c>
      <c r="ZR12" t="s">
        <v>85</v>
      </c>
      <c r="ZS12" t="s">
        <v>85</v>
      </c>
      <c r="ZT12" t="s">
        <v>85</v>
      </c>
      <c r="ZU12" t="s">
        <v>85</v>
      </c>
      <c r="ZV12" t="s">
        <v>85</v>
      </c>
      <c r="ZW12" t="s">
        <v>85</v>
      </c>
      <c r="ZX12">
        <v>7</v>
      </c>
      <c r="ZY12">
        <v>7</v>
      </c>
      <c r="ZZ12">
        <v>7</v>
      </c>
      <c r="AAA12">
        <v>77</v>
      </c>
      <c r="AAB12">
        <v>82</v>
      </c>
      <c r="AAC12">
        <v>78</v>
      </c>
      <c r="AAD12">
        <v>0</v>
      </c>
      <c r="AAE12">
        <v>3106</v>
      </c>
      <c r="AAF12" t="s">
        <v>85</v>
      </c>
      <c r="AAG12" t="s">
        <v>85</v>
      </c>
      <c r="AAH12" t="s">
        <v>85</v>
      </c>
      <c r="AAI12" t="s">
        <v>85</v>
      </c>
      <c r="AAJ12" t="s">
        <v>85</v>
      </c>
      <c r="AAK12" t="s">
        <v>85</v>
      </c>
      <c r="AAL12" t="s">
        <v>85</v>
      </c>
      <c r="AAM12" t="s">
        <v>85</v>
      </c>
      <c r="AAN12" t="s">
        <v>85</v>
      </c>
      <c r="AAO12" t="s">
        <v>85</v>
      </c>
      <c r="AAP12" t="s">
        <v>85</v>
      </c>
      <c r="AAQ12" t="s">
        <v>85</v>
      </c>
      <c r="AAR12" t="s">
        <v>85</v>
      </c>
      <c r="AAS12" t="s">
        <v>85</v>
      </c>
      <c r="AAT12" t="s">
        <v>85</v>
      </c>
      <c r="AAU12" t="s">
        <v>85</v>
      </c>
      <c r="AAV12" t="s">
        <v>85</v>
      </c>
      <c r="AAW12" t="s">
        <v>85</v>
      </c>
      <c r="AAX12" t="s">
        <v>85</v>
      </c>
      <c r="AAY12" t="s">
        <v>85</v>
      </c>
    </row>
    <row r="13" spans="1:727">
      <c r="A13" s="534">
        <v>7</v>
      </c>
      <c r="B13" s="535">
        <v>-1</v>
      </c>
      <c r="C13" s="535">
        <v>0</v>
      </c>
      <c r="D13" s="535">
        <v>-1</v>
      </c>
      <c r="E13" s="535">
        <v>-1</v>
      </c>
      <c r="F13" s="535">
        <v>24</v>
      </c>
      <c r="G13" s="629">
        <v>5</v>
      </c>
      <c r="H13" s="629">
        <v>6</v>
      </c>
      <c r="I13" s="629">
        <v>6</v>
      </c>
      <c r="J13" s="629">
        <v>0</v>
      </c>
      <c r="K13" s="629">
        <v>146</v>
      </c>
      <c r="L13" s="533">
        <v>7</v>
      </c>
      <c r="M13" s="533">
        <v>7</v>
      </c>
      <c r="N13" s="533">
        <v>6</v>
      </c>
      <c r="O13" s="533">
        <v>0</v>
      </c>
      <c r="P13" s="533">
        <v>80</v>
      </c>
      <c r="Q13" s="536">
        <v>5</v>
      </c>
      <c r="R13" s="536">
        <v>4</v>
      </c>
      <c r="S13" s="536">
        <v>4</v>
      </c>
      <c r="T13" s="536">
        <v>0</v>
      </c>
      <c r="U13" s="536">
        <v>66</v>
      </c>
      <c r="V13" s="537">
        <v>6</v>
      </c>
      <c r="W13" s="537">
        <v>6</v>
      </c>
      <c r="X13" s="537">
        <v>6</v>
      </c>
      <c r="Y13" s="537">
        <v>1</v>
      </c>
      <c r="Z13" s="537">
        <v>0</v>
      </c>
      <c r="AA13" s="538"/>
      <c r="AB13" s="538"/>
      <c r="AC13" s="538"/>
      <c r="AD13" s="538"/>
      <c r="AE13" s="538"/>
      <c r="AF13" s="538"/>
      <c r="AG13" s="539"/>
      <c r="AH13" s="539"/>
      <c r="AI13" s="539"/>
      <c r="AJ13" s="539"/>
      <c r="AK13" s="539"/>
      <c r="AL13" s="540"/>
      <c r="AM13" s="540"/>
      <c r="AN13" s="540"/>
      <c r="AO13" s="540"/>
      <c r="AP13" s="540"/>
      <c r="AQ13" s="541"/>
      <c r="AR13" s="541"/>
      <c r="AS13" s="541"/>
      <c r="AT13" s="541"/>
      <c r="AU13" s="541"/>
      <c r="AV13" s="534"/>
      <c r="AW13" s="534"/>
      <c r="AX13" s="534"/>
      <c r="AY13" s="534"/>
      <c r="AZ13" s="534"/>
      <c r="BA13" s="534"/>
      <c r="BB13" s="534"/>
      <c r="BC13" s="534"/>
      <c r="BD13" s="534"/>
      <c r="BE13" s="534"/>
      <c r="BF13" s="534"/>
      <c r="BG13" s="534"/>
      <c r="BH13" s="534"/>
      <c r="BI13" s="534"/>
      <c r="BJ13" s="534"/>
      <c r="BK13" s="534"/>
      <c r="BL13" s="534"/>
      <c r="BM13" s="534"/>
      <c r="BN13" s="534"/>
      <c r="BO13" s="534"/>
      <c r="BP13" s="534"/>
      <c r="GA13" t="s">
        <v>85</v>
      </c>
      <c r="GB13">
        <v>8</v>
      </c>
      <c r="GC13">
        <v>91</v>
      </c>
      <c r="GD13">
        <v>72</v>
      </c>
      <c r="GE13">
        <v>57</v>
      </c>
      <c r="GF13">
        <v>38</v>
      </c>
      <c r="GG13">
        <v>1501</v>
      </c>
      <c r="GH13">
        <v>35</v>
      </c>
      <c r="GI13">
        <v>37</v>
      </c>
      <c r="GJ13">
        <v>42</v>
      </c>
      <c r="GK13">
        <v>13</v>
      </c>
      <c r="GL13">
        <v>751</v>
      </c>
      <c r="GM13">
        <v>68</v>
      </c>
      <c r="GN13">
        <v>41</v>
      </c>
      <c r="GO13">
        <v>29</v>
      </c>
      <c r="GP13">
        <v>71</v>
      </c>
      <c r="GQ13">
        <v>363</v>
      </c>
      <c r="GR13">
        <v>11</v>
      </c>
      <c r="GS13">
        <v>6</v>
      </c>
      <c r="GT13">
        <v>9</v>
      </c>
      <c r="GU13">
        <v>13</v>
      </c>
      <c r="GV13">
        <v>189</v>
      </c>
      <c r="GW13">
        <v>6</v>
      </c>
      <c r="GX13">
        <v>4</v>
      </c>
      <c r="GY13">
        <v>8</v>
      </c>
      <c r="GZ13">
        <v>15</v>
      </c>
      <c r="HA13">
        <v>48</v>
      </c>
      <c r="HB13">
        <v>8</v>
      </c>
      <c r="HC13">
        <v>23</v>
      </c>
      <c r="HD13">
        <v>14</v>
      </c>
      <c r="HE13">
        <v>33</v>
      </c>
      <c r="HF13">
        <v>51</v>
      </c>
      <c r="HG13">
        <v>135</v>
      </c>
      <c r="HH13">
        <v>118</v>
      </c>
      <c r="HI13">
        <v>93</v>
      </c>
      <c r="HJ13">
        <v>92</v>
      </c>
      <c r="HK13">
        <v>36</v>
      </c>
      <c r="HL13">
        <v>2105</v>
      </c>
      <c r="HM13">
        <v>144</v>
      </c>
      <c r="HN13">
        <v>130</v>
      </c>
      <c r="HO13">
        <v>151</v>
      </c>
      <c r="HP13">
        <v>34</v>
      </c>
      <c r="HQ13">
        <v>2746</v>
      </c>
      <c r="HR13">
        <v>55</v>
      </c>
      <c r="HS13">
        <v>55</v>
      </c>
      <c r="HT13">
        <v>71</v>
      </c>
      <c r="HU13">
        <v>20</v>
      </c>
      <c r="HV13">
        <v>1112</v>
      </c>
      <c r="HW13">
        <v>13</v>
      </c>
      <c r="HX13">
        <v>18</v>
      </c>
      <c r="HY13">
        <v>25</v>
      </c>
      <c r="HZ13">
        <v>14</v>
      </c>
      <c r="IA13">
        <v>351</v>
      </c>
      <c r="IB13">
        <v>8</v>
      </c>
      <c r="IC13">
        <v>137</v>
      </c>
      <c r="ID13">
        <v>119</v>
      </c>
      <c r="IE13">
        <v>100</v>
      </c>
      <c r="IF13">
        <v>54</v>
      </c>
      <c r="IG13">
        <v>2468</v>
      </c>
      <c r="IH13">
        <v>25</v>
      </c>
      <c r="II13">
        <v>37</v>
      </c>
      <c r="IJ13">
        <v>31</v>
      </c>
      <c r="IK13">
        <v>18</v>
      </c>
      <c r="IL13">
        <v>482</v>
      </c>
      <c r="IM13">
        <v>77</v>
      </c>
      <c r="IN13">
        <v>82</v>
      </c>
      <c r="IO13">
        <v>86</v>
      </c>
      <c r="IP13">
        <v>19</v>
      </c>
      <c r="IQ13">
        <v>1791</v>
      </c>
      <c r="IR13">
        <v>22</v>
      </c>
      <c r="IS13">
        <v>12</v>
      </c>
      <c r="IT13">
        <v>30</v>
      </c>
      <c r="IU13">
        <v>28</v>
      </c>
      <c r="IV13">
        <v>418</v>
      </c>
      <c r="IW13">
        <v>24</v>
      </c>
      <c r="IX13">
        <v>27</v>
      </c>
      <c r="IY13">
        <v>19</v>
      </c>
      <c r="IZ13">
        <v>6</v>
      </c>
      <c r="JA13">
        <v>464</v>
      </c>
      <c r="JB13">
        <v>8</v>
      </c>
      <c r="JC13">
        <v>32</v>
      </c>
      <c r="JD13">
        <v>29</v>
      </c>
      <c r="JE13">
        <v>16</v>
      </c>
      <c r="JF13">
        <v>18</v>
      </c>
      <c r="JG13">
        <v>535</v>
      </c>
      <c r="JH13">
        <v>82</v>
      </c>
      <c r="JI13">
        <v>63</v>
      </c>
      <c r="JJ13">
        <v>55</v>
      </c>
      <c r="JK13">
        <v>44</v>
      </c>
      <c r="JL13">
        <v>1494</v>
      </c>
      <c r="JM13">
        <v>53</v>
      </c>
      <c r="JN13">
        <v>49</v>
      </c>
      <c r="JO13">
        <v>39</v>
      </c>
      <c r="JP13">
        <v>14</v>
      </c>
      <c r="JQ13">
        <v>1239</v>
      </c>
      <c r="JR13">
        <v>107</v>
      </c>
      <c r="JS13">
        <v>101</v>
      </c>
      <c r="JT13">
        <v>114</v>
      </c>
      <c r="JU13">
        <v>35</v>
      </c>
      <c r="JV13">
        <v>2371</v>
      </c>
      <c r="JW13">
        <v>19</v>
      </c>
      <c r="JX13">
        <v>8</v>
      </c>
      <c r="JY13">
        <v>26</v>
      </c>
      <c r="JZ13">
        <v>21</v>
      </c>
      <c r="KA13">
        <v>404</v>
      </c>
      <c r="KB13">
        <v>8</v>
      </c>
      <c r="KC13" t="s">
        <v>85</v>
      </c>
      <c r="KD13" t="s">
        <v>85</v>
      </c>
      <c r="KE13" t="s">
        <v>85</v>
      </c>
      <c r="KF13" t="s">
        <v>85</v>
      </c>
      <c r="KG13" t="s">
        <v>85</v>
      </c>
      <c r="KH13" t="s">
        <v>85</v>
      </c>
      <c r="KI13" t="s">
        <v>85</v>
      </c>
      <c r="KJ13" t="s">
        <v>85</v>
      </c>
      <c r="KK13" t="s">
        <v>85</v>
      </c>
      <c r="KL13" t="s">
        <v>85</v>
      </c>
      <c r="KM13" t="s">
        <v>85</v>
      </c>
      <c r="KN13" t="s">
        <v>85</v>
      </c>
      <c r="KO13" t="s">
        <v>85</v>
      </c>
      <c r="KP13" t="s">
        <v>85</v>
      </c>
      <c r="KQ13" t="s">
        <v>85</v>
      </c>
      <c r="KR13" t="s">
        <v>85</v>
      </c>
      <c r="KS13" t="s">
        <v>85</v>
      </c>
      <c r="KT13" t="s">
        <v>85</v>
      </c>
      <c r="KU13" t="s">
        <v>85</v>
      </c>
      <c r="KV13" t="s">
        <v>85</v>
      </c>
      <c r="KW13" t="s">
        <v>85</v>
      </c>
      <c r="KX13" t="s">
        <v>85</v>
      </c>
      <c r="KY13" t="s">
        <v>85</v>
      </c>
      <c r="KZ13" t="s">
        <v>85</v>
      </c>
      <c r="LA13" t="s">
        <v>85</v>
      </c>
      <c r="LB13">
        <v>8</v>
      </c>
      <c r="LC13" t="s">
        <v>85</v>
      </c>
      <c r="LD13" t="s">
        <v>85</v>
      </c>
      <c r="LE13" t="s">
        <v>85</v>
      </c>
      <c r="LF13" t="s">
        <v>85</v>
      </c>
      <c r="LG13" t="s">
        <v>85</v>
      </c>
      <c r="LH13" t="s">
        <v>85</v>
      </c>
      <c r="LI13" t="s">
        <v>85</v>
      </c>
      <c r="LJ13" t="s">
        <v>85</v>
      </c>
      <c r="LK13" t="s">
        <v>85</v>
      </c>
      <c r="LL13" t="s">
        <v>85</v>
      </c>
      <c r="LM13" t="s">
        <v>85</v>
      </c>
      <c r="LN13" t="s">
        <v>85</v>
      </c>
      <c r="LO13" t="s">
        <v>85</v>
      </c>
      <c r="LP13" t="s">
        <v>85</v>
      </c>
      <c r="LQ13" t="s">
        <v>85</v>
      </c>
      <c r="LR13" t="s">
        <v>85</v>
      </c>
      <c r="LS13" t="s">
        <v>85</v>
      </c>
      <c r="LT13" t="s">
        <v>85</v>
      </c>
      <c r="LU13" t="s">
        <v>85</v>
      </c>
      <c r="LV13" t="s">
        <v>85</v>
      </c>
      <c r="LW13" t="s">
        <v>85</v>
      </c>
      <c r="LX13" t="s">
        <v>85</v>
      </c>
      <c r="LY13" t="s">
        <v>85</v>
      </c>
      <c r="LZ13" t="s">
        <v>85</v>
      </c>
      <c r="MA13" t="s">
        <v>85</v>
      </c>
      <c r="MB13">
        <v>8</v>
      </c>
      <c r="MC13" t="s">
        <v>85</v>
      </c>
      <c r="MD13" t="s">
        <v>85</v>
      </c>
      <c r="ME13" t="s">
        <v>85</v>
      </c>
      <c r="MF13" t="s">
        <v>85</v>
      </c>
      <c r="MG13" t="s">
        <v>85</v>
      </c>
      <c r="MH13" t="s">
        <v>85</v>
      </c>
      <c r="MI13" t="s">
        <v>85</v>
      </c>
      <c r="MJ13" t="s">
        <v>85</v>
      </c>
      <c r="MK13" t="s">
        <v>85</v>
      </c>
      <c r="ML13" t="s">
        <v>85</v>
      </c>
      <c r="MM13" t="s">
        <v>85</v>
      </c>
      <c r="MN13" t="s">
        <v>85</v>
      </c>
      <c r="MO13" t="s">
        <v>85</v>
      </c>
      <c r="MP13" t="s">
        <v>85</v>
      </c>
      <c r="MQ13" t="s">
        <v>85</v>
      </c>
      <c r="MR13" t="s">
        <v>85</v>
      </c>
      <c r="MS13" t="s">
        <v>85</v>
      </c>
      <c r="MT13" t="s">
        <v>85</v>
      </c>
      <c r="MU13" t="s">
        <v>85</v>
      </c>
      <c r="MV13" t="s">
        <v>85</v>
      </c>
      <c r="MW13" t="s">
        <v>85</v>
      </c>
      <c r="MX13" t="s">
        <v>85</v>
      </c>
      <c r="MY13" t="s">
        <v>85</v>
      </c>
      <c r="MZ13" t="s">
        <v>85</v>
      </c>
      <c r="NA13">
        <v>8</v>
      </c>
      <c r="NB13">
        <v>0</v>
      </c>
      <c r="NC13">
        <v>-1</v>
      </c>
      <c r="ND13">
        <v>-1</v>
      </c>
      <c r="NE13">
        <v>-1</v>
      </c>
      <c r="NF13">
        <v>25</v>
      </c>
      <c r="NG13">
        <v>6</v>
      </c>
      <c r="NH13">
        <v>6</v>
      </c>
      <c r="NI13">
        <v>6</v>
      </c>
      <c r="NJ13">
        <v>0</v>
      </c>
      <c r="NK13">
        <v>76</v>
      </c>
      <c r="NL13">
        <v>7</v>
      </c>
      <c r="NM13">
        <v>7</v>
      </c>
      <c r="NN13">
        <v>7</v>
      </c>
      <c r="NO13">
        <v>0</v>
      </c>
      <c r="NP13">
        <v>31</v>
      </c>
      <c r="NQ13">
        <v>5</v>
      </c>
      <c r="NR13">
        <v>5</v>
      </c>
      <c r="NS13">
        <v>4</v>
      </c>
      <c r="NT13">
        <v>0</v>
      </c>
      <c r="NU13">
        <v>55</v>
      </c>
      <c r="NV13">
        <v>6</v>
      </c>
      <c r="NW13">
        <v>6</v>
      </c>
      <c r="NX13">
        <v>5</v>
      </c>
      <c r="NY13">
        <v>1</v>
      </c>
      <c r="NZ13">
        <v>0</v>
      </c>
      <c r="OA13">
        <v>8</v>
      </c>
      <c r="OB13">
        <v>10</v>
      </c>
      <c r="OC13">
        <v>10</v>
      </c>
      <c r="OD13">
        <v>10</v>
      </c>
      <c r="OE13">
        <v>1</v>
      </c>
      <c r="OF13">
        <v>103</v>
      </c>
      <c r="OG13">
        <v>12</v>
      </c>
      <c r="OH13">
        <v>12</v>
      </c>
      <c r="OI13">
        <v>12</v>
      </c>
      <c r="OJ13">
        <v>1</v>
      </c>
      <c r="OK13">
        <v>116</v>
      </c>
      <c r="OL13">
        <v>1</v>
      </c>
      <c r="OM13">
        <v>1</v>
      </c>
      <c r="ON13">
        <v>1</v>
      </c>
      <c r="OO13">
        <v>1</v>
      </c>
      <c r="OP13">
        <v>47</v>
      </c>
      <c r="OQ13" t="s">
        <v>85</v>
      </c>
      <c r="OR13" t="s">
        <v>85</v>
      </c>
      <c r="OS13" t="s">
        <v>85</v>
      </c>
      <c r="OT13" t="s">
        <v>85</v>
      </c>
      <c r="OU13" t="s">
        <v>85</v>
      </c>
      <c r="OV13" t="s">
        <v>85</v>
      </c>
      <c r="OW13" t="s">
        <v>85</v>
      </c>
      <c r="OX13" t="s">
        <v>85</v>
      </c>
      <c r="OY13" t="s">
        <v>85</v>
      </c>
      <c r="OZ13" t="s">
        <v>85</v>
      </c>
      <c r="PA13">
        <v>8</v>
      </c>
      <c r="PB13">
        <v>22</v>
      </c>
      <c r="PC13">
        <v>23</v>
      </c>
      <c r="PD13">
        <v>23</v>
      </c>
      <c r="PE13">
        <v>0</v>
      </c>
      <c r="PF13">
        <v>819</v>
      </c>
      <c r="PG13">
        <v>11</v>
      </c>
      <c r="PH13">
        <v>9</v>
      </c>
      <c r="PI13">
        <v>9</v>
      </c>
      <c r="PJ13">
        <v>0</v>
      </c>
      <c r="PK13">
        <v>500</v>
      </c>
      <c r="PL13">
        <v>6</v>
      </c>
      <c r="PM13">
        <v>7</v>
      </c>
      <c r="PN13">
        <v>7</v>
      </c>
      <c r="PO13">
        <v>0</v>
      </c>
      <c r="PP13">
        <v>179</v>
      </c>
      <c r="PQ13">
        <v>24</v>
      </c>
      <c r="PR13">
        <v>25</v>
      </c>
      <c r="PS13">
        <v>23</v>
      </c>
      <c r="PT13">
        <v>1</v>
      </c>
      <c r="PU13">
        <v>732</v>
      </c>
      <c r="PV13">
        <v>37</v>
      </c>
      <c r="PW13">
        <v>40</v>
      </c>
      <c r="PX13">
        <v>36</v>
      </c>
      <c r="PY13">
        <v>0</v>
      </c>
      <c r="PZ13">
        <v>1495</v>
      </c>
      <c r="QA13">
        <v>8</v>
      </c>
      <c r="QB13" t="s">
        <v>85</v>
      </c>
      <c r="QC13" t="s">
        <v>85</v>
      </c>
      <c r="QD13" t="s">
        <v>85</v>
      </c>
      <c r="QE13" t="s">
        <v>85</v>
      </c>
      <c r="QF13">
        <v>0</v>
      </c>
      <c r="QG13">
        <v>2</v>
      </c>
      <c r="QH13">
        <v>2</v>
      </c>
      <c r="QI13">
        <v>2</v>
      </c>
      <c r="QJ13">
        <v>0</v>
      </c>
      <c r="QK13">
        <v>59</v>
      </c>
      <c r="QL13" t="s">
        <v>85</v>
      </c>
      <c r="QM13" t="s">
        <v>85</v>
      </c>
      <c r="QN13" t="s">
        <v>85</v>
      </c>
      <c r="QO13" t="s">
        <v>85</v>
      </c>
      <c r="QP13" t="s">
        <v>85</v>
      </c>
      <c r="QQ13" t="s">
        <v>85</v>
      </c>
      <c r="QR13" t="s">
        <v>85</v>
      </c>
      <c r="QS13" t="s">
        <v>85</v>
      </c>
      <c r="QT13" t="s">
        <v>85</v>
      </c>
      <c r="QU13" t="s">
        <v>85</v>
      </c>
      <c r="QV13" t="s">
        <v>85</v>
      </c>
      <c r="QW13" t="s">
        <v>85</v>
      </c>
      <c r="QX13" t="s">
        <v>85</v>
      </c>
      <c r="QY13" t="s">
        <v>85</v>
      </c>
      <c r="QZ13" t="s">
        <v>85</v>
      </c>
      <c r="RA13">
        <v>8</v>
      </c>
      <c r="RB13">
        <v>126</v>
      </c>
      <c r="RC13">
        <v>129</v>
      </c>
      <c r="RD13">
        <v>127</v>
      </c>
      <c r="RE13">
        <v>0</v>
      </c>
      <c r="RF13">
        <v>4417</v>
      </c>
      <c r="RG13">
        <v>9</v>
      </c>
      <c r="RH13">
        <v>9</v>
      </c>
      <c r="RI13">
        <v>9</v>
      </c>
      <c r="RJ13">
        <v>0</v>
      </c>
      <c r="RK13">
        <v>346</v>
      </c>
      <c r="RL13">
        <v>11</v>
      </c>
      <c r="RM13">
        <v>11</v>
      </c>
      <c r="RN13">
        <v>11</v>
      </c>
      <c r="RO13">
        <v>0</v>
      </c>
      <c r="RP13">
        <v>308</v>
      </c>
      <c r="RQ13">
        <v>0</v>
      </c>
      <c r="RR13">
        <v>0</v>
      </c>
      <c r="RS13">
        <v>0</v>
      </c>
      <c r="RT13">
        <v>0</v>
      </c>
      <c r="RU13">
        <v>0</v>
      </c>
      <c r="RV13">
        <v>0</v>
      </c>
      <c r="RW13">
        <v>0</v>
      </c>
      <c r="RX13">
        <v>0</v>
      </c>
      <c r="RY13">
        <v>0</v>
      </c>
      <c r="RZ13">
        <v>0</v>
      </c>
      <c r="SA13">
        <v>8</v>
      </c>
      <c r="SB13">
        <v>0</v>
      </c>
      <c r="SC13">
        <v>0</v>
      </c>
      <c r="SD13">
        <v>0</v>
      </c>
      <c r="SE13">
        <v>0</v>
      </c>
      <c r="SF13">
        <v>0</v>
      </c>
      <c r="SG13" t="s">
        <v>85</v>
      </c>
      <c r="SH13" t="s">
        <v>85</v>
      </c>
      <c r="SI13" t="s">
        <v>85</v>
      </c>
      <c r="SJ13" t="s">
        <v>85</v>
      </c>
      <c r="SK13" t="s">
        <v>85</v>
      </c>
      <c r="SL13" t="s">
        <v>85</v>
      </c>
      <c r="SM13" t="s">
        <v>85</v>
      </c>
      <c r="SN13" t="s">
        <v>85</v>
      </c>
      <c r="SO13" t="s">
        <v>85</v>
      </c>
      <c r="SP13" t="s">
        <v>85</v>
      </c>
      <c r="SQ13" t="s">
        <v>85</v>
      </c>
      <c r="SR13" t="s">
        <v>85</v>
      </c>
      <c r="SS13" t="s">
        <v>85</v>
      </c>
      <c r="ST13" t="s">
        <v>85</v>
      </c>
      <c r="SU13" t="s">
        <v>85</v>
      </c>
      <c r="SV13" t="s">
        <v>85</v>
      </c>
      <c r="SW13" t="s">
        <v>85</v>
      </c>
      <c r="SX13" t="s">
        <v>85</v>
      </c>
      <c r="SY13" t="s">
        <v>85</v>
      </c>
      <c r="SZ13" t="s">
        <v>85</v>
      </c>
      <c r="TA13">
        <v>8</v>
      </c>
      <c r="TB13">
        <v>29</v>
      </c>
      <c r="TC13">
        <v>29</v>
      </c>
      <c r="TD13">
        <v>29</v>
      </c>
      <c r="TE13">
        <v>0</v>
      </c>
      <c r="TF13">
        <v>1408</v>
      </c>
      <c r="TG13">
        <v>0</v>
      </c>
      <c r="TH13">
        <v>0</v>
      </c>
      <c r="TI13">
        <v>0</v>
      </c>
      <c r="TJ13">
        <v>0</v>
      </c>
      <c r="TK13">
        <v>0</v>
      </c>
      <c r="TL13">
        <v>0</v>
      </c>
      <c r="TM13">
        <v>0</v>
      </c>
      <c r="TN13">
        <v>0</v>
      </c>
      <c r="TO13">
        <v>0</v>
      </c>
      <c r="TP13">
        <v>0</v>
      </c>
      <c r="TQ13">
        <v>21</v>
      </c>
      <c r="TR13">
        <v>22</v>
      </c>
      <c r="TS13">
        <v>23</v>
      </c>
      <c r="TT13">
        <v>0</v>
      </c>
      <c r="TU13">
        <v>1099</v>
      </c>
      <c r="TV13">
        <v>7</v>
      </c>
      <c r="TW13">
        <v>7</v>
      </c>
      <c r="TX13">
        <v>5</v>
      </c>
      <c r="TY13">
        <v>0</v>
      </c>
      <c r="TZ13">
        <v>257</v>
      </c>
      <c r="UA13">
        <v>8</v>
      </c>
      <c r="UB13">
        <v>71</v>
      </c>
      <c r="UC13">
        <v>75</v>
      </c>
      <c r="UD13">
        <v>72</v>
      </c>
      <c r="UE13">
        <v>0</v>
      </c>
      <c r="UF13">
        <v>2940</v>
      </c>
      <c r="UG13" t="s">
        <v>85</v>
      </c>
      <c r="UH13" t="s">
        <v>85</v>
      </c>
      <c r="UI13" t="s">
        <v>85</v>
      </c>
      <c r="UJ13" t="s">
        <v>85</v>
      </c>
      <c r="UK13" t="s">
        <v>85</v>
      </c>
      <c r="UL13" t="s">
        <v>85</v>
      </c>
      <c r="UM13" t="s">
        <v>85</v>
      </c>
      <c r="UN13" t="s">
        <v>85</v>
      </c>
      <c r="UO13" t="s">
        <v>85</v>
      </c>
      <c r="UP13" t="s">
        <v>85</v>
      </c>
      <c r="UQ13" t="s">
        <v>85</v>
      </c>
      <c r="UR13" t="s">
        <v>85</v>
      </c>
      <c r="US13" t="s">
        <v>85</v>
      </c>
      <c r="UT13" t="s">
        <v>85</v>
      </c>
      <c r="UU13" t="s">
        <v>85</v>
      </c>
      <c r="UV13" t="s">
        <v>85</v>
      </c>
      <c r="UW13" t="s">
        <v>85</v>
      </c>
      <c r="UX13" t="s">
        <v>85</v>
      </c>
      <c r="UY13" t="s">
        <v>85</v>
      </c>
      <c r="UZ13" t="s">
        <v>85</v>
      </c>
      <c r="VX13">
        <v>8</v>
      </c>
      <c r="VY13">
        <v>0</v>
      </c>
      <c r="VZ13">
        <v>-1</v>
      </c>
      <c r="WA13">
        <v>-1</v>
      </c>
      <c r="WB13">
        <v>-1</v>
      </c>
      <c r="WC13">
        <v>25</v>
      </c>
      <c r="WD13">
        <v>6</v>
      </c>
      <c r="WE13">
        <v>6</v>
      </c>
      <c r="WF13">
        <v>6</v>
      </c>
      <c r="WG13">
        <v>0</v>
      </c>
      <c r="WH13">
        <v>76</v>
      </c>
      <c r="WI13">
        <v>7</v>
      </c>
      <c r="WJ13">
        <v>7</v>
      </c>
      <c r="WK13">
        <v>7</v>
      </c>
      <c r="WL13">
        <v>0</v>
      </c>
      <c r="WM13">
        <v>31</v>
      </c>
      <c r="WN13">
        <v>5</v>
      </c>
      <c r="WO13">
        <v>5</v>
      </c>
      <c r="WP13">
        <v>4</v>
      </c>
      <c r="WQ13">
        <v>0</v>
      </c>
      <c r="WR13">
        <v>55</v>
      </c>
      <c r="WS13">
        <v>6</v>
      </c>
      <c r="WT13">
        <v>6</v>
      </c>
      <c r="WU13">
        <v>5</v>
      </c>
      <c r="WV13">
        <v>1</v>
      </c>
      <c r="WW13">
        <v>0</v>
      </c>
      <c r="WX13">
        <v>8</v>
      </c>
      <c r="WY13">
        <v>10</v>
      </c>
      <c r="WZ13">
        <v>10</v>
      </c>
      <c r="XA13">
        <v>10</v>
      </c>
      <c r="XB13">
        <v>1</v>
      </c>
      <c r="XC13">
        <v>103</v>
      </c>
      <c r="XD13">
        <v>12</v>
      </c>
      <c r="XE13">
        <v>12</v>
      </c>
      <c r="XF13">
        <v>12</v>
      </c>
      <c r="XG13">
        <v>1</v>
      </c>
      <c r="XH13">
        <v>116</v>
      </c>
      <c r="XI13">
        <v>1</v>
      </c>
      <c r="XJ13">
        <v>1</v>
      </c>
      <c r="XK13">
        <v>1</v>
      </c>
      <c r="XL13">
        <v>1</v>
      </c>
      <c r="XM13">
        <v>47</v>
      </c>
      <c r="XN13" t="s">
        <v>85</v>
      </c>
      <c r="XO13" t="s">
        <v>85</v>
      </c>
      <c r="XP13" t="s">
        <v>85</v>
      </c>
      <c r="XQ13" t="s">
        <v>85</v>
      </c>
      <c r="XR13" t="s">
        <v>85</v>
      </c>
      <c r="XS13" t="s">
        <v>85</v>
      </c>
      <c r="XT13" t="s">
        <v>85</v>
      </c>
      <c r="XU13" t="s">
        <v>85</v>
      </c>
      <c r="XV13" t="s">
        <v>85</v>
      </c>
      <c r="XW13" t="s">
        <v>85</v>
      </c>
      <c r="XX13">
        <v>8</v>
      </c>
      <c r="XY13">
        <v>22</v>
      </c>
      <c r="XZ13">
        <v>23</v>
      </c>
      <c r="YA13">
        <v>23</v>
      </c>
      <c r="YB13">
        <v>0</v>
      </c>
      <c r="YC13">
        <v>819</v>
      </c>
      <c r="YD13">
        <v>11</v>
      </c>
      <c r="YE13">
        <v>9</v>
      </c>
      <c r="YF13">
        <v>9</v>
      </c>
      <c r="YG13">
        <v>0</v>
      </c>
      <c r="YH13">
        <v>500</v>
      </c>
      <c r="YI13">
        <v>6</v>
      </c>
      <c r="YJ13">
        <v>7</v>
      </c>
      <c r="YK13">
        <v>7</v>
      </c>
      <c r="YL13">
        <v>0</v>
      </c>
      <c r="YM13">
        <v>179</v>
      </c>
      <c r="YN13">
        <v>24</v>
      </c>
      <c r="YO13">
        <v>25</v>
      </c>
      <c r="YP13">
        <v>23</v>
      </c>
      <c r="YQ13">
        <v>1</v>
      </c>
      <c r="YR13">
        <v>732</v>
      </c>
      <c r="YS13">
        <v>37</v>
      </c>
      <c r="YT13">
        <v>40</v>
      </c>
      <c r="YU13">
        <v>36</v>
      </c>
      <c r="YV13">
        <v>0</v>
      </c>
      <c r="YW13">
        <v>1495</v>
      </c>
      <c r="YX13">
        <v>8</v>
      </c>
      <c r="YY13" t="s">
        <v>85</v>
      </c>
      <c r="YZ13" t="s">
        <v>85</v>
      </c>
      <c r="ZA13" t="s">
        <v>85</v>
      </c>
      <c r="ZB13" t="s">
        <v>85</v>
      </c>
      <c r="ZC13">
        <v>0</v>
      </c>
      <c r="ZD13">
        <v>2</v>
      </c>
      <c r="ZE13">
        <v>2</v>
      </c>
      <c r="ZF13">
        <v>2</v>
      </c>
      <c r="ZG13">
        <v>0</v>
      </c>
      <c r="ZH13">
        <v>59</v>
      </c>
      <c r="ZI13" t="s">
        <v>85</v>
      </c>
      <c r="ZJ13" t="s">
        <v>85</v>
      </c>
      <c r="ZK13" t="s">
        <v>85</v>
      </c>
      <c r="ZL13" t="s">
        <v>85</v>
      </c>
      <c r="ZM13" t="s">
        <v>85</v>
      </c>
      <c r="ZN13" t="s">
        <v>85</v>
      </c>
      <c r="ZO13" t="s">
        <v>85</v>
      </c>
      <c r="ZP13" t="s">
        <v>85</v>
      </c>
      <c r="ZQ13" t="s">
        <v>85</v>
      </c>
      <c r="ZR13" t="s">
        <v>85</v>
      </c>
      <c r="ZS13" t="s">
        <v>85</v>
      </c>
      <c r="ZT13" t="s">
        <v>85</v>
      </c>
      <c r="ZU13" t="s">
        <v>85</v>
      </c>
      <c r="ZV13" t="s">
        <v>85</v>
      </c>
      <c r="ZW13" t="s">
        <v>85</v>
      </c>
      <c r="ZX13">
        <v>8</v>
      </c>
      <c r="ZY13">
        <v>8</v>
      </c>
      <c r="ZZ13">
        <v>8</v>
      </c>
      <c r="AAA13">
        <v>71</v>
      </c>
      <c r="AAB13">
        <v>75</v>
      </c>
      <c r="AAC13">
        <v>72</v>
      </c>
      <c r="AAD13">
        <v>0</v>
      </c>
      <c r="AAE13">
        <v>2940</v>
      </c>
      <c r="AAF13" t="s">
        <v>85</v>
      </c>
      <c r="AAG13" t="s">
        <v>85</v>
      </c>
      <c r="AAH13" t="s">
        <v>85</v>
      </c>
      <c r="AAI13" t="s">
        <v>85</v>
      </c>
      <c r="AAJ13" t="s">
        <v>85</v>
      </c>
      <c r="AAK13" t="s">
        <v>85</v>
      </c>
      <c r="AAL13" t="s">
        <v>85</v>
      </c>
      <c r="AAM13" t="s">
        <v>85</v>
      </c>
      <c r="AAN13" t="s">
        <v>85</v>
      </c>
      <c r="AAO13" t="s">
        <v>85</v>
      </c>
      <c r="AAP13" t="s">
        <v>85</v>
      </c>
      <c r="AAQ13" t="s">
        <v>85</v>
      </c>
      <c r="AAR13" t="s">
        <v>85</v>
      </c>
      <c r="AAS13" t="s">
        <v>85</v>
      </c>
      <c r="AAT13" t="s">
        <v>85</v>
      </c>
      <c r="AAU13" t="s">
        <v>85</v>
      </c>
      <c r="AAV13" t="s">
        <v>85</v>
      </c>
      <c r="AAW13" t="s">
        <v>85</v>
      </c>
      <c r="AAX13" t="s">
        <v>85</v>
      </c>
      <c r="AAY13" t="s">
        <v>85</v>
      </c>
    </row>
    <row r="14" spans="1:727">
      <c r="A14" s="534">
        <v>8</v>
      </c>
      <c r="B14" s="535">
        <v>-1</v>
      </c>
      <c r="C14" s="535">
        <v>0</v>
      </c>
      <c r="D14" s="535">
        <v>-1</v>
      </c>
      <c r="E14" s="535">
        <v>-1</v>
      </c>
      <c r="F14" s="535">
        <v>22</v>
      </c>
      <c r="G14" s="629">
        <v>6</v>
      </c>
      <c r="H14" s="629">
        <v>6</v>
      </c>
      <c r="I14" s="629">
        <v>6</v>
      </c>
      <c r="J14" s="629">
        <v>0</v>
      </c>
      <c r="K14" s="629">
        <v>85</v>
      </c>
      <c r="L14" s="533">
        <v>7</v>
      </c>
      <c r="M14" s="533">
        <v>7</v>
      </c>
      <c r="N14" s="533">
        <v>7</v>
      </c>
      <c r="O14" s="533">
        <v>0</v>
      </c>
      <c r="P14" s="533">
        <v>64</v>
      </c>
      <c r="Q14" s="536">
        <v>5</v>
      </c>
      <c r="R14" s="536">
        <v>4</v>
      </c>
      <c r="S14" s="536">
        <v>4</v>
      </c>
      <c r="T14" s="536">
        <v>0</v>
      </c>
      <c r="U14" s="536">
        <v>61</v>
      </c>
      <c r="V14" s="537">
        <v>6</v>
      </c>
      <c r="W14" s="537">
        <v>6</v>
      </c>
      <c r="X14" s="537">
        <v>6</v>
      </c>
      <c r="Y14" s="537">
        <v>1</v>
      </c>
      <c r="Z14" s="537">
        <v>0</v>
      </c>
      <c r="AA14" s="538"/>
      <c r="AB14" s="538"/>
      <c r="AC14" s="538"/>
      <c r="AD14" s="538"/>
      <c r="AE14" s="538"/>
      <c r="AF14" s="538"/>
      <c r="AG14" s="539"/>
      <c r="AH14" s="539"/>
      <c r="AI14" s="539"/>
      <c r="AJ14" s="539"/>
      <c r="AK14" s="539"/>
      <c r="AL14" s="540"/>
      <c r="AM14" s="540"/>
      <c r="AN14" s="540"/>
      <c r="AO14" s="540"/>
      <c r="AP14" s="540"/>
      <c r="AQ14" s="541"/>
      <c r="AR14" s="541"/>
      <c r="AS14" s="541"/>
      <c r="AT14" s="541"/>
      <c r="AU14" s="541"/>
      <c r="AV14" s="534"/>
      <c r="AW14" s="534"/>
      <c r="AX14" s="534"/>
      <c r="AY14" s="534"/>
      <c r="AZ14" s="534"/>
      <c r="BA14" s="534"/>
      <c r="BB14" s="534"/>
      <c r="BC14" s="534"/>
      <c r="BD14" s="534"/>
      <c r="BE14" s="534"/>
      <c r="BF14" s="534"/>
      <c r="BG14" s="534"/>
      <c r="BH14" s="534"/>
      <c r="BI14" s="534"/>
      <c r="BJ14" s="534"/>
      <c r="BK14" s="534"/>
      <c r="BL14" s="534"/>
      <c r="BM14" s="534"/>
      <c r="BN14" s="534"/>
      <c r="BO14" s="534"/>
      <c r="BP14" s="534"/>
      <c r="GA14" t="s">
        <v>85</v>
      </c>
      <c r="GB14">
        <v>9</v>
      </c>
      <c r="GC14">
        <v>95</v>
      </c>
      <c r="GD14">
        <v>76</v>
      </c>
      <c r="GE14">
        <v>64</v>
      </c>
      <c r="GF14">
        <v>32</v>
      </c>
      <c r="GG14">
        <v>1575</v>
      </c>
      <c r="GH14">
        <v>40</v>
      </c>
      <c r="GI14">
        <v>36</v>
      </c>
      <c r="GJ14">
        <v>37</v>
      </c>
      <c r="GK14">
        <v>20</v>
      </c>
      <c r="GL14">
        <v>576</v>
      </c>
      <c r="GM14">
        <v>87</v>
      </c>
      <c r="GN14">
        <v>44</v>
      </c>
      <c r="GO14">
        <v>45</v>
      </c>
      <c r="GP14">
        <v>73</v>
      </c>
      <c r="GQ14">
        <v>57</v>
      </c>
      <c r="GR14">
        <v>3</v>
      </c>
      <c r="GS14">
        <v>3</v>
      </c>
      <c r="GT14">
        <v>3</v>
      </c>
      <c r="GU14">
        <v>0</v>
      </c>
      <c r="GV14">
        <v>176</v>
      </c>
      <c r="GW14">
        <v>15</v>
      </c>
      <c r="GX14">
        <v>12</v>
      </c>
      <c r="GY14">
        <v>4</v>
      </c>
      <c r="GZ14">
        <v>22</v>
      </c>
      <c r="HA14">
        <v>32</v>
      </c>
      <c r="HB14">
        <v>9</v>
      </c>
      <c r="HC14">
        <v>16</v>
      </c>
      <c r="HD14">
        <v>33</v>
      </c>
      <c r="HE14">
        <v>59</v>
      </c>
      <c r="HF14">
        <v>61</v>
      </c>
      <c r="HG14">
        <v>-453</v>
      </c>
      <c r="HH14">
        <v>124</v>
      </c>
      <c r="HI14">
        <v>108</v>
      </c>
      <c r="HJ14">
        <v>106</v>
      </c>
      <c r="HK14">
        <v>27</v>
      </c>
      <c r="HL14">
        <v>2231</v>
      </c>
      <c r="HM14">
        <v>125</v>
      </c>
      <c r="HN14">
        <v>115</v>
      </c>
      <c r="HO14">
        <v>133</v>
      </c>
      <c r="HP14">
        <v>36</v>
      </c>
      <c r="HQ14">
        <v>2615</v>
      </c>
      <c r="HR14">
        <v>54</v>
      </c>
      <c r="HS14">
        <v>60</v>
      </c>
      <c r="HT14">
        <v>66</v>
      </c>
      <c r="HU14">
        <v>19</v>
      </c>
      <c r="HV14">
        <v>1005</v>
      </c>
      <c r="HW14">
        <v>11</v>
      </c>
      <c r="HX14">
        <v>17</v>
      </c>
      <c r="HY14">
        <v>23</v>
      </c>
      <c r="HZ14">
        <v>14</v>
      </c>
      <c r="IA14">
        <v>322</v>
      </c>
      <c r="IB14">
        <v>9</v>
      </c>
      <c r="IC14">
        <v>139</v>
      </c>
      <c r="ID14">
        <v>116</v>
      </c>
      <c r="IE14">
        <v>101</v>
      </c>
      <c r="IF14">
        <v>52</v>
      </c>
      <c r="IG14">
        <v>2478</v>
      </c>
      <c r="IH14">
        <v>25</v>
      </c>
      <c r="II14">
        <v>40</v>
      </c>
      <c r="IJ14">
        <v>41</v>
      </c>
      <c r="IK14">
        <v>21</v>
      </c>
      <c r="IL14">
        <v>596</v>
      </c>
      <c r="IM14">
        <v>56</v>
      </c>
      <c r="IN14">
        <v>52</v>
      </c>
      <c r="IO14">
        <v>68</v>
      </c>
      <c r="IP14">
        <v>30</v>
      </c>
      <c r="IQ14">
        <v>1571</v>
      </c>
      <c r="IR14">
        <v>29</v>
      </c>
      <c r="IS14">
        <v>29</v>
      </c>
      <c r="IT14">
        <v>43</v>
      </c>
      <c r="IU14">
        <v>26</v>
      </c>
      <c r="IV14">
        <v>347</v>
      </c>
      <c r="IW14">
        <v>29</v>
      </c>
      <c r="IX14">
        <v>30</v>
      </c>
      <c r="IY14">
        <v>23</v>
      </c>
      <c r="IZ14">
        <v>6</v>
      </c>
      <c r="JA14">
        <v>510</v>
      </c>
      <c r="JB14">
        <v>9</v>
      </c>
      <c r="JC14">
        <v>30</v>
      </c>
      <c r="JD14">
        <v>29</v>
      </c>
      <c r="JE14">
        <v>20</v>
      </c>
      <c r="JF14">
        <v>14</v>
      </c>
      <c r="JG14">
        <v>544</v>
      </c>
      <c r="JH14">
        <v>97</v>
      </c>
      <c r="JI14">
        <v>77</v>
      </c>
      <c r="JJ14">
        <v>61</v>
      </c>
      <c r="JK14">
        <v>44</v>
      </c>
      <c r="JL14">
        <v>1244</v>
      </c>
      <c r="JM14">
        <v>49</v>
      </c>
      <c r="JN14">
        <v>56</v>
      </c>
      <c r="JO14">
        <v>31</v>
      </c>
      <c r="JP14">
        <v>31</v>
      </c>
      <c r="JQ14">
        <v>929</v>
      </c>
      <c r="JR14">
        <v>107</v>
      </c>
      <c r="JS14">
        <v>111</v>
      </c>
      <c r="JT14">
        <v>108</v>
      </c>
      <c r="JU14">
        <v>18</v>
      </c>
      <c r="JV14">
        <v>1859</v>
      </c>
      <c r="JW14">
        <v>27</v>
      </c>
      <c r="JX14">
        <v>11</v>
      </c>
      <c r="JY14">
        <v>28</v>
      </c>
      <c r="JZ14">
        <v>24</v>
      </c>
      <c r="KA14">
        <v>350</v>
      </c>
      <c r="KB14">
        <v>9</v>
      </c>
      <c r="KC14" t="s">
        <v>85</v>
      </c>
      <c r="KD14" t="s">
        <v>85</v>
      </c>
      <c r="KE14" t="s">
        <v>85</v>
      </c>
      <c r="KF14" t="s">
        <v>85</v>
      </c>
      <c r="KG14" t="s">
        <v>85</v>
      </c>
      <c r="KH14" t="s">
        <v>85</v>
      </c>
      <c r="KI14" t="s">
        <v>85</v>
      </c>
      <c r="KJ14" t="s">
        <v>85</v>
      </c>
      <c r="KK14" t="s">
        <v>85</v>
      </c>
      <c r="KL14" t="s">
        <v>85</v>
      </c>
      <c r="KM14" t="s">
        <v>85</v>
      </c>
      <c r="KN14" t="s">
        <v>85</v>
      </c>
      <c r="KO14" t="s">
        <v>85</v>
      </c>
      <c r="KP14" t="s">
        <v>85</v>
      </c>
      <c r="KQ14" t="s">
        <v>85</v>
      </c>
      <c r="KR14" t="s">
        <v>85</v>
      </c>
      <c r="KS14" t="s">
        <v>85</v>
      </c>
      <c r="KT14" t="s">
        <v>85</v>
      </c>
      <c r="KU14" t="s">
        <v>85</v>
      </c>
      <c r="KV14" t="s">
        <v>85</v>
      </c>
      <c r="KW14" t="s">
        <v>85</v>
      </c>
      <c r="KX14" t="s">
        <v>85</v>
      </c>
      <c r="KY14" t="s">
        <v>85</v>
      </c>
      <c r="KZ14" t="s">
        <v>85</v>
      </c>
      <c r="LA14" t="s">
        <v>85</v>
      </c>
      <c r="LB14">
        <v>9</v>
      </c>
      <c r="LC14" t="s">
        <v>85</v>
      </c>
      <c r="LD14" t="s">
        <v>85</v>
      </c>
      <c r="LE14" t="s">
        <v>85</v>
      </c>
      <c r="LF14" t="s">
        <v>85</v>
      </c>
      <c r="LG14" t="s">
        <v>85</v>
      </c>
      <c r="LH14" t="s">
        <v>85</v>
      </c>
      <c r="LI14" t="s">
        <v>85</v>
      </c>
      <c r="LJ14" t="s">
        <v>85</v>
      </c>
      <c r="LK14" t="s">
        <v>85</v>
      </c>
      <c r="LL14" t="s">
        <v>85</v>
      </c>
      <c r="LM14" t="s">
        <v>85</v>
      </c>
      <c r="LN14" t="s">
        <v>85</v>
      </c>
      <c r="LO14" t="s">
        <v>85</v>
      </c>
      <c r="LP14" t="s">
        <v>85</v>
      </c>
      <c r="LQ14" t="s">
        <v>85</v>
      </c>
      <c r="LR14" t="s">
        <v>85</v>
      </c>
      <c r="LS14" t="s">
        <v>85</v>
      </c>
      <c r="LT14" t="s">
        <v>85</v>
      </c>
      <c r="LU14" t="s">
        <v>85</v>
      </c>
      <c r="LV14" t="s">
        <v>85</v>
      </c>
      <c r="LW14" t="s">
        <v>85</v>
      </c>
      <c r="LX14" t="s">
        <v>85</v>
      </c>
      <c r="LY14" t="s">
        <v>85</v>
      </c>
      <c r="LZ14" t="s">
        <v>85</v>
      </c>
      <c r="MA14" t="s">
        <v>85</v>
      </c>
      <c r="MB14">
        <v>9</v>
      </c>
      <c r="MC14" t="s">
        <v>85</v>
      </c>
      <c r="MD14" t="s">
        <v>85</v>
      </c>
      <c r="ME14" t="s">
        <v>85</v>
      </c>
      <c r="MF14" t="s">
        <v>85</v>
      </c>
      <c r="MG14" t="s">
        <v>85</v>
      </c>
      <c r="MH14" t="s">
        <v>85</v>
      </c>
      <c r="MI14" t="s">
        <v>85</v>
      </c>
      <c r="MJ14" t="s">
        <v>85</v>
      </c>
      <c r="MK14" t="s">
        <v>85</v>
      </c>
      <c r="ML14" t="s">
        <v>85</v>
      </c>
      <c r="MM14" t="s">
        <v>85</v>
      </c>
      <c r="MN14" t="s">
        <v>85</v>
      </c>
      <c r="MO14" t="s">
        <v>85</v>
      </c>
      <c r="MP14" t="s">
        <v>85</v>
      </c>
      <c r="MQ14" t="s">
        <v>85</v>
      </c>
      <c r="MR14" t="s">
        <v>85</v>
      </c>
      <c r="MS14" t="s">
        <v>85</v>
      </c>
      <c r="MT14" t="s">
        <v>85</v>
      </c>
      <c r="MU14" t="s">
        <v>85</v>
      </c>
      <c r="MV14" t="s">
        <v>85</v>
      </c>
      <c r="MW14" t="s">
        <v>85</v>
      </c>
      <c r="MX14" t="s">
        <v>85</v>
      </c>
      <c r="MY14" t="s">
        <v>85</v>
      </c>
      <c r="MZ14" t="s">
        <v>85</v>
      </c>
      <c r="NA14">
        <v>9</v>
      </c>
      <c r="NB14">
        <v>-1</v>
      </c>
      <c r="NC14">
        <v>0</v>
      </c>
      <c r="ND14">
        <v>-1</v>
      </c>
      <c r="NE14">
        <v>-1</v>
      </c>
      <c r="NF14">
        <v>26</v>
      </c>
      <c r="NG14">
        <v>7</v>
      </c>
      <c r="NH14">
        <v>8</v>
      </c>
      <c r="NI14">
        <v>8</v>
      </c>
      <c r="NJ14">
        <v>0</v>
      </c>
      <c r="NK14">
        <v>136</v>
      </c>
      <c r="NL14">
        <v>7</v>
      </c>
      <c r="NM14">
        <v>8</v>
      </c>
      <c r="NN14">
        <v>7</v>
      </c>
      <c r="NO14">
        <v>0</v>
      </c>
      <c r="NP14">
        <v>71</v>
      </c>
      <c r="NQ14">
        <v>9</v>
      </c>
      <c r="NR14">
        <v>9</v>
      </c>
      <c r="NS14">
        <v>9</v>
      </c>
      <c r="NT14">
        <v>0</v>
      </c>
      <c r="NU14">
        <v>106</v>
      </c>
      <c r="NV14">
        <v>8</v>
      </c>
      <c r="NW14">
        <v>8</v>
      </c>
      <c r="NX14">
        <v>8</v>
      </c>
      <c r="NY14">
        <v>1</v>
      </c>
      <c r="NZ14">
        <v>0</v>
      </c>
      <c r="OA14">
        <v>9</v>
      </c>
      <c r="OB14">
        <v>11</v>
      </c>
      <c r="OC14">
        <v>11</v>
      </c>
      <c r="OD14">
        <v>11</v>
      </c>
      <c r="OE14">
        <v>1</v>
      </c>
      <c r="OF14">
        <v>101</v>
      </c>
      <c r="OG14">
        <v>12</v>
      </c>
      <c r="OH14">
        <v>12</v>
      </c>
      <c r="OI14">
        <v>12</v>
      </c>
      <c r="OJ14">
        <v>1</v>
      </c>
      <c r="OK14">
        <v>101</v>
      </c>
      <c r="OL14">
        <v>1</v>
      </c>
      <c r="OM14">
        <v>1</v>
      </c>
      <c r="ON14">
        <v>1</v>
      </c>
      <c r="OO14">
        <v>1</v>
      </c>
      <c r="OP14">
        <v>48</v>
      </c>
      <c r="OQ14" t="s">
        <v>85</v>
      </c>
      <c r="OR14" t="s">
        <v>85</v>
      </c>
      <c r="OS14" t="s">
        <v>85</v>
      </c>
      <c r="OT14" t="s">
        <v>85</v>
      </c>
      <c r="OU14" t="s">
        <v>85</v>
      </c>
      <c r="OV14" t="s">
        <v>85</v>
      </c>
      <c r="OW14" t="s">
        <v>85</v>
      </c>
      <c r="OX14" t="s">
        <v>85</v>
      </c>
      <c r="OY14" t="s">
        <v>85</v>
      </c>
      <c r="OZ14" t="s">
        <v>85</v>
      </c>
      <c r="PA14">
        <v>9</v>
      </c>
      <c r="PB14">
        <v>22</v>
      </c>
      <c r="PC14">
        <v>23</v>
      </c>
      <c r="PD14">
        <v>23</v>
      </c>
      <c r="PE14">
        <v>0</v>
      </c>
      <c r="PF14">
        <v>843</v>
      </c>
      <c r="PG14">
        <v>21</v>
      </c>
      <c r="PH14">
        <v>19</v>
      </c>
      <c r="PI14">
        <v>19</v>
      </c>
      <c r="PJ14">
        <v>0</v>
      </c>
      <c r="PK14">
        <v>492</v>
      </c>
      <c r="PL14">
        <v>12</v>
      </c>
      <c r="PM14">
        <v>14</v>
      </c>
      <c r="PN14">
        <v>13</v>
      </c>
      <c r="PO14">
        <v>0</v>
      </c>
      <c r="PP14">
        <v>311</v>
      </c>
      <c r="PQ14">
        <v>18</v>
      </c>
      <c r="PR14">
        <v>20</v>
      </c>
      <c r="PS14">
        <v>17</v>
      </c>
      <c r="PT14">
        <v>2</v>
      </c>
      <c r="PU14">
        <v>711</v>
      </c>
      <c r="PV14">
        <v>32</v>
      </c>
      <c r="PW14">
        <v>35</v>
      </c>
      <c r="PX14">
        <v>34</v>
      </c>
      <c r="PY14">
        <v>0</v>
      </c>
      <c r="PZ14">
        <v>1424</v>
      </c>
      <c r="QA14">
        <v>9</v>
      </c>
      <c r="QB14" t="s">
        <v>85</v>
      </c>
      <c r="QC14" t="s">
        <v>85</v>
      </c>
      <c r="QD14" t="s">
        <v>85</v>
      </c>
      <c r="QE14" t="s">
        <v>85</v>
      </c>
      <c r="QF14">
        <v>0</v>
      </c>
      <c r="QG14">
        <v>2</v>
      </c>
      <c r="QH14">
        <v>2</v>
      </c>
      <c r="QI14">
        <v>2</v>
      </c>
      <c r="QJ14">
        <v>0</v>
      </c>
      <c r="QK14">
        <v>58</v>
      </c>
      <c r="QL14" t="s">
        <v>85</v>
      </c>
      <c r="QM14" t="s">
        <v>85</v>
      </c>
      <c r="QN14" t="s">
        <v>85</v>
      </c>
      <c r="QO14" t="s">
        <v>85</v>
      </c>
      <c r="QP14" t="s">
        <v>85</v>
      </c>
      <c r="QQ14" t="s">
        <v>85</v>
      </c>
      <c r="QR14" t="s">
        <v>85</v>
      </c>
      <c r="QS14" t="s">
        <v>85</v>
      </c>
      <c r="QT14" t="s">
        <v>85</v>
      </c>
      <c r="QU14" t="s">
        <v>85</v>
      </c>
      <c r="QV14" t="s">
        <v>85</v>
      </c>
      <c r="QW14" t="s">
        <v>85</v>
      </c>
      <c r="QX14" t="s">
        <v>85</v>
      </c>
      <c r="QY14" t="s">
        <v>85</v>
      </c>
      <c r="QZ14" t="s">
        <v>85</v>
      </c>
      <c r="RA14">
        <v>9</v>
      </c>
      <c r="RB14">
        <v>116</v>
      </c>
      <c r="RC14">
        <v>117</v>
      </c>
      <c r="RD14">
        <v>116</v>
      </c>
      <c r="RE14">
        <v>0</v>
      </c>
      <c r="RF14">
        <v>4397</v>
      </c>
      <c r="RG14">
        <v>21</v>
      </c>
      <c r="RH14">
        <v>21</v>
      </c>
      <c r="RI14">
        <v>21</v>
      </c>
      <c r="RJ14">
        <v>0</v>
      </c>
      <c r="RK14">
        <v>531</v>
      </c>
      <c r="RL14">
        <v>17</v>
      </c>
      <c r="RM14">
        <v>17</v>
      </c>
      <c r="RN14">
        <v>17</v>
      </c>
      <c r="RO14">
        <v>0</v>
      </c>
      <c r="RP14">
        <v>469</v>
      </c>
      <c r="RQ14">
        <v>0</v>
      </c>
      <c r="RR14">
        <v>0</v>
      </c>
      <c r="RS14">
        <v>0</v>
      </c>
      <c r="RT14">
        <v>0</v>
      </c>
      <c r="RU14">
        <v>0</v>
      </c>
      <c r="RV14">
        <v>0</v>
      </c>
      <c r="RW14">
        <v>0</v>
      </c>
      <c r="RX14">
        <v>0</v>
      </c>
      <c r="RY14">
        <v>0</v>
      </c>
      <c r="RZ14">
        <v>0</v>
      </c>
      <c r="SA14">
        <v>9</v>
      </c>
      <c r="SB14">
        <v>0</v>
      </c>
      <c r="SC14">
        <v>0</v>
      </c>
      <c r="SD14">
        <v>0</v>
      </c>
      <c r="SE14">
        <v>0</v>
      </c>
      <c r="SF14">
        <v>0</v>
      </c>
      <c r="SG14" t="s">
        <v>85</v>
      </c>
      <c r="SH14" t="s">
        <v>85</v>
      </c>
      <c r="SI14" t="s">
        <v>85</v>
      </c>
      <c r="SJ14" t="s">
        <v>85</v>
      </c>
      <c r="SK14" t="s">
        <v>85</v>
      </c>
      <c r="SL14" t="s">
        <v>85</v>
      </c>
      <c r="SM14" t="s">
        <v>85</v>
      </c>
      <c r="SN14" t="s">
        <v>85</v>
      </c>
      <c r="SO14" t="s">
        <v>85</v>
      </c>
      <c r="SP14" t="s">
        <v>85</v>
      </c>
      <c r="SQ14" t="s">
        <v>85</v>
      </c>
      <c r="SR14" t="s">
        <v>85</v>
      </c>
      <c r="SS14" t="s">
        <v>85</v>
      </c>
      <c r="ST14" t="s">
        <v>85</v>
      </c>
      <c r="SU14" t="s">
        <v>85</v>
      </c>
      <c r="SV14" t="s">
        <v>85</v>
      </c>
      <c r="SW14" t="s">
        <v>85</v>
      </c>
      <c r="SX14" t="s">
        <v>85</v>
      </c>
      <c r="SY14" t="s">
        <v>85</v>
      </c>
      <c r="SZ14" t="s">
        <v>85</v>
      </c>
      <c r="TA14">
        <v>9</v>
      </c>
      <c r="TB14">
        <v>65</v>
      </c>
      <c r="TC14">
        <v>65</v>
      </c>
      <c r="TD14">
        <v>65</v>
      </c>
      <c r="TE14">
        <v>0</v>
      </c>
      <c r="TF14">
        <v>1804</v>
      </c>
      <c r="TG14">
        <v>0</v>
      </c>
      <c r="TH14">
        <v>0</v>
      </c>
      <c r="TI14">
        <v>0</v>
      </c>
      <c r="TJ14">
        <v>0</v>
      </c>
      <c r="TK14">
        <v>0</v>
      </c>
      <c r="TL14">
        <v>0</v>
      </c>
      <c r="TM14">
        <v>0</v>
      </c>
      <c r="TN14">
        <v>0</v>
      </c>
      <c r="TO14">
        <v>0</v>
      </c>
      <c r="TP14">
        <v>0</v>
      </c>
      <c r="TQ14">
        <v>22</v>
      </c>
      <c r="TR14">
        <v>22</v>
      </c>
      <c r="TS14">
        <v>25</v>
      </c>
      <c r="TT14">
        <v>0</v>
      </c>
      <c r="TU14">
        <v>895</v>
      </c>
      <c r="TV14">
        <v>7</v>
      </c>
      <c r="TW14">
        <v>7</v>
      </c>
      <c r="TX14">
        <v>5</v>
      </c>
      <c r="TY14">
        <v>0</v>
      </c>
      <c r="TZ14">
        <v>258</v>
      </c>
      <c r="UA14">
        <v>9</v>
      </c>
      <c r="UB14">
        <v>65</v>
      </c>
      <c r="UC14">
        <v>69</v>
      </c>
      <c r="UD14">
        <v>67</v>
      </c>
      <c r="UE14">
        <v>0</v>
      </c>
      <c r="UF14">
        <v>2828</v>
      </c>
      <c r="UG14" t="s">
        <v>85</v>
      </c>
      <c r="UH14" t="s">
        <v>85</v>
      </c>
      <c r="UI14" t="s">
        <v>85</v>
      </c>
      <c r="UJ14" t="s">
        <v>85</v>
      </c>
      <c r="UK14" t="s">
        <v>85</v>
      </c>
      <c r="UL14" t="s">
        <v>85</v>
      </c>
      <c r="UM14" t="s">
        <v>85</v>
      </c>
      <c r="UN14" t="s">
        <v>85</v>
      </c>
      <c r="UO14" t="s">
        <v>85</v>
      </c>
      <c r="UP14" t="s">
        <v>85</v>
      </c>
      <c r="UQ14" t="s">
        <v>85</v>
      </c>
      <c r="UR14" t="s">
        <v>85</v>
      </c>
      <c r="US14" t="s">
        <v>85</v>
      </c>
      <c r="UT14" t="s">
        <v>85</v>
      </c>
      <c r="UU14" t="s">
        <v>85</v>
      </c>
      <c r="UV14" t="s">
        <v>85</v>
      </c>
      <c r="UW14" t="s">
        <v>85</v>
      </c>
      <c r="UX14" t="s">
        <v>85</v>
      </c>
      <c r="UY14" t="s">
        <v>85</v>
      </c>
      <c r="UZ14" t="s">
        <v>85</v>
      </c>
      <c r="VX14">
        <v>9</v>
      </c>
      <c r="VY14">
        <v>-1</v>
      </c>
      <c r="VZ14">
        <v>0</v>
      </c>
      <c r="WA14">
        <v>-1</v>
      </c>
      <c r="WB14">
        <v>-1</v>
      </c>
      <c r="WC14">
        <v>26</v>
      </c>
      <c r="WD14">
        <v>7</v>
      </c>
      <c r="WE14">
        <v>8</v>
      </c>
      <c r="WF14">
        <v>8</v>
      </c>
      <c r="WG14">
        <v>0</v>
      </c>
      <c r="WH14">
        <v>136</v>
      </c>
      <c r="WI14">
        <v>7</v>
      </c>
      <c r="WJ14">
        <v>8</v>
      </c>
      <c r="WK14">
        <v>7</v>
      </c>
      <c r="WL14">
        <v>0</v>
      </c>
      <c r="WM14">
        <v>71</v>
      </c>
      <c r="WN14">
        <v>9</v>
      </c>
      <c r="WO14">
        <v>9</v>
      </c>
      <c r="WP14">
        <v>9</v>
      </c>
      <c r="WQ14">
        <v>0</v>
      </c>
      <c r="WR14">
        <v>106</v>
      </c>
      <c r="WS14">
        <v>8</v>
      </c>
      <c r="WT14">
        <v>8</v>
      </c>
      <c r="WU14">
        <v>8</v>
      </c>
      <c r="WV14">
        <v>1</v>
      </c>
      <c r="WW14">
        <v>0</v>
      </c>
      <c r="WX14">
        <v>9</v>
      </c>
      <c r="WY14">
        <v>11</v>
      </c>
      <c r="WZ14">
        <v>11</v>
      </c>
      <c r="XA14">
        <v>11</v>
      </c>
      <c r="XB14">
        <v>1</v>
      </c>
      <c r="XC14">
        <v>101</v>
      </c>
      <c r="XD14">
        <v>12</v>
      </c>
      <c r="XE14">
        <v>12</v>
      </c>
      <c r="XF14">
        <v>12</v>
      </c>
      <c r="XG14">
        <v>1</v>
      </c>
      <c r="XH14">
        <v>101</v>
      </c>
      <c r="XI14">
        <v>1</v>
      </c>
      <c r="XJ14">
        <v>1</v>
      </c>
      <c r="XK14">
        <v>1</v>
      </c>
      <c r="XL14">
        <v>1</v>
      </c>
      <c r="XM14">
        <v>48</v>
      </c>
      <c r="XN14" t="s">
        <v>85</v>
      </c>
      <c r="XO14" t="s">
        <v>85</v>
      </c>
      <c r="XP14" t="s">
        <v>85</v>
      </c>
      <c r="XQ14" t="s">
        <v>85</v>
      </c>
      <c r="XR14" t="s">
        <v>85</v>
      </c>
      <c r="XS14" t="s">
        <v>85</v>
      </c>
      <c r="XT14" t="s">
        <v>85</v>
      </c>
      <c r="XU14" t="s">
        <v>85</v>
      </c>
      <c r="XV14" t="s">
        <v>85</v>
      </c>
      <c r="XW14" t="s">
        <v>85</v>
      </c>
      <c r="XX14">
        <v>9</v>
      </c>
      <c r="XY14">
        <v>22</v>
      </c>
      <c r="XZ14">
        <v>23</v>
      </c>
      <c r="YA14">
        <v>23</v>
      </c>
      <c r="YB14">
        <v>0</v>
      </c>
      <c r="YC14">
        <v>843</v>
      </c>
      <c r="YD14">
        <v>21</v>
      </c>
      <c r="YE14">
        <v>19</v>
      </c>
      <c r="YF14">
        <v>19</v>
      </c>
      <c r="YG14">
        <v>0</v>
      </c>
      <c r="YH14">
        <v>492</v>
      </c>
      <c r="YI14">
        <v>12</v>
      </c>
      <c r="YJ14">
        <v>14</v>
      </c>
      <c r="YK14">
        <v>13</v>
      </c>
      <c r="YL14">
        <v>0</v>
      </c>
      <c r="YM14">
        <v>311</v>
      </c>
      <c r="YN14">
        <v>18</v>
      </c>
      <c r="YO14">
        <v>20</v>
      </c>
      <c r="YP14">
        <v>17</v>
      </c>
      <c r="YQ14">
        <v>2</v>
      </c>
      <c r="YR14">
        <v>711</v>
      </c>
      <c r="YS14">
        <v>32</v>
      </c>
      <c r="YT14">
        <v>35</v>
      </c>
      <c r="YU14">
        <v>34</v>
      </c>
      <c r="YV14">
        <v>0</v>
      </c>
      <c r="YW14">
        <v>1424</v>
      </c>
      <c r="YX14">
        <v>9</v>
      </c>
      <c r="YY14" t="s">
        <v>85</v>
      </c>
      <c r="YZ14" t="s">
        <v>85</v>
      </c>
      <c r="ZA14" t="s">
        <v>85</v>
      </c>
      <c r="ZB14" t="s">
        <v>85</v>
      </c>
      <c r="ZC14">
        <v>0</v>
      </c>
      <c r="ZD14">
        <v>2</v>
      </c>
      <c r="ZE14">
        <v>2</v>
      </c>
      <c r="ZF14">
        <v>2</v>
      </c>
      <c r="ZG14">
        <v>0</v>
      </c>
      <c r="ZH14">
        <v>58</v>
      </c>
      <c r="ZI14" t="s">
        <v>85</v>
      </c>
      <c r="ZJ14" t="s">
        <v>85</v>
      </c>
      <c r="ZK14" t="s">
        <v>85</v>
      </c>
      <c r="ZL14" t="s">
        <v>85</v>
      </c>
      <c r="ZM14" t="s">
        <v>85</v>
      </c>
      <c r="ZN14" t="s">
        <v>85</v>
      </c>
      <c r="ZO14" t="s">
        <v>85</v>
      </c>
      <c r="ZP14" t="s">
        <v>85</v>
      </c>
      <c r="ZQ14" t="s">
        <v>85</v>
      </c>
      <c r="ZR14" t="s">
        <v>85</v>
      </c>
      <c r="ZS14" t="s">
        <v>85</v>
      </c>
      <c r="ZT14" t="s">
        <v>85</v>
      </c>
      <c r="ZU14" t="s">
        <v>85</v>
      </c>
      <c r="ZV14" t="s">
        <v>85</v>
      </c>
      <c r="ZW14" t="s">
        <v>85</v>
      </c>
      <c r="ZX14">
        <v>9</v>
      </c>
      <c r="ZY14">
        <v>9</v>
      </c>
      <c r="ZZ14">
        <v>9</v>
      </c>
      <c r="AAA14">
        <v>65</v>
      </c>
      <c r="AAB14">
        <v>69</v>
      </c>
      <c r="AAC14">
        <v>67</v>
      </c>
      <c r="AAD14">
        <v>0</v>
      </c>
      <c r="AAE14">
        <v>2828</v>
      </c>
      <c r="AAF14" t="s">
        <v>85</v>
      </c>
      <c r="AAG14" t="s">
        <v>85</v>
      </c>
      <c r="AAH14" t="s">
        <v>85</v>
      </c>
      <c r="AAI14" t="s">
        <v>85</v>
      </c>
      <c r="AAJ14" t="s">
        <v>85</v>
      </c>
      <c r="AAK14" t="s">
        <v>85</v>
      </c>
      <c r="AAL14" t="s">
        <v>85</v>
      </c>
      <c r="AAM14" t="s">
        <v>85</v>
      </c>
      <c r="AAN14" t="s">
        <v>85</v>
      </c>
      <c r="AAO14" t="s">
        <v>85</v>
      </c>
      <c r="AAP14" t="s">
        <v>85</v>
      </c>
      <c r="AAQ14" t="s">
        <v>85</v>
      </c>
      <c r="AAR14" t="s">
        <v>85</v>
      </c>
      <c r="AAS14" t="s">
        <v>85</v>
      </c>
      <c r="AAT14" t="s">
        <v>85</v>
      </c>
      <c r="AAU14" t="s">
        <v>85</v>
      </c>
      <c r="AAV14" t="s">
        <v>85</v>
      </c>
      <c r="AAW14" t="s">
        <v>85</v>
      </c>
      <c r="AAX14" t="s">
        <v>85</v>
      </c>
      <c r="AAY14" t="s">
        <v>85</v>
      </c>
    </row>
    <row r="15" spans="1:727">
      <c r="A15" s="534">
        <v>9</v>
      </c>
      <c r="B15" s="535">
        <v>-1</v>
      </c>
      <c r="C15" s="535">
        <v>0</v>
      </c>
      <c r="D15" s="535">
        <v>-1</v>
      </c>
      <c r="E15" s="535">
        <v>-1</v>
      </c>
      <c r="F15" s="535">
        <v>24</v>
      </c>
      <c r="G15" s="629">
        <v>6</v>
      </c>
      <c r="H15" s="629">
        <v>6</v>
      </c>
      <c r="I15" s="629">
        <v>6</v>
      </c>
      <c r="J15" s="629">
        <v>0</v>
      </c>
      <c r="K15" s="629">
        <v>88</v>
      </c>
      <c r="L15" s="533">
        <v>7</v>
      </c>
      <c r="M15" s="533">
        <v>7</v>
      </c>
      <c r="N15" s="533">
        <v>6</v>
      </c>
      <c r="O15" s="533">
        <v>0</v>
      </c>
      <c r="P15" s="533">
        <v>35</v>
      </c>
      <c r="Q15" s="536">
        <v>5</v>
      </c>
      <c r="R15" s="536">
        <v>4</v>
      </c>
      <c r="S15" s="536">
        <v>4</v>
      </c>
      <c r="T15" s="536">
        <v>0</v>
      </c>
      <c r="U15" s="536">
        <v>69</v>
      </c>
      <c r="V15" s="537">
        <v>6</v>
      </c>
      <c r="W15" s="537">
        <v>6</v>
      </c>
      <c r="X15" s="537">
        <v>6</v>
      </c>
      <c r="Y15" s="537">
        <v>1</v>
      </c>
      <c r="Z15" s="537">
        <v>0</v>
      </c>
      <c r="AA15" s="538"/>
      <c r="AB15" s="538"/>
      <c r="AC15" s="538"/>
      <c r="AD15" s="538"/>
      <c r="AE15" s="538"/>
      <c r="AF15" s="538"/>
      <c r="AG15" s="539"/>
      <c r="AH15" s="539"/>
      <c r="AI15" s="539"/>
      <c r="AJ15" s="539"/>
      <c r="AK15" s="539"/>
      <c r="AL15" s="540"/>
      <c r="AM15" s="540"/>
      <c r="AN15" s="540"/>
      <c r="AO15" s="540"/>
      <c r="AP15" s="540"/>
      <c r="AQ15" s="541"/>
      <c r="AR15" s="541"/>
      <c r="AS15" s="541"/>
      <c r="AT15" s="541"/>
      <c r="AU15" s="541"/>
      <c r="AV15" s="534"/>
      <c r="AW15" s="534"/>
      <c r="AX15" s="534"/>
      <c r="AY15" s="534"/>
      <c r="AZ15" s="534"/>
      <c r="BA15" s="534"/>
      <c r="BB15" s="534"/>
      <c r="BC15" s="534"/>
      <c r="BD15" s="534"/>
      <c r="BE15" s="534"/>
      <c r="BF15" s="534"/>
      <c r="BG15" s="534"/>
      <c r="BH15" s="534"/>
      <c r="BI15" s="534"/>
      <c r="BJ15" s="534"/>
      <c r="BK15" s="534"/>
      <c r="BL15" s="534"/>
      <c r="BM15" s="534"/>
      <c r="BN15" s="534"/>
      <c r="BO15" s="534"/>
      <c r="BP15" s="534"/>
      <c r="GA15" t="s">
        <v>85</v>
      </c>
      <c r="GB15">
        <v>10</v>
      </c>
      <c r="GC15">
        <v>100</v>
      </c>
      <c r="GD15">
        <v>89</v>
      </c>
      <c r="GE15">
        <v>71</v>
      </c>
      <c r="GF15">
        <v>34</v>
      </c>
      <c r="GG15">
        <v>1693</v>
      </c>
      <c r="GH15">
        <v>54</v>
      </c>
      <c r="GI15">
        <v>45</v>
      </c>
      <c r="GJ15">
        <v>43</v>
      </c>
      <c r="GK15">
        <v>27</v>
      </c>
      <c r="GL15">
        <v>737</v>
      </c>
      <c r="GM15">
        <v>62</v>
      </c>
      <c r="GN15">
        <v>48</v>
      </c>
      <c r="GO15">
        <v>27</v>
      </c>
      <c r="GP15">
        <v>70</v>
      </c>
      <c r="GQ15">
        <v>541</v>
      </c>
      <c r="GR15">
        <v>0</v>
      </c>
      <c r="GS15">
        <v>0</v>
      </c>
      <c r="GT15">
        <v>0</v>
      </c>
      <c r="GU15">
        <v>0</v>
      </c>
      <c r="GV15">
        <v>0</v>
      </c>
      <c r="GW15">
        <v>7</v>
      </c>
      <c r="GX15">
        <v>12</v>
      </c>
      <c r="GY15">
        <v>13</v>
      </c>
      <c r="GZ15">
        <v>22</v>
      </c>
      <c r="HA15">
        <v>-64</v>
      </c>
      <c r="HB15">
        <v>10</v>
      </c>
      <c r="HC15">
        <v>31</v>
      </c>
      <c r="HD15">
        <v>55</v>
      </c>
      <c r="HE15">
        <v>81</v>
      </c>
      <c r="HF15">
        <v>56</v>
      </c>
      <c r="HG15">
        <v>22</v>
      </c>
      <c r="HH15">
        <v>135</v>
      </c>
      <c r="HI15">
        <v>110</v>
      </c>
      <c r="HJ15">
        <v>103</v>
      </c>
      <c r="HK15">
        <v>40</v>
      </c>
      <c r="HL15">
        <v>2311</v>
      </c>
      <c r="HM15">
        <v>119</v>
      </c>
      <c r="HN15">
        <v>110</v>
      </c>
      <c r="HO15">
        <v>133</v>
      </c>
      <c r="HP15">
        <v>40</v>
      </c>
      <c r="HQ15">
        <v>2599</v>
      </c>
      <c r="HR15">
        <v>49</v>
      </c>
      <c r="HS15">
        <v>52</v>
      </c>
      <c r="HT15">
        <v>57</v>
      </c>
      <c r="HU15">
        <v>11</v>
      </c>
      <c r="HV15">
        <v>1011</v>
      </c>
      <c r="HW15">
        <v>9</v>
      </c>
      <c r="HX15">
        <v>16</v>
      </c>
      <c r="HY15">
        <v>21</v>
      </c>
      <c r="HZ15">
        <v>14</v>
      </c>
      <c r="IA15">
        <v>319</v>
      </c>
      <c r="IB15">
        <v>10</v>
      </c>
      <c r="IC15">
        <v>140</v>
      </c>
      <c r="ID15">
        <v>110</v>
      </c>
      <c r="IE15">
        <v>100</v>
      </c>
      <c r="IF15">
        <v>58</v>
      </c>
      <c r="IG15">
        <v>2460</v>
      </c>
      <c r="IH15">
        <v>27</v>
      </c>
      <c r="II15">
        <v>41</v>
      </c>
      <c r="IJ15">
        <v>45</v>
      </c>
      <c r="IK15">
        <v>24</v>
      </c>
      <c r="IL15">
        <v>688</v>
      </c>
      <c r="IM15">
        <v>0</v>
      </c>
      <c r="IN15">
        <v>0</v>
      </c>
      <c r="IO15">
        <v>0</v>
      </c>
      <c r="IP15">
        <v>0</v>
      </c>
      <c r="IQ15">
        <v>123</v>
      </c>
      <c r="IR15">
        <v>27</v>
      </c>
      <c r="IS15">
        <v>17</v>
      </c>
      <c r="IT15">
        <v>27</v>
      </c>
      <c r="IU15">
        <v>22</v>
      </c>
      <c r="IV15">
        <v>64</v>
      </c>
      <c r="IW15">
        <v>27</v>
      </c>
      <c r="IX15">
        <v>28</v>
      </c>
      <c r="IY15">
        <v>20</v>
      </c>
      <c r="IZ15">
        <v>7</v>
      </c>
      <c r="JA15">
        <v>510</v>
      </c>
      <c r="JB15">
        <v>10</v>
      </c>
      <c r="JC15">
        <v>29</v>
      </c>
      <c r="JD15">
        <v>29</v>
      </c>
      <c r="JE15">
        <v>22</v>
      </c>
      <c r="JF15">
        <v>11</v>
      </c>
      <c r="JG15">
        <v>541</v>
      </c>
      <c r="JH15">
        <v>76</v>
      </c>
      <c r="JI15">
        <v>62</v>
      </c>
      <c r="JJ15">
        <v>46</v>
      </c>
      <c r="JK15">
        <v>35</v>
      </c>
      <c r="JL15">
        <v>1492</v>
      </c>
      <c r="JM15">
        <v>81</v>
      </c>
      <c r="JN15">
        <v>79</v>
      </c>
      <c r="JO15">
        <v>57</v>
      </c>
      <c r="JP15">
        <v>28</v>
      </c>
      <c r="JQ15">
        <v>1337</v>
      </c>
      <c r="JR15">
        <v>101</v>
      </c>
      <c r="JS15">
        <v>120</v>
      </c>
      <c r="JT15">
        <v>108</v>
      </c>
      <c r="JU15">
        <v>21</v>
      </c>
      <c r="JV15">
        <v>1604</v>
      </c>
      <c r="JW15">
        <v>22</v>
      </c>
      <c r="JX15">
        <v>6</v>
      </c>
      <c r="JY15">
        <v>26</v>
      </c>
      <c r="JZ15">
        <v>26</v>
      </c>
      <c r="KA15">
        <v>383</v>
      </c>
      <c r="KB15">
        <v>10</v>
      </c>
      <c r="KC15" t="s">
        <v>85</v>
      </c>
      <c r="KD15" t="s">
        <v>85</v>
      </c>
      <c r="KE15" t="s">
        <v>85</v>
      </c>
      <c r="KF15" t="s">
        <v>85</v>
      </c>
      <c r="KG15" t="s">
        <v>85</v>
      </c>
      <c r="KH15" t="s">
        <v>85</v>
      </c>
      <c r="KI15" t="s">
        <v>85</v>
      </c>
      <c r="KJ15" t="s">
        <v>85</v>
      </c>
      <c r="KK15" t="s">
        <v>85</v>
      </c>
      <c r="KL15" t="s">
        <v>85</v>
      </c>
      <c r="KM15" t="s">
        <v>85</v>
      </c>
      <c r="KN15" t="s">
        <v>85</v>
      </c>
      <c r="KO15" t="s">
        <v>85</v>
      </c>
      <c r="KP15" t="s">
        <v>85</v>
      </c>
      <c r="KQ15" t="s">
        <v>85</v>
      </c>
      <c r="KR15" t="s">
        <v>85</v>
      </c>
      <c r="KS15" t="s">
        <v>85</v>
      </c>
      <c r="KT15" t="s">
        <v>85</v>
      </c>
      <c r="KU15" t="s">
        <v>85</v>
      </c>
      <c r="KV15" t="s">
        <v>85</v>
      </c>
      <c r="KW15" t="s">
        <v>85</v>
      </c>
      <c r="KX15" t="s">
        <v>85</v>
      </c>
      <c r="KY15" t="s">
        <v>85</v>
      </c>
      <c r="KZ15" t="s">
        <v>85</v>
      </c>
      <c r="LA15" t="s">
        <v>85</v>
      </c>
      <c r="LB15">
        <v>10</v>
      </c>
      <c r="LC15" t="s">
        <v>85</v>
      </c>
      <c r="LD15" t="s">
        <v>85</v>
      </c>
      <c r="LE15" t="s">
        <v>85</v>
      </c>
      <c r="LF15" t="s">
        <v>85</v>
      </c>
      <c r="LG15" t="s">
        <v>85</v>
      </c>
      <c r="LH15" t="s">
        <v>85</v>
      </c>
      <c r="LI15" t="s">
        <v>85</v>
      </c>
      <c r="LJ15" t="s">
        <v>85</v>
      </c>
      <c r="LK15" t="s">
        <v>85</v>
      </c>
      <c r="LL15" t="s">
        <v>85</v>
      </c>
      <c r="LM15" t="s">
        <v>85</v>
      </c>
      <c r="LN15" t="s">
        <v>85</v>
      </c>
      <c r="LO15" t="s">
        <v>85</v>
      </c>
      <c r="LP15" t="s">
        <v>85</v>
      </c>
      <c r="LQ15" t="s">
        <v>85</v>
      </c>
      <c r="LR15" t="s">
        <v>85</v>
      </c>
      <c r="LS15" t="s">
        <v>85</v>
      </c>
      <c r="LT15" t="s">
        <v>85</v>
      </c>
      <c r="LU15" t="s">
        <v>85</v>
      </c>
      <c r="LV15" t="s">
        <v>85</v>
      </c>
      <c r="LW15" t="s">
        <v>85</v>
      </c>
      <c r="LX15" t="s">
        <v>85</v>
      </c>
      <c r="LY15" t="s">
        <v>85</v>
      </c>
      <c r="LZ15" t="s">
        <v>85</v>
      </c>
      <c r="MA15" t="s">
        <v>85</v>
      </c>
      <c r="MB15">
        <v>10</v>
      </c>
      <c r="MC15" t="s">
        <v>85</v>
      </c>
      <c r="MD15" t="s">
        <v>85</v>
      </c>
      <c r="ME15" t="s">
        <v>85</v>
      </c>
      <c r="MF15" t="s">
        <v>85</v>
      </c>
      <c r="MG15" t="s">
        <v>85</v>
      </c>
      <c r="MH15" t="s">
        <v>85</v>
      </c>
      <c r="MI15" t="s">
        <v>85</v>
      </c>
      <c r="MJ15" t="s">
        <v>85</v>
      </c>
      <c r="MK15" t="s">
        <v>85</v>
      </c>
      <c r="ML15" t="s">
        <v>85</v>
      </c>
      <c r="MM15" t="s">
        <v>85</v>
      </c>
      <c r="MN15" t="s">
        <v>85</v>
      </c>
      <c r="MO15" t="s">
        <v>85</v>
      </c>
      <c r="MP15" t="s">
        <v>85</v>
      </c>
      <c r="MQ15" t="s">
        <v>85</v>
      </c>
      <c r="MR15" t="s">
        <v>85</v>
      </c>
      <c r="MS15" t="s">
        <v>85</v>
      </c>
      <c r="MT15" t="s">
        <v>85</v>
      </c>
      <c r="MU15" t="s">
        <v>85</v>
      </c>
      <c r="MV15" t="s">
        <v>85</v>
      </c>
      <c r="MW15" t="s">
        <v>85</v>
      </c>
      <c r="MX15" t="s">
        <v>85</v>
      </c>
      <c r="MY15" t="s">
        <v>85</v>
      </c>
      <c r="MZ15" t="s">
        <v>85</v>
      </c>
      <c r="NA15">
        <v>10</v>
      </c>
      <c r="NB15">
        <v>-1</v>
      </c>
      <c r="NC15">
        <v>0</v>
      </c>
      <c r="ND15">
        <v>-1</v>
      </c>
      <c r="NE15">
        <v>0</v>
      </c>
      <c r="NF15">
        <v>27</v>
      </c>
      <c r="NG15">
        <v>10</v>
      </c>
      <c r="NH15">
        <v>10</v>
      </c>
      <c r="NI15">
        <v>11</v>
      </c>
      <c r="NJ15">
        <v>0</v>
      </c>
      <c r="NK15">
        <v>208</v>
      </c>
      <c r="NL15">
        <v>11</v>
      </c>
      <c r="NM15">
        <v>11</v>
      </c>
      <c r="NN15">
        <v>11</v>
      </c>
      <c r="NO15">
        <v>0</v>
      </c>
      <c r="NP15">
        <v>191</v>
      </c>
      <c r="NQ15">
        <v>10</v>
      </c>
      <c r="NR15">
        <v>10</v>
      </c>
      <c r="NS15">
        <v>9</v>
      </c>
      <c r="NT15">
        <v>0</v>
      </c>
      <c r="NU15">
        <v>233</v>
      </c>
      <c r="NV15">
        <v>9</v>
      </c>
      <c r="NW15">
        <v>10</v>
      </c>
      <c r="NX15">
        <v>9</v>
      </c>
      <c r="NY15">
        <v>1</v>
      </c>
      <c r="NZ15">
        <v>0</v>
      </c>
      <c r="OA15">
        <v>10</v>
      </c>
      <c r="OB15">
        <v>12</v>
      </c>
      <c r="OC15">
        <v>12</v>
      </c>
      <c r="OD15">
        <v>12</v>
      </c>
      <c r="OE15">
        <v>1</v>
      </c>
      <c r="OF15">
        <v>149</v>
      </c>
      <c r="OG15">
        <v>13</v>
      </c>
      <c r="OH15">
        <v>13</v>
      </c>
      <c r="OI15">
        <v>13</v>
      </c>
      <c r="OJ15">
        <v>1</v>
      </c>
      <c r="OK15">
        <v>118</v>
      </c>
      <c r="OL15">
        <v>1</v>
      </c>
      <c r="OM15">
        <v>1</v>
      </c>
      <c r="ON15">
        <v>1</v>
      </c>
      <c r="OO15">
        <v>1</v>
      </c>
      <c r="OP15">
        <v>48</v>
      </c>
      <c r="OQ15" t="s">
        <v>85</v>
      </c>
      <c r="OR15" t="s">
        <v>85</v>
      </c>
      <c r="OS15" t="s">
        <v>85</v>
      </c>
      <c r="OT15" t="s">
        <v>85</v>
      </c>
      <c r="OU15" t="s">
        <v>85</v>
      </c>
      <c r="OV15" t="s">
        <v>85</v>
      </c>
      <c r="OW15" t="s">
        <v>85</v>
      </c>
      <c r="OX15" t="s">
        <v>85</v>
      </c>
      <c r="OY15" t="s">
        <v>85</v>
      </c>
      <c r="OZ15" t="s">
        <v>85</v>
      </c>
      <c r="PA15">
        <v>10</v>
      </c>
      <c r="PB15">
        <v>22</v>
      </c>
      <c r="PC15">
        <v>23</v>
      </c>
      <c r="PD15">
        <v>23</v>
      </c>
      <c r="PE15">
        <v>0</v>
      </c>
      <c r="PF15">
        <v>853</v>
      </c>
      <c r="PG15">
        <v>19</v>
      </c>
      <c r="PH15">
        <v>17</v>
      </c>
      <c r="PI15">
        <v>17</v>
      </c>
      <c r="PJ15">
        <v>0</v>
      </c>
      <c r="PK15">
        <v>693</v>
      </c>
      <c r="PL15">
        <v>8</v>
      </c>
      <c r="PM15">
        <v>10</v>
      </c>
      <c r="PN15">
        <v>10</v>
      </c>
      <c r="PO15">
        <v>0</v>
      </c>
      <c r="PP15">
        <v>504</v>
      </c>
      <c r="PQ15">
        <v>21</v>
      </c>
      <c r="PR15">
        <v>23</v>
      </c>
      <c r="PS15">
        <v>20</v>
      </c>
      <c r="PT15">
        <v>1</v>
      </c>
      <c r="PU15">
        <v>537</v>
      </c>
      <c r="PV15">
        <v>39</v>
      </c>
      <c r="PW15">
        <v>41</v>
      </c>
      <c r="PX15">
        <v>38</v>
      </c>
      <c r="PY15">
        <v>0</v>
      </c>
      <c r="PZ15">
        <v>1518</v>
      </c>
      <c r="QA15">
        <v>10</v>
      </c>
      <c r="QB15" t="s">
        <v>85</v>
      </c>
      <c r="QC15" t="s">
        <v>85</v>
      </c>
      <c r="QD15" t="s">
        <v>85</v>
      </c>
      <c r="QE15" t="s">
        <v>85</v>
      </c>
      <c r="QF15">
        <v>0</v>
      </c>
      <c r="QG15">
        <v>0</v>
      </c>
      <c r="QH15">
        <v>2</v>
      </c>
      <c r="QI15">
        <v>2</v>
      </c>
      <c r="QJ15">
        <v>0</v>
      </c>
      <c r="QK15">
        <v>59</v>
      </c>
      <c r="QL15" t="s">
        <v>85</v>
      </c>
      <c r="QM15" t="s">
        <v>85</v>
      </c>
      <c r="QN15" t="s">
        <v>85</v>
      </c>
      <c r="QO15" t="s">
        <v>85</v>
      </c>
      <c r="QP15" t="s">
        <v>85</v>
      </c>
      <c r="QQ15" t="s">
        <v>85</v>
      </c>
      <c r="QR15" t="s">
        <v>85</v>
      </c>
      <c r="QS15" t="s">
        <v>85</v>
      </c>
      <c r="QT15" t="s">
        <v>85</v>
      </c>
      <c r="QU15" t="s">
        <v>85</v>
      </c>
      <c r="QV15" t="s">
        <v>85</v>
      </c>
      <c r="QW15" t="s">
        <v>85</v>
      </c>
      <c r="QX15" t="s">
        <v>85</v>
      </c>
      <c r="QY15" t="s">
        <v>85</v>
      </c>
      <c r="QZ15" t="s">
        <v>85</v>
      </c>
      <c r="RA15">
        <v>10</v>
      </c>
      <c r="RB15">
        <v>122</v>
      </c>
      <c r="RC15">
        <v>124</v>
      </c>
      <c r="RD15">
        <v>122</v>
      </c>
      <c r="RE15">
        <v>0</v>
      </c>
      <c r="RF15">
        <v>4151</v>
      </c>
      <c r="RG15">
        <v>14</v>
      </c>
      <c r="RH15">
        <v>14</v>
      </c>
      <c r="RI15">
        <v>14</v>
      </c>
      <c r="RJ15">
        <v>0</v>
      </c>
      <c r="RK15">
        <v>572</v>
      </c>
      <c r="RL15">
        <v>13</v>
      </c>
      <c r="RM15">
        <v>13</v>
      </c>
      <c r="RN15">
        <v>13</v>
      </c>
      <c r="RO15">
        <v>0</v>
      </c>
      <c r="RP15">
        <v>587</v>
      </c>
      <c r="RQ15">
        <v>0</v>
      </c>
      <c r="RR15">
        <v>0</v>
      </c>
      <c r="RS15">
        <v>0</v>
      </c>
      <c r="RT15">
        <v>0</v>
      </c>
      <c r="RU15">
        <v>0</v>
      </c>
      <c r="RV15">
        <v>0</v>
      </c>
      <c r="RW15">
        <v>0</v>
      </c>
      <c r="RX15">
        <v>0</v>
      </c>
      <c r="RY15">
        <v>0</v>
      </c>
      <c r="RZ15">
        <v>0</v>
      </c>
      <c r="SA15">
        <v>10</v>
      </c>
      <c r="SB15">
        <v>0</v>
      </c>
      <c r="SC15">
        <v>0</v>
      </c>
      <c r="SD15">
        <v>0</v>
      </c>
      <c r="SE15">
        <v>0</v>
      </c>
      <c r="SF15">
        <v>0</v>
      </c>
      <c r="SG15" t="s">
        <v>85</v>
      </c>
      <c r="SH15" t="s">
        <v>85</v>
      </c>
      <c r="SI15" t="s">
        <v>85</v>
      </c>
      <c r="SJ15" t="s">
        <v>85</v>
      </c>
      <c r="SK15" t="s">
        <v>85</v>
      </c>
      <c r="SL15" t="s">
        <v>85</v>
      </c>
      <c r="SM15" t="s">
        <v>85</v>
      </c>
      <c r="SN15" t="s">
        <v>85</v>
      </c>
      <c r="SO15" t="s">
        <v>85</v>
      </c>
      <c r="SP15" t="s">
        <v>85</v>
      </c>
      <c r="SQ15" t="s">
        <v>85</v>
      </c>
      <c r="SR15" t="s">
        <v>85</v>
      </c>
      <c r="SS15" t="s">
        <v>85</v>
      </c>
      <c r="ST15" t="s">
        <v>85</v>
      </c>
      <c r="SU15" t="s">
        <v>85</v>
      </c>
      <c r="SV15" t="s">
        <v>85</v>
      </c>
      <c r="SW15" t="s">
        <v>85</v>
      </c>
      <c r="SX15" t="s">
        <v>85</v>
      </c>
      <c r="SY15" t="s">
        <v>85</v>
      </c>
      <c r="SZ15" t="s">
        <v>85</v>
      </c>
      <c r="TA15">
        <v>10</v>
      </c>
      <c r="TB15">
        <v>53</v>
      </c>
      <c r="TC15">
        <v>53</v>
      </c>
      <c r="TD15">
        <v>53</v>
      </c>
      <c r="TE15">
        <v>0</v>
      </c>
      <c r="TF15">
        <v>2667</v>
      </c>
      <c r="TG15">
        <v>0</v>
      </c>
      <c r="TH15">
        <v>0</v>
      </c>
      <c r="TI15">
        <v>0</v>
      </c>
      <c r="TJ15">
        <v>0</v>
      </c>
      <c r="TK15">
        <v>0</v>
      </c>
      <c r="TL15">
        <v>0</v>
      </c>
      <c r="TM15">
        <v>0</v>
      </c>
      <c r="TN15">
        <v>0</v>
      </c>
      <c r="TO15">
        <v>0</v>
      </c>
      <c r="TP15">
        <v>0</v>
      </c>
      <c r="TQ15">
        <v>26</v>
      </c>
      <c r="TR15">
        <v>25</v>
      </c>
      <c r="TS15">
        <v>28</v>
      </c>
      <c r="TT15">
        <v>0</v>
      </c>
      <c r="TU15">
        <v>923</v>
      </c>
      <c r="TV15">
        <v>7</v>
      </c>
      <c r="TW15">
        <v>7</v>
      </c>
      <c r="TX15">
        <v>5</v>
      </c>
      <c r="TY15">
        <v>0</v>
      </c>
      <c r="TZ15">
        <v>258</v>
      </c>
      <c r="UA15">
        <v>10</v>
      </c>
      <c r="UB15">
        <v>68</v>
      </c>
      <c r="UC15">
        <v>72</v>
      </c>
      <c r="UD15">
        <v>70</v>
      </c>
      <c r="UE15">
        <v>0</v>
      </c>
      <c r="UF15">
        <v>2736</v>
      </c>
      <c r="UG15" t="s">
        <v>85</v>
      </c>
      <c r="UH15" t="s">
        <v>85</v>
      </c>
      <c r="UI15" t="s">
        <v>85</v>
      </c>
      <c r="UJ15" t="s">
        <v>85</v>
      </c>
      <c r="UK15" t="s">
        <v>85</v>
      </c>
      <c r="UL15" t="s">
        <v>85</v>
      </c>
      <c r="UM15" t="s">
        <v>85</v>
      </c>
      <c r="UN15" t="s">
        <v>85</v>
      </c>
      <c r="UO15" t="s">
        <v>85</v>
      </c>
      <c r="UP15" t="s">
        <v>85</v>
      </c>
      <c r="UQ15" t="s">
        <v>85</v>
      </c>
      <c r="UR15" t="s">
        <v>85</v>
      </c>
      <c r="US15" t="s">
        <v>85</v>
      </c>
      <c r="UT15" t="s">
        <v>85</v>
      </c>
      <c r="UU15" t="s">
        <v>85</v>
      </c>
      <c r="UV15" t="s">
        <v>85</v>
      </c>
      <c r="UW15" t="s">
        <v>85</v>
      </c>
      <c r="UX15" t="s">
        <v>85</v>
      </c>
      <c r="UY15" t="s">
        <v>85</v>
      </c>
      <c r="UZ15" t="s">
        <v>85</v>
      </c>
      <c r="VX15">
        <v>10</v>
      </c>
      <c r="VY15">
        <v>-1</v>
      </c>
      <c r="VZ15">
        <v>0</v>
      </c>
      <c r="WA15">
        <v>-1</v>
      </c>
      <c r="WB15">
        <v>0</v>
      </c>
      <c r="WC15">
        <v>27</v>
      </c>
      <c r="WD15">
        <v>10</v>
      </c>
      <c r="WE15">
        <v>10</v>
      </c>
      <c r="WF15">
        <v>11</v>
      </c>
      <c r="WG15">
        <v>0</v>
      </c>
      <c r="WH15">
        <v>208</v>
      </c>
      <c r="WI15">
        <v>11</v>
      </c>
      <c r="WJ15">
        <v>11</v>
      </c>
      <c r="WK15">
        <v>11</v>
      </c>
      <c r="WL15">
        <v>0</v>
      </c>
      <c r="WM15">
        <v>191</v>
      </c>
      <c r="WN15">
        <v>10</v>
      </c>
      <c r="WO15">
        <v>10</v>
      </c>
      <c r="WP15">
        <v>9</v>
      </c>
      <c r="WQ15">
        <v>0</v>
      </c>
      <c r="WR15">
        <v>233</v>
      </c>
      <c r="WS15">
        <v>9</v>
      </c>
      <c r="WT15">
        <v>10</v>
      </c>
      <c r="WU15">
        <v>9</v>
      </c>
      <c r="WV15">
        <v>1</v>
      </c>
      <c r="WW15">
        <v>0</v>
      </c>
      <c r="WX15">
        <v>10</v>
      </c>
      <c r="WY15">
        <v>12</v>
      </c>
      <c r="WZ15">
        <v>12</v>
      </c>
      <c r="XA15">
        <v>12</v>
      </c>
      <c r="XB15">
        <v>1</v>
      </c>
      <c r="XC15">
        <v>149</v>
      </c>
      <c r="XD15">
        <v>13</v>
      </c>
      <c r="XE15">
        <v>13</v>
      </c>
      <c r="XF15">
        <v>13</v>
      </c>
      <c r="XG15">
        <v>1</v>
      </c>
      <c r="XH15">
        <v>118</v>
      </c>
      <c r="XI15">
        <v>1</v>
      </c>
      <c r="XJ15">
        <v>1</v>
      </c>
      <c r="XK15">
        <v>1</v>
      </c>
      <c r="XL15">
        <v>1</v>
      </c>
      <c r="XM15">
        <v>48</v>
      </c>
      <c r="XN15" t="s">
        <v>85</v>
      </c>
      <c r="XO15" t="s">
        <v>85</v>
      </c>
      <c r="XP15" t="s">
        <v>85</v>
      </c>
      <c r="XQ15" t="s">
        <v>85</v>
      </c>
      <c r="XR15" t="s">
        <v>85</v>
      </c>
      <c r="XS15" t="s">
        <v>85</v>
      </c>
      <c r="XT15" t="s">
        <v>85</v>
      </c>
      <c r="XU15" t="s">
        <v>85</v>
      </c>
      <c r="XV15" t="s">
        <v>85</v>
      </c>
      <c r="XW15" t="s">
        <v>85</v>
      </c>
      <c r="XX15">
        <v>10</v>
      </c>
      <c r="XY15">
        <v>22</v>
      </c>
      <c r="XZ15">
        <v>23</v>
      </c>
      <c r="YA15">
        <v>23</v>
      </c>
      <c r="YB15">
        <v>0</v>
      </c>
      <c r="YC15">
        <v>853</v>
      </c>
      <c r="YD15">
        <v>19</v>
      </c>
      <c r="YE15">
        <v>17</v>
      </c>
      <c r="YF15">
        <v>17</v>
      </c>
      <c r="YG15">
        <v>0</v>
      </c>
      <c r="YH15">
        <v>693</v>
      </c>
      <c r="YI15">
        <v>8</v>
      </c>
      <c r="YJ15">
        <v>10</v>
      </c>
      <c r="YK15">
        <v>10</v>
      </c>
      <c r="YL15">
        <v>0</v>
      </c>
      <c r="YM15">
        <v>504</v>
      </c>
      <c r="YN15">
        <v>21</v>
      </c>
      <c r="YO15">
        <v>23</v>
      </c>
      <c r="YP15">
        <v>20</v>
      </c>
      <c r="YQ15">
        <v>1</v>
      </c>
      <c r="YR15">
        <v>537</v>
      </c>
      <c r="YS15">
        <v>39</v>
      </c>
      <c r="YT15">
        <v>41</v>
      </c>
      <c r="YU15">
        <v>38</v>
      </c>
      <c r="YV15">
        <v>0</v>
      </c>
      <c r="YW15">
        <v>1518</v>
      </c>
      <c r="YX15">
        <v>10</v>
      </c>
      <c r="YY15" t="s">
        <v>85</v>
      </c>
      <c r="YZ15" t="s">
        <v>85</v>
      </c>
      <c r="ZA15" t="s">
        <v>85</v>
      </c>
      <c r="ZB15" t="s">
        <v>85</v>
      </c>
      <c r="ZC15">
        <v>0</v>
      </c>
      <c r="ZD15">
        <v>0</v>
      </c>
      <c r="ZE15">
        <v>2</v>
      </c>
      <c r="ZF15">
        <v>2</v>
      </c>
      <c r="ZG15">
        <v>0</v>
      </c>
      <c r="ZH15">
        <v>59</v>
      </c>
      <c r="ZI15" t="s">
        <v>85</v>
      </c>
      <c r="ZJ15" t="s">
        <v>85</v>
      </c>
      <c r="ZK15" t="s">
        <v>85</v>
      </c>
      <c r="ZL15" t="s">
        <v>85</v>
      </c>
      <c r="ZM15" t="s">
        <v>85</v>
      </c>
      <c r="ZN15" t="s">
        <v>85</v>
      </c>
      <c r="ZO15" t="s">
        <v>85</v>
      </c>
      <c r="ZP15" t="s">
        <v>85</v>
      </c>
      <c r="ZQ15" t="s">
        <v>85</v>
      </c>
      <c r="ZR15" t="s">
        <v>85</v>
      </c>
      <c r="ZS15" t="s">
        <v>85</v>
      </c>
      <c r="ZT15" t="s">
        <v>85</v>
      </c>
      <c r="ZU15" t="s">
        <v>85</v>
      </c>
      <c r="ZV15" t="s">
        <v>85</v>
      </c>
      <c r="ZW15" t="s">
        <v>85</v>
      </c>
      <c r="ZX15">
        <v>10</v>
      </c>
      <c r="ZY15">
        <v>10</v>
      </c>
      <c r="ZZ15">
        <v>10</v>
      </c>
      <c r="AAA15">
        <v>68</v>
      </c>
      <c r="AAB15">
        <v>72</v>
      </c>
      <c r="AAC15">
        <v>70</v>
      </c>
      <c r="AAD15">
        <v>0</v>
      </c>
      <c r="AAE15">
        <v>2736</v>
      </c>
      <c r="AAF15" t="s">
        <v>85</v>
      </c>
      <c r="AAG15" t="s">
        <v>85</v>
      </c>
      <c r="AAH15" t="s">
        <v>85</v>
      </c>
      <c r="AAI15" t="s">
        <v>85</v>
      </c>
      <c r="AAJ15" t="s">
        <v>85</v>
      </c>
      <c r="AAK15" t="s">
        <v>85</v>
      </c>
      <c r="AAL15" t="s">
        <v>85</v>
      </c>
      <c r="AAM15" t="s">
        <v>85</v>
      </c>
      <c r="AAN15" t="s">
        <v>85</v>
      </c>
      <c r="AAO15" t="s">
        <v>85</v>
      </c>
      <c r="AAP15" t="s">
        <v>85</v>
      </c>
      <c r="AAQ15" t="s">
        <v>85</v>
      </c>
      <c r="AAR15" t="s">
        <v>85</v>
      </c>
      <c r="AAS15" t="s">
        <v>85</v>
      </c>
      <c r="AAT15" t="s">
        <v>85</v>
      </c>
      <c r="AAU15" t="s">
        <v>85</v>
      </c>
      <c r="AAV15" t="s">
        <v>85</v>
      </c>
      <c r="AAW15" t="s">
        <v>85</v>
      </c>
      <c r="AAX15" t="s">
        <v>85</v>
      </c>
      <c r="AAY15" t="s">
        <v>85</v>
      </c>
    </row>
    <row r="16" spans="1:727">
      <c r="A16" s="534">
        <v>10</v>
      </c>
      <c r="B16" s="535">
        <v>0</v>
      </c>
      <c r="C16" s="535">
        <v>-1</v>
      </c>
      <c r="D16" s="535">
        <v>0</v>
      </c>
      <c r="E16" s="535">
        <v>-1</v>
      </c>
      <c r="F16" s="535">
        <v>23</v>
      </c>
      <c r="G16" s="629">
        <v>6</v>
      </c>
      <c r="H16" s="629">
        <v>6</v>
      </c>
      <c r="I16" s="629">
        <v>6</v>
      </c>
      <c r="J16" s="629">
        <v>0</v>
      </c>
      <c r="K16" s="629">
        <v>84</v>
      </c>
      <c r="L16" s="533">
        <v>7</v>
      </c>
      <c r="M16" s="533">
        <v>7</v>
      </c>
      <c r="N16" s="533">
        <v>6</v>
      </c>
      <c r="O16" s="533">
        <v>0</v>
      </c>
      <c r="P16" s="533">
        <v>30</v>
      </c>
      <c r="Q16" s="536">
        <v>5</v>
      </c>
      <c r="R16" s="536">
        <v>5</v>
      </c>
      <c r="S16" s="536">
        <v>4</v>
      </c>
      <c r="T16" s="536">
        <v>0</v>
      </c>
      <c r="U16" s="536">
        <v>60</v>
      </c>
      <c r="V16" s="537">
        <v>6</v>
      </c>
      <c r="W16" s="537">
        <v>6</v>
      </c>
      <c r="X16" s="537">
        <v>5</v>
      </c>
      <c r="Y16" s="537">
        <v>1</v>
      </c>
      <c r="Z16" s="537">
        <v>0</v>
      </c>
      <c r="AA16" s="538"/>
      <c r="AB16" s="538"/>
      <c r="AC16" s="538"/>
      <c r="AD16" s="538"/>
      <c r="AE16" s="538"/>
      <c r="AF16" s="538"/>
      <c r="AG16" s="539"/>
      <c r="AH16" s="539"/>
      <c r="AI16" s="539"/>
      <c r="AJ16" s="539"/>
      <c r="AK16" s="539"/>
      <c r="AL16" s="540"/>
      <c r="AM16" s="540"/>
      <c r="AN16" s="540"/>
      <c r="AO16" s="540"/>
      <c r="AP16" s="540"/>
      <c r="AQ16" s="541"/>
      <c r="AR16" s="541"/>
      <c r="AS16" s="541"/>
      <c r="AT16" s="541"/>
      <c r="AU16" s="541"/>
      <c r="AV16" s="534"/>
      <c r="AW16" s="534"/>
      <c r="AX16" s="534"/>
      <c r="AY16" s="534"/>
      <c r="AZ16" s="534"/>
      <c r="BA16" s="534"/>
      <c r="BB16" s="534"/>
      <c r="BC16" s="534"/>
      <c r="BD16" s="534"/>
      <c r="BE16" s="534"/>
      <c r="BF16" s="534"/>
      <c r="BG16" s="534"/>
      <c r="BH16" s="534"/>
      <c r="BI16" s="534"/>
      <c r="BJ16" s="534"/>
      <c r="BK16" s="534"/>
      <c r="BL16" s="534"/>
      <c r="BM16" s="534"/>
      <c r="BN16" s="534"/>
      <c r="BO16" s="534"/>
      <c r="BP16" s="534"/>
      <c r="GA16" t="s">
        <v>85</v>
      </c>
      <c r="GB16">
        <v>11</v>
      </c>
      <c r="GC16">
        <v>106</v>
      </c>
      <c r="GD16">
        <v>96</v>
      </c>
      <c r="GE16">
        <v>77</v>
      </c>
      <c r="GF16">
        <v>34</v>
      </c>
      <c r="GG16">
        <v>1797</v>
      </c>
      <c r="GH16">
        <v>42</v>
      </c>
      <c r="GI16">
        <v>33</v>
      </c>
      <c r="GJ16">
        <v>27</v>
      </c>
      <c r="GK16">
        <v>30</v>
      </c>
      <c r="GL16">
        <v>778</v>
      </c>
      <c r="GM16">
        <v>59</v>
      </c>
      <c r="GN16">
        <v>60</v>
      </c>
      <c r="GO16">
        <v>35</v>
      </c>
      <c r="GP16">
        <v>67</v>
      </c>
      <c r="GQ16">
        <v>-270</v>
      </c>
      <c r="GR16">
        <v>0</v>
      </c>
      <c r="GS16">
        <v>0</v>
      </c>
      <c r="GT16">
        <v>0</v>
      </c>
      <c r="GU16">
        <v>0</v>
      </c>
      <c r="GV16">
        <v>0</v>
      </c>
      <c r="GW16">
        <v>5</v>
      </c>
      <c r="GX16">
        <v>10</v>
      </c>
      <c r="GY16">
        <v>12</v>
      </c>
      <c r="GZ16">
        <v>19</v>
      </c>
      <c r="HA16">
        <v>-53</v>
      </c>
      <c r="HB16">
        <v>11</v>
      </c>
      <c r="HC16">
        <v>76</v>
      </c>
      <c r="HD16">
        <v>105</v>
      </c>
      <c r="HE16">
        <v>125</v>
      </c>
      <c r="HF16">
        <v>53</v>
      </c>
      <c r="HG16">
        <v>-1450</v>
      </c>
      <c r="HH16">
        <v>148</v>
      </c>
      <c r="HI16">
        <v>126</v>
      </c>
      <c r="HJ16">
        <v>122</v>
      </c>
      <c r="HK16">
        <v>39</v>
      </c>
      <c r="HL16">
        <v>2375</v>
      </c>
      <c r="HM16">
        <v>112</v>
      </c>
      <c r="HN16">
        <v>100</v>
      </c>
      <c r="HO16">
        <v>128</v>
      </c>
      <c r="HP16">
        <v>49</v>
      </c>
      <c r="HQ16">
        <v>2557</v>
      </c>
      <c r="HR16">
        <v>34</v>
      </c>
      <c r="HS16">
        <v>40</v>
      </c>
      <c r="HT16">
        <v>41</v>
      </c>
      <c r="HU16">
        <v>14</v>
      </c>
      <c r="HV16">
        <v>911</v>
      </c>
      <c r="HW16">
        <v>10</v>
      </c>
      <c r="HX16">
        <v>20</v>
      </c>
      <c r="HY16">
        <v>25</v>
      </c>
      <c r="HZ16">
        <v>18</v>
      </c>
      <c r="IA16">
        <v>335</v>
      </c>
      <c r="IB16">
        <v>11</v>
      </c>
      <c r="IC16">
        <v>151</v>
      </c>
      <c r="ID16">
        <v>119</v>
      </c>
      <c r="IE16">
        <v>114</v>
      </c>
      <c r="IF16">
        <v>53</v>
      </c>
      <c r="IG16">
        <v>2268</v>
      </c>
      <c r="IH16">
        <v>27</v>
      </c>
      <c r="II16">
        <v>43</v>
      </c>
      <c r="IJ16">
        <v>43</v>
      </c>
      <c r="IK16">
        <v>24</v>
      </c>
      <c r="IL16">
        <v>690</v>
      </c>
      <c r="IM16">
        <v>0</v>
      </c>
      <c r="IN16">
        <v>0</v>
      </c>
      <c r="IO16">
        <v>0</v>
      </c>
      <c r="IP16">
        <v>0</v>
      </c>
      <c r="IQ16">
        <v>0</v>
      </c>
      <c r="IR16">
        <v>51</v>
      </c>
      <c r="IS16">
        <v>43</v>
      </c>
      <c r="IT16">
        <v>44</v>
      </c>
      <c r="IU16">
        <v>28</v>
      </c>
      <c r="IV16">
        <v>-172</v>
      </c>
      <c r="IW16">
        <v>27</v>
      </c>
      <c r="IX16">
        <v>29</v>
      </c>
      <c r="IY16">
        <v>22</v>
      </c>
      <c r="IZ16">
        <v>7</v>
      </c>
      <c r="JA16">
        <v>517</v>
      </c>
      <c r="JB16">
        <v>11</v>
      </c>
      <c r="JC16">
        <v>35</v>
      </c>
      <c r="JD16">
        <v>27</v>
      </c>
      <c r="JE16">
        <v>27</v>
      </c>
      <c r="JF16">
        <v>9</v>
      </c>
      <c r="JG16">
        <v>579</v>
      </c>
      <c r="JH16">
        <v>86</v>
      </c>
      <c r="JI16">
        <v>69</v>
      </c>
      <c r="JJ16">
        <v>55</v>
      </c>
      <c r="JK16">
        <v>39</v>
      </c>
      <c r="JL16">
        <v>1222</v>
      </c>
      <c r="JM16">
        <v>69</v>
      </c>
      <c r="JN16">
        <v>68</v>
      </c>
      <c r="JO16">
        <v>54</v>
      </c>
      <c r="JP16">
        <v>18</v>
      </c>
      <c r="JQ16">
        <v>992</v>
      </c>
      <c r="JR16">
        <v>84</v>
      </c>
      <c r="JS16">
        <v>89</v>
      </c>
      <c r="JT16">
        <v>82</v>
      </c>
      <c r="JU16">
        <v>16</v>
      </c>
      <c r="JV16">
        <v>1896</v>
      </c>
      <c r="JW16">
        <v>15</v>
      </c>
      <c r="JX16">
        <v>3</v>
      </c>
      <c r="JY16">
        <v>18</v>
      </c>
      <c r="JZ16">
        <v>25</v>
      </c>
      <c r="KA16">
        <v>330</v>
      </c>
      <c r="KB16">
        <v>11</v>
      </c>
      <c r="KC16" t="s">
        <v>85</v>
      </c>
      <c r="KD16" t="s">
        <v>85</v>
      </c>
      <c r="KE16" t="s">
        <v>85</v>
      </c>
      <c r="KF16" t="s">
        <v>85</v>
      </c>
      <c r="KG16" t="s">
        <v>85</v>
      </c>
      <c r="KH16" t="s">
        <v>85</v>
      </c>
      <c r="KI16" t="s">
        <v>85</v>
      </c>
      <c r="KJ16" t="s">
        <v>85</v>
      </c>
      <c r="KK16" t="s">
        <v>85</v>
      </c>
      <c r="KL16" t="s">
        <v>85</v>
      </c>
      <c r="KM16" t="s">
        <v>85</v>
      </c>
      <c r="KN16" t="s">
        <v>85</v>
      </c>
      <c r="KO16" t="s">
        <v>85</v>
      </c>
      <c r="KP16" t="s">
        <v>85</v>
      </c>
      <c r="KQ16" t="s">
        <v>85</v>
      </c>
      <c r="KR16" t="s">
        <v>85</v>
      </c>
      <c r="KS16" t="s">
        <v>85</v>
      </c>
      <c r="KT16" t="s">
        <v>85</v>
      </c>
      <c r="KU16" t="s">
        <v>85</v>
      </c>
      <c r="KV16" t="s">
        <v>85</v>
      </c>
      <c r="KW16" t="s">
        <v>85</v>
      </c>
      <c r="KX16" t="s">
        <v>85</v>
      </c>
      <c r="KY16" t="s">
        <v>85</v>
      </c>
      <c r="KZ16" t="s">
        <v>85</v>
      </c>
      <c r="LA16" t="s">
        <v>85</v>
      </c>
      <c r="LB16">
        <v>11</v>
      </c>
      <c r="LC16" t="s">
        <v>85</v>
      </c>
      <c r="LD16" t="s">
        <v>85</v>
      </c>
      <c r="LE16" t="s">
        <v>85</v>
      </c>
      <c r="LF16" t="s">
        <v>85</v>
      </c>
      <c r="LG16" t="s">
        <v>85</v>
      </c>
      <c r="LH16" t="s">
        <v>85</v>
      </c>
      <c r="LI16" t="s">
        <v>85</v>
      </c>
      <c r="LJ16" t="s">
        <v>85</v>
      </c>
      <c r="LK16" t="s">
        <v>85</v>
      </c>
      <c r="LL16" t="s">
        <v>85</v>
      </c>
      <c r="LM16" t="s">
        <v>85</v>
      </c>
      <c r="LN16" t="s">
        <v>85</v>
      </c>
      <c r="LO16" t="s">
        <v>85</v>
      </c>
      <c r="LP16" t="s">
        <v>85</v>
      </c>
      <c r="LQ16" t="s">
        <v>85</v>
      </c>
      <c r="LR16" t="s">
        <v>85</v>
      </c>
      <c r="LS16" t="s">
        <v>85</v>
      </c>
      <c r="LT16" t="s">
        <v>85</v>
      </c>
      <c r="LU16" t="s">
        <v>85</v>
      </c>
      <c r="LV16" t="s">
        <v>85</v>
      </c>
      <c r="LW16" t="s">
        <v>85</v>
      </c>
      <c r="LX16" t="s">
        <v>85</v>
      </c>
      <c r="LY16" t="s">
        <v>85</v>
      </c>
      <c r="LZ16" t="s">
        <v>85</v>
      </c>
      <c r="MA16" t="s">
        <v>85</v>
      </c>
      <c r="MB16">
        <v>11</v>
      </c>
      <c r="MC16" t="s">
        <v>85</v>
      </c>
      <c r="MD16" t="s">
        <v>85</v>
      </c>
      <c r="ME16" t="s">
        <v>85</v>
      </c>
      <c r="MF16" t="s">
        <v>85</v>
      </c>
      <c r="MG16" t="s">
        <v>85</v>
      </c>
      <c r="MH16" t="s">
        <v>85</v>
      </c>
      <c r="MI16" t="s">
        <v>85</v>
      </c>
      <c r="MJ16" t="s">
        <v>85</v>
      </c>
      <c r="MK16" t="s">
        <v>85</v>
      </c>
      <c r="ML16" t="s">
        <v>85</v>
      </c>
      <c r="MM16" t="s">
        <v>85</v>
      </c>
      <c r="MN16" t="s">
        <v>85</v>
      </c>
      <c r="MO16" t="s">
        <v>85</v>
      </c>
      <c r="MP16" t="s">
        <v>85</v>
      </c>
      <c r="MQ16" t="s">
        <v>85</v>
      </c>
      <c r="MR16" t="s">
        <v>85</v>
      </c>
      <c r="MS16" t="s">
        <v>85</v>
      </c>
      <c r="MT16" t="s">
        <v>85</v>
      </c>
      <c r="MU16" t="s">
        <v>85</v>
      </c>
      <c r="MV16" t="s">
        <v>85</v>
      </c>
      <c r="MW16" t="s">
        <v>85</v>
      </c>
      <c r="MX16" t="s">
        <v>85</v>
      </c>
      <c r="MY16" t="s">
        <v>85</v>
      </c>
      <c r="MZ16" t="s">
        <v>85</v>
      </c>
      <c r="NA16">
        <v>11</v>
      </c>
      <c r="NB16">
        <v>-1</v>
      </c>
      <c r="NC16">
        <v>-1</v>
      </c>
      <c r="ND16">
        <v>-1</v>
      </c>
      <c r="NE16">
        <v>-1</v>
      </c>
      <c r="NF16">
        <v>26</v>
      </c>
      <c r="NG16">
        <v>8</v>
      </c>
      <c r="NH16">
        <v>8</v>
      </c>
      <c r="NI16">
        <v>8</v>
      </c>
      <c r="NJ16">
        <v>0</v>
      </c>
      <c r="NK16">
        <v>402</v>
      </c>
      <c r="NL16">
        <v>11</v>
      </c>
      <c r="NM16">
        <v>11</v>
      </c>
      <c r="NN16">
        <v>10</v>
      </c>
      <c r="NO16">
        <v>0</v>
      </c>
      <c r="NP16">
        <v>481</v>
      </c>
      <c r="NQ16">
        <v>13</v>
      </c>
      <c r="NR16">
        <v>12</v>
      </c>
      <c r="NS16">
        <v>12</v>
      </c>
      <c r="NT16">
        <v>0</v>
      </c>
      <c r="NU16">
        <v>496</v>
      </c>
      <c r="NV16">
        <v>14</v>
      </c>
      <c r="NW16">
        <v>15</v>
      </c>
      <c r="NX16">
        <v>14</v>
      </c>
      <c r="NY16">
        <v>1</v>
      </c>
      <c r="NZ16">
        <v>0</v>
      </c>
      <c r="OA16">
        <v>11</v>
      </c>
      <c r="OB16">
        <v>16</v>
      </c>
      <c r="OC16">
        <v>16</v>
      </c>
      <c r="OD16">
        <v>16</v>
      </c>
      <c r="OE16">
        <v>1</v>
      </c>
      <c r="OF16">
        <v>386</v>
      </c>
      <c r="OG16">
        <v>14</v>
      </c>
      <c r="OH16">
        <v>14</v>
      </c>
      <c r="OI16">
        <v>14</v>
      </c>
      <c r="OJ16">
        <v>1</v>
      </c>
      <c r="OK16">
        <v>206</v>
      </c>
      <c r="OL16">
        <v>1</v>
      </c>
      <c r="OM16">
        <v>1</v>
      </c>
      <c r="ON16">
        <v>1</v>
      </c>
      <c r="OO16">
        <v>1</v>
      </c>
      <c r="OP16">
        <v>48</v>
      </c>
      <c r="OQ16" t="s">
        <v>85</v>
      </c>
      <c r="OR16" t="s">
        <v>85</v>
      </c>
      <c r="OS16" t="s">
        <v>85</v>
      </c>
      <c r="OT16" t="s">
        <v>85</v>
      </c>
      <c r="OU16" t="s">
        <v>85</v>
      </c>
      <c r="OV16" t="s">
        <v>85</v>
      </c>
      <c r="OW16" t="s">
        <v>85</v>
      </c>
      <c r="OX16" t="s">
        <v>85</v>
      </c>
      <c r="OY16" t="s">
        <v>85</v>
      </c>
      <c r="OZ16" t="s">
        <v>85</v>
      </c>
      <c r="PA16">
        <v>11</v>
      </c>
      <c r="PB16">
        <v>23</v>
      </c>
      <c r="PC16">
        <v>23</v>
      </c>
      <c r="PD16">
        <v>23</v>
      </c>
      <c r="PE16">
        <v>0</v>
      </c>
      <c r="PF16">
        <v>856</v>
      </c>
      <c r="PG16">
        <v>23</v>
      </c>
      <c r="PH16">
        <v>21</v>
      </c>
      <c r="PI16">
        <v>21</v>
      </c>
      <c r="PJ16">
        <v>0</v>
      </c>
      <c r="PK16">
        <v>702</v>
      </c>
      <c r="PL16">
        <v>10</v>
      </c>
      <c r="PM16">
        <v>11</v>
      </c>
      <c r="PN16">
        <v>11</v>
      </c>
      <c r="PO16">
        <v>0</v>
      </c>
      <c r="PP16">
        <v>299</v>
      </c>
      <c r="PQ16">
        <v>15</v>
      </c>
      <c r="PR16">
        <v>18</v>
      </c>
      <c r="PS16">
        <v>14</v>
      </c>
      <c r="PT16">
        <v>2</v>
      </c>
      <c r="PU16">
        <v>554</v>
      </c>
      <c r="PV16">
        <v>33</v>
      </c>
      <c r="PW16">
        <v>37</v>
      </c>
      <c r="PX16">
        <v>33</v>
      </c>
      <c r="PY16">
        <v>0</v>
      </c>
      <c r="PZ16">
        <v>1460</v>
      </c>
      <c r="QA16">
        <v>11</v>
      </c>
      <c r="QB16" t="s">
        <v>85</v>
      </c>
      <c r="QC16" t="s">
        <v>85</v>
      </c>
      <c r="QD16" t="s">
        <v>85</v>
      </c>
      <c r="QE16" t="s">
        <v>85</v>
      </c>
      <c r="QF16">
        <v>0</v>
      </c>
      <c r="QG16">
        <v>2</v>
      </c>
      <c r="QH16">
        <v>2</v>
      </c>
      <c r="QI16">
        <v>2</v>
      </c>
      <c r="QJ16">
        <v>0</v>
      </c>
      <c r="QK16">
        <v>59</v>
      </c>
      <c r="QL16" t="s">
        <v>85</v>
      </c>
      <c r="QM16" t="s">
        <v>85</v>
      </c>
      <c r="QN16" t="s">
        <v>85</v>
      </c>
      <c r="QO16" t="s">
        <v>85</v>
      </c>
      <c r="QP16" t="s">
        <v>85</v>
      </c>
      <c r="QQ16" t="s">
        <v>85</v>
      </c>
      <c r="QR16" t="s">
        <v>85</v>
      </c>
      <c r="QS16" t="s">
        <v>85</v>
      </c>
      <c r="QT16" t="s">
        <v>85</v>
      </c>
      <c r="QU16" t="s">
        <v>85</v>
      </c>
      <c r="QV16" t="s">
        <v>85</v>
      </c>
      <c r="QW16" t="s">
        <v>85</v>
      </c>
      <c r="QX16" t="s">
        <v>85</v>
      </c>
      <c r="QY16" t="s">
        <v>85</v>
      </c>
      <c r="QZ16" t="s">
        <v>85</v>
      </c>
      <c r="RA16">
        <v>11</v>
      </c>
      <c r="RB16">
        <v>115</v>
      </c>
      <c r="RC16">
        <v>116</v>
      </c>
      <c r="RD16">
        <v>116</v>
      </c>
      <c r="RE16">
        <v>0</v>
      </c>
      <c r="RF16">
        <v>4342</v>
      </c>
      <c r="RG16">
        <v>14</v>
      </c>
      <c r="RH16">
        <v>14</v>
      </c>
      <c r="RI16">
        <v>14</v>
      </c>
      <c r="RJ16">
        <v>0</v>
      </c>
      <c r="RK16">
        <v>497</v>
      </c>
      <c r="RL16">
        <v>13</v>
      </c>
      <c r="RM16">
        <v>13</v>
      </c>
      <c r="RN16">
        <v>13</v>
      </c>
      <c r="RO16">
        <v>0</v>
      </c>
      <c r="RP16">
        <v>452</v>
      </c>
      <c r="RQ16">
        <v>0</v>
      </c>
      <c r="RR16">
        <v>0</v>
      </c>
      <c r="RS16">
        <v>0</v>
      </c>
      <c r="RT16">
        <v>0</v>
      </c>
      <c r="RU16">
        <v>0</v>
      </c>
      <c r="RV16">
        <v>0</v>
      </c>
      <c r="RW16">
        <v>0</v>
      </c>
      <c r="RX16">
        <v>0</v>
      </c>
      <c r="RY16">
        <v>0</v>
      </c>
      <c r="RZ16">
        <v>0</v>
      </c>
      <c r="SA16">
        <v>11</v>
      </c>
      <c r="SB16">
        <v>0</v>
      </c>
      <c r="SC16">
        <v>0</v>
      </c>
      <c r="SD16">
        <v>0</v>
      </c>
      <c r="SE16">
        <v>0</v>
      </c>
      <c r="SF16">
        <v>0</v>
      </c>
      <c r="SG16" t="s">
        <v>85</v>
      </c>
      <c r="SH16" t="s">
        <v>85</v>
      </c>
      <c r="SI16" t="s">
        <v>85</v>
      </c>
      <c r="SJ16" t="s">
        <v>85</v>
      </c>
      <c r="SK16" t="s">
        <v>85</v>
      </c>
      <c r="SL16" t="s">
        <v>85</v>
      </c>
      <c r="SM16" t="s">
        <v>85</v>
      </c>
      <c r="SN16" t="s">
        <v>85</v>
      </c>
      <c r="SO16" t="s">
        <v>85</v>
      </c>
      <c r="SP16" t="s">
        <v>85</v>
      </c>
      <c r="SQ16" t="s">
        <v>85</v>
      </c>
      <c r="SR16" t="s">
        <v>85</v>
      </c>
      <c r="SS16" t="s">
        <v>85</v>
      </c>
      <c r="ST16" t="s">
        <v>85</v>
      </c>
      <c r="SU16" t="s">
        <v>85</v>
      </c>
      <c r="SV16" t="s">
        <v>85</v>
      </c>
      <c r="SW16" t="s">
        <v>85</v>
      </c>
      <c r="SX16" t="s">
        <v>85</v>
      </c>
      <c r="SY16" t="s">
        <v>85</v>
      </c>
      <c r="SZ16" t="s">
        <v>85</v>
      </c>
      <c r="TA16">
        <v>11</v>
      </c>
      <c r="TB16">
        <v>83</v>
      </c>
      <c r="TC16">
        <v>83</v>
      </c>
      <c r="TD16">
        <v>83</v>
      </c>
      <c r="TE16">
        <v>0</v>
      </c>
      <c r="TF16">
        <v>2493</v>
      </c>
      <c r="TG16">
        <v>0</v>
      </c>
      <c r="TH16">
        <v>0</v>
      </c>
      <c r="TI16">
        <v>0</v>
      </c>
      <c r="TJ16">
        <v>0</v>
      </c>
      <c r="TK16">
        <v>0</v>
      </c>
      <c r="TL16">
        <v>0</v>
      </c>
      <c r="TM16">
        <v>0</v>
      </c>
      <c r="TN16">
        <v>0</v>
      </c>
      <c r="TO16">
        <v>0</v>
      </c>
      <c r="TP16">
        <v>0</v>
      </c>
      <c r="TQ16">
        <v>28</v>
      </c>
      <c r="TR16">
        <v>27</v>
      </c>
      <c r="TS16">
        <v>30</v>
      </c>
      <c r="TT16">
        <v>0</v>
      </c>
      <c r="TU16">
        <v>1045</v>
      </c>
      <c r="TV16">
        <v>7</v>
      </c>
      <c r="TW16">
        <v>7</v>
      </c>
      <c r="TX16">
        <v>5</v>
      </c>
      <c r="TY16">
        <v>0</v>
      </c>
      <c r="TZ16">
        <v>258</v>
      </c>
      <c r="UA16">
        <v>11</v>
      </c>
      <c r="UB16">
        <v>68</v>
      </c>
      <c r="UC16">
        <v>71</v>
      </c>
      <c r="UD16">
        <v>69</v>
      </c>
      <c r="UE16">
        <v>0</v>
      </c>
      <c r="UF16">
        <v>2811</v>
      </c>
      <c r="UG16" t="s">
        <v>85</v>
      </c>
      <c r="UH16" t="s">
        <v>85</v>
      </c>
      <c r="UI16" t="s">
        <v>85</v>
      </c>
      <c r="UJ16" t="s">
        <v>85</v>
      </c>
      <c r="UK16" t="s">
        <v>85</v>
      </c>
      <c r="UL16" t="s">
        <v>85</v>
      </c>
      <c r="UM16" t="s">
        <v>85</v>
      </c>
      <c r="UN16" t="s">
        <v>85</v>
      </c>
      <c r="UO16" t="s">
        <v>85</v>
      </c>
      <c r="UP16" t="s">
        <v>85</v>
      </c>
      <c r="UQ16" t="s">
        <v>85</v>
      </c>
      <c r="UR16" t="s">
        <v>85</v>
      </c>
      <c r="US16" t="s">
        <v>85</v>
      </c>
      <c r="UT16" t="s">
        <v>85</v>
      </c>
      <c r="UU16" t="s">
        <v>85</v>
      </c>
      <c r="UV16" t="s">
        <v>85</v>
      </c>
      <c r="UW16" t="s">
        <v>85</v>
      </c>
      <c r="UX16" t="s">
        <v>85</v>
      </c>
      <c r="UY16" t="s">
        <v>85</v>
      </c>
      <c r="UZ16" t="s">
        <v>85</v>
      </c>
      <c r="VX16">
        <v>11</v>
      </c>
      <c r="VY16">
        <v>-1</v>
      </c>
      <c r="VZ16">
        <v>-1</v>
      </c>
      <c r="WA16">
        <v>-1</v>
      </c>
      <c r="WB16">
        <v>-1</v>
      </c>
      <c r="WC16">
        <v>26</v>
      </c>
      <c r="WD16">
        <v>8</v>
      </c>
      <c r="WE16">
        <v>8</v>
      </c>
      <c r="WF16">
        <v>8</v>
      </c>
      <c r="WG16">
        <v>0</v>
      </c>
      <c r="WH16">
        <v>402</v>
      </c>
      <c r="WI16">
        <v>11</v>
      </c>
      <c r="WJ16">
        <v>11</v>
      </c>
      <c r="WK16">
        <v>10</v>
      </c>
      <c r="WL16">
        <v>0</v>
      </c>
      <c r="WM16">
        <v>481</v>
      </c>
      <c r="WN16">
        <v>13</v>
      </c>
      <c r="WO16">
        <v>12</v>
      </c>
      <c r="WP16">
        <v>12</v>
      </c>
      <c r="WQ16">
        <v>0</v>
      </c>
      <c r="WR16">
        <v>496</v>
      </c>
      <c r="WS16">
        <v>14</v>
      </c>
      <c r="WT16">
        <v>15</v>
      </c>
      <c r="WU16">
        <v>14</v>
      </c>
      <c r="WV16">
        <v>1</v>
      </c>
      <c r="WW16">
        <v>0</v>
      </c>
      <c r="WX16">
        <v>11</v>
      </c>
      <c r="WY16">
        <v>16</v>
      </c>
      <c r="WZ16">
        <v>16</v>
      </c>
      <c r="XA16">
        <v>16</v>
      </c>
      <c r="XB16">
        <v>1</v>
      </c>
      <c r="XC16">
        <v>386</v>
      </c>
      <c r="XD16">
        <v>14</v>
      </c>
      <c r="XE16">
        <v>14</v>
      </c>
      <c r="XF16">
        <v>14</v>
      </c>
      <c r="XG16">
        <v>1</v>
      </c>
      <c r="XH16">
        <v>206</v>
      </c>
      <c r="XI16">
        <v>1</v>
      </c>
      <c r="XJ16">
        <v>1</v>
      </c>
      <c r="XK16">
        <v>1</v>
      </c>
      <c r="XL16">
        <v>1</v>
      </c>
      <c r="XM16">
        <v>48</v>
      </c>
      <c r="XN16" t="s">
        <v>85</v>
      </c>
      <c r="XO16" t="s">
        <v>85</v>
      </c>
      <c r="XP16" t="s">
        <v>85</v>
      </c>
      <c r="XQ16" t="s">
        <v>85</v>
      </c>
      <c r="XR16" t="s">
        <v>85</v>
      </c>
      <c r="XS16" t="s">
        <v>85</v>
      </c>
      <c r="XT16" t="s">
        <v>85</v>
      </c>
      <c r="XU16" t="s">
        <v>85</v>
      </c>
      <c r="XV16" t="s">
        <v>85</v>
      </c>
      <c r="XW16" t="s">
        <v>85</v>
      </c>
      <c r="XX16">
        <v>11</v>
      </c>
      <c r="XY16">
        <v>23</v>
      </c>
      <c r="XZ16">
        <v>23</v>
      </c>
      <c r="YA16">
        <v>23</v>
      </c>
      <c r="YB16">
        <v>0</v>
      </c>
      <c r="YC16">
        <v>856</v>
      </c>
      <c r="YD16">
        <v>23</v>
      </c>
      <c r="YE16">
        <v>21</v>
      </c>
      <c r="YF16">
        <v>21</v>
      </c>
      <c r="YG16">
        <v>0</v>
      </c>
      <c r="YH16">
        <v>702</v>
      </c>
      <c r="YI16">
        <v>10</v>
      </c>
      <c r="YJ16">
        <v>11</v>
      </c>
      <c r="YK16">
        <v>11</v>
      </c>
      <c r="YL16">
        <v>0</v>
      </c>
      <c r="YM16">
        <v>299</v>
      </c>
      <c r="YN16">
        <v>15</v>
      </c>
      <c r="YO16">
        <v>18</v>
      </c>
      <c r="YP16">
        <v>14</v>
      </c>
      <c r="YQ16">
        <v>2</v>
      </c>
      <c r="YR16">
        <v>554</v>
      </c>
      <c r="YS16">
        <v>33</v>
      </c>
      <c r="YT16">
        <v>37</v>
      </c>
      <c r="YU16">
        <v>33</v>
      </c>
      <c r="YV16">
        <v>0</v>
      </c>
      <c r="YW16">
        <v>1460</v>
      </c>
      <c r="YX16">
        <v>11</v>
      </c>
      <c r="YY16" t="s">
        <v>85</v>
      </c>
      <c r="YZ16" t="s">
        <v>85</v>
      </c>
      <c r="ZA16" t="s">
        <v>85</v>
      </c>
      <c r="ZB16" t="s">
        <v>85</v>
      </c>
      <c r="ZC16">
        <v>0</v>
      </c>
      <c r="ZD16">
        <v>2</v>
      </c>
      <c r="ZE16">
        <v>2</v>
      </c>
      <c r="ZF16">
        <v>2</v>
      </c>
      <c r="ZG16">
        <v>0</v>
      </c>
      <c r="ZH16">
        <v>59</v>
      </c>
      <c r="ZI16" t="s">
        <v>85</v>
      </c>
      <c r="ZJ16" t="s">
        <v>85</v>
      </c>
      <c r="ZK16" t="s">
        <v>85</v>
      </c>
      <c r="ZL16" t="s">
        <v>85</v>
      </c>
      <c r="ZM16" t="s">
        <v>85</v>
      </c>
      <c r="ZN16" t="s">
        <v>85</v>
      </c>
      <c r="ZO16" t="s">
        <v>85</v>
      </c>
      <c r="ZP16" t="s">
        <v>85</v>
      </c>
      <c r="ZQ16" t="s">
        <v>85</v>
      </c>
      <c r="ZR16" t="s">
        <v>85</v>
      </c>
      <c r="ZS16" t="s">
        <v>85</v>
      </c>
      <c r="ZT16" t="s">
        <v>85</v>
      </c>
      <c r="ZU16" t="s">
        <v>85</v>
      </c>
      <c r="ZV16" t="s">
        <v>85</v>
      </c>
      <c r="ZW16" t="s">
        <v>85</v>
      </c>
      <c r="ZX16">
        <v>11</v>
      </c>
      <c r="ZY16">
        <v>11</v>
      </c>
      <c r="ZZ16">
        <v>11</v>
      </c>
      <c r="AAA16">
        <v>68</v>
      </c>
      <c r="AAB16">
        <v>71</v>
      </c>
      <c r="AAC16">
        <v>69</v>
      </c>
      <c r="AAD16">
        <v>0</v>
      </c>
      <c r="AAE16">
        <v>2811</v>
      </c>
      <c r="AAF16" t="s">
        <v>85</v>
      </c>
      <c r="AAG16" t="s">
        <v>85</v>
      </c>
      <c r="AAH16" t="s">
        <v>85</v>
      </c>
      <c r="AAI16" t="s">
        <v>85</v>
      </c>
      <c r="AAJ16" t="s">
        <v>85</v>
      </c>
      <c r="AAK16" t="s">
        <v>85</v>
      </c>
      <c r="AAL16" t="s">
        <v>85</v>
      </c>
      <c r="AAM16" t="s">
        <v>85</v>
      </c>
      <c r="AAN16" t="s">
        <v>85</v>
      </c>
      <c r="AAO16" t="s">
        <v>85</v>
      </c>
      <c r="AAP16" t="s">
        <v>85</v>
      </c>
      <c r="AAQ16" t="s">
        <v>85</v>
      </c>
      <c r="AAR16" t="s">
        <v>85</v>
      </c>
      <c r="AAS16" t="s">
        <v>85</v>
      </c>
      <c r="AAT16" t="s">
        <v>85</v>
      </c>
      <c r="AAU16" t="s">
        <v>85</v>
      </c>
      <c r="AAV16" t="s">
        <v>85</v>
      </c>
      <c r="AAW16" t="s">
        <v>85</v>
      </c>
      <c r="AAX16" t="s">
        <v>85</v>
      </c>
      <c r="AAY16" t="s">
        <v>85</v>
      </c>
    </row>
    <row r="17" spans="1:727">
      <c r="A17" s="534">
        <v>11</v>
      </c>
      <c r="B17" s="535">
        <v>-1</v>
      </c>
      <c r="C17" s="535">
        <v>-1</v>
      </c>
      <c r="D17" s="535">
        <v>0</v>
      </c>
      <c r="E17" s="535">
        <v>-1</v>
      </c>
      <c r="F17" s="535">
        <v>23</v>
      </c>
      <c r="G17" s="629">
        <v>6</v>
      </c>
      <c r="H17" s="629">
        <v>6</v>
      </c>
      <c r="I17" s="629">
        <v>6</v>
      </c>
      <c r="J17" s="629">
        <v>0</v>
      </c>
      <c r="K17" s="629">
        <v>131</v>
      </c>
      <c r="L17" s="533">
        <v>7</v>
      </c>
      <c r="M17" s="533">
        <v>7</v>
      </c>
      <c r="N17" s="533">
        <v>7</v>
      </c>
      <c r="O17" s="533">
        <v>0</v>
      </c>
      <c r="P17" s="533">
        <v>48</v>
      </c>
      <c r="Q17" s="536">
        <v>5</v>
      </c>
      <c r="R17" s="536">
        <v>5</v>
      </c>
      <c r="S17" s="536">
        <v>4</v>
      </c>
      <c r="T17" s="536">
        <v>0</v>
      </c>
      <c r="U17" s="536">
        <v>60</v>
      </c>
      <c r="V17" s="537">
        <v>6</v>
      </c>
      <c r="W17" s="537">
        <v>6</v>
      </c>
      <c r="X17" s="537">
        <v>6</v>
      </c>
      <c r="Y17" s="537">
        <v>1</v>
      </c>
      <c r="Z17" s="537">
        <v>0</v>
      </c>
      <c r="AA17" s="538"/>
      <c r="AB17" s="538"/>
      <c r="AC17" s="538"/>
      <c r="AD17" s="538"/>
      <c r="AE17" s="538"/>
      <c r="AF17" s="538"/>
      <c r="AG17" s="539"/>
      <c r="AH17" s="539"/>
      <c r="AI17" s="539"/>
      <c r="AJ17" s="539"/>
      <c r="AK17" s="539"/>
      <c r="AL17" s="540"/>
      <c r="AM17" s="540"/>
      <c r="AN17" s="540"/>
      <c r="AO17" s="540"/>
      <c r="AP17" s="540"/>
      <c r="AQ17" s="541"/>
      <c r="AR17" s="541"/>
      <c r="AS17" s="541"/>
      <c r="AT17" s="541"/>
      <c r="AU17" s="541"/>
      <c r="AV17" s="534"/>
      <c r="AW17" s="534"/>
      <c r="AX17" s="534"/>
      <c r="AY17" s="534"/>
      <c r="AZ17" s="534"/>
      <c r="BA17" s="534"/>
      <c r="BB17" s="534"/>
      <c r="BC17" s="534"/>
      <c r="BD17" s="534"/>
      <c r="BE17" s="534"/>
      <c r="BF17" s="534"/>
      <c r="BG17" s="534"/>
      <c r="BH17" s="534"/>
      <c r="BI17" s="534"/>
      <c r="BJ17" s="534"/>
      <c r="BK17" s="534"/>
      <c r="BL17" s="534"/>
      <c r="BM17" s="534"/>
      <c r="BN17" s="534"/>
      <c r="BO17" s="534"/>
      <c r="BP17" s="534"/>
      <c r="GA17" t="s">
        <v>85</v>
      </c>
      <c r="GB17">
        <v>12</v>
      </c>
      <c r="GC17">
        <v>119</v>
      </c>
      <c r="GD17">
        <v>90</v>
      </c>
      <c r="GE17">
        <v>73</v>
      </c>
      <c r="GF17">
        <v>43</v>
      </c>
      <c r="GG17">
        <v>1881</v>
      </c>
      <c r="GH17">
        <v>27</v>
      </c>
      <c r="GI17">
        <v>30</v>
      </c>
      <c r="GJ17">
        <v>17</v>
      </c>
      <c r="GK17">
        <v>23</v>
      </c>
      <c r="GL17">
        <v>625</v>
      </c>
      <c r="GM17">
        <v>63</v>
      </c>
      <c r="GN17">
        <v>76</v>
      </c>
      <c r="GO17">
        <v>46</v>
      </c>
      <c r="GP17">
        <v>75</v>
      </c>
      <c r="GQ17">
        <v>-444</v>
      </c>
      <c r="GR17">
        <v>0</v>
      </c>
      <c r="GS17">
        <v>0</v>
      </c>
      <c r="GT17">
        <v>0</v>
      </c>
      <c r="GU17">
        <v>0</v>
      </c>
      <c r="GV17">
        <v>0</v>
      </c>
      <c r="GW17">
        <v>12</v>
      </c>
      <c r="GX17">
        <v>21</v>
      </c>
      <c r="GY17">
        <v>23</v>
      </c>
      <c r="GZ17">
        <v>18</v>
      </c>
      <c r="HA17">
        <v>-71</v>
      </c>
      <c r="HB17">
        <v>12</v>
      </c>
      <c r="HC17">
        <v>19</v>
      </c>
      <c r="HD17">
        <v>38</v>
      </c>
      <c r="HE17">
        <v>65</v>
      </c>
      <c r="HF17">
        <v>65</v>
      </c>
      <c r="HG17">
        <v>-993</v>
      </c>
      <c r="HH17">
        <v>141</v>
      </c>
      <c r="HI17">
        <v>113</v>
      </c>
      <c r="HJ17">
        <v>120</v>
      </c>
      <c r="HK17">
        <v>35</v>
      </c>
      <c r="HL17">
        <v>2591</v>
      </c>
      <c r="HM17">
        <v>122</v>
      </c>
      <c r="HN17">
        <v>100</v>
      </c>
      <c r="HO17">
        <v>131</v>
      </c>
      <c r="HP17">
        <v>49</v>
      </c>
      <c r="HQ17">
        <v>2772</v>
      </c>
      <c r="HR17">
        <v>48</v>
      </c>
      <c r="HS17">
        <v>53</v>
      </c>
      <c r="HT17">
        <v>57</v>
      </c>
      <c r="HU17">
        <v>16</v>
      </c>
      <c r="HV17">
        <v>726</v>
      </c>
      <c r="HW17">
        <v>10</v>
      </c>
      <c r="HX17">
        <v>18</v>
      </c>
      <c r="HY17">
        <v>25</v>
      </c>
      <c r="HZ17">
        <v>15</v>
      </c>
      <c r="IA17">
        <v>337</v>
      </c>
      <c r="IB17">
        <v>12</v>
      </c>
      <c r="IC17">
        <v>115</v>
      </c>
      <c r="ID17">
        <v>91</v>
      </c>
      <c r="IE17">
        <v>80</v>
      </c>
      <c r="IF17">
        <v>47</v>
      </c>
      <c r="IG17">
        <v>2437</v>
      </c>
      <c r="IH17">
        <v>26</v>
      </c>
      <c r="II17">
        <v>44</v>
      </c>
      <c r="IJ17">
        <v>45</v>
      </c>
      <c r="IK17">
        <v>27</v>
      </c>
      <c r="IL17">
        <v>712</v>
      </c>
      <c r="IM17">
        <v>0</v>
      </c>
      <c r="IN17">
        <v>0</v>
      </c>
      <c r="IO17">
        <v>0</v>
      </c>
      <c r="IP17">
        <v>0</v>
      </c>
      <c r="IQ17">
        <v>0</v>
      </c>
      <c r="IR17">
        <v>42</v>
      </c>
      <c r="IS17">
        <v>37</v>
      </c>
      <c r="IT17">
        <v>37</v>
      </c>
      <c r="IU17">
        <v>24</v>
      </c>
      <c r="IV17">
        <v>59</v>
      </c>
      <c r="IW17">
        <v>29</v>
      </c>
      <c r="IX17">
        <v>31</v>
      </c>
      <c r="IY17">
        <v>22</v>
      </c>
      <c r="IZ17">
        <v>7</v>
      </c>
      <c r="JA17">
        <v>501</v>
      </c>
      <c r="JB17">
        <v>12</v>
      </c>
      <c r="JC17">
        <v>38</v>
      </c>
      <c r="JD17">
        <v>27</v>
      </c>
      <c r="JE17">
        <v>27</v>
      </c>
      <c r="JF17">
        <v>11</v>
      </c>
      <c r="JG17">
        <v>591</v>
      </c>
      <c r="JH17">
        <v>63</v>
      </c>
      <c r="JI17">
        <v>46</v>
      </c>
      <c r="JJ17">
        <v>34</v>
      </c>
      <c r="JK17">
        <v>35</v>
      </c>
      <c r="JL17">
        <v>1343</v>
      </c>
      <c r="JM17">
        <v>91</v>
      </c>
      <c r="JN17">
        <v>88</v>
      </c>
      <c r="JO17">
        <v>70</v>
      </c>
      <c r="JP17">
        <v>23</v>
      </c>
      <c r="JQ17">
        <v>1425</v>
      </c>
      <c r="JR17">
        <v>75</v>
      </c>
      <c r="JS17">
        <v>82</v>
      </c>
      <c r="JT17">
        <v>80</v>
      </c>
      <c r="JU17">
        <v>25</v>
      </c>
      <c r="JV17">
        <v>1212</v>
      </c>
      <c r="JW17">
        <v>17</v>
      </c>
      <c r="JX17">
        <v>3</v>
      </c>
      <c r="JY17">
        <v>22</v>
      </c>
      <c r="JZ17">
        <v>24</v>
      </c>
      <c r="KA17">
        <v>375</v>
      </c>
      <c r="KB17">
        <v>12</v>
      </c>
      <c r="KC17" t="s">
        <v>85</v>
      </c>
      <c r="KD17" t="s">
        <v>85</v>
      </c>
      <c r="KE17" t="s">
        <v>85</v>
      </c>
      <c r="KF17" t="s">
        <v>85</v>
      </c>
      <c r="KG17" t="s">
        <v>85</v>
      </c>
      <c r="KH17" t="s">
        <v>85</v>
      </c>
      <c r="KI17" t="s">
        <v>85</v>
      </c>
      <c r="KJ17" t="s">
        <v>85</v>
      </c>
      <c r="KK17" t="s">
        <v>85</v>
      </c>
      <c r="KL17" t="s">
        <v>85</v>
      </c>
      <c r="KM17" t="s">
        <v>85</v>
      </c>
      <c r="KN17" t="s">
        <v>85</v>
      </c>
      <c r="KO17" t="s">
        <v>85</v>
      </c>
      <c r="KP17" t="s">
        <v>85</v>
      </c>
      <c r="KQ17" t="s">
        <v>85</v>
      </c>
      <c r="KR17" t="s">
        <v>85</v>
      </c>
      <c r="KS17" t="s">
        <v>85</v>
      </c>
      <c r="KT17" t="s">
        <v>85</v>
      </c>
      <c r="KU17" t="s">
        <v>85</v>
      </c>
      <c r="KV17" t="s">
        <v>85</v>
      </c>
      <c r="KW17" t="s">
        <v>85</v>
      </c>
      <c r="KX17" t="s">
        <v>85</v>
      </c>
      <c r="KY17" t="s">
        <v>85</v>
      </c>
      <c r="KZ17" t="s">
        <v>85</v>
      </c>
      <c r="LA17" t="s">
        <v>85</v>
      </c>
      <c r="LB17">
        <v>12</v>
      </c>
      <c r="LC17" t="s">
        <v>85</v>
      </c>
      <c r="LD17" t="s">
        <v>85</v>
      </c>
      <c r="LE17" t="s">
        <v>85</v>
      </c>
      <c r="LF17" t="s">
        <v>85</v>
      </c>
      <c r="LG17" t="s">
        <v>85</v>
      </c>
      <c r="LH17" t="s">
        <v>85</v>
      </c>
      <c r="LI17" t="s">
        <v>85</v>
      </c>
      <c r="LJ17" t="s">
        <v>85</v>
      </c>
      <c r="LK17" t="s">
        <v>85</v>
      </c>
      <c r="LL17" t="s">
        <v>85</v>
      </c>
      <c r="LM17" t="s">
        <v>85</v>
      </c>
      <c r="LN17" t="s">
        <v>85</v>
      </c>
      <c r="LO17" t="s">
        <v>85</v>
      </c>
      <c r="LP17" t="s">
        <v>85</v>
      </c>
      <c r="LQ17" t="s">
        <v>85</v>
      </c>
      <c r="LR17" t="s">
        <v>85</v>
      </c>
      <c r="LS17" t="s">
        <v>85</v>
      </c>
      <c r="LT17" t="s">
        <v>85</v>
      </c>
      <c r="LU17" t="s">
        <v>85</v>
      </c>
      <c r="LV17" t="s">
        <v>85</v>
      </c>
      <c r="LW17" t="s">
        <v>85</v>
      </c>
      <c r="LX17" t="s">
        <v>85</v>
      </c>
      <c r="LY17" t="s">
        <v>85</v>
      </c>
      <c r="LZ17" t="s">
        <v>85</v>
      </c>
      <c r="MA17" t="s">
        <v>85</v>
      </c>
      <c r="MB17">
        <v>12</v>
      </c>
      <c r="MC17" t="s">
        <v>85</v>
      </c>
      <c r="MD17" t="s">
        <v>85</v>
      </c>
      <c r="ME17" t="s">
        <v>85</v>
      </c>
      <c r="MF17" t="s">
        <v>85</v>
      </c>
      <c r="MG17" t="s">
        <v>85</v>
      </c>
      <c r="MH17" t="s">
        <v>85</v>
      </c>
      <c r="MI17" t="s">
        <v>85</v>
      </c>
      <c r="MJ17" t="s">
        <v>85</v>
      </c>
      <c r="MK17" t="s">
        <v>85</v>
      </c>
      <c r="ML17" t="s">
        <v>85</v>
      </c>
      <c r="MM17" t="s">
        <v>85</v>
      </c>
      <c r="MN17" t="s">
        <v>85</v>
      </c>
      <c r="MO17" t="s">
        <v>85</v>
      </c>
      <c r="MP17" t="s">
        <v>85</v>
      </c>
      <c r="MQ17" t="s">
        <v>85</v>
      </c>
      <c r="MR17" t="s">
        <v>85</v>
      </c>
      <c r="MS17" t="s">
        <v>85</v>
      </c>
      <c r="MT17" t="s">
        <v>85</v>
      </c>
      <c r="MU17" t="s">
        <v>85</v>
      </c>
      <c r="MV17" t="s">
        <v>85</v>
      </c>
      <c r="MW17" t="s">
        <v>85</v>
      </c>
      <c r="MX17" t="s">
        <v>85</v>
      </c>
      <c r="MY17" t="s">
        <v>85</v>
      </c>
      <c r="MZ17" t="s">
        <v>85</v>
      </c>
      <c r="NA17">
        <v>12</v>
      </c>
      <c r="NB17">
        <v>-1</v>
      </c>
      <c r="NC17">
        <v>-1</v>
      </c>
      <c r="ND17">
        <v>-1</v>
      </c>
      <c r="NE17">
        <v>-1</v>
      </c>
      <c r="NF17">
        <v>28</v>
      </c>
      <c r="NG17">
        <v>14</v>
      </c>
      <c r="NH17">
        <v>15</v>
      </c>
      <c r="NI17">
        <v>15</v>
      </c>
      <c r="NJ17">
        <v>0</v>
      </c>
      <c r="NK17">
        <v>343</v>
      </c>
      <c r="NL17">
        <v>21</v>
      </c>
      <c r="NM17">
        <v>21</v>
      </c>
      <c r="NN17">
        <v>21</v>
      </c>
      <c r="NO17">
        <v>0</v>
      </c>
      <c r="NP17">
        <v>414</v>
      </c>
      <c r="NQ17">
        <v>14</v>
      </c>
      <c r="NR17">
        <v>14</v>
      </c>
      <c r="NS17">
        <v>14</v>
      </c>
      <c r="NT17">
        <v>0</v>
      </c>
      <c r="NU17">
        <v>457</v>
      </c>
      <c r="NV17">
        <v>13</v>
      </c>
      <c r="NW17">
        <v>14</v>
      </c>
      <c r="NX17">
        <v>13</v>
      </c>
      <c r="NY17">
        <v>1</v>
      </c>
      <c r="NZ17">
        <v>16</v>
      </c>
      <c r="OA17">
        <v>12</v>
      </c>
      <c r="OB17">
        <v>21</v>
      </c>
      <c r="OC17">
        <v>22</v>
      </c>
      <c r="OD17">
        <v>21</v>
      </c>
      <c r="OE17">
        <v>1</v>
      </c>
      <c r="OF17">
        <v>488</v>
      </c>
      <c r="OG17">
        <v>14</v>
      </c>
      <c r="OH17">
        <v>14</v>
      </c>
      <c r="OI17">
        <v>14</v>
      </c>
      <c r="OJ17">
        <v>1</v>
      </c>
      <c r="OK17">
        <v>275</v>
      </c>
      <c r="OL17">
        <v>1</v>
      </c>
      <c r="OM17">
        <v>1</v>
      </c>
      <c r="ON17">
        <v>1</v>
      </c>
      <c r="OO17">
        <v>1</v>
      </c>
      <c r="OP17">
        <v>48</v>
      </c>
      <c r="OQ17" t="s">
        <v>85</v>
      </c>
      <c r="OR17" t="s">
        <v>85</v>
      </c>
      <c r="OS17" t="s">
        <v>85</v>
      </c>
      <c r="OT17" t="s">
        <v>85</v>
      </c>
      <c r="OU17" t="s">
        <v>85</v>
      </c>
      <c r="OV17" t="s">
        <v>85</v>
      </c>
      <c r="OW17" t="s">
        <v>85</v>
      </c>
      <c r="OX17" t="s">
        <v>85</v>
      </c>
      <c r="OY17" t="s">
        <v>85</v>
      </c>
      <c r="OZ17" t="s">
        <v>85</v>
      </c>
      <c r="PA17">
        <v>12</v>
      </c>
      <c r="PB17">
        <v>23</v>
      </c>
      <c r="PC17">
        <v>23</v>
      </c>
      <c r="PD17">
        <v>23</v>
      </c>
      <c r="PE17">
        <v>0</v>
      </c>
      <c r="PF17">
        <v>865</v>
      </c>
      <c r="PG17">
        <v>52</v>
      </c>
      <c r="PH17">
        <v>50</v>
      </c>
      <c r="PI17">
        <v>50</v>
      </c>
      <c r="PJ17">
        <v>0</v>
      </c>
      <c r="PK17">
        <v>1546</v>
      </c>
      <c r="PL17">
        <v>29</v>
      </c>
      <c r="PM17">
        <v>30</v>
      </c>
      <c r="PN17">
        <v>31</v>
      </c>
      <c r="PO17">
        <v>0</v>
      </c>
      <c r="PP17">
        <v>976</v>
      </c>
      <c r="PQ17">
        <v>12</v>
      </c>
      <c r="PR17">
        <v>14</v>
      </c>
      <c r="PS17">
        <v>12</v>
      </c>
      <c r="PT17">
        <v>2</v>
      </c>
      <c r="PU17">
        <v>237</v>
      </c>
      <c r="PV17">
        <v>30</v>
      </c>
      <c r="PW17">
        <v>31</v>
      </c>
      <c r="PX17">
        <v>29</v>
      </c>
      <c r="PY17">
        <v>0</v>
      </c>
      <c r="PZ17">
        <v>1328</v>
      </c>
      <c r="QA17">
        <v>12</v>
      </c>
      <c r="QB17" t="s">
        <v>85</v>
      </c>
      <c r="QC17" t="s">
        <v>85</v>
      </c>
      <c r="QD17" t="s">
        <v>85</v>
      </c>
      <c r="QE17" t="s">
        <v>85</v>
      </c>
      <c r="QF17">
        <v>0</v>
      </c>
      <c r="QG17">
        <v>2</v>
      </c>
      <c r="QH17">
        <v>2</v>
      </c>
      <c r="QI17">
        <v>2</v>
      </c>
      <c r="QJ17">
        <v>0</v>
      </c>
      <c r="QK17">
        <v>58</v>
      </c>
      <c r="QL17" t="s">
        <v>85</v>
      </c>
      <c r="QM17" t="s">
        <v>85</v>
      </c>
      <c r="QN17" t="s">
        <v>85</v>
      </c>
      <c r="QO17" t="s">
        <v>85</v>
      </c>
      <c r="QP17" t="s">
        <v>85</v>
      </c>
      <c r="QQ17" t="s">
        <v>85</v>
      </c>
      <c r="QR17" t="s">
        <v>85</v>
      </c>
      <c r="QS17" t="s">
        <v>85</v>
      </c>
      <c r="QT17" t="s">
        <v>85</v>
      </c>
      <c r="QU17" t="s">
        <v>85</v>
      </c>
      <c r="QV17" t="s">
        <v>85</v>
      </c>
      <c r="QW17" t="s">
        <v>85</v>
      </c>
      <c r="QX17" t="s">
        <v>85</v>
      </c>
      <c r="QY17" t="s">
        <v>85</v>
      </c>
      <c r="QZ17" t="s">
        <v>85</v>
      </c>
      <c r="RA17">
        <v>12</v>
      </c>
      <c r="RB17">
        <v>102</v>
      </c>
      <c r="RC17">
        <v>101</v>
      </c>
      <c r="RD17">
        <v>101</v>
      </c>
      <c r="RE17">
        <v>0</v>
      </c>
      <c r="RF17">
        <v>3635</v>
      </c>
      <c r="RG17">
        <v>32</v>
      </c>
      <c r="RH17">
        <v>32</v>
      </c>
      <c r="RI17">
        <v>32</v>
      </c>
      <c r="RJ17">
        <v>0</v>
      </c>
      <c r="RK17">
        <v>937</v>
      </c>
      <c r="RL17">
        <v>26</v>
      </c>
      <c r="RM17">
        <v>26</v>
      </c>
      <c r="RN17">
        <v>26</v>
      </c>
      <c r="RO17">
        <v>0</v>
      </c>
      <c r="RP17">
        <v>978</v>
      </c>
      <c r="RQ17">
        <v>0</v>
      </c>
      <c r="RR17">
        <v>0</v>
      </c>
      <c r="RS17">
        <v>0</v>
      </c>
      <c r="RT17">
        <v>0</v>
      </c>
      <c r="RU17">
        <v>0</v>
      </c>
      <c r="RV17">
        <v>0</v>
      </c>
      <c r="RW17">
        <v>0</v>
      </c>
      <c r="RX17">
        <v>0</v>
      </c>
      <c r="RY17">
        <v>0</v>
      </c>
      <c r="RZ17">
        <v>0</v>
      </c>
      <c r="SA17">
        <v>12</v>
      </c>
      <c r="SB17">
        <v>0</v>
      </c>
      <c r="SC17">
        <v>0</v>
      </c>
      <c r="SD17">
        <v>0</v>
      </c>
      <c r="SE17">
        <v>0</v>
      </c>
      <c r="SF17">
        <v>0</v>
      </c>
      <c r="SG17" t="s">
        <v>85</v>
      </c>
      <c r="SH17" t="s">
        <v>85</v>
      </c>
      <c r="SI17" t="s">
        <v>85</v>
      </c>
      <c r="SJ17" t="s">
        <v>85</v>
      </c>
      <c r="SK17" t="s">
        <v>85</v>
      </c>
      <c r="SL17" t="s">
        <v>85</v>
      </c>
      <c r="SM17" t="s">
        <v>85</v>
      </c>
      <c r="SN17" t="s">
        <v>85</v>
      </c>
      <c r="SO17" t="s">
        <v>85</v>
      </c>
      <c r="SP17" t="s">
        <v>85</v>
      </c>
      <c r="SQ17" t="s">
        <v>85</v>
      </c>
      <c r="SR17" t="s">
        <v>85</v>
      </c>
      <c r="SS17" t="s">
        <v>85</v>
      </c>
      <c r="ST17" t="s">
        <v>85</v>
      </c>
      <c r="SU17" t="s">
        <v>85</v>
      </c>
      <c r="SV17" t="s">
        <v>85</v>
      </c>
      <c r="SW17" t="s">
        <v>85</v>
      </c>
      <c r="SX17" t="s">
        <v>85</v>
      </c>
      <c r="SY17" t="s">
        <v>85</v>
      </c>
      <c r="SZ17" t="s">
        <v>85</v>
      </c>
      <c r="TA17">
        <v>12</v>
      </c>
      <c r="TB17">
        <v>104</v>
      </c>
      <c r="TC17">
        <v>104</v>
      </c>
      <c r="TD17">
        <v>104</v>
      </c>
      <c r="TE17">
        <v>0</v>
      </c>
      <c r="TF17">
        <v>4182</v>
      </c>
      <c r="TG17">
        <v>0</v>
      </c>
      <c r="TH17">
        <v>0</v>
      </c>
      <c r="TI17">
        <v>0</v>
      </c>
      <c r="TJ17">
        <v>0</v>
      </c>
      <c r="TK17">
        <v>0</v>
      </c>
      <c r="TL17">
        <v>0</v>
      </c>
      <c r="TM17">
        <v>0</v>
      </c>
      <c r="TN17">
        <v>0</v>
      </c>
      <c r="TO17">
        <v>0</v>
      </c>
      <c r="TP17">
        <v>0</v>
      </c>
      <c r="TQ17">
        <v>23</v>
      </c>
      <c r="TR17">
        <v>22</v>
      </c>
      <c r="TS17">
        <v>24</v>
      </c>
      <c r="TT17">
        <v>0</v>
      </c>
      <c r="TU17">
        <v>926</v>
      </c>
      <c r="TV17">
        <v>7</v>
      </c>
      <c r="TW17">
        <v>8</v>
      </c>
      <c r="TX17">
        <v>6</v>
      </c>
      <c r="TY17">
        <v>0</v>
      </c>
      <c r="TZ17">
        <v>259</v>
      </c>
      <c r="UA17">
        <v>12</v>
      </c>
      <c r="UB17">
        <v>53</v>
      </c>
      <c r="UC17">
        <v>56</v>
      </c>
      <c r="UD17">
        <v>54</v>
      </c>
      <c r="UE17">
        <v>0</v>
      </c>
      <c r="UF17">
        <v>2430</v>
      </c>
      <c r="UG17" t="s">
        <v>85</v>
      </c>
      <c r="UH17" t="s">
        <v>85</v>
      </c>
      <c r="UI17" t="s">
        <v>85</v>
      </c>
      <c r="UJ17" t="s">
        <v>85</v>
      </c>
      <c r="UK17" t="s">
        <v>85</v>
      </c>
      <c r="UL17" t="s">
        <v>85</v>
      </c>
      <c r="UM17" t="s">
        <v>85</v>
      </c>
      <c r="UN17" t="s">
        <v>85</v>
      </c>
      <c r="UO17" t="s">
        <v>85</v>
      </c>
      <c r="UP17" t="s">
        <v>85</v>
      </c>
      <c r="UQ17" t="s">
        <v>85</v>
      </c>
      <c r="UR17" t="s">
        <v>85</v>
      </c>
      <c r="US17" t="s">
        <v>85</v>
      </c>
      <c r="UT17" t="s">
        <v>85</v>
      </c>
      <c r="UU17" t="s">
        <v>85</v>
      </c>
      <c r="UV17" t="s">
        <v>85</v>
      </c>
      <c r="UW17" t="s">
        <v>85</v>
      </c>
      <c r="UX17" t="s">
        <v>85</v>
      </c>
      <c r="UY17" t="s">
        <v>85</v>
      </c>
      <c r="UZ17" t="s">
        <v>85</v>
      </c>
      <c r="VX17">
        <v>12</v>
      </c>
      <c r="VY17">
        <v>-1</v>
      </c>
      <c r="VZ17">
        <v>-1</v>
      </c>
      <c r="WA17">
        <v>-1</v>
      </c>
      <c r="WB17">
        <v>-1</v>
      </c>
      <c r="WC17">
        <v>28</v>
      </c>
      <c r="WD17">
        <v>14</v>
      </c>
      <c r="WE17">
        <v>15</v>
      </c>
      <c r="WF17">
        <v>15</v>
      </c>
      <c r="WG17">
        <v>0</v>
      </c>
      <c r="WH17">
        <v>343</v>
      </c>
      <c r="WI17">
        <v>21</v>
      </c>
      <c r="WJ17">
        <v>21</v>
      </c>
      <c r="WK17">
        <v>21</v>
      </c>
      <c r="WL17">
        <v>0</v>
      </c>
      <c r="WM17">
        <v>414</v>
      </c>
      <c r="WN17">
        <v>14</v>
      </c>
      <c r="WO17">
        <v>14</v>
      </c>
      <c r="WP17">
        <v>14</v>
      </c>
      <c r="WQ17">
        <v>0</v>
      </c>
      <c r="WR17">
        <v>457</v>
      </c>
      <c r="WS17">
        <v>13</v>
      </c>
      <c r="WT17">
        <v>14</v>
      </c>
      <c r="WU17">
        <v>13</v>
      </c>
      <c r="WV17">
        <v>1</v>
      </c>
      <c r="WW17">
        <v>16</v>
      </c>
      <c r="WX17">
        <v>12</v>
      </c>
      <c r="WY17">
        <v>21</v>
      </c>
      <c r="WZ17">
        <v>22</v>
      </c>
      <c r="XA17">
        <v>21</v>
      </c>
      <c r="XB17">
        <v>1</v>
      </c>
      <c r="XC17">
        <v>488</v>
      </c>
      <c r="XD17">
        <v>14</v>
      </c>
      <c r="XE17">
        <v>14</v>
      </c>
      <c r="XF17">
        <v>14</v>
      </c>
      <c r="XG17">
        <v>1</v>
      </c>
      <c r="XH17">
        <v>275</v>
      </c>
      <c r="XI17">
        <v>1</v>
      </c>
      <c r="XJ17">
        <v>1</v>
      </c>
      <c r="XK17">
        <v>1</v>
      </c>
      <c r="XL17">
        <v>1</v>
      </c>
      <c r="XM17">
        <v>48</v>
      </c>
      <c r="XN17" t="s">
        <v>85</v>
      </c>
      <c r="XO17" t="s">
        <v>85</v>
      </c>
      <c r="XP17" t="s">
        <v>85</v>
      </c>
      <c r="XQ17" t="s">
        <v>85</v>
      </c>
      <c r="XR17" t="s">
        <v>85</v>
      </c>
      <c r="XS17" t="s">
        <v>85</v>
      </c>
      <c r="XT17" t="s">
        <v>85</v>
      </c>
      <c r="XU17" t="s">
        <v>85</v>
      </c>
      <c r="XV17" t="s">
        <v>85</v>
      </c>
      <c r="XW17" t="s">
        <v>85</v>
      </c>
      <c r="XX17">
        <v>12</v>
      </c>
      <c r="XY17">
        <v>23</v>
      </c>
      <c r="XZ17">
        <v>23</v>
      </c>
      <c r="YA17">
        <v>23</v>
      </c>
      <c r="YB17">
        <v>0</v>
      </c>
      <c r="YC17">
        <v>865</v>
      </c>
      <c r="YD17">
        <v>52</v>
      </c>
      <c r="YE17">
        <v>50</v>
      </c>
      <c r="YF17">
        <v>50</v>
      </c>
      <c r="YG17">
        <v>0</v>
      </c>
      <c r="YH17">
        <v>1546</v>
      </c>
      <c r="YI17">
        <v>29</v>
      </c>
      <c r="YJ17">
        <v>30</v>
      </c>
      <c r="YK17">
        <v>31</v>
      </c>
      <c r="YL17">
        <v>0</v>
      </c>
      <c r="YM17">
        <v>976</v>
      </c>
      <c r="YN17">
        <v>12</v>
      </c>
      <c r="YO17">
        <v>14</v>
      </c>
      <c r="YP17">
        <v>12</v>
      </c>
      <c r="YQ17">
        <v>2</v>
      </c>
      <c r="YR17">
        <v>237</v>
      </c>
      <c r="YS17">
        <v>30</v>
      </c>
      <c r="YT17">
        <v>31</v>
      </c>
      <c r="YU17">
        <v>29</v>
      </c>
      <c r="YV17">
        <v>0</v>
      </c>
      <c r="YW17">
        <v>1328</v>
      </c>
      <c r="YX17">
        <v>12</v>
      </c>
      <c r="YY17" t="s">
        <v>85</v>
      </c>
      <c r="YZ17" t="s">
        <v>85</v>
      </c>
      <c r="ZA17" t="s">
        <v>85</v>
      </c>
      <c r="ZB17" t="s">
        <v>85</v>
      </c>
      <c r="ZC17">
        <v>0</v>
      </c>
      <c r="ZD17">
        <v>2</v>
      </c>
      <c r="ZE17">
        <v>2</v>
      </c>
      <c r="ZF17">
        <v>2</v>
      </c>
      <c r="ZG17">
        <v>0</v>
      </c>
      <c r="ZH17">
        <v>58</v>
      </c>
      <c r="ZI17" t="s">
        <v>85</v>
      </c>
      <c r="ZJ17" t="s">
        <v>85</v>
      </c>
      <c r="ZK17" t="s">
        <v>85</v>
      </c>
      <c r="ZL17" t="s">
        <v>85</v>
      </c>
      <c r="ZM17" t="s">
        <v>85</v>
      </c>
      <c r="ZN17" t="s">
        <v>85</v>
      </c>
      <c r="ZO17" t="s">
        <v>85</v>
      </c>
      <c r="ZP17" t="s">
        <v>85</v>
      </c>
      <c r="ZQ17" t="s">
        <v>85</v>
      </c>
      <c r="ZR17" t="s">
        <v>85</v>
      </c>
      <c r="ZS17" t="s">
        <v>85</v>
      </c>
      <c r="ZT17" t="s">
        <v>85</v>
      </c>
      <c r="ZU17" t="s">
        <v>85</v>
      </c>
      <c r="ZV17" t="s">
        <v>85</v>
      </c>
      <c r="ZW17" t="s">
        <v>85</v>
      </c>
      <c r="ZX17">
        <v>12</v>
      </c>
      <c r="ZY17">
        <v>12</v>
      </c>
      <c r="ZZ17">
        <v>12</v>
      </c>
      <c r="AAA17">
        <v>53</v>
      </c>
      <c r="AAB17">
        <v>56</v>
      </c>
      <c r="AAC17">
        <v>54</v>
      </c>
      <c r="AAD17">
        <v>0</v>
      </c>
      <c r="AAE17">
        <v>2430</v>
      </c>
      <c r="AAF17" t="s">
        <v>85</v>
      </c>
      <c r="AAG17" t="s">
        <v>85</v>
      </c>
      <c r="AAH17" t="s">
        <v>85</v>
      </c>
      <c r="AAI17" t="s">
        <v>85</v>
      </c>
      <c r="AAJ17" t="s">
        <v>85</v>
      </c>
      <c r="AAK17" t="s">
        <v>85</v>
      </c>
      <c r="AAL17" t="s">
        <v>85</v>
      </c>
      <c r="AAM17" t="s">
        <v>85</v>
      </c>
      <c r="AAN17" t="s">
        <v>85</v>
      </c>
      <c r="AAO17" t="s">
        <v>85</v>
      </c>
      <c r="AAP17" t="s">
        <v>85</v>
      </c>
      <c r="AAQ17" t="s">
        <v>85</v>
      </c>
      <c r="AAR17" t="s">
        <v>85</v>
      </c>
      <c r="AAS17" t="s">
        <v>85</v>
      </c>
      <c r="AAT17" t="s">
        <v>85</v>
      </c>
      <c r="AAU17" t="s">
        <v>85</v>
      </c>
      <c r="AAV17" t="s">
        <v>85</v>
      </c>
      <c r="AAW17" t="s">
        <v>85</v>
      </c>
      <c r="AAX17" t="s">
        <v>85</v>
      </c>
      <c r="AAY17" t="s">
        <v>85</v>
      </c>
    </row>
    <row r="18" spans="1:727">
      <c r="A18" s="534">
        <v>12</v>
      </c>
      <c r="B18" s="535">
        <v>-1</v>
      </c>
      <c r="C18" s="535">
        <v>0</v>
      </c>
      <c r="D18" s="535">
        <v>0</v>
      </c>
      <c r="E18" s="535">
        <v>-1</v>
      </c>
      <c r="F18" s="535">
        <v>24</v>
      </c>
      <c r="G18" s="629">
        <v>6</v>
      </c>
      <c r="H18" s="629">
        <v>7</v>
      </c>
      <c r="I18" s="629">
        <v>7</v>
      </c>
      <c r="J18" s="629">
        <v>0</v>
      </c>
      <c r="K18" s="629">
        <v>221</v>
      </c>
      <c r="L18" s="533">
        <v>9</v>
      </c>
      <c r="M18" s="533">
        <v>9</v>
      </c>
      <c r="N18" s="533">
        <v>8</v>
      </c>
      <c r="O18" s="533">
        <v>0</v>
      </c>
      <c r="P18" s="533">
        <v>144</v>
      </c>
      <c r="Q18" s="536">
        <v>8</v>
      </c>
      <c r="R18" s="536">
        <v>8</v>
      </c>
      <c r="S18" s="536">
        <v>7</v>
      </c>
      <c r="T18" s="536">
        <v>0</v>
      </c>
      <c r="U18" s="536">
        <v>103</v>
      </c>
      <c r="V18" s="537">
        <v>10</v>
      </c>
      <c r="W18" s="537">
        <v>10</v>
      </c>
      <c r="X18" s="537">
        <v>10</v>
      </c>
      <c r="Y18" s="537">
        <v>1</v>
      </c>
      <c r="Z18" s="537">
        <v>0</v>
      </c>
      <c r="AA18" s="538"/>
      <c r="AB18" s="538"/>
      <c r="AC18" s="538"/>
      <c r="AD18" s="538"/>
      <c r="AE18" s="538"/>
      <c r="AF18" s="538"/>
      <c r="AG18" s="539"/>
      <c r="AH18" s="539"/>
      <c r="AI18" s="539"/>
      <c r="AJ18" s="539"/>
      <c r="AK18" s="539"/>
      <c r="AL18" s="540"/>
      <c r="AM18" s="540"/>
      <c r="AN18" s="540"/>
      <c r="AO18" s="540"/>
      <c r="AP18" s="540"/>
      <c r="AQ18" s="541"/>
      <c r="AR18" s="541"/>
      <c r="AS18" s="541"/>
      <c r="AT18" s="541"/>
      <c r="AU18" s="541"/>
      <c r="AV18" s="534"/>
      <c r="AW18" s="534"/>
      <c r="AX18" s="534"/>
      <c r="AY18" s="534"/>
      <c r="AZ18" s="534"/>
      <c r="BA18" s="534"/>
      <c r="BB18" s="534"/>
      <c r="BC18" s="534"/>
      <c r="BD18" s="534"/>
      <c r="BE18" s="534"/>
      <c r="BF18" s="534"/>
      <c r="BG18" s="534"/>
      <c r="BH18" s="534"/>
      <c r="BI18" s="534"/>
      <c r="BJ18" s="534"/>
      <c r="BK18" s="534"/>
      <c r="BL18" s="534"/>
      <c r="BM18" s="534"/>
      <c r="BN18" s="534"/>
      <c r="BO18" s="534"/>
      <c r="BP18" s="534"/>
      <c r="GA18" t="s">
        <v>85</v>
      </c>
      <c r="GB18">
        <v>13</v>
      </c>
      <c r="GC18">
        <v>112</v>
      </c>
      <c r="GD18">
        <v>89</v>
      </c>
      <c r="GE18">
        <v>75</v>
      </c>
      <c r="GF18">
        <v>37</v>
      </c>
      <c r="GG18">
        <v>1853</v>
      </c>
      <c r="GH18">
        <v>20</v>
      </c>
      <c r="GI18">
        <v>30</v>
      </c>
      <c r="GJ18">
        <v>24</v>
      </c>
      <c r="GK18">
        <v>16</v>
      </c>
      <c r="GL18">
        <v>603</v>
      </c>
      <c r="GM18">
        <v>69</v>
      </c>
      <c r="GN18">
        <v>114</v>
      </c>
      <c r="GO18">
        <v>91</v>
      </c>
      <c r="GP18">
        <v>67</v>
      </c>
      <c r="GQ18">
        <v>-815</v>
      </c>
      <c r="GR18">
        <v>13</v>
      </c>
      <c r="GS18">
        <v>7</v>
      </c>
      <c r="GT18">
        <v>10</v>
      </c>
      <c r="GU18">
        <v>14</v>
      </c>
      <c r="GV18">
        <v>113</v>
      </c>
      <c r="GW18">
        <v>9</v>
      </c>
      <c r="GX18">
        <v>20</v>
      </c>
      <c r="GY18">
        <v>24</v>
      </c>
      <c r="GZ18">
        <v>21</v>
      </c>
      <c r="HA18">
        <v>-203</v>
      </c>
      <c r="HB18">
        <v>13</v>
      </c>
      <c r="HC18">
        <v>21</v>
      </c>
      <c r="HD18">
        <v>38</v>
      </c>
      <c r="HE18">
        <v>64</v>
      </c>
      <c r="HF18">
        <v>58</v>
      </c>
      <c r="HG18">
        <v>-722</v>
      </c>
      <c r="HH18">
        <v>131</v>
      </c>
      <c r="HI18">
        <v>103</v>
      </c>
      <c r="HJ18">
        <v>112</v>
      </c>
      <c r="HK18">
        <v>35</v>
      </c>
      <c r="HL18">
        <v>2694</v>
      </c>
      <c r="HM18">
        <v>126</v>
      </c>
      <c r="HN18">
        <v>104</v>
      </c>
      <c r="HO18">
        <v>145</v>
      </c>
      <c r="HP18">
        <v>62</v>
      </c>
      <c r="HQ18">
        <v>2745</v>
      </c>
      <c r="HR18">
        <v>46</v>
      </c>
      <c r="HS18">
        <v>57</v>
      </c>
      <c r="HT18">
        <v>61</v>
      </c>
      <c r="HU18">
        <v>20</v>
      </c>
      <c r="HV18">
        <v>863</v>
      </c>
      <c r="HW18">
        <v>10</v>
      </c>
      <c r="HX18">
        <v>18</v>
      </c>
      <c r="HY18">
        <v>22</v>
      </c>
      <c r="HZ18">
        <v>13</v>
      </c>
      <c r="IA18">
        <v>345</v>
      </c>
      <c r="IB18">
        <v>13</v>
      </c>
      <c r="IC18">
        <v>143</v>
      </c>
      <c r="ID18">
        <v>120</v>
      </c>
      <c r="IE18">
        <v>94</v>
      </c>
      <c r="IF18">
        <v>55</v>
      </c>
      <c r="IG18">
        <v>2288</v>
      </c>
      <c r="IH18">
        <v>28</v>
      </c>
      <c r="II18">
        <v>42</v>
      </c>
      <c r="IJ18">
        <v>47</v>
      </c>
      <c r="IK18">
        <v>27</v>
      </c>
      <c r="IL18">
        <v>750</v>
      </c>
      <c r="IM18">
        <v>60</v>
      </c>
      <c r="IN18">
        <v>57</v>
      </c>
      <c r="IO18">
        <v>72</v>
      </c>
      <c r="IP18">
        <v>33</v>
      </c>
      <c r="IQ18">
        <v>1418</v>
      </c>
      <c r="IR18">
        <v>38</v>
      </c>
      <c r="IS18">
        <v>27</v>
      </c>
      <c r="IT18">
        <v>34</v>
      </c>
      <c r="IU18">
        <v>27</v>
      </c>
      <c r="IV18">
        <v>-206</v>
      </c>
      <c r="IW18">
        <v>27</v>
      </c>
      <c r="IX18">
        <v>30</v>
      </c>
      <c r="IY18">
        <v>21</v>
      </c>
      <c r="IZ18">
        <v>8</v>
      </c>
      <c r="JA18">
        <v>521</v>
      </c>
      <c r="JB18">
        <v>13</v>
      </c>
      <c r="JC18">
        <v>37</v>
      </c>
      <c r="JD18">
        <v>33</v>
      </c>
      <c r="JE18">
        <v>24</v>
      </c>
      <c r="JF18">
        <v>17</v>
      </c>
      <c r="JG18">
        <v>632</v>
      </c>
      <c r="JH18">
        <v>80</v>
      </c>
      <c r="JI18">
        <v>56</v>
      </c>
      <c r="JJ18">
        <v>43</v>
      </c>
      <c r="JK18">
        <v>45</v>
      </c>
      <c r="JL18">
        <v>1145</v>
      </c>
      <c r="JM18">
        <v>56</v>
      </c>
      <c r="JN18">
        <v>40</v>
      </c>
      <c r="JO18">
        <v>26</v>
      </c>
      <c r="JP18">
        <v>30</v>
      </c>
      <c r="JQ18">
        <v>1004</v>
      </c>
      <c r="JR18">
        <v>101</v>
      </c>
      <c r="JS18">
        <v>112</v>
      </c>
      <c r="JT18">
        <v>110</v>
      </c>
      <c r="JU18">
        <v>22</v>
      </c>
      <c r="JV18">
        <v>1062</v>
      </c>
      <c r="JW18">
        <v>20</v>
      </c>
      <c r="JX18">
        <v>2</v>
      </c>
      <c r="JY18">
        <v>19</v>
      </c>
      <c r="JZ18">
        <v>26</v>
      </c>
      <c r="KA18">
        <v>340</v>
      </c>
      <c r="KB18">
        <v>13</v>
      </c>
      <c r="KC18" t="s">
        <v>85</v>
      </c>
      <c r="KD18" t="s">
        <v>85</v>
      </c>
      <c r="KE18" t="s">
        <v>85</v>
      </c>
      <c r="KF18" t="s">
        <v>85</v>
      </c>
      <c r="KG18" t="s">
        <v>85</v>
      </c>
      <c r="KH18" t="s">
        <v>85</v>
      </c>
      <c r="KI18" t="s">
        <v>85</v>
      </c>
      <c r="KJ18" t="s">
        <v>85</v>
      </c>
      <c r="KK18" t="s">
        <v>85</v>
      </c>
      <c r="KL18" t="s">
        <v>85</v>
      </c>
      <c r="KM18" t="s">
        <v>85</v>
      </c>
      <c r="KN18" t="s">
        <v>85</v>
      </c>
      <c r="KO18" t="s">
        <v>85</v>
      </c>
      <c r="KP18" t="s">
        <v>85</v>
      </c>
      <c r="KQ18" t="s">
        <v>85</v>
      </c>
      <c r="KR18" t="s">
        <v>85</v>
      </c>
      <c r="KS18" t="s">
        <v>85</v>
      </c>
      <c r="KT18" t="s">
        <v>85</v>
      </c>
      <c r="KU18" t="s">
        <v>85</v>
      </c>
      <c r="KV18" t="s">
        <v>85</v>
      </c>
      <c r="KW18" t="s">
        <v>85</v>
      </c>
      <c r="KX18" t="s">
        <v>85</v>
      </c>
      <c r="KY18" t="s">
        <v>85</v>
      </c>
      <c r="KZ18" t="s">
        <v>85</v>
      </c>
      <c r="LA18" t="s">
        <v>85</v>
      </c>
      <c r="LB18">
        <v>13</v>
      </c>
      <c r="LC18" t="s">
        <v>85</v>
      </c>
      <c r="LD18" t="s">
        <v>85</v>
      </c>
      <c r="LE18" t="s">
        <v>85</v>
      </c>
      <c r="LF18" t="s">
        <v>85</v>
      </c>
      <c r="LG18" t="s">
        <v>85</v>
      </c>
      <c r="LH18" t="s">
        <v>85</v>
      </c>
      <c r="LI18" t="s">
        <v>85</v>
      </c>
      <c r="LJ18" t="s">
        <v>85</v>
      </c>
      <c r="LK18" t="s">
        <v>85</v>
      </c>
      <c r="LL18" t="s">
        <v>85</v>
      </c>
      <c r="LM18" t="s">
        <v>85</v>
      </c>
      <c r="LN18" t="s">
        <v>85</v>
      </c>
      <c r="LO18" t="s">
        <v>85</v>
      </c>
      <c r="LP18" t="s">
        <v>85</v>
      </c>
      <c r="LQ18" t="s">
        <v>85</v>
      </c>
      <c r="LR18" t="s">
        <v>85</v>
      </c>
      <c r="LS18" t="s">
        <v>85</v>
      </c>
      <c r="LT18" t="s">
        <v>85</v>
      </c>
      <c r="LU18" t="s">
        <v>85</v>
      </c>
      <c r="LV18" t="s">
        <v>85</v>
      </c>
      <c r="LW18" t="s">
        <v>85</v>
      </c>
      <c r="LX18" t="s">
        <v>85</v>
      </c>
      <c r="LY18" t="s">
        <v>85</v>
      </c>
      <c r="LZ18" t="s">
        <v>85</v>
      </c>
      <c r="MA18" t="s">
        <v>85</v>
      </c>
      <c r="MB18">
        <v>13</v>
      </c>
      <c r="MC18" t="s">
        <v>85</v>
      </c>
      <c r="MD18" t="s">
        <v>85</v>
      </c>
      <c r="ME18" t="s">
        <v>85</v>
      </c>
      <c r="MF18" t="s">
        <v>85</v>
      </c>
      <c r="MG18" t="s">
        <v>85</v>
      </c>
      <c r="MH18" t="s">
        <v>85</v>
      </c>
      <c r="MI18" t="s">
        <v>85</v>
      </c>
      <c r="MJ18" t="s">
        <v>85</v>
      </c>
      <c r="MK18" t="s">
        <v>85</v>
      </c>
      <c r="ML18" t="s">
        <v>85</v>
      </c>
      <c r="MM18" t="s">
        <v>85</v>
      </c>
      <c r="MN18" t="s">
        <v>85</v>
      </c>
      <c r="MO18" t="s">
        <v>85</v>
      </c>
      <c r="MP18" t="s">
        <v>85</v>
      </c>
      <c r="MQ18" t="s">
        <v>85</v>
      </c>
      <c r="MR18" t="s">
        <v>85</v>
      </c>
      <c r="MS18" t="s">
        <v>85</v>
      </c>
      <c r="MT18" t="s">
        <v>85</v>
      </c>
      <c r="MU18" t="s">
        <v>85</v>
      </c>
      <c r="MV18" t="s">
        <v>85</v>
      </c>
      <c r="MW18" t="s">
        <v>85</v>
      </c>
      <c r="MX18" t="s">
        <v>85</v>
      </c>
      <c r="MY18" t="s">
        <v>85</v>
      </c>
      <c r="MZ18" t="s">
        <v>85</v>
      </c>
      <c r="NA18">
        <v>13</v>
      </c>
      <c r="NB18">
        <v>0</v>
      </c>
      <c r="NC18">
        <v>0</v>
      </c>
      <c r="ND18">
        <v>-1</v>
      </c>
      <c r="NE18">
        <v>0</v>
      </c>
      <c r="NF18">
        <v>25</v>
      </c>
      <c r="NG18">
        <v>14</v>
      </c>
      <c r="NH18">
        <v>14</v>
      </c>
      <c r="NI18">
        <v>14</v>
      </c>
      <c r="NJ18">
        <v>0</v>
      </c>
      <c r="NK18">
        <v>467</v>
      </c>
      <c r="NL18">
        <v>15</v>
      </c>
      <c r="NM18">
        <v>16</v>
      </c>
      <c r="NN18">
        <v>15</v>
      </c>
      <c r="NO18">
        <v>0</v>
      </c>
      <c r="NP18">
        <v>572</v>
      </c>
      <c r="NQ18">
        <v>17</v>
      </c>
      <c r="NR18">
        <v>17</v>
      </c>
      <c r="NS18">
        <v>16</v>
      </c>
      <c r="NT18">
        <v>0</v>
      </c>
      <c r="NU18">
        <v>598</v>
      </c>
      <c r="NV18">
        <v>16</v>
      </c>
      <c r="NW18">
        <v>16</v>
      </c>
      <c r="NX18">
        <v>15</v>
      </c>
      <c r="NY18">
        <v>1</v>
      </c>
      <c r="NZ18">
        <v>39</v>
      </c>
      <c r="OA18">
        <v>13</v>
      </c>
      <c r="OB18">
        <v>18</v>
      </c>
      <c r="OC18">
        <v>18</v>
      </c>
      <c r="OD18">
        <v>17</v>
      </c>
      <c r="OE18">
        <v>1</v>
      </c>
      <c r="OF18">
        <v>623</v>
      </c>
      <c r="OG18">
        <v>14</v>
      </c>
      <c r="OH18">
        <v>14</v>
      </c>
      <c r="OI18">
        <v>14</v>
      </c>
      <c r="OJ18">
        <v>1</v>
      </c>
      <c r="OK18">
        <v>360</v>
      </c>
      <c r="OL18">
        <v>1</v>
      </c>
      <c r="OM18">
        <v>1</v>
      </c>
      <c r="ON18">
        <v>1</v>
      </c>
      <c r="OO18">
        <v>1</v>
      </c>
      <c r="OP18">
        <v>48</v>
      </c>
      <c r="OQ18" t="s">
        <v>85</v>
      </c>
      <c r="OR18" t="s">
        <v>85</v>
      </c>
      <c r="OS18" t="s">
        <v>85</v>
      </c>
      <c r="OT18" t="s">
        <v>85</v>
      </c>
      <c r="OU18" t="s">
        <v>85</v>
      </c>
      <c r="OV18" t="s">
        <v>85</v>
      </c>
      <c r="OW18" t="s">
        <v>85</v>
      </c>
      <c r="OX18" t="s">
        <v>85</v>
      </c>
      <c r="OY18" t="s">
        <v>85</v>
      </c>
      <c r="OZ18" t="s">
        <v>85</v>
      </c>
      <c r="PA18">
        <v>13</v>
      </c>
      <c r="PB18">
        <v>23</v>
      </c>
      <c r="PC18">
        <v>23</v>
      </c>
      <c r="PD18">
        <v>23</v>
      </c>
      <c r="PE18">
        <v>0</v>
      </c>
      <c r="PF18">
        <v>870</v>
      </c>
      <c r="PG18">
        <v>51</v>
      </c>
      <c r="PH18">
        <v>50</v>
      </c>
      <c r="PI18">
        <v>50</v>
      </c>
      <c r="PJ18">
        <v>0</v>
      </c>
      <c r="PK18">
        <v>2016</v>
      </c>
      <c r="PL18">
        <v>28</v>
      </c>
      <c r="PM18">
        <v>29</v>
      </c>
      <c r="PN18">
        <v>29</v>
      </c>
      <c r="PO18">
        <v>0</v>
      </c>
      <c r="PP18">
        <v>1158</v>
      </c>
      <c r="PQ18">
        <v>14</v>
      </c>
      <c r="PR18">
        <v>16</v>
      </c>
      <c r="PS18">
        <v>15</v>
      </c>
      <c r="PT18">
        <v>2</v>
      </c>
      <c r="PU18">
        <v>381</v>
      </c>
      <c r="PV18">
        <v>31</v>
      </c>
      <c r="PW18">
        <v>33</v>
      </c>
      <c r="PX18">
        <v>31</v>
      </c>
      <c r="PY18">
        <v>0</v>
      </c>
      <c r="PZ18">
        <v>1199</v>
      </c>
      <c r="QA18">
        <v>13</v>
      </c>
      <c r="QB18" t="s">
        <v>85</v>
      </c>
      <c r="QC18" t="s">
        <v>85</v>
      </c>
      <c r="QD18" t="s">
        <v>85</v>
      </c>
      <c r="QE18" t="s">
        <v>85</v>
      </c>
      <c r="QF18">
        <v>0</v>
      </c>
      <c r="QG18">
        <v>2</v>
      </c>
      <c r="QH18">
        <v>2</v>
      </c>
      <c r="QI18">
        <v>2</v>
      </c>
      <c r="QJ18">
        <v>0</v>
      </c>
      <c r="QK18">
        <v>58</v>
      </c>
      <c r="QL18" t="s">
        <v>85</v>
      </c>
      <c r="QM18" t="s">
        <v>85</v>
      </c>
      <c r="QN18" t="s">
        <v>85</v>
      </c>
      <c r="QO18" t="s">
        <v>85</v>
      </c>
      <c r="QP18" t="s">
        <v>85</v>
      </c>
      <c r="QQ18" t="s">
        <v>85</v>
      </c>
      <c r="QR18" t="s">
        <v>85</v>
      </c>
      <c r="QS18" t="s">
        <v>85</v>
      </c>
      <c r="QT18" t="s">
        <v>85</v>
      </c>
      <c r="QU18" t="s">
        <v>85</v>
      </c>
      <c r="QV18" t="s">
        <v>85</v>
      </c>
      <c r="QW18" t="s">
        <v>85</v>
      </c>
      <c r="QX18" t="s">
        <v>85</v>
      </c>
      <c r="QY18" t="s">
        <v>85</v>
      </c>
      <c r="QZ18" t="s">
        <v>85</v>
      </c>
      <c r="RA18">
        <v>13</v>
      </c>
      <c r="RB18">
        <v>100</v>
      </c>
      <c r="RC18">
        <v>98</v>
      </c>
      <c r="RD18">
        <v>97</v>
      </c>
      <c r="RE18">
        <v>0</v>
      </c>
      <c r="RF18">
        <v>3399</v>
      </c>
      <c r="RG18">
        <v>31</v>
      </c>
      <c r="RH18">
        <v>31</v>
      </c>
      <c r="RI18">
        <v>31</v>
      </c>
      <c r="RJ18">
        <v>0</v>
      </c>
      <c r="RK18">
        <v>1225</v>
      </c>
      <c r="RL18">
        <v>29</v>
      </c>
      <c r="RM18">
        <v>29</v>
      </c>
      <c r="RN18">
        <v>29</v>
      </c>
      <c r="RO18">
        <v>0</v>
      </c>
      <c r="RP18">
        <v>1157</v>
      </c>
      <c r="RQ18">
        <v>0</v>
      </c>
      <c r="RR18">
        <v>0</v>
      </c>
      <c r="RS18">
        <v>0</v>
      </c>
      <c r="RT18">
        <v>0</v>
      </c>
      <c r="RU18">
        <v>0</v>
      </c>
      <c r="RV18">
        <v>0</v>
      </c>
      <c r="RW18">
        <v>0</v>
      </c>
      <c r="RX18">
        <v>0</v>
      </c>
      <c r="RY18">
        <v>0</v>
      </c>
      <c r="RZ18">
        <v>0</v>
      </c>
      <c r="SA18">
        <v>13</v>
      </c>
      <c r="SB18">
        <v>0</v>
      </c>
      <c r="SC18">
        <v>0</v>
      </c>
      <c r="SD18">
        <v>0</v>
      </c>
      <c r="SE18">
        <v>0</v>
      </c>
      <c r="SF18">
        <v>0</v>
      </c>
      <c r="SG18" t="s">
        <v>85</v>
      </c>
      <c r="SH18" t="s">
        <v>85</v>
      </c>
      <c r="SI18" t="s">
        <v>85</v>
      </c>
      <c r="SJ18" t="s">
        <v>85</v>
      </c>
      <c r="SK18" t="s">
        <v>85</v>
      </c>
      <c r="SL18" t="s">
        <v>85</v>
      </c>
      <c r="SM18" t="s">
        <v>85</v>
      </c>
      <c r="SN18" t="s">
        <v>85</v>
      </c>
      <c r="SO18" t="s">
        <v>85</v>
      </c>
      <c r="SP18" t="s">
        <v>85</v>
      </c>
      <c r="SQ18" t="s">
        <v>85</v>
      </c>
      <c r="SR18" t="s">
        <v>85</v>
      </c>
      <c r="SS18" t="s">
        <v>85</v>
      </c>
      <c r="ST18" t="s">
        <v>85</v>
      </c>
      <c r="SU18" t="s">
        <v>85</v>
      </c>
      <c r="SV18" t="s">
        <v>85</v>
      </c>
      <c r="SW18" t="s">
        <v>85</v>
      </c>
      <c r="SX18" t="s">
        <v>85</v>
      </c>
      <c r="SY18" t="s">
        <v>85</v>
      </c>
      <c r="SZ18" t="s">
        <v>85</v>
      </c>
      <c r="TA18">
        <v>13</v>
      </c>
      <c r="TB18">
        <v>134</v>
      </c>
      <c r="TC18">
        <v>134</v>
      </c>
      <c r="TD18">
        <v>134</v>
      </c>
      <c r="TE18">
        <v>0</v>
      </c>
      <c r="TF18">
        <v>5324</v>
      </c>
      <c r="TG18">
        <v>0</v>
      </c>
      <c r="TH18">
        <v>0</v>
      </c>
      <c r="TI18">
        <v>0</v>
      </c>
      <c r="TJ18">
        <v>0</v>
      </c>
      <c r="TK18">
        <v>0</v>
      </c>
      <c r="TL18">
        <v>0</v>
      </c>
      <c r="TM18">
        <v>0</v>
      </c>
      <c r="TN18">
        <v>0</v>
      </c>
      <c r="TO18">
        <v>0</v>
      </c>
      <c r="TP18">
        <v>0</v>
      </c>
      <c r="TQ18">
        <v>23</v>
      </c>
      <c r="TR18">
        <v>22</v>
      </c>
      <c r="TS18">
        <v>24</v>
      </c>
      <c r="TT18">
        <v>0</v>
      </c>
      <c r="TU18">
        <v>843</v>
      </c>
      <c r="TV18">
        <v>7</v>
      </c>
      <c r="TW18">
        <v>8</v>
      </c>
      <c r="TX18">
        <v>6</v>
      </c>
      <c r="TY18">
        <v>0</v>
      </c>
      <c r="TZ18">
        <v>270</v>
      </c>
      <c r="UA18">
        <v>13</v>
      </c>
      <c r="UB18">
        <v>56</v>
      </c>
      <c r="UC18">
        <v>59</v>
      </c>
      <c r="UD18">
        <v>57</v>
      </c>
      <c r="UE18">
        <v>0</v>
      </c>
      <c r="UF18">
        <v>2188</v>
      </c>
      <c r="UG18" t="s">
        <v>85</v>
      </c>
      <c r="UH18" t="s">
        <v>85</v>
      </c>
      <c r="UI18" t="s">
        <v>85</v>
      </c>
      <c r="UJ18" t="s">
        <v>85</v>
      </c>
      <c r="UK18" t="s">
        <v>85</v>
      </c>
      <c r="UL18" t="s">
        <v>85</v>
      </c>
      <c r="UM18" t="s">
        <v>85</v>
      </c>
      <c r="UN18" t="s">
        <v>85</v>
      </c>
      <c r="UO18" t="s">
        <v>85</v>
      </c>
      <c r="UP18" t="s">
        <v>85</v>
      </c>
      <c r="UQ18" t="s">
        <v>85</v>
      </c>
      <c r="UR18" t="s">
        <v>85</v>
      </c>
      <c r="US18" t="s">
        <v>85</v>
      </c>
      <c r="UT18" t="s">
        <v>85</v>
      </c>
      <c r="UU18" t="s">
        <v>85</v>
      </c>
      <c r="UV18" t="s">
        <v>85</v>
      </c>
      <c r="UW18" t="s">
        <v>85</v>
      </c>
      <c r="UX18" t="s">
        <v>85</v>
      </c>
      <c r="UY18" t="s">
        <v>85</v>
      </c>
      <c r="UZ18" t="s">
        <v>85</v>
      </c>
      <c r="VX18">
        <v>13</v>
      </c>
      <c r="VY18">
        <v>0</v>
      </c>
      <c r="VZ18">
        <v>0</v>
      </c>
      <c r="WA18">
        <v>-1</v>
      </c>
      <c r="WB18">
        <v>0</v>
      </c>
      <c r="WC18">
        <v>25</v>
      </c>
      <c r="WD18">
        <v>14</v>
      </c>
      <c r="WE18">
        <v>14</v>
      </c>
      <c r="WF18">
        <v>14</v>
      </c>
      <c r="WG18">
        <v>0</v>
      </c>
      <c r="WH18">
        <v>467</v>
      </c>
      <c r="WI18">
        <v>15</v>
      </c>
      <c r="WJ18">
        <v>16</v>
      </c>
      <c r="WK18">
        <v>15</v>
      </c>
      <c r="WL18">
        <v>0</v>
      </c>
      <c r="WM18">
        <v>572</v>
      </c>
      <c r="WN18">
        <v>17</v>
      </c>
      <c r="WO18">
        <v>17</v>
      </c>
      <c r="WP18">
        <v>16</v>
      </c>
      <c r="WQ18">
        <v>0</v>
      </c>
      <c r="WR18">
        <v>598</v>
      </c>
      <c r="WS18">
        <v>16</v>
      </c>
      <c r="WT18">
        <v>16</v>
      </c>
      <c r="WU18">
        <v>15</v>
      </c>
      <c r="WV18">
        <v>1</v>
      </c>
      <c r="WW18">
        <v>39</v>
      </c>
      <c r="WX18">
        <v>13</v>
      </c>
      <c r="WY18">
        <v>18</v>
      </c>
      <c r="WZ18">
        <v>18</v>
      </c>
      <c r="XA18">
        <v>17</v>
      </c>
      <c r="XB18">
        <v>1</v>
      </c>
      <c r="XC18">
        <v>623</v>
      </c>
      <c r="XD18">
        <v>14</v>
      </c>
      <c r="XE18">
        <v>14</v>
      </c>
      <c r="XF18">
        <v>14</v>
      </c>
      <c r="XG18">
        <v>1</v>
      </c>
      <c r="XH18">
        <v>360</v>
      </c>
      <c r="XI18">
        <v>1</v>
      </c>
      <c r="XJ18">
        <v>1</v>
      </c>
      <c r="XK18">
        <v>1</v>
      </c>
      <c r="XL18">
        <v>1</v>
      </c>
      <c r="XM18">
        <v>48</v>
      </c>
      <c r="XN18" t="s">
        <v>85</v>
      </c>
      <c r="XO18" t="s">
        <v>85</v>
      </c>
      <c r="XP18" t="s">
        <v>85</v>
      </c>
      <c r="XQ18" t="s">
        <v>85</v>
      </c>
      <c r="XR18" t="s">
        <v>85</v>
      </c>
      <c r="XS18" t="s">
        <v>85</v>
      </c>
      <c r="XT18" t="s">
        <v>85</v>
      </c>
      <c r="XU18" t="s">
        <v>85</v>
      </c>
      <c r="XV18" t="s">
        <v>85</v>
      </c>
      <c r="XW18" t="s">
        <v>85</v>
      </c>
      <c r="XX18">
        <v>13</v>
      </c>
      <c r="XY18">
        <v>23</v>
      </c>
      <c r="XZ18">
        <v>23</v>
      </c>
      <c r="YA18">
        <v>23</v>
      </c>
      <c r="YB18">
        <v>0</v>
      </c>
      <c r="YC18">
        <v>870</v>
      </c>
      <c r="YD18">
        <v>51</v>
      </c>
      <c r="YE18">
        <v>50</v>
      </c>
      <c r="YF18">
        <v>50</v>
      </c>
      <c r="YG18">
        <v>0</v>
      </c>
      <c r="YH18">
        <v>2016</v>
      </c>
      <c r="YI18">
        <v>28</v>
      </c>
      <c r="YJ18">
        <v>29</v>
      </c>
      <c r="YK18">
        <v>29</v>
      </c>
      <c r="YL18">
        <v>0</v>
      </c>
      <c r="YM18">
        <v>1158</v>
      </c>
      <c r="YN18">
        <v>14</v>
      </c>
      <c r="YO18">
        <v>16</v>
      </c>
      <c r="YP18">
        <v>15</v>
      </c>
      <c r="YQ18">
        <v>2</v>
      </c>
      <c r="YR18">
        <v>381</v>
      </c>
      <c r="YS18">
        <v>31</v>
      </c>
      <c r="YT18">
        <v>33</v>
      </c>
      <c r="YU18">
        <v>31</v>
      </c>
      <c r="YV18">
        <v>0</v>
      </c>
      <c r="YW18">
        <v>1199</v>
      </c>
      <c r="YX18">
        <v>13</v>
      </c>
      <c r="YY18" t="s">
        <v>85</v>
      </c>
      <c r="YZ18" t="s">
        <v>85</v>
      </c>
      <c r="ZA18" t="s">
        <v>85</v>
      </c>
      <c r="ZB18" t="s">
        <v>85</v>
      </c>
      <c r="ZC18">
        <v>0</v>
      </c>
      <c r="ZD18">
        <v>2</v>
      </c>
      <c r="ZE18">
        <v>2</v>
      </c>
      <c r="ZF18">
        <v>2</v>
      </c>
      <c r="ZG18">
        <v>0</v>
      </c>
      <c r="ZH18">
        <v>58</v>
      </c>
      <c r="ZI18" t="s">
        <v>85</v>
      </c>
      <c r="ZJ18" t="s">
        <v>85</v>
      </c>
      <c r="ZK18" t="s">
        <v>85</v>
      </c>
      <c r="ZL18" t="s">
        <v>85</v>
      </c>
      <c r="ZM18" t="s">
        <v>85</v>
      </c>
      <c r="ZN18" t="s">
        <v>85</v>
      </c>
      <c r="ZO18" t="s">
        <v>85</v>
      </c>
      <c r="ZP18" t="s">
        <v>85</v>
      </c>
      <c r="ZQ18" t="s">
        <v>85</v>
      </c>
      <c r="ZR18" t="s">
        <v>85</v>
      </c>
      <c r="ZS18" t="s">
        <v>85</v>
      </c>
      <c r="ZT18" t="s">
        <v>85</v>
      </c>
      <c r="ZU18" t="s">
        <v>85</v>
      </c>
      <c r="ZV18" t="s">
        <v>85</v>
      </c>
      <c r="ZW18" t="s">
        <v>85</v>
      </c>
      <c r="ZX18">
        <v>13</v>
      </c>
      <c r="ZY18">
        <v>13</v>
      </c>
      <c r="ZZ18">
        <v>13</v>
      </c>
      <c r="AAA18">
        <v>56</v>
      </c>
      <c r="AAB18">
        <v>59</v>
      </c>
      <c r="AAC18">
        <v>57</v>
      </c>
      <c r="AAD18">
        <v>0</v>
      </c>
      <c r="AAE18">
        <v>2188</v>
      </c>
      <c r="AAF18" t="s">
        <v>85</v>
      </c>
      <c r="AAG18" t="s">
        <v>85</v>
      </c>
      <c r="AAH18" t="s">
        <v>85</v>
      </c>
      <c r="AAI18" t="s">
        <v>85</v>
      </c>
      <c r="AAJ18" t="s">
        <v>85</v>
      </c>
      <c r="AAK18" t="s">
        <v>85</v>
      </c>
      <c r="AAL18" t="s">
        <v>85</v>
      </c>
      <c r="AAM18" t="s">
        <v>85</v>
      </c>
      <c r="AAN18" t="s">
        <v>85</v>
      </c>
      <c r="AAO18" t="s">
        <v>85</v>
      </c>
      <c r="AAP18" t="s">
        <v>85</v>
      </c>
      <c r="AAQ18" t="s">
        <v>85</v>
      </c>
      <c r="AAR18" t="s">
        <v>85</v>
      </c>
      <c r="AAS18" t="s">
        <v>85</v>
      </c>
      <c r="AAT18" t="s">
        <v>85</v>
      </c>
      <c r="AAU18" t="s">
        <v>85</v>
      </c>
      <c r="AAV18" t="s">
        <v>85</v>
      </c>
      <c r="AAW18" t="s">
        <v>85</v>
      </c>
      <c r="AAX18" t="s">
        <v>85</v>
      </c>
      <c r="AAY18" t="s">
        <v>85</v>
      </c>
    </row>
    <row r="19" spans="1:727">
      <c r="A19" s="534">
        <v>13</v>
      </c>
      <c r="B19" s="535">
        <v>0</v>
      </c>
      <c r="C19" s="535">
        <v>0</v>
      </c>
      <c r="D19" s="535">
        <v>0</v>
      </c>
      <c r="E19" s="535">
        <v>-1</v>
      </c>
      <c r="F19" s="535">
        <v>24</v>
      </c>
      <c r="G19" s="629">
        <v>9</v>
      </c>
      <c r="H19" s="629">
        <v>10</v>
      </c>
      <c r="I19" s="629">
        <v>9</v>
      </c>
      <c r="J19" s="629">
        <v>0</v>
      </c>
      <c r="K19" s="629">
        <v>213</v>
      </c>
      <c r="L19" s="533">
        <v>10</v>
      </c>
      <c r="M19" s="533">
        <v>10</v>
      </c>
      <c r="N19" s="533">
        <v>10</v>
      </c>
      <c r="O19" s="533">
        <v>0</v>
      </c>
      <c r="P19" s="533">
        <v>191</v>
      </c>
      <c r="Q19" s="536">
        <v>6</v>
      </c>
      <c r="R19" s="536">
        <v>6</v>
      </c>
      <c r="S19" s="536">
        <v>6</v>
      </c>
      <c r="T19" s="536">
        <v>0</v>
      </c>
      <c r="U19" s="536">
        <v>159</v>
      </c>
      <c r="V19" s="537">
        <v>8</v>
      </c>
      <c r="W19" s="537">
        <v>8</v>
      </c>
      <c r="X19" s="537">
        <v>7</v>
      </c>
      <c r="Y19" s="537">
        <v>1</v>
      </c>
      <c r="Z19" s="537">
        <v>0</v>
      </c>
      <c r="AA19" s="538"/>
      <c r="AB19" s="538"/>
      <c r="AC19" s="538"/>
      <c r="AD19" s="538"/>
      <c r="AE19" s="538"/>
      <c r="AF19" s="538"/>
      <c r="AG19" s="539"/>
      <c r="AH19" s="539"/>
      <c r="AI19" s="539"/>
      <c r="AJ19" s="539"/>
      <c r="AK19" s="539"/>
      <c r="AL19" s="540"/>
      <c r="AM19" s="540"/>
      <c r="AN19" s="540"/>
      <c r="AO19" s="540"/>
      <c r="AP19" s="540"/>
      <c r="AQ19" s="541"/>
      <c r="AR19" s="541"/>
      <c r="AS19" s="541"/>
      <c r="AT19" s="541"/>
      <c r="AU19" s="541"/>
      <c r="AV19" s="534"/>
      <c r="AW19" s="534"/>
      <c r="AX19" s="534"/>
      <c r="AY19" s="534"/>
      <c r="AZ19" s="534"/>
      <c r="BA19" s="534"/>
      <c r="BB19" s="534"/>
      <c r="BC19" s="534"/>
      <c r="BD19" s="534"/>
      <c r="BE19" s="534"/>
      <c r="BF19" s="534"/>
      <c r="BG19" s="534"/>
      <c r="BH19" s="534"/>
      <c r="BI19" s="534"/>
      <c r="BJ19" s="534"/>
      <c r="BK19" s="534"/>
      <c r="BL19" s="534"/>
      <c r="BM19" s="534"/>
      <c r="BN19" s="534"/>
      <c r="BO19" s="534"/>
      <c r="BP19" s="534"/>
      <c r="GA19" t="s">
        <v>85</v>
      </c>
      <c r="GB19">
        <v>14</v>
      </c>
      <c r="GC19">
        <v>117</v>
      </c>
      <c r="GD19">
        <v>99</v>
      </c>
      <c r="GE19">
        <v>75</v>
      </c>
      <c r="GF19">
        <v>44</v>
      </c>
      <c r="GG19">
        <v>1935</v>
      </c>
      <c r="GH19">
        <v>22</v>
      </c>
      <c r="GI19">
        <v>29</v>
      </c>
      <c r="GJ19">
        <v>31</v>
      </c>
      <c r="GK19">
        <v>16</v>
      </c>
      <c r="GL19">
        <v>485</v>
      </c>
      <c r="GM19">
        <v>80</v>
      </c>
      <c r="GN19">
        <v>122</v>
      </c>
      <c r="GO19">
        <v>92</v>
      </c>
      <c r="GP19">
        <v>69</v>
      </c>
      <c r="GQ19">
        <v>-904</v>
      </c>
      <c r="GR19">
        <v>15</v>
      </c>
      <c r="GS19">
        <v>11</v>
      </c>
      <c r="GT19">
        <v>13</v>
      </c>
      <c r="GU19">
        <v>11</v>
      </c>
      <c r="GV19">
        <v>81</v>
      </c>
      <c r="GW19">
        <v>9</v>
      </c>
      <c r="GX19">
        <v>5</v>
      </c>
      <c r="GY19">
        <v>8</v>
      </c>
      <c r="GZ19">
        <v>18</v>
      </c>
      <c r="HA19">
        <v>-157</v>
      </c>
      <c r="HB19">
        <v>14</v>
      </c>
      <c r="HC19">
        <v>19</v>
      </c>
      <c r="HD19">
        <v>35</v>
      </c>
      <c r="HE19">
        <v>60</v>
      </c>
      <c r="HF19">
        <v>56</v>
      </c>
      <c r="HG19">
        <v>-1283</v>
      </c>
      <c r="HH19">
        <v>165</v>
      </c>
      <c r="HI19">
        <v>133</v>
      </c>
      <c r="HJ19">
        <v>128</v>
      </c>
      <c r="HK19">
        <v>45</v>
      </c>
      <c r="HL19">
        <v>2599</v>
      </c>
      <c r="HM19">
        <v>134</v>
      </c>
      <c r="HN19">
        <v>115</v>
      </c>
      <c r="HO19">
        <v>146</v>
      </c>
      <c r="HP19">
        <v>50</v>
      </c>
      <c r="HQ19">
        <v>2479</v>
      </c>
      <c r="HR19">
        <v>53</v>
      </c>
      <c r="HS19">
        <v>55</v>
      </c>
      <c r="HT19">
        <v>64</v>
      </c>
      <c r="HU19">
        <v>16</v>
      </c>
      <c r="HV19">
        <v>825</v>
      </c>
      <c r="HW19">
        <v>10</v>
      </c>
      <c r="HX19">
        <v>16</v>
      </c>
      <c r="HY19">
        <v>26</v>
      </c>
      <c r="HZ19">
        <v>19</v>
      </c>
      <c r="IA19">
        <v>330</v>
      </c>
      <c r="IB19">
        <v>14</v>
      </c>
      <c r="IC19">
        <v>115</v>
      </c>
      <c r="ID19">
        <v>95</v>
      </c>
      <c r="IE19">
        <v>86</v>
      </c>
      <c r="IF19">
        <v>34</v>
      </c>
      <c r="IG19">
        <v>2304</v>
      </c>
      <c r="IH19">
        <v>27</v>
      </c>
      <c r="II19">
        <v>45</v>
      </c>
      <c r="IJ19">
        <v>46</v>
      </c>
      <c r="IK19">
        <v>28</v>
      </c>
      <c r="IL19">
        <v>743</v>
      </c>
      <c r="IM19">
        <v>106</v>
      </c>
      <c r="IN19">
        <v>105</v>
      </c>
      <c r="IO19">
        <v>123</v>
      </c>
      <c r="IP19">
        <v>31</v>
      </c>
      <c r="IQ19">
        <v>1712</v>
      </c>
      <c r="IR19">
        <v>17</v>
      </c>
      <c r="IS19">
        <v>7</v>
      </c>
      <c r="IT19">
        <v>26</v>
      </c>
      <c r="IU19">
        <v>29</v>
      </c>
      <c r="IV19">
        <v>-281</v>
      </c>
      <c r="IW19">
        <v>30</v>
      </c>
      <c r="IX19">
        <v>30</v>
      </c>
      <c r="IY19">
        <v>22</v>
      </c>
      <c r="IZ19">
        <v>7</v>
      </c>
      <c r="JA19">
        <v>525</v>
      </c>
      <c r="JB19">
        <v>14</v>
      </c>
      <c r="JC19">
        <v>37</v>
      </c>
      <c r="JD19">
        <v>38</v>
      </c>
      <c r="JE19">
        <v>29</v>
      </c>
      <c r="JF19">
        <v>14</v>
      </c>
      <c r="JG19">
        <v>682</v>
      </c>
      <c r="JH19">
        <v>86</v>
      </c>
      <c r="JI19">
        <v>64</v>
      </c>
      <c r="JJ19">
        <v>63</v>
      </c>
      <c r="JK19">
        <v>41</v>
      </c>
      <c r="JL19">
        <v>1162</v>
      </c>
      <c r="JM19">
        <v>69</v>
      </c>
      <c r="JN19">
        <v>61</v>
      </c>
      <c r="JO19">
        <v>41</v>
      </c>
      <c r="JP19">
        <v>31</v>
      </c>
      <c r="JQ19">
        <v>728</v>
      </c>
      <c r="JR19">
        <v>70</v>
      </c>
      <c r="JS19">
        <v>68</v>
      </c>
      <c r="JT19">
        <v>85</v>
      </c>
      <c r="JU19">
        <v>41</v>
      </c>
      <c r="JV19">
        <v>1429</v>
      </c>
      <c r="JW19">
        <v>21</v>
      </c>
      <c r="JX19">
        <v>2</v>
      </c>
      <c r="JY19">
        <v>21</v>
      </c>
      <c r="JZ19">
        <v>28</v>
      </c>
      <c r="KA19">
        <v>320</v>
      </c>
      <c r="KB19">
        <v>14</v>
      </c>
      <c r="KC19" t="s">
        <v>85</v>
      </c>
      <c r="KD19" t="s">
        <v>85</v>
      </c>
      <c r="KE19" t="s">
        <v>85</v>
      </c>
      <c r="KF19" t="s">
        <v>85</v>
      </c>
      <c r="KG19" t="s">
        <v>85</v>
      </c>
      <c r="KH19" t="s">
        <v>85</v>
      </c>
      <c r="KI19" t="s">
        <v>85</v>
      </c>
      <c r="KJ19" t="s">
        <v>85</v>
      </c>
      <c r="KK19" t="s">
        <v>85</v>
      </c>
      <c r="KL19" t="s">
        <v>85</v>
      </c>
      <c r="KM19" t="s">
        <v>85</v>
      </c>
      <c r="KN19" t="s">
        <v>85</v>
      </c>
      <c r="KO19" t="s">
        <v>85</v>
      </c>
      <c r="KP19" t="s">
        <v>85</v>
      </c>
      <c r="KQ19" t="s">
        <v>85</v>
      </c>
      <c r="KR19" t="s">
        <v>85</v>
      </c>
      <c r="KS19" t="s">
        <v>85</v>
      </c>
      <c r="KT19" t="s">
        <v>85</v>
      </c>
      <c r="KU19" t="s">
        <v>85</v>
      </c>
      <c r="KV19" t="s">
        <v>85</v>
      </c>
      <c r="KW19" t="s">
        <v>85</v>
      </c>
      <c r="KX19" t="s">
        <v>85</v>
      </c>
      <c r="KY19" t="s">
        <v>85</v>
      </c>
      <c r="KZ19" t="s">
        <v>85</v>
      </c>
      <c r="LA19" t="s">
        <v>85</v>
      </c>
      <c r="LB19">
        <v>14</v>
      </c>
      <c r="LC19" t="s">
        <v>85</v>
      </c>
      <c r="LD19" t="s">
        <v>85</v>
      </c>
      <c r="LE19" t="s">
        <v>85</v>
      </c>
      <c r="LF19" t="s">
        <v>85</v>
      </c>
      <c r="LG19" t="s">
        <v>85</v>
      </c>
      <c r="LH19" t="s">
        <v>85</v>
      </c>
      <c r="LI19" t="s">
        <v>85</v>
      </c>
      <c r="LJ19" t="s">
        <v>85</v>
      </c>
      <c r="LK19" t="s">
        <v>85</v>
      </c>
      <c r="LL19" t="s">
        <v>85</v>
      </c>
      <c r="LM19" t="s">
        <v>85</v>
      </c>
      <c r="LN19" t="s">
        <v>85</v>
      </c>
      <c r="LO19" t="s">
        <v>85</v>
      </c>
      <c r="LP19" t="s">
        <v>85</v>
      </c>
      <c r="LQ19" t="s">
        <v>85</v>
      </c>
      <c r="LR19" t="s">
        <v>85</v>
      </c>
      <c r="LS19" t="s">
        <v>85</v>
      </c>
      <c r="LT19" t="s">
        <v>85</v>
      </c>
      <c r="LU19" t="s">
        <v>85</v>
      </c>
      <c r="LV19" t="s">
        <v>85</v>
      </c>
      <c r="LW19" t="s">
        <v>85</v>
      </c>
      <c r="LX19" t="s">
        <v>85</v>
      </c>
      <c r="LY19" t="s">
        <v>85</v>
      </c>
      <c r="LZ19" t="s">
        <v>85</v>
      </c>
      <c r="MA19" t="s">
        <v>85</v>
      </c>
      <c r="MB19">
        <v>14</v>
      </c>
      <c r="MC19" t="s">
        <v>85</v>
      </c>
      <c r="MD19" t="s">
        <v>85</v>
      </c>
      <c r="ME19" t="s">
        <v>85</v>
      </c>
      <c r="MF19" t="s">
        <v>85</v>
      </c>
      <c r="MG19" t="s">
        <v>85</v>
      </c>
      <c r="MH19" t="s">
        <v>85</v>
      </c>
      <c r="MI19" t="s">
        <v>85</v>
      </c>
      <c r="MJ19" t="s">
        <v>85</v>
      </c>
      <c r="MK19" t="s">
        <v>85</v>
      </c>
      <c r="ML19" t="s">
        <v>85</v>
      </c>
      <c r="MM19" t="s">
        <v>85</v>
      </c>
      <c r="MN19" t="s">
        <v>85</v>
      </c>
      <c r="MO19" t="s">
        <v>85</v>
      </c>
      <c r="MP19" t="s">
        <v>85</v>
      </c>
      <c r="MQ19" t="s">
        <v>85</v>
      </c>
      <c r="MR19" t="s">
        <v>85</v>
      </c>
      <c r="MS19" t="s">
        <v>85</v>
      </c>
      <c r="MT19" t="s">
        <v>85</v>
      </c>
      <c r="MU19" t="s">
        <v>85</v>
      </c>
      <c r="MV19" t="s">
        <v>85</v>
      </c>
      <c r="MW19" t="s">
        <v>85</v>
      </c>
      <c r="MX19" t="s">
        <v>85</v>
      </c>
      <c r="MY19" t="s">
        <v>85</v>
      </c>
      <c r="MZ19" t="s">
        <v>85</v>
      </c>
      <c r="NA19">
        <v>14</v>
      </c>
      <c r="NB19">
        <v>0</v>
      </c>
      <c r="NC19">
        <v>-1</v>
      </c>
      <c r="ND19">
        <v>-1</v>
      </c>
      <c r="NE19">
        <v>-1</v>
      </c>
      <c r="NF19">
        <v>25</v>
      </c>
      <c r="NG19">
        <v>15</v>
      </c>
      <c r="NH19">
        <v>15</v>
      </c>
      <c r="NI19">
        <v>15</v>
      </c>
      <c r="NJ19">
        <v>0</v>
      </c>
      <c r="NK19">
        <v>572</v>
      </c>
      <c r="NL19">
        <v>21</v>
      </c>
      <c r="NM19">
        <v>22</v>
      </c>
      <c r="NN19">
        <v>20</v>
      </c>
      <c r="NO19">
        <v>0</v>
      </c>
      <c r="NP19">
        <v>714</v>
      </c>
      <c r="NQ19">
        <v>24</v>
      </c>
      <c r="NR19">
        <v>25</v>
      </c>
      <c r="NS19">
        <v>24</v>
      </c>
      <c r="NT19">
        <v>0</v>
      </c>
      <c r="NU19">
        <v>774</v>
      </c>
      <c r="NV19">
        <v>24</v>
      </c>
      <c r="NW19">
        <v>24</v>
      </c>
      <c r="NX19">
        <v>24</v>
      </c>
      <c r="NY19">
        <v>1</v>
      </c>
      <c r="NZ19">
        <v>254</v>
      </c>
      <c r="OA19">
        <v>14</v>
      </c>
      <c r="OB19">
        <v>23</v>
      </c>
      <c r="OC19">
        <v>23</v>
      </c>
      <c r="OD19">
        <v>22</v>
      </c>
      <c r="OE19">
        <v>1</v>
      </c>
      <c r="OF19">
        <v>743</v>
      </c>
      <c r="OG19">
        <v>16</v>
      </c>
      <c r="OH19">
        <v>16</v>
      </c>
      <c r="OI19">
        <v>16</v>
      </c>
      <c r="OJ19">
        <v>1</v>
      </c>
      <c r="OK19">
        <v>392</v>
      </c>
      <c r="OL19">
        <v>1</v>
      </c>
      <c r="OM19">
        <v>1</v>
      </c>
      <c r="ON19">
        <v>1</v>
      </c>
      <c r="OO19">
        <v>1</v>
      </c>
      <c r="OP19">
        <v>48</v>
      </c>
      <c r="OQ19" t="s">
        <v>85</v>
      </c>
      <c r="OR19" t="s">
        <v>85</v>
      </c>
      <c r="OS19" t="s">
        <v>85</v>
      </c>
      <c r="OT19" t="s">
        <v>85</v>
      </c>
      <c r="OU19" t="s">
        <v>85</v>
      </c>
      <c r="OV19" t="s">
        <v>85</v>
      </c>
      <c r="OW19" t="s">
        <v>85</v>
      </c>
      <c r="OX19" t="s">
        <v>85</v>
      </c>
      <c r="OY19" t="s">
        <v>85</v>
      </c>
      <c r="OZ19" t="s">
        <v>85</v>
      </c>
      <c r="PA19">
        <v>14</v>
      </c>
      <c r="PB19">
        <v>23</v>
      </c>
      <c r="PC19">
        <v>23</v>
      </c>
      <c r="PD19">
        <v>23</v>
      </c>
      <c r="PE19">
        <v>0</v>
      </c>
      <c r="PF19">
        <v>873</v>
      </c>
      <c r="PG19">
        <v>42</v>
      </c>
      <c r="PH19">
        <v>41</v>
      </c>
      <c r="PI19">
        <v>41</v>
      </c>
      <c r="PJ19">
        <v>0</v>
      </c>
      <c r="PK19">
        <v>1798</v>
      </c>
      <c r="PL19">
        <v>10</v>
      </c>
      <c r="PM19">
        <v>11</v>
      </c>
      <c r="PN19">
        <v>11</v>
      </c>
      <c r="PO19">
        <v>0</v>
      </c>
      <c r="PP19">
        <v>998</v>
      </c>
      <c r="PQ19">
        <v>14</v>
      </c>
      <c r="PR19">
        <v>17</v>
      </c>
      <c r="PS19">
        <v>13</v>
      </c>
      <c r="PT19">
        <v>2</v>
      </c>
      <c r="PU19">
        <v>248</v>
      </c>
      <c r="PV19">
        <v>31</v>
      </c>
      <c r="PW19">
        <v>34</v>
      </c>
      <c r="PX19">
        <v>31</v>
      </c>
      <c r="PY19">
        <v>0</v>
      </c>
      <c r="PZ19">
        <v>1268</v>
      </c>
      <c r="QA19">
        <v>14</v>
      </c>
      <c r="QB19" t="s">
        <v>85</v>
      </c>
      <c r="QC19" t="s">
        <v>85</v>
      </c>
      <c r="QD19" t="s">
        <v>85</v>
      </c>
      <c r="QE19" t="s">
        <v>85</v>
      </c>
      <c r="QF19">
        <v>0</v>
      </c>
      <c r="QG19">
        <v>2</v>
      </c>
      <c r="QH19">
        <v>2</v>
      </c>
      <c r="QI19">
        <v>2</v>
      </c>
      <c r="QJ19">
        <v>0</v>
      </c>
      <c r="QK19">
        <v>59</v>
      </c>
      <c r="QL19" t="s">
        <v>85</v>
      </c>
      <c r="QM19" t="s">
        <v>85</v>
      </c>
      <c r="QN19" t="s">
        <v>85</v>
      </c>
      <c r="QO19" t="s">
        <v>85</v>
      </c>
      <c r="QP19" t="s">
        <v>85</v>
      </c>
      <c r="QQ19" t="s">
        <v>85</v>
      </c>
      <c r="QR19" t="s">
        <v>85</v>
      </c>
      <c r="QS19" t="s">
        <v>85</v>
      </c>
      <c r="QT19" t="s">
        <v>85</v>
      </c>
      <c r="QU19" t="s">
        <v>85</v>
      </c>
      <c r="QV19" t="s">
        <v>85</v>
      </c>
      <c r="QW19" t="s">
        <v>85</v>
      </c>
      <c r="QX19" t="s">
        <v>85</v>
      </c>
      <c r="QY19" t="s">
        <v>85</v>
      </c>
      <c r="QZ19" t="s">
        <v>85</v>
      </c>
      <c r="RA19">
        <v>14</v>
      </c>
      <c r="RB19">
        <v>113</v>
      </c>
      <c r="RC19">
        <v>111</v>
      </c>
      <c r="RD19">
        <v>110</v>
      </c>
      <c r="RE19">
        <v>0</v>
      </c>
      <c r="RF19">
        <v>3548</v>
      </c>
      <c r="RG19">
        <v>29</v>
      </c>
      <c r="RH19">
        <v>29</v>
      </c>
      <c r="RI19">
        <v>28</v>
      </c>
      <c r="RJ19">
        <v>0</v>
      </c>
      <c r="RK19">
        <v>1124</v>
      </c>
      <c r="RL19">
        <v>26</v>
      </c>
      <c r="RM19">
        <v>26</v>
      </c>
      <c r="RN19">
        <v>26</v>
      </c>
      <c r="RO19">
        <v>0</v>
      </c>
      <c r="RP19">
        <v>1062</v>
      </c>
      <c r="RQ19">
        <v>0</v>
      </c>
      <c r="RR19">
        <v>0</v>
      </c>
      <c r="RS19">
        <v>0</v>
      </c>
      <c r="RT19">
        <v>0</v>
      </c>
      <c r="RU19">
        <v>0</v>
      </c>
      <c r="RV19">
        <v>0</v>
      </c>
      <c r="RW19">
        <v>0</v>
      </c>
      <c r="RX19">
        <v>0</v>
      </c>
      <c r="RY19">
        <v>0</v>
      </c>
      <c r="RZ19">
        <v>0</v>
      </c>
      <c r="SA19">
        <v>14</v>
      </c>
      <c r="SB19">
        <v>0</v>
      </c>
      <c r="SC19">
        <v>0</v>
      </c>
      <c r="SD19">
        <v>0</v>
      </c>
      <c r="SE19">
        <v>0</v>
      </c>
      <c r="SF19">
        <v>0</v>
      </c>
      <c r="SG19" t="s">
        <v>85</v>
      </c>
      <c r="SH19" t="s">
        <v>85</v>
      </c>
      <c r="SI19" t="s">
        <v>85</v>
      </c>
      <c r="SJ19" t="s">
        <v>85</v>
      </c>
      <c r="SK19" t="s">
        <v>85</v>
      </c>
      <c r="SL19" t="s">
        <v>85</v>
      </c>
      <c r="SM19" t="s">
        <v>85</v>
      </c>
      <c r="SN19" t="s">
        <v>85</v>
      </c>
      <c r="SO19" t="s">
        <v>85</v>
      </c>
      <c r="SP19" t="s">
        <v>85</v>
      </c>
      <c r="SQ19" t="s">
        <v>85</v>
      </c>
      <c r="SR19" t="s">
        <v>85</v>
      </c>
      <c r="SS19" t="s">
        <v>85</v>
      </c>
      <c r="ST19" t="s">
        <v>85</v>
      </c>
      <c r="SU19" t="s">
        <v>85</v>
      </c>
      <c r="SV19" t="s">
        <v>85</v>
      </c>
      <c r="SW19" t="s">
        <v>85</v>
      </c>
      <c r="SX19" t="s">
        <v>85</v>
      </c>
      <c r="SY19" t="s">
        <v>85</v>
      </c>
      <c r="SZ19" t="s">
        <v>85</v>
      </c>
      <c r="TA19">
        <v>14</v>
      </c>
      <c r="TB19">
        <v>113</v>
      </c>
      <c r="TC19">
        <v>114</v>
      </c>
      <c r="TD19">
        <v>113</v>
      </c>
      <c r="TE19">
        <v>0</v>
      </c>
      <c r="TF19">
        <v>4874</v>
      </c>
      <c r="TG19">
        <v>0</v>
      </c>
      <c r="TH19">
        <v>0</v>
      </c>
      <c r="TI19">
        <v>0</v>
      </c>
      <c r="TJ19">
        <v>0</v>
      </c>
      <c r="TK19">
        <v>0</v>
      </c>
      <c r="TL19">
        <v>0</v>
      </c>
      <c r="TM19">
        <v>0</v>
      </c>
      <c r="TN19">
        <v>0</v>
      </c>
      <c r="TO19">
        <v>0</v>
      </c>
      <c r="TP19">
        <v>0</v>
      </c>
      <c r="TQ19">
        <v>27</v>
      </c>
      <c r="TR19">
        <v>24</v>
      </c>
      <c r="TS19">
        <v>27</v>
      </c>
      <c r="TT19">
        <v>0</v>
      </c>
      <c r="TU19">
        <v>778</v>
      </c>
      <c r="TV19">
        <v>7</v>
      </c>
      <c r="TW19">
        <v>8</v>
      </c>
      <c r="TX19">
        <v>6</v>
      </c>
      <c r="TY19">
        <v>0</v>
      </c>
      <c r="TZ19">
        <v>269</v>
      </c>
      <c r="UA19">
        <v>14</v>
      </c>
      <c r="UB19">
        <v>63</v>
      </c>
      <c r="UC19">
        <v>67</v>
      </c>
      <c r="UD19">
        <v>64</v>
      </c>
      <c r="UE19">
        <v>0</v>
      </c>
      <c r="UF19">
        <v>2376</v>
      </c>
      <c r="UG19" t="s">
        <v>85</v>
      </c>
      <c r="UH19" t="s">
        <v>85</v>
      </c>
      <c r="UI19" t="s">
        <v>85</v>
      </c>
      <c r="UJ19" t="s">
        <v>85</v>
      </c>
      <c r="UK19" t="s">
        <v>85</v>
      </c>
      <c r="UL19" t="s">
        <v>85</v>
      </c>
      <c r="UM19" t="s">
        <v>85</v>
      </c>
      <c r="UN19" t="s">
        <v>85</v>
      </c>
      <c r="UO19" t="s">
        <v>85</v>
      </c>
      <c r="UP19" t="s">
        <v>85</v>
      </c>
      <c r="UQ19" t="s">
        <v>85</v>
      </c>
      <c r="UR19" t="s">
        <v>85</v>
      </c>
      <c r="US19" t="s">
        <v>85</v>
      </c>
      <c r="UT19" t="s">
        <v>85</v>
      </c>
      <c r="UU19" t="s">
        <v>85</v>
      </c>
      <c r="UV19" t="s">
        <v>85</v>
      </c>
      <c r="UW19" t="s">
        <v>85</v>
      </c>
      <c r="UX19" t="s">
        <v>85</v>
      </c>
      <c r="UY19" t="s">
        <v>85</v>
      </c>
      <c r="UZ19" t="s">
        <v>85</v>
      </c>
      <c r="VX19">
        <v>14</v>
      </c>
      <c r="VY19">
        <v>0</v>
      </c>
      <c r="VZ19">
        <v>-1</v>
      </c>
      <c r="WA19">
        <v>-1</v>
      </c>
      <c r="WB19">
        <v>-1</v>
      </c>
      <c r="WC19">
        <v>25</v>
      </c>
      <c r="WD19">
        <v>15</v>
      </c>
      <c r="WE19">
        <v>15</v>
      </c>
      <c r="WF19">
        <v>15</v>
      </c>
      <c r="WG19">
        <v>0</v>
      </c>
      <c r="WH19">
        <v>572</v>
      </c>
      <c r="WI19">
        <v>21</v>
      </c>
      <c r="WJ19">
        <v>22</v>
      </c>
      <c r="WK19">
        <v>20</v>
      </c>
      <c r="WL19">
        <v>0</v>
      </c>
      <c r="WM19">
        <v>714</v>
      </c>
      <c r="WN19">
        <v>24</v>
      </c>
      <c r="WO19">
        <v>25</v>
      </c>
      <c r="WP19">
        <v>24</v>
      </c>
      <c r="WQ19">
        <v>0</v>
      </c>
      <c r="WR19">
        <v>774</v>
      </c>
      <c r="WS19">
        <v>24</v>
      </c>
      <c r="WT19">
        <v>24</v>
      </c>
      <c r="WU19">
        <v>24</v>
      </c>
      <c r="WV19">
        <v>1</v>
      </c>
      <c r="WW19">
        <v>254</v>
      </c>
      <c r="WX19">
        <v>14</v>
      </c>
      <c r="WY19">
        <v>23</v>
      </c>
      <c r="WZ19">
        <v>23</v>
      </c>
      <c r="XA19">
        <v>22</v>
      </c>
      <c r="XB19">
        <v>1</v>
      </c>
      <c r="XC19">
        <v>743</v>
      </c>
      <c r="XD19">
        <v>16</v>
      </c>
      <c r="XE19">
        <v>16</v>
      </c>
      <c r="XF19">
        <v>16</v>
      </c>
      <c r="XG19">
        <v>1</v>
      </c>
      <c r="XH19">
        <v>392</v>
      </c>
      <c r="XI19">
        <v>1</v>
      </c>
      <c r="XJ19">
        <v>1</v>
      </c>
      <c r="XK19">
        <v>1</v>
      </c>
      <c r="XL19">
        <v>1</v>
      </c>
      <c r="XM19">
        <v>48</v>
      </c>
      <c r="XN19" t="s">
        <v>85</v>
      </c>
      <c r="XO19" t="s">
        <v>85</v>
      </c>
      <c r="XP19" t="s">
        <v>85</v>
      </c>
      <c r="XQ19" t="s">
        <v>85</v>
      </c>
      <c r="XR19" t="s">
        <v>85</v>
      </c>
      <c r="XS19" t="s">
        <v>85</v>
      </c>
      <c r="XT19" t="s">
        <v>85</v>
      </c>
      <c r="XU19" t="s">
        <v>85</v>
      </c>
      <c r="XV19" t="s">
        <v>85</v>
      </c>
      <c r="XW19" t="s">
        <v>85</v>
      </c>
      <c r="XX19">
        <v>14</v>
      </c>
      <c r="XY19">
        <v>23</v>
      </c>
      <c r="XZ19">
        <v>23</v>
      </c>
      <c r="YA19">
        <v>23</v>
      </c>
      <c r="YB19">
        <v>0</v>
      </c>
      <c r="YC19">
        <v>873</v>
      </c>
      <c r="YD19">
        <v>42</v>
      </c>
      <c r="YE19">
        <v>41</v>
      </c>
      <c r="YF19">
        <v>41</v>
      </c>
      <c r="YG19">
        <v>0</v>
      </c>
      <c r="YH19">
        <v>1798</v>
      </c>
      <c r="YI19">
        <v>10</v>
      </c>
      <c r="YJ19">
        <v>11</v>
      </c>
      <c r="YK19">
        <v>11</v>
      </c>
      <c r="YL19">
        <v>0</v>
      </c>
      <c r="YM19">
        <v>998</v>
      </c>
      <c r="YN19">
        <v>14</v>
      </c>
      <c r="YO19">
        <v>17</v>
      </c>
      <c r="YP19">
        <v>13</v>
      </c>
      <c r="YQ19">
        <v>2</v>
      </c>
      <c r="YR19">
        <v>248</v>
      </c>
      <c r="YS19">
        <v>31</v>
      </c>
      <c r="YT19">
        <v>34</v>
      </c>
      <c r="YU19">
        <v>31</v>
      </c>
      <c r="YV19">
        <v>0</v>
      </c>
      <c r="YW19">
        <v>1268</v>
      </c>
      <c r="YX19">
        <v>14</v>
      </c>
      <c r="YY19" t="s">
        <v>85</v>
      </c>
      <c r="YZ19" t="s">
        <v>85</v>
      </c>
      <c r="ZA19" t="s">
        <v>85</v>
      </c>
      <c r="ZB19" t="s">
        <v>85</v>
      </c>
      <c r="ZC19">
        <v>0</v>
      </c>
      <c r="ZD19">
        <v>2</v>
      </c>
      <c r="ZE19">
        <v>2</v>
      </c>
      <c r="ZF19">
        <v>2</v>
      </c>
      <c r="ZG19">
        <v>0</v>
      </c>
      <c r="ZH19">
        <v>59</v>
      </c>
      <c r="ZI19" t="s">
        <v>85</v>
      </c>
      <c r="ZJ19" t="s">
        <v>85</v>
      </c>
      <c r="ZK19" t="s">
        <v>85</v>
      </c>
      <c r="ZL19" t="s">
        <v>85</v>
      </c>
      <c r="ZM19" t="s">
        <v>85</v>
      </c>
      <c r="ZN19" t="s">
        <v>85</v>
      </c>
      <c r="ZO19" t="s">
        <v>85</v>
      </c>
      <c r="ZP19" t="s">
        <v>85</v>
      </c>
      <c r="ZQ19" t="s">
        <v>85</v>
      </c>
      <c r="ZR19" t="s">
        <v>85</v>
      </c>
      <c r="ZS19" t="s">
        <v>85</v>
      </c>
      <c r="ZT19" t="s">
        <v>85</v>
      </c>
      <c r="ZU19" t="s">
        <v>85</v>
      </c>
      <c r="ZV19" t="s">
        <v>85</v>
      </c>
      <c r="ZW19" t="s">
        <v>85</v>
      </c>
      <c r="ZX19">
        <v>14</v>
      </c>
      <c r="ZY19">
        <v>14</v>
      </c>
      <c r="ZZ19">
        <v>14</v>
      </c>
      <c r="AAA19">
        <v>63</v>
      </c>
      <c r="AAB19">
        <v>67</v>
      </c>
      <c r="AAC19">
        <v>64</v>
      </c>
      <c r="AAD19">
        <v>0</v>
      </c>
      <c r="AAE19">
        <v>2376</v>
      </c>
      <c r="AAF19" t="s">
        <v>85</v>
      </c>
      <c r="AAG19" t="s">
        <v>85</v>
      </c>
      <c r="AAH19" t="s">
        <v>85</v>
      </c>
      <c r="AAI19" t="s">
        <v>85</v>
      </c>
      <c r="AAJ19" t="s">
        <v>85</v>
      </c>
      <c r="AAK19" t="s">
        <v>85</v>
      </c>
      <c r="AAL19" t="s">
        <v>85</v>
      </c>
      <c r="AAM19" t="s">
        <v>85</v>
      </c>
      <c r="AAN19" t="s">
        <v>85</v>
      </c>
      <c r="AAO19" t="s">
        <v>85</v>
      </c>
      <c r="AAP19" t="s">
        <v>85</v>
      </c>
      <c r="AAQ19" t="s">
        <v>85</v>
      </c>
      <c r="AAR19" t="s">
        <v>85</v>
      </c>
      <c r="AAS19" t="s">
        <v>85</v>
      </c>
      <c r="AAT19" t="s">
        <v>85</v>
      </c>
      <c r="AAU19" t="s">
        <v>85</v>
      </c>
      <c r="AAV19" t="s">
        <v>85</v>
      </c>
      <c r="AAW19" t="s">
        <v>85</v>
      </c>
      <c r="AAX19" t="s">
        <v>85</v>
      </c>
      <c r="AAY19" t="s">
        <v>85</v>
      </c>
    </row>
    <row r="20" spans="1:727">
      <c r="A20" s="534">
        <v>14</v>
      </c>
      <c r="B20" s="535">
        <v>-1</v>
      </c>
      <c r="C20" s="535">
        <v>-1</v>
      </c>
      <c r="D20" s="535">
        <v>0</v>
      </c>
      <c r="E20" s="535">
        <v>-1</v>
      </c>
      <c r="F20" s="535">
        <v>24</v>
      </c>
      <c r="G20" s="629">
        <v>13</v>
      </c>
      <c r="H20" s="629">
        <v>13</v>
      </c>
      <c r="I20" s="629">
        <v>13</v>
      </c>
      <c r="J20" s="629">
        <v>0</v>
      </c>
      <c r="K20" s="629">
        <v>305</v>
      </c>
      <c r="L20" s="533">
        <v>18</v>
      </c>
      <c r="M20" s="533">
        <v>18</v>
      </c>
      <c r="N20" s="533">
        <v>17</v>
      </c>
      <c r="O20" s="533">
        <v>0</v>
      </c>
      <c r="P20" s="533">
        <v>383</v>
      </c>
      <c r="Q20" s="536">
        <v>6</v>
      </c>
      <c r="R20" s="536">
        <v>6</v>
      </c>
      <c r="S20" s="536">
        <v>6</v>
      </c>
      <c r="T20" s="536">
        <v>0</v>
      </c>
      <c r="U20" s="536">
        <v>250</v>
      </c>
      <c r="V20" s="537">
        <v>11</v>
      </c>
      <c r="W20" s="537">
        <v>11</v>
      </c>
      <c r="X20" s="537">
        <v>11</v>
      </c>
      <c r="Y20" s="537">
        <v>1</v>
      </c>
      <c r="Z20" s="537">
        <v>2</v>
      </c>
      <c r="AA20" s="538"/>
      <c r="AB20" s="538"/>
      <c r="AC20" s="538"/>
      <c r="AD20" s="538"/>
      <c r="AE20" s="538"/>
      <c r="AF20" s="538"/>
      <c r="AG20" s="539"/>
      <c r="AH20" s="539"/>
      <c r="AI20" s="539"/>
      <c r="AJ20" s="539"/>
      <c r="AK20" s="539"/>
      <c r="AL20" s="540"/>
      <c r="AM20" s="540"/>
      <c r="AN20" s="540"/>
      <c r="AO20" s="540"/>
      <c r="AP20" s="540"/>
      <c r="AQ20" s="541"/>
      <c r="AR20" s="541"/>
      <c r="AS20" s="541"/>
      <c r="AT20" s="541"/>
      <c r="AU20" s="541"/>
      <c r="AV20" s="534"/>
      <c r="AW20" s="534"/>
      <c r="AX20" s="534"/>
      <c r="AY20" s="534"/>
      <c r="AZ20" s="534"/>
      <c r="BA20" s="534"/>
      <c r="BB20" s="534"/>
      <c r="BC20" s="534"/>
      <c r="BD20" s="534"/>
      <c r="BE20" s="534"/>
      <c r="BF20" s="534"/>
      <c r="BG20" s="534"/>
      <c r="BH20" s="534"/>
      <c r="BI20" s="534"/>
      <c r="BJ20" s="534"/>
      <c r="BK20" s="534"/>
      <c r="BL20" s="534"/>
      <c r="BM20" s="534"/>
      <c r="BN20" s="534"/>
      <c r="BO20" s="534"/>
      <c r="BP20" s="534"/>
      <c r="GA20" t="s">
        <v>85</v>
      </c>
      <c r="GB20">
        <v>15</v>
      </c>
      <c r="GC20">
        <v>106</v>
      </c>
      <c r="GD20">
        <v>97</v>
      </c>
      <c r="GE20">
        <v>76</v>
      </c>
      <c r="GF20">
        <v>37</v>
      </c>
      <c r="GG20">
        <v>1932</v>
      </c>
      <c r="GH20">
        <v>33</v>
      </c>
      <c r="GI20">
        <v>32</v>
      </c>
      <c r="GJ20">
        <v>37</v>
      </c>
      <c r="GK20">
        <v>15</v>
      </c>
      <c r="GL20">
        <v>561</v>
      </c>
      <c r="GM20">
        <v>62</v>
      </c>
      <c r="GN20">
        <v>74</v>
      </c>
      <c r="GO20">
        <v>46</v>
      </c>
      <c r="GP20">
        <v>80</v>
      </c>
      <c r="GQ20">
        <v>-681</v>
      </c>
      <c r="GR20">
        <v>8</v>
      </c>
      <c r="GS20">
        <v>4</v>
      </c>
      <c r="GT20">
        <v>7</v>
      </c>
      <c r="GU20">
        <v>12</v>
      </c>
      <c r="GV20">
        <v>131</v>
      </c>
      <c r="GW20">
        <v>6</v>
      </c>
      <c r="GX20">
        <v>15</v>
      </c>
      <c r="GY20">
        <v>20</v>
      </c>
      <c r="GZ20">
        <v>28</v>
      </c>
      <c r="HA20">
        <v>-134</v>
      </c>
      <c r="HB20">
        <v>15</v>
      </c>
      <c r="HC20">
        <v>19</v>
      </c>
      <c r="HD20">
        <v>16</v>
      </c>
      <c r="HE20">
        <v>42</v>
      </c>
      <c r="HF20">
        <v>54</v>
      </c>
      <c r="HG20">
        <v>-827</v>
      </c>
      <c r="HH20">
        <v>156</v>
      </c>
      <c r="HI20">
        <v>134</v>
      </c>
      <c r="HJ20">
        <v>119</v>
      </c>
      <c r="HK20">
        <v>45</v>
      </c>
      <c r="HL20">
        <v>2591</v>
      </c>
      <c r="HM20">
        <v>138</v>
      </c>
      <c r="HN20">
        <v>122</v>
      </c>
      <c r="HO20">
        <v>157</v>
      </c>
      <c r="HP20">
        <v>51</v>
      </c>
      <c r="HQ20">
        <v>2648</v>
      </c>
      <c r="HR20">
        <v>48</v>
      </c>
      <c r="HS20">
        <v>55</v>
      </c>
      <c r="HT20">
        <v>62</v>
      </c>
      <c r="HU20">
        <v>16</v>
      </c>
      <c r="HV20">
        <v>872</v>
      </c>
      <c r="HW20">
        <v>9</v>
      </c>
      <c r="HX20">
        <v>16</v>
      </c>
      <c r="HY20">
        <v>25</v>
      </c>
      <c r="HZ20">
        <v>19</v>
      </c>
      <c r="IA20">
        <v>341</v>
      </c>
      <c r="IB20">
        <v>15</v>
      </c>
      <c r="IC20">
        <v>170</v>
      </c>
      <c r="ID20">
        <v>147</v>
      </c>
      <c r="IE20">
        <v>125</v>
      </c>
      <c r="IF20">
        <v>54</v>
      </c>
      <c r="IG20">
        <v>2329</v>
      </c>
      <c r="IH20">
        <v>28</v>
      </c>
      <c r="II20">
        <v>43</v>
      </c>
      <c r="IJ20">
        <v>46</v>
      </c>
      <c r="IK20">
        <v>24</v>
      </c>
      <c r="IL20">
        <v>746</v>
      </c>
      <c r="IM20">
        <v>97</v>
      </c>
      <c r="IN20">
        <v>102</v>
      </c>
      <c r="IO20">
        <v>118</v>
      </c>
      <c r="IP20">
        <v>29</v>
      </c>
      <c r="IQ20">
        <v>2128</v>
      </c>
      <c r="IR20">
        <v>17</v>
      </c>
      <c r="IS20">
        <v>8</v>
      </c>
      <c r="IT20">
        <v>30</v>
      </c>
      <c r="IU20">
        <v>31</v>
      </c>
      <c r="IV20">
        <v>-294</v>
      </c>
      <c r="IW20">
        <v>28</v>
      </c>
      <c r="IX20">
        <v>31</v>
      </c>
      <c r="IY20">
        <v>23</v>
      </c>
      <c r="IZ20">
        <v>8</v>
      </c>
      <c r="JA20">
        <v>534</v>
      </c>
      <c r="JB20">
        <v>15</v>
      </c>
      <c r="JC20">
        <v>40</v>
      </c>
      <c r="JD20">
        <v>34</v>
      </c>
      <c r="JE20">
        <v>26</v>
      </c>
      <c r="JF20">
        <v>14</v>
      </c>
      <c r="JG20">
        <v>694</v>
      </c>
      <c r="JH20">
        <v>92</v>
      </c>
      <c r="JI20">
        <v>78</v>
      </c>
      <c r="JJ20">
        <v>68</v>
      </c>
      <c r="JK20">
        <v>32</v>
      </c>
      <c r="JL20">
        <v>1330</v>
      </c>
      <c r="JM20">
        <v>72</v>
      </c>
      <c r="JN20">
        <v>66</v>
      </c>
      <c r="JO20">
        <v>52</v>
      </c>
      <c r="JP20">
        <v>25</v>
      </c>
      <c r="JQ20">
        <v>943</v>
      </c>
      <c r="JR20">
        <v>103</v>
      </c>
      <c r="JS20">
        <v>108</v>
      </c>
      <c r="JT20">
        <v>111</v>
      </c>
      <c r="JU20">
        <v>29</v>
      </c>
      <c r="JV20">
        <v>1353</v>
      </c>
      <c r="JW20">
        <v>21</v>
      </c>
      <c r="JX20">
        <v>5</v>
      </c>
      <c r="JY20">
        <v>25</v>
      </c>
      <c r="JZ20">
        <v>26</v>
      </c>
      <c r="KA20">
        <v>343</v>
      </c>
      <c r="KB20">
        <v>15</v>
      </c>
      <c r="KC20" t="s">
        <v>85</v>
      </c>
      <c r="KD20" t="s">
        <v>85</v>
      </c>
      <c r="KE20" t="s">
        <v>85</v>
      </c>
      <c r="KF20" t="s">
        <v>85</v>
      </c>
      <c r="KG20" t="s">
        <v>85</v>
      </c>
      <c r="KH20" t="s">
        <v>85</v>
      </c>
      <c r="KI20" t="s">
        <v>85</v>
      </c>
      <c r="KJ20" t="s">
        <v>85</v>
      </c>
      <c r="KK20" t="s">
        <v>85</v>
      </c>
      <c r="KL20" t="s">
        <v>85</v>
      </c>
      <c r="KM20" t="s">
        <v>85</v>
      </c>
      <c r="KN20" t="s">
        <v>85</v>
      </c>
      <c r="KO20" t="s">
        <v>85</v>
      </c>
      <c r="KP20" t="s">
        <v>85</v>
      </c>
      <c r="KQ20" t="s">
        <v>85</v>
      </c>
      <c r="KR20" t="s">
        <v>85</v>
      </c>
      <c r="KS20" t="s">
        <v>85</v>
      </c>
      <c r="KT20" t="s">
        <v>85</v>
      </c>
      <c r="KU20" t="s">
        <v>85</v>
      </c>
      <c r="KV20" t="s">
        <v>85</v>
      </c>
      <c r="KW20" t="s">
        <v>85</v>
      </c>
      <c r="KX20" t="s">
        <v>85</v>
      </c>
      <c r="KY20" t="s">
        <v>85</v>
      </c>
      <c r="KZ20" t="s">
        <v>85</v>
      </c>
      <c r="LA20" t="s">
        <v>85</v>
      </c>
      <c r="LB20">
        <v>15</v>
      </c>
      <c r="LC20" t="s">
        <v>85</v>
      </c>
      <c r="LD20" t="s">
        <v>85</v>
      </c>
      <c r="LE20" t="s">
        <v>85</v>
      </c>
      <c r="LF20" t="s">
        <v>85</v>
      </c>
      <c r="LG20" t="s">
        <v>85</v>
      </c>
      <c r="LH20" t="s">
        <v>85</v>
      </c>
      <c r="LI20" t="s">
        <v>85</v>
      </c>
      <c r="LJ20" t="s">
        <v>85</v>
      </c>
      <c r="LK20" t="s">
        <v>85</v>
      </c>
      <c r="LL20" t="s">
        <v>85</v>
      </c>
      <c r="LM20" t="s">
        <v>85</v>
      </c>
      <c r="LN20" t="s">
        <v>85</v>
      </c>
      <c r="LO20" t="s">
        <v>85</v>
      </c>
      <c r="LP20" t="s">
        <v>85</v>
      </c>
      <c r="LQ20" t="s">
        <v>85</v>
      </c>
      <c r="LR20" t="s">
        <v>85</v>
      </c>
      <c r="LS20" t="s">
        <v>85</v>
      </c>
      <c r="LT20" t="s">
        <v>85</v>
      </c>
      <c r="LU20" t="s">
        <v>85</v>
      </c>
      <c r="LV20" t="s">
        <v>85</v>
      </c>
      <c r="LW20" t="s">
        <v>85</v>
      </c>
      <c r="LX20" t="s">
        <v>85</v>
      </c>
      <c r="LY20" t="s">
        <v>85</v>
      </c>
      <c r="LZ20" t="s">
        <v>85</v>
      </c>
      <c r="MA20" t="s">
        <v>85</v>
      </c>
      <c r="MB20">
        <v>15</v>
      </c>
      <c r="MC20" t="s">
        <v>85</v>
      </c>
      <c r="MD20" t="s">
        <v>85</v>
      </c>
      <c r="ME20" t="s">
        <v>85</v>
      </c>
      <c r="MF20" t="s">
        <v>85</v>
      </c>
      <c r="MG20" t="s">
        <v>85</v>
      </c>
      <c r="MH20" t="s">
        <v>85</v>
      </c>
      <c r="MI20" t="s">
        <v>85</v>
      </c>
      <c r="MJ20" t="s">
        <v>85</v>
      </c>
      <c r="MK20" t="s">
        <v>85</v>
      </c>
      <c r="ML20" t="s">
        <v>85</v>
      </c>
      <c r="MM20" t="s">
        <v>85</v>
      </c>
      <c r="MN20" t="s">
        <v>85</v>
      </c>
      <c r="MO20" t="s">
        <v>85</v>
      </c>
      <c r="MP20" t="s">
        <v>85</v>
      </c>
      <c r="MQ20" t="s">
        <v>85</v>
      </c>
      <c r="MR20" t="s">
        <v>85</v>
      </c>
      <c r="MS20" t="s">
        <v>85</v>
      </c>
      <c r="MT20" t="s">
        <v>85</v>
      </c>
      <c r="MU20" t="s">
        <v>85</v>
      </c>
      <c r="MV20" t="s">
        <v>85</v>
      </c>
      <c r="MW20" t="s">
        <v>85</v>
      </c>
      <c r="MX20" t="s">
        <v>85</v>
      </c>
      <c r="MY20" t="s">
        <v>85</v>
      </c>
      <c r="MZ20" t="s">
        <v>85</v>
      </c>
      <c r="NA20">
        <v>15</v>
      </c>
      <c r="NB20">
        <v>0</v>
      </c>
      <c r="NC20">
        <v>-1</v>
      </c>
      <c r="ND20">
        <v>-1</v>
      </c>
      <c r="NE20">
        <v>-1</v>
      </c>
      <c r="NF20">
        <v>25</v>
      </c>
      <c r="NG20">
        <v>23</v>
      </c>
      <c r="NH20">
        <v>23</v>
      </c>
      <c r="NI20">
        <v>22</v>
      </c>
      <c r="NJ20">
        <v>0</v>
      </c>
      <c r="NK20">
        <v>744</v>
      </c>
      <c r="NL20">
        <v>21</v>
      </c>
      <c r="NM20">
        <v>21</v>
      </c>
      <c r="NN20">
        <v>21</v>
      </c>
      <c r="NO20">
        <v>0</v>
      </c>
      <c r="NP20">
        <v>899</v>
      </c>
      <c r="NQ20">
        <v>28</v>
      </c>
      <c r="NR20">
        <v>29</v>
      </c>
      <c r="NS20">
        <v>28</v>
      </c>
      <c r="NT20">
        <v>0</v>
      </c>
      <c r="NU20">
        <v>917</v>
      </c>
      <c r="NV20">
        <v>28</v>
      </c>
      <c r="NW20">
        <v>29</v>
      </c>
      <c r="NX20">
        <v>28</v>
      </c>
      <c r="NY20">
        <v>1</v>
      </c>
      <c r="NZ20">
        <v>558</v>
      </c>
      <c r="OA20">
        <v>15</v>
      </c>
      <c r="OB20">
        <v>29</v>
      </c>
      <c r="OC20">
        <v>29</v>
      </c>
      <c r="OD20">
        <v>29</v>
      </c>
      <c r="OE20">
        <v>1</v>
      </c>
      <c r="OF20">
        <v>909</v>
      </c>
      <c r="OG20">
        <v>19</v>
      </c>
      <c r="OH20">
        <v>19</v>
      </c>
      <c r="OI20">
        <v>18</v>
      </c>
      <c r="OJ20">
        <v>1</v>
      </c>
      <c r="OK20">
        <v>468</v>
      </c>
      <c r="OL20">
        <v>1</v>
      </c>
      <c r="OM20">
        <v>1</v>
      </c>
      <c r="ON20">
        <v>1</v>
      </c>
      <c r="OO20">
        <v>1</v>
      </c>
      <c r="OP20">
        <v>48</v>
      </c>
      <c r="OQ20" t="s">
        <v>85</v>
      </c>
      <c r="OR20" t="s">
        <v>85</v>
      </c>
      <c r="OS20" t="s">
        <v>85</v>
      </c>
      <c r="OT20" t="s">
        <v>85</v>
      </c>
      <c r="OU20" t="s">
        <v>85</v>
      </c>
      <c r="OV20" t="s">
        <v>85</v>
      </c>
      <c r="OW20" t="s">
        <v>85</v>
      </c>
      <c r="OX20" t="s">
        <v>85</v>
      </c>
      <c r="OY20" t="s">
        <v>85</v>
      </c>
      <c r="OZ20" t="s">
        <v>85</v>
      </c>
      <c r="PA20">
        <v>15</v>
      </c>
      <c r="PB20">
        <v>23</v>
      </c>
      <c r="PC20">
        <v>23</v>
      </c>
      <c r="PD20">
        <v>23</v>
      </c>
      <c r="PE20">
        <v>0</v>
      </c>
      <c r="PF20">
        <v>873</v>
      </c>
      <c r="PG20">
        <v>41</v>
      </c>
      <c r="PH20">
        <v>39</v>
      </c>
      <c r="PI20">
        <v>39</v>
      </c>
      <c r="PJ20">
        <v>0</v>
      </c>
      <c r="PK20">
        <v>1377</v>
      </c>
      <c r="PL20">
        <v>17</v>
      </c>
      <c r="PM20">
        <v>19</v>
      </c>
      <c r="PN20">
        <v>19</v>
      </c>
      <c r="PO20">
        <v>0</v>
      </c>
      <c r="PP20">
        <v>726</v>
      </c>
      <c r="PQ20">
        <v>12</v>
      </c>
      <c r="PR20">
        <v>14</v>
      </c>
      <c r="PS20">
        <v>12</v>
      </c>
      <c r="PT20">
        <v>1</v>
      </c>
      <c r="PU20">
        <v>178</v>
      </c>
      <c r="PV20">
        <v>35</v>
      </c>
      <c r="PW20">
        <v>39</v>
      </c>
      <c r="PX20">
        <v>36</v>
      </c>
      <c r="PY20">
        <v>0</v>
      </c>
      <c r="PZ20">
        <v>1207</v>
      </c>
      <c r="QA20">
        <v>15</v>
      </c>
      <c r="QB20" t="s">
        <v>85</v>
      </c>
      <c r="QC20" t="s">
        <v>85</v>
      </c>
      <c r="QD20" t="s">
        <v>85</v>
      </c>
      <c r="QE20" t="s">
        <v>85</v>
      </c>
      <c r="QF20">
        <v>0</v>
      </c>
      <c r="QG20">
        <v>2</v>
      </c>
      <c r="QH20">
        <v>2</v>
      </c>
      <c r="QI20">
        <v>2</v>
      </c>
      <c r="QJ20">
        <v>0</v>
      </c>
      <c r="QK20">
        <v>58</v>
      </c>
      <c r="QL20" t="s">
        <v>85</v>
      </c>
      <c r="QM20" t="s">
        <v>85</v>
      </c>
      <c r="QN20" t="s">
        <v>85</v>
      </c>
      <c r="QO20" t="s">
        <v>85</v>
      </c>
      <c r="QP20" t="s">
        <v>85</v>
      </c>
      <c r="QQ20" t="s">
        <v>85</v>
      </c>
      <c r="QR20" t="s">
        <v>85</v>
      </c>
      <c r="QS20" t="s">
        <v>85</v>
      </c>
      <c r="QT20" t="s">
        <v>85</v>
      </c>
      <c r="QU20" t="s">
        <v>85</v>
      </c>
      <c r="QV20" t="s">
        <v>85</v>
      </c>
      <c r="QW20" t="s">
        <v>85</v>
      </c>
      <c r="QX20" t="s">
        <v>85</v>
      </c>
      <c r="QY20" t="s">
        <v>85</v>
      </c>
      <c r="QZ20" t="s">
        <v>85</v>
      </c>
      <c r="RA20">
        <v>15</v>
      </c>
      <c r="RB20">
        <v>110</v>
      </c>
      <c r="RC20">
        <v>111</v>
      </c>
      <c r="RD20">
        <v>110</v>
      </c>
      <c r="RE20">
        <v>0</v>
      </c>
      <c r="RF20">
        <v>3811</v>
      </c>
      <c r="RG20">
        <v>25</v>
      </c>
      <c r="RH20">
        <v>25</v>
      </c>
      <c r="RI20">
        <v>25</v>
      </c>
      <c r="RJ20">
        <v>0</v>
      </c>
      <c r="RK20">
        <v>893</v>
      </c>
      <c r="RL20">
        <v>19</v>
      </c>
      <c r="RM20">
        <v>19</v>
      </c>
      <c r="RN20">
        <v>19</v>
      </c>
      <c r="RO20">
        <v>0</v>
      </c>
      <c r="RP20">
        <v>819</v>
      </c>
      <c r="RQ20">
        <v>0</v>
      </c>
      <c r="RR20">
        <v>0</v>
      </c>
      <c r="RS20">
        <v>0</v>
      </c>
      <c r="RT20">
        <v>0</v>
      </c>
      <c r="RU20">
        <v>0</v>
      </c>
      <c r="RV20">
        <v>0</v>
      </c>
      <c r="RW20">
        <v>0</v>
      </c>
      <c r="RX20">
        <v>0</v>
      </c>
      <c r="RY20">
        <v>0</v>
      </c>
      <c r="RZ20">
        <v>0</v>
      </c>
      <c r="SA20">
        <v>15</v>
      </c>
      <c r="SB20">
        <v>0</v>
      </c>
      <c r="SC20">
        <v>0</v>
      </c>
      <c r="SD20">
        <v>0</v>
      </c>
      <c r="SE20">
        <v>0</v>
      </c>
      <c r="SF20">
        <v>0</v>
      </c>
      <c r="SG20" t="s">
        <v>85</v>
      </c>
      <c r="SH20" t="s">
        <v>85</v>
      </c>
      <c r="SI20" t="s">
        <v>85</v>
      </c>
      <c r="SJ20" t="s">
        <v>85</v>
      </c>
      <c r="SK20" t="s">
        <v>85</v>
      </c>
      <c r="SL20" t="s">
        <v>85</v>
      </c>
      <c r="SM20" t="s">
        <v>85</v>
      </c>
      <c r="SN20" t="s">
        <v>85</v>
      </c>
      <c r="SO20" t="s">
        <v>85</v>
      </c>
      <c r="SP20" t="s">
        <v>85</v>
      </c>
      <c r="SQ20" t="s">
        <v>85</v>
      </c>
      <c r="SR20" t="s">
        <v>85</v>
      </c>
      <c r="SS20" t="s">
        <v>85</v>
      </c>
      <c r="ST20" t="s">
        <v>85</v>
      </c>
      <c r="SU20" t="s">
        <v>85</v>
      </c>
      <c r="SV20" t="s">
        <v>85</v>
      </c>
      <c r="SW20" t="s">
        <v>85</v>
      </c>
      <c r="SX20" t="s">
        <v>85</v>
      </c>
      <c r="SY20" t="s">
        <v>85</v>
      </c>
      <c r="SZ20" t="s">
        <v>85</v>
      </c>
      <c r="TA20">
        <v>15</v>
      </c>
      <c r="TB20">
        <v>107</v>
      </c>
      <c r="TC20">
        <v>107</v>
      </c>
      <c r="TD20">
        <v>107</v>
      </c>
      <c r="TE20">
        <v>0</v>
      </c>
      <c r="TF20">
        <v>3815</v>
      </c>
      <c r="TG20">
        <v>0</v>
      </c>
      <c r="TH20">
        <v>0</v>
      </c>
      <c r="TI20">
        <v>0</v>
      </c>
      <c r="TJ20">
        <v>0</v>
      </c>
      <c r="TK20">
        <v>0</v>
      </c>
      <c r="TL20">
        <v>0</v>
      </c>
      <c r="TM20">
        <v>0</v>
      </c>
      <c r="TN20">
        <v>0</v>
      </c>
      <c r="TO20">
        <v>0</v>
      </c>
      <c r="TP20">
        <v>0</v>
      </c>
      <c r="TQ20">
        <v>20</v>
      </c>
      <c r="TR20">
        <v>20</v>
      </c>
      <c r="TS20">
        <v>21</v>
      </c>
      <c r="TT20">
        <v>0</v>
      </c>
      <c r="TU20">
        <v>835</v>
      </c>
      <c r="TV20">
        <v>7</v>
      </c>
      <c r="TW20">
        <v>8</v>
      </c>
      <c r="TX20">
        <v>6</v>
      </c>
      <c r="TY20">
        <v>0</v>
      </c>
      <c r="TZ20">
        <v>268</v>
      </c>
      <c r="UA20">
        <v>15</v>
      </c>
      <c r="UB20">
        <v>66</v>
      </c>
      <c r="UC20">
        <v>69</v>
      </c>
      <c r="UD20">
        <v>66</v>
      </c>
      <c r="UE20">
        <v>0</v>
      </c>
      <c r="UF20">
        <v>2550</v>
      </c>
      <c r="UG20" t="s">
        <v>85</v>
      </c>
      <c r="UH20" t="s">
        <v>85</v>
      </c>
      <c r="UI20" t="s">
        <v>85</v>
      </c>
      <c r="UJ20" t="s">
        <v>85</v>
      </c>
      <c r="UK20" t="s">
        <v>85</v>
      </c>
      <c r="UL20" t="s">
        <v>85</v>
      </c>
      <c r="UM20" t="s">
        <v>85</v>
      </c>
      <c r="UN20" t="s">
        <v>85</v>
      </c>
      <c r="UO20" t="s">
        <v>85</v>
      </c>
      <c r="UP20" t="s">
        <v>85</v>
      </c>
      <c r="UQ20" t="s">
        <v>85</v>
      </c>
      <c r="UR20" t="s">
        <v>85</v>
      </c>
      <c r="US20" t="s">
        <v>85</v>
      </c>
      <c r="UT20" t="s">
        <v>85</v>
      </c>
      <c r="UU20" t="s">
        <v>85</v>
      </c>
      <c r="UV20" t="s">
        <v>85</v>
      </c>
      <c r="UW20" t="s">
        <v>85</v>
      </c>
      <c r="UX20" t="s">
        <v>85</v>
      </c>
      <c r="UY20" t="s">
        <v>85</v>
      </c>
      <c r="UZ20" t="s">
        <v>85</v>
      </c>
      <c r="VX20">
        <v>15</v>
      </c>
      <c r="VY20">
        <v>0</v>
      </c>
      <c r="VZ20">
        <v>-1</v>
      </c>
      <c r="WA20">
        <v>-1</v>
      </c>
      <c r="WB20">
        <v>-1</v>
      </c>
      <c r="WC20">
        <v>25</v>
      </c>
      <c r="WD20">
        <v>23</v>
      </c>
      <c r="WE20">
        <v>23</v>
      </c>
      <c r="WF20">
        <v>22</v>
      </c>
      <c r="WG20">
        <v>0</v>
      </c>
      <c r="WH20">
        <v>744</v>
      </c>
      <c r="WI20">
        <v>21</v>
      </c>
      <c r="WJ20">
        <v>21</v>
      </c>
      <c r="WK20">
        <v>21</v>
      </c>
      <c r="WL20">
        <v>0</v>
      </c>
      <c r="WM20">
        <v>899</v>
      </c>
      <c r="WN20">
        <v>28</v>
      </c>
      <c r="WO20">
        <v>29</v>
      </c>
      <c r="WP20">
        <v>28</v>
      </c>
      <c r="WQ20">
        <v>0</v>
      </c>
      <c r="WR20">
        <v>917</v>
      </c>
      <c r="WS20">
        <v>28</v>
      </c>
      <c r="WT20">
        <v>29</v>
      </c>
      <c r="WU20">
        <v>28</v>
      </c>
      <c r="WV20">
        <v>1</v>
      </c>
      <c r="WW20">
        <v>558</v>
      </c>
      <c r="WX20">
        <v>15</v>
      </c>
      <c r="WY20">
        <v>29</v>
      </c>
      <c r="WZ20">
        <v>29</v>
      </c>
      <c r="XA20">
        <v>29</v>
      </c>
      <c r="XB20">
        <v>1</v>
      </c>
      <c r="XC20">
        <v>909</v>
      </c>
      <c r="XD20">
        <v>19</v>
      </c>
      <c r="XE20">
        <v>19</v>
      </c>
      <c r="XF20">
        <v>18</v>
      </c>
      <c r="XG20">
        <v>1</v>
      </c>
      <c r="XH20">
        <v>468</v>
      </c>
      <c r="XI20">
        <v>1</v>
      </c>
      <c r="XJ20">
        <v>1</v>
      </c>
      <c r="XK20">
        <v>1</v>
      </c>
      <c r="XL20">
        <v>1</v>
      </c>
      <c r="XM20">
        <v>48</v>
      </c>
      <c r="XN20" t="s">
        <v>85</v>
      </c>
      <c r="XO20" t="s">
        <v>85</v>
      </c>
      <c r="XP20" t="s">
        <v>85</v>
      </c>
      <c r="XQ20" t="s">
        <v>85</v>
      </c>
      <c r="XR20" t="s">
        <v>85</v>
      </c>
      <c r="XS20" t="s">
        <v>85</v>
      </c>
      <c r="XT20" t="s">
        <v>85</v>
      </c>
      <c r="XU20" t="s">
        <v>85</v>
      </c>
      <c r="XV20" t="s">
        <v>85</v>
      </c>
      <c r="XW20" t="s">
        <v>85</v>
      </c>
      <c r="XX20">
        <v>15</v>
      </c>
      <c r="XY20">
        <v>23</v>
      </c>
      <c r="XZ20">
        <v>23</v>
      </c>
      <c r="YA20">
        <v>23</v>
      </c>
      <c r="YB20">
        <v>0</v>
      </c>
      <c r="YC20">
        <v>873</v>
      </c>
      <c r="YD20">
        <v>41</v>
      </c>
      <c r="YE20">
        <v>39</v>
      </c>
      <c r="YF20">
        <v>39</v>
      </c>
      <c r="YG20">
        <v>0</v>
      </c>
      <c r="YH20">
        <v>1377</v>
      </c>
      <c r="YI20">
        <v>17</v>
      </c>
      <c r="YJ20">
        <v>19</v>
      </c>
      <c r="YK20">
        <v>19</v>
      </c>
      <c r="YL20">
        <v>0</v>
      </c>
      <c r="YM20">
        <v>726</v>
      </c>
      <c r="YN20">
        <v>12</v>
      </c>
      <c r="YO20">
        <v>14</v>
      </c>
      <c r="YP20">
        <v>12</v>
      </c>
      <c r="YQ20">
        <v>1</v>
      </c>
      <c r="YR20">
        <v>178</v>
      </c>
      <c r="YS20">
        <v>35</v>
      </c>
      <c r="YT20">
        <v>39</v>
      </c>
      <c r="YU20">
        <v>36</v>
      </c>
      <c r="YV20">
        <v>0</v>
      </c>
      <c r="YW20">
        <v>1207</v>
      </c>
      <c r="YX20">
        <v>15</v>
      </c>
      <c r="YY20" t="s">
        <v>85</v>
      </c>
      <c r="YZ20" t="s">
        <v>85</v>
      </c>
      <c r="ZA20" t="s">
        <v>85</v>
      </c>
      <c r="ZB20" t="s">
        <v>85</v>
      </c>
      <c r="ZC20">
        <v>0</v>
      </c>
      <c r="ZD20">
        <v>2</v>
      </c>
      <c r="ZE20">
        <v>2</v>
      </c>
      <c r="ZF20">
        <v>2</v>
      </c>
      <c r="ZG20">
        <v>0</v>
      </c>
      <c r="ZH20">
        <v>58</v>
      </c>
      <c r="ZI20" t="s">
        <v>85</v>
      </c>
      <c r="ZJ20" t="s">
        <v>85</v>
      </c>
      <c r="ZK20" t="s">
        <v>85</v>
      </c>
      <c r="ZL20" t="s">
        <v>85</v>
      </c>
      <c r="ZM20" t="s">
        <v>85</v>
      </c>
      <c r="ZN20" t="s">
        <v>85</v>
      </c>
      <c r="ZO20" t="s">
        <v>85</v>
      </c>
      <c r="ZP20" t="s">
        <v>85</v>
      </c>
      <c r="ZQ20" t="s">
        <v>85</v>
      </c>
      <c r="ZR20" t="s">
        <v>85</v>
      </c>
      <c r="ZS20" t="s">
        <v>85</v>
      </c>
      <c r="ZT20" t="s">
        <v>85</v>
      </c>
      <c r="ZU20" t="s">
        <v>85</v>
      </c>
      <c r="ZV20" t="s">
        <v>85</v>
      </c>
      <c r="ZW20" t="s">
        <v>85</v>
      </c>
      <c r="ZX20">
        <v>15</v>
      </c>
      <c r="ZY20">
        <v>15</v>
      </c>
      <c r="ZZ20">
        <v>15</v>
      </c>
      <c r="AAA20">
        <v>66</v>
      </c>
      <c r="AAB20">
        <v>69</v>
      </c>
      <c r="AAC20">
        <v>66</v>
      </c>
      <c r="AAD20">
        <v>0</v>
      </c>
      <c r="AAE20">
        <v>2550</v>
      </c>
      <c r="AAF20" t="s">
        <v>85</v>
      </c>
      <c r="AAG20" t="s">
        <v>85</v>
      </c>
      <c r="AAH20" t="s">
        <v>85</v>
      </c>
      <c r="AAI20" t="s">
        <v>85</v>
      </c>
      <c r="AAJ20" t="s">
        <v>85</v>
      </c>
      <c r="AAK20" t="s">
        <v>85</v>
      </c>
      <c r="AAL20" t="s">
        <v>85</v>
      </c>
      <c r="AAM20" t="s">
        <v>85</v>
      </c>
      <c r="AAN20" t="s">
        <v>85</v>
      </c>
      <c r="AAO20" t="s">
        <v>85</v>
      </c>
      <c r="AAP20" t="s">
        <v>85</v>
      </c>
      <c r="AAQ20" t="s">
        <v>85</v>
      </c>
      <c r="AAR20" t="s">
        <v>85</v>
      </c>
      <c r="AAS20" t="s">
        <v>85</v>
      </c>
      <c r="AAT20" t="s">
        <v>85</v>
      </c>
      <c r="AAU20" t="s">
        <v>85</v>
      </c>
      <c r="AAV20" t="s">
        <v>85</v>
      </c>
      <c r="AAW20" t="s">
        <v>85</v>
      </c>
      <c r="AAX20" t="s">
        <v>85</v>
      </c>
      <c r="AAY20" t="s">
        <v>85</v>
      </c>
    </row>
    <row r="21" spans="1:727">
      <c r="A21" s="534">
        <v>15</v>
      </c>
      <c r="B21" s="535">
        <v>-1</v>
      </c>
      <c r="C21" s="535">
        <v>0</v>
      </c>
      <c r="D21" s="535">
        <v>-1</v>
      </c>
      <c r="E21" s="535">
        <v>0</v>
      </c>
      <c r="F21" s="535">
        <v>25</v>
      </c>
      <c r="G21" s="629">
        <v>16</v>
      </c>
      <c r="H21" s="629">
        <v>16</v>
      </c>
      <c r="I21" s="629">
        <v>18</v>
      </c>
      <c r="J21" s="629">
        <v>0</v>
      </c>
      <c r="K21" s="629">
        <v>298</v>
      </c>
      <c r="L21" s="533">
        <v>9</v>
      </c>
      <c r="M21" s="533">
        <v>9</v>
      </c>
      <c r="N21" s="533">
        <v>8</v>
      </c>
      <c r="O21" s="533">
        <v>0</v>
      </c>
      <c r="P21" s="533">
        <v>335</v>
      </c>
      <c r="Q21" s="536">
        <v>9</v>
      </c>
      <c r="R21" s="536">
        <v>9</v>
      </c>
      <c r="S21" s="536">
        <v>8</v>
      </c>
      <c r="T21" s="536">
        <v>0</v>
      </c>
      <c r="U21" s="536">
        <v>348</v>
      </c>
      <c r="V21" s="537">
        <v>13</v>
      </c>
      <c r="W21" s="537">
        <v>13</v>
      </c>
      <c r="X21" s="537">
        <v>12</v>
      </c>
      <c r="Y21" s="537">
        <v>1</v>
      </c>
      <c r="Z21" s="537">
        <v>24</v>
      </c>
      <c r="AA21" s="538"/>
      <c r="AB21" s="538"/>
      <c r="AC21" s="538"/>
      <c r="AD21" s="538"/>
      <c r="AE21" s="538"/>
      <c r="AF21" s="538"/>
      <c r="AG21" s="539"/>
      <c r="AH21" s="539"/>
      <c r="AI21" s="539"/>
      <c r="AJ21" s="539"/>
      <c r="AK21" s="539"/>
      <c r="AL21" s="540"/>
      <c r="AM21" s="540"/>
      <c r="AN21" s="540"/>
      <c r="AO21" s="540"/>
      <c r="AP21" s="540"/>
      <c r="AQ21" s="541"/>
      <c r="AR21" s="541"/>
      <c r="AS21" s="541"/>
      <c r="AT21" s="541"/>
      <c r="AU21" s="541"/>
      <c r="AV21" s="534"/>
      <c r="AW21" s="534"/>
      <c r="AX21" s="534"/>
      <c r="AY21" s="534"/>
      <c r="AZ21" s="534"/>
      <c r="BA21" s="534"/>
      <c r="BB21" s="534"/>
      <c r="BC21" s="534"/>
      <c r="BD21" s="534"/>
      <c r="BE21" s="534"/>
      <c r="BF21" s="534"/>
      <c r="BG21" s="534"/>
      <c r="BH21" s="534"/>
      <c r="BI21" s="534"/>
      <c r="BJ21" s="534"/>
      <c r="BK21" s="534"/>
      <c r="BL21" s="534"/>
      <c r="BM21" s="534"/>
      <c r="BN21" s="534"/>
      <c r="BO21" s="534"/>
      <c r="BP21" s="534"/>
      <c r="GA21" t="s">
        <v>85</v>
      </c>
      <c r="GB21">
        <v>16</v>
      </c>
      <c r="GC21">
        <v>112</v>
      </c>
      <c r="GD21">
        <v>98</v>
      </c>
      <c r="GE21">
        <v>80</v>
      </c>
      <c r="GF21">
        <v>37</v>
      </c>
      <c r="GG21">
        <v>1897</v>
      </c>
      <c r="GH21">
        <v>40</v>
      </c>
      <c r="GI21">
        <v>35</v>
      </c>
      <c r="GJ21">
        <v>43</v>
      </c>
      <c r="GK21">
        <v>18</v>
      </c>
      <c r="GL21">
        <v>751</v>
      </c>
      <c r="GM21">
        <v>65</v>
      </c>
      <c r="GN21">
        <v>52</v>
      </c>
      <c r="GO21">
        <v>33</v>
      </c>
      <c r="GP21">
        <v>77</v>
      </c>
      <c r="GQ21">
        <v>30</v>
      </c>
      <c r="GR21">
        <v>13</v>
      </c>
      <c r="GS21">
        <v>7</v>
      </c>
      <c r="GT21">
        <v>10</v>
      </c>
      <c r="GU21">
        <v>13</v>
      </c>
      <c r="GV21">
        <v>211</v>
      </c>
      <c r="GW21">
        <v>11</v>
      </c>
      <c r="GX21">
        <v>10</v>
      </c>
      <c r="GY21">
        <v>10</v>
      </c>
      <c r="GZ21">
        <v>26</v>
      </c>
      <c r="HA21">
        <v>62</v>
      </c>
      <c r="HB21">
        <v>16</v>
      </c>
      <c r="HC21">
        <v>24</v>
      </c>
      <c r="HD21">
        <v>11</v>
      </c>
      <c r="HE21">
        <v>36</v>
      </c>
      <c r="HF21">
        <v>61</v>
      </c>
      <c r="HG21">
        <v>-156</v>
      </c>
      <c r="HH21">
        <v>142</v>
      </c>
      <c r="HI21">
        <v>122</v>
      </c>
      <c r="HJ21">
        <v>128</v>
      </c>
      <c r="HK21">
        <v>27</v>
      </c>
      <c r="HL21">
        <v>2727</v>
      </c>
      <c r="HM21">
        <v>151</v>
      </c>
      <c r="HN21">
        <v>137</v>
      </c>
      <c r="HO21">
        <v>171</v>
      </c>
      <c r="HP21">
        <v>47</v>
      </c>
      <c r="HQ21">
        <v>3041</v>
      </c>
      <c r="HR21">
        <v>52</v>
      </c>
      <c r="HS21">
        <v>59</v>
      </c>
      <c r="HT21">
        <v>67</v>
      </c>
      <c r="HU21">
        <v>16</v>
      </c>
      <c r="HV21">
        <v>1193</v>
      </c>
      <c r="HW21">
        <v>11</v>
      </c>
      <c r="HX21">
        <v>21</v>
      </c>
      <c r="HY21">
        <v>25</v>
      </c>
      <c r="HZ21">
        <v>14</v>
      </c>
      <c r="IA21">
        <v>365</v>
      </c>
      <c r="IB21">
        <v>16</v>
      </c>
      <c r="IC21">
        <v>150</v>
      </c>
      <c r="ID21">
        <v>128</v>
      </c>
      <c r="IE21">
        <v>119</v>
      </c>
      <c r="IF21">
        <v>47</v>
      </c>
      <c r="IG21">
        <v>2545</v>
      </c>
      <c r="IH21">
        <v>29</v>
      </c>
      <c r="II21">
        <v>46</v>
      </c>
      <c r="IJ21">
        <v>48</v>
      </c>
      <c r="IK21">
        <v>25</v>
      </c>
      <c r="IL21">
        <v>799</v>
      </c>
      <c r="IM21">
        <v>104</v>
      </c>
      <c r="IN21">
        <v>104</v>
      </c>
      <c r="IO21">
        <v>124</v>
      </c>
      <c r="IP21">
        <v>33</v>
      </c>
      <c r="IQ21">
        <v>2403</v>
      </c>
      <c r="IR21">
        <v>21</v>
      </c>
      <c r="IS21">
        <v>23</v>
      </c>
      <c r="IT21">
        <v>46</v>
      </c>
      <c r="IU21">
        <v>37</v>
      </c>
      <c r="IV21">
        <v>214</v>
      </c>
      <c r="IW21">
        <v>26</v>
      </c>
      <c r="IX21">
        <v>28</v>
      </c>
      <c r="IY21">
        <v>20</v>
      </c>
      <c r="IZ21">
        <v>7</v>
      </c>
      <c r="JA21">
        <v>515</v>
      </c>
      <c r="JB21">
        <v>16</v>
      </c>
      <c r="JC21">
        <v>38</v>
      </c>
      <c r="JD21">
        <v>29</v>
      </c>
      <c r="JE21">
        <v>27</v>
      </c>
      <c r="JF21">
        <v>10</v>
      </c>
      <c r="JG21">
        <v>634</v>
      </c>
      <c r="JH21">
        <v>101</v>
      </c>
      <c r="JI21">
        <v>78</v>
      </c>
      <c r="JJ21">
        <v>65</v>
      </c>
      <c r="JK21">
        <v>42</v>
      </c>
      <c r="JL21">
        <v>1704</v>
      </c>
      <c r="JM21">
        <v>51</v>
      </c>
      <c r="JN21">
        <v>51</v>
      </c>
      <c r="JO21">
        <v>33</v>
      </c>
      <c r="JP21">
        <v>27</v>
      </c>
      <c r="JQ21">
        <v>1216</v>
      </c>
      <c r="JR21">
        <v>118</v>
      </c>
      <c r="JS21">
        <v>129</v>
      </c>
      <c r="JT21">
        <v>129</v>
      </c>
      <c r="JU21">
        <v>25</v>
      </c>
      <c r="JV21">
        <v>2369</v>
      </c>
      <c r="JW21">
        <v>25</v>
      </c>
      <c r="JX21">
        <v>11</v>
      </c>
      <c r="JY21">
        <v>30</v>
      </c>
      <c r="JZ21">
        <v>20</v>
      </c>
      <c r="KA21">
        <v>423</v>
      </c>
      <c r="KB21">
        <v>16</v>
      </c>
      <c r="KC21" t="s">
        <v>85</v>
      </c>
      <c r="KD21" t="s">
        <v>85</v>
      </c>
      <c r="KE21" t="s">
        <v>85</v>
      </c>
      <c r="KF21" t="s">
        <v>85</v>
      </c>
      <c r="KG21" t="s">
        <v>85</v>
      </c>
      <c r="KH21" t="s">
        <v>85</v>
      </c>
      <c r="KI21" t="s">
        <v>85</v>
      </c>
      <c r="KJ21" t="s">
        <v>85</v>
      </c>
      <c r="KK21" t="s">
        <v>85</v>
      </c>
      <c r="KL21" t="s">
        <v>85</v>
      </c>
      <c r="KM21" t="s">
        <v>85</v>
      </c>
      <c r="KN21" t="s">
        <v>85</v>
      </c>
      <c r="KO21" t="s">
        <v>85</v>
      </c>
      <c r="KP21" t="s">
        <v>85</v>
      </c>
      <c r="KQ21" t="s">
        <v>85</v>
      </c>
      <c r="KR21" t="s">
        <v>85</v>
      </c>
      <c r="KS21" t="s">
        <v>85</v>
      </c>
      <c r="KT21" t="s">
        <v>85</v>
      </c>
      <c r="KU21" t="s">
        <v>85</v>
      </c>
      <c r="KV21" t="s">
        <v>85</v>
      </c>
      <c r="KW21" t="s">
        <v>85</v>
      </c>
      <c r="KX21" t="s">
        <v>85</v>
      </c>
      <c r="KY21" t="s">
        <v>85</v>
      </c>
      <c r="KZ21" t="s">
        <v>85</v>
      </c>
      <c r="LA21" t="s">
        <v>85</v>
      </c>
      <c r="LB21">
        <v>16</v>
      </c>
      <c r="LC21" t="s">
        <v>85</v>
      </c>
      <c r="LD21" t="s">
        <v>85</v>
      </c>
      <c r="LE21" t="s">
        <v>85</v>
      </c>
      <c r="LF21" t="s">
        <v>85</v>
      </c>
      <c r="LG21" t="s">
        <v>85</v>
      </c>
      <c r="LH21" t="s">
        <v>85</v>
      </c>
      <c r="LI21" t="s">
        <v>85</v>
      </c>
      <c r="LJ21" t="s">
        <v>85</v>
      </c>
      <c r="LK21" t="s">
        <v>85</v>
      </c>
      <c r="LL21" t="s">
        <v>85</v>
      </c>
      <c r="LM21" t="s">
        <v>85</v>
      </c>
      <c r="LN21" t="s">
        <v>85</v>
      </c>
      <c r="LO21" t="s">
        <v>85</v>
      </c>
      <c r="LP21" t="s">
        <v>85</v>
      </c>
      <c r="LQ21" t="s">
        <v>85</v>
      </c>
      <c r="LR21" t="s">
        <v>85</v>
      </c>
      <c r="LS21" t="s">
        <v>85</v>
      </c>
      <c r="LT21" t="s">
        <v>85</v>
      </c>
      <c r="LU21" t="s">
        <v>85</v>
      </c>
      <c r="LV21" t="s">
        <v>85</v>
      </c>
      <c r="LW21" t="s">
        <v>85</v>
      </c>
      <c r="LX21" t="s">
        <v>85</v>
      </c>
      <c r="LY21" t="s">
        <v>85</v>
      </c>
      <c r="LZ21" t="s">
        <v>85</v>
      </c>
      <c r="MA21" t="s">
        <v>85</v>
      </c>
      <c r="MB21">
        <v>16</v>
      </c>
      <c r="MC21" t="s">
        <v>85</v>
      </c>
      <c r="MD21" t="s">
        <v>85</v>
      </c>
      <c r="ME21" t="s">
        <v>85</v>
      </c>
      <c r="MF21" t="s">
        <v>85</v>
      </c>
      <c r="MG21" t="s">
        <v>85</v>
      </c>
      <c r="MH21" t="s">
        <v>85</v>
      </c>
      <c r="MI21" t="s">
        <v>85</v>
      </c>
      <c r="MJ21" t="s">
        <v>85</v>
      </c>
      <c r="MK21" t="s">
        <v>85</v>
      </c>
      <c r="ML21" t="s">
        <v>85</v>
      </c>
      <c r="MM21" t="s">
        <v>85</v>
      </c>
      <c r="MN21" t="s">
        <v>85</v>
      </c>
      <c r="MO21" t="s">
        <v>85</v>
      </c>
      <c r="MP21" t="s">
        <v>85</v>
      </c>
      <c r="MQ21" t="s">
        <v>85</v>
      </c>
      <c r="MR21" t="s">
        <v>85</v>
      </c>
      <c r="MS21" t="s">
        <v>85</v>
      </c>
      <c r="MT21" t="s">
        <v>85</v>
      </c>
      <c r="MU21" t="s">
        <v>85</v>
      </c>
      <c r="MV21" t="s">
        <v>85</v>
      </c>
      <c r="MW21" t="s">
        <v>85</v>
      </c>
      <c r="MX21" t="s">
        <v>85</v>
      </c>
      <c r="MY21" t="s">
        <v>85</v>
      </c>
      <c r="MZ21" t="s">
        <v>85</v>
      </c>
      <c r="NA21">
        <v>16</v>
      </c>
      <c r="NB21">
        <v>-1</v>
      </c>
      <c r="NC21">
        <v>-1</v>
      </c>
      <c r="ND21">
        <v>-1</v>
      </c>
      <c r="NE21">
        <v>-1</v>
      </c>
      <c r="NF21">
        <v>25</v>
      </c>
      <c r="NG21">
        <v>15</v>
      </c>
      <c r="NH21">
        <v>16</v>
      </c>
      <c r="NI21">
        <v>16</v>
      </c>
      <c r="NJ21">
        <v>0</v>
      </c>
      <c r="NK21">
        <v>762</v>
      </c>
      <c r="NL21">
        <v>20</v>
      </c>
      <c r="NM21">
        <v>20</v>
      </c>
      <c r="NN21">
        <v>20</v>
      </c>
      <c r="NO21">
        <v>0</v>
      </c>
      <c r="NP21">
        <v>935</v>
      </c>
      <c r="NQ21">
        <v>19</v>
      </c>
      <c r="NR21">
        <v>19</v>
      </c>
      <c r="NS21">
        <v>18</v>
      </c>
      <c r="NT21">
        <v>0</v>
      </c>
      <c r="NU21">
        <v>1001</v>
      </c>
      <c r="NV21">
        <v>20</v>
      </c>
      <c r="NW21">
        <v>20</v>
      </c>
      <c r="NX21">
        <v>20</v>
      </c>
      <c r="NY21">
        <v>1</v>
      </c>
      <c r="NZ21">
        <v>648</v>
      </c>
      <c r="OA21">
        <v>16</v>
      </c>
      <c r="OB21">
        <v>23</v>
      </c>
      <c r="OC21">
        <v>24</v>
      </c>
      <c r="OD21">
        <v>23</v>
      </c>
      <c r="OE21">
        <v>1</v>
      </c>
      <c r="OF21">
        <v>983</v>
      </c>
      <c r="OG21">
        <v>18</v>
      </c>
      <c r="OH21">
        <v>18</v>
      </c>
      <c r="OI21">
        <v>18</v>
      </c>
      <c r="OJ21">
        <v>1</v>
      </c>
      <c r="OK21">
        <v>502</v>
      </c>
      <c r="OL21">
        <v>1</v>
      </c>
      <c r="OM21">
        <v>1</v>
      </c>
      <c r="ON21">
        <v>1</v>
      </c>
      <c r="OO21">
        <v>1</v>
      </c>
      <c r="OP21">
        <v>48</v>
      </c>
      <c r="OQ21" t="s">
        <v>85</v>
      </c>
      <c r="OR21" t="s">
        <v>85</v>
      </c>
      <c r="OS21" t="s">
        <v>85</v>
      </c>
      <c r="OT21" t="s">
        <v>85</v>
      </c>
      <c r="OU21" t="s">
        <v>85</v>
      </c>
      <c r="OV21" t="s">
        <v>85</v>
      </c>
      <c r="OW21" t="s">
        <v>85</v>
      </c>
      <c r="OX21" t="s">
        <v>85</v>
      </c>
      <c r="OY21" t="s">
        <v>85</v>
      </c>
      <c r="OZ21" t="s">
        <v>85</v>
      </c>
      <c r="PA21">
        <v>16</v>
      </c>
      <c r="PB21">
        <v>23</v>
      </c>
      <c r="PC21">
        <v>23</v>
      </c>
      <c r="PD21">
        <v>23</v>
      </c>
      <c r="PE21">
        <v>0</v>
      </c>
      <c r="PF21">
        <v>868</v>
      </c>
      <c r="PG21">
        <v>10</v>
      </c>
      <c r="PH21">
        <v>8</v>
      </c>
      <c r="PI21">
        <v>8</v>
      </c>
      <c r="PJ21">
        <v>0</v>
      </c>
      <c r="PK21">
        <v>1015</v>
      </c>
      <c r="PL21">
        <v>6</v>
      </c>
      <c r="PM21">
        <v>8</v>
      </c>
      <c r="PN21">
        <v>7</v>
      </c>
      <c r="PO21">
        <v>0</v>
      </c>
      <c r="PP21">
        <v>509</v>
      </c>
      <c r="PQ21">
        <v>19</v>
      </c>
      <c r="PR21">
        <v>20</v>
      </c>
      <c r="PS21">
        <v>17</v>
      </c>
      <c r="PT21">
        <v>1</v>
      </c>
      <c r="PU21">
        <v>383</v>
      </c>
      <c r="PV21">
        <v>40</v>
      </c>
      <c r="PW21">
        <v>42</v>
      </c>
      <c r="PX21">
        <v>40</v>
      </c>
      <c r="PY21">
        <v>0</v>
      </c>
      <c r="PZ21">
        <v>1346</v>
      </c>
      <c r="QA21">
        <v>16</v>
      </c>
      <c r="QB21" t="s">
        <v>85</v>
      </c>
      <c r="QC21" t="s">
        <v>85</v>
      </c>
      <c r="QD21" t="s">
        <v>85</v>
      </c>
      <c r="QE21" t="s">
        <v>85</v>
      </c>
      <c r="QF21">
        <v>0</v>
      </c>
      <c r="QG21">
        <v>2</v>
      </c>
      <c r="QH21">
        <v>2</v>
      </c>
      <c r="QI21">
        <v>2</v>
      </c>
      <c r="QJ21">
        <v>0</v>
      </c>
      <c r="QK21">
        <v>58</v>
      </c>
      <c r="QL21" t="s">
        <v>85</v>
      </c>
      <c r="QM21" t="s">
        <v>85</v>
      </c>
      <c r="QN21" t="s">
        <v>85</v>
      </c>
      <c r="QO21" t="s">
        <v>85</v>
      </c>
      <c r="QP21" t="s">
        <v>85</v>
      </c>
      <c r="QQ21" t="s">
        <v>85</v>
      </c>
      <c r="QR21" t="s">
        <v>85</v>
      </c>
      <c r="QS21" t="s">
        <v>85</v>
      </c>
      <c r="QT21" t="s">
        <v>85</v>
      </c>
      <c r="QU21" t="s">
        <v>85</v>
      </c>
      <c r="QV21" t="s">
        <v>85</v>
      </c>
      <c r="QW21" t="s">
        <v>85</v>
      </c>
      <c r="QX21" t="s">
        <v>85</v>
      </c>
      <c r="QY21" t="s">
        <v>85</v>
      </c>
      <c r="QZ21" t="s">
        <v>85</v>
      </c>
      <c r="RA21">
        <v>16</v>
      </c>
      <c r="RB21">
        <v>122</v>
      </c>
      <c r="RC21">
        <v>124</v>
      </c>
      <c r="RD21">
        <v>123</v>
      </c>
      <c r="RE21">
        <v>0</v>
      </c>
      <c r="RF21">
        <v>4061</v>
      </c>
      <c r="RG21">
        <v>9</v>
      </c>
      <c r="RH21">
        <v>10</v>
      </c>
      <c r="RI21">
        <v>9</v>
      </c>
      <c r="RJ21">
        <v>0</v>
      </c>
      <c r="RK21">
        <v>668</v>
      </c>
      <c r="RL21">
        <v>9</v>
      </c>
      <c r="RM21">
        <v>9</v>
      </c>
      <c r="RN21">
        <v>9</v>
      </c>
      <c r="RO21">
        <v>0</v>
      </c>
      <c r="RP21">
        <v>622</v>
      </c>
      <c r="RQ21">
        <v>0</v>
      </c>
      <c r="RR21">
        <v>0</v>
      </c>
      <c r="RS21">
        <v>0</v>
      </c>
      <c r="RT21">
        <v>0</v>
      </c>
      <c r="RU21">
        <v>0</v>
      </c>
      <c r="RV21">
        <v>0</v>
      </c>
      <c r="RW21">
        <v>0</v>
      </c>
      <c r="RX21">
        <v>0</v>
      </c>
      <c r="RY21">
        <v>0</v>
      </c>
      <c r="RZ21">
        <v>0</v>
      </c>
      <c r="SA21">
        <v>16</v>
      </c>
      <c r="SB21">
        <v>0</v>
      </c>
      <c r="SC21">
        <v>0</v>
      </c>
      <c r="SD21">
        <v>0</v>
      </c>
      <c r="SE21">
        <v>0</v>
      </c>
      <c r="SF21">
        <v>0</v>
      </c>
      <c r="SG21" t="s">
        <v>85</v>
      </c>
      <c r="SH21" t="s">
        <v>85</v>
      </c>
      <c r="SI21" t="s">
        <v>85</v>
      </c>
      <c r="SJ21" t="s">
        <v>85</v>
      </c>
      <c r="SK21" t="s">
        <v>85</v>
      </c>
      <c r="SL21" t="s">
        <v>85</v>
      </c>
      <c r="SM21" t="s">
        <v>85</v>
      </c>
      <c r="SN21" t="s">
        <v>85</v>
      </c>
      <c r="SO21" t="s">
        <v>85</v>
      </c>
      <c r="SP21" t="s">
        <v>85</v>
      </c>
      <c r="SQ21" t="s">
        <v>85</v>
      </c>
      <c r="SR21" t="s">
        <v>85</v>
      </c>
      <c r="SS21" t="s">
        <v>85</v>
      </c>
      <c r="ST21" t="s">
        <v>85</v>
      </c>
      <c r="SU21" t="s">
        <v>85</v>
      </c>
      <c r="SV21" t="s">
        <v>85</v>
      </c>
      <c r="SW21" t="s">
        <v>85</v>
      </c>
      <c r="SX21" t="s">
        <v>85</v>
      </c>
      <c r="SY21" t="s">
        <v>85</v>
      </c>
      <c r="SZ21" t="s">
        <v>85</v>
      </c>
      <c r="TA21">
        <v>16</v>
      </c>
      <c r="TB21">
        <v>64</v>
      </c>
      <c r="TC21">
        <v>64</v>
      </c>
      <c r="TD21">
        <v>64</v>
      </c>
      <c r="TE21">
        <v>0</v>
      </c>
      <c r="TF21">
        <v>2974</v>
      </c>
      <c r="TG21">
        <v>0</v>
      </c>
      <c r="TH21">
        <v>0</v>
      </c>
      <c r="TI21">
        <v>0</v>
      </c>
      <c r="TJ21">
        <v>0</v>
      </c>
      <c r="TK21">
        <v>0</v>
      </c>
      <c r="TL21">
        <v>0</v>
      </c>
      <c r="TM21">
        <v>0</v>
      </c>
      <c r="TN21">
        <v>0</v>
      </c>
      <c r="TO21">
        <v>0</v>
      </c>
      <c r="TP21">
        <v>0</v>
      </c>
      <c r="TQ21">
        <v>21</v>
      </c>
      <c r="TR21">
        <v>19</v>
      </c>
      <c r="TS21">
        <v>22</v>
      </c>
      <c r="TT21">
        <v>0</v>
      </c>
      <c r="TU21">
        <v>814</v>
      </c>
      <c r="TV21">
        <v>7</v>
      </c>
      <c r="TW21">
        <v>7</v>
      </c>
      <c r="TX21">
        <v>5</v>
      </c>
      <c r="TY21">
        <v>0</v>
      </c>
      <c r="TZ21">
        <v>270</v>
      </c>
      <c r="UA21">
        <v>16</v>
      </c>
      <c r="UB21">
        <v>76</v>
      </c>
      <c r="UC21">
        <v>79</v>
      </c>
      <c r="UD21">
        <v>78</v>
      </c>
      <c r="UE21">
        <v>0</v>
      </c>
      <c r="UF21">
        <v>2741</v>
      </c>
      <c r="UG21" t="s">
        <v>85</v>
      </c>
      <c r="UH21" t="s">
        <v>85</v>
      </c>
      <c r="UI21" t="s">
        <v>85</v>
      </c>
      <c r="UJ21" t="s">
        <v>85</v>
      </c>
      <c r="UK21" t="s">
        <v>85</v>
      </c>
      <c r="UL21" t="s">
        <v>85</v>
      </c>
      <c r="UM21" t="s">
        <v>85</v>
      </c>
      <c r="UN21" t="s">
        <v>85</v>
      </c>
      <c r="UO21" t="s">
        <v>85</v>
      </c>
      <c r="UP21" t="s">
        <v>85</v>
      </c>
      <c r="UQ21" t="s">
        <v>85</v>
      </c>
      <c r="UR21" t="s">
        <v>85</v>
      </c>
      <c r="US21" t="s">
        <v>85</v>
      </c>
      <c r="UT21" t="s">
        <v>85</v>
      </c>
      <c r="UU21" t="s">
        <v>85</v>
      </c>
      <c r="UV21" t="s">
        <v>85</v>
      </c>
      <c r="UW21" t="s">
        <v>85</v>
      </c>
      <c r="UX21" t="s">
        <v>85</v>
      </c>
      <c r="UY21" t="s">
        <v>85</v>
      </c>
      <c r="UZ21" t="s">
        <v>85</v>
      </c>
      <c r="VX21">
        <v>16</v>
      </c>
      <c r="VY21">
        <v>-1</v>
      </c>
      <c r="VZ21">
        <v>-1</v>
      </c>
      <c r="WA21">
        <v>-1</v>
      </c>
      <c r="WB21">
        <v>-1</v>
      </c>
      <c r="WC21">
        <v>25</v>
      </c>
      <c r="WD21">
        <v>15</v>
      </c>
      <c r="WE21">
        <v>16</v>
      </c>
      <c r="WF21">
        <v>16</v>
      </c>
      <c r="WG21">
        <v>0</v>
      </c>
      <c r="WH21">
        <v>762</v>
      </c>
      <c r="WI21">
        <v>20</v>
      </c>
      <c r="WJ21">
        <v>20</v>
      </c>
      <c r="WK21">
        <v>20</v>
      </c>
      <c r="WL21">
        <v>0</v>
      </c>
      <c r="WM21">
        <v>935</v>
      </c>
      <c r="WN21">
        <v>19</v>
      </c>
      <c r="WO21">
        <v>19</v>
      </c>
      <c r="WP21">
        <v>18</v>
      </c>
      <c r="WQ21">
        <v>0</v>
      </c>
      <c r="WR21">
        <v>1001</v>
      </c>
      <c r="WS21">
        <v>20</v>
      </c>
      <c r="WT21">
        <v>20</v>
      </c>
      <c r="WU21">
        <v>20</v>
      </c>
      <c r="WV21">
        <v>1</v>
      </c>
      <c r="WW21">
        <v>648</v>
      </c>
      <c r="WX21">
        <v>16</v>
      </c>
      <c r="WY21">
        <v>23</v>
      </c>
      <c r="WZ21">
        <v>24</v>
      </c>
      <c r="XA21">
        <v>23</v>
      </c>
      <c r="XB21">
        <v>1</v>
      </c>
      <c r="XC21">
        <v>983</v>
      </c>
      <c r="XD21">
        <v>18</v>
      </c>
      <c r="XE21">
        <v>18</v>
      </c>
      <c r="XF21">
        <v>18</v>
      </c>
      <c r="XG21">
        <v>1</v>
      </c>
      <c r="XH21">
        <v>502</v>
      </c>
      <c r="XI21">
        <v>1</v>
      </c>
      <c r="XJ21">
        <v>1</v>
      </c>
      <c r="XK21">
        <v>1</v>
      </c>
      <c r="XL21">
        <v>1</v>
      </c>
      <c r="XM21">
        <v>48</v>
      </c>
      <c r="XN21" t="s">
        <v>85</v>
      </c>
      <c r="XO21" t="s">
        <v>85</v>
      </c>
      <c r="XP21" t="s">
        <v>85</v>
      </c>
      <c r="XQ21" t="s">
        <v>85</v>
      </c>
      <c r="XR21" t="s">
        <v>85</v>
      </c>
      <c r="XS21" t="s">
        <v>85</v>
      </c>
      <c r="XT21" t="s">
        <v>85</v>
      </c>
      <c r="XU21" t="s">
        <v>85</v>
      </c>
      <c r="XV21" t="s">
        <v>85</v>
      </c>
      <c r="XW21" t="s">
        <v>85</v>
      </c>
      <c r="XX21">
        <v>16</v>
      </c>
      <c r="XY21">
        <v>23</v>
      </c>
      <c r="XZ21">
        <v>23</v>
      </c>
      <c r="YA21">
        <v>23</v>
      </c>
      <c r="YB21">
        <v>0</v>
      </c>
      <c r="YC21">
        <v>868</v>
      </c>
      <c r="YD21">
        <v>10</v>
      </c>
      <c r="YE21">
        <v>8</v>
      </c>
      <c r="YF21">
        <v>8</v>
      </c>
      <c r="YG21">
        <v>0</v>
      </c>
      <c r="YH21">
        <v>1015</v>
      </c>
      <c r="YI21">
        <v>6</v>
      </c>
      <c r="YJ21">
        <v>8</v>
      </c>
      <c r="YK21">
        <v>7</v>
      </c>
      <c r="YL21">
        <v>0</v>
      </c>
      <c r="YM21">
        <v>509</v>
      </c>
      <c r="YN21">
        <v>19</v>
      </c>
      <c r="YO21">
        <v>20</v>
      </c>
      <c r="YP21">
        <v>17</v>
      </c>
      <c r="YQ21">
        <v>1</v>
      </c>
      <c r="YR21">
        <v>383</v>
      </c>
      <c r="YS21">
        <v>40</v>
      </c>
      <c r="YT21">
        <v>42</v>
      </c>
      <c r="YU21">
        <v>40</v>
      </c>
      <c r="YV21">
        <v>0</v>
      </c>
      <c r="YW21">
        <v>1346</v>
      </c>
      <c r="YX21">
        <v>16</v>
      </c>
      <c r="YY21" t="s">
        <v>85</v>
      </c>
      <c r="YZ21" t="s">
        <v>85</v>
      </c>
      <c r="ZA21" t="s">
        <v>85</v>
      </c>
      <c r="ZB21" t="s">
        <v>85</v>
      </c>
      <c r="ZC21">
        <v>0</v>
      </c>
      <c r="ZD21">
        <v>2</v>
      </c>
      <c r="ZE21">
        <v>2</v>
      </c>
      <c r="ZF21">
        <v>2</v>
      </c>
      <c r="ZG21">
        <v>0</v>
      </c>
      <c r="ZH21">
        <v>58</v>
      </c>
      <c r="ZI21" t="s">
        <v>85</v>
      </c>
      <c r="ZJ21" t="s">
        <v>85</v>
      </c>
      <c r="ZK21" t="s">
        <v>85</v>
      </c>
      <c r="ZL21" t="s">
        <v>85</v>
      </c>
      <c r="ZM21" t="s">
        <v>85</v>
      </c>
      <c r="ZN21" t="s">
        <v>85</v>
      </c>
      <c r="ZO21" t="s">
        <v>85</v>
      </c>
      <c r="ZP21" t="s">
        <v>85</v>
      </c>
      <c r="ZQ21" t="s">
        <v>85</v>
      </c>
      <c r="ZR21" t="s">
        <v>85</v>
      </c>
      <c r="ZS21" t="s">
        <v>85</v>
      </c>
      <c r="ZT21" t="s">
        <v>85</v>
      </c>
      <c r="ZU21" t="s">
        <v>85</v>
      </c>
      <c r="ZV21" t="s">
        <v>85</v>
      </c>
      <c r="ZW21" t="s">
        <v>85</v>
      </c>
      <c r="ZX21">
        <v>16</v>
      </c>
      <c r="ZY21">
        <v>16</v>
      </c>
      <c r="ZZ21">
        <v>16</v>
      </c>
      <c r="AAA21">
        <v>76</v>
      </c>
      <c r="AAB21">
        <v>79</v>
      </c>
      <c r="AAC21">
        <v>78</v>
      </c>
      <c r="AAD21">
        <v>0</v>
      </c>
      <c r="AAE21">
        <v>2741</v>
      </c>
      <c r="AAF21" t="s">
        <v>85</v>
      </c>
      <c r="AAG21" t="s">
        <v>85</v>
      </c>
      <c r="AAH21" t="s">
        <v>85</v>
      </c>
      <c r="AAI21" t="s">
        <v>85</v>
      </c>
      <c r="AAJ21" t="s">
        <v>85</v>
      </c>
      <c r="AAK21" t="s">
        <v>85</v>
      </c>
      <c r="AAL21" t="s">
        <v>85</v>
      </c>
      <c r="AAM21" t="s">
        <v>85</v>
      </c>
      <c r="AAN21" t="s">
        <v>85</v>
      </c>
      <c r="AAO21" t="s">
        <v>85</v>
      </c>
      <c r="AAP21" t="s">
        <v>85</v>
      </c>
      <c r="AAQ21" t="s">
        <v>85</v>
      </c>
      <c r="AAR21" t="s">
        <v>85</v>
      </c>
      <c r="AAS21" t="s">
        <v>85</v>
      </c>
      <c r="AAT21" t="s">
        <v>85</v>
      </c>
      <c r="AAU21" t="s">
        <v>85</v>
      </c>
      <c r="AAV21" t="s">
        <v>85</v>
      </c>
      <c r="AAW21" t="s">
        <v>85</v>
      </c>
      <c r="AAX21" t="s">
        <v>85</v>
      </c>
      <c r="AAY21" t="s">
        <v>85</v>
      </c>
    </row>
    <row r="22" spans="1:727">
      <c r="A22" s="534">
        <v>16</v>
      </c>
      <c r="B22" s="535">
        <v>0</v>
      </c>
      <c r="C22" s="535">
        <v>-1</v>
      </c>
      <c r="D22" s="535">
        <v>-1</v>
      </c>
      <c r="E22" s="535">
        <v>-1</v>
      </c>
      <c r="F22" s="535">
        <v>24</v>
      </c>
      <c r="G22" s="629">
        <v>10</v>
      </c>
      <c r="H22" s="629">
        <v>11</v>
      </c>
      <c r="I22" s="629">
        <v>9</v>
      </c>
      <c r="J22" s="629">
        <v>0</v>
      </c>
      <c r="K22" s="629">
        <v>407</v>
      </c>
      <c r="L22" s="533">
        <v>13</v>
      </c>
      <c r="M22" s="533">
        <v>13</v>
      </c>
      <c r="N22" s="533">
        <v>12</v>
      </c>
      <c r="O22" s="533">
        <v>0</v>
      </c>
      <c r="P22" s="533">
        <v>414</v>
      </c>
      <c r="Q22" s="536">
        <v>8</v>
      </c>
      <c r="R22" s="536">
        <v>8</v>
      </c>
      <c r="S22" s="536">
        <v>7</v>
      </c>
      <c r="T22" s="536">
        <v>0</v>
      </c>
      <c r="U22" s="536">
        <v>342</v>
      </c>
      <c r="V22" s="537">
        <v>9</v>
      </c>
      <c r="W22" s="537">
        <v>9</v>
      </c>
      <c r="X22" s="537">
        <v>8</v>
      </c>
      <c r="Y22" s="537">
        <v>1</v>
      </c>
      <c r="Z22" s="537">
        <v>12</v>
      </c>
      <c r="AA22" s="538"/>
      <c r="AB22" s="538"/>
      <c r="AC22" s="538"/>
      <c r="AD22" s="538"/>
      <c r="AE22" s="538"/>
      <c r="AF22" s="538"/>
      <c r="AG22" s="539"/>
      <c r="AH22" s="539"/>
      <c r="AI22" s="539"/>
      <c r="AJ22" s="539"/>
      <c r="AK22" s="539"/>
      <c r="AL22" s="540"/>
      <c r="AM22" s="540"/>
      <c r="AN22" s="540"/>
      <c r="AO22" s="540"/>
      <c r="AP22" s="540"/>
      <c r="AQ22" s="541"/>
      <c r="AR22" s="541"/>
      <c r="AS22" s="541"/>
      <c r="AT22" s="541"/>
      <c r="AU22" s="541"/>
      <c r="AV22" s="534"/>
      <c r="AW22" s="534"/>
      <c r="AX22" s="534"/>
      <c r="AY22" s="534"/>
      <c r="AZ22" s="534"/>
      <c r="BA22" s="534"/>
      <c r="BB22" s="534"/>
      <c r="BC22" s="534"/>
      <c r="BD22" s="534"/>
      <c r="BE22" s="534"/>
      <c r="BF22" s="534"/>
      <c r="BG22" s="534"/>
      <c r="BH22" s="534"/>
      <c r="BI22" s="534"/>
      <c r="BJ22" s="534"/>
      <c r="BK22" s="534"/>
      <c r="BL22" s="534"/>
      <c r="BM22" s="534"/>
      <c r="BN22" s="534"/>
      <c r="BO22" s="534"/>
      <c r="BP22" s="534"/>
      <c r="GA22" t="s">
        <v>85</v>
      </c>
      <c r="GB22">
        <v>17</v>
      </c>
      <c r="GC22">
        <v>111</v>
      </c>
      <c r="GD22">
        <v>99</v>
      </c>
      <c r="GE22">
        <v>82</v>
      </c>
      <c r="GF22">
        <v>36</v>
      </c>
      <c r="GG22">
        <v>1947</v>
      </c>
      <c r="GH22">
        <v>46</v>
      </c>
      <c r="GI22">
        <v>46</v>
      </c>
      <c r="GJ22">
        <v>44</v>
      </c>
      <c r="GK22">
        <v>17</v>
      </c>
      <c r="GL22">
        <v>829</v>
      </c>
      <c r="GM22">
        <v>111</v>
      </c>
      <c r="GN22">
        <v>50</v>
      </c>
      <c r="GO22">
        <v>45</v>
      </c>
      <c r="GP22">
        <v>88</v>
      </c>
      <c r="GQ22">
        <v>796</v>
      </c>
      <c r="GR22">
        <v>14</v>
      </c>
      <c r="GS22">
        <v>14</v>
      </c>
      <c r="GT22">
        <v>16</v>
      </c>
      <c r="GU22">
        <v>10</v>
      </c>
      <c r="GV22">
        <v>254</v>
      </c>
      <c r="GW22">
        <v>24</v>
      </c>
      <c r="GX22">
        <v>16</v>
      </c>
      <c r="GY22">
        <v>3</v>
      </c>
      <c r="GZ22">
        <v>27</v>
      </c>
      <c r="HA22">
        <v>174</v>
      </c>
      <c r="HB22">
        <v>17</v>
      </c>
      <c r="HC22">
        <v>66</v>
      </c>
      <c r="HD22">
        <v>46</v>
      </c>
      <c r="HE22">
        <v>22</v>
      </c>
      <c r="HF22">
        <v>60</v>
      </c>
      <c r="HG22">
        <v>434</v>
      </c>
      <c r="HH22">
        <v>143</v>
      </c>
      <c r="HI22">
        <v>143</v>
      </c>
      <c r="HJ22">
        <v>126</v>
      </c>
      <c r="HK22">
        <v>41</v>
      </c>
      <c r="HL22">
        <v>2846</v>
      </c>
      <c r="HM22">
        <v>165</v>
      </c>
      <c r="HN22">
        <v>152</v>
      </c>
      <c r="HO22">
        <v>181</v>
      </c>
      <c r="HP22">
        <v>43</v>
      </c>
      <c r="HQ22">
        <v>3222</v>
      </c>
      <c r="HR22">
        <v>70</v>
      </c>
      <c r="HS22">
        <v>81</v>
      </c>
      <c r="HT22">
        <v>90</v>
      </c>
      <c r="HU22">
        <v>20</v>
      </c>
      <c r="HV22">
        <v>1416</v>
      </c>
      <c r="HW22">
        <v>13</v>
      </c>
      <c r="HX22">
        <v>24</v>
      </c>
      <c r="HY22">
        <v>27</v>
      </c>
      <c r="HZ22">
        <v>14</v>
      </c>
      <c r="IA22">
        <v>386</v>
      </c>
      <c r="IB22">
        <v>17</v>
      </c>
      <c r="IC22">
        <v>174</v>
      </c>
      <c r="ID22">
        <v>148</v>
      </c>
      <c r="IE22">
        <v>129</v>
      </c>
      <c r="IF22">
        <v>59</v>
      </c>
      <c r="IG22">
        <v>2833</v>
      </c>
      <c r="IH22">
        <v>29</v>
      </c>
      <c r="II22">
        <v>43</v>
      </c>
      <c r="IJ22">
        <v>49</v>
      </c>
      <c r="IK22">
        <v>26</v>
      </c>
      <c r="IL22">
        <v>801</v>
      </c>
      <c r="IM22">
        <v>121</v>
      </c>
      <c r="IN22">
        <v>119</v>
      </c>
      <c r="IO22">
        <v>145</v>
      </c>
      <c r="IP22">
        <v>40</v>
      </c>
      <c r="IQ22">
        <v>2438</v>
      </c>
      <c r="IR22">
        <v>27</v>
      </c>
      <c r="IS22">
        <v>30</v>
      </c>
      <c r="IT22">
        <v>44</v>
      </c>
      <c r="IU22">
        <v>26</v>
      </c>
      <c r="IV22">
        <v>661</v>
      </c>
      <c r="IW22">
        <v>25</v>
      </c>
      <c r="IX22">
        <v>28</v>
      </c>
      <c r="IY22">
        <v>20</v>
      </c>
      <c r="IZ22">
        <v>7</v>
      </c>
      <c r="JA22">
        <v>468</v>
      </c>
      <c r="JB22">
        <v>17</v>
      </c>
      <c r="JC22">
        <v>41</v>
      </c>
      <c r="JD22">
        <v>34</v>
      </c>
      <c r="JE22">
        <v>30</v>
      </c>
      <c r="JF22">
        <v>13</v>
      </c>
      <c r="JG22">
        <v>679</v>
      </c>
      <c r="JH22">
        <v>116</v>
      </c>
      <c r="JI22">
        <v>95</v>
      </c>
      <c r="JJ22">
        <v>81</v>
      </c>
      <c r="JK22">
        <v>41</v>
      </c>
      <c r="JL22">
        <v>1766</v>
      </c>
      <c r="JM22">
        <v>109</v>
      </c>
      <c r="JN22">
        <v>98</v>
      </c>
      <c r="JO22">
        <v>83</v>
      </c>
      <c r="JP22">
        <v>30</v>
      </c>
      <c r="JQ22">
        <v>1779</v>
      </c>
      <c r="JR22">
        <v>159</v>
      </c>
      <c r="JS22">
        <v>172</v>
      </c>
      <c r="JT22">
        <v>166</v>
      </c>
      <c r="JU22">
        <v>16</v>
      </c>
      <c r="JV22">
        <v>2961</v>
      </c>
      <c r="JW22">
        <v>35</v>
      </c>
      <c r="JX22">
        <v>20</v>
      </c>
      <c r="JY22">
        <v>39</v>
      </c>
      <c r="JZ22">
        <v>22</v>
      </c>
      <c r="KA22">
        <v>583</v>
      </c>
      <c r="KB22">
        <v>17</v>
      </c>
      <c r="KC22" t="s">
        <v>85</v>
      </c>
      <c r="KD22" t="s">
        <v>85</v>
      </c>
      <c r="KE22" t="s">
        <v>85</v>
      </c>
      <c r="KF22" t="s">
        <v>85</v>
      </c>
      <c r="KG22" t="s">
        <v>85</v>
      </c>
      <c r="KH22" t="s">
        <v>85</v>
      </c>
      <c r="KI22" t="s">
        <v>85</v>
      </c>
      <c r="KJ22" t="s">
        <v>85</v>
      </c>
      <c r="KK22" t="s">
        <v>85</v>
      </c>
      <c r="KL22" t="s">
        <v>85</v>
      </c>
      <c r="KM22" t="s">
        <v>85</v>
      </c>
      <c r="KN22" t="s">
        <v>85</v>
      </c>
      <c r="KO22" t="s">
        <v>85</v>
      </c>
      <c r="KP22" t="s">
        <v>85</v>
      </c>
      <c r="KQ22" t="s">
        <v>85</v>
      </c>
      <c r="KR22" t="s">
        <v>85</v>
      </c>
      <c r="KS22" t="s">
        <v>85</v>
      </c>
      <c r="KT22" t="s">
        <v>85</v>
      </c>
      <c r="KU22" t="s">
        <v>85</v>
      </c>
      <c r="KV22" t="s">
        <v>85</v>
      </c>
      <c r="KW22" t="s">
        <v>85</v>
      </c>
      <c r="KX22" t="s">
        <v>85</v>
      </c>
      <c r="KY22" t="s">
        <v>85</v>
      </c>
      <c r="KZ22" t="s">
        <v>85</v>
      </c>
      <c r="LA22" t="s">
        <v>85</v>
      </c>
      <c r="LB22">
        <v>17</v>
      </c>
      <c r="LC22" t="s">
        <v>85</v>
      </c>
      <c r="LD22" t="s">
        <v>85</v>
      </c>
      <c r="LE22" t="s">
        <v>85</v>
      </c>
      <c r="LF22" t="s">
        <v>85</v>
      </c>
      <c r="LG22" t="s">
        <v>85</v>
      </c>
      <c r="LH22" t="s">
        <v>85</v>
      </c>
      <c r="LI22" t="s">
        <v>85</v>
      </c>
      <c r="LJ22" t="s">
        <v>85</v>
      </c>
      <c r="LK22" t="s">
        <v>85</v>
      </c>
      <c r="LL22" t="s">
        <v>85</v>
      </c>
      <c r="LM22" t="s">
        <v>85</v>
      </c>
      <c r="LN22" t="s">
        <v>85</v>
      </c>
      <c r="LO22" t="s">
        <v>85</v>
      </c>
      <c r="LP22" t="s">
        <v>85</v>
      </c>
      <c r="LQ22" t="s">
        <v>85</v>
      </c>
      <c r="LR22" t="s">
        <v>85</v>
      </c>
      <c r="LS22" t="s">
        <v>85</v>
      </c>
      <c r="LT22" t="s">
        <v>85</v>
      </c>
      <c r="LU22" t="s">
        <v>85</v>
      </c>
      <c r="LV22" t="s">
        <v>85</v>
      </c>
      <c r="LW22" t="s">
        <v>85</v>
      </c>
      <c r="LX22" t="s">
        <v>85</v>
      </c>
      <c r="LY22" t="s">
        <v>85</v>
      </c>
      <c r="LZ22" t="s">
        <v>85</v>
      </c>
      <c r="MA22" t="s">
        <v>85</v>
      </c>
      <c r="MB22">
        <v>17</v>
      </c>
      <c r="MC22" t="s">
        <v>85</v>
      </c>
      <c r="MD22" t="s">
        <v>85</v>
      </c>
      <c r="ME22" t="s">
        <v>85</v>
      </c>
      <c r="MF22" t="s">
        <v>85</v>
      </c>
      <c r="MG22" t="s">
        <v>85</v>
      </c>
      <c r="MH22" t="s">
        <v>85</v>
      </c>
      <c r="MI22" t="s">
        <v>85</v>
      </c>
      <c r="MJ22" t="s">
        <v>85</v>
      </c>
      <c r="MK22" t="s">
        <v>85</v>
      </c>
      <c r="ML22" t="s">
        <v>85</v>
      </c>
      <c r="MM22" t="s">
        <v>85</v>
      </c>
      <c r="MN22" t="s">
        <v>85</v>
      </c>
      <c r="MO22" t="s">
        <v>85</v>
      </c>
      <c r="MP22" t="s">
        <v>85</v>
      </c>
      <c r="MQ22" t="s">
        <v>85</v>
      </c>
      <c r="MR22" t="s">
        <v>85</v>
      </c>
      <c r="MS22" t="s">
        <v>85</v>
      </c>
      <c r="MT22" t="s">
        <v>85</v>
      </c>
      <c r="MU22" t="s">
        <v>85</v>
      </c>
      <c r="MV22" t="s">
        <v>85</v>
      </c>
      <c r="MW22" t="s">
        <v>85</v>
      </c>
      <c r="MX22" t="s">
        <v>85</v>
      </c>
      <c r="MY22" t="s">
        <v>85</v>
      </c>
      <c r="MZ22" t="s">
        <v>85</v>
      </c>
      <c r="NA22">
        <v>17</v>
      </c>
      <c r="NB22">
        <v>0</v>
      </c>
      <c r="NC22">
        <v>-1</v>
      </c>
      <c r="ND22">
        <v>-1</v>
      </c>
      <c r="NE22">
        <v>-1</v>
      </c>
      <c r="NF22">
        <v>24</v>
      </c>
      <c r="NG22">
        <v>8</v>
      </c>
      <c r="NH22">
        <v>8</v>
      </c>
      <c r="NI22">
        <v>8</v>
      </c>
      <c r="NJ22">
        <v>0</v>
      </c>
      <c r="NK22">
        <v>484</v>
      </c>
      <c r="NL22">
        <v>14</v>
      </c>
      <c r="NM22">
        <v>15</v>
      </c>
      <c r="NN22">
        <v>14</v>
      </c>
      <c r="NO22">
        <v>0</v>
      </c>
      <c r="NP22">
        <v>554</v>
      </c>
      <c r="NQ22">
        <v>12</v>
      </c>
      <c r="NR22">
        <v>12</v>
      </c>
      <c r="NS22">
        <v>11</v>
      </c>
      <c r="NT22">
        <v>0</v>
      </c>
      <c r="NU22">
        <v>668</v>
      </c>
      <c r="NV22">
        <v>12</v>
      </c>
      <c r="NW22">
        <v>13</v>
      </c>
      <c r="NX22">
        <v>12</v>
      </c>
      <c r="NY22">
        <v>1</v>
      </c>
      <c r="NZ22">
        <v>288</v>
      </c>
      <c r="OA22">
        <v>17</v>
      </c>
      <c r="OB22">
        <v>14</v>
      </c>
      <c r="OC22">
        <v>14</v>
      </c>
      <c r="OD22">
        <v>13</v>
      </c>
      <c r="OE22">
        <v>1</v>
      </c>
      <c r="OF22">
        <v>650</v>
      </c>
      <c r="OG22">
        <v>15</v>
      </c>
      <c r="OH22">
        <v>15</v>
      </c>
      <c r="OI22">
        <v>14</v>
      </c>
      <c r="OJ22">
        <v>1</v>
      </c>
      <c r="OK22">
        <v>350</v>
      </c>
      <c r="OL22">
        <v>1</v>
      </c>
      <c r="OM22">
        <v>1</v>
      </c>
      <c r="ON22">
        <v>1</v>
      </c>
      <c r="OO22">
        <v>1</v>
      </c>
      <c r="OP22">
        <v>48</v>
      </c>
      <c r="OQ22" t="s">
        <v>85</v>
      </c>
      <c r="OR22" t="s">
        <v>85</v>
      </c>
      <c r="OS22" t="s">
        <v>85</v>
      </c>
      <c r="OT22" t="s">
        <v>85</v>
      </c>
      <c r="OU22" t="s">
        <v>85</v>
      </c>
      <c r="OV22" t="s">
        <v>85</v>
      </c>
      <c r="OW22" t="s">
        <v>85</v>
      </c>
      <c r="OX22" t="s">
        <v>85</v>
      </c>
      <c r="OY22" t="s">
        <v>85</v>
      </c>
      <c r="OZ22" t="s">
        <v>85</v>
      </c>
      <c r="PA22">
        <v>17</v>
      </c>
      <c r="PB22">
        <v>23</v>
      </c>
      <c r="PC22">
        <v>23</v>
      </c>
      <c r="PD22">
        <v>24</v>
      </c>
      <c r="PE22">
        <v>0</v>
      </c>
      <c r="PF22">
        <v>894</v>
      </c>
      <c r="PG22">
        <v>9</v>
      </c>
      <c r="PH22">
        <v>8</v>
      </c>
      <c r="PI22">
        <v>8</v>
      </c>
      <c r="PJ22">
        <v>0</v>
      </c>
      <c r="PK22">
        <v>515</v>
      </c>
      <c r="PL22">
        <v>5</v>
      </c>
      <c r="PM22">
        <v>6</v>
      </c>
      <c r="PN22">
        <v>5</v>
      </c>
      <c r="PO22">
        <v>0</v>
      </c>
      <c r="PP22">
        <v>182</v>
      </c>
      <c r="PQ22">
        <v>29</v>
      </c>
      <c r="PR22">
        <v>29</v>
      </c>
      <c r="PS22">
        <v>28</v>
      </c>
      <c r="PT22">
        <v>2</v>
      </c>
      <c r="PU22">
        <v>790</v>
      </c>
      <c r="PV22">
        <v>38</v>
      </c>
      <c r="PW22">
        <v>40</v>
      </c>
      <c r="PX22">
        <v>38</v>
      </c>
      <c r="PY22">
        <v>0</v>
      </c>
      <c r="PZ22">
        <v>1527</v>
      </c>
      <c r="QA22">
        <v>17</v>
      </c>
      <c r="QB22" t="s">
        <v>85</v>
      </c>
      <c r="QC22" t="s">
        <v>85</v>
      </c>
      <c r="QD22" t="s">
        <v>85</v>
      </c>
      <c r="QE22" t="s">
        <v>85</v>
      </c>
      <c r="QF22">
        <v>0</v>
      </c>
      <c r="QG22">
        <v>2</v>
      </c>
      <c r="QH22">
        <v>2</v>
      </c>
      <c r="QI22">
        <v>2</v>
      </c>
      <c r="QJ22">
        <v>0</v>
      </c>
      <c r="QK22">
        <v>59</v>
      </c>
      <c r="QL22" t="s">
        <v>85</v>
      </c>
      <c r="QM22" t="s">
        <v>85</v>
      </c>
      <c r="QN22" t="s">
        <v>85</v>
      </c>
      <c r="QO22" t="s">
        <v>85</v>
      </c>
      <c r="QP22" t="s">
        <v>85</v>
      </c>
      <c r="QQ22" t="s">
        <v>85</v>
      </c>
      <c r="QR22" t="s">
        <v>85</v>
      </c>
      <c r="QS22" t="s">
        <v>85</v>
      </c>
      <c r="QT22" t="s">
        <v>85</v>
      </c>
      <c r="QU22" t="s">
        <v>85</v>
      </c>
      <c r="QV22" t="s">
        <v>85</v>
      </c>
      <c r="QW22" t="s">
        <v>85</v>
      </c>
      <c r="QX22" t="s">
        <v>85</v>
      </c>
      <c r="QY22" t="s">
        <v>85</v>
      </c>
      <c r="QZ22" t="s">
        <v>85</v>
      </c>
      <c r="RA22">
        <v>17</v>
      </c>
      <c r="RB22">
        <v>122</v>
      </c>
      <c r="RC22">
        <v>121</v>
      </c>
      <c r="RD22">
        <v>120</v>
      </c>
      <c r="RE22">
        <v>0</v>
      </c>
      <c r="RF22">
        <v>4289</v>
      </c>
      <c r="RG22">
        <v>7</v>
      </c>
      <c r="RH22">
        <v>7</v>
      </c>
      <c r="RI22">
        <v>6</v>
      </c>
      <c r="RJ22">
        <v>0</v>
      </c>
      <c r="RK22">
        <v>372</v>
      </c>
      <c r="RL22">
        <v>6</v>
      </c>
      <c r="RM22">
        <v>6</v>
      </c>
      <c r="RN22">
        <v>6</v>
      </c>
      <c r="RO22">
        <v>0</v>
      </c>
      <c r="RP22">
        <v>345</v>
      </c>
      <c r="RQ22">
        <v>0</v>
      </c>
      <c r="RR22">
        <v>0</v>
      </c>
      <c r="RS22">
        <v>0</v>
      </c>
      <c r="RT22">
        <v>0</v>
      </c>
      <c r="RU22">
        <v>0</v>
      </c>
      <c r="RV22">
        <v>0</v>
      </c>
      <c r="RW22">
        <v>0</v>
      </c>
      <c r="RX22">
        <v>0</v>
      </c>
      <c r="RY22">
        <v>0</v>
      </c>
      <c r="RZ22">
        <v>0</v>
      </c>
      <c r="SA22">
        <v>17</v>
      </c>
      <c r="SB22">
        <v>0</v>
      </c>
      <c r="SC22">
        <v>0</v>
      </c>
      <c r="SD22">
        <v>0</v>
      </c>
      <c r="SE22">
        <v>0</v>
      </c>
      <c r="SF22">
        <v>0</v>
      </c>
      <c r="SG22" t="s">
        <v>85</v>
      </c>
      <c r="SH22" t="s">
        <v>85</v>
      </c>
      <c r="SI22" t="s">
        <v>85</v>
      </c>
      <c r="SJ22" t="s">
        <v>85</v>
      </c>
      <c r="SK22" t="s">
        <v>85</v>
      </c>
      <c r="SL22" t="s">
        <v>85</v>
      </c>
      <c r="SM22" t="s">
        <v>85</v>
      </c>
      <c r="SN22" t="s">
        <v>85</v>
      </c>
      <c r="SO22" t="s">
        <v>85</v>
      </c>
      <c r="SP22" t="s">
        <v>85</v>
      </c>
      <c r="SQ22" t="s">
        <v>85</v>
      </c>
      <c r="SR22" t="s">
        <v>85</v>
      </c>
      <c r="SS22" t="s">
        <v>85</v>
      </c>
      <c r="ST22" t="s">
        <v>85</v>
      </c>
      <c r="SU22" t="s">
        <v>85</v>
      </c>
      <c r="SV22" t="s">
        <v>85</v>
      </c>
      <c r="SW22" t="s">
        <v>85</v>
      </c>
      <c r="SX22" t="s">
        <v>85</v>
      </c>
      <c r="SY22" t="s">
        <v>85</v>
      </c>
      <c r="SZ22" t="s">
        <v>85</v>
      </c>
      <c r="TA22">
        <v>17</v>
      </c>
      <c r="TB22">
        <v>26</v>
      </c>
      <c r="TC22">
        <v>26</v>
      </c>
      <c r="TD22">
        <v>26</v>
      </c>
      <c r="TE22">
        <v>0</v>
      </c>
      <c r="TF22">
        <v>1674</v>
      </c>
      <c r="TG22">
        <v>0</v>
      </c>
      <c r="TH22">
        <v>0</v>
      </c>
      <c r="TI22">
        <v>0</v>
      </c>
      <c r="TJ22">
        <v>0</v>
      </c>
      <c r="TK22">
        <v>0</v>
      </c>
      <c r="TL22">
        <v>0</v>
      </c>
      <c r="TM22">
        <v>0</v>
      </c>
      <c r="TN22">
        <v>0</v>
      </c>
      <c r="TO22">
        <v>0</v>
      </c>
      <c r="TP22">
        <v>0</v>
      </c>
      <c r="TQ22">
        <v>24</v>
      </c>
      <c r="TR22">
        <v>23</v>
      </c>
      <c r="TS22">
        <v>25</v>
      </c>
      <c r="TT22">
        <v>0</v>
      </c>
      <c r="TU22">
        <v>869</v>
      </c>
      <c r="TV22">
        <v>7</v>
      </c>
      <c r="TW22">
        <v>7</v>
      </c>
      <c r="TX22">
        <v>5</v>
      </c>
      <c r="TY22">
        <v>0</v>
      </c>
      <c r="TZ22">
        <v>260</v>
      </c>
      <c r="UA22">
        <v>17</v>
      </c>
      <c r="UB22">
        <v>74</v>
      </c>
      <c r="UC22">
        <v>78</v>
      </c>
      <c r="UD22">
        <v>77</v>
      </c>
      <c r="UE22">
        <v>0</v>
      </c>
      <c r="UF22">
        <v>2919</v>
      </c>
      <c r="UG22" t="s">
        <v>85</v>
      </c>
      <c r="UH22" t="s">
        <v>85</v>
      </c>
      <c r="UI22" t="s">
        <v>85</v>
      </c>
      <c r="UJ22" t="s">
        <v>85</v>
      </c>
      <c r="UK22" t="s">
        <v>85</v>
      </c>
      <c r="UL22" t="s">
        <v>85</v>
      </c>
      <c r="UM22" t="s">
        <v>85</v>
      </c>
      <c r="UN22" t="s">
        <v>85</v>
      </c>
      <c r="UO22" t="s">
        <v>85</v>
      </c>
      <c r="UP22" t="s">
        <v>85</v>
      </c>
      <c r="UQ22" t="s">
        <v>85</v>
      </c>
      <c r="UR22" t="s">
        <v>85</v>
      </c>
      <c r="US22" t="s">
        <v>85</v>
      </c>
      <c r="UT22" t="s">
        <v>85</v>
      </c>
      <c r="UU22" t="s">
        <v>85</v>
      </c>
      <c r="UV22" t="s">
        <v>85</v>
      </c>
      <c r="UW22" t="s">
        <v>85</v>
      </c>
      <c r="UX22" t="s">
        <v>85</v>
      </c>
      <c r="UY22" t="s">
        <v>85</v>
      </c>
      <c r="UZ22" t="s">
        <v>85</v>
      </c>
      <c r="VX22">
        <v>17</v>
      </c>
      <c r="VY22">
        <v>0</v>
      </c>
      <c r="VZ22">
        <v>-1</v>
      </c>
      <c r="WA22">
        <v>-1</v>
      </c>
      <c r="WB22">
        <v>-1</v>
      </c>
      <c r="WC22">
        <v>24</v>
      </c>
      <c r="WD22">
        <v>8</v>
      </c>
      <c r="WE22">
        <v>8</v>
      </c>
      <c r="WF22">
        <v>8</v>
      </c>
      <c r="WG22">
        <v>0</v>
      </c>
      <c r="WH22">
        <v>484</v>
      </c>
      <c r="WI22">
        <v>14</v>
      </c>
      <c r="WJ22">
        <v>15</v>
      </c>
      <c r="WK22">
        <v>14</v>
      </c>
      <c r="WL22">
        <v>0</v>
      </c>
      <c r="WM22">
        <v>554</v>
      </c>
      <c r="WN22">
        <v>12</v>
      </c>
      <c r="WO22">
        <v>12</v>
      </c>
      <c r="WP22">
        <v>11</v>
      </c>
      <c r="WQ22">
        <v>0</v>
      </c>
      <c r="WR22">
        <v>668</v>
      </c>
      <c r="WS22">
        <v>12</v>
      </c>
      <c r="WT22">
        <v>13</v>
      </c>
      <c r="WU22">
        <v>12</v>
      </c>
      <c r="WV22">
        <v>1</v>
      </c>
      <c r="WW22">
        <v>288</v>
      </c>
      <c r="WX22">
        <v>17</v>
      </c>
      <c r="WY22">
        <v>14</v>
      </c>
      <c r="WZ22">
        <v>14</v>
      </c>
      <c r="XA22">
        <v>13</v>
      </c>
      <c r="XB22">
        <v>1</v>
      </c>
      <c r="XC22">
        <v>650</v>
      </c>
      <c r="XD22">
        <v>15</v>
      </c>
      <c r="XE22">
        <v>15</v>
      </c>
      <c r="XF22">
        <v>14</v>
      </c>
      <c r="XG22">
        <v>1</v>
      </c>
      <c r="XH22">
        <v>350</v>
      </c>
      <c r="XI22">
        <v>1</v>
      </c>
      <c r="XJ22">
        <v>1</v>
      </c>
      <c r="XK22">
        <v>1</v>
      </c>
      <c r="XL22">
        <v>1</v>
      </c>
      <c r="XM22">
        <v>48</v>
      </c>
      <c r="XN22" t="s">
        <v>85</v>
      </c>
      <c r="XO22" t="s">
        <v>85</v>
      </c>
      <c r="XP22" t="s">
        <v>85</v>
      </c>
      <c r="XQ22" t="s">
        <v>85</v>
      </c>
      <c r="XR22" t="s">
        <v>85</v>
      </c>
      <c r="XS22" t="s">
        <v>85</v>
      </c>
      <c r="XT22" t="s">
        <v>85</v>
      </c>
      <c r="XU22" t="s">
        <v>85</v>
      </c>
      <c r="XV22" t="s">
        <v>85</v>
      </c>
      <c r="XW22" t="s">
        <v>85</v>
      </c>
      <c r="XX22">
        <v>17</v>
      </c>
      <c r="XY22">
        <v>23</v>
      </c>
      <c r="XZ22">
        <v>23</v>
      </c>
      <c r="YA22">
        <v>24</v>
      </c>
      <c r="YB22">
        <v>0</v>
      </c>
      <c r="YC22">
        <v>894</v>
      </c>
      <c r="YD22">
        <v>9</v>
      </c>
      <c r="YE22">
        <v>8</v>
      </c>
      <c r="YF22">
        <v>8</v>
      </c>
      <c r="YG22">
        <v>0</v>
      </c>
      <c r="YH22">
        <v>515</v>
      </c>
      <c r="YI22">
        <v>5</v>
      </c>
      <c r="YJ22">
        <v>6</v>
      </c>
      <c r="YK22">
        <v>5</v>
      </c>
      <c r="YL22">
        <v>0</v>
      </c>
      <c r="YM22">
        <v>182</v>
      </c>
      <c r="YN22">
        <v>29</v>
      </c>
      <c r="YO22">
        <v>29</v>
      </c>
      <c r="YP22">
        <v>28</v>
      </c>
      <c r="YQ22">
        <v>2</v>
      </c>
      <c r="YR22">
        <v>790</v>
      </c>
      <c r="YS22">
        <v>38</v>
      </c>
      <c r="YT22">
        <v>40</v>
      </c>
      <c r="YU22">
        <v>38</v>
      </c>
      <c r="YV22">
        <v>0</v>
      </c>
      <c r="YW22">
        <v>1527</v>
      </c>
      <c r="YX22">
        <v>17</v>
      </c>
      <c r="YY22" t="s">
        <v>85</v>
      </c>
      <c r="YZ22" t="s">
        <v>85</v>
      </c>
      <c r="ZA22" t="s">
        <v>85</v>
      </c>
      <c r="ZB22" t="s">
        <v>85</v>
      </c>
      <c r="ZC22">
        <v>0</v>
      </c>
      <c r="ZD22">
        <v>2</v>
      </c>
      <c r="ZE22">
        <v>2</v>
      </c>
      <c r="ZF22">
        <v>2</v>
      </c>
      <c r="ZG22">
        <v>0</v>
      </c>
      <c r="ZH22">
        <v>59</v>
      </c>
      <c r="ZI22" t="s">
        <v>85</v>
      </c>
      <c r="ZJ22" t="s">
        <v>85</v>
      </c>
      <c r="ZK22" t="s">
        <v>85</v>
      </c>
      <c r="ZL22" t="s">
        <v>85</v>
      </c>
      <c r="ZM22" t="s">
        <v>85</v>
      </c>
      <c r="ZN22" t="s">
        <v>85</v>
      </c>
      <c r="ZO22" t="s">
        <v>85</v>
      </c>
      <c r="ZP22" t="s">
        <v>85</v>
      </c>
      <c r="ZQ22" t="s">
        <v>85</v>
      </c>
      <c r="ZR22" t="s">
        <v>85</v>
      </c>
      <c r="ZS22" t="s">
        <v>85</v>
      </c>
      <c r="ZT22" t="s">
        <v>85</v>
      </c>
      <c r="ZU22" t="s">
        <v>85</v>
      </c>
      <c r="ZV22" t="s">
        <v>85</v>
      </c>
      <c r="ZW22" t="s">
        <v>85</v>
      </c>
      <c r="ZX22">
        <v>17</v>
      </c>
      <c r="ZY22">
        <v>17</v>
      </c>
      <c r="ZZ22">
        <v>17</v>
      </c>
      <c r="AAA22">
        <v>74</v>
      </c>
      <c r="AAB22">
        <v>78</v>
      </c>
      <c r="AAC22">
        <v>77</v>
      </c>
      <c r="AAD22">
        <v>0</v>
      </c>
      <c r="AAE22">
        <v>2919</v>
      </c>
      <c r="AAF22" t="s">
        <v>85</v>
      </c>
      <c r="AAG22" t="s">
        <v>85</v>
      </c>
      <c r="AAH22" t="s">
        <v>85</v>
      </c>
      <c r="AAI22" t="s">
        <v>85</v>
      </c>
      <c r="AAJ22" t="s">
        <v>85</v>
      </c>
      <c r="AAK22" t="s">
        <v>85</v>
      </c>
      <c r="AAL22" t="s">
        <v>85</v>
      </c>
      <c r="AAM22" t="s">
        <v>85</v>
      </c>
      <c r="AAN22" t="s">
        <v>85</v>
      </c>
      <c r="AAO22" t="s">
        <v>85</v>
      </c>
      <c r="AAP22" t="s">
        <v>85</v>
      </c>
      <c r="AAQ22" t="s">
        <v>85</v>
      </c>
      <c r="AAR22" t="s">
        <v>85</v>
      </c>
      <c r="AAS22" t="s">
        <v>85</v>
      </c>
      <c r="AAT22" t="s">
        <v>85</v>
      </c>
      <c r="AAU22" t="s">
        <v>85</v>
      </c>
      <c r="AAV22" t="s">
        <v>85</v>
      </c>
      <c r="AAW22" t="s">
        <v>85</v>
      </c>
      <c r="AAX22" t="s">
        <v>85</v>
      </c>
      <c r="AAY22" t="s">
        <v>85</v>
      </c>
    </row>
    <row r="23" spans="1:727">
      <c r="A23" s="534">
        <v>17</v>
      </c>
      <c r="B23" s="535">
        <v>-1</v>
      </c>
      <c r="C23" s="535">
        <v>-1</v>
      </c>
      <c r="D23" s="535">
        <v>-1</v>
      </c>
      <c r="E23" s="535">
        <v>-1</v>
      </c>
      <c r="F23" s="535">
        <v>24</v>
      </c>
      <c r="G23" s="629">
        <v>6</v>
      </c>
      <c r="H23" s="629">
        <v>7</v>
      </c>
      <c r="I23" s="629">
        <v>7</v>
      </c>
      <c r="J23" s="629">
        <v>0</v>
      </c>
      <c r="K23" s="629">
        <v>177</v>
      </c>
      <c r="L23" s="533">
        <v>9</v>
      </c>
      <c r="M23" s="533">
        <v>9</v>
      </c>
      <c r="N23" s="533">
        <v>8</v>
      </c>
      <c r="O23" s="533">
        <v>0</v>
      </c>
      <c r="P23" s="533">
        <v>162</v>
      </c>
      <c r="Q23" s="536">
        <v>5</v>
      </c>
      <c r="R23" s="536">
        <v>4</v>
      </c>
      <c r="S23" s="536">
        <v>4</v>
      </c>
      <c r="T23" s="536">
        <v>0</v>
      </c>
      <c r="U23" s="536">
        <v>125</v>
      </c>
      <c r="V23" s="537">
        <v>7</v>
      </c>
      <c r="W23" s="537">
        <v>6</v>
      </c>
      <c r="X23" s="537">
        <v>6</v>
      </c>
      <c r="Y23" s="537">
        <v>1</v>
      </c>
      <c r="Z23" s="537">
        <v>0</v>
      </c>
      <c r="AA23" s="538"/>
      <c r="AB23" s="538"/>
      <c r="AC23" s="538"/>
      <c r="AD23" s="538"/>
      <c r="AE23" s="538"/>
      <c r="AF23" s="538"/>
      <c r="AG23" s="539"/>
      <c r="AH23" s="539"/>
      <c r="AI23" s="539"/>
      <c r="AJ23" s="539"/>
      <c r="AK23" s="539"/>
      <c r="AL23" s="540"/>
      <c r="AM23" s="540"/>
      <c r="AN23" s="540"/>
      <c r="AO23" s="540"/>
      <c r="AP23" s="540"/>
      <c r="AQ23" s="541"/>
      <c r="AR23" s="541"/>
      <c r="AS23" s="541"/>
      <c r="AT23" s="541"/>
      <c r="AU23" s="541"/>
      <c r="AV23" s="534"/>
      <c r="AW23" s="534"/>
      <c r="AX23" s="534"/>
      <c r="AY23" s="534"/>
      <c r="AZ23" s="534"/>
      <c r="BA23" s="534"/>
      <c r="BB23" s="534"/>
      <c r="BC23" s="534"/>
      <c r="BD23" s="534"/>
      <c r="BE23" s="534"/>
      <c r="BF23" s="534"/>
      <c r="BG23" s="534"/>
      <c r="BH23" s="534"/>
      <c r="BI23" s="534"/>
      <c r="BJ23" s="534"/>
      <c r="BK23" s="534"/>
      <c r="BL23" s="534"/>
      <c r="BM23" s="534"/>
      <c r="BN23" s="534"/>
      <c r="BO23" s="534"/>
      <c r="BP23" s="534"/>
      <c r="GA23" t="s">
        <v>85</v>
      </c>
      <c r="GB23">
        <v>18</v>
      </c>
      <c r="GC23">
        <v>113</v>
      </c>
      <c r="GD23">
        <v>90</v>
      </c>
      <c r="GE23">
        <v>75</v>
      </c>
      <c r="GF23">
        <v>35</v>
      </c>
      <c r="GG23">
        <v>1925</v>
      </c>
      <c r="GH23">
        <v>48</v>
      </c>
      <c r="GI23">
        <v>47</v>
      </c>
      <c r="GJ23">
        <v>48</v>
      </c>
      <c r="GK23">
        <v>13</v>
      </c>
      <c r="GL23">
        <v>926</v>
      </c>
      <c r="GM23">
        <v>127</v>
      </c>
      <c r="GN23">
        <v>54</v>
      </c>
      <c r="GO23">
        <v>74</v>
      </c>
      <c r="GP23">
        <v>84</v>
      </c>
      <c r="GQ23">
        <v>1436</v>
      </c>
      <c r="GR23">
        <v>19</v>
      </c>
      <c r="GS23">
        <v>17</v>
      </c>
      <c r="GT23">
        <v>20</v>
      </c>
      <c r="GU23">
        <v>11</v>
      </c>
      <c r="GV23">
        <v>331</v>
      </c>
      <c r="GW23">
        <v>22</v>
      </c>
      <c r="GX23">
        <v>17</v>
      </c>
      <c r="GY23">
        <v>9</v>
      </c>
      <c r="GZ23">
        <v>19</v>
      </c>
      <c r="HA23">
        <v>255</v>
      </c>
      <c r="HB23">
        <v>18</v>
      </c>
      <c r="HC23">
        <v>77</v>
      </c>
      <c r="HD23">
        <v>54</v>
      </c>
      <c r="HE23">
        <v>27</v>
      </c>
      <c r="HF23">
        <v>62</v>
      </c>
      <c r="HG23">
        <v>919</v>
      </c>
      <c r="HH23">
        <v>156</v>
      </c>
      <c r="HI23">
        <v>151</v>
      </c>
      <c r="HJ23">
        <v>135</v>
      </c>
      <c r="HK23">
        <v>34</v>
      </c>
      <c r="HL23">
        <v>2847</v>
      </c>
      <c r="HM23">
        <v>188</v>
      </c>
      <c r="HN23">
        <v>162</v>
      </c>
      <c r="HO23">
        <v>187</v>
      </c>
      <c r="HP23">
        <v>45</v>
      </c>
      <c r="HQ23">
        <v>3388</v>
      </c>
      <c r="HR23">
        <v>83</v>
      </c>
      <c r="HS23">
        <v>94</v>
      </c>
      <c r="HT23">
        <v>97</v>
      </c>
      <c r="HU23">
        <v>17</v>
      </c>
      <c r="HV23">
        <v>1674</v>
      </c>
      <c r="HW23">
        <v>11</v>
      </c>
      <c r="HX23">
        <v>20</v>
      </c>
      <c r="HY23">
        <v>23</v>
      </c>
      <c r="HZ23">
        <v>13</v>
      </c>
      <c r="IA23">
        <v>390</v>
      </c>
      <c r="IB23">
        <v>18</v>
      </c>
      <c r="IC23">
        <v>178</v>
      </c>
      <c r="ID23">
        <v>160</v>
      </c>
      <c r="IE23">
        <v>128</v>
      </c>
      <c r="IF23">
        <v>69</v>
      </c>
      <c r="IG23">
        <v>3034</v>
      </c>
      <c r="IH23">
        <v>28</v>
      </c>
      <c r="II23">
        <v>47</v>
      </c>
      <c r="IJ23">
        <v>43</v>
      </c>
      <c r="IK23">
        <v>25</v>
      </c>
      <c r="IL23">
        <v>754</v>
      </c>
      <c r="IM23">
        <v>121</v>
      </c>
      <c r="IN23">
        <v>116</v>
      </c>
      <c r="IO23">
        <v>137</v>
      </c>
      <c r="IP23">
        <v>35</v>
      </c>
      <c r="IQ23">
        <v>2600</v>
      </c>
      <c r="IR23">
        <v>55</v>
      </c>
      <c r="IS23">
        <v>56</v>
      </c>
      <c r="IT23">
        <v>65</v>
      </c>
      <c r="IU23">
        <v>19</v>
      </c>
      <c r="IV23">
        <v>1008</v>
      </c>
      <c r="IW23">
        <v>23</v>
      </c>
      <c r="IX23">
        <v>26</v>
      </c>
      <c r="IY23">
        <v>18</v>
      </c>
      <c r="IZ23">
        <v>7</v>
      </c>
      <c r="JA23">
        <v>466</v>
      </c>
      <c r="JB23">
        <v>18</v>
      </c>
      <c r="JC23">
        <v>42</v>
      </c>
      <c r="JD23">
        <v>35</v>
      </c>
      <c r="JE23">
        <v>33</v>
      </c>
      <c r="JF23">
        <v>10</v>
      </c>
      <c r="JG23">
        <v>730</v>
      </c>
      <c r="JH23">
        <v>112</v>
      </c>
      <c r="JI23">
        <v>102</v>
      </c>
      <c r="JJ23">
        <v>81</v>
      </c>
      <c r="JK23">
        <v>33</v>
      </c>
      <c r="JL23">
        <v>2019</v>
      </c>
      <c r="JM23">
        <v>127</v>
      </c>
      <c r="JN23">
        <v>112</v>
      </c>
      <c r="JO23">
        <v>102</v>
      </c>
      <c r="JP23">
        <v>29</v>
      </c>
      <c r="JQ23">
        <v>2178</v>
      </c>
      <c r="JR23">
        <v>192</v>
      </c>
      <c r="JS23">
        <v>199</v>
      </c>
      <c r="JT23">
        <v>206</v>
      </c>
      <c r="JU23">
        <v>26</v>
      </c>
      <c r="JV23">
        <v>3582</v>
      </c>
      <c r="JW23">
        <v>39</v>
      </c>
      <c r="JX23">
        <v>22</v>
      </c>
      <c r="JY23">
        <v>38</v>
      </c>
      <c r="JZ23">
        <v>23</v>
      </c>
      <c r="KA23">
        <v>637</v>
      </c>
      <c r="KB23">
        <v>18</v>
      </c>
      <c r="KC23" t="s">
        <v>85</v>
      </c>
      <c r="KD23" t="s">
        <v>85</v>
      </c>
      <c r="KE23" t="s">
        <v>85</v>
      </c>
      <c r="KF23" t="s">
        <v>85</v>
      </c>
      <c r="KG23" t="s">
        <v>85</v>
      </c>
      <c r="KH23" t="s">
        <v>85</v>
      </c>
      <c r="KI23" t="s">
        <v>85</v>
      </c>
      <c r="KJ23" t="s">
        <v>85</v>
      </c>
      <c r="KK23" t="s">
        <v>85</v>
      </c>
      <c r="KL23" t="s">
        <v>85</v>
      </c>
      <c r="KM23" t="s">
        <v>85</v>
      </c>
      <c r="KN23" t="s">
        <v>85</v>
      </c>
      <c r="KO23" t="s">
        <v>85</v>
      </c>
      <c r="KP23" t="s">
        <v>85</v>
      </c>
      <c r="KQ23" t="s">
        <v>85</v>
      </c>
      <c r="KR23" t="s">
        <v>85</v>
      </c>
      <c r="KS23" t="s">
        <v>85</v>
      </c>
      <c r="KT23" t="s">
        <v>85</v>
      </c>
      <c r="KU23" t="s">
        <v>85</v>
      </c>
      <c r="KV23" t="s">
        <v>85</v>
      </c>
      <c r="KW23" t="s">
        <v>85</v>
      </c>
      <c r="KX23" t="s">
        <v>85</v>
      </c>
      <c r="KY23" t="s">
        <v>85</v>
      </c>
      <c r="KZ23" t="s">
        <v>85</v>
      </c>
      <c r="LA23" t="s">
        <v>85</v>
      </c>
      <c r="LB23">
        <v>18</v>
      </c>
      <c r="LC23" t="s">
        <v>85</v>
      </c>
      <c r="LD23" t="s">
        <v>85</v>
      </c>
      <c r="LE23" t="s">
        <v>85</v>
      </c>
      <c r="LF23" t="s">
        <v>85</v>
      </c>
      <c r="LG23" t="s">
        <v>85</v>
      </c>
      <c r="LH23" t="s">
        <v>85</v>
      </c>
      <c r="LI23" t="s">
        <v>85</v>
      </c>
      <c r="LJ23" t="s">
        <v>85</v>
      </c>
      <c r="LK23" t="s">
        <v>85</v>
      </c>
      <c r="LL23" t="s">
        <v>85</v>
      </c>
      <c r="LM23" t="s">
        <v>85</v>
      </c>
      <c r="LN23" t="s">
        <v>85</v>
      </c>
      <c r="LO23" t="s">
        <v>85</v>
      </c>
      <c r="LP23" t="s">
        <v>85</v>
      </c>
      <c r="LQ23" t="s">
        <v>85</v>
      </c>
      <c r="LR23" t="s">
        <v>85</v>
      </c>
      <c r="LS23" t="s">
        <v>85</v>
      </c>
      <c r="LT23" t="s">
        <v>85</v>
      </c>
      <c r="LU23" t="s">
        <v>85</v>
      </c>
      <c r="LV23" t="s">
        <v>85</v>
      </c>
      <c r="LW23" t="s">
        <v>85</v>
      </c>
      <c r="LX23" t="s">
        <v>85</v>
      </c>
      <c r="LY23" t="s">
        <v>85</v>
      </c>
      <c r="LZ23" t="s">
        <v>85</v>
      </c>
      <c r="MA23" t="s">
        <v>85</v>
      </c>
      <c r="MB23">
        <v>18</v>
      </c>
      <c r="MC23" t="s">
        <v>85</v>
      </c>
      <c r="MD23" t="s">
        <v>85</v>
      </c>
      <c r="ME23" t="s">
        <v>85</v>
      </c>
      <c r="MF23" t="s">
        <v>85</v>
      </c>
      <c r="MG23" t="s">
        <v>85</v>
      </c>
      <c r="MH23" t="s">
        <v>85</v>
      </c>
      <c r="MI23" t="s">
        <v>85</v>
      </c>
      <c r="MJ23" t="s">
        <v>85</v>
      </c>
      <c r="MK23" t="s">
        <v>85</v>
      </c>
      <c r="ML23" t="s">
        <v>85</v>
      </c>
      <c r="MM23" t="s">
        <v>85</v>
      </c>
      <c r="MN23" t="s">
        <v>85</v>
      </c>
      <c r="MO23" t="s">
        <v>85</v>
      </c>
      <c r="MP23" t="s">
        <v>85</v>
      </c>
      <c r="MQ23" t="s">
        <v>85</v>
      </c>
      <c r="MR23" t="s">
        <v>85</v>
      </c>
      <c r="MS23" t="s">
        <v>85</v>
      </c>
      <c r="MT23" t="s">
        <v>85</v>
      </c>
      <c r="MU23" t="s">
        <v>85</v>
      </c>
      <c r="MV23" t="s">
        <v>85</v>
      </c>
      <c r="MW23" t="s">
        <v>85</v>
      </c>
      <c r="MX23" t="s">
        <v>85</v>
      </c>
      <c r="MY23" t="s">
        <v>85</v>
      </c>
      <c r="MZ23" t="s">
        <v>85</v>
      </c>
      <c r="NA23">
        <v>18</v>
      </c>
      <c r="NB23">
        <v>0</v>
      </c>
      <c r="NC23">
        <v>-1</v>
      </c>
      <c r="ND23">
        <v>0</v>
      </c>
      <c r="NE23">
        <v>-1</v>
      </c>
      <c r="NF23">
        <v>24</v>
      </c>
      <c r="NG23">
        <v>9</v>
      </c>
      <c r="NH23">
        <v>9</v>
      </c>
      <c r="NI23">
        <v>10</v>
      </c>
      <c r="NJ23">
        <v>0</v>
      </c>
      <c r="NK23">
        <v>290</v>
      </c>
      <c r="NL23">
        <v>10</v>
      </c>
      <c r="NM23">
        <v>10</v>
      </c>
      <c r="NN23">
        <v>9</v>
      </c>
      <c r="NO23">
        <v>0</v>
      </c>
      <c r="NP23">
        <v>316</v>
      </c>
      <c r="NQ23">
        <v>8</v>
      </c>
      <c r="NR23">
        <v>8</v>
      </c>
      <c r="NS23">
        <v>8</v>
      </c>
      <c r="NT23">
        <v>0</v>
      </c>
      <c r="NU23">
        <v>303</v>
      </c>
      <c r="NV23">
        <v>10</v>
      </c>
      <c r="NW23">
        <v>10</v>
      </c>
      <c r="NX23">
        <v>9</v>
      </c>
      <c r="NY23">
        <v>1</v>
      </c>
      <c r="NZ23">
        <v>0</v>
      </c>
      <c r="OA23">
        <v>18</v>
      </c>
      <c r="OB23">
        <v>12</v>
      </c>
      <c r="OC23">
        <v>12</v>
      </c>
      <c r="OD23">
        <v>12</v>
      </c>
      <c r="OE23">
        <v>1</v>
      </c>
      <c r="OF23">
        <v>246</v>
      </c>
      <c r="OG23">
        <v>13</v>
      </c>
      <c r="OH23">
        <v>13</v>
      </c>
      <c r="OI23">
        <v>13</v>
      </c>
      <c r="OJ23">
        <v>1</v>
      </c>
      <c r="OK23">
        <v>176</v>
      </c>
      <c r="OL23">
        <v>1</v>
      </c>
      <c r="OM23">
        <v>1</v>
      </c>
      <c r="ON23">
        <v>1</v>
      </c>
      <c r="OO23">
        <v>1</v>
      </c>
      <c r="OP23">
        <v>48</v>
      </c>
      <c r="OQ23" t="s">
        <v>85</v>
      </c>
      <c r="OR23" t="s">
        <v>85</v>
      </c>
      <c r="OS23" t="s">
        <v>85</v>
      </c>
      <c r="OT23" t="s">
        <v>85</v>
      </c>
      <c r="OU23" t="s">
        <v>85</v>
      </c>
      <c r="OV23" t="s">
        <v>85</v>
      </c>
      <c r="OW23" t="s">
        <v>85</v>
      </c>
      <c r="OX23" t="s">
        <v>85</v>
      </c>
      <c r="OY23" t="s">
        <v>85</v>
      </c>
      <c r="OZ23" t="s">
        <v>85</v>
      </c>
      <c r="PA23">
        <v>18</v>
      </c>
      <c r="PB23">
        <v>24</v>
      </c>
      <c r="PC23">
        <v>24</v>
      </c>
      <c r="PD23">
        <v>24</v>
      </c>
      <c r="PE23">
        <v>0</v>
      </c>
      <c r="PF23">
        <v>881</v>
      </c>
      <c r="PG23">
        <v>7</v>
      </c>
      <c r="PH23">
        <v>6</v>
      </c>
      <c r="PI23">
        <v>5</v>
      </c>
      <c r="PJ23">
        <v>0</v>
      </c>
      <c r="PK23">
        <v>226</v>
      </c>
      <c r="PL23">
        <v>6</v>
      </c>
      <c r="PM23">
        <v>7</v>
      </c>
      <c r="PN23">
        <v>5</v>
      </c>
      <c r="PO23">
        <v>0</v>
      </c>
      <c r="PP23">
        <v>6</v>
      </c>
      <c r="PQ23">
        <v>32</v>
      </c>
      <c r="PR23">
        <v>32</v>
      </c>
      <c r="PS23">
        <v>30</v>
      </c>
      <c r="PT23">
        <v>1</v>
      </c>
      <c r="PU23">
        <v>985</v>
      </c>
      <c r="PV23">
        <v>41</v>
      </c>
      <c r="PW23">
        <v>43</v>
      </c>
      <c r="PX23">
        <v>41</v>
      </c>
      <c r="PY23">
        <v>0</v>
      </c>
      <c r="PZ23">
        <v>1503</v>
      </c>
      <c r="QA23">
        <v>18</v>
      </c>
      <c r="QB23" t="s">
        <v>85</v>
      </c>
      <c r="QC23" t="s">
        <v>85</v>
      </c>
      <c r="QD23" t="s">
        <v>85</v>
      </c>
      <c r="QE23" t="s">
        <v>85</v>
      </c>
      <c r="QF23">
        <v>0</v>
      </c>
      <c r="QG23">
        <v>2</v>
      </c>
      <c r="QH23">
        <v>2</v>
      </c>
      <c r="QI23">
        <v>2</v>
      </c>
      <c r="QJ23">
        <v>0</v>
      </c>
      <c r="QK23">
        <v>59</v>
      </c>
      <c r="QL23" t="s">
        <v>85</v>
      </c>
      <c r="QM23" t="s">
        <v>85</v>
      </c>
      <c r="QN23" t="s">
        <v>85</v>
      </c>
      <c r="QO23" t="s">
        <v>85</v>
      </c>
      <c r="QP23" t="s">
        <v>85</v>
      </c>
      <c r="QQ23" t="s">
        <v>85</v>
      </c>
      <c r="QR23" t="s">
        <v>85</v>
      </c>
      <c r="QS23" t="s">
        <v>85</v>
      </c>
      <c r="QT23" t="s">
        <v>85</v>
      </c>
      <c r="QU23" t="s">
        <v>85</v>
      </c>
      <c r="QV23" t="s">
        <v>85</v>
      </c>
      <c r="QW23" t="s">
        <v>85</v>
      </c>
      <c r="QX23" t="s">
        <v>85</v>
      </c>
      <c r="QY23" t="s">
        <v>85</v>
      </c>
      <c r="QZ23" t="s">
        <v>85</v>
      </c>
      <c r="RA23">
        <v>18</v>
      </c>
      <c r="RB23">
        <v>125</v>
      </c>
      <c r="RC23">
        <v>125</v>
      </c>
      <c r="RD23">
        <v>124</v>
      </c>
      <c r="RE23">
        <v>0</v>
      </c>
      <c r="RF23">
        <v>4422</v>
      </c>
      <c r="RG23">
        <v>5</v>
      </c>
      <c r="RH23">
        <v>5</v>
      </c>
      <c r="RI23">
        <v>5</v>
      </c>
      <c r="RJ23">
        <v>0</v>
      </c>
      <c r="RK23">
        <v>222</v>
      </c>
      <c r="RL23">
        <v>6</v>
      </c>
      <c r="RM23">
        <v>6</v>
      </c>
      <c r="RN23">
        <v>5</v>
      </c>
      <c r="RO23">
        <v>0</v>
      </c>
      <c r="RP23">
        <v>197</v>
      </c>
      <c r="RQ23">
        <v>0</v>
      </c>
      <c r="RR23">
        <v>0</v>
      </c>
      <c r="RS23">
        <v>0</v>
      </c>
      <c r="RT23">
        <v>0</v>
      </c>
      <c r="RU23">
        <v>0</v>
      </c>
      <c r="RV23">
        <v>0</v>
      </c>
      <c r="RW23">
        <v>0</v>
      </c>
      <c r="RX23">
        <v>0</v>
      </c>
      <c r="RY23">
        <v>0</v>
      </c>
      <c r="RZ23">
        <v>0</v>
      </c>
      <c r="SA23">
        <v>18</v>
      </c>
      <c r="SB23">
        <v>0</v>
      </c>
      <c r="SC23">
        <v>0</v>
      </c>
      <c r="SD23">
        <v>0</v>
      </c>
      <c r="SE23">
        <v>0</v>
      </c>
      <c r="SF23">
        <v>0</v>
      </c>
      <c r="SG23" t="s">
        <v>85</v>
      </c>
      <c r="SH23" t="s">
        <v>85</v>
      </c>
      <c r="SI23" t="s">
        <v>85</v>
      </c>
      <c r="SJ23" t="s">
        <v>85</v>
      </c>
      <c r="SK23" t="s">
        <v>85</v>
      </c>
      <c r="SL23" t="s">
        <v>85</v>
      </c>
      <c r="SM23" t="s">
        <v>85</v>
      </c>
      <c r="SN23" t="s">
        <v>85</v>
      </c>
      <c r="SO23" t="s">
        <v>85</v>
      </c>
      <c r="SP23" t="s">
        <v>85</v>
      </c>
      <c r="SQ23" t="s">
        <v>85</v>
      </c>
      <c r="SR23" t="s">
        <v>85</v>
      </c>
      <c r="SS23" t="s">
        <v>85</v>
      </c>
      <c r="ST23" t="s">
        <v>85</v>
      </c>
      <c r="SU23" t="s">
        <v>85</v>
      </c>
      <c r="SV23" t="s">
        <v>85</v>
      </c>
      <c r="SW23" t="s">
        <v>85</v>
      </c>
      <c r="SX23" t="s">
        <v>85</v>
      </c>
      <c r="SY23" t="s">
        <v>85</v>
      </c>
      <c r="SZ23" t="s">
        <v>85</v>
      </c>
      <c r="TA23">
        <v>18</v>
      </c>
      <c r="TB23">
        <v>12</v>
      </c>
      <c r="TC23">
        <v>12</v>
      </c>
      <c r="TD23">
        <v>12</v>
      </c>
      <c r="TE23">
        <v>0</v>
      </c>
      <c r="TF23">
        <v>894</v>
      </c>
      <c r="TG23">
        <v>0</v>
      </c>
      <c r="TH23">
        <v>0</v>
      </c>
      <c r="TI23">
        <v>0</v>
      </c>
      <c r="TJ23">
        <v>0</v>
      </c>
      <c r="TK23">
        <v>0</v>
      </c>
      <c r="TL23">
        <v>0</v>
      </c>
      <c r="TM23">
        <v>0</v>
      </c>
      <c r="TN23">
        <v>0</v>
      </c>
      <c r="TO23">
        <v>0</v>
      </c>
      <c r="TP23">
        <v>0</v>
      </c>
      <c r="TQ23">
        <v>26</v>
      </c>
      <c r="TR23">
        <v>25</v>
      </c>
      <c r="TS23">
        <v>28</v>
      </c>
      <c r="TT23">
        <v>0</v>
      </c>
      <c r="TU23">
        <v>986</v>
      </c>
      <c r="TV23">
        <v>7</v>
      </c>
      <c r="TW23">
        <v>8</v>
      </c>
      <c r="TX23">
        <v>6</v>
      </c>
      <c r="TY23">
        <v>0</v>
      </c>
      <c r="TZ23">
        <v>271</v>
      </c>
      <c r="UA23">
        <v>18</v>
      </c>
      <c r="UB23">
        <v>77</v>
      </c>
      <c r="UC23">
        <v>80</v>
      </c>
      <c r="UD23">
        <v>78</v>
      </c>
      <c r="UE23">
        <v>0</v>
      </c>
      <c r="UF23">
        <v>2970</v>
      </c>
      <c r="UG23" t="s">
        <v>85</v>
      </c>
      <c r="UH23" t="s">
        <v>85</v>
      </c>
      <c r="UI23" t="s">
        <v>85</v>
      </c>
      <c r="UJ23" t="s">
        <v>85</v>
      </c>
      <c r="UK23" t="s">
        <v>85</v>
      </c>
      <c r="UL23" t="s">
        <v>85</v>
      </c>
      <c r="UM23" t="s">
        <v>85</v>
      </c>
      <c r="UN23" t="s">
        <v>85</v>
      </c>
      <c r="UO23" t="s">
        <v>85</v>
      </c>
      <c r="UP23" t="s">
        <v>85</v>
      </c>
      <c r="UQ23" t="s">
        <v>85</v>
      </c>
      <c r="UR23" t="s">
        <v>85</v>
      </c>
      <c r="US23" t="s">
        <v>85</v>
      </c>
      <c r="UT23" t="s">
        <v>85</v>
      </c>
      <c r="UU23" t="s">
        <v>85</v>
      </c>
      <c r="UV23" t="s">
        <v>85</v>
      </c>
      <c r="UW23" t="s">
        <v>85</v>
      </c>
      <c r="UX23" t="s">
        <v>85</v>
      </c>
      <c r="UY23" t="s">
        <v>85</v>
      </c>
      <c r="UZ23" t="s">
        <v>85</v>
      </c>
      <c r="VX23">
        <v>18</v>
      </c>
      <c r="VY23">
        <v>0</v>
      </c>
      <c r="VZ23">
        <v>-1</v>
      </c>
      <c r="WA23">
        <v>0</v>
      </c>
      <c r="WB23">
        <v>-1</v>
      </c>
      <c r="WC23">
        <v>24</v>
      </c>
      <c r="WD23">
        <v>9</v>
      </c>
      <c r="WE23">
        <v>9</v>
      </c>
      <c r="WF23">
        <v>10</v>
      </c>
      <c r="WG23">
        <v>0</v>
      </c>
      <c r="WH23">
        <v>290</v>
      </c>
      <c r="WI23">
        <v>10</v>
      </c>
      <c r="WJ23">
        <v>10</v>
      </c>
      <c r="WK23">
        <v>9</v>
      </c>
      <c r="WL23">
        <v>0</v>
      </c>
      <c r="WM23">
        <v>316</v>
      </c>
      <c r="WN23">
        <v>8</v>
      </c>
      <c r="WO23">
        <v>8</v>
      </c>
      <c r="WP23">
        <v>8</v>
      </c>
      <c r="WQ23">
        <v>0</v>
      </c>
      <c r="WR23">
        <v>303</v>
      </c>
      <c r="WS23">
        <v>10</v>
      </c>
      <c r="WT23">
        <v>10</v>
      </c>
      <c r="WU23">
        <v>9</v>
      </c>
      <c r="WV23">
        <v>1</v>
      </c>
      <c r="WW23">
        <v>0</v>
      </c>
      <c r="WX23">
        <v>18</v>
      </c>
      <c r="WY23">
        <v>12</v>
      </c>
      <c r="WZ23">
        <v>12</v>
      </c>
      <c r="XA23">
        <v>12</v>
      </c>
      <c r="XB23">
        <v>1</v>
      </c>
      <c r="XC23">
        <v>246</v>
      </c>
      <c r="XD23">
        <v>13</v>
      </c>
      <c r="XE23">
        <v>13</v>
      </c>
      <c r="XF23">
        <v>13</v>
      </c>
      <c r="XG23">
        <v>1</v>
      </c>
      <c r="XH23">
        <v>176</v>
      </c>
      <c r="XI23">
        <v>1</v>
      </c>
      <c r="XJ23">
        <v>1</v>
      </c>
      <c r="XK23">
        <v>1</v>
      </c>
      <c r="XL23">
        <v>1</v>
      </c>
      <c r="XM23">
        <v>48</v>
      </c>
      <c r="XN23" t="s">
        <v>85</v>
      </c>
      <c r="XO23" t="s">
        <v>85</v>
      </c>
      <c r="XP23" t="s">
        <v>85</v>
      </c>
      <c r="XQ23" t="s">
        <v>85</v>
      </c>
      <c r="XR23" t="s">
        <v>85</v>
      </c>
      <c r="XS23" t="s">
        <v>85</v>
      </c>
      <c r="XT23" t="s">
        <v>85</v>
      </c>
      <c r="XU23" t="s">
        <v>85</v>
      </c>
      <c r="XV23" t="s">
        <v>85</v>
      </c>
      <c r="XW23" t="s">
        <v>85</v>
      </c>
      <c r="XX23">
        <v>18</v>
      </c>
      <c r="XY23">
        <v>24</v>
      </c>
      <c r="XZ23">
        <v>24</v>
      </c>
      <c r="YA23">
        <v>24</v>
      </c>
      <c r="YB23">
        <v>0</v>
      </c>
      <c r="YC23">
        <v>881</v>
      </c>
      <c r="YD23">
        <v>7</v>
      </c>
      <c r="YE23">
        <v>6</v>
      </c>
      <c r="YF23">
        <v>5</v>
      </c>
      <c r="YG23">
        <v>0</v>
      </c>
      <c r="YH23">
        <v>226</v>
      </c>
      <c r="YI23">
        <v>6</v>
      </c>
      <c r="YJ23">
        <v>7</v>
      </c>
      <c r="YK23">
        <v>5</v>
      </c>
      <c r="YL23">
        <v>0</v>
      </c>
      <c r="YM23">
        <v>6</v>
      </c>
      <c r="YN23">
        <v>32</v>
      </c>
      <c r="YO23">
        <v>32</v>
      </c>
      <c r="YP23">
        <v>30</v>
      </c>
      <c r="YQ23">
        <v>1</v>
      </c>
      <c r="YR23">
        <v>985</v>
      </c>
      <c r="YS23">
        <v>41</v>
      </c>
      <c r="YT23">
        <v>43</v>
      </c>
      <c r="YU23">
        <v>41</v>
      </c>
      <c r="YV23">
        <v>0</v>
      </c>
      <c r="YW23">
        <v>1503</v>
      </c>
      <c r="YX23">
        <v>18</v>
      </c>
      <c r="YY23" t="s">
        <v>85</v>
      </c>
      <c r="YZ23" t="s">
        <v>85</v>
      </c>
      <c r="ZA23" t="s">
        <v>85</v>
      </c>
      <c r="ZB23" t="s">
        <v>85</v>
      </c>
      <c r="ZC23">
        <v>0</v>
      </c>
      <c r="ZD23">
        <v>2</v>
      </c>
      <c r="ZE23">
        <v>2</v>
      </c>
      <c r="ZF23">
        <v>2</v>
      </c>
      <c r="ZG23">
        <v>0</v>
      </c>
      <c r="ZH23">
        <v>59</v>
      </c>
      <c r="ZI23" t="s">
        <v>85</v>
      </c>
      <c r="ZJ23" t="s">
        <v>85</v>
      </c>
      <c r="ZK23" t="s">
        <v>85</v>
      </c>
      <c r="ZL23" t="s">
        <v>85</v>
      </c>
      <c r="ZM23" t="s">
        <v>85</v>
      </c>
      <c r="ZN23" t="s">
        <v>85</v>
      </c>
      <c r="ZO23" t="s">
        <v>85</v>
      </c>
      <c r="ZP23" t="s">
        <v>85</v>
      </c>
      <c r="ZQ23" t="s">
        <v>85</v>
      </c>
      <c r="ZR23" t="s">
        <v>85</v>
      </c>
      <c r="ZS23" t="s">
        <v>85</v>
      </c>
      <c r="ZT23" t="s">
        <v>85</v>
      </c>
      <c r="ZU23" t="s">
        <v>85</v>
      </c>
      <c r="ZV23" t="s">
        <v>85</v>
      </c>
      <c r="ZW23" t="s">
        <v>85</v>
      </c>
      <c r="ZX23">
        <v>18</v>
      </c>
      <c r="ZY23">
        <v>18</v>
      </c>
      <c r="ZZ23">
        <v>18</v>
      </c>
      <c r="AAA23">
        <v>77</v>
      </c>
      <c r="AAB23">
        <v>80</v>
      </c>
      <c r="AAC23">
        <v>78</v>
      </c>
      <c r="AAD23">
        <v>0</v>
      </c>
      <c r="AAE23">
        <v>2970</v>
      </c>
      <c r="AAF23" t="s">
        <v>85</v>
      </c>
      <c r="AAG23" t="s">
        <v>85</v>
      </c>
      <c r="AAH23" t="s">
        <v>85</v>
      </c>
      <c r="AAI23" t="s">
        <v>85</v>
      </c>
      <c r="AAJ23" t="s">
        <v>85</v>
      </c>
      <c r="AAK23" t="s">
        <v>85</v>
      </c>
      <c r="AAL23" t="s">
        <v>85</v>
      </c>
      <c r="AAM23" t="s">
        <v>85</v>
      </c>
      <c r="AAN23" t="s">
        <v>85</v>
      </c>
      <c r="AAO23" t="s">
        <v>85</v>
      </c>
      <c r="AAP23" t="s">
        <v>85</v>
      </c>
      <c r="AAQ23" t="s">
        <v>85</v>
      </c>
      <c r="AAR23" t="s">
        <v>85</v>
      </c>
      <c r="AAS23" t="s">
        <v>85</v>
      </c>
      <c r="AAT23" t="s">
        <v>85</v>
      </c>
      <c r="AAU23" t="s">
        <v>85</v>
      </c>
      <c r="AAV23" t="s">
        <v>85</v>
      </c>
      <c r="AAW23" t="s">
        <v>85</v>
      </c>
      <c r="AAX23" t="s">
        <v>85</v>
      </c>
      <c r="AAY23" t="s">
        <v>85</v>
      </c>
    </row>
    <row r="24" spans="1:727">
      <c r="A24" s="534">
        <v>18</v>
      </c>
      <c r="B24" s="535">
        <v>0</v>
      </c>
      <c r="C24" s="535">
        <v>-1</v>
      </c>
      <c r="D24" s="535">
        <v>-1</v>
      </c>
      <c r="E24" s="535">
        <v>-1</v>
      </c>
      <c r="F24" s="535">
        <v>25</v>
      </c>
      <c r="G24" s="629">
        <v>6</v>
      </c>
      <c r="H24" s="629">
        <v>6</v>
      </c>
      <c r="I24" s="629">
        <v>6</v>
      </c>
      <c r="J24" s="629">
        <v>0</v>
      </c>
      <c r="K24" s="629">
        <v>101</v>
      </c>
      <c r="L24" s="533">
        <v>7</v>
      </c>
      <c r="M24" s="533">
        <v>7</v>
      </c>
      <c r="N24" s="533">
        <v>6</v>
      </c>
      <c r="O24" s="533">
        <v>0</v>
      </c>
      <c r="P24" s="533">
        <v>75</v>
      </c>
      <c r="Q24" s="536">
        <v>5</v>
      </c>
      <c r="R24" s="536">
        <v>5</v>
      </c>
      <c r="S24" s="536">
        <v>4</v>
      </c>
      <c r="T24" s="536">
        <v>0</v>
      </c>
      <c r="U24" s="536">
        <v>67</v>
      </c>
      <c r="V24" s="537">
        <v>6</v>
      </c>
      <c r="W24" s="537">
        <v>6</v>
      </c>
      <c r="X24" s="537">
        <v>6</v>
      </c>
      <c r="Y24" s="537">
        <v>1</v>
      </c>
      <c r="Z24" s="537">
        <v>0</v>
      </c>
      <c r="AA24" s="538"/>
      <c r="AB24" s="538"/>
      <c r="AC24" s="538"/>
      <c r="AD24" s="538"/>
      <c r="AE24" s="538"/>
      <c r="AF24" s="538"/>
      <c r="AG24" s="539"/>
      <c r="AH24" s="539"/>
      <c r="AI24" s="539"/>
      <c r="AJ24" s="539"/>
      <c r="AK24" s="539"/>
      <c r="AL24" s="540"/>
      <c r="AM24" s="540"/>
      <c r="AN24" s="540"/>
      <c r="AO24" s="540"/>
      <c r="AP24" s="540"/>
      <c r="AQ24" s="541"/>
      <c r="AR24" s="541"/>
      <c r="AS24" s="541"/>
      <c r="AT24" s="541"/>
      <c r="AU24" s="541"/>
      <c r="AV24" s="534"/>
      <c r="AW24" s="534"/>
      <c r="AX24" s="534"/>
      <c r="AY24" s="534"/>
      <c r="AZ24" s="534"/>
      <c r="BA24" s="534"/>
      <c r="BB24" s="534"/>
      <c r="BC24" s="534"/>
      <c r="BD24" s="534"/>
      <c r="BE24" s="534"/>
      <c r="BF24" s="534"/>
      <c r="BG24" s="534"/>
      <c r="BH24" s="534"/>
      <c r="BI24" s="534"/>
      <c r="BJ24" s="534"/>
      <c r="BK24" s="534"/>
      <c r="BL24" s="534"/>
      <c r="BM24" s="534"/>
      <c r="BN24" s="534"/>
      <c r="BO24" s="534"/>
      <c r="BP24" s="534"/>
      <c r="GA24" t="s">
        <v>85</v>
      </c>
      <c r="GB24">
        <v>19</v>
      </c>
      <c r="GC24">
        <v>142</v>
      </c>
      <c r="GD24">
        <v>106</v>
      </c>
      <c r="GE24">
        <v>89</v>
      </c>
      <c r="GF24">
        <v>50</v>
      </c>
      <c r="GG24">
        <v>2048</v>
      </c>
      <c r="GH24">
        <v>53</v>
      </c>
      <c r="GI24">
        <v>50</v>
      </c>
      <c r="GJ24">
        <v>58</v>
      </c>
      <c r="GK24">
        <v>11</v>
      </c>
      <c r="GL24">
        <v>997</v>
      </c>
      <c r="GM24">
        <v>146</v>
      </c>
      <c r="GN24">
        <v>59</v>
      </c>
      <c r="GO24">
        <v>81</v>
      </c>
      <c r="GP24">
        <v>93</v>
      </c>
      <c r="GQ24">
        <v>1730</v>
      </c>
      <c r="GR24">
        <v>25</v>
      </c>
      <c r="GS24">
        <v>22</v>
      </c>
      <c r="GT24">
        <v>22</v>
      </c>
      <c r="GU24">
        <v>9</v>
      </c>
      <c r="GV24">
        <v>435</v>
      </c>
      <c r="GW24">
        <v>23</v>
      </c>
      <c r="GX24">
        <v>21</v>
      </c>
      <c r="GY24">
        <v>11</v>
      </c>
      <c r="GZ24">
        <v>17</v>
      </c>
      <c r="HA24">
        <v>344</v>
      </c>
      <c r="HB24">
        <v>19</v>
      </c>
      <c r="HC24">
        <v>100</v>
      </c>
      <c r="HD24">
        <v>77</v>
      </c>
      <c r="HE24">
        <v>48</v>
      </c>
      <c r="HF24">
        <v>60</v>
      </c>
      <c r="HG24">
        <v>1272</v>
      </c>
      <c r="HH24">
        <v>179</v>
      </c>
      <c r="HI24">
        <v>155</v>
      </c>
      <c r="HJ24">
        <v>146</v>
      </c>
      <c r="HK24">
        <v>39</v>
      </c>
      <c r="HL24">
        <v>3074</v>
      </c>
      <c r="HM24">
        <v>190</v>
      </c>
      <c r="HN24">
        <v>168</v>
      </c>
      <c r="HO24">
        <v>199</v>
      </c>
      <c r="HP24">
        <v>47</v>
      </c>
      <c r="HQ24">
        <v>3672</v>
      </c>
      <c r="HR24">
        <v>95</v>
      </c>
      <c r="HS24">
        <v>110</v>
      </c>
      <c r="HT24">
        <v>126</v>
      </c>
      <c r="HU24">
        <v>31</v>
      </c>
      <c r="HV24">
        <v>1978</v>
      </c>
      <c r="HW24">
        <v>10</v>
      </c>
      <c r="HX24">
        <v>19</v>
      </c>
      <c r="HY24">
        <v>29</v>
      </c>
      <c r="HZ24">
        <v>19</v>
      </c>
      <c r="IA24">
        <v>375</v>
      </c>
      <c r="IB24">
        <v>19</v>
      </c>
      <c r="IC24">
        <v>203</v>
      </c>
      <c r="ID24">
        <v>176</v>
      </c>
      <c r="IE24">
        <v>144</v>
      </c>
      <c r="IF24">
        <v>75</v>
      </c>
      <c r="IG24">
        <v>3307</v>
      </c>
      <c r="IH24">
        <v>29</v>
      </c>
      <c r="II24">
        <v>49</v>
      </c>
      <c r="IJ24">
        <v>48</v>
      </c>
      <c r="IK24">
        <v>28</v>
      </c>
      <c r="IL24">
        <v>754</v>
      </c>
      <c r="IM24">
        <v>133</v>
      </c>
      <c r="IN24">
        <v>133</v>
      </c>
      <c r="IO24">
        <v>156</v>
      </c>
      <c r="IP24">
        <v>37</v>
      </c>
      <c r="IQ24">
        <v>2742</v>
      </c>
      <c r="IR24">
        <v>59</v>
      </c>
      <c r="IS24">
        <v>62</v>
      </c>
      <c r="IT24">
        <v>71</v>
      </c>
      <c r="IU24">
        <v>22</v>
      </c>
      <c r="IV24">
        <v>1245</v>
      </c>
      <c r="IW24">
        <v>27</v>
      </c>
      <c r="IX24">
        <v>30</v>
      </c>
      <c r="IY24">
        <v>21</v>
      </c>
      <c r="IZ24">
        <v>8</v>
      </c>
      <c r="JA24">
        <v>480</v>
      </c>
      <c r="JB24">
        <v>19</v>
      </c>
      <c r="JC24">
        <v>46</v>
      </c>
      <c r="JD24">
        <v>36</v>
      </c>
      <c r="JE24">
        <v>31</v>
      </c>
      <c r="JF24">
        <v>15</v>
      </c>
      <c r="JG24">
        <v>744</v>
      </c>
      <c r="JH24">
        <v>117</v>
      </c>
      <c r="JI24">
        <v>108</v>
      </c>
      <c r="JJ24">
        <v>90</v>
      </c>
      <c r="JK24">
        <v>31</v>
      </c>
      <c r="JL24">
        <v>2062</v>
      </c>
      <c r="JM24">
        <v>164</v>
      </c>
      <c r="JN24">
        <v>153</v>
      </c>
      <c r="JO24">
        <v>133</v>
      </c>
      <c r="JP24">
        <v>29</v>
      </c>
      <c r="JQ24">
        <v>2636</v>
      </c>
      <c r="JR24">
        <v>226</v>
      </c>
      <c r="JS24">
        <v>225</v>
      </c>
      <c r="JT24">
        <v>228</v>
      </c>
      <c r="JU24">
        <v>21</v>
      </c>
      <c r="JV24">
        <v>4132</v>
      </c>
      <c r="JW24">
        <v>42</v>
      </c>
      <c r="JX24">
        <v>28</v>
      </c>
      <c r="JY24">
        <v>47</v>
      </c>
      <c r="JZ24">
        <v>21</v>
      </c>
      <c r="KA24">
        <v>756</v>
      </c>
      <c r="KB24">
        <v>19</v>
      </c>
      <c r="KC24" t="s">
        <v>85</v>
      </c>
      <c r="KD24" t="s">
        <v>85</v>
      </c>
      <c r="KE24" t="s">
        <v>85</v>
      </c>
      <c r="KF24" t="s">
        <v>85</v>
      </c>
      <c r="KG24" t="s">
        <v>85</v>
      </c>
      <c r="KH24" t="s">
        <v>85</v>
      </c>
      <c r="KI24" t="s">
        <v>85</v>
      </c>
      <c r="KJ24" t="s">
        <v>85</v>
      </c>
      <c r="KK24" t="s">
        <v>85</v>
      </c>
      <c r="KL24" t="s">
        <v>85</v>
      </c>
      <c r="KM24" t="s">
        <v>85</v>
      </c>
      <c r="KN24" t="s">
        <v>85</v>
      </c>
      <c r="KO24" t="s">
        <v>85</v>
      </c>
      <c r="KP24" t="s">
        <v>85</v>
      </c>
      <c r="KQ24" t="s">
        <v>85</v>
      </c>
      <c r="KR24" t="s">
        <v>85</v>
      </c>
      <c r="KS24" t="s">
        <v>85</v>
      </c>
      <c r="KT24" t="s">
        <v>85</v>
      </c>
      <c r="KU24" t="s">
        <v>85</v>
      </c>
      <c r="KV24" t="s">
        <v>85</v>
      </c>
      <c r="KW24" t="s">
        <v>85</v>
      </c>
      <c r="KX24" t="s">
        <v>85</v>
      </c>
      <c r="KY24" t="s">
        <v>85</v>
      </c>
      <c r="KZ24" t="s">
        <v>85</v>
      </c>
      <c r="LA24" t="s">
        <v>85</v>
      </c>
      <c r="LB24">
        <v>19</v>
      </c>
      <c r="LC24" t="s">
        <v>85</v>
      </c>
      <c r="LD24" t="s">
        <v>85</v>
      </c>
      <c r="LE24" t="s">
        <v>85</v>
      </c>
      <c r="LF24" t="s">
        <v>85</v>
      </c>
      <c r="LG24" t="s">
        <v>85</v>
      </c>
      <c r="LH24" t="s">
        <v>85</v>
      </c>
      <c r="LI24" t="s">
        <v>85</v>
      </c>
      <c r="LJ24" t="s">
        <v>85</v>
      </c>
      <c r="LK24" t="s">
        <v>85</v>
      </c>
      <c r="LL24" t="s">
        <v>85</v>
      </c>
      <c r="LM24" t="s">
        <v>85</v>
      </c>
      <c r="LN24" t="s">
        <v>85</v>
      </c>
      <c r="LO24" t="s">
        <v>85</v>
      </c>
      <c r="LP24" t="s">
        <v>85</v>
      </c>
      <c r="LQ24" t="s">
        <v>85</v>
      </c>
      <c r="LR24" t="s">
        <v>85</v>
      </c>
      <c r="LS24" t="s">
        <v>85</v>
      </c>
      <c r="LT24" t="s">
        <v>85</v>
      </c>
      <c r="LU24" t="s">
        <v>85</v>
      </c>
      <c r="LV24" t="s">
        <v>85</v>
      </c>
      <c r="LW24" t="s">
        <v>85</v>
      </c>
      <c r="LX24" t="s">
        <v>85</v>
      </c>
      <c r="LY24" t="s">
        <v>85</v>
      </c>
      <c r="LZ24" t="s">
        <v>85</v>
      </c>
      <c r="MA24" t="s">
        <v>85</v>
      </c>
      <c r="MB24">
        <v>19</v>
      </c>
      <c r="MC24" t="s">
        <v>85</v>
      </c>
      <c r="MD24" t="s">
        <v>85</v>
      </c>
      <c r="ME24" t="s">
        <v>85</v>
      </c>
      <c r="MF24" t="s">
        <v>85</v>
      </c>
      <c r="MG24" t="s">
        <v>85</v>
      </c>
      <c r="MH24" t="s">
        <v>85</v>
      </c>
      <c r="MI24" t="s">
        <v>85</v>
      </c>
      <c r="MJ24" t="s">
        <v>85</v>
      </c>
      <c r="MK24" t="s">
        <v>85</v>
      </c>
      <c r="ML24" t="s">
        <v>85</v>
      </c>
      <c r="MM24" t="s">
        <v>85</v>
      </c>
      <c r="MN24" t="s">
        <v>85</v>
      </c>
      <c r="MO24" t="s">
        <v>85</v>
      </c>
      <c r="MP24" t="s">
        <v>85</v>
      </c>
      <c r="MQ24" t="s">
        <v>85</v>
      </c>
      <c r="MR24" t="s">
        <v>85</v>
      </c>
      <c r="MS24" t="s">
        <v>85</v>
      </c>
      <c r="MT24" t="s">
        <v>85</v>
      </c>
      <c r="MU24" t="s">
        <v>85</v>
      </c>
      <c r="MV24" t="s">
        <v>85</v>
      </c>
      <c r="MW24" t="s">
        <v>85</v>
      </c>
      <c r="MX24" t="s">
        <v>85</v>
      </c>
      <c r="MY24" t="s">
        <v>85</v>
      </c>
      <c r="MZ24" t="s">
        <v>85</v>
      </c>
      <c r="NA24">
        <v>19</v>
      </c>
      <c r="NB24">
        <v>-1</v>
      </c>
      <c r="NC24">
        <v>0</v>
      </c>
      <c r="ND24">
        <v>-1</v>
      </c>
      <c r="NE24">
        <v>-1</v>
      </c>
      <c r="NF24">
        <v>24</v>
      </c>
      <c r="NG24">
        <v>5</v>
      </c>
      <c r="NH24">
        <v>6</v>
      </c>
      <c r="NI24">
        <v>6</v>
      </c>
      <c r="NJ24">
        <v>0</v>
      </c>
      <c r="NK24">
        <v>101</v>
      </c>
      <c r="NL24">
        <v>7</v>
      </c>
      <c r="NM24">
        <v>7</v>
      </c>
      <c r="NN24">
        <v>6</v>
      </c>
      <c r="NO24">
        <v>0</v>
      </c>
      <c r="NP24">
        <v>73</v>
      </c>
      <c r="NQ24">
        <v>5</v>
      </c>
      <c r="NR24">
        <v>5</v>
      </c>
      <c r="NS24">
        <v>4</v>
      </c>
      <c r="NT24">
        <v>0</v>
      </c>
      <c r="NU24">
        <v>122</v>
      </c>
      <c r="NV24">
        <v>6</v>
      </c>
      <c r="NW24">
        <v>6</v>
      </c>
      <c r="NX24">
        <v>6</v>
      </c>
      <c r="NY24">
        <v>1</v>
      </c>
      <c r="NZ24">
        <v>0</v>
      </c>
      <c r="OA24">
        <v>19</v>
      </c>
      <c r="OB24">
        <v>10</v>
      </c>
      <c r="OC24">
        <v>10</v>
      </c>
      <c r="OD24">
        <v>9</v>
      </c>
      <c r="OE24">
        <v>1</v>
      </c>
      <c r="OF24">
        <v>135</v>
      </c>
      <c r="OG24">
        <v>12</v>
      </c>
      <c r="OH24">
        <v>12</v>
      </c>
      <c r="OI24">
        <v>12</v>
      </c>
      <c r="OJ24">
        <v>1</v>
      </c>
      <c r="OK24">
        <v>129</v>
      </c>
      <c r="OL24">
        <v>1</v>
      </c>
      <c r="OM24">
        <v>1</v>
      </c>
      <c r="ON24">
        <v>1</v>
      </c>
      <c r="OO24">
        <v>1</v>
      </c>
      <c r="OP24">
        <v>48</v>
      </c>
      <c r="OQ24" t="s">
        <v>85</v>
      </c>
      <c r="OR24" t="s">
        <v>85</v>
      </c>
      <c r="OS24" t="s">
        <v>85</v>
      </c>
      <c r="OT24" t="s">
        <v>85</v>
      </c>
      <c r="OU24" t="s">
        <v>85</v>
      </c>
      <c r="OV24" t="s">
        <v>85</v>
      </c>
      <c r="OW24" t="s">
        <v>85</v>
      </c>
      <c r="OX24" t="s">
        <v>85</v>
      </c>
      <c r="OY24" t="s">
        <v>85</v>
      </c>
      <c r="OZ24" t="s">
        <v>85</v>
      </c>
      <c r="PA24">
        <v>19</v>
      </c>
      <c r="PB24">
        <v>23</v>
      </c>
      <c r="PC24">
        <v>23</v>
      </c>
      <c r="PD24">
        <v>24</v>
      </c>
      <c r="PE24">
        <v>0</v>
      </c>
      <c r="PF24">
        <v>870</v>
      </c>
      <c r="PG24">
        <v>9</v>
      </c>
      <c r="PH24">
        <v>6</v>
      </c>
      <c r="PI24">
        <v>6</v>
      </c>
      <c r="PJ24">
        <v>0</v>
      </c>
      <c r="PK24">
        <v>190</v>
      </c>
      <c r="PL24">
        <v>7</v>
      </c>
      <c r="PM24">
        <v>7</v>
      </c>
      <c r="PN24">
        <v>6</v>
      </c>
      <c r="PO24">
        <v>0</v>
      </c>
      <c r="PP24">
        <v>4</v>
      </c>
      <c r="PQ24">
        <v>36</v>
      </c>
      <c r="PR24">
        <v>36</v>
      </c>
      <c r="PS24">
        <v>35</v>
      </c>
      <c r="PT24">
        <v>1</v>
      </c>
      <c r="PU24">
        <v>1216</v>
      </c>
      <c r="PV24">
        <v>38</v>
      </c>
      <c r="PW24">
        <v>40</v>
      </c>
      <c r="PX24">
        <v>39</v>
      </c>
      <c r="PY24">
        <v>0</v>
      </c>
      <c r="PZ24">
        <v>1459</v>
      </c>
      <c r="QA24">
        <v>19</v>
      </c>
      <c r="QB24" t="s">
        <v>85</v>
      </c>
      <c r="QC24" t="s">
        <v>85</v>
      </c>
      <c r="QD24" t="s">
        <v>85</v>
      </c>
      <c r="QE24" t="s">
        <v>85</v>
      </c>
      <c r="QF24">
        <v>0</v>
      </c>
      <c r="QG24">
        <v>2</v>
      </c>
      <c r="QH24">
        <v>2</v>
      </c>
      <c r="QI24">
        <v>2</v>
      </c>
      <c r="QJ24">
        <v>0</v>
      </c>
      <c r="QK24">
        <v>58</v>
      </c>
      <c r="QL24" t="s">
        <v>85</v>
      </c>
      <c r="QM24" t="s">
        <v>85</v>
      </c>
      <c r="QN24" t="s">
        <v>85</v>
      </c>
      <c r="QO24" t="s">
        <v>85</v>
      </c>
      <c r="QP24" t="s">
        <v>85</v>
      </c>
      <c r="QQ24" t="s">
        <v>85</v>
      </c>
      <c r="QR24" t="s">
        <v>85</v>
      </c>
      <c r="QS24" t="s">
        <v>85</v>
      </c>
      <c r="QT24" t="s">
        <v>85</v>
      </c>
      <c r="QU24" t="s">
        <v>85</v>
      </c>
      <c r="QV24" t="s">
        <v>85</v>
      </c>
      <c r="QW24" t="s">
        <v>85</v>
      </c>
      <c r="QX24" t="s">
        <v>85</v>
      </c>
      <c r="QY24" t="s">
        <v>85</v>
      </c>
      <c r="QZ24" t="s">
        <v>85</v>
      </c>
      <c r="RA24">
        <v>19</v>
      </c>
      <c r="RB24">
        <v>131</v>
      </c>
      <c r="RC24">
        <v>131</v>
      </c>
      <c r="RD24">
        <v>130</v>
      </c>
      <c r="RE24">
        <v>0</v>
      </c>
      <c r="RF24">
        <v>4608</v>
      </c>
      <c r="RG24">
        <v>8</v>
      </c>
      <c r="RH24">
        <v>7</v>
      </c>
      <c r="RI24">
        <v>7</v>
      </c>
      <c r="RJ24">
        <v>0</v>
      </c>
      <c r="RK24">
        <v>212</v>
      </c>
      <c r="RL24">
        <v>6</v>
      </c>
      <c r="RM24">
        <v>6</v>
      </c>
      <c r="RN24">
        <v>5</v>
      </c>
      <c r="RO24">
        <v>0</v>
      </c>
      <c r="RP24">
        <v>167</v>
      </c>
      <c r="RQ24">
        <v>0</v>
      </c>
      <c r="RR24">
        <v>0</v>
      </c>
      <c r="RS24">
        <v>0</v>
      </c>
      <c r="RT24">
        <v>0</v>
      </c>
      <c r="RU24">
        <v>0</v>
      </c>
      <c r="RV24">
        <v>0</v>
      </c>
      <c r="RW24">
        <v>0</v>
      </c>
      <c r="RX24">
        <v>0</v>
      </c>
      <c r="RY24">
        <v>0</v>
      </c>
      <c r="RZ24">
        <v>0</v>
      </c>
      <c r="SA24">
        <v>19</v>
      </c>
      <c r="SB24">
        <v>0</v>
      </c>
      <c r="SC24">
        <v>0</v>
      </c>
      <c r="SD24">
        <v>0</v>
      </c>
      <c r="SE24">
        <v>0</v>
      </c>
      <c r="SF24">
        <v>0</v>
      </c>
      <c r="SG24" t="s">
        <v>85</v>
      </c>
      <c r="SH24" t="s">
        <v>85</v>
      </c>
      <c r="SI24" t="s">
        <v>85</v>
      </c>
      <c r="SJ24" t="s">
        <v>85</v>
      </c>
      <c r="SK24" t="s">
        <v>85</v>
      </c>
      <c r="SL24" t="s">
        <v>85</v>
      </c>
      <c r="SM24" t="s">
        <v>85</v>
      </c>
      <c r="SN24" t="s">
        <v>85</v>
      </c>
      <c r="SO24" t="s">
        <v>85</v>
      </c>
      <c r="SP24" t="s">
        <v>85</v>
      </c>
      <c r="SQ24" t="s">
        <v>85</v>
      </c>
      <c r="SR24" t="s">
        <v>85</v>
      </c>
      <c r="SS24" t="s">
        <v>85</v>
      </c>
      <c r="ST24" t="s">
        <v>85</v>
      </c>
      <c r="SU24" t="s">
        <v>85</v>
      </c>
      <c r="SV24" t="s">
        <v>85</v>
      </c>
      <c r="SW24" t="s">
        <v>85</v>
      </c>
      <c r="SX24" t="s">
        <v>85</v>
      </c>
      <c r="SY24" t="s">
        <v>85</v>
      </c>
      <c r="SZ24" t="s">
        <v>85</v>
      </c>
      <c r="TA24">
        <v>19</v>
      </c>
      <c r="TB24">
        <v>2</v>
      </c>
      <c r="TC24">
        <v>1</v>
      </c>
      <c r="TD24">
        <v>1</v>
      </c>
      <c r="TE24">
        <v>0</v>
      </c>
      <c r="TF24">
        <v>191</v>
      </c>
      <c r="TG24">
        <v>0</v>
      </c>
      <c r="TH24">
        <v>0</v>
      </c>
      <c r="TI24">
        <v>0</v>
      </c>
      <c r="TJ24">
        <v>0</v>
      </c>
      <c r="TK24">
        <v>0</v>
      </c>
      <c r="TL24">
        <v>0</v>
      </c>
      <c r="TM24">
        <v>0</v>
      </c>
      <c r="TN24">
        <v>0</v>
      </c>
      <c r="TO24">
        <v>0</v>
      </c>
      <c r="TP24">
        <v>0</v>
      </c>
      <c r="TQ24">
        <v>28</v>
      </c>
      <c r="TR24">
        <v>27</v>
      </c>
      <c r="TS24">
        <v>30</v>
      </c>
      <c r="TT24">
        <v>0</v>
      </c>
      <c r="TU24">
        <v>1066</v>
      </c>
      <c r="TV24">
        <v>7</v>
      </c>
      <c r="TW24">
        <v>8</v>
      </c>
      <c r="TX24">
        <v>6</v>
      </c>
      <c r="TY24">
        <v>0</v>
      </c>
      <c r="TZ24">
        <v>266</v>
      </c>
      <c r="UA24">
        <v>19</v>
      </c>
      <c r="UB24">
        <v>77</v>
      </c>
      <c r="UC24">
        <v>80</v>
      </c>
      <c r="UD24">
        <v>80</v>
      </c>
      <c r="UE24">
        <v>0</v>
      </c>
      <c r="UF24">
        <v>3070</v>
      </c>
      <c r="UG24" t="s">
        <v>85</v>
      </c>
      <c r="UH24" t="s">
        <v>85</v>
      </c>
      <c r="UI24" t="s">
        <v>85</v>
      </c>
      <c r="UJ24" t="s">
        <v>85</v>
      </c>
      <c r="UK24" t="s">
        <v>85</v>
      </c>
      <c r="UL24" t="s">
        <v>85</v>
      </c>
      <c r="UM24" t="s">
        <v>85</v>
      </c>
      <c r="UN24" t="s">
        <v>85</v>
      </c>
      <c r="UO24" t="s">
        <v>85</v>
      </c>
      <c r="UP24" t="s">
        <v>85</v>
      </c>
      <c r="UQ24" t="s">
        <v>85</v>
      </c>
      <c r="UR24" t="s">
        <v>85</v>
      </c>
      <c r="US24" t="s">
        <v>85</v>
      </c>
      <c r="UT24" t="s">
        <v>85</v>
      </c>
      <c r="UU24" t="s">
        <v>85</v>
      </c>
      <c r="UV24" t="s">
        <v>85</v>
      </c>
      <c r="UW24" t="s">
        <v>85</v>
      </c>
      <c r="UX24" t="s">
        <v>85</v>
      </c>
      <c r="UY24" t="s">
        <v>85</v>
      </c>
      <c r="UZ24" t="s">
        <v>85</v>
      </c>
      <c r="VX24">
        <v>19</v>
      </c>
      <c r="VY24">
        <v>-1</v>
      </c>
      <c r="VZ24">
        <v>0</v>
      </c>
      <c r="WA24">
        <v>-1</v>
      </c>
      <c r="WB24">
        <v>-1</v>
      </c>
      <c r="WC24">
        <v>24</v>
      </c>
      <c r="WD24">
        <v>5</v>
      </c>
      <c r="WE24">
        <v>6</v>
      </c>
      <c r="WF24">
        <v>6</v>
      </c>
      <c r="WG24">
        <v>0</v>
      </c>
      <c r="WH24">
        <v>101</v>
      </c>
      <c r="WI24">
        <v>7</v>
      </c>
      <c r="WJ24">
        <v>7</v>
      </c>
      <c r="WK24">
        <v>6</v>
      </c>
      <c r="WL24">
        <v>0</v>
      </c>
      <c r="WM24">
        <v>73</v>
      </c>
      <c r="WN24">
        <v>5</v>
      </c>
      <c r="WO24">
        <v>5</v>
      </c>
      <c r="WP24">
        <v>4</v>
      </c>
      <c r="WQ24">
        <v>0</v>
      </c>
      <c r="WR24">
        <v>122</v>
      </c>
      <c r="WS24">
        <v>6</v>
      </c>
      <c r="WT24">
        <v>6</v>
      </c>
      <c r="WU24">
        <v>6</v>
      </c>
      <c r="WV24">
        <v>1</v>
      </c>
      <c r="WW24">
        <v>0</v>
      </c>
      <c r="WX24">
        <v>19</v>
      </c>
      <c r="WY24">
        <v>10</v>
      </c>
      <c r="WZ24">
        <v>10</v>
      </c>
      <c r="XA24">
        <v>9</v>
      </c>
      <c r="XB24">
        <v>1</v>
      </c>
      <c r="XC24">
        <v>135</v>
      </c>
      <c r="XD24">
        <v>12</v>
      </c>
      <c r="XE24">
        <v>12</v>
      </c>
      <c r="XF24">
        <v>12</v>
      </c>
      <c r="XG24">
        <v>1</v>
      </c>
      <c r="XH24">
        <v>129</v>
      </c>
      <c r="XI24">
        <v>1</v>
      </c>
      <c r="XJ24">
        <v>1</v>
      </c>
      <c r="XK24">
        <v>1</v>
      </c>
      <c r="XL24">
        <v>1</v>
      </c>
      <c r="XM24">
        <v>48</v>
      </c>
      <c r="XN24" t="s">
        <v>85</v>
      </c>
      <c r="XO24" t="s">
        <v>85</v>
      </c>
      <c r="XP24" t="s">
        <v>85</v>
      </c>
      <c r="XQ24" t="s">
        <v>85</v>
      </c>
      <c r="XR24" t="s">
        <v>85</v>
      </c>
      <c r="XS24" t="s">
        <v>85</v>
      </c>
      <c r="XT24" t="s">
        <v>85</v>
      </c>
      <c r="XU24" t="s">
        <v>85</v>
      </c>
      <c r="XV24" t="s">
        <v>85</v>
      </c>
      <c r="XW24" t="s">
        <v>85</v>
      </c>
      <c r="XX24">
        <v>19</v>
      </c>
      <c r="XY24">
        <v>23</v>
      </c>
      <c r="XZ24">
        <v>23</v>
      </c>
      <c r="YA24">
        <v>24</v>
      </c>
      <c r="YB24">
        <v>0</v>
      </c>
      <c r="YC24">
        <v>870</v>
      </c>
      <c r="YD24">
        <v>9</v>
      </c>
      <c r="YE24">
        <v>6</v>
      </c>
      <c r="YF24">
        <v>6</v>
      </c>
      <c r="YG24">
        <v>0</v>
      </c>
      <c r="YH24">
        <v>190</v>
      </c>
      <c r="YI24">
        <v>7</v>
      </c>
      <c r="YJ24">
        <v>7</v>
      </c>
      <c r="YK24">
        <v>6</v>
      </c>
      <c r="YL24">
        <v>0</v>
      </c>
      <c r="YM24">
        <v>4</v>
      </c>
      <c r="YN24">
        <v>36</v>
      </c>
      <c r="YO24">
        <v>36</v>
      </c>
      <c r="YP24">
        <v>35</v>
      </c>
      <c r="YQ24">
        <v>1</v>
      </c>
      <c r="YR24">
        <v>1216</v>
      </c>
      <c r="YS24">
        <v>38</v>
      </c>
      <c r="YT24">
        <v>40</v>
      </c>
      <c r="YU24">
        <v>39</v>
      </c>
      <c r="YV24">
        <v>0</v>
      </c>
      <c r="YW24">
        <v>1459</v>
      </c>
      <c r="YX24">
        <v>19</v>
      </c>
      <c r="YY24" t="s">
        <v>85</v>
      </c>
      <c r="YZ24" t="s">
        <v>85</v>
      </c>
      <c r="ZA24" t="s">
        <v>85</v>
      </c>
      <c r="ZB24" t="s">
        <v>85</v>
      </c>
      <c r="ZC24">
        <v>0</v>
      </c>
      <c r="ZD24">
        <v>2</v>
      </c>
      <c r="ZE24">
        <v>2</v>
      </c>
      <c r="ZF24">
        <v>2</v>
      </c>
      <c r="ZG24">
        <v>0</v>
      </c>
      <c r="ZH24">
        <v>58</v>
      </c>
      <c r="ZI24" t="s">
        <v>85</v>
      </c>
      <c r="ZJ24" t="s">
        <v>85</v>
      </c>
      <c r="ZK24" t="s">
        <v>85</v>
      </c>
      <c r="ZL24" t="s">
        <v>85</v>
      </c>
      <c r="ZM24" t="s">
        <v>85</v>
      </c>
      <c r="ZN24" t="s">
        <v>85</v>
      </c>
      <c r="ZO24" t="s">
        <v>85</v>
      </c>
      <c r="ZP24" t="s">
        <v>85</v>
      </c>
      <c r="ZQ24" t="s">
        <v>85</v>
      </c>
      <c r="ZR24" t="s">
        <v>85</v>
      </c>
      <c r="ZS24" t="s">
        <v>85</v>
      </c>
      <c r="ZT24" t="s">
        <v>85</v>
      </c>
      <c r="ZU24" t="s">
        <v>85</v>
      </c>
      <c r="ZV24" t="s">
        <v>85</v>
      </c>
      <c r="ZW24" t="s">
        <v>85</v>
      </c>
      <c r="ZX24">
        <v>19</v>
      </c>
      <c r="ZY24">
        <v>19</v>
      </c>
      <c r="ZZ24">
        <v>19</v>
      </c>
      <c r="AAA24">
        <v>77</v>
      </c>
      <c r="AAB24">
        <v>80</v>
      </c>
      <c r="AAC24">
        <v>80</v>
      </c>
      <c r="AAD24">
        <v>0</v>
      </c>
      <c r="AAE24">
        <v>3070</v>
      </c>
      <c r="AAF24" t="s">
        <v>85</v>
      </c>
      <c r="AAG24" t="s">
        <v>85</v>
      </c>
      <c r="AAH24" t="s">
        <v>85</v>
      </c>
      <c r="AAI24" t="s">
        <v>85</v>
      </c>
      <c r="AAJ24" t="s">
        <v>85</v>
      </c>
      <c r="AAK24" t="s">
        <v>85</v>
      </c>
      <c r="AAL24" t="s">
        <v>85</v>
      </c>
      <c r="AAM24" t="s">
        <v>85</v>
      </c>
      <c r="AAN24" t="s">
        <v>85</v>
      </c>
      <c r="AAO24" t="s">
        <v>85</v>
      </c>
      <c r="AAP24" t="s">
        <v>85</v>
      </c>
      <c r="AAQ24" t="s">
        <v>85</v>
      </c>
      <c r="AAR24" t="s">
        <v>85</v>
      </c>
      <c r="AAS24" t="s">
        <v>85</v>
      </c>
      <c r="AAT24" t="s">
        <v>85</v>
      </c>
      <c r="AAU24" t="s">
        <v>85</v>
      </c>
      <c r="AAV24" t="s">
        <v>85</v>
      </c>
      <c r="AAW24" t="s">
        <v>85</v>
      </c>
      <c r="AAX24" t="s">
        <v>85</v>
      </c>
      <c r="AAY24" t="s">
        <v>85</v>
      </c>
    </row>
    <row r="25" spans="1:727">
      <c r="A25" s="534">
        <v>19</v>
      </c>
      <c r="B25" s="535">
        <v>-1</v>
      </c>
      <c r="C25" s="535">
        <v>-1</v>
      </c>
      <c r="D25" s="535">
        <v>-1</v>
      </c>
      <c r="E25" s="535">
        <v>0</v>
      </c>
      <c r="F25" s="535">
        <v>24</v>
      </c>
      <c r="G25" s="629">
        <v>6</v>
      </c>
      <c r="H25" s="629">
        <v>6</v>
      </c>
      <c r="I25" s="629">
        <v>6</v>
      </c>
      <c r="J25" s="629">
        <v>0</v>
      </c>
      <c r="K25" s="629">
        <v>85</v>
      </c>
      <c r="L25" s="533">
        <v>7</v>
      </c>
      <c r="M25" s="533">
        <v>7</v>
      </c>
      <c r="N25" s="533">
        <v>6</v>
      </c>
      <c r="O25" s="533">
        <v>0</v>
      </c>
      <c r="P25" s="533">
        <v>48</v>
      </c>
      <c r="Q25" s="536">
        <v>5</v>
      </c>
      <c r="R25" s="536">
        <v>4</v>
      </c>
      <c r="S25" s="536">
        <v>4</v>
      </c>
      <c r="T25" s="536">
        <v>0</v>
      </c>
      <c r="U25" s="536">
        <v>59</v>
      </c>
      <c r="V25" s="537">
        <v>6</v>
      </c>
      <c r="W25" s="537">
        <v>6</v>
      </c>
      <c r="X25" s="537">
        <v>6</v>
      </c>
      <c r="Y25" s="537">
        <v>1</v>
      </c>
      <c r="Z25" s="537">
        <v>0</v>
      </c>
      <c r="AA25" s="538"/>
      <c r="AB25" s="538"/>
      <c r="AC25" s="538"/>
      <c r="AD25" s="538"/>
      <c r="AE25" s="538"/>
      <c r="AF25" s="538"/>
      <c r="AG25" s="539"/>
      <c r="AH25" s="539"/>
      <c r="AI25" s="539"/>
      <c r="AJ25" s="539"/>
      <c r="AK25" s="539"/>
      <c r="AL25" s="540"/>
      <c r="AM25" s="540"/>
      <c r="AN25" s="540"/>
      <c r="AO25" s="540"/>
      <c r="AP25" s="540"/>
      <c r="AQ25" s="541"/>
      <c r="AR25" s="541"/>
      <c r="AS25" s="541"/>
      <c r="AT25" s="541"/>
      <c r="AU25" s="541"/>
      <c r="AV25" s="534"/>
      <c r="AW25" s="534"/>
      <c r="AX25" s="534"/>
      <c r="AY25" s="534"/>
      <c r="AZ25" s="534"/>
      <c r="BA25" s="534"/>
      <c r="BB25" s="534"/>
      <c r="BC25" s="534"/>
      <c r="BD25" s="534"/>
      <c r="BE25" s="534"/>
      <c r="BF25" s="534"/>
      <c r="BG25" s="534"/>
      <c r="BH25" s="534"/>
      <c r="BI25" s="534"/>
      <c r="BJ25" s="534"/>
      <c r="BK25" s="534"/>
      <c r="BL25" s="534"/>
      <c r="BM25" s="534"/>
      <c r="BN25" s="534"/>
      <c r="BO25" s="534"/>
      <c r="BP25" s="534"/>
      <c r="GA25" t="s">
        <v>85</v>
      </c>
      <c r="GB25">
        <v>20</v>
      </c>
      <c r="GC25">
        <v>156</v>
      </c>
      <c r="GD25">
        <v>106</v>
      </c>
      <c r="GE25">
        <v>102</v>
      </c>
      <c r="GF25">
        <v>51</v>
      </c>
      <c r="GG25">
        <v>2410</v>
      </c>
      <c r="GH25">
        <v>60</v>
      </c>
      <c r="GI25">
        <v>57</v>
      </c>
      <c r="GJ25">
        <v>53</v>
      </c>
      <c r="GK25">
        <v>17</v>
      </c>
      <c r="GL25">
        <v>1112</v>
      </c>
      <c r="GM25">
        <v>147</v>
      </c>
      <c r="GN25">
        <v>63</v>
      </c>
      <c r="GO25">
        <v>93</v>
      </c>
      <c r="GP25">
        <v>91</v>
      </c>
      <c r="GQ25">
        <v>2077</v>
      </c>
      <c r="GR25">
        <v>26</v>
      </c>
      <c r="GS25">
        <v>24</v>
      </c>
      <c r="GT25">
        <v>23</v>
      </c>
      <c r="GU25">
        <v>9</v>
      </c>
      <c r="GV25">
        <v>474</v>
      </c>
      <c r="GW25">
        <v>28</v>
      </c>
      <c r="GX25">
        <v>23</v>
      </c>
      <c r="GY25">
        <v>12</v>
      </c>
      <c r="GZ25">
        <v>21</v>
      </c>
      <c r="HA25">
        <v>396</v>
      </c>
      <c r="HB25">
        <v>20</v>
      </c>
      <c r="HC25">
        <v>97</v>
      </c>
      <c r="HD25">
        <v>72</v>
      </c>
      <c r="HE25">
        <v>45</v>
      </c>
      <c r="HF25">
        <v>56</v>
      </c>
      <c r="HG25">
        <v>1435</v>
      </c>
      <c r="HH25">
        <v>204</v>
      </c>
      <c r="HI25">
        <v>158</v>
      </c>
      <c r="HJ25">
        <v>165</v>
      </c>
      <c r="HK25">
        <v>48</v>
      </c>
      <c r="HL25">
        <v>3387</v>
      </c>
      <c r="HM25">
        <v>191</v>
      </c>
      <c r="HN25">
        <v>174</v>
      </c>
      <c r="HO25">
        <v>205</v>
      </c>
      <c r="HP25">
        <v>43</v>
      </c>
      <c r="HQ25">
        <v>3836</v>
      </c>
      <c r="HR25">
        <v>102</v>
      </c>
      <c r="HS25">
        <v>114</v>
      </c>
      <c r="HT25">
        <v>130</v>
      </c>
      <c r="HU25">
        <v>32</v>
      </c>
      <c r="HV25">
        <v>2260</v>
      </c>
      <c r="HW25">
        <v>14</v>
      </c>
      <c r="HX25">
        <v>22</v>
      </c>
      <c r="HY25">
        <v>29</v>
      </c>
      <c r="HZ25">
        <v>15</v>
      </c>
      <c r="IA25">
        <v>410</v>
      </c>
      <c r="IB25">
        <v>20</v>
      </c>
      <c r="IC25">
        <v>208</v>
      </c>
      <c r="ID25">
        <v>189</v>
      </c>
      <c r="IE25">
        <v>164</v>
      </c>
      <c r="IF25">
        <v>58</v>
      </c>
      <c r="IG25">
        <v>3677</v>
      </c>
      <c r="IH25">
        <v>31</v>
      </c>
      <c r="II25">
        <v>52</v>
      </c>
      <c r="IJ25">
        <v>50</v>
      </c>
      <c r="IK25">
        <v>25</v>
      </c>
      <c r="IL25">
        <v>815</v>
      </c>
      <c r="IM25">
        <v>134</v>
      </c>
      <c r="IN25">
        <v>137</v>
      </c>
      <c r="IO25">
        <v>165</v>
      </c>
      <c r="IP25">
        <v>42</v>
      </c>
      <c r="IQ25">
        <v>2861</v>
      </c>
      <c r="IR25">
        <v>72</v>
      </c>
      <c r="IS25">
        <v>73</v>
      </c>
      <c r="IT25">
        <v>84</v>
      </c>
      <c r="IU25">
        <v>22</v>
      </c>
      <c r="IV25">
        <v>1506</v>
      </c>
      <c r="IW25">
        <v>25</v>
      </c>
      <c r="IX25">
        <v>31</v>
      </c>
      <c r="IY25">
        <v>21</v>
      </c>
      <c r="IZ25">
        <v>11</v>
      </c>
      <c r="JA25">
        <v>500</v>
      </c>
      <c r="JB25">
        <v>20</v>
      </c>
      <c r="JC25">
        <v>54</v>
      </c>
      <c r="JD25">
        <v>35</v>
      </c>
      <c r="JE25">
        <v>34</v>
      </c>
      <c r="JF25">
        <v>15</v>
      </c>
      <c r="JG25">
        <v>825</v>
      </c>
      <c r="JH25">
        <v>126</v>
      </c>
      <c r="JI25">
        <v>116</v>
      </c>
      <c r="JJ25">
        <v>102</v>
      </c>
      <c r="JK25">
        <v>28</v>
      </c>
      <c r="JL25">
        <v>2188</v>
      </c>
      <c r="JM25">
        <v>173</v>
      </c>
      <c r="JN25">
        <v>169</v>
      </c>
      <c r="JO25">
        <v>148</v>
      </c>
      <c r="JP25">
        <v>32</v>
      </c>
      <c r="JQ25">
        <v>3232</v>
      </c>
      <c r="JR25">
        <v>233</v>
      </c>
      <c r="JS25">
        <v>239</v>
      </c>
      <c r="JT25">
        <v>238</v>
      </c>
      <c r="JU25">
        <v>18</v>
      </c>
      <c r="JV25">
        <v>4696</v>
      </c>
      <c r="JW25">
        <v>43</v>
      </c>
      <c r="JX25">
        <v>31</v>
      </c>
      <c r="JY25">
        <v>52</v>
      </c>
      <c r="JZ25">
        <v>25</v>
      </c>
      <c r="KA25">
        <v>861</v>
      </c>
      <c r="KB25">
        <v>20</v>
      </c>
      <c r="KC25" t="s">
        <v>85</v>
      </c>
      <c r="KD25" t="s">
        <v>85</v>
      </c>
      <c r="KE25" t="s">
        <v>85</v>
      </c>
      <c r="KF25" t="s">
        <v>85</v>
      </c>
      <c r="KG25" t="s">
        <v>85</v>
      </c>
      <c r="KH25" t="s">
        <v>85</v>
      </c>
      <c r="KI25" t="s">
        <v>85</v>
      </c>
      <c r="KJ25" t="s">
        <v>85</v>
      </c>
      <c r="KK25" t="s">
        <v>85</v>
      </c>
      <c r="KL25" t="s">
        <v>85</v>
      </c>
      <c r="KM25" t="s">
        <v>85</v>
      </c>
      <c r="KN25" t="s">
        <v>85</v>
      </c>
      <c r="KO25" t="s">
        <v>85</v>
      </c>
      <c r="KP25" t="s">
        <v>85</v>
      </c>
      <c r="KQ25" t="s">
        <v>85</v>
      </c>
      <c r="KR25" t="s">
        <v>85</v>
      </c>
      <c r="KS25" t="s">
        <v>85</v>
      </c>
      <c r="KT25" t="s">
        <v>85</v>
      </c>
      <c r="KU25" t="s">
        <v>85</v>
      </c>
      <c r="KV25" t="s">
        <v>85</v>
      </c>
      <c r="KW25" t="s">
        <v>85</v>
      </c>
      <c r="KX25" t="s">
        <v>85</v>
      </c>
      <c r="KY25" t="s">
        <v>85</v>
      </c>
      <c r="KZ25" t="s">
        <v>85</v>
      </c>
      <c r="LA25" t="s">
        <v>85</v>
      </c>
      <c r="LB25">
        <v>20</v>
      </c>
      <c r="LC25" t="s">
        <v>85</v>
      </c>
      <c r="LD25" t="s">
        <v>85</v>
      </c>
      <c r="LE25" t="s">
        <v>85</v>
      </c>
      <c r="LF25" t="s">
        <v>85</v>
      </c>
      <c r="LG25" t="s">
        <v>85</v>
      </c>
      <c r="LH25" t="s">
        <v>85</v>
      </c>
      <c r="LI25" t="s">
        <v>85</v>
      </c>
      <c r="LJ25" t="s">
        <v>85</v>
      </c>
      <c r="LK25" t="s">
        <v>85</v>
      </c>
      <c r="LL25" t="s">
        <v>85</v>
      </c>
      <c r="LM25" t="s">
        <v>85</v>
      </c>
      <c r="LN25" t="s">
        <v>85</v>
      </c>
      <c r="LO25" t="s">
        <v>85</v>
      </c>
      <c r="LP25" t="s">
        <v>85</v>
      </c>
      <c r="LQ25" t="s">
        <v>85</v>
      </c>
      <c r="LR25" t="s">
        <v>85</v>
      </c>
      <c r="LS25" t="s">
        <v>85</v>
      </c>
      <c r="LT25" t="s">
        <v>85</v>
      </c>
      <c r="LU25" t="s">
        <v>85</v>
      </c>
      <c r="LV25" t="s">
        <v>85</v>
      </c>
      <c r="LW25" t="s">
        <v>85</v>
      </c>
      <c r="LX25" t="s">
        <v>85</v>
      </c>
      <c r="LY25" t="s">
        <v>85</v>
      </c>
      <c r="LZ25" t="s">
        <v>85</v>
      </c>
      <c r="MA25" t="s">
        <v>85</v>
      </c>
      <c r="MB25">
        <v>20</v>
      </c>
      <c r="MC25" t="s">
        <v>85</v>
      </c>
      <c r="MD25" t="s">
        <v>85</v>
      </c>
      <c r="ME25" t="s">
        <v>85</v>
      </c>
      <c r="MF25" t="s">
        <v>85</v>
      </c>
      <c r="MG25" t="s">
        <v>85</v>
      </c>
      <c r="MH25" t="s">
        <v>85</v>
      </c>
      <c r="MI25" t="s">
        <v>85</v>
      </c>
      <c r="MJ25" t="s">
        <v>85</v>
      </c>
      <c r="MK25" t="s">
        <v>85</v>
      </c>
      <c r="ML25" t="s">
        <v>85</v>
      </c>
      <c r="MM25" t="s">
        <v>85</v>
      </c>
      <c r="MN25" t="s">
        <v>85</v>
      </c>
      <c r="MO25" t="s">
        <v>85</v>
      </c>
      <c r="MP25" t="s">
        <v>85</v>
      </c>
      <c r="MQ25" t="s">
        <v>85</v>
      </c>
      <c r="MR25" t="s">
        <v>85</v>
      </c>
      <c r="MS25" t="s">
        <v>85</v>
      </c>
      <c r="MT25" t="s">
        <v>85</v>
      </c>
      <c r="MU25" t="s">
        <v>85</v>
      </c>
      <c r="MV25" t="s">
        <v>85</v>
      </c>
      <c r="MW25" t="s">
        <v>85</v>
      </c>
      <c r="MX25" t="s">
        <v>85</v>
      </c>
      <c r="MY25" t="s">
        <v>85</v>
      </c>
      <c r="MZ25" t="s">
        <v>85</v>
      </c>
      <c r="NA25">
        <v>20</v>
      </c>
      <c r="NB25">
        <v>-1</v>
      </c>
      <c r="NC25">
        <v>-1</v>
      </c>
      <c r="ND25">
        <v>-1</v>
      </c>
      <c r="NE25">
        <v>-1</v>
      </c>
      <c r="NF25">
        <v>24</v>
      </c>
      <c r="NG25">
        <v>5</v>
      </c>
      <c r="NH25">
        <v>6</v>
      </c>
      <c r="NI25">
        <v>6</v>
      </c>
      <c r="NJ25">
        <v>0</v>
      </c>
      <c r="NK25">
        <v>80</v>
      </c>
      <c r="NL25">
        <v>7</v>
      </c>
      <c r="NM25">
        <v>6</v>
      </c>
      <c r="NN25">
        <v>6</v>
      </c>
      <c r="NO25">
        <v>0</v>
      </c>
      <c r="NP25">
        <v>61</v>
      </c>
      <c r="NQ25">
        <v>5</v>
      </c>
      <c r="NR25">
        <v>5</v>
      </c>
      <c r="NS25">
        <v>4</v>
      </c>
      <c r="NT25">
        <v>0</v>
      </c>
      <c r="NU25">
        <v>71</v>
      </c>
      <c r="NV25">
        <v>6</v>
      </c>
      <c r="NW25">
        <v>6</v>
      </c>
      <c r="NX25">
        <v>6</v>
      </c>
      <c r="NY25">
        <v>1</v>
      </c>
      <c r="NZ25">
        <v>0</v>
      </c>
      <c r="OA25">
        <v>20</v>
      </c>
      <c r="OB25">
        <v>10</v>
      </c>
      <c r="OC25">
        <v>10</v>
      </c>
      <c r="OD25">
        <v>10</v>
      </c>
      <c r="OE25">
        <v>1</v>
      </c>
      <c r="OF25">
        <v>95</v>
      </c>
      <c r="OG25">
        <v>12</v>
      </c>
      <c r="OH25">
        <v>12</v>
      </c>
      <c r="OI25">
        <v>12</v>
      </c>
      <c r="OJ25">
        <v>1</v>
      </c>
      <c r="OK25">
        <v>96</v>
      </c>
      <c r="OL25">
        <v>1</v>
      </c>
      <c r="OM25">
        <v>1</v>
      </c>
      <c r="ON25">
        <v>1</v>
      </c>
      <c r="OO25">
        <v>1</v>
      </c>
      <c r="OP25">
        <v>48</v>
      </c>
      <c r="OQ25" t="s">
        <v>85</v>
      </c>
      <c r="OR25" t="s">
        <v>85</v>
      </c>
      <c r="OS25" t="s">
        <v>85</v>
      </c>
      <c r="OT25" t="s">
        <v>85</v>
      </c>
      <c r="OU25" t="s">
        <v>85</v>
      </c>
      <c r="OV25" t="s">
        <v>85</v>
      </c>
      <c r="OW25" t="s">
        <v>85</v>
      </c>
      <c r="OX25" t="s">
        <v>85</v>
      </c>
      <c r="OY25" t="s">
        <v>85</v>
      </c>
      <c r="OZ25" t="s">
        <v>85</v>
      </c>
      <c r="PA25">
        <v>20</v>
      </c>
      <c r="PB25">
        <v>23</v>
      </c>
      <c r="PC25">
        <v>23</v>
      </c>
      <c r="PD25">
        <v>24</v>
      </c>
      <c r="PE25">
        <v>0</v>
      </c>
      <c r="PF25">
        <v>886</v>
      </c>
      <c r="PG25">
        <v>8</v>
      </c>
      <c r="PH25">
        <v>6</v>
      </c>
      <c r="PI25">
        <v>6</v>
      </c>
      <c r="PJ25">
        <v>0</v>
      </c>
      <c r="PK25">
        <v>222</v>
      </c>
      <c r="PL25">
        <v>7</v>
      </c>
      <c r="PM25">
        <v>7</v>
      </c>
      <c r="PN25">
        <v>6</v>
      </c>
      <c r="PO25">
        <v>0</v>
      </c>
      <c r="PP25">
        <v>39</v>
      </c>
      <c r="PQ25">
        <v>37</v>
      </c>
      <c r="PR25">
        <v>38</v>
      </c>
      <c r="PS25">
        <v>35</v>
      </c>
      <c r="PT25">
        <v>2</v>
      </c>
      <c r="PU25">
        <v>1347</v>
      </c>
      <c r="PV25">
        <v>35</v>
      </c>
      <c r="PW25">
        <v>38</v>
      </c>
      <c r="PX25">
        <v>37</v>
      </c>
      <c r="PY25">
        <v>0</v>
      </c>
      <c r="PZ25">
        <v>1450</v>
      </c>
      <c r="QA25">
        <v>20</v>
      </c>
      <c r="QB25" t="s">
        <v>85</v>
      </c>
      <c r="QC25" t="s">
        <v>85</v>
      </c>
      <c r="QD25" t="s">
        <v>85</v>
      </c>
      <c r="QE25" t="s">
        <v>85</v>
      </c>
      <c r="QF25">
        <v>0</v>
      </c>
      <c r="QG25">
        <v>2</v>
      </c>
      <c r="QH25">
        <v>2</v>
      </c>
      <c r="QI25">
        <v>2</v>
      </c>
      <c r="QJ25">
        <v>0</v>
      </c>
      <c r="QK25">
        <v>58</v>
      </c>
      <c r="QL25" t="s">
        <v>85</v>
      </c>
      <c r="QM25" t="s">
        <v>85</v>
      </c>
      <c r="QN25" t="s">
        <v>85</v>
      </c>
      <c r="QO25" t="s">
        <v>85</v>
      </c>
      <c r="QP25" t="s">
        <v>85</v>
      </c>
      <c r="QQ25" t="s">
        <v>85</v>
      </c>
      <c r="QR25" t="s">
        <v>85</v>
      </c>
      <c r="QS25" t="s">
        <v>85</v>
      </c>
      <c r="QT25" t="s">
        <v>85</v>
      </c>
      <c r="QU25" t="s">
        <v>85</v>
      </c>
      <c r="QV25" t="s">
        <v>85</v>
      </c>
      <c r="QW25" t="s">
        <v>85</v>
      </c>
      <c r="QX25" t="s">
        <v>85</v>
      </c>
      <c r="QY25" t="s">
        <v>85</v>
      </c>
      <c r="QZ25" t="s">
        <v>85</v>
      </c>
      <c r="RA25">
        <v>20</v>
      </c>
      <c r="RB25">
        <v>134</v>
      </c>
      <c r="RC25">
        <v>134</v>
      </c>
      <c r="RD25">
        <v>134</v>
      </c>
      <c r="RE25">
        <v>0</v>
      </c>
      <c r="RF25">
        <v>4721</v>
      </c>
      <c r="RG25">
        <v>8</v>
      </c>
      <c r="RH25">
        <v>7</v>
      </c>
      <c r="RI25">
        <v>7</v>
      </c>
      <c r="RJ25">
        <v>0</v>
      </c>
      <c r="RK25">
        <v>251</v>
      </c>
      <c r="RL25">
        <v>6</v>
      </c>
      <c r="RM25">
        <v>6</v>
      </c>
      <c r="RN25">
        <v>5</v>
      </c>
      <c r="RO25">
        <v>0</v>
      </c>
      <c r="RP25">
        <v>178</v>
      </c>
      <c r="RQ25">
        <v>0</v>
      </c>
      <c r="RR25">
        <v>0</v>
      </c>
      <c r="RS25">
        <v>0</v>
      </c>
      <c r="RT25">
        <v>0</v>
      </c>
      <c r="RU25">
        <v>0</v>
      </c>
      <c r="RV25">
        <v>0</v>
      </c>
      <c r="RW25">
        <v>0</v>
      </c>
      <c r="RX25">
        <v>0</v>
      </c>
      <c r="RY25">
        <v>0</v>
      </c>
      <c r="RZ25">
        <v>0</v>
      </c>
      <c r="SA25">
        <v>20</v>
      </c>
      <c r="SB25">
        <v>0</v>
      </c>
      <c r="SC25">
        <v>0</v>
      </c>
      <c r="SD25">
        <v>0</v>
      </c>
      <c r="SE25">
        <v>0</v>
      </c>
      <c r="SF25">
        <v>0</v>
      </c>
      <c r="SG25" t="s">
        <v>85</v>
      </c>
      <c r="SH25" t="s">
        <v>85</v>
      </c>
      <c r="SI25" t="s">
        <v>85</v>
      </c>
      <c r="SJ25" t="s">
        <v>85</v>
      </c>
      <c r="SK25" t="s">
        <v>85</v>
      </c>
      <c r="SL25" t="s">
        <v>85</v>
      </c>
      <c r="SM25" t="s">
        <v>85</v>
      </c>
      <c r="SN25" t="s">
        <v>85</v>
      </c>
      <c r="SO25" t="s">
        <v>85</v>
      </c>
      <c r="SP25" t="s">
        <v>85</v>
      </c>
      <c r="SQ25" t="s">
        <v>85</v>
      </c>
      <c r="SR25" t="s">
        <v>85</v>
      </c>
      <c r="SS25" t="s">
        <v>85</v>
      </c>
      <c r="ST25" t="s">
        <v>85</v>
      </c>
      <c r="SU25" t="s">
        <v>85</v>
      </c>
      <c r="SV25" t="s">
        <v>85</v>
      </c>
      <c r="SW25" t="s">
        <v>85</v>
      </c>
      <c r="SX25" t="s">
        <v>85</v>
      </c>
      <c r="SY25" t="s">
        <v>85</v>
      </c>
      <c r="SZ25" t="s">
        <v>85</v>
      </c>
      <c r="TA25">
        <v>20</v>
      </c>
      <c r="TB25">
        <v>1</v>
      </c>
      <c r="TC25">
        <v>1</v>
      </c>
      <c r="TD25">
        <v>0</v>
      </c>
      <c r="TE25">
        <v>0</v>
      </c>
      <c r="TF25">
        <v>0</v>
      </c>
      <c r="TG25">
        <v>0</v>
      </c>
      <c r="TH25">
        <v>0</v>
      </c>
      <c r="TI25">
        <v>0</v>
      </c>
      <c r="TJ25">
        <v>0</v>
      </c>
      <c r="TK25">
        <v>0</v>
      </c>
      <c r="TL25">
        <v>0</v>
      </c>
      <c r="TM25">
        <v>0</v>
      </c>
      <c r="TN25">
        <v>0</v>
      </c>
      <c r="TO25">
        <v>0</v>
      </c>
      <c r="TP25">
        <v>0</v>
      </c>
      <c r="TQ25">
        <v>30</v>
      </c>
      <c r="TR25">
        <v>28</v>
      </c>
      <c r="TS25">
        <v>31</v>
      </c>
      <c r="TT25">
        <v>0</v>
      </c>
      <c r="TU25">
        <v>1149</v>
      </c>
      <c r="TV25">
        <v>7</v>
      </c>
      <c r="TW25">
        <v>8</v>
      </c>
      <c r="TX25">
        <v>6</v>
      </c>
      <c r="TY25">
        <v>0</v>
      </c>
      <c r="TZ25">
        <v>270</v>
      </c>
      <c r="UA25">
        <v>20</v>
      </c>
      <c r="UB25">
        <v>77</v>
      </c>
      <c r="UC25">
        <v>80</v>
      </c>
      <c r="UD25">
        <v>78</v>
      </c>
      <c r="UE25">
        <v>0</v>
      </c>
      <c r="UF25">
        <v>3103</v>
      </c>
      <c r="UG25" t="s">
        <v>85</v>
      </c>
      <c r="UH25" t="s">
        <v>85</v>
      </c>
      <c r="UI25" t="s">
        <v>85</v>
      </c>
      <c r="UJ25" t="s">
        <v>85</v>
      </c>
      <c r="UK25" t="s">
        <v>85</v>
      </c>
      <c r="UL25" t="s">
        <v>85</v>
      </c>
      <c r="UM25" t="s">
        <v>85</v>
      </c>
      <c r="UN25" t="s">
        <v>85</v>
      </c>
      <c r="UO25" t="s">
        <v>85</v>
      </c>
      <c r="UP25" t="s">
        <v>85</v>
      </c>
      <c r="UQ25" t="s">
        <v>85</v>
      </c>
      <c r="UR25" t="s">
        <v>85</v>
      </c>
      <c r="US25" t="s">
        <v>85</v>
      </c>
      <c r="UT25" t="s">
        <v>85</v>
      </c>
      <c r="UU25" t="s">
        <v>85</v>
      </c>
      <c r="UV25" t="s">
        <v>85</v>
      </c>
      <c r="UW25" t="s">
        <v>85</v>
      </c>
      <c r="UX25" t="s">
        <v>85</v>
      </c>
      <c r="UY25" t="s">
        <v>85</v>
      </c>
      <c r="UZ25" t="s">
        <v>85</v>
      </c>
      <c r="VX25">
        <v>20</v>
      </c>
      <c r="VY25">
        <v>-1</v>
      </c>
      <c r="VZ25">
        <v>-1</v>
      </c>
      <c r="WA25">
        <v>-1</v>
      </c>
      <c r="WB25">
        <v>-1</v>
      </c>
      <c r="WC25">
        <v>24</v>
      </c>
      <c r="WD25">
        <v>5</v>
      </c>
      <c r="WE25">
        <v>6</v>
      </c>
      <c r="WF25">
        <v>6</v>
      </c>
      <c r="WG25">
        <v>0</v>
      </c>
      <c r="WH25">
        <v>80</v>
      </c>
      <c r="WI25">
        <v>7</v>
      </c>
      <c r="WJ25">
        <v>6</v>
      </c>
      <c r="WK25">
        <v>6</v>
      </c>
      <c r="WL25">
        <v>0</v>
      </c>
      <c r="WM25">
        <v>61</v>
      </c>
      <c r="WN25">
        <v>5</v>
      </c>
      <c r="WO25">
        <v>5</v>
      </c>
      <c r="WP25">
        <v>4</v>
      </c>
      <c r="WQ25">
        <v>0</v>
      </c>
      <c r="WR25">
        <v>71</v>
      </c>
      <c r="WS25">
        <v>6</v>
      </c>
      <c r="WT25">
        <v>6</v>
      </c>
      <c r="WU25">
        <v>6</v>
      </c>
      <c r="WV25">
        <v>1</v>
      </c>
      <c r="WW25">
        <v>0</v>
      </c>
      <c r="WX25">
        <v>20</v>
      </c>
      <c r="WY25">
        <v>10</v>
      </c>
      <c r="WZ25">
        <v>10</v>
      </c>
      <c r="XA25">
        <v>10</v>
      </c>
      <c r="XB25">
        <v>1</v>
      </c>
      <c r="XC25">
        <v>95</v>
      </c>
      <c r="XD25">
        <v>12</v>
      </c>
      <c r="XE25">
        <v>12</v>
      </c>
      <c r="XF25">
        <v>12</v>
      </c>
      <c r="XG25">
        <v>1</v>
      </c>
      <c r="XH25">
        <v>96</v>
      </c>
      <c r="XI25">
        <v>1</v>
      </c>
      <c r="XJ25">
        <v>1</v>
      </c>
      <c r="XK25">
        <v>1</v>
      </c>
      <c r="XL25">
        <v>1</v>
      </c>
      <c r="XM25">
        <v>48</v>
      </c>
      <c r="XN25" t="s">
        <v>85</v>
      </c>
      <c r="XO25" t="s">
        <v>85</v>
      </c>
      <c r="XP25" t="s">
        <v>85</v>
      </c>
      <c r="XQ25" t="s">
        <v>85</v>
      </c>
      <c r="XR25" t="s">
        <v>85</v>
      </c>
      <c r="XS25" t="s">
        <v>85</v>
      </c>
      <c r="XT25" t="s">
        <v>85</v>
      </c>
      <c r="XU25" t="s">
        <v>85</v>
      </c>
      <c r="XV25" t="s">
        <v>85</v>
      </c>
      <c r="XW25" t="s">
        <v>85</v>
      </c>
      <c r="XX25">
        <v>20</v>
      </c>
      <c r="XY25">
        <v>23</v>
      </c>
      <c r="XZ25">
        <v>23</v>
      </c>
      <c r="YA25">
        <v>24</v>
      </c>
      <c r="YB25">
        <v>0</v>
      </c>
      <c r="YC25">
        <v>886</v>
      </c>
      <c r="YD25">
        <v>8</v>
      </c>
      <c r="YE25">
        <v>6</v>
      </c>
      <c r="YF25">
        <v>6</v>
      </c>
      <c r="YG25">
        <v>0</v>
      </c>
      <c r="YH25">
        <v>222</v>
      </c>
      <c r="YI25">
        <v>7</v>
      </c>
      <c r="YJ25">
        <v>7</v>
      </c>
      <c r="YK25">
        <v>6</v>
      </c>
      <c r="YL25">
        <v>0</v>
      </c>
      <c r="YM25">
        <v>39</v>
      </c>
      <c r="YN25">
        <v>37</v>
      </c>
      <c r="YO25">
        <v>38</v>
      </c>
      <c r="YP25">
        <v>35</v>
      </c>
      <c r="YQ25">
        <v>2</v>
      </c>
      <c r="YR25">
        <v>1347</v>
      </c>
      <c r="YS25">
        <v>35</v>
      </c>
      <c r="YT25">
        <v>38</v>
      </c>
      <c r="YU25">
        <v>37</v>
      </c>
      <c r="YV25">
        <v>0</v>
      </c>
      <c r="YW25">
        <v>1450</v>
      </c>
      <c r="YX25">
        <v>20</v>
      </c>
      <c r="YY25" t="s">
        <v>85</v>
      </c>
      <c r="YZ25" t="s">
        <v>85</v>
      </c>
      <c r="ZA25" t="s">
        <v>85</v>
      </c>
      <c r="ZB25" t="s">
        <v>85</v>
      </c>
      <c r="ZC25">
        <v>0</v>
      </c>
      <c r="ZD25">
        <v>2</v>
      </c>
      <c r="ZE25">
        <v>2</v>
      </c>
      <c r="ZF25">
        <v>2</v>
      </c>
      <c r="ZG25">
        <v>0</v>
      </c>
      <c r="ZH25">
        <v>58</v>
      </c>
      <c r="ZI25" t="s">
        <v>85</v>
      </c>
      <c r="ZJ25" t="s">
        <v>85</v>
      </c>
      <c r="ZK25" t="s">
        <v>85</v>
      </c>
      <c r="ZL25" t="s">
        <v>85</v>
      </c>
      <c r="ZM25" t="s">
        <v>85</v>
      </c>
      <c r="ZN25" t="s">
        <v>85</v>
      </c>
      <c r="ZO25" t="s">
        <v>85</v>
      </c>
      <c r="ZP25" t="s">
        <v>85</v>
      </c>
      <c r="ZQ25" t="s">
        <v>85</v>
      </c>
      <c r="ZR25" t="s">
        <v>85</v>
      </c>
      <c r="ZS25" t="s">
        <v>85</v>
      </c>
      <c r="ZT25" t="s">
        <v>85</v>
      </c>
      <c r="ZU25" t="s">
        <v>85</v>
      </c>
      <c r="ZV25" t="s">
        <v>85</v>
      </c>
      <c r="ZW25" t="s">
        <v>85</v>
      </c>
      <c r="ZX25">
        <v>20</v>
      </c>
      <c r="ZY25">
        <v>20</v>
      </c>
      <c r="ZZ25">
        <v>20</v>
      </c>
      <c r="AAA25">
        <v>77</v>
      </c>
      <c r="AAB25">
        <v>80</v>
      </c>
      <c r="AAC25">
        <v>78</v>
      </c>
      <c r="AAD25">
        <v>0</v>
      </c>
      <c r="AAE25">
        <v>3103</v>
      </c>
      <c r="AAF25" t="s">
        <v>85</v>
      </c>
      <c r="AAG25" t="s">
        <v>85</v>
      </c>
      <c r="AAH25" t="s">
        <v>85</v>
      </c>
      <c r="AAI25" t="s">
        <v>85</v>
      </c>
      <c r="AAJ25" t="s">
        <v>85</v>
      </c>
      <c r="AAK25" t="s">
        <v>85</v>
      </c>
      <c r="AAL25" t="s">
        <v>85</v>
      </c>
      <c r="AAM25" t="s">
        <v>85</v>
      </c>
      <c r="AAN25" t="s">
        <v>85</v>
      </c>
      <c r="AAO25" t="s">
        <v>85</v>
      </c>
      <c r="AAP25" t="s">
        <v>85</v>
      </c>
      <c r="AAQ25" t="s">
        <v>85</v>
      </c>
      <c r="AAR25" t="s">
        <v>85</v>
      </c>
      <c r="AAS25" t="s">
        <v>85</v>
      </c>
      <c r="AAT25" t="s">
        <v>85</v>
      </c>
      <c r="AAU25" t="s">
        <v>85</v>
      </c>
      <c r="AAV25" t="s">
        <v>85</v>
      </c>
      <c r="AAW25" t="s">
        <v>85</v>
      </c>
      <c r="AAX25" t="s">
        <v>85</v>
      </c>
      <c r="AAY25" t="s">
        <v>85</v>
      </c>
    </row>
    <row r="26" spans="1:727">
      <c r="A26" s="534">
        <v>20</v>
      </c>
      <c r="B26" s="535">
        <v>0</v>
      </c>
      <c r="C26" s="535">
        <v>-1</v>
      </c>
      <c r="D26" s="535">
        <v>0</v>
      </c>
      <c r="E26" s="535">
        <v>0</v>
      </c>
      <c r="F26" s="535">
        <v>26</v>
      </c>
      <c r="G26" s="629">
        <v>6</v>
      </c>
      <c r="H26" s="629">
        <v>6</v>
      </c>
      <c r="I26" s="629">
        <v>6</v>
      </c>
      <c r="J26" s="629">
        <v>0</v>
      </c>
      <c r="K26" s="629">
        <v>93</v>
      </c>
      <c r="L26" s="533">
        <v>7</v>
      </c>
      <c r="M26" s="533">
        <v>7</v>
      </c>
      <c r="N26" s="533">
        <v>6</v>
      </c>
      <c r="O26" s="533">
        <v>0</v>
      </c>
      <c r="P26" s="533">
        <v>55</v>
      </c>
      <c r="Q26" s="536">
        <v>5</v>
      </c>
      <c r="R26" s="536">
        <v>4</v>
      </c>
      <c r="S26" s="536">
        <v>4</v>
      </c>
      <c r="T26" s="536">
        <v>0</v>
      </c>
      <c r="U26" s="536">
        <v>58</v>
      </c>
      <c r="V26" s="537">
        <v>6</v>
      </c>
      <c r="W26" s="537">
        <v>6</v>
      </c>
      <c r="X26" s="537">
        <v>6</v>
      </c>
      <c r="Y26" s="537">
        <v>1</v>
      </c>
      <c r="Z26" s="537">
        <v>0</v>
      </c>
      <c r="AA26" s="538"/>
      <c r="AB26" s="538"/>
      <c r="AC26" s="538"/>
      <c r="AD26" s="538"/>
      <c r="AE26" s="538"/>
      <c r="AF26" s="538"/>
      <c r="AG26" s="539"/>
      <c r="AH26" s="539"/>
      <c r="AI26" s="539"/>
      <c r="AJ26" s="539"/>
      <c r="AK26" s="539"/>
      <c r="AL26" s="540"/>
      <c r="AM26" s="540"/>
      <c r="AN26" s="540"/>
      <c r="AO26" s="540"/>
      <c r="AP26" s="540"/>
      <c r="AQ26" s="541"/>
      <c r="AR26" s="541"/>
      <c r="AS26" s="541"/>
      <c r="AT26" s="541"/>
      <c r="AU26" s="541"/>
      <c r="AV26" s="534"/>
      <c r="AW26" s="534"/>
      <c r="AX26" s="534"/>
      <c r="AY26" s="534"/>
      <c r="AZ26" s="534"/>
      <c r="BA26" s="534"/>
      <c r="BB26" s="534"/>
      <c r="BC26" s="534"/>
      <c r="BD26" s="534"/>
      <c r="BE26" s="534"/>
      <c r="BF26" s="534"/>
      <c r="BG26" s="534"/>
      <c r="BH26" s="534"/>
      <c r="BI26" s="534"/>
      <c r="BJ26" s="534"/>
      <c r="BK26" s="534"/>
      <c r="BL26" s="534"/>
      <c r="BM26" s="534"/>
      <c r="BN26" s="534"/>
      <c r="BO26" s="534"/>
      <c r="BP26" s="534"/>
      <c r="GA26" t="s">
        <v>85</v>
      </c>
      <c r="GB26">
        <v>21</v>
      </c>
      <c r="GC26">
        <v>153</v>
      </c>
      <c r="GD26">
        <v>111</v>
      </c>
      <c r="GE26">
        <v>110</v>
      </c>
      <c r="GF26">
        <v>39</v>
      </c>
      <c r="GG26">
        <v>2531</v>
      </c>
      <c r="GH26">
        <v>61</v>
      </c>
      <c r="GI26">
        <v>59</v>
      </c>
      <c r="GJ26">
        <v>57</v>
      </c>
      <c r="GK26">
        <v>16</v>
      </c>
      <c r="GL26">
        <v>1165</v>
      </c>
      <c r="GM26">
        <v>153</v>
      </c>
      <c r="GN26">
        <v>70</v>
      </c>
      <c r="GO26">
        <v>101</v>
      </c>
      <c r="GP26">
        <v>91</v>
      </c>
      <c r="GQ26">
        <v>2069</v>
      </c>
      <c r="GR26">
        <v>26</v>
      </c>
      <c r="GS26">
        <v>26</v>
      </c>
      <c r="GT26">
        <v>25</v>
      </c>
      <c r="GU26">
        <v>9</v>
      </c>
      <c r="GV26">
        <v>508</v>
      </c>
      <c r="GW26">
        <v>29</v>
      </c>
      <c r="GX26">
        <v>20</v>
      </c>
      <c r="GY26">
        <v>11</v>
      </c>
      <c r="GZ26">
        <v>21</v>
      </c>
      <c r="HA26">
        <v>385</v>
      </c>
      <c r="HB26">
        <v>21</v>
      </c>
      <c r="HC26">
        <v>89</v>
      </c>
      <c r="HD26">
        <v>65</v>
      </c>
      <c r="HE26">
        <v>43</v>
      </c>
      <c r="HF26">
        <v>48</v>
      </c>
      <c r="HG26">
        <v>1389</v>
      </c>
      <c r="HH26">
        <v>197</v>
      </c>
      <c r="HI26">
        <v>166</v>
      </c>
      <c r="HJ26">
        <v>164</v>
      </c>
      <c r="HK26">
        <v>45</v>
      </c>
      <c r="HL26">
        <v>3640</v>
      </c>
      <c r="HM26">
        <v>186</v>
      </c>
      <c r="HN26">
        <v>170</v>
      </c>
      <c r="HO26">
        <v>199</v>
      </c>
      <c r="HP26">
        <v>40</v>
      </c>
      <c r="HQ26">
        <v>3803</v>
      </c>
      <c r="HR26">
        <v>106</v>
      </c>
      <c r="HS26">
        <v>116</v>
      </c>
      <c r="HT26">
        <v>129</v>
      </c>
      <c r="HU26">
        <v>27</v>
      </c>
      <c r="HV26">
        <v>2301</v>
      </c>
      <c r="HW26">
        <v>12</v>
      </c>
      <c r="HX26">
        <v>20</v>
      </c>
      <c r="HY26">
        <v>30</v>
      </c>
      <c r="HZ26">
        <v>19</v>
      </c>
      <c r="IA26">
        <v>418</v>
      </c>
      <c r="IB26">
        <v>21</v>
      </c>
      <c r="IC26">
        <v>224</v>
      </c>
      <c r="ID26">
        <v>195</v>
      </c>
      <c r="IE26">
        <v>171</v>
      </c>
      <c r="IF26">
        <v>71</v>
      </c>
      <c r="IG26">
        <v>3781</v>
      </c>
      <c r="IH26">
        <v>30</v>
      </c>
      <c r="II26">
        <v>53</v>
      </c>
      <c r="IJ26">
        <v>48</v>
      </c>
      <c r="IK26">
        <v>29</v>
      </c>
      <c r="IL26">
        <v>830</v>
      </c>
      <c r="IM26">
        <v>130</v>
      </c>
      <c r="IN26">
        <v>129</v>
      </c>
      <c r="IO26">
        <v>158</v>
      </c>
      <c r="IP26">
        <v>42</v>
      </c>
      <c r="IQ26">
        <v>2900</v>
      </c>
      <c r="IR26">
        <v>69</v>
      </c>
      <c r="IS26">
        <v>71</v>
      </c>
      <c r="IT26">
        <v>81</v>
      </c>
      <c r="IU26">
        <v>23</v>
      </c>
      <c r="IV26">
        <v>1426</v>
      </c>
      <c r="IW26">
        <v>22</v>
      </c>
      <c r="IX26">
        <v>29</v>
      </c>
      <c r="IY26">
        <v>19</v>
      </c>
      <c r="IZ26">
        <v>11</v>
      </c>
      <c r="JA26">
        <v>495</v>
      </c>
      <c r="JB26">
        <v>21</v>
      </c>
      <c r="JC26">
        <v>55</v>
      </c>
      <c r="JD26">
        <v>29</v>
      </c>
      <c r="JE26">
        <v>32</v>
      </c>
      <c r="JF26">
        <v>21</v>
      </c>
      <c r="JG26">
        <v>815</v>
      </c>
      <c r="JH26">
        <v>121</v>
      </c>
      <c r="JI26">
        <v>110</v>
      </c>
      <c r="JJ26">
        <v>100</v>
      </c>
      <c r="JK26">
        <v>27</v>
      </c>
      <c r="JL26">
        <v>2266</v>
      </c>
      <c r="JM26">
        <v>177</v>
      </c>
      <c r="JN26">
        <v>167</v>
      </c>
      <c r="JO26">
        <v>136</v>
      </c>
      <c r="JP26">
        <v>40</v>
      </c>
      <c r="JQ26">
        <v>3299</v>
      </c>
      <c r="JR26">
        <v>229</v>
      </c>
      <c r="JS26">
        <v>216</v>
      </c>
      <c r="JT26">
        <v>229</v>
      </c>
      <c r="JU26">
        <v>30</v>
      </c>
      <c r="JV26">
        <v>4637</v>
      </c>
      <c r="JW26">
        <v>46</v>
      </c>
      <c r="JX26">
        <v>27</v>
      </c>
      <c r="JY26">
        <v>49</v>
      </c>
      <c r="JZ26">
        <v>27</v>
      </c>
      <c r="KA26">
        <v>855</v>
      </c>
      <c r="KB26">
        <v>21</v>
      </c>
      <c r="KC26" t="s">
        <v>85</v>
      </c>
      <c r="KD26" t="s">
        <v>85</v>
      </c>
      <c r="KE26" t="s">
        <v>85</v>
      </c>
      <c r="KF26" t="s">
        <v>85</v>
      </c>
      <c r="KG26" t="s">
        <v>85</v>
      </c>
      <c r="KH26" t="s">
        <v>85</v>
      </c>
      <c r="KI26" t="s">
        <v>85</v>
      </c>
      <c r="KJ26" t="s">
        <v>85</v>
      </c>
      <c r="KK26" t="s">
        <v>85</v>
      </c>
      <c r="KL26" t="s">
        <v>85</v>
      </c>
      <c r="KM26" t="s">
        <v>85</v>
      </c>
      <c r="KN26" t="s">
        <v>85</v>
      </c>
      <c r="KO26" t="s">
        <v>85</v>
      </c>
      <c r="KP26" t="s">
        <v>85</v>
      </c>
      <c r="KQ26" t="s">
        <v>85</v>
      </c>
      <c r="KR26" t="s">
        <v>85</v>
      </c>
      <c r="KS26" t="s">
        <v>85</v>
      </c>
      <c r="KT26" t="s">
        <v>85</v>
      </c>
      <c r="KU26" t="s">
        <v>85</v>
      </c>
      <c r="KV26" t="s">
        <v>85</v>
      </c>
      <c r="KW26" t="s">
        <v>85</v>
      </c>
      <c r="KX26" t="s">
        <v>85</v>
      </c>
      <c r="KY26" t="s">
        <v>85</v>
      </c>
      <c r="KZ26" t="s">
        <v>85</v>
      </c>
      <c r="LA26" t="s">
        <v>85</v>
      </c>
      <c r="LB26">
        <v>21</v>
      </c>
      <c r="LC26" t="s">
        <v>85</v>
      </c>
      <c r="LD26" t="s">
        <v>85</v>
      </c>
      <c r="LE26" t="s">
        <v>85</v>
      </c>
      <c r="LF26" t="s">
        <v>85</v>
      </c>
      <c r="LG26" t="s">
        <v>85</v>
      </c>
      <c r="LH26" t="s">
        <v>85</v>
      </c>
      <c r="LI26" t="s">
        <v>85</v>
      </c>
      <c r="LJ26" t="s">
        <v>85</v>
      </c>
      <c r="LK26" t="s">
        <v>85</v>
      </c>
      <c r="LL26" t="s">
        <v>85</v>
      </c>
      <c r="LM26" t="s">
        <v>85</v>
      </c>
      <c r="LN26" t="s">
        <v>85</v>
      </c>
      <c r="LO26" t="s">
        <v>85</v>
      </c>
      <c r="LP26" t="s">
        <v>85</v>
      </c>
      <c r="LQ26" t="s">
        <v>85</v>
      </c>
      <c r="LR26" t="s">
        <v>85</v>
      </c>
      <c r="LS26" t="s">
        <v>85</v>
      </c>
      <c r="LT26" t="s">
        <v>85</v>
      </c>
      <c r="LU26" t="s">
        <v>85</v>
      </c>
      <c r="LV26" t="s">
        <v>85</v>
      </c>
      <c r="LW26" t="s">
        <v>85</v>
      </c>
      <c r="LX26" t="s">
        <v>85</v>
      </c>
      <c r="LY26" t="s">
        <v>85</v>
      </c>
      <c r="LZ26" t="s">
        <v>85</v>
      </c>
      <c r="MA26" t="s">
        <v>85</v>
      </c>
      <c r="MB26">
        <v>21</v>
      </c>
      <c r="MC26" t="s">
        <v>85</v>
      </c>
      <c r="MD26" t="s">
        <v>85</v>
      </c>
      <c r="ME26" t="s">
        <v>85</v>
      </c>
      <c r="MF26" t="s">
        <v>85</v>
      </c>
      <c r="MG26" t="s">
        <v>85</v>
      </c>
      <c r="MH26" t="s">
        <v>85</v>
      </c>
      <c r="MI26" t="s">
        <v>85</v>
      </c>
      <c r="MJ26" t="s">
        <v>85</v>
      </c>
      <c r="MK26" t="s">
        <v>85</v>
      </c>
      <c r="ML26" t="s">
        <v>85</v>
      </c>
      <c r="MM26" t="s">
        <v>85</v>
      </c>
      <c r="MN26" t="s">
        <v>85</v>
      </c>
      <c r="MO26" t="s">
        <v>85</v>
      </c>
      <c r="MP26" t="s">
        <v>85</v>
      </c>
      <c r="MQ26" t="s">
        <v>85</v>
      </c>
      <c r="MR26" t="s">
        <v>85</v>
      </c>
      <c r="MS26" t="s">
        <v>85</v>
      </c>
      <c r="MT26" t="s">
        <v>85</v>
      </c>
      <c r="MU26" t="s">
        <v>85</v>
      </c>
      <c r="MV26" t="s">
        <v>85</v>
      </c>
      <c r="MW26" t="s">
        <v>85</v>
      </c>
      <c r="MX26" t="s">
        <v>85</v>
      </c>
      <c r="MY26" t="s">
        <v>85</v>
      </c>
      <c r="MZ26" t="s">
        <v>85</v>
      </c>
      <c r="NA26">
        <v>21</v>
      </c>
      <c r="NB26">
        <v>-1</v>
      </c>
      <c r="NC26">
        <v>-1</v>
      </c>
      <c r="ND26">
        <v>-1</v>
      </c>
      <c r="NE26">
        <v>0</v>
      </c>
      <c r="NF26">
        <v>24</v>
      </c>
      <c r="NG26">
        <v>5</v>
      </c>
      <c r="NH26">
        <v>6</v>
      </c>
      <c r="NI26">
        <v>6</v>
      </c>
      <c r="NJ26">
        <v>0</v>
      </c>
      <c r="NK26">
        <v>71</v>
      </c>
      <c r="NL26">
        <v>7</v>
      </c>
      <c r="NM26">
        <v>7</v>
      </c>
      <c r="NN26">
        <v>6</v>
      </c>
      <c r="NO26">
        <v>0</v>
      </c>
      <c r="NP26">
        <v>61</v>
      </c>
      <c r="NQ26">
        <v>5</v>
      </c>
      <c r="NR26">
        <v>5</v>
      </c>
      <c r="NS26">
        <v>4</v>
      </c>
      <c r="NT26">
        <v>0</v>
      </c>
      <c r="NU26">
        <v>54</v>
      </c>
      <c r="NV26">
        <v>6</v>
      </c>
      <c r="NW26">
        <v>6</v>
      </c>
      <c r="NX26">
        <v>6</v>
      </c>
      <c r="NY26">
        <v>1</v>
      </c>
      <c r="NZ26">
        <v>0</v>
      </c>
      <c r="OA26">
        <v>21</v>
      </c>
      <c r="OB26">
        <v>11</v>
      </c>
      <c r="OC26">
        <v>10</v>
      </c>
      <c r="OD26">
        <v>10</v>
      </c>
      <c r="OE26">
        <v>1</v>
      </c>
      <c r="OF26">
        <v>103</v>
      </c>
      <c r="OG26">
        <v>12</v>
      </c>
      <c r="OH26">
        <v>12</v>
      </c>
      <c r="OI26">
        <v>12</v>
      </c>
      <c r="OJ26">
        <v>1</v>
      </c>
      <c r="OK26">
        <v>109</v>
      </c>
      <c r="OL26">
        <v>1</v>
      </c>
      <c r="OM26">
        <v>1</v>
      </c>
      <c r="ON26">
        <v>1</v>
      </c>
      <c r="OO26">
        <v>1</v>
      </c>
      <c r="OP26">
        <v>48</v>
      </c>
      <c r="OQ26" t="s">
        <v>85</v>
      </c>
      <c r="OR26" t="s">
        <v>85</v>
      </c>
      <c r="OS26" t="s">
        <v>85</v>
      </c>
      <c r="OT26" t="s">
        <v>85</v>
      </c>
      <c r="OU26" t="s">
        <v>85</v>
      </c>
      <c r="OV26" t="s">
        <v>85</v>
      </c>
      <c r="OW26" t="s">
        <v>85</v>
      </c>
      <c r="OX26" t="s">
        <v>85</v>
      </c>
      <c r="OY26" t="s">
        <v>85</v>
      </c>
      <c r="OZ26" t="s">
        <v>85</v>
      </c>
      <c r="PA26">
        <v>21</v>
      </c>
      <c r="PB26">
        <v>24</v>
      </c>
      <c r="PC26">
        <v>24</v>
      </c>
      <c r="PD26">
        <v>24</v>
      </c>
      <c r="PE26">
        <v>0</v>
      </c>
      <c r="PF26">
        <v>883</v>
      </c>
      <c r="PG26">
        <v>8</v>
      </c>
      <c r="PH26">
        <v>6</v>
      </c>
      <c r="PI26">
        <v>6</v>
      </c>
      <c r="PJ26">
        <v>0</v>
      </c>
      <c r="PK26">
        <v>219</v>
      </c>
      <c r="PL26">
        <v>7</v>
      </c>
      <c r="PM26">
        <v>8</v>
      </c>
      <c r="PN26">
        <v>6</v>
      </c>
      <c r="PO26">
        <v>0</v>
      </c>
      <c r="PP26">
        <v>51</v>
      </c>
      <c r="PQ26">
        <v>38</v>
      </c>
      <c r="PR26">
        <v>38</v>
      </c>
      <c r="PS26">
        <v>36</v>
      </c>
      <c r="PT26">
        <v>2</v>
      </c>
      <c r="PU26">
        <v>1379</v>
      </c>
      <c r="PV26">
        <v>40</v>
      </c>
      <c r="PW26">
        <v>42</v>
      </c>
      <c r="PX26">
        <v>40</v>
      </c>
      <c r="PY26">
        <v>0</v>
      </c>
      <c r="PZ26">
        <v>1565</v>
      </c>
      <c r="QA26">
        <v>21</v>
      </c>
      <c r="QB26" t="s">
        <v>85</v>
      </c>
      <c r="QC26" t="s">
        <v>85</v>
      </c>
      <c r="QD26" t="s">
        <v>85</v>
      </c>
      <c r="QE26" t="s">
        <v>85</v>
      </c>
      <c r="QF26">
        <v>0</v>
      </c>
      <c r="QG26">
        <v>2</v>
      </c>
      <c r="QH26">
        <v>2</v>
      </c>
      <c r="QI26">
        <v>2</v>
      </c>
      <c r="QJ26">
        <v>0</v>
      </c>
      <c r="QK26">
        <v>59</v>
      </c>
      <c r="QL26" t="s">
        <v>85</v>
      </c>
      <c r="QM26" t="s">
        <v>85</v>
      </c>
      <c r="QN26" t="s">
        <v>85</v>
      </c>
      <c r="QO26" t="s">
        <v>85</v>
      </c>
      <c r="QP26" t="s">
        <v>85</v>
      </c>
      <c r="QQ26" t="s">
        <v>85</v>
      </c>
      <c r="QR26" t="s">
        <v>85</v>
      </c>
      <c r="QS26" t="s">
        <v>85</v>
      </c>
      <c r="QT26" t="s">
        <v>85</v>
      </c>
      <c r="QU26" t="s">
        <v>85</v>
      </c>
      <c r="QV26" t="s">
        <v>85</v>
      </c>
      <c r="QW26" t="s">
        <v>85</v>
      </c>
      <c r="QX26" t="s">
        <v>85</v>
      </c>
      <c r="QY26" t="s">
        <v>85</v>
      </c>
      <c r="QZ26" t="s">
        <v>85</v>
      </c>
      <c r="RA26">
        <v>21</v>
      </c>
      <c r="RB26">
        <v>134</v>
      </c>
      <c r="RC26">
        <v>134</v>
      </c>
      <c r="RD26">
        <v>133</v>
      </c>
      <c r="RE26">
        <v>0</v>
      </c>
      <c r="RF26">
        <v>4730</v>
      </c>
      <c r="RG26">
        <v>8</v>
      </c>
      <c r="RH26">
        <v>7</v>
      </c>
      <c r="RI26">
        <v>7</v>
      </c>
      <c r="RJ26">
        <v>0</v>
      </c>
      <c r="RK26">
        <v>251</v>
      </c>
      <c r="RL26">
        <v>6</v>
      </c>
      <c r="RM26">
        <v>6</v>
      </c>
      <c r="RN26">
        <v>5</v>
      </c>
      <c r="RO26">
        <v>0</v>
      </c>
      <c r="RP26">
        <v>183</v>
      </c>
      <c r="RQ26">
        <v>0</v>
      </c>
      <c r="RR26">
        <v>0</v>
      </c>
      <c r="RS26">
        <v>0</v>
      </c>
      <c r="RT26">
        <v>0</v>
      </c>
      <c r="RU26">
        <v>0</v>
      </c>
      <c r="RV26">
        <v>0</v>
      </c>
      <c r="RW26">
        <v>0</v>
      </c>
      <c r="RX26">
        <v>0</v>
      </c>
      <c r="RY26">
        <v>0</v>
      </c>
      <c r="RZ26">
        <v>0</v>
      </c>
      <c r="SA26">
        <v>21</v>
      </c>
      <c r="SB26">
        <v>0</v>
      </c>
      <c r="SC26">
        <v>0</v>
      </c>
      <c r="SD26">
        <v>0</v>
      </c>
      <c r="SE26">
        <v>0</v>
      </c>
      <c r="SF26">
        <v>0</v>
      </c>
      <c r="SG26" t="s">
        <v>85</v>
      </c>
      <c r="SH26" t="s">
        <v>85</v>
      </c>
      <c r="SI26" t="s">
        <v>85</v>
      </c>
      <c r="SJ26" t="s">
        <v>85</v>
      </c>
      <c r="SK26" t="s">
        <v>85</v>
      </c>
      <c r="SL26" t="s">
        <v>85</v>
      </c>
      <c r="SM26" t="s">
        <v>85</v>
      </c>
      <c r="SN26" t="s">
        <v>85</v>
      </c>
      <c r="SO26" t="s">
        <v>85</v>
      </c>
      <c r="SP26" t="s">
        <v>85</v>
      </c>
      <c r="SQ26" t="s">
        <v>85</v>
      </c>
      <c r="SR26" t="s">
        <v>85</v>
      </c>
      <c r="SS26" t="s">
        <v>85</v>
      </c>
      <c r="ST26" t="s">
        <v>85</v>
      </c>
      <c r="SU26" t="s">
        <v>85</v>
      </c>
      <c r="SV26" t="s">
        <v>85</v>
      </c>
      <c r="SW26" t="s">
        <v>85</v>
      </c>
      <c r="SX26" t="s">
        <v>85</v>
      </c>
      <c r="SY26" t="s">
        <v>85</v>
      </c>
      <c r="SZ26" t="s">
        <v>85</v>
      </c>
      <c r="TA26">
        <v>21</v>
      </c>
      <c r="TB26">
        <v>1</v>
      </c>
      <c r="TC26">
        <v>1</v>
      </c>
      <c r="TD26">
        <v>0</v>
      </c>
      <c r="TE26">
        <v>0</v>
      </c>
      <c r="TF26">
        <v>0</v>
      </c>
      <c r="TG26">
        <v>0</v>
      </c>
      <c r="TH26">
        <v>0</v>
      </c>
      <c r="TI26">
        <v>0</v>
      </c>
      <c r="TJ26">
        <v>0</v>
      </c>
      <c r="TK26">
        <v>0</v>
      </c>
      <c r="TL26">
        <v>0</v>
      </c>
      <c r="TM26">
        <v>0</v>
      </c>
      <c r="TN26">
        <v>0</v>
      </c>
      <c r="TO26">
        <v>0</v>
      </c>
      <c r="TP26">
        <v>0</v>
      </c>
      <c r="TQ26">
        <v>29</v>
      </c>
      <c r="TR26">
        <v>27</v>
      </c>
      <c r="TS26">
        <v>30</v>
      </c>
      <c r="TT26">
        <v>0</v>
      </c>
      <c r="TU26">
        <v>1153</v>
      </c>
      <c r="TV26">
        <v>7</v>
      </c>
      <c r="TW26">
        <v>8</v>
      </c>
      <c r="TX26">
        <v>6</v>
      </c>
      <c r="TY26">
        <v>0</v>
      </c>
      <c r="TZ26">
        <v>270</v>
      </c>
      <c r="UA26">
        <v>21</v>
      </c>
      <c r="UB26">
        <v>80</v>
      </c>
      <c r="UC26">
        <v>83</v>
      </c>
      <c r="UD26">
        <v>82</v>
      </c>
      <c r="UE26">
        <v>0</v>
      </c>
      <c r="UF26">
        <v>3102</v>
      </c>
      <c r="UG26" t="s">
        <v>85</v>
      </c>
      <c r="UH26" t="s">
        <v>85</v>
      </c>
      <c r="UI26" t="s">
        <v>85</v>
      </c>
      <c r="UJ26" t="s">
        <v>85</v>
      </c>
      <c r="UK26" t="s">
        <v>85</v>
      </c>
      <c r="UL26" t="s">
        <v>85</v>
      </c>
      <c r="UM26" t="s">
        <v>85</v>
      </c>
      <c r="UN26" t="s">
        <v>85</v>
      </c>
      <c r="UO26" t="s">
        <v>85</v>
      </c>
      <c r="UP26" t="s">
        <v>85</v>
      </c>
      <c r="UQ26" t="s">
        <v>85</v>
      </c>
      <c r="UR26" t="s">
        <v>85</v>
      </c>
      <c r="US26" t="s">
        <v>85</v>
      </c>
      <c r="UT26" t="s">
        <v>85</v>
      </c>
      <c r="UU26" t="s">
        <v>85</v>
      </c>
      <c r="UV26" t="s">
        <v>85</v>
      </c>
      <c r="UW26" t="s">
        <v>85</v>
      </c>
      <c r="UX26" t="s">
        <v>85</v>
      </c>
      <c r="UY26" t="s">
        <v>85</v>
      </c>
      <c r="UZ26" t="s">
        <v>85</v>
      </c>
      <c r="VX26">
        <v>21</v>
      </c>
      <c r="VY26">
        <v>-1</v>
      </c>
      <c r="VZ26">
        <v>-1</v>
      </c>
      <c r="WA26">
        <v>-1</v>
      </c>
      <c r="WB26">
        <v>0</v>
      </c>
      <c r="WC26">
        <v>24</v>
      </c>
      <c r="WD26">
        <v>5</v>
      </c>
      <c r="WE26">
        <v>6</v>
      </c>
      <c r="WF26">
        <v>6</v>
      </c>
      <c r="WG26">
        <v>0</v>
      </c>
      <c r="WH26">
        <v>71</v>
      </c>
      <c r="WI26">
        <v>7</v>
      </c>
      <c r="WJ26">
        <v>7</v>
      </c>
      <c r="WK26">
        <v>6</v>
      </c>
      <c r="WL26">
        <v>0</v>
      </c>
      <c r="WM26">
        <v>61</v>
      </c>
      <c r="WN26">
        <v>5</v>
      </c>
      <c r="WO26">
        <v>5</v>
      </c>
      <c r="WP26">
        <v>4</v>
      </c>
      <c r="WQ26">
        <v>0</v>
      </c>
      <c r="WR26">
        <v>54</v>
      </c>
      <c r="WS26">
        <v>6</v>
      </c>
      <c r="WT26">
        <v>6</v>
      </c>
      <c r="WU26">
        <v>6</v>
      </c>
      <c r="WV26">
        <v>1</v>
      </c>
      <c r="WW26">
        <v>0</v>
      </c>
      <c r="WX26">
        <v>21</v>
      </c>
      <c r="WY26">
        <v>11</v>
      </c>
      <c r="WZ26">
        <v>10</v>
      </c>
      <c r="XA26">
        <v>10</v>
      </c>
      <c r="XB26">
        <v>1</v>
      </c>
      <c r="XC26">
        <v>103</v>
      </c>
      <c r="XD26">
        <v>12</v>
      </c>
      <c r="XE26">
        <v>12</v>
      </c>
      <c r="XF26">
        <v>12</v>
      </c>
      <c r="XG26">
        <v>1</v>
      </c>
      <c r="XH26">
        <v>109</v>
      </c>
      <c r="XI26">
        <v>1</v>
      </c>
      <c r="XJ26">
        <v>1</v>
      </c>
      <c r="XK26">
        <v>1</v>
      </c>
      <c r="XL26">
        <v>1</v>
      </c>
      <c r="XM26">
        <v>48</v>
      </c>
      <c r="XN26" t="s">
        <v>85</v>
      </c>
      <c r="XO26" t="s">
        <v>85</v>
      </c>
      <c r="XP26" t="s">
        <v>85</v>
      </c>
      <c r="XQ26" t="s">
        <v>85</v>
      </c>
      <c r="XR26" t="s">
        <v>85</v>
      </c>
      <c r="XS26" t="s">
        <v>85</v>
      </c>
      <c r="XT26" t="s">
        <v>85</v>
      </c>
      <c r="XU26" t="s">
        <v>85</v>
      </c>
      <c r="XV26" t="s">
        <v>85</v>
      </c>
      <c r="XW26" t="s">
        <v>85</v>
      </c>
      <c r="XX26">
        <v>21</v>
      </c>
      <c r="XY26">
        <v>24</v>
      </c>
      <c r="XZ26">
        <v>24</v>
      </c>
      <c r="YA26">
        <v>24</v>
      </c>
      <c r="YB26">
        <v>0</v>
      </c>
      <c r="YC26">
        <v>883</v>
      </c>
      <c r="YD26">
        <v>8</v>
      </c>
      <c r="YE26">
        <v>6</v>
      </c>
      <c r="YF26">
        <v>6</v>
      </c>
      <c r="YG26">
        <v>0</v>
      </c>
      <c r="YH26">
        <v>219</v>
      </c>
      <c r="YI26">
        <v>7</v>
      </c>
      <c r="YJ26">
        <v>8</v>
      </c>
      <c r="YK26">
        <v>6</v>
      </c>
      <c r="YL26">
        <v>0</v>
      </c>
      <c r="YM26">
        <v>51</v>
      </c>
      <c r="YN26">
        <v>38</v>
      </c>
      <c r="YO26">
        <v>38</v>
      </c>
      <c r="YP26">
        <v>36</v>
      </c>
      <c r="YQ26">
        <v>2</v>
      </c>
      <c r="YR26">
        <v>1379</v>
      </c>
      <c r="YS26">
        <v>40</v>
      </c>
      <c r="YT26">
        <v>42</v>
      </c>
      <c r="YU26">
        <v>40</v>
      </c>
      <c r="YV26">
        <v>0</v>
      </c>
      <c r="YW26">
        <v>1565</v>
      </c>
      <c r="YX26">
        <v>21</v>
      </c>
      <c r="YY26" t="s">
        <v>85</v>
      </c>
      <c r="YZ26" t="s">
        <v>85</v>
      </c>
      <c r="ZA26" t="s">
        <v>85</v>
      </c>
      <c r="ZB26" t="s">
        <v>85</v>
      </c>
      <c r="ZC26">
        <v>0</v>
      </c>
      <c r="ZD26">
        <v>2</v>
      </c>
      <c r="ZE26">
        <v>2</v>
      </c>
      <c r="ZF26">
        <v>2</v>
      </c>
      <c r="ZG26">
        <v>0</v>
      </c>
      <c r="ZH26">
        <v>59</v>
      </c>
      <c r="ZI26" t="s">
        <v>85</v>
      </c>
      <c r="ZJ26" t="s">
        <v>85</v>
      </c>
      <c r="ZK26" t="s">
        <v>85</v>
      </c>
      <c r="ZL26" t="s">
        <v>85</v>
      </c>
      <c r="ZM26" t="s">
        <v>85</v>
      </c>
      <c r="ZN26" t="s">
        <v>85</v>
      </c>
      <c r="ZO26" t="s">
        <v>85</v>
      </c>
      <c r="ZP26" t="s">
        <v>85</v>
      </c>
      <c r="ZQ26" t="s">
        <v>85</v>
      </c>
      <c r="ZR26" t="s">
        <v>85</v>
      </c>
      <c r="ZS26" t="s">
        <v>85</v>
      </c>
      <c r="ZT26" t="s">
        <v>85</v>
      </c>
      <c r="ZU26" t="s">
        <v>85</v>
      </c>
      <c r="ZV26" t="s">
        <v>85</v>
      </c>
      <c r="ZW26" t="s">
        <v>85</v>
      </c>
      <c r="ZX26">
        <v>21</v>
      </c>
      <c r="ZY26">
        <v>21</v>
      </c>
      <c r="ZZ26">
        <v>21</v>
      </c>
      <c r="AAA26">
        <v>80</v>
      </c>
      <c r="AAB26">
        <v>83</v>
      </c>
      <c r="AAC26">
        <v>82</v>
      </c>
      <c r="AAD26">
        <v>0</v>
      </c>
      <c r="AAE26">
        <v>3102</v>
      </c>
      <c r="AAF26" t="s">
        <v>85</v>
      </c>
      <c r="AAG26" t="s">
        <v>85</v>
      </c>
      <c r="AAH26" t="s">
        <v>85</v>
      </c>
      <c r="AAI26" t="s">
        <v>85</v>
      </c>
      <c r="AAJ26" t="s">
        <v>85</v>
      </c>
      <c r="AAK26" t="s">
        <v>85</v>
      </c>
      <c r="AAL26" t="s">
        <v>85</v>
      </c>
      <c r="AAM26" t="s">
        <v>85</v>
      </c>
      <c r="AAN26" t="s">
        <v>85</v>
      </c>
      <c r="AAO26" t="s">
        <v>85</v>
      </c>
      <c r="AAP26" t="s">
        <v>85</v>
      </c>
      <c r="AAQ26" t="s">
        <v>85</v>
      </c>
      <c r="AAR26" t="s">
        <v>85</v>
      </c>
      <c r="AAS26" t="s">
        <v>85</v>
      </c>
      <c r="AAT26" t="s">
        <v>85</v>
      </c>
      <c r="AAU26" t="s">
        <v>85</v>
      </c>
      <c r="AAV26" t="s">
        <v>85</v>
      </c>
      <c r="AAW26" t="s">
        <v>85</v>
      </c>
      <c r="AAX26" t="s">
        <v>85</v>
      </c>
      <c r="AAY26" t="s">
        <v>85</v>
      </c>
    </row>
    <row r="27" spans="1:727">
      <c r="A27" s="534">
        <v>21</v>
      </c>
      <c r="B27" s="535">
        <v>0</v>
      </c>
      <c r="C27" s="535">
        <v>0</v>
      </c>
      <c r="D27" s="535">
        <v>-1</v>
      </c>
      <c r="E27" s="535">
        <v>-1</v>
      </c>
      <c r="F27" s="535">
        <v>25</v>
      </c>
      <c r="G27" s="629">
        <v>5</v>
      </c>
      <c r="H27" s="629">
        <v>6</v>
      </c>
      <c r="I27" s="629">
        <v>6</v>
      </c>
      <c r="J27" s="629">
        <v>0</v>
      </c>
      <c r="K27" s="629">
        <v>89</v>
      </c>
      <c r="L27" s="533">
        <v>7</v>
      </c>
      <c r="M27" s="533">
        <v>7</v>
      </c>
      <c r="N27" s="533">
        <v>6</v>
      </c>
      <c r="O27" s="533">
        <v>0</v>
      </c>
      <c r="P27" s="533">
        <v>53</v>
      </c>
      <c r="Q27" s="536">
        <v>5</v>
      </c>
      <c r="R27" s="536">
        <v>4</v>
      </c>
      <c r="S27" s="536">
        <v>4</v>
      </c>
      <c r="T27" s="536">
        <v>0</v>
      </c>
      <c r="U27" s="536">
        <v>54</v>
      </c>
      <c r="V27" s="537">
        <v>6</v>
      </c>
      <c r="W27" s="537">
        <v>6</v>
      </c>
      <c r="X27" s="537">
        <v>6</v>
      </c>
      <c r="Y27" s="537">
        <v>1</v>
      </c>
      <c r="Z27" s="537">
        <v>0</v>
      </c>
      <c r="AA27" s="538"/>
      <c r="AB27" s="538"/>
      <c r="AC27" s="538"/>
      <c r="AD27" s="538"/>
      <c r="AE27" s="538"/>
      <c r="AF27" s="538"/>
      <c r="AG27" s="539"/>
      <c r="AH27" s="539"/>
      <c r="AI27" s="539"/>
      <c r="AJ27" s="539"/>
      <c r="AK27" s="539"/>
      <c r="AL27" s="540"/>
      <c r="AM27" s="540"/>
      <c r="AN27" s="540"/>
      <c r="AO27" s="540"/>
      <c r="AP27" s="540"/>
      <c r="AQ27" s="541"/>
      <c r="AR27" s="541"/>
      <c r="AS27" s="541"/>
      <c r="AT27" s="541"/>
      <c r="AU27" s="541"/>
      <c r="AV27" s="534"/>
      <c r="AW27" s="534"/>
      <c r="AX27" s="534"/>
      <c r="AY27" s="534"/>
      <c r="AZ27" s="534"/>
      <c r="BA27" s="534"/>
      <c r="BB27" s="534"/>
      <c r="BC27" s="534"/>
      <c r="BD27" s="534"/>
      <c r="BE27" s="534"/>
      <c r="BF27" s="534"/>
      <c r="BG27" s="534"/>
      <c r="BH27" s="534"/>
      <c r="BI27" s="534"/>
      <c r="BJ27" s="534"/>
      <c r="BK27" s="534"/>
      <c r="BL27" s="534"/>
      <c r="BM27" s="534"/>
      <c r="BN27" s="534"/>
      <c r="BO27" s="534"/>
      <c r="BP27" s="534"/>
      <c r="GA27" t="s">
        <v>85</v>
      </c>
      <c r="GB27">
        <v>22</v>
      </c>
      <c r="GC27">
        <v>157</v>
      </c>
      <c r="GD27">
        <v>109</v>
      </c>
      <c r="GE27">
        <v>103</v>
      </c>
      <c r="GF27">
        <v>54</v>
      </c>
      <c r="GG27">
        <v>2523</v>
      </c>
      <c r="GH27">
        <v>63</v>
      </c>
      <c r="GI27">
        <v>53</v>
      </c>
      <c r="GJ27">
        <v>56</v>
      </c>
      <c r="GK27">
        <v>18</v>
      </c>
      <c r="GL27">
        <v>1192</v>
      </c>
      <c r="GM27">
        <v>145</v>
      </c>
      <c r="GN27">
        <v>61</v>
      </c>
      <c r="GO27">
        <v>91</v>
      </c>
      <c r="GP27">
        <v>91</v>
      </c>
      <c r="GQ27">
        <v>2087</v>
      </c>
      <c r="GR27">
        <v>31</v>
      </c>
      <c r="GS27">
        <v>25</v>
      </c>
      <c r="GT27">
        <v>25</v>
      </c>
      <c r="GU27">
        <v>11</v>
      </c>
      <c r="GV27">
        <v>534</v>
      </c>
      <c r="GW27">
        <v>26</v>
      </c>
      <c r="GX27">
        <v>19</v>
      </c>
      <c r="GY27">
        <v>11</v>
      </c>
      <c r="GZ27">
        <v>20</v>
      </c>
      <c r="HA27">
        <v>375</v>
      </c>
      <c r="HB27">
        <v>22</v>
      </c>
      <c r="HC27">
        <v>83</v>
      </c>
      <c r="HD27">
        <v>61</v>
      </c>
      <c r="HE27">
        <v>43</v>
      </c>
      <c r="HF27">
        <v>38</v>
      </c>
      <c r="HG27">
        <v>1278</v>
      </c>
      <c r="HH27">
        <v>193</v>
      </c>
      <c r="HI27">
        <v>165</v>
      </c>
      <c r="HJ27">
        <v>164</v>
      </c>
      <c r="HK27">
        <v>41</v>
      </c>
      <c r="HL27">
        <v>3558</v>
      </c>
      <c r="HM27">
        <v>182</v>
      </c>
      <c r="HN27">
        <v>169</v>
      </c>
      <c r="HO27">
        <v>197</v>
      </c>
      <c r="HP27">
        <v>39</v>
      </c>
      <c r="HQ27">
        <v>3804</v>
      </c>
      <c r="HR27">
        <v>102</v>
      </c>
      <c r="HS27">
        <v>112</v>
      </c>
      <c r="HT27">
        <v>125</v>
      </c>
      <c r="HU27">
        <v>26</v>
      </c>
      <c r="HV27">
        <v>2278</v>
      </c>
      <c r="HW27">
        <v>11</v>
      </c>
      <c r="HX27">
        <v>20</v>
      </c>
      <c r="HY27">
        <v>28</v>
      </c>
      <c r="HZ27">
        <v>15</v>
      </c>
      <c r="IA27">
        <v>409</v>
      </c>
      <c r="IB27">
        <v>22</v>
      </c>
      <c r="IC27">
        <v>205</v>
      </c>
      <c r="ID27">
        <v>187</v>
      </c>
      <c r="IE27">
        <v>164</v>
      </c>
      <c r="IF27">
        <v>58</v>
      </c>
      <c r="IG27">
        <v>3820</v>
      </c>
      <c r="IH27">
        <v>31</v>
      </c>
      <c r="II27">
        <v>49</v>
      </c>
      <c r="IJ27">
        <v>47</v>
      </c>
      <c r="IK27">
        <v>24</v>
      </c>
      <c r="IL27">
        <v>785</v>
      </c>
      <c r="IM27">
        <v>128</v>
      </c>
      <c r="IN27">
        <v>131</v>
      </c>
      <c r="IO27">
        <v>162</v>
      </c>
      <c r="IP27">
        <v>42</v>
      </c>
      <c r="IQ27">
        <v>2875</v>
      </c>
      <c r="IR27">
        <v>76</v>
      </c>
      <c r="IS27">
        <v>76</v>
      </c>
      <c r="IT27">
        <v>86</v>
      </c>
      <c r="IU27">
        <v>20</v>
      </c>
      <c r="IV27">
        <v>1476</v>
      </c>
      <c r="IW27">
        <v>23</v>
      </c>
      <c r="IX27">
        <v>29</v>
      </c>
      <c r="IY27">
        <v>18</v>
      </c>
      <c r="IZ27">
        <v>11</v>
      </c>
      <c r="JA27">
        <v>487</v>
      </c>
      <c r="JB27">
        <v>22</v>
      </c>
      <c r="JC27">
        <v>57</v>
      </c>
      <c r="JD27">
        <v>32</v>
      </c>
      <c r="JE27">
        <v>31</v>
      </c>
      <c r="JF27">
        <v>22</v>
      </c>
      <c r="JG27">
        <v>796</v>
      </c>
      <c r="JH27">
        <v>139</v>
      </c>
      <c r="JI27">
        <v>121</v>
      </c>
      <c r="JJ27">
        <v>110</v>
      </c>
      <c r="JK27">
        <v>38</v>
      </c>
      <c r="JL27">
        <v>2359</v>
      </c>
      <c r="JM27">
        <v>171</v>
      </c>
      <c r="JN27">
        <v>169</v>
      </c>
      <c r="JO27">
        <v>139</v>
      </c>
      <c r="JP27">
        <v>38</v>
      </c>
      <c r="JQ27">
        <v>3181</v>
      </c>
      <c r="JR27">
        <v>213</v>
      </c>
      <c r="JS27">
        <v>210</v>
      </c>
      <c r="JT27">
        <v>217</v>
      </c>
      <c r="JU27">
        <v>25</v>
      </c>
      <c r="JV27">
        <v>4399</v>
      </c>
      <c r="JW27">
        <v>45</v>
      </c>
      <c r="JX27">
        <v>26</v>
      </c>
      <c r="JY27">
        <v>47</v>
      </c>
      <c r="JZ27">
        <v>28</v>
      </c>
      <c r="KA27">
        <v>811</v>
      </c>
      <c r="KB27">
        <v>22</v>
      </c>
      <c r="KC27" t="s">
        <v>85</v>
      </c>
      <c r="KD27" t="s">
        <v>85</v>
      </c>
      <c r="KE27" t="s">
        <v>85</v>
      </c>
      <c r="KF27" t="s">
        <v>85</v>
      </c>
      <c r="KG27" t="s">
        <v>85</v>
      </c>
      <c r="KH27" t="s">
        <v>85</v>
      </c>
      <c r="KI27" t="s">
        <v>85</v>
      </c>
      <c r="KJ27" t="s">
        <v>85</v>
      </c>
      <c r="KK27" t="s">
        <v>85</v>
      </c>
      <c r="KL27" t="s">
        <v>85</v>
      </c>
      <c r="KM27" t="s">
        <v>85</v>
      </c>
      <c r="KN27" t="s">
        <v>85</v>
      </c>
      <c r="KO27" t="s">
        <v>85</v>
      </c>
      <c r="KP27" t="s">
        <v>85</v>
      </c>
      <c r="KQ27" t="s">
        <v>85</v>
      </c>
      <c r="KR27" t="s">
        <v>85</v>
      </c>
      <c r="KS27" t="s">
        <v>85</v>
      </c>
      <c r="KT27" t="s">
        <v>85</v>
      </c>
      <c r="KU27" t="s">
        <v>85</v>
      </c>
      <c r="KV27" t="s">
        <v>85</v>
      </c>
      <c r="KW27" t="s">
        <v>85</v>
      </c>
      <c r="KX27" t="s">
        <v>85</v>
      </c>
      <c r="KY27" t="s">
        <v>85</v>
      </c>
      <c r="KZ27" t="s">
        <v>85</v>
      </c>
      <c r="LA27" t="s">
        <v>85</v>
      </c>
      <c r="LB27">
        <v>22</v>
      </c>
      <c r="LC27" t="s">
        <v>85</v>
      </c>
      <c r="LD27" t="s">
        <v>85</v>
      </c>
      <c r="LE27" t="s">
        <v>85</v>
      </c>
      <c r="LF27" t="s">
        <v>85</v>
      </c>
      <c r="LG27" t="s">
        <v>85</v>
      </c>
      <c r="LH27" t="s">
        <v>85</v>
      </c>
      <c r="LI27" t="s">
        <v>85</v>
      </c>
      <c r="LJ27" t="s">
        <v>85</v>
      </c>
      <c r="LK27" t="s">
        <v>85</v>
      </c>
      <c r="LL27" t="s">
        <v>85</v>
      </c>
      <c r="LM27" t="s">
        <v>85</v>
      </c>
      <c r="LN27" t="s">
        <v>85</v>
      </c>
      <c r="LO27" t="s">
        <v>85</v>
      </c>
      <c r="LP27" t="s">
        <v>85</v>
      </c>
      <c r="LQ27" t="s">
        <v>85</v>
      </c>
      <c r="LR27" t="s">
        <v>85</v>
      </c>
      <c r="LS27" t="s">
        <v>85</v>
      </c>
      <c r="LT27" t="s">
        <v>85</v>
      </c>
      <c r="LU27" t="s">
        <v>85</v>
      </c>
      <c r="LV27" t="s">
        <v>85</v>
      </c>
      <c r="LW27" t="s">
        <v>85</v>
      </c>
      <c r="LX27" t="s">
        <v>85</v>
      </c>
      <c r="LY27" t="s">
        <v>85</v>
      </c>
      <c r="LZ27" t="s">
        <v>85</v>
      </c>
      <c r="MA27" t="s">
        <v>85</v>
      </c>
      <c r="MB27">
        <v>22</v>
      </c>
      <c r="MC27" t="s">
        <v>85</v>
      </c>
      <c r="MD27" t="s">
        <v>85</v>
      </c>
      <c r="ME27" t="s">
        <v>85</v>
      </c>
      <c r="MF27" t="s">
        <v>85</v>
      </c>
      <c r="MG27" t="s">
        <v>85</v>
      </c>
      <c r="MH27" t="s">
        <v>85</v>
      </c>
      <c r="MI27" t="s">
        <v>85</v>
      </c>
      <c r="MJ27" t="s">
        <v>85</v>
      </c>
      <c r="MK27" t="s">
        <v>85</v>
      </c>
      <c r="ML27" t="s">
        <v>85</v>
      </c>
      <c r="MM27" t="s">
        <v>85</v>
      </c>
      <c r="MN27" t="s">
        <v>85</v>
      </c>
      <c r="MO27" t="s">
        <v>85</v>
      </c>
      <c r="MP27" t="s">
        <v>85</v>
      </c>
      <c r="MQ27" t="s">
        <v>85</v>
      </c>
      <c r="MR27" t="s">
        <v>85</v>
      </c>
      <c r="MS27" t="s">
        <v>85</v>
      </c>
      <c r="MT27" t="s">
        <v>85</v>
      </c>
      <c r="MU27" t="s">
        <v>85</v>
      </c>
      <c r="MV27" t="s">
        <v>85</v>
      </c>
      <c r="MW27" t="s">
        <v>85</v>
      </c>
      <c r="MX27" t="s">
        <v>85</v>
      </c>
      <c r="MY27" t="s">
        <v>85</v>
      </c>
      <c r="MZ27" t="s">
        <v>85</v>
      </c>
      <c r="NA27">
        <v>22</v>
      </c>
      <c r="NB27">
        <v>-1</v>
      </c>
      <c r="NC27">
        <v>0</v>
      </c>
      <c r="ND27">
        <v>-1</v>
      </c>
      <c r="NE27">
        <v>-1</v>
      </c>
      <c r="NF27">
        <v>25</v>
      </c>
      <c r="NG27">
        <v>6</v>
      </c>
      <c r="NH27">
        <v>6</v>
      </c>
      <c r="NI27">
        <v>6</v>
      </c>
      <c r="NJ27">
        <v>0</v>
      </c>
      <c r="NK27">
        <v>86</v>
      </c>
      <c r="NL27">
        <v>7</v>
      </c>
      <c r="NM27">
        <v>7</v>
      </c>
      <c r="NN27">
        <v>7</v>
      </c>
      <c r="NO27">
        <v>0</v>
      </c>
      <c r="NP27">
        <v>49</v>
      </c>
      <c r="NQ27">
        <v>5</v>
      </c>
      <c r="NR27">
        <v>5</v>
      </c>
      <c r="NS27">
        <v>5</v>
      </c>
      <c r="NT27">
        <v>0</v>
      </c>
      <c r="NU27">
        <v>55</v>
      </c>
      <c r="NV27">
        <v>6</v>
      </c>
      <c r="NW27">
        <v>6</v>
      </c>
      <c r="NX27">
        <v>6</v>
      </c>
      <c r="NY27">
        <v>1</v>
      </c>
      <c r="NZ27">
        <v>0</v>
      </c>
      <c r="OA27">
        <v>22</v>
      </c>
      <c r="OB27">
        <v>11</v>
      </c>
      <c r="OC27">
        <v>11</v>
      </c>
      <c r="OD27">
        <v>10</v>
      </c>
      <c r="OE27">
        <v>1</v>
      </c>
      <c r="OF27">
        <v>97</v>
      </c>
      <c r="OG27">
        <v>12</v>
      </c>
      <c r="OH27">
        <v>12</v>
      </c>
      <c r="OI27">
        <v>12</v>
      </c>
      <c r="OJ27">
        <v>1</v>
      </c>
      <c r="OK27">
        <v>97</v>
      </c>
      <c r="OL27">
        <v>1</v>
      </c>
      <c r="OM27">
        <v>1</v>
      </c>
      <c r="ON27">
        <v>1</v>
      </c>
      <c r="OO27">
        <v>1</v>
      </c>
      <c r="OP27">
        <v>48</v>
      </c>
      <c r="OQ27" t="s">
        <v>85</v>
      </c>
      <c r="OR27" t="s">
        <v>85</v>
      </c>
      <c r="OS27" t="s">
        <v>85</v>
      </c>
      <c r="OT27" t="s">
        <v>85</v>
      </c>
      <c r="OU27" t="s">
        <v>85</v>
      </c>
      <c r="OV27" t="s">
        <v>85</v>
      </c>
      <c r="OW27" t="s">
        <v>85</v>
      </c>
      <c r="OX27" t="s">
        <v>85</v>
      </c>
      <c r="OY27" t="s">
        <v>85</v>
      </c>
      <c r="OZ27" t="s">
        <v>85</v>
      </c>
      <c r="PA27">
        <v>22</v>
      </c>
      <c r="PB27">
        <v>23</v>
      </c>
      <c r="PC27">
        <v>23</v>
      </c>
      <c r="PD27">
        <v>23</v>
      </c>
      <c r="PE27">
        <v>0</v>
      </c>
      <c r="PF27">
        <v>862</v>
      </c>
      <c r="PG27">
        <v>8</v>
      </c>
      <c r="PH27">
        <v>6</v>
      </c>
      <c r="PI27">
        <v>6</v>
      </c>
      <c r="PJ27">
        <v>0</v>
      </c>
      <c r="PK27">
        <v>219</v>
      </c>
      <c r="PL27">
        <v>7</v>
      </c>
      <c r="PM27">
        <v>8</v>
      </c>
      <c r="PN27">
        <v>6</v>
      </c>
      <c r="PO27">
        <v>0</v>
      </c>
      <c r="PP27">
        <v>49</v>
      </c>
      <c r="PQ27">
        <v>39</v>
      </c>
      <c r="PR27">
        <v>38</v>
      </c>
      <c r="PS27">
        <v>37</v>
      </c>
      <c r="PT27">
        <v>2</v>
      </c>
      <c r="PU27">
        <v>1354</v>
      </c>
      <c r="PV27">
        <v>41</v>
      </c>
      <c r="PW27">
        <v>42</v>
      </c>
      <c r="PX27">
        <v>41</v>
      </c>
      <c r="PY27">
        <v>0</v>
      </c>
      <c r="PZ27">
        <v>1543</v>
      </c>
      <c r="QA27">
        <v>22</v>
      </c>
      <c r="QB27" t="s">
        <v>85</v>
      </c>
      <c r="QC27" t="s">
        <v>85</v>
      </c>
      <c r="QD27" t="s">
        <v>85</v>
      </c>
      <c r="QE27" t="s">
        <v>85</v>
      </c>
      <c r="QF27">
        <v>0</v>
      </c>
      <c r="QG27">
        <v>2</v>
      </c>
      <c r="QH27">
        <v>2</v>
      </c>
      <c r="QI27">
        <v>2</v>
      </c>
      <c r="QJ27">
        <v>0</v>
      </c>
      <c r="QK27">
        <v>59</v>
      </c>
      <c r="QL27" t="s">
        <v>85</v>
      </c>
      <c r="QM27" t="s">
        <v>85</v>
      </c>
      <c r="QN27" t="s">
        <v>85</v>
      </c>
      <c r="QO27" t="s">
        <v>85</v>
      </c>
      <c r="QP27" t="s">
        <v>85</v>
      </c>
      <c r="QQ27" t="s">
        <v>85</v>
      </c>
      <c r="QR27" t="s">
        <v>85</v>
      </c>
      <c r="QS27" t="s">
        <v>85</v>
      </c>
      <c r="QT27" t="s">
        <v>85</v>
      </c>
      <c r="QU27" t="s">
        <v>85</v>
      </c>
      <c r="QV27" t="s">
        <v>85</v>
      </c>
      <c r="QW27" t="s">
        <v>85</v>
      </c>
      <c r="QX27" t="s">
        <v>85</v>
      </c>
      <c r="QY27" t="s">
        <v>85</v>
      </c>
      <c r="QZ27" t="s">
        <v>85</v>
      </c>
      <c r="RA27">
        <v>22</v>
      </c>
      <c r="RB27">
        <v>129</v>
      </c>
      <c r="RC27">
        <v>128</v>
      </c>
      <c r="RD27">
        <v>128</v>
      </c>
      <c r="RE27">
        <v>0</v>
      </c>
      <c r="RF27">
        <v>4687</v>
      </c>
      <c r="RG27">
        <v>8</v>
      </c>
      <c r="RH27">
        <v>7</v>
      </c>
      <c r="RI27">
        <v>7</v>
      </c>
      <c r="RJ27">
        <v>0</v>
      </c>
      <c r="RK27">
        <v>247</v>
      </c>
      <c r="RL27">
        <v>6</v>
      </c>
      <c r="RM27">
        <v>6</v>
      </c>
      <c r="RN27">
        <v>6</v>
      </c>
      <c r="RO27">
        <v>0</v>
      </c>
      <c r="RP27">
        <v>184</v>
      </c>
      <c r="RQ27">
        <v>0</v>
      </c>
      <c r="RR27">
        <v>0</v>
      </c>
      <c r="RS27">
        <v>0</v>
      </c>
      <c r="RT27">
        <v>0</v>
      </c>
      <c r="RU27">
        <v>0</v>
      </c>
      <c r="RV27">
        <v>0</v>
      </c>
      <c r="RW27">
        <v>0</v>
      </c>
      <c r="RX27">
        <v>0</v>
      </c>
      <c r="RY27">
        <v>0</v>
      </c>
      <c r="RZ27">
        <v>0</v>
      </c>
      <c r="SA27">
        <v>22</v>
      </c>
      <c r="SB27">
        <v>0</v>
      </c>
      <c r="SC27">
        <v>0</v>
      </c>
      <c r="SD27">
        <v>0</v>
      </c>
      <c r="SE27">
        <v>0</v>
      </c>
      <c r="SF27">
        <v>0</v>
      </c>
      <c r="SG27" t="s">
        <v>85</v>
      </c>
      <c r="SH27" t="s">
        <v>85</v>
      </c>
      <c r="SI27" t="s">
        <v>85</v>
      </c>
      <c r="SJ27" t="s">
        <v>85</v>
      </c>
      <c r="SK27" t="s">
        <v>85</v>
      </c>
      <c r="SL27" t="s">
        <v>85</v>
      </c>
      <c r="SM27" t="s">
        <v>85</v>
      </c>
      <c r="SN27" t="s">
        <v>85</v>
      </c>
      <c r="SO27" t="s">
        <v>85</v>
      </c>
      <c r="SP27" t="s">
        <v>85</v>
      </c>
      <c r="SQ27" t="s">
        <v>85</v>
      </c>
      <c r="SR27" t="s">
        <v>85</v>
      </c>
      <c r="SS27" t="s">
        <v>85</v>
      </c>
      <c r="ST27" t="s">
        <v>85</v>
      </c>
      <c r="SU27" t="s">
        <v>85</v>
      </c>
      <c r="SV27" t="s">
        <v>85</v>
      </c>
      <c r="SW27" t="s">
        <v>85</v>
      </c>
      <c r="SX27" t="s">
        <v>85</v>
      </c>
      <c r="SY27" t="s">
        <v>85</v>
      </c>
      <c r="SZ27" t="s">
        <v>85</v>
      </c>
      <c r="TA27">
        <v>22</v>
      </c>
      <c r="TB27">
        <v>1</v>
      </c>
      <c r="TC27">
        <v>1</v>
      </c>
      <c r="TD27">
        <v>1</v>
      </c>
      <c r="TE27">
        <v>0</v>
      </c>
      <c r="TF27">
        <v>0</v>
      </c>
      <c r="TG27">
        <v>0</v>
      </c>
      <c r="TH27">
        <v>0</v>
      </c>
      <c r="TI27">
        <v>0</v>
      </c>
      <c r="TJ27">
        <v>0</v>
      </c>
      <c r="TK27">
        <v>0</v>
      </c>
      <c r="TL27">
        <v>0</v>
      </c>
      <c r="TM27">
        <v>0</v>
      </c>
      <c r="TN27">
        <v>0</v>
      </c>
      <c r="TO27">
        <v>0</v>
      </c>
      <c r="TP27">
        <v>0</v>
      </c>
      <c r="TQ27">
        <v>28</v>
      </c>
      <c r="TR27">
        <v>27</v>
      </c>
      <c r="TS27">
        <v>29</v>
      </c>
      <c r="TT27">
        <v>0</v>
      </c>
      <c r="TU27">
        <v>1128</v>
      </c>
      <c r="TV27">
        <v>7</v>
      </c>
      <c r="TW27">
        <v>8</v>
      </c>
      <c r="TX27">
        <v>6</v>
      </c>
      <c r="TY27">
        <v>0</v>
      </c>
      <c r="TZ27">
        <v>268</v>
      </c>
      <c r="UA27">
        <v>22</v>
      </c>
      <c r="UB27">
        <v>80</v>
      </c>
      <c r="UC27">
        <v>83</v>
      </c>
      <c r="UD27">
        <v>81</v>
      </c>
      <c r="UE27">
        <v>0</v>
      </c>
      <c r="UF27">
        <v>3128</v>
      </c>
      <c r="UG27" t="s">
        <v>85</v>
      </c>
      <c r="UH27" t="s">
        <v>85</v>
      </c>
      <c r="UI27" t="s">
        <v>85</v>
      </c>
      <c r="UJ27" t="s">
        <v>85</v>
      </c>
      <c r="UK27" t="s">
        <v>85</v>
      </c>
      <c r="UL27" t="s">
        <v>85</v>
      </c>
      <c r="UM27" t="s">
        <v>85</v>
      </c>
      <c r="UN27" t="s">
        <v>85</v>
      </c>
      <c r="UO27" t="s">
        <v>85</v>
      </c>
      <c r="UP27" t="s">
        <v>85</v>
      </c>
      <c r="UQ27" t="s">
        <v>85</v>
      </c>
      <c r="UR27" t="s">
        <v>85</v>
      </c>
      <c r="US27" t="s">
        <v>85</v>
      </c>
      <c r="UT27" t="s">
        <v>85</v>
      </c>
      <c r="UU27" t="s">
        <v>85</v>
      </c>
      <c r="UV27" t="s">
        <v>85</v>
      </c>
      <c r="UW27" t="s">
        <v>85</v>
      </c>
      <c r="UX27" t="s">
        <v>85</v>
      </c>
      <c r="UY27" t="s">
        <v>85</v>
      </c>
      <c r="UZ27" t="s">
        <v>85</v>
      </c>
      <c r="VX27">
        <v>22</v>
      </c>
      <c r="VY27">
        <v>-1</v>
      </c>
      <c r="VZ27">
        <v>0</v>
      </c>
      <c r="WA27">
        <v>-1</v>
      </c>
      <c r="WB27">
        <v>-1</v>
      </c>
      <c r="WC27">
        <v>25</v>
      </c>
      <c r="WD27">
        <v>6</v>
      </c>
      <c r="WE27">
        <v>6</v>
      </c>
      <c r="WF27">
        <v>6</v>
      </c>
      <c r="WG27">
        <v>0</v>
      </c>
      <c r="WH27">
        <v>86</v>
      </c>
      <c r="WI27">
        <v>7</v>
      </c>
      <c r="WJ27">
        <v>7</v>
      </c>
      <c r="WK27">
        <v>7</v>
      </c>
      <c r="WL27">
        <v>0</v>
      </c>
      <c r="WM27">
        <v>49</v>
      </c>
      <c r="WN27">
        <v>5</v>
      </c>
      <c r="WO27">
        <v>5</v>
      </c>
      <c r="WP27">
        <v>5</v>
      </c>
      <c r="WQ27">
        <v>0</v>
      </c>
      <c r="WR27">
        <v>55</v>
      </c>
      <c r="WS27">
        <v>6</v>
      </c>
      <c r="WT27">
        <v>6</v>
      </c>
      <c r="WU27">
        <v>6</v>
      </c>
      <c r="WV27">
        <v>1</v>
      </c>
      <c r="WW27">
        <v>0</v>
      </c>
      <c r="WX27">
        <v>22</v>
      </c>
      <c r="WY27">
        <v>11</v>
      </c>
      <c r="WZ27">
        <v>11</v>
      </c>
      <c r="XA27">
        <v>10</v>
      </c>
      <c r="XB27">
        <v>1</v>
      </c>
      <c r="XC27">
        <v>97</v>
      </c>
      <c r="XD27">
        <v>12</v>
      </c>
      <c r="XE27">
        <v>12</v>
      </c>
      <c r="XF27">
        <v>12</v>
      </c>
      <c r="XG27">
        <v>1</v>
      </c>
      <c r="XH27">
        <v>97</v>
      </c>
      <c r="XI27">
        <v>1</v>
      </c>
      <c r="XJ27">
        <v>1</v>
      </c>
      <c r="XK27">
        <v>1</v>
      </c>
      <c r="XL27">
        <v>1</v>
      </c>
      <c r="XM27">
        <v>48</v>
      </c>
      <c r="XN27" t="s">
        <v>85</v>
      </c>
      <c r="XO27" t="s">
        <v>85</v>
      </c>
      <c r="XP27" t="s">
        <v>85</v>
      </c>
      <c r="XQ27" t="s">
        <v>85</v>
      </c>
      <c r="XR27" t="s">
        <v>85</v>
      </c>
      <c r="XS27" t="s">
        <v>85</v>
      </c>
      <c r="XT27" t="s">
        <v>85</v>
      </c>
      <c r="XU27" t="s">
        <v>85</v>
      </c>
      <c r="XV27" t="s">
        <v>85</v>
      </c>
      <c r="XW27" t="s">
        <v>85</v>
      </c>
      <c r="XX27">
        <v>22</v>
      </c>
      <c r="XY27">
        <v>23</v>
      </c>
      <c r="XZ27">
        <v>23</v>
      </c>
      <c r="YA27">
        <v>23</v>
      </c>
      <c r="YB27">
        <v>0</v>
      </c>
      <c r="YC27">
        <v>862</v>
      </c>
      <c r="YD27">
        <v>8</v>
      </c>
      <c r="YE27">
        <v>6</v>
      </c>
      <c r="YF27">
        <v>6</v>
      </c>
      <c r="YG27">
        <v>0</v>
      </c>
      <c r="YH27">
        <v>219</v>
      </c>
      <c r="YI27">
        <v>7</v>
      </c>
      <c r="YJ27">
        <v>8</v>
      </c>
      <c r="YK27">
        <v>6</v>
      </c>
      <c r="YL27">
        <v>0</v>
      </c>
      <c r="YM27">
        <v>49</v>
      </c>
      <c r="YN27">
        <v>39</v>
      </c>
      <c r="YO27">
        <v>38</v>
      </c>
      <c r="YP27">
        <v>37</v>
      </c>
      <c r="YQ27">
        <v>2</v>
      </c>
      <c r="YR27">
        <v>1354</v>
      </c>
      <c r="YS27">
        <v>41</v>
      </c>
      <c r="YT27">
        <v>42</v>
      </c>
      <c r="YU27">
        <v>41</v>
      </c>
      <c r="YV27">
        <v>0</v>
      </c>
      <c r="YW27">
        <v>1543</v>
      </c>
      <c r="YX27">
        <v>22</v>
      </c>
      <c r="YY27" t="s">
        <v>85</v>
      </c>
      <c r="YZ27" t="s">
        <v>85</v>
      </c>
      <c r="ZA27" t="s">
        <v>85</v>
      </c>
      <c r="ZB27" t="s">
        <v>85</v>
      </c>
      <c r="ZC27">
        <v>0</v>
      </c>
      <c r="ZD27">
        <v>2</v>
      </c>
      <c r="ZE27">
        <v>2</v>
      </c>
      <c r="ZF27">
        <v>2</v>
      </c>
      <c r="ZG27">
        <v>0</v>
      </c>
      <c r="ZH27">
        <v>59</v>
      </c>
      <c r="ZI27" t="s">
        <v>85</v>
      </c>
      <c r="ZJ27" t="s">
        <v>85</v>
      </c>
      <c r="ZK27" t="s">
        <v>85</v>
      </c>
      <c r="ZL27" t="s">
        <v>85</v>
      </c>
      <c r="ZM27" t="s">
        <v>85</v>
      </c>
      <c r="ZN27" t="s">
        <v>85</v>
      </c>
      <c r="ZO27" t="s">
        <v>85</v>
      </c>
      <c r="ZP27" t="s">
        <v>85</v>
      </c>
      <c r="ZQ27" t="s">
        <v>85</v>
      </c>
      <c r="ZR27" t="s">
        <v>85</v>
      </c>
      <c r="ZS27" t="s">
        <v>85</v>
      </c>
      <c r="ZT27" t="s">
        <v>85</v>
      </c>
      <c r="ZU27" t="s">
        <v>85</v>
      </c>
      <c r="ZV27" t="s">
        <v>85</v>
      </c>
      <c r="ZW27" t="s">
        <v>85</v>
      </c>
      <c r="ZX27">
        <v>22</v>
      </c>
      <c r="ZY27">
        <v>22</v>
      </c>
      <c r="ZZ27">
        <v>22</v>
      </c>
      <c r="AAA27">
        <v>80</v>
      </c>
      <c r="AAB27">
        <v>83</v>
      </c>
      <c r="AAC27">
        <v>81</v>
      </c>
      <c r="AAD27">
        <v>0</v>
      </c>
      <c r="AAE27">
        <v>3128</v>
      </c>
      <c r="AAF27" t="s">
        <v>85</v>
      </c>
      <c r="AAG27" t="s">
        <v>85</v>
      </c>
      <c r="AAH27" t="s">
        <v>85</v>
      </c>
      <c r="AAI27" t="s">
        <v>85</v>
      </c>
      <c r="AAJ27" t="s">
        <v>85</v>
      </c>
      <c r="AAK27" t="s">
        <v>85</v>
      </c>
      <c r="AAL27" t="s">
        <v>85</v>
      </c>
      <c r="AAM27" t="s">
        <v>85</v>
      </c>
      <c r="AAN27" t="s">
        <v>85</v>
      </c>
      <c r="AAO27" t="s">
        <v>85</v>
      </c>
      <c r="AAP27" t="s">
        <v>85</v>
      </c>
      <c r="AAQ27" t="s">
        <v>85</v>
      </c>
      <c r="AAR27" t="s">
        <v>85</v>
      </c>
      <c r="AAS27" t="s">
        <v>85</v>
      </c>
      <c r="AAT27" t="s">
        <v>85</v>
      </c>
      <c r="AAU27" t="s">
        <v>85</v>
      </c>
      <c r="AAV27" t="s">
        <v>85</v>
      </c>
      <c r="AAW27" t="s">
        <v>85</v>
      </c>
      <c r="AAX27" t="s">
        <v>85</v>
      </c>
      <c r="AAY27" t="s">
        <v>85</v>
      </c>
    </row>
    <row r="28" spans="1:727">
      <c r="A28" s="534">
        <v>22</v>
      </c>
      <c r="B28" s="535">
        <v>0</v>
      </c>
      <c r="C28" s="535">
        <v>-1</v>
      </c>
      <c r="D28" s="535">
        <v>-1</v>
      </c>
      <c r="E28" s="535">
        <v>-1</v>
      </c>
      <c r="F28" s="535">
        <v>25</v>
      </c>
      <c r="G28" s="629">
        <v>5</v>
      </c>
      <c r="H28" s="629">
        <v>6</v>
      </c>
      <c r="I28" s="629">
        <v>6</v>
      </c>
      <c r="J28" s="629">
        <v>0</v>
      </c>
      <c r="K28" s="629">
        <v>88</v>
      </c>
      <c r="L28" s="533">
        <v>7</v>
      </c>
      <c r="M28" s="533">
        <v>7</v>
      </c>
      <c r="N28" s="533">
        <v>6</v>
      </c>
      <c r="O28" s="533">
        <v>0</v>
      </c>
      <c r="P28" s="533">
        <v>64</v>
      </c>
      <c r="Q28" s="536">
        <v>4</v>
      </c>
      <c r="R28" s="536">
        <v>4</v>
      </c>
      <c r="S28" s="536">
        <v>4</v>
      </c>
      <c r="T28" s="536">
        <v>0</v>
      </c>
      <c r="U28" s="536">
        <v>59</v>
      </c>
      <c r="V28" s="537">
        <v>6</v>
      </c>
      <c r="W28" s="537">
        <v>6</v>
      </c>
      <c r="X28" s="537">
        <v>6</v>
      </c>
      <c r="Y28" s="537">
        <v>1</v>
      </c>
      <c r="Z28" s="537">
        <v>0</v>
      </c>
      <c r="AA28" s="538"/>
      <c r="AB28" s="538"/>
      <c r="AC28" s="538"/>
      <c r="AD28" s="538"/>
      <c r="AE28" s="538"/>
      <c r="AF28" s="538"/>
      <c r="AG28" s="539"/>
      <c r="AH28" s="539"/>
      <c r="AI28" s="539"/>
      <c r="AJ28" s="539"/>
      <c r="AK28" s="539"/>
      <c r="AL28" s="540"/>
      <c r="AM28" s="540"/>
      <c r="AN28" s="540"/>
      <c r="AO28" s="540"/>
      <c r="AP28" s="540"/>
      <c r="AQ28" s="541"/>
      <c r="AR28" s="541"/>
      <c r="AS28" s="541"/>
      <c r="AT28" s="541"/>
      <c r="AU28" s="541"/>
      <c r="AV28" s="534"/>
      <c r="AW28" s="534"/>
      <c r="AX28" s="534"/>
      <c r="AY28" s="534"/>
      <c r="AZ28" s="534"/>
      <c r="BA28" s="534"/>
      <c r="BB28" s="534"/>
      <c r="BC28" s="534"/>
      <c r="BD28" s="534"/>
      <c r="BE28" s="534"/>
      <c r="BF28" s="534"/>
      <c r="BG28" s="534"/>
      <c r="BH28" s="534"/>
      <c r="BI28" s="534"/>
      <c r="BJ28" s="534"/>
      <c r="BK28" s="534"/>
      <c r="BL28" s="534"/>
      <c r="BM28" s="534"/>
      <c r="BN28" s="534"/>
      <c r="BO28" s="534"/>
      <c r="BP28" s="534"/>
      <c r="GA28" t="s">
        <v>85</v>
      </c>
      <c r="GB28">
        <v>23</v>
      </c>
      <c r="GC28">
        <v>149</v>
      </c>
      <c r="GD28">
        <v>100</v>
      </c>
      <c r="GE28">
        <v>106</v>
      </c>
      <c r="GF28">
        <v>48</v>
      </c>
      <c r="GG28">
        <v>2449</v>
      </c>
      <c r="GH28">
        <v>59</v>
      </c>
      <c r="GI28">
        <v>52</v>
      </c>
      <c r="GJ28">
        <v>55</v>
      </c>
      <c r="GK28">
        <v>16</v>
      </c>
      <c r="GL28">
        <v>1145</v>
      </c>
      <c r="GM28">
        <v>153</v>
      </c>
      <c r="GN28">
        <v>59</v>
      </c>
      <c r="GO28">
        <v>100</v>
      </c>
      <c r="GP28">
        <v>102</v>
      </c>
      <c r="GQ28">
        <v>1971</v>
      </c>
      <c r="GR28">
        <v>23</v>
      </c>
      <c r="GS28">
        <v>21</v>
      </c>
      <c r="GT28">
        <v>21</v>
      </c>
      <c r="GU28">
        <v>9</v>
      </c>
      <c r="GV28">
        <v>482</v>
      </c>
      <c r="GW28">
        <v>22</v>
      </c>
      <c r="GX28">
        <v>17</v>
      </c>
      <c r="GY28">
        <v>10</v>
      </c>
      <c r="GZ28">
        <v>17</v>
      </c>
      <c r="HA28">
        <v>348</v>
      </c>
      <c r="HB28">
        <v>23</v>
      </c>
      <c r="HC28">
        <v>82</v>
      </c>
      <c r="HD28">
        <v>56</v>
      </c>
      <c r="HE28">
        <v>40</v>
      </c>
      <c r="HF28">
        <v>34</v>
      </c>
      <c r="HG28">
        <v>1174</v>
      </c>
      <c r="HH28">
        <v>178</v>
      </c>
      <c r="HI28">
        <v>152</v>
      </c>
      <c r="HJ28">
        <v>157</v>
      </c>
      <c r="HK28">
        <v>37</v>
      </c>
      <c r="HL28">
        <v>3395</v>
      </c>
      <c r="HM28">
        <v>188</v>
      </c>
      <c r="HN28">
        <v>174</v>
      </c>
      <c r="HO28">
        <v>200</v>
      </c>
      <c r="HP28">
        <v>37</v>
      </c>
      <c r="HQ28">
        <v>3770</v>
      </c>
      <c r="HR28">
        <v>90</v>
      </c>
      <c r="HS28">
        <v>100</v>
      </c>
      <c r="HT28">
        <v>121</v>
      </c>
      <c r="HU28">
        <v>33</v>
      </c>
      <c r="HV28">
        <v>2151</v>
      </c>
      <c r="HW28">
        <v>13</v>
      </c>
      <c r="HX28">
        <v>20</v>
      </c>
      <c r="HY28">
        <v>27</v>
      </c>
      <c r="HZ28">
        <v>14</v>
      </c>
      <c r="IA28">
        <v>396</v>
      </c>
      <c r="IB28">
        <v>23</v>
      </c>
      <c r="IC28">
        <v>206</v>
      </c>
      <c r="ID28">
        <v>185</v>
      </c>
      <c r="IE28">
        <v>162</v>
      </c>
      <c r="IF28">
        <v>60</v>
      </c>
      <c r="IG28">
        <v>3678</v>
      </c>
      <c r="IH28">
        <v>30</v>
      </c>
      <c r="II28">
        <v>46</v>
      </c>
      <c r="IJ28">
        <v>43</v>
      </c>
      <c r="IK28">
        <v>22</v>
      </c>
      <c r="IL28">
        <v>746</v>
      </c>
      <c r="IM28">
        <v>118</v>
      </c>
      <c r="IN28">
        <v>121</v>
      </c>
      <c r="IO28">
        <v>146</v>
      </c>
      <c r="IP28">
        <v>37</v>
      </c>
      <c r="IQ28">
        <v>2703</v>
      </c>
      <c r="IR28">
        <v>71</v>
      </c>
      <c r="IS28">
        <v>67</v>
      </c>
      <c r="IT28">
        <v>81</v>
      </c>
      <c r="IU28">
        <v>22</v>
      </c>
      <c r="IV28">
        <v>1413</v>
      </c>
      <c r="IW28">
        <v>26</v>
      </c>
      <c r="IX28">
        <v>32</v>
      </c>
      <c r="IY28">
        <v>21</v>
      </c>
      <c r="IZ28">
        <v>11</v>
      </c>
      <c r="JA28">
        <v>488</v>
      </c>
      <c r="JB28">
        <v>23</v>
      </c>
      <c r="JC28">
        <v>46</v>
      </c>
      <c r="JD28">
        <v>28</v>
      </c>
      <c r="JE28">
        <v>30</v>
      </c>
      <c r="JF28">
        <v>14</v>
      </c>
      <c r="JG28">
        <v>740</v>
      </c>
      <c r="JH28">
        <v>110</v>
      </c>
      <c r="JI28">
        <v>99</v>
      </c>
      <c r="JJ28">
        <v>91</v>
      </c>
      <c r="JK28">
        <v>31</v>
      </c>
      <c r="JL28">
        <v>2153</v>
      </c>
      <c r="JM28">
        <v>159</v>
      </c>
      <c r="JN28">
        <v>151</v>
      </c>
      <c r="JO28">
        <v>130</v>
      </c>
      <c r="JP28">
        <v>29</v>
      </c>
      <c r="JQ28">
        <v>3062</v>
      </c>
      <c r="JR28">
        <v>208</v>
      </c>
      <c r="JS28">
        <v>201</v>
      </c>
      <c r="JT28">
        <v>222</v>
      </c>
      <c r="JU28">
        <v>34</v>
      </c>
      <c r="JV28">
        <v>4172</v>
      </c>
      <c r="JW28">
        <v>47</v>
      </c>
      <c r="JX28">
        <v>26</v>
      </c>
      <c r="JY28">
        <v>47</v>
      </c>
      <c r="JZ28">
        <v>29</v>
      </c>
      <c r="KA28">
        <v>789</v>
      </c>
      <c r="KB28">
        <v>23</v>
      </c>
      <c r="KC28" t="s">
        <v>85</v>
      </c>
      <c r="KD28" t="s">
        <v>85</v>
      </c>
      <c r="KE28" t="s">
        <v>85</v>
      </c>
      <c r="KF28" t="s">
        <v>85</v>
      </c>
      <c r="KG28" t="s">
        <v>85</v>
      </c>
      <c r="KH28" t="s">
        <v>85</v>
      </c>
      <c r="KI28" t="s">
        <v>85</v>
      </c>
      <c r="KJ28" t="s">
        <v>85</v>
      </c>
      <c r="KK28" t="s">
        <v>85</v>
      </c>
      <c r="KL28" t="s">
        <v>85</v>
      </c>
      <c r="KM28" t="s">
        <v>85</v>
      </c>
      <c r="KN28" t="s">
        <v>85</v>
      </c>
      <c r="KO28" t="s">
        <v>85</v>
      </c>
      <c r="KP28" t="s">
        <v>85</v>
      </c>
      <c r="KQ28" t="s">
        <v>85</v>
      </c>
      <c r="KR28" t="s">
        <v>85</v>
      </c>
      <c r="KS28" t="s">
        <v>85</v>
      </c>
      <c r="KT28" t="s">
        <v>85</v>
      </c>
      <c r="KU28" t="s">
        <v>85</v>
      </c>
      <c r="KV28" t="s">
        <v>85</v>
      </c>
      <c r="KW28" t="s">
        <v>85</v>
      </c>
      <c r="KX28" t="s">
        <v>85</v>
      </c>
      <c r="KY28" t="s">
        <v>85</v>
      </c>
      <c r="KZ28" t="s">
        <v>85</v>
      </c>
      <c r="LA28" t="s">
        <v>85</v>
      </c>
      <c r="LB28">
        <v>23</v>
      </c>
      <c r="LC28" t="s">
        <v>85</v>
      </c>
      <c r="LD28" t="s">
        <v>85</v>
      </c>
      <c r="LE28" t="s">
        <v>85</v>
      </c>
      <c r="LF28" t="s">
        <v>85</v>
      </c>
      <c r="LG28" t="s">
        <v>85</v>
      </c>
      <c r="LH28" t="s">
        <v>85</v>
      </c>
      <c r="LI28" t="s">
        <v>85</v>
      </c>
      <c r="LJ28" t="s">
        <v>85</v>
      </c>
      <c r="LK28" t="s">
        <v>85</v>
      </c>
      <c r="LL28" t="s">
        <v>85</v>
      </c>
      <c r="LM28" t="s">
        <v>85</v>
      </c>
      <c r="LN28" t="s">
        <v>85</v>
      </c>
      <c r="LO28" t="s">
        <v>85</v>
      </c>
      <c r="LP28" t="s">
        <v>85</v>
      </c>
      <c r="LQ28" t="s">
        <v>85</v>
      </c>
      <c r="LR28" t="s">
        <v>85</v>
      </c>
      <c r="LS28" t="s">
        <v>85</v>
      </c>
      <c r="LT28" t="s">
        <v>85</v>
      </c>
      <c r="LU28" t="s">
        <v>85</v>
      </c>
      <c r="LV28" t="s">
        <v>85</v>
      </c>
      <c r="LW28" t="s">
        <v>85</v>
      </c>
      <c r="LX28" t="s">
        <v>85</v>
      </c>
      <c r="LY28" t="s">
        <v>85</v>
      </c>
      <c r="LZ28" t="s">
        <v>85</v>
      </c>
      <c r="MA28" t="s">
        <v>85</v>
      </c>
      <c r="MB28">
        <v>23</v>
      </c>
      <c r="MC28" t="s">
        <v>85</v>
      </c>
      <c r="MD28" t="s">
        <v>85</v>
      </c>
      <c r="ME28" t="s">
        <v>85</v>
      </c>
      <c r="MF28" t="s">
        <v>85</v>
      </c>
      <c r="MG28" t="s">
        <v>85</v>
      </c>
      <c r="MH28" t="s">
        <v>85</v>
      </c>
      <c r="MI28" t="s">
        <v>85</v>
      </c>
      <c r="MJ28" t="s">
        <v>85</v>
      </c>
      <c r="MK28" t="s">
        <v>85</v>
      </c>
      <c r="ML28" t="s">
        <v>85</v>
      </c>
      <c r="MM28" t="s">
        <v>85</v>
      </c>
      <c r="MN28" t="s">
        <v>85</v>
      </c>
      <c r="MO28" t="s">
        <v>85</v>
      </c>
      <c r="MP28" t="s">
        <v>85</v>
      </c>
      <c r="MQ28" t="s">
        <v>85</v>
      </c>
      <c r="MR28" t="s">
        <v>85</v>
      </c>
      <c r="MS28" t="s">
        <v>85</v>
      </c>
      <c r="MT28" t="s">
        <v>85</v>
      </c>
      <c r="MU28" t="s">
        <v>85</v>
      </c>
      <c r="MV28" t="s">
        <v>85</v>
      </c>
      <c r="MW28" t="s">
        <v>85</v>
      </c>
      <c r="MX28" t="s">
        <v>85</v>
      </c>
      <c r="MY28" t="s">
        <v>85</v>
      </c>
      <c r="MZ28" t="s">
        <v>85</v>
      </c>
      <c r="NA28">
        <v>23</v>
      </c>
      <c r="NB28">
        <v>-1</v>
      </c>
      <c r="NC28">
        <v>-1</v>
      </c>
      <c r="ND28">
        <v>0</v>
      </c>
      <c r="NE28">
        <v>-1</v>
      </c>
      <c r="NF28">
        <v>27</v>
      </c>
      <c r="NG28">
        <v>5</v>
      </c>
      <c r="NH28">
        <v>6</v>
      </c>
      <c r="NI28">
        <v>6</v>
      </c>
      <c r="NJ28">
        <v>0</v>
      </c>
      <c r="NK28">
        <v>88</v>
      </c>
      <c r="NL28">
        <v>7</v>
      </c>
      <c r="NM28">
        <v>7</v>
      </c>
      <c r="NN28">
        <v>7</v>
      </c>
      <c r="NO28">
        <v>0</v>
      </c>
      <c r="NP28">
        <v>56</v>
      </c>
      <c r="NQ28">
        <v>5</v>
      </c>
      <c r="NR28">
        <v>5</v>
      </c>
      <c r="NS28">
        <v>4</v>
      </c>
      <c r="NT28">
        <v>0</v>
      </c>
      <c r="NU28">
        <v>55</v>
      </c>
      <c r="NV28">
        <v>6</v>
      </c>
      <c r="NW28">
        <v>6</v>
      </c>
      <c r="NX28">
        <v>6</v>
      </c>
      <c r="NY28">
        <v>1</v>
      </c>
      <c r="NZ28">
        <v>0</v>
      </c>
      <c r="OA28">
        <v>23</v>
      </c>
      <c r="OB28">
        <v>10</v>
      </c>
      <c r="OC28">
        <v>10</v>
      </c>
      <c r="OD28">
        <v>10</v>
      </c>
      <c r="OE28">
        <v>1</v>
      </c>
      <c r="OF28">
        <v>103</v>
      </c>
      <c r="OG28">
        <v>12</v>
      </c>
      <c r="OH28">
        <v>12</v>
      </c>
      <c r="OI28">
        <v>12</v>
      </c>
      <c r="OJ28">
        <v>1</v>
      </c>
      <c r="OK28">
        <v>96</v>
      </c>
      <c r="OL28">
        <v>1</v>
      </c>
      <c r="OM28">
        <v>1</v>
      </c>
      <c r="ON28">
        <v>1</v>
      </c>
      <c r="OO28">
        <v>1</v>
      </c>
      <c r="OP28">
        <v>48</v>
      </c>
      <c r="OQ28" t="s">
        <v>85</v>
      </c>
      <c r="OR28" t="s">
        <v>85</v>
      </c>
      <c r="OS28" t="s">
        <v>85</v>
      </c>
      <c r="OT28" t="s">
        <v>85</v>
      </c>
      <c r="OU28" t="s">
        <v>85</v>
      </c>
      <c r="OV28" t="s">
        <v>85</v>
      </c>
      <c r="OW28" t="s">
        <v>85</v>
      </c>
      <c r="OX28" t="s">
        <v>85</v>
      </c>
      <c r="OY28" t="s">
        <v>85</v>
      </c>
      <c r="OZ28" t="s">
        <v>85</v>
      </c>
      <c r="PA28">
        <v>23</v>
      </c>
      <c r="PB28">
        <v>23</v>
      </c>
      <c r="PC28">
        <v>23</v>
      </c>
      <c r="PD28">
        <v>23</v>
      </c>
      <c r="PE28">
        <v>0</v>
      </c>
      <c r="PF28">
        <v>849</v>
      </c>
      <c r="PG28">
        <v>8</v>
      </c>
      <c r="PH28">
        <v>6</v>
      </c>
      <c r="PI28">
        <v>6</v>
      </c>
      <c r="PJ28">
        <v>0</v>
      </c>
      <c r="PK28">
        <v>222</v>
      </c>
      <c r="PL28">
        <v>7</v>
      </c>
      <c r="PM28">
        <v>7</v>
      </c>
      <c r="PN28">
        <v>6</v>
      </c>
      <c r="PO28">
        <v>0</v>
      </c>
      <c r="PP28">
        <v>44</v>
      </c>
      <c r="PQ28">
        <v>37</v>
      </c>
      <c r="PR28">
        <v>38</v>
      </c>
      <c r="PS28">
        <v>36</v>
      </c>
      <c r="PT28">
        <v>2</v>
      </c>
      <c r="PU28">
        <v>1378</v>
      </c>
      <c r="PV28">
        <v>38</v>
      </c>
      <c r="PW28">
        <v>41</v>
      </c>
      <c r="PX28">
        <v>39</v>
      </c>
      <c r="PY28">
        <v>0</v>
      </c>
      <c r="PZ28">
        <v>1593</v>
      </c>
      <c r="QA28">
        <v>23</v>
      </c>
      <c r="QB28" t="s">
        <v>85</v>
      </c>
      <c r="QC28" t="s">
        <v>85</v>
      </c>
      <c r="QD28" t="s">
        <v>85</v>
      </c>
      <c r="QE28" t="s">
        <v>85</v>
      </c>
      <c r="QF28">
        <v>0</v>
      </c>
      <c r="QG28">
        <v>2</v>
      </c>
      <c r="QH28">
        <v>2</v>
      </c>
      <c r="QI28">
        <v>2</v>
      </c>
      <c r="QJ28">
        <v>0</v>
      </c>
      <c r="QK28">
        <v>59</v>
      </c>
      <c r="QL28" t="s">
        <v>85</v>
      </c>
      <c r="QM28" t="s">
        <v>85</v>
      </c>
      <c r="QN28" t="s">
        <v>85</v>
      </c>
      <c r="QO28" t="s">
        <v>85</v>
      </c>
      <c r="QP28" t="s">
        <v>85</v>
      </c>
      <c r="QQ28" t="s">
        <v>85</v>
      </c>
      <c r="QR28" t="s">
        <v>85</v>
      </c>
      <c r="QS28" t="s">
        <v>85</v>
      </c>
      <c r="QT28" t="s">
        <v>85</v>
      </c>
      <c r="QU28" t="s">
        <v>85</v>
      </c>
      <c r="QV28" t="s">
        <v>85</v>
      </c>
      <c r="QW28" t="s">
        <v>85</v>
      </c>
      <c r="QX28" t="s">
        <v>85</v>
      </c>
      <c r="QY28" t="s">
        <v>85</v>
      </c>
      <c r="QZ28" t="s">
        <v>85</v>
      </c>
      <c r="RA28">
        <v>23</v>
      </c>
      <c r="RB28">
        <v>135</v>
      </c>
      <c r="RC28">
        <v>135</v>
      </c>
      <c r="RD28">
        <v>133</v>
      </c>
      <c r="RE28">
        <v>0</v>
      </c>
      <c r="RF28">
        <v>4594</v>
      </c>
      <c r="RG28">
        <v>8</v>
      </c>
      <c r="RH28">
        <v>7</v>
      </c>
      <c r="RI28">
        <v>7</v>
      </c>
      <c r="RJ28">
        <v>0</v>
      </c>
      <c r="RK28">
        <v>247</v>
      </c>
      <c r="RL28">
        <v>6</v>
      </c>
      <c r="RM28">
        <v>6</v>
      </c>
      <c r="RN28">
        <v>5</v>
      </c>
      <c r="RO28">
        <v>0</v>
      </c>
      <c r="RP28">
        <v>187</v>
      </c>
      <c r="RQ28">
        <v>0</v>
      </c>
      <c r="RR28">
        <v>0</v>
      </c>
      <c r="RS28">
        <v>0</v>
      </c>
      <c r="RT28">
        <v>0</v>
      </c>
      <c r="RU28">
        <v>0</v>
      </c>
      <c r="RV28">
        <v>0</v>
      </c>
      <c r="RW28">
        <v>0</v>
      </c>
      <c r="RX28">
        <v>0</v>
      </c>
      <c r="RY28">
        <v>0</v>
      </c>
      <c r="RZ28">
        <v>0</v>
      </c>
      <c r="SA28">
        <v>23</v>
      </c>
      <c r="SB28">
        <v>0</v>
      </c>
      <c r="SC28">
        <v>0</v>
      </c>
      <c r="SD28">
        <v>0</v>
      </c>
      <c r="SE28">
        <v>0</v>
      </c>
      <c r="SF28">
        <v>0</v>
      </c>
      <c r="SG28" t="s">
        <v>85</v>
      </c>
      <c r="SH28" t="s">
        <v>85</v>
      </c>
      <c r="SI28" t="s">
        <v>85</v>
      </c>
      <c r="SJ28" t="s">
        <v>85</v>
      </c>
      <c r="SK28" t="s">
        <v>85</v>
      </c>
      <c r="SL28" t="s">
        <v>85</v>
      </c>
      <c r="SM28" t="s">
        <v>85</v>
      </c>
      <c r="SN28" t="s">
        <v>85</v>
      </c>
      <c r="SO28" t="s">
        <v>85</v>
      </c>
      <c r="SP28" t="s">
        <v>85</v>
      </c>
      <c r="SQ28" t="s">
        <v>85</v>
      </c>
      <c r="SR28" t="s">
        <v>85</v>
      </c>
      <c r="SS28" t="s">
        <v>85</v>
      </c>
      <c r="ST28" t="s">
        <v>85</v>
      </c>
      <c r="SU28" t="s">
        <v>85</v>
      </c>
      <c r="SV28" t="s">
        <v>85</v>
      </c>
      <c r="SW28" t="s">
        <v>85</v>
      </c>
      <c r="SX28" t="s">
        <v>85</v>
      </c>
      <c r="SY28" t="s">
        <v>85</v>
      </c>
      <c r="SZ28" t="s">
        <v>85</v>
      </c>
      <c r="TA28">
        <v>23</v>
      </c>
      <c r="TB28">
        <v>1</v>
      </c>
      <c r="TC28">
        <v>1</v>
      </c>
      <c r="TD28">
        <v>0</v>
      </c>
      <c r="TE28">
        <v>0</v>
      </c>
      <c r="TF28">
        <v>0</v>
      </c>
      <c r="TG28">
        <v>0</v>
      </c>
      <c r="TH28">
        <v>0</v>
      </c>
      <c r="TI28">
        <v>0</v>
      </c>
      <c r="TJ28">
        <v>0</v>
      </c>
      <c r="TK28">
        <v>0</v>
      </c>
      <c r="TL28">
        <v>0</v>
      </c>
      <c r="TM28">
        <v>0</v>
      </c>
      <c r="TN28">
        <v>0</v>
      </c>
      <c r="TO28">
        <v>0</v>
      </c>
      <c r="TP28">
        <v>0</v>
      </c>
      <c r="TQ28">
        <v>24</v>
      </c>
      <c r="TR28">
        <v>23</v>
      </c>
      <c r="TS28">
        <v>25</v>
      </c>
      <c r="TT28">
        <v>0</v>
      </c>
      <c r="TU28">
        <v>1035</v>
      </c>
      <c r="TV28">
        <v>7</v>
      </c>
      <c r="TW28">
        <v>8</v>
      </c>
      <c r="TX28">
        <v>6</v>
      </c>
      <c r="TY28">
        <v>0</v>
      </c>
      <c r="TZ28">
        <v>267</v>
      </c>
      <c r="UA28">
        <v>23</v>
      </c>
      <c r="UB28">
        <v>77</v>
      </c>
      <c r="UC28">
        <v>80</v>
      </c>
      <c r="UD28">
        <v>79</v>
      </c>
      <c r="UE28">
        <v>0</v>
      </c>
      <c r="UF28">
        <v>3060</v>
      </c>
      <c r="UG28" t="s">
        <v>85</v>
      </c>
      <c r="UH28" t="s">
        <v>85</v>
      </c>
      <c r="UI28" t="s">
        <v>85</v>
      </c>
      <c r="UJ28" t="s">
        <v>85</v>
      </c>
      <c r="UK28" t="s">
        <v>85</v>
      </c>
      <c r="UL28" t="s">
        <v>85</v>
      </c>
      <c r="UM28" t="s">
        <v>85</v>
      </c>
      <c r="UN28" t="s">
        <v>85</v>
      </c>
      <c r="UO28" t="s">
        <v>85</v>
      </c>
      <c r="UP28" t="s">
        <v>85</v>
      </c>
      <c r="UQ28" t="s">
        <v>85</v>
      </c>
      <c r="UR28" t="s">
        <v>85</v>
      </c>
      <c r="US28" t="s">
        <v>85</v>
      </c>
      <c r="UT28" t="s">
        <v>85</v>
      </c>
      <c r="UU28" t="s">
        <v>85</v>
      </c>
      <c r="UV28" t="s">
        <v>85</v>
      </c>
      <c r="UW28" t="s">
        <v>85</v>
      </c>
      <c r="UX28" t="s">
        <v>85</v>
      </c>
      <c r="UY28" t="s">
        <v>85</v>
      </c>
      <c r="UZ28" t="s">
        <v>85</v>
      </c>
      <c r="VX28">
        <v>23</v>
      </c>
      <c r="VY28">
        <v>-1</v>
      </c>
      <c r="VZ28">
        <v>-1</v>
      </c>
      <c r="WA28">
        <v>0</v>
      </c>
      <c r="WB28">
        <v>-1</v>
      </c>
      <c r="WC28">
        <v>27</v>
      </c>
      <c r="WD28">
        <v>5</v>
      </c>
      <c r="WE28">
        <v>6</v>
      </c>
      <c r="WF28">
        <v>6</v>
      </c>
      <c r="WG28">
        <v>0</v>
      </c>
      <c r="WH28">
        <v>88</v>
      </c>
      <c r="WI28">
        <v>7</v>
      </c>
      <c r="WJ28">
        <v>7</v>
      </c>
      <c r="WK28">
        <v>7</v>
      </c>
      <c r="WL28">
        <v>0</v>
      </c>
      <c r="WM28">
        <v>56</v>
      </c>
      <c r="WN28">
        <v>5</v>
      </c>
      <c r="WO28">
        <v>5</v>
      </c>
      <c r="WP28">
        <v>4</v>
      </c>
      <c r="WQ28">
        <v>0</v>
      </c>
      <c r="WR28">
        <v>55</v>
      </c>
      <c r="WS28">
        <v>6</v>
      </c>
      <c r="WT28">
        <v>6</v>
      </c>
      <c r="WU28">
        <v>6</v>
      </c>
      <c r="WV28">
        <v>1</v>
      </c>
      <c r="WW28">
        <v>0</v>
      </c>
      <c r="WX28">
        <v>23</v>
      </c>
      <c r="WY28">
        <v>10</v>
      </c>
      <c r="WZ28">
        <v>10</v>
      </c>
      <c r="XA28">
        <v>10</v>
      </c>
      <c r="XB28">
        <v>1</v>
      </c>
      <c r="XC28">
        <v>103</v>
      </c>
      <c r="XD28">
        <v>12</v>
      </c>
      <c r="XE28">
        <v>12</v>
      </c>
      <c r="XF28">
        <v>12</v>
      </c>
      <c r="XG28">
        <v>1</v>
      </c>
      <c r="XH28">
        <v>96</v>
      </c>
      <c r="XI28">
        <v>1</v>
      </c>
      <c r="XJ28">
        <v>1</v>
      </c>
      <c r="XK28">
        <v>1</v>
      </c>
      <c r="XL28">
        <v>1</v>
      </c>
      <c r="XM28">
        <v>48</v>
      </c>
      <c r="XN28" t="s">
        <v>85</v>
      </c>
      <c r="XO28" t="s">
        <v>85</v>
      </c>
      <c r="XP28" t="s">
        <v>85</v>
      </c>
      <c r="XQ28" t="s">
        <v>85</v>
      </c>
      <c r="XR28" t="s">
        <v>85</v>
      </c>
      <c r="XS28" t="s">
        <v>85</v>
      </c>
      <c r="XT28" t="s">
        <v>85</v>
      </c>
      <c r="XU28" t="s">
        <v>85</v>
      </c>
      <c r="XV28" t="s">
        <v>85</v>
      </c>
      <c r="XW28" t="s">
        <v>85</v>
      </c>
      <c r="XX28">
        <v>23</v>
      </c>
      <c r="XY28">
        <v>23</v>
      </c>
      <c r="XZ28">
        <v>23</v>
      </c>
      <c r="YA28">
        <v>23</v>
      </c>
      <c r="YB28">
        <v>0</v>
      </c>
      <c r="YC28">
        <v>849</v>
      </c>
      <c r="YD28">
        <v>8</v>
      </c>
      <c r="YE28">
        <v>6</v>
      </c>
      <c r="YF28">
        <v>6</v>
      </c>
      <c r="YG28">
        <v>0</v>
      </c>
      <c r="YH28">
        <v>222</v>
      </c>
      <c r="YI28">
        <v>7</v>
      </c>
      <c r="YJ28">
        <v>7</v>
      </c>
      <c r="YK28">
        <v>6</v>
      </c>
      <c r="YL28">
        <v>0</v>
      </c>
      <c r="YM28">
        <v>44</v>
      </c>
      <c r="YN28">
        <v>37</v>
      </c>
      <c r="YO28">
        <v>38</v>
      </c>
      <c r="YP28">
        <v>36</v>
      </c>
      <c r="YQ28">
        <v>2</v>
      </c>
      <c r="YR28">
        <v>1378</v>
      </c>
      <c r="YS28">
        <v>38</v>
      </c>
      <c r="YT28">
        <v>41</v>
      </c>
      <c r="YU28">
        <v>39</v>
      </c>
      <c r="YV28">
        <v>0</v>
      </c>
      <c r="YW28">
        <v>1593</v>
      </c>
      <c r="YX28">
        <v>23</v>
      </c>
      <c r="YY28" t="s">
        <v>85</v>
      </c>
      <c r="YZ28" t="s">
        <v>85</v>
      </c>
      <c r="ZA28" t="s">
        <v>85</v>
      </c>
      <c r="ZB28" t="s">
        <v>85</v>
      </c>
      <c r="ZC28">
        <v>0</v>
      </c>
      <c r="ZD28">
        <v>2</v>
      </c>
      <c r="ZE28">
        <v>2</v>
      </c>
      <c r="ZF28">
        <v>2</v>
      </c>
      <c r="ZG28">
        <v>0</v>
      </c>
      <c r="ZH28">
        <v>59</v>
      </c>
      <c r="ZI28" t="s">
        <v>85</v>
      </c>
      <c r="ZJ28" t="s">
        <v>85</v>
      </c>
      <c r="ZK28" t="s">
        <v>85</v>
      </c>
      <c r="ZL28" t="s">
        <v>85</v>
      </c>
      <c r="ZM28" t="s">
        <v>85</v>
      </c>
      <c r="ZN28" t="s">
        <v>85</v>
      </c>
      <c r="ZO28" t="s">
        <v>85</v>
      </c>
      <c r="ZP28" t="s">
        <v>85</v>
      </c>
      <c r="ZQ28" t="s">
        <v>85</v>
      </c>
      <c r="ZR28" t="s">
        <v>85</v>
      </c>
      <c r="ZS28" t="s">
        <v>85</v>
      </c>
      <c r="ZT28" t="s">
        <v>85</v>
      </c>
      <c r="ZU28" t="s">
        <v>85</v>
      </c>
      <c r="ZV28" t="s">
        <v>85</v>
      </c>
      <c r="ZW28" t="s">
        <v>85</v>
      </c>
      <c r="ZX28">
        <v>23</v>
      </c>
      <c r="ZY28">
        <v>23</v>
      </c>
      <c r="ZZ28">
        <v>23</v>
      </c>
      <c r="AAA28">
        <v>77</v>
      </c>
      <c r="AAB28">
        <v>80</v>
      </c>
      <c r="AAC28">
        <v>79</v>
      </c>
      <c r="AAD28">
        <v>0</v>
      </c>
      <c r="AAE28">
        <v>3060</v>
      </c>
      <c r="AAF28" t="s">
        <v>85</v>
      </c>
      <c r="AAG28" t="s">
        <v>85</v>
      </c>
      <c r="AAH28" t="s">
        <v>85</v>
      </c>
      <c r="AAI28" t="s">
        <v>85</v>
      </c>
      <c r="AAJ28" t="s">
        <v>85</v>
      </c>
      <c r="AAK28" t="s">
        <v>85</v>
      </c>
      <c r="AAL28" t="s">
        <v>85</v>
      </c>
      <c r="AAM28" t="s">
        <v>85</v>
      </c>
      <c r="AAN28" t="s">
        <v>85</v>
      </c>
      <c r="AAO28" t="s">
        <v>85</v>
      </c>
      <c r="AAP28" t="s">
        <v>85</v>
      </c>
      <c r="AAQ28" t="s">
        <v>85</v>
      </c>
      <c r="AAR28" t="s">
        <v>85</v>
      </c>
      <c r="AAS28" t="s">
        <v>85</v>
      </c>
      <c r="AAT28" t="s">
        <v>85</v>
      </c>
      <c r="AAU28" t="s">
        <v>85</v>
      </c>
      <c r="AAV28" t="s">
        <v>85</v>
      </c>
      <c r="AAW28" t="s">
        <v>85</v>
      </c>
      <c r="AAX28" t="s">
        <v>85</v>
      </c>
      <c r="AAY28" t="s">
        <v>85</v>
      </c>
    </row>
    <row r="29" spans="1:727">
      <c r="A29" s="534">
        <v>23</v>
      </c>
      <c r="B29" s="535">
        <v>-1</v>
      </c>
      <c r="C29" s="535">
        <v>-1</v>
      </c>
      <c r="D29" s="535">
        <v>-1</v>
      </c>
      <c r="E29" s="535">
        <v>-1</v>
      </c>
      <c r="F29" s="535">
        <v>25</v>
      </c>
      <c r="G29" s="629">
        <v>6</v>
      </c>
      <c r="H29" s="629">
        <v>6</v>
      </c>
      <c r="I29" s="629">
        <v>6</v>
      </c>
      <c r="J29" s="629">
        <v>0</v>
      </c>
      <c r="K29" s="629">
        <v>81</v>
      </c>
      <c r="L29" s="533">
        <v>8</v>
      </c>
      <c r="M29" s="533">
        <v>7</v>
      </c>
      <c r="N29" s="533">
        <v>7</v>
      </c>
      <c r="O29" s="533">
        <v>0</v>
      </c>
      <c r="P29" s="533">
        <v>71</v>
      </c>
      <c r="Q29" s="536">
        <v>5</v>
      </c>
      <c r="R29" s="536">
        <v>4</v>
      </c>
      <c r="S29" s="536">
        <v>4</v>
      </c>
      <c r="T29" s="536">
        <v>0</v>
      </c>
      <c r="U29" s="536">
        <v>55</v>
      </c>
      <c r="V29" s="537">
        <v>6</v>
      </c>
      <c r="W29" s="537">
        <v>6</v>
      </c>
      <c r="X29" s="537">
        <v>6</v>
      </c>
      <c r="Y29" s="537">
        <v>1</v>
      </c>
      <c r="Z29" s="537">
        <v>0</v>
      </c>
      <c r="AA29" s="538"/>
      <c r="AB29" s="538"/>
      <c r="AC29" s="538"/>
      <c r="AD29" s="538"/>
      <c r="AE29" s="538"/>
      <c r="AF29" s="538"/>
      <c r="AG29" s="539"/>
      <c r="AH29" s="539"/>
      <c r="AI29" s="539"/>
      <c r="AJ29" s="539"/>
      <c r="AK29" s="539"/>
      <c r="AL29" s="540"/>
      <c r="AM29" s="540"/>
      <c r="AN29" s="540"/>
      <c r="AO29" s="540"/>
      <c r="AP29" s="540"/>
      <c r="AQ29" s="541"/>
      <c r="AR29" s="541"/>
      <c r="AS29" s="541"/>
      <c r="AT29" s="541"/>
      <c r="AU29" s="541"/>
      <c r="AV29" s="534"/>
      <c r="AW29" s="534"/>
      <c r="AX29" s="534"/>
      <c r="AY29" s="534"/>
      <c r="AZ29" s="534"/>
      <c r="BA29" s="534"/>
      <c r="BB29" s="534"/>
      <c r="BC29" s="534"/>
      <c r="BD29" s="534"/>
      <c r="BE29" s="534"/>
      <c r="BF29" s="534"/>
      <c r="BG29" s="534"/>
      <c r="BH29" s="534"/>
      <c r="BI29" s="534"/>
      <c r="BJ29" s="534"/>
      <c r="BK29" s="534"/>
      <c r="BL29" s="534"/>
      <c r="BM29" s="534"/>
      <c r="BN29" s="534"/>
      <c r="BO29" s="534"/>
      <c r="BP29" s="534"/>
      <c r="GA29" t="s">
        <v>85</v>
      </c>
      <c r="GB29">
        <v>24</v>
      </c>
      <c r="GC29">
        <v>137</v>
      </c>
      <c r="GD29">
        <v>96</v>
      </c>
      <c r="GE29">
        <v>94</v>
      </c>
      <c r="GF29">
        <v>44</v>
      </c>
      <c r="GG29">
        <v>2277</v>
      </c>
      <c r="GH29">
        <v>54</v>
      </c>
      <c r="GI29">
        <v>48</v>
      </c>
      <c r="GJ29">
        <v>53</v>
      </c>
      <c r="GK29">
        <v>15</v>
      </c>
      <c r="GL29">
        <v>1078</v>
      </c>
      <c r="GM29">
        <v>141</v>
      </c>
      <c r="GN29">
        <v>61</v>
      </c>
      <c r="GO29">
        <v>88</v>
      </c>
      <c r="GP29">
        <v>89</v>
      </c>
      <c r="GQ29">
        <v>1919</v>
      </c>
      <c r="GR29">
        <v>25</v>
      </c>
      <c r="GS29">
        <v>20</v>
      </c>
      <c r="GT29">
        <v>20</v>
      </c>
      <c r="GU29">
        <v>11</v>
      </c>
      <c r="GV29">
        <v>437</v>
      </c>
      <c r="GW29">
        <v>21</v>
      </c>
      <c r="GX29">
        <v>17</v>
      </c>
      <c r="GY29">
        <v>10</v>
      </c>
      <c r="GZ29">
        <v>15</v>
      </c>
      <c r="HA29">
        <v>316</v>
      </c>
      <c r="HB29">
        <v>24</v>
      </c>
      <c r="HC29">
        <v>80</v>
      </c>
      <c r="HD29">
        <v>54</v>
      </c>
      <c r="HE29">
        <v>43</v>
      </c>
      <c r="HF29">
        <v>28</v>
      </c>
      <c r="HG29">
        <v>1107</v>
      </c>
      <c r="HH29">
        <v>171</v>
      </c>
      <c r="HI29">
        <v>142</v>
      </c>
      <c r="HJ29">
        <v>141</v>
      </c>
      <c r="HK29">
        <v>42</v>
      </c>
      <c r="HL29">
        <v>3128</v>
      </c>
      <c r="HM29">
        <v>171</v>
      </c>
      <c r="HN29">
        <v>153</v>
      </c>
      <c r="HO29">
        <v>182</v>
      </c>
      <c r="HP29">
        <v>42</v>
      </c>
      <c r="HQ29">
        <v>3593</v>
      </c>
      <c r="HR29">
        <v>80</v>
      </c>
      <c r="HS29">
        <v>89</v>
      </c>
      <c r="HT29">
        <v>110</v>
      </c>
      <c r="HU29">
        <v>32</v>
      </c>
      <c r="HV29">
        <v>1965</v>
      </c>
      <c r="HW29">
        <v>11</v>
      </c>
      <c r="HX29">
        <v>18</v>
      </c>
      <c r="HY29">
        <v>25</v>
      </c>
      <c r="HZ29">
        <v>13</v>
      </c>
      <c r="IA29">
        <v>369</v>
      </c>
      <c r="IB29">
        <v>24</v>
      </c>
      <c r="IC29">
        <v>178</v>
      </c>
      <c r="ID29">
        <v>164</v>
      </c>
      <c r="IE29">
        <v>150</v>
      </c>
      <c r="IF29">
        <v>42</v>
      </c>
      <c r="IG29">
        <v>3437</v>
      </c>
      <c r="IH29">
        <v>30</v>
      </c>
      <c r="II29">
        <v>48</v>
      </c>
      <c r="IJ29">
        <v>45</v>
      </c>
      <c r="IK29">
        <v>22</v>
      </c>
      <c r="IL29">
        <v>703</v>
      </c>
      <c r="IM29">
        <v>110</v>
      </c>
      <c r="IN29">
        <v>113</v>
      </c>
      <c r="IO29">
        <v>137</v>
      </c>
      <c r="IP29">
        <v>32</v>
      </c>
      <c r="IQ29">
        <v>2424</v>
      </c>
      <c r="IR29">
        <v>62</v>
      </c>
      <c r="IS29">
        <v>61</v>
      </c>
      <c r="IT29">
        <v>71</v>
      </c>
      <c r="IU29">
        <v>19</v>
      </c>
      <c r="IV29">
        <v>1380</v>
      </c>
      <c r="IW29">
        <v>23</v>
      </c>
      <c r="IX29">
        <v>30</v>
      </c>
      <c r="IY29">
        <v>19</v>
      </c>
      <c r="IZ29">
        <v>11</v>
      </c>
      <c r="JA29">
        <v>495</v>
      </c>
      <c r="JB29">
        <v>24</v>
      </c>
      <c r="JC29">
        <v>46</v>
      </c>
      <c r="JD29">
        <v>26</v>
      </c>
      <c r="JE29">
        <v>28</v>
      </c>
      <c r="JF29">
        <v>18</v>
      </c>
      <c r="JG29">
        <v>686</v>
      </c>
      <c r="JH29">
        <v>112</v>
      </c>
      <c r="JI29">
        <v>100</v>
      </c>
      <c r="JJ29">
        <v>90</v>
      </c>
      <c r="JK29">
        <v>31</v>
      </c>
      <c r="JL29">
        <v>2057</v>
      </c>
      <c r="JM29">
        <v>144</v>
      </c>
      <c r="JN29">
        <v>139</v>
      </c>
      <c r="JO29">
        <v>122</v>
      </c>
      <c r="JP29">
        <v>26</v>
      </c>
      <c r="JQ29">
        <v>2834</v>
      </c>
      <c r="JR29">
        <v>190</v>
      </c>
      <c r="JS29">
        <v>183</v>
      </c>
      <c r="JT29">
        <v>197</v>
      </c>
      <c r="JU29">
        <v>29</v>
      </c>
      <c r="JV29">
        <v>3920</v>
      </c>
      <c r="JW29">
        <v>41</v>
      </c>
      <c r="JX29">
        <v>26</v>
      </c>
      <c r="JY29">
        <v>42</v>
      </c>
      <c r="JZ29">
        <v>23</v>
      </c>
      <c r="KA29">
        <v>741</v>
      </c>
      <c r="KB29">
        <v>24</v>
      </c>
      <c r="KC29" t="s">
        <v>85</v>
      </c>
      <c r="KD29" t="s">
        <v>85</v>
      </c>
      <c r="KE29" t="s">
        <v>85</v>
      </c>
      <c r="KF29" t="s">
        <v>85</v>
      </c>
      <c r="KG29" t="s">
        <v>85</v>
      </c>
      <c r="KH29" t="s">
        <v>85</v>
      </c>
      <c r="KI29" t="s">
        <v>85</v>
      </c>
      <c r="KJ29" t="s">
        <v>85</v>
      </c>
      <c r="KK29" t="s">
        <v>85</v>
      </c>
      <c r="KL29" t="s">
        <v>85</v>
      </c>
      <c r="KM29" t="s">
        <v>85</v>
      </c>
      <c r="KN29" t="s">
        <v>85</v>
      </c>
      <c r="KO29" t="s">
        <v>85</v>
      </c>
      <c r="KP29" t="s">
        <v>85</v>
      </c>
      <c r="KQ29" t="s">
        <v>85</v>
      </c>
      <c r="KR29" t="s">
        <v>85</v>
      </c>
      <c r="KS29" t="s">
        <v>85</v>
      </c>
      <c r="KT29" t="s">
        <v>85</v>
      </c>
      <c r="KU29" t="s">
        <v>85</v>
      </c>
      <c r="KV29" t="s">
        <v>85</v>
      </c>
      <c r="KW29" t="s">
        <v>85</v>
      </c>
      <c r="KX29" t="s">
        <v>85</v>
      </c>
      <c r="KY29" t="s">
        <v>85</v>
      </c>
      <c r="KZ29" t="s">
        <v>85</v>
      </c>
      <c r="LA29" t="s">
        <v>85</v>
      </c>
      <c r="LB29">
        <v>24</v>
      </c>
      <c r="LC29" t="s">
        <v>85</v>
      </c>
      <c r="LD29" t="s">
        <v>85</v>
      </c>
      <c r="LE29" t="s">
        <v>85</v>
      </c>
      <c r="LF29" t="s">
        <v>85</v>
      </c>
      <c r="LG29" t="s">
        <v>85</v>
      </c>
      <c r="LH29" t="s">
        <v>85</v>
      </c>
      <c r="LI29" t="s">
        <v>85</v>
      </c>
      <c r="LJ29" t="s">
        <v>85</v>
      </c>
      <c r="LK29" t="s">
        <v>85</v>
      </c>
      <c r="LL29" t="s">
        <v>85</v>
      </c>
      <c r="LM29" t="s">
        <v>85</v>
      </c>
      <c r="LN29" t="s">
        <v>85</v>
      </c>
      <c r="LO29" t="s">
        <v>85</v>
      </c>
      <c r="LP29" t="s">
        <v>85</v>
      </c>
      <c r="LQ29" t="s">
        <v>85</v>
      </c>
      <c r="LR29" t="s">
        <v>85</v>
      </c>
      <c r="LS29" t="s">
        <v>85</v>
      </c>
      <c r="LT29" t="s">
        <v>85</v>
      </c>
      <c r="LU29" t="s">
        <v>85</v>
      </c>
      <c r="LV29" t="s">
        <v>85</v>
      </c>
      <c r="LW29" t="s">
        <v>85</v>
      </c>
      <c r="LX29" t="s">
        <v>85</v>
      </c>
      <c r="LY29" t="s">
        <v>85</v>
      </c>
      <c r="LZ29" t="s">
        <v>85</v>
      </c>
      <c r="MA29" t="s">
        <v>85</v>
      </c>
      <c r="MB29">
        <v>24</v>
      </c>
      <c r="MC29" t="s">
        <v>85</v>
      </c>
      <c r="MD29" t="s">
        <v>85</v>
      </c>
      <c r="ME29" t="s">
        <v>85</v>
      </c>
      <c r="MF29" t="s">
        <v>85</v>
      </c>
      <c r="MG29" t="s">
        <v>85</v>
      </c>
      <c r="MH29" t="s">
        <v>85</v>
      </c>
      <c r="MI29" t="s">
        <v>85</v>
      </c>
      <c r="MJ29" t="s">
        <v>85</v>
      </c>
      <c r="MK29" t="s">
        <v>85</v>
      </c>
      <c r="ML29" t="s">
        <v>85</v>
      </c>
      <c r="MM29" t="s">
        <v>85</v>
      </c>
      <c r="MN29" t="s">
        <v>85</v>
      </c>
      <c r="MO29" t="s">
        <v>85</v>
      </c>
      <c r="MP29" t="s">
        <v>85</v>
      </c>
      <c r="MQ29" t="s">
        <v>85</v>
      </c>
      <c r="MR29" t="s">
        <v>85</v>
      </c>
      <c r="MS29" t="s">
        <v>85</v>
      </c>
      <c r="MT29" t="s">
        <v>85</v>
      </c>
      <c r="MU29" t="s">
        <v>85</v>
      </c>
      <c r="MV29" t="s">
        <v>85</v>
      </c>
      <c r="MW29" t="s">
        <v>85</v>
      </c>
      <c r="MX29" t="s">
        <v>85</v>
      </c>
      <c r="MY29" t="s">
        <v>85</v>
      </c>
      <c r="MZ29" t="s">
        <v>85</v>
      </c>
      <c r="NA29">
        <v>24</v>
      </c>
      <c r="NB29">
        <v>-1</v>
      </c>
      <c r="NC29">
        <v>-1</v>
      </c>
      <c r="ND29">
        <v>-1</v>
      </c>
      <c r="NE29">
        <v>-1</v>
      </c>
      <c r="NF29">
        <v>26</v>
      </c>
      <c r="NG29">
        <v>5</v>
      </c>
      <c r="NH29">
        <v>6</v>
      </c>
      <c r="NI29">
        <v>6</v>
      </c>
      <c r="NJ29">
        <v>0</v>
      </c>
      <c r="NK29">
        <v>81</v>
      </c>
      <c r="NL29">
        <v>7</v>
      </c>
      <c r="NM29">
        <v>7</v>
      </c>
      <c r="NN29">
        <v>6</v>
      </c>
      <c r="NO29">
        <v>0</v>
      </c>
      <c r="NP29">
        <v>56</v>
      </c>
      <c r="NQ29">
        <v>5</v>
      </c>
      <c r="NR29">
        <v>4</v>
      </c>
      <c r="NS29">
        <v>4</v>
      </c>
      <c r="NT29">
        <v>0</v>
      </c>
      <c r="NU29">
        <v>54</v>
      </c>
      <c r="NV29">
        <v>6</v>
      </c>
      <c r="NW29">
        <v>6</v>
      </c>
      <c r="NX29">
        <v>5</v>
      </c>
      <c r="NY29">
        <v>1</v>
      </c>
      <c r="NZ29">
        <v>0</v>
      </c>
      <c r="OA29">
        <v>24</v>
      </c>
      <c r="OB29">
        <v>10</v>
      </c>
      <c r="OC29">
        <v>10</v>
      </c>
      <c r="OD29">
        <v>10</v>
      </c>
      <c r="OE29">
        <v>1</v>
      </c>
      <c r="OF29">
        <v>96</v>
      </c>
      <c r="OG29">
        <v>12</v>
      </c>
      <c r="OH29">
        <v>12</v>
      </c>
      <c r="OI29">
        <v>12</v>
      </c>
      <c r="OJ29">
        <v>1</v>
      </c>
      <c r="OK29">
        <v>107</v>
      </c>
      <c r="OL29">
        <v>1</v>
      </c>
      <c r="OM29">
        <v>1</v>
      </c>
      <c r="ON29">
        <v>1</v>
      </c>
      <c r="OO29">
        <v>1</v>
      </c>
      <c r="OP29">
        <v>47</v>
      </c>
      <c r="OQ29" t="s">
        <v>85</v>
      </c>
      <c r="OR29" t="s">
        <v>85</v>
      </c>
      <c r="OS29" t="s">
        <v>85</v>
      </c>
      <c r="OT29" t="s">
        <v>85</v>
      </c>
      <c r="OU29" t="s">
        <v>85</v>
      </c>
      <c r="OV29" t="s">
        <v>85</v>
      </c>
      <c r="OW29" t="s">
        <v>85</v>
      </c>
      <c r="OX29" t="s">
        <v>85</v>
      </c>
      <c r="OY29" t="s">
        <v>85</v>
      </c>
      <c r="OZ29" t="s">
        <v>85</v>
      </c>
      <c r="PA29">
        <v>24</v>
      </c>
      <c r="PB29">
        <v>23</v>
      </c>
      <c r="PC29">
        <v>23</v>
      </c>
      <c r="PD29">
        <v>23</v>
      </c>
      <c r="PE29">
        <v>0</v>
      </c>
      <c r="PF29">
        <v>847</v>
      </c>
      <c r="PG29">
        <v>9</v>
      </c>
      <c r="PH29">
        <v>7</v>
      </c>
      <c r="PI29">
        <v>7</v>
      </c>
      <c r="PJ29">
        <v>0</v>
      </c>
      <c r="PK29">
        <v>217</v>
      </c>
      <c r="PL29">
        <v>7</v>
      </c>
      <c r="PM29">
        <v>8</v>
      </c>
      <c r="PN29">
        <v>6</v>
      </c>
      <c r="PO29">
        <v>0</v>
      </c>
      <c r="PP29">
        <v>45</v>
      </c>
      <c r="PQ29">
        <v>38</v>
      </c>
      <c r="PR29">
        <v>38</v>
      </c>
      <c r="PS29">
        <v>35</v>
      </c>
      <c r="PT29">
        <v>2</v>
      </c>
      <c r="PU29">
        <v>1346</v>
      </c>
      <c r="PV29">
        <v>37</v>
      </c>
      <c r="PW29">
        <v>39</v>
      </c>
      <c r="PX29">
        <v>37</v>
      </c>
      <c r="PY29">
        <v>0</v>
      </c>
      <c r="PZ29">
        <v>1524</v>
      </c>
      <c r="QA29">
        <v>24</v>
      </c>
      <c r="QB29" t="s">
        <v>85</v>
      </c>
      <c r="QC29" t="s">
        <v>85</v>
      </c>
      <c r="QD29" t="s">
        <v>85</v>
      </c>
      <c r="QE29" t="s">
        <v>85</v>
      </c>
      <c r="QF29">
        <v>0</v>
      </c>
      <c r="QG29">
        <v>2</v>
      </c>
      <c r="QH29">
        <v>2</v>
      </c>
      <c r="QI29">
        <v>2</v>
      </c>
      <c r="QJ29">
        <v>0</v>
      </c>
      <c r="QK29">
        <v>58</v>
      </c>
      <c r="QL29" t="s">
        <v>85</v>
      </c>
      <c r="QM29" t="s">
        <v>85</v>
      </c>
      <c r="QN29" t="s">
        <v>85</v>
      </c>
      <c r="QO29" t="s">
        <v>85</v>
      </c>
      <c r="QP29" t="s">
        <v>85</v>
      </c>
      <c r="QQ29" t="s">
        <v>85</v>
      </c>
      <c r="QR29" t="s">
        <v>85</v>
      </c>
      <c r="QS29" t="s">
        <v>85</v>
      </c>
      <c r="QT29" t="s">
        <v>85</v>
      </c>
      <c r="QU29" t="s">
        <v>85</v>
      </c>
      <c r="QV29" t="s">
        <v>85</v>
      </c>
      <c r="QW29" t="s">
        <v>85</v>
      </c>
      <c r="QX29" t="s">
        <v>85</v>
      </c>
      <c r="QY29" t="s">
        <v>85</v>
      </c>
      <c r="QZ29" t="s">
        <v>85</v>
      </c>
      <c r="RA29">
        <v>24</v>
      </c>
      <c r="RB29">
        <v>134</v>
      </c>
      <c r="RC29">
        <v>135</v>
      </c>
      <c r="RD29">
        <v>133</v>
      </c>
      <c r="RE29">
        <v>0</v>
      </c>
      <c r="RF29">
        <v>4765</v>
      </c>
      <c r="RG29">
        <v>8</v>
      </c>
      <c r="RH29">
        <v>7</v>
      </c>
      <c r="RI29">
        <v>7</v>
      </c>
      <c r="RJ29">
        <v>0</v>
      </c>
      <c r="RK29">
        <v>248</v>
      </c>
      <c r="RL29">
        <v>6</v>
      </c>
      <c r="RM29">
        <v>6</v>
      </c>
      <c r="RN29">
        <v>6</v>
      </c>
      <c r="RO29">
        <v>0</v>
      </c>
      <c r="RP29">
        <v>188</v>
      </c>
      <c r="RQ29">
        <v>0</v>
      </c>
      <c r="RR29">
        <v>0</v>
      </c>
      <c r="RS29">
        <v>0</v>
      </c>
      <c r="RT29">
        <v>0</v>
      </c>
      <c r="RU29">
        <v>0</v>
      </c>
      <c r="RV29">
        <v>0</v>
      </c>
      <c r="RW29">
        <v>0</v>
      </c>
      <c r="RX29">
        <v>0</v>
      </c>
      <c r="RY29">
        <v>0</v>
      </c>
      <c r="RZ29">
        <v>0</v>
      </c>
      <c r="SA29">
        <v>24</v>
      </c>
      <c r="SB29">
        <v>0</v>
      </c>
      <c r="SC29">
        <v>0</v>
      </c>
      <c r="SD29">
        <v>0</v>
      </c>
      <c r="SE29">
        <v>0</v>
      </c>
      <c r="SF29">
        <v>0</v>
      </c>
      <c r="SG29" t="s">
        <v>85</v>
      </c>
      <c r="SH29" t="s">
        <v>85</v>
      </c>
      <c r="SI29" t="s">
        <v>85</v>
      </c>
      <c r="SJ29" t="s">
        <v>85</v>
      </c>
      <c r="SK29" t="s">
        <v>85</v>
      </c>
      <c r="SL29" t="s">
        <v>85</v>
      </c>
      <c r="SM29" t="s">
        <v>85</v>
      </c>
      <c r="SN29" t="s">
        <v>85</v>
      </c>
      <c r="SO29" t="s">
        <v>85</v>
      </c>
      <c r="SP29" t="s">
        <v>85</v>
      </c>
      <c r="SQ29" t="s">
        <v>85</v>
      </c>
      <c r="SR29" t="s">
        <v>85</v>
      </c>
      <c r="SS29" t="s">
        <v>85</v>
      </c>
      <c r="ST29" t="s">
        <v>85</v>
      </c>
      <c r="SU29" t="s">
        <v>85</v>
      </c>
      <c r="SV29" t="s">
        <v>85</v>
      </c>
      <c r="SW29" t="s">
        <v>85</v>
      </c>
      <c r="SX29" t="s">
        <v>85</v>
      </c>
      <c r="SY29" t="s">
        <v>85</v>
      </c>
      <c r="SZ29" t="s">
        <v>85</v>
      </c>
      <c r="TA29">
        <v>24</v>
      </c>
      <c r="TB29">
        <v>1</v>
      </c>
      <c r="TC29">
        <v>1</v>
      </c>
      <c r="TD29">
        <v>0</v>
      </c>
      <c r="TE29">
        <v>0</v>
      </c>
      <c r="TF29">
        <v>0</v>
      </c>
      <c r="TG29">
        <v>0</v>
      </c>
      <c r="TH29">
        <v>0</v>
      </c>
      <c r="TI29">
        <v>0</v>
      </c>
      <c r="TJ29">
        <v>0</v>
      </c>
      <c r="TK29">
        <v>0</v>
      </c>
      <c r="TL29">
        <v>0</v>
      </c>
      <c r="TM29">
        <v>0</v>
      </c>
      <c r="TN29">
        <v>0</v>
      </c>
      <c r="TO29">
        <v>0</v>
      </c>
      <c r="TP29">
        <v>0</v>
      </c>
      <c r="TQ29">
        <v>27</v>
      </c>
      <c r="TR29">
        <v>26</v>
      </c>
      <c r="TS29">
        <v>28</v>
      </c>
      <c r="TT29">
        <v>0</v>
      </c>
      <c r="TU29">
        <v>994</v>
      </c>
      <c r="TV29">
        <v>7</v>
      </c>
      <c r="TW29">
        <v>8</v>
      </c>
      <c r="TX29">
        <v>6</v>
      </c>
      <c r="TY29">
        <v>0</v>
      </c>
      <c r="TZ29">
        <v>267</v>
      </c>
      <c r="UA29">
        <v>24</v>
      </c>
      <c r="UB29">
        <v>77</v>
      </c>
      <c r="UC29">
        <v>79</v>
      </c>
      <c r="UD29">
        <v>79</v>
      </c>
      <c r="UE29">
        <v>0</v>
      </c>
      <c r="UF29">
        <v>3023</v>
      </c>
      <c r="UG29" t="s">
        <v>85</v>
      </c>
      <c r="UH29" t="s">
        <v>85</v>
      </c>
      <c r="UI29" t="s">
        <v>85</v>
      </c>
      <c r="UJ29" t="s">
        <v>85</v>
      </c>
      <c r="UK29" t="s">
        <v>85</v>
      </c>
      <c r="UL29" t="s">
        <v>85</v>
      </c>
      <c r="UM29" t="s">
        <v>85</v>
      </c>
      <c r="UN29" t="s">
        <v>85</v>
      </c>
      <c r="UO29" t="s">
        <v>85</v>
      </c>
      <c r="UP29" t="s">
        <v>85</v>
      </c>
      <c r="UQ29" t="s">
        <v>85</v>
      </c>
      <c r="UR29" t="s">
        <v>85</v>
      </c>
      <c r="US29" t="s">
        <v>85</v>
      </c>
      <c r="UT29" t="s">
        <v>85</v>
      </c>
      <c r="UU29" t="s">
        <v>85</v>
      </c>
      <c r="UV29" t="s">
        <v>85</v>
      </c>
      <c r="UW29" t="s">
        <v>85</v>
      </c>
      <c r="UX29" t="s">
        <v>85</v>
      </c>
      <c r="UY29" t="s">
        <v>85</v>
      </c>
      <c r="UZ29" t="s">
        <v>85</v>
      </c>
      <c r="VX29">
        <v>24</v>
      </c>
      <c r="VY29">
        <v>-1</v>
      </c>
      <c r="VZ29">
        <v>-1</v>
      </c>
      <c r="WA29">
        <v>-1</v>
      </c>
      <c r="WB29">
        <v>-1</v>
      </c>
      <c r="WC29">
        <v>26</v>
      </c>
      <c r="WD29">
        <v>5</v>
      </c>
      <c r="WE29">
        <v>6</v>
      </c>
      <c r="WF29">
        <v>6</v>
      </c>
      <c r="WG29">
        <v>0</v>
      </c>
      <c r="WH29">
        <v>81</v>
      </c>
      <c r="WI29">
        <v>7</v>
      </c>
      <c r="WJ29">
        <v>7</v>
      </c>
      <c r="WK29">
        <v>6</v>
      </c>
      <c r="WL29">
        <v>0</v>
      </c>
      <c r="WM29">
        <v>56</v>
      </c>
      <c r="WN29">
        <v>5</v>
      </c>
      <c r="WO29">
        <v>4</v>
      </c>
      <c r="WP29">
        <v>4</v>
      </c>
      <c r="WQ29">
        <v>0</v>
      </c>
      <c r="WR29">
        <v>54</v>
      </c>
      <c r="WS29">
        <v>6</v>
      </c>
      <c r="WT29">
        <v>6</v>
      </c>
      <c r="WU29">
        <v>5</v>
      </c>
      <c r="WV29">
        <v>1</v>
      </c>
      <c r="WW29">
        <v>0</v>
      </c>
      <c r="WX29">
        <v>24</v>
      </c>
      <c r="WY29">
        <v>10</v>
      </c>
      <c r="WZ29">
        <v>10</v>
      </c>
      <c r="XA29">
        <v>10</v>
      </c>
      <c r="XB29">
        <v>1</v>
      </c>
      <c r="XC29">
        <v>96</v>
      </c>
      <c r="XD29">
        <v>12</v>
      </c>
      <c r="XE29">
        <v>12</v>
      </c>
      <c r="XF29">
        <v>12</v>
      </c>
      <c r="XG29">
        <v>1</v>
      </c>
      <c r="XH29">
        <v>107</v>
      </c>
      <c r="XI29">
        <v>1</v>
      </c>
      <c r="XJ29">
        <v>1</v>
      </c>
      <c r="XK29">
        <v>1</v>
      </c>
      <c r="XL29">
        <v>1</v>
      </c>
      <c r="XM29">
        <v>47</v>
      </c>
      <c r="XN29" t="s">
        <v>85</v>
      </c>
      <c r="XO29" t="s">
        <v>85</v>
      </c>
      <c r="XP29" t="s">
        <v>85</v>
      </c>
      <c r="XQ29" t="s">
        <v>85</v>
      </c>
      <c r="XR29" t="s">
        <v>85</v>
      </c>
      <c r="XS29" t="s">
        <v>85</v>
      </c>
      <c r="XT29" t="s">
        <v>85</v>
      </c>
      <c r="XU29" t="s">
        <v>85</v>
      </c>
      <c r="XV29" t="s">
        <v>85</v>
      </c>
      <c r="XW29" t="s">
        <v>85</v>
      </c>
      <c r="XX29">
        <v>24</v>
      </c>
      <c r="XY29">
        <v>23</v>
      </c>
      <c r="XZ29">
        <v>23</v>
      </c>
      <c r="YA29">
        <v>23</v>
      </c>
      <c r="YB29">
        <v>0</v>
      </c>
      <c r="YC29">
        <v>847</v>
      </c>
      <c r="YD29">
        <v>9</v>
      </c>
      <c r="YE29">
        <v>7</v>
      </c>
      <c r="YF29">
        <v>7</v>
      </c>
      <c r="YG29">
        <v>0</v>
      </c>
      <c r="YH29">
        <v>217</v>
      </c>
      <c r="YI29">
        <v>7</v>
      </c>
      <c r="YJ29">
        <v>8</v>
      </c>
      <c r="YK29">
        <v>6</v>
      </c>
      <c r="YL29">
        <v>0</v>
      </c>
      <c r="YM29">
        <v>45</v>
      </c>
      <c r="YN29">
        <v>38</v>
      </c>
      <c r="YO29">
        <v>38</v>
      </c>
      <c r="YP29">
        <v>35</v>
      </c>
      <c r="YQ29">
        <v>2</v>
      </c>
      <c r="YR29">
        <v>1346</v>
      </c>
      <c r="YS29">
        <v>37</v>
      </c>
      <c r="YT29">
        <v>39</v>
      </c>
      <c r="YU29">
        <v>37</v>
      </c>
      <c r="YV29">
        <v>0</v>
      </c>
      <c r="YW29">
        <v>1524</v>
      </c>
      <c r="YX29">
        <v>24</v>
      </c>
      <c r="YY29" t="s">
        <v>85</v>
      </c>
      <c r="YZ29" t="s">
        <v>85</v>
      </c>
      <c r="ZA29" t="s">
        <v>85</v>
      </c>
      <c r="ZB29" t="s">
        <v>85</v>
      </c>
      <c r="ZC29">
        <v>0</v>
      </c>
      <c r="ZD29">
        <v>2</v>
      </c>
      <c r="ZE29">
        <v>2</v>
      </c>
      <c r="ZF29">
        <v>2</v>
      </c>
      <c r="ZG29">
        <v>0</v>
      </c>
      <c r="ZH29">
        <v>58</v>
      </c>
      <c r="ZI29" t="s">
        <v>85</v>
      </c>
      <c r="ZJ29" t="s">
        <v>85</v>
      </c>
      <c r="ZK29" t="s">
        <v>85</v>
      </c>
      <c r="ZL29" t="s">
        <v>85</v>
      </c>
      <c r="ZM29" t="s">
        <v>85</v>
      </c>
      <c r="ZN29" t="s">
        <v>85</v>
      </c>
      <c r="ZO29" t="s">
        <v>85</v>
      </c>
      <c r="ZP29" t="s">
        <v>85</v>
      </c>
      <c r="ZQ29" t="s">
        <v>85</v>
      </c>
      <c r="ZR29" t="s">
        <v>85</v>
      </c>
      <c r="ZS29" t="s">
        <v>85</v>
      </c>
      <c r="ZT29" t="s">
        <v>85</v>
      </c>
      <c r="ZU29" t="s">
        <v>85</v>
      </c>
      <c r="ZV29" t="s">
        <v>85</v>
      </c>
      <c r="ZW29" t="s">
        <v>85</v>
      </c>
      <c r="ZX29">
        <v>24</v>
      </c>
      <c r="ZY29">
        <v>24</v>
      </c>
      <c r="ZZ29">
        <v>24</v>
      </c>
      <c r="AAA29">
        <v>77</v>
      </c>
      <c r="AAB29">
        <v>79</v>
      </c>
      <c r="AAC29">
        <v>79</v>
      </c>
      <c r="AAD29">
        <v>0</v>
      </c>
      <c r="AAE29">
        <v>3023</v>
      </c>
      <c r="AAF29" t="s">
        <v>85</v>
      </c>
      <c r="AAG29" t="s">
        <v>85</v>
      </c>
      <c r="AAH29" t="s">
        <v>85</v>
      </c>
      <c r="AAI29" t="s">
        <v>85</v>
      </c>
      <c r="AAJ29" t="s">
        <v>85</v>
      </c>
      <c r="AAK29" t="s">
        <v>85</v>
      </c>
      <c r="AAL29" t="s">
        <v>85</v>
      </c>
      <c r="AAM29" t="s">
        <v>85</v>
      </c>
      <c r="AAN29" t="s">
        <v>85</v>
      </c>
      <c r="AAO29" t="s">
        <v>85</v>
      </c>
      <c r="AAP29" t="s">
        <v>85</v>
      </c>
      <c r="AAQ29" t="s">
        <v>85</v>
      </c>
      <c r="AAR29" t="s">
        <v>85</v>
      </c>
      <c r="AAS29" t="s">
        <v>85</v>
      </c>
      <c r="AAT29" t="s">
        <v>85</v>
      </c>
      <c r="AAU29" t="s">
        <v>85</v>
      </c>
      <c r="AAV29" t="s">
        <v>85</v>
      </c>
      <c r="AAW29" t="s">
        <v>85</v>
      </c>
      <c r="AAX29" t="s">
        <v>85</v>
      </c>
      <c r="AAY29" t="s">
        <v>85</v>
      </c>
    </row>
    <row r="30" spans="1:727">
      <c r="A30" s="534">
        <v>24</v>
      </c>
      <c r="B30" s="535">
        <v>-1</v>
      </c>
      <c r="C30" s="535">
        <v>-1</v>
      </c>
      <c r="D30" s="535">
        <v>-1</v>
      </c>
      <c r="E30" s="535">
        <v>-1</v>
      </c>
      <c r="F30" s="535">
        <v>24</v>
      </c>
      <c r="G30" s="629">
        <v>5</v>
      </c>
      <c r="H30" s="629">
        <v>5</v>
      </c>
      <c r="I30" s="629">
        <v>5</v>
      </c>
      <c r="J30" s="629">
        <v>0</v>
      </c>
      <c r="K30" s="629">
        <v>83</v>
      </c>
      <c r="L30" s="533">
        <v>6</v>
      </c>
      <c r="M30" s="533">
        <v>6</v>
      </c>
      <c r="N30" s="533">
        <v>6</v>
      </c>
      <c r="O30" s="533">
        <v>0</v>
      </c>
      <c r="P30" s="533">
        <v>52</v>
      </c>
      <c r="Q30" s="536">
        <v>5</v>
      </c>
      <c r="R30" s="536">
        <v>4</v>
      </c>
      <c r="S30" s="536">
        <v>4</v>
      </c>
      <c r="T30" s="536">
        <v>0</v>
      </c>
      <c r="U30" s="536">
        <v>56</v>
      </c>
      <c r="V30" s="537">
        <v>6</v>
      </c>
      <c r="W30" s="537">
        <v>6</v>
      </c>
      <c r="X30" s="537">
        <v>6</v>
      </c>
      <c r="Y30" s="537">
        <v>1</v>
      </c>
      <c r="Z30" s="537">
        <v>0</v>
      </c>
      <c r="AA30" s="538"/>
      <c r="AB30" s="538"/>
      <c r="AC30" s="538"/>
      <c r="AD30" s="538"/>
      <c r="AE30" s="538"/>
      <c r="AF30" s="538"/>
      <c r="AG30" s="539"/>
      <c r="AH30" s="539"/>
      <c r="AI30" s="539"/>
      <c r="AJ30" s="539"/>
      <c r="AK30" s="539"/>
      <c r="AL30" s="540"/>
      <c r="AM30" s="540"/>
      <c r="AN30" s="540"/>
      <c r="AO30" s="540"/>
      <c r="AP30" s="540"/>
      <c r="AQ30" s="541"/>
      <c r="AR30" s="541"/>
      <c r="AS30" s="541"/>
      <c r="AT30" s="541"/>
      <c r="AU30" s="541"/>
      <c r="AV30" s="534"/>
      <c r="AW30" s="534"/>
      <c r="AX30" s="534"/>
      <c r="AY30" s="534"/>
      <c r="AZ30" s="534"/>
      <c r="BA30" s="534"/>
      <c r="BB30" s="534"/>
      <c r="BC30" s="534"/>
      <c r="BD30" s="534"/>
      <c r="BE30" s="534"/>
      <c r="BF30" s="534"/>
      <c r="BG30" s="534"/>
      <c r="BH30" s="534"/>
      <c r="BI30" s="534"/>
      <c r="BJ30" s="534"/>
      <c r="BK30" s="534"/>
      <c r="BL30" s="534"/>
      <c r="BM30" s="534"/>
      <c r="BN30" s="534"/>
      <c r="BO30" s="534"/>
      <c r="BP30" s="534"/>
      <c r="GA30" t="s">
        <v>85</v>
      </c>
      <c r="GB30" t="s">
        <v>774</v>
      </c>
      <c r="GC30" t="s">
        <v>85</v>
      </c>
      <c r="GD30" t="s">
        <v>85</v>
      </c>
      <c r="GE30" t="s">
        <v>85</v>
      </c>
      <c r="GF30" t="s">
        <v>85</v>
      </c>
      <c r="GG30">
        <v>47009</v>
      </c>
      <c r="GH30" t="s">
        <v>85</v>
      </c>
      <c r="GI30" t="s">
        <v>85</v>
      </c>
      <c r="GJ30" t="s">
        <v>85</v>
      </c>
      <c r="GK30" t="s">
        <v>85</v>
      </c>
      <c r="GL30">
        <v>21190</v>
      </c>
      <c r="GM30" t="s">
        <v>85</v>
      </c>
      <c r="GN30" t="s">
        <v>85</v>
      </c>
      <c r="GO30" t="s">
        <v>85</v>
      </c>
      <c r="GP30" t="s">
        <v>85</v>
      </c>
      <c r="GQ30">
        <v>22514</v>
      </c>
      <c r="GR30" t="s">
        <v>85</v>
      </c>
      <c r="GS30" t="s">
        <v>85</v>
      </c>
      <c r="GT30" t="s">
        <v>85</v>
      </c>
      <c r="GU30" t="s">
        <v>85</v>
      </c>
      <c r="GV30">
        <v>6952</v>
      </c>
      <c r="GW30" t="s">
        <v>85</v>
      </c>
      <c r="GX30" t="s">
        <v>85</v>
      </c>
      <c r="GY30" t="s">
        <v>85</v>
      </c>
      <c r="GZ30" t="s">
        <v>85</v>
      </c>
      <c r="HA30">
        <v>3905</v>
      </c>
      <c r="HB30" t="s">
        <v>774</v>
      </c>
      <c r="HC30" t="s">
        <v>85</v>
      </c>
      <c r="HD30" t="s">
        <v>85</v>
      </c>
      <c r="HE30" t="s">
        <v>85</v>
      </c>
      <c r="HF30" t="s">
        <v>85</v>
      </c>
      <c r="HG30">
        <v>15279</v>
      </c>
      <c r="HH30" t="s">
        <v>85</v>
      </c>
      <c r="HI30" t="s">
        <v>85</v>
      </c>
      <c r="HJ30" t="s">
        <v>85</v>
      </c>
      <c r="HK30" t="s">
        <v>85</v>
      </c>
      <c r="HL30">
        <v>65179</v>
      </c>
      <c r="HM30" t="s">
        <v>85</v>
      </c>
      <c r="HN30" t="s">
        <v>85</v>
      </c>
      <c r="HO30" t="s">
        <v>85</v>
      </c>
      <c r="HP30" t="s">
        <v>85</v>
      </c>
      <c r="HQ30">
        <v>75764</v>
      </c>
      <c r="HR30" t="s">
        <v>85</v>
      </c>
      <c r="HS30" t="s">
        <v>85</v>
      </c>
      <c r="HT30" t="s">
        <v>85</v>
      </c>
      <c r="HU30" t="s">
        <v>85</v>
      </c>
      <c r="HV30">
        <v>35460</v>
      </c>
      <c r="HW30" t="s">
        <v>85</v>
      </c>
      <c r="HX30" t="s">
        <v>85</v>
      </c>
      <c r="HY30" t="s">
        <v>85</v>
      </c>
      <c r="HZ30" t="s">
        <v>85</v>
      </c>
      <c r="IA30">
        <v>9236</v>
      </c>
      <c r="IB30" t="s">
        <v>774</v>
      </c>
      <c r="IC30" t="s">
        <v>85</v>
      </c>
      <c r="ID30" t="s">
        <v>85</v>
      </c>
      <c r="IE30" t="s">
        <v>85</v>
      </c>
      <c r="IF30" t="s">
        <v>85</v>
      </c>
      <c r="IG30">
        <v>74981</v>
      </c>
      <c r="IH30" t="s">
        <v>85</v>
      </c>
      <c r="II30" t="s">
        <v>85</v>
      </c>
      <c r="IJ30" t="s">
        <v>85</v>
      </c>
      <c r="IK30" t="s">
        <v>85</v>
      </c>
      <c r="IL30">
        <v>16462</v>
      </c>
      <c r="IM30" t="s">
        <v>85</v>
      </c>
      <c r="IN30" t="s">
        <v>85</v>
      </c>
      <c r="IO30" t="s">
        <v>85</v>
      </c>
      <c r="IP30" t="s">
        <v>85</v>
      </c>
      <c r="IQ30">
        <v>51213</v>
      </c>
      <c r="IR30" t="s">
        <v>85</v>
      </c>
      <c r="IS30" t="s">
        <v>85</v>
      </c>
      <c r="IT30" t="s">
        <v>85</v>
      </c>
      <c r="IU30" t="s">
        <v>85</v>
      </c>
      <c r="IV30">
        <v>18925</v>
      </c>
      <c r="IW30" t="s">
        <v>85</v>
      </c>
      <c r="IX30" t="s">
        <v>85</v>
      </c>
      <c r="IY30" t="s">
        <v>85</v>
      </c>
      <c r="IZ30" t="s">
        <v>85</v>
      </c>
      <c r="JA30">
        <v>11222</v>
      </c>
      <c r="JB30" t="s">
        <v>774</v>
      </c>
      <c r="JC30" t="s">
        <v>85</v>
      </c>
      <c r="JD30" t="s">
        <v>85</v>
      </c>
      <c r="JE30" t="s">
        <v>85</v>
      </c>
      <c r="JF30" t="s">
        <v>85</v>
      </c>
      <c r="JG30">
        <v>15585</v>
      </c>
      <c r="JH30" t="s">
        <v>85</v>
      </c>
      <c r="JI30" t="s">
        <v>85</v>
      </c>
      <c r="JJ30" t="s">
        <v>85</v>
      </c>
      <c r="JK30" t="s">
        <v>85</v>
      </c>
      <c r="JL30">
        <v>42182</v>
      </c>
      <c r="JM30" t="s">
        <v>85</v>
      </c>
      <c r="JN30" t="s">
        <v>85</v>
      </c>
      <c r="JO30" t="s">
        <v>85</v>
      </c>
      <c r="JP30" t="s">
        <v>85</v>
      </c>
      <c r="JQ30">
        <v>48520</v>
      </c>
      <c r="JR30" t="s">
        <v>85</v>
      </c>
      <c r="JS30" t="s">
        <v>85</v>
      </c>
      <c r="JT30" t="s">
        <v>85</v>
      </c>
      <c r="JU30" t="s">
        <v>85</v>
      </c>
      <c r="JV30">
        <v>72206</v>
      </c>
      <c r="JW30" t="s">
        <v>85</v>
      </c>
      <c r="JX30" t="s">
        <v>85</v>
      </c>
      <c r="JY30" t="s">
        <v>85</v>
      </c>
      <c r="JZ30" t="s">
        <v>85</v>
      </c>
      <c r="KA30">
        <v>13508</v>
      </c>
      <c r="KB30" t="s">
        <v>774</v>
      </c>
      <c r="KC30" t="s">
        <v>85</v>
      </c>
      <c r="KD30" t="s">
        <v>85</v>
      </c>
      <c r="KE30" t="s">
        <v>85</v>
      </c>
      <c r="KF30" t="s">
        <v>85</v>
      </c>
      <c r="KG30" t="s">
        <v>85</v>
      </c>
      <c r="KH30" t="s">
        <v>85</v>
      </c>
      <c r="KI30" t="s">
        <v>85</v>
      </c>
      <c r="KJ30" t="s">
        <v>85</v>
      </c>
      <c r="KK30" t="s">
        <v>85</v>
      </c>
      <c r="KL30" t="s">
        <v>85</v>
      </c>
      <c r="KM30" t="s">
        <v>85</v>
      </c>
      <c r="KN30" t="s">
        <v>85</v>
      </c>
      <c r="KO30" t="s">
        <v>85</v>
      </c>
      <c r="KP30" t="s">
        <v>85</v>
      </c>
      <c r="KQ30" t="s">
        <v>85</v>
      </c>
      <c r="KR30" t="s">
        <v>85</v>
      </c>
      <c r="KS30" t="s">
        <v>85</v>
      </c>
      <c r="KT30" t="s">
        <v>85</v>
      </c>
      <c r="KU30" t="s">
        <v>85</v>
      </c>
      <c r="KV30" t="s">
        <v>85</v>
      </c>
      <c r="KW30" t="s">
        <v>85</v>
      </c>
      <c r="KX30" t="s">
        <v>85</v>
      </c>
      <c r="KY30" t="s">
        <v>85</v>
      </c>
      <c r="KZ30" t="s">
        <v>85</v>
      </c>
      <c r="LA30" t="s">
        <v>85</v>
      </c>
      <c r="LB30" t="s">
        <v>774</v>
      </c>
      <c r="LC30" t="s">
        <v>85</v>
      </c>
      <c r="LD30" t="s">
        <v>85</v>
      </c>
      <c r="LE30" t="s">
        <v>85</v>
      </c>
      <c r="LF30" t="s">
        <v>85</v>
      </c>
      <c r="LG30" t="s">
        <v>85</v>
      </c>
      <c r="LH30" t="s">
        <v>85</v>
      </c>
      <c r="LI30" t="s">
        <v>85</v>
      </c>
      <c r="LJ30" t="s">
        <v>85</v>
      </c>
      <c r="LK30" t="s">
        <v>85</v>
      </c>
      <c r="LL30" t="s">
        <v>85</v>
      </c>
      <c r="LM30" t="s">
        <v>85</v>
      </c>
      <c r="LN30" t="s">
        <v>85</v>
      </c>
      <c r="LO30" t="s">
        <v>85</v>
      </c>
      <c r="LP30" t="s">
        <v>85</v>
      </c>
      <c r="LQ30" t="s">
        <v>85</v>
      </c>
      <c r="LR30" t="s">
        <v>85</v>
      </c>
      <c r="LS30" t="s">
        <v>85</v>
      </c>
      <c r="LT30" t="s">
        <v>85</v>
      </c>
      <c r="LU30" t="s">
        <v>85</v>
      </c>
      <c r="LV30" t="s">
        <v>85</v>
      </c>
      <c r="LW30" t="s">
        <v>85</v>
      </c>
      <c r="LX30" t="s">
        <v>85</v>
      </c>
      <c r="LY30" t="s">
        <v>85</v>
      </c>
      <c r="LZ30" t="s">
        <v>85</v>
      </c>
      <c r="MA30" t="s">
        <v>85</v>
      </c>
      <c r="MB30" t="s">
        <v>774</v>
      </c>
      <c r="MC30" t="s">
        <v>85</v>
      </c>
      <c r="MD30" t="s">
        <v>85</v>
      </c>
      <c r="ME30" t="s">
        <v>85</v>
      </c>
      <c r="MF30" t="s">
        <v>85</v>
      </c>
      <c r="MG30" t="s">
        <v>85</v>
      </c>
      <c r="MH30" t="s">
        <v>85</v>
      </c>
      <c r="MI30" t="s">
        <v>85</v>
      </c>
      <c r="MJ30" t="s">
        <v>85</v>
      </c>
      <c r="MK30" t="s">
        <v>85</v>
      </c>
      <c r="ML30" t="s">
        <v>85</v>
      </c>
      <c r="MM30" t="s">
        <v>85</v>
      </c>
      <c r="MN30" t="s">
        <v>85</v>
      </c>
      <c r="MO30" t="s">
        <v>85</v>
      </c>
      <c r="MP30" t="s">
        <v>85</v>
      </c>
      <c r="MQ30" t="s">
        <v>85</v>
      </c>
      <c r="MR30" t="s">
        <v>85</v>
      </c>
      <c r="MS30" t="s">
        <v>85</v>
      </c>
      <c r="MT30" t="s">
        <v>85</v>
      </c>
      <c r="MU30" t="s">
        <v>85</v>
      </c>
      <c r="MV30" t="s">
        <v>85</v>
      </c>
      <c r="MW30" t="s">
        <v>85</v>
      </c>
      <c r="MX30" t="s">
        <v>85</v>
      </c>
      <c r="MY30" t="s">
        <v>85</v>
      </c>
      <c r="MZ30" t="s">
        <v>85</v>
      </c>
      <c r="NA30" t="s">
        <v>786</v>
      </c>
      <c r="NB30" t="s">
        <v>85</v>
      </c>
      <c r="NC30" t="s">
        <v>85</v>
      </c>
      <c r="ND30" t="s">
        <v>85</v>
      </c>
      <c r="NE30" t="s">
        <v>85</v>
      </c>
      <c r="NF30">
        <v>612</v>
      </c>
      <c r="NG30" t="s">
        <v>85</v>
      </c>
      <c r="NH30" t="s">
        <v>85</v>
      </c>
      <c r="NI30" t="s">
        <v>85</v>
      </c>
      <c r="NJ30" t="s">
        <v>85</v>
      </c>
      <c r="NK30">
        <v>5501</v>
      </c>
      <c r="NL30" t="s">
        <v>85</v>
      </c>
      <c r="NM30" t="s">
        <v>85</v>
      </c>
      <c r="NN30" t="s">
        <v>85</v>
      </c>
      <c r="NO30" t="s">
        <v>85</v>
      </c>
      <c r="NP30">
        <v>5830</v>
      </c>
      <c r="NQ30" t="s">
        <v>85</v>
      </c>
      <c r="NR30" t="s">
        <v>85</v>
      </c>
      <c r="NS30" t="s">
        <v>85</v>
      </c>
      <c r="NT30" t="s">
        <v>85</v>
      </c>
      <c r="NU30">
        <v>6398</v>
      </c>
      <c r="NV30" t="s">
        <v>85</v>
      </c>
      <c r="NW30" t="s">
        <v>85</v>
      </c>
      <c r="NX30" t="s">
        <v>85</v>
      </c>
      <c r="NY30" t="s">
        <v>85</v>
      </c>
      <c r="NZ30">
        <v>1803</v>
      </c>
      <c r="OA30" t="s">
        <v>774</v>
      </c>
      <c r="OB30" t="s">
        <v>85</v>
      </c>
      <c r="OC30" t="s">
        <v>85</v>
      </c>
      <c r="OD30" t="s">
        <v>85</v>
      </c>
      <c r="OE30" t="s">
        <v>85</v>
      </c>
      <c r="OF30">
        <v>6629</v>
      </c>
      <c r="OG30" t="s">
        <v>85</v>
      </c>
      <c r="OH30" t="s">
        <v>85</v>
      </c>
      <c r="OI30" t="s">
        <v>85</v>
      </c>
      <c r="OJ30" t="s">
        <v>85</v>
      </c>
      <c r="OK30">
        <v>4365</v>
      </c>
      <c r="OL30" t="s">
        <v>85</v>
      </c>
      <c r="OM30" t="s">
        <v>85</v>
      </c>
      <c r="ON30" t="s">
        <v>85</v>
      </c>
      <c r="OO30" t="s">
        <v>85</v>
      </c>
      <c r="OP30">
        <v>1140</v>
      </c>
      <c r="OQ30" t="s">
        <v>85</v>
      </c>
      <c r="OR30" t="s">
        <v>85</v>
      </c>
      <c r="OS30" t="s">
        <v>85</v>
      </c>
      <c r="OT30" t="s">
        <v>85</v>
      </c>
      <c r="OU30" t="s">
        <v>85</v>
      </c>
      <c r="OV30" t="s">
        <v>85</v>
      </c>
      <c r="OW30" t="s">
        <v>85</v>
      </c>
      <c r="OX30" t="s">
        <v>85</v>
      </c>
      <c r="OY30" t="s">
        <v>85</v>
      </c>
      <c r="OZ30" t="s">
        <v>85</v>
      </c>
      <c r="PA30" t="s">
        <v>774</v>
      </c>
      <c r="PB30" t="s">
        <v>85</v>
      </c>
      <c r="PC30" t="s">
        <v>85</v>
      </c>
      <c r="PD30" t="s">
        <v>85</v>
      </c>
      <c r="PE30" t="s">
        <v>85</v>
      </c>
      <c r="PF30">
        <v>20760</v>
      </c>
      <c r="PG30" t="s">
        <v>85</v>
      </c>
      <c r="PH30" t="s">
        <v>85</v>
      </c>
      <c r="PI30" t="s">
        <v>85</v>
      </c>
      <c r="PJ30" t="s">
        <v>85</v>
      </c>
      <c r="PK30">
        <v>13720</v>
      </c>
      <c r="PL30" t="s">
        <v>85</v>
      </c>
      <c r="PM30" t="s">
        <v>85</v>
      </c>
      <c r="PN30" t="s">
        <v>85</v>
      </c>
      <c r="PO30" t="s">
        <v>85</v>
      </c>
      <c r="PP30">
        <v>6367</v>
      </c>
      <c r="PQ30" t="s">
        <v>85</v>
      </c>
      <c r="PR30" t="s">
        <v>85</v>
      </c>
      <c r="PS30" t="s">
        <v>85</v>
      </c>
      <c r="PT30" t="s">
        <v>85</v>
      </c>
      <c r="PU30">
        <v>22470</v>
      </c>
      <c r="PV30" t="s">
        <v>85</v>
      </c>
      <c r="PW30" t="s">
        <v>85</v>
      </c>
      <c r="PX30" t="s">
        <v>85</v>
      </c>
      <c r="PY30" t="s">
        <v>85</v>
      </c>
      <c r="PZ30">
        <v>36006</v>
      </c>
      <c r="QA30" t="s">
        <v>774</v>
      </c>
      <c r="QB30" t="s">
        <v>85</v>
      </c>
      <c r="QC30" t="s">
        <v>85</v>
      </c>
      <c r="QD30" t="s">
        <v>85</v>
      </c>
      <c r="QE30" t="s">
        <v>85</v>
      </c>
      <c r="QF30">
        <v>0</v>
      </c>
      <c r="QG30" t="s">
        <v>85</v>
      </c>
      <c r="QH30" t="s">
        <v>85</v>
      </c>
      <c r="QI30" t="s">
        <v>85</v>
      </c>
      <c r="QJ30" t="s">
        <v>85</v>
      </c>
      <c r="QK30">
        <v>1404</v>
      </c>
      <c r="QL30" t="s">
        <v>85</v>
      </c>
      <c r="QM30" t="s">
        <v>85</v>
      </c>
      <c r="QN30" t="s">
        <v>85</v>
      </c>
      <c r="QO30" t="s">
        <v>85</v>
      </c>
      <c r="QP30" t="s">
        <v>85</v>
      </c>
      <c r="QQ30" t="s">
        <v>85</v>
      </c>
      <c r="QR30" t="s">
        <v>85</v>
      </c>
      <c r="QS30" t="s">
        <v>85</v>
      </c>
      <c r="QT30" t="s">
        <v>85</v>
      </c>
      <c r="QU30" t="s">
        <v>85</v>
      </c>
      <c r="QV30" t="s">
        <v>85</v>
      </c>
      <c r="QW30" t="s">
        <v>85</v>
      </c>
      <c r="QX30" t="s">
        <v>85</v>
      </c>
      <c r="QY30" t="s">
        <v>85</v>
      </c>
      <c r="QZ30" t="s">
        <v>85</v>
      </c>
      <c r="RA30" t="s">
        <v>774</v>
      </c>
      <c r="RB30" t="s">
        <v>85</v>
      </c>
      <c r="RC30" t="s">
        <v>85</v>
      </c>
      <c r="RD30" t="s">
        <v>85</v>
      </c>
      <c r="RE30" t="s">
        <v>85</v>
      </c>
      <c r="RF30">
        <v>106563</v>
      </c>
      <c r="RG30" t="s">
        <v>85</v>
      </c>
      <c r="RH30" t="s">
        <v>85</v>
      </c>
      <c r="RI30" t="s">
        <v>85</v>
      </c>
      <c r="RJ30" t="s">
        <v>85</v>
      </c>
      <c r="RK30">
        <v>10583</v>
      </c>
      <c r="RL30" t="s">
        <v>85</v>
      </c>
      <c r="RM30" t="s">
        <v>85</v>
      </c>
      <c r="RN30" t="s">
        <v>85</v>
      </c>
      <c r="RO30" t="s">
        <v>85</v>
      </c>
      <c r="RP30">
        <v>9847</v>
      </c>
      <c r="RQ30" t="s">
        <v>85</v>
      </c>
      <c r="RR30" t="s">
        <v>85</v>
      </c>
      <c r="RS30" t="s">
        <v>85</v>
      </c>
      <c r="RT30" t="s">
        <v>85</v>
      </c>
      <c r="RU30">
        <v>0</v>
      </c>
      <c r="RV30" t="s">
        <v>85</v>
      </c>
      <c r="RW30" t="s">
        <v>85</v>
      </c>
      <c r="RX30" t="s">
        <v>85</v>
      </c>
      <c r="RY30" t="s">
        <v>85</v>
      </c>
      <c r="RZ30">
        <v>0</v>
      </c>
      <c r="SA30" t="s">
        <v>774</v>
      </c>
      <c r="SB30" t="s">
        <v>85</v>
      </c>
      <c r="SC30" t="s">
        <v>85</v>
      </c>
      <c r="SD30" t="s">
        <v>85</v>
      </c>
      <c r="SE30" t="s">
        <v>85</v>
      </c>
      <c r="SF30">
        <v>0</v>
      </c>
      <c r="SG30" t="s">
        <v>85</v>
      </c>
      <c r="SH30" t="s">
        <v>85</v>
      </c>
      <c r="SI30" t="s">
        <v>85</v>
      </c>
      <c r="SJ30" t="s">
        <v>85</v>
      </c>
      <c r="SK30" t="s">
        <v>85</v>
      </c>
      <c r="SL30" t="s">
        <v>85</v>
      </c>
      <c r="SM30" t="s">
        <v>85</v>
      </c>
      <c r="SN30" t="s">
        <v>85</v>
      </c>
      <c r="SO30" t="s">
        <v>85</v>
      </c>
      <c r="SP30" t="s">
        <v>85</v>
      </c>
      <c r="SQ30" t="s">
        <v>85</v>
      </c>
      <c r="SR30" t="s">
        <v>85</v>
      </c>
      <c r="SS30" t="s">
        <v>85</v>
      </c>
      <c r="ST30" t="s">
        <v>85</v>
      </c>
      <c r="SU30" t="s">
        <v>85</v>
      </c>
      <c r="SV30" t="s">
        <v>85</v>
      </c>
      <c r="SW30" t="s">
        <v>85</v>
      </c>
      <c r="SX30" t="s">
        <v>85</v>
      </c>
      <c r="SY30" t="s">
        <v>85</v>
      </c>
      <c r="SZ30" t="s">
        <v>85</v>
      </c>
      <c r="TA30" t="s">
        <v>774</v>
      </c>
      <c r="TB30" t="s">
        <v>85</v>
      </c>
      <c r="TC30" t="s">
        <v>85</v>
      </c>
      <c r="TD30" t="s">
        <v>85</v>
      </c>
      <c r="TE30" t="s">
        <v>85</v>
      </c>
      <c r="TF30">
        <v>33140</v>
      </c>
      <c r="TG30" t="s">
        <v>85</v>
      </c>
      <c r="TH30" t="s">
        <v>85</v>
      </c>
      <c r="TI30" t="s">
        <v>85</v>
      </c>
      <c r="TJ30" t="s">
        <v>85</v>
      </c>
      <c r="TK30">
        <v>0</v>
      </c>
      <c r="TL30" t="s">
        <v>85</v>
      </c>
      <c r="TM30" t="s">
        <v>85</v>
      </c>
      <c r="TN30" t="s">
        <v>85</v>
      </c>
      <c r="TO30" t="s">
        <v>85</v>
      </c>
      <c r="TP30">
        <v>0</v>
      </c>
      <c r="TQ30" t="s">
        <v>85</v>
      </c>
      <c r="TR30" t="s">
        <v>85</v>
      </c>
      <c r="TS30" t="s">
        <v>85</v>
      </c>
      <c r="TT30" t="s">
        <v>85</v>
      </c>
      <c r="TU30">
        <v>25880</v>
      </c>
      <c r="TV30" t="s">
        <v>85</v>
      </c>
      <c r="TW30" t="s">
        <v>85</v>
      </c>
      <c r="TX30" t="s">
        <v>85</v>
      </c>
      <c r="TY30" t="s">
        <v>85</v>
      </c>
      <c r="TZ30">
        <v>6351</v>
      </c>
      <c r="UA30" t="s">
        <v>774</v>
      </c>
      <c r="UB30" t="s">
        <v>85</v>
      </c>
      <c r="UC30" t="s">
        <v>85</v>
      </c>
      <c r="UD30" t="s">
        <v>85</v>
      </c>
      <c r="UE30" t="s">
        <v>85</v>
      </c>
      <c r="UF30">
        <v>71282</v>
      </c>
      <c r="UG30" t="s">
        <v>85</v>
      </c>
      <c r="UH30" t="s">
        <v>85</v>
      </c>
      <c r="UI30" t="s">
        <v>85</v>
      </c>
      <c r="UJ30" t="s">
        <v>85</v>
      </c>
      <c r="UK30" t="s">
        <v>85</v>
      </c>
      <c r="UL30" t="s">
        <v>85</v>
      </c>
      <c r="UM30" t="s">
        <v>85</v>
      </c>
      <c r="UN30" t="s">
        <v>85</v>
      </c>
      <c r="UO30" t="s">
        <v>85</v>
      </c>
      <c r="UP30" t="s">
        <v>85</v>
      </c>
      <c r="UQ30" t="s">
        <v>85</v>
      </c>
      <c r="UR30" t="s">
        <v>85</v>
      </c>
      <c r="US30" t="s">
        <v>85</v>
      </c>
      <c r="UT30" t="s">
        <v>85</v>
      </c>
      <c r="UU30" t="s">
        <v>85</v>
      </c>
      <c r="UV30" t="s">
        <v>85</v>
      </c>
      <c r="UW30" t="s">
        <v>85</v>
      </c>
      <c r="UX30" t="s">
        <v>85</v>
      </c>
      <c r="UY30" t="s">
        <v>85</v>
      </c>
      <c r="UZ30" t="s">
        <v>85</v>
      </c>
      <c r="VX30" t="s">
        <v>774</v>
      </c>
      <c r="VY30" t="s">
        <v>85</v>
      </c>
      <c r="VZ30" t="s">
        <v>85</v>
      </c>
      <c r="WA30" t="s">
        <v>85</v>
      </c>
      <c r="WB30" t="s">
        <v>85</v>
      </c>
      <c r="WC30">
        <v>612</v>
      </c>
      <c r="WD30" t="s">
        <v>85</v>
      </c>
      <c r="WE30" t="s">
        <v>85</v>
      </c>
      <c r="WF30" t="s">
        <v>85</v>
      </c>
      <c r="WG30" t="s">
        <v>85</v>
      </c>
      <c r="WH30">
        <v>5501</v>
      </c>
      <c r="WI30" t="s">
        <v>85</v>
      </c>
      <c r="WJ30" t="s">
        <v>85</v>
      </c>
      <c r="WK30" t="s">
        <v>85</v>
      </c>
      <c r="WL30" t="s">
        <v>85</v>
      </c>
      <c r="WM30">
        <v>5830</v>
      </c>
      <c r="WN30" t="s">
        <v>85</v>
      </c>
      <c r="WO30" t="s">
        <v>85</v>
      </c>
      <c r="WP30" t="s">
        <v>85</v>
      </c>
      <c r="WQ30" t="s">
        <v>85</v>
      </c>
      <c r="WR30">
        <v>6398</v>
      </c>
      <c r="WS30" t="s">
        <v>85</v>
      </c>
      <c r="WT30" t="s">
        <v>85</v>
      </c>
      <c r="WU30" t="s">
        <v>85</v>
      </c>
      <c r="WV30" t="s">
        <v>85</v>
      </c>
      <c r="WW30">
        <v>1803</v>
      </c>
      <c r="WX30" t="s">
        <v>774</v>
      </c>
      <c r="WY30" t="s">
        <v>85</v>
      </c>
      <c r="WZ30" t="s">
        <v>85</v>
      </c>
      <c r="XA30" t="s">
        <v>85</v>
      </c>
      <c r="XB30" t="s">
        <v>85</v>
      </c>
      <c r="XC30">
        <v>6629</v>
      </c>
      <c r="XD30" t="s">
        <v>85</v>
      </c>
      <c r="XE30" t="s">
        <v>85</v>
      </c>
      <c r="XF30" t="s">
        <v>85</v>
      </c>
      <c r="XG30" t="s">
        <v>85</v>
      </c>
      <c r="XH30">
        <v>4365</v>
      </c>
      <c r="XI30" t="s">
        <v>85</v>
      </c>
      <c r="XJ30" t="s">
        <v>85</v>
      </c>
      <c r="XK30" t="s">
        <v>85</v>
      </c>
      <c r="XL30" t="s">
        <v>85</v>
      </c>
      <c r="XM30">
        <v>1140</v>
      </c>
      <c r="XN30" t="s">
        <v>85</v>
      </c>
      <c r="XO30" t="s">
        <v>85</v>
      </c>
      <c r="XP30" t="s">
        <v>85</v>
      </c>
      <c r="XQ30" t="s">
        <v>85</v>
      </c>
      <c r="XR30" t="s">
        <v>85</v>
      </c>
      <c r="XS30" t="s">
        <v>85</v>
      </c>
      <c r="XT30" t="s">
        <v>85</v>
      </c>
      <c r="XU30" t="s">
        <v>85</v>
      </c>
      <c r="XV30" t="s">
        <v>85</v>
      </c>
      <c r="XW30" t="s">
        <v>85</v>
      </c>
      <c r="XX30" t="s">
        <v>774</v>
      </c>
      <c r="XY30" t="s">
        <v>85</v>
      </c>
      <c r="XZ30" t="s">
        <v>85</v>
      </c>
      <c r="YA30" t="s">
        <v>85</v>
      </c>
      <c r="YB30" t="s">
        <v>85</v>
      </c>
      <c r="YC30">
        <v>20760</v>
      </c>
      <c r="YD30" t="s">
        <v>85</v>
      </c>
      <c r="YE30" t="s">
        <v>85</v>
      </c>
      <c r="YF30" t="s">
        <v>85</v>
      </c>
      <c r="YG30" t="s">
        <v>85</v>
      </c>
      <c r="YH30">
        <v>13720</v>
      </c>
      <c r="YI30" t="s">
        <v>85</v>
      </c>
      <c r="YJ30" t="s">
        <v>85</v>
      </c>
      <c r="YK30" t="s">
        <v>85</v>
      </c>
      <c r="YL30" t="s">
        <v>85</v>
      </c>
      <c r="YM30">
        <v>6367</v>
      </c>
      <c r="YN30" t="s">
        <v>85</v>
      </c>
      <c r="YO30" t="s">
        <v>85</v>
      </c>
      <c r="YP30" t="s">
        <v>85</v>
      </c>
      <c r="YQ30" t="s">
        <v>85</v>
      </c>
      <c r="YR30">
        <v>22470</v>
      </c>
      <c r="YS30" t="s">
        <v>85</v>
      </c>
      <c r="YT30" t="s">
        <v>85</v>
      </c>
      <c r="YU30" t="s">
        <v>85</v>
      </c>
      <c r="YV30" t="s">
        <v>85</v>
      </c>
      <c r="YW30">
        <v>36006</v>
      </c>
      <c r="YX30" t="s">
        <v>774</v>
      </c>
      <c r="YY30" t="s">
        <v>85</v>
      </c>
      <c r="YZ30" t="s">
        <v>85</v>
      </c>
      <c r="ZA30" t="s">
        <v>85</v>
      </c>
      <c r="ZB30" t="s">
        <v>85</v>
      </c>
      <c r="ZC30">
        <v>0</v>
      </c>
      <c r="ZD30" t="s">
        <v>85</v>
      </c>
      <c r="ZE30" t="s">
        <v>85</v>
      </c>
      <c r="ZF30" t="s">
        <v>85</v>
      </c>
      <c r="ZG30" t="s">
        <v>85</v>
      </c>
      <c r="ZH30">
        <v>1404</v>
      </c>
      <c r="ZI30" t="s">
        <v>85</v>
      </c>
      <c r="ZJ30" t="s">
        <v>85</v>
      </c>
      <c r="ZK30" t="s">
        <v>85</v>
      </c>
      <c r="ZL30" t="s">
        <v>85</v>
      </c>
      <c r="ZM30" t="s">
        <v>85</v>
      </c>
      <c r="ZN30" t="s">
        <v>85</v>
      </c>
      <c r="ZO30" t="s">
        <v>85</v>
      </c>
      <c r="ZP30" t="s">
        <v>85</v>
      </c>
      <c r="ZQ30" t="s">
        <v>85</v>
      </c>
      <c r="ZR30" t="s">
        <v>85</v>
      </c>
      <c r="ZS30" t="s">
        <v>85</v>
      </c>
      <c r="ZT30" t="s">
        <v>85</v>
      </c>
      <c r="ZU30" t="s">
        <v>85</v>
      </c>
      <c r="ZV30" t="s">
        <v>85</v>
      </c>
      <c r="ZW30" t="s">
        <v>85</v>
      </c>
      <c r="ZX30" t="s">
        <v>774</v>
      </c>
      <c r="ZY30" t="s">
        <v>786</v>
      </c>
      <c r="ZZ30" t="s">
        <v>786</v>
      </c>
      <c r="AAA30" t="s">
        <v>367</v>
      </c>
      <c r="AAB30" t="s">
        <v>367</v>
      </c>
      <c r="AAC30" t="s">
        <v>367</v>
      </c>
      <c r="AAD30" t="s">
        <v>367</v>
      </c>
      <c r="AAE30">
        <v>71282</v>
      </c>
      <c r="AAF30" t="s">
        <v>367</v>
      </c>
      <c r="AAG30" t="s">
        <v>367</v>
      </c>
      <c r="AAH30" t="s">
        <v>367</v>
      </c>
      <c r="AAI30" t="s">
        <v>367</v>
      </c>
      <c r="AAJ30" t="s">
        <v>85</v>
      </c>
      <c r="AAK30" t="s">
        <v>367</v>
      </c>
      <c r="AAL30" t="s">
        <v>367</v>
      </c>
      <c r="AAM30" t="s">
        <v>367</v>
      </c>
      <c r="AAN30" t="s">
        <v>367</v>
      </c>
      <c r="AAO30" t="s">
        <v>85</v>
      </c>
      <c r="AAP30" t="s">
        <v>367</v>
      </c>
      <c r="AAQ30" t="s">
        <v>367</v>
      </c>
      <c r="AAR30" t="s">
        <v>367</v>
      </c>
      <c r="AAS30" t="s">
        <v>367</v>
      </c>
      <c r="AAT30" t="s">
        <v>85</v>
      </c>
      <c r="AAU30" t="s">
        <v>367</v>
      </c>
      <c r="AAV30" t="s">
        <v>367</v>
      </c>
      <c r="AAW30" t="s">
        <v>367</v>
      </c>
      <c r="AAX30" t="s">
        <v>367</v>
      </c>
      <c r="AAY30" t="s">
        <v>85</v>
      </c>
    </row>
    <row r="31" spans="1:727">
      <c r="A31" s="534" t="s">
        <v>786</v>
      </c>
      <c r="B31" s="535" t="s">
        <v>4802</v>
      </c>
      <c r="C31" s="535" t="s">
        <v>4802</v>
      </c>
      <c r="D31" s="535" t="s">
        <v>4802</v>
      </c>
      <c r="E31" s="535" t="s">
        <v>4802</v>
      </c>
      <c r="F31" s="535">
        <v>576</v>
      </c>
      <c r="G31" s="629" t="s">
        <v>4802</v>
      </c>
      <c r="H31" s="629" t="s">
        <v>4802</v>
      </c>
      <c r="I31" s="629" t="s">
        <v>4802</v>
      </c>
      <c r="J31" s="629" t="s">
        <v>4802</v>
      </c>
      <c r="K31" s="629">
        <v>3584</v>
      </c>
      <c r="L31" s="533" t="s">
        <v>4802</v>
      </c>
      <c r="M31" s="533" t="s">
        <v>4802</v>
      </c>
      <c r="N31" s="533" t="s">
        <v>4802</v>
      </c>
      <c r="O31" s="533" t="s">
        <v>4802</v>
      </c>
      <c r="P31" s="533">
        <v>3179</v>
      </c>
      <c r="Q31" s="536" t="s">
        <v>4802</v>
      </c>
      <c r="R31" s="536" t="s">
        <v>4802</v>
      </c>
      <c r="S31" s="536" t="s">
        <v>4802</v>
      </c>
      <c r="T31" s="536" t="s">
        <v>4802</v>
      </c>
      <c r="U31" s="536">
        <v>2454</v>
      </c>
      <c r="V31" s="537" t="s">
        <v>4802</v>
      </c>
      <c r="W31" s="537" t="s">
        <v>4802</v>
      </c>
      <c r="X31" s="537" t="s">
        <v>4802</v>
      </c>
      <c r="Y31" s="537" t="s">
        <v>4802</v>
      </c>
      <c r="Z31" s="537">
        <v>38</v>
      </c>
      <c r="AA31" s="538"/>
      <c r="AB31" s="538"/>
      <c r="AC31" s="538"/>
      <c r="AD31" s="538"/>
      <c r="AE31" s="538"/>
      <c r="AF31" s="538"/>
      <c r="AG31" s="539"/>
      <c r="AH31" s="539"/>
      <c r="AI31" s="539"/>
      <c r="AJ31" s="539"/>
      <c r="AK31" s="539"/>
      <c r="AL31" s="540"/>
      <c r="AM31" s="540"/>
      <c r="AN31" s="540"/>
      <c r="AO31" s="540"/>
      <c r="AP31" s="540"/>
      <c r="AQ31" s="541"/>
      <c r="AR31" s="541"/>
      <c r="AS31" s="541"/>
      <c r="AT31" s="541"/>
      <c r="AU31" s="541"/>
      <c r="AV31" s="534"/>
      <c r="AW31" s="534"/>
      <c r="AX31" s="534"/>
      <c r="AY31" s="534"/>
      <c r="AZ31" s="534"/>
      <c r="BA31" s="534"/>
      <c r="BB31" s="534"/>
      <c r="BC31" s="534"/>
      <c r="BD31" s="534"/>
      <c r="BE31" s="534"/>
      <c r="BF31" s="534"/>
      <c r="BG31" s="534"/>
      <c r="BH31" s="534"/>
      <c r="BI31" s="534"/>
      <c r="BJ31" s="534"/>
      <c r="BK31" s="534"/>
      <c r="BL31" s="534"/>
      <c r="BM31" s="534"/>
      <c r="BN31" s="534"/>
      <c r="BO31" s="534"/>
      <c r="BP31" s="534"/>
      <c r="GA31" t="s">
        <v>85</v>
      </c>
      <c r="GB31" t="s">
        <v>775</v>
      </c>
      <c r="GC31">
        <v>118</v>
      </c>
      <c r="GD31">
        <v>91</v>
      </c>
      <c r="GE31">
        <v>80</v>
      </c>
      <c r="GF31">
        <v>39</v>
      </c>
      <c r="GG31">
        <v>1959</v>
      </c>
      <c r="GH31">
        <v>46</v>
      </c>
      <c r="GI31">
        <v>44</v>
      </c>
      <c r="GJ31">
        <v>44</v>
      </c>
      <c r="GK31">
        <v>17</v>
      </c>
      <c r="GL31">
        <v>883</v>
      </c>
      <c r="GM31">
        <v>104</v>
      </c>
      <c r="GN31">
        <v>60</v>
      </c>
      <c r="GO31">
        <v>66</v>
      </c>
      <c r="GP31">
        <v>79</v>
      </c>
      <c r="GQ31">
        <v>938</v>
      </c>
      <c r="GR31">
        <v>16</v>
      </c>
      <c r="GS31">
        <v>14</v>
      </c>
      <c r="GT31">
        <v>14</v>
      </c>
      <c r="GU31">
        <v>9</v>
      </c>
      <c r="GV31">
        <v>290</v>
      </c>
      <c r="GW31">
        <v>17</v>
      </c>
      <c r="GX31">
        <v>15</v>
      </c>
      <c r="GY31">
        <v>10</v>
      </c>
      <c r="GZ31">
        <v>18</v>
      </c>
      <c r="HA31">
        <v>163</v>
      </c>
      <c r="HB31" t="s">
        <v>775</v>
      </c>
      <c r="HC31">
        <v>67</v>
      </c>
      <c r="HD31">
        <v>57</v>
      </c>
      <c r="HE31">
        <v>56</v>
      </c>
      <c r="HF31">
        <v>48</v>
      </c>
      <c r="HG31">
        <v>637</v>
      </c>
      <c r="HH31">
        <v>150</v>
      </c>
      <c r="HI31">
        <v>126</v>
      </c>
      <c r="HJ31">
        <v>127</v>
      </c>
      <c r="HK31">
        <v>36</v>
      </c>
      <c r="HL31">
        <v>2716</v>
      </c>
      <c r="HM31">
        <v>155</v>
      </c>
      <c r="HN31">
        <v>140</v>
      </c>
      <c r="HO31">
        <v>166</v>
      </c>
      <c r="HP31">
        <v>40</v>
      </c>
      <c r="HQ31">
        <v>3157</v>
      </c>
      <c r="HR31">
        <v>68</v>
      </c>
      <c r="HS31">
        <v>76</v>
      </c>
      <c r="HT31">
        <v>87</v>
      </c>
      <c r="HU31">
        <v>21</v>
      </c>
      <c r="HV31">
        <v>1478</v>
      </c>
      <c r="HW31">
        <v>12</v>
      </c>
      <c r="HX31">
        <v>20</v>
      </c>
      <c r="HY31">
        <v>26</v>
      </c>
      <c r="HZ31">
        <v>16</v>
      </c>
      <c r="IA31">
        <v>385</v>
      </c>
      <c r="IB31" t="s">
        <v>775</v>
      </c>
      <c r="IC31">
        <v>175</v>
      </c>
      <c r="ID31">
        <v>153</v>
      </c>
      <c r="IE31">
        <v>138</v>
      </c>
      <c r="IF31">
        <v>53</v>
      </c>
      <c r="IG31">
        <v>3124</v>
      </c>
      <c r="IH31">
        <v>28</v>
      </c>
      <c r="II31">
        <v>43</v>
      </c>
      <c r="IJ31">
        <v>42</v>
      </c>
      <c r="IK31">
        <v>23</v>
      </c>
      <c r="IL31">
        <v>686</v>
      </c>
      <c r="IM31">
        <v>97</v>
      </c>
      <c r="IN31">
        <v>99</v>
      </c>
      <c r="IO31">
        <v>116</v>
      </c>
      <c r="IP31">
        <v>28</v>
      </c>
      <c r="IQ31">
        <v>2134</v>
      </c>
      <c r="IR31">
        <v>47</v>
      </c>
      <c r="IS31">
        <v>46</v>
      </c>
      <c r="IT31">
        <v>56</v>
      </c>
      <c r="IU31">
        <v>23</v>
      </c>
      <c r="IV31">
        <v>789</v>
      </c>
      <c r="IW31">
        <v>24</v>
      </c>
      <c r="IX31">
        <v>28</v>
      </c>
      <c r="IY31">
        <v>19</v>
      </c>
      <c r="IZ31">
        <v>8</v>
      </c>
      <c r="JA31">
        <v>468</v>
      </c>
      <c r="JB31" t="s">
        <v>775</v>
      </c>
      <c r="JC31">
        <v>41</v>
      </c>
      <c r="JD31">
        <v>30</v>
      </c>
      <c r="JE31">
        <v>26</v>
      </c>
      <c r="JF31">
        <v>16</v>
      </c>
      <c r="JG31">
        <v>649</v>
      </c>
      <c r="JH31">
        <v>101</v>
      </c>
      <c r="JI31">
        <v>87</v>
      </c>
      <c r="JJ31">
        <v>75</v>
      </c>
      <c r="JK31">
        <v>34</v>
      </c>
      <c r="JL31">
        <v>1758</v>
      </c>
      <c r="JM31">
        <v>109</v>
      </c>
      <c r="JN31">
        <v>106</v>
      </c>
      <c r="JO31">
        <v>87</v>
      </c>
      <c r="JP31">
        <v>27</v>
      </c>
      <c r="JQ31">
        <v>2022</v>
      </c>
      <c r="JR31">
        <v>154</v>
      </c>
      <c r="JS31">
        <v>156</v>
      </c>
      <c r="JT31">
        <v>162</v>
      </c>
      <c r="JU31">
        <v>26</v>
      </c>
      <c r="JV31">
        <v>3009</v>
      </c>
      <c r="JW31">
        <v>31</v>
      </c>
      <c r="JX31">
        <v>16</v>
      </c>
      <c r="JY31">
        <v>35</v>
      </c>
      <c r="JZ31">
        <v>23</v>
      </c>
      <c r="KA31">
        <v>563</v>
      </c>
      <c r="KB31" t="s">
        <v>775</v>
      </c>
      <c r="KC31" t="s">
        <v>85</v>
      </c>
      <c r="KD31" t="s">
        <v>85</v>
      </c>
      <c r="KE31" t="s">
        <v>85</v>
      </c>
      <c r="KF31" t="s">
        <v>85</v>
      </c>
      <c r="KG31" t="s">
        <v>85</v>
      </c>
      <c r="KH31" t="s">
        <v>85</v>
      </c>
      <c r="KI31" t="s">
        <v>85</v>
      </c>
      <c r="KJ31" t="s">
        <v>85</v>
      </c>
      <c r="KK31" t="s">
        <v>85</v>
      </c>
      <c r="KL31" t="s">
        <v>85</v>
      </c>
      <c r="KM31" t="s">
        <v>85</v>
      </c>
      <c r="KN31" t="s">
        <v>85</v>
      </c>
      <c r="KO31" t="s">
        <v>85</v>
      </c>
      <c r="KP31" t="s">
        <v>85</v>
      </c>
      <c r="KQ31" t="s">
        <v>85</v>
      </c>
      <c r="KR31" t="s">
        <v>85</v>
      </c>
      <c r="KS31" t="s">
        <v>85</v>
      </c>
      <c r="KT31" t="s">
        <v>85</v>
      </c>
      <c r="KU31" t="s">
        <v>85</v>
      </c>
      <c r="KV31" t="s">
        <v>85</v>
      </c>
      <c r="KW31" t="s">
        <v>85</v>
      </c>
      <c r="KX31" t="s">
        <v>85</v>
      </c>
      <c r="KY31" t="s">
        <v>85</v>
      </c>
      <c r="KZ31" t="s">
        <v>85</v>
      </c>
      <c r="LA31" t="s">
        <v>85</v>
      </c>
      <c r="LB31" t="s">
        <v>775</v>
      </c>
      <c r="LC31" t="s">
        <v>85</v>
      </c>
      <c r="LD31" t="s">
        <v>85</v>
      </c>
      <c r="LE31" t="s">
        <v>85</v>
      </c>
      <c r="LF31" t="s">
        <v>85</v>
      </c>
      <c r="LG31" t="s">
        <v>85</v>
      </c>
      <c r="LH31" t="s">
        <v>85</v>
      </c>
      <c r="LI31" t="s">
        <v>85</v>
      </c>
      <c r="LJ31" t="s">
        <v>85</v>
      </c>
      <c r="LK31" t="s">
        <v>85</v>
      </c>
      <c r="LL31" t="s">
        <v>85</v>
      </c>
      <c r="LM31" t="s">
        <v>85</v>
      </c>
      <c r="LN31" t="s">
        <v>85</v>
      </c>
      <c r="LO31" t="s">
        <v>85</v>
      </c>
      <c r="LP31" t="s">
        <v>85</v>
      </c>
      <c r="LQ31" t="s">
        <v>85</v>
      </c>
      <c r="LR31" t="s">
        <v>85</v>
      </c>
      <c r="LS31" t="s">
        <v>85</v>
      </c>
      <c r="LT31" t="s">
        <v>85</v>
      </c>
      <c r="LU31" t="s">
        <v>85</v>
      </c>
      <c r="LV31" t="s">
        <v>85</v>
      </c>
      <c r="LW31" t="s">
        <v>85</v>
      </c>
      <c r="LX31" t="s">
        <v>85</v>
      </c>
      <c r="LY31" t="s">
        <v>85</v>
      </c>
      <c r="LZ31" t="s">
        <v>85</v>
      </c>
      <c r="MA31" t="s">
        <v>85</v>
      </c>
      <c r="MB31" t="s">
        <v>775</v>
      </c>
      <c r="MC31" t="s">
        <v>85</v>
      </c>
      <c r="MD31" t="s">
        <v>85</v>
      </c>
      <c r="ME31" t="s">
        <v>85</v>
      </c>
      <c r="MF31" t="s">
        <v>85</v>
      </c>
      <c r="MG31" t="s">
        <v>85</v>
      </c>
      <c r="MH31" t="s">
        <v>85</v>
      </c>
      <c r="MI31" t="s">
        <v>85</v>
      </c>
      <c r="MJ31" t="s">
        <v>85</v>
      </c>
      <c r="MK31" t="s">
        <v>85</v>
      </c>
      <c r="ML31" t="s">
        <v>85</v>
      </c>
      <c r="MM31" t="s">
        <v>85</v>
      </c>
      <c r="MN31" t="s">
        <v>85</v>
      </c>
      <c r="MO31" t="s">
        <v>85</v>
      </c>
      <c r="MP31" t="s">
        <v>85</v>
      </c>
      <c r="MQ31" t="s">
        <v>85</v>
      </c>
      <c r="MR31" t="s">
        <v>85</v>
      </c>
      <c r="MS31" t="s">
        <v>85</v>
      </c>
      <c r="MT31" t="s">
        <v>85</v>
      </c>
      <c r="MU31" t="s">
        <v>85</v>
      </c>
      <c r="MV31" t="s">
        <v>85</v>
      </c>
      <c r="MW31" t="s">
        <v>85</v>
      </c>
      <c r="MX31" t="s">
        <v>85</v>
      </c>
      <c r="MY31" t="s">
        <v>85</v>
      </c>
      <c r="MZ31" t="s">
        <v>85</v>
      </c>
      <c r="NA31" t="s">
        <v>787</v>
      </c>
      <c r="NB31">
        <v>-1</v>
      </c>
      <c r="NC31">
        <v>-1</v>
      </c>
      <c r="ND31">
        <v>-1</v>
      </c>
      <c r="NE31">
        <v>-1</v>
      </c>
      <c r="NF31">
        <v>25</v>
      </c>
      <c r="NG31">
        <v>8</v>
      </c>
      <c r="NH31">
        <v>9</v>
      </c>
      <c r="NI31">
        <v>9</v>
      </c>
      <c r="NJ31">
        <v>0</v>
      </c>
      <c r="NK31">
        <v>229</v>
      </c>
      <c r="NL31">
        <v>10</v>
      </c>
      <c r="NM31">
        <v>10</v>
      </c>
      <c r="NN31">
        <v>10</v>
      </c>
      <c r="NO31">
        <v>0</v>
      </c>
      <c r="NP31">
        <v>243</v>
      </c>
      <c r="NQ31">
        <v>9</v>
      </c>
      <c r="NR31">
        <v>9</v>
      </c>
      <c r="NS31">
        <v>9</v>
      </c>
      <c r="NT31">
        <v>0</v>
      </c>
      <c r="NU31">
        <v>267</v>
      </c>
      <c r="NV31">
        <v>10</v>
      </c>
      <c r="NW31">
        <v>10</v>
      </c>
      <c r="NX31">
        <v>10</v>
      </c>
      <c r="NY31">
        <v>1</v>
      </c>
      <c r="NZ31">
        <v>75</v>
      </c>
      <c r="OA31" t="s">
        <v>775</v>
      </c>
      <c r="OB31">
        <v>13</v>
      </c>
      <c r="OC31">
        <v>13</v>
      </c>
      <c r="OD31">
        <v>13</v>
      </c>
      <c r="OE31">
        <v>1</v>
      </c>
      <c r="OF31">
        <v>276</v>
      </c>
      <c r="OG31">
        <v>13</v>
      </c>
      <c r="OH31">
        <v>13</v>
      </c>
      <c r="OI31">
        <v>13</v>
      </c>
      <c r="OJ31">
        <v>1</v>
      </c>
      <c r="OK31">
        <v>182</v>
      </c>
      <c r="OL31">
        <v>1</v>
      </c>
      <c r="OM31">
        <v>1</v>
      </c>
      <c r="ON31">
        <v>1</v>
      </c>
      <c r="OO31">
        <v>1</v>
      </c>
      <c r="OP31">
        <v>47</v>
      </c>
      <c r="OQ31" t="s">
        <v>85</v>
      </c>
      <c r="OR31" t="s">
        <v>85</v>
      </c>
      <c r="OS31" t="s">
        <v>85</v>
      </c>
      <c r="OT31" t="s">
        <v>85</v>
      </c>
      <c r="OU31" t="s">
        <v>85</v>
      </c>
      <c r="OV31" t="s">
        <v>85</v>
      </c>
      <c r="OW31" t="s">
        <v>85</v>
      </c>
      <c r="OX31" t="s">
        <v>85</v>
      </c>
      <c r="OY31" t="s">
        <v>85</v>
      </c>
      <c r="OZ31" t="s">
        <v>85</v>
      </c>
      <c r="PA31" t="s">
        <v>775</v>
      </c>
      <c r="PB31">
        <v>23</v>
      </c>
      <c r="PC31">
        <v>23</v>
      </c>
      <c r="PD31">
        <v>23</v>
      </c>
      <c r="PE31">
        <v>0</v>
      </c>
      <c r="PF31">
        <v>865</v>
      </c>
      <c r="PG31">
        <v>17</v>
      </c>
      <c r="PH31">
        <v>15</v>
      </c>
      <c r="PI31">
        <v>15</v>
      </c>
      <c r="PJ31">
        <v>0</v>
      </c>
      <c r="PK31">
        <v>572</v>
      </c>
      <c r="PL31">
        <v>9</v>
      </c>
      <c r="PM31">
        <v>11</v>
      </c>
      <c r="PN31">
        <v>9</v>
      </c>
      <c r="PO31">
        <v>0</v>
      </c>
      <c r="PP31">
        <v>265</v>
      </c>
      <c r="PQ31">
        <v>28</v>
      </c>
      <c r="PR31">
        <v>29</v>
      </c>
      <c r="PS31">
        <v>27</v>
      </c>
      <c r="PT31">
        <v>1</v>
      </c>
      <c r="PU31">
        <v>936</v>
      </c>
      <c r="PV31">
        <v>38</v>
      </c>
      <c r="PW31">
        <v>40</v>
      </c>
      <c r="PX31">
        <v>38</v>
      </c>
      <c r="PY31">
        <v>0</v>
      </c>
      <c r="PZ31">
        <v>1500</v>
      </c>
      <c r="QA31" t="s">
        <v>775</v>
      </c>
      <c r="QB31" t="s">
        <v>85</v>
      </c>
      <c r="QC31" t="s">
        <v>85</v>
      </c>
      <c r="QD31" t="s">
        <v>85</v>
      </c>
      <c r="QE31" t="s">
        <v>85</v>
      </c>
      <c r="QF31">
        <v>0</v>
      </c>
      <c r="QG31">
        <v>1</v>
      </c>
      <c r="QH31">
        <v>2</v>
      </c>
      <c r="QI31">
        <v>2</v>
      </c>
      <c r="QJ31">
        <v>0</v>
      </c>
      <c r="QK31">
        <v>58</v>
      </c>
      <c r="QL31" t="s">
        <v>85</v>
      </c>
      <c r="QM31" t="s">
        <v>85</v>
      </c>
      <c r="QN31" t="s">
        <v>85</v>
      </c>
      <c r="QO31" t="s">
        <v>85</v>
      </c>
      <c r="QP31" t="s">
        <v>85</v>
      </c>
      <c r="QQ31" t="s">
        <v>85</v>
      </c>
      <c r="QR31" t="s">
        <v>85</v>
      </c>
      <c r="QS31" t="s">
        <v>85</v>
      </c>
      <c r="QT31" t="s">
        <v>85</v>
      </c>
      <c r="QU31" t="s">
        <v>85</v>
      </c>
      <c r="QV31" t="s">
        <v>85</v>
      </c>
      <c r="QW31" t="s">
        <v>85</v>
      </c>
      <c r="QX31" t="s">
        <v>85</v>
      </c>
      <c r="QY31" t="s">
        <v>85</v>
      </c>
      <c r="QZ31" t="s">
        <v>85</v>
      </c>
      <c r="RA31" t="s">
        <v>775</v>
      </c>
      <c r="RB31">
        <v>125</v>
      </c>
      <c r="RC31">
        <v>126</v>
      </c>
      <c r="RD31">
        <v>125</v>
      </c>
      <c r="RE31">
        <v>0</v>
      </c>
      <c r="RF31">
        <v>4440</v>
      </c>
      <c r="RG31">
        <v>12</v>
      </c>
      <c r="RH31">
        <v>12</v>
      </c>
      <c r="RI31">
        <v>12</v>
      </c>
      <c r="RJ31">
        <v>0</v>
      </c>
      <c r="RK31">
        <v>441</v>
      </c>
      <c r="RL31">
        <v>11</v>
      </c>
      <c r="RM31">
        <v>11</v>
      </c>
      <c r="RN31">
        <v>11</v>
      </c>
      <c r="RO31">
        <v>0</v>
      </c>
      <c r="RP31">
        <v>410</v>
      </c>
      <c r="RQ31">
        <v>0</v>
      </c>
      <c r="RR31">
        <v>0</v>
      </c>
      <c r="RS31">
        <v>0</v>
      </c>
      <c r="RT31">
        <v>0</v>
      </c>
      <c r="RU31">
        <v>0</v>
      </c>
      <c r="RV31">
        <v>0</v>
      </c>
      <c r="RW31">
        <v>0</v>
      </c>
      <c r="RX31">
        <v>0</v>
      </c>
      <c r="RY31">
        <v>0</v>
      </c>
      <c r="RZ31">
        <v>0</v>
      </c>
      <c r="SA31" t="s">
        <v>775</v>
      </c>
      <c r="SB31">
        <v>0</v>
      </c>
      <c r="SC31">
        <v>0</v>
      </c>
      <c r="SD31">
        <v>0</v>
      </c>
      <c r="SE31">
        <v>0</v>
      </c>
      <c r="SF31">
        <v>0</v>
      </c>
      <c r="SG31" t="s">
        <v>85</v>
      </c>
      <c r="SH31" t="s">
        <v>85</v>
      </c>
      <c r="SI31" t="s">
        <v>85</v>
      </c>
      <c r="SJ31" t="s">
        <v>85</v>
      </c>
      <c r="SK31" t="s">
        <v>85</v>
      </c>
      <c r="SL31" t="s">
        <v>85</v>
      </c>
      <c r="SM31" t="s">
        <v>85</v>
      </c>
      <c r="SN31" t="s">
        <v>85</v>
      </c>
      <c r="SO31" t="s">
        <v>85</v>
      </c>
      <c r="SP31" t="s">
        <v>85</v>
      </c>
      <c r="SQ31" t="s">
        <v>85</v>
      </c>
      <c r="SR31" t="s">
        <v>85</v>
      </c>
      <c r="SS31" t="s">
        <v>85</v>
      </c>
      <c r="ST31" t="s">
        <v>85</v>
      </c>
      <c r="SU31" t="s">
        <v>85</v>
      </c>
      <c r="SV31" t="s">
        <v>85</v>
      </c>
      <c r="SW31" t="s">
        <v>85</v>
      </c>
      <c r="SX31" t="s">
        <v>85</v>
      </c>
      <c r="SY31" t="s">
        <v>85</v>
      </c>
      <c r="SZ31" t="s">
        <v>85</v>
      </c>
      <c r="TA31" t="s">
        <v>775</v>
      </c>
      <c r="TB31">
        <v>35</v>
      </c>
      <c r="TC31">
        <v>35</v>
      </c>
      <c r="TD31">
        <v>35</v>
      </c>
      <c r="TE31">
        <v>0</v>
      </c>
      <c r="TF31">
        <v>1381</v>
      </c>
      <c r="TG31">
        <v>0</v>
      </c>
      <c r="TH31">
        <v>0</v>
      </c>
      <c r="TI31">
        <v>0</v>
      </c>
      <c r="TJ31">
        <v>0</v>
      </c>
      <c r="TK31">
        <v>0</v>
      </c>
      <c r="TL31">
        <v>0</v>
      </c>
      <c r="TM31">
        <v>0</v>
      </c>
      <c r="TN31">
        <v>0</v>
      </c>
      <c r="TO31">
        <v>0</v>
      </c>
      <c r="TP31">
        <v>0</v>
      </c>
      <c r="TQ31">
        <v>27</v>
      </c>
      <c r="TR31">
        <v>26</v>
      </c>
      <c r="TS31">
        <v>28</v>
      </c>
      <c r="TT31">
        <v>0</v>
      </c>
      <c r="TU31">
        <v>1078</v>
      </c>
      <c r="TV31">
        <v>7</v>
      </c>
      <c r="TW31">
        <v>7</v>
      </c>
      <c r="TX31">
        <v>6</v>
      </c>
      <c r="TY31">
        <v>0</v>
      </c>
      <c r="TZ31">
        <v>265</v>
      </c>
      <c r="UA31" t="s">
        <v>775</v>
      </c>
      <c r="UB31">
        <v>74</v>
      </c>
      <c r="UC31">
        <v>78</v>
      </c>
      <c r="UD31">
        <v>76</v>
      </c>
      <c r="UE31">
        <v>0</v>
      </c>
      <c r="UF31">
        <v>2970</v>
      </c>
      <c r="UG31" t="s">
        <v>85</v>
      </c>
      <c r="UH31" t="s">
        <v>85</v>
      </c>
      <c r="UI31" t="s">
        <v>85</v>
      </c>
      <c r="UJ31" t="s">
        <v>85</v>
      </c>
      <c r="UK31" t="s">
        <v>85</v>
      </c>
      <c r="UL31" t="s">
        <v>85</v>
      </c>
      <c r="UM31" t="s">
        <v>85</v>
      </c>
      <c r="UN31" t="s">
        <v>85</v>
      </c>
      <c r="UO31" t="s">
        <v>85</v>
      </c>
      <c r="UP31" t="s">
        <v>85</v>
      </c>
      <c r="UQ31" t="s">
        <v>85</v>
      </c>
      <c r="UR31" t="s">
        <v>85</v>
      </c>
      <c r="US31" t="s">
        <v>85</v>
      </c>
      <c r="UT31" t="s">
        <v>85</v>
      </c>
      <c r="UU31" t="s">
        <v>85</v>
      </c>
      <c r="UV31" t="s">
        <v>85</v>
      </c>
      <c r="UW31" t="s">
        <v>85</v>
      </c>
      <c r="UX31" t="s">
        <v>85</v>
      </c>
      <c r="UY31" t="s">
        <v>85</v>
      </c>
      <c r="UZ31" t="s">
        <v>85</v>
      </c>
      <c r="VX31" t="s">
        <v>775</v>
      </c>
      <c r="VY31">
        <v>-1</v>
      </c>
      <c r="VZ31">
        <v>-1</v>
      </c>
      <c r="WA31">
        <v>-1</v>
      </c>
      <c r="WB31">
        <v>-1</v>
      </c>
      <c r="WC31">
        <v>25</v>
      </c>
      <c r="WD31">
        <v>8</v>
      </c>
      <c r="WE31">
        <v>9</v>
      </c>
      <c r="WF31">
        <v>9</v>
      </c>
      <c r="WG31">
        <v>0</v>
      </c>
      <c r="WH31">
        <v>229</v>
      </c>
      <c r="WI31">
        <v>10</v>
      </c>
      <c r="WJ31">
        <v>10</v>
      </c>
      <c r="WK31">
        <v>10</v>
      </c>
      <c r="WL31">
        <v>0</v>
      </c>
      <c r="WM31">
        <v>243</v>
      </c>
      <c r="WN31">
        <v>9</v>
      </c>
      <c r="WO31">
        <v>9</v>
      </c>
      <c r="WP31">
        <v>9</v>
      </c>
      <c r="WQ31">
        <v>0</v>
      </c>
      <c r="WR31">
        <v>267</v>
      </c>
      <c r="WS31">
        <v>10</v>
      </c>
      <c r="WT31">
        <v>10</v>
      </c>
      <c r="WU31">
        <v>10</v>
      </c>
      <c r="WV31">
        <v>1</v>
      </c>
      <c r="WW31">
        <v>75</v>
      </c>
      <c r="WX31" t="s">
        <v>775</v>
      </c>
      <c r="WY31">
        <v>13</v>
      </c>
      <c r="WZ31">
        <v>13</v>
      </c>
      <c r="XA31">
        <v>13</v>
      </c>
      <c r="XB31">
        <v>1</v>
      </c>
      <c r="XC31">
        <v>276</v>
      </c>
      <c r="XD31">
        <v>13</v>
      </c>
      <c r="XE31">
        <v>13</v>
      </c>
      <c r="XF31">
        <v>13</v>
      </c>
      <c r="XG31">
        <v>1</v>
      </c>
      <c r="XH31">
        <v>182</v>
      </c>
      <c r="XI31">
        <v>1</v>
      </c>
      <c r="XJ31">
        <v>1</v>
      </c>
      <c r="XK31">
        <v>1</v>
      </c>
      <c r="XL31">
        <v>1</v>
      </c>
      <c r="XM31">
        <v>47</v>
      </c>
      <c r="XN31" t="s">
        <v>85</v>
      </c>
      <c r="XO31" t="s">
        <v>85</v>
      </c>
      <c r="XP31" t="s">
        <v>85</v>
      </c>
      <c r="XQ31" t="s">
        <v>85</v>
      </c>
      <c r="XR31" t="s">
        <v>85</v>
      </c>
      <c r="XS31" t="s">
        <v>85</v>
      </c>
      <c r="XT31" t="s">
        <v>85</v>
      </c>
      <c r="XU31" t="s">
        <v>85</v>
      </c>
      <c r="XV31" t="s">
        <v>85</v>
      </c>
      <c r="XW31" t="s">
        <v>85</v>
      </c>
      <c r="XX31" t="s">
        <v>775</v>
      </c>
      <c r="XY31">
        <v>23</v>
      </c>
      <c r="XZ31">
        <v>23</v>
      </c>
      <c r="YA31">
        <v>23</v>
      </c>
      <c r="YB31">
        <v>0</v>
      </c>
      <c r="YC31">
        <v>865</v>
      </c>
      <c r="YD31">
        <v>17</v>
      </c>
      <c r="YE31">
        <v>15</v>
      </c>
      <c r="YF31">
        <v>15</v>
      </c>
      <c r="YG31">
        <v>0</v>
      </c>
      <c r="YH31">
        <v>572</v>
      </c>
      <c r="YI31">
        <v>9</v>
      </c>
      <c r="YJ31">
        <v>11</v>
      </c>
      <c r="YK31">
        <v>9</v>
      </c>
      <c r="YL31">
        <v>0</v>
      </c>
      <c r="YM31">
        <v>265</v>
      </c>
      <c r="YN31">
        <v>28</v>
      </c>
      <c r="YO31">
        <v>29</v>
      </c>
      <c r="YP31">
        <v>27</v>
      </c>
      <c r="YQ31">
        <v>1</v>
      </c>
      <c r="YR31">
        <v>936</v>
      </c>
      <c r="YS31">
        <v>38</v>
      </c>
      <c r="YT31">
        <v>40</v>
      </c>
      <c r="YU31">
        <v>38</v>
      </c>
      <c r="YV31">
        <v>0</v>
      </c>
      <c r="YW31">
        <v>1500</v>
      </c>
      <c r="YX31" t="s">
        <v>775</v>
      </c>
      <c r="YY31" t="s">
        <v>85</v>
      </c>
      <c r="YZ31" t="s">
        <v>85</v>
      </c>
      <c r="ZA31" t="s">
        <v>85</v>
      </c>
      <c r="ZB31" t="s">
        <v>85</v>
      </c>
      <c r="ZC31">
        <v>0</v>
      </c>
      <c r="ZD31">
        <v>1</v>
      </c>
      <c r="ZE31">
        <v>2</v>
      </c>
      <c r="ZF31">
        <v>2</v>
      </c>
      <c r="ZG31">
        <v>0</v>
      </c>
      <c r="ZH31">
        <v>58</v>
      </c>
      <c r="ZI31" t="s">
        <v>85</v>
      </c>
      <c r="ZJ31" t="s">
        <v>85</v>
      </c>
      <c r="ZK31" t="s">
        <v>85</v>
      </c>
      <c r="ZL31" t="s">
        <v>85</v>
      </c>
      <c r="ZM31" t="s">
        <v>85</v>
      </c>
      <c r="ZN31" t="s">
        <v>85</v>
      </c>
      <c r="ZO31" t="s">
        <v>85</v>
      </c>
      <c r="ZP31" t="s">
        <v>85</v>
      </c>
      <c r="ZQ31" t="s">
        <v>85</v>
      </c>
      <c r="ZR31" t="s">
        <v>85</v>
      </c>
      <c r="ZS31" t="s">
        <v>85</v>
      </c>
      <c r="ZT31" t="s">
        <v>85</v>
      </c>
      <c r="ZU31" t="s">
        <v>85</v>
      </c>
      <c r="ZV31" t="s">
        <v>85</v>
      </c>
      <c r="ZW31" t="s">
        <v>85</v>
      </c>
      <c r="ZX31" t="s">
        <v>775</v>
      </c>
      <c r="ZY31" t="s">
        <v>775</v>
      </c>
      <c r="ZZ31" t="s">
        <v>787</v>
      </c>
      <c r="AAA31">
        <v>74</v>
      </c>
      <c r="AAB31">
        <v>78</v>
      </c>
      <c r="AAC31">
        <v>76</v>
      </c>
      <c r="AAD31">
        <v>0</v>
      </c>
      <c r="AAE31">
        <v>2970</v>
      </c>
      <c r="AAF31" t="s">
        <v>85</v>
      </c>
      <c r="AAG31" t="s">
        <v>85</v>
      </c>
      <c r="AAH31" t="s">
        <v>85</v>
      </c>
      <c r="AAI31" t="s">
        <v>85</v>
      </c>
      <c r="AAJ31" t="s">
        <v>85</v>
      </c>
      <c r="AAK31" t="s">
        <v>85</v>
      </c>
      <c r="AAL31" t="s">
        <v>85</v>
      </c>
      <c r="AAM31" t="s">
        <v>85</v>
      </c>
      <c r="AAN31" t="s">
        <v>85</v>
      </c>
      <c r="AAO31" t="s">
        <v>85</v>
      </c>
      <c r="AAP31" t="s">
        <v>85</v>
      </c>
      <c r="AAQ31" t="s">
        <v>85</v>
      </c>
      <c r="AAR31" t="s">
        <v>85</v>
      </c>
      <c r="AAS31" t="s">
        <v>85</v>
      </c>
      <c r="AAT31" t="s">
        <v>85</v>
      </c>
      <c r="AAU31" t="s">
        <v>85</v>
      </c>
      <c r="AAV31" t="s">
        <v>85</v>
      </c>
      <c r="AAW31" t="s">
        <v>85</v>
      </c>
      <c r="AAX31" t="s">
        <v>85</v>
      </c>
      <c r="AAY31" t="s">
        <v>85</v>
      </c>
    </row>
    <row r="32" spans="1:727">
      <c r="A32" s="534" t="s">
        <v>787</v>
      </c>
      <c r="B32" s="535">
        <v>-1</v>
      </c>
      <c r="C32" s="535">
        <v>-1</v>
      </c>
      <c r="D32" s="535">
        <v>-1</v>
      </c>
      <c r="E32" s="535">
        <v>-1</v>
      </c>
      <c r="F32" s="535">
        <v>24</v>
      </c>
      <c r="G32" s="629">
        <v>7</v>
      </c>
      <c r="H32" s="629">
        <v>7</v>
      </c>
      <c r="I32" s="629">
        <v>7</v>
      </c>
      <c r="J32" s="629">
        <v>0</v>
      </c>
      <c r="K32" s="629">
        <v>149</v>
      </c>
      <c r="L32" s="533">
        <v>8</v>
      </c>
      <c r="M32" s="533">
        <v>8</v>
      </c>
      <c r="N32" s="533">
        <v>8</v>
      </c>
      <c r="O32" s="533">
        <v>0</v>
      </c>
      <c r="P32" s="533">
        <v>132</v>
      </c>
      <c r="Q32" s="536">
        <v>5</v>
      </c>
      <c r="R32" s="536">
        <v>5</v>
      </c>
      <c r="S32" s="536">
        <v>5</v>
      </c>
      <c r="T32" s="536">
        <v>0</v>
      </c>
      <c r="U32" s="536">
        <v>102</v>
      </c>
      <c r="V32" s="537">
        <v>7</v>
      </c>
      <c r="W32" s="537">
        <v>7</v>
      </c>
      <c r="X32" s="537">
        <v>7</v>
      </c>
      <c r="Y32" s="537">
        <v>1</v>
      </c>
      <c r="Z32" s="537">
        <v>2</v>
      </c>
      <c r="AA32" s="538"/>
      <c r="AB32" s="538"/>
      <c r="AC32" s="538"/>
      <c r="AD32" s="538"/>
      <c r="AE32" s="538"/>
      <c r="AF32" s="538"/>
      <c r="AG32" s="539"/>
      <c r="AH32" s="539"/>
      <c r="AI32" s="539"/>
      <c r="AJ32" s="539"/>
      <c r="AK32" s="539"/>
      <c r="AL32" s="540"/>
      <c r="AM32" s="540"/>
      <c r="AN32" s="540"/>
      <c r="AO32" s="540"/>
      <c r="AP32" s="540"/>
      <c r="AQ32" s="541"/>
      <c r="AR32" s="541"/>
      <c r="AS32" s="541"/>
      <c r="AT32" s="541"/>
      <c r="AU32" s="541"/>
      <c r="AV32" s="534"/>
      <c r="AW32" s="534"/>
      <c r="AX32" s="534"/>
      <c r="AY32" s="534"/>
      <c r="AZ32" s="534"/>
      <c r="BA32" s="534"/>
      <c r="BB32" s="534"/>
      <c r="BC32" s="534"/>
      <c r="BD32" s="534"/>
      <c r="BE32" s="534"/>
      <c r="BF32" s="534"/>
      <c r="BG32" s="534"/>
      <c r="BH32" s="534"/>
      <c r="BI32" s="534"/>
      <c r="BJ32" s="534"/>
      <c r="BK32" s="534"/>
      <c r="BL32" s="534"/>
      <c r="BM32" s="534"/>
      <c r="BN32" s="534"/>
      <c r="BO32" s="534"/>
      <c r="BP32" s="534"/>
      <c r="GA32" t="s">
        <v>85</v>
      </c>
      <c r="GB32" t="s">
        <v>776</v>
      </c>
      <c r="GC32">
        <v>157</v>
      </c>
      <c r="GD32">
        <v>111</v>
      </c>
      <c r="GE32">
        <v>110</v>
      </c>
      <c r="GF32">
        <v>54</v>
      </c>
      <c r="GG32">
        <v>2531</v>
      </c>
      <c r="GH32">
        <v>63</v>
      </c>
      <c r="GI32">
        <v>59</v>
      </c>
      <c r="GJ32">
        <v>58</v>
      </c>
      <c r="GK32">
        <v>30</v>
      </c>
      <c r="GL32">
        <v>1192</v>
      </c>
      <c r="GM32">
        <v>153</v>
      </c>
      <c r="GN32">
        <v>122</v>
      </c>
      <c r="GO32">
        <v>101</v>
      </c>
      <c r="GP32">
        <v>102</v>
      </c>
      <c r="GQ32">
        <v>2087</v>
      </c>
      <c r="GR32">
        <v>31</v>
      </c>
      <c r="GS32">
        <v>26</v>
      </c>
      <c r="GT32">
        <v>25</v>
      </c>
      <c r="GU32">
        <v>14</v>
      </c>
      <c r="GV32">
        <v>534</v>
      </c>
      <c r="GW32">
        <v>29</v>
      </c>
      <c r="GX32">
        <v>23</v>
      </c>
      <c r="GY32">
        <v>24</v>
      </c>
      <c r="GZ32">
        <v>28</v>
      </c>
      <c r="HA32">
        <v>396</v>
      </c>
      <c r="HB32" t="s">
        <v>776</v>
      </c>
      <c r="HC32">
        <v>119</v>
      </c>
      <c r="HD32">
        <v>105</v>
      </c>
      <c r="HE32">
        <v>125</v>
      </c>
      <c r="HF32">
        <v>65</v>
      </c>
      <c r="HG32">
        <v>1988</v>
      </c>
      <c r="HH32">
        <v>204</v>
      </c>
      <c r="HI32">
        <v>166</v>
      </c>
      <c r="HJ32">
        <v>165</v>
      </c>
      <c r="HK32">
        <v>48</v>
      </c>
      <c r="HL32">
        <v>3640</v>
      </c>
      <c r="HM32">
        <v>191</v>
      </c>
      <c r="HN32">
        <v>174</v>
      </c>
      <c r="HO32">
        <v>205</v>
      </c>
      <c r="HP32">
        <v>62</v>
      </c>
      <c r="HQ32">
        <v>3836</v>
      </c>
      <c r="HR32">
        <v>106</v>
      </c>
      <c r="HS32">
        <v>116</v>
      </c>
      <c r="HT32">
        <v>130</v>
      </c>
      <c r="HU32">
        <v>33</v>
      </c>
      <c r="HV32">
        <v>2301</v>
      </c>
      <c r="HW32">
        <v>18</v>
      </c>
      <c r="HX32">
        <v>25</v>
      </c>
      <c r="HY32">
        <v>33</v>
      </c>
      <c r="HZ32">
        <v>19</v>
      </c>
      <c r="IA32">
        <v>522</v>
      </c>
      <c r="IB32" t="s">
        <v>776</v>
      </c>
      <c r="IC32">
        <v>236</v>
      </c>
      <c r="ID32">
        <v>216</v>
      </c>
      <c r="IE32">
        <v>206</v>
      </c>
      <c r="IF32">
        <v>75</v>
      </c>
      <c r="IG32">
        <v>4509</v>
      </c>
      <c r="IH32">
        <v>31</v>
      </c>
      <c r="II32">
        <v>53</v>
      </c>
      <c r="IJ32">
        <v>50</v>
      </c>
      <c r="IK32">
        <v>29</v>
      </c>
      <c r="IL32">
        <v>929</v>
      </c>
      <c r="IM32">
        <v>134</v>
      </c>
      <c r="IN32">
        <v>137</v>
      </c>
      <c r="IO32">
        <v>165</v>
      </c>
      <c r="IP32">
        <v>42</v>
      </c>
      <c r="IQ32">
        <v>3092</v>
      </c>
      <c r="IR32">
        <v>76</v>
      </c>
      <c r="IS32">
        <v>76</v>
      </c>
      <c r="IT32">
        <v>86</v>
      </c>
      <c r="IU32">
        <v>37</v>
      </c>
      <c r="IV32">
        <v>1506</v>
      </c>
      <c r="IW32">
        <v>30</v>
      </c>
      <c r="IX32">
        <v>32</v>
      </c>
      <c r="IY32">
        <v>23</v>
      </c>
      <c r="IZ32">
        <v>11</v>
      </c>
      <c r="JA32">
        <v>534</v>
      </c>
      <c r="JB32" t="s">
        <v>776</v>
      </c>
      <c r="JC32">
        <v>57</v>
      </c>
      <c r="JD32">
        <v>38</v>
      </c>
      <c r="JE32">
        <v>34</v>
      </c>
      <c r="JF32">
        <v>26</v>
      </c>
      <c r="JG32">
        <v>825</v>
      </c>
      <c r="JH32">
        <v>139</v>
      </c>
      <c r="JI32">
        <v>121</v>
      </c>
      <c r="JJ32">
        <v>110</v>
      </c>
      <c r="JK32">
        <v>45</v>
      </c>
      <c r="JL32">
        <v>2359</v>
      </c>
      <c r="JM32">
        <v>177</v>
      </c>
      <c r="JN32">
        <v>169</v>
      </c>
      <c r="JO32">
        <v>148</v>
      </c>
      <c r="JP32">
        <v>40</v>
      </c>
      <c r="JQ32">
        <v>3299</v>
      </c>
      <c r="JR32">
        <v>233</v>
      </c>
      <c r="JS32">
        <v>239</v>
      </c>
      <c r="JT32">
        <v>238</v>
      </c>
      <c r="JU32">
        <v>41</v>
      </c>
      <c r="JV32">
        <v>4696</v>
      </c>
      <c r="JW32">
        <v>47</v>
      </c>
      <c r="JX32">
        <v>31</v>
      </c>
      <c r="JY32">
        <v>52</v>
      </c>
      <c r="JZ32">
        <v>29</v>
      </c>
      <c r="KA32">
        <v>861</v>
      </c>
      <c r="KB32" t="s">
        <v>776</v>
      </c>
      <c r="KC32" t="s">
        <v>85</v>
      </c>
      <c r="KD32" t="s">
        <v>85</v>
      </c>
      <c r="KE32" t="s">
        <v>85</v>
      </c>
      <c r="KF32" t="s">
        <v>85</v>
      </c>
      <c r="KG32" t="s">
        <v>85</v>
      </c>
      <c r="KH32" t="s">
        <v>85</v>
      </c>
      <c r="KI32" t="s">
        <v>85</v>
      </c>
      <c r="KJ32" t="s">
        <v>85</v>
      </c>
      <c r="KK32" t="s">
        <v>85</v>
      </c>
      <c r="KL32" t="s">
        <v>85</v>
      </c>
      <c r="KM32" t="s">
        <v>85</v>
      </c>
      <c r="KN32" t="s">
        <v>85</v>
      </c>
      <c r="KO32" t="s">
        <v>85</v>
      </c>
      <c r="KP32" t="s">
        <v>85</v>
      </c>
      <c r="KQ32" t="s">
        <v>85</v>
      </c>
      <c r="KR32" t="s">
        <v>85</v>
      </c>
      <c r="KS32" t="s">
        <v>85</v>
      </c>
      <c r="KT32" t="s">
        <v>85</v>
      </c>
      <c r="KU32" t="s">
        <v>85</v>
      </c>
      <c r="KV32" t="s">
        <v>85</v>
      </c>
      <c r="KW32" t="s">
        <v>85</v>
      </c>
      <c r="KX32" t="s">
        <v>85</v>
      </c>
      <c r="KY32" t="s">
        <v>85</v>
      </c>
      <c r="KZ32" t="s">
        <v>85</v>
      </c>
      <c r="LA32" t="s">
        <v>85</v>
      </c>
      <c r="LB32" t="s">
        <v>776</v>
      </c>
      <c r="LC32" t="s">
        <v>85</v>
      </c>
      <c r="LD32" t="s">
        <v>85</v>
      </c>
      <c r="LE32" t="s">
        <v>85</v>
      </c>
      <c r="LF32" t="s">
        <v>85</v>
      </c>
      <c r="LG32" t="s">
        <v>85</v>
      </c>
      <c r="LH32" t="s">
        <v>85</v>
      </c>
      <c r="LI32" t="s">
        <v>85</v>
      </c>
      <c r="LJ32" t="s">
        <v>85</v>
      </c>
      <c r="LK32" t="s">
        <v>85</v>
      </c>
      <c r="LL32" t="s">
        <v>85</v>
      </c>
      <c r="LM32" t="s">
        <v>85</v>
      </c>
      <c r="LN32" t="s">
        <v>85</v>
      </c>
      <c r="LO32" t="s">
        <v>85</v>
      </c>
      <c r="LP32" t="s">
        <v>85</v>
      </c>
      <c r="LQ32" t="s">
        <v>85</v>
      </c>
      <c r="LR32" t="s">
        <v>85</v>
      </c>
      <c r="LS32" t="s">
        <v>85</v>
      </c>
      <c r="LT32" t="s">
        <v>85</v>
      </c>
      <c r="LU32" t="s">
        <v>85</v>
      </c>
      <c r="LV32" t="s">
        <v>85</v>
      </c>
      <c r="LW32" t="s">
        <v>85</v>
      </c>
      <c r="LX32" t="s">
        <v>85</v>
      </c>
      <c r="LY32" t="s">
        <v>85</v>
      </c>
      <c r="LZ32" t="s">
        <v>85</v>
      </c>
      <c r="MA32" t="s">
        <v>85</v>
      </c>
      <c r="MB32" t="s">
        <v>776</v>
      </c>
      <c r="MC32" t="s">
        <v>85</v>
      </c>
      <c r="MD32" t="s">
        <v>85</v>
      </c>
      <c r="ME32" t="s">
        <v>85</v>
      </c>
      <c r="MF32" t="s">
        <v>85</v>
      </c>
      <c r="MG32" t="s">
        <v>85</v>
      </c>
      <c r="MH32" t="s">
        <v>85</v>
      </c>
      <c r="MI32" t="s">
        <v>85</v>
      </c>
      <c r="MJ32" t="s">
        <v>85</v>
      </c>
      <c r="MK32" t="s">
        <v>85</v>
      </c>
      <c r="ML32" t="s">
        <v>85</v>
      </c>
      <c r="MM32" t="s">
        <v>85</v>
      </c>
      <c r="MN32" t="s">
        <v>85</v>
      </c>
      <c r="MO32" t="s">
        <v>85</v>
      </c>
      <c r="MP32" t="s">
        <v>85</v>
      </c>
      <c r="MQ32" t="s">
        <v>85</v>
      </c>
      <c r="MR32" t="s">
        <v>85</v>
      </c>
      <c r="MS32" t="s">
        <v>85</v>
      </c>
      <c r="MT32" t="s">
        <v>85</v>
      </c>
      <c r="MU32" t="s">
        <v>85</v>
      </c>
      <c r="MV32" t="s">
        <v>85</v>
      </c>
      <c r="MW32" t="s">
        <v>85</v>
      </c>
      <c r="MX32" t="s">
        <v>85</v>
      </c>
      <c r="MY32" t="s">
        <v>85</v>
      </c>
      <c r="MZ32" t="s">
        <v>85</v>
      </c>
      <c r="NA32" t="s">
        <v>788</v>
      </c>
      <c r="NB32">
        <v>-1</v>
      </c>
      <c r="NC32">
        <v>-1</v>
      </c>
      <c r="ND32">
        <v>-1</v>
      </c>
      <c r="NE32">
        <v>-1</v>
      </c>
      <c r="NF32">
        <v>28</v>
      </c>
      <c r="NG32">
        <v>23</v>
      </c>
      <c r="NH32">
        <v>23</v>
      </c>
      <c r="NI32">
        <v>22</v>
      </c>
      <c r="NJ32">
        <v>0</v>
      </c>
      <c r="NK32">
        <v>762</v>
      </c>
      <c r="NL32">
        <v>21</v>
      </c>
      <c r="NM32">
        <v>22</v>
      </c>
      <c r="NN32">
        <v>21</v>
      </c>
      <c r="NO32">
        <v>0</v>
      </c>
      <c r="NP32">
        <v>935</v>
      </c>
      <c r="NQ32">
        <v>28</v>
      </c>
      <c r="NR32">
        <v>29</v>
      </c>
      <c r="NS32">
        <v>28</v>
      </c>
      <c r="NT32">
        <v>0</v>
      </c>
      <c r="NU32">
        <v>1001</v>
      </c>
      <c r="NV32">
        <v>28</v>
      </c>
      <c r="NW32">
        <v>29</v>
      </c>
      <c r="NX32">
        <v>28</v>
      </c>
      <c r="NY32">
        <v>1</v>
      </c>
      <c r="NZ32">
        <v>648</v>
      </c>
      <c r="OA32" t="s">
        <v>776</v>
      </c>
      <c r="OB32">
        <v>29</v>
      </c>
      <c r="OC32">
        <v>29</v>
      </c>
      <c r="OD32">
        <v>29</v>
      </c>
      <c r="OE32">
        <v>1</v>
      </c>
      <c r="OF32">
        <v>983</v>
      </c>
      <c r="OG32">
        <v>19</v>
      </c>
      <c r="OH32">
        <v>19</v>
      </c>
      <c r="OI32">
        <v>18</v>
      </c>
      <c r="OJ32">
        <v>1</v>
      </c>
      <c r="OK32">
        <v>502</v>
      </c>
      <c r="OL32">
        <v>1</v>
      </c>
      <c r="OM32">
        <v>1</v>
      </c>
      <c r="ON32">
        <v>1</v>
      </c>
      <c r="OO32">
        <v>1</v>
      </c>
      <c r="OP32">
        <v>48</v>
      </c>
      <c r="OQ32" t="s">
        <v>85</v>
      </c>
      <c r="OR32" t="s">
        <v>85</v>
      </c>
      <c r="OS32" t="s">
        <v>85</v>
      </c>
      <c r="OT32" t="s">
        <v>85</v>
      </c>
      <c r="OU32" t="s">
        <v>85</v>
      </c>
      <c r="OV32" t="s">
        <v>85</v>
      </c>
      <c r="OW32" t="s">
        <v>85</v>
      </c>
      <c r="OX32" t="s">
        <v>85</v>
      </c>
      <c r="OY32" t="s">
        <v>85</v>
      </c>
      <c r="OZ32" t="s">
        <v>85</v>
      </c>
      <c r="PA32" t="s">
        <v>776</v>
      </c>
      <c r="PB32">
        <v>24</v>
      </c>
      <c r="PC32">
        <v>24</v>
      </c>
      <c r="PD32">
        <v>25</v>
      </c>
      <c r="PE32">
        <v>0</v>
      </c>
      <c r="PF32">
        <v>894</v>
      </c>
      <c r="PG32">
        <v>52</v>
      </c>
      <c r="PH32">
        <v>50</v>
      </c>
      <c r="PI32">
        <v>50</v>
      </c>
      <c r="PJ32">
        <v>0</v>
      </c>
      <c r="PK32">
        <v>2016</v>
      </c>
      <c r="PL32">
        <v>29</v>
      </c>
      <c r="PM32">
        <v>30</v>
      </c>
      <c r="PN32">
        <v>31</v>
      </c>
      <c r="PO32">
        <v>0</v>
      </c>
      <c r="PP32">
        <v>1158</v>
      </c>
      <c r="PQ32">
        <v>39</v>
      </c>
      <c r="PR32">
        <v>39</v>
      </c>
      <c r="PS32">
        <v>37</v>
      </c>
      <c r="PT32">
        <v>2</v>
      </c>
      <c r="PU32">
        <v>1379</v>
      </c>
      <c r="PV32">
        <v>48</v>
      </c>
      <c r="PW32">
        <v>50</v>
      </c>
      <c r="PX32">
        <v>48</v>
      </c>
      <c r="PY32">
        <v>0</v>
      </c>
      <c r="PZ32">
        <v>1895</v>
      </c>
      <c r="QA32" t="s">
        <v>776</v>
      </c>
      <c r="QB32" t="s">
        <v>85</v>
      </c>
      <c r="QC32" t="s">
        <v>85</v>
      </c>
      <c r="QD32" t="s">
        <v>85</v>
      </c>
      <c r="QE32" t="s">
        <v>85</v>
      </c>
      <c r="QF32">
        <v>0</v>
      </c>
      <c r="QG32">
        <v>2</v>
      </c>
      <c r="QH32">
        <v>2</v>
      </c>
      <c r="QI32">
        <v>2</v>
      </c>
      <c r="QJ32">
        <v>0</v>
      </c>
      <c r="QK32">
        <v>59</v>
      </c>
      <c r="QL32" t="s">
        <v>85</v>
      </c>
      <c r="QM32" t="s">
        <v>85</v>
      </c>
      <c r="QN32" t="s">
        <v>85</v>
      </c>
      <c r="QO32" t="s">
        <v>85</v>
      </c>
      <c r="QP32" t="s">
        <v>85</v>
      </c>
      <c r="QQ32" t="s">
        <v>85</v>
      </c>
      <c r="QR32" t="s">
        <v>85</v>
      </c>
      <c r="QS32" t="s">
        <v>85</v>
      </c>
      <c r="QT32" t="s">
        <v>85</v>
      </c>
      <c r="QU32" t="s">
        <v>85</v>
      </c>
      <c r="QV32" t="s">
        <v>85</v>
      </c>
      <c r="QW32" t="s">
        <v>85</v>
      </c>
      <c r="QX32" t="s">
        <v>85</v>
      </c>
      <c r="QY32" t="s">
        <v>85</v>
      </c>
      <c r="QZ32" t="s">
        <v>85</v>
      </c>
      <c r="RA32" t="s">
        <v>776</v>
      </c>
      <c r="RB32">
        <v>137</v>
      </c>
      <c r="RC32">
        <v>138</v>
      </c>
      <c r="RD32">
        <v>137</v>
      </c>
      <c r="RE32">
        <v>0</v>
      </c>
      <c r="RF32">
        <v>5008</v>
      </c>
      <c r="RG32">
        <v>32</v>
      </c>
      <c r="RH32">
        <v>32</v>
      </c>
      <c r="RI32">
        <v>32</v>
      </c>
      <c r="RJ32">
        <v>0</v>
      </c>
      <c r="RK32">
        <v>1225</v>
      </c>
      <c r="RL32">
        <v>29</v>
      </c>
      <c r="RM32">
        <v>29</v>
      </c>
      <c r="RN32">
        <v>29</v>
      </c>
      <c r="RO32">
        <v>0</v>
      </c>
      <c r="RP32">
        <v>1157</v>
      </c>
      <c r="RQ32">
        <v>0</v>
      </c>
      <c r="RR32">
        <v>0</v>
      </c>
      <c r="RS32">
        <v>0</v>
      </c>
      <c r="RT32">
        <v>0</v>
      </c>
      <c r="RU32">
        <v>0</v>
      </c>
      <c r="RV32">
        <v>0</v>
      </c>
      <c r="RW32">
        <v>0</v>
      </c>
      <c r="RX32">
        <v>0</v>
      </c>
      <c r="RY32">
        <v>0</v>
      </c>
      <c r="RZ32">
        <v>0</v>
      </c>
      <c r="SA32" t="s">
        <v>776</v>
      </c>
      <c r="SB32">
        <v>0</v>
      </c>
      <c r="SC32">
        <v>0</v>
      </c>
      <c r="SD32">
        <v>0</v>
      </c>
      <c r="SE32">
        <v>0</v>
      </c>
      <c r="SF32">
        <v>0</v>
      </c>
      <c r="SG32" t="s">
        <v>85</v>
      </c>
      <c r="SH32" t="s">
        <v>85</v>
      </c>
      <c r="SI32" t="s">
        <v>85</v>
      </c>
      <c r="SJ32" t="s">
        <v>85</v>
      </c>
      <c r="SK32" t="s">
        <v>85</v>
      </c>
      <c r="SL32" t="s">
        <v>85</v>
      </c>
      <c r="SM32" t="s">
        <v>85</v>
      </c>
      <c r="SN32" t="s">
        <v>85</v>
      </c>
      <c r="SO32" t="s">
        <v>85</v>
      </c>
      <c r="SP32" t="s">
        <v>85</v>
      </c>
      <c r="SQ32" t="s">
        <v>85</v>
      </c>
      <c r="SR32" t="s">
        <v>85</v>
      </c>
      <c r="SS32" t="s">
        <v>85</v>
      </c>
      <c r="ST32" t="s">
        <v>85</v>
      </c>
      <c r="SU32" t="s">
        <v>85</v>
      </c>
      <c r="SV32" t="s">
        <v>85</v>
      </c>
      <c r="SW32" t="s">
        <v>85</v>
      </c>
      <c r="SX32" t="s">
        <v>85</v>
      </c>
      <c r="SY32" t="s">
        <v>85</v>
      </c>
      <c r="SZ32" t="s">
        <v>85</v>
      </c>
      <c r="TA32" t="s">
        <v>776</v>
      </c>
      <c r="TB32">
        <v>134</v>
      </c>
      <c r="TC32">
        <v>134</v>
      </c>
      <c r="TD32">
        <v>134</v>
      </c>
      <c r="TE32">
        <v>0</v>
      </c>
      <c r="TF32">
        <v>5324</v>
      </c>
      <c r="TG32">
        <v>0</v>
      </c>
      <c r="TH32">
        <v>0</v>
      </c>
      <c r="TI32">
        <v>0</v>
      </c>
      <c r="TJ32">
        <v>0</v>
      </c>
      <c r="TK32">
        <v>0</v>
      </c>
      <c r="TL32">
        <v>0</v>
      </c>
      <c r="TM32">
        <v>0</v>
      </c>
      <c r="TN32">
        <v>0</v>
      </c>
      <c r="TO32">
        <v>0</v>
      </c>
      <c r="TP32">
        <v>0</v>
      </c>
      <c r="TQ32">
        <v>36</v>
      </c>
      <c r="TR32">
        <v>38</v>
      </c>
      <c r="TS32">
        <v>40</v>
      </c>
      <c r="TT32">
        <v>0</v>
      </c>
      <c r="TU32">
        <v>1414</v>
      </c>
      <c r="TV32">
        <v>7</v>
      </c>
      <c r="TW32">
        <v>8</v>
      </c>
      <c r="TX32">
        <v>6</v>
      </c>
      <c r="TY32">
        <v>0</v>
      </c>
      <c r="TZ32">
        <v>271</v>
      </c>
      <c r="UA32" t="s">
        <v>776</v>
      </c>
      <c r="UB32">
        <v>86</v>
      </c>
      <c r="UC32">
        <v>90</v>
      </c>
      <c r="UD32">
        <v>87</v>
      </c>
      <c r="UE32">
        <v>0</v>
      </c>
      <c r="UF32">
        <v>3434</v>
      </c>
      <c r="UG32" t="s">
        <v>85</v>
      </c>
      <c r="UH32" t="s">
        <v>85</v>
      </c>
      <c r="UI32" t="s">
        <v>85</v>
      </c>
      <c r="UJ32" t="s">
        <v>85</v>
      </c>
      <c r="UK32" t="s">
        <v>85</v>
      </c>
      <c r="UL32" t="s">
        <v>85</v>
      </c>
      <c r="UM32" t="s">
        <v>85</v>
      </c>
      <c r="UN32" t="s">
        <v>85</v>
      </c>
      <c r="UO32" t="s">
        <v>85</v>
      </c>
      <c r="UP32" t="s">
        <v>85</v>
      </c>
      <c r="UQ32" t="s">
        <v>85</v>
      </c>
      <c r="UR32" t="s">
        <v>85</v>
      </c>
      <c r="US32" t="s">
        <v>85</v>
      </c>
      <c r="UT32" t="s">
        <v>85</v>
      </c>
      <c r="UU32" t="s">
        <v>85</v>
      </c>
      <c r="UV32" t="s">
        <v>85</v>
      </c>
      <c r="UW32" t="s">
        <v>85</v>
      </c>
      <c r="UX32" t="s">
        <v>85</v>
      </c>
      <c r="UY32" t="s">
        <v>85</v>
      </c>
      <c r="UZ32" t="s">
        <v>85</v>
      </c>
      <c r="VX32" t="s">
        <v>776</v>
      </c>
      <c r="VY32">
        <v>-1</v>
      </c>
      <c r="VZ32">
        <v>-1</v>
      </c>
      <c r="WA32">
        <v>-1</v>
      </c>
      <c r="WB32">
        <v>-1</v>
      </c>
      <c r="WC32">
        <v>28</v>
      </c>
      <c r="WD32">
        <v>23</v>
      </c>
      <c r="WE32">
        <v>23</v>
      </c>
      <c r="WF32">
        <v>22</v>
      </c>
      <c r="WG32">
        <v>0</v>
      </c>
      <c r="WH32">
        <v>762</v>
      </c>
      <c r="WI32">
        <v>21</v>
      </c>
      <c r="WJ32">
        <v>22</v>
      </c>
      <c r="WK32">
        <v>21</v>
      </c>
      <c r="WL32">
        <v>0</v>
      </c>
      <c r="WM32">
        <v>935</v>
      </c>
      <c r="WN32">
        <v>28</v>
      </c>
      <c r="WO32">
        <v>29</v>
      </c>
      <c r="WP32">
        <v>28</v>
      </c>
      <c r="WQ32">
        <v>0</v>
      </c>
      <c r="WR32">
        <v>1001</v>
      </c>
      <c r="WS32">
        <v>28</v>
      </c>
      <c r="WT32">
        <v>29</v>
      </c>
      <c r="WU32">
        <v>28</v>
      </c>
      <c r="WV32">
        <v>1</v>
      </c>
      <c r="WW32">
        <v>648</v>
      </c>
      <c r="WX32" t="s">
        <v>776</v>
      </c>
      <c r="WY32">
        <v>29</v>
      </c>
      <c r="WZ32">
        <v>29</v>
      </c>
      <c r="XA32">
        <v>29</v>
      </c>
      <c r="XB32">
        <v>1</v>
      </c>
      <c r="XC32">
        <v>983</v>
      </c>
      <c r="XD32">
        <v>19</v>
      </c>
      <c r="XE32">
        <v>19</v>
      </c>
      <c r="XF32">
        <v>18</v>
      </c>
      <c r="XG32">
        <v>1</v>
      </c>
      <c r="XH32">
        <v>502</v>
      </c>
      <c r="XI32">
        <v>1</v>
      </c>
      <c r="XJ32">
        <v>1</v>
      </c>
      <c r="XK32">
        <v>1</v>
      </c>
      <c r="XL32">
        <v>1</v>
      </c>
      <c r="XM32">
        <v>48</v>
      </c>
      <c r="XN32" t="s">
        <v>85</v>
      </c>
      <c r="XO32" t="s">
        <v>85</v>
      </c>
      <c r="XP32" t="s">
        <v>85</v>
      </c>
      <c r="XQ32" t="s">
        <v>85</v>
      </c>
      <c r="XR32" t="s">
        <v>85</v>
      </c>
      <c r="XS32" t="s">
        <v>85</v>
      </c>
      <c r="XT32" t="s">
        <v>85</v>
      </c>
      <c r="XU32" t="s">
        <v>85</v>
      </c>
      <c r="XV32" t="s">
        <v>85</v>
      </c>
      <c r="XW32" t="s">
        <v>85</v>
      </c>
      <c r="XX32" t="s">
        <v>776</v>
      </c>
      <c r="XY32">
        <v>24</v>
      </c>
      <c r="XZ32">
        <v>24</v>
      </c>
      <c r="YA32">
        <v>25</v>
      </c>
      <c r="YB32">
        <v>0</v>
      </c>
      <c r="YC32">
        <v>894</v>
      </c>
      <c r="YD32">
        <v>52</v>
      </c>
      <c r="YE32">
        <v>50</v>
      </c>
      <c r="YF32">
        <v>50</v>
      </c>
      <c r="YG32">
        <v>0</v>
      </c>
      <c r="YH32">
        <v>2016</v>
      </c>
      <c r="YI32">
        <v>29</v>
      </c>
      <c r="YJ32">
        <v>30</v>
      </c>
      <c r="YK32">
        <v>31</v>
      </c>
      <c r="YL32">
        <v>0</v>
      </c>
      <c r="YM32">
        <v>1158</v>
      </c>
      <c r="YN32">
        <v>39</v>
      </c>
      <c r="YO32">
        <v>39</v>
      </c>
      <c r="YP32">
        <v>37</v>
      </c>
      <c r="YQ32">
        <v>2</v>
      </c>
      <c r="YR32">
        <v>1379</v>
      </c>
      <c r="YS32">
        <v>48</v>
      </c>
      <c r="YT32">
        <v>50</v>
      </c>
      <c r="YU32">
        <v>48</v>
      </c>
      <c r="YV32">
        <v>0</v>
      </c>
      <c r="YW32">
        <v>1895</v>
      </c>
      <c r="YX32" t="s">
        <v>776</v>
      </c>
      <c r="YY32" t="s">
        <v>85</v>
      </c>
      <c r="YZ32" t="s">
        <v>85</v>
      </c>
      <c r="ZA32" t="s">
        <v>85</v>
      </c>
      <c r="ZB32" t="s">
        <v>85</v>
      </c>
      <c r="ZC32">
        <v>0</v>
      </c>
      <c r="ZD32">
        <v>2</v>
      </c>
      <c r="ZE32">
        <v>2</v>
      </c>
      <c r="ZF32">
        <v>2</v>
      </c>
      <c r="ZG32">
        <v>0</v>
      </c>
      <c r="ZH32">
        <v>59</v>
      </c>
      <c r="ZI32" t="s">
        <v>85</v>
      </c>
      <c r="ZJ32" t="s">
        <v>85</v>
      </c>
      <c r="ZK32" t="s">
        <v>85</v>
      </c>
      <c r="ZL32" t="s">
        <v>85</v>
      </c>
      <c r="ZM32" t="s">
        <v>85</v>
      </c>
      <c r="ZN32" t="s">
        <v>85</v>
      </c>
      <c r="ZO32" t="s">
        <v>85</v>
      </c>
      <c r="ZP32" t="s">
        <v>85</v>
      </c>
      <c r="ZQ32" t="s">
        <v>85</v>
      </c>
      <c r="ZR32" t="s">
        <v>85</v>
      </c>
      <c r="ZS32" t="s">
        <v>85</v>
      </c>
      <c r="ZT32" t="s">
        <v>85</v>
      </c>
      <c r="ZU32" t="s">
        <v>85</v>
      </c>
      <c r="ZV32" t="s">
        <v>85</v>
      </c>
      <c r="ZW32" t="s">
        <v>85</v>
      </c>
      <c r="ZX32" t="s">
        <v>776</v>
      </c>
      <c r="ZY32" t="s">
        <v>776</v>
      </c>
      <c r="ZZ32" t="s">
        <v>788</v>
      </c>
      <c r="AAA32">
        <v>86</v>
      </c>
      <c r="AAB32">
        <v>90</v>
      </c>
      <c r="AAC32">
        <v>87</v>
      </c>
      <c r="AAD32">
        <v>0</v>
      </c>
      <c r="AAE32">
        <v>3434</v>
      </c>
      <c r="AAF32" t="s">
        <v>85</v>
      </c>
      <c r="AAG32" t="s">
        <v>85</v>
      </c>
      <c r="AAH32" t="s">
        <v>85</v>
      </c>
      <c r="AAI32" t="s">
        <v>85</v>
      </c>
      <c r="AAJ32" t="s">
        <v>85</v>
      </c>
      <c r="AAK32" t="s">
        <v>85</v>
      </c>
      <c r="AAL32" t="s">
        <v>85</v>
      </c>
      <c r="AAM32" t="s">
        <v>85</v>
      </c>
      <c r="AAN32" t="s">
        <v>85</v>
      </c>
      <c r="AAO32" t="s">
        <v>85</v>
      </c>
      <c r="AAP32" t="s">
        <v>85</v>
      </c>
      <c r="AAQ32" t="s">
        <v>85</v>
      </c>
      <c r="AAR32" t="s">
        <v>85</v>
      </c>
      <c r="AAS32" t="s">
        <v>85</v>
      </c>
      <c r="AAT32" t="s">
        <v>85</v>
      </c>
      <c r="AAU32" t="s">
        <v>85</v>
      </c>
      <c r="AAV32" t="s">
        <v>85</v>
      </c>
      <c r="AAW32" t="s">
        <v>85</v>
      </c>
      <c r="AAX32" t="s">
        <v>85</v>
      </c>
      <c r="AAY32" t="s">
        <v>85</v>
      </c>
    </row>
    <row r="33" spans="1:727">
      <c r="A33" s="534" t="s">
        <v>788</v>
      </c>
      <c r="B33" s="535">
        <v>0</v>
      </c>
      <c r="C33" s="535">
        <v>0</v>
      </c>
      <c r="D33" s="535">
        <v>0</v>
      </c>
      <c r="E33" s="535">
        <v>0</v>
      </c>
      <c r="F33" s="535">
        <v>26</v>
      </c>
      <c r="G33" s="629">
        <v>16</v>
      </c>
      <c r="H33" s="629">
        <v>16</v>
      </c>
      <c r="I33" s="629">
        <v>18</v>
      </c>
      <c r="J33" s="629">
        <v>0</v>
      </c>
      <c r="K33" s="629">
        <v>407</v>
      </c>
      <c r="L33" s="533">
        <v>18</v>
      </c>
      <c r="M33" s="533">
        <v>18</v>
      </c>
      <c r="N33" s="533">
        <v>17</v>
      </c>
      <c r="O33" s="533">
        <v>0</v>
      </c>
      <c r="P33" s="533">
        <v>509</v>
      </c>
      <c r="Q33" s="536">
        <v>9</v>
      </c>
      <c r="R33" s="536">
        <v>9</v>
      </c>
      <c r="S33" s="536">
        <v>8</v>
      </c>
      <c r="T33" s="536">
        <v>0</v>
      </c>
      <c r="U33" s="536">
        <v>348</v>
      </c>
      <c r="V33" s="537">
        <v>13</v>
      </c>
      <c r="W33" s="537">
        <v>13</v>
      </c>
      <c r="X33" s="537">
        <v>12</v>
      </c>
      <c r="Y33" s="537">
        <v>1</v>
      </c>
      <c r="Z33" s="537">
        <v>24</v>
      </c>
      <c r="AA33" s="538"/>
      <c r="AB33" s="538"/>
      <c r="AC33" s="538"/>
      <c r="AD33" s="538"/>
      <c r="AE33" s="538"/>
      <c r="AF33" s="538"/>
      <c r="AG33" s="539"/>
      <c r="AH33" s="539"/>
      <c r="AI33" s="539"/>
      <c r="AJ33" s="539"/>
      <c r="AK33" s="539"/>
      <c r="AL33" s="540"/>
      <c r="AM33" s="540"/>
      <c r="AN33" s="540"/>
      <c r="AO33" s="540"/>
      <c r="AP33" s="540"/>
      <c r="AQ33" s="541"/>
      <c r="AR33" s="541"/>
      <c r="AS33" s="541"/>
      <c r="AT33" s="541"/>
      <c r="AU33" s="541"/>
      <c r="AV33" s="534"/>
      <c r="AW33" s="534"/>
      <c r="AX33" s="534"/>
      <c r="AY33" s="534"/>
      <c r="AZ33" s="534"/>
      <c r="BA33" s="534"/>
      <c r="BB33" s="534"/>
      <c r="BC33" s="534"/>
      <c r="BD33" s="534"/>
      <c r="BE33" s="534"/>
      <c r="BF33" s="534"/>
      <c r="BG33" s="534"/>
      <c r="BH33" s="534"/>
      <c r="BI33" s="534"/>
      <c r="BJ33" s="534"/>
      <c r="BK33" s="534"/>
      <c r="BL33" s="534"/>
      <c r="BM33" s="534"/>
      <c r="BN33" s="534"/>
      <c r="BO33" s="534"/>
      <c r="BP33" s="534"/>
      <c r="GA33" t="s">
        <v>85</v>
      </c>
      <c r="GB33" t="s">
        <v>777</v>
      </c>
      <c r="GC33">
        <v>22</v>
      </c>
      <c r="GD33">
        <v>21</v>
      </c>
      <c r="GE33">
        <v>21</v>
      </c>
      <c r="GF33">
        <v>22</v>
      </c>
      <c r="GG33">
        <v>21</v>
      </c>
      <c r="GH33">
        <v>22</v>
      </c>
      <c r="GI33">
        <v>21</v>
      </c>
      <c r="GJ33">
        <v>19</v>
      </c>
      <c r="GK33">
        <v>11</v>
      </c>
      <c r="GL33">
        <v>22</v>
      </c>
      <c r="GM33">
        <v>21</v>
      </c>
      <c r="GN33">
        <v>14</v>
      </c>
      <c r="GO33">
        <v>21</v>
      </c>
      <c r="GP33">
        <v>23</v>
      </c>
      <c r="GQ33">
        <v>22</v>
      </c>
      <c r="GR33">
        <v>22</v>
      </c>
      <c r="GS33">
        <v>21</v>
      </c>
      <c r="GT33">
        <v>22</v>
      </c>
      <c r="GU33">
        <v>13</v>
      </c>
      <c r="GV33">
        <v>22</v>
      </c>
      <c r="GW33">
        <v>21</v>
      </c>
      <c r="GX33">
        <v>20</v>
      </c>
      <c r="GY33">
        <v>13</v>
      </c>
      <c r="GZ33">
        <v>15</v>
      </c>
      <c r="HA33">
        <v>20</v>
      </c>
      <c r="HB33" t="s">
        <v>777</v>
      </c>
      <c r="HC33">
        <v>1</v>
      </c>
      <c r="HD33">
        <v>11</v>
      </c>
      <c r="HE33">
        <v>11</v>
      </c>
      <c r="HF33">
        <v>12</v>
      </c>
      <c r="HG33">
        <v>1</v>
      </c>
      <c r="HH33">
        <v>20</v>
      </c>
      <c r="HI33">
        <v>21</v>
      </c>
      <c r="HJ33">
        <v>20</v>
      </c>
      <c r="HK33">
        <v>20</v>
      </c>
      <c r="HL33">
        <v>21</v>
      </c>
      <c r="HM33">
        <v>20</v>
      </c>
      <c r="HN33">
        <v>23</v>
      </c>
      <c r="HO33">
        <v>20</v>
      </c>
      <c r="HP33">
        <v>13</v>
      </c>
      <c r="HQ33">
        <v>20</v>
      </c>
      <c r="HR33">
        <v>21</v>
      </c>
      <c r="HS33">
        <v>21</v>
      </c>
      <c r="HT33">
        <v>20</v>
      </c>
      <c r="HU33">
        <v>23</v>
      </c>
      <c r="HV33">
        <v>21</v>
      </c>
      <c r="HW33">
        <v>1</v>
      </c>
      <c r="HX33">
        <v>1</v>
      </c>
      <c r="HY33">
        <v>1</v>
      </c>
      <c r="HZ33">
        <v>15</v>
      </c>
      <c r="IA33">
        <v>1</v>
      </c>
      <c r="IB33" t="s">
        <v>777</v>
      </c>
      <c r="IC33">
        <v>1</v>
      </c>
      <c r="ID33">
        <v>1</v>
      </c>
      <c r="IE33">
        <v>1</v>
      </c>
      <c r="IF33">
        <v>19</v>
      </c>
      <c r="IG33">
        <v>1</v>
      </c>
      <c r="IH33">
        <v>20</v>
      </c>
      <c r="II33">
        <v>21</v>
      </c>
      <c r="IJ33">
        <v>20</v>
      </c>
      <c r="IK33">
        <v>21</v>
      </c>
      <c r="IL33">
        <v>1</v>
      </c>
      <c r="IM33">
        <v>20</v>
      </c>
      <c r="IN33">
        <v>20</v>
      </c>
      <c r="IO33">
        <v>20</v>
      </c>
      <c r="IP33">
        <v>21</v>
      </c>
      <c r="IQ33">
        <v>1</v>
      </c>
      <c r="IR33">
        <v>22</v>
      </c>
      <c r="IS33">
        <v>22</v>
      </c>
      <c r="IT33">
        <v>22</v>
      </c>
      <c r="IU33">
        <v>16</v>
      </c>
      <c r="IV33">
        <v>20</v>
      </c>
      <c r="IW33">
        <v>14</v>
      </c>
      <c r="IX33">
        <v>23</v>
      </c>
      <c r="IY33">
        <v>9</v>
      </c>
      <c r="IZ33">
        <v>23</v>
      </c>
      <c r="JA33">
        <v>15</v>
      </c>
      <c r="JB33" t="s">
        <v>777</v>
      </c>
      <c r="JC33">
        <v>22</v>
      </c>
      <c r="JD33">
        <v>14</v>
      </c>
      <c r="JE33">
        <v>20</v>
      </c>
      <c r="JF33">
        <v>1</v>
      </c>
      <c r="JG33">
        <v>20</v>
      </c>
      <c r="JH33">
        <v>22</v>
      </c>
      <c r="JI33">
        <v>22</v>
      </c>
      <c r="JJ33">
        <v>22</v>
      </c>
      <c r="JK33">
        <v>13</v>
      </c>
      <c r="JL33">
        <v>22</v>
      </c>
      <c r="JM33">
        <v>21</v>
      </c>
      <c r="JN33">
        <v>20</v>
      </c>
      <c r="JO33">
        <v>20</v>
      </c>
      <c r="JP33">
        <v>21</v>
      </c>
      <c r="JQ33">
        <v>21</v>
      </c>
      <c r="JR33">
        <v>20</v>
      </c>
      <c r="JS33">
        <v>20</v>
      </c>
      <c r="JT33">
        <v>20</v>
      </c>
      <c r="JU33">
        <v>14</v>
      </c>
      <c r="JV33">
        <v>20</v>
      </c>
      <c r="JW33">
        <v>23</v>
      </c>
      <c r="JX33">
        <v>20</v>
      </c>
      <c r="JY33">
        <v>20</v>
      </c>
      <c r="JZ33">
        <v>23</v>
      </c>
      <c r="KA33">
        <v>20</v>
      </c>
      <c r="KB33" t="s">
        <v>777</v>
      </c>
      <c r="KC33" t="s">
        <v>85</v>
      </c>
      <c r="KD33" t="s">
        <v>85</v>
      </c>
      <c r="KE33" t="s">
        <v>85</v>
      </c>
      <c r="KF33" t="s">
        <v>85</v>
      </c>
      <c r="KG33" t="s">
        <v>85</v>
      </c>
      <c r="KH33" t="s">
        <v>85</v>
      </c>
      <c r="KI33" t="s">
        <v>85</v>
      </c>
      <c r="KJ33" t="s">
        <v>85</v>
      </c>
      <c r="KK33" t="s">
        <v>85</v>
      </c>
      <c r="KL33" t="s">
        <v>85</v>
      </c>
      <c r="KM33" t="s">
        <v>85</v>
      </c>
      <c r="KN33" t="s">
        <v>85</v>
      </c>
      <c r="KO33" t="s">
        <v>85</v>
      </c>
      <c r="KP33" t="s">
        <v>85</v>
      </c>
      <c r="KQ33" t="s">
        <v>85</v>
      </c>
      <c r="KR33" t="s">
        <v>85</v>
      </c>
      <c r="KS33" t="s">
        <v>85</v>
      </c>
      <c r="KT33" t="s">
        <v>85</v>
      </c>
      <c r="KU33" t="s">
        <v>85</v>
      </c>
      <c r="KV33" t="s">
        <v>85</v>
      </c>
      <c r="KW33" t="s">
        <v>85</v>
      </c>
      <c r="KX33" t="s">
        <v>85</v>
      </c>
      <c r="KY33" t="s">
        <v>85</v>
      </c>
      <c r="KZ33" t="s">
        <v>85</v>
      </c>
      <c r="LA33" t="s">
        <v>85</v>
      </c>
      <c r="LB33" t="s">
        <v>777</v>
      </c>
      <c r="LC33" t="s">
        <v>85</v>
      </c>
      <c r="LD33" t="s">
        <v>85</v>
      </c>
      <c r="LE33" t="s">
        <v>85</v>
      </c>
      <c r="LF33" t="s">
        <v>85</v>
      </c>
      <c r="LG33" t="s">
        <v>85</v>
      </c>
      <c r="LH33" t="s">
        <v>85</v>
      </c>
      <c r="LI33" t="s">
        <v>85</v>
      </c>
      <c r="LJ33" t="s">
        <v>85</v>
      </c>
      <c r="LK33" t="s">
        <v>85</v>
      </c>
      <c r="LL33" t="s">
        <v>85</v>
      </c>
      <c r="LM33" t="s">
        <v>85</v>
      </c>
      <c r="LN33" t="s">
        <v>85</v>
      </c>
      <c r="LO33" t="s">
        <v>85</v>
      </c>
      <c r="LP33" t="s">
        <v>85</v>
      </c>
      <c r="LQ33" t="s">
        <v>85</v>
      </c>
      <c r="LR33" t="s">
        <v>85</v>
      </c>
      <c r="LS33" t="s">
        <v>85</v>
      </c>
      <c r="LT33" t="s">
        <v>85</v>
      </c>
      <c r="LU33" t="s">
        <v>85</v>
      </c>
      <c r="LV33" t="s">
        <v>85</v>
      </c>
      <c r="LW33" t="s">
        <v>85</v>
      </c>
      <c r="LX33" t="s">
        <v>85</v>
      </c>
      <c r="LY33" t="s">
        <v>85</v>
      </c>
      <c r="LZ33" t="s">
        <v>85</v>
      </c>
      <c r="MA33" t="s">
        <v>85</v>
      </c>
      <c r="MB33" t="s">
        <v>777</v>
      </c>
      <c r="MC33" t="s">
        <v>85</v>
      </c>
      <c r="MD33" t="s">
        <v>85</v>
      </c>
      <c r="ME33" t="s">
        <v>85</v>
      </c>
      <c r="MF33" t="s">
        <v>85</v>
      </c>
      <c r="MG33" t="s">
        <v>85</v>
      </c>
      <c r="MH33" t="s">
        <v>85</v>
      </c>
      <c r="MI33" t="s">
        <v>85</v>
      </c>
      <c r="MJ33" t="s">
        <v>85</v>
      </c>
      <c r="MK33" t="s">
        <v>85</v>
      </c>
      <c r="ML33" t="s">
        <v>85</v>
      </c>
      <c r="MM33" t="s">
        <v>85</v>
      </c>
      <c r="MN33" t="s">
        <v>85</v>
      </c>
      <c r="MO33" t="s">
        <v>85</v>
      </c>
      <c r="MP33" t="s">
        <v>85</v>
      </c>
      <c r="MQ33" t="s">
        <v>85</v>
      </c>
      <c r="MR33" t="s">
        <v>85</v>
      </c>
      <c r="MS33" t="s">
        <v>85</v>
      </c>
      <c r="MT33" t="s">
        <v>85</v>
      </c>
      <c r="MU33" t="s">
        <v>85</v>
      </c>
      <c r="MV33" t="s">
        <v>85</v>
      </c>
      <c r="MW33" t="s">
        <v>85</v>
      </c>
      <c r="MX33" t="s">
        <v>85</v>
      </c>
      <c r="MY33" t="s">
        <v>85</v>
      </c>
      <c r="MZ33" t="s">
        <v>85</v>
      </c>
      <c r="NA33" t="s">
        <v>789</v>
      </c>
      <c r="NB33">
        <v>4</v>
      </c>
      <c r="NC33">
        <v>1</v>
      </c>
      <c r="ND33">
        <v>1</v>
      </c>
      <c r="NE33">
        <v>3</v>
      </c>
      <c r="NF33">
        <v>12</v>
      </c>
      <c r="NG33">
        <v>15</v>
      </c>
      <c r="NH33">
        <v>15</v>
      </c>
      <c r="NI33">
        <v>15</v>
      </c>
      <c r="NJ33">
        <v>1</v>
      </c>
      <c r="NK33">
        <v>16</v>
      </c>
      <c r="NL33">
        <v>14</v>
      </c>
      <c r="NM33">
        <v>14</v>
      </c>
      <c r="NN33">
        <v>12</v>
      </c>
      <c r="NO33">
        <v>1</v>
      </c>
      <c r="NP33">
        <v>16</v>
      </c>
      <c r="NQ33">
        <v>15</v>
      </c>
      <c r="NR33">
        <v>15</v>
      </c>
      <c r="NS33">
        <v>15</v>
      </c>
      <c r="NT33">
        <v>1</v>
      </c>
      <c r="NU33">
        <v>16</v>
      </c>
      <c r="NV33">
        <v>15</v>
      </c>
      <c r="NW33">
        <v>15</v>
      </c>
      <c r="NX33">
        <v>15</v>
      </c>
      <c r="NY33">
        <v>1</v>
      </c>
      <c r="NZ33">
        <v>16</v>
      </c>
      <c r="OA33" t="s">
        <v>777</v>
      </c>
      <c r="OB33">
        <v>15</v>
      </c>
      <c r="OC33">
        <v>15</v>
      </c>
      <c r="OD33">
        <v>15</v>
      </c>
      <c r="OE33">
        <v>1</v>
      </c>
      <c r="OF33">
        <v>16</v>
      </c>
      <c r="OG33">
        <v>15</v>
      </c>
      <c r="OH33">
        <v>15</v>
      </c>
      <c r="OI33">
        <v>15</v>
      </c>
      <c r="OJ33">
        <v>1</v>
      </c>
      <c r="OK33">
        <v>16</v>
      </c>
      <c r="OL33">
        <v>1</v>
      </c>
      <c r="OM33">
        <v>1</v>
      </c>
      <c r="ON33">
        <v>1</v>
      </c>
      <c r="OO33">
        <v>1</v>
      </c>
      <c r="OP33">
        <v>17</v>
      </c>
      <c r="OQ33" t="s">
        <v>85</v>
      </c>
      <c r="OR33" t="s">
        <v>85</v>
      </c>
      <c r="OS33" t="s">
        <v>85</v>
      </c>
      <c r="OT33" t="s">
        <v>85</v>
      </c>
      <c r="OU33" t="s">
        <v>85</v>
      </c>
      <c r="OV33" t="s">
        <v>85</v>
      </c>
      <c r="OW33" t="s">
        <v>85</v>
      </c>
      <c r="OX33" t="s">
        <v>85</v>
      </c>
      <c r="OY33" t="s">
        <v>85</v>
      </c>
      <c r="OZ33" t="s">
        <v>85</v>
      </c>
      <c r="PA33" t="s">
        <v>777</v>
      </c>
      <c r="PB33">
        <v>2</v>
      </c>
      <c r="PC33">
        <v>2</v>
      </c>
      <c r="PD33">
        <v>2</v>
      </c>
      <c r="PE33">
        <v>1</v>
      </c>
      <c r="PF33">
        <v>17</v>
      </c>
      <c r="PG33">
        <v>12</v>
      </c>
      <c r="PH33">
        <v>12</v>
      </c>
      <c r="PI33">
        <v>12</v>
      </c>
      <c r="PJ33">
        <v>1</v>
      </c>
      <c r="PK33">
        <v>13</v>
      </c>
      <c r="PL33">
        <v>12</v>
      </c>
      <c r="PM33">
        <v>12</v>
      </c>
      <c r="PN33">
        <v>12</v>
      </c>
      <c r="PO33">
        <v>1</v>
      </c>
      <c r="PP33">
        <v>13</v>
      </c>
      <c r="PQ33">
        <v>22</v>
      </c>
      <c r="PR33">
        <v>1</v>
      </c>
      <c r="PS33">
        <v>1</v>
      </c>
      <c r="PT33">
        <v>24</v>
      </c>
      <c r="PU33">
        <v>21</v>
      </c>
      <c r="PV33">
        <v>1</v>
      </c>
      <c r="PW33">
        <v>1</v>
      </c>
      <c r="PX33">
        <v>1</v>
      </c>
      <c r="PY33">
        <v>1</v>
      </c>
      <c r="PZ33">
        <v>1</v>
      </c>
      <c r="QA33" t="s">
        <v>777</v>
      </c>
      <c r="QB33" t="s">
        <v>85</v>
      </c>
      <c r="QC33" t="s">
        <v>85</v>
      </c>
      <c r="QD33" t="s">
        <v>85</v>
      </c>
      <c r="QE33" t="s">
        <v>85</v>
      </c>
      <c r="QF33">
        <v>1</v>
      </c>
      <c r="QG33">
        <v>1</v>
      </c>
      <c r="QH33">
        <v>1</v>
      </c>
      <c r="QI33">
        <v>1</v>
      </c>
      <c r="QJ33">
        <v>1</v>
      </c>
      <c r="QK33">
        <v>23</v>
      </c>
      <c r="QL33" t="s">
        <v>85</v>
      </c>
      <c r="QM33" t="s">
        <v>85</v>
      </c>
      <c r="QN33" t="s">
        <v>85</v>
      </c>
      <c r="QO33" t="s">
        <v>85</v>
      </c>
      <c r="QP33" t="s">
        <v>85</v>
      </c>
      <c r="QQ33" t="s">
        <v>85</v>
      </c>
      <c r="QR33" t="s">
        <v>85</v>
      </c>
      <c r="QS33" t="s">
        <v>85</v>
      </c>
      <c r="QT33" t="s">
        <v>85</v>
      </c>
      <c r="QU33" t="s">
        <v>85</v>
      </c>
      <c r="QV33" t="s">
        <v>85</v>
      </c>
      <c r="QW33" t="s">
        <v>85</v>
      </c>
      <c r="QX33" t="s">
        <v>85</v>
      </c>
      <c r="QY33" t="s">
        <v>85</v>
      </c>
      <c r="QZ33" t="s">
        <v>85</v>
      </c>
      <c r="RA33" t="s">
        <v>777</v>
      </c>
      <c r="RB33">
        <v>1</v>
      </c>
      <c r="RC33">
        <v>3</v>
      </c>
      <c r="RD33">
        <v>1</v>
      </c>
      <c r="RE33">
        <v>1</v>
      </c>
      <c r="RF33">
        <v>1</v>
      </c>
      <c r="RG33">
        <v>12</v>
      </c>
      <c r="RH33">
        <v>12</v>
      </c>
      <c r="RI33">
        <v>12</v>
      </c>
      <c r="RJ33">
        <v>1</v>
      </c>
      <c r="RK33">
        <v>13</v>
      </c>
      <c r="RL33">
        <v>13</v>
      </c>
      <c r="RM33">
        <v>13</v>
      </c>
      <c r="RN33">
        <v>13</v>
      </c>
      <c r="RO33">
        <v>1</v>
      </c>
      <c r="RP33">
        <v>13</v>
      </c>
      <c r="RQ33">
        <v>1</v>
      </c>
      <c r="RR33">
        <v>1</v>
      </c>
      <c r="RS33">
        <v>1</v>
      </c>
      <c r="RT33">
        <v>1</v>
      </c>
      <c r="RU33">
        <v>1</v>
      </c>
      <c r="RV33">
        <v>1</v>
      </c>
      <c r="RW33">
        <v>1</v>
      </c>
      <c r="RX33">
        <v>1</v>
      </c>
      <c r="RY33">
        <v>1</v>
      </c>
      <c r="RZ33">
        <v>1</v>
      </c>
      <c r="SA33" t="s">
        <v>777</v>
      </c>
      <c r="SB33">
        <v>1</v>
      </c>
      <c r="SC33">
        <v>1</v>
      </c>
      <c r="SD33">
        <v>1</v>
      </c>
      <c r="SE33">
        <v>1</v>
      </c>
      <c r="SF33">
        <v>1</v>
      </c>
      <c r="SG33" t="s">
        <v>85</v>
      </c>
      <c r="SH33" t="s">
        <v>85</v>
      </c>
      <c r="SI33" t="s">
        <v>85</v>
      </c>
      <c r="SJ33" t="s">
        <v>85</v>
      </c>
      <c r="SK33" t="s">
        <v>85</v>
      </c>
      <c r="SL33" t="s">
        <v>85</v>
      </c>
      <c r="SM33" t="s">
        <v>85</v>
      </c>
      <c r="SN33" t="s">
        <v>85</v>
      </c>
      <c r="SO33" t="s">
        <v>85</v>
      </c>
      <c r="SP33" t="s">
        <v>85</v>
      </c>
      <c r="SQ33" t="s">
        <v>85</v>
      </c>
      <c r="SR33" t="s">
        <v>85</v>
      </c>
      <c r="SS33" t="s">
        <v>85</v>
      </c>
      <c r="ST33" t="s">
        <v>85</v>
      </c>
      <c r="SU33" t="s">
        <v>85</v>
      </c>
      <c r="SV33" t="s">
        <v>85</v>
      </c>
      <c r="SW33" t="s">
        <v>85</v>
      </c>
      <c r="SX33" t="s">
        <v>85</v>
      </c>
      <c r="SY33" t="s">
        <v>85</v>
      </c>
      <c r="SZ33" t="s">
        <v>85</v>
      </c>
      <c r="TA33" t="s">
        <v>777</v>
      </c>
      <c r="TB33">
        <v>13</v>
      </c>
      <c r="TC33">
        <v>13</v>
      </c>
      <c r="TD33">
        <v>13</v>
      </c>
      <c r="TE33">
        <v>1</v>
      </c>
      <c r="TF33">
        <v>13</v>
      </c>
      <c r="TG33">
        <v>1</v>
      </c>
      <c r="TH33">
        <v>1</v>
      </c>
      <c r="TI33">
        <v>1</v>
      </c>
      <c r="TJ33">
        <v>1</v>
      </c>
      <c r="TK33">
        <v>1</v>
      </c>
      <c r="TL33">
        <v>1</v>
      </c>
      <c r="TM33">
        <v>1</v>
      </c>
      <c r="TN33">
        <v>1</v>
      </c>
      <c r="TO33">
        <v>1</v>
      </c>
      <c r="TP33">
        <v>1</v>
      </c>
      <c r="TQ33">
        <v>5</v>
      </c>
      <c r="TR33">
        <v>5</v>
      </c>
      <c r="TS33">
        <v>5</v>
      </c>
      <c r="TT33">
        <v>1</v>
      </c>
      <c r="TU33">
        <v>5</v>
      </c>
      <c r="TV33">
        <v>1</v>
      </c>
      <c r="TW33">
        <v>1</v>
      </c>
      <c r="TX33">
        <v>1</v>
      </c>
      <c r="TY33">
        <v>1</v>
      </c>
      <c r="TZ33">
        <v>18</v>
      </c>
      <c r="UA33" t="s">
        <v>777</v>
      </c>
      <c r="UB33">
        <v>2</v>
      </c>
      <c r="UC33">
        <v>2</v>
      </c>
      <c r="UD33">
        <v>2</v>
      </c>
      <c r="UE33">
        <v>1</v>
      </c>
      <c r="UF33">
        <v>1</v>
      </c>
      <c r="UG33" t="s">
        <v>85</v>
      </c>
      <c r="UH33" t="s">
        <v>85</v>
      </c>
      <c r="UI33" t="s">
        <v>85</v>
      </c>
      <c r="UJ33" t="s">
        <v>85</v>
      </c>
      <c r="UK33" t="s">
        <v>85</v>
      </c>
      <c r="UL33" t="s">
        <v>85</v>
      </c>
      <c r="UM33" t="s">
        <v>85</v>
      </c>
      <c r="UN33" t="s">
        <v>85</v>
      </c>
      <c r="UO33" t="s">
        <v>85</v>
      </c>
      <c r="UP33" t="s">
        <v>85</v>
      </c>
      <c r="UQ33" t="s">
        <v>85</v>
      </c>
      <c r="UR33" t="s">
        <v>85</v>
      </c>
      <c r="US33" t="s">
        <v>85</v>
      </c>
      <c r="UT33" t="s">
        <v>85</v>
      </c>
      <c r="UU33" t="s">
        <v>85</v>
      </c>
      <c r="UV33" t="s">
        <v>85</v>
      </c>
      <c r="UW33" t="s">
        <v>85</v>
      </c>
      <c r="UX33" t="s">
        <v>85</v>
      </c>
      <c r="UY33" t="s">
        <v>85</v>
      </c>
      <c r="UZ33" t="s">
        <v>85</v>
      </c>
      <c r="VX33" t="s">
        <v>777</v>
      </c>
      <c r="VY33">
        <v>4</v>
      </c>
      <c r="VZ33">
        <v>1</v>
      </c>
      <c r="WA33">
        <v>1</v>
      </c>
      <c r="WB33">
        <v>3</v>
      </c>
      <c r="WC33">
        <v>12</v>
      </c>
      <c r="WD33">
        <v>15</v>
      </c>
      <c r="WE33">
        <v>15</v>
      </c>
      <c r="WF33">
        <v>15</v>
      </c>
      <c r="WG33">
        <v>1</v>
      </c>
      <c r="WH33">
        <v>16</v>
      </c>
      <c r="WI33">
        <v>14</v>
      </c>
      <c r="WJ33">
        <v>14</v>
      </c>
      <c r="WK33">
        <v>12</v>
      </c>
      <c r="WL33">
        <v>1</v>
      </c>
      <c r="WM33">
        <v>16</v>
      </c>
      <c r="WN33">
        <v>15</v>
      </c>
      <c r="WO33">
        <v>15</v>
      </c>
      <c r="WP33">
        <v>15</v>
      </c>
      <c r="WQ33">
        <v>1</v>
      </c>
      <c r="WR33">
        <v>16</v>
      </c>
      <c r="WS33">
        <v>15</v>
      </c>
      <c r="WT33">
        <v>15</v>
      </c>
      <c r="WU33">
        <v>15</v>
      </c>
      <c r="WV33">
        <v>1</v>
      </c>
      <c r="WW33">
        <v>16</v>
      </c>
      <c r="WX33" t="s">
        <v>777</v>
      </c>
      <c r="WY33">
        <v>15</v>
      </c>
      <c r="WZ33">
        <v>15</v>
      </c>
      <c r="XA33">
        <v>15</v>
      </c>
      <c r="XB33">
        <v>1</v>
      </c>
      <c r="XC33">
        <v>16</v>
      </c>
      <c r="XD33">
        <v>15</v>
      </c>
      <c r="XE33">
        <v>15</v>
      </c>
      <c r="XF33">
        <v>15</v>
      </c>
      <c r="XG33">
        <v>1</v>
      </c>
      <c r="XH33">
        <v>16</v>
      </c>
      <c r="XI33">
        <v>1</v>
      </c>
      <c r="XJ33">
        <v>1</v>
      </c>
      <c r="XK33">
        <v>1</v>
      </c>
      <c r="XL33">
        <v>1</v>
      </c>
      <c r="XM33">
        <v>17</v>
      </c>
      <c r="XN33" t="s">
        <v>85</v>
      </c>
      <c r="XO33" t="s">
        <v>85</v>
      </c>
      <c r="XP33" t="s">
        <v>85</v>
      </c>
      <c r="XQ33" t="s">
        <v>85</v>
      </c>
      <c r="XR33" t="s">
        <v>85</v>
      </c>
      <c r="XS33" t="s">
        <v>85</v>
      </c>
      <c r="XT33" t="s">
        <v>85</v>
      </c>
      <c r="XU33" t="s">
        <v>85</v>
      </c>
      <c r="XV33" t="s">
        <v>85</v>
      </c>
      <c r="XW33" t="s">
        <v>85</v>
      </c>
      <c r="XX33" t="s">
        <v>777</v>
      </c>
      <c r="XY33">
        <v>2</v>
      </c>
      <c r="XZ33">
        <v>2</v>
      </c>
      <c r="YA33">
        <v>2</v>
      </c>
      <c r="YB33">
        <v>1</v>
      </c>
      <c r="YC33">
        <v>17</v>
      </c>
      <c r="YD33">
        <v>12</v>
      </c>
      <c r="YE33">
        <v>12</v>
      </c>
      <c r="YF33">
        <v>12</v>
      </c>
      <c r="YG33">
        <v>1</v>
      </c>
      <c r="YH33">
        <v>13</v>
      </c>
      <c r="YI33">
        <v>12</v>
      </c>
      <c r="YJ33">
        <v>12</v>
      </c>
      <c r="YK33">
        <v>12</v>
      </c>
      <c r="YL33">
        <v>1</v>
      </c>
      <c r="YM33">
        <v>13</v>
      </c>
      <c r="YN33">
        <v>22</v>
      </c>
      <c r="YO33">
        <v>1</v>
      </c>
      <c r="YP33">
        <v>1</v>
      </c>
      <c r="YQ33">
        <v>24</v>
      </c>
      <c r="YR33">
        <v>21</v>
      </c>
      <c r="YS33">
        <v>1</v>
      </c>
      <c r="YT33">
        <v>1</v>
      </c>
      <c r="YU33">
        <v>1</v>
      </c>
      <c r="YV33">
        <v>1</v>
      </c>
      <c r="YW33">
        <v>1</v>
      </c>
      <c r="YX33" t="s">
        <v>777</v>
      </c>
      <c r="YY33" t="s">
        <v>85</v>
      </c>
      <c r="YZ33" t="s">
        <v>85</v>
      </c>
      <c r="ZA33" t="s">
        <v>85</v>
      </c>
      <c r="ZB33" t="s">
        <v>85</v>
      </c>
      <c r="ZC33">
        <v>1</v>
      </c>
      <c r="ZD33">
        <v>1</v>
      </c>
      <c r="ZE33">
        <v>1</v>
      </c>
      <c r="ZF33">
        <v>1</v>
      </c>
      <c r="ZG33">
        <v>1</v>
      </c>
      <c r="ZH33">
        <v>23</v>
      </c>
      <c r="ZI33" t="s">
        <v>85</v>
      </c>
      <c r="ZJ33" t="s">
        <v>85</v>
      </c>
      <c r="ZK33" t="s">
        <v>85</v>
      </c>
      <c r="ZL33" t="s">
        <v>85</v>
      </c>
      <c r="ZM33" t="s">
        <v>85</v>
      </c>
      <c r="ZN33" t="s">
        <v>85</v>
      </c>
      <c r="ZO33" t="s">
        <v>85</v>
      </c>
      <c r="ZP33" t="s">
        <v>85</v>
      </c>
      <c r="ZQ33" t="s">
        <v>85</v>
      </c>
      <c r="ZR33" t="s">
        <v>85</v>
      </c>
      <c r="ZS33" t="s">
        <v>85</v>
      </c>
      <c r="ZT33" t="s">
        <v>85</v>
      </c>
      <c r="ZU33" t="s">
        <v>85</v>
      </c>
      <c r="ZV33" t="s">
        <v>85</v>
      </c>
      <c r="ZW33" t="s">
        <v>85</v>
      </c>
      <c r="ZX33" t="s">
        <v>777</v>
      </c>
      <c r="ZY33" t="s">
        <v>777</v>
      </c>
      <c r="ZZ33" t="s">
        <v>789</v>
      </c>
      <c r="AAA33">
        <v>2</v>
      </c>
      <c r="AAB33">
        <v>2</v>
      </c>
      <c r="AAC33">
        <v>2</v>
      </c>
      <c r="AAD33">
        <v>1</v>
      </c>
      <c r="AAE33">
        <v>1</v>
      </c>
      <c r="AAF33" t="s">
        <v>85</v>
      </c>
      <c r="AAG33" t="s">
        <v>85</v>
      </c>
      <c r="AAH33" t="s">
        <v>85</v>
      </c>
      <c r="AAI33" t="s">
        <v>85</v>
      </c>
      <c r="AAJ33" t="s">
        <v>85</v>
      </c>
      <c r="AAK33" t="s">
        <v>85</v>
      </c>
      <c r="AAL33" t="s">
        <v>85</v>
      </c>
      <c r="AAM33" t="s">
        <v>85</v>
      </c>
      <c r="AAN33" t="s">
        <v>85</v>
      </c>
      <c r="AAO33" t="s">
        <v>85</v>
      </c>
      <c r="AAP33" t="s">
        <v>85</v>
      </c>
      <c r="AAQ33" t="s">
        <v>85</v>
      </c>
      <c r="AAR33" t="s">
        <v>85</v>
      </c>
      <c r="AAS33" t="s">
        <v>85</v>
      </c>
      <c r="AAT33" t="s">
        <v>85</v>
      </c>
      <c r="AAU33" t="s">
        <v>85</v>
      </c>
      <c r="AAV33" t="s">
        <v>85</v>
      </c>
      <c r="AAW33" t="s">
        <v>85</v>
      </c>
      <c r="AAX33" t="s">
        <v>85</v>
      </c>
      <c r="AAY33" t="s">
        <v>85</v>
      </c>
    </row>
    <row r="34" spans="1:727">
      <c r="A34" s="534" t="s">
        <v>789</v>
      </c>
      <c r="B34" s="535">
        <v>2</v>
      </c>
      <c r="C34" s="535">
        <v>6</v>
      </c>
      <c r="D34" s="535">
        <v>2</v>
      </c>
      <c r="E34" s="535">
        <v>1</v>
      </c>
      <c r="F34" s="535">
        <v>20</v>
      </c>
      <c r="G34" s="629">
        <v>15</v>
      </c>
      <c r="H34" s="629">
        <v>15</v>
      </c>
      <c r="I34" s="629">
        <v>15</v>
      </c>
      <c r="J34" s="629">
        <v>1</v>
      </c>
      <c r="K34" s="629">
        <v>16</v>
      </c>
      <c r="L34" s="533">
        <v>14</v>
      </c>
      <c r="M34" s="533">
        <v>14</v>
      </c>
      <c r="N34" s="533">
        <v>14</v>
      </c>
      <c r="O34" s="533">
        <v>1</v>
      </c>
      <c r="P34" s="533">
        <v>1</v>
      </c>
      <c r="Q34" s="536">
        <v>15</v>
      </c>
      <c r="R34" s="536">
        <v>15</v>
      </c>
      <c r="S34" s="536">
        <v>15</v>
      </c>
      <c r="T34" s="536">
        <v>1</v>
      </c>
      <c r="U34" s="536">
        <v>15</v>
      </c>
      <c r="V34" s="537">
        <v>15</v>
      </c>
      <c r="W34" s="537">
        <v>15</v>
      </c>
      <c r="X34" s="537">
        <v>15</v>
      </c>
      <c r="Y34" s="537">
        <v>1</v>
      </c>
      <c r="Z34" s="537">
        <v>15</v>
      </c>
      <c r="AA34" s="538"/>
      <c r="AB34" s="538"/>
      <c r="AC34" s="538"/>
      <c r="AD34" s="538"/>
      <c r="AE34" s="538"/>
      <c r="AF34" s="538"/>
      <c r="AG34" s="539"/>
      <c r="AH34" s="539"/>
      <c r="AI34" s="539"/>
      <c r="AJ34" s="539"/>
      <c r="AK34" s="539"/>
      <c r="AL34" s="540"/>
      <c r="AM34" s="540"/>
      <c r="AN34" s="540"/>
      <c r="AO34" s="540"/>
      <c r="AP34" s="540"/>
      <c r="AQ34" s="541"/>
      <c r="AR34" s="541"/>
      <c r="AS34" s="541"/>
      <c r="AT34" s="541"/>
      <c r="AU34" s="541"/>
      <c r="AV34" s="534"/>
      <c r="AW34" s="534"/>
      <c r="AX34" s="534"/>
      <c r="AY34" s="534"/>
      <c r="AZ34" s="534"/>
      <c r="BA34" s="534"/>
      <c r="BB34" s="534"/>
      <c r="BC34" s="534"/>
      <c r="BD34" s="534"/>
      <c r="BE34" s="534"/>
      <c r="BF34" s="534"/>
      <c r="BG34" s="534"/>
      <c r="BH34" s="534"/>
      <c r="BI34" s="534"/>
      <c r="BJ34" s="534"/>
      <c r="BK34" s="534"/>
      <c r="BL34" s="534"/>
      <c r="BM34" s="534"/>
      <c r="BN34" s="534"/>
      <c r="BO34" s="534"/>
      <c r="BP34" s="534"/>
      <c r="GA34" t="s">
        <v>85</v>
      </c>
      <c r="GB34" t="s">
        <v>778</v>
      </c>
      <c r="GC34">
        <v>91</v>
      </c>
      <c r="GD34">
        <v>69</v>
      </c>
      <c r="GE34">
        <v>54</v>
      </c>
      <c r="GF34">
        <v>27</v>
      </c>
      <c r="GG34">
        <v>1436</v>
      </c>
      <c r="GH34">
        <v>20</v>
      </c>
      <c r="GI34">
        <v>29</v>
      </c>
      <c r="GJ34">
        <v>17</v>
      </c>
      <c r="GK34">
        <v>11</v>
      </c>
      <c r="GL34">
        <v>485</v>
      </c>
      <c r="GM34">
        <v>59</v>
      </c>
      <c r="GN34">
        <v>33</v>
      </c>
      <c r="GO34">
        <v>27</v>
      </c>
      <c r="GP34">
        <v>62</v>
      </c>
      <c r="GQ34">
        <v>30</v>
      </c>
      <c r="GR34">
        <v>3</v>
      </c>
      <c r="GS34">
        <v>3</v>
      </c>
      <c r="GT34">
        <v>3</v>
      </c>
      <c r="GU34">
        <v>8</v>
      </c>
      <c r="GV34">
        <v>0</v>
      </c>
      <c r="GW34">
        <v>5</v>
      </c>
      <c r="GX34">
        <v>4</v>
      </c>
      <c r="GY34">
        <v>3</v>
      </c>
      <c r="GZ34">
        <v>12</v>
      </c>
      <c r="HA34">
        <v>32</v>
      </c>
      <c r="HB34" t="s">
        <v>778</v>
      </c>
      <c r="HC34">
        <v>16</v>
      </c>
      <c r="HD34">
        <v>11</v>
      </c>
      <c r="HE34">
        <v>22</v>
      </c>
      <c r="HF34">
        <v>28</v>
      </c>
      <c r="HG34">
        <v>22</v>
      </c>
      <c r="HH34">
        <v>106</v>
      </c>
      <c r="HI34">
        <v>90</v>
      </c>
      <c r="HJ34">
        <v>92</v>
      </c>
      <c r="HK34">
        <v>27</v>
      </c>
      <c r="HL34">
        <v>2032</v>
      </c>
      <c r="HM34">
        <v>112</v>
      </c>
      <c r="HN34">
        <v>100</v>
      </c>
      <c r="HO34">
        <v>128</v>
      </c>
      <c r="HP34">
        <v>28</v>
      </c>
      <c r="HQ34">
        <v>2479</v>
      </c>
      <c r="HR34">
        <v>34</v>
      </c>
      <c r="HS34">
        <v>40</v>
      </c>
      <c r="HT34">
        <v>41</v>
      </c>
      <c r="HU34">
        <v>11</v>
      </c>
      <c r="HV34">
        <v>726</v>
      </c>
      <c r="HW34">
        <v>9</v>
      </c>
      <c r="HX34">
        <v>16</v>
      </c>
      <c r="HY34">
        <v>21</v>
      </c>
      <c r="HZ34">
        <v>13</v>
      </c>
      <c r="IA34">
        <v>319</v>
      </c>
      <c r="IB34" t="s">
        <v>778</v>
      </c>
      <c r="IC34">
        <v>115</v>
      </c>
      <c r="ID34">
        <v>91</v>
      </c>
      <c r="IE34">
        <v>80</v>
      </c>
      <c r="IF34">
        <v>34</v>
      </c>
      <c r="IG34">
        <v>2268</v>
      </c>
      <c r="IH34">
        <v>25</v>
      </c>
      <c r="II34">
        <v>34</v>
      </c>
      <c r="IJ34">
        <v>30</v>
      </c>
      <c r="IK34">
        <v>15</v>
      </c>
      <c r="IL34">
        <v>460</v>
      </c>
      <c r="IM34">
        <v>56</v>
      </c>
      <c r="IN34">
        <v>52</v>
      </c>
      <c r="IO34">
        <v>68</v>
      </c>
      <c r="IP34">
        <v>17</v>
      </c>
      <c r="IQ34">
        <v>123</v>
      </c>
      <c r="IR34">
        <v>17</v>
      </c>
      <c r="IS34">
        <v>7</v>
      </c>
      <c r="IT34">
        <v>26</v>
      </c>
      <c r="IU34">
        <v>15</v>
      </c>
      <c r="IV34">
        <v>59</v>
      </c>
      <c r="IW34">
        <v>19</v>
      </c>
      <c r="IX34">
        <v>25</v>
      </c>
      <c r="IY34">
        <v>16</v>
      </c>
      <c r="IZ34">
        <v>6</v>
      </c>
      <c r="JA34">
        <v>364</v>
      </c>
      <c r="JB34" t="s">
        <v>778</v>
      </c>
      <c r="JC34">
        <v>29</v>
      </c>
      <c r="JD34">
        <v>24</v>
      </c>
      <c r="JE34">
        <v>16</v>
      </c>
      <c r="JF34">
        <v>9</v>
      </c>
      <c r="JG34">
        <v>535</v>
      </c>
      <c r="JH34">
        <v>63</v>
      </c>
      <c r="JI34">
        <v>46</v>
      </c>
      <c r="JJ34">
        <v>34</v>
      </c>
      <c r="JK34">
        <v>25</v>
      </c>
      <c r="JL34">
        <v>1145</v>
      </c>
      <c r="JM34">
        <v>49</v>
      </c>
      <c r="JN34">
        <v>40</v>
      </c>
      <c r="JO34">
        <v>26</v>
      </c>
      <c r="JP34">
        <v>14</v>
      </c>
      <c r="JQ34">
        <v>728</v>
      </c>
      <c r="JR34">
        <v>70</v>
      </c>
      <c r="JS34">
        <v>68</v>
      </c>
      <c r="JT34">
        <v>80</v>
      </c>
      <c r="JU34">
        <v>16</v>
      </c>
      <c r="JV34">
        <v>1062</v>
      </c>
      <c r="JW34">
        <v>15</v>
      </c>
      <c r="JX34">
        <v>2</v>
      </c>
      <c r="JY34">
        <v>18</v>
      </c>
      <c r="JZ34">
        <v>19</v>
      </c>
      <c r="KA34">
        <v>320</v>
      </c>
      <c r="KB34" t="s">
        <v>778</v>
      </c>
      <c r="KC34" t="s">
        <v>85</v>
      </c>
      <c r="KD34" t="s">
        <v>85</v>
      </c>
      <c r="KE34" t="s">
        <v>85</v>
      </c>
      <c r="KF34" t="s">
        <v>85</v>
      </c>
      <c r="KG34" t="s">
        <v>85</v>
      </c>
      <c r="KH34" t="s">
        <v>85</v>
      </c>
      <c r="KI34" t="s">
        <v>85</v>
      </c>
      <c r="KJ34" t="s">
        <v>85</v>
      </c>
      <c r="KK34" t="s">
        <v>85</v>
      </c>
      <c r="KL34" t="s">
        <v>85</v>
      </c>
      <c r="KM34" t="s">
        <v>85</v>
      </c>
      <c r="KN34" t="s">
        <v>85</v>
      </c>
      <c r="KO34" t="s">
        <v>85</v>
      </c>
      <c r="KP34" t="s">
        <v>85</v>
      </c>
      <c r="KQ34" t="s">
        <v>85</v>
      </c>
      <c r="KR34" t="s">
        <v>85</v>
      </c>
      <c r="KS34" t="s">
        <v>85</v>
      </c>
      <c r="KT34" t="s">
        <v>85</v>
      </c>
      <c r="KU34" t="s">
        <v>85</v>
      </c>
      <c r="KV34" t="s">
        <v>85</v>
      </c>
      <c r="KW34" t="s">
        <v>85</v>
      </c>
      <c r="KX34" t="s">
        <v>85</v>
      </c>
      <c r="KY34" t="s">
        <v>85</v>
      </c>
      <c r="KZ34" t="s">
        <v>85</v>
      </c>
      <c r="LA34" t="s">
        <v>85</v>
      </c>
      <c r="LB34" t="s">
        <v>778</v>
      </c>
      <c r="LC34" t="s">
        <v>85</v>
      </c>
      <c r="LD34" t="s">
        <v>85</v>
      </c>
      <c r="LE34" t="s">
        <v>85</v>
      </c>
      <c r="LF34" t="s">
        <v>85</v>
      </c>
      <c r="LG34" t="s">
        <v>85</v>
      </c>
      <c r="LH34" t="s">
        <v>85</v>
      </c>
      <c r="LI34" t="s">
        <v>85</v>
      </c>
      <c r="LJ34" t="s">
        <v>85</v>
      </c>
      <c r="LK34" t="s">
        <v>85</v>
      </c>
      <c r="LL34" t="s">
        <v>85</v>
      </c>
      <c r="LM34" t="s">
        <v>85</v>
      </c>
      <c r="LN34" t="s">
        <v>85</v>
      </c>
      <c r="LO34" t="s">
        <v>85</v>
      </c>
      <c r="LP34" t="s">
        <v>85</v>
      </c>
      <c r="LQ34" t="s">
        <v>85</v>
      </c>
      <c r="LR34" t="s">
        <v>85</v>
      </c>
      <c r="LS34" t="s">
        <v>85</v>
      </c>
      <c r="LT34" t="s">
        <v>85</v>
      </c>
      <c r="LU34" t="s">
        <v>85</v>
      </c>
      <c r="LV34" t="s">
        <v>85</v>
      </c>
      <c r="LW34" t="s">
        <v>85</v>
      </c>
      <c r="LX34" t="s">
        <v>85</v>
      </c>
      <c r="LY34" t="s">
        <v>85</v>
      </c>
      <c r="LZ34" t="s">
        <v>85</v>
      </c>
      <c r="MA34" t="s">
        <v>85</v>
      </c>
      <c r="MB34" t="s">
        <v>778</v>
      </c>
      <c r="MC34" t="s">
        <v>85</v>
      </c>
      <c r="MD34" t="s">
        <v>85</v>
      </c>
      <c r="ME34" t="s">
        <v>85</v>
      </c>
      <c r="MF34" t="s">
        <v>85</v>
      </c>
      <c r="MG34" t="s">
        <v>85</v>
      </c>
      <c r="MH34" t="s">
        <v>85</v>
      </c>
      <c r="MI34" t="s">
        <v>85</v>
      </c>
      <c r="MJ34" t="s">
        <v>85</v>
      </c>
      <c r="MK34" t="s">
        <v>85</v>
      </c>
      <c r="ML34" t="s">
        <v>85</v>
      </c>
      <c r="MM34" t="s">
        <v>85</v>
      </c>
      <c r="MN34" t="s">
        <v>85</v>
      </c>
      <c r="MO34" t="s">
        <v>85</v>
      </c>
      <c r="MP34" t="s">
        <v>85</v>
      </c>
      <c r="MQ34" t="s">
        <v>85</v>
      </c>
      <c r="MR34" t="s">
        <v>85</v>
      </c>
      <c r="MS34" t="s">
        <v>85</v>
      </c>
      <c r="MT34" t="s">
        <v>85</v>
      </c>
      <c r="MU34" t="s">
        <v>85</v>
      </c>
      <c r="MV34" t="s">
        <v>85</v>
      </c>
      <c r="MW34" t="s">
        <v>85</v>
      </c>
      <c r="MX34" t="s">
        <v>85</v>
      </c>
      <c r="MY34" t="s">
        <v>85</v>
      </c>
      <c r="MZ34" t="s">
        <v>85</v>
      </c>
      <c r="NA34" t="s">
        <v>790</v>
      </c>
      <c r="NB34">
        <v>0</v>
      </c>
      <c r="NC34">
        <v>-1</v>
      </c>
      <c r="ND34">
        <v>-1</v>
      </c>
      <c r="NE34">
        <v>0</v>
      </c>
      <c r="NF34">
        <v>24</v>
      </c>
      <c r="NG34">
        <v>5</v>
      </c>
      <c r="NH34">
        <v>6</v>
      </c>
      <c r="NI34">
        <v>6</v>
      </c>
      <c r="NJ34">
        <v>0</v>
      </c>
      <c r="NK34">
        <v>69</v>
      </c>
      <c r="NL34">
        <v>7</v>
      </c>
      <c r="NM34">
        <v>6</v>
      </c>
      <c r="NN34">
        <v>6</v>
      </c>
      <c r="NO34">
        <v>0</v>
      </c>
      <c r="NP34">
        <v>26</v>
      </c>
      <c r="NQ34">
        <v>5</v>
      </c>
      <c r="NR34">
        <v>4</v>
      </c>
      <c r="NS34">
        <v>4</v>
      </c>
      <c r="NT34">
        <v>0</v>
      </c>
      <c r="NU34">
        <v>50</v>
      </c>
      <c r="NV34">
        <v>6</v>
      </c>
      <c r="NW34">
        <v>6</v>
      </c>
      <c r="NX34">
        <v>5</v>
      </c>
      <c r="NY34">
        <v>1</v>
      </c>
      <c r="NZ34">
        <v>0</v>
      </c>
      <c r="OA34" t="s">
        <v>778</v>
      </c>
      <c r="OB34">
        <v>10</v>
      </c>
      <c r="OC34">
        <v>10</v>
      </c>
      <c r="OD34">
        <v>9</v>
      </c>
      <c r="OE34">
        <v>1</v>
      </c>
      <c r="OF34">
        <v>84</v>
      </c>
      <c r="OG34">
        <v>12</v>
      </c>
      <c r="OH34">
        <v>12</v>
      </c>
      <c r="OI34">
        <v>12</v>
      </c>
      <c r="OJ34">
        <v>1</v>
      </c>
      <c r="OK34">
        <v>88</v>
      </c>
      <c r="OL34">
        <v>1</v>
      </c>
      <c r="OM34">
        <v>1</v>
      </c>
      <c r="ON34">
        <v>1</v>
      </c>
      <c r="OO34">
        <v>1</v>
      </c>
      <c r="OP34">
        <v>47</v>
      </c>
      <c r="OQ34" t="s">
        <v>85</v>
      </c>
      <c r="OR34" t="s">
        <v>85</v>
      </c>
      <c r="OS34" t="s">
        <v>85</v>
      </c>
      <c r="OT34" t="s">
        <v>85</v>
      </c>
      <c r="OU34" t="s">
        <v>85</v>
      </c>
      <c r="OV34" t="s">
        <v>85</v>
      </c>
      <c r="OW34" t="s">
        <v>85</v>
      </c>
      <c r="OX34" t="s">
        <v>85</v>
      </c>
      <c r="OY34" t="s">
        <v>85</v>
      </c>
      <c r="OZ34" t="s">
        <v>85</v>
      </c>
      <c r="PA34" t="s">
        <v>778</v>
      </c>
      <c r="PB34">
        <v>21</v>
      </c>
      <c r="PC34">
        <v>22</v>
      </c>
      <c r="PD34">
        <v>22</v>
      </c>
      <c r="PE34">
        <v>0</v>
      </c>
      <c r="PF34">
        <v>809</v>
      </c>
      <c r="PG34">
        <v>7</v>
      </c>
      <c r="PH34">
        <v>6</v>
      </c>
      <c r="PI34">
        <v>5</v>
      </c>
      <c r="PJ34">
        <v>0</v>
      </c>
      <c r="PK34">
        <v>190</v>
      </c>
      <c r="PL34">
        <v>5</v>
      </c>
      <c r="PM34">
        <v>6</v>
      </c>
      <c r="PN34">
        <v>5</v>
      </c>
      <c r="PO34">
        <v>0</v>
      </c>
      <c r="PP34">
        <v>4</v>
      </c>
      <c r="PQ34">
        <v>12</v>
      </c>
      <c r="PR34">
        <v>14</v>
      </c>
      <c r="PS34">
        <v>12</v>
      </c>
      <c r="PT34">
        <v>1</v>
      </c>
      <c r="PU34">
        <v>178</v>
      </c>
      <c r="PV34">
        <v>30</v>
      </c>
      <c r="PW34">
        <v>31</v>
      </c>
      <c r="PX34">
        <v>29</v>
      </c>
      <c r="PY34">
        <v>0</v>
      </c>
      <c r="PZ34">
        <v>1199</v>
      </c>
      <c r="QA34" t="s">
        <v>778</v>
      </c>
      <c r="QB34" t="s">
        <v>85</v>
      </c>
      <c r="QC34" t="s">
        <v>85</v>
      </c>
      <c r="QD34" t="s">
        <v>85</v>
      </c>
      <c r="QE34" t="s">
        <v>85</v>
      </c>
      <c r="QF34">
        <v>0</v>
      </c>
      <c r="QG34">
        <v>2</v>
      </c>
      <c r="QH34">
        <v>2</v>
      </c>
      <c r="QI34">
        <v>2</v>
      </c>
      <c r="QJ34">
        <v>0</v>
      </c>
      <c r="QK34">
        <v>58</v>
      </c>
      <c r="QL34" t="s">
        <v>85</v>
      </c>
      <c r="QM34" t="s">
        <v>85</v>
      </c>
      <c r="QN34" t="s">
        <v>85</v>
      </c>
      <c r="QO34" t="s">
        <v>85</v>
      </c>
      <c r="QP34" t="s">
        <v>85</v>
      </c>
      <c r="QQ34" t="s">
        <v>85</v>
      </c>
      <c r="QR34" t="s">
        <v>85</v>
      </c>
      <c r="QS34" t="s">
        <v>85</v>
      </c>
      <c r="QT34" t="s">
        <v>85</v>
      </c>
      <c r="QU34" t="s">
        <v>85</v>
      </c>
      <c r="QV34" t="s">
        <v>85</v>
      </c>
      <c r="QW34" t="s">
        <v>85</v>
      </c>
      <c r="QX34" t="s">
        <v>85</v>
      </c>
      <c r="QY34" t="s">
        <v>85</v>
      </c>
      <c r="QZ34" t="s">
        <v>85</v>
      </c>
      <c r="RA34" t="s">
        <v>778</v>
      </c>
      <c r="RB34">
        <v>100</v>
      </c>
      <c r="RC34">
        <v>98</v>
      </c>
      <c r="RD34">
        <v>97</v>
      </c>
      <c r="RE34">
        <v>0</v>
      </c>
      <c r="RF34">
        <v>3399</v>
      </c>
      <c r="RG34">
        <v>5</v>
      </c>
      <c r="RH34">
        <v>5</v>
      </c>
      <c r="RI34">
        <v>5</v>
      </c>
      <c r="RJ34">
        <v>0</v>
      </c>
      <c r="RK34">
        <v>212</v>
      </c>
      <c r="RL34">
        <v>6</v>
      </c>
      <c r="RM34">
        <v>6</v>
      </c>
      <c r="RN34">
        <v>5</v>
      </c>
      <c r="RO34">
        <v>0</v>
      </c>
      <c r="RP34">
        <v>167</v>
      </c>
      <c r="RQ34">
        <v>0</v>
      </c>
      <c r="RR34">
        <v>0</v>
      </c>
      <c r="RS34">
        <v>0</v>
      </c>
      <c r="RT34">
        <v>0</v>
      </c>
      <c r="RU34">
        <v>0</v>
      </c>
      <c r="RV34">
        <v>0</v>
      </c>
      <c r="RW34">
        <v>0</v>
      </c>
      <c r="RX34">
        <v>0</v>
      </c>
      <c r="RY34">
        <v>0</v>
      </c>
      <c r="RZ34">
        <v>0</v>
      </c>
      <c r="SA34" t="s">
        <v>778</v>
      </c>
      <c r="SB34">
        <v>0</v>
      </c>
      <c r="SC34">
        <v>0</v>
      </c>
      <c r="SD34">
        <v>0</v>
      </c>
      <c r="SE34">
        <v>0</v>
      </c>
      <c r="SF34">
        <v>0</v>
      </c>
      <c r="SG34" t="s">
        <v>85</v>
      </c>
      <c r="SH34" t="s">
        <v>85</v>
      </c>
      <c r="SI34" t="s">
        <v>85</v>
      </c>
      <c r="SJ34" t="s">
        <v>85</v>
      </c>
      <c r="SK34" t="s">
        <v>85</v>
      </c>
      <c r="SL34" t="s">
        <v>85</v>
      </c>
      <c r="SM34" t="s">
        <v>85</v>
      </c>
      <c r="SN34" t="s">
        <v>85</v>
      </c>
      <c r="SO34" t="s">
        <v>85</v>
      </c>
      <c r="SP34" t="s">
        <v>85</v>
      </c>
      <c r="SQ34" t="s">
        <v>85</v>
      </c>
      <c r="SR34" t="s">
        <v>85</v>
      </c>
      <c r="SS34" t="s">
        <v>85</v>
      </c>
      <c r="ST34" t="s">
        <v>85</v>
      </c>
      <c r="SU34" t="s">
        <v>85</v>
      </c>
      <c r="SV34" t="s">
        <v>85</v>
      </c>
      <c r="SW34" t="s">
        <v>85</v>
      </c>
      <c r="SX34" t="s">
        <v>85</v>
      </c>
      <c r="SY34" t="s">
        <v>85</v>
      </c>
      <c r="SZ34" t="s">
        <v>85</v>
      </c>
      <c r="TA34" t="s">
        <v>778</v>
      </c>
      <c r="TB34">
        <v>1</v>
      </c>
      <c r="TC34">
        <v>1</v>
      </c>
      <c r="TD34">
        <v>1</v>
      </c>
      <c r="TE34">
        <v>0</v>
      </c>
      <c r="TF34">
        <v>0</v>
      </c>
      <c r="TG34">
        <v>0</v>
      </c>
      <c r="TH34">
        <v>0</v>
      </c>
      <c r="TI34">
        <v>0</v>
      </c>
      <c r="TJ34">
        <v>0</v>
      </c>
      <c r="TK34">
        <v>0</v>
      </c>
      <c r="TL34">
        <v>0</v>
      </c>
      <c r="TM34">
        <v>0</v>
      </c>
      <c r="TN34">
        <v>0</v>
      </c>
      <c r="TO34">
        <v>0</v>
      </c>
      <c r="TP34">
        <v>0</v>
      </c>
      <c r="TQ34">
        <v>20</v>
      </c>
      <c r="TR34">
        <v>19</v>
      </c>
      <c r="TS34">
        <v>21</v>
      </c>
      <c r="TT34">
        <v>0</v>
      </c>
      <c r="TU34">
        <v>778</v>
      </c>
      <c r="TV34">
        <v>7</v>
      </c>
      <c r="TW34">
        <v>7</v>
      </c>
      <c r="TX34">
        <v>5</v>
      </c>
      <c r="TY34">
        <v>0</v>
      </c>
      <c r="TZ34">
        <v>254</v>
      </c>
      <c r="UA34" t="s">
        <v>778</v>
      </c>
      <c r="UB34">
        <v>53</v>
      </c>
      <c r="UC34">
        <v>56</v>
      </c>
      <c r="UD34">
        <v>54</v>
      </c>
      <c r="UE34">
        <v>0</v>
      </c>
      <c r="UF34">
        <v>2188</v>
      </c>
      <c r="UG34" t="s">
        <v>85</v>
      </c>
      <c r="UH34" t="s">
        <v>85</v>
      </c>
      <c r="UI34" t="s">
        <v>85</v>
      </c>
      <c r="UJ34" t="s">
        <v>85</v>
      </c>
      <c r="UK34" t="s">
        <v>85</v>
      </c>
      <c r="UL34" t="s">
        <v>85</v>
      </c>
      <c r="UM34" t="s">
        <v>85</v>
      </c>
      <c r="UN34" t="s">
        <v>85</v>
      </c>
      <c r="UO34" t="s">
        <v>85</v>
      </c>
      <c r="UP34" t="s">
        <v>85</v>
      </c>
      <c r="UQ34" t="s">
        <v>85</v>
      </c>
      <c r="UR34" t="s">
        <v>85</v>
      </c>
      <c r="US34" t="s">
        <v>85</v>
      </c>
      <c r="UT34" t="s">
        <v>85</v>
      </c>
      <c r="UU34" t="s">
        <v>85</v>
      </c>
      <c r="UV34" t="s">
        <v>85</v>
      </c>
      <c r="UW34" t="s">
        <v>85</v>
      </c>
      <c r="UX34" t="s">
        <v>85</v>
      </c>
      <c r="UY34" t="s">
        <v>85</v>
      </c>
      <c r="UZ34" t="s">
        <v>85</v>
      </c>
      <c r="VX34" t="s">
        <v>778</v>
      </c>
      <c r="VY34">
        <v>0</v>
      </c>
      <c r="VZ34">
        <v>-1</v>
      </c>
      <c r="WA34">
        <v>-1</v>
      </c>
      <c r="WB34">
        <v>0</v>
      </c>
      <c r="WC34">
        <v>24</v>
      </c>
      <c r="WD34">
        <v>5</v>
      </c>
      <c r="WE34">
        <v>6</v>
      </c>
      <c r="WF34">
        <v>6</v>
      </c>
      <c r="WG34">
        <v>0</v>
      </c>
      <c r="WH34">
        <v>69</v>
      </c>
      <c r="WI34">
        <v>7</v>
      </c>
      <c r="WJ34">
        <v>6</v>
      </c>
      <c r="WK34">
        <v>6</v>
      </c>
      <c r="WL34">
        <v>0</v>
      </c>
      <c r="WM34">
        <v>26</v>
      </c>
      <c r="WN34">
        <v>5</v>
      </c>
      <c r="WO34">
        <v>4</v>
      </c>
      <c r="WP34">
        <v>4</v>
      </c>
      <c r="WQ34">
        <v>0</v>
      </c>
      <c r="WR34">
        <v>50</v>
      </c>
      <c r="WS34">
        <v>6</v>
      </c>
      <c r="WT34">
        <v>6</v>
      </c>
      <c r="WU34">
        <v>5</v>
      </c>
      <c r="WV34">
        <v>1</v>
      </c>
      <c r="WW34">
        <v>0</v>
      </c>
      <c r="WX34" t="s">
        <v>778</v>
      </c>
      <c r="WY34">
        <v>10</v>
      </c>
      <c r="WZ34">
        <v>10</v>
      </c>
      <c r="XA34">
        <v>9</v>
      </c>
      <c r="XB34">
        <v>1</v>
      </c>
      <c r="XC34">
        <v>84</v>
      </c>
      <c r="XD34">
        <v>12</v>
      </c>
      <c r="XE34">
        <v>12</v>
      </c>
      <c r="XF34">
        <v>12</v>
      </c>
      <c r="XG34">
        <v>1</v>
      </c>
      <c r="XH34">
        <v>88</v>
      </c>
      <c r="XI34">
        <v>1</v>
      </c>
      <c r="XJ34">
        <v>1</v>
      </c>
      <c r="XK34">
        <v>1</v>
      </c>
      <c r="XL34">
        <v>1</v>
      </c>
      <c r="XM34">
        <v>47</v>
      </c>
      <c r="XN34" t="s">
        <v>85</v>
      </c>
      <c r="XO34" t="s">
        <v>85</v>
      </c>
      <c r="XP34" t="s">
        <v>85</v>
      </c>
      <c r="XQ34" t="s">
        <v>85</v>
      </c>
      <c r="XR34" t="s">
        <v>85</v>
      </c>
      <c r="XS34" t="s">
        <v>85</v>
      </c>
      <c r="XT34" t="s">
        <v>85</v>
      </c>
      <c r="XU34" t="s">
        <v>85</v>
      </c>
      <c r="XV34" t="s">
        <v>85</v>
      </c>
      <c r="XW34" t="s">
        <v>85</v>
      </c>
      <c r="XX34" t="s">
        <v>778</v>
      </c>
      <c r="XY34">
        <v>21</v>
      </c>
      <c r="XZ34">
        <v>22</v>
      </c>
      <c r="YA34">
        <v>22</v>
      </c>
      <c r="YB34">
        <v>0</v>
      </c>
      <c r="YC34">
        <v>809</v>
      </c>
      <c r="YD34">
        <v>7</v>
      </c>
      <c r="YE34">
        <v>6</v>
      </c>
      <c r="YF34">
        <v>5</v>
      </c>
      <c r="YG34">
        <v>0</v>
      </c>
      <c r="YH34">
        <v>190</v>
      </c>
      <c r="YI34">
        <v>5</v>
      </c>
      <c r="YJ34">
        <v>6</v>
      </c>
      <c r="YK34">
        <v>5</v>
      </c>
      <c r="YL34">
        <v>0</v>
      </c>
      <c r="YM34">
        <v>4</v>
      </c>
      <c r="YN34">
        <v>12</v>
      </c>
      <c r="YO34">
        <v>14</v>
      </c>
      <c r="YP34">
        <v>12</v>
      </c>
      <c r="YQ34">
        <v>1</v>
      </c>
      <c r="YR34">
        <v>178</v>
      </c>
      <c r="YS34">
        <v>30</v>
      </c>
      <c r="YT34">
        <v>31</v>
      </c>
      <c r="YU34">
        <v>29</v>
      </c>
      <c r="YV34">
        <v>0</v>
      </c>
      <c r="YW34">
        <v>1199</v>
      </c>
      <c r="YX34" t="s">
        <v>778</v>
      </c>
      <c r="YY34" t="s">
        <v>85</v>
      </c>
      <c r="YZ34" t="s">
        <v>85</v>
      </c>
      <c r="ZA34" t="s">
        <v>85</v>
      </c>
      <c r="ZB34" t="s">
        <v>85</v>
      </c>
      <c r="ZC34">
        <v>0</v>
      </c>
      <c r="ZD34">
        <v>2</v>
      </c>
      <c r="ZE34">
        <v>2</v>
      </c>
      <c r="ZF34">
        <v>2</v>
      </c>
      <c r="ZG34">
        <v>0</v>
      </c>
      <c r="ZH34">
        <v>58</v>
      </c>
      <c r="ZI34" t="s">
        <v>85</v>
      </c>
      <c r="ZJ34" t="s">
        <v>85</v>
      </c>
      <c r="ZK34" t="s">
        <v>85</v>
      </c>
      <c r="ZL34" t="s">
        <v>85</v>
      </c>
      <c r="ZM34" t="s">
        <v>85</v>
      </c>
      <c r="ZN34" t="s">
        <v>85</v>
      </c>
      <c r="ZO34" t="s">
        <v>85</v>
      </c>
      <c r="ZP34" t="s">
        <v>85</v>
      </c>
      <c r="ZQ34" t="s">
        <v>85</v>
      </c>
      <c r="ZR34" t="s">
        <v>85</v>
      </c>
      <c r="ZS34" t="s">
        <v>85</v>
      </c>
      <c r="ZT34" t="s">
        <v>85</v>
      </c>
      <c r="ZU34" t="s">
        <v>85</v>
      </c>
      <c r="ZV34" t="s">
        <v>85</v>
      </c>
      <c r="ZW34" t="s">
        <v>85</v>
      </c>
      <c r="ZX34" t="s">
        <v>778</v>
      </c>
      <c r="ZY34" t="s">
        <v>778</v>
      </c>
      <c r="ZZ34" t="s">
        <v>790</v>
      </c>
      <c r="AAA34">
        <v>53</v>
      </c>
      <c r="AAB34">
        <v>56</v>
      </c>
      <c r="AAC34">
        <v>54</v>
      </c>
      <c r="AAD34">
        <v>0</v>
      </c>
      <c r="AAE34">
        <v>2188</v>
      </c>
      <c r="AAF34" t="s">
        <v>85</v>
      </c>
      <c r="AAG34" t="s">
        <v>85</v>
      </c>
      <c r="AAH34" t="s">
        <v>85</v>
      </c>
      <c r="AAI34" t="s">
        <v>85</v>
      </c>
      <c r="AAJ34" t="s">
        <v>85</v>
      </c>
      <c r="AAK34" t="s">
        <v>85</v>
      </c>
      <c r="AAL34" t="s">
        <v>85</v>
      </c>
      <c r="AAM34" t="s">
        <v>85</v>
      </c>
      <c r="AAN34" t="s">
        <v>85</v>
      </c>
      <c r="AAO34" t="s">
        <v>85</v>
      </c>
      <c r="AAP34" t="s">
        <v>85</v>
      </c>
      <c r="AAQ34" t="s">
        <v>85</v>
      </c>
      <c r="AAR34" t="s">
        <v>85</v>
      </c>
      <c r="AAS34" t="s">
        <v>85</v>
      </c>
      <c r="AAT34" t="s">
        <v>85</v>
      </c>
      <c r="AAU34" t="s">
        <v>85</v>
      </c>
      <c r="AAV34" t="s">
        <v>85</v>
      </c>
      <c r="AAW34" t="s">
        <v>85</v>
      </c>
      <c r="AAX34" t="s">
        <v>85</v>
      </c>
      <c r="AAY34" t="s">
        <v>85</v>
      </c>
    </row>
    <row r="35" spans="1:727">
      <c r="A35" s="534" t="s">
        <v>790</v>
      </c>
      <c r="B35" s="535">
        <v>-1</v>
      </c>
      <c r="C35" s="535">
        <v>-1</v>
      </c>
      <c r="D35" s="535">
        <v>-1</v>
      </c>
      <c r="E35" s="535">
        <v>-1</v>
      </c>
      <c r="F35" s="535">
        <v>22</v>
      </c>
      <c r="G35" s="629">
        <v>5</v>
      </c>
      <c r="H35" s="629">
        <v>5</v>
      </c>
      <c r="I35" s="629">
        <v>5</v>
      </c>
      <c r="J35" s="629">
        <v>0</v>
      </c>
      <c r="K35" s="629">
        <v>81</v>
      </c>
      <c r="L35" s="534">
        <v>6</v>
      </c>
      <c r="M35" s="534">
        <v>6</v>
      </c>
      <c r="N35" s="534">
        <v>6</v>
      </c>
      <c r="O35" s="534">
        <v>0</v>
      </c>
      <c r="P35" s="534">
        <v>30</v>
      </c>
      <c r="Q35" s="534">
        <v>4</v>
      </c>
      <c r="R35" s="534">
        <v>4</v>
      </c>
      <c r="S35" s="534">
        <v>4</v>
      </c>
      <c r="T35" s="534">
        <v>0</v>
      </c>
      <c r="U35" s="534">
        <v>54</v>
      </c>
      <c r="V35" s="537">
        <v>6</v>
      </c>
      <c r="W35" s="537">
        <v>6</v>
      </c>
      <c r="X35" s="537">
        <v>5</v>
      </c>
      <c r="Y35" s="537">
        <v>1</v>
      </c>
      <c r="Z35" s="537">
        <v>0</v>
      </c>
      <c r="AA35" s="538"/>
      <c r="AB35" s="538"/>
      <c r="AC35" s="538"/>
      <c r="AD35" s="538"/>
      <c r="AE35" s="538"/>
      <c r="AF35" s="538"/>
      <c r="AG35" s="539"/>
      <c r="AH35" s="539"/>
      <c r="AI35" s="539"/>
      <c r="AJ35" s="539"/>
      <c r="AK35" s="539"/>
      <c r="AL35" s="540"/>
      <c r="AM35" s="540"/>
      <c r="AN35" s="540"/>
      <c r="AO35" s="540"/>
      <c r="AP35" s="540"/>
      <c r="AQ35" s="541"/>
      <c r="AR35" s="541"/>
      <c r="AS35" s="541"/>
      <c r="AT35" s="541"/>
      <c r="AU35" s="541"/>
      <c r="AV35" s="534"/>
      <c r="AW35" s="534"/>
      <c r="AX35" s="534"/>
      <c r="AY35" s="534"/>
      <c r="AZ35" s="534"/>
      <c r="BA35" s="534"/>
      <c r="BB35" s="534"/>
      <c r="BC35" s="534"/>
      <c r="BD35" s="534"/>
      <c r="BE35" s="534"/>
      <c r="BF35" s="534"/>
      <c r="BG35" s="534"/>
      <c r="BH35" s="534"/>
      <c r="BI35" s="534"/>
      <c r="BJ35" s="534"/>
      <c r="BK35" s="534"/>
      <c r="BL35" s="534"/>
      <c r="BM35" s="534"/>
      <c r="BN35" s="534"/>
      <c r="BO35" s="534"/>
      <c r="BP35" s="534"/>
      <c r="GA35" t="s">
        <v>85</v>
      </c>
      <c r="GB35" t="s">
        <v>779</v>
      </c>
      <c r="GC35">
        <v>6</v>
      </c>
      <c r="GD35">
        <v>6</v>
      </c>
      <c r="GE35">
        <v>6</v>
      </c>
      <c r="GF35">
        <v>5</v>
      </c>
      <c r="GG35">
        <v>7</v>
      </c>
      <c r="GH35">
        <v>13</v>
      </c>
      <c r="GI35">
        <v>14</v>
      </c>
      <c r="GJ35">
        <v>12</v>
      </c>
      <c r="GK35">
        <v>19</v>
      </c>
      <c r="GL35">
        <v>14</v>
      </c>
      <c r="GM35">
        <v>11</v>
      </c>
      <c r="GN35">
        <v>7</v>
      </c>
      <c r="GO35">
        <v>10</v>
      </c>
      <c r="GP35">
        <v>6</v>
      </c>
      <c r="GQ35">
        <v>16</v>
      </c>
      <c r="GR35">
        <v>9</v>
      </c>
      <c r="GS35">
        <v>9</v>
      </c>
      <c r="GT35">
        <v>9</v>
      </c>
      <c r="GU35">
        <v>5</v>
      </c>
      <c r="GV35">
        <v>10</v>
      </c>
      <c r="GW35">
        <v>11</v>
      </c>
      <c r="GX35">
        <v>8</v>
      </c>
      <c r="GY35">
        <v>7</v>
      </c>
      <c r="GZ35">
        <v>6</v>
      </c>
      <c r="HA35">
        <v>9</v>
      </c>
      <c r="HB35" t="s">
        <v>779</v>
      </c>
      <c r="HC35">
        <v>9</v>
      </c>
      <c r="HD35">
        <v>16</v>
      </c>
      <c r="HE35">
        <v>17</v>
      </c>
      <c r="HF35">
        <v>24</v>
      </c>
      <c r="HG35">
        <v>10</v>
      </c>
      <c r="HH35">
        <v>6</v>
      </c>
      <c r="HI35">
        <v>6</v>
      </c>
      <c r="HJ35">
        <v>8</v>
      </c>
      <c r="HK35">
        <v>16</v>
      </c>
      <c r="HL35">
        <v>7</v>
      </c>
      <c r="HM35">
        <v>11</v>
      </c>
      <c r="HN35">
        <v>12</v>
      </c>
      <c r="HO35">
        <v>11</v>
      </c>
      <c r="HP35">
        <v>3</v>
      </c>
      <c r="HQ35">
        <v>14</v>
      </c>
      <c r="HR35">
        <v>11</v>
      </c>
      <c r="HS35">
        <v>11</v>
      </c>
      <c r="HT35">
        <v>11</v>
      </c>
      <c r="HU35">
        <v>10</v>
      </c>
      <c r="HV35">
        <v>12</v>
      </c>
      <c r="HW35">
        <v>10</v>
      </c>
      <c r="HX35">
        <v>10</v>
      </c>
      <c r="HY35">
        <v>10</v>
      </c>
      <c r="HZ35">
        <v>18</v>
      </c>
      <c r="IA35">
        <v>10</v>
      </c>
      <c r="IB35" t="s">
        <v>779</v>
      </c>
      <c r="IC35">
        <v>14</v>
      </c>
      <c r="ID35">
        <v>12</v>
      </c>
      <c r="IE35">
        <v>12</v>
      </c>
      <c r="IF35">
        <v>14</v>
      </c>
      <c r="IG35">
        <v>11</v>
      </c>
      <c r="IH35">
        <v>8</v>
      </c>
      <c r="II35">
        <v>6</v>
      </c>
      <c r="IJ35">
        <v>6</v>
      </c>
      <c r="IK35">
        <v>6</v>
      </c>
      <c r="IL35">
        <v>7</v>
      </c>
      <c r="IM35">
        <v>9</v>
      </c>
      <c r="IN35">
        <v>9</v>
      </c>
      <c r="IO35">
        <v>9</v>
      </c>
      <c r="IP35">
        <v>6</v>
      </c>
      <c r="IQ35">
        <v>10</v>
      </c>
      <c r="IR35">
        <v>15</v>
      </c>
      <c r="IS35">
        <v>14</v>
      </c>
      <c r="IT35">
        <v>14</v>
      </c>
      <c r="IU35">
        <v>5</v>
      </c>
      <c r="IV35">
        <v>12</v>
      </c>
      <c r="IW35">
        <v>4</v>
      </c>
      <c r="IX35">
        <v>4</v>
      </c>
      <c r="IY35">
        <v>1</v>
      </c>
      <c r="IZ35">
        <v>9</v>
      </c>
      <c r="JA35">
        <v>4</v>
      </c>
      <c r="JB35" t="s">
        <v>779</v>
      </c>
      <c r="JC35">
        <v>10</v>
      </c>
      <c r="JD35">
        <v>4</v>
      </c>
      <c r="JE35">
        <v>8</v>
      </c>
      <c r="JF35">
        <v>11</v>
      </c>
      <c r="JG35">
        <v>8</v>
      </c>
      <c r="JH35">
        <v>12</v>
      </c>
      <c r="JI35">
        <v>12</v>
      </c>
      <c r="JJ35">
        <v>12</v>
      </c>
      <c r="JK35">
        <v>5</v>
      </c>
      <c r="JL35">
        <v>13</v>
      </c>
      <c r="JM35">
        <v>9</v>
      </c>
      <c r="JN35">
        <v>13</v>
      </c>
      <c r="JO35">
        <v>13</v>
      </c>
      <c r="JP35">
        <v>8</v>
      </c>
      <c r="JQ35">
        <v>14</v>
      </c>
      <c r="JR35">
        <v>14</v>
      </c>
      <c r="JS35">
        <v>14</v>
      </c>
      <c r="JT35">
        <v>12</v>
      </c>
      <c r="JU35">
        <v>11</v>
      </c>
      <c r="JV35">
        <v>13</v>
      </c>
      <c r="JW35">
        <v>11</v>
      </c>
      <c r="JX35">
        <v>13</v>
      </c>
      <c r="JY35">
        <v>11</v>
      </c>
      <c r="JZ35">
        <v>7</v>
      </c>
      <c r="KA35">
        <v>14</v>
      </c>
      <c r="KB35" t="s">
        <v>779</v>
      </c>
      <c r="KC35" t="s">
        <v>85</v>
      </c>
      <c r="KD35" t="s">
        <v>85</v>
      </c>
      <c r="KE35" t="s">
        <v>85</v>
      </c>
      <c r="KF35" t="s">
        <v>85</v>
      </c>
      <c r="KG35" t="s">
        <v>85</v>
      </c>
      <c r="KH35" t="s">
        <v>85</v>
      </c>
      <c r="KI35" t="s">
        <v>85</v>
      </c>
      <c r="KJ35" t="s">
        <v>85</v>
      </c>
      <c r="KK35" t="s">
        <v>85</v>
      </c>
      <c r="KL35" t="s">
        <v>85</v>
      </c>
      <c r="KM35" t="s">
        <v>85</v>
      </c>
      <c r="KN35" t="s">
        <v>85</v>
      </c>
      <c r="KO35" t="s">
        <v>85</v>
      </c>
      <c r="KP35" t="s">
        <v>85</v>
      </c>
      <c r="KQ35" t="s">
        <v>85</v>
      </c>
      <c r="KR35" t="s">
        <v>85</v>
      </c>
      <c r="KS35" t="s">
        <v>85</v>
      </c>
      <c r="KT35" t="s">
        <v>85</v>
      </c>
      <c r="KU35" t="s">
        <v>85</v>
      </c>
      <c r="KV35" t="s">
        <v>85</v>
      </c>
      <c r="KW35" t="s">
        <v>85</v>
      </c>
      <c r="KX35" t="s">
        <v>85</v>
      </c>
      <c r="KY35" t="s">
        <v>85</v>
      </c>
      <c r="KZ35" t="s">
        <v>85</v>
      </c>
      <c r="LA35" t="s">
        <v>85</v>
      </c>
      <c r="LB35" t="s">
        <v>779</v>
      </c>
      <c r="LC35" t="s">
        <v>85</v>
      </c>
      <c r="LD35" t="s">
        <v>85</v>
      </c>
      <c r="LE35" t="s">
        <v>85</v>
      </c>
      <c r="LF35" t="s">
        <v>85</v>
      </c>
      <c r="LG35" t="s">
        <v>85</v>
      </c>
      <c r="LH35" t="s">
        <v>85</v>
      </c>
      <c r="LI35" t="s">
        <v>85</v>
      </c>
      <c r="LJ35" t="s">
        <v>85</v>
      </c>
      <c r="LK35" t="s">
        <v>85</v>
      </c>
      <c r="LL35" t="s">
        <v>85</v>
      </c>
      <c r="LM35" t="s">
        <v>85</v>
      </c>
      <c r="LN35" t="s">
        <v>85</v>
      </c>
      <c r="LO35" t="s">
        <v>85</v>
      </c>
      <c r="LP35" t="s">
        <v>85</v>
      </c>
      <c r="LQ35" t="s">
        <v>85</v>
      </c>
      <c r="LR35" t="s">
        <v>85</v>
      </c>
      <c r="LS35" t="s">
        <v>85</v>
      </c>
      <c r="LT35" t="s">
        <v>85</v>
      </c>
      <c r="LU35" t="s">
        <v>85</v>
      </c>
      <c r="LV35" t="s">
        <v>85</v>
      </c>
      <c r="LW35" t="s">
        <v>85</v>
      </c>
      <c r="LX35" t="s">
        <v>85</v>
      </c>
      <c r="LY35" t="s">
        <v>85</v>
      </c>
      <c r="LZ35" t="s">
        <v>85</v>
      </c>
      <c r="MA35" t="s">
        <v>85</v>
      </c>
      <c r="MB35" t="s">
        <v>779</v>
      </c>
      <c r="MC35" t="s">
        <v>85</v>
      </c>
      <c r="MD35" t="s">
        <v>85</v>
      </c>
      <c r="ME35" t="s">
        <v>85</v>
      </c>
      <c r="MF35" t="s">
        <v>85</v>
      </c>
      <c r="MG35" t="s">
        <v>85</v>
      </c>
      <c r="MH35" t="s">
        <v>85</v>
      </c>
      <c r="MI35" t="s">
        <v>85</v>
      </c>
      <c r="MJ35" t="s">
        <v>85</v>
      </c>
      <c r="MK35" t="s">
        <v>85</v>
      </c>
      <c r="ML35" t="s">
        <v>85</v>
      </c>
      <c r="MM35" t="s">
        <v>85</v>
      </c>
      <c r="MN35" t="s">
        <v>85</v>
      </c>
      <c r="MO35" t="s">
        <v>85</v>
      </c>
      <c r="MP35" t="s">
        <v>85</v>
      </c>
      <c r="MQ35" t="s">
        <v>85</v>
      </c>
      <c r="MR35" t="s">
        <v>85</v>
      </c>
      <c r="MS35" t="s">
        <v>85</v>
      </c>
      <c r="MT35" t="s">
        <v>85</v>
      </c>
      <c r="MU35" t="s">
        <v>85</v>
      </c>
      <c r="MV35" t="s">
        <v>85</v>
      </c>
      <c r="MW35" t="s">
        <v>85</v>
      </c>
      <c r="MX35" t="s">
        <v>85</v>
      </c>
      <c r="MY35" t="s">
        <v>85</v>
      </c>
      <c r="MZ35" t="s">
        <v>85</v>
      </c>
      <c r="NA35" t="s">
        <v>791</v>
      </c>
      <c r="NB35">
        <v>1</v>
      </c>
      <c r="NC35">
        <v>1</v>
      </c>
      <c r="ND35">
        <v>1</v>
      </c>
      <c r="NE35">
        <v>1</v>
      </c>
      <c r="NF35">
        <v>19</v>
      </c>
      <c r="NG35">
        <v>1</v>
      </c>
      <c r="NH35">
        <v>1</v>
      </c>
      <c r="NI35">
        <v>1</v>
      </c>
      <c r="NJ35">
        <v>1</v>
      </c>
      <c r="NK35">
        <v>2</v>
      </c>
      <c r="NL35">
        <v>1</v>
      </c>
      <c r="NM35">
        <v>20</v>
      </c>
      <c r="NN35">
        <v>19</v>
      </c>
      <c r="NO35">
        <v>1</v>
      </c>
      <c r="NP35">
        <v>7</v>
      </c>
      <c r="NQ35">
        <v>8</v>
      </c>
      <c r="NR35">
        <v>24</v>
      </c>
      <c r="NS35">
        <v>24</v>
      </c>
      <c r="NT35">
        <v>1</v>
      </c>
      <c r="NU35">
        <v>1</v>
      </c>
      <c r="NV35">
        <v>8</v>
      </c>
      <c r="NW35">
        <v>8</v>
      </c>
      <c r="NX35">
        <v>1</v>
      </c>
      <c r="NY35">
        <v>1</v>
      </c>
      <c r="NZ35">
        <v>1</v>
      </c>
      <c r="OA35" t="s">
        <v>779</v>
      </c>
      <c r="OB35">
        <v>19</v>
      </c>
      <c r="OC35">
        <v>19</v>
      </c>
      <c r="OD35">
        <v>19</v>
      </c>
      <c r="OE35">
        <v>1</v>
      </c>
      <c r="OF35">
        <v>6</v>
      </c>
      <c r="OG35">
        <v>1</v>
      </c>
      <c r="OH35">
        <v>1</v>
      </c>
      <c r="OI35">
        <v>1</v>
      </c>
      <c r="OJ35">
        <v>1</v>
      </c>
      <c r="OK35">
        <v>4</v>
      </c>
      <c r="OL35">
        <v>1</v>
      </c>
      <c r="OM35">
        <v>1</v>
      </c>
      <c r="ON35">
        <v>1</v>
      </c>
      <c r="OO35">
        <v>1</v>
      </c>
      <c r="OP35">
        <v>2</v>
      </c>
      <c r="OQ35" t="s">
        <v>85</v>
      </c>
      <c r="OR35" t="s">
        <v>85</v>
      </c>
      <c r="OS35" t="s">
        <v>85</v>
      </c>
      <c r="OT35" t="s">
        <v>85</v>
      </c>
      <c r="OU35" t="s">
        <v>85</v>
      </c>
      <c r="OV35" t="s">
        <v>85</v>
      </c>
      <c r="OW35" t="s">
        <v>85</v>
      </c>
      <c r="OX35" t="s">
        <v>85</v>
      </c>
      <c r="OY35" t="s">
        <v>85</v>
      </c>
      <c r="OZ35" t="s">
        <v>85</v>
      </c>
      <c r="PA35" t="s">
        <v>779</v>
      </c>
      <c r="PB35">
        <v>7</v>
      </c>
      <c r="PC35">
        <v>7</v>
      </c>
      <c r="PD35">
        <v>7</v>
      </c>
      <c r="PE35">
        <v>1</v>
      </c>
      <c r="PF35">
        <v>7</v>
      </c>
      <c r="PG35">
        <v>18</v>
      </c>
      <c r="PH35">
        <v>18</v>
      </c>
      <c r="PI35">
        <v>18</v>
      </c>
      <c r="PJ35">
        <v>1</v>
      </c>
      <c r="PK35">
        <v>19</v>
      </c>
      <c r="PL35">
        <v>17</v>
      </c>
      <c r="PM35">
        <v>17</v>
      </c>
      <c r="PN35">
        <v>17</v>
      </c>
      <c r="PO35">
        <v>1</v>
      </c>
      <c r="PP35">
        <v>19</v>
      </c>
      <c r="PQ35">
        <v>12</v>
      </c>
      <c r="PR35">
        <v>12</v>
      </c>
      <c r="PS35">
        <v>15</v>
      </c>
      <c r="PT35">
        <v>1</v>
      </c>
      <c r="PU35">
        <v>15</v>
      </c>
      <c r="PV35">
        <v>12</v>
      </c>
      <c r="PW35">
        <v>12</v>
      </c>
      <c r="PX35">
        <v>12</v>
      </c>
      <c r="PY35">
        <v>1</v>
      </c>
      <c r="PZ35">
        <v>13</v>
      </c>
      <c r="QA35" t="s">
        <v>779</v>
      </c>
      <c r="QB35" t="s">
        <v>85</v>
      </c>
      <c r="QC35" t="s">
        <v>85</v>
      </c>
      <c r="QD35" t="s">
        <v>85</v>
      </c>
      <c r="QE35" t="s">
        <v>85</v>
      </c>
      <c r="QF35">
        <v>1</v>
      </c>
      <c r="QG35">
        <v>1</v>
      </c>
      <c r="QH35">
        <v>1</v>
      </c>
      <c r="QI35">
        <v>1</v>
      </c>
      <c r="QJ35">
        <v>1</v>
      </c>
      <c r="QK35">
        <v>1</v>
      </c>
      <c r="QL35" t="s">
        <v>85</v>
      </c>
      <c r="QM35" t="s">
        <v>85</v>
      </c>
      <c r="QN35" t="s">
        <v>85</v>
      </c>
      <c r="QO35" t="s">
        <v>85</v>
      </c>
      <c r="QP35" t="s">
        <v>85</v>
      </c>
      <c r="QQ35" t="s">
        <v>85</v>
      </c>
      <c r="QR35" t="s">
        <v>85</v>
      </c>
      <c r="QS35" t="s">
        <v>85</v>
      </c>
      <c r="QT35" t="s">
        <v>85</v>
      </c>
      <c r="QU35" t="s">
        <v>85</v>
      </c>
      <c r="QV35" t="s">
        <v>85</v>
      </c>
      <c r="QW35" t="s">
        <v>85</v>
      </c>
      <c r="QX35" t="s">
        <v>85</v>
      </c>
      <c r="QY35" t="s">
        <v>85</v>
      </c>
      <c r="QZ35" t="s">
        <v>85</v>
      </c>
      <c r="RA35" t="s">
        <v>779</v>
      </c>
      <c r="RB35">
        <v>13</v>
      </c>
      <c r="RC35">
        <v>13</v>
      </c>
      <c r="RD35">
        <v>13</v>
      </c>
      <c r="RE35">
        <v>1</v>
      </c>
      <c r="RF35">
        <v>13</v>
      </c>
      <c r="RG35">
        <v>18</v>
      </c>
      <c r="RH35">
        <v>18</v>
      </c>
      <c r="RI35">
        <v>18</v>
      </c>
      <c r="RJ35">
        <v>1</v>
      </c>
      <c r="RK35">
        <v>19</v>
      </c>
      <c r="RL35">
        <v>18</v>
      </c>
      <c r="RM35">
        <v>18</v>
      </c>
      <c r="RN35">
        <v>18</v>
      </c>
      <c r="RO35">
        <v>1</v>
      </c>
      <c r="RP35">
        <v>19</v>
      </c>
      <c r="RQ35">
        <v>1</v>
      </c>
      <c r="RR35">
        <v>1</v>
      </c>
      <c r="RS35">
        <v>1</v>
      </c>
      <c r="RT35">
        <v>1</v>
      </c>
      <c r="RU35">
        <v>1</v>
      </c>
      <c r="RV35">
        <v>1</v>
      </c>
      <c r="RW35">
        <v>1</v>
      </c>
      <c r="RX35">
        <v>1</v>
      </c>
      <c r="RY35">
        <v>1</v>
      </c>
      <c r="RZ35">
        <v>1</v>
      </c>
      <c r="SA35" t="s">
        <v>779</v>
      </c>
      <c r="SB35">
        <v>1</v>
      </c>
      <c r="SC35">
        <v>1</v>
      </c>
      <c r="SD35">
        <v>1</v>
      </c>
      <c r="SE35">
        <v>1</v>
      </c>
      <c r="SF35">
        <v>1</v>
      </c>
      <c r="SG35" t="s">
        <v>85</v>
      </c>
      <c r="SH35" t="s">
        <v>85</v>
      </c>
      <c r="SI35" t="s">
        <v>85</v>
      </c>
      <c r="SJ35" t="s">
        <v>85</v>
      </c>
      <c r="SK35" t="s">
        <v>85</v>
      </c>
      <c r="SL35" t="s">
        <v>85</v>
      </c>
      <c r="SM35" t="s">
        <v>85</v>
      </c>
      <c r="SN35" t="s">
        <v>85</v>
      </c>
      <c r="SO35" t="s">
        <v>85</v>
      </c>
      <c r="SP35" t="s">
        <v>85</v>
      </c>
      <c r="SQ35" t="s">
        <v>85</v>
      </c>
      <c r="SR35" t="s">
        <v>85</v>
      </c>
      <c r="SS35" t="s">
        <v>85</v>
      </c>
      <c r="ST35" t="s">
        <v>85</v>
      </c>
      <c r="SU35" t="s">
        <v>85</v>
      </c>
      <c r="SV35" t="s">
        <v>85</v>
      </c>
      <c r="SW35" t="s">
        <v>85</v>
      </c>
      <c r="SX35" t="s">
        <v>85</v>
      </c>
      <c r="SY35" t="s">
        <v>85</v>
      </c>
      <c r="SZ35" t="s">
        <v>85</v>
      </c>
      <c r="TA35" t="s">
        <v>779</v>
      </c>
      <c r="TB35">
        <v>1</v>
      </c>
      <c r="TC35">
        <v>1</v>
      </c>
      <c r="TD35">
        <v>1</v>
      </c>
      <c r="TE35">
        <v>1</v>
      </c>
      <c r="TF35">
        <v>1</v>
      </c>
      <c r="TG35">
        <v>1</v>
      </c>
      <c r="TH35">
        <v>1</v>
      </c>
      <c r="TI35">
        <v>1</v>
      </c>
      <c r="TJ35">
        <v>1</v>
      </c>
      <c r="TK35">
        <v>1</v>
      </c>
      <c r="TL35">
        <v>1</v>
      </c>
      <c r="TM35">
        <v>1</v>
      </c>
      <c r="TN35">
        <v>1</v>
      </c>
      <c r="TO35">
        <v>1</v>
      </c>
      <c r="TP35">
        <v>1</v>
      </c>
      <c r="TQ35">
        <v>15</v>
      </c>
      <c r="TR35">
        <v>16</v>
      </c>
      <c r="TS35">
        <v>15</v>
      </c>
      <c r="TT35">
        <v>1</v>
      </c>
      <c r="TU35">
        <v>14</v>
      </c>
      <c r="TV35">
        <v>6</v>
      </c>
      <c r="TW35">
        <v>6</v>
      </c>
      <c r="TX35">
        <v>6</v>
      </c>
      <c r="TY35">
        <v>1</v>
      </c>
      <c r="TZ35">
        <v>7</v>
      </c>
      <c r="UA35" t="s">
        <v>779</v>
      </c>
      <c r="UB35">
        <v>12</v>
      </c>
      <c r="UC35">
        <v>12</v>
      </c>
      <c r="UD35">
        <v>12</v>
      </c>
      <c r="UE35">
        <v>1</v>
      </c>
      <c r="UF35">
        <v>13</v>
      </c>
      <c r="UG35" t="s">
        <v>85</v>
      </c>
      <c r="UH35" t="s">
        <v>85</v>
      </c>
      <c r="UI35" t="s">
        <v>85</v>
      </c>
      <c r="UJ35" t="s">
        <v>85</v>
      </c>
      <c r="UK35" t="s">
        <v>85</v>
      </c>
      <c r="UL35" t="s">
        <v>85</v>
      </c>
      <c r="UM35" t="s">
        <v>85</v>
      </c>
      <c r="UN35" t="s">
        <v>85</v>
      </c>
      <c r="UO35" t="s">
        <v>85</v>
      </c>
      <c r="UP35" t="s">
        <v>85</v>
      </c>
      <c r="UQ35" t="s">
        <v>85</v>
      </c>
      <c r="UR35" t="s">
        <v>85</v>
      </c>
      <c r="US35" t="s">
        <v>85</v>
      </c>
      <c r="UT35" t="s">
        <v>85</v>
      </c>
      <c r="UU35" t="s">
        <v>85</v>
      </c>
      <c r="UV35" t="s">
        <v>85</v>
      </c>
      <c r="UW35" t="s">
        <v>85</v>
      </c>
      <c r="UX35" t="s">
        <v>85</v>
      </c>
      <c r="UY35" t="s">
        <v>85</v>
      </c>
      <c r="UZ35" t="s">
        <v>85</v>
      </c>
      <c r="VX35" t="s">
        <v>779</v>
      </c>
      <c r="VY35">
        <v>1</v>
      </c>
      <c r="VZ35">
        <v>1</v>
      </c>
      <c r="WA35">
        <v>1</v>
      </c>
      <c r="WB35">
        <v>1</v>
      </c>
      <c r="WC35">
        <v>19</v>
      </c>
      <c r="WD35">
        <v>1</v>
      </c>
      <c r="WE35">
        <v>1</v>
      </c>
      <c r="WF35">
        <v>1</v>
      </c>
      <c r="WG35">
        <v>1</v>
      </c>
      <c r="WH35">
        <v>2</v>
      </c>
      <c r="WI35">
        <v>1</v>
      </c>
      <c r="WJ35">
        <v>20</v>
      </c>
      <c r="WK35">
        <v>19</v>
      </c>
      <c r="WL35">
        <v>1</v>
      </c>
      <c r="WM35">
        <v>7</v>
      </c>
      <c r="WN35">
        <v>8</v>
      </c>
      <c r="WO35">
        <v>24</v>
      </c>
      <c r="WP35">
        <v>24</v>
      </c>
      <c r="WQ35">
        <v>1</v>
      </c>
      <c r="WR35">
        <v>1</v>
      </c>
      <c r="WS35">
        <v>8</v>
      </c>
      <c r="WT35">
        <v>8</v>
      </c>
      <c r="WU35">
        <v>1</v>
      </c>
      <c r="WV35">
        <v>1</v>
      </c>
      <c r="WW35">
        <v>1</v>
      </c>
      <c r="WX35" t="s">
        <v>779</v>
      </c>
      <c r="WY35">
        <v>19</v>
      </c>
      <c r="WZ35">
        <v>19</v>
      </c>
      <c r="XA35">
        <v>19</v>
      </c>
      <c r="XB35">
        <v>1</v>
      </c>
      <c r="XC35">
        <v>6</v>
      </c>
      <c r="XD35">
        <v>1</v>
      </c>
      <c r="XE35">
        <v>1</v>
      </c>
      <c r="XF35">
        <v>1</v>
      </c>
      <c r="XG35">
        <v>1</v>
      </c>
      <c r="XH35">
        <v>4</v>
      </c>
      <c r="XI35">
        <v>1</v>
      </c>
      <c r="XJ35">
        <v>1</v>
      </c>
      <c r="XK35">
        <v>1</v>
      </c>
      <c r="XL35">
        <v>1</v>
      </c>
      <c r="XM35">
        <v>2</v>
      </c>
      <c r="XN35" t="s">
        <v>85</v>
      </c>
      <c r="XO35" t="s">
        <v>85</v>
      </c>
      <c r="XP35" t="s">
        <v>85</v>
      </c>
      <c r="XQ35" t="s">
        <v>85</v>
      </c>
      <c r="XR35" t="s">
        <v>85</v>
      </c>
      <c r="XS35" t="s">
        <v>85</v>
      </c>
      <c r="XT35" t="s">
        <v>85</v>
      </c>
      <c r="XU35" t="s">
        <v>85</v>
      </c>
      <c r="XV35" t="s">
        <v>85</v>
      </c>
      <c r="XW35" t="s">
        <v>85</v>
      </c>
      <c r="XX35" t="s">
        <v>779</v>
      </c>
      <c r="XY35">
        <v>7</v>
      </c>
      <c r="XZ35">
        <v>7</v>
      </c>
      <c r="YA35">
        <v>7</v>
      </c>
      <c r="YB35">
        <v>1</v>
      </c>
      <c r="YC35">
        <v>7</v>
      </c>
      <c r="YD35">
        <v>18</v>
      </c>
      <c r="YE35">
        <v>18</v>
      </c>
      <c r="YF35">
        <v>18</v>
      </c>
      <c r="YG35">
        <v>1</v>
      </c>
      <c r="YH35">
        <v>19</v>
      </c>
      <c r="YI35">
        <v>17</v>
      </c>
      <c r="YJ35">
        <v>17</v>
      </c>
      <c r="YK35">
        <v>17</v>
      </c>
      <c r="YL35">
        <v>1</v>
      </c>
      <c r="YM35">
        <v>19</v>
      </c>
      <c r="YN35">
        <v>12</v>
      </c>
      <c r="YO35">
        <v>12</v>
      </c>
      <c r="YP35">
        <v>15</v>
      </c>
      <c r="YQ35">
        <v>1</v>
      </c>
      <c r="YR35">
        <v>15</v>
      </c>
      <c r="YS35">
        <v>12</v>
      </c>
      <c r="YT35">
        <v>12</v>
      </c>
      <c r="YU35">
        <v>12</v>
      </c>
      <c r="YV35">
        <v>1</v>
      </c>
      <c r="YW35">
        <v>13</v>
      </c>
      <c r="YX35" t="s">
        <v>779</v>
      </c>
      <c r="YY35" t="s">
        <v>85</v>
      </c>
      <c r="YZ35" t="s">
        <v>85</v>
      </c>
      <c r="ZA35" t="s">
        <v>85</v>
      </c>
      <c r="ZB35" t="s">
        <v>85</v>
      </c>
      <c r="ZC35">
        <v>1</v>
      </c>
      <c r="ZD35">
        <v>1</v>
      </c>
      <c r="ZE35">
        <v>1</v>
      </c>
      <c r="ZF35">
        <v>1</v>
      </c>
      <c r="ZG35">
        <v>1</v>
      </c>
      <c r="ZH35">
        <v>1</v>
      </c>
      <c r="ZI35" t="s">
        <v>85</v>
      </c>
      <c r="ZJ35" t="s">
        <v>85</v>
      </c>
      <c r="ZK35" t="s">
        <v>85</v>
      </c>
      <c r="ZL35" t="s">
        <v>85</v>
      </c>
      <c r="ZM35" t="s">
        <v>85</v>
      </c>
      <c r="ZN35" t="s">
        <v>85</v>
      </c>
      <c r="ZO35" t="s">
        <v>85</v>
      </c>
      <c r="ZP35" t="s">
        <v>85</v>
      </c>
      <c r="ZQ35" t="s">
        <v>85</v>
      </c>
      <c r="ZR35" t="s">
        <v>85</v>
      </c>
      <c r="ZS35" t="s">
        <v>85</v>
      </c>
      <c r="ZT35" t="s">
        <v>85</v>
      </c>
      <c r="ZU35" t="s">
        <v>85</v>
      </c>
      <c r="ZV35" t="s">
        <v>85</v>
      </c>
      <c r="ZW35" t="s">
        <v>85</v>
      </c>
      <c r="ZX35" t="s">
        <v>779</v>
      </c>
      <c r="ZY35" t="s">
        <v>779</v>
      </c>
      <c r="ZZ35" t="s">
        <v>791</v>
      </c>
      <c r="AAA35">
        <v>12</v>
      </c>
      <c r="AAB35">
        <v>12</v>
      </c>
      <c r="AAC35">
        <v>12</v>
      </c>
      <c r="AAD35">
        <v>1</v>
      </c>
      <c r="AAE35">
        <v>13</v>
      </c>
      <c r="AAF35" t="s">
        <v>85</v>
      </c>
      <c r="AAG35" t="s">
        <v>85</v>
      </c>
      <c r="AAH35" t="s">
        <v>85</v>
      </c>
      <c r="AAI35" t="s">
        <v>85</v>
      </c>
      <c r="AAJ35" t="s">
        <v>85</v>
      </c>
      <c r="AAK35" t="s">
        <v>85</v>
      </c>
      <c r="AAL35" t="s">
        <v>85</v>
      </c>
      <c r="AAM35" t="s">
        <v>85</v>
      </c>
      <c r="AAN35" t="s">
        <v>85</v>
      </c>
      <c r="AAO35" t="s">
        <v>85</v>
      </c>
      <c r="AAP35" t="s">
        <v>85</v>
      </c>
      <c r="AAQ35" t="s">
        <v>85</v>
      </c>
      <c r="AAR35" t="s">
        <v>85</v>
      </c>
      <c r="AAS35" t="s">
        <v>85</v>
      </c>
      <c r="AAT35" t="s">
        <v>85</v>
      </c>
      <c r="AAU35" t="s">
        <v>85</v>
      </c>
      <c r="AAV35" t="s">
        <v>85</v>
      </c>
      <c r="AAW35" t="s">
        <v>85</v>
      </c>
      <c r="AAX35" t="s">
        <v>85</v>
      </c>
      <c r="AAY35" t="s">
        <v>85</v>
      </c>
    </row>
    <row r="36" spans="1:727">
      <c r="A36" s="534" t="s">
        <v>791</v>
      </c>
      <c r="B36" s="535">
        <v>1</v>
      </c>
      <c r="C36" s="535">
        <v>1</v>
      </c>
      <c r="D36" s="535">
        <v>1</v>
      </c>
      <c r="E36" s="535">
        <v>3</v>
      </c>
      <c r="F36" s="535">
        <v>8</v>
      </c>
      <c r="G36" s="629">
        <v>2</v>
      </c>
      <c r="H36" s="629">
        <v>24</v>
      </c>
      <c r="I36" s="629">
        <v>24</v>
      </c>
      <c r="J36" s="629">
        <v>1</v>
      </c>
      <c r="K36" s="629">
        <v>23</v>
      </c>
      <c r="L36" s="534">
        <v>2</v>
      </c>
      <c r="M36" s="534">
        <v>2</v>
      </c>
      <c r="N36" s="534">
        <v>2</v>
      </c>
      <c r="O36" s="534">
        <v>1</v>
      </c>
      <c r="P36" s="534">
        <v>10</v>
      </c>
      <c r="Q36" s="534">
        <v>2</v>
      </c>
      <c r="R36" s="534">
        <v>2</v>
      </c>
      <c r="S36" s="534">
        <v>1</v>
      </c>
      <c r="T36" s="534">
        <v>1</v>
      </c>
      <c r="U36" s="534">
        <v>21</v>
      </c>
      <c r="V36" s="534">
        <v>2</v>
      </c>
      <c r="W36" s="534">
        <v>2</v>
      </c>
      <c r="X36" s="534">
        <v>10</v>
      </c>
      <c r="Y36" s="534">
        <v>1</v>
      </c>
      <c r="Z36" s="534">
        <v>1</v>
      </c>
      <c r="AA36" s="534"/>
      <c r="AB36" s="534"/>
      <c r="AC36" s="534"/>
      <c r="AD36" s="534"/>
      <c r="AE36" s="534"/>
      <c r="AF36" s="534"/>
      <c r="AG36" s="534"/>
      <c r="AH36" s="534"/>
      <c r="AI36" s="534"/>
      <c r="AJ36" s="534"/>
      <c r="AK36" s="534"/>
      <c r="AL36" s="534"/>
      <c r="AM36" s="534"/>
      <c r="AN36" s="534"/>
      <c r="AO36" s="534"/>
      <c r="AP36" s="534"/>
      <c r="AQ36" s="534"/>
      <c r="AR36" s="534"/>
      <c r="AS36" s="534"/>
      <c r="AT36" s="534"/>
      <c r="AU36" s="534"/>
      <c r="AV36" s="534"/>
      <c r="AW36" s="534"/>
      <c r="AX36" s="534"/>
      <c r="AY36" s="534"/>
      <c r="AZ36" s="534"/>
      <c r="BA36" s="534"/>
      <c r="BB36" s="534"/>
      <c r="BC36" s="534"/>
      <c r="BD36" s="534"/>
      <c r="BE36" s="534"/>
      <c r="BF36" s="534"/>
      <c r="BG36" s="534"/>
      <c r="BH36" s="534"/>
      <c r="BI36" s="534"/>
      <c r="BJ36" s="534"/>
      <c r="BK36" s="534"/>
      <c r="BL36" s="534"/>
      <c r="BM36" s="534"/>
      <c r="BN36" s="534"/>
      <c r="BO36" s="534"/>
      <c r="BP36" s="534"/>
    </row>
  </sheetData>
  <phoneticPr fontId="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變電所別!$A$2:$A$41</xm:f>
          </x14:formula1>
          <xm:sqref>A2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8" filterMode="1"/>
  <dimension ref="A1:S827"/>
  <sheetViews>
    <sheetView workbookViewId="0"/>
  </sheetViews>
  <sheetFormatPr defaultRowHeight="16.2"/>
  <cols>
    <col min="1" max="1" width="12.21875" bestFit="1" customWidth="1"/>
    <col min="2" max="2" width="13.6640625" bestFit="1" customWidth="1"/>
    <col min="3" max="3" width="16.44140625" bestFit="1" customWidth="1"/>
    <col min="10" max="10" width="9" style="685"/>
    <col min="14" max="14" width="10.33203125" bestFit="1" customWidth="1"/>
  </cols>
  <sheetData>
    <row r="1" spans="1:19" ht="32.4">
      <c r="A1" s="631">
        <v>44559</v>
      </c>
      <c r="B1" t="s">
        <v>359</v>
      </c>
      <c r="C1" s="630" t="s">
        <v>4796</v>
      </c>
      <c r="D1" t="s">
        <v>361</v>
      </c>
      <c r="E1" t="s">
        <v>4797</v>
      </c>
      <c r="F1" t="s">
        <v>362</v>
      </c>
      <c r="G1" t="s">
        <v>4798</v>
      </c>
      <c r="H1" t="s">
        <v>363</v>
      </c>
      <c r="P1" t="s">
        <v>3222</v>
      </c>
      <c r="Q1" t="s">
        <v>3223</v>
      </c>
      <c r="R1" t="s">
        <v>3224</v>
      </c>
      <c r="S1" t="s">
        <v>3225</v>
      </c>
    </row>
    <row r="2" spans="1:19">
      <c r="B2" t="s">
        <v>365</v>
      </c>
      <c r="C2" t="s">
        <v>364</v>
      </c>
      <c r="D2" t="s">
        <v>365</v>
      </c>
      <c r="E2" t="s">
        <v>364</v>
      </c>
      <c r="F2" t="s">
        <v>365</v>
      </c>
      <c r="G2" t="s">
        <v>364</v>
      </c>
      <c r="H2" t="s">
        <v>365</v>
      </c>
      <c r="I2" t="s">
        <v>364</v>
      </c>
      <c r="P2" t="s">
        <v>3226</v>
      </c>
      <c r="Q2" t="s">
        <v>85</v>
      </c>
      <c r="R2" t="s">
        <v>85</v>
      </c>
      <c r="S2">
        <v>0</v>
      </c>
    </row>
    <row r="3" spans="1:19" ht="19.95" customHeight="1">
      <c r="A3" t="str">
        <f t="shared" ref="A3:A66" si="0">IF(COUNTIF(C3,"*TR*")&gt;0,SUBSTITUTE(RIGHT(B3,3) &amp; C3," ",""),MID(C3,FIND("(",C3)+1,4))</f>
        <v>IW#1MTR</v>
      </c>
      <c r="B3" t="s">
        <v>4799</v>
      </c>
      <c r="C3" t="s">
        <v>4800</v>
      </c>
      <c r="D3">
        <v>233</v>
      </c>
      <c r="E3" t="s">
        <v>4811</v>
      </c>
      <c r="F3">
        <v>217</v>
      </c>
      <c r="G3" t="s">
        <v>4811</v>
      </c>
      <c r="H3">
        <v>213</v>
      </c>
      <c r="I3" t="s">
        <v>4821</v>
      </c>
      <c r="J3" s="685">
        <v>233</v>
      </c>
      <c r="K3" t="s">
        <v>4802</v>
      </c>
      <c r="L3" t="s">
        <v>4802</v>
      </c>
      <c r="P3" t="s">
        <v>3227</v>
      </c>
      <c r="Q3" t="s">
        <v>85</v>
      </c>
      <c r="R3" t="s">
        <v>85</v>
      </c>
      <c r="S3">
        <v>0</v>
      </c>
    </row>
    <row r="4" spans="1:19" ht="19.95" customHeight="1">
      <c r="A4" t="str">
        <f t="shared" si="0"/>
        <v>IW22</v>
      </c>
      <c r="B4" t="s">
        <v>4799</v>
      </c>
      <c r="C4" t="s">
        <v>4803</v>
      </c>
      <c r="D4">
        <v>69</v>
      </c>
      <c r="E4" t="s">
        <v>4811</v>
      </c>
      <c r="F4">
        <v>82</v>
      </c>
      <c r="G4" t="s">
        <v>4801</v>
      </c>
      <c r="H4">
        <v>75</v>
      </c>
      <c r="I4" t="s">
        <v>4801</v>
      </c>
      <c r="J4" s="685">
        <v>82</v>
      </c>
      <c r="K4">
        <v>33</v>
      </c>
      <c r="L4" t="s">
        <v>4805</v>
      </c>
      <c r="P4" t="s">
        <v>3228</v>
      </c>
      <c r="Q4" t="s">
        <v>85</v>
      </c>
      <c r="R4" t="s">
        <v>85</v>
      </c>
      <c r="S4">
        <v>0</v>
      </c>
    </row>
    <row r="5" spans="1:19" ht="19.95" customHeight="1">
      <c r="A5" t="str">
        <f t="shared" si="0"/>
        <v>IW26</v>
      </c>
      <c r="B5" t="s">
        <v>4799</v>
      </c>
      <c r="C5" t="s">
        <v>4806</v>
      </c>
      <c r="D5">
        <v>18</v>
      </c>
      <c r="E5" t="s">
        <v>4801</v>
      </c>
      <c r="F5">
        <v>9</v>
      </c>
      <c r="G5" t="s">
        <v>4821</v>
      </c>
      <c r="H5">
        <v>15</v>
      </c>
      <c r="I5" t="s">
        <v>4811</v>
      </c>
      <c r="J5" s="685">
        <v>18</v>
      </c>
      <c r="K5">
        <v>12</v>
      </c>
      <c r="L5" t="s">
        <v>4823</v>
      </c>
      <c r="P5" t="s">
        <v>3229</v>
      </c>
      <c r="Q5" t="s">
        <v>85</v>
      </c>
      <c r="R5" t="s">
        <v>85</v>
      </c>
      <c r="S5">
        <v>0</v>
      </c>
    </row>
    <row r="6" spans="1:19" ht="19.95" customHeight="1">
      <c r="A6" t="str">
        <f t="shared" si="0"/>
        <v>IW25</v>
      </c>
      <c r="B6" t="s">
        <v>4799</v>
      </c>
      <c r="C6" t="s">
        <v>10168</v>
      </c>
      <c r="D6">
        <v>42</v>
      </c>
      <c r="E6" t="s">
        <v>4823</v>
      </c>
      <c r="F6">
        <v>33</v>
      </c>
      <c r="G6" t="s">
        <v>4823</v>
      </c>
      <c r="H6">
        <v>36</v>
      </c>
      <c r="I6" t="s">
        <v>4821</v>
      </c>
      <c r="J6" s="685">
        <v>42</v>
      </c>
      <c r="K6">
        <v>28</v>
      </c>
      <c r="L6" t="s">
        <v>4809</v>
      </c>
      <c r="P6" t="s">
        <v>1998</v>
      </c>
      <c r="Q6">
        <v>3</v>
      </c>
      <c r="R6">
        <v>1</v>
      </c>
      <c r="S6">
        <v>4</v>
      </c>
    </row>
    <row r="7" spans="1:19" ht="19.95" customHeight="1">
      <c r="A7" t="str">
        <f t="shared" si="0"/>
        <v>IW24</v>
      </c>
      <c r="B7" t="s">
        <v>4799</v>
      </c>
      <c r="C7" t="s">
        <v>10169</v>
      </c>
      <c r="D7">
        <v>17</v>
      </c>
      <c r="E7" t="s">
        <v>4811</v>
      </c>
      <c r="F7">
        <v>14</v>
      </c>
      <c r="G7" t="s">
        <v>4804</v>
      </c>
      <c r="H7">
        <v>8</v>
      </c>
      <c r="I7" t="s">
        <v>4811</v>
      </c>
      <c r="J7" s="685">
        <v>17</v>
      </c>
      <c r="K7">
        <v>10</v>
      </c>
      <c r="L7" t="s">
        <v>4807</v>
      </c>
      <c r="P7" t="s">
        <v>2071</v>
      </c>
      <c r="Q7">
        <v>3</v>
      </c>
      <c r="R7">
        <v>7</v>
      </c>
      <c r="S7">
        <v>10</v>
      </c>
    </row>
    <row r="8" spans="1:19" ht="19.95" customHeight="1">
      <c r="A8" t="str">
        <f t="shared" si="0"/>
        <v>IW29</v>
      </c>
      <c r="B8" t="s">
        <v>4799</v>
      </c>
      <c r="C8" t="s">
        <v>10170</v>
      </c>
      <c r="D8">
        <v>109</v>
      </c>
      <c r="E8" t="s">
        <v>4821</v>
      </c>
      <c r="F8">
        <v>110</v>
      </c>
      <c r="G8" t="s">
        <v>4821</v>
      </c>
      <c r="H8">
        <v>103</v>
      </c>
      <c r="I8" t="s">
        <v>4821</v>
      </c>
      <c r="J8" s="685">
        <v>110</v>
      </c>
      <c r="K8">
        <v>16</v>
      </c>
      <c r="L8" t="s">
        <v>4809</v>
      </c>
      <c r="P8" t="s">
        <v>2072</v>
      </c>
      <c r="Q8">
        <v>2</v>
      </c>
      <c r="R8">
        <v>6</v>
      </c>
      <c r="S8">
        <v>8</v>
      </c>
    </row>
    <row r="9" spans="1:19" ht="19.95" customHeight="1">
      <c r="A9" t="str">
        <f t="shared" si="0"/>
        <v>IW#2MTR</v>
      </c>
      <c r="B9" t="s">
        <v>4799</v>
      </c>
      <c r="C9" t="s">
        <v>4812</v>
      </c>
      <c r="D9">
        <v>566</v>
      </c>
      <c r="E9" t="s">
        <v>4811</v>
      </c>
      <c r="F9">
        <v>505</v>
      </c>
      <c r="G9" t="s">
        <v>4811</v>
      </c>
      <c r="H9">
        <v>523</v>
      </c>
      <c r="I9" t="s">
        <v>4811</v>
      </c>
      <c r="J9" s="685">
        <v>566</v>
      </c>
      <c r="K9" t="s">
        <v>4802</v>
      </c>
      <c r="L9" t="s">
        <v>4802</v>
      </c>
      <c r="P9" t="s">
        <v>2073</v>
      </c>
      <c r="Q9" t="s">
        <v>85</v>
      </c>
      <c r="R9" t="s">
        <v>85</v>
      </c>
      <c r="S9">
        <v>0</v>
      </c>
    </row>
    <row r="10" spans="1:19" ht="19.95" customHeight="1">
      <c r="A10" t="str">
        <f t="shared" si="0"/>
        <v>IW30</v>
      </c>
      <c r="B10" t="s">
        <v>4799</v>
      </c>
      <c r="C10" t="s">
        <v>4813</v>
      </c>
      <c r="D10">
        <v>50</v>
      </c>
      <c r="E10" t="s">
        <v>4801</v>
      </c>
      <c r="F10">
        <v>42</v>
      </c>
      <c r="G10" t="s">
        <v>4927</v>
      </c>
      <c r="H10">
        <v>71</v>
      </c>
      <c r="I10" t="s">
        <v>4809</v>
      </c>
      <c r="J10" s="685">
        <v>71</v>
      </c>
      <c r="K10">
        <v>29</v>
      </c>
      <c r="L10" t="s">
        <v>4811</v>
      </c>
      <c r="P10" t="s">
        <v>2074</v>
      </c>
      <c r="Q10" t="s">
        <v>85</v>
      </c>
      <c r="R10" t="s">
        <v>85</v>
      </c>
      <c r="S10">
        <v>0</v>
      </c>
    </row>
    <row r="11" spans="1:19" ht="19.95" customHeight="1">
      <c r="A11" t="str">
        <f t="shared" si="0"/>
        <v>IW34</v>
      </c>
      <c r="B11" t="s">
        <v>4799</v>
      </c>
      <c r="C11" t="s">
        <v>4815</v>
      </c>
      <c r="D11">
        <v>185</v>
      </c>
      <c r="E11" t="s">
        <v>4811</v>
      </c>
      <c r="F11">
        <v>192</v>
      </c>
      <c r="G11" t="s">
        <v>4811</v>
      </c>
      <c r="H11">
        <v>160</v>
      </c>
      <c r="I11" t="s">
        <v>4811</v>
      </c>
      <c r="J11" s="685">
        <v>192</v>
      </c>
      <c r="K11">
        <v>53</v>
      </c>
      <c r="L11" t="s">
        <v>4809</v>
      </c>
      <c r="P11" t="s">
        <v>2000</v>
      </c>
      <c r="Q11" t="s">
        <v>85</v>
      </c>
      <c r="R11" t="s">
        <v>85</v>
      </c>
      <c r="S11">
        <v>0</v>
      </c>
    </row>
    <row r="12" spans="1:19" ht="19.95" customHeight="1">
      <c r="A12" t="str">
        <f t="shared" si="0"/>
        <v>IW31</v>
      </c>
      <c r="B12" t="s">
        <v>4799</v>
      </c>
      <c r="C12" t="s">
        <v>10171</v>
      </c>
      <c r="D12">
        <v>70</v>
      </c>
      <c r="E12" t="s">
        <v>4811</v>
      </c>
      <c r="F12">
        <v>43</v>
      </c>
      <c r="G12" t="s">
        <v>4811</v>
      </c>
      <c r="H12">
        <v>41</v>
      </c>
      <c r="I12" t="s">
        <v>4811</v>
      </c>
      <c r="J12" s="685">
        <v>70</v>
      </c>
      <c r="K12">
        <v>33</v>
      </c>
      <c r="L12" t="s">
        <v>4811</v>
      </c>
      <c r="P12" t="s">
        <v>2002</v>
      </c>
      <c r="Q12">
        <v>2</v>
      </c>
      <c r="R12">
        <v>4</v>
      </c>
      <c r="S12">
        <v>6</v>
      </c>
    </row>
    <row r="13" spans="1:19" ht="19.95" customHeight="1">
      <c r="A13" t="str">
        <f t="shared" si="0"/>
        <v>IW33</v>
      </c>
      <c r="B13" t="s">
        <v>4799</v>
      </c>
      <c r="C13" t="s">
        <v>10172</v>
      </c>
      <c r="D13">
        <v>186</v>
      </c>
      <c r="E13" t="s">
        <v>4805</v>
      </c>
      <c r="F13">
        <v>189</v>
      </c>
      <c r="G13" t="s">
        <v>4805</v>
      </c>
      <c r="H13">
        <v>188</v>
      </c>
      <c r="I13" t="s">
        <v>4805</v>
      </c>
      <c r="J13" s="685">
        <v>189</v>
      </c>
      <c r="K13">
        <v>0</v>
      </c>
      <c r="L13" t="s">
        <v>4819</v>
      </c>
      <c r="N13" t="e">
        <f>FIND("TR",C13)&gt;0</f>
        <v>#VALUE!</v>
      </c>
      <c r="P13" t="s">
        <v>2003</v>
      </c>
      <c r="Q13">
        <v>1</v>
      </c>
      <c r="R13">
        <v>1</v>
      </c>
      <c r="S13">
        <v>2</v>
      </c>
    </row>
    <row r="14" spans="1:19" ht="19.95" customHeight="1">
      <c r="A14" t="str">
        <f t="shared" si="0"/>
        <v>IW32</v>
      </c>
      <c r="B14" t="s">
        <v>4799</v>
      </c>
      <c r="C14" t="s">
        <v>10173</v>
      </c>
      <c r="D14">
        <v>77</v>
      </c>
      <c r="E14" t="s">
        <v>4811</v>
      </c>
      <c r="F14">
        <v>44</v>
      </c>
      <c r="G14" t="s">
        <v>4811</v>
      </c>
      <c r="H14">
        <v>63</v>
      </c>
      <c r="I14" t="s">
        <v>4804</v>
      </c>
      <c r="J14" s="685">
        <v>77</v>
      </c>
      <c r="K14">
        <v>35</v>
      </c>
      <c r="L14" t="s">
        <v>4811</v>
      </c>
      <c r="P14" t="s">
        <v>2004</v>
      </c>
      <c r="Q14">
        <v>28</v>
      </c>
      <c r="R14">
        <v>6</v>
      </c>
      <c r="S14">
        <v>34</v>
      </c>
    </row>
    <row r="15" spans="1:19" ht="19.95" customHeight="1">
      <c r="A15" t="str">
        <f t="shared" si="0"/>
        <v>IW#3MTR</v>
      </c>
      <c r="B15" t="s">
        <v>4799</v>
      </c>
      <c r="C15" t="s">
        <v>4820</v>
      </c>
      <c r="D15">
        <v>378</v>
      </c>
      <c r="E15" t="s">
        <v>4811</v>
      </c>
      <c r="F15">
        <v>388</v>
      </c>
      <c r="G15" t="s">
        <v>4811</v>
      </c>
      <c r="H15">
        <v>411</v>
      </c>
      <c r="I15" t="s">
        <v>4811</v>
      </c>
      <c r="J15" s="685">
        <v>411</v>
      </c>
      <c r="K15" t="s">
        <v>4802</v>
      </c>
      <c r="L15" t="s">
        <v>4802</v>
      </c>
      <c r="N15">
        <f>COUNTIFS(C15,"*TR*")</f>
        <v>1</v>
      </c>
      <c r="P15" t="s">
        <v>1923</v>
      </c>
      <c r="Q15">
        <v>0</v>
      </c>
      <c r="R15">
        <v>1</v>
      </c>
      <c r="S15">
        <v>1</v>
      </c>
    </row>
    <row r="16" spans="1:19" ht="19.95" customHeight="1">
      <c r="A16" t="str">
        <f t="shared" si="0"/>
        <v>IW21</v>
      </c>
      <c r="B16" t="s">
        <v>4799</v>
      </c>
      <c r="C16" t="s">
        <v>10174</v>
      </c>
      <c r="D16">
        <v>29</v>
      </c>
      <c r="E16" t="s">
        <v>4811</v>
      </c>
      <c r="F16">
        <v>32</v>
      </c>
      <c r="G16" t="s">
        <v>4811</v>
      </c>
      <c r="H16">
        <v>24</v>
      </c>
      <c r="I16" t="s">
        <v>4811</v>
      </c>
      <c r="J16" s="685">
        <v>32</v>
      </c>
      <c r="K16">
        <v>11</v>
      </c>
      <c r="L16" t="s">
        <v>4881</v>
      </c>
      <c r="P16" t="s">
        <v>2064</v>
      </c>
      <c r="Q16">
        <v>9</v>
      </c>
      <c r="R16">
        <v>5</v>
      </c>
      <c r="S16">
        <v>14</v>
      </c>
    </row>
    <row r="17" spans="1:19" ht="19.95" customHeight="1">
      <c r="A17" t="str">
        <f t="shared" si="0"/>
        <v>IW20</v>
      </c>
      <c r="B17" t="s">
        <v>4799</v>
      </c>
      <c r="C17" t="s">
        <v>10175</v>
      </c>
      <c r="D17">
        <v>87</v>
      </c>
      <c r="E17" t="s">
        <v>4811</v>
      </c>
      <c r="F17">
        <v>100</v>
      </c>
      <c r="G17" t="s">
        <v>4804</v>
      </c>
      <c r="H17">
        <v>77</v>
      </c>
      <c r="I17" t="s">
        <v>4811</v>
      </c>
      <c r="J17" s="685">
        <v>100</v>
      </c>
      <c r="K17">
        <v>32</v>
      </c>
      <c r="L17" t="s">
        <v>4804</v>
      </c>
      <c r="P17" t="s">
        <v>2065</v>
      </c>
      <c r="Q17">
        <v>8</v>
      </c>
      <c r="R17">
        <v>2</v>
      </c>
      <c r="S17">
        <v>10</v>
      </c>
    </row>
    <row r="18" spans="1:19" ht="19.95" customHeight="1">
      <c r="A18" t="str">
        <f t="shared" si="0"/>
        <v>IW27</v>
      </c>
      <c r="B18" t="s">
        <v>4799</v>
      </c>
      <c r="C18" t="s">
        <v>10176</v>
      </c>
      <c r="D18">
        <v>86</v>
      </c>
      <c r="E18" t="s">
        <v>4821</v>
      </c>
      <c r="F18">
        <v>105</v>
      </c>
      <c r="G18" t="s">
        <v>4811</v>
      </c>
      <c r="H18">
        <v>107</v>
      </c>
      <c r="I18" t="s">
        <v>4821</v>
      </c>
      <c r="J18" s="685">
        <v>107</v>
      </c>
      <c r="K18">
        <v>39</v>
      </c>
      <c r="L18" t="s">
        <v>4811</v>
      </c>
      <c r="P18" t="s">
        <v>2066</v>
      </c>
      <c r="Q18">
        <v>31</v>
      </c>
      <c r="R18">
        <v>5</v>
      </c>
      <c r="S18">
        <v>36</v>
      </c>
    </row>
    <row r="19" spans="1:19" ht="19.95" customHeight="1">
      <c r="A19" t="str">
        <f t="shared" si="0"/>
        <v>IW23</v>
      </c>
      <c r="B19" t="s">
        <v>4799</v>
      </c>
      <c r="C19" t="s">
        <v>10177</v>
      </c>
      <c r="D19">
        <v>17</v>
      </c>
      <c r="E19" t="s">
        <v>4811</v>
      </c>
      <c r="F19">
        <v>11</v>
      </c>
      <c r="G19" t="s">
        <v>4811</v>
      </c>
      <c r="H19">
        <v>6</v>
      </c>
      <c r="I19" t="s">
        <v>4801</v>
      </c>
      <c r="J19" s="685">
        <v>17</v>
      </c>
      <c r="K19">
        <v>16</v>
      </c>
      <c r="L19" t="s">
        <v>4817</v>
      </c>
      <c r="P19" t="s">
        <v>2067</v>
      </c>
      <c r="Q19">
        <v>1</v>
      </c>
      <c r="R19">
        <v>2</v>
      </c>
      <c r="S19">
        <v>3</v>
      </c>
    </row>
    <row r="20" spans="1:19" ht="19.95" customHeight="1">
      <c r="A20" t="str">
        <f t="shared" si="0"/>
        <v>IW28</v>
      </c>
      <c r="B20" t="s">
        <v>4799</v>
      </c>
      <c r="C20" t="s">
        <v>4822</v>
      </c>
      <c r="D20">
        <v>176</v>
      </c>
      <c r="E20" t="s">
        <v>4811</v>
      </c>
      <c r="F20">
        <v>203</v>
      </c>
      <c r="G20" t="s">
        <v>4811</v>
      </c>
      <c r="H20">
        <v>207</v>
      </c>
      <c r="I20" t="s">
        <v>4811</v>
      </c>
      <c r="J20" s="685">
        <v>207</v>
      </c>
      <c r="K20">
        <v>33</v>
      </c>
      <c r="L20" t="s">
        <v>4807</v>
      </c>
      <c r="P20" t="s">
        <v>3230</v>
      </c>
      <c r="Q20" t="s">
        <v>85</v>
      </c>
      <c r="R20" t="s">
        <v>85</v>
      </c>
      <c r="S20">
        <v>0</v>
      </c>
    </row>
    <row r="21" spans="1:19" ht="19.95" customHeight="1">
      <c r="A21" t="str">
        <f t="shared" si="0"/>
        <v>IE#1MTR</v>
      </c>
      <c r="B21" t="s">
        <v>4824</v>
      </c>
      <c r="C21" t="s">
        <v>4800</v>
      </c>
      <c r="D21">
        <v>384</v>
      </c>
      <c r="E21" t="s">
        <v>4811</v>
      </c>
      <c r="F21">
        <v>372</v>
      </c>
      <c r="G21" t="s">
        <v>4811</v>
      </c>
      <c r="H21">
        <v>402</v>
      </c>
      <c r="I21" t="s">
        <v>4811</v>
      </c>
      <c r="J21" s="685">
        <v>402</v>
      </c>
      <c r="K21" t="s">
        <v>4802</v>
      </c>
      <c r="L21" t="s">
        <v>4802</v>
      </c>
      <c r="P21" t="s">
        <v>2076</v>
      </c>
      <c r="Q21" t="s">
        <v>85</v>
      </c>
      <c r="R21" t="s">
        <v>85</v>
      </c>
      <c r="S21">
        <v>0</v>
      </c>
    </row>
    <row r="22" spans="1:19" ht="19.95" customHeight="1">
      <c r="A22" t="str">
        <f t="shared" si="0"/>
        <v>IE25</v>
      </c>
      <c r="B22" t="s">
        <v>4824</v>
      </c>
      <c r="C22" t="s">
        <v>4825</v>
      </c>
      <c r="D22">
        <v>63</v>
      </c>
      <c r="E22" t="s">
        <v>4807</v>
      </c>
      <c r="F22">
        <v>68</v>
      </c>
      <c r="G22" t="s">
        <v>4811</v>
      </c>
      <c r="H22">
        <v>70</v>
      </c>
      <c r="I22" t="s">
        <v>4804</v>
      </c>
      <c r="J22" s="685">
        <v>70</v>
      </c>
      <c r="K22">
        <v>18</v>
      </c>
      <c r="L22" t="s">
        <v>4821</v>
      </c>
      <c r="P22" t="s">
        <v>1219</v>
      </c>
      <c r="Q22">
        <v>9</v>
      </c>
      <c r="R22">
        <v>10</v>
      </c>
      <c r="S22">
        <v>19</v>
      </c>
    </row>
    <row r="23" spans="1:19" ht="19.95" customHeight="1">
      <c r="A23" t="str">
        <f t="shared" si="0"/>
        <v>IE24</v>
      </c>
      <c r="B23" t="s">
        <v>4824</v>
      </c>
      <c r="C23" t="s">
        <v>4827</v>
      </c>
      <c r="D23">
        <v>40</v>
      </c>
      <c r="E23" t="s">
        <v>4826</v>
      </c>
      <c r="F23">
        <v>43</v>
      </c>
      <c r="G23" t="s">
        <v>4816</v>
      </c>
      <c r="H23">
        <v>33</v>
      </c>
      <c r="I23" t="s">
        <v>4826</v>
      </c>
      <c r="J23" s="685">
        <v>43</v>
      </c>
      <c r="K23">
        <v>18</v>
      </c>
      <c r="L23" t="s">
        <v>4811</v>
      </c>
      <c r="P23" t="s">
        <v>1236</v>
      </c>
      <c r="Q23">
        <v>52</v>
      </c>
      <c r="R23">
        <v>12</v>
      </c>
      <c r="S23">
        <v>64</v>
      </c>
    </row>
    <row r="24" spans="1:19" ht="19.95" customHeight="1">
      <c r="A24" t="str">
        <f t="shared" si="0"/>
        <v>IE21</v>
      </c>
      <c r="B24" t="s">
        <v>4824</v>
      </c>
      <c r="C24" t="s">
        <v>4828</v>
      </c>
      <c r="D24">
        <v>109</v>
      </c>
      <c r="E24" t="s">
        <v>4826</v>
      </c>
      <c r="F24">
        <v>105</v>
      </c>
      <c r="G24" t="s">
        <v>4826</v>
      </c>
      <c r="H24">
        <v>102</v>
      </c>
      <c r="I24" t="s">
        <v>4826</v>
      </c>
      <c r="J24" s="685">
        <v>109</v>
      </c>
      <c r="K24">
        <v>25</v>
      </c>
      <c r="L24" t="s">
        <v>4821</v>
      </c>
      <c r="P24" t="s">
        <v>1273</v>
      </c>
      <c r="Q24">
        <v>15</v>
      </c>
      <c r="R24">
        <v>9</v>
      </c>
      <c r="S24">
        <v>24</v>
      </c>
    </row>
    <row r="25" spans="1:19" ht="19.95" customHeight="1">
      <c r="A25" t="str">
        <f t="shared" si="0"/>
        <v>IE27</v>
      </c>
      <c r="B25" t="s">
        <v>4824</v>
      </c>
      <c r="C25" t="s">
        <v>4829</v>
      </c>
      <c r="D25">
        <v>169</v>
      </c>
      <c r="E25" t="s">
        <v>4811</v>
      </c>
      <c r="F25">
        <v>163</v>
      </c>
      <c r="G25" t="s">
        <v>4801</v>
      </c>
      <c r="H25">
        <v>182</v>
      </c>
      <c r="I25" t="s">
        <v>4811</v>
      </c>
      <c r="J25" s="685">
        <v>182</v>
      </c>
      <c r="K25">
        <v>27</v>
      </c>
      <c r="L25" t="s">
        <v>4811</v>
      </c>
      <c r="P25" t="s">
        <v>1292</v>
      </c>
      <c r="Q25">
        <v>15</v>
      </c>
      <c r="R25">
        <v>5</v>
      </c>
      <c r="S25">
        <v>20</v>
      </c>
    </row>
    <row r="26" spans="1:19" ht="19.95" customHeight="1">
      <c r="A26" t="str">
        <f t="shared" si="0"/>
        <v>IE22</v>
      </c>
      <c r="B26" t="s">
        <v>4824</v>
      </c>
      <c r="C26" t="s">
        <v>4831</v>
      </c>
      <c r="D26">
        <v>127</v>
      </c>
      <c r="E26" t="s">
        <v>4801</v>
      </c>
      <c r="F26">
        <v>111</v>
      </c>
      <c r="G26" t="s">
        <v>4811</v>
      </c>
      <c r="H26">
        <v>87</v>
      </c>
      <c r="I26" t="s">
        <v>4809</v>
      </c>
      <c r="J26" s="685">
        <v>127</v>
      </c>
      <c r="K26">
        <v>44</v>
      </c>
      <c r="L26" t="s">
        <v>4801</v>
      </c>
      <c r="P26" t="s">
        <v>1340</v>
      </c>
      <c r="Q26">
        <v>8</v>
      </c>
      <c r="R26">
        <v>11</v>
      </c>
      <c r="S26">
        <v>19</v>
      </c>
    </row>
    <row r="27" spans="1:19" ht="19.95" customHeight="1">
      <c r="A27" t="str">
        <f t="shared" si="0"/>
        <v>IE#2MTR</v>
      </c>
      <c r="B27" t="s">
        <v>4824</v>
      </c>
      <c r="C27" t="s">
        <v>4812</v>
      </c>
      <c r="D27">
        <v>479</v>
      </c>
      <c r="E27" t="s">
        <v>4811</v>
      </c>
      <c r="F27">
        <v>497</v>
      </c>
      <c r="G27" t="s">
        <v>4811</v>
      </c>
      <c r="H27">
        <v>597</v>
      </c>
      <c r="I27" t="s">
        <v>4811</v>
      </c>
      <c r="J27" s="685">
        <v>597</v>
      </c>
      <c r="K27" t="s">
        <v>4802</v>
      </c>
      <c r="L27" t="s">
        <v>4802</v>
      </c>
      <c r="P27" t="s">
        <v>1460</v>
      </c>
      <c r="Q27">
        <v>8</v>
      </c>
      <c r="R27">
        <v>4</v>
      </c>
      <c r="S27">
        <v>12</v>
      </c>
    </row>
    <row r="28" spans="1:19" ht="19.95" customHeight="1">
      <c r="A28" t="str">
        <f t="shared" si="0"/>
        <v>IE23</v>
      </c>
      <c r="B28" t="s">
        <v>4824</v>
      </c>
      <c r="C28" t="s">
        <v>4832</v>
      </c>
      <c r="D28">
        <v>68</v>
      </c>
      <c r="E28" t="s">
        <v>4809</v>
      </c>
      <c r="F28">
        <v>57</v>
      </c>
      <c r="G28" t="s">
        <v>4809</v>
      </c>
      <c r="H28">
        <v>94</v>
      </c>
      <c r="I28" t="s">
        <v>4811</v>
      </c>
      <c r="J28" s="685">
        <v>94</v>
      </c>
      <c r="K28">
        <v>37</v>
      </c>
      <c r="L28" t="s">
        <v>4814</v>
      </c>
      <c r="P28" t="s">
        <v>1496</v>
      </c>
      <c r="Q28">
        <v>24</v>
      </c>
      <c r="R28">
        <v>15</v>
      </c>
      <c r="S28">
        <v>39</v>
      </c>
    </row>
    <row r="29" spans="1:19" ht="19.95" customHeight="1">
      <c r="A29" t="str">
        <f t="shared" si="0"/>
        <v>IE28</v>
      </c>
      <c r="B29" t="s">
        <v>4824</v>
      </c>
      <c r="C29" t="s">
        <v>4833</v>
      </c>
      <c r="D29">
        <v>75</v>
      </c>
      <c r="E29" t="s">
        <v>4801</v>
      </c>
      <c r="F29">
        <v>69</v>
      </c>
      <c r="G29" t="s">
        <v>4811</v>
      </c>
      <c r="H29">
        <v>101</v>
      </c>
      <c r="I29" t="s">
        <v>4809</v>
      </c>
      <c r="J29" s="685">
        <v>101</v>
      </c>
      <c r="K29">
        <v>41</v>
      </c>
      <c r="L29" t="s">
        <v>4807</v>
      </c>
      <c r="P29" t="s">
        <v>1511</v>
      </c>
      <c r="Q29">
        <v>6</v>
      </c>
      <c r="R29">
        <v>4</v>
      </c>
      <c r="S29">
        <v>10</v>
      </c>
    </row>
    <row r="30" spans="1:19" ht="19.95" customHeight="1">
      <c r="A30" t="str">
        <f t="shared" si="0"/>
        <v>IE20</v>
      </c>
      <c r="B30" t="s">
        <v>4824</v>
      </c>
      <c r="C30" t="s">
        <v>4834</v>
      </c>
      <c r="D30">
        <v>35</v>
      </c>
      <c r="E30" t="s">
        <v>4821</v>
      </c>
      <c r="F30">
        <v>33</v>
      </c>
      <c r="G30" t="s">
        <v>4818</v>
      </c>
      <c r="H30">
        <v>44</v>
      </c>
      <c r="I30" t="s">
        <v>4809</v>
      </c>
      <c r="J30" s="685">
        <v>44</v>
      </c>
      <c r="K30">
        <v>17</v>
      </c>
      <c r="L30" t="s">
        <v>4809</v>
      </c>
      <c r="P30" t="s">
        <v>2010</v>
      </c>
      <c r="Q30">
        <v>29</v>
      </c>
      <c r="R30">
        <v>15</v>
      </c>
      <c r="S30">
        <v>44</v>
      </c>
    </row>
    <row r="31" spans="1:19" ht="19.95" customHeight="1">
      <c r="A31" t="str">
        <f t="shared" si="0"/>
        <v>IE26</v>
      </c>
      <c r="B31" t="s">
        <v>4824</v>
      </c>
      <c r="C31" t="s">
        <v>4836</v>
      </c>
      <c r="D31">
        <v>146</v>
      </c>
      <c r="E31" t="s">
        <v>4811</v>
      </c>
      <c r="F31">
        <v>179</v>
      </c>
      <c r="G31" t="s">
        <v>4801</v>
      </c>
      <c r="H31">
        <v>176</v>
      </c>
      <c r="I31" t="s">
        <v>4801</v>
      </c>
      <c r="J31" s="685">
        <v>179</v>
      </c>
      <c r="K31">
        <v>64</v>
      </c>
      <c r="L31" t="s">
        <v>4807</v>
      </c>
      <c r="P31" t="s">
        <v>1638</v>
      </c>
      <c r="Q31" t="s">
        <v>85</v>
      </c>
      <c r="R31" t="s">
        <v>85</v>
      </c>
      <c r="S31">
        <v>0</v>
      </c>
    </row>
    <row r="32" spans="1:19" ht="19.95" customHeight="1">
      <c r="A32" t="str">
        <f t="shared" si="0"/>
        <v>IE29</v>
      </c>
      <c r="B32" t="s">
        <v>4824</v>
      </c>
      <c r="C32" t="s">
        <v>4837</v>
      </c>
      <c r="D32">
        <v>169</v>
      </c>
      <c r="E32" t="s">
        <v>4811</v>
      </c>
      <c r="F32">
        <v>177</v>
      </c>
      <c r="G32" t="s">
        <v>4811</v>
      </c>
      <c r="H32">
        <v>193</v>
      </c>
      <c r="I32" t="s">
        <v>4811</v>
      </c>
      <c r="J32" s="685">
        <v>193</v>
      </c>
      <c r="K32">
        <v>36</v>
      </c>
      <c r="L32" t="s">
        <v>4805</v>
      </c>
      <c r="P32" t="s">
        <v>2082</v>
      </c>
      <c r="Q32">
        <v>863</v>
      </c>
      <c r="R32">
        <v>2</v>
      </c>
      <c r="S32">
        <v>865</v>
      </c>
    </row>
    <row r="33" spans="1:19" ht="19.95" customHeight="1">
      <c r="A33" t="str">
        <f t="shared" si="0"/>
        <v>IM#1MTR</v>
      </c>
      <c r="B33" t="s">
        <v>4838</v>
      </c>
      <c r="C33" t="s">
        <v>4800</v>
      </c>
      <c r="D33">
        <v>588</v>
      </c>
      <c r="E33" t="s">
        <v>4810</v>
      </c>
      <c r="F33">
        <v>595</v>
      </c>
      <c r="G33" t="s">
        <v>4814</v>
      </c>
      <c r="H33">
        <v>562</v>
      </c>
      <c r="I33" t="s">
        <v>4811</v>
      </c>
      <c r="J33" s="685">
        <v>595</v>
      </c>
      <c r="K33" t="s">
        <v>4802</v>
      </c>
      <c r="L33" t="s">
        <v>4802</v>
      </c>
      <c r="P33" t="s">
        <v>1929</v>
      </c>
      <c r="Q33" t="s">
        <v>85</v>
      </c>
      <c r="R33" t="s">
        <v>85</v>
      </c>
      <c r="S33">
        <v>0</v>
      </c>
    </row>
    <row r="34" spans="1:19" ht="19.95" customHeight="1">
      <c r="A34" t="str">
        <f t="shared" si="0"/>
        <v>IM30</v>
      </c>
      <c r="B34" t="s">
        <v>4838</v>
      </c>
      <c r="C34" t="s">
        <v>4839</v>
      </c>
      <c r="D34">
        <v>124</v>
      </c>
      <c r="E34" t="s">
        <v>4804</v>
      </c>
      <c r="F34">
        <v>119</v>
      </c>
      <c r="G34" t="s">
        <v>4801</v>
      </c>
      <c r="H34">
        <v>130</v>
      </c>
      <c r="I34" t="s">
        <v>4811</v>
      </c>
      <c r="J34" s="685">
        <v>130</v>
      </c>
      <c r="K34">
        <v>27</v>
      </c>
      <c r="L34" t="s">
        <v>4805</v>
      </c>
      <c r="P34" t="s">
        <v>2083</v>
      </c>
      <c r="Q34">
        <v>3718</v>
      </c>
      <c r="R34">
        <v>1</v>
      </c>
      <c r="S34">
        <v>3719</v>
      </c>
    </row>
    <row r="35" spans="1:19" ht="19.95" customHeight="1">
      <c r="A35" t="str">
        <f t="shared" si="0"/>
        <v>IM29</v>
      </c>
      <c r="B35" t="s">
        <v>4838</v>
      </c>
      <c r="C35" t="s">
        <v>4840</v>
      </c>
      <c r="D35">
        <v>110</v>
      </c>
      <c r="E35" t="s">
        <v>4804</v>
      </c>
      <c r="F35">
        <v>125</v>
      </c>
      <c r="G35" t="s">
        <v>4809</v>
      </c>
      <c r="H35">
        <v>110</v>
      </c>
      <c r="I35" t="s">
        <v>4804</v>
      </c>
      <c r="J35" s="685">
        <v>125</v>
      </c>
      <c r="K35">
        <v>47</v>
      </c>
      <c r="L35" t="s">
        <v>4818</v>
      </c>
      <c r="P35" t="s">
        <v>1274</v>
      </c>
      <c r="Q35">
        <v>3804</v>
      </c>
      <c r="R35">
        <v>2</v>
      </c>
      <c r="S35">
        <v>3806</v>
      </c>
    </row>
    <row r="36" spans="1:19" ht="19.95" customHeight="1">
      <c r="A36" t="str">
        <f t="shared" si="0"/>
        <v>IM26</v>
      </c>
      <c r="B36" t="s">
        <v>4838</v>
      </c>
      <c r="C36" t="s">
        <v>4841</v>
      </c>
      <c r="D36">
        <v>113</v>
      </c>
      <c r="E36" t="s">
        <v>4805</v>
      </c>
      <c r="F36">
        <v>102</v>
      </c>
      <c r="G36" t="s">
        <v>4818</v>
      </c>
      <c r="H36">
        <v>87</v>
      </c>
      <c r="I36" t="s">
        <v>4814</v>
      </c>
      <c r="J36" s="685">
        <v>113</v>
      </c>
      <c r="K36">
        <v>51</v>
      </c>
      <c r="L36" t="s">
        <v>4810</v>
      </c>
      <c r="P36" t="s">
        <v>1293</v>
      </c>
      <c r="Q36">
        <v>1954</v>
      </c>
      <c r="R36">
        <v>3</v>
      </c>
      <c r="S36">
        <v>1957</v>
      </c>
    </row>
    <row r="37" spans="1:19" ht="19.95" customHeight="1">
      <c r="A37" t="str">
        <f t="shared" si="0"/>
        <v>IM22</v>
      </c>
      <c r="B37" t="s">
        <v>4838</v>
      </c>
      <c r="C37" t="s">
        <v>4842</v>
      </c>
      <c r="D37">
        <v>155</v>
      </c>
      <c r="E37" t="s">
        <v>4811</v>
      </c>
      <c r="F37">
        <v>175</v>
      </c>
      <c r="G37" t="s">
        <v>4811</v>
      </c>
      <c r="H37">
        <v>146</v>
      </c>
      <c r="I37" t="s">
        <v>4811</v>
      </c>
      <c r="J37" s="685">
        <v>175</v>
      </c>
      <c r="K37">
        <v>49</v>
      </c>
      <c r="L37" t="s">
        <v>4801</v>
      </c>
      <c r="P37" t="s">
        <v>1931</v>
      </c>
      <c r="Q37">
        <v>140</v>
      </c>
      <c r="R37" t="s">
        <v>85</v>
      </c>
      <c r="S37">
        <v>140</v>
      </c>
    </row>
    <row r="38" spans="1:19" ht="19.95" customHeight="1">
      <c r="A38" t="str">
        <f t="shared" si="0"/>
        <v>IM20</v>
      </c>
      <c r="B38" t="s">
        <v>4838</v>
      </c>
      <c r="C38" t="s">
        <v>4843</v>
      </c>
      <c r="D38">
        <v>162</v>
      </c>
      <c r="E38" t="s">
        <v>4814</v>
      </c>
      <c r="F38">
        <v>150</v>
      </c>
      <c r="G38" t="s">
        <v>4810</v>
      </c>
      <c r="H38">
        <v>165</v>
      </c>
      <c r="I38" t="s">
        <v>4810</v>
      </c>
      <c r="J38" s="685">
        <v>165</v>
      </c>
      <c r="K38">
        <v>32</v>
      </c>
      <c r="L38" t="s">
        <v>4809</v>
      </c>
      <c r="P38" t="s">
        <v>2085</v>
      </c>
      <c r="Q38">
        <v>3750</v>
      </c>
      <c r="R38">
        <v>2</v>
      </c>
      <c r="S38">
        <v>3752</v>
      </c>
    </row>
    <row r="39" spans="1:19" ht="19.95" customHeight="1">
      <c r="A39" t="str">
        <f t="shared" si="0"/>
        <v>IM#2MTR</v>
      </c>
      <c r="B39" t="s">
        <v>4838</v>
      </c>
      <c r="C39" t="s">
        <v>4812</v>
      </c>
      <c r="D39">
        <v>359</v>
      </c>
      <c r="E39" t="s">
        <v>4801</v>
      </c>
      <c r="F39">
        <v>360</v>
      </c>
      <c r="G39" t="s">
        <v>4811</v>
      </c>
      <c r="H39">
        <v>330</v>
      </c>
      <c r="I39" t="s">
        <v>4814</v>
      </c>
      <c r="J39" s="685">
        <v>360</v>
      </c>
      <c r="K39" t="s">
        <v>4802</v>
      </c>
      <c r="L39" t="s">
        <v>4802</v>
      </c>
      <c r="P39" t="s">
        <v>2086</v>
      </c>
      <c r="Q39">
        <v>829</v>
      </c>
      <c r="R39">
        <v>8</v>
      </c>
      <c r="S39">
        <v>837</v>
      </c>
    </row>
    <row r="40" spans="1:19" ht="19.95" customHeight="1">
      <c r="A40" t="str">
        <f t="shared" si="0"/>
        <v>IM28</v>
      </c>
      <c r="B40" t="s">
        <v>4838</v>
      </c>
      <c r="C40" t="s">
        <v>4844</v>
      </c>
      <c r="D40">
        <v>63</v>
      </c>
      <c r="E40" t="s">
        <v>4811</v>
      </c>
      <c r="F40">
        <v>86</v>
      </c>
      <c r="G40" t="s">
        <v>4805</v>
      </c>
      <c r="H40">
        <v>88</v>
      </c>
      <c r="I40" t="s">
        <v>4805</v>
      </c>
      <c r="J40" s="685">
        <v>88</v>
      </c>
      <c r="K40">
        <v>46</v>
      </c>
      <c r="L40" t="s">
        <v>4817</v>
      </c>
      <c r="P40" t="s">
        <v>1933</v>
      </c>
      <c r="Q40">
        <v>3108</v>
      </c>
      <c r="R40">
        <v>1</v>
      </c>
      <c r="S40">
        <v>3109</v>
      </c>
    </row>
    <row r="41" spans="1:19" ht="19.95" customHeight="1">
      <c r="A41" t="str">
        <f t="shared" si="0"/>
        <v>IM27</v>
      </c>
      <c r="B41" t="s">
        <v>4838</v>
      </c>
      <c r="C41" t="s">
        <v>4845</v>
      </c>
      <c r="D41">
        <v>119</v>
      </c>
      <c r="E41" t="s">
        <v>4810</v>
      </c>
      <c r="F41">
        <v>95</v>
      </c>
      <c r="G41" t="s">
        <v>4811</v>
      </c>
      <c r="H41">
        <v>103</v>
      </c>
      <c r="I41" t="s">
        <v>4810</v>
      </c>
      <c r="J41" s="685">
        <v>119</v>
      </c>
      <c r="K41">
        <v>46</v>
      </c>
      <c r="L41" t="s">
        <v>4814</v>
      </c>
      <c r="P41" t="s">
        <v>2087</v>
      </c>
      <c r="Q41">
        <v>3041</v>
      </c>
      <c r="R41">
        <v>5</v>
      </c>
      <c r="S41">
        <v>3046</v>
      </c>
    </row>
    <row r="42" spans="1:19" ht="19.95" customHeight="1">
      <c r="A42" t="str">
        <f t="shared" si="0"/>
        <v>IM25</v>
      </c>
      <c r="B42" t="s">
        <v>4838</v>
      </c>
      <c r="C42" t="s">
        <v>4846</v>
      </c>
      <c r="D42">
        <v>132</v>
      </c>
      <c r="E42" t="s">
        <v>4881</v>
      </c>
      <c r="F42">
        <v>104</v>
      </c>
      <c r="G42" t="s">
        <v>4807</v>
      </c>
      <c r="H42">
        <v>102</v>
      </c>
      <c r="I42" t="s">
        <v>4804</v>
      </c>
      <c r="J42" s="685">
        <v>132</v>
      </c>
      <c r="K42">
        <v>45</v>
      </c>
      <c r="L42" t="s">
        <v>4881</v>
      </c>
      <c r="P42" t="s">
        <v>1451</v>
      </c>
      <c r="Q42">
        <v>1498</v>
      </c>
      <c r="R42">
        <v>1</v>
      </c>
      <c r="S42">
        <v>1499</v>
      </c>
    </row>
    <row r="43" spans="1:19" ht="19.95" customHeight="1">
      <c r="A43" t="str">
        <f t="shared" si="0"/>
        <v>IM24</v>
      </c>
      <c r="B43" t="s">
        <v>4838</v>
      </c>
      <c r="C43" t="s">
        <v>4847</v>
      </c>
      <c r="D43">
        <v>65</v>
      </c>
      <c r="E43" t="s">
        <v>4804</v>
      </c>
      <c r="F43">
        <v>76</v>
      </c>
      <c r="G43" t="s">
        <v>4804</v>
      </c>
      <c r="H43">
        <v>57</v>
      </c>
      <c r="I43" t="s">
        <v>4809</v>
      </c>
      <c r="J43" s="685">
        <v>76</v>
      </c>
      <c r="K43">
        <v>38</v>
      </c>
      <c r="L43" t="s">
        <v>4821</v>
      </c>
      <c r="P43" t="s">
        <v>1461</v>
      </c>
      <c r="Q43">
        <v>2423</v>
      </c>
      <c r="R43" t="s">
        <v>85</v>
      </c>
      <c r="S43">
        <v>2423</v>
      </c>
    </row>
    <row r="44" spans="1:19" ht="19.95" customHeight="1">
      <c r="A44" t="str">
        <f t="shared" si="0"/>
        <v>IM23</v>
      </c>
      <c r="B44" t="s">
        <v>4838</v>
      </c>
      <c r="C44" t="s">
        <v>4848</v>
      </c>
      <c r="D44">
        <v>18</v>
      </c>
      <c r="E44" t="s">
        <v>4821</v>
      </c>
      <c r="F44">
        <v>47</v>
      </c>
      <c r="G44" t="s">
        <v>4818</v>
      </c>
      <c r="H44">
        <v>29</v>
      </c>
      <c r="I44" t="s">
        <v>4818</v>
      </c>
      <c r="J44" s="685">
        <v>47</v>
      </c>
      <c r="K44">
        <v>44</v>
      </c>
      <c r="L44" t="s">
        <v>4818</v>
      </c>
      <c r="P44" t="s">
        <v>1497</v>
      </c>
      <c r="Q44">
        <v>2780</v>
      </c>
      <c r="R44">
        <v>1</v>
      </c>
      <c r="S44">
        <v>2781</v>
      </c>
    </row>
    <row r="45" spans="1:19" ht="19.95" customHeight="1">
      <c r="A45" t="str">
        <f t="shared" si="0"/>
        <v>IM#3MTR</v>
      </c>
      <c r="B45" t="s">
        <v>4838</v>
      </c>
      <c r="C45" t="s">
        <v>4820</v>
      </c>
      <c r="D45" t="s">
        <v>4802</v>
      </c>
      <c r="E45" t="s">
        <v>4802</v>
      </c>
      <c r="F45" t="s">
        <v>4802</v>
      </c>
      <c r="G45" t="s">
        <v>4802</v>
      </c>
      <c r="H45" t="s">
        <v>4802</v>
      </c>
      <c r="I45" t="s">
        <v>4802</v>
      </c>
      <c r="J45" s="685" t="s">
        <v>4802</v>
      </c>
      <c r="K45" t="s">
        <v>4802</v>
      </c>
      <c r="L45" t="s">
        <v>4802</v>
      </c>
      <c r="P45" t="s">
        <v>1512</v>
      </c>
      <c r="Q45">
        <v>1157</v>
      </c>
      <c r="R45" t="s">
        <v>85</v>
      </c>
      <c r="S45">
        <v>1157</v>
      </c>
    </row>
    <row r="46" spans="1:19" ht="19.95" customHeight="1">
      <c r="A46" t="str">
        <f t="shared" si="0"/>
        <v>IM21</v>
      </c>
      <c r="B46" t="s">
        <v>4838</v>
      </c>
      <c r="C46" t="s">
        <v>5425</v>
      </c>
      <c r="D46">
        <v>0</v>
      </c>
      <c r="E46" t="s">
        <v>4819</v>
      </c>
      <c r="F46">
        <v>0</v>
      </c>
      <c r="G46" t="s">
        <v>4819</v>
      </c>
      <c r="H46">
        <v>0</v>
      </c>
      <c r="I46" t="s">
        <v>4819</v>
      </c>
      <c r="J46" s="685">
        <v>0</v>
      </c>
      <c r="K46">
        <v>0</v>
      </c>
      <c r="L46" t="s">
        <v>4819</v>
      </c>
      <c r="P46" t="s">
        <v>1546</v>
      </c>
      <c r="Q46">
        <v>1395</v>
      </c>
      <c r="R46">
        <v>6</v>
      </c>
      <c r="S46">
        <v>1401</v>
      </c>
    </row>
    <row r="47" spans="1:19" ht="19.95" customHeight="1">
      <c r="A47" t="str">
        <f t="shared" si="0"/>
        <v>IN#1MTR</v>
      </c>
      <c r="B47" t="s">
        <v>4849</v>
      </c>
      <c r="C47" t="s">
        <v>4800</v>
      </c>
      <c r="D47">
        <v>384</v>
      </c>
      <c r="E47" t="s">
        <v>4823</v>
      </c>
      <c r="F47">
        <v>407</v>
      </c>
      <c r="G47" t="s">
        <v>4805</v>
      </c>
      <c r="H47">
        <v>421</v>
      </c>
      <c r="I47" t="s">
        <v>4805</v>
      </c>
      <c r="J47" s="685">
        <v>421</v>
      </c>
      <c r="K47" t="s">
        <v>4802</v>
      </c>
      <c r="L47" t="s">
        <v>4802</v>
      </c>
      <c r="P47" t="s">
        <v>1604</v>
      </c>
      <c r="Q47">
        <v>335</v>
      </c>
      <c r="R47">
        <v>3</v>
      </c>
      <c r="S47">
        <v>338</v>
      </c>
    </row>
    <row r="48" spans="1:19" ht="19.95" customHeight="1">
      <c r="A48" t="str">
        <f t="shared" si="0"/>
        <v>IN28</v>
      </c>
      <c r="B48" t="s">
        <v>4849</v>
      </c>
      <c r="C48" t="s">
        <v>4850</v>
      </c>
      <c r="D48">
        <v>237</v>
      </c>
      <c r="E48" t="s">
        <v>4805</v>
      </c>
      <c r="F48">
        <v>249</v>
      </c>
      <c r="G48" t="s">
        <v>4805</v>
      </c>
      <c r="H48">
        <v>261</v>
      </c>
      <c r="I48" t="s">
        <v>4805</v>
      </c>
      <c r="J48" s="685">
        <v>261</v>
      </c>
      <c r="K48">
        <v>49</v>
      </c>
      <c r="L48" t="s">
        <v>4811</v>
      </c>
      <c r="P48" t="s">
        <v>1639</v>
      </c>
      <c r="Q48">
        <v>2530</v>
      </c>
      <c r="R48" t="s">
        <v>85</v>
      </c>
      <c r="S48">
        <v>2530</v>
      </c>
    </row>
    <row r="49" spans="1:19" ht="19.95" customHeight="1">
      <c r="A49" t="str">
        <f t="shared" si="0"/>
        <v>IN24</v>
      </c>
      <c r="B49" t="s">
        <v>4849</v>
      </c>
      <c r="C49" t="s">
        <v>4851</v>
      </c>
      <c r="D49">
        <v>78</v>
      </c>
      <c r="E49" t="s">
        <v>4852</v>
      </c>
      <c r="F49">
        <v>78</v>
      </c>
      <c r="G49" t="s">
        <v>4835</v>
      </c>
      <c r="H49">
        <v>78</v>
      </c>
      <c r="I49" t="s">
        <v>4835</v>
      </c>
      <c r="J49" s="685">
        <v>78</v>
      </c>
      <c r="K49">
        <v>0</v>
      </c>
      <c r="L49" t="s">
        <v>4819</v>
      </c>
      <c r="P49" t="s">
        <v>1653</v>
      </c>
      <c r="Q49">
        <v>1800</v>
      </c>
      <c r="R49">
        <v>4</v>
      </c>
      <c r="S49">
        <v>1804</v>
      </c>
    </row>
    <row r="50" spans="1:19" ht="19.95" customHeight="1">
      <c r="A50" t="str">
        <f t="shared" si="0"/>
        <v>IN20</v>
      </c>
      <c r="B50" t="s">
        <v>4849</v>
      </c>
      <c r="C50" t="s">
        <v>4853</v>
      </c>
      <c r="D50">
        <v>0</v>
      </c>
      <c r="E50" t="s">
        <v>4819</v>
      </c>
      <c r="F50">
        <v>0</v>
      </c>
      <c r="G50" t="s">
        <v>4819</v>
      </c>
      <c r="H50">
        <v>0</v>
      </c>
      <c r="I50" t="s">
        <v>4819</v>
      </c>
      <c r="J50" s="685">
        <v>0</v>
      </c>
      <c r="K50">
        <v>0</v>
      </c>
      <c r="L50" t="s">
        <v>4819</v>
      </c>
      <c r="P50" t="s">
        <v>1686</v>
      </c>
      <c r="Q50">
        <v>2826</v>
      </c>
      <c r="R50">
        <v>5</v>
      </c>
      <c r="S50">
        <v>2831</v>
      </c>
    </row>
    <row r="51" spans="1:19" ht="19.95" customHeight="1">
      <c r="A51" t="str">
        <f t="shared" si="0"/>
        <v>IN31</v>
      </c>
      <c r="B51" t="s">
        <v>4849</v>
      </c>
      <c r="C51" t="s">
        <v>4854</v>
      </c>
      <c r="D51">
        <v>120</v>
      </c>
      <c r="E51" t="s">
        <v>4814</v>
      </c>
      <c r="F51">
        <v>133</v>
      </c>
      <c r="G51" t="s">
        <v>4811</v>
      </c>
      <c r="H51">
        <v>133</v>
      </c>
      <c r="I51" t="s">
        <v>4814</v>
      </c>
      <c r="J51" s="685">
        <v>133</v>
      </c>
      <c r="K51">
        <v>43</v>
      </c>
      <c r="L51" t="s">
        <v>4804</v>
      </c>
      <c r="P51" t="s">
        <v>1697</v>
      </c>
      <c r="Q51">
        <v>4262</v>
      </c>
      <c r="R51">
        <v>1</v>
      </c>
      <c r="S51">
        <v>4263</v>
      </c>
    </row>
    <row r="52" spans="1:19" ht="19.95" customHeight="1">
      <c r="A52" t="str">
        <f t="shared" si="0"/>
        <v>IN29</v>
      </c>
      <c r="B52" t="s">
        <v>4849</v>
      </c>
      <c r="C52" t="s">
        <v>4855</v>
      </c>
      <c r="D52">
        <v>109</v>
      </c>
      <c r="E52" t="s">
        <v>4819</v>
      </c>
      <c r="F52">
        <v>103</v>
      </c>
      <c r="G52" t="s">
        <v>4819</v>
      </c>
      <c r="H52">
        <v>99</v>
      </c>
      <c r="I52" t="s">
        <v>4819</v>
      </c>
      <c r="J52" s="685">
        <v>109</v>
      </c>
      <c r="K52">
        <v>25</v>
      </c>
      <c r="L52" t="s">
        <v>4801</v>
      </c>
      <c r="P52" t="s">
        <v>2091</v>
      </c>
      <c r="Q52">
        <v>2447</v>
      </c>
      <c r="R52">
        <v>6</v>
      </c>
      <c r="S52">
        <v>2453</v>
      </c>
    </row>
    <row r="53" spans="1:19" ht="19.95" customHeight="1">
      <c r="A53" t="str">
        <f t="shared" si="0"/>
        <v>IN#2MTR</v>
      </c>
      <c r="B53" t="s">
        <v>4849</v>
      </c>
      <c r="C53" t="s">
        <v>4812</v>
      </c>
      <c r="D53">
        <v>508</v>
      </c>
      <c r="E53" t="s">
        <v>4814</v>
      </c>
      <c r="F53">
        <v>468</v>
      </c>
      <c r="G53" t="s">
        <v>4814</v>
      </c>
      <c r="H53">
        <v>495</v>
      </c>
      <c r="I53" t="s">
        <v>4814</v>
      </c>
      <c r="J53" s="685">
        <v>508</v>
      </c>
      <c r="K53" t="s">
        <v>4802</v>
      </c>
      <c r="L53" t="s">
        <v>4802</v>
      </c>
      <c r="P53" t="s">
        <v>2092</v>
      </c>
      <c r="Q53">
        <v>2825</v>
      </c>
      <c r="R53">
        <v>4</v>
      </c>
      <c r="S53">
        <v>2829</v>
      </c>
    </row>
    <row r="54" spans="1:19" ht="19.95" customHeight="1">
      <c r="A54" t="str">
        <f t="shared" si="0"/>
        <v>IN22</v>
      </c>
      <c r="B54" t="s">
        <v>4849</v>
      </c>
      <c r="C54" t="s">
        <v>4856</v>
      </c>
      <c r="D54">
        <v>135</v>
      </c>
      <c r="E54" t="s">
        <v>4811</v>
      </c>
      <c r="F54">
        <v>148</v>
      </c>
      <c r="G54" t="s">
        <v>4811</v>
      </c>
      <c r="H54">
        <v>173</v>
      </c>
      <c r="I54" t="s">
        <v>4811</v>
      </c>
      <c r="J54" s="685">
        <v>173</v>
      </c>
      <c r="K54">
        <v>54</v>
      </c>
      <c r="L54" t="s">
        <v>4811</v>
      </c>
      <c r="P54" t="s">
        <v>2016</v>
      </c>
      <c r="Q54" t="s">
        <v>85</v>
      </c>
      <c r="R54" t="s">
        <v>85</v>
      </c>
      <c r="S54">
        <v>0</v>
      </c>
    </row>
    <row r="55" spans="1:19" ht="19.95" customHeight="1">
      <c r="A55" t="str">
        <f t="shared" si="0"/>
        <v>IN26</v>
      </c>
      <c r="B55" t="s">
        <v>4849</v>
      </c>
      <c r="C55" t="s">
        <v>4857</v>
      </c>
      <c r="D55">
        <v>170</v>
      </c>
      <c r="E55" t="s">
        <v>4817</v>
      </c>
      <c r="F55">
        <v>162</v>
      </c>
      <c r="G55" t="s">
        <v>4817</v>
      </c>
      <c r="H55">
        <v>181</v>
      </c>
      <c r="I55" t="s">
        <v>4817</v>
      </c>
      <c r="J55" s="685">
        <v>181</v>
      </c>
      <c r="K55">
        <v>39</v>
      </c>
      <c r="L55" t="s">
        <v>4821</v>
      </c>
      <c r="P55" t="s">
        <v>2018</v>
      </c>
      <c r="Q55">
        <v>2182</v>
      </c>
      <c r="R55">
        <v>6</v>
      </c>
      <c r="S55">
        <v>2188</v>
      </c>
    </row>
    <row r="56" spans="1:19" ht="19.95" customHeight="1">
      <c r="A56" t="str">
        <f t="shared" si="0"/>
        <v>IN23</v>
      </c>
      <c r="B56" t="s">
        <v>4849</v>
      </c>
      <c r="C56" t="s">
        <v>4858</v>
      </c>
      <c r="D56">
        <v>89</v>
      </c>
      <c r="E56" t="s">
        <v>4810</v>
      </c>
      <c r="F56">
        <v>76</v>
      </c>
      <c r="G56" t="s">
        <v>4810</v>
      </c>
      <c r="H56">
        <v>58</v>
      </c>
      <c r="I56" t="s">
        <v>4810</v>
      </c>
      <c r="J56" s="685">
        <v>89</v>
      </c>
      <c r="K56">
        <v>46</v>
      </c>
      <c r="L56" t="s">
        <v>4801</v>
      </c>
      <c r="P56" t="s">
        <v>1770</v>
      </c>
      <c r="Q56">
        <v>2932</v>
      </c>
      <c r="R56">
        <v>6</v>
      </c>
      <c r="S56">
        <v>2938</v>
      </c>
    </row>
    <row r="57" spans="1:19" ht="19.95" customHeight="1">
      <c r="A57" t="str">
        <f t="shared" si="0"/>
        <v>IN27</v>
      </c>
      <c r="B57" t="s">
        <v>4849</v>
      </c>
      <c r="C57" t="s">
        <v>4859</v>
      </c>
      <c r="D57">
        <v>55</v>
      </c>
      <c r="E57" t="s">
        <v>4814</v>
      </c>
      <c r="F57">
        <v>33</v>
      </c>
      <c r="G57" t="s">
        <v>4814</v>
      </c>
      <c r="H57">
        <v>37</v>
      </c>
      <c r="I57" t="s">
        <v>4801</v>
      </c>
      <c r="J57" s="685">
        <v>55</v>
      </c>
      <c r="K57">
        <v>40</v>
      </c>
      <c r="L57" t="s">
        <v>4814</v>
      </c>
      <c r="P57" t="s">
        <v>2019</v>
      </c>
      <c r="Q57">
        <v>382</v>
      </c>
      <c r="R57" t="s">
        <v>85</v>
      </c>
      <c r="S57">
        <v>382</v>
      </c>
    </row>
    <row r="58" spans="1:19" ht="19.95" customHeight="1">
      <c r="A58" t="str">
        <f t="shared" si="0"/>
        <v>IN32</v>
      </c>
      <c r="B58" t="s">
        <v>4849</v>
      </c>
      <c r="C58" t="s">
        <v>4860</v>
      </c>
      <c r="D58">
        <v>121</v>
      </c>
      <c r="E58" t="s">
        <v>4814</v>
      </c>
      <c r="F58">
        <v>113</v>
      </c>
      <c r="G58" t="s">
        <v>4814</v>
      </c>
      <c r="H58">
        <v>122</v>
      </c>
      <c r="I58" t="s">
        <v>4814</v>
      </c>
      <c r="J58" s="685">
        <v>122</v>
      </c>
      <c r="K58">
        <v>38</v>
      </c>
      <c r="L58" t="s">
        <v>4801</v>
      </c>
      <c r="P58" t="s">
        <v>2094</v>
      </c>
      <c r="Q58">
        <v>1534</v>
      </c>
      <c r="R58">
        <v>2</v>
      </c>
      <c r="S58">
        <v>1536</v>
      </c>
    </row>
    <row r="59" spans="1:19" ht="19.95" customHeight="1">
      <c r="A59" t="str">
        <f t="shared" si="0"/>
        <v>IN#3MTR</v>
      </c>
      <c r="B59" t="s">
        <v>4849</v>
      </c>
      <c r="C59" t="s">
        <v>4820</v>
      </c>
      <c r="D59">
        <v>353</v>
      </c>
      <c r="E59" t="s">
        <v>4811</v>
      </c>
      <c r="F59">
        <v>328</v>
      </c>
      <c r="G59" t="s">
        <v>4814</v>
      </c>
      <c r="H59">
        <v>374</v>
      </c>
      <c r="I59" t="s">
        <v>4811</v>
      </c>
      <c r="J59" s="685">
        <v>374</v>
      </c>
      <c r="K59" t="s">
        <v>4802</v>
      </c>
      <c r="L59" t="s">
        <v>4802</v>
      </c>
      <c r="P59" t="s">
        <v>2095</v>
      </c>
      <c r="Q59">
        <v>4851</v>
      </c>
      <c r="R59">
        <v>1</v>
      </c>
      <c r="S59">
        <v>4852</v>
      </c>
    </row>
    <row r="60" spans="1:19" ht="19.95" customHeight="1">
      <c r="A60" t="str">
        <f t="shared" si="0"/>
        <v>IN34</v>
      </c>
      <c r="B60" t="s">
        <v>4849</v>
      </c>
      <c r="C60" t="s">
        <v>4861</v>
      </c>
      <c r="D60">
        <v>72</v>
      </c>
      <c r="E60" t="s">
        <v>4811</v>
      </c>
      <c r="F60">
        <v>56</v>
      </c>
      <c r="G60" t="s">
        <v>4811</v>
      </c>
      <c r="H60">
        <v>67</v>
      </c>
      <c r="I60" t="s">
        <v>4801</v>
      </c>
      <c r="J60" s="685">
        <v>72</v>
      </c>
      <c r="K60">
        <v>28</v>
      </c>
      <c r="L60" t="s">
        <v>4804</v>
      </c>
      <c r="P60" t="s">
        <v>2096</v>
      </c>
      <c r="Q60">
        <v>693</v>
      </c>
      <c r="R60">
        <v>6</v>
      </c>
      <c r="S60">
        <v>699</v>
      </c>
    </row>
    <row r="61" spans="1:19" ht="19.95" customHeight="1">
      <c r="A61" t="str">
        <f t="shared" si="0"/>
        <v>IN33</v>
      </c>
      <c r="B61" t="s">
        <v>4849</v>
      </c>
      <c r="C61" t="s">
        <v>4863</v>
      </c>
      <c r="D61">
        <v>135</v>
      </c>
      <c r="E61" t="s">
        <v>4811</v>
      </c>
      <c r="F61">
        <v>127</v>
      </c>
      <c r="G61" t="s">
        <v>4821</v>
      </c>
      <c r="H61">
        <v>156</v>
      </c>
      <c r="I61" t="s">
        <v>4804</v>
      </c>
      <c r="J61" s="685">
        <v>156</v>
      </c>
      <c r="K61">
        <v>62</v>
      </c>
      <c r="L61" t="s">
        <v>4809</v>
      </c>
      <c r="P61" t="s">
        <v>2097</v>
      </c>
      <c r="Q61">
        <v>834</v>
      </c>
      <c r="R61">
        <v>2</v>
      </c>
      <c r="S61">
        <v>836</v>
      </c>
    </row>
    <row r="62" spans="1:19" ht="19.95" customHeight="1">
      <c r="A62" t="str">
        <f t="shared" si="0"/>
        <v>IN21</v>
      </c>
      <c r="B62" t="s">
        <v>4849</v>
      </c>
      <c r="C62" t="s">
        <v>4864</v>
      </c>
      <c r="D62">
        <v>38</v>
      </c>
      <c r="E62" t="s">
        <v>4808</v>
      </c>
      <c r="F62">
        <v>34</v>
      </c>
      <c r="G62" t="s">
        <v>4935</v>
      </c>
      <c r="H62">
        <v>34</v>
      </c>
      <c r="I62" t="s">
        <v>4935</v>
      </c>
      <c r="J62" s="685">
        <v>38</v>
      </c>
      <c r="K62">
        <v>7</v>
      </c>
      <c r="L62" t="s">
        <v>4801</v>
      </c>
      <c r="P62" t="s">
        <v>1935</v>
      </c>
      <c r="Q62">
        <v>3</v>
      </c>
      <c r="R62">
        <v>8</v>
      </c>
      <c r="S62">
        <v>11</v>
      </c>
    </row>
    <row r="63" spans="1:19" ht="19.95" customHeight="1">
      <c r="A63" t="str">
        <f t="shared" si="0"/>
        <v>IN25</v>
      </c>
      <c r="B63" t="s">
        <v>4849</v>
      </c>
      <c r="C63" t="s">
        <v>4865</v>
      </c>
      <c r="D63">
        <v>26</v>
      </c>
      <c r="E63" t="s">
        <v>4804</v>
      </c>
      <c r="F63">
        <v>42</v>
      </c>
      <c r="G63" t="s">
        <v>4809</v>
      </c>
      <c r="H63">
        <v>26</v>
      </c>
      <c r="I63" t="s">
        <v>4801</v>
      </c>
      <c r="J63" s="685">
        <v>42</v>
      </c>
      <c r="K63">
        <v>32</v>
      </c>
      <c r="L63" t="s">
        <v>4814</v>
      </c>
      <c r="P63" t="s">
        <v>1221</v>
      </c>
      <c r="Q63">
        <v>25</v>
      </c>
      <c r="R63">
        <v>17</v>
      </c>
      <c r="S63">
        <v>42</v>
      </c>
    </row>
    <row r="64" spans="1:19" ht="19.95" customHeight="1">
      <c r="A64" t="str">
        <f t="shared" si="0"/>
        <v>IN30</v>
      </c>
      <c r="B64" t="s">
        <v>4849</v>
      </c>
      <c r="C64" t="s">
        <v>4866</v>
      </c>
      <c r="D64">
        <v>123</v>
      </c>
      <c r="E64" t="s">
        <v>4810</v>
      </c>
      <c r="F64">
        <v>98</v>
      </c>
      <c r="G64" t="s">
        <v>4810</v>
      </c>
      <c r="H64">
        <v>121</v>
      </c>
      <c r="I64" t="s">
        <v>4810</v>
      </c>
      <c r="J64" s="685">
        <v>123</v>
      </c>
      <c r="K64">
        <v>50</v>
      </c>
      <c r="L64" t="s">
        <v>4810</v>
      </c>
      <c r="P64" t="s">
        <v>1936</v>
      </c>
      <c r="Q64">
        <v>30</v>
      </c>
      <c r="R64">
        <v>21</v>
      </c>
      <c r="S64">
        <v>51</v>
      </c>
    </row>
    <row r="65" spans="1:19" ht="19.95" customHeight="1">
      <c r="A65" t="str">
        <f t="shared" si="0"/>
        <v>9L#1DTR(A)</v>
      </c>
      <c r="B65" t="s">
        <v>4867</v>
      </c>
      <c r="C65" t="s">
        <v>4868</v>
      </c>
      <c r="D65">
        <v>388</v>
      </c>
      <c r="E65" t="s">
        <v>4826</v>
      </c>
      <c r="F65">
        <v>433</v>
      </c>
      <c r="G65" t="s">
        <v>4826</v>
      </c>
      <c r="H65">
        <v>420</v>
      </c>
      <c r="I65" t="s">
        <v>4826</v>
      </c>
      <c r="J65" s="685">
        <v>433</v>
      </c>
      <c r="K65" t="s">
        <v>4802</v>
      </c>
      <c r="L65" t="s">
        <v>4802</v>
      </c>
      <c r="P65" t="s">
        <v>1937</v>
      </c>
      <c r="Q65">
        <v>7</v>
      </c>
      <c r="R65">
        <v>5</v>
      </c>
      <c r="S65">
        <v>12</v>
      </c>
    </row>
    <row r="66" spans="1:19" ht="19.95" customHeight="1">
      <c r="A66" t="str">
        <f t="shared" si="0"/>
        <v>9L21</v>
      </c>
      <c r="B66" t="s">
        <v>4867</v>
      </c>
      <c r="C66" t="s">
        <v>4871</v>
      </c>
      <c r="D66">
        <v>74</v>
      </c>
      <c r="E66" t="s">
        <v>4826</v>
      </c>
      <c r="F66">
        <v>85</v>
      </c>
      <c r="G66" t="s">
        <v>4826</v>
      </c>
      <c r="H66">
        <v>94</v>
      </c>
      <c r="I66" t="s">
        <v>4826</v>
      </c>
      <c r="J66" s="685">
        <v>94</v>
      </c>
      <c r="K66">
        <v>57</v>
      </c>
      <c r="L66" t="s">
        <v>4808</v>
      </c>
      <c r="P66" t="s">
        <v>1938</v>
      </c>
      <c r="Q66">
        <v>4</v>
      </c>
      <c r="R66">
        <v>1</v>
      </c>
      <c r="S66">
        <v>5</v>
      </c>
    </row>
    <row r="67" spans="1:19" ht="19.95" customHeight="1">
      <c r="A67" t="str">
        <f t="shared" ref="A67:A130" si="1">IF(COUNTIF(C67,"*TR*")&gt;0,SUBSTITUTE(RIGHT(B67,3) &amp; C67," ",""),MID(C67,FIND("(",C67)+1,4))</f>
        <v>9L22</v>
      </c>
      <c r="B67" t="s">
        <v>4867</v>
      </c>
      <c r="C67" t="s">
        <v>4872</v>
      </c>
      <c r="D67">
        <v>51</v>
      </c>
      <c r="E67" t="s">
        <v>4826</v>
      </c>
      <c r="F67">
        <v>45</v>
      </c>
      <c r="G67" t="s">
        <v>4816</v>
      </c>
      <c r="H67">
        <v>46</v>
      </c>
      <c r="I67" t="s">
        <v>4816</v>
      </c>
      <c r="J67" s="685">
        <v>51</v>
      </c>
      <c r="K67">
        <v>13</v>
      </c>
      <c r="L67" t="s">
        <v>4817</v>
      </c>
      <c r="P67" t="s">
        <v>1329</v>
      </c>
      <c r="Q67">
        <v>7</v>
      </c>
      <c r="R67">
        <v>7</v>
      </c>
      <c r="S67">
        <v>14</v>
      </c>
    </row>
    <row r="68" spans="1:19" ht="19.95" customHeight="1">
      <c r="A68" t="str">
        <f t="shared" si="1"/>
        <v>9L23</v>
      </c>
      <c r="B68" t="s">
        <v>4867</v>
      </c>
      <c r="C68" t="s">
        <v>4875</v>
      </c>
      <c r="D68">
        <v>169</v>
      </c>
      <c r="E68" t="s">
        <v>4826</v>
      </c>
      <c r="F68">
        <v>192</v>
      </c>
      <c r="G68" t="s">
        <v>4826</v>
      </c>
      <c r="H68">
        <v>172</v>
      </c>
      <c r="I68" t="s">
        <v>4826</v>
      </c>
      <c r="J68" s="685">
        <v>192</v>
      </c>
      <c r="K68">
        <v>51</v>
      </c>
      <c r="L68" t="s">
        <v>4805</v>
      </c>
      <c r="P68" t="s">
        <v>1939</v>
      </c>
      <c r="Q68">
        <v>1</v>
      </c>
      <c r="R68">
        <v>10</v>
      </c>
      <c r="S68">
        <v>11</v>
      </c>
    </row>
    <row r="69" spans="1:19" ht="19.95" customHeight="1">
      <c r="A69" t="str">
        <f t="shared" si="1"/>
        <v>9L24</v>
      </c>
      <c r="B69" t="s">
        <v>4867</v>
      </c>
      <c r="C69" t="s">
        <v>4876</v>
      </c>
      <c r="D69">
        <v>125</v>
      </c>
      <c r="E69" t="s">
        <v>4807</v>
      </c>
      <c r="F69">
        <v>114</v>
      </c>
      <c r="G69" t="s">
        <v>4807</v>
      </c>
      <c r="H69">
        <v>109</v>
      </c>
      <c r="I69" t="s">
        <v>4804</v>
      </c>
      <c r="J69" s="685">
        <v>125</v>
      </c>
      <c r="K69">
        <v>28</v>
      </c>
      <c r="L69" t="s">
        <v>4801</v>
      </c>
      <c r="P69" t="s">
        <v>1940</v>
      </c>
      <c r="Q69">
        <v>6</v>
      </c>
      <c r="R69">
        <v>11</v>
      </c>
      <c r="S69">
        <v>17</v>
      </c>
    </row>
    <row r="70" spans="1:19" ht="19.95" customHeight="1">
      <c r="A70" t="str">
        <f t="shared" si="1"/>
        <v>9L25</v>
      </c>
      <c r="B70" t="s">
        <v>4867</v>
      </c>
      <c r="C70" t="s">
        <v>4878</v>
      </c>
      <c r="D70">
        <v>54</v>
      </c>
      <c r="E70" t="s">
        <v>4826</v>
      </c>
      <c r="F70">
        <v>68</v>
      </c>
      <c r="G70" t="s">
        <v>4826</v>
      </c>
      <c r="H70">
        <v>65</v>
      </c>
      <c r="I70" t="s">
        <v>4826</v>
      </c>
      <c r="J70" s="685">
        <v>68</v>
      </c>
      <c r="K70">
        <v>33</v>
      </c>
      <c r="L70" t="s">
        <v>4811</v>
      </c>
      <c r="P70" t="s">
        <v>2021</v>
      </c>
      <c r="Q70" t="s">
        <v>85</v>
      </c>
      <c r="R70">
        <v>1</v>
      </c>
      <c r="S70">
        <v>1</v>
      </c>
    </row>
    <row r="71" spans="1:19" ht="19.95" customHeight="1">
      <c r="A71" t="str">
        <f t="shared" si="1"/>
        <v>9L#1DTR(B)</v>
      </c>
      <c r="B71" t="s">
        <v>4867</v>
      </c>
      <c r="C71" t="s">
        <v>4898</v>
      </c>
      <c r="D71">
        <v>292</v>
      </c>
      <c r="E71" t="s">
        <v>4826</v>
      </c>
      <c r="F71">
        <v>301</v>
      </c>
      <c r="G71" t="s">
        <v>4826</v>
      </c>
      <c r="H71">
        <v>274</v>
      </c>
      <c r="I71" t="s">
        <v>4826</v>
      </c>
      <c r="J71" s="685">
        <v>301</v>
      </c>
      <c r="K71" t="s">
        <v>4802</v>
      </c>
      <c r="L71" t="s">
        <v>4802</v>
      </c>
      <c r="P71" t="s">
        <v>1462</v>
      </c>
      <c r="Q71" t="s">
        <v>85</v>
      </c>
      <c r="R71">
        <v>1</v>
      </c>
      <c r="S71">
        <v>1</v>
      </c>
    </row>
    <row r="72" spans="1:19" ht="19.95" customHeight="1">
      <c r="A72" t="str">
        <f t="shared" si="1"/>
        <v>9L26</v>
      </c>
      <c r="B72" t="s">
        <v>4867</v>
      </c>
      <c r="C72" t="s">
        <v>4869</v>
      </c>
      <c r="D72">
        <v>0</v>
      </c>
      <c r="E72" t="s">
        <v>4819</v>
      </c>
      <c r="F72">
        <v>0</v>
      </c>
      <c r="G72" t="s">
        <v>4819</v>
      </c>
      <c r="H72">
        <v>0</v>
      </c>
      <c r="I72" t="s">
        <v>4819</v>
      </c>
      <c r="J72" s="685">
        <v>0</v>
      </c>
      <c r="K72">
        <v>0</v>
      </c>
      <c r="L72" t="s">
        <v>4819</v>
      </c>
      <c r="P72" t="s">
        <v>2022</v>
      </c>
      <c r="Q72">
        <v>4</v>
      </c>
      <c r="R72">
        <v>6</v>
      </c>
      <c r="S72">
        <v>10</v>
      </c>
    </row>
    <row r="73" spans="1:19" ht="19.95" customHeight="1">
      <c r="A73" t="str">
        <f t="shared" si="1"/>
        <v>9L27</v>
      </c>
      <c r="B73" t="s">
        <v>4867</v>
      </c>
      <c r="C73" t="s">
        <v>4870</v>
      </c>
      <c r="D73">
        <v>19</v>
      </c>
      <c r="E73" t="s">
        <v>4821</v>
      </c>
      <c r="F73">
        <v>24</v>
      </c>
      <c r="G73" t="s">
        <v>4801</v>
      </c>
      <c r="H73">
        <v>29</v>
      </c>
      <c r="I73" t="s">
        <v>4801</v>
      </c>
      <c r="J73" s="685">
        <v>29</v>
      </c>
      <c r="K73">
        <v>12</v>
      </c>
      <c r="L73" t="s">
        <v>4927</v>
      </c>
      <c r="P73" t="s">
        <v>1513</v>
      </c>
      <c r="Q73">
        <v>10</v>
      </c>
      <c r="R73">
        <v>6</v>
      </c>
      <c r="S73">
        <v>16</v>
      </c>
    </row>
    <row r="74" spans="1:19" ht="19.95" customHeight="1">
      <c r="A74" t="str">
        <f t="shared" si="1"/>
        <v>9L28</v>
      </c>
      <c r="B74" t="s">
        <v>4867</v>
      </c>
      <c r="C74" t="s">
        <v>4873</v>
      </c>
      <c r="D74">
        <v>122</v>
      </c>
      <c r="E74" t="s">
        <v>4826</v>
      </c>
      <c r="F74">
        <v>139</v>
      </c>
      <c r="G74" t="s">
        <v>4826</v>
      </c>
      <c r="H74">
        <v>122</v>
      </c>
      <c r="I74" t="s">
        <v>4826</v>
      </c>
      <c r="J74" s="685">
        <v>139</v>
      </c>
      <c r="K74">
        <v>43</v>
      </c>
      <c r="L74" t="s">
        <v>4823</v>
      </c>
      <c r="P74" t="s">
        <v>2023</v>
      </c>
      <c r="Q74">
        <v>0</v>
      </c>
      <c r="R74">
        <v>2</v>
      </c>
      <c r="S74">
        <v>2</v>
      </c>
    </row>
    <row r="75" spans="1:19" ht="19.95" customHeight="1">
      <c r="A75" t="str">
        <f t="shared" si="1"/>
        <v>9L29</v>
      </c>
      <c r="B75" t="s">
        <v>4867</v>
      </c>
      <c r="C75" t="s">
        <v>4874</v>
      </c>
      <c r="D75">
        <v>145</v>
      </c>
      <c r="E75" t="s">
        <v>4826</v>
      </c>
      <c r="F75">
        <v>140</v>
      </c>
      <c r="G75" t="s">
        <v>4826</v>
      </c>
      <c r="H75">
        <v>134</v>
      </c>
      <c r="I75" t="s">
        <v>4826</v>
      </c>
      <c r="J75" s="685">
        <v>145</v>
      </c>
      <c r="K75">
        <v>33</v>
      </c>
      <c r="L75" t="s">
        <v>4821</v>
      </c>
      <c r="P75" t="s">
        <v>1561</v>
      </c>
      <c r="Q75">
        <v>20</v>
      </c>
      <c r="R75">
        <v>3</v>
      </c>
      <c r="S75">
        <v>23</v>
      </c>
    </row>
    <row r="76" spans="1:19" ht="19.95" customHeight="1">
      <c r="A76" t="str">
        <f t="shared" si="1"/>
        <v>9L30</v>
      </c>
      <c r="B76" t="s">
        <v>4867</v>
      </c>
      <c r="C76" t="s">
        <v>4877</v>
      </c>
      <c r="D76">
        <v>34</v>
      </c>
      <c r="E76" t="s">
        <v>4826</v>
      </c>
      <c r="F76">
        <v>32</v>
      </c>
      <c r="G76" t="s">
        <v>4826</v>
      </c>
      <c r="H76">
        <v>34</v>
      </c>
      <c r="I76" t="s">
        <v>4826</v>
      </c>
      <c r="J76" s="685">
        <v>34</v>
      </c>
      <c r="K76">
        <v>10</v>
      </c>
      <c r="L76" t="s">
        <v>4927</v>
      </c>
      <c r="P76" t="s">
        <v>2024</v>
      </c>
      <c r="Q76">
        <v>0</v>
      </c>
      <c r="R76">
        <v>2</v>
      </c>
      <c r="S76">
        <v>2</v>
      </c>
    </row>
    <row r="77" spans="1:19" ht="19.95" customHeight="1">
      <c r="A77" t="str">
        <f t="shared" si="1"/>
        <v>9L#2DTR(A)</v>
      </c>
      <c r="B77" t="s">
        <v>4867</v>
      </c>
      <c r="C77" t="s">
        <v>4879</v>
      </c>
      <c r="D77">
        <v>153</v>
      </c>
      <c r="E77" t="s">
        <v>4811</v>
      </c>
      <c r="F77">
        <v>159</v>
      </c>
      <c r="G77" t="s">
        <v>4811</v>
      </c>
      <c r="H77">
        <v>150</v>
      </c>
      <c r="I77" t="s">
        <v>4811</v>
      </c>
      <c r="J77" s="685">
        <v>159</v>
      </c>
      <c r="K77" t="s">
        <v>4802</v>
      </c>
      <c r="L77" t="s">
        <v>4802</v>
      </c>
      <c r="P77" t="s">
        <v>2025</v>
      </c>
      <c r="Q77">
        <v>4</v>
      </c>
      <c r="R77">
        <v>2</v>
      </c>
      <c r="S77">
        <v>6</v>
      </c>
    </row>
    <row r="78" spans="1:19" ht="19.95" customHeight="1">
      <c r="A78" t="str">
        <f t="shared" si="1"/>
        <v>9L35</v>
      </c>
      <c r="B78" t="s">
        <v>4867</v>
      </c>
      <c r="C78" t="s">
        <v>4880</v>
      </c>
      <c r="D78">
        <v>106</v>
      </c>
      <c r="E78" t="s">
        <v>4811</v>
      </c>
      <c r="F78">
        <v>101</v>
      </c>
      <c r="G78" t="s">
        <v>4826</v>
      </c>
      <c r="H78">
        <v>90</v>
      </c>
      <c r="I78" t="s">
        <v>4821</v>
      </c>
      <c r="J78" s="685">
        <v>106</v>
      </c>
      <c r="K78">
        <v>36</v>
      </c>
      <c r="L78" t="s">
        <v>4816</v>
      </c>
      <c r="P78" t="s">
        <v>2102</v>
      </c>
      <c r="Q78">
        <v>502</v>
      </c>
      <c r="R78">
        <v>1</v>
      </c>
      <c r="S78">
        <v>503</v>
      </c>
    </row>
    <row r="79" spans="1:19" ht="19.95" customHeight="1">
      <c r="A79" t="str">
        <f t="shared" si="1"/>
        <v>9L34</v>
      </c>
      <c r="B79" t="s">
        <v>4867</v>
      </c>
      <c r="C79" t="s">
        <v>4882</v>
      </c>
      <c r="D79">
        <v>27</v>
      </c>
      <c r="E79" t="s">
        <v>4816</v>
      </c>
      <c r="F79">
        <v>27</v>
      </c>
      <c r="G79" t="s">
        <v>4811</v>
      </c>
      <c r="H79">
        <v>29</v>
      </c>
      <c r="I79" t="s">
        <v>4811</v>
      </c>
      <c r="J79" s="685">
        <v>29</v>
      </c>
      <c r="K79">
        <v>16</v>
      </c>
      <c r="L79" t="s">
        <v>4823</v>
      </c>
      <c r="P79" t="s">
        <v>1222</v>
      </c>
      <c r="Q79">
        <v>347</v>
      </c>
      <c r="R79">
        <v>5</v>
      </c>
      <c r="S79">
        <v>352</v>
      </c>
    </row>
    <row r="80" spans="1:19" ht="19.95" customHeight="1">
      <c r="A80" t="str">
        <f t="shared" si="1"/>
        <v>9L33</v>
      </c>
      <c r="B80" t="s">
        <v>4867</v>
      </c>
      <c r="C80" t="s">
        <v>4883</v>
      </c>
      <c r="D80">
        <v>0</v>
      </c>
      <c r="E80" t="s">
        <v>4819</v>
      </c>
      <c r="F80">
        <v>0</v>
      </c>
      <c r="G80" t="s">
        <v>4819</v>
      </c>
      <c r="H80">
        <v>0</v>
      </c>
      <c r="I80" t="s">
        <v>4819</v>
      </c>
      <c r="J80" s="685">
        <v>0</v>
      </c>
      <c r="K80">
        <v>0</v>
      </c>
      <c r="L80" t="s">
        <v>4819</v>
      </c>
      <c r="P80" t="s">
        <v>1239</v>
      </c>
      <c r="Q80">
        <v>1676</v>
      </c>
      <c r="R80">
        <v>1</v>
      </c>
      <c r="S80">
        <v>1677</v>
      </c>
    </row>
    <row r="81" spans="1:19" ht="19.95" customHeight="1">
      <c r="A81" t="str">
        <f t="shared" si="1"/>
        <v>9L32</v>
      </c>
      <c r="B81" t="s">
        <v>4867</v>
      </c>
      <c r="C81" t="s">
        <v>4884</v>
      </c>
      <c r="D81">
        <v>0</v>
      </c>
      <c r="E81" t="s">
        <v>4819</v>
      </c>
      <c r="F81">
        <v>0</v>
      </c>
      <c r="G81" t="s">
        <v>4819</v>
      </c>
      <c r="H81">
        <v>0</v>
      </c>
      <c r="I81" t="s">
        <v>4819</v>
      </c>
      <c r="J81" s="685">
        <v>0</v>
      </c>
      <c r="K81">
        <v>0</v>
      </c>
      <c r="L81" t="s">
        <v>4819</v>
      </c>
      <c r="P81" t="s">
        <v>1276</v>
      </c>
      <c r="Q81">
        <v>1828</v>
      </c>
      <c r="R81" t="s">
        <v>85</v>
      </c>
      <c r="S81">
        <v>1828</v>
      </c>
    </row>
    <row r="82" spans="1:19" ht="19.95" customHeight="1">
      <c r="A82" t="str">
        <f t="shared" si="1"/>
        <v>9L31</v>
      </c>
      <c r="B82" t="s">
        <v>4867</v>
      </c>
      <c r="C82" t="s">
        <v>4885</v>
      </c>
      <c r="D82">
        <v>34</v>
      </c>
      <c r="E82" t="s">
        <v>4801</v>
      </c>
      <c r="F82">
        <v>66</v>
      </c>
      <c r="G82" t="s">
        <v>4801</v>
      </c>
      <c r="H82">
        <v>38</v>
      </c>
      <c r="I82" t="s">
        <v>4801</v>
      </c>
      <c r="J82" s="685">
        <v>66</v>
      </c>
      <c r="K82">
        <v>35</v>
      </c>
      <c r="L82" t="s">
        <v>4801</v>
      </c>
      <c r="P82" t="s">
        <v>1295</v>
      </c>
      <c r="Q82">
        <v>440</v>
      </c>
      <c r="R82" t="s">
        <v>85</v>
      </c>
      <c r="S82">
        <v>440</v>
      </c>
    </row>
    <row r="83" spans="1:19" ht="19.95" customHeight="1">
      <c r="A83" t="str">
        <f t="shared" si="1"/>
        <v>9L#2DTR(B)</v>
      </c>
      <c r="B83" t="s">
        <v>4867</v>
      </c>
      <c r="C83" t="s">
        <v>4886</v>
      </c>
      <c r="D83">
        <v>456</v>
      </c>
      <c r="E83" t="s">
        <v>4811</v>
      </c>
      <c r="F83">
        <v>390</v>
      </c>
      <c r="G83" t="s">
        <v>4811</v>
      </c>
      <c r="H83">
        <v>447</v>
      </c>
      <c r="I83" t="s">
        <v>4811</v>
      </c>
      <c r="J83" s="685">
        <v>456</v>
      </c>
      <c r="K83" t="s">
        <v>4802</v>
      </c>
      <c r="L83" t="s">
        <v>4802</v>
      </c>
      <c r="P83" t="s">
        <v>1343</v>
      </c>
      <c r="Q83">
        <v>47</v>
      </c>
      <c r="R83">
        <v>1</v>
      </c>
      <c r="S83">
        <v>48</v>
      </c>
    </row>
    <row r="84" spans="1:19" ht="19.95" customHeight="1">
      <c r="A84" t="str">
        <f t="shared" si="1"/>
        <v>9L40</v>
      </c>
      <c r="B84" t="s">
        <v>4867</v>
      </c>
      <c r="C84" t="s">
        <v>4887</v>
      </c>
      <c r="D84">
        <v>110</v>
      </c>
      <c r="E84" t="s">
        <v>4811</v>
      </c>
      <c r="F84">
        <v>56</v>
      </c>
      <c r="G84" t="s">
        <v>4809</v>
      </c>
      <c r="H84">
        <v>85</v>
      </c>
      <c r="I84" t="s">
        <v>4811</v>
      </c>
      <c r="J84" s="685">
        <v>110</v>
      </c>
      <c r="K84">
        <v>39</v>
      </c>
      <c r="L84" t="s">
        <v>4808</v>
      </c>
      <c r="P84" t="s">
        <v>766</v>
      </c>
      <c r="Q84">
        <v>1383</v>
      </c>
      <c r="R84" t="s">
        <v>85</v>
      </c>
      <c r="S84">
        <v>1383</v>
      </c>
    </row>
    <row r="85" spans="1:19" ht="19.95" customHeight="1">
      <c r="A85" t="str">
        <f t="shared" si="1"/>
        <v>9L39</v>
      </c>
      <c r="B85" t="s">
        <v>4867</v>
      </c>
      <c r="C85" t="s">
        <v>4888</v>
      </c>
      <c r="D85">
        <v>214</v>
      </c>
      <c r="E85" t="s">
        <v>4826</v>
      </c>
      <c r="F85">
        <v>231</v>
      </c>
      <c r="G85" t="s">
        <v>4826</v>
      </c>
      <c r="H85">
        <v>225</v>
      </c>
      <c r="I85" t="s">
        <v>4826</v>
      </c>
      <c r="J85" s="685">
        <v>231</v>
      </c>
      <c r="K85">
        <v>32</v>
      </c>
      <c r="L85" t="s">
        <v>4852</v>
      </c>
      <c r="P85" t="s">
        <v>767</v>
      </c>
      <c r="Q85">
        <v>58</v>
      </c>
      <c r="R85" t="s">
        <v>85</v>
      </c>
      <c r="S85">
        <v>58</v>
      </c>
    </row>
    <row r="86" spans="1:19" ht="19.95" customHeight="1">
      <c r="A86" t="str">
        <f t="shared" si="1"/>
        <v>9L38</v>
      </c>
      <c r="B86" t="s">
        <v>4867</v>
      </c>
      <c r="C86" t="s">
        <v>4889</v>
      </c>
      <c r="D86">
        <v>31</v>
      </c>
      <c r="E86" t="s">
        <v>4823</v>
      </c>
      <c r="F86">
        <v>14</v>
      </c>
      <c r="G86" t="s">
        <v>4823</v>
      </c>
      <c r="H86">
        <v>36</v>
      </c>
      <c r="I86" t="s">
        <v>4823</v>
      </c>
      <c r="J86" s="685">
        <v>36</v>
      </c>
      <c r="K86">
        <v>38</v>
      </c>
      <c r="L86" t="s">
        <v>4805</v>
      </c>
      <c r="P86" t="s">
        <v>768</v>
      </c>
      <c r="Q86">
        <v>950</v>
      </c>
      <c r="R86" t="s">
        <v>85</v>
      </c>
      <c r="S86">
        <v>950</v>
      </c>
    </row>
    <row r="87" spans="1:19" ht="19.95" customHeight="1">
      <c r="A87" t="str">
        <f t="shared" si="1"/>
        <v>9L37</v>
      </c>
      <c r="B87" t="s">
        <v>4867</v>
      </c>
      <c r="C87" t="s">
        <v>4890</v>
      </c>
      <c r="D87">
        <v>167</v>
      </c>
      <c r="E87" t="s">
        <v>4826</v>
      </c>
      <c r="F87">
        <v>170</v>
      </c>
      <c r="G87" t="s">
        <v>4826</v>
      </c>
      <c r="H87">
        <v>167</v>
      </c>
      <c r="I87" t="s">
        <v>4826</v>
      </c>
      <c r="J87" s="685">
        <v>170</v>
      </c>
      <c r="K87">
        <v>27</v>
      </c>
      <c r="L87" t="s">
        <v>4808</v>
      </c>
      <c r="P87" t="s">
        <v>769</v>
      </c>
      <c r="Q87">
        <v>878</v>
      </c>
      <c r="R87" t="s">
        <v>85</v>
      </c>
      <c r="S87">
        <v>878</v>
      </c>
    </row>
    <row r="88" spans="1:19" ht="19.95" customHeight="1">
      <c r="A88" t="str">
        <f t="shared" si="1"/>
        <v>9L36</v>
      </c>
      <c r="B88" t="s">
        <v>4867</v>
      </c>
      <c r="C88" t="s">
        <v>4891</v>
      </c>
      <c r="D88">
        <v>41</v>
      </c>
      <c r="E88" t="s">
        <v>4821</v>
      </c>
      <c r="F88">
        <v>33</v>
      </c>
      <c r="G88" t="s">
        <v>4808</v>
      </c>
      <c r="H88">
        <v>38</v>
      </c>
      <c r="I88" t="s">
        <v>4811</v>
      </c>
      <c r="J88" s="685">
        <v>41</v>
      </c>
      <c r="K88">
        <v>16</v>
      </c>
      <c r="L88" t="s">
        <v>4927</v>
      </c>
      <c r="P88" t="s">
        <v>1463</v>
      </c>
      <c r="Q88">
        <v>640</v>
      </c>
      <c r="R88" t="s">
        <v>85</v>
      </c>
      <c r="S88">
        <v>640</v>
      </c>
    </row>
    <row r="89" spans="1:19" ht="19.95" customHeight="1">
      <c r="A89" t="str">
        <f t="shared" si="1"/>
        <v>9K#1DTR(A)</v>
      </c>
      <c r="B89" t="s">
        <v>4892</v>
      </c>
      <c r="C89" t="s">
        <v>4868</v>
      </c>
      <c r="D89">
        <v>603</v>
      </c>
      <c r="E89" t="s">
        <v>4814</v>
      </c>
      <c r="F89">
        <v>616</v>
      </c>
      <c r="G89" t="s">
        <v>4814</v>
      </c>
      <c r="H89">
        <v>652</v>
      </c>
      <c r="I89" t="s">
        <v>4814</v>
      </c>
      <c r="J89" s="685">
        <v>652</v>
      </c>
      <c r="K89" t="s">
        <v>4802</v>
      </c>
      <c r="L89" t="s">
        <v>4802</v>
      </c>
      <c r="P89" t="s">
        <v>1499</v>
      </c>
      <c r="Q89">
        <v>320</v>
      </c>
      <c r="R89" t="s">
        <v>85</v>
      </c>
      <c r="S89">
        <v>320</v>
      </c>
    </row>
    <row r="90" spans="1:19" ht="19.95" customHeight="1">
      <c r="A90" t="str">
        <f t="shared" si="1"/>
        <v>9K21</v>
      </c>
      <c r="B90" t="s">
        <v>4892</v>
      </c>
      <c r="C90" t="s">
        <v>4893</v>
      </c>
      <c r="D90">
        <v>40</v>
      </c>
      <c r="E90" t="s">
        <v>4817</v>
      </c>
      <c r="F90">
        <v>33</v>
      </c>
      <c r="G90" t="s">
        <v>4814</v>
      </c>
      <c r="H90">
        <v>39</v>
      </c>
      <c r="I90" t="s">
        <v>4814</v>
      </c>
      <c r="J90" s="685">
        <v>40</v>
      </c>
      <c r="K90">
        <v>16</v>
      </c>
      <c r="L90" t="s">
        <v>4805</v>
      </c>
      <c r="P90" t="s">
        <v>1514</v>
      </c>
      <c r="Q90">
        <v>1268</v>
      </c>
      <c r="R90">
        <v>2</v>
      </c>
      <c r="S90">
        <v>1270</v>
      </c>
    </row>
    <row r="91" spans="1:19" ht="19.95" customHeight="1">
      <c r="A91" t="str">
        <f t="shared" si="1"/>
        <v>9K22</v>
      </c>
      <c r="B91" t="s">
        <v>4892</v>
      </c>
      <c r="C91" t="s">
        <v>4894</v>
      </c>
      <c r="D91">
        <v>217</v>
      </c>
      <c r="E91" t="s">
        <v>4814</v>
      </c>
      <c r="F91">
        <v>170</v>
      </c>
      <c r="G91" t="s">
        <v>4814</v>
      </c>
      <c r="H91">
        <v>192</v>
      </c>
      <c r="I91" t="s">
        <v>4814</v>
      </c>
      <c r="J91" s="685">
        <v>217</v>
      </c>
      <c r="K91">
        <v>58</v>
      </c>
      <c r="L91" t="s">
        <v>4814</v>
      </c>
      <c r="P91" t="s">
        <v>1548</v>
      </c>
      <c r="Q91">
        <v>80</v>
      </c>
      <c r="R91" t="s">
        <v>85</v>
      </c>
      <c r="S91">
        <v>80</v>
      </c>
    </row>
    <row r="92" spans="1:19" ht="19.95" customHeight="1">
      <c r="A92" t="str">
        <f t="shared" si="1"/>
        <v>9K23</v>
      </c>
      <c r="B92" t="s">
        <v>4892</v>
      </c>
      <c r="C92" t="s">
        <v>4895</v>
      </c>
      <c r="D92">
        <v>201</v>
      </c>
      <c r="E92" t="s">
        <v>4818</v>
      </c>
      <c r="F92">
        <v>212</v>
      </c>
      <c r="G92" t="s">
        <v>4805</v>
      </c>
      <c r="H92">
        <v>217</v>
      </c>
      <c r="I92" t="s">
        <v>4818</v>
      </c>
      <c r="J92" s="685">
        <v>217</v>
      </c>
      <c r="K92">
        <v>50</v>
      </c>
      <c r="L92" t="s">
        <v>4804</v>
      </c>
      <c r="P92" t="s">
        <v>1562</v>
      </c>
      <c r="Q92">
        <v>3569</v>
      </c>
      <c r="R92">
        <v>1</v>
      </c>
      <c r="S92">
        <v>3570</v>
      </c>
    </row>
    <row r="93" spans="1:19" ht="19.95" customHeight="1">
      <c r="A93" t="str">
        <f t="shared" si="1"/>
        <v>9K24</v>
      </c>
      <c r="B93" t="s">
        <v>4892</v>
      </c>
      <c r="C93" t="s">
        <v>4896</v>
      </c>
      <c r="D93">
        <v>35</v>
      </c>
      <c r="E93" t="s">
        <v>4811</v>
      </c>
      <c r="F93">
        <v>38</v>
      </c>
      <c r="G93" t="s">
        <v>4814</v>
      </c>
      <c r="H93">
        <v>34</v>
      </c>
      <c r="I93" t="s">
        <v>4809</v>
      </c>
      <c r="J93" s="685">
        <v>38</v>
      </c>
      <c r="K93">
        <v>21</v>
      </c>
      <c r="L93" t="s">
        <v>4810</v>
      </c>
      <c r="P93" t="s">
        <v>1606</v>
      </c>
      <c r="Q93">
        <v>2721</v>
      </c>
      <c r="R93">
        <v>3</v>
      </c>
      <c r="S93">
        <v>2724</v>
      </c>
    </row>
    <row r="94" spans="1:19" ht="19.95" customHeight="1">
      <c r="A94" t="str">
        <f t="shared" si="1"/>
        <v>9K25</v>
      </c>
      <c r="B94" t="s">
        <v>4892</v>
      </c>
      <c r="C94" t="s">
        <v>4897</v>
      </c>
      <c r="D94">
        <v>165</v>
      </c>
      <c r="E94" t="s">
        <v>4809</v>
      </c>
      <c r="F94">
        <v>205</v>
      </c>
      <c r="G94" t="s">
        <v>4814</v>
      </c>
      <c r="H94">
        <v>240</v>
      </c>
      <c r="I94" t="s">
        <v>4809</v>
      </c>
      <c r="J94" s="685">
        <v>240</v>
      </c>
      <c r="K94">
        <v>84</v>
      </c>
      <c r="L94" t="s">
        <v>4811</v>
      </c>
      <c r="P94" t="s">
        <v>1640</v>
      </c>
      <c r="Q94">
        <v>464</v>
      </c>
      <c r="R94">
        <v>2</v>
      </c>
      <c r="S94">
        <v>466</v>
      </c>
    </row>
    <row r="95" spans="1:19" ht="19.95" customHeight="1">
      <c r="A95" t="str">
        <f t="shared" si="1"/>
        <v>9K#1DTR(B)</v>
      </c>
      <c r="B95" t="s">
        <v>4892</v>
      </c>
      <c r="C95" t="s">
        <v>4898</v>
      </c>
      <c r="D95">
        <v>456</v>
      </c>
      <c r="E95" t="s">
        <v>4811</v>
      </c>
      <c r="F95">
        <v>415</v>
      </c>
      <c r="G95" t="s">
        <v>4814</v>
      </c>
      <c r="H95">
        <v>417</v>
      </c>
      <c r="I95" t="s">
        <v>4814</v>
      </c>
      <c r="J95" s="685">
        <v>456</v>
      </c>
      <c r="K95" t="s">
        <v>4802</v>
      </c>
      <c r="L95" t="s">
        <v>4802</v>
      </c>
      <c r="P95" t="s">
        <v>1654</v>
      </c>
      <c r="Q95">
        <v>1067</v>
      </c>
      <c r="R95">
        <v>5</v>
      </c>
      <c r="S95">
        <v>1072</v>
      </c>
    </row>
    <row r="96" spans="1:19" ht="19.95" customHeight="1">
      <c r="A96" t="str">
        <f t="shared" si="1"/>
        <v>9K26</v>
      </c>
      <c r="B96" t="s">
        <v>4892</v>
      </c>
      <c r="C96" t="s">
        <v>4899</v>
      </c>
      <c r="D96">
        <v>34</v>
      </c>
      <c r="E96" t="s">
        <v>4804</v>
      </c>
      <c r="F96">
        <v>9</v>
      </c>
      <c r="G96" t="s">
        <v>4817</v>
      </c>
      <c r="H96">
        <v>37</v>
      </c>
      <c r="I96" t="s">
        <v>4821</v>
      </c>
      <c r="J96" s="685">
        <v>37</v>
      </c>
      <c r="K96">
        <v>34</v>
      </c>
      <c r="L96" t="s">
        <v>4818</v>
      </c>
      <c r="P96" t="s">
        <v>1687</v>
      </c>
      <c r="Q96">
        <v>3417</v>
      </c>
      <c r="R96">
        <v>4</v>
      </c>
      <c r="S96">
        <v>3421</v>
      </c>
    </row>
    <row r="97" spans="1:19" ht="19.95" customHeight="1">
      <c r="A97" t="str">
        <f t="shared" si="1"/>
        <v>9K27</v>
      </c>
      <c r="B97" t="s">
        <v>4892</v>
      </c>
      <c r="C97" t="s">
        <v>4900</v>
      </c>
      <c r="D97">
        <v>139</v>
      </c>
      <c r="E97" t="s">
        <v>4814</v>
      </c>
      <c r="F97">
        <v>116</v>
      </c>
      <c r="G97" t="s">
        <v>4814</v>
      </c>
      <c r="H97">
        <v>125</v>
      </c>
      <c r="I97" t="s">
        <v>4814</v>
      </c>
      <c r="J97" s="685">
        <v>139</v>
      </c>
      <c r="K97">
        <v>49</v>
      </c>
      <c r="L97" t="s">
        <v>4811</v>
      </c>
      <c r="P97" t="s">
        <v>1698</v>
      </c>
      <c r="Q97">
        <v>1974</v>
      </c>
      <c r="R97">
        <v>6</v>
      </c>
      <c r="S97">
        <v>1980</v>
      </c>
    </row>
    <row r="98" spans="1:19" ht="19.95" customHeight="1">
      <c r="A98" t="str">
        <f t="shared" si="1"/>
        <v>9K28</v>
      </c>
      <c r="B98" t="s">
        <v>4892</v>
      </c>
      <c r="C98" t="s">
        <v>4901</v>
      </c>
      <c r="D98">
        <v>115</v>
      </c>
      <c r="E98" t="s">
        <v>4818</v>
      </c>
      <c r="F98">
        <v>127</v>
      </c>
      <c r="G98" t="s">
        <v>4818</v>
      </c>
      <c r="H98">
        <v>96</v>
      </c>
      <c r="I98" t="s">
        <v>4810</v>
      </c>
      <c r="J98" s="685">
        <v>127</v>
      </c>
      <c r="K98">
        <v>49</v>
      </c>
      <c r="L98" t="s">
        <v>4801</v>
      </c>
      <c r="P98" t="s">
        <v>2112</v>
      </c>
      <c r="Q98" t="s">
        <v>85</v>
      </c>
      <c r="R98" t="s">
        <v>85</v>
      </c>
      <c r="S98">
        <v>0</v>
      </c>
    </row>
    <row r="99" spans="1:19" ht="19.95" customHeight="1">
      <c r="A99" t="str">
        <f t="shared" si="1"/>
        <v>9K29</v>
      </c>
      <c r="B99" t="s">
        <v>4892</v>
      </c>
      <c r="C99" t="s">
        <v>4902</v>
      </c>
      <c r="D99">
        <v>157</v>
      </c>
      <c r="E99" t="s">
        <v>4818</v>
      </c>
      <c r="F99">
        <v>117</v>
      </c>
      <c r="G99" t="s">
        <v>4805</v>
      </c>
      <c r="H99">
        <v>132</v>
      </c>
      <c r="I99" t="s">
        <v>4818</v>
      </c>
      <c r="J99" s="685">
        <v>157</v>
      </c>
      <c r="K99">
        <v>55</v>
      </c>
      <c r="L99" t="s">
        <v>4818</v>
      </c>
      <c r="P99" t="s">
        <v>2111</v>
      </c>
      <c r="Q99" t="s">
        <v>85</v>
      </c>
      <c r="R99" t="s">
        <v>85</v>
      </c>
      <c r="S99">
        <v>0</v>
      </c>
    </row>
    <row r="100" spans="1:19" ht="19.95" customHeight="1">
      <c r="A100" t="str">
        <f t="shared" si="1"/>
        <v>9K30</v>
      </c>
      <c r="B100" t="s">
        <v>4892</v>
      </c>
      <c r="C100" t="s">
        <v>4903</v>
      </c>
      <c r="D100">
        <v>83</v>
      </c>
      <c r="E100" t="s">
        <v>4804</v>
      </c>
      <c r="F100">
        <v>118</v>
      </c>
      <c r="G100" t="s">
        <v>4809</v>
      </c>
      <c r="H100">
        <v>86</v>
      </c>
      <c r="I100" t="s">
        <v>4809</v>
      </c>
      <c r="J100" s="685">
        <v>118</v>
      </c>
      <c r="K100">
        <v>43</v>
      </c>
      <c r="L100" t="s">
        <v>4801</v>
      </c>
      <c r="P100" t="s">
        <v>2117</v>
      </c>
      <c r="Q100" t="s">
        <v>85</v>
      </c>
      <c r="R100" t="s">
        <v>85</v>
      </c>
      <c r="S100">
        <v>0</v>
      </c>
    </row>
    <row r="101" spans="1:19" ht="19.95" customHeight="1">
      <c r="A101" t="str">
        <f t="shared" si="1"/>
        <v>9K#2DTR(A)</v>
      </c>
      <c r="B101" t="s">
        <v>4892</v>
      </c>
      <c r="C101" t="s">
        <v>4879</v>
      </c>
      <c r="D101">
        <v>771</v>
      </c>
      <c r="E101" t="s">
        <v>4817</v>
      </c>
      <c r="F101">
        <v>790</v>
      </c>
      <c r="G101" t="s">
        <v>4817</v>
      </c>
      <c r="H101">
        <v>780</v>
      </c>
      <c r="I101" t="s">
        <v>4810</v>
      </c>
      <c r="J101" s="685">
        <v>790</v>
      </c>
      <c r="K101" t="s">
        <v>4802</v>
      </c>
      <c r="L101" t="s">
        <v>4802</v>
      </c>
      <c r="P101" t="s">
        <v>2116</v>
      </c>
      <c r="Q101" t="s">
        <v>85</v>
      </c>
      <c r="R101" t="s">
        <v>85</v>
      </c>
      <c r="S101">
        <v>0</v>
      </c>
    </row>
    <row r="102" spans="1:19" ht="19.95" customHeight="1">
      <c r="A102" t="str">
        <f t="shared" si="1"/>
        <v>9K31</v>
      </c>
      <c r="B102" t="s">
        <v>4892</v>
      </c>
      <c r="C102" t="s">
        <v>5426</v>
      </c>
      <c r="D102">
        <v>162</v>
      </c>
      <c r="E102" t="s">
        <v>4817</v>
      </c>
      <c r="F102">
        <v>165</v>
      </c>
      <c r="G102" t="s">
        <v>4817</v>
      </c>
      <c r="H102">
        <v>157</v>
      </c>
      <c r="I102" t="s">
        <v>4817</v>
      </c>
      <c r="J102" s="685">
        <v>165</v>
      </c>
      <c r="K102">
        <v>23</v>
      </c>
      <c r="L102" t="s">
        <v>4816</v>
      </c>
      <c r="P102" t="s">
        <v>2120</v>
      </c>
      <c r="Q102">
        <v>1346</v>
      </c>
      <c r="R102">
        <v>8</v>
      </c>
      <c r="S102">
        <v>1354</v>
      </c>
    </row>
    <row r="103" spans="1:19" ht="19.95" customHeight="1">
      <c r="A103" t="str">
        <f t="shared" si="1"/>
        <v>9K32</v>
      </c>
      <c r="B103" t="s">
        <v>4892</v>
      </c>
      <c r="C103" t="s">
        <v>5427</v>
      </c>
      <c r="D103">
        <v>136</v>
      </c>
      <c r="E103" t="s">
        <v>4801</v>
      </c>
      <c r="F103">
        <v>124</v>
      </c>
      <c r="G103" t="s">
        <v>4801</v>
      </c>
      <c r="H103">
        <v>119</v>
      </c>
      <c r="I103" t="s">
        <v>4801</v>
      </c>
      <c r="J103" s="685">
        <v>136</v>
      </c>
      <c r="K103">
        <v>17</v>
      </c>
      <c r="L103" t="s">
        <v>4801</v>
      </c>
      <c r="P103" t="s">
        <v>2121</v>
      </c>
      <c r="Q103">
        <v>1850</v>
      </c>
      <c r="R103">
        <v>1</v>
      </c>
      <c r="S103">
        <v>1851</v>
      </c>
    </row>
    <row r="104" spans="1:19" ht="19.95" customHeight="1">
      <c r="A104" t="str">
        <f t="shared" si="1"/>
        <v>9K34</v>
      </c>
      <c r="B104" t="s">
        <v>4892</v>
      </c>
      <c r="C104" t="s">
        <v>5428</v>
      </c>
      <c r="D104">
        <v>154</v>
      </c>
      <c r="E104" t="s">
        <v>4811</v>
      </c>
      <c r="F104">
        <v>165</v>
      </c>
      <c r="G104" t="s">
        <v>4811</v>
      </c>
      <c r="H104">
        <v>164</v>
      </c>
      <c r="I104" t="s">
        <v>4809</v>
      </c>
      <c r="J104" s="685">
        <v>165</v>
      </c>
      <c r="K104">
        <v>32</v>
      </c>
      <c r="L104" t="s">
        <v>4809</v>
      </c>
      <c r="P104" t="s">
        <v>2122</v>
      </c>
      <c r="Q104">
        <v>146</v>
      </c>
      <c r="R104" t="s">
        <v>85</v>
      </c>
      <c r="S104">
        <v>146</v>
      </c>
    </row>
    <row r="105" spans="1:19" ht="19.95" customHeight="1">
      <c r="A105" t="str">
        <f t="shared" si="1"/>
        <v>9K35</v>
      </c>
      <c r="B105" t="s">
        <v>4892</v>
      </c>
      <c r="C105" t="s">
        <v>5429</v>
      </c>
      <c r="D105">
        <v>215</v>
      </c>
      <c r="E105" t="s">
        <v>4817</v>
      </c>
      <c r="F105">
        <v>217</v>
      </c>
      <c r="G105" t="s">
        <v>4817</v>
      </c>
      <c r="H105">
        <v>235</v>
      </c>
      <c r="I105" t="s">
        <v>4817</v>
      </c>
      <c r="J105" s="685">
        <v>235</v>
      </c>
      <c r="K105">
        <v>42</v>
      </c>
      <c r="L105" t="s">
        <v>4817</v>
      </c>
      <c r="P105" t="s">
        <v>2123</v>
      </c>
      <c r="Q105">
        <v>50</v>
      </c>
      <c r="R105">
        <v>1</v>
      </c>
      <c r="S105">
        <v>51</v>
      </c>
    </row>
    <row r="106" spans="1:19" ht="19.95" customHeight="1">
      <c r="A106" t="str">
        <f t="shared" si="1"/>
        <v>9K33</v>
      </c>
      <c r="B106" t="s">
        <v>4892</v>
      </c>
      <c r="C106" t="s">
        <v>5430</v>
      </c>
      <c r="D106">
        <v>177</v>
      </c>
      <c r="E106" t="s">
        <v>4818</v>
      </c>
      <c r="F106">
        <v>185</v>
      </c>
      <c r="G106" t="s">
        <v>4818</v>
      </c>
      <c r="H106">
        <v>159</v>
      </c>
      <c r="I106" t="s">
        <v>4821</v>
      </c>
      <c r="J106" s="685">
        <v>185</v>
      </c>
      <c r="K106">
        <v>63</v>
      </c>
      <c r="L106" t="s">
        <v>4818</v>
      </c>
      <c r="P106" t="s">
        <v>2124</v>
      </c>
      <c r="Q106">
        <v>293</v>
      </c>
      <c r="R106">
        <v>1</v>
      </c>
      <c r="S106">
        <v>294</v>
      </c>
    </row>
    <row r="107" spans="1:19" ht="19.95" customHeight="1">
      <c r="A107" t="str">
        <f t="shared" si="1"/>
        <v>9K#2DTR(B)</v>
      </c>
      <c r="B107" t="s">
        <v>4892</v>
      </c>
      <c r="C107" t="s">
        <v>4886</v>
      </c>
      <c r="D107">
        <v>505</v>
      </c>
      <c r="E107" t="s">
        <v>4814</v>
      </c>
      <c r="F107">
        <v>451</v>
      </c>
      <c r="G107" t="s">
        <v>4811</v>
      </c>
      <c r="H107">
        <v>486</v>
      </c>
      <c r="I107" t="s">
        <v>4811</v>
      </c>
      <c r="J107" s="685">
        <v>505</v>
      </c>
      <c r="K107" t="s">
        <v>4802</v>
      </c>
      <c r="L107" t="s">
        <v>4802</v>
      </c>
      <c r="P107" t="s">
        <v>2126</v>
      </c>
      <c r="Q107">
        <v>2342</v>
      </c>
      <c r="R107">
        <v>6</v>
      </c>
      <c r="S107">
        <v>2348</v>
      </c>
    </row>
    <row r="108" spans="1:19" ht="19.95" customHeight="1">
      <c r="A108" t="str">
        <f t="shared" si="1"/>
        <v>9K36</v>
      </c>
      <c r="B108" t="s">
        <v>4892</v>
      </c>
      <c r="C108" t="s">
        <v>5431</v>
      </c>
      <c r="D108">
        <v>43</v>
      </c>
      <c r="E108" t="s">
        <v>4814</v>
      </c>
      <c r="F108">
        <v>34</v>
      </c>
      <c r="G108" t="s">
        <v>4814</v>
      </c>
      <c r="H108">
        <v>29</v>
      </c>
      <c r="I108" t="s">
        <v>4814</v>
      </c>
      <c r="J108" s="685">
        <v>43</v>
      </c>
      <c r="K108">
        <v>31</v>
      </c>
      <c r="L108" t="s">
        <v>4801</v>
      </c>
      <c r="P108" t="s">
        <v>2127</v>
      </c>
      <c r="Q108">
        <v>908</v>
      </c>
      <c r="R108">
        <v>1</v>
      </c>
      <c r="S108">
        <v>909</v>
      </c>
    </row>
    <row r="109" spans="1:19" ht="19.95" customHeight="1">
      <c r="A109" t="str">
        <f t="shared" si="1"/>
        <v>9K37</v>
      </c>
      <c r="B109" t="s">
        <v>4892</v>
      </c>
      <c r="C109" t="s">
        <v>5432</v>
      </c>
      <c r="D109">
        <v>124</v>
      </c>
      <c r="E109" t="s">
        <v>4801</v>
      </c>
      <c r="F109">
        <v>145</v>
      </c>
      <c r="G109" t="s">
        <v>4801</v>
      </c>
      <c r="H109">
        <v>146</v>
      </c>
      <c r="I109" t="s">
        <v>4801</v>
      </c>
      <c r="J109" s="685">
        <v>146</v>
      </c>
      <c r="K109">
        <v>37</v>
      </c>
      <c r="L109" t="s">
        <v>4821</v>
      </c>
      <c r="P109" t="s">
        <v>2128</v>
      </c>
      <c r="Q109">
        <v>1529</v>
      </c>
      <c r="R109">
        <v>3</v>
      </c>
      <c r="S109">
        <v>1532</v>
      </c>
    </row>
    <row r="110" spans="1:19" ht="19.95" customHeight="1">
      <c r="A110" t="str">
        <f t="shared" si="1"/>
        <v>9K38</v>
      </c>
      <c r="B110" t="s">
        <v>4892</v>
      </c>
      <c r="C110" t="s">
        <v>5433</v>
      </c>
      <c r="D110">
        <v>124</v>
      </c>
      <c r="E110" t="s">
        <v>4821</v>
      </c>
      <c r="F110">
        <v>120</v>
      </c>
      <c r="G110" t="s">
        <v>4818</v>
      </c>
      <c r="H110">
        <v>101</v>
      </c>
      <c r="I110" t="s">
        <v>4809</v>
      </c>
      <c r="J110" s="685">
        <v>124</v>
      </c>
      <c r="K110">
        <v>70</v>
      </c>
      <c r="L110" t="s">
        <v>4814</v>
      </c>
      <c r="P110" t="s">
        <v>2129</v>
      </c>
      <c r="Q110">
        <v>5727</v>
      </c>
      <c r="R110">
        <v>2</v>
      </c>
      <c r="S110">
        <v>5729</v>
      </c>
    </row>
    <row r="111" spans="1:19" ht="19.95" customHeight="1">
      <c r="A111" t="str">
        <f t="shared" si="1"/>
        <v>9K39</v>
      </c>
      <c r="B111" t="s">
        <v>4892</v>
      </c>
      <c r="C111" t="s">
        <v>5434</v>
      </c>
      <c r="D111">
        <v>74</v>
      </c>
      <c r="E111" t="s">
        <v>4804</v>
      </c>
      <c r="F111">
        <v>83</v>
      </c>
      <c r="G111" t="s">
        <v>4818</v>
      </c>
      <c r="H111">
        <v>101</v>
      </c>
      <c r="I111" t="s">
        <v>4804</v>
      </c>
      <c r="J111" s="685">
        <v>101</v>
      </c>
      <c r="K111">
        <v>37</v>
      </c>
      <c r="L111" t="s">
        <v>4816</v>
      </c>
      <c r="P111" t="s">
        <v>2131</v>
      </c>
      <c r="Q111" t="s">
        <v>85</v>
      </c>
      <c r="R111" t="s">
        <v>85</v>
      </c>
      <c r="S111">
        <v>0</v>
      </c>
    </row>
    <row r="112" spans="1:19" ht="19.95" customHeight="1">
      <c r="A112" t="str">
        <f t="shared" si="1"/>
        <v>9K40</v>
      </c>
      <c r="B112" t="s">
        <v>4892</v>
      </c>
      <c r="C112" t="s">
        <v>5435</v>
      </c>
      <c r="D112">
        <v>197</v>
      </c>
      <c r="E112" t="s">
        <v>4817</v>
      </c>
      <c r="F112">
        <v>143</v>
      </c>
      <c r="G112" t="s">
        <v>4817</v>
      </c>
      <c r="H112">
        <v>178</v>
      </c>
      <c r="I112" t="s">
        <v>4817</v>
      </c>
      <c r="J112" s="685">
        <v>197</v>
      </c>
      <c r="K112">
        <v>75</v>
      </c>
      <c r="L112" t="s">
        <v>4826</v>
      </c>
      <c r="P112" t="s">
        <v>2132</v>
      </c>
      <c r="Q112">
        <v>4144</v>
      </c>
      <c r="R112">
        <v>4</v>
      </c>
      <c r="S112">
        <v>4148</v>
      </c>
    </row>
    <row r="113" spans="1:19" ht="19.95" customHeight="1">
      <c r="A113" t="str">
        <f t="shared" si="1"/>
        <v>IX#1MTR</v>
      </c>
      <c r="B113" t="s">
        <v>4904</v>
      </c>
      <c r="C113" t="s">
        <v>4800</v>
      </c>
      <c r="D113">
        <v>522</v>
      </c>
      <c r="E113" t="s">
        <v>4801</v>
      </c>
      <c r="F113">
        <v>561</v>
      </c>
      <c r="G113" t="s">
        <v>4811</v>
      </c>
      <c r="H113">
        <v>567</v>
      </c>
      <c r="I113" t="s">
        <v>4811</v>
      </c>
      <c r="J113" s="685">
        <v>567</v>
      </c>
      <c r="K113" t="s">
        <v>4802</v>
      </c>
      <c r="L113" t="s">
        <v>4802</v>
      </c>
      <c r="P113" t="s">
        <v>2133</v>
      </c>
      <c r="Q113">
        <v>465</v>
      </c>
      <c r="R113">
        <v>1</v>
      </c>
      <c r="S113">
        <v>466</v>
      </c>
    </row>
    <row r="114" spans="1:19" ht="19.95" customHeight="1">
      <c r="A114" t="str">
        <f t="shared" si="1"/>
        <v>IX25</v>
      </c>
      <c r="B114" t="s">
        <v>4904</v>
      </c>
      <c r="C114" t="s">
        <v>4905</v>
      </c>
      <c r="D114">
        <v>45</v>
      </c>
      <c r="E114" t="s">
        <v>4801</v>
      </c>
      <c r="F114">
        <v>53</v>
      </c>
      <c r="G114" t="s">
        <v>4805</v>
      </c>
      <c r="H114">
        <v>62</v>
      </c>
      <c r="I114" t="s">
        <v>4804</v>
      </c>
      <c r="J114" s="685">
        <v>62</v>
      </c>
      <c r="K114">
        <v>33</v>
      </c>
      <c r="L114" t="s">
        <v>4823</v>
      </c>
      <c r="P114" t="s">
        <v>2134</v>
      </c>
      <c r="Q114">
        <v>1973</v>
      </c>
      <c r="R114">
        <v>2</v>
      </c>
      <c r="S114">
        <v>1975</v>
      </c>
    </row>
    <row r="115" spans="1:19" ht="19.95" customHeight="1">
      <c r="A115" t="str">
        <f t="shared" si="1"/>
        <v>IX23</v>
      </c>
      <c r="B115" t="s">
        <v>4904</v>
      </c>
      <c r="C115" t="s">
        <v>4906</v>
      </c>
      <c r="D115">
        <v>184</v>
      </c>
      <c r="E115" t="s">
        <v>4804</v>
      </c>
      <c r="F115">
        <v>213</v>
      </c>
      <c r="G115" t="s">
        <v>4801</v>
      </c>
      <c r="H115">
        <v>178</v>
      </c>
      <c r="I115" t="s">
        <v>4811</v>
      </c>
      <c r="J115" s="685">
        <v>213</v>
      </c>
      <c r="K115">
        <v>44</v>
      </c>
      <c r="L115" t="s">
        <v>4801</v>
      </c>
      <c r="P115" t="s">
        <v>2135</v>
      </c>
      <c r="Q115">
        <v>1109</v>
      </c>
      <c r="R115">
        <v>0</v>
      </c>
      <c r="S115">
        <v>1109</v>
      </c>
    </row>
    <row r="116" spans="1:19" ht="19.95" customHeight="1">
      <c r="A116" t="str">
        <f t="shared" si="1"/>
        <v>IX26</v>
      </c>
      <c r="B116" t="s">
        <v>4904</v>
      </c>
      <c r="C116" t="s">
        <v>4907</v>
      </c>
      <c r="D116">
        <v>148</v>
      </c>
      <c r="E116" t="s">
        <v>4804</v>
      </c>
      <c r="F116">
        <v>141</v>
      </c>
      <c r="G116" t="s">
        <v>4811</v>
      </c>
      <c r="H116">
        <v>158</v>
      </c>
      <c r="I116" t="s">
        <v>4804</v>
      </c>
      <c r="J116" s="685">
        <v>158</v>
      </c>
      <c r="K116">
        <v>32</v>
      </c>
      <c r="L116" t="s">
        <v>4804</v>
      </c>
      <c r="P116" t="s">
        <v>2136</v>
      </c>
      <c r="Q116">
        <v>2367</v>
      </c>
      <c r="R116">
        <v>1</v>
      </c>
      <c r="S116">
        <v>2368</v>
      </c>
    </row>
    <row r="117" spans="1:19" ht="19.95" customHeight="1">
      <c r="A117" t="str">
        <f t="shared" si="1"/>
        <v>IX30</v>
      </c>
      <c r="B117" t="s">
        <v>4904</v>
      </c>
      <c r="C117" t="s">
        <v>4908</v>
      </c>
      <c r="D117">
        <v>70</v>
      </c>
      <c r="E117" t="s">
        <v>4810</v>
      </c>
      <c r="F117">
        <v>76</v>
      </c>
      <c r="G117" t="s">
        <v>4814</v>
      </c>
      <c r="H117">
        <v>96</v>
      </c>
      <c r="I117" t="s">
        <v>4814</v>
      </c>
      <c r="J117" s="685">
        <v>96</v>
      </c>
      <c r="K117">
        <v>34</v>
      </c>
      <c r="L117" t="s">
        <v>4811</v>
      </c>
      <c r="P117" t="s">
        <v>2138</v>
      </c>
      <c r="Q117">
        <v>1965</v>
      </c>
      <c r="R117">
        <v>2</v>
      </c>
      <c r="S117">
        <v>1967</v>
      </c>
    </row>
    <row r="118" spans="1:19" ht="19.95" customHeight="1">
      <c r="A118" t="str">
        <f t="shared" si="1"/>
        <v>IX24</v>
      </c>
      <c r="B118" t="s">
        <v>4904</v>
      </c>
      <c r="C118" t="s">
        <v>4909</v>
      </c>
      <c r="D118">
        <v>101</v>
      </c>
      <c r="E118" t="s">
        <v>4821</v>
      </c>
      <c r="F118">
        <v>127</v>
      </c>
      <c r="G118" t="s">
        <v>4804</v>
      </c>
      <c r="H118">
        <v>105</v>
      </c>
      <c r="I118" t="s">
        <v>4804</v>
      </c>
      <c r="J118" s="685">
        <v>127</v>
      </c>
      <c r="K118">
        <v>38</v>
      </c>
      <c r="L118" t="s">
        <v>4809</v>
      </c>
      <c r="P118" t="s">
        <v>2139</v>
      </c>
      <c r="Q118">
        <v>813</v>
      </c>
      <c r="R118">
        <v>9</v>
      </c>
      <c r="S118">
        <v>822</v>
      </c>
    </row>
    <row r="119" spans="1:19" ht="19.95" customHeight="1">
      <c r="A119" t="str">
        <f t="shared" si="1"/>
        <v>IX#2MTR</v>
      </c>
      <c r="B119" t="s">
        <v>4904</v>
      </c>
      <c r="C119" t="s">
        <v>4812</v>
      </c>
      <c r="D119">
        <v>494</v>
      </c>
      <c r="E119" t="s">
        <v>4811</v>
      </c>
      <c r="F119">
        <v>462</v>
      </c>
      <c r="G119" t="s">
        <v>4811</v>
      </c>
      <c r="H119">
        <v>539</v>
      </c>
      <c r="I119" t="s">
        <v>4811</v>
      </c>
      <c r="J119" s="685">
        <v>539</v>
      </c>
      <c r="K119" t="s">
        <v>4802</v>
      </c>
      <c r="L119" t="s">
        <v>4802</v>
      </c>
      <c r="P119" t="s">
        <v>2140</v>
      </c>
      <c r="Q119">
        <v>1756</v>
      </c>
      <c r="R119">
        <v>3</v>
      </c>
      <c r="S119">
        <v>1759</v>
      </c>
    </row>
    <row r="120" spans="1:19" ht="19.95" customHeight="1">
      <c r="A120" t="str">
        <f t="shared" si="1"/>
        <v>IX28</v>
      </c>
      <c r="B120" t="s">
        <v>4904</v>
      </c>
      <c r="C120" t="s">
        <v>4910</v>
      </c>
      <c r="D120">
        <v>145</v>
      </c>
      <c r="E120" t="s">
        <v>4814</v>
      </c>
      <c r="F120">
        <v>144</v>
      </c>
      <c r="G120" t="s">
        <v>4814</v>
      </c>
      <c r="H120">
        <v>145</v>
      </c>
      <c r="I120" t="s">
        <v>4814</v>
      </c>
      <c r="J120" s="685">
        <v>145</v>
      </c>
      <c r="K120">
        <v>34</v>
      </c>
      <c r="L120" t="s">
        <v>4811</v>
      </c>
      <c r="P120" t="s">
        <v>2141</v>
      </c>
      <c r="Q120">
        <v>1131</v>
      </c>
      <c r="R120">
        <v>4</v>
      </c>
      <c r="S120">
        <v>1135</v>
      </c>
    </row>
    <row r="121" spans="1:19" ht="19.95" customHeight="1">
      <c r="A121" t="str">
        <f t="shared" si="1"/>
        <v>IX34</v>
      </c>
      <c r="B121" t="s">
        <v>4904</v>
      </c>
      <c r="C121" t="s">
        <v>4911</v>
      </c>
      <c r="D121">
        <v>131</v>
      </c>
      <c r="E121" t="s">
        <v>4811</v>
      </c>
      <c r="F121">
        <v>137</v>
      </c>
      <c r="G121" t="s">
        <v>4804</v>
      </c>
      <c r="H121">
        <v>118</v>
      </c>
      <c r="I121" t="s">
        <v>4804</v>
      </c>
      <c r="J121" s="685">
        <v>137</v>
      </c>
      <c r="K121">
        <v>54</v>
      </c>
      <c r="L121" t="s">
        <v>4805</v>
      </c>
      <c r="P121" t="s">
        <v>3231</v>
      </c>
      <c r="Q121" t="s">
        <v>85</v>
      </c>
      <c r="R121" t="s">
        <v>85</v>
      </c>
      <c r="S121">
        <v>0</v>
      </c>
    </row>
    <row r="122" spans="1:19" ht="19.95" customHeight="1">
      <c r="A122" t="str">
        <f t="shared" si="1"/>
        <v>IX31</v>
      </c>
      <c r="B122" t="s">
        <v>4904</v>
      </c>
      <c r="C122" t="s">
        <v>4912</v>
      </c>
      <c r="D122">
        <v>73</v>
      </c>
      <c r="E122" t="s">
        <v>4811</v>
      </c>
      <c r="F122">
        <v>56</v>
      </c>
      <c r="G122" t="s">
        <v>4811</v>
      </c>
      <c r="H122">
        <v>70</v>
      </c>
      <c r="I122" t="s">
        <v>4801</v>
      </c>
      <c r="J122" s="685">
        <v>73</v>
      </c>
      <c r="K122">
        <v>24</v>
      </c>
      <c r="L122" t="s">
        <v>4811</v>
      </c>
      <c r="P122" t="s">
        <v>2143</v>
      </c>
      <c r="Q122">
        <v>1862</v>
      </c>
      <c r="R122">
        <v>1</v>
      </c>
      <c r="S122">
        <v>1863</v>
      </c>
    </row>
    <row r="123" spans="1:19" ht="19.95" customHeight="1">
      <c r="A123" t="str">
        <f t="shared" si="1"/>
        <v>IX33</v>
      </c>
      <c r="B123" t="s">
        <v>4904</v>
      </c>
      <c r="C123" t="s">
        <v>4913</v>
      </c>
      <c r="D123">
        <v>106</v>
      </c>
      <c r="E123" t="s">
        <v>4811</v>
      </c>
      <c r="F123">
        <v>90</v>
      </c>
      <c r="G123" t="s">
        <v>4801</v>
      </c>
      <c r="H123">
        <v>139</v>
      </c>
      <c r="I123" t="s">
        <v>4811</v>
      </c>
      <c r="J123" s="685">
        <v>139</v>
      </c>
      <c r="K123">
        <v>49</v>
      </c>
      <c r="L123" t="s">
        <v>4807</v>
      </c>
      <c r="P123" t="s">
        <v>1223</v>
      </c>
      <c r="Q123">
        <v>2278</v>
      </c>
      <c r="R123">
        <v>7</v>
      </c>
      <c r="S123">
        <v>2285</v>
      </c>
    </row>
    <row r="124" spans="1:19" ht="19.95" customHeight="1">
      <c r="A124" t="str">
        <f t="shared" si="1"/>
        <v>IX32</v>
      </c>
      <c r="B124" t="s">
        <v>4904</v>
      </c>
      <c r="C124" t="s">
        <v>4914</v>
      </c>
      <c r="D124">
        <v>75</v>
      </c>
      <c r="E124" t="s">
        <v>4811</v>
      </c>
      <c r="F124">
        <v>73</v>
      </c>
      <c r="G124" t="s">
        <v>4801</v>
      </c>
      <c r="H124">
        <v>86</v>
      </c>
      <c r="I124" t="s">
        <v>4801</v>
      </c>
      <c r="J124" s="685">
        <v>86</v>
      </c>
      <c r="K124">
        <v>39</v>
      </c>
      <c r="L124" t="s">
        <v>4810</v>
      </c>
      <c r="P124" t="s">
        <v>1241</v>
      </c>
      <c r="Q124">
        <v>2746</v>
      </c>
      <c r="R124">
        <v>6</v>
      </c>
      <c r="S124">
        <v>2752</v>
      </c>
    </row>
    <row r="125" spans="1:19" ht="19.95" customHeight="1">
      <c r="A125" t="str">
        <f t="shared" si="1"/>
        <v>IX#3MTR</v>
      </c>
      <c r="B125" t="s">
        <v>4904</v>
      </c>
      <c r="C125" t="s">
        <v>4820</v>
      </c>
      <c r="D125">
        <v>645</v>
      </c>
      <c r="E125" t="s">
        <v>4811</v>
      </c>
      <c r="F125">
        <v>663</v>
      </c>
      <c r="G125" t="s">
        <v>4811</v>
      </c>
      <c r="H125">
        <v>653</v>
      </c>
      <c r="I125" t="s">
        <v>4811</v>
      </c>
      <c r="J125" s="685">
        <v>663</v>
      </c>
      <c r="K125" t="s">
        <v>4802</v>
      </c>
      <c r="L125" t="s">
        <v>4802</v>
      </c>
      <c r="P125" t="s">
        <v>1278</v>
      </c>
      <c r="Q125">
        <v>413</v>
      </c>
      <c r="R125" t="s">
        <v>85</v>
      </c>
      <c r="S125">
        <v>413</v>
      </c>
    </row>
    <row r="126" spans="1:19" ht="19.95" customHeight="1">
      <c r="A126" t="str">
        <f t="shared" si="1"/>
        <v>IX22</v>
      </c>
      <c r="B126" t="s">
        <v>4904</v>
      </c>
      <c r="C126" t="s">
        <v>4915</v>
      </c>
      <c r="D126">
        <v>124</v>
      </c>
      <c r="E126" t="s">
        <v>4811</v>
      </c>
      <c r="F126">
        <v>108</v>
      </c>
      <c r="G126" t="s">
        <v>4807</v>
      </c>
      <c r="H126">
        <v>112</v>
      </c>
      <c r="I126" t="s">
        <v>4811</v>
      </c>
      <c r="J126" s="685">
        <v>124</v>
      </c>
      <c r="K126">
        <v>43</v>
      </c>
      <c r="L126" t="s">
        <v>4881</v>
      </c>
      <c r="P126" t="s">
        <v>1297</v>
      </c>
      <c r="Q126">
        <v>1338</v>
      </c>
      <c r="R126">
        <v>1</v>
      </c>
      <c r="S126">
        <v>1339</v>
      </c>
    </row>
    <row r="127" spans="1:19" ht="19.95" customHeight="1">
      <c r="A127" t="str">
        <f t="shared" si="1"/>
        <v>IX20</v>
      </c>
      <c r="B127" t="s">
        <v>4904</v>
      </c>
      <c r="C127" t="s">
        <v>4916</v>
      </c>
      <c r="D127">
        <v>177</v>
      </c>
      <c r="E127" t="s">
        <v>4811</v>
      </c>
      <c r="F127">
        <v>158</v>
      </c>
      <c r="G127" t="s">
        <v>4811</v>
      </c>
      <c r="H127">
        <v>158</v>
      </c>
      <c r="I127" t="s">
        <v>4811</v>
      </c>
      <c r="J127" s="685">
        <v>177</v>
      </c>
      <c r="K127">
        <v>33</v>
      </c>
      <c r="L127" t="s">
        <v>4826</v>
      </c>
      <c r="P127" t="s">
        <v>1332</v>
      </c>
      <c r="Q127">
        <v>2757</v>
      </c>
      <c r="R127">
        <v>1</v>
      </c>
      <c r="S127">
        <v>2758</v>
      </c>
    </row>
    <row r="128" spans="1:19" ht="19.95" customHeight="1">
      <c r="A128" t="str">
        <f t="shared" si="1"/>
        <v>IX21</v>
      </c>
      <c r="B128" t="s">
        <v>4904</v>
      </c>
      <c r="C128" t="s">
        <v>4917</v>
      </c>
      <c r="D128">
        <v>175</v>
      </c>
      <c r="E128" t="s">
        <v>4811</v>
      </c>
      <c r="F128">
        <v>204</v>
      </c>
      <c r="G128" t="s">
        <v>4804</v>
      </c>
      <c r="H128">
        <v>158</v>
      </c>
      <c r="I128" t="s">
        <v>4811</v>
      </c>
      <c r="J128" s="685">
        <v>204</v>
      </c>
      <c r="K128">
        <v>54</v>
      </c>
      <c r="L128" t="s">
        <v>4807</v>
      </c>
      <c r="P128" t="s">
        <v>1465</v>
      </c>
      <c r="Q128">
        <v>18</v>
      </c>
      <c r="R128">
        <v>1</v>
      </c>
      <c r="S128">
        <v>19</v>
      </c>
    </row>
    <row r="129" spans="1:19" ht="19.95" customHeight="1">
      <c r="A129" t="str">
        <f t="shared" si="1"/>
        <v>IX29</v>
      </c>
      <c r="B129" t="s">
        <v>4904</v>
      </c>
      <c r="C129" t="s">
        <v>4918</v>
      </c>
      <c r="D129">
        <v>163</v>
      </c>
      <c r="E129" t="s">
        <v>4811</v>
      </c>
      <c r="F129">
        <v>216</v>
      </c>
      <c r="G129" t="s">
        <v>4811</v>
      </c>
      <c r="H129">
        <v>201</v>
      </c>
      <c r="I129" t="s">
        <v>4811</v>
      </c>
      <c r="J129" s="685">
        <v>216</v>
      </c>
      <c r="K129">
        <v>63</v>
      </c>
      <c r="L129" t="s">
        <v>4818</v>
      </c>
      <c r="P129" t="s">
        <v>1501</v>
      </c>
      <c r="Q129">
        <v>1600</v>
      </c>
      <c r="R129">
        <v>0</v>
      </c>
      <c r="S129">
        <v>1600</v>
      </c>
    </row>
    <row r="130" spans="1:19" ht="19.95" customHeight="1">
      <c r="A130" t="str">
        <f t="shared" si="1"/>
        <v>IX27</v>
      </c>
      <c r="B130" t="s">
        <v>4904</v>
      </c>
      <c r="C130" t="s">
        <v>4919</v>
      </c>
      <c r="D130">
        <v>13</v>
      </c>
      <c r="E130" t="s">
        <v>4811</v>
      </c>
      <c r="F130">
        <v>10</v>
      </c>
      <c r="G130" t="s">
        <v>4811</v>
      </c>
      <c r="H130">
        <v>33</v>
      </c>
      <c r="I130" t="s">
        <v>4801</v>
      </c>
      <c r="J130" s="685">
        <v>33</v>
      </c>
      <c r="K130">
        <v>21</v>
      </c>
      <c r="L130" t="s">
        <v>4801</v>
      </c>
      <c r="P130" t="s">
        <v>1516</v>
      </c>
      <c r="Q130">
        <v>2985</v>
      </c>
      <c r="R130">
        <v>6</v>
      </c>
      <c r="S130">
        <v>2991</v>
      </c>
    </row>
    <row r="131" spans="1:19" ht="19.95" customHeight="1">
      <c r="A131" t="str">
        <f t="shared" ref="A131:A194" si="2">IF(COUNTIF(C131,"*TR*")&gt;0,SUBSTITUTE(RIGHT(B131,3) &amp; C131," ",""),MID(C131,FIND("(",C131)+1,4))</f>
        <v>IG#1DTR(A)</v>
      </c>
      <c r="B131" t="s">
        <v>4920</v>
      </c>
      <c r="C131" t="s">
        <v>4868</v>
      </c>
      <c r="D131">
        <v>522</v>
      </c>
      <c r="E131" t="s">
        <v>4811</v>
      </c>
      <c r="F131">
        <v>517</v>
      </c>
      <c r="G131" t="s">
        <v>4811</v>
      </c>
      <c r="H131">
        <v>514</v>
      </c>
      <c r="I131" t="s">
        <v>4811</v>
      </c>
      <c r="J131" s="685">
        <v>522</v>
      </c>
      <c r="K131" t="s">
        <v>4802</v>
      </c>
      <c r="L131" t="s">
        <v>4802</v>
      </c>
      <c r="P131" t="s">
        <v>1550</v>
      </c>
      <c r="Q131">
        <v>4253</v>
      </c>
      <c r="R131" t="s">
        <v>85</v>
      </c>
      <c r="S131">
        <v>4253</v>
      </c>
    </row>
    <row r="132" spans="1:19" ht="19.95" customHeight="1">
      <c r="A132" t="str">
        <f t="shared" si="2"/>
        <v>IG30</v>
      </c>
      <c r="B132" t="s">
        <v>4920</v>
      </c>
      <c r="C132" t="s">
        <v>4921</v>
      </c>
      <c r="D132">
        <v>36</v>
      </c>
      <c r="E132" t="s">
        <v>4823</v>
      </c>
      <c r="F132">
        <v>40</v>
      </c>
      <c r="G132" t="s">
        <v>4810</v>
      </c>
      <c r="H132">
        <v>30</v>
      </c>
      <c r="I132" t="s">
        <v>4814</v>
      </c>
      <c r="J132" s="685">
        <v>40</v>
      </c>
      <c r="K132">
        <v>19</v>
      </c>
      <c r="L132" t="s">
        <v>4823</v>
      </c>
      <c r="P132" t="s">
        <v>1596</v>
      </c>
      <c r="Q132">
        <v>1111</v>
      </c>
      <c r="R132">
        <v>2</v>
      </c>
      <c r="S132">
        <v>1113</v>
      </c>
    </row>
    <row r="133" spans="1:19" ht="19.95" customHeight="1">
      <c r="A133" t="str">
        <f t="shared" si="2"/>
        <v>IG31</v>
      </c>
      <c r="B133" t="s">
        <v>4920</v>
      </c>
      <c r="C133" t="s">
        <v>4922</v>
      </c>
      <c r="D133">
        <v>176</v>
      </c>
      <c r="E133" t="s">
        <v>4881</v>
      </c>
      <c r="F133">
        <v>178</v>
      </c>
      <c r="G133" t="s">
        <v>4881</v>
      </c>
      <c r="H133">
        <v>177</v>
      </c>
      <c r="I133" t="s">
        <v>4881</v>
      </c>
      <c r="J133" s="685">
        <v>178</v>
      </c>
      <c r="K133">
        <v>11</v>
      </c>
      <c r="L133" t="s">
        <v>4810</v>
      </c>
      <c r="P133" t="s">
        <v>1608</v>
      </c>
      <c r="Q133">
        <v>216</v>
      </c>
      <c r="R133">
        <v>1</v>
      </c>
      <c r="S133">
        <v>217</v>
      </c>
    </row>
    <row r="134" spans="1:19" ht="19.95" customHeight="1">
      <c r="A134" t="str">
        <f t="shared" si="2"/>
        <v>IG32</v>
      </c>
      <c r="B134" t="s">
        <v>4920</v>
      </c>
      <c r="C134" t="s">
        <v>4923</v>
      </c>
      <c r="D134">
        <v>184</v>
      </c>
      <c r="E134" t="s">
        <v>4818</v>
      </c>
      <c r="F134">
        <v>185</v>
      </c>
      <c r="G134" t="s">
        <v>4818</v>
      </c>
      <c r="H134">
        <v>182</v>
      </c>
      <c r="I134" t="s">
        <v>4810</v>
      </c>
      <c r="J134" s="685">
        <v>185</v>
      </c>
      <c r="K134">
        <v>6</v>
      </c>
      <c r="L134" t="s">
        <v>4826</v>
      </c>
      <c r="P134" t="s">
        <v>1642</v>
      </c>
      <c r="Q134">
        <v>2611</v>
      </c>
      <c r="R134">
        <v>1</v>
      </c>
      <c r="S134">
        <v>2612</v>
      </c>
    </row>
    <row r="135" spans="1:19" ht="19.95" customHeight="1">
      <c r="A135" t="str">
        <f t="shared" si="2"/>
        <v>IG33</v>
      </c>
      <c r="B135" t="s">
        <v>4920</v>
      </c>
      <c r="C135" t="s">
        <v>4924</v>
      </c>
      <c r="D135">
        <v>184</v>
      </c>
      <c r="E135" t="s">
        <v>4809</v>
      </c>
      <c r="F135">
        <v>194</v>
      </c>
      <c r="G135" t="s">
        <v>4809</v>
      </c>
      <c r="H135">
        <v>203</v>
      </c>
      <c r="I135" t="s">
        <v>4809</v>
      </c>
      <c r="J135" s="685">
        <v>203</v>
      </c>
      <c r="K135">
        <v>21</v>
      </c>
      <c r="L135" t="s">
        <v>4881</v>
      </c>
      <c r="P135" t="s">
        <v>1656</v>
      </c>
      <c r="Q135">
        <v>2600</v>
      </c>
      <c r="R135">
        <v>8</v>
      </c>
      <c r="S135">
        <v>2608</v>
      </c>
    </row>
    <row r="136" spans="1:19" ht="19.95" customHeight="1">
      <c r="A136" t="str">
        <f t="shared" si="2"/>
        <v>IG34</v>
      </c>
      <c r="B136" t="s">
        <v>4920</v>
      </c>
      <c r="C136" t="s">
        <v>4925</v>
      </c>
      <c r="D136">
        <v>55</v>
      </c>
      <c r="E136" t="s">
        <v>4811</v>
      </c>
      <c r="F136">
        <v>57</v>
      </c>
      <c r="G136" t="s">
        <v>4811</v>
      </c>
      <c r="H136">
        <v>51</v>
      </c>
      <c r="I136" t="s">
        <v>4811</v>
      </c>
      <c r="J136" s="685">
        <v>57</v>
      </c>
      <c r="K136">
        <v>22</v>
      </c>
      <c r="L136" t="s">
        <v>4805</v>
      </c>
      <c r="P136" t="s">
        <v>1689</v>
      </c>
      <c r="Q136">
        <v>1053</v>
      </c>
      <c r="R136">
        <v>4</v>
      </c>
      <c r="S136">
        <v>1057</v>
      </c>
    </row>
    <row r="137" spans="1:19" ht="19.95" customHeight="1">
      <c r="A137" t="str">
        <f t="shared" si="2"/>
        <v>IG#1DTR(B)</v>
      </c>
      <c r="B137" t="s">
        <v>4920</v>
      </c>
      <c r="C137" t="s">
        <v>4898</v>
      </c>
      <c r="D137">
        <v>591</v>
      </c>
      <c r="E137" t="s">
        <v>4811</v>
      </c>
      <c r="F137">
        <v>595</v>
      </c>
      <c r="G137" t="s">
        <v>4811</v>
      </c>
      <c r="H137">
        <v>576</v>
      </c>
      <c r="I137" t="s">
        <v>4811</v>
      </c>
      <c r="J137" s="685">
        <v>595</v>
      </c>
      <c r="K137" t="s">
        <v>4802</v>
      </c>
      <c r="L137" t="s">
        <v>4802</v>
      </c>
      <c r="P137" t="s">
        <v>1699</v>
      </c>
      <c r="Q137">
        <v>1910</v>
      </c>
      <c r="R137">
        <v>4</v>
      </c>
      <c r="S137">
        <v>1914</v>
      </c>
    </row>
    <row r="138" spans="1:19" ht="19.95" customHeight="1">
      <c r="A138" t="str">
        <f t="shared" si="2"/>
        <v>IG35</v>
      </c>
      <c r="B138" t="s">
        <v>4920</v>
      </c>
      <c r="C138" t="s">
        <v>4926</v>
      </c>
      <c r="D138">
        <v>89</v>
      </c>
      <c r="E138" t="s">
        <v>4805</v>
      </c>
      <c r="F138">
        <v>90</v>
      </c>
      <c r="G138" t="s">
        <v>4805</v>
      </c>
      <c r="H138">
        <v>84</v>
      </c>
      <c r="I138" t="s">
        <v>4805</v>
      </c>
      <c r="J138" s="685">
        <v>90</v>
      </c>
      <c r="K138">
        <v>25</v>
      </c>
      <c r="L138" t="s">
        <v>4826</v>
      </c>
      <c r="P138" t="s">
        <v>1376</v>
      </c>
      <c r="Q138">
        <v>1669</v>
      </c>
      <c r="R138">
        <v>3</v>
      </c>
      <c r="S138">
        <v>1672</v>
      </c>
    </row>
    <row r="139" spans="1:19" ht="19.95" customHeight="1">
      <c r="A139" t="str">
        <f t="shared" si="2"/>
        <v>IG36</v>
      </c>
      <c r="B139" t="s">
        <v>4920</v>
      </c>
      <c r="C139" t="s">
        <v>4928</v>
      </c>
      <c r="D139">
        <v>101</v>
      </c>
      <c r="E139" t="s">
        <v>4804</v>
      </c>
      <c r="F139">
        <v>77</v>
      </c>
      <c r="G139" t="s">
        <v>4804</v>
      </c>
      <c r="H139">
        <v>83</v>
      </c>
      <c r="I139" t="s">
        <v>4811</v>
      </c>
      <c r="J139" s="685">
        <v>101</v>
      </c>
      <c r="K139">
        <v>23</v>
      </c>
      <c r="L139" t="s">
        <v>4804</v>
      </c>
      <c r="P139" t="s">
        <v>1388</v>
      </c>
      <c r="Q139">
        <v>1997</v>
      </c>
      <c r="R139">
        <v>2</v>
      </c>
      <c r="S139">
        <v>1999</v>
      </c>
    </row>
    <row r="140" spans="1:19" ht="19.95" customHeight="1">
      <c r="A140" t="str">
        <f t="shared" si="2"/>
        <v>IG37</v>
      </c>
      <c r="B140" t="s">
        <v>4920</v>
      </c>
      <c r="C140" t="s">
        <v>4929</v>
      </c>
      <c r="D140">
        <v>147</v>
      </c>
      <c r="E140" t="s">
        <v>4814</v>
      </c>
      <c r="F140">
        <v>154</v>
      </c>
      <c r="G140" t="s">
        <v>4814</v>
      </c>
      <c r="H140">
        <v>171</v>
      </c>
      <c r="I140" t="s">
        <v>4811</v>
      </c>
      <c r="J140" s="685">
        <v>171</v>
      </c>
      <c r="K140">
        <v>41</v>
      </c>
      <c r="L140" t="s">
        <v>4807</v>
      </c>
      <c r="P140" t="s">
        <v>1420</v>
      </c>
      <c r="Q140">
        <v>974</v>
      </c>
      <c r="R140">
        <v>2</v>
      </c>
      <c r="S140">
        <v>976</v>
      </c>
    </row>
    <row r="141" spans="1:19" ht="19.95" customHeight="1">
      <c r="A141" t="str">
        <f t="shared" si="2"/>
        <v>IG38</v>
      </c>
      <c r="B141" t="s">
        <v>4920</v>
      </c>
      <c r="C141" t="s">
        <v>4930</v>
      </c>
      <c r="D141">
        <v>190</v>
      </c>
      <c r="E141" t="s">
        <v>4811</v>
      </c>
      <c r="F141">
        <v>179</v>
      </c>
      <c r="G141" t="s">
        <v>4811</v>
      </c>
      <c r="H141">
        <v>164</v>
      </c>
      <c r="I141" t="s">
        <v>4811</v>
      </c>
      <c r="J141" s="685">
        <v>190</v>
      </c>
      <c r="K141">
        <v>38</v>
      </c>
      <c r="L141" t="s">
        <v>4804</v>
      </c>
      <c r="P141" t="s">
        <v>1432</v>
      </c>
      <c r="Q141">
        <v>970</v>
      </c>
      <c r="R141">
        <v>1</v>
      </c>
      <c r="S141">
        <v>971</v>
      </c>
    </row>
    <row r="142" spans="1:19" ht="19.95" customHeight="1">
      <c r="A142" t="str">
        <f t="shared" si="2"/>
        <v>IG39</v>
      </c>
      <c r="B142" t="s">
        <v>4920</v>
      </c>
      <c r="C142" t="s">
        <v>4931</v>
      </c>
      <c r="D142">
        <v>107</v>
      </c>
      <c r="E142" t="s">
        <v>4811</v>
      </c>
      <c r="F142">
        <v>125</v>
      </c>
      <c r="G142" t="s">
        <v>4811</v>
      </c>
      <c r="H142">
        <v>98</v>
      </c>
      <c r="I142" t="s">
        <v>4809</v>
      </c>
      <c r="J142" s="685">
        <v>125</v>
      </c>
      <c r="K142">
        <v>30</v>
      </c>
      <c r="L142" t="s">
        <v>4811</v>
      </c>
      <c r="P142" t="s">
        <v>2148</v>
      </c>
      <c r="Q142">
        <v>907</v>
      </c>
      <c r="R142">
        <v>3</v>
      </c>
      <c r="S142">
        <v>910</v>
      </c>
    </row>
    <row r="143" spans="1:19" ht="19.95" customHeight="1">
      <c r="A143" t="str">
        <f t="shared" si="2"/>
        <v>IG#2DTR(A)</v>
      </c>
      <c r="B143" t="s">
        <v>4920</v>
      </c>
      <c r="C143" t="s">
        <v>4879</v>
      </c>
      <c r="D143">
        <v>231</v>
      </c>
      <c r="E143" t="s">
        <v>4814</v>
      </c>
      <c r="F143">
        <v>226</v>
      </c>
      <c r="G143" t="s">
        <v>4814</v>
      </c>
      <c r="H143">
        <v>231</v>
      </c>
      <c r="I143" t="s">
        <v>4821</v>
      </c>
      <c r="J143" s="685">
        <v>231</v>
      </c>
      <c r="K143" t="s">
        <v>4802</v>
      </c>
      <c r="L143" t="s">
        <v>4802</v>
      </c>
      <c r="P143" t="s">
        <v>2149</v>
      </c>
      <c r="Q143">
        <v>1943</v>
      </c>
      <c r="R143">
        <v>4</v>
      </c>
      <c r="S143">
        <v>1947</v>
      </c>
    </row>
    <row r="144" spans="1:19" ht="19.95" customHeight="1">
      <c r="A144" t="str">
        <f t="shared" si="2"/>
        <v>IG40</v>
      </c>
      <c r="B144" t="s">
        <v>4920</v>
      </c>
      <c r="C144" t="s">
        <v>5436</v>
      </c>
      <c r="D144">
        <v>275</v>
      </c>
      <c r="E144" t="s">
        <v>4814</v>
      </c>
      <c r="F144">
        <v>259</v>
      </c>
      <c r="G144" t="s">
        <v>4814</v>
      </c>
      <c r="H144">
        <v>254</v>
      </c>
      <c r="I144" t="s">
        <v>4814</v>
      </c>
      <c r="J144" s="685">
        <v>275</v>
      </c>
      <c r="K144">
        <v>43</v>
      </c>
      <c r="L144" t="s">
        <v>4814</v>
      </c>
      <c r="P144" t="s">
        <v>2150</v>
      </c>
      <c r="Q144">
        <v>1804</v>
      </c>
      <c r="R144" t="s">
        <v>85</v>
      </c>
      <c r="S144">
        <v>1804</v>
      </c>
    </row>
    <row r="145" spans="1:19" ht="19.95" customHeight="1">
      <c r="A145" t="str">
        <f t="shared" si="2"/>
        <v>IG41</v>
      </c>
      <c r="B145" t="s">
        <v>4920</v>
      </c>
      <c r="C145" t="s">
        <v>5437</v>
      </c>
      <c r="D145">
        <v>163</v>
      </c>
      <c r="E145" t="s">
        <v>4821</v>
      </c>
      <c r="F145">
        <v>163</v>
      </c>
      <c r="G145" t="s">
        <v>4821</v>
      </c>
      <c r="H145">
        <v>181</v>
      </c>
      <c r="I145" t="s">
        <v>4811</v>
      </c>
      <c r="J145" s="685">
        <v>181</v>
      </c>
      <c r="K145">
        <v>42</v>
      </c>
      <c r="L145" t="s">
        <v>4804</v>
      </c>
      <c r="P145" t="s">
        <v>2151</v>
      </c>
      <c r="Q145">
        <v>1391</v>
      </c>
      <c r="R145">
        <v>1</v>
      </c>
      <c r="S145">
        <v>1392</v>
      </c>
    </row>
    <row r="146" spans="1:19" ht="19.95" customHeight="1">
      <c r="A146" t="str">
        <f t="shared" si="2"/>
        <v>IG43</v>
      </c>
      <c r="B146" t="s">
        <v>4920</v>
      </c>
      <c r="C146" t="s">
        <v>5438</v>
      </c>
      <c r="D146">
        <v>199</v>
      </c>
      <c r="E146" t="s">
        <v>4814</v>
      </c>
      <c r="F146">
        <v>187</v>
      </c>
      <c r="G146" t="s">
        <v>4814</v>
      </c>
      <c r="H146">
        <v>178</v>
      </c>
      <c r="I146" t="s">
        <v>4814</v>
      </c>
      <c r="J146" s="685">
        <v>199</v>
      </c>
      <c r="K146">
        <v>26</v>
      </c>
      <c r="L146" t="s">
        <v>4809</v>
      </c>
      <c r="P146" t="s">
        <v>2152</v>
      </c>
      <c r="Q146">
        <v>2326</v>
      </c>
      <c r="R146">
        <v>1</v>
      </c>
      <c r="S146">
        <v>2327</v>
      </c>
    </row>
    <row r="147" spans="1:19" ht="19.95" customHeight="1">
      <c r="A147" t="str">
        <f t="shared" si="2"/>
        <v>IG44</v>
      </c>
      <c r="B147" t="s">
        <v>4920</v>
      </c>
      <c r="C147" t="s">
        <v>5439</v>
      </c>
      <c r="D147">
        <v>51</v>
      </c>
      <c r="E147" t="s">
        <v>4801</v>
      </c>
      <c r="F147">
        <v>65</v>
      </c>
      <c r="G147" t="s">
        <v>4809</v>
      </c>
      <c r="H147">
        <v>78</v>
      </c>
      <c r="I147" t="s">
        <v>4809</v>
      </c>
      <c r="J147" s="685">
        <v>78</v>
      </c>
      <c r="K147">
        <v>34</v>
      </c>
      <c r="L147" t="s">
        <v>4809</v>
      </c>
      <c r="P147" t="s">
        <v>2154</v>
      </c>
      <c r="Q147">
        <v>3670</v>
      </c>
      <c r="R147">
        <v>3</v>
      </c>
      <c r="S147">
        <v>3673</v>
      </c>
    </row>
    <row r="148" spans="1:19" ht="19.95" customHeight="1">
      <c r="A148" t="str">
        <f t="shared" si="2"/>
        <v>IG42</v>
      </c>
      <c r="B148" t="s">
        <v>4920</v>
      </c>
      <c r="C148" t="s">
        <v>5440</v>
      </c>
      <c r="D148">
        <v>62</v>
      </c>
      <c r="E148" t="s">
        <v>4814</v>
      </c>
      <c r="F148">
        <v>66</v>
      </c>
      <c r="G148" t="s">
        <v>4814</v>
      </c>
      <c r="H148">
        <v>61</v>
      </c>
      <c r="I148" t="s">
        <v>4814</v>
      </c>
      <c r="J148" s="685">
        <v>66</v>
      </c>
      <c r="K148">
        <v>21</v>
      </c>
      <c r="L148" t="s">
        <v>4821</v>
      </c>
      <c r="P148" t="s">
        <v>2155</v>
      </c>
      <c r="Q148">
        <v>3252</v>
      </c>
      <c r="R148">
        <v>3</v>
      </c>
      <c r="S148">
        <v>3255</v>
      </c>
    </row>
    <row r="149" spans="1:19" ht="19.95" customHeight="1">
      <c r="A149" t="str">
        <f t="shared" si="2"/>
        <v>IG#2DTR(B)</v>
      </c>
      <c r="B149" t="s">
        <v>4920</v>
      </c>
      <c r="C149" t="s">
        <v>4886</v>
      </c>
      <c r="D149">
        <v>447</v>
      </c>
      <c r="E149" t="s">
        <v>4814</v>
      </c>
      <c r="F149">
        <v>424</v>
      </c>
      <c r="G149" t="s">
        <v>4814</v>
      </c>
      <c r="H149">
        <v>453</v>
      </c>
      <c r="I149" t="s">
        <v>4814</v>
      </c>
      <c r="J149" s="685">
        <v>453</v>
      </c>
      <c r="K149" t="s">
        <v>4802</v>
      </c>
      <c r="L149" t="s">
        <v>4802</v>
      </c>
      <c r="P149" t="s">
        <v>2156</v>
      </c>
      <c r="Q149">
        <v>948</v>
      </c>
      <c r="R149">
        <v>1</v>
      </c>
      <c r="S149">
        <v>949</v>
      </c>
    </row>
    <row r="150" spans="1:19" ht="19.95" customHeight="1">
      <c r="A150" t="str">
        <f t="shared" si="2"/>
        <v>IG45</v>
      </c>
      <c r="B150" t="s">
        <v>4920</v>
      </c>
      <c r="C150" t="s">
        <v>5441</v>
      </c>
      <c r="D150">
        <v>241</v>
      </c>
      <c r="E150" t="s">
        <v>4814</v>
      </c>
      <c r="F150">
        <v>230</v>
      </c>
      <c r="G150" t="s">
        <v>4814</v>
      </c>
      <c r="H150">
        <v>238</v>
      </c>
      <c r="I150" t="s">
        <v>4814</v>
      </c>
      <c r="J150" s="685">
        <v>241</v>
      </c>
      <c r="K150">
        <v>24</v>
      </c>
      <c r="L150" t="s">
        <v>4807</v>
      </c>
      <c r="P150" t="s">
        <v>2157</v>
      </c>
      <c r="Q150">
        <v>1944</v>
      </c>
      <c r="R150">
        <v>2</v>
      </c>
      <c r="S150">
        <v>1946</v>
      </c>
    </row>
    <row r="151" spans="1:19" ht="19.95" customHeight="1">
      <c r="A151" t="str">
        <f t="shared" si="2"/>
        <v>IG46</v>
      </c>
      <c r="B151" t="s">
        <v>4920</v>
      </c>
      <c r="C151" t="s">
        <v>5442</v>
      </c>
      <c r="D151">
        <v>46</v>
      </c>
      <c r="E151" t="s">
        <v>4804</v>
      </c>
      <c r="F151">
        <v>37</v>
      </c>
      <c r="G151" t="s">
        <v>4804</v>
      </c>
      <c r="H151">
        <v>49</v>
      </c>
      <c r="I151" t="s">
        <v>4804</v>
      </c>
      <c r="J151" s="685">
        <v>49</v>
      </c>
      <c r="K151">
        <v>16</v>
      </c>
      <c r="L151" t="s">
        <v>4810</v>
      </c>
      <c r="P151" t="s">
        <v>2158</v>
      </c>
      <c r="Q151">
        <v>505</v>
      </c>
      <c r="R151" t="s">
        <v>85</v>
      </c>
      <c r="S151">
        <v>505</v>
      </c>
    </row>
    <row r="152" spans="1:19" ht="19.95" customHeight="1">
      <c r="A152" t="str">
        <f t="shared" si="2"/>
        <v>IG47</v>
      </c>
      <c r="B152" t="s">
        <v>4920</v>
      </c>
      <c r="C152" t="s">
        <v>5443</v>
      </c>
      <c r="D152">
        <v>242</v>
      </c>
      <c r="E152" t="s">
        <v>4823</v>
      </c>
      <c r="F152">
        <v>244</v>
      </c>
      <c r="G152" t="s">
        <v>4823</v>
      </c>
      <c r="H152">
        <v>240</v>
      </c>
      <c r="I152" t="s">
        <v>4823</v>
      </c>
      <c r="J152" s="685">
        <v>244</v>
      </c>
      <c r="K152">
        <v>17</v>
      </c>
      <c r="L152" t="s">
        <v>4821</v>
      </c>
      <c r="P152" t="s">
        <v>2160</v>
      </c>
      <c r="Q152">
        <v>1382</v>
      </c>
      <c r="R152" t="s">
        <v>85</v>
      </c>
      <c r="S152">
        <v>1382</v>
      </c>
    </row>
    <row r="153" spans="1:19" ht="19.95" customHeight="1">
      <c r="A153" t="str">
        <f t="shared" si="2"/>
        <v>IG48</v>
      </c>
      <c r="B153" t="s">
        <v>4920</v>
      </c>
      <c r="C153" t="s">
        <v>5444</v>
      </c>
      <c r="D153">
        <v>98</v>
      </c>
      <c r="E153" t="s">
        <v>4821</v>
      </c>
      <c r="F153">
        <v>99</v>
      </c>
      <c r="G153" t="s">
        <v>4821</v>
      </c>
      <c r="H153">
        <v>100</v>
      </c>
      <c r="I153" t="s">
        <v>4821</v>
      </c>
      <c r="J153" s="685">
        <v>100</v>
      </c>
      <c r="K153">
        <v>17</v>
      </c>
      <c r="L153" t="s">
        <v>4826</v>
      </c>
      <c r="P153" t="s">
        <v>2161</v>
      </c>
      <c r="Q153">
        <v>237</v>
      </c>
      <c r="R153">
        <v>1</v>
      </c>
      <c r="S153">
        <v>238</v>
      </c>
    </row>
    <row r="154" spans="1:19" ht="19.95" customHeight="1">
      <c r="A154" t="str">
        <f t="shared" si="2"/>
        <v>IG49</v>
      </c>
      <c r="B154" t="s">
        <v>4920</v>
      </c>
      <c r="C154" t="s">
        <v>5445</v>
      </c>
      <c r="D154">
        <v>183</v>
      </c>
      <c r="E154" t="s">
        <v>4817</v>
      </c>
      <c r="F154">
        <v>163</v>
      </c>
      <c r="G154" t="s">
        <v>4826</v>
      </c>
      <c r="H154">
        <v>185</v>
      </c>
      <c r="I154" t="s">
        <v>4817</v>
      </c>
      <c r="J154" s="685">
        <v>185</v>
      </c>
      <c r="K154">
        <v>40</v>
      </c>
      <c r="L154" t="s">
        <v>4814</v>
      </c>
      <c r="P154" t="s">
        <v>2162</v>
      </c>
      <c r="Q154">
        <v>595</v>
      </c>
      <c r="R154">
        <v>3</v>
      </c>
      <c r="S154">
        <v>598</v>
      </c>
    </row>
    <row r="155" spans="1:19" ht="19.95" customHeight="1">
      <c r="A155" t="str">
        <f t="shared" si="2"/>
        <v>IZ#1DTR</v>
      </c>
      <c r="B155" t="s">
        <v>4932</v>
      </c>
      <c r="C155" t="s">
        <v>4933</v>
      </c>
      <c r="D155">
        <v>507</v>
      </c>
      <c r="E155" t="s">
        <v>4821</v>
      </c>
      <c r="F155">
        <v>489</v>
      </c>
      <c r="G155" t="s">
        <v>4821</v>
      </c>
      <c r="H155">
        <v>500</v>
      </c>
      <c r="I155" t="s">
        <v>4814</v>
      </c>
      <c r="J155" s="685">
        <v>507</v>
      </c>
      <c r="K155" t="s">
        <v>4802</v>
      </c>
      <c r="L155" t="s">
        <v>4802</v>
      </c>
      <c r="P155" t="s">
        <v>2049</v>
      </c>
      <c r="Q155">
        <v>208</v>
      </c>
      <c r="R155" t="s">
        <v>85</v>
      </c>
      <c r="S155">
        <v>208</v>
      </c>
    </row>
    <row r="156" spans="1:19" ht="19.95" customHeight="1">
      <c r="A156" t="str">
        <f t="shared" si="2"/>
        <v>IZ51</v>
      </c>
      <c r="B156" t="s">
        <v>4932</v>
      </c>
      <c r="C156" t="s">
        <v>4934</v>
      </c>
      <c r="D156">
        <v>185</v>
      </c>
      <c r="E156" t="s">
        <v>4821</v>
      </c>
      <c r="F156">
        <v>178</v>
      </c>
      <c r="G156" t="s">
        <v>4816</v>
      </c>
      <c r="H156">
        <v>182</v>
      </c>
      <c r="I156" t="s">
        <v>4821</v>
      </c>
      <c r="J156" s="685">
        <v>185</v>
      </c>
      <c r="K156">
        <v>0</v>
      </c>
      <c r="L156" t="s">
        <v>4819</v>
      </c>
      <c r="P156" t="s">
        <v>2163</v>
      </c>
      <c r="Q156">
        <v>3141</v>
      </c>
      <c r="R156">
        <v>8</v>
      </c>
      <c r="S156">
        <v>3149</v>
      </c>
    </row>
    <row r="157" spans="1:19" ht="19.95" customHeight="1">
      <c r="A157" t="str">
        <f t="shared" si="2"/>
        <v>IZ52</v>
      </c>
      <c r="B157" t="s">
        <v>4932</v>
      </c>
      <c r="C157" t="s">
        <v>4936</v>
      </c>
      <c r="D157">
        <v>30</v>
      </c>
      <c r="E157" t="s">
        <v>4814</v>
      </c>
      <c r="F157">
        <v>28</v>
      </c>
      <c r="G157" t="s">
        <v>4814</v>
      </c>
      <c r="H157">
        <v>28</v>
      </c>
      <c r="I157" t="s">
        <v>4814</v>
      </c>
      <c r="J157" s="685">
        <v>30</v>
      </c>
      <c r="K157">
        <v>1</v>
      </c>
      <c r="L157" t="s">
        <v>4862</v>
      </c>
      <c r="P157" t="s">
        <v>2165</v>
      </c>
      <c r="Q157">
        <v>179</v>
      </c>
      <c r="R157">
        <v>2</v>
      </c>
      <c r="S157">
        <v>181</v>
      </c>
    </row>
    <row r="158" spans="1:19" ht="19.95" customHeight="1">
      <c r="A158" t="str">
        <f t="shared" si="2"/>
        <v>IZ53</v>
      </c>
      <c r="B158" t="s">
        <v>4932</v>
      </c>
      <c r="C158" t="s">
        <v>4937</v>
      </c>
      <c r="D158">
        <v>25</v>
      </c>
      <c r="E158" t="s">
        <v>4814</v>
      </c>
      <c r="F158">
        <v>24</v>
      </c>
      <c r="G158" t="s">
        <v>4814</v>
      </c>
      <c r="H158">
        <v>27</v>
      </c>
      <c r="I158" t="s">
        <v>4814</v>
      </c>
      <c r="J158" s="685">
        <v>27</v>
      </c>
      <c r="K158">
        <v>0</v>
      </c>
      <c r="L158" t="s">
        <v>4819</v>
      </c>
      <c r="P158" t="s">
        <v>1224</v>
      </c>
      <c r="Q158">
        <v>1931</v>
      </c>
      <c r="R158">
        <v>3</v>
      </c>
      <c r="S158">
        <v>1934</v>
      </c>
    </row>
    <row r="159" spans="1:19" ht="19.95" customHeight="1">
      <c r="A159" t="str">
        <f t="shared" si="2"/>
        <v>IZ54</v>
      </c>
      <c r="B159" t="s">
        <v>4932</v>
      </c>
      <c r="C159" t="s">
        <v>4938</v>
      </c>
      <c r="D159">
        <v>144</v>
      </c>
      <c r="E159" t="s">
        <v>4814</v>
      </c>
      <c r="F159">
        <v>129</v>
      </c>
      <c r="G159" t="s">
        <v>4814</v>
      </c>
      <c r="H159">
        <v>145</v>
      </c>
      <c r="I159" t="s">
        <v>4814</v>
      </c>
      <c r="J159" s="685">
        <v>145</v>
      </c>
      <c r="K159">
        <v>1</v>
      </c>
      <c r="L159" t="s">
        <v>4818</v>
      </c>
      <c r="P159" t="s">
        <v>1242</v>
      </c>
      <c r="Q159">
        <v>2171</v>
      </c>
      <c r="R159">
        <v>6</v>
      </c>
      <c r="S159">
        <v>2177</v>
      </c>
    </row>
    <row r="160" spans="1:19" ht="19.95" customHeight="1">
      <c r="A160" t="str">
        <f t="shared" si="2"/>
        <v>IZ55</v>
      </c>
      <c r="B160" t="s">
        <v>4932</v>
      </c>
      <c r="C160" t="s">
        <v>4939</v>
      </c>
      <c r="D160">
        <v>69</v>
      </c>
      <c r="E160" t="s">
        <v>4817</v>
      </c>
      <c r="F160">
        <v>67</v>
      </c>
      <c r="G160" t="s">
        <v>4817</v>
      </c>
      <c r="H160">
        <v>68</v>
      </c>
      <c r="I160" t="s">
        <v>4817</v>
      </c>
      <c r="J160" s="685">
        <v>69</v>
      </c>
      <c r="K160">
        <v>0</v>
      </c>
      <c r="L160" t="s">
        <v>4819</v>
      </c>
      <c r="P160" t="s">
        <v>1280</v>
      </c>
      <c r="Q160">
        <v>617</v>
      </c>
      <c r="R160">
        <v>0</v>
      </c>
      <c r="S160">
        <v>617</v>
      </c>
    </row>
    <row r="161" spans="1:19" ht="19.95" customHeight="1">
      <c r="A161" t="str">
        <f t="shared" si="2"/>
        <v>IZ56</v>
      </c>
      <c r="B161" t="s">
        <v>4932</v>
      </c>
      <c r="C161" t="s">
        <v>4940</v>
      </c>
      <c r="D161">
        <v>111</v>
      </c>
      <c r="E161" t="s">
        <v>4881</v>
      </c>
      <c r="F161">
        <v>107</v>
      </c>
      <c r="G161" t="s">
        <v>4881</v>
      </c>
      <c r="H161">
        <v>107</v>
      </c>
      <c r="I161" t="s">
        <v>4881</v>
      </c>
      <c r="J161" s="685">
        <v>111</v>
      </c>
      <c r="K161">
        <v>0</v>
      </c>
      <c r="L161" t="s">
        <v>4819</v>
      </c>
      <c r="P161" t="s">
        <v>1298</v>
      </c>
      <c r="Q161">
        <v>3661</v>
      </c>
      <c r="R161">
        <v>3</v>
      </c>
      <c r="S161">
        <v>3664</v>
      </c>
    </row>
    <row r="162" spans="1:19" ht="19.95" customHeight="1">
      <c r="A162" t="str">
        <f t="shared" si="2"/>
        <v>IZ#2DTR</v>
      </c>
      <c r="B162" t="s">
        <v>4932</v>
      </c>
      <c r="C162" t="s">
        <v>4941</v>
      </c>
      <c r="D162">
        <v>385</v>
      </c>
      <c r="E162" t="s">
        <v>4814</v>
      </c>
      <c r="F162">
        <v>395</v>
      </c>
      <c r="G162" t="s">
        <v>4814</v>
      </c>
      <c r="H162">
        <v>394</v>
      </c>
      <c r="I162" t="s">
        <v>4814</v>
      </c>
      <c r="J162" s="685">
        <v>395</v>
      </c>
      <c r="K162" t="s">
        <v>4802</v>
      </c>
      <c r="L162" t="s">
        <v>4802</v>
      </c>
      <c r="P162" t="s">
        <v>2167</v>
      </c>
      <c r="Q162">
        <v>439</v>
      </c>
      <c r="R162">
        <v>1</v>
      </c>
      <c r="S162">
        <v>440</v>
      </c>
    </row>
    <row r="163" spans="1:19" ht="19.95" customHeight="1">
      <c r="A163" t="str">
        <f t="shared" si="2"/>
        <v>IZ61</v>
      </c>
      <c r="B163" t="s">
        <v>4932</v>
      </c>
      <c r="C163" t="s">
        <v>4942</v>
      </c>
      <c r="D163">
        <v>120</v>
      </c>
      <c r="E163" t="s">
        <v>4821</v>
      </c>
      <c r="F163">
        <v>117</v>
      </c>
      <c r="G163" t="s">
        <v>4821</v>
      </c>
      <c r="H163">
        <v>120</v>
      </c>
      <c r="I163" t="s">
        <v>4821</v>
      </c>
      <c r="J163" s="685">
        <v>120</v>
      </c>
      <c r="K163">
        <v>0</v>
      </c>
      <c r="L163" t="s">
        <v>4814</v>
      </c>
      <c r="P163" t="s">
        <v>1378</v>
      </c>
      <c r="Q163">
        <v>729</v>
      </c>
      <c r="R163">
        <v>7</v>
      </c>
      <c r="S163">
        <v>736</v>
      </c>
    </row>
    <row r="164" spans="1:19" ht="19.95" customHeight="1">
      <c r="A164" t="str">
        <f t="shared" si="2"/>
        <v>IZ62</v>
      </c>
      <c r="B164" t="s">
        <v>4932</v>
      </c>
      <c r="C164" t="s">
        <v>4943</v>
      </c>
      <c r="D164">
        <v>66</v>
      </c>
      <c r="E164" t="s">
        <v>4814</v>
      </c>
      <c r="F164">
        <v>65</v>
      </c>
      <c r="G164" t="s">
        <v>4814</v>
      </c>
      <c r="H164">
        <v>39</v>
      </c>
      <c r="I164" t="s">
        <v>4814</v>
      </c>
      <c r="J164" s="685">
        <v>66</v>
      </c>
      <c r="K164">
        <v>0</v>
      </c>
      <c r="L164" t="s">
        <v>4819</v>
      </c>
      <c r="P164" t="s">
        <v>1389</v>
      </c>
      <c r="Q164">
        <v>593</v>
      </c>
      <c r="R164">
        <v>3</v>
      </c>
      <c r="S164">
        <v>596</v>
      </c>
    </row>
    <row r="165" spans="1:19" ht="19.95" customHeight="1">
      <c r="A165" t="str">
        <f t="shared" si="2"/>
        <v>IZ63</v>
      </c>
      <c r="B165" t="s">
        <v>4932</v>
      </c>
      <c r="C165" t="s">
        <v>4944</v>
      </c>
      <c r="D165">
        <v>83</v>
      </c>
      <c r="E165" t="s">
        <v>4823</v>
      </c>
      <c r="F165">
        <v>85</v>
      </c>
      <c r="G165" t="s">
        <v>4823</v>
      </c>
      <c r="H165">
        <v>85</v>
      </c>
      <c r="I165" t="s">
        <v>4823</v>
      </c>
      <c r="J165" s="685">
        <v>85</v>
      </c>
      <c r="K165">
        <v>3</v>
      </c>
      <c r="L165" t="s">
        <v>4826</v>
      </c>
      <c r="P165" t="s">
        <v>1422</v>
      </c>
      <c r="Q165">
        <v>1381</v>
      </c>
      <c r="R165">
        <v>2</v>
      </c>
      <c r="S165">
        <v>1383</v>
      </c>
    </row>
    <row r="166" spans="1:19" ht="19.95" customHeight="1">
      <c r="A166" t="str">
        <f t="shared" si="2"/>
        <v>IZ64</v>
      </c>
      <c r="B166" t="s">
        <v>4932</v>
      </c>
      <c r="C166" t="s">
        <v>4945</v>
      </c>
      <c r="D166">
        <v>14</v>
      </c>
      <c r="E166" t="s">
        <v>4817</v>
      </c>
      <c r="F166">
        <v>14</v>
      </c>
      <c r="G166" t="s">
        <v>4817</v>
      </c>
      <c r="H166">
        <v>15</v>
      </c>
      <c r="I166" t="s">
        <v>4817</v>
      </c>
      <c r="J166" s="685">
        <v>15</v>
      </c>
      <c r="K166">
        <v>3</v>
      </c>
      <c r="L166" t="s">
        <v>4816</v>
      </c>
      <c r="P166" t="s">
        <v>1433</v>
      </c>
      <c r="Q166">
        <v>2344</v>
      </c>
      <c r="R166">
        <v>2</v>
      </c>
      <c r="S166">
        <v>2346</v>
      </c>
    </row>
    <row r="167" spans="1:19" ht="19.95" customHeight="1">
      <c r="A167" t="str">
        <f t="shared" si="2"/>
        <v>IZ65</v>
      </c>
      <c r="B167" t="s">
        <v>4932</v>
      </c>
      <c r="C167" t="s">
        <v>4946</v>
      </c>
      <c r="D167">
        <v>20</v>
      </c>
      <c r="E167" t="s">
        <v>4814</v>
      </c>
      <c r="F167">
        <v>19</v>
      </c>
      <c r="G167" t="s">
        <v>4814</v>
      </c>
      <c r="H167">
        <v>19</v>
      </c>
      <c r="I167" t="s">
        <v>4814</v>
      </c>
      <c r="J167" s="685">
        <v>20</v>
      </c>
      <c r="K167">
        <v>0</v>
      </c>
      <c r="L167" t="s">
        <v>4819</v>
      </c>
      <c r="P167" t="s">
        <v>131</v>
      </c>
      <c r="Q167">
        <v>235</v>
      </c>
      <c r="R167">
        <v>2</v>
      </c>
      <c r="S167">
        <v>237</v>
      </c>
    </row>
    <row r="168" spans="1:19" ht="19.95" customHeight="1">
      <c r="A168" t="str">
        <f t="shared" si="2"/>
        <v>IZ66</v>
      </c>
      <c r="B168" t="s">
        <v>4932</v>
      </c>
      <c r="C168" t="s">
        <v>4948</v>
      </c>
      <c r="D168">
        <v>98</v>
      </c>
      <c r="E168" t="s">
        <v>4814</v>
      </c>
      <c r="F168">
        <v>93</v>
      </c>
      <c r="G168" t="s">
        <v>4814</v>
      </c>
      <c r="H168">
        <v>96</v>
      </c>
      <c r="I168" t="s">
        <v>4814</v>
      </c>
      <c r="J168" s="685">
        <v>98</v>
      </c>
      <c r="K168">
        <v>2</v>
      </c>
      <c r="L168" t="s">
        <v>4810</v>
      </c>
      <c r="P168" t="s">
        <v>128</v>
      </c>
      <c r="Q168">
        <v>1124</v>
      </c>
      <c r="R168">
        <v>1</v>
      </c>
      <c r="S168">
        <v>1125</v>
      </c>
    </row>
    <row r="169" spans="1:19" ht="19.95" customHeight="1">
      <c r="A169" t="str">
        <f t="shared" si="2"/>
        <v>IZ#3DTR(A)</v>
      </c>
      <c r="B169" t="s">
        <v>4932</v>
      </c>
      <c r="C169" t="s">
        <v>4949</v>
      </c>
      <c r="D169">
        <v>419</v>
      </c>
      <c r="E169" t="s">
        <v>4811</v>
      </c>
      <c r="F169">
        <v>418</v>
      </c>
      <c r="G169" t="s">
        <v>4811</v>
      </c>
      <c r="H169">
        <v>468</v>
      </c>
      <c r="I169" t="s">
        <v>4811</v>
      </c>
      <c r="J169" s="685">
        <v>468</v>
      </c>
      <c r="K169" t="s">
        <v>4802</v>
      </c>
      <c r="L169" t="s">
        <v>4802</v>
      </c>
      <c r="P169" t="s">
        <v>2169</v>
      </c>
      <c r="Q169">
        <v>511</v>
      </c>
      <c r="R169">
        <v>4</v>
      </c>
      <c r="S169">
        <v>515</v>
      </c>
    </row>
    <row r="170" spans="1:19" ht="19.95" customHeight="1">
      <c r="A170" t="str">
        <f t="shared" si="2"/>
        <v>IZ23</v>
      </c>
      <c r="B170" t="s">
        <v>4932</v>
      </c>
      <c r="C170" t="s">
        <v>4950</v>
      </c>
      <c r="D170">
        <v>11</v>
      </c>
      <c r="E170" t="s">
        <v>4811</v>
      </c>
      <c r="F170">
        <v>18</v>
      </c>
      <c r="G170" t="s">
        <v>4816</v>
      </c>
      <c r="H170">
        <v>19</v>
      </c>
      <c r="I170" t="s">
        <v>4804</v>
      </c>
      <c r="J170" s="685">
        <v>19</v>
      </c>
      <c r="K170">
        <v>15</v>
      </c>
      <c r="L170" t="s">
        <v>4816</v>
      </c>
      <c r="P170" t="s">
        <v>124</v>
      </c>
      <c r="Q170">
        <v>3487</v>
      </c>
      <c r="R170">
        <v>2</v>
      </c>
      <c r="S170">
        <v>3489</v>
      </c>
    </row>
    <row r="171" spans="1:19" ht="19.95" customHeight="1">
      <c r="A171" t="str">
        <f t="shared" si="2"/>
        <v>IZ22</v>
      </c>
      <c r="B171" t="s">
        <v>4932</v>
      </c>
      <c r="C171" t="s">
        <v>4951</v>
      </c>
      <c r="D171">
        <v>171</v>
      </c>
      <c r="E171" t="s">
        <v>4811</v>
      </c>
      <c r="F171">
        <v>186</v>
      </c>
      <c r="G171" t="s">
        <v>4814</v>
      </c>
      <c r="H171">
        <v>170</v>
      </c>
      <c r="I171" t="s">
        <v>4811</v>
      </c>
      <c r="J171" s="685">
        <v>186</v>
      </c>
      <c r="K171">
        <v>44</v>
      </c>
      <c r="L171" t="s">
        <v>4805</v>
      </c>
      <c r="P171" t="s">
        <v>141</v>
      </c>
      <c r="Q171">
        <v>1595</v>
      </c>
      <c r="R171">
        <v>2</v>
      </c>
      <c r="S171">
        <v>1597</v>
      </c>
    </row>
    <row r="172" spans="1:19" ht="19.95" customHeight="1">
      <c r="A172" t="str">
        <f t="shared" si="2"/>
        <v>IZ21</v>
      </c>
      <c r="B172" t="s">
        <v>4932</v>
      </c>
      <c r="C172" t="s">
        <v>4952</v>
      </c>
      <c r="D172">
        <v>233</v>
      </c>
      <c r="E172" t="s">
        <v>4801</v>
      </c>
      <c r="F172">
        <v>237</v>
      </c>
      <c r="G172" t="s">
        <v>4809</v>
      </c>
      <c r="H172">
        <v>295</v>
      </c>
      <c r="I172" t="s">
        <v>4809</v>
      </c>
      <c r="J172" s="685">
        <v>295</v>
      </c>
      <c r="K172">
        <v>75</v>
      </c>
      <c r="L172" t="s">
        <v>4807</v>
      </c>
      <c r="P172" t="s">
        <v>155</v>
      </c>
      <c r="Q172">
        <v>783</v>
      </c>
      <c r="R172">
        <v>0</v>
      </c>
      <c r="S172">
        <v>783</v>
      </c>
    </row>
    <row r="173" spans="1:19" ht="19.95" customHeight="1">
      <c r="A173" t="str">
        <f t="shared" si="2"/>
        <v>IZ#3DTR(B)</v>
      </c>
      <c r="B173" t="s">
        <v>4932</v>
      </c>
      <c r="C173" t="s">
        <v>4953</v>
      </c>
      <c r="D173">
        <v>440</v>
      </c>
      <c r="E173" t="s">
        <v>4801</v>
      </c>
      <c r="F173">
        <v>383</v>
      </c>
      <c r="G173" t="s">
        <v>4817</v>
      </c>
      <c r="H173">
        <v>380</v>
      </c>
      <c r="I173" t="s">
        <v>4811</v>
      </c>
      <c r="J173" s="685">
        <v>440</v>
      </c>
      <c r="K173" t="s">
        <v>4802</v>
      </c>
      <c r="L173" t="s">
        <v>4802</v>
      </c>
      <c r="P173" t="s">
        <v>158</v>
      </c>
      <c r="Q173">
        <v>3606</v>
      </c>
      <c r="R173">
        <v>1</v>
      </c>
      <c r="S173">
        <v>3607</v>
      </c>
    </row>
    <row r="174" spans="1:19" ht="19.95" customHeight="1">
      <c r="A174" t="str">
        <f t="shared" si="2"/>
        <v>IZ26</v>
      </c>
      <c r="B174" t="s">
        <v>4932</v>
      </c>
      <c r="C174" t="s">
        <v>4954</v>
      </c>
      <c r="D174">
        <v>187</v>
      </c>
      <c r="E174" t="s">
        <v>4801</v>
      </c>
      <c r="F174">
        <v>149</v>
      </c>
      <c r="G174" t="s">
        <v>4801</v>
      </c>
      <c r="H174">
        <v>185</v>
      </c>
      <c r="I174" t="s">
        <v>4804</v>
      </c>
      <c r="J174" s="685">
        <v>187</v>
      </c>
      <c r="K174">
        <v>64</v>
      </c>
      <c r="L174" t="s">
        <v>4816</v>
      </c>
      <c r="P174" t="s">
        <v>168</v>
      </c>
      <c r="Q174">
        <v>1295</v>
      </c>
      <c r="R174">
        <v>3</v>
      </c>
      <c r="S174">
        <v>1298</v>
      </c>
    </row>
    <row r="175" spans="1:19" ht="19.95" customHeight="1">
      <c r="A175" t="str">
        <f t="shared" si="2"/>
        <v>IZ25</v>
      </c>
      <c r="B175" t="s">
        <v>4932</v>
      </c>
      <c r="C175" t="s">
        <v>4955</v>
      </c>
      <c r="D175">
        <v>94</v>
      </c>
      <c r="E175" t="s">
        <v>4804</v>
      </c>
      <c r="F175">
        <v>78</v>
      </c>
      <c r="G175" t="s">
        <v>4804</v>
      </c>
      <c r="H175">
        <v>70</v>
      </c>
      <c r="I175" t="s">
        <v>4804</v>
      </c>
      <c r="J175" s="685">
        <v>94</v>
      </c>
      <c r="K175">
        <v>24</v>
      </c>
      <c r="L175" t="s">
        <v>4811</v>
      </c>
      <c r="P175" t="s">
        <v>171</v>
      </c>
      <c r="Q175">
        <v>1528</v>
      </c>
      <c r="R175">
        <v>5</v>
      </c>
      <c r="S175">
        <v>1533</v>
      </c>
    </row>
    <row r="176" spans="1:19" ht="19.95" customHeight="1">
      <c r="A176" t="str">
        <f t="shared" si="2"/>
        <v>IZ24</v>
      </c>
      <c r="B176" t="s">
        <v>4932</v>
      </c>
      <c r="C176" t="s">
        <v>4956</v>
      </c>
      <c r="D176">
        <v>180</v>
      </c>
      <c r="E176" t="s">
        <v>4817</v>
      </c>
      <c r="F176">
        <v>171</v>
      </c>
      <c r="G176" t="s">
        <v>4817</v>
      </c>
      <c r="H176">
        <v>135</v>
      </c>
      <c r="I176" t="s">
        <v>4811</v>
      </c>
      <c r="J176" s="685">
        <v>180</v>
      </c>
      <c r="K176">
        <v>66</v>
      </c>
      <c r="L176" t="s">
        <v>4817</v>
      </c>
      <c r="P176" t="s">
        <v>174</v>
      </c>
      <c r="Q176">
        <v>2051</v>
      </c>
      <c r="R176">
        <v>3</v>
      </c>
      <c r="S176">
        <v>2054</v>
      </c>
    </row>
    <row r="177" spans="1:19" ht="19.95" customHeight="1">
      <c r="A177" t="str">
        <f t="shared" si="2"/>
        <v>IV#1MTR</v>
      </c>
      <c r="B177" t="s">
        <v>4957</v>
      </c>
      <c r="C177" t="s">
        <v>4800</v>
      </c>
      <c r="D177">
        <v>195</v>
      </c>
      <c r="E177" t="s">
        <v>4811</v>
      </c>
      <c r="F177">
        <v>190</v>
      </c>
      <c r="G177" t="s">
        <v>4801</v>
      </c>
      <c r="H177">
        <v>194</v>
      </c>
      <c r="I177" t="s">
        <v>4801</v>
      </c>
      <c r="J177" s="685">
        <v>195</v>
      </c>
      <c r="K177" t="s">
        <v>4802</v>
      </c>
      <c r="L177" t="s">
        <v>4802</v>
      </c>
      <c r="P177" t="s">
        <v>1941</v>
      </c>
      <c r="Q177">
        <v>622</v>
      </c>
      <c r="R177" t="s">
        <v>85</v>
      </c>
      <c r="S177">
        <v>622</v>
      </c>
    </row>
    <row r="178" spans="1:19" ht="19.95" customHeight="1">
      <c r="A178" t="str">
        <f t="shared" si="2"/>
        <v>IV51</v>
      </c>
      <c r="B178" t="s">
        <v>4957</v>
      </c>
      <c r="C178" t="s">
        <v>4958</v>
      </c>
      <c r="D178">
        <v>12</v>
      </c>
      <c r="E178" t="s">
        <v>4814</v>
      </c>
      <c r="F178">
        <v>11</v>
      </c>
      <c r="G178" t="s">
        <v>4805</v>
      </c>
      <c r="H178">
        <v>11</v>
      </c>
      <c r="I178" t="s">
        <v>4805</v>
      </c>
      <c r="J178" s="685">
        <v>12</v>
      </c>
      <c r="K178">
        <v>0</v>
      </c>
      <c r="L178" t="s">
        <v>4819</v>
      </c>
      <c r="P178" t="s">
        <v>1943</v>
      </c>
      <c r="Q178">
        <v>629</v>
      </c>
      <c r="R178" t="s">
        <v>85</v>
      </c>
      <c r="S178">
        <v>629</v>
      </c>
    </row>
    <row r="179" spans="1:19" ht="19.95" customHeight="1">
      <c r="A179" t="str">
        <f t="shared" si="2"/>
        <v>IV52</v>
      </c>
      <c r="B179" t="s">
        <v>4957</v>
      </c>
      <c r="C179" t="s">
        <v>4959</v>
      </c>
      <c r="D179">
        <v>59</v>
      </c>
      <c r="E179" t="s">
        <v>4817</v>
      </c>
      <c r="F179">
        <v>55</v>
      </c>
      <c r="G179" t="s">
        <v>4817</v>
      </c>
      <c r="H179">
        <v>63</v>
      </c>
      <c r="I179" t="s">
        <v>4817</v>
      </c>
      <c r="J179" s="685">
        <v>63</v>
      </c>
      <c r="K179">
        <v>0</v>
      </c>
      <c r="L179" t="s">
        <v>4819</v>
      </c>
      <c r="P179" t="s">
        <v>1944</v>
      </c>
      <c r="Q179">
        <v>1715</v>
      </c>
      <c r="R179">
        <v>1</v>
      </c>
      <c r="S179">
        <v>1716</v>
      </c>
    </row>
    <row r="180" spans="1:19" ht="19.95" customHeight="1">
      <c r="A180" t="str">
        <f t="shared" si="2"/>
        <v>IV53</v>
      </c>
      <c r="B180" t="s">
        <v>4957</v>
      </c>
      <c r="C180" t="s">
        <v>4960</v>
      </c>
      <c r="D180">
        <v>37</v>
      </c>
      <c r="E180" t="s">
        <v>4835</v>
      </c>
      <c r="F180">
        <v>36</v>
      </c>
      <c r="G180" t="s">
        <v>4835</v>
      </c>
      <c r="H180">
        <v>37</v>
      </c>
      <c r="I180" t="s">
        <v>4852</v>
      </c>
      <c r="J180" s="685">
        <v>37</v>
      </c>
      <c r="K180">
        <v>0</v>
      </c>
      <c r="L180" t="s">
        <v>4819</v>
      </c>
      <c r="P180" t="s">
        <v>1945</v>
      </c>
      <c r="Q180">
        <v>953</v>
      </c>
      <c r="R180">
        <v>2</v>
      </c>
      <c r="S180">
        <v>955</v>
      </c>
    </row>
    <row r="181" spans="1:19" ht="19.95" customHeight="1">
      <c r="A181" t="str">
        <f t="shared" si="2"/>
        <v>IV54</v>
      </c>
      <c r="B181" t="s">
        <v>4957</v>
      </c>
      <c r="C181" t="s">
        <v>4961</v>
      </c>
      <c r="D181">
        <v>19</v>
      </c>
      <c r="E181" t="s">
        <v>4814</v>
      </c>
      <c r="F181">
        <v>19</v>
      </c>
      <c r="G181" t="s">
        <v>4814</v>
      </c>
      <c r="H181">
        <v>19</v>
      </c>
      <c r="I181" t="s">
        <v>4814</v>
      </c>
      <c r="J181" s="685">
        <v>19</v>
      </c>
      <c r="K181">
        <v>0</v>
      </c>
      <c r="L181" t="s">
        <v>4819</v>
      </c>
      <c r="P181" t="s">
        <v>1946</v>
      </c>
      <c r="Q181">
        <v>369</v>
      </c>
      <c r="R181" t="s">
        <v>85</v>
      </c>
      <c r="S181">
        <v>369</v>
      </c>
    </row>
    <row r="182" spans="1:19" ht="19.95" customHeight="1">
      <c r="A182" t="str">
        <f t="shared" si="2"/>
        <v>IV55</v>
      </c>
      <c r="B182" t="s">
        <v>4957</v>
      </c>
      <c r="C182" t="s">
        <v>4962</v>
      </c>
      <c r="D182">
        <v>94</v>
      </c>
      <c r="E182" t="s">
        <v>4811</v>
      </c>
      <c r="F182">
        <v>95</v>
      </c>
      <c r="G182" t="s">
        <v>4811</v>
      </c>
      <c r="H182">
        <v>92</v>
      </c>
      <c r="I182" t="s">
        <v>4821</v>
      </c>
      <c r="J182" s="685">
        <v>95</v>
      </c>
      <c r="K182">
        <v>0</v>
      </c>
      <c r="L182" t="s">
        <v>4819</v>
      </c>
      <c r="P182" t="s">
        <v>1947</v>
      </c>
      <c r="Q182" t="s">
        <v>85</v>
      </c>
      <c r="R182" t="s">
        <v>85</v>
      </c>
      <c r="S182">
        <v>0</v>
      </c>
    </row>
    <row r="183" spans="1:19" ht="19.95" customHeight="1">
      <c r="A183" t="str">
        <f t="shared" si="2"/>
        <v>IV#2MTR</v>
      </c>
      <c r="B183" t="s">
        <v>4957</v>
      </c>
      <c r="C183" t="s">
        <v>4812</v>
      </c>
      <c r="D183">
        <v>694</v>
      </c>
      <c r="E183" t="s">
        <v>4814</v>
      </c>
      <c r="F183">
        <v>682</v>
      </c>
      <c r="G183" t="s">
        <v>4801</v>
      </c>
      <c r="H183">
        <v>677</v>
      </c>
      <c r="I183" t="s">
        <v>4811</v>
      </c>
      <c r="J183" s="685">
        <v>694</v>
      </c>
      <c r="K183" t="s">
        <v>4802</v>
      </c>
      <c r="L183" t="s">
        <v>4802</v>
      </c>
      <c r="P183" t="s">
        <v>1948</v>
      </c>
      <c r="Q183">
        <v>645</v>
      </c>
      <c r="R183" t="s">
        <v>85</v>
      </c>
      <c r="S183">
        <v>645</v>
      </c>
    </row>
    <row r="184" spans="1:19" ht="19.95" customHeight="1">
      <c r="A184" t="str">
        <f t="shared" si="2"/>
        <v>IV32</v>
      </c>
      <c r="B184" t="s">
        <v>4957</v>
      </c>
      <c r="C184" t="s">
        <v>4963</v>
      </c>
      <c r="D184">
        <v>228</v>
      </c>
      <c r="E184" t="s">
        <v>4805</v>
      </c>
      <c r="F184">
        <v>243</v>
      </c>
      <c r="G184" t="s">
        <v>4805</v>
      </c>
      <c r="H184">
        <v>230</v>
      </c>
      <c r="I184" t="s">
        <v>4805</v>
      </c>
      <c r="J184" s="685">
        <v>243</v>
      </c>
      <c r="K184">
        <v>66</v>
      </c>
      <c r="L184" t="s">
        <v>4835</v>
      </c>
      <c r="P184" t="s">
        <v>1949</v>
      </c>
      <c r="Q184">
        <v>986</v>
      </c>
      <c r="R184" t="s">
        <v>85</v>
      </c>
      <c r="S184">
        <v>986</v>
      </c>
    </row>
    <row r="185" spans="1:19" ht="19.95" customHeight="1">
      <c r="A185" t="str">
        <f t="shared" si="2"/>
        <v>IV34</v>
      </c>
      <c r="B185" t="s">
        <v>4957</v>
      </c>
      <c r="C185" t="s">
        <v>4964</v>
      </c>
      <c r="D185">
        <v>210</v>
      </c>
      <c r="E185" t="s">
        <v>4814</v>
      </c>
      <c r="F185">
        <v>184</v>
      </c>
      <c r="G185" t="s">
        <v>4814</v>
      </c>
      <c r="H185">
        <v>204</v>
      </c>
      <c r="I185" t="s">
        <v>4814</v>
      </c>
      <c r="J185" s="685">
        <v>210</v>
      </c>
      <c r="K185">
        <v>43</v>
      </c>
      <c r="L185" t="s">
        <v>4821</v>
      </c>
      <c r="P185" t="s">
        <v>1950</v>
      </c>
      <c r="Q185">
        <v>1631</v>
      </c>
      <c r="R185">
        <v>1</v>
      </c>
      <c r="S185">
        <v>1632</v>
      </c>
    </row>
    <row r="186" spans="1:19" ht="19.95" customHeight="1">
      <c r="A186" t="str">
        <f t="shared" si="2"/>
        <v>IV33</v>
      </c>
      <c r="B186" t="s">
        <v>4957</v>
      </c>
      <c r="C186" t="s">
        <v>4966</v>
      </c>
      <c r="D186">
        <v>146</v>
      </c>
      <c r="E186" t="s">
        <v>4804</v>
      </c>
      <c r="F186">
        <v>170</v>
      </c>
      <c r="G186" t="s">
        <v>4804</v>
      </c>
      <c r="H186">
        <v>164</v>
      </c>
      <c r="I186" t="s">
        <v>4809</v>
      </c>
      <c r="J186" s="685">
        <v>170</v>
      </c>
      <c r="K186">
        <v>33</v>
      </c>
      <c r="L186" t="s">
        <v>4807</v>
      </c>
      <c r="P186" t="s">
        <v>1951</v>
      </c>
      <c r="Q186">
        <v>391</v>
      </c>
      <c r="R186" t="s">
        <v>85</v>
      </c>
      <c r="S186">
        <v>391</v>
      </c>
    </row>
    <row r="187" spans="1:19" ht="19.95" customHeight="1">
      <c r="A187" t="str">
        <f t="shared" si="2"/>
        <v>IV35</v>
      </c>
      <c r="B187" t="s">
        <v>4957</v>
      </c>
      <c r="C187" t="s">
        <v>4965</v>
      </c>
      <c r="D187">
        <v>45</v>
      </c>
      <c r="E187" t="s">
        <v>4809</v>
      </c>
      <c r="F187">
        <v>55</v>
      </c>
      <c r="G187" t="s">
        <v>4809</v>
      </c>
      <c r="H187">
        <v>64</v>
      </c>
      <c r="I187" t="s">
        <v>4811</v>
      </c>
      <c r="J187" s="685">
        <v>64</v>
      </c>
      <c r="K187">
        <v>30</v>
      </c>
      <c r="L187" t="s">
        <v>4811</v>
      </c>
      <c r="P187" t="s">
        <v>2026</v>
      </c>
      <c r="Q187">
        <v>998</v>
      </c>
      <c r="R187" t="s">
        <v>85</v>
      </c>
      <c r="S187">
        <v>998</v>
      </c>
    </row>
    <row r="188" spans="1:19" ht="19.95" customHeight="1">
      <c r="A188" t="str">
        <f t="shared" si="2"/>
        <v>IV31</v>
      </c>
      <c r="B188" t="s">
        <v>4957</v>
      </c>
      <c r="C188" t="s">
        <v>4967</v>
      </c>
      <c r="D188">
        <v>125</v>
      </c>
      <c r="E188" t="s">
        <v>4801</v>
      </c>
      <c r="F188">
        <v>135</v>
      </c>
      <c r="G188" t="s">
        <v>4809</v>
      </c>
      <c r="H188">
        <v>100</v>
      </c>
      <c r="I188" t="s">
        <v>4811</v>
      </c>
      <c r="J188" s="685">
        <v>135</v>
      </c>
      <c r="K188">
        <v>57</v>
      </c>
      <c r="L188" t="s">
        <v>4801</v>
      </c>
      <c r="P188" t="s">
        <v>2028</v>
      </c>
      <c r="Q188" t="s">
        <v>85</v>
      </c>
      <c r="R188" t="s">
        <v>85</v>
      </c>
      <c r="S188">
        <v>0</v>
      </c>
    </row>
    <row r="189" spans="1:19" ht="19.95" customHeight="1">
      <c r="A189" t="str">
        <f t="shared" si="2"/>
        <v>IV#3MTR</v>
      </c>
      <c r="B189" t="s">
        <v>4957</v>
      </c>
      <c r="C189" t="s">
        <v>4820</v>
      </c>
      <c r="D189">
        <v>0</v>
      </c>
      <c r="E189" t="s">
        <v>4819</v>
      </c>
      <c r="F189">
        <v>0</v>
      </c>
      <c r="G189" t="s">
        <v>4819</v>
      </c>
      <c r="H189">
        <v>0</v>
      </c>
      <c r="I189" t="s">
        <v>4819</v>
      </c>
      <c r="J189" s="685">
        <v>0</v>
      </c>
      <c r="K189" t="s">
        <v>4802</v>
      </c>
      <c r="L189" t="s">
        <v>4802</v>
      </c>
      <c r="P189" t="s">
        <v>2029</v>
      </c>
      <c r="Q189" t="s">
        <v>85</v>
      </c>
      <c r="R189" t="s">
        <v>85</v>
      </c>
      <c r="S189">
        <v>0</v>
      </c>
    </row>
    <row r="190" spans="1:19" ht="19.95" customHeight="1">
      <c r="A190" t="str">
        <f t="shared" si="2"/>
        <v>IV24</v>
      </c>
      <c r="B190" t="s">
        <v>4957</v>
      </c>
      <c r="C190" t="s">
        <v>4968</v>
      </c>
      <c r="D190">
        <v>0</v>
      </c>
      <c r="E190" t="s">
        <v>4819</v>
      </c>
      <c r="F190">
        <v>0</v>
      </c>
      <c r="G190" t="s">
        <v>4819</v>
      </c>
      <c r="H190">
        <v>0</v>
      </c>
      <c r="I190" t="s">
        <v>4819</v>
      </c>
      <c r="J190" s="685">
        <v>0</v>
      </c>
      <c r="K190">
        <v>0</v>
      </c>
      <c r="L190" t="s">
        <v>4819</v>
      </c>
      <c r="P190" t="s">
        <v>2030</v>
      </c>
      <c r="Q190">
        <v>911</v>
      </c>
      <c r="R190" t="s">
        <v>85</v>
      </c>
      <c r="S190">
        <v>911</v>
      </c>
    </row>
    <row r="191" spans="1:19" ht="19.95" customHeight="1">
      <c r="A191" t="str">
        <f t="shared" si="2"/>
        <v>IV25</v>
      </c>
      <c r="B191" t="s">
        <v>4957</v>
      </c>
      <c r="C191" t="s">
        <v>4969</v>
      </c>
      <c r="D191">
        <v>0</v>
      </c>
      <c r="E191" t="s">
        <v>4819</v>
      </c>
      <c r="F191">
        <v>0</v>
      </c>
      <c r="G191" t="s">
        <v>4819</v>
      </c>
      <c r="H191">
        <v>0</v>
      </c>
      <c r="I191" t="s">
        <v>4819</v>
      </c>
      <c r="J191" s="685">
        <v>0</v>
      </c>
      <c r="K191">
        <v>0</v>
      </c>
      <c r="L191" t="s">
        <v>4819</v>
      </c>
      <c r="P191" t="s">
        <v>2031</v>
      </c>
      <c r="Q191">
        <v>2472</v>
      </c>
      <c r="R191">
        <v>1</v>
      </c>
      <c r="S191">
        <v>2473</v>
      </c>
    </row>
    <row r="192" spans="1:19" ht="19.95" customHeight="1">
      <c r="A192" t="str">
        <f t="shared" si="2"/>
        <v>IV22</v>
      </c>
      <c r="B192" t="s">
        <v>4957</v>
      </c>
      <c r="C192" t="s">
        <v>4970</v>
      </c>
      <c r="D192">
        <v>0</v>
      </c>
      <c r="E192" t="s">
        <v>4819</v>
      </c>
      <c r="F192">
        <v>0</v>
      </c>
      <c r="G192" t="s">
        <v>4819</v>
      </c>
      <c r="H192">
        <v>0</v>
      </c>
      <c r="I192" t="s">
        <v>4819</v>
      </c>
      <c r="J192" s="685">
        <v>0</v>
      </c>
      <c r="K192">
        <v>0</v>
      </c>
      <c r="L192" t="s">
        <v>4819</v>
      </c>
      <c r="P192" t="s">
        <v>2032</v>
      </c>
      <c r="Q192">
        <v>824</v>
      </c>
      <c r="R192" t="s">
        <v>85</v>
      </c>
      <c r="S192">
        <v>824</v>
      </c>
    </row>
    <row r="193" spans="1:19" ht="19.95" customHeight="1">
      <c r="A193" t="str">
        <f t="shared" si="2"/>
        <v>IV21</v>
      </c>
      <c r="B193" t="s">
        <v>4957</v>
      </c>
      <c r="C193" t="s">
        <v>4971</v>
      </c>
      <c r="D193">
        <v>0</v>
      </c>
      <c r="E193" t="s">
        <v>4819</v>
      </c>
      <c r="F193">
        <v>0</v>
      </c>
      <c r="G193" t="s">
        <v>4819</v>
      </c>
      <c r="H193">
        <v>0</v>
      </c>
      <c r="I193" t="s">
        <v>4819</v>
      </c>
      <c r="J193" s="685">
        <v>0</v>
      </c>
      <c r="K193">
        <v>0</v>
      </c>
      <c r="L193" t="s">
        <v>4819</v>
      </c>
      <c r="P193" t="s">
        <v>2033</v>
      </c>
      <c r="Q193">
        <v>2184</v>
      </c>
      <c r="R193" t="s">
        <v>85</v>
      </c>
      <c r="S193">
        <v>2184</v>
      </c>
    </row>
    <row r="194" spans="1:19" ht="19.95" customHeight="1">
      <c r="A194" t="str">
        <f t="shared" si="2"/>
        <v>IV29</v>
      </c>
      <c r="B194" t="s">
        <v>4957</v>
      </c>
      <c r="C194" t="s">
        <v>4972</v>
      </c>
      <c r="D194">
        <v>0</v>
      </c>
      <c r="E194" t="s">
        <v>4819</v>
      </c>
      <c r="F194">
        <v>0</v>
      </c>
      <c r="G194" t="s">
        <v>4819</v>
      </c>
      <c r="H194">
        <v>0</v>
      </c>
      <c r="I194" t="s">
        <v>4819</v>
      </c>
      <c r="J194" s="685">
        <v>0</v>
      </c>
      <c r="K194">
        <v>0</v>
      </c>
      <c r="L194" t="s">
        <v>4819</v>
      </c>
      <c r="P194" t="s">
        <v>2034</v>
      </c>
      <c r="Q194">
        <v>707</v>
      </c>
      <c r="R194" t="s">
        <v>85</v>
      </c>
      <c r="S194">
        <v>707</v>
      </c>
    </row>
    <row r="195" spans="1:19" ht="19.95" customHeight="1">
      <c r="A195" t="str">
        <f t="shared" ref="A195:A258" si="3">IF(COUNTIF(C195,"*TR*")&gt;0,SUBSTITUTE(RIGHT(B195,3) &amp; C195," ",""),MID(C195,FIND("(",C195)+1,4))</f>
        <v>IJ#1MTR</v>
      </c>
      <c r="B195" t="s">
        <v>4973</v>
      </c>
      <c r="C195" t="s">
        <v>4800</v>
      </c>
      <c r="D195">
        <v>518</v>
      </c>
      <c r="E195" t="s">
        <v>4814</v>
      </c>
      <c r="F195">
        <v>461</v>
      </c>
      <c r="G195" t="s">
        <v>4804</v>
      </c>
      <c r="H195">
        <v>509</v>
      </c>
      <c r="I195" t="s">
        <v>4801</v>
      </c>
      <c r="J195" s="685">
        <v>518</v>
      </c>
      <c r="K195" t="s">
        <v>4802</v>
      </c>
      <c r="L195" t="s">
        <v>4802</v>
      </c>
      <c r="P195" t="s">
        <v>2035</v>
      </c>
      <c r="Q195">
        <v>222</v>
      </c>
      <c r="R195">
        <v>2</v>
      </c>
      <c r="S195">
        <v>224</v>
      </c>
    </row>
    <row r="196" spans="1:19" ht="19.95" customHeight="1">
      <c r="A196" t="str">
        <f t="shared" si="3"/>
        <v>IJ23</v>
      </c>
      <c r="B196" t="s">
        <v>4973</v>
      </c>
      <c r="C196" t="s">
        <v>4974</v>
      </c>
      <c r="D196">
        <v>109</v>
      </c>
      <c r="E196" t="s">
        <v>4804</v>
      </c>
      <c r="F196">
        <v>81</v>
      </c>
      <c r="G196" t="s">
        <v>4818</v>
      </c>
      <c r="H196">
        <v>93</v>
      </c>
      <c r="I196" t="s">
        <v>4804</v>
      </c>
      <c r="J196" s="685">
        <v>109</v>
      </c>
      <c r="K196">
        <v>52</v>
      </c>
      <c r="L196" t="s">
        <v>4804</v>
      </c>
      <c r="P196" t="s">
        <v>2036</v>
      </c>
      <c r="Q196">
        <v>1705</v>
      </c>
      <c r="R196">
        <v>2</v>
      </c>
      <c r="S196">
        <v>1707</v>
      </c>
    </row>
    <row r="197" spans="1:19" ht="19.95" customHeight="1">
      <c r="A197" t="str">
        <f t="shared" si="3"/>
        <v>IJ33</v>
      </c>
      <c r="B197" t="s">
        <v>4973</v>
      </c>
      <c r="C197" t="s">
        <v>4975</v>
      </c>
      <c r="D197">
        <v>96</v>
      </c>
      <c r="E197" t="s">
        <v>4805</v>
      </c>
      <c r="F197">
        <v>97</v>
      </c>
      <c r="G197" t="s">
        <v>4805</v>
      </c>
      <c r="H197">
        <v>84</v>
      </c>
      <c r="I197" t="s">
        <v>4811</v>
      </c>
      <c r="J197" s="685">
        <v>97</v>
      </c>
      <c r="K197">
        <v>38</v>
      </c>
      <c r="L197" t="s">
        <v>4826</v>
      </c>
      <c r="P197" t="s">
        <v>2176</v>
      </c>
      <c r="Q197">
        <v>3376</v>
      </c>
      <c r="R197">
        <v>2</v>
      </c>
      <c r="S197">
        <v>3378</v>
      </c>
    </row>
    <row r="198" spans="1:19" ht="19.95" customHeight="1">
      <c r="A198" t="str">
        <f t="shared" si="3"/>
        <v>IJ30</v>
      </c>
      <c r="B198" t="s">
        <v>4973</v>
      </c>
      <c r="C198" t="s">
        <v>4976</v>
      </c>
      <c r="D198">
        <v>180</v>
      </c>
      <c r="E198" t="s">
        <v>4814</v>
      </c>
      <c r="F198">
        <v>165</v>
      </c>
      <c r="G198" t="s">
        <v>4810</v>
      </c>
      <c r="H198">
        <v>156</v>
      </c>
      <c r="I198" t="s">
        <v>4810</v>
      </c>
      <c r="J198" s="685">
        <v>180</v>
      </c>
      <c r="K198">
        <v>66</v>
      </c>
      <c r="L198" t="s">
        <v>4814</v>
      </c>
      <c r="P198" t="s">
        <v>1226</v>
      </c>
      <c r="Q198">
        <v>1711</v>
      </c>
      <c r="R198">
        <v>0</v>
      </c>
      <c r="S198">
        <v>1711</v>
      </c>
    </row>
    <row r="199" spans="1:19" ht="19.95" customHeight="1">
      <c r="A199" t="str">
        <f t="shared" si="3"/>
        <v>IJ22</v>
      </c>
      <c r="B199" t="s">
        <v>4973</v>
      </c>
      <c r="C199" t="s">
        <v>4977</v>
      </c>
      <c r="D199">
        <v>148</v>
      </c>
      <c r="E199" t="s">
        <v>4821</v>
      </c>
      <c r="F199">
        <v>125</v>
      </c>
      <c r="G199" t="s">
        <v>4821</v>
      </c>
      <c r="H199">
        <v>146</v>
      </c>
      <c r="I199" t="s">
        <v>4821</v>
      </c>
      <c r="J199" s="685">
        <v>148</v>
      </c>
      <c r="K199">
        <v>62</v>
      </c>
      <c r="L199" t="s">
        <v>4818</v>
      </c>
      <c r="P199" t="s">
        <v>1244</v>
      </c>
      <c r="Q199">
        <v>1013</v>
      </c>
      <c r="R199">
        <v>2</v>
      </c>
      <c r="S199">
        <v>1015</v>
      </c>
    </row>
    <row r="200" spans="1:19" ht="19.95" customHeight="1">
      <c r="A200" t="str">
        <f t="shared" si="3"/>
        <v>IJ34</v>
      </c>
      <c r="B200" t="s">
        <v>4973</v>
      </c>
      <c r="C200" t="s">
        <v>4978</v>
      </c>
      <c r="D200">
        <v>54</v>
      </c>
      <c r="E200" t="s">
        <v>4807</v>
      </c>
      <c r="F200">
        <v>58</v>
      </c>
      <c r="G200" t="s">
        <v>4807</v>
      </c>
      <c r="H200">
        <v>34</v>
      </c>
      <c r="I200" t="s">
        <v>4807</v>
      </c>
      <c r="J200" s="685">
        <v>58</v>
      </c>
      <c r="K200">
        <v>28</v>
      </c>
      <c r="L200" t="s">
        <v>4809</v>
      </c>
      <c r="P200" t="s">
        <v>1282</v>
      </c>
      <c r="Q200">
        <v>656</v>
      </c>
      <c r="R200">
        <v>2</v>
      </c>
      <c r="S200">
        <v>658</v>
      </c>
    </row>
    <row r="201" spans="1:19" ht="19.95" customHeight="1">
      <c r="A201" t="str">
        <f t="shared" si="3"/>
        <v>IJ#2MTR</v>
      </c>
      <c r="B201" t="s">
        <v>4973</v>
      </c>
      <c r="C201" t="s">
        <v>4812</v>
      </c>
      <c r="D201">
        <v>492</v>
      </c>
      <c r="E201" t="s">
        <v>4801</v>
      </c>
      <c r="F201">
        <v>514</v>
      </c>
      <c r="G201" t="s">
        <v>4801</v>
      </c>
      <c r="H201">
        <v>470</v>
      </c>
      <c r="I201" t="s">
        <v>4801</v>
      </c>
      <c r="J201" s="685">
        <v>514</v>
      </c>
      <c r="K201" t="s">
        <v>4802</v>
      </c>
      <c r="L201" t="s">
        <v>4802</v>
      </c>
      <c r="P201" t="s">
        <v>1300</v>
      </c>
      <c r="Q201" t="s">
        <v>85</v>
      </c>
      <c r="R201" t="s">
        <v>85</v>
      </c>
      <c r="S201">
        <v>0</v>
      </c>
    </row>
    <row r="202" spans="1:19" ht="19.95" customHeight="1">
      <c r="A202" t="str">
        <f t="shared" si="3"/>
        <v>IJ29</v>
      </c>
      <c r="B202" t="s">
        <v>4973</v>
      </c>
      <c r="C202" t="s">
        <v>4982</v>
      </c>
      <c r="D202">
        <v>45</v>
      </c>
      <c r="E202" t="s">
        <v>4811</v>
      </c>
      <c r="F202">
        <v>37</v>
      </c>
      <c r="G202" t="s">
        <v>4816</v>
      </c>
      <c r="H202">
        <v>29</v>
      </c>
      <c r="I202" t="s">
        <v>4811</v>
      </c>
      <c r="J202" s="685">
        <v>45</v>
      </c>
      <c r="K202">
        <v>27</v>
      </c>
      <c r="L202" t="s">
        <v>4816</v>
      </c>
      <c r="P202" t="s">
        <v>2178</v>
      </c>
      <c r="Q202">
        <v>1376</v>
      </c>
      <c r="R202">
        <v>4</v>
      </c>
      <c r="S202">
        <v>1380</v>
      </c>
    </row>
    <row r="203" spans="1:19" ht="19.95" customHeight="1">
      <c r="A203" t="str">
        <f t="shared" si="3"/>
        <v>IJ26</v>
      </c>
      <c r="B203" t="s">
        <v>4973</v>
      </c>
      <c r="C203" t="s">
        <v>4979</v>
      </c>
      <c r="D203">
        <v>67</v>
      </c>
      <c r="E203" t="s">
        <v>4805</v>
      </c>
      <c r="F203">
        <v>57</v>
      </c>
      <c r="G203" t="s">
        <v>4810</v>
      </c>
      <c r="H203">
        <v>48</v>
      </c>
      <c r="I203" t="s">
        <v>4805</v>
      </c>
      <c r="J203" s="685">
        <v>67</v>
      </c>
      <c r="K203">
        <v>40</v>
      </c>
      <c r="L203" t="s">
        <v>4810</v>
      </c>
      <c r="P203" t="s">
        <v>1380</v>
      </c>
      <c r="Q203">
        <v>3659</v>
      </c>
      <c r="R203">
        <v>1</v>
      </c>
      <c r="S203">
        <v>3660</v>
      </c>
    </row>
    <row r="204" spans="1:19" ht="19.95" customHeight="1">
      <c r="A204" t="str">
        <f t="shared" si="3"/>
        <v>IJ32</v>
      </c>
      <c r="B204" t="s">
        <v>4973</v>
      </c>
      <c r="C204" t="s">
        <v>4983</v>
      </c>
      <c r="D204">
        <v>151</v>
      </c>
      <c r="E204" t="s">
        <v>4804</v>
      </c>
      <c r="F204">
        <v>159</v>
      </c>
      <c r="G204" t="s">
        <v>4809</v>
      </c>
      <c r="H204">
        <v>133</v>
      </c>
      <c r="I204" t="s">
        <v>4804</v>
      </c>
      <c r="J204" s="685">
        <v>159</v>
      </c>
      <c r="K204">
        <v>37</v>
      </c>
      <c r="L204" t="s">
        <v>4881</v>
      </c>
      <c r="P204" t="s">
        <v>1391</v>
      </c>
      <c r="Q204">
        <v>3004</v>
      </c>
      <c r="R204">
        <v>4</v>
      </c>
      <c r="S204">
        <v>3008</v>
      </c>
    </row>
    <row r="205" spans="1:19" ht="19.95" customHeight="1">
      <c r="A205" t="str">
        <f t="shared" si="3"/>
        <v>IJ28</v>
      </c>
      <c r="B205" t="s">
        <v>4973</v>
      </c>
      <c r="C205" t="s">
        <v>4980</v>
      </c>
      <c r="D205">
        <v>132</v>
      </c>
      <c r="E205" t="s">
        <v>4810</v>
      </c>
      <c r="F205">
        <v>160</v>
      </c>
      <c r="G205" t="s">
        <v>4814</v>
      </c>
      <c r="H205">
        <v>147</v>
      </c>
      <c r="I205" t="s">
        <v>4810</v>
      </c>
      <c r="J205" s="685">
        <v>160</v>
      </c>
      <c r="K205">
        <v>48</v>
      </c>
      <c r="L205" t="s">
        <v>4814</v>
      </c>
      <c r="P205" t="s">
        <v>1424</v>
      </c>
      <c r="Q205">
        <v>4106</v>
      </c>
      <c r="R205">
        <v>2</v>
      </c>
      <c r="S205">
        <v>4108</v>
      </c>
    </row>
    <row r="206" spans="1:19" ht="19.95" customHeight="1">
      <c r="A206" t="str">
        <f t="shared" si="3"/>
        <v>IJ20</v>
      </c>
      <c r="B206" t="s">
        <v>4973</v>
      </c>
      <c r="C206" t="s">
        <v>4981</v>
      </c>
      <c r="D206">
        <v>146</v>
      </c>
      <c r="E206" t="s">
        <v>4814</v>
      </c>
      <c r="F206">
        <v>145</v>
      </c>
      <c r="G206" t="s">
        <v>4814</v>
      </c>
      <c r="H206">
        <v>153</v>
      </c>
      <c r="I206" t="s">
        <v>4814</v>
      </c>
      <c r="J206" s="685">
        <v>153</v>
      </c>
      <c r="K206">
        <v>21</v>
      </c>
      <c r="L206" t="s">
        <v>4826</v>
      </c>
      <c r="P206" t="s">
        <v>1435</v>
      </c>
      <c r="Q206">
        <v>514</v>
      </c>
      <c r="R206">
        <v>1</v>
      </c>
      <c r="S206">
        <v>515</v>
      </c>
    </row>
    <row r="207" spans="1:19" ht="19.95" customHeight="1">
      <c r="A207" t="str">
        <f t="shared" si="3"/>
        <v>IJ#3MTR</v>
      </c>
      <c r="B207" t="s">
        <v>4973</v>
      </c>
      <c r="C207" t="s">
        <v>4820</v>
      </c>
      <c r="D207">
        <v>353</v>
      </c>
      <c r="E207" t="s">
        <v>4814</v>
      </c>
      <c r="F207">
        <v>407</v>
      </c>
      <c r="G207" t="s">
        <v>4811</v>
      </c>
      <c r="H207">
        <v>378</v>
      </c>
      <c r="I207" t="s">
        <v>4814</v>
      </c>
      <c r="J207" s="685">
        <v>407</v>
      </c>
      <c r="K207" t="s">
        <v>4802</v>
      </c>
      <c r="L207" t="s">
        <v>4802</v>
      </c>
      <c r="P207" t="s">
        <v>2180</v>
      </c>
      <c r="Q207">
        <v>3533</v>
      </c>
      <c r="R207">
        <v>6</v>
      </c>
      <c r="S207">
        <v>3539</v>
      </c>
    </row>
    <row r="208" spans="1:19" ht="19.95" customHeight="1">
      <c r="A208" t="str">
        <f t="shared" si="3"/>
        <v>IJ31</v>
      </c>
      <c r="B208" t="s">
        <v>4973</v>
      </c>
      <c r="C208" t="s">
        <v>4984</v>
      </c>
      <c r="D208">
        <v>83</v>
      </c>
      <c r="E208" t="s">
        <v>4809</v>
      </c>
      <c r="F208">
        <v>95</v>
      </c>
      <c r="G208" t="s">
        <v>4809</v>
      </c>
      <c r="H208">
        <v>43</v>
      </c>
      <c r="I208" t="s">
        <v>4811</v>
      </c>
      <c r="J208" s="685">
        <v>95</v>
      </c>
      <c r="K208">
        <v>52</v>
      </c>
      <c r="L208" t="s">
        <v>4809</v>
      </c>
      <c r="P208" t="s">
        <v>1504</v>
      </c>
      <c r="Q208">
        <v>636</v>
      </c>
      <c r="R208">
        <v>1</v>
      </c>
      <c r="S208">
        <v>637</v>
      </c>
    </row>
    <row r="209" spans="1:19" ht="19.95" customHeight="1">
      <c r="A209" t="str">
        <f t="shared" si="3"/>
        <v>IJ24</v>
      </c>
      <c r="B209" t="s">
        <v>4973</v>
      </c>
      <c r="C209" t="s">
        <v>4985</v>
      </c>
      <c r="D209">
        <v>121</v>
      </c>
      <c r="E209" t="s">
        <v>4817</v>
      </c>
      <c r="F209">
        <v>117</v>
      </c>
      <c r="G209" t="s">
        <v>4814</v>
      </c>
      <c r="H209">
        <v>140</v>
      </c>
      <c r="I209" t="s">
        <v>4811</v>
      </c>
      <c r="J209" s="685">
        <v>140</v>
      </c>
      <c r="K209">
        <v>43</v>
      </c>
      <c r="L209" t="s">
        <v>4818</v>
      </c>
      <c r="P209" t="s">
        <v>1518</v>
      </c>
      <c r="Q209">
        <v>1988</v>
      </c>
      <c r="R209">
        <v>9</v>
      </c>
      <c r="S209">
        <v>1997</v>
      </c>
    </row>
    <row r="210" spans="1:19" ht="19.95" customHeight="1">
      <c r="A210" t="str">
        <f t="shared" si="3"/>
        <v>IJ25</v>
      </c>
      <c r="B210" t="s">
        <v>4973</v>
      </c>
      <c r="C210" t="s">
        <v>4986</v>
      </c>
      <c r="D210">
        <v>35</v>
      </c>
      <c r="E210" t="s">
        <v>4814</v>
      </c>
      <c r="F210">
        <v>23</v>
      </c>
      <c r="G210" t="s">
        <v>4811</v>
      </c>
      <c r="H210">
        <v>37</v>
      </c>
      <c r="I210" t="s">
        <v>4814</v>
      </c>
      <c r="J210" s="685">
        <v>37</v>
      </c>
      <c r="K210">
        <v>35</v>
      </c>
      <c r="L210" t="s">
        <v>4814</v>
      </c>
      <c r="P210" t="s">
        <v>1554</v>
      </c>
      <c r="Q210">
        <v>1487</v>
      </c>
      <c r="R210">
        <v>3</v>
      </c>
      <c r="S210">
        <v>1490</v>
      </c>
    </row>
    <row r="211" spans="1:19" ht="19.95" customHeight="1">
      <c r="A211" t="str">
        <f t="shared" si="3"/>
        <v>IJ21</v>
      </c>
      <c r="B211" t="s">
        <v>4973</v>
      </c>
      <c r="C211" t="s">
        <v>4987</v>
      </c>
      <c r="D211">
        <v>133</v>
      </c>
      <c r="E211" t="s">
        <v>4814</v>
      </c>
      <c r="F211">
        <v>165</v>
      </c>
      <c r="G211" t="s">
        <v>4814</v>
      </c>
      <c r="H211">
        <v>141</v>
      </c>
      <c r="I211" t="s">
        <v>4814</v>
      </c>
      <c r="J211" s="685">
        <v>165</v>
      </c>
      <c r="K211">
        <v>50</v>
      </c>
      <c r="L211" t="s">
        <v>4811</v>
      </c>
      <c r="P211" t="s">
        <v>1566</v>
      </c>
      <c r="Q211">
        <v>348</v>
      </c>
      <c r="R211">
        <v>17</v>
      </c>
      <c r="S211">
        <v>365</v>
      </c>
    </row>
    <row r="212" spans="1:19" ht="19.95" customHeight="1">
      <c r="A212" t="str">
        <f t="shared" si="3"/>
        <v>IJ27</v>
      </c>
      <c r="B212" t="s">
        <v>4973</v>
      </c>
      <c r="C212" t="s">
        <v>4988</v>
      </c>
      <c r="D212">
        <v>28</v>
      </c>
      <c r="E212" t="s">
        <v>4804</v>
      </c>
      <c r="F212">
        <v>43</v>
      </c>
      <c r="G212" t="s">
        <v>4809</v>
      </c>
      <c r="H212">
        <v>44</v>
      </c>
      <c r="I212" t="s">
        <v>4801</v>
      </c>
      <c r="J212" s="685">
        <v>44</v>
      </c>
      <c r="K212">
        <v>21</v>
      </c>
      <c r="L212" t="s">
        <v>4811</v>
      </c>
      <c r="P212" t="s">
        <v>2182</v>
      </c>
      <c r="Q212">
        <v>1106</v>
      </c>
      <c r="R212" t="s">
        <v>85</v>
      </c>
      <c r="S212">
        <v>1106</v>
      </c>
    </row>
    <row r="213" spans="1:19" ht="19.95" customHeight="1">
      <c r="A213" t="str">
        <f t="shared" si="3"/>
        <v>IR#1MTR</v>
      </c>
      <c r="B213" t="s">
        <v>4989</v>
      </c>
      <c r="C213" t="s">
        <v>4800</v>
      </c>
      <c r="D213">
        <v>674</v>
      </c>
      <c r="E213" t="s">
        <v>4811</v>
      </c>
      <c r="F213">
        <v>655</v>
      </c>
      <c r="G213" t="s">
        <v>4821</v>
      </c>
      <c r="H213">
        <v>684</v>
      </c>
      <c r="I213" t="s">
        <v>4811</v>
      </c>
      <c r="J213" s="685">
        <v>684</v>
      </c>
      <c r="K213" t="s">
        <v>4802</v>
      </c>
      <c r="L213" t="s">
        <v>4802</v>
      </c>
      <c r="P213" t="s">
        <v>1646</v>
      </c>
      <c r="Q213">
        <v>1839</v>
      </c>
      <c r="R213">
        <v>4</v>
      </c>
      <c r="S213">
        <v>1843</v>
      </c>
    </row>
    <row r="214" spans="1:19" ht="19.95" customHeight="1">
      <c r="A214" t="str">
        <f t="shared" si="3"/>
        <v>IR21</v>
      </c>
      <c r="B214" t="s">
        <v>4989</v>
      </c>
      <c r="C214" t="s">
        <v>4990</v>
      </c>
      <c r="D214">
        <v>141</v>
      </c>
      <c r="E214" t="s">
        <v>4801</v>
      </c>
      <c r="F214">
        <v>123</v>
      </c>
      <c r="G214" t="s">
        <v>4804</v>
      </c>
      <c r="H214">
        <v>131</v>
      </c>
      <c r="I214" t="s">
        <v>4811</v>
      </c>
      <c r="J214" s="685">
        <v>141</v>
      </c>
      <c r="K214">
        <v>29</v>
      </c>
      <c r="L214" t="s">
        <v>4801</v>
      </c>
      <c r="P214" t="s">
        <v>1658</v>
      </c>
      <c r="Q214">
        <v>4841</v>
      </c>
      <c r="R214">
        <v>3</v>
      </c>
      <c r="S214">
        <v>4844</v>
      </c>
    </row>
    <row r="215" spans="1:19" ht="19.95" customHeight="1">
      <c r="A215" t="str">
        <f t="shared" si="3"/>
        <v>IR31</v>
      </c>
      <c r="B215" t="s">
        <v>4989</v>
      </c>
      <c r="C215" t="s">
        <v>4991</v>
      </c>
      <c r="D215">
        <v>109</v>
      </c>
      <c r="E215" t="s">
        <v>4810</v>
      </c>
      <c r="F215">
        <v>118</v>
      </c>
      <c r="G215" t="s">
        <v>4810</v>
      </c>
      <c r="H215">
        <v>74</v>
      </c>
      <c r="I215" t="s">
        <v>4811</v>
      </c>
      <c r="J215" s="685">
        <v>118</v>
      </c>
      <c r="K215">
        <v>45</v>
      </c>
      <c r="L215" t="s">
        <v>4816</v>
      </c>
      <c r="P215" t="s">
        <v>1693</v>
      </c>
      <c r="Q215">
        <v>5066</v>
      </c>
      <c r="R215">
        <v>2</v>
      </c>
      <c r="S215">
        <v>5068</v>
      </c>
    </row>
    <row r="216" spans="1:19" ht="19.95" customHeight="1">
      <c r="A216" t="str">
        <f t="shared" si="3"/>
        <v>IR32</v>
      </c>
      <c r="B216" t="s">
        <v>4989</v>
      </c>
      <c r="C216" t="s">
        <v>4992</v>
      </c>
      <c r="D216">
        <v>228</v>
      </c>
      <c r="E216" t="s">
        <v>4811</v>
      </c>
      <c r="F216">
        <v>230</v>
      </c>
      <c r="G216" t="s">
        <v>4814</v>
      </c>
      <c r="H216">
        <v>260</v>
      </c>
      <c r="I216" t="s">
        <v>4814</v>
      </c>
      <c r="J216" s="685">
        <v>260</v>
      </c>
      <c r="K216">
        <v>70</v>
      </c>
      <c r="L216" t="s">
        <v>4826</v>
      </c>
      <c r="P216" t="s">
        <v>1702</v>
      </c>
      <c r="Q216">
        <v>1237</v>
      </c>
      <c r="R216" t="s">
        <v>85</v>
      </c>
      <c r="S216">
        <v>1237</v>
      </c>
    </row>
    <row r="217" spans="1:19" ht="19.95" customHeight="1">
      <c r="A217" t="str">
        <f t="shared" si="3"/>
        <v>IR33</v>
      </c>
      <c r="B217" t="s">
        <v>4989</v>
      </c>
      <c r="C217" t="s">
        <v>4993</v>
      </c>
      <c r="D217">
        <v>108</v>
      </c>
      <c r="E217" t="s">
        <v>4811</v>
      </c>
      <c r="F217">
        <v>117</v>
      </c>
      <c r="G217" t="s">
        <v>4811</v>
      </c>
      <c r="H217">
        <v>141</v>
      </c>
      <c r="I217" t="s">
        <v>4811</v>
      </c>
      <c r="J217" s="685">
        <v>141</v>
      </c>
      <c r="K217">
        <v>52</v>
      </c>
      <c r="L217" t="s">
        <v>4807</v>
      </c>
      <c r="P217" t="s">
        <v>1954</v>
      </c>
      <c r="Q217" t="s">
        <v>85</v>
      </c>
      <c r="R217" t="s">
        <v>85</v>
      </c>
      <c r="S217">
        <v>0</v>
      </c>
    </row>
    <row r="218" spans="1:19" ht="19.95" customHeight="1">
      <c r="A218" t="str">
        <f t="shared" si="3"/>
        <v>IR34</v>
      </c>
      <c r="B218" t="s">
        <v>4989</v>
      </c>
      <c r="C218" t="s">
        <v>4994</v>
      </c>
      <c r="D218">
        <v>113</v>
      </c>
      <c r="E218" t="s">
        <v>4814</v>
      </c>
      <c r="F218">
        <v>101</v>
      </c>
      <c r="G218" t="s">
        <v>4821</v>
      </c>
      <c r="H218">
        <v>97</v>
      </c>
      <c r="I218" t="s">
        <v>4814</v>
      </c>
      <c r="J218" s="685">
        <v>113</v>
      </c>
      <c r="K218">
        <v>39</v>
      </c>
      <c r="L218" t="s">
        <v>4823</v>
      </c>
      <c r="P218" t="s">
        <v>1955</v>
      </c>
      <c r="Q218">
        <v>1670</v>
      </c>
      <c r="R218">
        <v>4</v>
      </c>
      <c r="S218">
        <v>1674</v>
      </c>
    </row>
    <row r="219" spans="1:19" ht="19.95" customHeight="1">
      <c r="A219" t="str">
        <f t="shared" si="3"/>
        <v>IR#2MTR</v>
      </c>
      <c r="B219" t="s">
        <v>4989</v>
      </c>
      <c r="C219" t="s">
        <v>4812</v>
      </c>
      <c r="D219">
        <v>818</v>
      </c>
      <c r="E219" t="s">
        <v>4811</v>
      </c>
      <c r="F219">
        <v>782</v>
      </c>
      <c r="G219" t="s">
        <v>4811</v>
      </c>
      <c r="H219">
        <v>804</v>
      </c>
      <c r="I219" t="s">
        <v>4811</v>
      </c>
      <c r="J219" s="685">
        <v>818</v>
      </c>
      <c r="K219" t="s">
        <v>4802</v>
      </c>
      <c r="L219" t="s">
        <v>4802</v>
      </c>
      <c r="P219" t="s">
        <v>1957</v>
      </c>
      <c r="Q219">
        <v>2960</v>
      </c>
      <c r="R219">
        <v>6</v>
      </c>
      <c r="S219">
        <v>2966</v>
      </c>
    </row>
    <row r="220" spans="1:19" ht="19.95" customHeight="1">
      <c r="A220" t="str">
        <f t="shared" si="3"/>
        <v>IR25</v>
      </c>
      <c r="B220" t="s">
        <v>4989</v>
      </c>
      <c r="C220" t="s">
        <v>4995</v>
      </c>
      <c r="D220">
        <v>96</v>
      </c>
      <c r="E220" t="s">
        <v>4811</v>
      </c>
      <c r="F220">
        <v>83</v>
      </c>
      <c r="G220" t="s">
        <v>4809</v>
      </c>
      <c r="H220">
        <v>64</v>
      </c>
      <c r="I220" t="s">
        <v>4811</v>
      </c>
      <c r="J220" s="685">
        <v>96</v>
      </c>
      <c r="K220">
        <v>31</v>
      </c>
      <c r="L220" t="s">
        <v>4809</v>
      </c>
      <c r="P220" t="s">
        <v>1959</v>
      </c>
      <c r="Q220">
        <v>661</v>
      </c>
      <c r="R220">
        <v>3</v>
      </c>
      <c r="S220">
        <v>664</v>
      </c>
    </row>
    <row r="221" spans="1:19" ht="19.95" customHeight="1">
      <c r="A221" t="str">
        <f t="shared" si="3"/>
        <v>IR26</v>
      </c>
      <c r="B221" t="s">
        <v>4989</v>
      </c>
      <c r="C221" t="s">
        <v>4996</v>
      </c>
      <c r="D221">
        <v>288</v>
      </c>
      <c r="E221" t="s">
        <v>4814</v>
      </c>
      <c r="F221">
        <v>258</v>
      </c>
      <c r="G221" t="s">
        <v>4814</v>
      </c>
      <c r="H221">
        <v>255</v>
      </c>
      <c r="I221" t="s">
        <v>4814</v>
      </c>
      <c r="J221" s="685">
        <v>288</v>
      </c>
      <c r="K221">
        <v>72</v>
      </c>
      <c r="L221" t="s">
        <v>4816</v>
      </c>
      <c r="P221" t="s">
        <v>1392</v>
      </c>
      <c r="Q221">
        <v>589</v>
      </c>
      <c r="R221" t="s">
        <v>85</v>
      </c>
      <c r="S221">
        <v>589</v>
      </c>
    </row>
    <row r="222" spans="1:19" ht="19.95" customHeight="1">
      <c r="A222" t="str">
        <f t="shared" si="3"/>
        <v>IR35</v>
      </c>
      <c r="B222" t="s">
        <v>4989</v>
      </c>
      <c r="C222" t="s">
        <v>4998</v>
      </c>
      <c r="D222">
        <v>118</v>
      </c>
      <c r="E222" t="s">
        <v>4811</v>
      </c>
      <c r="F222">
        <v>83</v>
      </c>
      <c r="G222" t="s">
        <v>4821</v>
      </c>
      <c r="H222">
        <v>122</v>
      </c>
      <c r="I222" t="s">
        <v>4811</v>
      </c>
      <c r="J222" s="685">
        <v>122</v>
      </c>
      <c r="K222">
        <v>59</v>
      </c>
      <c r="L222" t="s">
        <v>4811</v>
      </c>
      <c r="P222" t="s">
        <v>1436</v>
      </c>
      <c r="Q222">
        <v>1242</v>
      </c>
      <c r="R222">
        <v>2</v>
      </c>
      <c r="S222">
        <v>1244</v>
      </c>
    </row>
    <row r="223" spans="1:19" ht="19.95" customHeight="1">
      <c r="A223" t="str">
        <f t="shared" si="3"/>
        <v>IR27</v>
      </c>
      <c r="B223" t="s">
        <v>4989</v>
      </c>
      <c r="C223" t="s">
        <v>4997</v>
      </c>
      <c r="D223">
        <v>51</v>
      </c>
      <c r="E223" t="s">
        <v>4809</v>
      </c>
      <c r="F223">
        <v>60</v>
      </c>
      <c r="G223" t="s">
        <v>4811</v>
      </c>
      <c r="H223">
        <v>74</v>
      </c>
      <c r="I223" t="s">
        <v>4809</v>
      </c>
      <c r="J223" s="685">
        <v>74</v>
      </c>
      <c r="K223">
        <v>22</v>
      </c>
      <c r="L223" t="s">
        <v>4816</v>
      </c>
      <c r="P223" t="s">
        <v>2038</v>
      </c>
      <c r="Q223">
        <v>2384</v>
      </c>
      <c r="R223">
        <v>1</v>
      </c>
      <c r="S223">
        <v>2385</v>
      </c>
    </row>
    <row r="224" spans="1:19" ht="19.95" customHeight="1">
      <c r="A224" t="str">
        <f t="shared" si="3"/>
        <v>IR20</v>
      </c>
      <c r="B224" t="s">
        <v>4989</v>
      </c>
      <c r="C224" t="s">
        <v>4999</v>
      </c>
      <c r="D224">
        <v>297</v>
      </c>
      <c r="E224" t="s">
        <v>4821</v>
      </c>
      <c r="F224">
        <v>326</v>
      </c>
      <c r="G224" t="s">
        <v>4811</v>
      </c>
      <c r="H224">
        <v>308</v>
      </c>
      <c r="I224" t="s">
        <v>4811</v>
      </c>
      <c r="J224" s="685">
        <v>326</v>
      </c>
      <c r="K224">
        <v>51</v>
      </c>
      <c r="L224" t="s">
        <v>4804</v>
      </c>
      <c r="P224" t="s">
        <v>2189</v>
      </c>
      <c r="Q224">
        <v>2691</v>
      </c>
      <c r="R224">
        <v>7</v>
      </c>
      <c r="S224">
        <v>2698</v>
      </c>
    </row>
    <row r="225" spans="1:19" ht="19.95" customHeight="1">
      <c r="A225" t="str">
        <f t="shared" si="3"/>
        <v>IR#3MTR</v>
      </c>
      <c r="B225" t="s">
        <v>4989</v>
      </c>
      <c r="C225" t="s">
        <v>4820</v>
      </c>
      <c r="D225">
        <v>473</v>
      </c>
      <c r="E225" t="s">
        <v>4811</v>
      </c>
      <c r="F225">
        <v>499</v>
      </c>
      <c r="G225" t="s">
        <v>4804</v>
      </c>
      <c r="H225">
        <v>495</v>
      </c>
      <c r="I225" t="s">
        <v>4811</v>
      </c>
      <c r="J225" s="685">
        <v>499</v>
      </c>
      <c r="K225" t="s">
        <v>4802</v>
      </c>
      <c r="L225" t="s">
        <v>4802</v>
      </c>
      <c r="P225" t="s">
        <v>2190</v>
      </c>
      <c r="Q225">
        <v>333</v>
      </c>
      <c r="R225">
        <v>4</v>
      </c>
      <c r="S225">
        <v>337</v>
      </c>
    </row>
    <row r="226" spans="1:19" ht="19.95" customHeight="1">
      <c r="A226" t="str">
        <f t="shared" si="3"/>
        <v>IR37</v>
      </c>
      <c r="B226" t="s">
        <v>4989</v>
      </c>
      <c r="C226" t="s">
        <v>5003</v>
      </c>
      <c r="D226">
        <v>123</v>
      </c>
      <c r="E226" t="s">
        <v>4811</v>
      </c>
      <c r="F226">
        <v>110</v>
      </c>
      <c r="G226" t="s">
        <v>4811</v>
      </c>
      <c r="H226">
        <v>82</v>
      </c>
      <c r="I226" t="s">
        <v>4811</v>
      </c>
      <c r="J226" s="685">
        <v>123</v>
      </c>
      <c r="K226">
        <v>36</v>
      </c>
      <c r="L226" t="s">
        <v>4811</v>
      </c>
      <c r="P226" t="s">
        <v>2191</v>
      </c>
      <c r="Q226">
        <v>173</v>
      </c>
      <c r="R226">
        <v>2</v>
      </c>
      <c r="S226">
        <v>175</v>
      </c>
    </row>
    <row r="227" spans="1:19" ht="19.95" customHeight="1">
      <c r="A227" t="str">
        <f t="shared" si="3"/>
        <v>IR38</v>
      </c>
      <c r="B227" t="s">
        <v>4989</v>
      </c>
      <c r="C227" t="s">
        <v>5000</v>
      </c>
      <c r="D227">
        <v>108</v>
      </c>
      <c r="E227" t="s">
        <v>4804</v>
      </c>
      <c r="F227">
        <v>91</v>
      </c>
      <c r="G227" t="s">
        <v>4811</v>
      </c>
      <c r="H227">
        <v>122</v>
      </c>
      <c r="I227" t="s">
        <v>4804</v>
      </c>
      <c r="J227" s="685">
        <v>122</v>
      </c>
      <c r="K227">
        <v>43</v>
      </c>
      <c r="L227" t="s">
        <v>4807</v>
      </c>
      <c r="P227" t="s">
        <v>2192</v>
      </c>
      <c r="Q227">
        <v>131</v>
      </c>
      <c r="R227">
        <v>1</v>
      </c>
      <c r="S227">
        <v>132</v>
      </c>
    </row>
    <row r="228" spans="1:19" ht="19.95" customHeight="1">
      <c r="A228" t="str">
        <f t="shared" si="3"/>
        <v>IR39</v>
      </c>
      <c r="B228" t="s">
        <v>4989</v>
      </c>
      <c r="C228" t="s">
        <v>5001</v>
      </c>
      <c r="D228">
        <v>129</v>
      </c>
      <c r="E228" t="s">
        <v>4811</v>
      </c>
      <c r="F228">
        <v>159</v>
      </c>
      <c r="G228" t="s">
        <v>4804</v>
      </c>
      <c r="H228">
        <v>153</v>
      </c>
      <c r="I228" t="s">
        <v>4811</v>
      </c>
      <c r="J228" s="685">
        <v>159</v>
      </c>
      <c r="K228">
        <v>58</v>
      </c>
      <c r="L228" t="s">
        <v>4809</v>
      </c>
      <c r="P228" t="s">
        <v>2194</v>
      </c>
      <c r="Q228">
        <v>2291</v>
      </c>
      <c r="R228">
        <v>2</v>
      </c>
      <c r="S228">
        <v>2293</v>
      </c>
    </row>
    <row r="229" spans="1:19" ht="19.95" customHeight="1">
      <c r="A229" t="str">
        <f t="shared" si="3"/>
        <v>IR36</v>
      </c>
      <c r="B229" t="s">
        <v>4989</v>
      </c>
      <c r="C229" t="s">
        <v>5004</v>
      </c>
      <c r="D229">
        <v>140</v>
      </c>
      <c r="E229" t="s">
        <v>4810</v>
      </c>
      <c r="F229">
        <v>129</v>
      </c>
      <c r="G229" t="s">
        <v>4830</v>
      </c>
      <c r="H229">
        <v>126</v>
      </c>
      <c r="I229" t="s">
        <v>4881</v>
      </c>
      <c r="J229" s="685">
        <v>140</v>
      </c>
      <c r="K229">
        <v>40</v>
      </c>
      <c r="L229" t="s">
        <v>4808</v>
      </c>
      <c r="P229" t="s">
        <v>2195</v>
      </c>
      <c r="Q229">
        <v>1329</v>
      </c>
      <c r="R229">
        <v>7</v>
      </c>
      <c r="S229">
        <v>1336</v>
      </c>
    </row>
    <row r="230" spans="1:19" ht="19.95" customHeight="1">
      <c r="A230" t="str">
        <f t="shared" si="3"/>
        <v>IR40</v>
      </c>
      <c r="B230" t="s">
        <v>4989</v>
      </c>
      <c r="C230" t="s">
        <v>5002</v>
      </c>
      <c r="D230">
        <v>26</v>
      </c>
      <c r="E230" t="s">
        <v>4811</v>
      </c>
      <c r="F230">
        <v>37</v>
      </c>
      <c r="G230" t="s">
        <v>4804</v>
      </c>
      <c r="H230">
        <v>41</v>
      </c>
      <c r="I230" t="s">
        <v>4823</v>
      </c>
      <c r="J230" s="685">
        <v>41</v>
      </c>
      <c r="K230">
        <v>31</v>
      </c>
      <c r="L230" t="s">
        <v>4823</v>
      </c>
      <c r="P230" t="s">
        <v>2196</v>
      </c>
      <c r="Q230">
        <v>2194</v>
      </c>
      <c r="R230">
        <v>2</v>
      </c>
      <c r="S230">
        <v>2196</v>
      </c>
    </row>
    <row r="231" spans="1:19" ht="19.95" customHeight="1">
      <c r="A231" t="str">
        <f t="shared" si="3"/>
        <v>IR#4MTR</v>
      </c>
      <c r="B231" t="s">
        <v>4989</v>
      </c>
      <c r="C231" t="s">
        <v>5005</v>
      </c>
      <c r="D231">
        <v>586</v>
      </c>
      <c r="E231" t="s">
        <v>4811</v>
      </c>
      <c r="F231">
        <v>618</v>
      </c>
      <c r="G231" t="s">
        <v>4811</v>
      </c>
      <c r="H231">
        <v>583</v>
      </c>
      <c r="I231" t="s">
        <v>4811</v>
      </c>
      <c r="J231" s="685">
        <v>618</v>
      </c>
      <c r="K231" t="s">
        <v>4802</v>
      </c>
      <c r="L231" t="s">
        <v>4802</v>
      </c>
      <c r="P231" t="s">
        <v>2040</v>
      </c>
      <c r="Q231" t="s">
        <v>85</v>
      </c>
      <c r="R231" t="s">
        <v>85</v>
      </c>
      <c r="S231">
        <v>0</v>
      </c>
    </row>
    <row r="232" spans="1:19" ht="19.95" customHeight="1">
      <c r="A232" t="str">
        <f t="shared" si="3"/>
        <v>IR23</v>
      </c>
      <c r="B232" t="s">
        <v>4989</v>
      </c>
      <c r="C232" t="s">
        <v>5006</v>
      </c>
      <c r="D232">
        <v>84</v>
      </c>
      <c r="E232" t="s">
        <v>4811</v>
      </c>
      <c r="F232">
        <v>93</v>
      </c>
      <c r="G232" t="s">
        <v>4811</v>
      </c>
      <c r="H232">
        <v>75</v>
      </c>
      <c r="I232" t="s">
        <v>4811</v>
      </c>
      <c r="J232" s="685">
        <v>93</v>
      </c>
      <c r="K232">
        <v>41</v>
      </c>
      <c r="L232" t="s">
        <v>4801</v>
      </c>
      <c r="P232" t="s">
        <v>2197</v>
      </c>
      <c r="Q232">
        <v>360</v>
      </c>
      <c r="R232">
        <v>1</v>
      </c>
      <c r="S232">
        <v>361</v>
      </c>
    </row>
    <row r="233" spans="1:19" ht="19.95" customHeight="1">
      <c r="A233" t="str">
        <f t="shared" si="3"/>
        <v>IR28</v>
      </c>
      <c r="B233" t="s">
        <v>4989</v>
      </c>
      <c r="C233" t="s">
        <v>5007</v>
      </c>
      <c r="D233">
        <v>45</v>
      </c>
      <c r="E233" t="s">
        <v>4821</v>
      </c>
      <c r="F233">
        <v>48</v>
      </c>
      <c r="G233" t="s">
        <v>4811</v>
      </c>
      <c r="H233">
        <v>45</v>
      </c>
      <c r="I233" t="s">
        <v>4804</v>
      </c>
      <c r="J233" s="685">
        <v>48</v>
      </c>
      <c r="K233">
        <v>21</v>
      </c>
      <c r="L233" t="s">
        <v>4810</v>
      </c>
      <c r="P233" t="s">
        <v>2199</v>
      </c>
      <c r="Q233">
        <v>955</v>
      </c>
      <c r="R233">
        <v>11</v>
      </c>
      <c r="S233">
        <v>966</v>
      </c>
    </row>
    <row r="234" spans="1:19" ht="19.95" customHeight="1">
      <c r="A234" t="str">
        <f t="shared" si="3"/>
        <v>IR22</v>
      </c>
      <c r="B234" t="s">
        <v>4989</v>
      </c>
      <c r="C234" t="s">
        <v>5008</v>
      </c>
      <c r="D234">
        <v>109</v>
      </c>
      <c r="E234" t="s">
        <v>4801</v>
      </c>
      <c r="F234">
        <v>120</v>
      </c>
      <c r="G234" t="s">
        <v>4804</v>
      </c>
      <c r="H234">
        <v>93</v>
      </c>
      <c r="I234" t="s">
        <v>4811</v>
      </c>
      <c r="J234" s="685">
        <v>120</v>
      </c>
      <c r="K234">
        <v>27</v>
      </c>
      <c r="L234" t="s">
        <v>4808</v>
      </c>
      <c r="P234" t="s">
        <v>2200</v>
      </c>
      <c r="Q234">
        <v>1864</v>
      </c>
      <c r="R234">
        <v>4</v>
      </c>
      <c r="S234">
        <v>1868</v>
      </c>
    </row>
    <row r="235" spans="1:19" ht="19.95" customHeight="1">
      <c r="A235" t="str">
        <f t="shared" si="3"/>
        <v>IR29</v>
      </c>
      <c r="B235" t="s">
        <v>4989</v>
      </c>
      <c r="C235" t="s">
        <v>5009</v>
      </c>
      <c r="D235">
        <v>223</v>
      </c>
      <c r="E235" t="s">
        <v>4811</v>
      </c>
      <c r="F235">
        <v>217</v>
      </c>
      <c r="G235" t="s">
        <v>4811</v>
      </c>
      <c r="H235">
        <v>213</v>
      </c>
      <c r="I235" t="s">
        <v>4811</v>
      </c>
      <c r="J235" s="685">
        <v>223</v>
      </c>
      <c r="K235">
        <v>36</v>
      </c>
      <c r="L235" t="s">
        <v>4823</v>
      </c>
      <c r="P235" t="s">
        <v>2201</v>
      </c>
      <c r="Q235">
        <v>1713</v>
      </c>
      <c r="R235">
        <v>3</v>
      </c>
      <c r="S235">
        <v>1716</v>
      </c>
    </row>
    <row r="236" spans="1:19" ht="19.95" customHeight="1">
      <c r="A236" t="str">
        <f t="shared" si="3"/>
        <v>IR24</v>
      </c>
      <c r="B236" t="s">
        <v>4989</v>
      </c>
      <c r="C236" t="s">
        <v>5010</v>
      </c>
      <c r="D236">
        <v>135</v>
      </c>
      <c r="E236" t="s">
        <v>4810</v>
      </c>
      <c r="F236">
        <v>148</v>
      </c>
      <c r="G236" t="s">
        <v>4814</v>
      </c>
      <c r="H236">
        <v>173</v>
      </c>
      <c r="I236" t="s">
        <v>4814</v>
      </c>
      <c r="J236" s="685">
        <v>173</v>
      </c>
      <c r="K236">
        <v>62</v>
      </c>
      <c r="L236" t="s">
        <v>4805</v>
      </c>
      <c r="P236" t="s">
        <v>2202</v>
      </c>
      <c r="Q236">
        <v>1131</v>
      </c>
      <c r="R236" t="s">
        <v>85</v>
      </c>
      <c r="S236">
        <v>1131</v>
      </c>
    </row>
    <row r="237" spans="1:19" ht="19.95" customHeight="1">
      <c r="A237" t="str">
        <f t="shared" si="3"/>
        <v>IY#1MTR</v>
      </c>
      <c r="B237" t="s">
        <v>5011</v>
      </c>
      <c r="C237" t="s">
        <v>4800</v>
      </c>
      <c r="D237">
        <v>770</v>
      </c>
      <c r="E237" t="s">
        <v>4821</v>
      </c>
      <c r="F237">
        <v>745</v>
      </c>
      <c r="G237" t="s">
        <v>4821</v>
      </c>
      <c r="H237">
        <v>741</v>
      </c>
      <c r="I237" t="s">
        <v>4821</v>
      </c>
      <c r="J237" s="685">
        <v>770</v>
      </c>
      <c r="K237" t="s">
        <v>4802</v>
      </c>
      <c r="L237" t="s">
        <v>4802</v>
      </c>
      <c r="P237" t="s">
        <v>2044</v>
      </c>
      <c r="Q237">
        <v>3109</v>
      </c>
      <c r="R237">
        <v>6</v>
      </c>
      <c r="S237">
        <v>3115</v>
      </c>
    </row>
    <row r="238" spans="1:19" ht="19.95" customHeight="1">
      <c r="A238" t="str">
        <f t="shared" si="3"/>
        <v>IY31</v>
      </c>
      <c r="B238" t="s">
        <v>5011</v>
      </c>
      <c r="C238" t="s">
        <v>5012</v>
      </c>
      <c r="D238">
        <v>61</v>
      </c>
      <c r="E238" t="s">
        <v>4801</v>
      </c>
      <c r="F238">
        <v>36</v>
      </c>
      <c r="G238" t="s">
        <v>4823</v>
      </c>
      <c r="H238">
        <v>29</v>
      </c>
      <c r="I238" t="s">
        <v>4804</v>
      </c>
      <c r="J238" s="685">
        <v>61</v>
      </c>
      <c r="K238">
        <v>28</v>
      </c>
      <c r="L238" t="s">
        <v>4801</v>
      </c>
      <c r="P238" t="s">
        <v>2204</v>
      </c>
      <c r="Q238">
        <v>1864</v>
      </c>
      <c r="R238">
        <v>1</v>
      </c>
      <c r="S238">
        <v>1865</v>
      </c>
    </row>
    <row r="239" spans="1:19" ht="19.95" customHeight="1">
      <c r="A239" t="str">
        <f t="shared" si="3"/>
        <v>IY21</v>
      </c>
      <c r="B239" t="s">
        <v>5011</v>
      </c>
      <c r="C239" t="s">
        <v>5013</v>
      </c>
      <c r="D239">
        <v>254</v>
      </c>
      <c r="E239" t="s">
        <v>4821</v>
      </c>
      <c r="F239">
        <v>262</v>
      </c>
      <c r="G239" t="s">
        <v>4804</v>
      </c>
      <c r="H239">
        <v>259</v>
      </c>
      <c r="I239" t="s">
        <v>4804</v>
      </c>
      <c r="J239" s="685">
        <v>262</v>
      </c>
      <c r="K239">
        <v>0</v>
      </c>
      <c r="L239" t="s">
        <v>4819</v>
      </c>
      <c r="P239" t="s">
        <v>2205</v>
      </c>
      <c r="Q239">
        <v>108</v>
      </c>
      <c r="R239">
        <v>1</v>
      </c>
      <c r="S239">
        <v>109</v>
      </c>
    </row>
    <row r="240" spans="1:19" ht="19.95" customHeight="1">
      <c r="A240" t="str">
        <f t="shared" si="3"/>
        <v>IY32</v>
      </c>
      <c r="B240" t="s">
        <v>5011</v>
      </c>
      <c r="C240" t="s">
        <v>5014</v>
      </c>
      <c r="D240">
        <v>206</v>
      </c>
      <c r="E240" t="s">
        <v>4821</v>
      </c>
      <c r="F240">
        <v>210</v>
      </c>
      <c r="G240" t="s">
        <v>4821</v>
      </c>
      <c r="H240">
        <v>204</v>
      </c>
      <c r="I240" t="s">
        <v>4821</v>
      </c>
      <c r="J240" s="685">
        <v>210</v>
      </c>
      <c r="K240">
        <v>2</v>
      </c>
      <c r="L240" t="s">
        <v>4819</v>
      </c>
      <c r="P240" t="s">
        <v>2206</v>
      </c>
      <c r="Q240">
        <v>840</v>
      </c>
      <c r="R240">
        <v>1</v>
      </c>
      <c r="S240">
        <v>841</v>
      </c>
    </row>
    <row r="241" spans="1:19" ht="19.95" customHeight="1">
      <c r="A241" t="str">
        <f t="shared" si="3"/>
        <v>IY28</v>
      </c>
      <c r="B241" t="s">
        <v>5011</v>
      </c>
      <c r="C241" t="s">
        <v>5015</v>
      </c>
      <c r="D241">
        <v>145</v>
      </c>
      <c r="E241" t="s">
        <v>4821</v>
      </c>
      <c r="F241">
        <v>152</v>
      </c>
      <c r="G241" t="s">
        <v>4821</v>
      </c>
      <c r="H241">
        <v>152</v>
      </c>
      <c r="I241" t="s">
        <v>4821</v>
      </c>
      <c r="J241" s="685">
        <v>152</v>
      </c>
      <c r="K241">
        <v>6</v>
      </c>
      <c r="L241" t="s">
        <v>4947</v>
      </c>
      <c r="P241" t="s">
        <v>2207</v>
      </c>
      <c r="Q241">
        <v>206</v>
      </c>
      <c r="R241">
        <v>3</v>
      </c>
      <c r="S241">
        <v>209</v>
      </c>
    </row>
    <row r="242" spans="1:19" ht="19.95" customHeight="1">
      <c r="A242" t="str">
        <f t="shared" si="3"/>
        <v>IY29</v>
      </c>
      <c r="B242" t="s">
        <v>5011</v>
      </c>
      <c r="C242" t="s">
        <v>5016</v>
      </c>
      <c r="D242">
        <v>135</v>
      </c>
      <c r="E242" t="s">
        <v>4821</v>
      </c>
      <c r="F242">
        <v>141</v>
      </c>
      <c r="G242" t="s">
        <v>4821</v>
      </c>
      <c r="H242">
        <v>134</v>
      </c>
      <c r="I242" t="s">
        <v>4821</v>
      </c>
      <c r="J242" s="685">
        <v>141</v>
      </c>
      <c r="K242">
        <v>0</v>
      </c>
      <c r="L242" t="s">
        <v>4819</v>
      </c>
      <c r="P242" t="s">
        <v>2227</v>
      </c>
      <c r="Q242">
        <v>2277</v>
      </c>
      <c r="R242">
        <v>6</v>
      </c>
      <c r="S242">
        <v>2283</v>
      </c>
    </row>
    <row r="243" spans="1:19" ht="19.95" customHeight="1">
      <c r="A243" t="str">
        <f t="shared" si="3"/>
        <v>IY#2MTR</v>
      </c>
      <c r="B243" t="s">
        <v>5011</v>
      </c>
      <c r="C243" t="s">
        <v>4812</v>
      </c>
      <c r="D243">
        <v>357</v>
      </c>
      <c r="E243" t="s">
        <v>4826</v>
      </c>
      <c r="F243">
        <v>357</v>
      </c>
      <c r="G243" t="s">
        <v>4826</v>
      </c>
      <c r="H243">
        <v>345</v>
      </c>
      <c r="I243" t="s">
        <v>4826</v>
      </c>
      <c r="J243" s="685">
        <v>357</v>
      </c>
      <c r="K243" t="s">
        <v>4802</v>
      </c>
      <c r="L243" t="s">
        <v>4802</v>
      </c>
      <c r="P243" t="s">
        <v>1881</v>
      </c>
      <c r="Q243">
        <v>690</v>
      </c>
      <c r="R243">
        <v>2</v>
      </c>
      <c r="S243">
        <v>692</v>
      </c>
    </row>
    <row r="244" spans="1:19" ht="19.95" customHeight="1">
      <c r="A244" t="str">
        <f t="shared" si="3"/>
        <v>IY33</v>
      </c>
      <c r="B244" t="s">
        <v>5011</v>
      </c>
      <c r="C244" t="s">
        <v>5017</v>
      </c>
      <c r="D244">
        <v>107</v>
      </c>
      <c r="E244" t="s">
        <v>4826</v>
      </c>
      <c r="F244">
        <v>110</v>
      </c>
      <c r="G244" t="s">
        <v>4826</v>
      </c>
      <c r="H244">
        <v>102</v>
      </c>
      <c r="I244" t="s">
        <v>4826</v>
      </c>
      <c r="J244" s="685">
        <v>110</v>
      </c>
      <c r="K244">
        <v>11</v>
      </c>
      <c r="L244" t="s">
        <v>4810</v>
      </c>
      <c r="P244" t="s">
        <v>2222</v>
      </c>
      <c r="Q244">
        <v>1098</v>
      </c>
      <c r="R244">
        <v>4</v>
      </c>
      <c r="S244">
        <v>1102</v>
      </c>
    </row>
    <row r="245" spans="1:19" ht="19.95" customHeight="1">
      <c r="A245" t="str">
        <f t="shared" si="3"/>
        <v>IY20</v>
      </c>
      <c r="B245" t="s">
        <v>5011</v>
      </c>
      <c r="C245" t="s">
        <v>5018</v>
      </c>
      <c r="D245">
        <v>78</v>
      </c>
      <c r="E245" t="s">
        <v>4811</v>
      </c>
      <c r="F245">
        <v>46</v>
      </c>
      <c r="G245" t="s">
        <v>4811</v>
      </c>
      <c r="H245">
        <v>56</v>
      </c>
      <c r="I245" t="s">
        <v>4826</v>
      </c>
      <c r="J245" s="685">
        <v>78</v>
      </c>
      <c r="K245">
        <v>41</v>
      </c>
      <c r="L245" t="s">
        <v>4801</v>
      </c>
      <c r="P245" t="s">
        <v>2220</v>
      </c>
      <c r="Q245">
        <v>3318</v>
      </c>
      <c r="R245">
        <v>1</v>
      </c>
      <c r="S245">
        <v>3319</v>
      </c>
    </row>
    <row r="246" spans="1:19" ht="19.95" customHeight="1">
      <c r="A246" t="str">
        <f t="shared" si="3"/>
        <v>IY34</v>
      </c>
      <c r="B246" t="s">
        <v>5011</v>
      </c>
      <c r="C246" t="s">
        <v>5019</v>
      </c>
      <c r="D246">
        <v>81</v>
      </c>
      <c r="E246" t="s">
        <v>4826</v>
      </c>
      <c r="F246">
        <v>80</v>
      </c>
      <c r="G246" t="s">
        <v>4811</v>
      </c>
      <c r="H246">
        <v>89</v>
      </c>
      <c r="I246" t="s">
        <v>4801</v>
      </c>
      <c r="J246" s="685">
        <v>89</v>
      </c>
      <c r="K246">
        <v>22</v>
      </c>
      <c r="L246" t="s">
        <v>4801</v>
      </c>
      <c r="P246" t="s">
        <v>2214</v>
      </c>
      <c r="Q246">
        <v>4223</v>
      </c>
      <c r="R246">
        <v>1</v>
      </c>
      <c r="S246">
        <v>4224</v>
      </c>
    </row>
    <row r="247" spans="1:19" ht="19.95" customHeight="1">
      <c r="A247" t="str">
        <f t="shared" si="3"/>
        <v>IY35</v>
      </c>
      <c r="B247" t="s">
        <v>5011</v>
      </c>
      <c r="C247" t="s">
        <v>5020</v>
      </c>
      <c r="D247">
        <v>79</v>
      </c>
      <c r="E247" t="s">
        <v>4816</v>
      </c>
      <c r="F247">
        <v>86</v>
      </c>
      <c r="G247" t="s">
        <v>4816</v>
      </c>
      <c r="H247">
        <v>77</v>
      </c>
      <c r="I247" t="s">
        <v>4816</v>
      </c>
      <c r="J247" s="685">
        <v>86</v>
      </c>
      <c r="K247">
        <v>20</v>
      </c>
      <c r="L247" t="s">
        <v>4805</v>
      </c>
      <c r="P247" t="s">
        <v>2225</v>
      </c>
      <c r="Q247">
        <v>2050</v>
      </c>
      <c r="R247">
        <v>2</v>
      </c>
      <c r="S247">
        <v>2052</v>
      </c>
    </row>
    <row r="248" spans="1:19" ht="19.95" customHeight="1">
      <c r="A248" t="str">
        <f t="shared" si="3"/>
        <v>IY24</v>
      </c>
      <c r="B248" t="s">
        <v>5011</v>
      </c>
      <c r="C248" t="s">
        <v>5021</v>
      </c>
      <c r="D248">
        <v>154</v>
      </c>
      <c r="E248" t="s">
        <v>4811</v>
      </c>
      <c r="F248">
        <v>156</v>
      </c>
      <c r="G248" t="s">
        <v>4811</v>
      </c>
      <c r="H248">
        <v>175</v>
      </c>
      <c r="I248" t="s">
        <v>4811</v>
      </c>
      <c r="J248" s="685">
        <v>175</v>
      </c>
      <c r="K248">
        <v>29</v>
      </c>
      <c r="L248" t="s">
        <v>4804</v>
      </c>
      <c r="P248" t="s">
        <v>2221</v>
      </c>
      <c r="Q248">
        <v>5019</v>
      </c>
      <c r="R248">
        <v>2</v>
      </c>
      <c r="S248">
        <v>5021</v>
      </c>
    </row>
    <row r="249" spans="1:19" ht="19.95" customHeight="1">
      <c r="A249" t="str">
        <f t="shared" si="3"/>
        <v>IY#3MTR</v>
      </c>
      <c r="B249" t="s">
        <v>5011</v>
      </c>
      <c r="C249" t="s">
        <v>4820</v>
      </c>
      <c r="D249">
        <v>822</v>
      </c>
      <c r="E249" t="s">
        <v>4814</v>
      </c>
      <c r="F249">
        <v>809</v>
      </c>
      <c r="G249" t="s">
        <v>4814</v>
      </c>
      <c r="H249">
        <v>830</v>
      </c>
      <c r="I249" t="s">
        <v>4821</v>
      </c>
      <c r="J249" s="685">
        <v>830</v>
      </c>
      <c r="K249" t="s">
        <v>4802</v>
      </c>
      <c r="L249" t="s">
        <v>4802</v>
      </c>
      <c r="P249" t="s">
        <v>2218</v>
      </c>
      <c r="Q249">
        <v>3040</v>
      </c>
      <c r="R249">
        <v>3</v>
      </c>
      <c r="S249">
        <v>3043</v>
      </c>
    </row>
    <row r="250" spans="1:19" ht="19.95" customHeight="1">
      <c r="A250" t="str">
        <f t="shared" si="3"/>
        <v>IY27</v>
      </c>
      <c r="B250" t="s">
        <v>5011</v>
      </c>
      <c r="C250" t="s">
        <v>5022</v>
      </c>
      <c r="D250">
        <v>125</v>
      </c>
      <c r="E250" t="s">
        <v>4821</v>
      </c>
      <c r="F250">
        <v>127</v>
      </c>
      <c r="G250" t="s">
        <v>4821</v>
      </c>
      <c r="H250">
        <v>128</v>
      </c>
      <c r="I250" t="s">
        <v>4821</v>
      </c>
      <c r="J250" s="685">
        <v>128</v>
      </c>
      <c r="K250">
        <v>0</v>
      </c>
      <c r="L250" t="s">
        <v>4819</v>
      </c>
      <c r="P250" t="s">
        <v>2209</v>
      </c>
      <c r="Q250">
        <v>2194</v>
      </c>
      <c r="R250">
        <v>3</v>
      </c>
      <c r="S250">
        <v>2197</v>
      </c>
    </row>
    <row r="251" spans="1:19" ht="19.95" customHeight="1">
      <c r="A251" t="str">
        <f t="shared" si="3"/>
        <v>IY26</v>
      </c>
      <c r="B251" t="s">
        <v>5011</v>
      </c>
      <c r="C251" t="s">
        <v>5023</v>
      </c>
      <c r="D251">
        <v>246</v>
      </c>
      <c r="E251" t="s">
        <v>4814</v>
      </c>
      <c r="F251">
        <v>248</v>
      </c>
      <c r="G251" t="s">
        <v>4814</v>
      </c>
      <c r="H251">
        <v>250</v>
      </c>
      <c r="I251" t="s">
        <v>4814</v>
      </c>
      <c r="J251" s="685">
        <v>250</v>
      </c>
      <c r="K251">
        <v>3</v>
      </c>
      <c r="L251" t="s">
        <v>4809</v>
      </c>
      <c r="P251" t="s">
        <v>2215</v>
      </c>
      <c r="Q251">
        <v>243</v>
      </c>
      <c r="R251">
        <v>3</v>
      </c>
      <c r="S251">
        <v>246</v>
      </c>
    </row>
    <row r="252" spans="1:19" ht="19.95" customHeight="1">
      <c r="A252" t="str">
        <f t="shared" si="3"/>
        <v>IY22</v>
      </c>
      <c r="B252" t="s">
        <v>5011</v>
      </c>
      <c r="C252" t="s">
        <v>5024</v>
      </c>
      <c r="D252">
        <v>51</v>
      </c>
      <c r="E252" t="s">
        <v>4817</v>
      </c>
      <c r="F252">
        <v>52</v>
      </c>
      <c r="G252" t="s">
        <v>4823</v>
      </c>
      <c r="H252">
        <v>49</v>
      </c>
      <c r="I252" t="s">
        <v>4817</v>
      </c>
      <c r="J252" s="685">
        <v>52</v>
      </c>
      <c r="K252">
        <v>8</v>
      </c>
      <c r="L252" t="s">
        <v>4818</v>
      </c>
      <c r="P252" t="s">
        <v>129</v>
      </c>
      <c r="Q252">
        <v>1668</v>
      </c>
      <c r="R252">
        <v>1</v>
      </c>
      <c r="S252">
        <v>1669</v>
      </c>
    </row>
    <row r="253" spans="1:19" ht="19.95" customHeight="1">
      <c r="A253" t="str">
        <f t="shared" si="3"/>
        <v>IY23</v>
      </c>
      <c r="B253" t="s">
        <v>5011</v>
      </c>
      <c r="C253" t="s">
        <v>5025</v>
      </c>
      <c r="D253">
        <v>255</v>
      </c>
      <c r="E253" t="s">
        <v>4927</v>
      </c>
      <c r="F253">
        <v>249</v>
      </c>
      <c r="G253" t="s">
        <v>4927</v>
      </c>
      <c r="H253">
        <v>259</v>
      </c>
      <c r="I253" t="s">
        <v>4927</v>
      </c>
      <c r="J253" s="685">
        <v>259</v>
      </c>
      <c r="K253">
        <v>23</v>
      </c>
      <c r="L253" t="s">
        <v>4811</v>
      </c>
      <c r="P253" t="s">
        <v>2226</v>
      </c>
      <c r="Q253">
        <v>148</v>
      </c>
      <c r="R253">
        <v>1</v>
      </c>
      <c r="S253">
        <v>149</v>
      </c>
    </row>
    <row r="254" spans="1:19" ht="19.95" customHeight="1">
      <c r="A254" t="str">
        <f t="shared" si="3"/>
        <v>IY25</v>
      </c>
      <c r="B254" t="s">
        <v>5011</v>
      </c>
      <c r="C254" t="s">
        <v>5026</v>
      </c>
      <c r="D254">
        <v>240</v>
      </c>
      <c r="E254" t="s">
        <v>4814</v>
      </c>
      <c r="F254">
        <v>243</v>
      </c>
      <c r="G254" t="s">
        <v>4814</v>
      </c>
      <c r="H254">
        <v>255</v>
      </c>
      <c r="I254" t="s">
        <v>4814</v>
      </c>
      <c r="J254" s="685">
        <v>255</v>
      </c>
      <c r="K254">
        <v>16</v>
      </c>
      <c r="L254" t="s">
        <v>4811</v>
      </c>
      <c r="P254" t="s">
        <v>1879</v>
      </c>
      <c r="Q254" t="s">
        <v>85</v>
      </c>
      <c r="R254">
        <v>0</v>
      </c>
      <c r="S254">
        <v>0</v>
      </c>
    </row>
    <row r="255" spans="1:19" ht="19.95" customHeight="1">
      <c r="A255" t="str">
        <f t="shared" si="3"/>
        <v>9P#1DTR(A)</v>
      </c>
      <c r="B255" t="s">
        <v>5446</v>
      </c>
      <c r="C255" t="s">
        <v>4868</v>
      </c>
      <c r="D255">
        <v>325</v>
      </c>
      <c r="E255" t="s">
        <v>4811</v>
      </c>
      <c r="F255">
        <v>289</v>
      </c>
      <c r="G255" t="s">
        <v>4811</v>
      </c>
      <c r="H255">
        <v>331</v>
      </c>
      <c r="I255" t="s">
        <v>4811</v>
      </c>
      <c r="J255" s="685">
        <v>331</v>
      </c>
      <c r="K255" t="s">
        <v>4802</v>
      </c>
      <c r="L255" t="s">
        <v>4802</v>
      </c>
      <c r="P255" t="s">
        <v>2216</v>
      </c>
      <c r="Q255">
        <v>494</v>
      </c>
      <c r="R255">
        <v>1</v>
      </c>
      <c r="S255">
        <v>495</v>
      </c>
    </row>
    <row r="256" spans="1:19" ht="19.95" customHeight="1">
      <c r="A256" t="str">
        <f t="shared" si="3"/>
        <v>9P10</v>
      </c>
      <c r="B256" t="s">
        <v>5446</v>
      </c>
      <c r="C256" t="s">
        <v>5447</v>
      </c>
      <c r="D256">
        <v>107</v>
      </c>
      <c r="E256" t="s">
        <v>4809</v>
      </c>
      <c r="F256">
        <v>88</v>
      </c>
      <c r="G256" t="s">
        <v>4804</v>
      </c>
      <c r="H256">
        <v>94</v>
      </c>
      <c r="I256" t="s">
        <v>4811</v>
      </c>
      <c r="J256" s="685">
        <v>107</v>
      </c>
      <c r="K256">
        <v>43</v>
      </c>
      <c r="L256" t="s">
        <v>4809</v>
      </c>
      <c r="P256" t="s">
        <v>2219</v>
      </c>
      <c r="Q256">
        <v>2059</v>
      </c>
      <c r="R256">
        <v>6</v>
      </c>
      <c r="S256">
        <v>2065</v>
      </c>
    </row>
    <row r="257" spans="1:19" ht="19.95" customHeight="1">
      <c r="A257" t="str">
        <f t="shared" si="3"/>
        <v>9P11</v>
      </c>
      <c r="B257" t="s">
        <v>5446</v>
      </c>
      <c r="C257" t="s">
        <v>5448</v>
      </c>
      <c r="D257">
        <v>127</v>
      </c>
      <c r="E257" t="s">
        <v>4811</v>
      </c>
      <c r="F257">
        <v>112</v>
      </c>
      <c r="G257" t="s">
        <v>4801</v>
      </c>
      <c r="H257">
        <v>136</v>
      </c>
      <c r="I257" t="s">
        <v>4811</v>
      </c>
      <c r="J257" s="685">
        <v>136</v>
      </c>
      <c r="K257">
        <v>47</v>
      </c>
      <c r="L257" t="s">
        <v>4823</v>
      </c>
      <c r="P257" t="s">
        <v>2211</v>
      </c>
      <c r="Q257">
        <v>2835</v>
      </c>
      <c r="R257">
        <v>1</v>
      </c>
      <c r="S257">
        <v>2836</v>
      </c>
    </row>
    <row r="258" spans="1:19" ht="19.95" customHeight="1">
      <c r="A258" t="str">
        <f t="shared" si="3"/>
        <v>9P12</v>
      </c>
      <c r="B258" t="s">
        <v>5446</v>
      </c>
      <c r="C258" t="s">
        <v>5449</v>
      </c>
      <c r="D258">
        <v>66</v>
      </c>
      <c r="E258" t="s">
        <v>4818</v>
      </c>
      <c r="F258">
        <v>54</v>
      </c>
      <c r="G258" t="s">
        <v>4811</v>
      </c>
      <c r="H258">
        <v>66</v>
      </c>
      <c r="I258" t="s">
        <v>4814</v>
      </c>
      <c r="J258" s="685">
        <v>66</v>
      </c>
      <c r="K258">
        <v>34</v>
      </c>
      <c r="L258" t="s">
        <v>4816</v>
      </c>
      <c r="P258" t="s">
        <v>1960</v>
      </c>
      <c r="Q258">
        <v>1285</v>
      </c>
      <c r="R258">
        <v>3</v>
      </c>
      <c r="S258">
        <v>1288</v>
      </c>
    </row>
    <row r="259" spans="1:19" ht="19.95" customHeight="1">
      <c r="A259" t="str">
        <f t="shared" ref="A259:A322" si="4">IF(COUNTIF(C259,"*TR*")&gt;0,SUBSTITUTE(RIGHT(B259,3) &amp; C259," ",""),MID(C259,FIND("(",C259)+1,4))</f>
        <v>9P13</v>
      </c>
      <c r="B259" t="s">
        <v>5446</v>
      </c>
      <c r="C259" t="s">
        <v>5450</v>
      </c>
      <c r="D259">
        <v>49</v>
      </c>
      <c r="E259" t="s">
        <v>4805</v>
      </c>
      <c r="F259">
        <v>53</v>
      </c>
      <c r="G259" t="s">
        <v>4810</v>
      </c>
      <c r="H259">
        <v>55</v>
      </c>
      <c r="I259" t="s">
        <v>4810</v>
      </c>
      <c r="J259" s="685">
        <v>55</v>
      </c>
      <c r="K259">
        <v>9</v>
      </c>
      <c r="L259" t="s">
        <v>4801</v>
      </c>
      <c r="P259" t="s">
        <v>2210</v>
      </c>
      <c r="Q259">
        <v>1771</v>
      </c>
      <c r="R259">
        <v>1</v>
      </c>
      <c r="S259">
        <v>1772</v>
      </c>
    </row>
    <row r="260" spans="1:19" ht="19.95" customHeight="1">
      <c r="A260" t="str">
        <f t="shared" si="4"/>
        <v>9P14</v>
      </c>
      <c r="B260" t="s">
        <v>5446</v>
      </c>
      <c r="C260" t="s">
        <v>5451</v>
      </c>
      <c r="D260">
        <v>5</v>
      </c>
      <c r="E260" t="s">
        <v>4809</v>
      </c>
      <c r="F260">
        <v>6</v>
      </c>
      <c r="G260" t="s">
        <v>4817</v>
      </c>
      <c r="H260">
        <v>7</v>
      </c>
      <c r="I260" t="s">
        <v>4801</v>
      </c>
      <c r="J260" s="685">
        <v>7</v>
      </c>
      <c r="K260">
        <v>8</v>
      </c>
      <c r="L260" t="s">
        <v>4816</v>
      </c>
      <c r="P260" t="s">
        <v>2224</v>
      </c>
      <c r="Q260">
        <v>2266</v>
      </c>
      <c r="R260" t="s">
        <v>85</v>
      </c>
      <c r="S260">
        <v>2266</v>
      </c>
    </row>
    <row r="261" spans="1:19" ht="19.95" customHeight="1">
      <c r="A261" t="str">
        <f t="shared" si="4"/>
        <v>9P#1DTR(B)</v>
      </c>
      <c r="B261" t="s">
        <v>5446</v>
      </c>
      <c r="C261" t="s">
        <v>4898</v>
      </c>
      <c r="D261">
        <v>290</v>
      </c>
      <c r="E261" t="s">
        <v>4818</v>
      </c>
      <c r="F261">
        <v>279</v>
      </c>
      <c r="G261" t="s">
        <v>4811</v>
      </c>
      <c r="H261">
        <v>284</v>
      </c>
      <c r="I261" t="s">
        <v>4811</v>
      </c>
      <c r="J261" s="685">
        <v>290</v>
      </c>
      <c r="K261" t="s">
        <v>4802</v>
      </c>
      <c r="L261" t="s">
        <v>4802</v>
      </c>
      <c r="P261" t="s">
        <v>2213</v>
      </c>
      <c r="Q261">
        <v>1057</v>
      </c>
      <c r="R261" t="s">
        <v>85</v>
      </c>
      <c r="S261">
        <v>1057</v>
      </c>
    </row>
    <row r="262" spans="1:19" ht="19.95" customHeight="1">
      <c r="A262" t="str">
        <f t="shared" si="4"/>
        <v>9P15</v>
      </c>
      <c r="B262" t="s">
        <v>5446</v>
      </c>
      <c r="C262" t="s">
        <v>5452</v>
      </c>
      <c r="D262">
        <v>163</v>
      </c>
      <c r="E262" t="s">
        <v>4811</v>
      </c>
      <c r="F262">
        <v>175</v>
      </c>
      <c r="G262" t="s">
        <v>4821</v>
      </c>
      <c r="H262">
        <v>160</v>
      </c>
      <c r="I262" t="s">
        <v>4826</v>
      </c>
      <c r="J262" s="685">
        <v>175</v>
      </c>
      <c r="K262">
        <v>30</v>
      </c>
      <c r="L262" t="s">
        <v>4823</v>
      </c>
      <c r="P262" t="s">
        <v>2229</v>
      </c>
      <c r="Q262">
        <v>906</v>
      </c>
      <c r="R262">
        <v>8</v>
      </c>
      <c r="S262">
        <v>914</v>
      </c>
    </row>
    <row r="263" spans="1:19" ht="19.95" customHeight="1">
      <c r="A263" t="str">
        <f t="shared" si="4"/>
        <v>9P16</v>
      </c>
      <c r="B263" t="s">
        <v>5446</v>
      </c>
      <c r="C263" t="s">
        <v>5453</v>
      </c>
      <c r="D263">
        <v>163</v>
      </c>
      <c r="E263" t="s">
        <v>4817</v>
      </c>
      <c r="F263">
        <v>163</v>
      </c>
      <c r="G263" t="s">
        <v>4817</v>
      </c>
      <c r="H263">
        <v>149</v>
      </c>
      <c r="I263" t="s">
        <v>4817</v>
      </c>
      <c r="J263" s="685">
        <v>163</v>
      </c>
      <c r="K263">
        <v>33</v>
      </c>
      <c r="L263" t="s">
        <v>4818</v>
      </c>
      <c r="P263" t="s">
        <v>1962</v>
      </c>
      <c r="Q263">
        <v>1878</v>
      </c>
      <c r="R263" t="s">
        <v>85</v>
      </c>
      <c r="S263">
        <v>1878</v>
      </c>
    </row>
    <row r="264" spans="1:19" ht="19.95" customHeight="1">
      <c r="A264" t="str">
        <f t="shared" si="4"/>
        <v>9P17</v>
      </c>
      <c r="B264" t="s">
        <v>5446</v>
      </c>
      <c r="C264" t="s">
        <v>5454</v>
      </c>
      <c r="D264">
        <v>112</v>
      </c>
      <c r="E264" t="s">
        <v>4811</v>
      </c>
      <c r="F264">
        <v>104</v>
      </c>
      <c r="G264" t="s">
        <v>4804</v>
      </c>
      <c r="H264">
        <v>122</v>
      </c>
      <c r="I264" t="s">
        <v>4811</v>
      </c>
      <c r="J264" s="685">
        <v>122</v>
      </c>
      <c r="K264">
        <v>47</v>
      </c>
      <c r="L264" t="s">
        <v>4805</v>
      </c>
      <c r="P264" t="s">
        <v>2230</v>
      </c>
      <c r="Q264">
        <v>787</v>
      </c>
      <c r="R264">
        <v>3</v>
      </c>
      <c r="S264">
        <v>790</v>
      </c>
    </row>
    <row r="265" spans="1:19" ht="19.95" customHeight="1">
      <c r="A265" t="str">
        <f t="shared" si="4"/>
        <v>9P18</v>
      </c>
      <c r="B265" t="s">
        <v>5446</v>
      </c>
      <c r="C265" t="s">
        <v>5455</v>
      </c>
      <c r="D265">
        <v>0</v>
      </c>
      <c r="E265" t="s">
        <v>4819</v>
      </c>
      <c r="F265">
        <v>0</v>
      </c>
      <c r="G265" t="s">
        <v>4819</v>
      </c>
      <c r="H265">
        <v>0</v>
      </c>
      <c r="I265" t="s">
        <v>4819</v>
      </c>
      <c r="J265" s="685">
        <v>0</v>
      </c>
      <c r="K265">
        <v>0</v>
      </c>
      <c r="L265" t="s">
        <v>4819</v>
      </c>
      <c r="P265" t="s">
        <v>2231</v>
      </c>
      <c r="Q265">
        <v>605</v>
      </c>
      <c r="R265">
        <v>2</v>
      </c>
      <c r="S265">
        <v>607</v>
      </c>
    </row>
    <row r="266" spans="1:19" ht="19.95" customHeight="1">
      <c r="A266" t="str">
        <f t="shared" si="4"/>
        <v>9P19</v>
      </c>
      <c r="B266" t="s">
        <v>5446</v>
      </c>
      <c r="C266" t="s">
        <v>5456</v>
      </c>
      <c r="D266">
        <v>42</v>
      </c>
      <c r="E266" t="s">
        <v>4818</v>
      </c>
      <c r="F266">
        <v>20</v>
      </c>
      <c r="G266" t="s">
        <v>4817</v>
      </c>
      <c r="H266">
        <v>35</v>
      </c>
      <c r="I266" t="s">
        <v>4823</v>
      </c>
      <c r="J266" s="685">
        <v>42</v>
      </c>
      <c r="K266">
        <v>39</v>
      </c>
      <c r="L266" t="s">
        <v>4804</v>
      </c>
      <c r="P266" t="s">
        <v>1964</v>
      </c>
      <c r="Q266">
        <v>186</v>
      </c>
      <c r="R266">
        <v>1</v>
      </c>
      <c r="S266">
        <v>187</v>
      </c>
    </row>
    <row r="267" spans="1:19" ht="19.95" customHeight="1">
      <c r="A267" t="str">
        <f t="shared" si="4"/>
        <v>9P#2DTR(A)</v>
      </c>
      <c r="B267" t="s">
        <v>5446</v>
      </c>
      <c r="C267" t="s">
        <v>4879</v>
      </c>
      <c r="D267">
        <v>354</v>
      </c>
      <c r="E267" t="s">
        <v>4814</v>
      </c>
      <c r="F267">
        <v>384</v>
      </c>
      <c r="G267" t="s">
        <v>4814</v>
      </c>
      <c r="H267">
        <v>387</v>
      </c>
      <c r="I267" t="s">
        <v>4814</v>
      </c>
      <c r="J267" s="685">
        <v>387</v>
      </c>
      <c r="K267" t="s">
        <v>4802</v>
      </c>
      <c r="L267" t="s">
        <v>4802</v>
      </c>
      <c r="P267" t="s">
        <v>2233</v>
      </c>
      <c r="Q267">
        <v>4616</v>
      </c>
      <c r="R267">
        <v>6</v>
      </c>
      <c r="S267">
        <v>4622</v>
      </c>
    </row>
    <row r="268" spans="1:19" ht="19.95" customHeight="1">
      <c r="A268" t="str">
        <f t="shared" si="4"/>
        <v>9P20</v>
      </c>
      <c r="B268" t="s">
        <v>5446</v>
      </c>
      <c r="C268" t="s">
        <v>5457</v>
      </c>
      <c r="D268">
        <v>149</v>
      </c>
      <c r="E268" t="s">
        <v>4814</v>
      </c>
      <c r="F268">
        <v>174</v>
      </c>
      <c r="G268" t="s">
        <v>4814</v>
      </c>
      <c r="H268">
        <v>166</v>
      </c>
      <c r="I268" t="s">
        <v>4814</v>
      </c>
      <c r="J268" s="685">
        <v>174</v>
      </c>
      <c r="K268">
        <v>41</v>
      </c>
      <c r="L268" t="s">
        <v>4811</v>
      </c>
      <c r="P268" t="s">
        <v>2234</v>
      </c>
      <c r="Q268">
        <v>1828</v>
      </c>
      <c r="R268">
        <v>3</v>
      </c>
      <c r="S268">
        <v>1831</v>
      </c>
    </row>
    <row r="269" spans="1:19" ht="19.95" customHeight="1">
      <c r="A269" t="str">
        <f t="shared" si="4"/>
        <v>9P21</v>
      </c>
      <c r="B269" t="s">
        <v>5446</v>
      </c>
      <c r="C269" t="s">
        <v>5458</v>
      </c>
      <c r="D269">
        <v>139</v>
      </c>
      <c r="E269" t="s">
        <v>4814</v>
      </c>
      <c r="F269">
        <v>152</v>
      </c>
      <c r="G269" t="s">
        <v>4814</v>
      </c>
      <c r="H269">
        <v>146</v>
      </c>
      <c r="I269" t="s">
        <v>4823</v>
      </c>
      <c r="J269" s="685">
        <v>152</v>
      </c>
      <c r="K269">
        <v>41</v>
      </c>
      <c r="L269" t="s">
        <v>4801</v>
      </c>
      <c r="P269" t="s">
        <v>2235</v>
      </c>
      <c r="Q269">
        <v>2312</v>
      </c>
      <c r="R269">
        <v>2</v>
      </c>
      <c r="S269">
        <v>2314</v>
      </c>
    </row>
    <row r="270" spans="1:19" ht="19.95" customHeight="1">
      <c r="A270" t="str">
        <f t="shared" si="4"/>
        <v>9P22</v>
      </c>
      <c r="B270" t="s">
        <v>5446</v>
      </c>
      <c r="C270" t="s">
        <v>5459</v>
      </c>
      <c r="D270">
        <v>0</v>
      </c>
      <c r="E270" t="s">
        <v>4819</v>
      </c>
      <c r="F270">
        <v>0</v>
      </c>
      <c r="G270" t="s">
        <v>4819</v>
      </c>
      <c r="H270">
        <v>0</v>
      </c>
      <c r="I270" t="s">
        <v>4819</v>
      </c>
      <c r="J270" s="685">
        <v>0</v>
      </c>
      <c r="K270">
        <v>0</v>
      </c>
      <c r="L270" t="s">
        <v>4819</v>
      </c>
      <c r="P270" t="s">
        <v>2236</v>
      </c>
      <c r="Q270">
        <v>682</v>
      </c>
      <c r="R270">
        <v>3</v>
      </c>
      <c r="S270">
        <v>685</v>
      </c>
    </row>
    <row r="271" spans="1:19" ht="19.95" customHeight="1">
      <c r="A271" t="str">
        <f t="shared" si="4"/>
        <v>9P23</v>
      </c>
      <c r="B271" t="s">
        <v>5446</v>
      </c>
      <c r="C271" t="s">
        <v>5460</v>
      </c>
      <c r="D271">
        <v>54</v>
      </c>
      <c r="E271" t="s">
        <v>4807</v>
      </c>
      <c r="F271">
        <v>78</v>
      </c>
      <c r="G271" t="s">
        <v>4807</v>
      </c>
      <c r="H271">
        <v>93</v>
      </c>
      <c r="I271" t="s">
        <v>4809</v>
      </c>
      <c r="J271" s="685">
        <v>93</v>
      </c>
      <c r="K271">
        <v>40</v>
      </c>
      <c r="L271" t="s">
        <v>4809</v>
      </c>
      <c r="P271" t="s">
        <v>2237</v>
      </c>
      <c r="Q271">
        <v>4380</v>
      </c>
      <c r="R271" t="s">
        <v>85</v>
      </c>
      <c r="S271">
        <v>4380</v>
      </c>
    </row>
    <row r="272" spans="1:19" ht="19.95" customHeight="1">
      <c r="A272" t="str">
        <f t="shared" si="4"/>
        <v>9P24</v>
      </c>
      <c r="B272" t="s">
        <v>5446</v>
      </c>
      <c r="C272" t="s">
        <v>5461</v>
      </c>
      <c r="D272">
        <v>48</v>
      </c>
      <c r="E272" t="s">
        <v>4809</v>
      </c>
      <c r="F272">
        <v>21</v>
      </c>
      <c r="G272" t="s">
        <v>4804</v>
      </c>
      <c r="H272">
        <v>58</v>
      </c>
      <c r="I272" t="s">
        <v>4807</v>
      </c>
      <c r="J272" s="685">
        <v>58</v>
      </c>
      <c r="K272">
        <v>42</v>
      </c>
      <c r="L272" t="s">
        <v>4807</v>
      </c>
      <c r="P272" t="s">
        <v>3232</v>
      </c>
      <c r="Q272" t="s">
        <v>85</v>
      </c>
      <c r="R272" t="s">
        <v>85</v>
      </c>
      <c r="S272">
        <v>0</v>
      </c>
    </row>
    <row r="273" spans="1:19" ht="19.95" customHeight="1">
      <c r="A273" t="str">
        <f t="shared" si="4"/>
        <v>9P#2DTR(B)</v>
      </c>
      <c r="B273" t="s">
        <v>5446</v>
      </c>
      <c r="C273" t="s">
        <v>4886</v>
      </c>
      <c r="D273">
        <v>363</v>
      </c>
      <c r="E273" t="s">
        <v>4814</v>
      </c>
      <c r="F273">
        <v>354</v>
      </c>
      <c r="G273" t="s">
        <v>4814</v>
      </c>
      <c r="H273">
        <v>336</v>
      </c>
      <c r="I273" t="s">
        <v>4814</v>
      </c>
      <c r="J273" s="685">
        <v>363</v>
      </c>
      <c r="K273" t="s">
        <v>4802</v>
      </c>
      <c r="L273" t="s">
        <v>4802</v>
      </c>
      <c r="P273" t="s">
        <v>2239</v>
      </c>
      <c r="Q273">
        <v>1962</v>
      </c>
      <c r="R273">
        <v>1</v>
      </c>
      <c r="S273">
        <v>1963</v>
      </c>
    </row>
    <row r="274" spans="1:19" ht="19.95" customHeight="1">
      <c r="A274" t="str">
        <f t="shared" si="4"/>
        <v>9P25</v>
      </c>
      <c r="B274" t="s">
        <v>5446</v>
      </c>
      <c r="C274" t="s">
        <v>5462</v>
      </c>
      <c r="D274">
        <v>153</v>
      </c>
      <c r="E274" t="s">
        <v>4811</v>
      </c>
      <c r="F274">
        <v>150</v>
      </c>
      <c r="G274" t="s">
        <v>4801</v>
      </c>
      <c r="H274">
        <v>126</v>
      </c>
      <c r="I274" t="s">
        <v>4801</v>
      </c>
      <c r="J274" s="685">
        <v>153</v>
      </c>
      <c r="K274">
        <v>64</v>
      </c>
      <c r="L274" t="s">
        <v>4804</v>
      </c>
      <c r="P274" t="s">
        <v>1883</v>
      </c>
      <c r="Q274" t="s">
        <v>85</v>
      </c>
      <c r="R274" t="s">
        <v>85</v>
      </c>
      <c r="S274">
        <v>0</v>
      </c>
    </row>
    <row r="275" spans="1:19" ht="19.95" customHeight="1">
      <c r="A275" t="str">
        <f t="shared" si="4"/>
        <v>9P26</v>
      </c>
      <c r="B275" t="s">
        <v>5446</v>
      </c>
      <c r="C275" t="s">
        <v>5463</v>
      </c>
      <c r="D275">
        <v>107</v>
      </c>
      <c r="E275" t="s">
        <v>4814</v>
      </c>
      <c r="F275">
        <v>105</v>
      </c>
      <c r="G275" t="s">
        <v>4814</v>
      </c>
      <c r="H275">
        <v>101</v>
      </c>
      <c r="I275" t="s">
        <v>4814</v>
      </c>
      <c r="J275" s="685">
        <v>107</v>
      </c>
      <c r="K275">
        <v>24</v>
      </c>
      <c r="L275" t="s">
        <v>4809</v>
      </c>
      <c r="P275" t="s">
        <v>2240</v>
      </c>
      <c r="Q275">
        <v>136</v>
      </c>
      <c r="R275">
        <v>3</v>
      </c>
      <c r="S275">
        <v>139</v>
      </c>
    </row>
    <row r="276" spans="1:19" ht="19.95" customHeight="1">
      <c r="A276" t="str">
        <f t="shared" si="4"/>
        <v>9P27</v>
      </c>
      <c r="B276" t="s">
        <v>5446</v>
      </c>
      <c r="C276" t="s">
        <v>5464</v>
      </c>
      <c r="D276">
        <v>27</v>
      </c>
      <c r="E276" t="s">
        <v>4816</v>
      </c>
      <c r="F276">
        <v>27</v>
      </c>
      <c r="G276" t="s">
        <v>4801</v>
      </c>
      <c r="H276">
        <v>18</v>
      </c>
      <c r="I276" t="s">
        <v>4811</v>
      </c>
      <c r="J276" s="685">
        <v>27</v>
      </c>
      <c r="K276">
        <v>23</v>
      </c>
      <c r="L276" t="s">
        <v>4817</v>
      </c>
      <c r="P276" t="s">
        <v>2254</v>
      </c>
      <c r="Q276">
        <v>810</v>
      </c>
      <c r="R276" t="s">
        <v>85</v>
      </c>
      <c r="S276">
        <v>810</v>
      </c>
    </row>
    <row r="277" spans="1:19" ht="19.95" customHeight="1">
      <c r="A277" t="str">
        <f t="shared" si="4"/>
        <v>9P28</v>
      </c>
      <c r="B277" t="s">
        <v>5446</v>
      </c>
      <c r="C277" t="s">
        <v>5465</v>
      </c>
      <c r="D277">
        <v>19</v>
      </c>
      <c r="E277" t="s">
        <v>4811</v>
      </c>
      <c r="F277">
        <v>38</v>
      </c>
      <c r="G277" t="s">
        <v>4811</v>
      </c>
      <c r="H277">
        <v>36</v>
      </c>
      <c r="I277" t="s">
        <v>4821</v>
      </c>
      <c r="J277" s="685">
        <v>38</v>
      </c>
      <c r="K277">
        <v>39</v>
      </c>
      <c r="L277" t="s">
        <v>4826</v>
      </c>
      <c r="P277" t="s">
        <v>2247</v>
      </c>
      <c r="Q277">
        <v>1276</v>
      </c>
      <c r="R277">
        <v>2</v>
      </c>
      <c r="S277">
        <v>1278</v>
      </c>
    </row>
    <row r="278" spans="1:19" ht="19.95" customHeight="1">
      <c r="A278" t="str">
        <f t="shared" si="4"/>
        <v>9P29</v>
      </c>
      <c r="B278" t="s">
        <v>5446</v>
      </c>
      <c r="C278" t="s">
        <v>5466</v>
      </c>
      <c r="D278">
        <v>97</v>
      </c>
      <c r="E278" t="s">
        <v>4823</v>
      </c>
      <c r="F278">
        <v>75</v>
      </c>
      <c r="G278" t="s">
        <v>4823</v>
      </c>
      <c r="H278">
        <v>85</v>
      </c>
      <c r="I278" t="s">
        <v>4810</v>
      </c>
      <c r="J278" s="685">
        <v>97</v>
      </c>
      <c r="K278">
        <v>40</v>
      </c>
      <c r="L278" t="s">
        <v>4801</v>
      </c>
      <c r="P278" t="s">
        <v>2245</v>
      </c>
      <c r="Q278">
        <v>4961</v>
      </c>
      <c r="R278">
        <v>2</v>
      </c>
      <c r="S278">
        <v>4963</v>
      </c>
    </row>
    <row r="279" spans="1:19" ht="19.95" customHeight="1">
      <c r="A279" t="str">
        <f t="shared" si="4"/>
        <v>IU#1DTR(A)</v>
      </c>
      <c r="B279" t="s">
        <v>5027</v>
      </c>
      <c r="C279" t="s">
        <v>4868</v>
      </c>
      <c r="D279">
        <v>539</v>
      </c>
      <c r="E279" t="s">
        <v>4811</v>
      </c>
      <c r="F279">
        <v>572</v>
      </c>
      <c r="G279" t="s">
        <v>4811</v>
      </c>
      <c r="H279">
        <v>541</v>
      </c>
      <c r="I279" t="s">
        <v>4811</v>
      </c>
      <c r="J279" s="685">
        <v>572</v>
      </c>
      <c r="K279" t="s">
        <v>4802</v>
      </c>
      <c r="L279" t="s">
        <v>4802</v>
      </c>
      <c r="P279" t="s">
        <v>2253</v>
      </c>
      <c r="Q279">
        <v>2581</v>
      </c>
      <c r="R279">
        <v>0</v>
      </c>
      <c r="S279">
        <v>2581</v>
      </c>
    </row>
    <row r="280" spans="1:19" ht="19.95" customHeight="1">
      <c r="A280" t="str">
        <f t="shared" si="4"/>
        <v>IU21</v>
      </c>
      <c r="B280" t="s">
        <v>5027</v>
      </c>
      <c r="C280" t="s">
        <v>5028</v>
      </c>
      <c r="D280">
        <v>104</v>
      </c>
      <c r="E280" t="s">
        <v>4817</v>
      </c>
      <c r="F280">
        <v>124</v>
      </c>
      <c r="G280" t="s">
        <v>4809</v>
      </c>
      <c r="H280">
        <v>100</v>
      </c>
      <c r="I280" t="s">
        <v>4809</v>
      </c>
      <c r="J280" s="685">
        <v>124</v>
      </c>
      <c r="K280">
        <v>35</v>
      </c>
      <c r="L280" t="s">
        <v>4809</v>
      </c>
      <c r="P280" t="s">
        <v>2248</v>
      </c>
      <c r="Q280">
        <v>1259</v>
      </c>
      <c r="R280">
        <v>2</v>
      </c>
      <c r="S280">
        <v>1261</v>
      </c>
    </row>
    <row r="281" spans="1:19" ht="19.95" customHeight="1">
      <c r="A281" t="str">
        <f t="shared" si="4"/>
        <v>IU22</v>
      </c>
      <c r="B281" t="s">
        <v>5027</v>
      </c>
      <c r="C281" t="s">
        <v>5029</v>
      </c>
      <c r="D281">
        <v>108</v>
      </c>
      <c r="E281" t="s">
        <v>4811</v>
      </c>
      <c r="F281">
        <v>126</v>
      </c>
      <c r="G281" t="s">
        <v>4811</v>
      </c>
      <c r="H281">
        <v>111</v>
      </c>
      <c r="I281" t="s">
        <v>4811</v>
      </c>
      <c r="J281" s="685">
        <v>126</v>
      </c>
      <c r="K281">
        <v>24</v>
      </c>
      <c r="L281" t="s">
        <v>4826</v>
      </c>
      <c r="P281" t="s">
        <v>2246</v>
      </c>
      <c r="Q281">
        <v>213</v>
      </c>
      <c r="R281" t="s">
        <v>85</v>
      </c>
      <c r="S281">
        <v>213</v>
      </c>
    </row>
    <row r="282" spans="1:19" ht="19.95" customHeight="1">
      <c r="A282" t="str">
        <f t="shared" si="4"/>
        <v>IU23</v>
      </c>
      <c r="B282" t="s">
        <v>5027</v>
      </c>
      <c r="C282" t="s">
        <v>5030</v>
      </c>
      <c r="D282">
        <v>107</v>
      </c>
      <c r="E282" t="s">
        <v>4818</v>
      </c>
      <c r="F282">
        <v>84</v>
      </c>
      <c r="G282" t="s">
        <v>4823</v>
      </c>
      <c r="H282">
        <v>110</v>
      </c>
      <c r="I282" t="s">
        <v>4814</v>
      </c>
      <c r="J282" s="685">
        <v>110</v>
      </c>
      <c r="K282">
        <v>60</v>
      </c>
      <c r="L282" t="s">
        <v>4818</v>
      </c>
      <c r="P282" t="s">
        <v>2251</v>
      </c>
      <c r="Q282">
        <v>2977</v>
      </c>
      <c r="R282">
        <v>5</v>
      </c>
      <c r="S282">
        <v>2982</v>
      </c>
    </row>
    <row r="283" spans="1:19" ht="19.95" customHeight="1">
      <c r="A283" t="str">
        <f t="shared" si="4"/>
        <v>IU24</v>
      </c>
      <c r="B283" t="s">
        <v>5027</v>
      </c>
      <c r="C283" t="s">
        <v>5031</v>
      </c>
      <c r="D283">
        <v>75</v>
      </c>
      <c r="E283" t="s">
        <v>4801</v>
      </c>
      <c r="F283">
        <v>83</v>
      </c>
      <c r="G283" t="s">
        <v>4809</v>
      </c>
      <c r="H283">
        <v>80</v>
      </c>
      <c r="I283" t="s">
        <v>4811</v>
      </c>
      <c r="J283" s="685">
        <v>83</v>
      </c>
      <c r="K283">
        <v>19</v>
      </c>
      <c r="L283" t="s">
        <v>4804</v>
      </c>
      <c r="P283" t="s">
        <v>2241</v>
      </c>
      <c r="Q283">
        <v>2839</v>
      </c>
      <c r="R283">
        <v>2</v>
      </c>
      <c r="S283">
        <v>2841</v>
      </c>
    </row>
    <row r="284" spans="1:19" ht="19.95" customHeight="1">
      <c r="A284" t="str">
        <f t="shared" si="4"/>
        <v>IU25</v>
      </c>
      <c r="B284" t="s">
        <v>5027</v>
      </c>
      <c r="C284" t="s">
        <v>5032</v>
      </c>
      <c r="D284">
        <v>12</v>
      </c>
      <c r="E284" t="s">
        <v>4809</v>
      </c>
      <c r="F284">
        <v>15</v>
      </c>
      <c r="G284" t="s">
        <v>4809</v>
      </c>
      <c r="H284">
        <v>18</v>
      </c>
      <c r="I284" t="s">
        <v>4807</v>
      </c>
      <c r="J284" s="685">
        <v>18</v>
      </c>
      <c r="K284">
        <v>7</v>
      </c>
      <c r="L284" t="s">
        <v>4811</v>
      </c>
      <c r="P284" t="s">
        <v>2242</v>
      </c>
      <c r="Q284">
        <v>1643</v>
      </c>
      <c r="R284">
        <v>7</v>
      </c>
      <c r="S284">
        <v>1650</v>
      </c>
    </row>
    <row r="285" spans="1:19" ht="19.95" customHeight="1">
      <c r="A285" t="str">
        <f t="shared" si="4"/>
        <v>IU26</v>
      </c>
      <c r="B285" t="s">
        <v>5027</v>
      </c>
      <c r="C285" t="s">
        <v>5033</v>
      </c>
      <c r="D285">
        <v>185</v>
      </c>
      <c r="E285" t="s">
        <v>4809</v>
      </c>
      <c r="F285">
        <v>158</v>
      </c>
      <c r="G285" t="s">
        <v>4804</v>
      </c>
      <c r="H285">
        <v>135</v>
      </c>
      <c r="I285" t="s">
        <v>4809</v>
      </c>
      <c r="J285" s="685">
        <v>185</v>
      </c>
      <c r="K285">
        <v>70</v>
      </c>
      <c r="L285" t="s">
        <v>4807</v>
      </c>
      <c r="P285" t="s">
        <v>2252</v>
      </c>
      <c r="Q285">
        <v>1624</v>
      </c>
      <c r="R285">
        <v>1</v>
      </c>
      <c r="S285">
        <v>1625</v>
      </c>
    </row>
    <row r="286" spans="1:19" ht="19.95" customHeight="1">
      <c r="A286" t="str">
        <f t="shared" si="4"/>
        <v>IU#1DTR(B)</v>
      </c>
      <c r="B286" t="s">
        <v>5027</v>
      </c>
      <c r="C286" t="s">
        <v>4898</v>
      </c>
      <c r="D286">
        <v>443</v>
      </c>
      <c r="E286" t="s">
        <v>4804</v>
      </c>
      <c r="F286">
        <v>422</v>
      </c>
      <c r="G286" t="s">
        <v>4811</v>
      </c>
      <c r="H286">
        <v>437</v>
      </c>
      <c r="I286" t="s">
        <v>4804</v>
      </c>
      <c r="J286" s="685">
        <v>443</v>
      </c>
      <c r="K286" t="s">
        <v>4802</v>
      </c>
      <c r="L286" t="s">
        <v>4802</v>
      </c>
      <c r="P286" t="s">
        <v>2244</v>
      </c>
      <c r="Q286">
        <v>915</v>
      </c>
      <c r="R286">
        <v>5</v>
      </c>
      <c r="S286">
        <v>920</v>
      </c>
    </row>
    <row r="287" spans="1:19" ht="19.95" customHeight="1">
      <c r="A287" t="str">
        <f t="shared" si="4"/>
        <v>IU31</v>
      </c>
      <c r="B287" t="s">
        <v>5027</v>
      </c>
      <c r="C287" t="s">
        <v>5034</v>
      </c>
      <c r="D287">
        <v>164</v>
      </c>
      <c r="E287" t="s">
        <v>4814</v>
      </c>
      <c r="F287">
        <v>136</v>
      </c>
      <c r="G287" t="s">
        <v>4814</v>
      </c>
      <c r="H287">
        <v>149</v>
      </c>
      <c r="I287" t="s">
        <v>4814</v>
      </c>
      <c r="J287" s="685">
        <v>164</v>
      </c>
      <c r="K287">
        <v>45</v>
      </c>
      <c r="L287" t="s">
        <v>4809</v>
      </c>
      <c r="P287" t="s">
        <v>2250</v>
      </c>
      <c r="Q287">
        <v>110</v>
      </c>
      <c r="R287">
        <v>1</v>
      </c>
      <c r="S287">
        <v>111</v>
      </c>
    </row>
    <row r="288" spans="1:19" ht="19.95" customHeight="1">
      <c r="A288" t="str">
        <f t="shared" si="4"/>
        <v>IU32</v>
      </c>
      <c r="B288" t="s">
        <v>5027</v>
      </c>
      <c r="C288" t="s">
        <v>5035</v>
      </c>
      <c r="D288">
        <v>101</v>
      </c>
      <c r="E288" t="s">
        <v>4807</v>
      </c>
      <c r="F288">
        <v>113</v>
      </c>
      <c r="G288" t="s">
        <v>4811</v>
      </c>
      <c r="H288">
        <v>97</v>
      </c>
      <c r="I288" t="s">
        <v>4809</v>
      </c>
      <c r="J288" s="685">
        <v>113</v>
      </c>
      <c r="K288">
        <v>36</v>
      </c>
      <c r="L288" t="s">
        <v>4811</v>
      </c>
      <c r="P288" t="s">
        <v>3233</v>
      </c>
      <c r="Q288" t="s">
        <v>85</v>
      </c>
      <c r="R288" t="s">
        <v>85</v>
      </c>
      <c r="S288">
        <v>0</v>
      </c>
    </row>
    <row r="289" spans="1:19" ht="19.95" customHeight="1">
      <c r="A289" t="str">
        <f t="shared" si="4"/>
        <v>IU33</v>
      </c>
      <c r="B289" t="s">
        <v>5027</v>
      </c>
      <c r="C289" t="s">
        <v>5036</v>
      </c>
      <c r="D289">
        <v>118</v>
      </c>
      <c r="E289" t="s">
        <v>4804</v>
      </c>
      <c r="F289">
        <v>133</v>
      </c>
      <c r="G289" t="s">
        <v>4801</v>
      </c>
      <c r="H289">
        <v>135</v>
      </c>
      <c r="I289" t="s">
        <v>4809</v>
      </c>
      <c r="J289" s="685">
        <v>135</v>
      </c>
      <c r="K289">
        <v>37</v>
      </c>
      <c r="L289" t="s">
        <v>4810</v>
      </c>
      <c r="P289" t="s">
        <v>3234</v>
      </c>
      <c r="Q289" t="s">
        <v>85</v>
      </c>
      <c r="R289" t="s">
        <v>85</v>
      </c>
      <c r="S289">
        <v>0</v>
      </c>
    </row>
    <row r="290" spans="1:19" ht="19.95" customHeight="1">
      <c r="A290" t="str">
        <f t="shared" si="4"/>
        <v>IU34</v>
      </c>
      <c r="B290" t="s">
        <v>5027</v>
      </c>
      <c r="C290" t="s">
        <v>5037</v>
      </c>
      <c r="D290">
        <v>110</v>
      </c>
      <c r="E290" t="s">
        <v>4811</v>
      </c>
      <c r="F290">
        <v>85</v>
      </c>
      <c r="G290" t="s">
        <v>4801</v>
      </c>
      <c r="H290">
        <v>93</v>
      </c>
      <c r="I290" t="s">
        <v>4801</v>
      </c>
      <c r="J290" s="685">
        <v>110</v>
      </c>
      <c r="K290">
        <v>38</v>
      </c>
      <c r="L290" t="s">
        <v>4811</v>
      </c>
      <c r="P290" t="s">
        <v>3235</v>
      </c>
      <c r="Q290" t="s">
        <v>85</v>
      </c>
      <c r="R290" t="s">
        <v>85</v>
      </c>
      <c r="S290">
        <v>0</v>
      </c>
    </row>
    <row r="291" spans="1:19" ht="19.95" customHeight="1">
      <c r="A291" t="str">
        <f t="shared" si="4"/>
        <v>IU#2DTR(A)</v>
      </c>
      <c r="B291" t="s">
        <v>5027</v>
      </c>
      <c r="C291" t="s">
        <v>4879</v>
      </c>
      <c r="D291">
        <v>483</v>
      </c>
      <c r="E291" t="s">
        <v>4811</v>
      </c>
      <c r="F291">
        <v>462</v>
      </c>
      <c r="G291" t="s">
        <v>4811</v>
      </c>
      <c r="H291">
        <v>444</v>
      </c>
      <c r="I291" t="s">
        <v>4811</v>
      </c>
      <c r="J291" s="685">
        <v>483</v>
      </c>
      <c r="K291" t="s">
        <v>4802</v>
      </c>
      <c r="L291" t="s">
        <v>4802</v>
      </c>
      <c r="P291" t="s">
        <v>3236</v>
      </c>
      <c r="Q291" t="s">
        <v>85</v>
      </c>
      <c r="R291" t="s">
        <v>85</v>
      </c>
      <c r="S291">
        <v>0</v>
      </c>
    </row>
    <row r="292" spans="1:19" ht="19.95" customHeight="1">
      <c r="A292" t="str">
        <f t="shared" si="4"/>
        <v>IU27</v>
      </c>
      <c r="B292" t="s">
        <v>5027</v>
      </c>
      <c r="C292" t="s">
        <v>5038</v>
      </c>
      <c r="D292">
        <v>102</v>
      </c>
      <c r="E292" t="s">
        <v>4804</v>
      </c>
      <c r="F292">
        <v>100</v>
      </c>
      <c r="G292" t="s">
        <v>4804</v>
      </c>
      <c r="H292">
        <v>77</v>
      </c>
      <c r="I292" t="s">
        <v>4801</v>
      </c>
      <c r="J292" s="685">
        <v>102</v>
      </c>
      <c r="K292">
        <v>58</v>
      </c>
      <c r="L292" t="s">
        <v>4810</v>
      </c>
      <c r="P292" t="s">
        <v>3237</v>
      </c>
      <c r="Q292" t="s">
        <v>85</v>
      </c>
      <c r="R292" t="s">
        <v>85</v>
      </c>
      <c r="S292">
        <v>0</v>
      </c>
    </row>
    <row r="293" spans="1:19" ht="19.95" customHeight="1">
      <c r="A293" t="str">
        <f t="shared" si="4"/>
        <v>IU28</v>
      </c>
      <c r="B293" t="s">
        <v>5027</v>
      </c>
      <c r="C293" t="s">
        <v>5039</v>
      </c>
      <c r="D293">
        <v>199</v>
      </c>
      <c r="E293" t="s">
        <v>4814</v>
      </c>
      <c r="F293">
        <v>195</v>
      </c>
      <c r="G293" t="s">
        <v>4811</v>
      </c>
      <c r="H293">
        <v>201</v>
      </c>
      <c r="I293" t="s">
        <v>4814</v>
      </c>
      <c r="J293" s="685">
        <v>201</v>
      </c>
      <c r="K293">
        <v>60</v>
      </c>
      <c r="L293" t="s">
        <v>4823</v>
      </c>
      <c r="P293" t="s">
        <v>3238</v>
      </c>
      <c r="Q293" t="s">
        <v>85</v>
      </c>
      <c r="R293" t="s">
        <v>85</v>
      </c>
      <c r="S293">
        <v>0</v>
      </c>
    </row>
    <row r="294" spans="1:19" ht="19.95" customHeight="1">
      <c r="A294" t="str">
        <f t="shared" si="4"/>
        <v>IU29</v>
      </c>
      <c r="B294" t="s">
        <v>5027</v>
      </c>
      <c r="C294" t="s">
        <v>5040</v>
      </c>
      <c r="D294">
        <v>108</v>
      </c>
      <c r="E294" t="s">
        <v>4811</v>
      </c>
      <c r="F294">
        <v>123</v>
      </c>
      <c r="G294" t="s">
        <v>4801</v>
      </c>
      <c r="H294">
        <v>91</v>
      </c>
      <c r="I294" t="s">
        <v>4811</v>
      </c>
      <c r="J294" s="685">
        <v>123</v>
      </c>
      <c r="K294">
        <v>54</v>
      </c>
      <c r="L294" t="s">
        <v>4801</v>
      </c>
      <c r="P294" t="s">
        <v>3239</v>
      </c>
      <c r="Q294" t="s">
        <v>85</v>
      </c>
      <c r="R294" t="s">
        <v>85</v>
      </c>
      <c r="S294">
        <v>0</v>
      </c>
    </row>
    <row r="295" spans="1:19" ht="19.95" customHeight="1">
      <c r="A295" t="str">
        <f t="shared" si="4"/>
        <v>IU30</v>
      </c>
      <c r="B295" t="s">
        <v>5027</v>
      </c>
      <c r="C295" t="s">
        <v>5041</v>
      </c>
      <c r="D295">
        <v>77</v>
      </c>
      <c r="E295" t="s">
        <v>4811</v>
      </c>
      <c r="F295">
        <v>51</v>
      </c>
      <c r="G295" t="s">
        <v>4804</v>
      </c>
      <c r="H295">
        <v>90</v>
      </c>
      <c r="I295" t="s">
        <v>4811</v>
      </c>
      <c r="J295" s="685">
        <v>90</v>
      </c>
      <c r="K295">
        <v>42</v>
      </c>
      <c r="L295" t="s">
        <v>4809</v>
      </c>
      <c r="P295" t="s">
        <v>3240</v>
      </c>
      <c r="Q295" t="s">
        <v>85</v>
      </c>
      <c r="R295" t="s">
        <v>85</v>
      </c>
      <c r="S295">
        <v>0</v>
      </c>
    </row>
    <row r="296" spans="1:19" ht="19.95" customHeight="1">
      <c r="A296" t="str">
        <f t="shared" si="4"/>
        <v>IU#2DTR(B)</v>
      </c>
      <c r="B296" t="s">
        <v>5027</v>
      </c>
      <c r="C296" t="s">
        <v>4886</v>
      </c>
      <c r="D296">
        <v>532</v>
      </c>
      <c r="E296" t="s">
        <v>4811</v>
      </c>
      <c r="F296">
        <v>600</v>
      </c>
      <c r="G296" t="s">
        <v>4811</v>
      </c>
      <c r="H296">
        <v>565</v>
      </c>
      <c r="I296" t="s">
        <v>4811</v>
      </c>
      <c r="J296" s="685">
        <v>600</v>
      </c>
      <c r="K296" t="s">
        <v>4802</v>
      </c>
      <c r="L296" t="s">
        <v>4802</v>
      </c>
      <c r="P296" t="s">
        <v>3241</v>
      </c>
      <c r="Q296" t="s">
        <v>85</v>
      </c>
      <c r="R296" t="s">
        <v>85</v>
      </c>
      <c r="S296">
        <v>0</v>
      </c>
    </row>
    <row r="297" spans="1:19" ht="19.95" customHeight="1">
      <c r="A297" t="str">
        <f t="shared" si="4"/>
        <v>IU35</v>
      </c>
      <c r="B297" t="s">
        <v>5027</v>
      </c>
      <c r="C297" t="s">
        <v>5042</v>
      </c>
      <c r="D297">
        <v>115</v>
      </c>
      <c r="E297" t="s">
        <v>4804</v>
      </c>
      <c r="F297">
        <v>140</v>
      </c>
      <c r="G297" t="s">
        <v>4804</v>
      </c>
      <c r="H297">
        <v>110</v>
      </c>
      <c r="I297" t="s">
        <v>4811</v>
      </c>
      <c r="J297" s="685">
        <v>140</v>
      </c>
      <c r="K297">
        <v>47</v>
      </c>
      <c r="L297" t="s">
        <v>4814</v>
      </c>
      <c r="P297" t="s">
        <v>3242</v>
      </c>
      <c r="Q297" t="s">
        <v>85</v>
      </c>
      <c r="R297" t="s">
        <v>85</v>
      </c>
      <c r="S297">
        <v>0</v>
      </c>
    </row>
    <row r="298" spans="1:19" ht="19.95" customHeight="1">
      <c r="A298" t="str">
        <f t="shared" si="4"/>
        <v>IU36</v>
      </c>
      <c r="B298" t="s">
        <v>5027</v>
      </c>
      <c r="C298" t="s">
        <v>5043</v>
      </c>
      <c r="D298">
        <v>74</v>
      </c>
      <c r="E298" t="s">
        <v>4811</v>
      </c>
      <c r="F298">
        <v>90</v>
      </c>
      <c r="G298" t="s">
        <v>4811</v>
      </c>
      <c r="H298">
        <v>71</v>
      </c>
      <c r="I298" t="s">
        <v>4811</v>
      </c>
      <c r="J298" s="685">
        <v>90</v>
      </c>
      <c r="K298">
        <v>24</v>
      </c>
      <c r="L298" t="s">
        <v>4823</v>
      </c>
      <c r="P298" t="s">
        <v>3243</v>
      </c>
      <c r="Q298" t="s">
        <v>85</v>
      </c>
      <c r="R298" t="s">
        <v>85</v>
      </c>
      <c r="S298">
        <v>0</v>
      </c>
    </row>
    <row r="299" spans="1:19" ht="19.95" customHeight="1">
      <c r="A299" t="str">
        <f t="shared" si="4"/>
        <v>IU37</v>
      </c>
      <c r="B299" t="s">
        <v>5027</v>
      </c>
      <c r="C299" t="s">
        <v>5044</v>
      </c>
      <c r="D299">
        <v>125</v>
      </c>
      <c r="E299" t="s">
        <v>4804</v>
      </c>
      <c r="F299">
        <v>112</v>
      </c>
      <c r="G299" t="s">
        <v>4804</v>
      </c>
      <c r="H299">
        <v>120</v>
      </c>
      <c r="I299" t="s">
        <v>4811</v>
      </c>
      <c r="J299" s="685">
        <v>125</v>
      </c>
      <c r="K299">
        <v>32</v>
      </c>
      <c r="L299" t="s">
        <v>4809</v>
      </c>
      <c r="P299" t="s">
        <v>3244</v>
      </c>
      <c r="Q299" t="s">
        <v>85</v>
      </c>
      <c r="R299" t="s">
        <v>85</v>
      </c>
      <c r="S299">
        <v>0</v>
      </c>
    </row>
    <row r="300" spans="1:19" ht="19.95" customHeight="1">
      <c r="A300" t="str">
        <f t="shared" si="4"/>
        <v>IU38</v>
      </c>
      <c r="B300" t="s">
        <v>5027</v>
      </c>
      <c r="C300" t="s">
        <v>5045</v>
      </c>
      <c r="D300">
        <v>151</v>
      </c>
      <c r="E300" t="s">
        <v>4823</v>
      </c>
      <c r="F300">
        <v>151</v>
      </c>
      <c r="G300" t="s">
        <v>4823</v>
      </c>
      <c r="H300">
        <v>169</v>
      </c>
      <c r="I300" t="s">
        <v>4823</v>
      </c>
      <c r="J300" s="685">
        <v>169</v>
      </c>
      <c r="K300">
        <v>40</v>
      </c>
      <c r="L300" t="s">
        <v>4817</v>
      </c>
      <c r="P300" t="s">
        <v>3245</v>
      </c>
      <c r="Q300" t="s">
        <v>85</v>
      </c>
      <c r="R300" t="s">
        <v>85</v>
      </c>
      <c r="S300">
        <v>0</v>
      </c>
    </row>
    <row r="301" spans="1:19" ht="19.95" customHeight="1">
      <c r="A301" t="str">
        <f t="shared" si="4"/>
        <v>IU39</v>
      </c>
      <c r="B301" t="s">
        <v>5027</v>
      </c>
      <c r="C301" t="s">
        <v>5046</v>
      </c>
      <c r="D301">
        <v>39</v>
      </c>
      <c r="E301" t="s">
        <v>4804</v>
      </c>
      <c r="F301">
        <v>34</v>
      </c>
      <c r="G301" t="s">
        <v>4804</v>
      </c>
      <c r="H301">
        <v>71</v>
      </c>
      <c r="I301" t="s">
        <v>4807</v>
      </c>
      <c r="J301" s="685">
        <v>71</v>
      </c>
      <c r="K301">
        <v>37</v>
      </c>
      <c r="L301" t="s">
        <v>4809</v>
      </c>
      <c r="P301" t="s">
        <v>3246</v>
      </c>
      <c r="Q301" t="s">
        <v>85</v>
      </c>
      <c r="R301" t="s">
        <v>85</v>
      </c>
      <c r="S301">
        <v>0</v>
      </c>
    </row>
    <row r="302" spans="1:19" ht="19.95" customHeight="1">
      <c r="A302" t="str">
        <f t="shared" si="4"/>
        <v>IU40</v>
      </c>
      <c r="B302" t="s">
        <v>5027</v>
      </c>
      <c r="C302" t="s">
        <v>5047</v>
      </c>
      <c r="D302">
        <v>90</v>
      </c>
      <c r="E302" t="s">
        <v>4804</v>
      </c>
      <c r="F302">
        <v>133</v>
      </c>
      <c r="G302" t="s">
        <v>4804</v>
      </c>
      <c r="H302">
        <v>90</v>
      </c>
      <c r="I302" t="s">
        <v>4801</v>
      </c>
      <c r="J302" s="685">
        <v>133</v>
      </c>
      <c r="K302">
        <v>55</v>
      </c>
      <c r="L302" t="s">
        <v>4804</v>
      </c>
      <c r="P302" t="s">
        <v>3247</v>
      </c>
      <c r="Q302" t="s">
        <v>85</v>
      </c>
      <c r="R302" t="s">
        <v>85</v>
      </c>
      <c r="S302">
        <v>0</v>
      </c>
    </row>
    <row r="303" spans="1:19" ht="19.95" customHeight="1">
      <c r="A303" t="str">
        <f t="shared" si="4"/>
        <v>9C#1DTR(A)</v>
      </c>
      <c r="B303" t="s">
        <v>5048</v>
      </c>
      <c r="C303" t="s">
        <v>4868</v>
      </c>
      <c r="D303">
        <v>462</v>
      </c>
      <c r="E303" t="s">
        <v>4811</v>
      </c>
      <c r="F303">
        <v>489</v>
      </c>
      <c r="G303" t="s">
        <v>4811</v>
      </c>
      <c r="H303">
        <v>523</v>
      </c>
      <c r="I303" t="s">
        <v>4811</v>
      </c>
      <c r="J303" s="685">
        <v>523</v>
      </c>
      <c r="K303" t="s">
        <v>4802</v>
      </c>
      <c r="L303" t="s">
        <v>4802</v>
      </c>
      <c r="P303" t="s">
        <v>3248</v>
      </c>
      <c r="Q303" t="s">
        <v>85</v>
      </c>
      <c r="R303" t="s">
        <v>85</v>
      </c>
      <c r="S303">
        <v>0</v>
      </c>
    </row>
    <row r="304" spans="1:19" ht="19.95" customHeight="1">
      <c r="A304" t="str">
        <f t="shared" si="4"/>
        <v>9C20</v>
      </c>
      <c r="B304" t="s">
        <v>5048</v>
      </c>
      <c r="C304" t="s">
        <v>5049</v>
      </c>
      <c r="D304">
        <v>49</v>
      </c>
      <c r="E304" t="s">
        <v>4811</v>
      </c>
      <c r="F304">
        <v>75</v>
      </c>
      <c r="G304" t="s">
        <v>4804</v>
      </c>
      <c r="H304">
        <v>67</v>
      </c>
      <c r="I304" t="s">
        <v>4811</v>
      </c>
      <c r="J304" s="685">
        <v>75</v>
      </c>
      <c r="K304">
        <v>37</v>
      </c>
      <c r="L304" t="s">
        <v>4810</v>
      </c>
      <c r="P304" t="s">
        <v>3249</v>
      </c>
      <c r="Q304" t="s">
        <v>85</v>
      </c>
      <c r="R304" t="s">
        <v>85</v>
      </c>
      <c r="S304">
        <v>0</v>
      </c>
    </row>
    <row r="305" spans="1:19" ht="19.95" customHeight="1">
      <c r="A305" t="str">
        <f t="shared" si="4"/>
        <v>9C21</v>
      </c>
      <c r="B305" t="s">
        <v>5048</v>
      </c>
      <c r="C305" t="s">
        <v>5050</v>
      </c>
      <c r="D305">
        <v>0</v>
      </c>
      <c r="E305" t="s">
        <v>4819</v>
      </c>
      <c r="F305">
        <v>0</v>
      </c>
      <c r="G305" t="s">
        <v>4819</v>
      </c>
      <c r="H305">
        <v>0</v>
      </c>
      <c r="I305" t="s">
        <v>4819</v>
      </c>
      <c r="J305" s="685">
        <v>0</v>
      </c>
      <c r="K305">
        <v>0</v>
      </c>
      <c r="L305" t="s">
        <v>4819</v>
      </c>
      <c r="P305" t="s">
        <v>3250</v>
      </c>
      <c r="Q305" t="s">
        <v>85</v>
      </c>
      <c r="R305" t="s">
        <v>85</v>
      </c>
      <c r="S305">
        <v>0</v>
      </c>
    </row>
    <row r="306" spans="1:19" ht="19.95" customHeight="1">
      <c r="A306" t="str">
        <f t="shared" si="4"/>
        <v>9C22</v>
      </c>
      <c r="B306" t="s">
        <v>5048</v>
      </c>
      <c r="C306" t="s">
        <v>5051</v>
      </c>
      <c r="D306">
        <v>100</v>
      </c>
      <c r="E306" t="s">
        <v>4811</v>
      </c>
      <c r="F306">
        <v>87</v>
      </c>
      <c r="G306" t="s">
        <v>4811</v>
      </c>
      <c r="H306">
        <v>101</v>
      </c>
      <c r="I306" t="s">
        <v>4801</v>
      </c>
      <c r="J306" s="685">
        <v>101</v>
      </c>
      <c r="K306">
        <v>21</v>
      </c>
      <c r="L306" t="s">
        <v>4809</v>
      </c>
      <c r="P306" t="s">
        <v>3251</v>
      </c>
      <c r="Q306" t="s">
        <v>85</v>
      </c>
      <c r="R306" t="s">
        <v>85</v>
      </c>
      <c r="S306">
        <v>0</v>
      </c>
    </row>
    <row r="307" spans="1:19" ht="19.95" customHeight="1">
      <c r="A307" t="str">
        <f t="shared" si="4"/>
        <v>9C23</v>
      </c>
      <c r="B307" t="s">
        <v>5048</v>
      </c>
      <c r="C307" t="s">
        <v>5052</v>
      </c>
      <c r="D307">
        <v>229</v>
      </c>
      <c r="E307" t="s">
        <v>4811</v>
      </c>
      <c r="F307">
        <v>246</v>
      </c>
      <c r="G307" t="s">
        <v>4811</v>
      </c>
      <c r="H307">
        <v>261</v>
      </c>
      <c r="I307" t="s">
        <v>4811</v>
      </c>
      <c r="J307" s="685">
        <v>261</v>
      </c>
      <c r="K307">
        <v>66</v>
      </c>
      <c r="L307" t="s">
        <v>4826</v>
      </c>
      <c r="P307" t="s">
        <v>3252</v>
      </c>
      <c r="Q307" t="s">
        <v>85</v>
      </c>
      <c r="R307" t="s">
        <v>85</v>
      </c>
      <c r="S307">
        <v>0</v>
      </c>
    </row>
    <row r="308" spans="1:19" ht="19.95" customHeight="1">
      <c r="A308" t="str">
        <f t="shared" si="4"/>
        <v>9C24</v>
      </c>
      <c r="B308" t="s">
        <v>5048</v>
      </c>
      <c r="C308" t="s">
        <v>5053</v>
      </c>
      <c r="D308">
        <v>82</v>
      </c>
      <c r="E308" t="s">
        <v>4811</v>
      </c>
      <c r="F308">
        <v>80</v>
      </c>
      <c r="G308" t="s">
        <v>4811</v>
      </c>
      <c r="H308">
        <v>98</v>
      </c>
      <c r="I308" t="s">
        <v>4801</v>
      </c>
      <c r="J308" s="685">
        <v>98</v>
      </c>
      <c r="K308">
        <v>37</v>
      </c>
      <c r="L308" t="s">
        <v>4823</v>
      </c>
      <c r="P308" t="s">
        <v>3253</v>
      </c>
      <c r="Q308" t="s">
        <v>85</v>
      </c>
      <c r="R308" t="s">
        <v>85</v>
      </c>
      <c r="S308">
        <v>0</v>
      </c>
    </row>
    <row r="309" spans="1:19" ht="19.95" customHeight="1">
      <c r="A309" t="str">
        <f t="shared" si="4"/>
        <v>9C#1DTR(B)</v>
      </c>
      <c r="B309" t="s">
        <v>5048</v>
      </c>
      <c r="C309" t="s">
        <v>4898</v>
      </c>
      <c r="D309">
        <v>667</v>
      </c>
      <c r="E309" t="s">
        <v>4811</v>
      </c>
      <c r="F309">
        <v>628</v>
      </c>
      <c r="G309" t="s">
        <v>4817</v>
      </c>
      <c r="H309">
        <v>642</v>
      </c>
      <c r="I309" t="s">
        <v>4814</v>
      </c>
      <c r="J309" s="685">
        <v>667</v>
      </c>
      <c r="K309" t="s">
        <v>4802</v>
      </c>
      <c r="L309" t="s">
        <v>4802</v>
      </c>
      <c r="P309" t="s">
        <v>3254</v>
      </c>
      <c r="Q309" t="s">
        <v>85</v>
      </c>
      <c r="R309" t="s">
        <v>85</v>
      </c>
      <c r="S309">
        <v>0</v>
      </c>
    </row>
    <row r="310" spans="1:19" ht="19.95" customHeight="1">
      <c r="A310" t="str">
        <f t="shared" si="4"/>
        <v>9C25</v>
      </c>
      <c r="B310" t="s">
        <v>5048</v>
      </c>
      <c r="C310" t="s">
        <v>5054</v>
      </c>
      <c r="D310">
        <v>8</v>
      </c>
      <c r="E310" t="s">
        <v>4807</v>
      </c>
      <c r="F310">
        <v>4</v>
      </c>
      <c r="G310" t="s">
        <v>4830</v>
      </c>
      <c r="H310">
        <v>0</v>
      </c>
      <c r="I310" t="s">
        <v>4819</v>
      </c>
      <c r="J310" s="685">
        <v>8</v>
      </c>
      <c r="K310">
        <v>7</v>
      </c>
      <c r="L310" t="s">
        <v>4807</v>
      </c>
      <c r="P310" t="s">
        <v>3255</v>
      </c>
      <c r="Q310" t="s">
        <v>85</v>
      </c>
      <c r="R310" t="s">
        <v>85</v>
      </c>
      <c r="S310">
        <v>0</v>
      </c>
    </row>
    <row r="311" spans="1:19" ht="19.95" customHeight="1">
      <c r="A311" t="str">
        <f t="shared" si="4"/>
        <v>9C26</v>
      </c>
      <c r="B311" t="s">
        <v>5048</v>
      </c>
      <c r="C311" t="s">
        <v>5055</v>
      </c>
      <c r="D311">
        <v>262</v>
      </c>
      <c r="E311" t="s">
        <v>4814</v>
      </c>
      <c r="F311">
        <v>240</v>
      </c>
      <c r="G311" t="s">
        <v>4814</v>
      </c>
      <c r="H311">
        <v>262</v>
      </c>
      <c r="I311" t="s">
        <v>4814</v>
      </c>
      <c r="J311" s="685">
        <v>262</v>
      </c>
      <c r="K311">
        <v>34</v>
      </c>
      <c r="L311" t="s">
        <v>4814</v>
      </c>
      <c r="P311" t="s">
        <v>3256</v>
      </c>
      <c r="Q311" t="s">
        <v>85</v>
      </c>
      <c r="R311" t="s">
        <v>85</v>
      </c>
      <c r="S311">
        <v>0</v>
      </c>
    </row>
    <row r="312" spans="1:19" ht="19.95" customHeight="1">
      <c r="A312" t="str">
        <f t="shared" si="4"/>
        <v>9C27</v>
      </c>
      <c r="B312" t="s">
        <v>5048</v>
      </c>
      <c r="C312" t="s">
        <v>5056</v>
      </c>
      <c r="D312">
        <v>170</v>
      </c>
      <c r="E312" t="s">
        <v>4810</v>
      </c>
      <c r="F312">
        <v>171</v>
      </c>
      <c r="G312" t="s">
        <v>4821</v>
      </c>
      <c r="H312">
        <v>177</v>
      </c>
      <c r="I312" t="s">
        <v>4821</v>
      </c>
      <c r="J312" s="685">
        <v>177</v>
      </c>
      <c r="K312">
        <v>28</v>
      </c>
      <c r="L312" t="s">
        <v>4811</v>
      </c>
      <c r="P312" t="s">
        <v>3257</v>
      </c>
      <c r="Q312" t="s">
        <v>85</v>
      </c>
      <c r="R312" t="s">
        <v>85</v>
      </c>
      <c r="S312">
        <v>0</v>
      </c>
    </row>
    <row r="313" spans="1:19" ht="19.95" customHeight="1">
      <c r="A313" t="str">
        <f t="shared" si="4"/>
        <v>9C28</v>
      </c>
      <c r="B313" t="s">
        <v>5048</v>
      </c>
      <c r="C313" t="s">
        <v>5057</v>
      </c>
      <c r="D313">
        <v>130</v>
      </c>
      <c r="E313" t="s">
        <v>4809</v>
      </c>
      <c r="F313">
        <v>120</v>
      </c>
      <c r="G313" t="s">
        <v>4809</v>
      </c>
      <c r="H313">
        <v>111</v>
      </c>
      <c r="I313" t="s">
        <v>4804</v>
      </c>
      <c r="J313" s="685">
        <v>130</v>
      </c>
      <c r="K313">
        <v>40</v>
      </c>
      <c r="L313" t="s">
        <v>4801</v>
      </c>
      <c r="P313" t="s">
        <v>3258</v>
      </c>
      <c r="Q313" t="s">
        <v>85</v>
      </c>
      <c r="R313" t="s">
        <v>85</v>
      </c>
      <c r="S313">
        <v>0</v>
      </c>
    </row>
    <row r="314" spans="1:19" ht="19.95" customHeight="1">
      <c r="A314" t="str">
        <f t="shared" si="4"/>
        <v>9C29</v>
      </c>
      <c r="B314" t="s">
        <v>5048</v>
      </c>
      <c r="C314" t="s">
        <v>5058</v>
      </c>
      <c r="D314">
        <v>179</v>
      </c>
      <c r="E314" t="s">
        <v>4811</v>
      </c>
      <c r="F314">
        <v>163</v>
      </c>
      <c r="G314" t="s">
        <v>4817</v>
      </c>
      <c r="H314">
        <v>161</v>
      </c>
      <c r="I314" t="s">
        <v>4817</v>
      </c>
      <c r="J314" s="685">
        <v>179</v>
      </c>
      <c r="K314">
        <v>39</v>
      </c>
      <c r="L314" t="s">
        <v>4809</v>
      </c>
      <c r="P314" t="s">
        <v>2258</v>
      </c>
      <c r="Q314">
        <v>3203</v>
      </c>
      <c r="R314">
        <v>8</v>
      </c>
      <c r="S314">
        <v>3211</v>
      </c>
    </row>
    <row r="315" spans="1:19" ht="19.95" customHeight="1">
      <c r="A315" t="str">
        <f t="shared" si="4"/>
        <v>9C#2DTR(A)</v>
      </c>
      <c r="B315" t="s">
        <v>5048</v>
      </c>
      <c r="C315" t="s">
        <v>4879</v>
      </c>
      <c r="D315">
        <v>189</v>
      </c>
      <c r="E315" t="s">
        <v>4805</v>
      </c>
      <c r="F315">
        <v>216</v>
      </c>
      <c r="G315" t="s">
        <v>4814</v>
      </c>
      <c r="H315">
        <v>215</v>
      </c>
      <c r="I315" t="s">
        <v>4814</v>
      </c>
      <c r="J315" s="685">
        <v>216</v>
      </c>
      <c r="K315" t="s">
        <v>4802</v>
      </c>
      <c r="L315" t="s">
        <v>4802</v>
      </c>
      <c r="P315" t="s">
        <v>2266</v>
      </c>
      <c r="Q315">
        <v>3010</v>
      </c>
      <c r="R315">
        <v>4</v>
      </c>
      <c r="S315">
        <v>3014</v>
      </c>
    </row>
    <row r="316" spans="1:19" ht="19.95" customHeight="1">
      <c r="A316" t="str">
        <f t="shared" si="4"/>
        <v>9C30</v>
      </c>
      <c r="B316" t="s">
        <v>5048</v>
      </c>
      <c r="C316" t="s">
        <v>5467</v>
      </c>
      <c r="D316">
        <v>61</v>
      </c>
      <c r="E316" t="s">
        <v>4809</v>
      </c>
      <c r="F316">
        <v>67</v>
      </c>
      <c r="G316" t="s">
        <v>4809</v>
      </c>
      <c r="H316">
        <v>46</v>
      </c>
      <c r="I316" t="s">
        <v>4804</v>
      </c>
      <c r="J316" s="685">
        <v>67</v>
      </c>
      <c r="K316">
        <v>34</v>
      </c>
      <c r="L316" t="s">
        <v>4809</v>
      </c>
      <c r="P316" t="s">
        <v>2271</v>
      </c>
      <c r="Q316">
        <v>586</v>
      </c>
      <c r="R316">
        <v>1</v>
      </c>
      <c r="S316">
        <v>587</v>
      </c>
    </row>
    <row r="317" spans="1:19" ht="19.95" customHeight="1">
      <c r="A317" t="str">
        <f t="shared" si="4"/>
        <v>9C31</v>
      </c>
      <c r="B317" t="s">
        <v>5048</v>
      </c>
      <c r="C317" t="s">
        <v>5468</v>
      </c>
      <c r="D317">
        <v>247</v>
      </c>
      <c r="E317" t="s">
        <v>4804</v>
      </c>
      <c r="F317">
        <v>249</v>
      </c>
      <c r="G317" t="s">
        <v>4804</v>
      </c>
      <c r="H317">
        <v>204</v>
      </c>
      <c r="I317" t="s">
        <v>4804</v>
      </c>
      <c r="J317" s="685">
        <v>249</v>
      </c>
      <c r="K317">
        <v>67</v>
      </c>
      <c r="L317" t="s">
        <v>4804</v>
      </c>
      <c r="P317" t="s">
        <v>2259</v>
      </c>
      <c r="Q317">
        <v>1430</v>
      </c>
      <c r="R317">
        <v>1</v>
      </c>
      <c r="S317">
        <v>1431</v>
      </c>
    </row>
    <row r="318" spans="1:19" ht="19.95" customHeight="1">
      <c r="A318" t="str">
        <f t="shared" si="4"/>
        <v>9C33</v>
      </c>
      <c r="B318" t="s">
        <v>5048</v>
      </c>
      <c r="C318" t="s">
        <v>5469</v>
      </c>
      <c r="D318">
        <v>26</v>
      </c>
      <c r="E318" t="s">
        <v>4807</v>
      </c>
      <c r="F318">
        <v>36</v>
      </c>
      <c r="G318" t="s">
        <v>4808</v>
      </c>
      <c r="H318">
        <v>54</v>
      </c>
      <c r="I318" t="s">
        <v>4804</v>
      </c>
      <c r="J318" s="685">
        <v>54</v>
      </c>
      <c r="K318">
        <v>35</v>
      </c>
      <c r="L318" t="s">
        <v>4808</v>
      </c>
      <c r="P318" t="s">
        <v>2265</v>
      </c>
      <c r="Q318">
        <v>123</v>
      </c>
      <c r="R318">
        <v>2</v>
      </c>
      <c r="S318">
        <v>125</v>
      </c>
    </row>
    <row r="319" spans="1:19" ht="19.95" customHeight="1">
      <c r="A319" t="str">
        <f t="shared" si="4"/>
        <v>9C34</v>
      </c>
      <c r="B319" t="s">
        <v>5048</v>
      </c>
      <c r="C319" t="s">
        <v>5470</v>
      </c>
      <c r="D319">
        <v>269</v>
      </c>
      <c r="E319" t="s">
        <v>4805</v>
      </c>
      <c r="F319">
        <v>292</v>
      </c>
      <c r="G319" t="s">
        <v>4805</v>
      </c>
      <c r="H319">
        <v>287</v>
      </c>
      <c r="I319" t="s">
        <v>4814</v>
      </c>
      <c r="J319" s="685">
        <v>292</v>
      </c>
      <c r="K319">
        <v>44</v>
      </c>
      <c r="L319" t="s">
        <v>4805</v>
      </c>
      <c r="P319" t="s">
        <v>2268</v>
      </c>
      <c r="Q319">
        <v>2153</v>
      </c>
      <c r="R319" t="s">
        <v>85</v>
      </c>
      <c r="S319">
        <v>2153</v>
      </c>
    </row>
    <row r="320" spans="1:19" ht="19.95" customHeight="1">
      <c r="A320" t="str">
        <f t="shared" si="4"/>
        <v>9C32</v>
      </c>
      <c r="B320" t="s">
        <v>5048</v>
      </c>
      <c r="C320" t="s">
        <v>5471</v>
      </c>
      <c r="D320">
        <v>104</v>
      </c>
      <c r="E320" t="s">
        <v>4811</v>
      </c>
      <c r="F320">
        <v>122</v>
      </c>
      <c r="G320" t="s">
        <v>4804</v>
      </c>
      <c r="H320">
        <v>90</v>
      </c>
      <c r="I320" t="s">
        <v>4804</v>
      </c>
      <c r="J320" s="685">
        <v>122</v>
      </c>
      <c r="K320">
        <v>50</v>
      </c>
      <c r="L320" t="s">
        <v>4811</v>
      </c>
      <c r="P320" t="s">
        <v>2261</v>
      </c>
      <c r="Q320">
        <v>981</v>
      </c>
      <c r="R320">
        <v>6</v>
      </c>
      <c r="S320">
        <v>987</v>
      </c>
    </row>
    <row r="321" spans="1:19" ht="19.95" customHeight="1">
      <c r="A321" t="str">
        <f t="shared" si="4"/>
        <v>9C#2DTR(B)</v>
      </c>
      <c r="B321" t="s">
        <v>5048</v>
      </c>
      <c r="C321" t="s">
        <v>4886</v>
      </c>
      <c r="D321">
        <v>174</v>
      </c>
      <c r="E321" t="s">
        <v>4801</v>
      </c>
      <c r="F321">
        <v>159</v>
      </c>
      <c r="G321" t="s">
        <v>4811</v>
      </c>
      <c r="H321">
        <v>185</v>
      </c>
      <c r="I321" t="s">
        <v>4801</v>
      </c>
      <c r="J321" s="685">
        <v>185</v>
      </c>
      <c r="K321" t="s">
        <v>4802</v>
      </c>
      <c r="L321" t="s">
        <v>4802</v>
      </c>
      <c r="P321" t="s">
        <v>2270</v>
      </c>
      <c r="Q321">
        <v>1177</v>
      </c>
      <c r="R321">
        <v>9</v>
      </c>
      <c r="S321">
        <v>1186</v>
      </c>
    </row>
    <row r="322" spans="1:19" ht="19.95" customHeight="1">
      <c r="A322" t="str">
        <f t="shared" si="4"/>
        <v>9C35</v>
      </c>
      <c r="B322" t="s">
        <v>5048</v>
      </c>
      <c r="C322" t="s">
        <v>5472</v>
      </c>
      <c r="D322">
        <v>41</v>
      </c>
      <c r="E322" t="s">
        <v>4811</v>
      </c>
      <c r="F322">
        <v>40</v>
      </c>
      <c r="G322" t="s">
        <v>4801</v>
      </c>
      <c r="H322">
        <v>27</v>
      </c>
      <c r="I322" t="s">
        <v>4821</v>
      </c>
      <c r="J322" s="685">
        <v>41</v>
      </c>
      <c r="K322">
        <v>24</v>
      </c>
      <c r="L322" t="s">
        <v>4811</v>
      </c>
      <c r="P322" t="s">
        <v>2260</v>
      </c>
      <c r="Q322">
        <v>2584</v>
      </c>
      <c r="R322" t="s">
        <v>85</v>
      </c>
      <c r="S322">
        <v>2584</v>
      </c>
    </row>
    <row r="323" spans="1:19" ht="19.95" customHeight="1">
      <c r="A323" t="str">
        <f t="shared" ref="A323:A325" si="5">IF(COUNTIF(C323,"*TR*")&gt;0,SUBSTITUTE(RIGHT(B323,3) &amp; C323," ",""),MID(C323,FIND("(",C323)+1,4))</f>
        <v>9C36</v>
      </c>
      <c r="B323" t="s">
        <v>5048</v>
      </c>
      <c r="C323" t="s">
        <v>5473</v>
      </c>
      <c r="D323">
        <v>115</v>
      </c>
      <c r="E323" t="s">
        <v>4809</v>
      </c>
      <c r="F323">
        <v>110</v>
      </c>
      <c r="G323" t="s">
        <v>4809</v>
      </c>
      <c r="H323">
        <v>135</v>
      </c>
      <c r="I323" t="s">
        <v>4801</v>
      </c>
      <c r="J323" s="685">
        <v>135</v>
      </c>
      <c r="K323">
        <v>38</v>
      </c>
      <c r="L323" t="s">
        <v>4801</v>
      </c>
      <c r="P323" t="s">
        <v>2267</v>
      </c>
      <c r="Q323">
        <v>3753</v>
      </c>
      <c r="R323" t="s">
        <v>85</v>
      </c>
      <c r="S323">
        <v>3753</v>
      </c>
    </row>
    <row r="324" spans="1:19" ht="19.95" customHeight="1">
      <c r="A324" t="str">
        <f t="shared" si="5"/>
        <v>9C37</v>
      </c>
      <c r="B324" t="s">
        <v>5048</v>
      </c>
      <c r="C324" t="s">
        <v>5474</v>
      </c>
      <c r="D324">
        <v>142</v>
      </c>
      <c r="E324" t="s">
        <v>4823</v>
      </c>
      <c r="F324">
        <v>130</v>
      </c>
      <c r="G324" t="s">
        <v>4810</v>
      </c>
      <c r="H324">
        <v>144</v>
      </c>
      <c r="I324" t="s">
        <v>4810</v>
      </c>
      <c r="J324" s="685">
        <v>144</v>
      </c>
      <c r="K324">
        <v>32</v>
      </c>
      <c r="L324" t="s">
        <v>4807</v>
      </c>
      <c r="P324" t="s">
        <v>2264</v>
      </c>
      <c r="Q324">
        <v>1710</v>
      </c>
      <c r="R324">
        <v>1</v>
      </c>
      <c r="S324">
        <v>1711</v>
      </c>
    </row>
    <row r="325" spans="1:19" ht="19.95" customHeight="1">
      <c r="A325" t="str">
        <f t="shared" si="5"/>
        <v>9C38</v>
      </c>
      <c r="B325" t="s">
        <v>5048</v>
      </c>
      <c r="C325" t="s">
        <v>5475</v>
      </c>
      <c r="D325">
        <v>27</v>
      </c>
      <c r="E325" t="s">
        <v>4811</v>
      </c>
      <c r="F325">
        <v>53</v>
      </c>
      <c r="G325" t="s">
        <v>4811</v>
      </c>
      <c r="H325">
        <v>34</v>
      </c>
      <c r="I325" t="s">
        <v>4811</v>
      </c>
      <c r="J325" s="685">
        <v>53</v>
      </c>
      <c r="K325">
        <v>27</v>
      </c>
      <c r="L325" t="s">
        <v>4811</v>
      </c>
      <c r="P325" t="s">
        <v>2262</v>
      </c>
      <c r="Q325">
        <v>5294</v>
      </c>
      <c r="R325">
        <v>5</v>
      </c>
      <c r="S325">
        <v>5299</v>
      </c>
    </row>
    <row r="326" spans="1:19" hidden="1">
      <c r="A326" t="s">
        <v>1697</v>
      </c>
      <c r="B326" t="s">
        <v>5048</v>
      </c>
      <c r="C326" t="s">
        <v>5476</v>
      </c>
      <c r="D326">
        <v>121</v>
      </c>
      <c r="E326" t="s">
        <v>4811</v>
      </c>
      <c r="F326">
        <v>88</v>
      </c>
      <c r="G326" t="s">
        <v>4811</v>
      </c>
      <c r="H326">
        <v>134</v>
      </c>
      <c r="I326" t="s">
        <v>4811</v>
      </c>
      <c r="J326" s="685">
        <v>134</v>
      </c>
      <c r="K326">
        <v>63</v>
      </c>
      <c r="L326" t="s">
        <v>4814</v>
      </c>
      <c r="P326" t="s">
        <v>1966</v>
      </c>
      <c r="Q326" t="s">
        <v>85</v>
      </c>
      <c r="R326" t="s">
        <v>85</v>
      </c>
      <c r="S326">
        <v>0</v>
      </c>
    </row>
    <row r="327" spans="1:19" hidden="1">
      <c r="A327" t="s">
        <v>2090</v>
      </c>
      <c r="B327" t="s">
        <v>5048</v>
      </c>
      <c r="C327" t="s">
        <v>4949</v>
      </c>
      <c r="D327">
        <v>720</v>
      </c>
      <c r="E327" t="s">
        <v>4811</v>
      </c>
      <c r="F327">
        <v>729</v>
      </c>
      <c r="G327" t="s">
        <v>4811</v>
      </c>
      <c r="H327">
        <v>690</v>
      </c>
      <c r="I327" t="s">
        <v>4811</v>
      </c>
      <c r="J327" s="685">
        <v>729</v>
      </c>
      <c r="K327" t="s">
        <v>4802</v>
      </c>
      <c r="L327" t="s">
        <v>4802</v>
      </c>
      <c r="P327" t="s">
        <v>3259</v>
      </c>
      <c r="Q327" t="s">
        <v>85</v>
      </c>
      <c r="R327" t="s">
        <v>85</v>
      </c>
      <c r="S327">
        <v>0</v>
      </c>
    </row>
    <row r="328" spans="1:19" hidden="1">
      <c r="A328" t="s">
        <v>2091</v>
      </c>
      <c r="B328" t="s">
        <v>5048</v>
      </c>
      <c r="C328" t="s">
        <v>5059</v>
      </c>
      <c r="D328">
        <v>122</v>
      </c>
      <c r="E328" t="s">
        <v>4809</v>
      </c>
      <c r="F328">
        <v>121</v>
      </c>
      <c r="G328" t="s">
        <v>4814</v>
      </c>
      <c r="H328">
        <v>114</v>
      </c>
      <c r="I328" t="s">
        <v>4804</v>
      </c>
      <c r="J328" s="685">
        <v>122</v>
      </c>
      <c r="K328">
        <v>38</v>
      </c>
      <c r="L328" t="s">
        <v>4814</v>
      </c>
      <c r="P328" t="s">
        <v>3260</v>
      </c>
      <c r="Q328" t="s">
        <v>85</v>
      </c>
      <c r="R328" t="s">
        <v>85</v>
      </c>
      <c r="S328">
        <v>0</v>
      </c>
    </row>
    <row r="329" spans="1:19" hidden="1">
      <c r="A329" t="s">
        <v>2092</v>
      </c>
      <c r="B329" t="s">
        <v>5048</v>
      </c>
      <c r="C329" t="s">
        <v>5060</v>
      </c>
      <c r="D329">
        <v>236</v>
      </c>
      <c r="E329" t="s">
        <v>4801</v>
      </c>
      <c r="F329">
        <v>253</v>
      </c>
      <c r="G329" t="s">
        <v>4801</v>
      </c>
      <c r="H329">
        <v>247</v>
      </c>
      <c r="I329" t="s">
        <v>4801</v>
      </c>
      <c r="J329" s="685">
        <v>253</v>
      </c>
      <c r="K329">
        <v>56</v>
      </c>
      <c r="L329" t="s">
        <v>4826</v>
      </c>
      <c r="P329" t="s">
        <v>3261</v>
      </c>
      <c r="Q329" t="s">
        <v>85</v>
      </c>
      <c r="R329" t="s">
        <v>85</v>
      </c>
      <c r="S329">
        <v>0</v>
      </c>
    </row>
    <row r="330" spans="1:19" ht="19.95" customHeight="1">
      <c r="A330" t="str">
        <f t="shared" ref="A330:A393" si="6">IF(COUNTIF(C330,"*TR*")&gt;0,SUBSTITUTE(RIGHT(B330,3) &amp; C330," ",""),MID(C330,FIND("(",C330)+1,4))</f>
        <v>9C42</v>
      </c>
      <c r="B330" t="s">
        <v>5048</v>
      </c>
      <c r="C330" t="s">
        <v>5061</v>
      </c>
      <c r="D330">
        <v>0</v>
      </c>
      <c r="E330" t="s">
        <v>4819</v>
      </c>
      <c r="F330">
        <v>0</v>
      </c>
      <c r="G330" t="s">
        <v>4819</v>
      </c>
      <c r="H330">
        <v>0</v>
      </c>
      <c r="I330" t="s">
        <v>4819</v>
      </c>
      <c r="J330" s="685">
        <v>0</v>
      </c>
      <c r="K330">
        <v>0</v>
      </c>
      <c r="L330" t="s">
        <v>4819</v>
      </c>
      <c r="P330" t="s">
        <v>2283</v>
      </c>
      <c r="Q330">
        <v>1377</v>
      </c>
      <c r="R330">
        <v>2</v>
      </c>
      <c r="S330">
        <v>1379</v>
      </c>
    </row>
    <row r="331" spans="1:19" ht="19.95" customHeight="1">
      <c r="A331" t="str">
        <f t="shared" si="6"/>
        <v>9C43</v>
      </c>
      <c r="B331" t="s">
        <v>5048</v>
      </c>
      <c r="C331" t="s">
        <v>5062</v>
      </c>
      <c r="D331">
        <v>126</v>
      </c>
      <c r="E331" t="s">
        <v>4811</v>
      </c>
      <c r="F331">
        <v>122</v>
      </c>
      <c r="G331" t="s">
        <v>4809</v>
      </c>
      <c r="H331">
        <v>117</v>
      </c>
      <c r="I331" t="s">
        <v>4809</v>
      </c>
      <c r="J331" s="685">
        <v>126</v>
      </c>
      <c r="K331">
        <v>23</v>
      </c>
      <c r="L331" t="s">
        <v>4811</v>
      </c>
      <c r="P331" t="s">
        <v>2277</v>
      </c>
      <c r="Q331">
        <v>462</v>
      </c>
      <c r="R331">
        <v>1</v>
      </c>
      <c r="S331">
        <v>463</v>
      </c>
    </row>
    <row r="332" spans="1:19" ht="19.95" customHeight="1">
      <c r="A332" t="str">
        <f t="shared" si="6"/>
        <v>9C44</v>
      </c>
      <c r="B332" t="s">
        <v>5048</v>
      </c>
      <c r="C332" t="s">
        <v>5063</v>
      </c>
      <c r="D332">
        <v>265</v>
      </c>
      <c r="E332" t="s">
        <v>4811</v>
      </c>
      <c r="F332">
        <v>261</v>
      </c>
      <c r="G332" t="s">
        <v>4811</v>
      </c>
      <c r="H332">
        <v>244</v>
      </c>
      <c r="I332" t="s">
        <v>4811</v>
      </c>
      <c r="J332" s="685">
        <v>265</v>
      </c>
      <c r="K332">
        <v>53</v>
      </c>
      <c r="L332" t="s">
        <v>4881</v>
      </c>
      <c r="P332" t="s">
        <v>2279</v>
      </c>
      <c r="Q332">
        <v>3204</v>
      </c>
      <c r="R332" t="s">
        <v>85</v>
      </c>
      <c r="S332">
        <v>3204</v>
      </c>
    </row>
    <row r="333" spans="1:19" ht="19.95" customHeight="1">
      <c r="A333" t="str">
        <f t="shared" si="6"/>
        <v>9C#3DTR(B)</v>
      </c>
      <c r="B333" t="s">
        <v>5048</v>
      </c>
      <c r="C333" t="s">
        <v>4953</v>
      </c>
      <c r="D333">
        <v>532</v>
      </c>
      <c r="E333" t="s">
        <v>4811</v>
      </c>
      <c r="F333">
        <v>498</v>
      </c>
      <c r="G333" t="s">
        <v>4811</v>
      </c>
      <c r="H333">
        <v>538</v>
      </c>
      <c r="I333" t="s">
        <v>4811</v>
      </c>
      <c r="J333" s="685">
        <v>538</v>
      </c>
      <c r="K333" t="s">
        <v>4802</v>
      </c>
      <c r="L333" t="s">
        <v>4802</v>
      </c>
      <c r="P333" t="s">
        <v>2281</v>
      </c>
      <c r="Q333">
        <v>2267</v>
      </c>
      <c r="R333" t="s">
        <v>85</v>
      </c>
      <c r="S333">
        <v>2267</v>
      </c>
    </row>
    <row r="334" spans="1:19" ht="19.95" customHeight="1">
      <c r="A334" t="str">
        <f t="shared" si="6"/>
        <v>9C45</v>
      </c>
      <c r="B334" t="s">
        <v>5048</v>
      </c>
      <c r="C334" t="s">
        <v>5064</v>
      </c>
      <c r="D334">
        <v>9</v>
      </c>
      <c r="E334" t="s">
        <v>4811</v>
      </c>
      <c r="F334">
        <v>11</v>
      </c>
      <c r="G334" t="s">
        <v>4811</v>
      </c>
      <c r="H334">
        <v>10</v>
      </c>
      <c r="I334" t="s">
        <v>4811</v>
      </c>
      <c r="J334" s="685">
        <v>11</v>
      </c>
      <c r="K334">
        <v>4</v>
      </c>
      <c r="L334" t="s">
        <v>4819</v>
      </c>
      <c r="P334" t="s">
        <v>2276</v>
      </c>
      <c r="Q334">
        <v>1132</v>
      </c>
      <c r="R334" t="s">
        <v>85</v>
      </c>
      <c r="S334">
        <v>1132</v>
      </c>
    </row>
    <row r="335" spans="1:19" ht="19.95" customHeight="1">
      <c r="A335" t="str">
        <f t="shared" si="6"/>
        <v>9C46</v>
      </c>
      <c r="B335" t="s">
        <v>5048</v>
      </c>
      <c r="C335" t="s">
        <v>5065</v>
      </c>
      <c r="D335">
        <v>149</v>
      </c>
      <c r="E335" t="s">
        <v>4814</v>
      </c>
      <c r="F335">
        <v>149</v>
      </c>
      <c r="G335" t="s">
        <v>4821</v>
      </c>
      <c r="H335">
        <v>153</v>
      </c>
      <c r="I335" t="s">
        <v>4810</v>
      </c>
      <c r="J335" s="685">
        <v>153</v>
      </c>
      <c r="K335">
        <v>24</v>
      </c>
      <c r="L335" t="s">
        <v>4814</v>
      </c>
      <c r="P335" t="s">
        <v>2275</v>
      </c>
      <c r="Q335">
        <v>1127</v>
      </c>
      <c r="R335">
        <v>5</v>
      </c>
      <c r="S335">
        <v>1132</v>
      </c>
    </row>
    <row r="336" spans="1:19" ht="19.95" customHeight="1">
      <c r="A336" t="str">
        <f t="shared" si="6"/>
        <v>9C47</v>
      </c>
      <c r="B336" t="s">
        <v>5048</v>
      </c>
      <c r="C336" t="s">
        <v>5066</v>
      </c>
      <c r="D336">
        <v>182</v>
      </c>
      <c r="E336" t="s">
        <v>4804</v>
      </c>
      <c r="F336">
        <v>182</v>
      </c>
      <c r="G336" t="s">
        <v>4804</v>
      </c>
      <c r="H336">
        <v>216</v>
      </c>
      <c r="I336" t="s">
        <v>4804</v>
      </c>
      <c r="J336" s="685">
        <v>216</v>
      </c>
      <c r="K336">
        <v>52</v>
      </c>
      <c r="L336" t="s">
        <v>4804</v>
      </c>
      <c r="P336" t="s">
        <v>2284</v>
      </c>
      <c r="Q336">
        <v>4834</v>
      </c>
      <c r="R336">
        <v>1</v>
      </c>
      <c r="S336">
        <v>4835</v>
      </c>
    </row>
    <row r="337" spans="1:19" ht="19.95" customHeight="1">
      <c r="A337" t="str">
        <f t="shared" si="6"/>
        <v>9C48</v>
      </c>
      <c r="B337" t="s">
        <v>5048</v>
      </c>
      <c r="C337" t="s">
        <v>5067</v>
      </c>
      <c r="D337">
        <v>135</v>
      </c>
      <c r="E337" t="s">
        <v>4811</v>
      </c>
      <c r="F337">
        <v>108</v>
      </c>
      <c r="G337" t="s">
        <v>4814</v>
      </c>
      <c r="H337">
        <v>131</v>
      </c>
      <c r="I337" t="s">
        <v>4814</v>
      </c>
      <c r="J337" s="685">
        <v>135</v>
      </c>
      <c r="K337">
        <v>41</v>
      </c>
      <c r="L337" t="s">
        <v>4816</v>
      </c>
      <c r="P337" t="s">
        <v>2278</v>
      </c>
      <c r="Q337">
        <v>4629</v>
      </c>
      <c r="R337">
        <v>4</v>
      </c>
      <c r="S337">
        <v>4633</v>
      </c>
    </row>
    <row r="338" spans="1:19" ht="19.95" customHeight="1">
      <c r="A338" t="str">
        <f t="shared" si="6"/>
        <v>9C49</v>
      </c>
      <c r="B338" t="s">
        <v>5048</v>
      </c>
      <c r="C338" t="s">
        <v>5068</v>
      </c>
      <c r="D338">
        <v>71</v>
      </c>
      <c r="E338" t="s">
        <v>4804</v>
      </c>
      <c r="F338">
        <v>64</v>
      </c>
      <c r="G338" t="s">
        <v>4811</v>
      </c>
      <c r="H338">
        <v>51</v>
      </c>
      <c r="I338" t="s">
        <v>4811</v>
      </c>
      <c r="J338" s="685">
        <v>71</v>
      </c>
      <c r="K338">
        <v>31</v>
      </c>
      <c r="L338" t="s">
        <v>4817</v>
      </c>
      <c r="P338" t="s">
        <v>2282</v>
      </c>
      <c r="Q338">
        <v>2420</v>
      </c>
      <c r="R338">
        <v>1</v>
      </c>
      <c r="S338">
        <v>2421</v>
      </c>
    </row>
    <row r="339" spans="1:19" ht="19.95" customHeight="1">
      <c r="A339" t="str">
        <f t="shared" si="6"/>
        <v>IL#1MTR</v>
      </c>
      <c r="B339" t="s">
        <v>5069</v>
      </c>
      <c r="C339" t="s">
        <v>4800</v>
      </c>
      <c r="D339">
        <v>761</v>
      </c>
      <c r="E339" t="s">
        <v>4810</v>
      </c>
      <c r="F339">
        <v>779</v>
      </c>
      <c r="G339" t="s">
        <v>4810</v>
      </c>
      <c r="H339">
        <v>758</v>
      </c>
      <c r="I339" t="s">
        <v>4810</v>
      </c>
      <c r="J339" s="685">
        <v>779</v>
      </c>
      <c r="K339" t="s">
        <v>4802</v>
      </c>
      <c r="L339" t="s">
        <v>4802</v>
      </c>
      <c r="P339" t="s">
        <v>2285</v>
      </c>
      <c r="Q339">
        <v>5383</v>
      </c>
      <c r="R339">
        <v>2</v>
      </c>
      <c r="S339">
        <v>5385</v>
      </c>
    </row>
    <row r="340" spans="1:19" ht="19.95" customHeight="1">
      <c r="A340" t="str">
        <f t="shared" si="6"/>
        <v>IL27</v>
      </c>
      <c r="B340" t="s">
        <v>5069</v>
      </c>
      <c r="C340" t="s">
        <v>5070</v>
      </c>
      <c r="D340">
        <v>106</v>
      </c>
      <c r="E340" t="s">
        <v>4804</v>
      </c>
      <c r="F340">
        <v>104</v>
      </c>
      <c r="G340" t="s">
        <v>4811</v>
      </c>
      <c r="H340">
        <v>84</v>
      </c>
      <c r="I340" t="s">
        <v>4823</v>
      </c>
      <c r="J340" s="685">
        <v>106</v>
      </c>
      <c r="K340">
        <v>47</v>
      </c>
      <c r="L340" t="s">
        <v>4804</v>
      </c>
      <c r="P340" t="s">
        <v>2306</v>
      </c>
      <c r="Q340">
        <v>6139</v>
      </c>
      <c r="R340">
        <v>6</v>
      </c>
      <c r="S340">
        <v>6145</v>
      </c>
    </row>
    <row r="341" spans="1:19" ht="19.95" customHeight="1">
      <c r="A341" t="str">
        <f t="shared" si="6"/>
        <v>IL22</v>
      </c>
      <c r="B341" t="s">
        <v>5069</v>
      </c>
      <c r="C341" t="s">
        <v>5071</v>
      </c>
      <c r="D341">
        <v>206</v>
      </c>
      <c r="E341" t="s">
        <v>4804</v>
      </c>
      <c r="F341">
        <v>205</v>
      </c>
      <c r="G341" t="s">
        <v>4811</v>
      </c>
      <c r="H341">
        <v>185</v>
      </c>
      <c r="I341" t="s">
        <v>4811</v>
      </c>
      <c r="J341" s="685">
        <v>206</v>
      </c>
      <c r="K341">
        <v>54</v>
      </c>
      <c r="L341" t="s">
        <v>4801</v>
      </c>
      <c r="P341" t="s">
        <v>2287</v>
      </c>
      <c r="Q341">
        <v>669</v>
      </c>
      <c r="R341" t="s">
        <v>85</v>
      </c>
      <c r="S341">
        <v>669</v>
      </c>
    </row>
    <row r="342" spans="1:19" ht="19.95" customHeight="1">
      <c r="A342" t="str">
        <f t="shared" si="6"/>
        <v>IL21</v>
      </c>
      <c r="B342" t="s">
        <v>5069</v>
      </c>
      <c r="C342" t="s">
        <v>5072</v>
      </c>
      <c r="D342">
        <v>85</v>
      </c>
      <c r="E342" t="s">
        <v>4811</v>
      </c>
      <c r="F342">
        <v>83</v>
      </c>
      <c r="G342" t="s">
        <v>4811</v>
      </c>
      <c r="H342">
        <v>75</v>
      </c>
      <c r="I342" t="s">
        <v>4811</v>
      </c>
      <c r="J342" s="685">
        <v>85</v>
      </c>
      <c r="K342">
        <v>31</v>
      </c>
      <c r="L342" t="s">
        <v>4826</v>
      </c>
      <c r="P342" t="s">
        <v>2293</v>
      </c>
      <c r="Q342">
        <v>19</v>
      </c>
      <c r="R342">
        <v>3</v>
      </c>
      <c r="S342">
        <v>22</v>
      </c>
    </row>
    <row r="343" spans="1:19" ht="19.95" customHeight="1">
      <c r="A343" t="str">
        <f t="shared" si="6"/>
        <v>IL23</v>
      </c>
      <c r="B343" t="s">
        <v>5069</v>
      </c>
      <c r="C343" t="s">
        <v>5073</v>
      </c>
      <c r="D343">
        <v>164</v>
      </c>
      <c r="E343" t="s">
        <v>4817</v>
      </c>
      <c r="F343">
        <v>198</v>
      </c>
      <c r="G343" t="s">
        <v>4817</v>
      </c>
      <c r="H343">
        <v>198</v>
      </c>
      <c r="I343" t="s">
        <v>4817</v>
      </c>
      <c r="J343" s="685">
        <v>198</v>
      </c>
      <c r="K343">
        <v>60</v>
      </c>
      <c r="L343" t="s">
        <v>4817</v>
      </c>
      <c r="P343" t="s">
        <v>2294</v>
      </c>
      <c r="Q343">
        <v>3462</v>
      </c>
      <c r="R343">
        <v>2</v>
      </c>
      <c r="S343">
        <v>3464</v>
      </c>
    </row>
    <row r="344" spans="1:19" ht="19.95" customHeight="1">
      <c r="A344" t="str">
        <f t="shared" si="6"/>
        <v>IL24</v>
      </c>
      <c r="B344" t="s">
        <v>5069</v>
      </c>
      <c r="C344" t="s">
        <v>5074</v>
      </c>
      <c r="D344">
        <v>270</v>
      </c>
      <c r="E344" t="s">
        <v>4810</v>
      </c>
      <c r="F344">
        <v>320</v>
      </c>
      <c r="G344" t="s">
        <v>4810</v>
      </c>
      <c r="H344">
        <v>321</v>
      </c>
      <c r="I344" t="s">
        <v>4810</v>
      </c>
      <c r="J344" s="685">
        <v>321</v>
      </c>
      <c r="K344">
        <v>4</v>
      </c>
      <c r="L344" t="s">
        <v>4811</v>
      </c>
      <c r="P344" t="s">
        <v>2296</v>
      </c>
      <c r="Q344">
        <v>1440</v>
      </c>
      <c r="R344">
        <v>14</v>
      </c>
      <c r="S344">
        <v>1454</v>
      </c>
    </row>
    <row r="345" spans="1:19" ht="19.95" customHeight="1">
      <c r="A345" t="str">
        <f t="shared" si="6"/>
        <v>F16)</v>
      </c>
      <c r="B345" t="s">
        <v>5069</v>
      </c>
      <c r="C345" t="s">
        <v>10166</v>
      </c>
      <c r="D345">
        <v>0</v>
      </c>
      <c r="E345" t="s">
        <v>4819</v>
      </c>
      <c r="F345">
        <v>0</v>
      </c>
      <c r="G345" t="s">
        <v>4819</v>
      </c>
      <c r="H345">
        <v>0</v>
      </c>
      <c r="I345" t="s">
        <v>4819</v>
      </c>
      <c r="J345" s="685">
        <v>0</v>
      </c>
      <c r="K345">
        <v>0</v>
      </c>
      <c r="L345" t="s">
        <v>4819</v>
      </c>
      <c r="P345" t="s">
        <v>2288</v>
      </c>
      <c r="Q345">
        <v>1476</v>
      </c>
      <c r="R345">
        <v>1</v>
      </c>
      <c r="S345">
        <v>1477</v>
      </c>
    </row>
    <row r="346" spans="1:19" ht="19.95" customHeight="1">
      <c r="A346" t="str">
        <f t="shared" si="6"/>
        <v>IL#2MTR</v>
      </c>
      <c r="B346" t="s">
        <v>5069</v>
      </c>
      <c r="C346" t="s">
        <v>4812</v>
      </c>
      <c r="D346">
        <v>0</v>
      </c>
      <c r="E346" t="s">
        <v>4819</v>
      </c>
      <c r="F346">
        <v>0</v>
      </c>
      <c r="G346" t="s">
        <v>4819</v>
      </c>
      <c r="H346">
        <v>0</v>
      </c>
      <c r="I346" t="s">
        <v>4819</v>
      </c>
      <c r="J346" s="685">
        <v>0</v>
      </c>
      <c r="K346" t="s">
        <v>4802</v>
      </c>
      <c r="L346" t="s">
        <v>4802</v>
      </c>
      <c r="P346" t="s">
        <v>2297</v>
      </c>
      <c r="Q346">
        <v>1825</v>
      </c>
      <c r="R346">
        <v>3</v>
      </c>
      <c r="S346">
        <v>1828</v>
      </c>
    </row>
    <row r="347" spans="1:19" ht="19.95" customHeight="1">
      <c r="A347" t="str">
        <f t="shared" si="6"/>
        <v>IL32</v>
      </c>
      <c r="B347" t="s">
        <v>5069</v>
      </c>
      <c r="C347" t="s">
        <v>5075</v>
      </c>
      <c r="D347">
        <v>0</v>
      </c>
      <c r="E347" t="s">
        <v>4819</v>
      </c>
      <c r="F347">
        <v>0</v>
      </c>
      <c r="G347" t="s">
        <v>4819</v>
      </c>
      <c r="H347">
        <v>0</v>
      </c>
      <c r="I347" t="s">
        <v>4819</v>
      </c>
      <c r="J347" s="685">
        <v>0</v>
      </c>
      <c r="K347">
        <v>0</v>
      </c>
      <c r="L347" t="s">
        <v>4819</v>
      </c>
      <c r="P347" t="s">
        <v>2305</v>
      </c>
      <c r="Q347">
        <v>1315</v>
      </c>
      <c r="R347" t="s">
        <v>85</v>
      </c>
      <c r="S347">
        <v>1315</v>
      </c>
    </row>
    <row r="348" spans="1:19" ht="19.95" customHeight="1">
      <c r="A348" t="str">
        <f t="shared" si="6"/>
        <v>IL29</v>
      </c>
      <c r="B348" t="s">
        <v>5069</v>
      </c>
      <c r="C348" t="s">
        <v>5076</v>
      </c>
      <c r="D348">
        <v>0</v>
      </c>
      <c r="E348" t="s">
        <v>4819</v>
      </c>
      <c r="F348">
        <v>0</v>
      </c>
      <c r="G348" t="s">
        <v>4819</v>
      </c>
      <c r="H348">
        <v>0</v>
      </c>
      <c r="I348" t="s">
        <v>4819</v>
      </c>
      <c r="J348" s="685">
        <v>0</v>
      </c>
      <c r="K348">
        <v>0</v>
      </c>
      <c r="L348" t="s">
        <v>4819</v>
      </c>
      <c r="P348" t="s">
        <v>2307</v>
      </c>
      <c r="Q348">
        <v>3019</v>
      </c>
      <c r="R348">
        <v>4</v>
      </c>
      <c r="S348">
        <v>3023</v>
      </c>
    </row>
    <row r="349" spans="1:19" ht="19.95" customHeight="1">
      <c r="A349" t="str">
        <f t="shared" si="6"/>
        <v>IL20</v>
      </c>
      <c r="B349" t="s">
        <v>5069</v>
      </c>
      <c r="C349" t="s">
        <v>5077</v>
      </c>
      <c r="D349">
        <v>0</v>
      </c>
      <c r="E349" t="s">
        <v>4819</v>
      </c>
      <c r="F349">
        <v>0</v>
      </c>
      <c r="G349" t="s">
        <v>4819</v>
      </c>
      <c r="H349">
        <v>0</v>
      </c>
      <c r="I349" t="s">
        <v>4819</v>
      </c>
      <c r="J349" s="685">
        <v>0</v>
      </c>
      <c r="K349">
        <v>0</v>
      </c>
      <c r="L349" t="s">
        <v>4819</v>
      </c>
      <c r="P349" t="s">
        <v>2309</v>
      </c>
      <c r="Q349">
        <v>367</v>
      </c>
      <c r="R349">
        <v>7</v>
      </c>
      <c r="S349">
        <v>374</v>
      </c>
    </row>
    <row r="350" spans="1:19" ht="19.95" customHeight="1">
      <c r="A350" t="str">
        <f t="shared" si="6"/>
        <v>IL25</v>
      </c>
      <c r="B350" t="s">
        <v>5069</v>
      </c>
      <c r="C350" t="s">
        <v>5078</v>
      </c>
      <c r="D350">
        <v>0</v>
      </c>
      <c r="E350" t="s">
        <v>4819</v>
      </c>
      <c r="F350">
        <v>0</v>
      </c>
      <c r="G350" t="s">
        <v>4819</v>
      </c>
      <c r="H350">
        <v>0</v>
      </c>
      <c r="I350" t="s">
        <v>4819</v>
      </c>
      <c r="J350" s="685">
        <v>0</v>
      </c>
      <c r="K350">
        <v>0</v>
      </c>
      <c r="L350" t="s">
        <v>4819</v>
      </c>
      <c r="P350" t="s">
        <v>2289</v>
      </c>
      <c r="Q350">
        <v>3422</v>
      </c>
      <c r="R350">
        <v>4</v>
      </c>
      <c r="S350">
        <v>3426</v>
      </c>
    </row>
    <row r="351" spans="1:19" ht="19.95" customHeight="1">
      <c r="A351" t="str">
        <f t="shared" si="6"/>
        <v>IL26</v>
      </c>
      <c r="B351" t="s">
        <v>5069</v>
      </c>
      <c r="C351" t="s">
        <v>5079</v>
      </c>
      <c r="D351">
        <v>0</v>
      </c>
      <c r="E351" t="s">
        <v>4819</v>
      </c>
      <c r="F351">
        <v>0</v>
      </c>
      <c r="G351" t="s">
        <v>4819</v>
      </c>
      <c r="H351">
        <v>0</v>
      </c>
      <c r="I351" t="s">
        <v>4819</v>
      </c>
      <c r="J351" s="685">
        <v>0</v>
      </c>
      <c r="K351">
        <v>0</v>
      </c>
      <c r="L351" t="s">
        <v>4819</v>
      </c>
      <c r="P351" t="s">
        <v>2295</v>
      </c>
      <c r="Q351">
        <v>1284</v>
      </c>
      <c r="R351">
        <v>1</v>
      </c>
      <c r="S351">
        <v>1285</v>
      </c>
    </row>
    <row r="352" spans="1:19" ht="19.95" customHeight="1">
      <c r="A352" t="str">
        <f t="shared" si="6"/>
        <v>IL#3MTR</v>
      </c>
      <c r="B352" t="s">
        <v>5069</v>
      </c>
      <c r="C352" t="s">
        <v>4820</v>
      </c>
      <c r="D352">
        <v>0</v>
      </c>
      <c r="E352" t="s">
        <v>4819</v>
      </c>
      <c r="F352">
        <v>0</v>
      </c>
      <c r="G352" t="s">
        <v>4819</v>
      </c>
      <c r="H352">
        <v>0</v>
      </c>
      <c r="I352" t="s">
        <v>4819</v>
      </c>
      <c r="J352" s="685">
        <v>0</v>
      </c>
      <c r="K352" t="s">
        <v>4802</v>
      </c>
      <c r="L352" t="s">
        <v>4802</v>
      </c>
      <c r="P352" t="s">
        <v>2308</v>
      </c>
      <c r="Q352">
        <v>1558</v>
      </c>
      <c r="R352">
        <v>1</v>
      </c>
      <c r="S352">
        <v>1559</v>
      </c>
    </row>
    <row r="353" spans="1:19" ht="19.95" customHeight="1">
      <c r="A353" t="str">
        <f t="shared" si="6"/>
        <v>F14)</v>
      </c>
      <c r="B353" t="s">
        <v>5069</v>
      </c>
      <c r="C353" t="s">
        <v>5080</v>
      </c>
      <c r="D353">
        <v>0</v>
      </c>
      <c r="E353" t="s">
        <v>4819</v>
      </c>
      <c r="F353">
        <v>0</v>
      </c>
      <c r="G353" t="s">
        <v>4819</v>
      </c>
      <c r="H353">
        <v>0</v>
      </c>
      <c r="I353" t="s">
        <v>4819</v>
      </c>
      <c r="J353" s="685">
        <v>0</v>
      </c>
      <c r="K353">
        <v>0</v>
      </c>
      <c r="L353" t="s">
        <v>4819</v>
      </c>
      <c r="P353" t="s">
        <v>2290</v>
      </c>
      <c r="Q353" t="s">
        <v>85</v>
      </c>
      <c r="R353" t="s">
        <v>85</v>
      </c>
      <c r="S353">
        <v>0</v>
      </c>
    </row>
    <row r="354" spans="1:19" ht="19.95" customHeight="1">
      <c r="A354" t="str">
        <f t="shared" si="6"/>
        <v>IL30</v>
      </c>
      <c r="B354" t="s">
        <v>5069</v>
      </c>
      <c r="C354" t="s">
        <v>5081</v>
      </c>
      <c r="D354">
        <v>0</v>
      </c>
      <c r="E354" t="s">
        <v>4819</v>
      </c>
      <c r="F354">
        <v>0</v>
      </c>
      <c r="G354" t="s">
        <v>4819</v>
      </c>
      <c r="H354">
        <v>0</v>
      </c>
      <c r="I354" t="s">
        <v>4819</v>
      </c>
      <c r="J354" s="685">
        <v>0</v>
      </c>
      <c r="K354">
        <v>0</v>
      </c>
      <c r="L354" t="s">
        <v>4819</v>
      </c>
      <c r="P354" t="s">
        <v>2291</v>
      </c>
      <c r="Q354">
        <v>70</v>
      </c>
      <c r="R354">
        <v>1</v>
      </c>
      <c r="S354">
        <v>71</v>
      </c>
    </row>
    <row r="355" spans="1:19" ht="19.95" customHeight="1">
      <c r="A355" t="str">
        <f t="shared" si="6"/>
        <v>IL28</v>
      </c>
      <c r="B355" t="s">
        <v>5069</v>
      </c>
      <c r="C355" t="s">
        <v>5082</v>
      </c>
      <c r="D355">
        <v>0</v>
      </c>
      <c r="E355" t="s">
        <v>4819</v>
      </c>
      <c r="F355">
        <v>0</v>
      </c>
      <c r="G355" t="s">
        <v>4819</v>
      </c>
      <c r="H355">
        <v>0</v>
      </c>
      <c r="I355" t="s">
        <v>4819</v>
      </c>
      <c r="J355" s="685">
        <v>0</v>
      </c>
      <c r="K355">
        <v>0</v>
      </c>
      <c r="L355" t="s">
        <v>4819</v>
      </c>
      <c r="P355" t="s">
        <v>2299</v>
      </c>
      <c r="Q355">
        <v>380</v>
      </c>
      <c r="R355" t="s">
        <v>85</v>
      </c>
      <c r="S355">
        <v>380</v>
      </c>
    </row>
    <row r="356" spans="1:19" ht="19.95" customHeight="1">
      <c r="A356" t="str">
        <f t="shared" si="6"/>
        <v>IL31</v>
      </c>
      <c r="B356" t="s">
        <v>5069</v>
      </c>
      <c r="C356" t="s">
        <v>5083</v>
      </c>
      <c r="D356">
        <v>0</v>
      </c>
      <c r="E356" t="s">
        <v>4819</v>
      </c>
      <c r="F356">
        <v>0</v>
      </c>
      <c r="G356" t="s">
        <v>4819</v>
      </c>
      <c r="H356">
        <v>0</v>
      </c>
      <c r="I356" t="s">
        <v>4819</v>
      </c>
      <c r="J356" s="685">
        <v>0</v>
      </c>
      <c r="K356">
        <v>0</v>
      </c>
      <c r="L356" t="s">
        <v>4819</v>
      </c>
      <c r="P356" t="s">
        <v>2303</v>
      </c>
      <c r="Q356">
        <v>2209</v>
      </c>
      <c r="R356">
        <v>1</v>
      </c>
      <c r="S356">
        <v>2210</v>
      </c>
    </row>
    <row r="357" spans="1:19" ht="19.95" customHeight="1">
      <c r="A357" t="str">
        <f t="shared" si="6"/>
        <v>9J#1MTR</v>
      </c>
      <c r="B357" t="s">
        <v>5084</v>
      </c>
      <c r="C357" t="s">
        <v>4800</v>
      </c>
      <c r="D357">
        <v>820</v>
      </c>
      <c r="E357" t="s">
        <v>4811</v>
      </c>
      <c r="F357">
        <v>794</v>
      </c>
      <c r="G357" t="s">
        <v>4821</v>
      </c>
      <c r="H357">
        <v>791</v>
      </c>
      <c r="I357" t="s">
        <v>4811</v>
      </c>
      <c r="J357" s="685">
        <v>820</v>
      </c>
      <c r="K357" t="s">
        <v>4802</v>
      </c>
      <c r="L357" t="s">
        <v>4802</v>
      </c>
      <c r="P357" t="s">
        <v>2301</v>
      </c>
      <c r="Q357">
        <v>4831</v>
      </c>
      <c r="R357">
        <v>2</v>
      </c>
      <c r="S357">
        <v>4833</v>
      </c>
    </row>
    <row r="358" spans="1:19" ht="19.95" customHeight="1">
      <c r="A358" t="str">
        <f t="shared" si="6"/>
        <v>9J11</v>
      </c>
      <c r="B358" t="s">
        <v>5084</v>
      </c>
      <c r="C358" t="s">
        <v>5085</v>
      </c>
      <c r="D358">
        <v>299</v>
      </c>
      <c r="E358" t="s">
        <v>4814</v>
      </c>
      <c r="F358">
        <v>301</v>
      </c>
      <c r="G358" t="s">
        <v>4814</v>
      </c>
      <c r="H358">
        <v>276</v>
      </c>
      <c r="I358" t="s">
        <v>4814</v>
      </c>
      <c r="J358" s="685">
        <v>301</v>
      </c>
      <c r="K358">
        <v>59</v>
      </c>
      <c r="L358" t="s">
        <v>4804</v>
      </c>
      <c r="P358" t="s">
        <v>2302</v>
      </c>
      <c r="Q358">
        <v>3124</v>
      </c>
      <c r="R358">
        <v>2</v>
      </c>
      <c r="S358">
        <v>3126</v>
      </c>
    </row>
    <row r="359" spans="1:19" ht="19.95" customHeight="1">
      <c r="A359" t="str">
        <f t="shared" si="6"/>
        <v>9J12</v>
      </c>
      <c r="B359" t="s">
        <v>5084</v>
      </c>
      <c r="C359" t="s">
        <v>5086</v>
      </c>
      <c r="D359">
        <v>252</v>
      </c>
      <c r="E359" t="s">
        <v>4821</v>
      </c>
      <c r="F359">
        <v>269</v>
      </c>
      <c r="G359" t="s">
        <v>4811</v>
      </c>
      <c r="H359">
        <v>258</v>
      </c>
      <c r="I359" t="s">
        <v>4811</v>
      </c>
      <c r="J359" s="685">
        <v>269</v>
      </c>
      <c r="K359">
        <v>73</v>
      </c>
      <c r="L359" t="s">
        <v>4816</v>
      </c>
      <c r="P359" t="s">
        <v>2300</v>
      </c>
      <c r="Q359">
        <v>2466</v>
      </c>
      <c r="R359" t="s">
        <v>85</v>
      </c>
      <c r="S359">
        <v>2466</v>
      </c>
    </row>
    <row r="360" spans="1:19" ht="19.95" customHeight="1">
      <c r="A360" t="str">
        <f t="shared" si="6"/>
        <v>9J13</v>
      </c>
      <c r="B360" t="s">
        <v>5084</v>
      </c>
      <c r="C360" t="s">
        <v>5087</v>
      </c>
      <c r="D360">
        <v>85</v>
      </c>
      <c r="E360" t="s">
        <v>4821</v>
      </c>
      <c r="F360">
        <v>122</v>
      </c>
      <c r="G360" t="s">
        <v>4821</v>
      </c>
      <c r="H360">
        <v>126</v>
      </c>
      <c r="I360" t="s">
        <v>4811</v>
      </c>
      <c r="J360" s="685">
        <v>126</v>
      </c>
      <c r="K360">
        <v>56</v>
      </c>
      <c r="L360" t="s">
        <v>4810</v>
      </c>
      <c r="P360" t="s">
        <v>3262</v>
      </c>
      <c r="Q360" t="s">
        <v>85</v>
      </c>
      <c r="R360" t="s">
        <v>85</v>
      </c>
      <c r="S360">
        <v>0</v>
      </c>
    </row>
    <row r="361" spans="1:19" ht="19.95" customHeight="1">
      <c r="A361" t="str">
        <f t="shared" si="6"/>
        <v>9J14</v>
      </c>
      <c r="B361" t="s">
        <v>5084</v>
      </c>
      <c r="C361" t="s">
        <v>5088</v>
      </c>
      <c r="D361">
        <v>91</v>
      </c>
      <c r="E361" t="s">
        <v>4811</v>
      </c>
      <c r="F361">
        <v>80</v>
      </c>
      <c r="G361" t="s">
        <v>4817</v>
      </c>
      <c r="H361">
        <v>78</v>
      </c>
      <c r="I361" t="s">
        <v>4817</v>
      </c>
      <c r="J361" s="685">
        <v>91</v>
      </c>
      <c r="K361">
        <v>41</v>
      </c>
      <c r="L361" t="s">
        <v>4927</v>
      </c>
      <c r="P361" t="s">
        <v>1885</v>
      </c>
      <c r="Q361" t="s">
        <v>85</v>
      </c>
      <c r="R361">
        <v>1</v>
      </c>
      <c r="S361">
        <v>1</v>
      </c>
    </row>
    <row r="362" spans="1:19" ht="19.95" customHeight="1">
      <c r="A362" t="str">
        <f t="shared" si="6"/>
        <v>9J15</v>
      </c>
      <c r="B362" t="s">
        <v>5084</v>
      </c>
      <c r="C362" t="s">
        <v>5089</v>
      </c>
      <c r="D362">
        <v>137</v>
      </c>
      <c r="E362" t="s">
        <v>4811</v>
      </c>
      <c r="F362">
        <v>102</v>
      </c>
      <c r="G362" t="s">
        <v>4810</v>
      </c>
      <c r="H362">
        <v>114</v>
      </c>
      <c r="I362" t="s">
        <v>4810</v>
      </c>
      <c r="J362" s="685">
        <v>137</v>
      </c>
      <c r="K362">
        <v>51</v>
      </c>
      <c r="L362" t="s">
        <v>4811</v>
      </c>
      <c r="P362" t="s">
        <v>1214</v>
      </c>
      <c r="Q362" t="s">
        <v>85</v>
      </c>
      <c r="R362" t="s">
        <v>85</v>
      </c>
      <c r="S362">
        <v>0</v>
      </c>
    </row>
    <row r="363" spans="1:19" ht="19.95" customHeight="1">
      <c r="A363" t="str">
        <f t="shared" si="6"/>
        <v>9J#2MTR</v>
      </c>
      <c r="B363" t="s">
        <v>5084</v>
      </c>
      <c r="C363" t="s">
        <v>4812</v>
      </c>
      <c r="D363">
        <v>769</v>
      </c>
      <c r="E363" t="s">
        <v>4811</v>
      </c>
      <c r="F363">
        <v>724</v>
      </c>
      <c r="G363" t="s">
        <v>4811</v>
      </c>
      <c r="H363">
        <v>777</v>
      </c>
      <c r="I363" t="s">
        <v>4811</v>
      </c>
      <c r="J363" s="685">
        <v>777</v>
      </c>
      <c r="K363" t="s">
        <v>4802</v>
      </c>
      <c r="L363" t="s">
        <v>4802</v>
      </c>
      <c r="P363" t="s">
        <v>1229</v>
      </c>
      <c r="Q363" t="s">
        <v>85</v>
      </c>
      <c r="R363" t="s">
        <v>85</v>
      </c>
      <c r="S363">
        <v>0</v>
      </c>
    </row>
    <row r="364" spans="1:19" ht="19.95" customHeight="1">
      <c r="A364" t="str">
        <f t="shared" si="6"/>
        <v>9J21</v>
      </c>
      <c r="B364" t="s">
        <v>5084</v>
      </c>
      <c r="C364" t="s">
        <v>5090</v>
      </c>
      <c r="D364">
        <v>156</v>
      </c>
      <c r="E364" t="s">
        <v>4811</v>
      </c>
      <c r="F364">
        <v>147</v>
      </c>
      <c r="G364" t="s">
        <v>4811</v>
      </c>
      <c r="H364">
        <v>180</v>
      </c>
      <c r="I364" t="s">
        <v>4801</v>
      </c>
      <c r="J364" s="685">
        <v>180</v>
      </c>
      <c r="K364">
        <v>57</v>
      </c>
      <c r="L364" t="s">
        <v>4804</v>
      </c>
      <c r="P364" t="s">
        <v>1253</v>
      </c>
      <c r="Q364" t="s">
        <v>85</v>
      </c>
      <c r="R364" t="s">
        <v>85</v>
      </c>
      <c r="S364">
        <v>0</v>
      </c>
    </row>
    <row r="365" spans="1:19" ht="19.95" customHeight="1">
      <c r="A365" t="str">
        <f t="shared" si="6"/>
        <v>9J24</v>
      </c>
      <c r="B365" t="s">
        <v>5084</v>
      </c>
      <c r="C365" t="s">
        <v>5091</v>
      </c>
      <c r="D365">
        <v>182</v>
      </c>
      <c r="E365" t="s">
        <v>4814</v>
      </c>
      <c r="F365">
        <v>181</v>
      </c>
      <c r="G365" t="s">
        <v>4814</v>
      </c>
      <c r="H365">
        <v>194</v>
      </c>
      <c r="I365" t="s">
        <v>4814</v>
      </c>
      <c r="J365" s="685">
        <v>194</v>
      </c>
      <c r="K365">
        <v>39</v>
      </c>
      <c r="L365" t="s">
        <v>4816</v>
      </c>
      <c r="P365" t="s">
        <v>1285</v>
      </c>
      <c r="Q365" t="s">
        <v>85</v>
      </c>
      <c r="R365" t="s">
        <v>85</v>
      </c>
      <c r="S365">
        <v>0</v>
      </c>
    </row>
    <row r="366" spans="1:19" ht="19.95" customHeight="1">
      <c r="A366" t="str">
        <f t="shared" si="6"/>
        <v>9J25</v>
      </c>
      <c r="B366" t="s">
        <v>5084</v>
      </c>
      <c r="C366" t="s">
        <v>5092</v>
      </c>
      <c r="D366">
        <v>25</v>
      </c>
      <c r="E366" t="s">
        <v>4814</v>
      </c>
      <c r="F366">
        <v>21</v>
      </c>
      <c r="G366" t="s">
        <v>4826</v>
      </c>
      <c r="H366">
        <v>33</v>
      </c>
      <c r="I366" t="s">
        <v>4811</v>
      </c>
      <c r="J366" s="685">
        <v>33</v>
      </c>
      <c r="K366">
        <v>22</v>
      </c>
      <c r="L366" t="s">
        <v>4810</v>
      </c>
      <c r="P366" t="s">
        <v>1887</v>
      </c>
      <c r="Q366" t="s">
        <v>85</v>
      </c>
      <c r="R366" t="s">
        <v>85</v>
      </c>
      <c r="S366">
        <v>0</v>
      </c>
    </row>
    <row r="367" spans="1:19" ht="19.95" customHeight="1">
      <c r="A367" t="str">
        <f t="shared" si="6"/>
        <v>9J22</v>
      </c>
      <c r="B367" t="s">
        <v>5084</v>
      </c>
      <c r="C367" t="s">
        <v>5093</v>
      </c>
      <c r="D367">
        <v>252</v>
      </c>
      <c r="E367" t="s">
        <v>4814</v>
      </c>
      <c r="F367">
        <v>237</v>
      </c>
      <c r="G367" t="s">
        <v>4814</v>
      </c>
      <c r="H367">
        <v>242</v>
      </c>
      <c r="I367" t="s">
        <v>4804</v>
      </c>
      <c r="J367" s="685">
        <v>252</v>
      </c>
      <c r="K367">
        <v>58</v>
      </c>
      <c r="L367" t="s">
        <v>4821</v>
      </c>
      <c r="P367" t="s">
        <v>1355</v>
      </c>
      <c r="Q367" t="s">
        <v>85</v>
      </c>
      <c r="R367" t="s">
        <v>85</v>
      </c>
      <c r="S367">
        <v>0</v>
      </c>
    </row>
    <row r="368" spans="1:19" ht="19.95" customHeight="1">
      <c r="A368" t="str">
        <f t="shared" si="6"/>
        <v>9J23</v>
      </c>
      <c r="B368" t="s">
        <v>5084</v>
      </c>
      <c r="C368" t="s">
        <v>5094</v>
      </c>
      <c r="D368">
        <v>247</v>
      </c>
      <c r="E368" t="s">
        <v>4805</v>
      </c>
      <c r="F368">
        <v>240</v>
      </c>
      <c r="G368" t="s">
        <v>4805</v>
      </c>
      <c r="H368">
        <v>248</v>
      </c>
      <c r="I368" t="s">
        <v>4817</v>
      </c>
      <c r="J368" s="685">
        <v>248</v>
      </c>
      <c r="K368">
        <v>39</v>
      </c>
      <c r="L368" t="s">
        <v>4835</v>
      </c>
      <c r="P368" t="s">
        <v>1383</v>
      </c>
      <c r="Q368" t="s">
        <v>85</v>
      </c>
      <c r="R368" t="s">
        <v>85</v>
      </c>
      <c r="S368">
        <v>0</v>
      </c>
    </row>
    <row r="369" spans="1:19" ht="19.95" customHeight="1">
      <c r="A369" t="str">
        <f t="shared" si="6"/>
        <v>9J#3MTR</v>
      </c>
      <c r="B369" t="s">
        <v>5084</v>
      </c>
      <c r="C369" t="s">
        <v>4820</v>
      </c>
      <c r="D369">
        <v>348</v>
      </c>
      <c r="E369" t="s">
        <v>4809</v>
      </c>
      <c r="F369">
        <v>364</v>
      </c>
      <c r="G369" t="s">
        <v>4809</v>
      </c>
      <c r="H369">
        <v>308</v>
      </c>
      <c r="I369" t="s">
        <v>4809</v>
      </c>
      <c r="J369" s="685">
        <v>364</v>
      </c>
      <c r="K369" t="s">
        <v>4802</v>
      </c>
      <c r="L369" t="s">
        <v>4802</v>
      </c>
      <c r="P369" t="s">
        <v>1400</v>
      </c>
      <c r="Q369" t="s">
        <v>85</v>
      </c>
      <c r="R369" t="s">
        <v>85</v>
      </c>
      <c r="S369">
        <v>0</v>
      </c>
    </row>
    <row r="370" spans="1:19" ht="19.95" customHeight="1">
      <c r="A370" t="str">
        <f t="shared" si="6"/>
        <v>9J31</v>
      </c>
      <c r="B370" t="s">
        <v>5084</v>
      </c>
      <c r="C370" t="s">
        <v>5095</v>
      </c>
      <c r="D370">
        <v>57</v>
      </c>
      <c r="E370" t="s">
        <v>4809</v>
      </c>
      <c r="F370">
        <v>49</v>
      </c>
      <c r="G370" t="s">
        <v>4809</v>
      </c>
      <c r="H370">
        <v>40</v>
      </c>
      <c r="I370" t="s">
        <v>4809</v>
      </c>
      <c r="J370" s="685">
        <v>57</v>
      </c>
      <c r="K370">
        <v>26</v>
      </c>
      <c r="L370" t="s">
        <v>4809</v>
      </c>
      <c r="P370" t="s">
        <v>1427</v>
      </c>
      <c r="Q370" t="s">
        <v>85</v>
      </c>
      <c r="R370" t="s">
        <v>85</v>
      </c>
      <c r="S370">
        <v>0</v>
      </c>
    </row>
    <row r="371" spans="1:19" ht="19.95" customHeight="1">
      <c r="A371" t="str">
        <f t="shared" si="6"/>
        <v>9J32</v>
      </c>
      <c r="B371" t="s">
        <v>5084</v>
      </c>
      <c r="C371" t="s">
        <v>5096</v>
      </c>
      <c r="D371">
        <v>12</v>
      </c>
      <c r="E371" t="s">
        <v>4809</v>
      </c>
      <c r="F371">
        <v>25</v>
      </c>
      <c r="G371" t="s">
        <v>4809</v>
      </c>
      <c r="H371">
        <v>19</v>
      </c>
      <c r="I371" t="s">
        <v>4809</v>
      </c>
      <c r="J371" s="685">
        <v>25</v>
      </c>
      <c r="K371">
        <v>27</v>
      </c>
      <c r="L371" t="s">
        <v>4807</v>
      </c>
      <c r="P371" t="s">
        <v>1888</v>
      </c>
      <c r="Q371">
        <v>363</v>
      </c>
      <c r="R371">
        <v>16</v>
      </c>
      <c r="S371">
        <v>379</v>
      </c>
    </row>
    <row r="372" spans="1:19" ht="19.95" customHeight="1">
      <c r="A372" t="str">
        <f t="shared" si="6"/>
        <v>9J33</v>
      </c>
      <c r="B372" t="s">
        <v>5084</v>
      </c>
      <c r="C372" t="s">
        <v>5097</v>
      </c>
      <c r="D372">
        <v>72</v>
      </c>
      <c r="E372" t="s">
        <v>4809</v>
      </c>
      <c r="F372">
        <v>75</v>
      </c>
      <c r="G372" t="s">
        <v>4809</v>
      </c>
      <c r="H372">
        <v>74</v>
      </c>
      <c r="I372" t="s">
        <v>4809</v>
      </c>
      <c r="J372" s="685">
        <v>75</v>
      </c>
      <c r="K372">
        <v>20</v>
      </c>
      <c r="L372" t="s">
        <v>4807</v>
      </c>
      <c r="P372" t="s">
        <v>1455</v>
      </c>
      <c r="Q372">
        <v>940</v>
      </c>
      <c r="R372">
        <v>12</v>
      </c>
      <c r="S372">
        <v>952</v>
      </c>
    </row>
    <row r="373" spans="1:19" ht="19.95" customHeight="1">
      <c r="A373" t="str">
        <f t="shared" si="6"/>
        <v>9J34</v>
      </c>
      <c r="B373" t="s">
        <v>5084</v>
      </c>
      <c r="C373" t="s">
        <v>5098</v>
      </c>
      <c r="D373">
        <v>6</v>
      </c>
      <c r="E373" t="s">
        <v>4807</v>
      </c>
      <c r="F373">
        <v>5</v>
      </c>
      <c r="G373" t="s">
        <v>4807</v>
      </c>
      <c r="H373">
        <v>12</v>
      </c>
      <c r="I373" t="s">
        <v>4807</v>
      </c>
      <c r="J373" s="685">
        <v>12</v>
      </c>
      <c r="K373">
        <v>6</v>
      </c>
      <c r="L373" t="s">
        <v>4807</v>
      </c>
      <c r="P373" t="s">
        <v>1476</v>
      </c>
      <c r="Q373">
        <v>4453</v>
      </c>
      <c r="R373">
        <v>4</v>
      </c>
      <c r="S373">
        <v>4457</v>
      </c>
    </row>
    <row r="374" spans="1:19" ht="19.95" customHeight="1">
      <c r="A374" t="str">
        <f t="shared" si="6"/>
        <v>9J35</v>
      </c>
      <c r="B374" t="s">
        <v>5084</v>
      </c>
      <c r="C374" t="s">
        <v>5099</v>
      </c>
      <c r="D374">
        <v>196</v>
      </c>
      <c r="E374" t="s">
        <v>4809</v>
      </c>
      <c r="F374">
        <v>200</v>
      </c>
      <c r="G374" t="s">
        <v>4809</v>
      </c>
      <c r="H374">
        <v>171</v>
      </c>
      <c r="I374" t="s">
        <v>4809</v>
      </c>
      <c r="J374" s="685">
        <v>200</v>
      </c>
      <c r="K374">
        <v>31</v>
      </c>
      <c r="L374" t="s">
        <v>4809</v>
      </c>
      <c r="P374" t="s">
        <v>1889</v>
      </c>
      <c r="Q374">
        <v>2226</v>
      </c>
      <c r="R374">
        <v>3</v>
      </c>
      <c r="S374">
        <v>2229</v>
      </c>
    </row>
    <row r="375" spans="1:19" ht="19.95" customHeight="1">
      <c r="A375" t="str">
        <f t="shared" si="6"/>
        <v>9H#2DTR(A)</v>
      </c>
      <c r="B375" t="s">
        <v>5100</v>
      </c>
      <c r="C375" t="s">
        <v>4879</v>
      </c>
      <c r="D375">
        <v>624</v>
      </c>
      <c r="E375" t="s">
        <v>4801</v>
      </c>
      <c r="F375">
        <v>572</v>
      </c>
      <c r="G375" t="s">
        <v>4814</v>
      </c>
      <c r="H375">
        <v>607</v>
      </c>
      <c r="I375" t="s">
        <v>4814</v>
      </c>
      <c r="J375" s="685">
        <v>624</v>
      </c>
      <c r="K375" t="s">
        <v>4802</v>
      </c>
      <c r="L375" t="s">
        <v>4802</v>
      </c>
      <c r="P375" t="s">
        <v>1890</v>
      </c>
      <c r="Q375">
        <v>5152</v>
      </c>
      <c r="R375">
        <v>9</v>
      </c>
      <c r="S375">
        <v>5161</v>
      </c>
    </row>
    <row r="376" spans="1:19" ht="19.95" customHeight="1">
      <c r="A376" t="str">
        <f t="shared" si="6"/>
        <v>9H20</v>
      </c>
      <c r="B376" t="s">
        <v>5100</v>
      </c>
      <c r="C376" t="s">
        <v>5101</v>
      </c>
      <c r="D376">
        <v>0</v>
      </c>
      <c r="E376" t="s">
        <v>4819</v>
      </c>
      <c r="F376">
        <v>0</v>
      </c>
      <c r="G376" t="s">
        <v>4819</v>
      </c>
      <c r="H376">
        <v>0</v>
      </c>
      <c r="I376" t="s">
        <v>4819</v>
      </c>
      <c r="J376" s="685">
        <v>0</v>
      </c>
      <c r="K376">
        <v>0</v>
      </c>
      <c r="L376" t="s">
        <v>4819</v>
      </c>
      <c r="P376" t="s">
        <v>1891</v>
      </c>
      <c r="Q376">
        <v>346</v>
      </c>
      <c r="R376">
        <v>20</v>
      </c>
      <c r="S376">
        <v>366</v>
      </c>
    </row>
    <row r="377" spans="1:19" ht="19.95" customHeight="1">
      <c r="A377" t="str">
        <f t="shared" si="6"/>
        <v>9H21</v>
      </c>
      <c r="B377" t="s">
        <v>5100</v>
      </c>
      <c r="C377" t="s">
        <v>5102</v>
      </c>
      <c r="D377">
        <v>117</v>
      </c>
      <c r="E377" t="s">
        <v>4810</v>
      </c>
      <c r="F377">
        <v>113</v>
      </c>
      <c r="G377" t="s">
        <v>4814</v>
      </c>
      <c r="H377">
        <v>101</v>
      </c>
      <c r="I377" t="s">
        <v>4804</v>
      </c>
      <c r="J377" s="685">
        <v>117</v>
      </c>
      <c r="K377">
        <v>36</v>
      </c>
      <c r="L377" t="s">
        <v>4810</v>
      </c>
      <c r="P377" t="s">
        <v>1892</v>
      </c>
      <c r="Q377">
        <v>995</v>
      </c>
      <c r="R377" t="s">
        <v>85</v>
      </c>
      <c r="S377">
        <v>995</v>
      </c>
    </row>
    <row r="378" spans="1:19" ht="19.95" customHeight="1">
      <c r="A378" t="str">
        <f t="shared" si="6"/>
        <v>9H22</v>
      </c>
      <c r="B378" t="s">
        <v>5100</v>
      </c>
      <c r="C378" t="s">
        <v>5103</v>
      </c>
      <c r="D378">
        <v>143</v>
      </c>
      <c r="E378" t="s">
        <v>4821</v>
      </c>
      <c r="F378">
        <v>116</v>
      </c>
      <c r="G378" t="s">
        <v>4821</v>
      </c>
      <c r="H378">
        <v>136</v>
      </c>
      <c r="I378" t="s">
        <v>4814</v>
      </c>
      <c r="J378" s="685">
        <v>143</v>
      </c>
      <c r="K378">
        <v>47</v>
      </c>
      <c r="L378" t="s">
        <v>4808</v>
      </c>
      <c r="P378" t="s">
        <v>1893</v>
      </c>
      <c r="Q378">
        <v>2248</v>
      </c>
      <c r="R378">
        <v>6</v>
      </c>
      <c r="S378">
        <v>2254</v>
      </c>
    </row>
    <row r="379" spans="1:19" ht="19.95" customHeight="1">
      <c r="A379" t="str">
        <f t="shared" si="6"/>
        <v>9H23</v>
      </c>
      <c r="B379" t="s">
        <v>5100</v>
      </c>
      <c r="C379" t="s">
        <v>5104</v>
      </c>
      <c r="D379">
        <v>10</v>
      </c>
      <c r="E379" t="s">
        <v>4817</v>
      </c>
      <c r="F379">
        <v>12</v>
      </c>
      <c r="G379" t="s">
        <v>4801</v>
      </c>
      <c r="H379">
        <v>12</v>
      </c>
      <c r="I379" t="s">
        <v>4817</v>
      </c>
      <c r="J379" s="685">
        <v>12</v>
      </c>
      <c r="K379">
        <v>12</v>
      </c>
      <c r="L379" t="s">
        <v>4817</v>
      </c>
      <c r="P379" t="s">
        <v>1695</v>
      </c>
      <c r="Q379">
        <v>910</v>
      </c>
      <c r="R379">
        <v>20</v>
      </c>
      <c r="S379">
        <v>930</v>
      </c>
    </row>
    <row r="380" spans="1:19" ht="19.95" customHeight="1">
      <c r="A380" t="str">
        <f t="shared" si="6"/>
        <v>9H24</v>
      </c>
      <c r="B380" t="s">
        <v>5100</v>
      </c>
      <c r="C380" t="s">
        <v>5105</v>
      </c>
      <c r="D380">
        <v>167</v>
      </c>
      <c r="E380" t="s">
        <v>4814</v>
      </c>
      <c r="F380">
        <v>160</v>
      </c>
      <c r="G380" t="s">
        <v>4814</v>
      </c>
      <c r="H380">
        <v>166</v>
      </c>
      <c r="I380" t="s">
        <v>4814</v>
      </c>
      <c r="J380" s="685">
        <v>167</v>
      </c>
      <c r="K380">
        <v>15</v>
      </c>
      <c r="L380" t="s">
        <v>4805</v>
      </c>
      <c r="P380" t="s">
        <v>1704</v>
      </c>
      <c r="Q380">
        <v>92</v>
      </c>
      <c r="R380">
        <v>4</v>
      </c>
      <c r="S380">
        <v>96</v>
      </c>
    </row>
    <row r="381" spans="1:19" ht="19.95" customHeight="1">
      <c r="A381" t="str">
        <f t="shared" si="6"/>
        <v>9H25</v>
      </c>
      <c r="B381" t="s">
        <v>5100</v>
      </c>
      <c r="C381" t="s">
        <v>5106</v>
      </c>
      <c r="D381">
        <v>251</v>
      </c>
      <c r="E381" t="s">
        <v>4804</v>
      </c>
      <c r="F381">
        <v>226</v>
      </c>
      <c r="G381" t="s">
        <v>4804</v>
      </c>
      <c r="H381">
        <v>238</v>
      </c>
      <c r="I381" t="s">
        <v>4804</v>
      </c>
      <c r="J381" s="685">
        <v>251</v>
      </c>
      <c r="K381">
        <v>26</v>
      </c>
      <c r="L381" t="s">
        <v>4807</v>
      </c>
      <c r="P381" t="s">
        <v>2331</v>
      </c>
      <c r="Q381">
        <v>1930</v>
      </c>
      <c r="R381">
        <v>4</v>
      </c>
      <c r="S381">
        <v>1934</v>
      </c>
    </row>
    <row r="382" spans="1:19" ht="19.95" customHeight="1">
      <c r="A382" t="str">
        <f t="shared" si="6"/>
        <v>9H#2DTR(B)</v>
      </c>
      <c r="B382" t="s">
        <v>5100</v>
      </c>
      <c r="C382" t="s">
        <v>4886</v>
      </c>
      <c r="D382">
        <v>784</v>
      </c>
      <c r="E382" t="s">
        <v>4801</v>
      </c>
      <c r="F382">
        <v>800</v>
      </c>
      <c r="G382" t="s">
        <v>4801</v>
      </c>
      <c r="H382">
        <v>767</v>
      </c>
      <c r="I382" t="s">
        <v>4801</v>
      </c>
      <c r="J382" s="685">
        <v>800</v>
      </c>
      <c r="K382" t="s">
        <v>4802</v>
      </c>
      <c r="L382" t="s">
        <v>4802</v>
      </c>
      <c r="P382" t="s">
        <v>2316</v>
      </c>
      <c r="Q382">
        <v>587</v>
      </c>
      <c r="R382">
        <v>1</v>
      </c>
      <c r="S382">
        <v>588</v>
      </c>
    </row>
    <row r="383" spans="1:19" ht="19.95" customHeight="1">
      <c r="A383" t="str">
        <f t="shared" si="6"/>
        <v>9H26</v>
      </c>
      <c r="B383" t="s">
        <v>5100</v>
      </c>
      <c r="C383" t="s">
        <v>5107</v>
      </c>
      <c r="D383">
        <v>298</v>
      </c>
      <c r="E383" t="s">
        <v>4821</v>
      </c>
      <c r="F383">
        <v>290</v>
      </c>
      <c r="G383" t="s">
        <v>4814</v>
      </c>
      <c r="H383">
        <v>296</v>
      </c>
      <c r="I383" t="s">
        <v>4814</v>
      </c>
      <c r="J383" s="685">
        <v>298</v>
      </c>
      <c r="K383">
        <v>37</v>
      </c>
      <c r="L383" t="s">
        <v>4927</v>
      </c>
      <c r="P383" t="s">
        <v>2329</v>
      </c>
      <c r="Q383">
        <v>1271</v>
      </c>
      <c r="R383">
        <v>7</v>
      </c>
      <c r="S383">
        <v>1278</v>
      </c>
    </row>
    <row r="384" spans="1:19" ht="19.95" customHeight="1">
      <c r="A384" t="str">
        <f t="shared" si="6"/>
        <v>9H27</v>
      </c>
      <c r="B384" t="s">
        <v>5100</v>
      </c>
      <c r="C384" t="s">
        <v>5108</v>
      </c>
      <c r="D384">
        <v>67</v>
      </c>
      <c r="E384" t="s">
        <v>4805</v>
      </c>
      <c r="F384">
        <v>64</v>
      </c>
      <c r="G384" t="s">
        <v>4817</v>
      </c>
      <c r="H384">
        <v>75</v>
      </c>
      <c r="I384" t="s">
        <v>4821</v>
      </c>
      <c r="J384" s="685">
        <v>75</v>
      </c>
      <c r="K384">
        <v>20</v>
      </c>
      <c r="L384" t="s">
        <v>4805</v>
      </c>
      <c r="P384" t="s">
        <v>2328</v>
      </c>
      <c r="Q384">
        <v>3312</v>
      </c>
      <c r="R384" t="s">
        <v>85</v>
      </c>
      <c r="S384">
        <v>3312</v>
      </c>
    </row>
    <row r="385" spans="1:19" ht="19.95" customHeight="1">
      <c r="A385" t="str">
        <f t="shared" si="6"/>
        <v>9H28</v>
      </c>
      <c r="B385" t="s">
        <v>5100</v>
      </c>
      <c r="C385" t="s">
        <v>5109</v>
      </c>
      <c r="D385">
        <v>253</v>
      </c>
      <c r="E385" t="s">
        <v>4801</v>
      </c>
      <c r="F385">
        <v>266</v>
      </c>
      <c r="G385" t="s">
        <v>4801</v>
      </c>
      <c r="H385">
        <v>273</v>
      </c>
      <c r="I385" t="s">
        <v>4801</v>
      </c>
      <c r="J385" s="685">
        <v>273</v>
      </c>
      <c r="K385">
        <v>54</v>
      </c>
      <c r="L385" t="s">
        <v>4811</v>
      </c>
      <c r="P385" t="s">
        <v>2318</v>
      </c>
      <c r="Q385">
        <v>491</v>
      </c>
      <c r="R385">
        <v>1</v>
      </c>
      <c r="S385">
        <v>492</v>
      </c>
    </row>
    <row r="386" spans="1:19" ht="19.95" customHeight="1">
      <c r="A386" t="str">
        <f t="shared" si="6"/>
        <v>9H29</v>
      </c>
      <c r="B386" t="s">
        <v>5100</v>
      </c>
      <c r="C386" t="s">
        <v>5110</v>
      </c>
      <c r="D386">
        <v>240</v>
      </c>
      <c r="E386" t="s">
        <v>4809</v>
      </c>
      <c r="F386">
        <v>259</v>
      </c>
      <c r="G386" t="s">
        <v>4809</v>
      </c>
      <c r="H386">
        <v>189</v>
      </c>
      <c r="I386" t="s">
        <v>4809</v>
      </c>
      <c r="J386" s="685">
        <v>259</v>
      </c>
      <c r="K386">
        <v>97</v>
      </c>
      <c r="L386" t="s">
        <v>4809</v>
      </c>
      <c r="P386" t="s">
        <v>2317</v>
      </c>
      <c r="Q386">
        <v>1650</v>
      </c>
      <c r="R386">
        <v>1</v>
      </c>
      <c r="S386">
        <v>1651</v>
      </c>
    </row>
    <row r="387" spans="1:19" ht="19.95" customHeight="1">
      <c r="A387" t="str">
        <f t="shared" si="6"/>
        <v>9H#3DTR(A)</v>
      </c>
      <c r="B387" t="s">
        <v>5100</v>
      </c>
      <c r="C387" t="s">
        <v>4949</v>
      </c>
      <c r="D387">
        <v>699</v>
      </c>
      <c r="E387" t="s">
        <v>4811</v>
      </c>
      <c r="F387">
        <v>624</v>
      </c>
      <c r="G387" t="s">
        <v>4811</v>
      </c>
      <c r="H387">
        <v>683</v>
      </c>
      <c r="I387" t="s">
        <v>4811</v>
      </c>
      <c r="J387" s="685">
        <v>699</v>
      </c>
      <c r="K387" t="s">
        <v>4802</v>
      </c>
      <c r="L387" t="s">
        <v>4802</v>
      </c>
      <c r="P387" t="s">
        <v>2330</v>
      </c>
      <c r="Q387">
        <v>1895</v>
      </c>
      <c r="R387">
        <v>4</v>
      </c>
      <c r="S387">
        <v>1899</v>
      </c>
    </row>
    <row r="388" spans="1:19" ht="19.95" customHeight="1">
      <c r="A388" t="str">
        <f t="shared" si="6"/>
        <v>9H30</v>
      </c>
      <c r="B388" t="s">
        <v>5100</v>
      </c>
      <c r="C388" t="s">
        <v>5111</v>
      </c>
      <c r="D388">
        <v>0</v>
      </c>
      <c r="E388" t="s">
        <v>4819</v>
      </c>
      <c r="F388">
        <v>0</v>
      </c>
      <c r="G388" t="s">
        <v>4819</v>
      </c>
      <c r="H388">
        <v>0</v>
      </c>
      <c r="I388" t="s">
        <v>4819</v>
      </c>
      <c r="J388" s="685">
        <v>0</v>
      </c>
      <c r="K388">
        <v>0</v>
      </c>
      <c r="L388" t="s">
        <v>4819</v>
      </c>
      <c r="P388" t="s">
        <v>2315</v>
      </c>
      <c r="Q388">
        <v>1585</v>
      </c>
      <c r="R388">
        <v>3</v>
      </c>
      <c r="S388">
        <v>1588</v>
      </c>
    </row>
    <row r="389" spans="1:19" ht="19.95" customHeight="1">
      <c r="A389" t="str">
        <f t="shared" si="6"/>
        <v>9H31</v>
      </c>
      <c r="B389" t="s">
        <v>5100</v>
      </c>
      <c r="C389" t="s">
        <v>5112</v>
      </c>
      <c r="D389">
        <v>224</v>
      </c>
      <c r="E389" t="s">
        <v>4804</v>
      </c>
      <c r="F389">
        <v>199</v>
      </c>
      <c r="G389" t="s">
        <v>4811</v>
      </c>
      <c r="H389">
        <v>179</v>
      </c>
      <c r="I389" t="s">
        <v>4811</v>
      </c>
      <c r="J389" s="685">
        <v>224</v>
      </c>
      <c r="K389">
        <v>60</v>
      </c>
      <c r="L389" t="s">
        <v>4804</v>
      </c>
      <c r="P389" t="s">
        <v>2319</v>
      </c>
      <c r="Q389">
        <v>2470</v>
      </c>
      <c r="R389">
        <v>3</v>
      </c>
      <c r="S389">
        <v>2473</v>
      </c>
    </row>
    <row r="390" spans="1:19" ht="19.95" customHeight="1">
      <c r="A390" t="str">
        <f t="shared" si="6"/>
        <v>9H32</v>
      </c>
      <c r="B390" t="s">
        <v>5100</v>
      </c>
      <c r="C390" t="s">
        <v>5113</v>
      </c>
      <c r="D390">
        <v>127</v>
      </c>
      <c r="E390" t="s">
        <v>4810</v>
      </c>
      <c r="F390">
        <v>114</v>
      </c>
      <c r="G390" t="s">
        <v>4810</v>
      </c>
      <c r="H390">
        <v>120</v>
      </c>
      <c r="I390" t="s">
        <v>4818</v>
      </c>
      <c r="J390" s="685">
        <v>127</v>
      </c>
      <c r="K390">
        <v>39</v>
      </c>
      <c r="L390" t="s">
        <v>4809</v>
      </c>
      <c r="P390" t="s">
        <v>2327</v>
      </c>
      <c r="Q390">
        <v>1933</v>
      </c>
      <c r="R390">
        <v>5</v>
      </c>
      <c r="S390">
        <v>1938</v>
      </c>
    </row>
    <row r="391" spans="1:19" ht="19.95" customHeight="1">
      <c r="A391" t="str">
        <f t="shared" si="6"/>
        <v>9H33</v>
      </c>
      <c r="B391" t="s">
        <v>5100</v>
      </c>
      <c r="C391" t="s">
        <v>5114</v>
      </c>
      <c r="D391">
        <v>127</v>
      </c>
      <c r="E391" t="s">
        <v>4811</v>
      </c>
      <c r="F391">
        <v>88</v>
      </c>
      <c r="G391" t="s">
        <v>4804</v>
      </c>
      <c r="H391">
        <v>121</v>
      </c>
      <c r="I391" t="s">
        <v>4811</v>
      </c>
      <c r="J391" s="685">
        <v>127</v>
      </c>
      <c r="K391">
        <v>76</v>
      </c>
      <c r="L391" t="s">
        <v>4927</v>
      </c>
      <c r="P391" t="s">
        <v>3263</v>
      </c>
      <c r="Q391" t="s">
        <v>85</v>
      </c>
      <c r="R391" t="s">
        <v>85</v>
      </c>
      <c r="S391">
        <v>0</v>
      </c>
    </row>
    <row r="392" spans="1:19" ht="19.95" customHeight="1">
      <c r="A392" t="str">
        <f t="shared" si="6"/>
        <v>9H34</v>
      </c>
      <c r="B392" t="s">
        <v>5100</v>
      </c>
      <c r="C392" t="s">
        <v>5115</v>
      </c>
      <c r="D392">
        <v>82</v>
      </c>
      <c r="E392" t="s">
        <v>4801</v>
      </c>
      <c r="F392">
        <v>91</v>
      </c>
      <c r="G392" t="s">
        <v>4811</v>
      </c>
      <c r="H392">
        <v>97</v>
      </c>
      <c r="I392" t="s">
        <v>4804</v>
      </c>
      <c r="J392" s="685">
        <v>97</v>
      </c>
      <c r="K392">
        <v>30</v>
      </c>
      <c r="L392" t="s">
        <v>4927</v>
      </c>
      <c r="P392" t="s">
        <v>2323</v>
      </c>
      <c r="Q392">
        <v>1609</v>
      </c>
      <c r="R392" t="s">
        <v>85</v>
      </c>
      <c r="S392">
        <v>1609</v>
      </c>
    </row>
    <row r="393" spans="1:19" ht="19.95" customHeight="1">
      <c r="A393" t="str">
        <f t="shared" si="6"/>
        <v>9H35</v>
      </c>
      <c r="B393" t="s">
        <v>5100</v>
      </c>
      <c r="C393" t="s">
        <v>5116</v>
      </c>
      <c r="D393">
        <v>204</v>
      </c>
      <c r="E393" t="s">
        <v>4821</v>
      </c>
      <c r="F393">
        <v>180</v>
      </c>
      <c r="G393" t="s">
        <v>4801</v>
      </c>
      <c r="H393">
        <v>202</v>
      </c>
      <c r="I393" t="s">
        <v>4801</v>
      </c>
      <c r="J393" s="685">
        <v>204</v>
      </c>
      <c r="K393">
        <v>61</v>
      </c>
      <c r="L393" t="s">
        <v>4809</v>
      </c>
      <c r="P393" t="s">
        <v>2322</v>
      </c>
      <c r="Q393">
        <v>868</v>
      </c>
      <c r="R393">
        <v>2</v>
      </c>
      <c r="S393">
        <v>870</v>
      </c>
    </row>
    <row r="394" spans="1:19" ht="19.95" customHeight="1">
      <c r="A394" t="str">
        <f t="shared" ref="A394:A457" si="7">IF(COUNTIF(C394,"*TR*")&gt;0,SUBSTITUTE(RIGHT(B394,3) &amp; C394," ",""),MID(C394,FIND("(",C394)+1,4))</f>
        <v>9H#3DTR(B)</v>
      </c>
      <c r="B394" t="s">
        <v>5100</v>
      </c>
      <c r="C394" t="s">
        <v>4953</v>
      </c>
      <c r="D394">
        <v>430</v>
      </c>
      <c r="E394" t="s">
        <v>4811</v>
      </c>
      <c r="F394">
        <v>448</v>
      </c>
      <c r="G394" t="s">
        <v>4811</v>
      </c>
      <c r="H394">
        <v>416</v>
      </c>
      <c r="I394" t="s">
        <v>4814</v>
      </c>
      <c r="J394" s="685">
        <v>448</v>
      </c>
      <c r="K394" t="s">
        <v>4802</v>
      </c>
      <c r="L394" t="s">
        <v>4802</v>
      </c>
      <c r="P394" t="s">
        <v>2321</v>
      </c>
      <c r="Q394">
        <v>2588</v>
      </c>
      <c r="R394">
        <v>4</v>
      </c>
      <c r="S394">
        <v>2592</v>
      </c>
    </row>
    <row r="395" spans="1:19" ht="19.95" customHeight="1">
      <c r="A395" t="str">
        <f t="shared" si="7"/>
        <v>9H36</v>
      </c>
      <c r="B395" t="s">
        <v>5100</v>
      </c>
      <c r="C395" t="s">
        <v>5117</v>
      </c>
      <c r="D395">
        <v>65</v>
      </c>
      <c r="E395" t="s">
        <v>4811</v>
      </c>
      <c r="F395">
        <v>122</v>
      </c>
      <c r="G395" t="s">
        <v>4804</v>
      </c>
      <c r="H395">
        <v>95</v>
      </c>
      <c r="I395" t="s">
        <v>4804</v>
      </c>
      <c r="J395" s="685">
        <v>122</v>
      </c>
      <c r="K395">
        <v>62</v>
      </c>
      <c r="L395" t="s">
        <v>4826</v>
      </c>
      <c r="P395" t="s">
        <v>2324</v>
      </c>
      <c r="Q395">
        <v>1826</v>
      </c>
      <c r="R395" t="s">
        <v>85</v>
      </c>
      <c r="S395">
        <v>1826</v>
      </c>
    </row>
    <row r="396" spans="1:19" ht="19.95" customHeight="1">
      <c r="A396" t="str">
        <f t="shared" si="7"/>
        <v>9H37</v>
      </c>
      <c r="B396" t="s">
        <v>5100</v>
      </c>
      <c r="C396" t="s">
        <v>5118</v>
      </c>
      <c r="D396">
        <v>125</v>
      </c>
      <c r="E396" t="s">
        <v>4811</v>
      </c>
      <c r="F396">
        <v>109</v>
      </c>
      <c r="G396" t="s">
        <v>4821</v>
      </c>
      <c r="H396">
        <v>143</v>
      </c>
      <c r="I396" t="s">
        <v>4811</v>
      </c>
      <c r="J396" s="685">
        <v>143</v>
      </c>
      <c r="K396">
        <v>0</v>
      </c>
      <c r="L396" t="s">
        <v>4819</v>
      </c>
      <c r="P396" t="s">
        <v>2325</v>
      </c>
      <c r="Q396">
        <v>3910</v>
      </c>
      <c r="R396">
        <v>2</v>
      </c>
      <c r="S396">
        <v>3912</v>
      </c>
    </row>
    <row r="397" spans="1:19" ht="19.95" customHeight="1">
      <c r="A397" t="str">
        <f t="shared" si="7"/>
        <v>9H38</v>
      </c>
      <c r="B397" t="s">
        <v>5100</v>
      </c>
      <c r="C397" t="s">
        <v>5119</v>
      </c>
      <c r="D397">
        <v>97</v>
      </c>
      <c r="E397" t="s">
        <v>4801</v>
      </c>
      <c r="F397">
        <v>105</v>
      </c>
      <c r="G397" t="s">
        <v>4814</v>
      </c>
      <c r="H397">
        <v>88</v>
      </c>
      <c r="I397" t="s">
        <v>4814</v>
      </c>
      <c r="J397" s="685">
        <v>105</v>
      </c>
      <c r="K397">
        <v>44</v>
      </c>
      <c r="L397" t="s">
        <v>4804</v>
      </c>
      <c r="P397" t="s">
        <v>2335</v>
      </c>
      <c r="Q397">
        <v>3829</v>
      </c>
      <c r="R397">
        <v>2</v>
      </c>
      <c r="S397">
        <v>3831</v>
      </c>
    </row>
    <row r="398" spans="1:19" ht="19.95" customHeight="1">
      <c r="A398" t="str">
        <f t="shared" si="7"/>
        <v>9H39</v>
      </c>
      <c r="B398" t="s">
        <v>5100</v>
      </c>
      <c r="C398" t="s">
        <v>5120</v>
      </c>
      <c r="D398">
        <v>168</v>
      </c>
      <c r="E398" t="s">
        <v>4814</v>
      </c>
      <c r="F398">
        <v>150</v>
      </c>
      <c r="G398" t="s">
        <v>4814</v>
      </c>
      <c r="H398">
        <v>144</v>
      </c>
      <c r="I398" t="s">
        <v>4814</v>
      </c>
      <c r="J398" s="685">
        <v>168</v>
      </c>
      <c r="K398">
        <v>41</v>
      </c>
      <c r="L398" t="s">
        <v>4821</v>
      </c>
      <c r="P398" t="s">
        <v>2347</v>
      </c>
      <c r="Q398">
        <v>367</v>
      </c>
      <c r="R398" t="s">
        <v>85</v>
      </c>
      <c r="S398">
        <v>367</v>
      </c>
    </row>
    <row r="399" spans="1:19" ht="19.95" customHeight="1">
      <c r="A399" t="str">
        <f t="shared" si="7"/>
        <v>IS#1MTR</v>
      </c>
      <c r="B399" t="s">
        <v>5121</v>
      </c>
      <c r="C399" t="s">
        <v>4800</v>
      </c>
      <c r="D399">
        <v>418</v>
      </c>
      <c r="E399" t="s">
        <v>4811</v>
      </c>
      <c r="F399">
        <v>414</v>
      </c>
      <c r="G399" t="s">
        <v>4811</v>
      </c>
      <c r="H399">
        <v>382</v>
      </c>
      <c r="I399" t="s">
        <v>4811</v>
      </c>
      <c r="J399" s="685">
        <v>418</v>
      </c>
      <c r="K399" t="s">
        <v>4802</v>
      </c>
      <c r="L399" t="s">
        <v>4802</v>
      </c>
      <c r="P399" t="s">
        <v>2333</v>
      </c>
      <c r="Q399">
        <v>415</v>
      </c>
      <c r="R399">
        <v>1</v>
      </c>
      <c r="S399">
        <v>416</v>
      </c>
    </row>
    <row r="400" spans="1:19" ht="19.95" customHeight="1">
      <c r="A400" t="str">
        <f t="shared" si="7"/>
        <v>IS20</v>
      </c>
      <c r="B400" t="s">
        <v>5121</v>
      </c>
      <c r="C400" t="s">
        <v>5122</v>
      </c>
      <c r="D400">
        <v>118</v>
      </c>
      <c r="E400" t="s">
        <v>4826</v>
      </c>
      <c r="F400">
        <v>128</v>
      </c>
      <c r="G400" t="s">
        <v>4826</v>
      </c>
      <c r="H400">
        <v>142</v>
      </c>
      <c r="I400" t="s">
        <v>4826</v>
      </c>
      <c r="J400" s="685">
        <v>142</v>
      </c>
      <c r="K400">
        <v>42</v>
      </c>
      <c r="L400" t="s">
        <v>4811</v>
      </c>
      <c r="P400" t="s">
        <v>2349</v>
      </c>
      <c r="Q400">
        <v>51</v>
      </c>
      <c r="R400">
        <v>3</v>
      </c>
      <c r="S400">
        <v>54</v>
      </c>
    </row>
    <row r="401" spans="1:19" ht="19.95" customHeight="1">
      <c r="A401" t="str">
        <f t="shared" si="7"/>
        <v>IS21</v>
      </c>
      <c r="B401" t="s">
        <v>5121</v>
      </c>
      <c r="C401" t="s">
        <v>5123</v>
      </c>
      <c r="D401">
        <v>81</v>
      </c>
      <c r="E401" t="s">
        <v>4821</v>
      </c>
      <c r="F401">
        <v>99</v>
      </c>
      <c r="G401" t="s">
        <v>4801</v>
      </c>
      <c r="H401">
        <v>92</v>
      </c>
      <c r="I401" t="s">
        <v>4811</v>
      </c>
      <c r="J401" s="685">
        <v>99</v>
      </c>
      <c r="K401">
        <v>33</v>
      </c>
      <c r="L401" t="s">
        <v>4807</v>
      </c>
      <c r="P401" t="s">
        <v>2345</v>
      </c>
      <c r="Q401">
        <v>2185</v>
      </c>
      <c r="R401">
        <v>4</v>
      </c>
      <c r="S401">
        <v>2189</v>
      </c>
    </row>
    <row r="402" spans="1:19" ht="19.95" customHeight="1">
      <c r="A402" t="str">
        <f t="shared" si="7"/>
        <v>IS22</v>
      </c>
      <c r="B402" t="s">
        <v>5121</v>
      </c>
      <c r="C402" t="s">
        <v>5124</v>
      </c>
      <c r="D402">
        <v>141</v>
      </c>
      <c r="E402" t="s">
        <v>4811</v>
      </c>
      <c r="F402">
        <v>136</v>
      </c>
      <c r="G402" t="s">
        <v>4811</v>
      </c>
      <c r="H402">
        <v>148</v>
      </c>
      <c r="I402" t="s">
        <v>4811</v>
      </c>
      <c r="J402" s="685">
        <v>148</v>
      </c>
      <c r="K402">
        <v>51</v>
      </c>
      <c r="L402" t="s">
        <v>4826</v>
      </c>
      <c r="P402" t="s">
        <v>2334</v>
      </c>
      <c r="Q402">
        <v>1239</v>
      </c>
      <c r="R402">
        <v>2</v>
      </c>
      <c r="S402">
        <v>1241</v>
      </c>
    </row>
    <row r="403" spans="1:19" ht="19.95" customHeight="1">
      <c r="A403" t="str">
        <f t="shared" si="7"/>
        <v>IS27</v>
      </c>
      <c r="B403" t="s">
        <v>5121</v>
      </c>
      <c r="C403" t="s">
        <v>5125</v>
      </c>
      <c r="D403">
        <v>60</v>
      </c>
      <c r="E403" t="s">
        <v>4826</v>
      </c>
      <c r="F403">
        <v>59</v>
      </c>
      <c r="G403" t="s">
        <v>4811</v>
      </c>
      <c r="H403">
        <v>56</v>
      </c>
      <c r="I403" t="s">
        <v>4826</v>
      </c>
      <c r="J403" s="685">
        <v>60</v>
      </c>
      <c r="K403">
        <v>27</v>
      </c>
      <c r="L403" t="s">
        <v>4804</v>
      </c>
      <c r="P403" t="s">
        <v>2336</v>
      </c>
      <c r="Q403">
        <v>1027</v>
      </c>
      <c r="R403">
        <v>1</v>
      </c>
      <c r="S403">
        <v>1028</v>
      </c>
    </row>
    <row r="404" spans="1:19" ht="19.95" customHeight="1">
      <c r="A404" t="str">
        <f t="shared" si="7"/>
        <v>IS29</v>
      </c>
      <c r="B404" t="s">
        <v>5121</v>
      </c>
      <c r="C404" t="s">
        <v>5126</v>
      </c>
      <c r="D404">
        <v>40</v>
      </c>
      <c r="E404" t="s">
        <v>4814</v>
      </c>
      <c r="F404">
        <v>35</v>
      </c>
      <c r="G404" t="s">
        <v>4814</v>
      </c>
      <c r="H404">
        <v>35</v>
      </c>
      <c r="I404" t="s">
        <v>4819</v>
      </c>
      <c r="J404" s="685">
        <v>40</v>
      </c>
      <c r="K404">
        <v>18</v>
      </c>
      <c r="L404" t="s">
        <v>4811</v>
      </c>
      <c r="P404" t="s">
        <v>2337</v>
      </c>
      <c r="Q404" t="s">
        <v>85</v>
      </c>
      <c r="R404" t="s">
        <v>85</v>
      </c>
      <c r="S404">
        <v>0</v>
      </c>
    </row>
    <row r="405" spans="1:19" ht="19.95" customHeight="1">
      <c r="A405" t="str">
        <f t="shared" si="7"/>
        <v>IS#2MTR</v>
      </c>
      <c r="B405" t="s">
        <v>5121</v>
      </c>
      <c r="C405" t="s">
        <v>4812</v>
      </c>
      <c r="D405">
        <v>473</v>
      </c>
      <c r="E405" t="s">
        <v>4826</v>
      </c>
      <c r="F405">
        <v>468</v>
      </c>
      <c r="G405" t="s">
        <v>4826</v>
      </c>
      <c r="H405">
        <v>443</v>
      </c>
      <c r="I405" t="s">
        <v>4826</v>
      </c>
      <c r="J405" s="685">
        <v>473</v>
      </c>
      <c r="K405" t="s">
        <v>4802</v>
      </c>
      <c r="L405" t="s">
        <v>4802</v>
      </c>
      <c r="P405" t="s">
        <v>2343</v>
      </c>
      <c r="Q405">
        <v>3757</v>
      </c>
      <c r="R405">
        <v>1</v>
      </c>
      <c r="S405">
        <v>3758</v>
      </c>
    </row>
    <row r="406" spans="1:19" ht="19.95" customHeight="1">
      <c r="A406" t="str">
        <f t="shared" si="7"/>
        <v>IS26</v>
      </c>
      <c r="B406" t="s">
        <v>5121</v>
      </c>
      <c r="C406" t="s">
        <v>5127</v>
      </c>
      <c r="D406">
        <v>131</v>
      </c>
      <c r="E406" t="s">
        <v>4826</v>
      </c>
      <c r="F406">
        <v>129</v>
      </c>
      <c r="G406" t="s">
        <v>4826</v>
      </c>
      <c r="H406">
        <v>133</v>
      </c>
      <c r="I406" t="s">
        <v>4826</v>
      </c>
      <c r="J406" s="685">
        <v>133</v>
      </c>
      <c r="K406">
        <v>24</v>
      </c>
      <c r="L406" t="s">
        <v>4805</v>
      </c>
      <c r="P406" t="s">
        <v>2348</v>
      </c>
      <c r="Q406">
        <v>760</v>
      </c>
      <c r="R406">
        <v>2</v>
      </c>
      <c r="S406">
        <v>762</v>
      </c>
    </row>
    <row r="407" spans="1:19" ht="19.95" customHeight="1">
      <c r="A407" t="str">
        <f t="shared" si="7"/>
        <v>IS25</v>
      </c>
      <c r="B407" t="s">
        <v>5121</v>
      </c>
      <c r="C407" t="s">
        <v>5128</v>
      </c>
      <c r="D407">
        <v>44</v>
      </c>
      <c r="E407" t="s">
        <v>4810</v>
      </c>
      <c r="F407">
        <v>39</v>
      </c>
      <c r="G407" t="s">
        <v>4805</v>
      </c>
      <c r="H407">
        <v>48</v>
      </c>
      <c r="I407" t="s">
        <v>4810</v>
      </c>
      <c r="J407" s="685">
        <v>48</v>
      </c>
      <c r="K407">
        <v>11</v>
      </c>
      <c r="L407" t="s">
        <v>4823</v>
      </c>
      <c r="P407" t="s">
        <v>2341</v>
      </c>
      <c r="Q407">
        <v>2835</v>
      </c>
      <c r="R407">
        <v>2</v>
      </c>
      <c r="S407">
        <v>2837</v>
      </c>
    </row>
    <row r="408" spans="1:19" ht="19.95" customHeight="1">
      <c r="A408" t="str">
        <f t="shared" si="7"/>
        <v>IS23</v>
      </c>
      <c r="B408" t="s">
        <v>5121</v>
      </c>
      <c r="C408" t="s">
        <v>5129</v>
      </c>
      <c r="D408">
        <v>171</v>
      </c>
      <c r="E408" t="s">
        <v>4826</v>
      </c>
      <c r="F408">
        <v>168</v>
      </c>
      <c r="G408" t="s">
        <v>4826</v>
      </c>
      <c r="H408">
        <v>163</v>
      </c>
      <c r="I408" t="s">
        <v>4826</v>
      </c>
      <c r="J408" s="685">
        <v>171</v>
      </c>
      <c r="K408">
        <v>23</v>
      </c>
      <c r="L408" t="s">
        <v>4816</v>
      </c>
      <c r="P408" t="s">
        <v>2342</v>
      </c>
      <c r="Q408">
        <v>2690</v>
      </c>
      <c r="R408">
        <v>2</v>
      </c>
      <c r="S408">
        <v>2692</v>
      </c>
    </row>
    <row r="409" spans="1:19" ht="19.95" customHeight="1">
      <c r="A409" t="str">
        <f t="shared" si="7"/>
        <v>IS24</v>
      </c>
      <c r="B409" t="s">
        <v>5121</v>
      </c>
      <c r="C409" t="s">
        <v>5130</v>
      </c>
      <c r="D409">
        <v>201</v>
      </c>
      <c r="E409" t="s">
        <v>4811</v>
      </c>
      <c r="F409">
        <v>210</v>
      </c>
      <c r="G409" t="s">
        <v>4811</v>
      </c>
      <c r="H409">
        <v>210</v>
      </c>
      <c r="I409" t="s">
        <v>4811</v>
      </c>
      <c r="J409" s="685">
        <v>210</v>
      </c>
      <c r="K409">
        <v>27</v>
      </c>
      <c r="L409" t="s">
        <v>4809</v>
      </c>
      <c r="P409" t="s">
        <v>2339</v>
      </c>
      <c r="Q409">
        <v>980</v>
      </c>
      <c r="R409">
        <v>1</v>
      </c>
      <c r="S409">
        <v>981</v>
      </c>
    </row>
    <row r="410" spans="1:19" ht="19.95" customHeight="1">
      <c r="A410" t="str">
        <f t="shared" si="7"/>
        <v>IS28</v>
      </c>
      <c r="B410" t="s">
        <v>5121</v>
      </c>
      <c r="C410" t="s">
        <v>5131</v>
      </c>
      <c r="D410">
        <v>91</v>
      </c>
      <c r="E410" t="s">
        <v>4816</v>
      </c>
      <c r="F410">
        <v>91</v>
      </c>
      <c r="G410" t="s">
        <v>4816</v>
      </c>
      <c r="H410">
        <v>90</v>
      </c>
      <c r="I410" t="s">
        <v>4816</v>
      </c>
      <c r="J410" s="685">
        <v>91</v>
      </c>
      <c r="K410">
        <v>18</v>
      </c>
      <c r="L410" t="s">
        <v>4821</v>
      </c>
      <c r="P410" t="s">
        <v>2346</v>
      </c>
      <c r="Q410">
        <v>2097</v>
      </c>
      <c r="R410">
        <v>3</v>
      </c>
      <c r="S410">
        <v>2100</v>
      </c>
    </row>
    <row r="411" spans="1:19" ht="19.95" customHeight="1">
      <c r="A411" t="str">
        <f t="shared" si="7"/>
        <v>IS#3MTR</v>
      </c>
      <c r="B411" t="s">
        <v>5121</v>
      </c>
      <c r="C411" t="s">
        <v>4820</v>
      </c>
      <c r="D411">
        <v>0</v>
      </c>
      <c r="E411" t="s">
        <v>4819</v>
      </c>
      <c r="F411">
        <v>0</v>
      </c>
      <c r="G411" t="s">
        <v>4819</v>
      </c>
      <c r="H411">
        <v>0</v>
      </c>
      <c r="I411" t="s">
        <v>4819</v>
      </c>
      <c r="J411" s="685">
        <v>0</v>
      </c>
      <c r="K411" t="s">
        <v>4802</v>
      </c>
      <c r="L411" t="s">
        <v>4802</v>
      </c>
      <c r="P411" t="s">
        <v>2340</v>
      </c>
      <c r="Q411">
        <v>1793</v>
      </c>
      <c r="R411">
        <v>2</v>
      </c>
      <c r="S411">
        <v>1795</v>
      </c>
    </row>
    <row r="412" spans="1:19" ht="19.95" customHeight="1">
      <c r="A412" t="str">
        <f t="shared" si="7"/>
        <v>IS30</v>
      </c>
      <c r="B412" t="s">
        <v>5121</v>
      </c>
      <c r="C412" t="s">
        <v>10167</v>
      </c>
      <c r="D412">
        <v>0</v>
      </c>
      <c r="E412" t="s">
        <v>4819</v>
      </c>
      <c r="F412">
        <v>0</v>
      </c>
      <c r="G412" t="s">
        <v>4819</v>
      </c>
      <c r="H412">
        <v>0</v>
      </c>
      <c r="I412" t="s">
        <v>4819</v>
      </c>
      <c r="J412" s="685">
        <v>0</v>
      </c>
      <c r="K412">
        <v>0</v>
      </c>
      <c r="L412" t="s">
        <v>4819</v>
      </c>
      <c r="P412" t="s">
        <v>3264</v>
      </c>
      <c r="Q412" t="s">
        <v>85</v>
      </c>
      <c r="R412" t="s">
        <v>85</v>
      </c>
      <c r="S412">
        <v>0</v>
      </c>
    </row>
    <row r="413" spans="1:19" ht="19.95" customHeight="1">
      <c r="A413" t="str">
        <f t="shared" si="7"/>
        <v>9F#1DTR</v>
      </c>
      <c r="B413" t="s">
        <v>5132</v>
      </c>
      <c r="C413" t="s">
        <v>4933</v>
      </c>
      <c r="D413">
        <v>969</v>
      </c>
      <c r="E413" t="s">
        <v>4819</v>
      </c>
      <c r="F413">
        <v>963</v>
      </c>
      <c r="G413" t="s">
        <v>4819</v>
      </c>
      <c r="H413">
        <v>979</v>
      </c>
      <c r="I413" t="s">
        <v>4819</v>
      </c>
      <c r="J413" s="685">
        <v>979</v>
      </c>
      <c r="K413" t="s">
        <v>4802</v>
      </c>
      <c r="L413" t="s">
        <v>4802</v>
      </c>
      <c r="P413" t="s">
        <v>2359</v>
      </c>
      <c r="Q413">
        <v>692</v>
      </c>
      <c r="R413">
        <v>4</v>
      </c>
      <c r="S413">
        <v>696</v>
      </c>
    </row>
    <row r="414" spans="1:19" ht="19.95" customHeight="1">
      <c r="A414" t="str">
        <f t="shared" si="7"/>
        <v>9F51</v>
      </c>
      <c r="B414" t="s">
        <v>5132</v>
      </c>
      <c r="C414" t="s">
        <v>5133</v>
      </c>
      <c r="D414">
        <v>128</v>
      </c>
      <c r="E414" t="s">
        <v>4947</v>
      </c>
      <c r="F414">
        <v>130</v>
      </c>
      <c r="G414" t="s">
        <v>4947</v>
      </c>
      <c r="H414">
        <v>131</v>
      </c>
      <c r="I414" t="s">
        <v>4947</v>
      </c>
      <c r="J414" s="685">
        <v>131</v>
      </c>
      <c r="K414">
        <v>0</v>
      </c>
      <c r="L414" t="s">
        <v>4819</v>
      </c>
      <c r="P414" t="s">
        <v>2366</v>
      </c>
      <c r="Q414">
        <v>1408</v>
      </c>
      <c r="R414">
        <v>3</v>
      </c>
      <c r="S414">
        <v>1411</v>
      </c>
    </row>
    <row r="415" spans="1:19" ht="19.95" customHeight="1">
      <c r="A415" t="str">
        <f t="shared" si="7"/>
        <v>9F52</v>
      </c>
      <c r="B415" t="s">
        <v>5132</v>
      </c>
      <c r="C415" t="s">
        <v>5134</v>
      </c>
      <c r="D415">
        <v>139</v>
      </c>
      <c r="E415" t="s">
        <v>4811</v>
      </c>
      <c r="F415">
        <v>131</v>
      </c>
      <c r="G415" t="s">
        <v>4811</v>
      </c>
      <c r="H415">
        <v>136</v>
      </c>
      <c r="I415" t="s">
        <v>4801</v>
      </c>
      <c r="J415" s="685">
        <v>139</v>
      </c>
      <c r="K415">
        <v>0</v>
      </c>
      <c r="L415" t="s">
        <v>4819</v>
      </c>
      <c r="P415" t="s">
        <v>2354</v>
      </c>
      <c r="Q415">
        <v>2126</v>
      </c>
      <c r="R415">
        <v>6</v>
      </c>
      <c r="S415">
        <v>2132</v>
      </c>
    </row>
    <row r="416" spans="1:19" ht="19.95" customHeight="1">
      <c r="A416" t="str">
        <f t="shared" si="7"/>
        <v>9F53</v>
      </c>
      <c r="B416" t="s">
        <v>5132</v>
      </c>
      <c r="C416" t="s">
        <v>5135</v>
      </c>
      <c r="D416">
        <v>105</v>
      </c>
      <c r="E416" t="s">
        <v>4814</v>
      </c>
      <c r="F416">
        <v>102</v>
      </c>
      <c r="G416" t="s">
        <v>4814</v>
      </c>
      <c r="H416">
        <v>105</v>
      </c>
      <c r="I416" t="s">
        <v>4814</v>
      </c>
      <c r="J416" s="685">
        <v>105</v>
      </c>
      <c r="K416">
        <v>0</v>
      </c>
      <c r="L416" t="s">
        <v>4819</v>
      </c>
      <c r="P416" t="s">
        <v>2351</v>
      </c>
      <c r="Q416">
        <v>1753</v>
      </c>
      <c r="R416">
        <v>7</v>
      </c>
      <c r="S416">
        <v>1760</v>
      </c>
    </row>
    <row r="417" spans="1:19" ht="19.95" customHeight="1">
      <c r="A417" t="str">
        <f t="shared" si="7"/>
        <v>9F54</v>
      </c>
      <c r="B417" t="s">
        <v>5132</v>
      </c>
      <c r="C417" t="s">
        <v>5136</v>
      </c>
      <c r="D417">
        <v>115</v>
      </c>
      <c r="E417" t="s">
        <v>4862</v>
      </c>
      <c r="F417">
        <v>114</v>
      </c>
      <c r="G417" t="s">
        <v>4862</v>
      </c>
      <c r="H417">
        <v>115</v>
      </c>
      <c r="I417" t="s">
        <v>4862</v>
      </c>
      <c r="J417" s="685">
        <v>115</v>
      </c>
      <c r="K417">
        <v>0</v>
      </c>
      <c r="L417" t="s">
        <v>4819</v>
      </c>
      <c r="P417" t="s">
        <v>2364</v>
      </c>
      <c r="Q417">
        <v>1783</v>
      </c>
      <c r="R417">
        <v>4</v>
      </c>
      <c r="S417">
        <v>1787</v>
      </c>
    </row>
    <row r="418" spans="1:19" ht="19.95" customHeight="1">
      <c r="A418" t="str">
        <f t="shared" si="7"/>
        <v>9F55</v>
      </c>
      <c r="B418" t="s">
        <v>5132</v>
      </c>
      <c r="C418" t="s">
        <v>5137</v>
      </c>
      <c r="D418">
        <v>85</v>
      </c>
      <c r="E418" t="s">
        <v>4811</v>
      </c>
      <c r="F418">
        <v>82</v>
      </c>
      <c r="G418" t="s">
        <v>4811</v>
      </c>
      <c r="H418">
        <v>81</v>
      </c>
      <c r="I418" t="s">
        <v>4811</v>
      </c>
      <c r="J418" s="685">
        <v>85</v>
      </c>
      <c r="K418">
        <v>0</v>
      </c>
      <c r="L418" t="s">
        <v>4819</v>
      </c>
      <c r="P418" t="s">
        <v>2365</v>
      </c>
      <c r="Q418">
        <v>122</v>
      </c>
      <c r="R418">
        <v>1</v>
      </c>
      <c r="S418">
        <v>123</v>
      </c>
    </row>
    <row r="419" spans="1:19" ht="19.95" customHeight="1">
      <c r="A419" t="str">
        <f t="shared" si="7"/>
        <v>9F56</v>
      </c>
      <c r="B419" t="s">
        <v>5132</v>
      </c>
      <c r="C419" t="s">
        <v>5138</v>
      </c>
      <c r="D419">
        <v>144</v>
      </c>
      <c r="E419" t="s">
        <v>4823</v>
      </c>
      <c r="F419">
        <v>141</v>
      </c>
      <c r="G419" t="s">
        <v>4823</v>
      </c>
      <c r="H419">
        <v>144</v>
      </c>
      <c r="I419" t="s">
        <v>4823</v>
      </c>
      <c r="J419" s="685">
        <v>144</v>
      </c>
      <c r="K419">
        <v>0</v>
      </c>
      <c r="L419" t="s">
        <v>4819</v>
      </c>
      <c r="P419" t="s">
        <v>2357</v>
      </c>
      <c r="Q419">
        <v>332</v>
      </c>
      <c r="R419">
        <v>3</v>
      </c>
      <c r="S419">
        <v>335</v>
      </c>
    </row>
    <row r="420" spans="1:19" ht="19.95" customHeight="1">
      <c r="A420" t="str">
        <f t="shared" si="7"/>
        <v>9F57</v>
      </c>
      <c r="B420" t="s">
        <v>5132</v>
      </c>
      <c r="C420" t="s">
        <v>5139</v>
      </c>
      <c r="D420">
        <v>240</v>
      </c>
      <c r="E420" t="s">
        <v>4814</v>
      </c>
      <c r="F420">
        <v>246</v>
      </c>
      <c r="G420" t="s">
        <v>4819</v>
      </c>
      <c r="H420">
        <v>247</v>
      </c>
      <c r="I420" t="s">
        <v>4862</v>
      </c>
      <c r="J420" s="685">
        <v>247</v>
      </c>
      <c r="K420">
        <v>0</v>
      </c>
      <c r="L420" t="s">
        <v>4819</v>
      </c>
      <c r="P420" t="s">
        <v>2367</v>
      </c>
      <c r="Q420">
        <v>1082</v>
      </c>
      <c r="R420">
        <v>1</v>
      </c>
      <c r="S420">
        <v>1083</v>
      </c>
    </row>
    <row r="421" spans="1:19" ht="19.95" customHeight="1">
      <c r="A421" t="str">
        <f t="shared" si="7"/>
        <v>9F58</v>
      </c>
      <c r="B421" t="s">
        <v>5132</v>
      </c>
      <c r="C421" t="s">
        <v>5140</v>
      </c>
      <c r="D421">
        <v>192</v>
      </c>
      <c r="E421" t="s">
        <v>4801</v>
      </c>
      <c r="F421">
        <v>190</v>
      </c>
      <c r="G421" t="s">
        <v>4801</v>
      </c>
      <c r="H421">
        <v>191</v>
      </c>
      <c r="I421" t="s">
        <v>4801</v>
      </c>
      <c r="J421" s="685">
        <v>192</v>
      </c>
      <c r="K421">
        <v>0</v>
      </c>
      <c r="L421" t="s">
        <v>4819</v>
      </c>
      <c r="P421" t="s">
        <v>2358</v>
      </c>
      <c r="Q421">
        <v>748</v>
      </c>
      <c r="R421">
        <v>4</v>
      </c>
      <c r="S421">
        <v>752</v>
      </c>
    </row>
    <row r="422" spans="1:19" ht="19.95" customHeight="1">
      <c r="A422" t="str">
        <f t="shared" si="7"/>
        <v>9F#2DTR(A)</v>
      </c>
      <c r="B422" t="s">
        <v>5132</v>
      </c>
      <c r="C422" t="s">
        <v>4879</v>
      </c>
      <c r="D422">
        <v>214</v>
      </c>
      <c r="E422" t="s">
        <v>4935</v>
      </c>
      <c r="F422">
        <v>201</v>
      </c>
      <c r="G422" t="s">
        <v>4935</v>
      </c>
      <c r="H422">
        <v>204</v>
      </c>
      <c r="I422" t="s">
        <v>4935</v>
      </c>
      <c r="J422" s="685">
        <v>214</v>
      </c>
      <c r="K422" t="s">
        <v>4802</v>
      </c>
      <c r="L422" t="s">
        <v>4802</v>
      </c>
      <c r="P422" t="s">
        <v>2360</v>
      </c>
      <c r="Q422">
        <v>488</v>
      </c>
      <c r="R422">
        <v>2</v>
      </c>
      <c r="S422">
        <v>490</v>
      </c>
    </row>
    <row r="423" spans="1:19" ht="19.95" customHeight="1">
      <c r="A423" t="str">
        <f t="shared" si="7"/>
        <v>9F61</v>
      </c>
      <c r="B423" t="s">
        <v>5132</v>
      </c>
      <c r="C423" t="s">
        <v>5141</v>
      </c>
      <c r="D423">
        <v>66</v>
      </c>
      <c r="E423" t="s">
        <v>4817</v>
      </c>
      <c r="F423">
        <v>56</v>
      </c>
      <c r="G423" t="s">
        <v>4810</v>
      </c>
      <c r="H423">
        <v>58</v>
      </c>
      <c r="I423" t="s">
        <v>4810</v>
      </c>
      <c r="J423" s="685">
        <v>66</v>
      </c>
      <c r="K423">
        <v>0</v>
      </c>
      <c r="L423" t="s">
        <v>4819</v>
      </c>
      <c r="P423" t="s">
        <v>2353</v>
      </c>
      <c r="Q423">
        <v>1337</v>
      </c>
      <c r="R423">
        <v>4</v>
      </c>
      <c r="S423">
        <v>1341</v>
      </c>
    </row>
    <row r="424" spans="1:19" ht="19.95" customHeight="1">
      <c r="A424" t="str">
        <f t="shared" si="7"/>
        <v>9F62</v>
      </c>
      <c r="B424" t="s">
        <v>5132</v>
      </c>
      <c r="C424" t="s">
        <v>5142</v>
      </c>
      <c r="D424">
        <v>96</v>
      </c>
      <c r="E424" t="s">
        <v>4819</v>
      </c>
      <c r="F424">
        <v>94</v>
      </c>
      <c r="G424" t="s">
        <v>4819</v>
      </c>
      <c r="H424">
        <v>95</v>
      </c>
      <c r="I424" t="s">
        <v>4819</v>
      </c>
      <c r="J424" s="685">
        <v>96</v>
      </c>
      <c r="K424">
        <v>0</v>
      </c>
      <c r="L424" t="s">
        <v>4819</v>
      </c>
      <c r="P424" t="s">
        <v>2363</v>
      </c>
      <c r="Q424">
        <v>1620</v>
      </c>
      <c r="R424">
        <v>3</v>
      </c>
      <c r="S424">
        <v>1623</v>
      </c>
    </row>
    <row r="425" spans="1:19" ht="19.95" customHeight="1">
      <c r="A425" t="str">
        <f t="shared" si="7"/>
        <v>9F63</v>
      </c>
      <c r="B425" t="s">
        <v>5132</v>
      </c>
      <c r="C425" t="s">
        <v>5143</v>
      </c>
      <c r="D425">
        <v>83</v>
      </c>
      <c r="E425" t="s">
        <v>4816</v>
      </c>
      <c r="F425">
        <v>85</v>
      </c>
      <c r="G425" t="s">
        <v>4816</v>
      </c>
      <c r="H425">
        <v>81</v>
      </c>
      <c r="I425" t="s">
        <v>4816</v>
      </c>
      <c r="J425" s="685">
        <v>85</v>
      </c>
      <c r="K425">
        <v>0</v>
      </c>
      <c r="L425" t="s">
        <v>4819</v>
      </c>
      <c r="P425" t="s">
        <v>2361</v>
      </c>
      <c r="Q425">
        <v>3232</v>
      </c>
      <c r="R425">
        <v>2</v>
      </c>
      <c r="S425">
        <v>3234</v>
      </c>
    </row>
    <row r="426" spans="1:19" ht="19.95" customHeight="1">
      <c r="A426" t="str">
        <f t="shared" si="7"/>
        <v>9F64</v>
      </c>
      <c r="B426" t="s">
        <v>5132</v>
      </c>
      <c r="C426" t="s">
        <v>5144</v>
      </c>
      <c r="D426">
        <v>65</v>
      </c>
      <c r="E426" t="s">
        <v>4826</v>
      </c>
      <c r="F426">
        <v>65</v>
      </c>
      <c r="G426" t="s">
        <v>4826</v>
      </c>
      <c r="H426">
        <v>67</v>
      </c>
      <c r="I426" t="s">
        <v>4826</v>
      </c>
      <c r="J426" s="685">
        <v>67</v>
      </c>
      <c r="K426">
        <v>0</v>
      </c>
      <c r="L426" t="s">
        <v>4819</v>
      </c>
      <c r="P426" t="s">
        <v>2352</v>
      </c>
      <c r="Q426">
        <v>1184</v>
      </c>
      <c r="R426">
        <v>1</v>
      </c>
      <c r="S426">
        <v>1185</v>
      </c>
    </row>
    <row r="427" spans="1:19" ht="19.95" customHeight="1">
      <c r="A427" t="str">
        <f t="shared" si="7"/>
        <v>9F#2DTR(B)</v>
      </c>
      <c r="B427" t="s">
        <v>5132</v>
      </c>
      <c r="C427" t="s">
        <v>4886</v>
      </c>
      <c r="D427">
        <v>378</v>
      </c>
      <c r="E427" t="s">
        <v>4807</v>
      </c>
      <c r="F427">
        <v>370</v>
      </c>
      <c r="G427" t="s">
        <v>4807</v>
      </c>
      <c r="H427">
        <v>381</v>
      </c>
      <c r="I427" t="s">
        <v>4807</v>
      </c>
      <c r="J427" s="685">
        <v>381</v>
      </c>
      <c r="K427" t="s">
        <v>4802</v>
      </c>
      <c r="L427" t="s">
        <v>4802</v>
      </c>
      <c r="P427" t="s">
        <v>2355</v>
      </c>
      <c r="Q427">
        <v>1210</v>
      </c>
      <c r="R427">
        <v>2</v>
      </c>
      <c r="S427">
        <v>1212</v>
      </c>
    </row>
    <row r="428" spans="1:19" ht="19.95" customHeight="1">
      <c r="A428" t="str">
        <f t="shared" si="7"/>
        <v>9F65</v>
      </c>
      <c r="B428" t="s">
        <v>5132</v>
      </c>
      <c r="C428" t="s">
        <v>5145</v>
      </c>
      <c r="D428">
        <v>202</v>
      </c>
      <c r="E428" t="s">
        <v>4807</v>
      </c>
      <c r="F428">
        <v>201</v>
      </c>
      <c r="G428" t="s">
        <v>4821</v>
      </c>
      <c r="H428">
        <v>203</v>
      </c>
      <c r="I428" t="s">
        <v>4807</v>
      </c>
      <c r="J428" s="685">
        <v>203</v>
      </c>
      <c r="K428">
        <v>0</v>
      </c>
      <c r="L428" t="s">
        <v>4819</v>
      </c>
      <c r="P428" t="s">
        <v>3265</v>
      </c>
      <c r="Q428" t="s">
        <v>85</v>
      </c>
      <c r="R428" t="s">
        <v>85</v>
      </c>
      <c r="S428">
        <v>0</v>
      </c>
    </row>
    <row r="429" spans="1:19" ht="19.95" customHeight="1">
      <c r="A429" t="str">
        <f t="shared" si="7"/>
        <v>9F66</v>
      </c>
      <c r="B429" t="s">
        <v>5132</v>
      </c>
      <c r="C429" t="s">
        <v>5146</v>
      </c>
      <c r="D429">
        <v>79</v>
      </c>
      <c r="E429" t="s">
        <v>4801</v>
      </c>
      <c r="F429">
        <v>79</v>
      </c>
      <c r="G429" t="s">
        <v>4811</v>
      </c>
      <c r="H429">
        <v>87</v>
      </c>
      <c r="I429" t="s">
        <v>4811</v>
      </c>
      <c r="J429" s="685">
        <v>87</v>
      </c>
      <c r="K429">
        <v>0</v>
      </c>
      <c r="L429" t="s">
        <v>4819</v>
      </c>
      <c r="P429" t="s">
        <v>2369</v>
      </c>
      <c r="Q429">
        <v>1300</v>
      </c>
      <c r="R429">
        <v>6</v>
      </c>
      <c r="S429">
        <v>1306</v>
      </c>
    </row>
    <row r="430" spans="1:19" ht="19.95" customHeight="1">
      <c r="A430" t="str">
        <f t="shared" si="7"/>
        <v>9F67</v>
      </c>
      <c r="B430" t="s">
        <v>5132</v>
      </c>
      <c r="C430" t="s">
        <v>5147</v>
      </c>
      <c r="D430">
        <v>88</v>
      </c>
      <c r="E430" t="s">
        <v>4807</v>
      </c>
      <c r="F430">
        <v>88</v>
      </c>
      <c r="G430" t="s">
        <v>4807</v>
      </c>
      <c r="H430">
        <v>89</v>
      </c>
      <c r="I430" t="s">
        <v>4807</v>
      </c>
      <c r="J430" s="685">
        <v>89</v>
      </c>
      <c r="K430">
        <v>0</v>
      </c>
      <c r="L430" t="s">
        <v>4819</v>
      </c>
      <c r="P430" t="s">
        <v>2370</v>
      </c>
      <c r="Q430">
        <v>149</v>
      </c>
      <c r="R430">
        <v>1</v>
      </c>
      <c r="S430">
        <v>150</v>
      </c>
    </row>
    <row r="431" spans="1:19" ht="19.95" customHeight="1">
      <c r="A431" t="str">
        <f t="shared" si="7"/>
        <v>9F68</v>
      </c>
      <c r="B431" t="s">
        <v>5132</v>
      </c>
      <c r="C431" t="s">
        <v>5148</v>
      </c>
      <c r="D431">
        <v>41</v>
      </c>
      <c r="E431" t="s">
        <v>4862</v>
      </c>
      <c r="F431">
        <v>39</v>
      </c>
      <c r="G431" t="s">
        <v>4801</v>
      </c>
      <c r="H431">
        <v>43</v>
      </c>
      <c r="I431" t="s">
        <v>4862</v>
      </c>
      <c r="J431" s="685">
        <v>43</v>
      </c>
      <c r="K431">
        <v>0</v>
      </c>
      <c r="L431" t="s">
        <v>4819</v>
      </c>
      <c r="P431" t="s">
        <v>2371</v>
      </c>
      <c r="Q431">
        <v>926</v>
      </c>
      <c r="R431">
        <v>4</v>
      </c>
      <c r="S431">
        <v>930</v>
      </c>
    </row>
    <row r="432" spans="1:19" ht="19.95" customHeight="1">
      <c r="A432" t="str">
        <f t="shared" si="7"/>
        <v>IO#1DTR(A)</v>
      </c>
      <c r="B432" t="s">
        <v>5149</v>
      </c>
      <c r="C432" t="s">
        <v>4868</v>
      </c>
      <c r="D432">
        <v>389</v>
      </c>
      <c r="E432" t="s">
        <v>4814</v>
      </c>
      <c r="F432">
        <v>373</v>
      </c>
      <c r="G432" t="s">
        <v>4814</v>
      </c>
      <c r="H432">
        <v>367</v>
      </c>
      <c r="I432" t="s">
        <v>4814</v>
      </c>
      <c r="J432" s="685">
        <v>389</v>
      </c>
      <c r="K432" t="s">
        <v>4802</v>
      </c>
      <c r="L432" t="s">
        <v>4802</v>
      </c>
      <c r="P432" t="s">
        <v>2372</v>
      </c>
      <c r="Q432">
        <v>2707</v>
      </c>
      <c r="R432">
        <v>8</v>
      </c>
      <c r="S432">
        <v>2715</v>
      </c>
    </row>
    <row r="433" spans="1:19" ht="19.95" customHeight="1">
      <c r="A433" t="str">
        <f t="shared" si="7"/>
        <v>IO51</v>
      </c>
      <c r="B433" t="s">
        <v>5149</v>
      </c>
      <c r="C433" t="s">
        <v>5150</v>
      </c>
      <c r="D433">
        <v>98</v>
      </c>
      <c r="E433" t="s">
        <v>4821</v>
      </c>
      <c r="F433">
        <v>92</v>
      </c>
      <c r="G433" t="s">
        <v>4821</v>
      </c>
      <c r="H433">
        <v>93</v>
      </c>
      <c r="I433" t="s">
        <v>4821</v>
      </c>
      <c r="J433" s="685">
        <v>98</v>
      </c>
      <c r="K433">
        <v>1</v>
      </c>
      <c r="L433" t="s">
        <v>4817</v>
      </c>
      <c r="P433" t="s">
        <v>2373</v>
      </c>
      <c r="Q433">
        <v>324</v>
      </c>
      <c r="R433" t="s">
        <v>85</v>
      </c>
      <c r="S433">
        <v>324</v>
      </c>
    </row>
    <row r="434" spans="1:19" ht="19.95" customHeight="1">
      <c r="A434" t="str">
        <f t="shared" si="7"/>
        <v>IO52</v>
      </c>
      <c r="B434" t="s">
        <v>5149</v>
      </c>
      <c r="C434" t="s">
        <v>5151</v>
      </c>
      <c r="D434">
        <v>45</v>
      </c>
      <c r="E434" t="s">
        <v>4810</v>
      </c>
      <c r="F434">
        <v>45</v>
      </c>
      <c r="G434" t="s">
        <v>4810</v>
      </c>
      <c r="H434">
        <v>45</v>
      </c>
      <c r="I434" t="s">
        <v>4810</v>
      </c>
      <c r="J434" s="685">
        <v>45</v>
      </c>
      <c r="K434">
        <v>0</v>
      </c>
      <c r="L434" t="s">
        <v>4819</v>
      </c>
      <c r="P434" t="s">
        <v>2374</v>
      </c>
      <c r="Q434" t="s">
        <v>85</v>
      </c>
      <c r="R434" t="s">
        <v>85</v>
      </c>
      <c r="S434">
        <v>0</v>
      </c>
    </row>
    <row r="435" spans="1:19" ht="19.95" customHeight="1">
      <c r="A435" t="str">
        <f t="shared" si="7"/>
        <v>IO53</v>
      </c>
      <c r="B435" t="s">
        <v>5149</v>
      </c>
      <c r="C435" t="s">
        <v>5152</v>
      </c>
      <c r="D435">
        <v>59</v>
      </c>
      <c r="E435" t="s">
        <v>4811</v>
      </c>
      <c r="F435">
        <v>60</v>
      </c>
      <c r="G435" t="s">
        <v>4811</v>
      </c>
      <c r="H435">
        <v>64</v>
      </c>
      <c r="I435" t="s">
        <v>4811</v>
      </c>
      <c r="J435" s="685">
        <v>64</v>
      </c>
      <c r="K435">
        <v>0</v>
      </c>
      <c r="L435" t="s">
        <v>4819</v>
      </c>
      <c r="P435" t="s">
        <v>2381</v>
      </c>
      <c r="Q435">
        <v>655</v>
      </c>
      <c r="R435">
        <v>3</v>
      </c>
      <c r="S435">
        <v>658</v>
      </c>
    </row>
    <row r="436" spans="1:19" ht="19.95" customHeight="1">
      <c r="A436" t="str">
        <f t="shared" si="7"/>
        <v>IO54</v>
      </c>
      <c r="B436" t="s">
        <v>5149</v>
      </c>
      <c r="C436" t="s">
        <v>5153</v>
      </c>
      <c r="D436">
        <v>48</v>
      </c>
      <c r="E436" t="s">
        <v>4810</v>
      </c>
      <c r="F436">
        <v>47</v>
      </c>
      <c r="G436" t="s">
        <v>4810</v>
      </c>
      <c r="H436">
        <v>45</v>
      </c>
      <c r="I436" t="s">
        <v>4810</v>
      </c>
      <c r="J436" s="685">
        <v>48</v>
      </c>
      <c r="K436">
        <v>4</v>
      </c>
      <c r="L436" t="s">
        <v>4810</v>
      </c>
      <c r="P436" t="s">
        <v>2382</v>
      </c>
      <c r="Q436">
        <v>1088</v>
      </c>
      <c r="R436">
        <v>5</v>
      </c>
      <c r="S436">
        <v>1093</v>
      </c>
    </row>
    <row r="437" spans="1:19" ht="19.95" customHeight="1">
      <c r="A437" t="str">
        <f t="shared" si="7"/>
        <v>IO55</v>
      </c>
      <c r="B437" t="s">
        <v>5149</v>
      </c>
      <c r="C437" t="s">
        <v>5154</v>
      </c>
      <c r="D437">
        <v>65</v>
      </c>
      <c r="E437" t="s">
        <v>4804</v>
      </c>
      <c r="F437">
        <v>57</v>
      </c>
      <c r="G437" t="s">
        <v>4804</v>
      </c>
      <c r="H437">
        <v>54</v>
      </c>
      <c r="I437" t="s">
        <v>4804</v>
      </c>
      <c r="J437" s="685">
        <v>65</v>
      </c>
      <c r="K437">
        <v>1</v>
      </c>
      <c r="L437" t="s">
        <v>4821</v>
      </c>
      <c r="P437" t="s">
        <v>2383</v>
      </c>
      <c r="Q437">
        <v>518</v>
      </c>
      <c r="R437">
        <v>4</v>
      </c>
      <c r="S437">
        <v>522</v>
      </c>
    </row>
    <row r="438" spans="1:19" ht="19.95" customHeight="1">
      <c r="A438" t="str">
        <f t="shared" si="7"/>
        <v>IO56</v>
      </c>
      <c r="B438" t="s">
        <v>5149</v>
      </c>
      <c r="C438" t="s">
        <v>5155</v>
      </c>
      <c r="D438">
        <v>127</v>
      </c>
      <c r="E438" t="s">
        <v>4814</v>
      </c>
      <c r="F438">
        <v>124</v>
      </c>
      <c r="G438" t="s">
        <v>4814</v>
      </c>
      <c r="H438">
        <v>129</v>
      </c>
      <c r="I438" t="s">
        <v>4814</v>
      </c>
      <c r="J438" s="685">
        <v>129</v>
      </c>
      <c r="K438">
        <v>0</v>
      </c>
      <c r="L438" t="s">
        <v>4819</v>
      </c>
      <c r="P438" t="s">
        <v>2384</v>
      </c>
      <c r="Q438">
        <v>1269</v>
      </c>
      <c r="R438">
        <v>4</v>
      </c>
      <c r="S438">
        <v>1273</v>
      </c>
    </row>
    <row r="439" spans="1:19" ht="19.95" customHeight="1">
      <c r="A439" t="str">
        <f t="shared" si="7"/>
        <v>IO#2DTR</v>
      </c>
      <c r="B439" t="s">
        <v>5149</v>
      </c>
      <c r="C439" t="s">
        <v>4941</v>
      </c>
      <c r="D439">
        <v>419</v>
      </c>
      <c r="E439" t="s">
        <v>4821</v>
      </c>
      <c r="F439">
        <v>412</v>
      </c>
      <c r="G439" t="s">
        <v>4821</v>
      </c>
      <c r="H439">
        <v>423</v>
      </c>
      <c r="I439" t="s">
        <v>4821</v>
      </c>
      <c r="J439" s="685">
        <v>423</v>
      </c>
      <c r="K439" t="s">
        <v>4802</v>
      </c>
      <c r="L439" t="s">
        <v>4802</v>
      </c>
      <c r="P439" t="s">
        <v>2391</v>
      </c>
      <c r="Q439">
        <v>2177</v>
      </c>
      <c r="R439">
        <v>2</v>
      </c>
      <c r="S439">
        <v>2179</v>
      </c>
    </row>
    <row r="440" spans="1:19" ht="19.95" customHeight="1">
      <c r="A440" t="str">
        <f t="shared" si="7"/>
        <v>IO61</v>
      </c>
      <c r="B440" t="s">
        <v>5149</v>
      </c>
      <c r="C440" t="s">
        <v>5156</v>
      </c>
      <c r="D440">
        <v>96</v>
      </c>
      <c r="E440" t="s">
        <v>4809</v>
      </c>
      <c r="F440">
        <v>95</v>
      </c>
      <c r="G440" t="s">
        <v>4809</v>
      </c>
      <c r="H440">
        <v>96</v>
      </c>
      <c r="I440" t="s">
        <v>4809</v>
      </c>
      <c r="J440" s="685">
        <v>96</v>
      </c>
      <c r="K440">
        <v>0</v>
      </c>
      <c r="L440" t="s">
        <v>4819</v>
      </c>
      <c r="P440" t="s">
        <v>2390</v>
      </c>
      <c r="Q440">
        <v>1866</v>
      </c>
      <c r="R440">
        <v>2</v>
      </c>
      <c r="S440">
        <v>1868</v>
      </c>
    </row>
    <row r="441" spans="1:19" ht="19.95" customHeight="1">
      <c r="A441" t="str">
        <f t="shared" si="7"/>
        <v>IO64</v>
      </c>
      <c r="B441" t="s">
        <v>5149</v>
      </c>
      <c r="C441" t="s">
        <v>5157</v>
      </c>
      <c r="D441">
        <v>165</v>
      </c>
      <c r="E441" t="s">
        <v>4811</v>
      </c>
      <c r="F441">
        <v>158</v>
      </c>
      <c r="G441" t="s">
        <v>4811</v>
      </c>
      <c r="H441">
        <v>161</v>
      </c>
      <c r="I441" t="s">
        <v>4811</v>
      </c>
      <c r="J441" s="685">
        <v>165</v>
      </c>
      <c r="K441">
        <v>3</v>
      </c>
      <c r="L441" t="s">
        <v>4807</v>
      </c>
      <c r="P441" t="s">
        <v>2389</v>
      </c>
      <c r="Q441">
        <v>5246</v>
      </c>
      <c r="R441">
        <v>4</v>
      </c>
      <c r="S441">
        <v>5250</v>
      </c>
    </row>
    <row r="442" spans="1:19" ht="19.95" customHeight="1">
      <c r="A442" t="str">
        <f t="shared" si="7"/>
        <v>IO65</v>
      </c>
      <c r="B442" t="s">
        <v>5149</v>
      </c>
      <c r="C442" t="s">
        <v>5158</v>
      </c>
      <c r="D442">
        <v>25</v>
      </c>
      <c r="E442" t="s">
        <v>4821</v>
      </c>
      <c r="F442">
        <v>24</v>
      </c>
      <c r="G442" t="s">
        <v>4821</v>
      </c>
      <c r="H442">
        <v>25</v>
      </c>
      <c r="I442" t="s">
        <v>4821</v>
      </c>
      <c r="J442" s="685">
        <v>25</v>
      </c>
      <c r="K442">
        <v>0</v>
      </c>
      <c r="L442" t="s">
        <v>4819</v>
      </c>
      <c r="P442" t="s">
        <v>2388</v>
      </c>
      <c r="Q442">
        <v>1408</v>
      </c>
      <c r="R442">
        <v>4</v>
      </c>
      <c r="S442">
        <v>1412</v>
      </c>
    </row>
    <row r="443" spans="1:19" ht="19.95" customHeight="1">
      <c r="A443" t="str">
        <f t="shared" si="7"/>
        <v>IO62</v>
      </c>
      <c r="B443" t="s">
        <v>5149</v>
      </c>
      <c r="C443" t="s">
        <v>5159</v>
      </c>
      <c r="D443">
        <v>39</v>
      </c>
      <c r="E443" t="s">
        <v>4821</v>
      </c>
      <c r="F443">
        <v>39</v>
      </c>
      <c r="G443" t="s">
        <v>4821</v>
      </c>
      <c r="H443">
        <v>39</v>
      </c>
      <c r="I443" t="s">
        <v>4821</v>
      </c>
      <c r="J443" s="685">
        <v>39</v>
      </c>
      <c r="K443">
        <v>0</v>
      </c>
      <c r="L443" t="s">
        <v>4819</v>
      </c>
      <c r="P443" t="s">
        <v>2387</v>
      </c>
      <c r="Q443">
        <v>1777</v>
      </c>
      <c r="R443">
        <v>6</v>
      </c>
      <c r="S443">
        <v>1783</v>
      </c>
    </row>
    <row r="444" spans="1:19" ht="19.95" customHeight="1">
      <c r="A444" t="str">
        <f t="shared" si="7"/>
        <v>IO63</v>
      </c>
      <c r="B444" t="s">
        <v>5149</v>
      </c>
      <c r="C444" t="s">
        <v>5160</v>
      </c>
      <c r="D444">
        <v>94</v>
      </c>
      <c r="E444" t="s">
        <v>4814</v>
      </c>
      <c r="F444">
        <v>92</v>
      </c>
      <c r="G444" t="s">
        <v>4817</v>
      </c>
      <c r="H444">
        <v>93</v>
      </c>
      <c r="I444" t="s">
        <v>4817</v>
      </c>
      <c r="J444" s="685">
        <v>94</v>
      </c>
      <c r="K444">
        <v>0</v>
      </c>
      <c r="L444" t="s">
        <v>4805</v>
      </c>
      <c r="P444" t="s">
        <v>2386</v>
      </c>
      <c r="Q444" t="s">
        <v>85</v>
      </c>
      <c r="R444" t="s">
        <v>85</v>
      </c>
      <c r="S444">
        <v>0</v>
      </c>
    </row>
    <row r="445" spans="1:19" ht="19.95" customHeight="1">
      <c r="A445" t="str">
        <f t="shared" si="7"/>
        <v>IO66</v>
      </c>
      <c r="B445" t="s">
        <v>5149</v>
      </c>
      <c r="C445" t="s">
        <v>5161</v>
      </c>
      <c r="D445">
        <v>51</v>
      </c>
      <c r="E445" t="s">
        <v>4821</v>
      </c>
      <c r="F445">
        <v>50</v>
      </c>
      <c r="G445" t="s">
        <v>4821</v>
      </c>
      <c r="H445">
        <v>51</v>
      </c>
      <c r="I445" t="s">
        <v>4821</v>
      </c>
      <c r="J445" s="685">
        <v>51</v>
      </c>
      <c r="K445">
        <v>0</v>
      </c>
      <c r="L445" t="s">
        <v>4819</v>
      </c>
      <c r="P445" t="s">
        <v>2379</v>
      </c>
      <c r="Q445" t="s">
        <v>85</v>
      </c>
      <c r="R445">
        <v>1</v>
      </c>
      <c r="S445">
        <v>1</v>
      </c>
    </row>
    <row r="446" spans="1:19" ht="19.95" customHeight="1">
      <c r="A446" t="str">
        <f t="shared" si="7"/>
        <v>IO#3DTR</v>
      </c>
      <c r="B446" t="s">
        <v>5149</v>
      </c>
      <c r="C446" t="s">
        <v>5162</v>
      </c>
      <c r="D446">
        <v>471</v>
      </c>
      <c r="E446" t="s">
        <v>4811</v>
      </c>
      <c r="F446">
        <v>460</v>
      </c>
      <c r="G446" t="s">
        <v>4811</v>
      </c>
      <c r="H446">
        <v>466</v>
      </c>
      <c r="I446" t="s">
        <v>4811</v>
      </c>
      <c r="J446" s="685">
        <v>471</v>
      </c>
      <c r="K446" t="s">
        <v>4802</v>
      </c>
      <c r="L446" t="s">
        <v>4802</v>
      </c>
      <c r="P446" t="s">
        <v>2378</v>
      </c>
      <c r="Q446">
        <v>2341</v>
      </c>
      <c r="R446" t="s">
        <v>85</v>
      </c>
      <c r="S446">
        <v>2341</v>
      </c>
    </row>
    <row r="447" spans="1:19" ht="19.95" customHeight="1">
      <c r="A447" t="str">
        <f t="shared" si="7"/>
        <v>IO76</v>
      </c>
      <c r="B447" t="s">
        <v>5149</v>
      </c>
      <c r="C447" t="s">
        <v>5163</v>
      </c>
      <c r="D447">
        <v>116</v>
      </c>
      <c r="E447" t="s">
        <v>4814</v>
      </c>
      <c r="F447">
        <v>115</v>
      </c>
      <c r="G447" t="s">
        <v>4814</v>
      </c>
      <c r="H447">
        <v>116</v>
      </c>
      <c r="I447" t="s">
        <v>4814</v>
      </c>
      <c r="J447" s="685">
        <v>116</v>
      </c>
      <c r="K447">
        <v>3</v>
      </c>
      <c r="L447" t="s">
        <v>4826</v>
      </c>
      <c r="P447" t="s">
        <v>2377</v>
      </c>
      <c r="Q447">
        <v>1104</v>
      </c>
      <c r="R447">
        <v>3</v>
      </c>
      <c r="S447">
        <v>1107</v>
      </c>
    </row>
    <row r="448" spans="1:19" ht="19.95" customHeight="1">
      <c r="A448" t="str">
        <f t="shared" si="7"/>
        <v>IO75</v>
      </c>
      <c r="B448" t="s">
        <v>5149</v>
      </c>
      <c r="C448" t="s">
        <v>5164</v>
      </c>
      <c r="D448">
        <v>63</v>
      </c>
      <c r="E448" t="s">
        <v>4804</v>
      </c>
      <c r="F448">
        <v>57</v>
      </c>
      <c r="G448" t="s">
        <v>4804</v>
      </c>
      <c r="H448">
        <v>59</v>
      </c>
      <c r="I448" t="s">
        <v>4804</v>
      </c>
      <c r="J448" s="685">
        <v>63</v>
      </c>
      <c r="K448">
        <v>4</v>
      </c>
      <c r="L448" t="s">
        <v>4810</v>
      </c>
      <c r="P448" t="s">
        <v>2376</v>
      </c>
      <c r="Q448">
        <v>2319</v>
      </c>
      <c r="R448">
        <v>6</v>
      </c>
      <c r="S448">
        <v>2325</v>
      </c>
    </row>
    <row r="449" spans="1:19" ht="19.95" customHeight="1">
      <c r="A449" t="str">
        <f t="shared" si="7"/>
        <v>IO73</v>
      </c>
      <c r="B449" t="s">
        <v>5149</v>
      </c>
      <c r="C449" t="s">
        <v>5165</v>
      </c>
      <c r="D449">
        <v>64</v>
      </c>
      <c r="E449" t="s">
        <v>4816</v>
      </c>
      <c r="F449">
        <v>65</v>
      </c>
      <c r="G449" t="s">
        <v>4816</v>
      </c>
      <c r="H449">
        <v>65</v>
      </c>
      <c r="I449" t="s">
        <v>4816</v>
      </c>
      <c r="J449" s="685">
        <v>65</v>
      </c>
      <c r="K449">
        <v>3</v>
      </c>
      <c r="L449" t="s">
        <v>4801</v>
      </c>
      <c r="P449" t="s">
        <v>3266</v>
      </c>
      <c r="Q449" t="s">
        <v>85</v>
      </c>
      <c r="R449" t="s">
        <v>85</v>
      </c>
      <c r="S449">
        <v>0</v>
      </c>
    </row>
    <row r="450" spans="1:19" ht="19.95" customHeight="1">
      <c r="A450" t="str">
        <f t="shared" si="7"/>
        <v>IO74</v>
      </c>
      <c r="B450" t="s">
        <v>5149</v>
      </c>
      <c r="C450" t="s">
        <v>5166</v>
      </c>
      <c r="D450">
        <v>12</v>
      </c>
      <c r="E450" t="s">
        <v>4927</v>
      </c>
      <c r="F450">
        <v>14</v>
      </c>
      <c r="G450" t="s">
        <v>4823</v>
      </c>
      <c r="H450">
        <v>13</v>
      </c>
      <c r="I450" t="s">
        <v>4927</v>
      </c>
      <c r="J450" s="685">
        <v>14</v>
      </c>
      <c r="K450">
        <v>1</v>
      </c>
      <c r="L450" t="s">
        <v>4819</v>
      </c>
      <c r="P450" t="s">
        <v>2406</v>
      </c>
      <c r="Q450">
        <v>2</v>
      </c>
      <c r="R450">
        <v>1</v>
      </c>
      <c r="S450">
        <v>3</v>
      </c>
    </row>
    <row r="451" spans="1:19" ht="19.95" customHeight="1">
      <c r="A451" t="str">
        <f t="shared" si="7"/>
        <v>IO72</v>
      </c>
      <c r="B451" t="s">
        <v>5149</v>
      </c>
      <c r="C451" t="s">
        <v>5167</v>
      </c>
      <c r="D451">
        <v>47</v>
      </c>
      <c r="E451" t="s">
        <v>4814</v>
      </c>
      <c r="F451">
        <v>47</v>
      </c>
      <c r="G451" t="s">
        <v>4814</v>
      </c>
      <c r="H451">
        <v>46</v>
      </c>
      <c r="I451" t="s">
        <v>4814</v>
      </c>
      <c r="J451" s="685">
        <v>47</v>
      </c>
      <c r="K451">
        <v>0</v>
      </c>
      <c r="L451" t="s">
        <v>4819</v>
      </c>
      <c r="P451" t="s">
        <v>2399</v>
      </c>
      <c r="Q451" t="s">
        <v>85</v>
      </c>
      <c r="R451" t="s">
        <v>85</v>
      </c>
      <c r="S451">
        <v>0</v>
      </c>
    </row>
    <row r="452" spans="1:19" ht="19.95" customHeight="1">
      <c r="A452" t="str">
        <f t="shared" si="7"/>
        <v>IO71</v>
      </c>
      <c r="B452" t="s">
        <v>5149</v>
      </c>
      <c r="C452" t="s">
        <v>5168</v>
      </c>
      <c r="D452">
        <v>230</v>
      </c>
      <c r="E452" t="s">
        <v>4823</v>
      </c>
      <c r="F452">
        <v>225</v>
      </c>
      <c r="G452" t="s">
        <v>4811</v>
      </c>
      <c r="H452">
        <v>231</v>
      </c>
      <c r="I452" t="s">
        <v>4811</v>
      </c>
      <c r="J452" s="685">
        <v>231</v>
      </c>
      <c r="K452">
        <v>6</v>
      </c>
      <c r="L452" t="s">
        <v>4818</v>
      </c>
      <c r="P452" t="s">
        <v>2398</v>
      </c>
      <c r="Q452" t="s">
        <v>85</v>
      </c>
      <c r="R452" t="s">
        <v>85</v>
      </c>
      <c r="S452">
        <v>0</v>
      </c>
    </row>
    <row r="453" spans="1:19" ht="19.95" customHeight="1">
      <c r="A453" t="str">
        <f t="shared" si="7"/>
        <v>IO#1DTR(B)</v>
      </c>
      <c r="B453" t="s">
        <v>5149</v>
      </c>
      <c r="C453" t="s">
        <v>4898</v>
      </c>
      <c r="D453">
        <v>632</v>
      </c>
      <c r="E453" t="s">
        <v>4811</v>
      </c>
      <c r="F453">
        <v>568</v>
      </c>
      <c r="G453" t="s">
        <v>4811</v>
      </c>
      <c r="H453">
        <v>572</v>
      </c>
      <c r="I453" t="s">
        <v>4811</v>
      </c>
      <c r="J453" s="685">
        <v>632</v>
      </c>
      <c r="K453" t="s">
        <v>4802</v>
      </c>
      <c r="L453" t="s">
        <v>4802</v>
      </c>
      <c r="P453" t="s">
        <v>2400</v>
      </c>
      <c r="Q453" t="s">
        <v>85</v>
      </c>
      <c r="R453" t="s">
        <v>85</v>
      </c>
      <c r="S453">
        <v>0</v>
      </c>
    </row>
    <row r="454" spans="1:19" ht="19.95" customHeight="1">
      <c r="A454" t="str">
        <f t="shared" si="7"/>
        <v>IO26</v>
      </c>
      <c r="B454" t="s">
        <v>5149</v>
      </c>
      <c r="C454" t="s">
        <v>5169</v>
      </c>
      <c r="D454">
        <v>175</v>
      </c>
      <c r="E454" t="s">
        <v>4804</v>
      </c>
      <c r="F454">
        <v>153</v>
      </c>
      <c r="G454" t="s">
        <v>4811</v>
      </c>
      <c r="H454">
        <v>178</v>
      </c>
      <c r="I454" t="s">
        <v>4811</v>
      </c>
      <c r="J454" s="685">
        <v>178</v>
      </c>
      <c r="K454">
        <v>48</v>
      </c>
      <c r="L454" t="s">
        <v>4810</v>
      </c>
      <c r="P454" t="s">
        <v>2401</v>
      </c>
      <c r="Q454">
        <v>49</v>
      </c>
      <c r="R454">
        <v>4</v>
      </c>
      <c r="S454">
        <v>53</v>
      </c>
    </row>
    <row r="455" spans="1:19" ht="19.95" customHeight="1">
      <c r="A455" t="str">
        <f t="shared" si="7"/>
        <v>IO25</v>
      </c>
      <c r="B455" t="s">
        <v>5149</v>
      </c>
      <c r="C455" t="s">
        <v>5170</v>
      </c>
      <c r="D455">
        <v>24</v>
      </c>
      <c r="E455" t="s">
        <v>4810</v>
      </c>
      <c r="F455">
        <v>9</v>
      </c>
      <c r="G455" t="s">
        <v>4804</v>
      </c>
      <c r="H455">
        <v>23</v>
      </c>
      <c r="I455" t="s">
        <v>4818</v>
      </c>
      <c r="J455" s="685">
        <v>24</v>
      </c>
      <c r="K455">
        <v>29</v>
      </c>
      <c r="L455" t="s">
        <v>4818</v>
      </c>
      <c r="P455" t="s">
        <v>2405</v>
      </c>
      <c r="Q455">
        <v>2467</v>
      </c>
      <c r="R455">
        <v>2</v>
      </c>
      <c r="S455">
        <v>2469</v>
      </c>
    </row>
    <row r="456" spans="1:19" ht="19.95" customHeight="1">
      <c r="A456" t="str">
        <f t="shared" si="7"/>
        <v>IO24</v>
      </c>
      <c r="B456" t="s">
        <v>5149</v>
      </c>
      <c r="C456" t="s">
        <v>5171</v>
      </c>
      <c r="D456">
        <v>134</v>
      </c>
      <c r="E456" t="s">
        <v>4811</v>
      </c>
      <c r="F456">
        <v>113</v>
      </c>
      <c r="G456" t="s">
        <v>4811</v>
      </c>
      <c r="H456">
        <v>96</v>
      </c>
      <c r="I456" t="s">
        <v>4811</v>
      </c>
      <c r="J456" s="685">
        <v>134</v>
      </c>
      <c r="K456">
        <v>36</v>
      </c>
      <c r="L456" t="s">
        <v>4804</v>
      </c>
      <c r="P456" t="s">
        <v>2407</v>
      </c>
      <c r="Q456">
        <v>2219</v>
      </c>
      <c r="R456">
        <v>6</v>
      </c>
      <c r="S456">
        <v>2225</v>
      </c>
    </row>
    <row r="457" spans="1:19" ht="19.95" customHeight="1">
      <c r="A457" t="str">
        <f t="shared" si="7"/>
        <v>IO23</v>
      </c>
      <c r="B457" t="s">
        <v>5149</v>
      </c>
      <c r="C457" t="s">
        <v>5172</v>
      </c>
      <c r="D457">
        <v>30</v>
      </c>
      <c r="E457" t="s">
        <v>4814</v>
      </c>
      <c r="F457">
        <v>36</v>
      </c>
      <c r="G457" t="s">
        <v>4814</v>
      </c>
      <c r="H457">
        <v>57</v>
      </c>
      <c r="I457" t="s">
        <v>4809</v>
      </c>
      <c r="J457" s="685">
        <v>57</v>
      </c>
      <c r="K457">
        <v>38</v>
      </c>
      <c r="L457" t="s">
        <v>4809</v>
      </c>
      <c r="P457" t="s">
        <v>2397</v>
      </c>
      <c r="Q457" t="s">
        <v>85</v>
      </c>
      <c r="R457" t="s">
        <v>85</v>
      </c>
      <c r="S457">
        <v>0</v>
      </c>
    </row>
    <row r="458" spans="1:19" ht="19.95" customHeight="1">
      <c r="A458" t="str">
        <f t="shared" ref="A458:A521" si="8">IF(COUNTIF(C458,"*TR*")&gt;0,SUBSTITUTE(RIGHT(B458,3) &amp; C458," ",""),MID(C458,FIND("(",C458)+1,4))</f>
        <v>IO22</v>
      </c>
      <c r="B458" t="s">
        <v>5149</v>
      </c>
      <c r="C458" t="s">
        <v>5173</v>
      </c>
      <c r="D458">
        <v>138</v>
      </c>
      <c r="E458" t="s">
        <v>4811</v>
      </c>
      <c r="F458">
        <v>142</v>
      </c>
      <c r="G458" t="s">
        <v>4811</v>
      </c>
      <c r="H458">
        <v>128</v>
      </c>
      <c r="I458" t="s">
        <v>4811</v>
      </c>
      <c r="J458" s="685">
        <v>142</v>
      </c>
      <c r="K458">
        <v>55</v>
      </c>
      <c r="L458" t="s">
        <v>4818</v>
      </c>
      <c r="P458" t="s">
        <v>2410</v>
      </c>
      <c r="Q458">
        <v>1419</v>
      </c>
      <c r="R458">
        <v>7</v>
      </c>
      <c r="S458">
        <v>1426</v>
      </c>
    </row>
    <row r="459" spans="1:19" ht="19.95" customHeight="1">
      <c r="A459" t="str">
        <f t="shared" si="8"/>
        <v>IO21</v>
      </c>
      <c r="B459" t="s">
        <v>5149</v>
      </c>
      <c r="C459" t="s">
        <v>5174</v>
      </c>
      <c r="D459">
        <v>141</v>
      </c>
      <c r="E459" t="s">
        <v>4811</v>
      </c>
      <c r="F459">
        <v>126</v>
      </c>
      <c r="G459" t="s">
        <v>4809</v>
      </c>
      <c r="H459">
        <v>112</v>
      </c>
      <c r="I459" t="s">
        <v>4811</v>
      </c>
      <c r="J459" s="685">
        <v>141</v>
      </c>
      <c r="K459">
        <v>43</v>
      </c>
      <c r="L459" t="s">
        <v>4881</v>
      </c>
      <c r="P459" t="s">
        <v>2404</v>
      </c>
      <c r="Q459">
        <v>1217</v>
      </c>
      <c r="R459">
        <v>1</v>
      </c>
      <c r="S459">
        <v>1218</v>
      </c>
    </row>
    <row r="460" spans="1:19" ht="19.95" customHeight="1">
      <c r="A460" t="str">
        <f t="shared" si="8"/>
        <v>IB#1MTR</v>
      </c>
      <c r="B460" t="s">
        <v>5175</v>
      </c>
      <c r="C460" t="s">
        <v>4800</v>
      </c>
      <c r="D460">
        <v>459</v>
      </c>
      <c r="E460" t="s">
        <v>4811</v>
      </c>
      <c r="F460">
        <v>458</v>
      </c>
      <c r="G460" t="s">
        <v>4811</v>
      </c>
      <c r="H460">
        <v>389</v>
      </c>
      <c r="I460" t="s">
        <v>4811</v>
      </c>
      <c r="J460" s="685">
        <v>459</v>
      </c>
      <c r="K460" t="s">
        <v>4802</v>
      </c>
      <c r="L460" t="s">
        <v>4802</v>
      </c>
      <c r="P460" t="s">
        <v>2409</v>
      </c>
      <c r="Q460">
        <v>3098</v>
      </c>
      <c r="R460">
        <v>5</v>
      </c>
      <c r="S460">
        <v>3103</v>
      </c>
    </row>
    <row r="461" spans="1:19" ht="19.95" customHeight="1">
      <c r="A461" t="str">
        <f t="shared" si="8"/>
        <v>IB20</v>
      </c>
      <c r="B461" t="s">
        <v>5175</v>
      </c>
      <c r="C461" t="s">
        <v>5176</v>
      </c>
      <c r="D461">
        <v>146</v>
      </c>
      <c r="E461" t="s">
        <v>4811</v>
      </c>
      <c r="F461">
        <v>126</v>
      </c>
      <c r="G461" t="s">
        <v>4811</v>
      </c>
      <c r="H461">
        <v>113</v>
      </c>
      <c r="I461" t="s">
        <v>4811</v>
      </c>
      <c r="J461" s="685">
        <v>146</v>
      </c>
      <c r="K461">
        <v>36</v>
      </c>
      <c r="L461" t="s">
        <v>4821</v>
      </c>
      <c r="P461" t="s">
        <v>2411</v>
      </c>
      <c r="Q461">
        <v>2208</v>
      </c>
      <c r="R461">
        <v>7</v>
      </c>
      <c r="S461">
        <v>2215</v>
      </c>
    </row>
    <row r="462" spans="1:19" ht="19.95" customHeight="1">
      <c r="A462" t="str">
        <f t="shared" si="8"/>
        <v>IB22</v>
      </c>
      <c r="B462" t="s">
        <v>5175</v>
      </c>
      <c r="C462" t="s">
        <v>5177</v>
      </c>
      <c r="D462">
        <v>20</v>
      </c>
      <c r="E462" t="s">
        <v>4818</v>
      </c>
      <c r="F462">
        <v>16</v>
      </c>
      <c r="G462" t="s">
        <v>4801</v>
      </c>
      <c r="H462">
        <v>16</v>
      </c>
      <c r="I462" t="s">
        <v>4805</v>
      </c>
      <c r="J462" s="685">
        <v>20</v>
      </c>
      <c r="K462">
        <v>12</v>
      </c>
      <c r="L462" t="s">
        <v>4804</v>
      </c>
      <c r="P462" t="s">
        <v>2403</v>
      </c>
      <c r="Q462">
        <v>2186</v>
      </c>
      <c r="R462">
        <v>3</v>
      </c>
      <c r="S462">
        <v>2189</v>
      </c>
    </row>
    <row r="463" spans="1:19" ht="19.95" customHeight="1">
      <c r="A463" t="str">
        <f t="shared" si="8"/>
        <v>IB30</v>
      </c>
      <c r="B463" t="s">
        <v>5175</v>
      </c>
      <c r="C463" t="s">
        <v>5178</v>
      </c>
      <c r="D463">
        <v>226</v>
      </c>
      <c r="E463" t="s">
        <v>4814</v>
      </c>
      <c r="F463">
        <v>214</v>
      </c>
      <c r="G463" t="s">
        <v>4814</v>
      </c>
      <c r="H463">
        <v>209</v>
      </c>
      <c r="I463" t="s">
        <v>4805</v>
      </c>
      <c r="J463" s="685">
        <v>226</v>
      </c>
      <c r="K463">
        <v>72</v>
      </c>
      <c r="L463" t="s">
        <v>4804</v>
      </c>
      <c r="P463" t="s">
        <v>3267</v>
      </c>
      <c r="Q463" t="s">
        <v>85</v>
      </c>
      <c r="R463" t="s">
        <v>85</v>
      </c>
      <c r="S463">
        <v>0</v>
      </c>
    </row>
    <row r="464" spans="1:19" ht="19.95" customHeight="1">
      <c r="A464" t="str">
        <f t="shared" si="8"/>
        <v>IB31</v>
      </c>
      <c r="B464" t="s">
        <v>5175</v>
      </c>
      <c r="C464" t="s">
        <v>5179</v>
      </c>
      <c r="D464">
        <v>98</v>
      </c>
      <c r="E464" t="s">
        <v>4821</v>
      </c>
      <c r="F464">
        <v>120</v>
      </c>
      <c r="G464" t="s">
        <v>4821</v>
      </c>
      <c r="H464">
        <v>100</v>
      </c>
      <c r="I464" t="s">
        <v>4814</v>
      </c>
      <c r="J464" s="685">
        <v>120</v>
      </c>
      <c r="K464">
        <v>41</v>
      </c>
      <c r="L464" t="s">
        <v>4809</v>
      </c>
      <c r="P464" t="s">
        <v>3268</v>
      </c>
      <c r="Q464" t="s">
        <v>85</v>
      </c>
      <c r="R464" t="s">
        <v>85</v>
      </c>
      <c r="S464">
        <v>0</v>
      </c>
    </row>
    <row r="465" spans="1:19" ht="19.95" customHeight="1">
      <c r="A465" t="str">
        <f t="shared" si="8"/>
        <v>IB21</v>
      </c>
      <c r="B465" t="s">
        <v>5175</v>
      </c>
      <c r="C465" t="s">
        <v>5180</v>
      </c>
      <c r="D465">
        <v>0</v>
      </c>
      <c r="E465" t="s">
        <v>4819</v>
      </c>
      <c r="F465">
        <v>0</v>
      </c>
      <c r="G465" t="s">
        <v>4819</v>
      </c>
      <c r="H465">
        <v>0</v>
      </c>
      <c r="I465" t="s">
        <v>4819</v>
      </c>
      <c r="J465" s="685">
        <v>0</v>
      </c>
      <c r="K465">
        <v>0</v>
      </c>
      <c r="L465" t="s">
        <v>4819</v>
      </c>
      <c r="P465" t="s">
        <v>3269</v>
      </c>
      <c r="Q465" t="s">
        <v>85</v>
      </c>
      <c r="R465" t="s">
        <v>85</v>
      </c>
      <c r="S465">
        <v>0</v>
      </c>
    </row>
    <row r="466" spans="1:19" ht="19.95" customHeight="1">
      <c r="A466" t="str">
        <f t="shared" si="8"/>
        <v>IB#2MTR</v>
      </c>
      <c r="B466" t="s">
        <v>5175</v>
      </c>
      <c r="C466" t="s">
        <v>4812</v>
      </c>
      <c r="D466">
        <v>508</v>
      </c>
      <c r="E466" t="s">
        <v>4804</v>
      </c>
      <c r="F466">
        <v>501</v>
      </c>
      <c r="G466" t="s">
        <v>4811</v>
      </c>
      <c r="H466">
        <v>487</v>
      </c>
      <c r="I466" t="s">
        <v>4811</v>
      </c>
      <c r="J466" s="685">
        <v>508</v>
      </c>
      <c r="K466" t="s">
        <v>4802</v>
      </c>
      <c r="L466" t="s">
        <v>4802</v>
      </c>
      <c r="P466" t="s">
        <v>2417</v>
      </c>
      <c r="Q466">
        <v>1257</v>
      </c>
      <c r="R466">
        <v>4</v>
      </c>
      <c r="S466">
        <v>1261</v>
      </c>
    </row>
    <row r="467" spans="1:19" ht="19.95" customHeight="1">
      <c r="A467" t="str">
        <f t="shared" si="8"/>
        <v>IB28</v>
      </c>
      <c r="B467" t="s">
        <v>5175</v>
      </c>
      <c r="C467" t="s">
        <v>5181</v>
      </c>
      <c r="D467">
        <v>16</v>
      </c>
      <c r="E467" t="s">
        <v>4810</v>
      </c>
      <c r="F467">
        <v>8</v>
      </c>
      <c r="G467" t="s">
        <v>4809</v>
      </c>
      <c r="H467">
        <v>33</v>
      </c>
      <c r="I467" t="s">
        <v>4804</v>
      </c>
      <c r="J467" s="685">
        <v>33</v>
      </c>
      <c r="K467">
        <v>38</v>
      </c>
      <c r="L467" t="s">
        <v>4811</v>
      </c>
      <c r="P467" t="s">
        <v>1968</v>
      </c>
      <c r="Q467" t="s">
        <v>85</v>
      </c>
      <c r="R467" t="s">
        <v>85</v>
      </c>
      <c r="S467">
        <v>0</v>
      </c>
    </row>
    <row r="468" spans="1:19" ht="19.95" customHeight="1">
      <c r="A468" t="str">
        <f t="shared" si="8"/>
        <v>IB25</v>
      </c>
      <c r="B468" t="s">
        <v>5175</v>
      </c>
      <c r="C468" t="s">
        <v>5182</v>
      </c>
      <c r="D468">
        <v>220</v>
      </c>
      <c r="E468" t="s">
        <v>4804</v>
      </c>
      <c r="F468">
        <v>209</v>
      </c>
      <c r="G468" t="s">
        <v>4811</v>
      </c>
      <c r="H468">
        <v>181</v>
      </c>
      <c r="I468" t="s">
        <v>4811</v>
      </c>
      <c r="J468" s="685">
        <v>220</v>
      </c>
      <c r="K468">
        <v>69</v>
      </c>
      <c r="L468" t="s">
        <v>4826</v>
      </c>
      <c r="P468" t="s">
        <v>2416</v>
      </c>
      <c r="Q468">
        <v>1436</v>
      </c>
      <c r="R468">
        <v>2</v>
      </c>
      <c r="S468">
        <v>1438</v>
      </c>
    </row>
    <row r="469" spans="1:19" ht="19.95" customHeight="1">
      <c r="A469" t="str">
        <f t="shared" si="8"/>
        <v>IB33</v>
      </c>
      <c r="B469" t="s">
        <v>5175</v>
      </c>
      <c r="C469" t="s">
        <v>5183</v>
      </c>
      <c r="D469">
        <v>141</v>
      </c>
      <c r="E469" t="s">
        <v>4810</v>
      </c>
      <c r="F469">
        <v>147</v>
      </c>
      <c r="G469" t="s">
        <v>4810</v>
      </c>
      <c r="H469">
        <v>171</v>
      </c>
      <c r="I469" t="s">
        <v>4810</v>
      </c>
      <c r="J469" s="685">
        <v>171</v>
      </c>
      <c r="K469">
        <v>59</v>
      </c>
      <c r="L469" t="s">
        <v>4817</v>
      </c>
      <c r="P469" t="s">
        <v>2423</v>
      </c>
      <c r="Q469">
        <v>604</v>
      </c>
      <c r="R469">
        <v>0</v>
      </c>
      <c r="S469">
        <v>604</v>
      </c>
    </row>
    <row r="470" spans="1:19" ht="19.95" customHeight="1">
      <c r="A470" t="str">
        <f t="shared" si="8"/>
        <v>IB27</v>
      </c>
      <c r="B470" t="s">
        <v>5175</v>
      </c>
      <c r="C470" t="s">
        <v>5184</v>
      </c>
      <c r="D470">
        <v>73</v>
      </c>
      <c r="E470" t="s">
        <v>4809</v>
      </c>
      <c r="F470">
        <v>87</v>
      </c>
      <c r="G470" t="s">
        <v>4809</v>
      </c>
      <c r="H470">
        <v>84</v>
      </c>
      <c r="I470" t="s">
        <v>4821</v>
      </c>
      <c r="J470" s="685">
        <v>87</v>
      </c>
      <c r="K470">
        <v>27</v>
      </c>
      <c r="L470" t="s">
        <v>4821</v>
      </c>
      <c r="P470" t="s">
        <v>2422</v>
      </c>
      <c r="Q470">
        <v>1656</v>
      </c>
      <c r="R470">
        <v>1</v>
      </c>
      <c r="S470">
        <v>1657</v>
      </c>
    </row>
    <row r="471" spans="1:19" ht="19.95" customHeight="1">
      <c r="A471" t="str">
        <f t="shared" si="8"/>
        <v>IB24</v>
      </c>
      <c r="B471" t="s">
        <v>5175</v>
      </c>
      <c r="C471" t="s">
        <v>5185</v>
      </c>
      <c r="D471">
        <v>87</v>
      </c>
      <c r="E471" t="s">
        <v>4821</v>
      </c>
      <c r="F471">
        <v>74</v>
      </c>
      <c r="G471" t="s">
        <v>4818</v>
      </c>
      <c r="H471">
        <v>67</v>
      </c>
      <c r="I471" t="s">
        <v>4818</v>
      </c>
      <c r="J471" s="685">
        <v>87</v>
      </c>
      <c r="K471">
        <v>32</v>
      </c>
      <c r="L471" t="s">
        <v>4809</v>
      </c>
      <c r="P471" t="s">
        <v>2421</v>
      </c>
      <c r="Q471">
        <v>2573</v>
      </c>
      <c r="R471">
        <v>1</v>
      </c>
      <c r="S471">
        <v>2574</v>
      </c>
    </row>
    <row r="472" spans="1:19" ht="19.95" customHeight="1">
      <c r="A472" t="str">
        <f t="shared" si="8"/>
        <v>IB#3MTR</v>
      </c>
      <c r="B472" t="s">
        <v>5175</v>
      </c>
      <c r="C472" t="s">
        <v>4820</v>
      </c>
      <c r="D472">
        <v>311</v>
      </c>
      <c r="E472" t="s">
        <v>4804</v>
      </c>
      <c r="F472">
        <v>329</v>
      </c>
      <c r="G472" t="s">
        <v>4809</v>
      </c>
      <c r="H472">
        <v>332</v>
      </c>
      <c r="I472" t="s">
        <v>4809</v>
      </c>
      <c r="J472" s="685">
        <v>332</v>
      </c>
      <c r="K472" t="s">
        <v>4802</v>
      </c>
      <c r="L472" t="s">
        <v>4802</v>
      </c>
      <c r="P472" t="s">
        <v>2415</v>
      </c>
      <c r="Q472">
        <v>1531</v>
      </c>
      <c r="R472">
        <v>1</v>
      </c>
      <c r="S472">
        <v>1532</v>
      </c>
    </row>
    <row r="473" spans="1:19" ht="19.95" customHeight="1">
      <c r="A473" t="str">
        <f t="shared" si="8"/>
        <v>IB34</v>
      </c>
      <c r="B473" t="s">
        <v>5175</v>
      </c>
      <c r="C473" t="s">
        <v>5186</v>
      </c>
      <c r="D473">
        <v>13</v>
      </c>
      <c r="E473" t="s">
        <v>4811</v>
      </c>
      <c r="F473">
        <v>16</v>
      </c>
      <c r="G473" t="s">
        <v>4801</v>
      </c>
      <c r="H473">
        <v>14</v>
      </c>
      <c r="I473" t="s">
        <v>4810</v>
      </c>
      <c r="J473" s="685">
        <v>16</v>
      </c>
      <c r="K473">
        <v>5</v>
      </c>
      <c r="L473" t="s">
        <v>4801</v>
      </c>
      <c r="P473" t="s">
        <v>2420</v>
      </c>
      <c r="Q473">
        <v>1444</v>
      </c>
      <c r="R473">
        <v>2</v>
      </c>
      <c r="S473">
        <v>1446</v>
      </c>
    </row>
    <row r="474" spans="1:19" ht="19.95" customHeight="1">
      <c r="A474" t="str">
        <f t="shared" si="8"/>
        <v>IB29</v>
      </c>
      <c r="B474" t="s">
        <v>5175</v>
      </c>
      <c r="C474" t="s">
        <v>5187</v>
      </c>
      <c r="D474">
        <v>133</v>
      </c>
      <c r="E474" t="s">
        <v>4804</v>
      </c>
      <c r="F474">
        <v>161</v>
      </c>
      <c r="G474" t="s">
        <v>4801</v>
      </c>
      <c r="H474">
        <v>149</v>
      </c>
      <c r="I474" t="s">
        <v>4801</v>
      </c>
      <c r="J474" s="685">
        <v>161</v>
      </c>
      <c r="K474">
        <v>36</v>
      </c>
      <c r="L474" t="s">
        <v>4809</v>
      </c>
      <c r="P474" t="s">
        <v>2419</v>
      </c>
      <c r="Q474">
        <v>596</v>
      </c>
      <c r="R474">
        <v>1</v>
      </c>
      <c r="S474">
        <v>597</v>
      </c>
    </row>
    <row r="475" spans="1:19" ht="19.95" customHeight="1">
      <c r="A475" t="str">
        <f t="shared" si="8"/>
        <v>IB32</v>
      </c>
      <c r="B475" t="s">
        <v>5175</v>
      </c>
      <c r="C475" t="s">
        <v>5188</v>
      </c>
      <c r="D475">
        <v>44</v>
      </c>
      <c r="E475" t="s">
        <v>4801</v>
      </c>
      <c r="F475">
        <v>63</v>
      </c>
      <c r="G475" t="s">
        <v>4809</v>
      </c>
      <c r="H475">
        <v>46</v>
      </c>
      <c r="I475" t="s">
        <v>4801</v>
      </c>
      <c r="J475" s="685">
        <v>63</v>
      </c>
      <c r="K475">
        <v>32</v>
      </c>
      <c r="L475" t="s">
        <v>4809</v>
      </c>
      <c r="P475" t="s">
        <v>2414</v>
      </c>
      <c r="Q475">
        <v>2772</v>
      </c>
      <c r="R475">
        <v>7</v>
      </c>
      <c r="S475">
        <v>2779</v>
      </c>
    </row>
    <row r="476" spans="1:19" ht="19.95" customHeight="1">
      <c r="A476" t="str">
        <f t="shared" si="8"/>
        <v>IB26</v>
      </c>
      <c r="B476" t="s">
        <v>5175</v>
      </c>
      <c r="C476" t="s">
        <v>5189</v>
      </c>
      <c r="D476">
        <v>93</v>
      </c>
      <c r="E476" t="s">
        <v>4809</v>
      </c>
      <c r="F476">
        <v>89</v>
      </c>
      <c r="G476" t="s">
        <v>4804</v>
      </c>
      <c r="H476">
        <v>94</v>
      </c>
      <c r="I476" t="s">
        <v>4807</v>
      </c>
      <c r="J476" s="685">
        <v>94</v>
      </c>
      <c r="K476">
        <v>26</v>
      </c>
      <c r="L476" t="s">
        <v>4804</v>
      </c>
      <c r="P476" t="s">
        <v>2413</v>
      </c>
      <c r="Q476">
        <v>2355</v>
      </c>
      <c r="R476">
        <v>2</v>
      </c>
      <c r="S476">
        <v>2357</v>
      </c>
    </row>
    <row r="477" spans="1:19" ht="19.95" customHeight="1">
      <c r="A477" t="str">
        <f t="shared" si="8"/>
        <v>IB23</v>
      </c>
      <c r="B477" t="s">
        <v>5175</v>
      </c>
      <c r="C477" t="s">
        <v>5190</v>
      </c>
      <c r="D477">
        <v>34</v>
      </c>
      <c r="E477" t="s">
        <v>4801</v>
      </c>
      <c r="F477">
        <v>14</v>
      </c>
      <c r="G477" t="s">
        <v>4801</v>
      </c>
      <c r="H477">
        <v>35</v>
      </c>
      <c r="I477" t="s">
        <v>4801</v>
      </c>
      <c r="J477" s="685">
        <v>35</v>
      </c>
      <c r="K477">
        <v>22</v>
      </c>
      <c r="L477" t="s">
        <v>4804</v>
      </c>
      <c r="P477" t="s">
        <v>1895</v>
      </c>
      <c r="Q477" t="s">
        <v>85</v>
      </c>
      <c r="R477" t="s">
        <v>85</v>
      </c>
      <c r="S477">
        <v>0</v>
      </c>
    </row>
    <row r="478" spans="1:19" ht="19.95" customHeight="1">
      <c r="A478" t="str">
        <f t="shared" si="8"/>
        <v>IT#1MTR</v>
      </c>
      <c r="B478" t="s">
        <v>5191</v>
      </c>
      <c r="C478" t="s">
        <v>4800</v>
      </c>
      <c r="D478">
        <v>889</v>
      </c>
      <c r="E478" t="s">
        <v>4814</v>
      </c>
      <c r="F478">
        <v>859</v>
      </c>
      <c r="G478" t="s">
        <v>4814</v>
      </c>
      <c r="H478">
        <v>868</v>
      </c>
      <c r="I478" t="s">
        <v>4814</v>
      </c>
      <c r="J478" s="685">
        <v>889</v>
      </c>
      <c r="K478" t="s">
        <v>4802</v>
      </c>
      <c r="L478" t="s">
        <v>4802</v>
      </c>
      <c r="P478" t="s">
        <v>1894</v>
      </c>
      <c r="Q478">
        <v>81</v>
      </c>
      <c r="R478">
        <v>1</v>
      </c>
      <c r="S478">
        <v>82</v>
      </c>
    </row>
    <row r="479" spans="1:19" ht="19.95" customHeight="1">
      <c r="A479" t="str">
        <f t="shared" si="8"/>
        <v>IT29</v>
      </c>
      <c r="B479" t="s">
        <v>5191</v>
      </c>
      <c r="C479" t="s">
        <v>5192</v>
      </c>
      <c r="D479">
        <v>47</v>
      </c>
      <c r="E479" t="s">
        <v>4810</v>
      </c>
      <c r="F479">
        <v>53</v>
      </c>
      <c r="G479" t="s">
        <v>4811</v>
      </c>
      <c r="H479">
        <v>27</v>
      </c>
      <c r="I479" t="s">
        <v>4814</v>
      </c>
      <c r="J479" s="685">
        <v>53</v>
      </c>
      <c r="K479">
        <v>41</v>
      </c>
      <c r="L479" t="s">
        <v>4811</v>
      </c>
      <c r="P479" t="s">
        <v>2431</v>
      </c>
      <c r="Q479">
        <v>3671</v>
      </c>
      <c r="R479">
        <v>5</v>
      </c>
      <c r="S479">
        <v>3676</v>
      </c>
    </row>
    <row r="480" spans="1:19" ht="19.95" customHeight="1">
      <c r="A480" t="str">
        <f t="shared" si="8"/>
        <v>IT22</v>
      </c>
      <c r="B480" t="s">
        <v>5191</v>
      </c>
      <c r="C480" t="s">
        <v>5193</v>
      </c>
      <c r="D480">
        <v>212</v>
      </c>
      <c r="E480" t="s">
        <v>4818</v>
      </c>
      <c r="F480">
        <v>210</v>
      </c>
      <c r="G480" t="s">
        <v>4814</v>
      </c>
      <c r="H480">
        <v>227</v>
      </c>
      <c r="I480" t="s">
        <v>4818</v>
      </c>
      <c r="J480" s="685">
        <v>227</v>
      </c>
      <c r="K480">
        <v>36</v>
      </c>
      <c r="L480" t="s">
        <v>4810</v>
      </c>
      <c r="P480" t="s">
        <v>2432</v>
      </c>
      <c r="Q480">
        <v>180</v>
      </c>
      <c r="R480">
        <v>1</v>
      </c>
      <c r="S480">
        <v>181</v>
      </c>
    </row>
    <row r="481" spans="1:19" ht="19.95" customHeight="1">
      <c r="A481" t="str">
        <f t="shared" si="8"/>
        <v>IT34</v>
      </c>
      <c r="B481" t="s">
        <v>5191</v>
      </c>
      <c r="C481" t="s">
        <v>5194</v>
      </c>
      <c r="D481">
        <v>304</v>
      </c>
      <c r="E481" t="s">
        <v>4814</v>
      </c>
      <c r="F481">
        <v>286</v>
      </c>
      <c r="G481" t="s">
        <v>4821</v>
      </c>
      <c r="H481">
        <v>304</v>
      </c>
      <c r="I481" t="s">
        <v>4821</v>
      </c>
      <c r="J481" s="685">
        <v>304</v>
      </c>
      <c r="K481">
        <v>62</v>
      </c>
      <c r="L481" t="s">
        <v>4804</v>
      </c>
      <c r="P481" t="s">
        <v>2427</v>
      </c>
      <c r="Q481">
        <v>39</v>
      </c>
      <c r="R481">
        <v>2</v>
      </c>
      <c r="S481">
        <v>41</v>
      </c>
    </row>
    <row r="482" spans="1:19" ht="19.95" customHeight="1">
      <c r="A482" t="str">
        <f t="shared" si="8"/>
        <v>IT23</v>
      </c>
      <c r="B482" t="s">
        <v>5191</v>
      </c>
      <c r="C482" t="s">
        <v>5195</v>
      </c>
      <c r="D482">
        <v>265</v>
      </c>
      <c r="E482" t="s">
        <v>4823</v>
      </c>
      <c r="F482">
        <v>265</v>
      </c>
      <c r="G482" t="s">
        <v>4814</v>
      </c>
      <c r="H482">
        <v>275</v>
      </c>
      <c r="I482" t="s">
        <v>4814</v>
      </c>
      <c r="J482" s="685">
        <v>275</v>
      </c>
      <c r="K482">
        <v>31</v>
      </c>
      <c r="L482" t="s">
        <v>4881</v>
      </c>
      <c r="P482" t="s">
        <v>2439</v>
      </c>
      <c r="Q482">
        <v>557</v>
      </c>
      <c r="R482" t="s">
        <v>85</v>
      </c>
      <c r="S482">
        <v>557</v>
      </c>
    </row>
    <row r="483" spans="1:19" ht="19.95" customHeight="1">
      <c r="A483" t="str">
        <f t="shared" si="8"/>
        <v>IT25</v>
      </c>
      <c r="B483" t="s">
        <v>5191</v>
      </c>
      <c r="C483" t="s">
        <v>5196</v>
      </c>
      <c r="D483">
        <v>152</v>
      </c>
      <c r="E483" t="s">
        <v>4814</v>
      </c>
      <c r="F483">
        <v>150</v>
      </c>
      <c r="G483" t="s">
        <v>4814</v>
      </c>
      <c r="H483">
        <v>127</v>
      </c>
      <c r="I483" t="s">
        <v>4814</v>
      </c>
      <c r="J483" s="685">
        <v>152</v>
      </c>
      <c r="K483">
        <v>47</v>
      </c>
      <c r="L483" t="s">
        <v>4807</v>
      </c>
      <c r="P483" t="s">
        <v>2434</v>
      </c>
      <c r="Q483">
        <v>795</v>
      </c>
      <c r="R483">
        <v>8</v>
      </c>
      <c r="S483">
        <v>803</v>
      </c>
    </row>
    <row r="484" spans="1:19" ht="19.95" customHeight="1">
      <c r="A484" t="str">
        <f t="shared" si="8"/>
        <v>IT#2MTR</v>
      </c>
      <c r="B484" t="s">
        <v>5191</v>
      </c>
      <c r="C484" t="s">
        <v>4812</v>
      </c>
      <c r="D484">
        <v>663</v>
      </c>
      <c r="E484" t="s">
        <v>4814</v>
      </c>
      <c r="F484">
        <v>630</v>
      </c>
      <c r="G484" t="s">
        <v>4814</v>
      </c>
      <c r="H484">
        <v>730</v>
      </c>
      <c r="I484" t="s">
        <v>4814</v>
      </c>
      <c r="J484" s="685">
        <v>730</v>
      </c>
      <c r="K484" t="s">
        <v>4802</v>
      </c>
      <c r="L484" t="s">
        <v>4802</v>
      </c>
      <c r="P484" t="s">
        <v>2435</v>
      </c>
      <c r="Q484">
        <v>1007</v>
      </c>
      <c r="R484" t="s">
        <v>85</v>
      </c>
      <c r="S484">
        <v>1007</v>
      </c>
    </row>
    <row r="485" spans="1:19" ht="19.95" customHeight="1">
      <c r="A485" t="str">
        <f t="shared" si="8"/>
        <v>IT24</v>
      </c>
      <c r="B485" t="s">
        <v>5191</v>
      </c>
      <c r="C485" t="s">
        <v>5197</v>
      </c>
      <c r="D485">
        <v>72</v>
      </c>
      <c r="E485" t="s">
        <v>4801</v>
      </c>
      <c r="F485">
        <v>69</v>
      </c>
      <c r="G485" t="s">
        <v>4821</v>
      </c>
      <c r="H485">
        <v>105</v>
      </c>
      <c r="I485" t="s">
        <v>4804</v>
      </c>
      <c r="J485" s="685">
        <v>105</v>
      </c>
      <c r="K485">
        <v>59</v>
      </c>
      <c r="L485" t="s">
        <v>4804</v>
      </c>
      <c r="P485" t="s">
        <v>2426</v>
      </c>
      <c r="Q485">
        <v>2336</v>
      </c>
      <c r="R485">
        <v>3</v>
      </c>
      <c r="S485">
        <v>2339</v>
      </c>
    </row>
    <row r="486" spans="1:19" ht="19.95" customHeight="1">
      <c r="A486" t="str">
        <f t="shared" si="8"/>
        <v>IT20</v>
      </c>
      <c r="B486" t="s">
        <v>5191</v>
      </c>
      <c r="C486" t="s">
        <v>5198</v>
      </c>
      <c r="D486">
        <v>186</v>
      </c>
      <c r="E486" t="s">
        <v>4810</v>
      </c>
      <c r="F486">
        <v>177</v>
      </c>
      <c r="G486" t="s">
        <v>4810</v>
      </c>
      <c r="H486">
        <v>186</v>
      </c>
      <c r="I486" t="s">
        <v>4805</v>
      </c>
      <c r="J486" s="685">
        <v>186</v>
      </c>
      <c r="K486">
        <v>51</v>
      </c>
      <c r="L486" t="s">
        <v>4811</v>
      </c>
      <c r="P486" t="s">
        <v>2429</v>
      </c>
      <c r="Q486">
        <v>344</v>
      </c>
      <c r="R486">
        <v>1</v>
      </c>
      <c r="S486">
        <v>345</v>
      </c>
    </row>
    <row r="487" spans="1:19" ht="19.95" customHeight="1">
      <c r="A487" t="str">
        <f t="shared" si="8"/>
        <v>IT32</v>
      </c>
      <c r="B487" t="s">
        <v>5191</v>
      </c>
      <c r="C487" t="s">
        <v>5199</v>
      </c>
      <c r="D487">
        <v>167</v>
      </c>
      <c r="E487" t="s">
        <v>4805</v>
      </c>
      <c r="F487">
        <v>136</v>
      </c>
      <c r="G487" t="s">
        <v>4805</v>
      </c>
      <c r="H487">
        <v>155</v>
      </c>
      <c r="I487" t="s">
        <v>4805</v>
      </c>
      <c r="J487" s="685">
        <v>167</v>
      </c>
      <c r="K487">
        <v>62</v>
      </c>
      <c r="L487" t="s">
        <v>4881</v>
      </c>
      <c r="P487" t="s">
        <v>2440</v>
      </c>
      <c r="Q487">
        <v>263</v>
      </c>
      <c r="R487">
        <v>3</v>
      </c>
      <c r="S487">
        <v>266</v>
      </c>
    </row>
    <row r="488" spans="1:19" ht="19.95" customHeight="1">
      <c r="A488" t="str">
        <f t="shared" si="8"/>
        <v>IT33</v>
      </c>
      <c r="B488" t="s">
        <v>5191</v>
      </c>
      <c r="C488" t="s">
        <v>5200</v>
      </c>
      <c r="D488">
        <v>240</v>
      </c>
      <c r="E488" t="s">
        <v>4814</v>
      </c>
      <c r="F488">
        <v>238</v>
      </c>
      <c r="G488" t="s">
        <v>4814</v>
      </c>
      <c r="H488">
        <v>262</v>
      </c>
      <c r="I488" t="s">
        <v>4814</v>
      </c>
      <c r="J488" s="685">
        <v>262</v>
      </c>
      <c r="K488">
        <v>55</v>
      </c>
      <c r="L488" t="s">
        <v>4817</v>
      </c>
      <c r="P488" t="s">
        <v>2428</v>
      </c>
      <c r="Q488">
        <v>2029</v>
      </c>
      <c r="R488">
        <v>2</v>
      </c>
      <c r="S488">
        <v>2031</v>
      </c>
    </row>
    <row r="489" spans="1:19" ht="19.95" customHeight="1">
      <c r="A489" t="str">
        <f t="shared" si="8"/>
        <v>IT27</v>
      </c>
      <c r="B489" t="s">
        <v>5191</v>
      </c>
      <c r="C489" t="s">
        <v>5201</v>
      </c>
      <c r="D489">
        <v>98</v>
      </c>
      <c r="E489" t="s">
        <v>4804</v>
      </c>
      <c r="F489">
        <v>82</v>
      </c>
      <c r="G489" t="s">
        <v>4801</v>
      </c>
      <c r="H489">
        <v>90</v>
      </c>
      <c r="I489" t="s">
        <v>4811</v>
      </c>
      <c r="J489" s="685">
        <v>98</v>
      </c>
      <c r="K489">
        <v>34</v>
      </c>
      <c r="L489" t="s">
        <v>4805</v>
      </c>
      <c r="P489" t="s">
        <v>2433</v>
      </c>
      <c r="Q489">
        <v>377</v>
      </c>
      <c r="R489">
        <v>7</v>
      </c>
      <c r="S489">
        <v>384</v>
      </c>
    </row>
    <row r="490" spans="1:19" ht="19.95" customHeight="1">
      <c r="A490" t="str">
        <f t="shared" si="8"/>
        <v>IT#3MTR</v>
      </c>
      <c r="B490" t="s">
        <v>5191</v>
      </c>
      <c r="C490" t="s">
        <v>4820</v>
      </c>
      <c r="D490">
        <v>692</v>
      </c>
      <c r="E490" t="s">
        <v>4805</v>
      </c>
      <c r="F490">
        <v>684</v>
      </c>
      <c r="G490" t="s">
        <v>4805</v>
      </c>
      <c r="H490">
        <v>732</v>
      </c>
      <c r="I490" t="s">
        <v>4805</v>
      </c>
      <c r="J490" s="685">
        <v>732</v>
      </c>
      <c r="K490" t="s">
        <v>4802</v>
      </c>
      <c r="L490" t="s">
        <v>4802</v>
      </c>
      <c r="P490" t="s">
        <v>2438</v>
      </c>
      <c r="Q490">
        <v>3074</v>
      </c>
      <c r="R490">
        <v>4</v>
      </c>
      <c r="S490">
        <v>3078</v>
      </c>
    </row>
    <row r="491" spans="1:19" ht="19.95" customHeight="1">
      <c r="A491" t="str">
        <f t="shared" si="8"/>
        <v>IT21</v>
      </c>
      <c r="B491" t="s">
        <v>5191</v>
      </c>
      <c r="C491" t="s">
        <v>5202</v>
      </c>
      <c r="D491">
        <v>195</v>
      </c>
      <c r="E491" t="s">
        <v>4818</v>
      </c>
      <c r="F491">
        <v>196</v>
      </c>
      <c r="G491" t="s">
        <v>4818</v>
      </c>
      <c r="H491">
        <v>203</v>
      </c>
      <c r="I491" t="s">
        <v>4818</v>
      </c>
      <c r="J491" s="685">
        <v>203</v>
      </c>
      <c r="K491">
        <v>58</v>
      </c>
      <c r="L491" t="s">
        <v>4804</v>
      </c>
      <c r="P491" t="s">
        <v>2437</v>
      </c>
      <c r="Q491">
        <v>1051</v>
      </c>
      <c r="R491">
        <v>2</v>
      </c>
      <c r="S491">
        <v>1053</v>
      </c>
    </row>
    <row r="492" spans="1:19" ht="19.95" customHeight="1">
      <c r="A492" t="str">
        <f t="shared" si="8"/>
        <v>IT30</v>
      </c>
      <c r="B492" t="s">
        <v>5191</v>
      </c>
      <c r="C492" t="s">
        <v>5203</v>
      </c>
      <c r="D492">
        <v>278</v>
      </c>
      <c r="E492" t="s">
        <v>4810</v>
      </c>
      <c r="F492">
        <v>265</v>
      </c>
      <c r="G492" t="s">
        <v>4805</v>
      </c>
      <c r="H492">
        <v>242</v>
      </c>
      <c r="I492" t="s">
        <v>4805</v>
      </c>
      <c r="J492" s="685">
        <v>278</v>
      </c>
      <c r="K492">
        <v>61</v>
      </c>
      <c r="L492" t="s">
        <v>4810</v>
      </c>
      <c r="P492" t="s">
        <v>3270</v>
      </c>
      <c r="Q492" t="s">
        <v>85</v>
      </c>
      <c r="R492" t="s">
        <v>85</v>
      </c>
      <c r="S492">
        <v>0</v>
      </c>
    </row>
    <row r="493" spans="1:19" ht="19.95" customHeight="1">
      <c r="A493" t="str">
        <f t="shared" si="8"/>
        <v>IT26</v>
      </c>
      <c r="B493" t="s">
        <v>5191</v>
      </c>
      <c r="C493" t="s">
        <v>5204</v>
      </c>
      <c r="D493">
        <v>58</v>
      </c>
      <c r="E493" t="s">
        <v>4805</v>
      </c>
      <c r="F493">
        <v>38</v>
      </c>
      <c r="G493" t="s">
        <v>4805</v>
      </c>
      <c r="H493">
        <v>64</v>
      </c>
      <c r="I493" t="s">
        <v>4805</v>
      </c>
      <c r="J493" s="685">
        <v>64</v>
      </c>
      <c r="K493">
        <v>40</v>
      </c>
      <c r="L493" t="s">
        <v>4814</v>
      </c>
      <c r="P493" t="s">
        <v>2447</v>
      </c>
      <c r="Q493">
        <v>2346</v>
      </c>
      <c r="R493">
        <v>1</v>
      </c>
      <c r="S493">
        <v>2347</v>
      </c>
    </row>
    <row r="494" spans="1:19" ht="19.95" customHeight="1">
      <c r="A494" t="str">
        <f t="shared" si="8"/>
        <v>IT31</v>
      </c>
      <c r="B494" t="s">
        <v>5191</v>
      </c>
      <c r="C494" t="s">
        <v>5205</v>
      </c>
      <c r="D494">
        <v>83</v>
      </c>
      <c r="E494" t="s">
        <v>4814</v>
      </c>
      <c r="F494">
        <v>54</v>
      </c>
      <c r="G494" t="s">
        <v>4814</v>
      </c>
      <c r="H494">
        <v>92</v>
      </c>
      <c r="I494" t="s">
        <v>4805</v>
      </c>
      <c r="J494" s="685">
        <v>92</v>
      </c>
      <c r="K494">
        <v>55</v>
      </c>
      <c r="L494" t="s">
        <v>4818</v>
      </c>
      <c r="P494" t="s">
        <v>2446</v>
      </c>
      <c r="Q494">
        <v>2611</v>
      </c>
      <c r="R494">
        <v>1</v>
      </c>
      <c r="S494">
        <v>2612</v>
      </c>
    </row>
    <row r="495" spans="1:19" ht="19.95" customHeight="1">
      <c r="A495" t="str">
        <f t="shared" si="8"/>
        <v>IT28</v>
      </c>
      <c r="B495" t="s">
        <v>5191</v>
      </c>
      <c r="C495" t="s">
        <v>5206</v>
      </c>
      <c r="D495">
        <v>158</v>
      </c>
      <c r="E495" t="s">
        <v>4811</v>
      </c>
      <c r="F495">
        <v>200</v>
      </c>
      <c r="G495" t="s">
        <v>4805</v>
      </c>
      <c r="H495">
        <v>186</v>
      </c>
      <c r="I495" t="s">
        <v>4823</v>
      </c>
      <c r="J495" s="685">
        <v>200</v>
      </c>
      <c r="K495">
        <v>67</v>
      </c>
      <c r="L495" t="s">
        <v>4805</v>
      </c>
      <c r="P495" t="s">
        <v>2445</v>
      </c>
      <c r="Q495">
        <v>498</v>
      </c>
      <c r="R495">
        <v>1</v>
      </c>
      <c r="S495">
        <v>499</v>
      </c>
    </row>
    <row r="496" spans="1:19" ht="19.95" customHeight="1">
      <c r="A496" t="str">
        <f t="shared" si="8"/>
        <v>IF#1MTR</v>
      </c>
      <c r="B496" t="s">
        <v>5207</v>
      </c>
      <c r="C496" t="s">
        <v>4800</v>
      </c>
      <c r="D496">
        <v>325</v>
      </c>
      <c r="E496" t="s">
        <v>4811</v>
      </c>
      <c r="F496">
        <v>316</v>
      </c>
      <c r="G496" t="s">
        <v>4811</v>
      </c>
      <c r="H496">
        <v>322</v>
      </c>
      <c r="I496" t="s">
        <v>4811</v>
      </c>
      <c r="J496" s="685">
        <v>325</v>
      </c>
      <c r="K496" t="s">
        <v>4802</v>
      </c>
      <c r="L496" t="s">
        <v>4802</v>
      </c>
      <c r="P496" t="s">
        <v>2444</v>
      </c>
      <c r="Q496">
        <v>2575</v>
      </c>
      <c r="R496" t="s">
        <v>85</v>
      </c>
      <c r="S496">
        <v>2575</v>
      </c>
    </row>
    <row r="497" spans="1:19" ht="19.95" customHeight="1">
      <c r="A497" t="str">
        <f t="shared" si="8"/>
        <v>IF21</v>
      </c>
      <c r="B497" t="s">
        <v>5207</v>
      </c>
      <c r="C497" t="s">
        <v>5208</v>
      </c>
      <c r="D497">
        <v>115</v>
      </c>
      <c r="E497" t="s">
        <v>4826</v>
      </c>
      <c r="F497">
        <v>133</v>
      </c>
      <c r="G497" t="s">
        <v>4826</v>
      </c>
      <c r="H497">
        <v>116</v>
      </c>
      <c r="I497" t="s">
        <v>4826</v>
      </c>
      <c r="J497" s="685">
        <v>133</v>
      </c>
      <c r="K497">
        <v>34</v>
      </c>
      <c r="L497" t="s">
        <v>4818</v>
      </c>
      <c r="P497" t="s">
        <v>2443</v>
      </c>
      <c r="Q497">
        <v>120</v>
      </c>
      <c r="R497">
        <v>1</v>
      </c>
      <c r="S497">
        <v>121</v>
      </c>
    </row>
    <row r="498" spans="1:19" ht="19.95" customHeight="1">
      <c r="A498" t="str">
        <f t="shared" si="8"/>
        <v>IF25</v>
      </c>
      <c r="B498" t="s">
        <v>5207</v>
      </c>
      <c r="C498" t="s">
        <v>5209</v>
      </c>
      <c r="D498">
        <v>159</v>
      </c>
      <c r="E498" t="s">
        <v>4810</v>
      </c>
      <c r="F498">
        <v>167</v>
      </c>
      <c r="G498" t="s">
        <v>4810</v>
      </c>
      <c r="H498">
        <v>163</v>
      </c>
      <c r="I498" t="s">
        <v>4810</v>
      </c>
      <c r="J498" s="685">
        <v>167</v>
      </c>
      <c r="K498">
        <v>24</v>
      </c>
      <c r="L498" t="s">
        <v>4814</v>
      </c>
      <c r="P498" t="s">
        <v>2442</v>
      </c>
      <c r="Q498">
        <v>3062</v>
      </c>
      <c r="R498">
        <v>4</v>
      </c>
      <c r="S498">
        <v>3066</v>
      </c>
    </row>
    <row r="499" spans="1:19" ht="19.95" customHeight="1">
      <c r="A499" t="str">
        <f t="shared" si="8"/>
        <v>IF30</v>
      </c>
      <c r="B499" t="s">
        <v>5207</v>
      </c>
      <c r="C499" t="s">
        <v>5210</v>
      </c>
      <c r="D499">
        <v>167</v>
      </c>
      <c r="E499" t="s">
        <v>4821</v>
      </c>
      <c r="F499">
        <v>175</v>
      </c>
      <c r="G499" t="s">
        <v>4821</v>
      </c>
      <c r="H499">
        <v>156</v>
      </c>
      <c r="I499" t="s">
        <v>4821</v>
      </c>
      <c r="J499" s="685">
        <v>175</v>
      </c>
      <c r="K499">
        <v>49</v>
      </c>
      <c r="L499" t="s">
        <v>4810</v>
      </c>
      <c r="P499" t="s">
        <v>2449</v>
      </c>
      <c r="Q499">
        <v>40</v>
      </c>
      <c r="R499">
        <v>14</v>
      </c>
      <c r="S499">
        <v>54</v>
      </c>
    </row>
    <row r="500" spans="1:19" ht="19.95" customHeight="1">
      <c r="A500" t="str">
        <f t="shared" si="8"/>
        <v>IF33</v>
      </c>
      <c r="B500" t="s">
        <v>5207</v>
      </c>
      <c r="C500" t="s">
        <v>5211</v>
      </c>
      <c r="D500">
        <v>0</v>
      </c>
      <c r="E500" t="s">
        <v>4819</v>
      </c>
      <c r="F500">
        <v>2</v>
      </c>
      <c r="G500" t="s">
        <v>4819</v>
      </c>
      <c r="H500">
        <v>3</v>
      </c>
      <c r="I500" t="s">
        <v>4862</v>
      </c>
      <c r="J500" s="685">
        <v>3</v>
      </c>
      <c r="K500">
        <v>0</v>
      </c>
      <c r="L500" t="s">
        <v>4819</v>
      </c>
      <c r="P500" t="s">
        <v>2450</v>
      </c>
      <c r="Q500">
        <v>5</v>
      </c>
      <c r="R500">
        <v>5</v>
      </c>
      <c r="S500">
        <v>10</v>
      </c>
    </row>
    <row r="501" spans="1:19" ht="19.95" customHeight="1">
      <c r="A501" t="str">
        <f t="shared" si="8"/>
        <v>IF34</v>
      </c>
      <c r="B501" t="s">
        <v>5207</v>
      </c>
      <c r="C501" t="s">
        <v>5212</v>
      </c>
      <c r="D501">
        <v>33</v>
      </c>
      <c r="E501" t="s">
        <v>4801</v>
      </c>
      <c r="F501">
        <v>31</v>
      </c>
      <c r="G501" t="s">
        <v>4801</v>
      </c>
      <c r="H501">
        <v>34</v>
      </c>
      <c r="I501" t="s">
        <v>4801</v>
      </c>
      <c r="J501" s="685">
        <v>34</v>
      </c>
      <c r="K501">
        <v>4</v>
      </c>
      <c r="L501" t="s">
        <v>4811</v>
      </c>
      <c r="P501" t="s">
        <v>2451</v>
      </c>
      <c r="Q501">
        <v>30</v>
      </c>
      <c r="R501">
        <v>4</v>
      </c>
      <c r="S501">
        <v>34</v>
      </c>
    </row>
    <row r="502" spans="1:19" ht="19.95" customHeight="1">
      <c r="A502" t="str">
        <f t="shared" si="8"/>
        <v>IF#2MTR</v>
      </c>
      <c r="B502" t="s">
        <v>5207</v>
      </c>
      <c r="C502" t="s">
        <v>4812</v>
      </c>
      <c r="D502">
        <v>326</v>
      </c>
      <c r="E502" t="s">
        <v>4811</v>
      </c>
      <c r="F502">
        <v>312</v>
      </c>
      <c r="G502" t="s">
        <v>4811</v>
      </c>
      <c r="H502">
        <v>332</v>
      </c>
      <c r="I502" t="s">
        <v>4811</v>
      </c>
      <c r="J502" s="685">
        <v>332</v>
      </c>
      <c r="K502" t="s">
        <v>4802</v>
      </c>
      <c r="L502" t="s">
        <v>4802</v>
      </c>
      <c r="P502" t="s">
        <v>2452</v>
      </c>
      <c r="Q502">
        <v>64</v>
      </c>
      <c r="R502">
        <v>5</v>
      </c>
      <c r="S502">
        <v>69</v>
      </c>
    </row>
    <row r="503" spans="1:19" ht="19.95" customHeight="1">
      <c r="A503" t="str">
        <f t="shared" si="8"/>
        <v>IF31</v>
      </c>
      <c r="B503" t="s">
        <v>5207</v>
      </c>
      <c r="C503" t="s">
        <v>5213</v>
      </c>
      <c r="D503">
        <v>48</v>
      </c>
      <c r="E503" t="s">
        <v>4821</v>
      </c>
      <c r="F503">
        <v>54</v>
      </c>
      <c r="G503" t="s">
        <v>4811</v>
      </c>
      <c r="H503">
        <v>44</v>
      </c>
      <c r="I503" t="s">
        <v>4811</v>
      </c>
      <c r="J503" s="685">
        <v>54</v>
      </c>
      <c r="K503">
        <v>12</v>
      </c>
      <c r="L503" t="s">
        <v>4811</v>
      </c>
      <c r="P503" t="s">
        <v>2453</v>
      </c>
      <c r="Q503">
        <v>15</v>
      </c>
      <c r="R503">
        <v>6</v>
      </c>
      <c r="S503">
        <v>21</v>
      </c>
    </row>
    <row r="504" spans="1:19" ht="19.95" customHeight="1">
      <c r="A504" t="str">
        <f t="shared" si="8"/>
        <v>IF22</v>
      </c>
      <c r="B504" t="s">
        <v>5207</v>
      </c>
      <c r="C504" t="s">
        <v>5214</v>
      </c>
      <c r="D504">
        <v>23</v>
      </c>
      <c r="E504" t="s">
        <v>4814</v>
      </c>
      <c r="F504">
        <v>23</v>
      </c>
      <c r="G504" t="s">
        <v>4814</v>
      </c>
      <c r="H504">
        <v>23</v>
      </c>
      <c r="I504" t="s">
        <v>4814</v>
      </c>
      <c r="J504" s="685">
        <v>23</v>
      </c>
      <c r="K504">
        <v>0</v>
      </c>
      <c r="L504" t="s">
        <v>4819</v>
      </c>
      <c r="P504" t="s">
        <v>2454</v>
      </c>
      <c r="Q504">
        <v>5</v>
      </c>
      <c r="R504">
        <v>17</v>
      </c>
      <c r="S504">
        <v>22</v>
      </c>
    </row>
    <row r="505" spans="1:19" ht="19.95" customHeight="1">
      <c r="A505" t="str">
        <f t="shared" si="8"/>
        <v>IF23</v>
      </c>
      <c r="B505" t="s">
        <v>5207</v>
      </c>
      <c r="C505" t="s">
        <v>5215</v>
      </c>
      <c r="D505">
        <v>63</v>
      </c>
      <c r="E505" t="s">
        <v>4811</v>
      </c>
      <c r="F505">
        <v>84</v>
      </c>
      <c r="G505" t="s">
        <v>4811</v>
      </c>
      <c r="H505">
        <v>114</v>
      </c>
      <c r="I505" t="s">
        <v>4801</v>
      </c>
      <c r="J505" s="685">
        <v>114</v>
      </c>
      <c r="K505">
        <v>59</v>
      </c>
      <c r="L505" t="s">
        <v>4801</v>
      </c>
      <c r="P505" t="s">
        <v>2456</v>
      </c>
      <c r="Q505">
        <v>3</v>
      </c>
      <c r="R505">
        <v>1</v>
      </c>
      <c r="S505">
        <v>4</v>
      </c>
    </row>
    <row r="506" spans="1:19" ht="19.95" customHeight="1">
      <c r="A506" t="str">
        <f t="shared" si="8"/>
        <v>IF24</v>
      </c>
      <c r="B506" t="s">
        <v>5207</v>
      </c>
      <c r="C506" t="s">
        <v>5216</v>
      </c>
      <c r="D506">
        <v>159</v>
      </c>
      <c r="E506" t="s">
        <v>4810</v>
      </c>
      <c r="F506">
        <v>154</v>
      </c>
      <c r="G506" t="s">
        <v>4810</v>
      </c>
      <c r="H506">
        <v>152</v>
      </c>
      <c r="I506" t="s">
        <v>4810</v>
      </c>
      <c r="J506" s="685">
        <v>159</v>
      </c>
      <c r="K506">
        <v>23</v>
      </c>
      <c r="L506" t="s">
        <v>4821</v>
      </c>
      <c r="P506" t="s">
        <v>2457</v>
      </c>
      <c r="Q506">
        <v>0</v>
      </c>
      <c r="R506">
        <v>1</v>
      </c>
      <c r="S506">
        <v>1</v>
      </c>
    </row>
    <row r="507" spans="1:19" ht="19.95" customHeight="1">
      <c r="A507" t="str">
        <f t="shared" si="8"/>
        <v>IF26</v>
      </c>
      <c r="B507" t="s">
        <v>5207</v>
      </c>
      <c r="C507" t="s">
        <v>5217</v>
      </c>
      <c r="D507">
        <v>69</v>
      </c>
      <c r="E507" t="s">
        <v>4814</v>
      </c>
      <c r="F507">
        <v>40</v>
      </c>
      <c r="G507" t="s">
        <v>4807</v>
      </c>
      <c r="H507">
        <v>54</v>
      </c>
      <c r="I507" t="s">
        <v>4814</v>
      </c>
      <c r="J507" s="685">
        <v>69</v>
      </c>
      <c r="K507">
        <v>40</v>
      </c>
      <c r="L507" t="s">
        <v>4823</v>
      </c>
      <c r="P507" t="s">
        <v>2458</v>
      </c>
      <c r="Q507">
        <v>22</v>
      </c>
      <c r="R507">
        <v>15</v>
      </c>
      <c r="S507">
        <v>37</v>
      </c>
    </row>
    <row r="508" spans="1:19" ht="19.95" customHeight="1">
      <c r="A508" t="str">
        <f t="shared" si="8"/>
        <v>IF#3MTR</v>
      </c>
      <c r="B508" t="s">
        <v>5207</v>
      </c>
      <c r="C508" t="s">
        <v>4820</v>
      </c>
      <c r="D508">
        <v>465</v>
      </c>
      <c r="E508" t="s">
        <v>4811</v>
      </c>
      <c r="F508">
        <v>482</v>
      </c>
      <c r="G508" t="s">
        <v>4811</v>
      </c>
      <c r="H508">
        <v>509</v>
      </c>
      <c r="I508" t="s">
        <v>4811</v>
      </c>
      <c r="J508" s="685">
        <v>509</v>
      </c>
      <c r="K508" t="s">
        <v>4802</v>
      </c>
      <c r="L508" t="s">
        <v>4802</v>
      </c>
      <c r="P508" t="s">
        <v>2459</v>
      </c>
      <c r="Q508">
        <v>119</v>
      </c>
      <c r="R508">
        <v>13</v>
      </c>
      <c r="S508">
        <v>132</v>
      </c>
    </row>
    <row r="509" spans="1:19" ht="19.95" customHeight="1">
      <c r="A509" t="str">
        <f t="shared" si="8"/>
        <v>IF35</v>
      </c>
      <c r="B509" t="s">
        <v>5207</v>
      </c>
      <c r="C509" t="s">
        <v>5218</v>
      </c>
      <c r="D509">
        <v>14</v>
      </c>
      <c r="E509" t="s">
        <v>4801</v>
      </c>
      <c r="F509">
        <v>19</v>
      </c>
      <c r="G509" t="s">
        <v>4809</v>
      </c>
      <c r="H509">
        <v>12</v>
      </c>
      <c r="I509" t="s">
        <v>4821</v>
      </c>
      <c r="J509" s="685">
        <v>19</v>
      </c>
      <c r="K509">
        <v>11</v>
      </c>
      <c r="L509" t="s">
        <v>4804</v>
      </c>
      <c r="P509" t="s">
        <v>2460</v>
      </c>
      <c r="Q509">
        <v>8</v>
      </c>
      <c r="R509">
        <v>3</v>
      </c>
      <c r="S509">
        <v>11</v>
      </c>
    </row>
    <row r="510" spans="1:19" ht="19.95" customHeight="1">
      <c r="A510" t="str">
        <f t="shared" si="8"/>
        <v>IF38</v>
      </c>
      <c r="B510" t="s">
        <v>5207</v>
      </c>
      <c r="C510" t="s">
        <v>5219</v>
      </c>
      <c r="D510">
        <v>111</v>
      </c>
      <c r="E510" t="s">
        <v>4862</v>
      </c>
      <c r="F510">
        <v>110</v>
      </c>
      <c r="G510" t="s">
        <v>4862</v>
      </c>
      <c r="H510">
        <v>111</v>
      </c>
      <c r="I510" t="s">
        <v>4862</v>
      </c>
      <c r="J510" s="685">
        <v>111</v>
      </c>
      <c r="K510">
        <v>28</v>
      </c>
      <c r="L510" t="s">
        <v>4826</v>
      </c>
      <c r="P510" t="s">
        <v>2461</v>
      </c>
      <c r="Q510">
        <v>1</v>
      </c>
      <c r="R510">
        <v>7</v>
      </c>
      <c r="S510">
        <v>8</v>
      </c>
    </row>
    <row r="511" spans="1:19" ht="19.95" customHeight="1">
      <c r="A511" t="str">
        <f t="shared" si="8"/>
        <v>IF36</v>
      </c>
      <c r="B511" t="s">
        <v>5207</v>
      </c>
      <c r="C511" t="s">
        <v>5221</v>
      </c>
      <c r="D511">
        <v>114</v>
      </c>
      <c r="E511" t="s">
        <v>4801</v>
      </c>
      <c r="F511">
        <v>79</v>
      </c>
      <c r="G511" t="s">
        <v>4811</v>
      </c>
      <c r="H511">
        <v>87</v>
      </c>
      <c r="I511" t="s">
        <v>4811</v>
      </c>
      <c r="J511" s="685">
        <v>114</v>
      </c>
      <c r="K511">
        <v>45</v>
      </c>
      <c r="L511" t="s">
        <v>4809</v>
      </c>
      <c r="P511" t="s">
        <v>2469</v>
      </c>
      <c r="Q511">
        <v>40</v>
      </c>
      <c r="R511">
        <v>13</v>
      </c>
      <c r="S511">
        <v>53</v>
      </c>
    </row>
    <row r="512" spans="1:19" ht="19.95" customHeight="1">
      <c r="A512" t="str">
        <f t="shared" si="8"/>
        <v>IF37</v>
      </c>
      <c r="B512" t="s">
        <v>5207</v>
      </c>
      <c r="C512" t="s">
        <v>5222</v>
      </c>
      <c r="D512">
        <v>198</v>
      </c>
      <c r="E512" t="s">
        <v>4811</v>
      </c>
      <c r="F512">
        <v>219</v>
      </c>
      <c r="G512" t="s">
        <v>4811</v>
      </c>
      <c r="H512">
        <v>230</v>
      </c>
      <c r="I512" t="s">
        <v>4811</v>
      </c>
      <c r="J512" s="685">
        <v>230</v>
      </c>
      <c r="K512">
        <v>45</v>
      </c>
      <c r="L512" t="s">
        <v>4818</v>
      </c>
      <c r="P512" t="s">
        <v>2468</v>
      </c>
      <c r="Q512">
        <v>0</v>
      </c>
      <c r="R512">
        <v>1</v>
      </c>
      <c r="S512">
        <v>1</v>
      </c>
    </row>
    <row r="513" spans="1:19" ht="19.95" customHeight="1">
      <c r="A513" t="str">
        <f t="shared" si="8"/>
        <v>IF39</v>
      </c>
      <c r="B513" t="s">
        <v>5207</v>
      </c>
      <c r="C513" t="s">
        <v>5220</v>
      </c>
      <c r="D513">
        <v>99</v>
      </c>
      <c r="E513" t="s">
        <v>4816</v>
      </c>
      <c r="F513">
        <v>78</v>
      </c>
      <c r="G513" t="s">
        <v>4816</v>
      </c>
      <c r="H513">
        <v>87</v>
      </c>
      <c r="I513" t="s">
        <v>4816</v>
      </c>
      <c r="J513" s="685">
        <v>99</v>
      </c>
      <c r="K513">
        <v>36</v>
      </c>
      <c r="L513" t="s">
        <v>4811</v>
      </c>
      <c r="P513" t="s">
        <v>2467</v>
      </c>
      <c r="Q513">
        <v>53</v>
      </c>
      <c r="R513">
        <v>7</v>
      </c>
      <c r="S513">
        <v>60</v>
      </c>
    </row>
    <row r="514" spans="1:19" ht="19.95" customHeight="1">
      <c r="A514" t="str">
        <f t="shared" si="8"/>
        <v>IF#4MTR</v>
      </c>
      <c r="B514" t="s">
        <v>5207</v>
      </c>
      <c r="C514" t="s">
        <v>5005</v>
      </c>
      <c r="D514">
        <v>509</v>
      </c>
      <c r="E514" t="s">
        <v>4801</v>
      </c>
      <c r="F514">
        <v>459</v>
      </c>
      <c r="G514" t="s">
        <v>4811</v>
      </c>
      <c r="H514">
        <v>521</v>
      </c>
      <c r="I514" t="s">
        <v>4801</v>
      </c>
      <c r="J514" s="685">
        <v>521</v>
      </c>
      <c r="K514" t="s">
        <v>4802</v>
      </c>
      <c r="L514" t="s">
        <v>4802</v>
      </c>
      <c r="P514" t="s">
        <v>2466</v>
      </c>
      <c r="Q514" t="s">
        <v>85</v>
      </c>
      <c r="R514">
        <v>1</v>
      </c>
      <c r="S514">
        <v>1</v>
      </c>
    </row>
    <row r="515" spans="1:19" ht="19.95" customHeight="1">
      <c r="A515" t="str">
        <f t="shared" si="8"/>
        <v>IF27</v>
      </c>
      <c r="B515" t="s">
        <v>5207</v>
      </c>
      <c r="C515" t="s">
        <v>5223</v>
      </c>
      <c r="D515">
        <v>31</v>
      </c>
      <c r="E515" t="s">
        <v>4801</v>
      </c>
      <c r="F515">
        <v>28</v>
      </c>
      <c r="G515" t="s">
        <v>4811</v>
      </c>
      <c r="H515">
        <v>31</v>
      </c>
      <c r="I515" t="s">
        <v>4804</v>
      </c>
      <c r="J515" s="685">
        <v>31</v>
      </c>
      <c r="K515">
        <v>13</v>
      </c>
      <c r="L515" t="s">
        <v>4808</v>
      </c>
      <c r="P515" t="s">
        <v>2465</v>
      </c>
      <c r="Q515">
        <v>13</v>
      </c>
      <c r="R515">
        <v>10</v>
      </c>
      <c r="S515">
        <v>23</v>
      </c>
    </row>
    <row r="516" spans="1:19" ht="19.95" customHeight="1">
      <c r="A516" t="str">
        <f t="shared" si="8"/>
        <v>IF20</v>
      </c>
      <c r="B516" t="s">
        <v>5207</v>
      </c>
      <c r="C516" t="s">
        <v>5224</v>
      </c>
      <c r="D516">
        <v>252</v>
      </c>
      <c r="E516" t="s">
        <v>4811</v>
      </c>
      <c r="F516">
        <v>207</v>
      </c>
      <c r="G516" t="s">
        <v>4811</v>
      </c>
      <c r="H516">
        <v>239</v>
      </c>
      <c r="I516" t="s">
        <v>4801</v>
      </c>
      <c r="J516" s="685">
        <v>252</v>
      </c>
      <c r="K516">
        <v>48</v>
      </c>
      <c r="L516" t="s">
        <v>4801</v>
      </c>
      <c r="P516" t="s">
        <v>2464</v>
      </c>
      <c r="Q516">
        <v>9</v>
      </c>
      <c r="R516">
        <v>9</v>
      </c>
      <c r="S516">
        <v>18</v>
      </c>
    </row>
    <row r="517" spans="1:19" ht="19.95" customHeight="1">
      <c r="A517" t="str">
        <f t="shared" si="8"/>
        <v>IF28</v>
      </c>
      <c r="B517" t="s">
        <v>5207</v>
      </c>
      <c r="C517" t="s">
        <v>5225</v>
      </c>
      <c r="D517">
        <v>106</v>
      </c>
      <c r="E517" t="s">
        <v>4801</v>
      </c>
      <c r="F517">
        <v>107</v>
      </c>
      <c r="G517" t="s">
        <v>4811</v>
      </c>
      <c r="H517">
        <v>106</v>
      </c>
      <c r="I517" t="s">
        <v>4811</v>
      </c>
      <c r="J517" s="685">
        <v>107</v>
      </c>
      <c r="K517">
        <v>42</v>
      </c>
      <c r="L517" t="s">
        <v>4826</v>
      </c>
      <c r="P517" t="s">
        <v>1897</v>
      </c>
      <c r="Q517">
        <v>1033</v>
      </c>
      <c r="R517">
        <v>4</v>
      </c>
      <c r="S517">
        <v>1037</v>
      </c>
    </row>
    <row r="518" spans="1:19" ht="19.95" customHeight="1">
      <c r="A518" t="str">
        <f t="shared" si="8"/>
        <v>IF32</v>
      </c>
      <c r="B518" t="s">
        <v>5207</v>
      </c>
      <c r="C518" t="s">
        <v>5226</v>
      </c>
      <c r="D518">
        <v>57</v>
      </c>
      <c r="E518" t="s">
        <v>4804</v>
      </c>
      <c r="F518">
        <v>27</v>
      </c>
      <c r="G518" t="s">
        <v>4811</v>
      </c>
      <c r="H518">
        <v>38</v>
      </c>
      <c r="I518" t="s">
        <v>4811</v>
      </c>
      <c r="J518" s="685">
        <v>57</v>
      </c>
      <c r="K518">
        <v>29</v>
      </c>
      <c r="L518" t="s">
        <v>4804</v>
      </c>
      <c r="P518" t="s">
        <v>1899</v>
      </c>
      <c r="Q518">
        <v>2066</v>
      </c>
      <c r="R518">
        <v>3</v>
      </c>
      <c r="S518">
        <v>2069</v>
      </c>
    </row>
    <row r="519" spans="1:19" ht="19.95" customHeight="1">
      <c r="A519" t="str">
        <f t="shared" si="8"/>
        <v>IF29</v>
      </c>
      <c r="B519" t="s">
        <v>5207</v>
      </c>
      <c r="C519" t="s">
        <v>5227</v>
      </c>
      <c r="D519">
        <v>106</v>
      </c>
      <c r="E519" t="s">
        <v>4810</v>
      </c>
      <c r="F519">
        <v>103</v>
      </c>
      <c r="G519" t="s">
        <v>4810</v>
      </c>
      <c r="H519">
        <v>103</v>
      </c>
      <c r="I519" t="s">
        <v>4810</v>
      </c>
      <c r="J519" s="685">
        <v>106</v>
      </c>
      <c r="K519">
        <v>15</v>
      </c>
      <c r="L519" t="s">
        <v>4823</v>
      </c>
      <c r="P519" t="s">
        <v>2474</v>
      </c>
      <c r="Q519">
        <v>258</v>
      </c>
      <c r="R519">
        <v>5</v>
      </c>
      <c r="S519">
        <v>263</v>
      </c>
    </row>
    <row r="520" spans="1:19" ht="19.95" customHeight="1">
      <c r="A520" t="str">
        <f t="shared" si="8"/>
        <v>ID#1MTR</v>
      </c>
      <c r="B520" t="s">
        <v>5228</v>
      </c>
      <c r="C520" t="s">
        <v>4800</v>
      </c>
      <c r="D520">
        <v>597</v>
      </c>
      <c r="E520" t="s">
        <v>4811</v>
      </c>
      <c r="F520">
        <v>514</v>
      </c>
      <c r="G520" t="s">
        <v>4811</v>
      </c>
      <c r="H520">
        <v>574</v>
      </c>
      <c r="I520" t="s">
        <v>4811</v>
      </c>
      <c r="J520" s="685">
        <v>597</v>
      </c>
      <c r="K520" t="s">
        <v>4802</v>
      </c>
      <c r="L520" t="s">
        <v>4802</v>
      </c>
      <c r="P520" t="s">
        <v>1973</v>
      </c>
      <c r="Q520" t="s">
        <v>85</v>
      </c>
      <c r="R520">
        <v>1</v>
      </c>
      <c r="S520">
        <v>1</v>
      </c>
    </row>
    <row r="521" spans="1:19" ht="19.95" customHeight="1">
      <c r="A521" t="str">
        <f t="shared" si="8"/>
        <v>ID20</v>
      </c>
      <c r="B521" t="s">
        <v>5228</v>
      </c>
      <c r="C521" t="s">
        <v>5229</v>
      </c>
      <c r="D521">
        <v>146</v>
      </c>
      <c r="E521" t="s">
        <v>4811</v>
      </c>
      <c r="F521">
        <v>165</v>
      </c>
      <c r="G521" t="s">
        <v>4811</v>
      </c>
      <c r="H521">
        <v>174</v>
      </c>
      <c r="I521" t="s">
        <v>4811</v>
      </c>
      <c r="J521" s="685">
        <v>174</v>
      </c>
      <c r="K521">
        <v>34</v>
      </c>
      <c r="L521" t="s">
        <v>4801</v>
      </c>
      <c r="P521" t="s">
        <v>2473</v>
      </c>
      <c r="Q521">
        <v>2</v>
      </c>
      <c r="R521">
        <v>3</v>
      </c>
      <c r="S521">
        <v>5</v>
      </c>
    </row>
    <row r="522" spans="1:19" ht="19.95" customHeight="1">
      <c r="A522" t="str">
        <f t="shared" ref="A522:A585" si="9">IF(COUNTIF(C522,"*TR*")&gt;0,SUBSTITUTE(RIGHT(B522,3) &amp; C522," ",""),MID(C522,FIND("(",C522)+1,4))</f>
        <v>ID23</v>
      </c>
      <c r="B522" t="s">
        <v>5228</v>
      </c>
      <c r="C522" t="s">
        <v>5230</v>
      </c>
      <c r="D522">
        <v>85</v>
      </c>
      <c r="E522" t="s">
        <v>4826</v>
      </c>
      <c r="F522">
        <v>94</v>
      </c>
      <c r="G522" t="s">
        <v>4816</v>
      </c>
      <c r="H522">
        <v>95</v>
      </c>
      <c r="I522" t="s">
        <v>4816</v>
      </c>
      <c r="J522" s="685">
        <v>95</v>
      </c>
      <c r="K522">
        <v>35</v>
      </c>
      <c r="L522" t="s">
        <v>4821</v>
      </c>
      <c r="P522" t="s">
        <v>2478</v>
      </c>
      <c r="Q522">
        <v>6</v>
      </c>
      <c r="R522">
        <v>4</v>
      </c>
      <c r="S522">
        <v>10</v>
      </c>
    </row>
    <row r="523" spans="1:19" ht="19.95" customHeight="1">
      <c r="A523" t="str">
        <f t="shared" si="9"/>
        <v>ID28</v>
      </c>
      <c r="B523" t="s">
        <v>5228</v>
      </c>
      <c r="C523" t="s">
        <v>5231</v>
      </c>
      <c r="D523">
        <v>102</v>
      </c>
      <c r="E523" t="s">
        <v>4809</v>
      </c>
      <c r="F523">
        <v>81</v>
      </c>
      <c r="G523" t="s">
        <v>4804</v>
      </c>
      <c r="H523">
        <v>99</v>
      </c>
      <c r="I523" t="s">
        <v>4811</v>
      </c>
      <c r="J523" s="685">
        <v>102</v>
      </c>
      <c r="K523">
        <v>31</v>
      </c>
      <c r="L523" t="s">
        <v>4809</v>
      </c>
      <c r="P523" t="s">
        <v>2480</v>
      </c>
      <c r="Q523">
        <v>278</v>
      </c>
      <c r="R523">
        <v>6</v>
      </c>
      <c r="S523">
        <v>284</v>
      </c>
    </row>
    <row r="524" spans="1:19" ht="19.95" customHeight="1">
      <c r="A524" t="str">
        <f t="shared" si="9"/>
        <v>ID26</v>
      </c>
      <c r="B524" t="s">
        <v>5228</v>
      </c>
      <c r="C524" t="s">
        <v>5232</v>
      </c>
      <c r="D524">
        <v>162</v>
      </c>
      <c r="E524" t="s">
        <v>4821</v>
      </c>
      <c r="F524">
        <v>152</v>
      </c>
      <c r="G524" t="s">
        <v>4810</v>
      </c>
      <c r="H524">
        <v>123</v>
      </c>
      <c r="I524" t="s">
        <v>4821</v>
      </c>
      <c r="J524" s="685">
        <v>162</v>
      </c>
      <c r="K524">
        <v>48</v>
      </c>
      <c r="L524" t="s">
        <v>4814</v>
      </c>
      <c r="P524" t="s">
        <v>1970</v>
      </c>
      <c r="Q524">
        <v>1720</v>
      </c>
      <c r="R524">
        <v>5</v>
      </c>
      <c r="S524">
        <v>1725</v>
      </c>
    </row>
    <row r="525" spans="1:19" ht="19.95" customHeight="1">
      <c r="A525" t="str">
        <f t="shared" si="9"/>
        <v>ID31</v>
      </c>
      <c r="B525" t="s">
        <v>5228</v>
      </c>
      <c r="C525" t="s">
        <v>5233</v>
      </c>
      <c r="D525">
        <v>145</v>
      </c>
      <c r="E525" t="s">
        <v>4801</v>
      </c>
      <c r="F525">
        <v>129</v>
      </c>
      <c r="G525" t="s">
        <v>4804</v>
      </c>
      <c r="H525">
        <v>141</v>
      </c>
      <c r="I525" t="s">
        <v>4804</v>
      </c>
      <c r="J525" s="685">
        <v>145</v>
      </c>
      <c r="K525">
        <v>43</v>
      </c>
      <c r="L525" t="s">
        <v>4811</v>
      </c>
      <c r="P525" t="s">
        <v>1972</v>
      </c>
      <c r="Q525">
        <v>653</v>
      </c>
      <c r="R525">
        <v>2</v>
      </c>
      <c r="S525">
        <v>655</v>
      </c>
    </row>
    <row r="526" spans="1:19" ht="19.95" customHeight="1">
      <c r="A526" t="str">
        <f t="shared" si="9"/>
        <v>ID#2MTR</v>
      </c>
      <c r="B526" t="s">
        <v>5228</v>
      </c>
      <c r="C526" t="s">
        <v>4812</v>
      </c>
      <c r="D526">
        <v>597</v>
      </c>
      <c r="E526" t="s">
        <v>4811</v>
      </c>
      <c r="F526">
        <v>579</v>
      </c>
      <c r="G526" t="s">
        <v>4809</v>
      </c>
      <c r="H526">
        <v>597</v>
      </c>
      <c r="I526" t="s">
        <v>4809</v>
      </c>
      <c r="J526" s="685">
        <v>597</v>
      </c>
      <c r="K526" t="s">
        <v>4802</v>
      </c>
      <c r="L526" t="s">
        <v>4802</v>
      </c>
      <c r="P526" t="s">
        <v>2472</v>
      </c>
      <c r="Q526">
        <v>2883</v>
      </c>
      <c r="R526">
        <v>1</v>
      </c>
      <c r="S526">
        <v>2884</v>
      </c>
    </row>
    <row r="527" spans="1:19" ht="19.95" customHeight="1">
      <c r="A527" t="str">
        <f t="shared" si="9"/>
        <v>ID30</v>
      </c>
      <c r="B527" t="s">
        <v>5228</v>
      </c>
      <c r="C527" t="s">
        <v>5234</v>
      </c>
      <c r="D527">
        <v>71</v>
      </c>
      <c r="E527" t="s">
        <v>4801</v>
      </c>
      <c r="F527">
        <v>71</v>
      </c>
      <c r="G527" t="s">
        <v>4809</v>
      </c>
      <c r="H527">
        <v>85</v>
      </c>
      <c r="I527" t="s">
        <v>4801</v>
      </c>
      <c r="J527" s="685">
        <v>85</v>
      </c>
      <c r="K527">
        <v>23</v>
      </c>
      <c r="L527" t="s">
        <v>4862</v>
      </c>
      <c r="P527" t="s">
        <v>2477</v>
      </c>
      <c r="Q527">
        <v>20</v>
      </c>
      <c r="R527">
        <v>12</v>
      </c>
      <c r="S527">
        <v>32</v>
      </c>
    </row>
    <row r="528" spans="1:19" ht="19.95" customHeight="1">
      <c r="A528" t="str">
        <f t="shared" si="9"/>
        <v>ID24</v>
      </c>
      <c r="B528" t="s">
        <v>5228</v>
      </c>
      <c r="C528" t="s">
        <v>5235</v>
      </c>
      <c r="D528">
        <v>215</v>
      </c>
      <c r="E528" t="s">
        <v>4818</v>
      </c>
      <c r="F528">
        <v>213</v>
      </c>
      <c r="G528" t="s">
        <v>4818</v>
      </c>
      <c r="H528">
        <v>205</v>
      </c>
      <c r="I528" t="s">
        <v>4818</v>
      </c>
      <c r="J528" s="685">
        <v>215</v>
      </c>
      <c r="K528">
        <v>16</v>
      </c>
      <c r="L528" t="s">
        <v>4811</v>
      </c>
      <c r="P528" t="s">
        <v>2476</v>
      </c>
      <c r="Q528">
        <v>2153</v>
      </c>
      <c r="R528">
        <v>3</v>
      </c>
      <c r="S528">
        <v>2156</v>
      </c>
    </row>
    <row r="529" spans="1:19" ht="19.95" customHeight="1">
      <c r="A529" t="str">
        <f t="shared" si="9"/>
        <v>ID21</v>
      </c>
      <c r="B529" t="s">
        <v>5228</v>
      </c>
      <c r="C529" t="s">
        <v>5236</v>
      </c>
      <c r="D529">
        <v>177</v>
      </c>
      <c r="E529" t="s">
        <v>4804</v>
      </c>
      <c r="F529">
        <v>178</v>
      </c>
      <c r="G529" t="s">
        <v>4801</v>
      </c>
      <c r="H529">
        <v>197</v>
      </c>
      <c r="I529" t="s">
        <v>4804</v>
      </c>
      <c r="J529" s="685">
        <v>197</v>
      </c>
      <c r="K529">
        <v>41</v>
      </c>
      <c r="L529" t="s">
        <v>4804</v>
      </c>
      <c r="P529" t="s">
        <v>2481</v>
      </c>
      <c r="Q529">
        <v>118</v>
      </c>
      <c r="R529">
        <v>4</v>
      </c>
      <c r="S529">
        <v>122</v>
      </c>
    </row>
    <row r="530" spans="1:19" ht="19.95" customHeight="1">
      <c r="A530" t="str">
        <f t="shared" si="9"/>
        <v>ID29</v>
      </c>
      <c r="B530" t="s">
        <v>5228</v>
      </c>
      <c r="C530" t="s">
        <v>5237</v>
      </c>
      <c r="D530">
        <v>140</v>
      </c>
      <c r="E530" t="s">
        <v>4804</v>
      </c>
      <c r="F530">
        <v>136</v>
      </c>
      <c r="G530" t="s">
        <v>4807</v>
      </c>
      <c r="H530">
        <v>169</v>
      </c>
      <c r="I530" t="s">
        <v>4809</v>
      </c>
      <c r="J530" s="685">
        <v>169</v>
      </c>
      <c r="K530">
        <v>56</v>
      </c>
      <c r="L530" t="s">
        <v>4811</v>
      </c>
      <c r="P530" t="s">
        <v>2482</v>
      </c>
      <c r="Q530">
        <v>3042</v>
      </c>
      <c r="R530">
        <v>5</v>
      </c>
      <c r="S530">
        <v>3047</v>
      </c>
    </row>
    <row r="531" spans="1:19" ht="19.95" customHeight="1">
      <c r="A531" t="str">
        <f t="shared" si="9"/>
        <v>ID25</v>
      </c>
      <c r="B531" t="s">
        <v>5228</v>
      </c>
      <c r="C531" t="s">
        <v>5238</v>
      </c>
      <c r="D531">
        <v>119</v>
      </c>
      <c r="E531" t="s">
        <v>4811</v>
      </c>
      <c r="F531">
        <v>117</v>
      </c>
      <c r="G531" t="s">
        <v>4804</v>
      </c>
      <c r="H531">
        <v>72</v>
      </c>
      <c r="I531" t="s">
        <v>4811</v>
      </c>
      <c r="J531" s="685">
        <v>119</v>
      </c>
      <c r="K531">
        <v>48</v>
      </c>
      <c r="L531" t="s">
        <v>4811</v>
      </c>
      <c r="P531" t="s">
        <v>2483</v>
      </c>
      <c r="Q531">
        <v>1259</v>
      </c>
      <c r="R531">
        <v>7</v>
      </c>
      <c r="S531">
        <v>1266</v>
      </c>
    </row>
    <row r="532" spans="1:19" ht="19.95" customHeight="1">
      <c r="A532" t="str">
        <f t="shared" si="9"/>
        <v>ID#3MTR</v>
      </c>
      <c r="B532" t="s">
        <v>5228</v>
      </c>
      <c r="C532" t="s">
        <v>4820</v>
      </c>
      <c r="D532">
        <v>279</v>
      </c>
      <c r="E532" t="s">
        <v>4810</v>
      </c>
      <c r="F532">
        <v>298</v>
      </c>
      <c r="G532" t="s">
        <v>4810</v>
      </c>
      <c r="H532">
        <v>284</v>
      </c>
      <c r="I532" t="s">
        <v>4810</v>
      </c>
      <c r="J532" s="685">
        <v>298</v>
      </c>
      <c r="K532" t="s">
        <v>4802</v>
      </c>
      <c r="L532" t="s">
        <v>4802</v>
      </c>
      <c r="P532" t="s">
        <v>3271</v>
      </c>
      <c r="Q532" t="s">
        <v>85</v>
      </c>
      <c r="R532" t="s">
        <v>85</v>
      </c>
      <c r="S532">
        <v>0</v>
      </c>
    </row>
    <row r="533" spans="1:19" ht="19.95" customHeight="1">
      <c r="A533" t="str">
        <f t="shared" si="9"/>
        <v>F15)</v>
      </c>
      <c r="B533" t="s">
        <v>5228</v>
      </c>
      <c r="C533" t="s">
        <v>5536</v>
      </c>
      <c r="D533">
        <v>0</v>
      </c>
      <c r="E533" t="s">
        <v>4819</v>
      </c>
      <c r="F533">
        <v>0</v>
      </c>
      <c r="G533" t="s">
        <v>4819</v>
      </c>
      <c r="H533">
        <v>0</v>
      </c>
      <c r="I533" t="s">
        <v>4819</v>
      </c>
      <c r="J533" s="685">
        <v>0</v>
      </c>
      <c r="K533">
        <v>0</v>
      </c>
      <c r="L533" t="s">
        <v>4819</v>
      </c>
      <c r="P533" t="s">
        <v>2485</v>
      </c>
      <c r="Q533">
        <v>1335</v>
      </c>
      <c r="R533">
        <v>9</v>
      </c>
      <c r="S533">
        <v>1344</v>
      </c>
    </row>
    <row r="534" spans="1:19" ht="19.95" customHeight="1">
      <c r="A534" t="str">
        <f t="shared" si="9"/>
        <v>ID27</v>
      </c>
      <c r="B534" t="s">
        <v>5228</v>
      </c>
      <c r="C534" t="s">
        <v>5239</v>
      </c>
      <c r="D534">
        <v>255</v>
      </c>
      <c r="E534" t="s">
        <v>4810</v>
      </c>
      <c r="F534">
        <v>267</v>
      </c>
      <c r="G534" t="s">
        <v>4810</v>
      </c>
      <c r="H534">
        <v>284</v>
      </c>
      <c r="I534" t="s">
        <v>4810</v>
      </c>
      <c r="J534" s="685">
        <v>284</v>
      </c>
      <c r="K534">
        <v>46</v>
      </c>
      <c r="L534" t="s">
        <v>4801</v>
      </c>
      <c r="P534" t="s">
        <v>2486</v>
      </c>
      <c r="Q534">
        <v>499</v>
      </c>
      <c r="R534">
        <v>2</v>
      </c>
      <c r="S534">
        <v>501</v>
      </c>
    </row>
    <row r="535" spans="1:19" ht="19.95" customHeight="1">
      <c r="A535" t="str">
        <f t="shared" si="9"/>
        <v>F14)</v>
      </c>
      <c r="B535" t="s">
        <v>5228</v>
      </c>
      <c r="C535" t="s">
        <v>5080</v>
      </c>
      <c r="D535">
        <v>0</v>
      </c>
      <c r="E535" t="s">
        <v>4819</v>
      </c>
      <c r="F535">
        <v>0</v>
      </c>
      <c r="G535" t="s">
        <v>4819</v>
      </c>
      <c r="H535">
        <v>0</v>
      </c>
      <c r="I535" t="s">
        <v>4819</v>
      </c>
      <c r="J535" s="685">
        <v>0</v>
      </c>
      <c r="K535">
        <v>0</v>
      </c>
      <c r="L535" t="s">
        <v>4819</v>
      </c>
      <c r="P535" t="s">
        <v>2487</v>
      </c>
      <c r="Q535">
        <v>2141</v>
      </c>
      <c r="R535">
        <v>2</v>
      </c>
      <c r="S535">
        <v>2143</v>
      </c>
    </row>
    <row r="536" spans="1:19" ht="19.95" customHeight="1">
      <c r="A536" t="str">
        <f t="shared" si="9"/>
        <v>ID32</v>
      </c>
      <c r="B536" t="s">
        <v>5228</v>
      </c>
      <c r="C536" t="s">
        <v>5240</v>
      </c>
      <c r="D536">
        <v>0</v>
      </c>
      <c r="E536" t="s">
        <v>4819</v>
      </c>
      <c r="F536">
        <v>0</v>
      </c>
      <c r="G536" t="s">
        <v>4819</v>
      </c>
      <c r="H536">
        <v>0</v>
      </c>
      <c r="I536" t="s">
        <v>4819</v>
      </c>
      <c r="J536" s="685">
        <v>0</v>
      </c>
      <c r="K536">
        <v>0</v>
      </c>
      <c r="L536" t="s">
        <v>4819</v>
      </c>
      <c r="P536" t="s">
        <v>2488</v>
      </c>
      <c r="Q536">
        <v>1151</v>
      </c>
      <c r="R536">
        <v>3</v>
      </c>
      <c r="S536">
        <v>1154</v>
      </c>
    </row>
    <row r="537" spans="1:19" ht="19.95" customHeight="1">
      <c r="A537" t="str">
        <f t="shared" si="9"/>
        <v>ID22</v>
      </c>
      <c r="B537" t="s">
        <v>5228</v>
      </c>
      <c r="C537" t="s">
        <v>5241</v>
      </c>
      <c r="D537">
        <v>35</v>
      </c>
      <c r="E537" t="s">
        <v>4814</v>
      </c>
      <c r="F537">
        <v>51</v>
      </c>
      <c r="G537" t="s">
        <v>4809</v>
      </c>
      <c r="H537">
        <v>15</v>
      </c>
      <c r="I537" t="s">
        <v>4801</v>
      </c>
      <c r="J537" s="685">
        <v>51</v>
      </c>
      <c r="K537">
        <v>42</v>
      </c>
      <c r="L537" t="s">
        <v>4818</v>
      </c>
      <c r="P537" t="s">
        <v>2489</v>
      </c>
      <c r="Q537">
        <v>1898</v>
      </c>
      <c r="R537">
        <v>2</v>
      </c>
      <c r="S537">
        <v>1900</v>
      </c>
    </row>
    <row r="538" spans="1:19" ht="19.95" customHeight="1">
      <c r="A538" t="str">
        <f t="shared" si="9"/>
        <v>IK#1DTR(A)</v>
      </c>
      <c r="B538" t="s">
        <v>5242</v>
      </c>
      <c r="C538" t="s">
        <v>4868</v>
      </c>
      <c r="D538">
        <v>540</v>
      </c>
      <c r="E538" t="s">
        <v>4810</v>
      </c>
      <c r="F538">
        <v>565</v>
      </c>
      <c r="G538" t="s">
        <v>4814</v>
      </c>
      <c r="H538">
        <v>548</v>
      </c>
      <c r="I538" t="s">
        <v>4810</v>
      </c>
      <c r="J538" s="685">
        <v>565</v>
      </c>
      <c r="K538" t="s">
        <v>4802</v>
      </c>
      <c r="L538" t="s">
        <v>4802</v>
      </c>
      <c r="P538" t="s">
        <v>2491</v>
      </c>
      <c r="Q538">
        <v>1436</v>
      </c>
      <c r="R538">
        <v>2</v>
      </c>
      <c r="S538">
        <v>1438</v>
      </c>
    </row>
    <row r="539" spans="1:19" ht="19.95" customHeight="1">
      <c r="A539" t="str">
        <f t="shared" si="9"/>
        <v>IK30</v>
      </c>
      <c r="B539" t="s">
        <v>5242</v>
      </c>
      <c r="C539" t="s">
        <v>5243</v>
      </c>
      <c r="D539">
        <v>232</v>
      </c>
      <c r="E539" t="s">
        <v>4814</v>
      </c>
      <c r="F539">
        <v>238</v>
      </c>
      <c r="G539" t="s">
        <v>4814</v>
      </c>
      <c r="H539">
        <v>239</v>
      </c>
      <c r="I539" t="s">
        <v>4817</v>
      </c>
      <c r="J539" s="685">
        <v>239</v>
      </c>
      <c r="K539">
        <v>43</v>
      </c>
      <c r="L539" t="s">
        <v>4809</v>
      </c>
      <c r="P539" t="s">
        <v>2492</v>
      </c>
      <c r="Q539">
        <v>850</v>
      </c>
      <c r="R539" t="s">
        <v>85</v>
      </c>
      <c r="S539">
        <v>850</v>
      </c>
    </row>
    <row r="540" spans="1:19" ht="19.95" customHeight="1">
      <c r="A540" t="str">
        <f t="shared" si="9"/>
        <v>IK31</v>
      </c>
      <c r="B540" t="s">
        <v>5242</v>
      </c>
      <c r="C540" t="s">
        <v>5244</v>
      </c>
      <c r="D540">
        <v>116</v>
      </c>
      <c r="E540" t="s">
        <v>4823</v>
      </c>
      <c r="F540">
        <v>121</v>
      </c>
      <c r="G540" t="s">
        <v>4823</v>
      </c>
      <c r="H540">
        <v>116</v>
      </c>
      <c r="I540" t="s">
        <v>4823</v>
      </c>
      <c r="J540" s="685">
        <v>121</v>
      </c>
      <c r="K540">
        <v>11</v>
      </c>
      <c r="L540" t="s">
        <v>4807</v>
      </c>
      <c r="P540" t="s">
        <v>2493</v>
      </c>
      <c r="Q540">
        <v>2010</v>
      </c>
      <c r="R540">
        <v>2</v>
      </c>
      <c r="S540">
        <v>2012</v>
      </c>
    </row>
    <row r="541" spans="1:19" ht="19.95" customHeight="1">
      <c r="A541" t="str">
        <f t="shared" si="9"/>
        <v>IK32</v>
      </c>
      <c r="B541" t="s">
        <v>5242</v>
      </c>
      <c r="C541" t="s">
        <v>5245</v>
      </c>
      <c r="D541">
        <v>61</v>
      </c>
      <c r="E541" t="s">
        <v>4817</v>
      </c>
      <c r="F541">
        <v>61</v>
      </c>
      <c r="G541" t="s">
        <v>4821</v>
      </c>
      <c r="H541">
        <v>50</v>
      </c>
      <c r="I541" t="s">
        <v>4817</v>
      </c>
      <c r="J541" s="685">
        <v>61</v>
      </c>
      <c r="K541">
        <v>38</v>
      </c>
      <c r="L541" t="s">
        <v>4809</v>
      </c>
      <c r="P541" t="s">
        <v>2494</v>
      </c>
      <c r="Q541">
        <v>4</v>
      </c>
      <c r="R541" t="s">
        <v>85</v>
      </c>
      <c r="S541">
        <v>4</v>
      </c>
    </row>
    <row r="542" spans="1:19" ht="19.95" customHeight="1">
      <c r="A542" t="str">
        <f t="shared" si="9"/>
        <v>IK33</v>
      </c>
      <c r="B542" t="s">
        <v>5242</v>
      </c>
      <c r="C542" t="s">
        <v>5246</v>
      </c>
      <c r="D542">
        <v>186</v>
      </c>
      <c r="E542" t="s">
        <v>4811</v>
      </c>
      <c r="F542">
        <v>195</v>
      </c>
      <c r="G542" t="s">
        <v>4811</v>
      </c>
      <c r="H542">
        <v>180</v>
      </c>
      <c r="I542" t="s">
        <v>4811</v>
      </c>
      <c r="J542" s="685">
        <v>195</v>
      </c>
      <c r="K542">
        <v>51</v>
      </c>
      <c r="L542" t="s">
        <v>4814</v>
      </c>
      <c r="P542" t="s">
        <v>2495</v>
      </c>
      <c r="Q542">
        <v>1157</v>
      </c>
      <c r="R542">
        <v>5</v>
      </c>
      <c r="S542">
        <v>1162</v>
      </c>
    </row>
    <row r="543" spans="1:19" ht="19.95" customHeight="1">
      <c r="A543" t="str">
        <f t="shared" si="9"/>
        <v>IK34</v>
      </c>
      <c r="B543" t="s">
        <v>5242</v>
      </c>
      <c r="C543" t="s">
        <v>5247</v>
      </c>
      <c r="D543">
        <v>11</v>
      </c>
      <c r="E543" t="s">
        <v>4811</v>
      </c>
      <c r="F543">
        <v>7</v>
      </c>
      <c r="G543" t="s">
        <v>4881</v>
      </c>
      <c r="H543">
        <v>12</v>
      </c>
      <c r="I543" t="s">
        <v>4811</v>
      </c>
      <c r="J543" s="685">
        <v>12</v>
      </c>
      <c r="K543">
        <v>10</v>
      </c>
      <c r="L543" t="s">
        <v>4821</v>
      </c>
      <c r="P543" t="s">
        <v>2497</v>
      </c>
      <c r="Q543">
        <v>1060</v>
      </c>
      <c r="R543">
        <v>3</v>
      </c>
      <c r="S543">
        <v>1063</v>
      </c>
    </row>
    <row r="544" spans="1:19" ht="19.95" customHeight="1">
      <c r="A544" t="str">
        <f t="shared" si="9"/>
        <v>IK35</v>
      </c>
      <c r="B544" t="s">
        <v>5242</v>
      </c>
      <c r="C544" t="s">
        <v>5248</v>
      </c>
      <c r="D544">
        <v>0</v>
      </c>
      <c r="E544" t="s">
        <v>4819</v>
      </c>
      <c r="F544">
        <v>0</v>
      </c>
      <c r="G544" t="s">
        <v>4819</v>
      </c>
      <c r="H544">
        <v>0</v>
      </c>
      <c r="I544" t="s">
        <v>4819</v>
      </c>
      <c r="J544" s="685">
        <v>0</v>
      </c>
      <c r="K544">
        <v>0</v>
      </c>
      <c r="L544" t="s">
        <v>4819</v>
      </c>
      <c r="P544" t="s">
        <v>2498</v>
      </c>
      <c r="Q544">
        <v>2398</v>
      </c>
      <c r="R544" t="s">
        <v>85</v>
      </c>
      <c r="S544">
        <v>2398</v>
      </c>
    </row>
    <row r="545" spans="1:19" ht="19.95" customHeight="1">
      <c r="A545" t="str">
        <f t="shared" si="9"/>
        <v>IK#1DTR(B)</v>
      </c>
      <c r="B545" t="s">
        <v>5242</v>
      </c>
      <c r="C545" t="s">
        <v>4898</v>
      </c>
      <c r="D545">
        <v>371</v>
      </c>
      <c r="E545" t="s">
        <v>4814</v>
      </c>
      <c r="F545">
        <v>395</v>
      </c>
      <c r="G545" t="s">
        <v>4814</v>
      </c>
      <c r="H545">
        <v>390</v>
      </c>
      <c r="I545" t="s">
        <v>4814</v>
      </c>
      <c r="J545" s="685">
        <v>395</v>
      </c>
      <c r="K545" t="s">
        <v>4802</v>
      </c>
      <c r="L545" t="s">
        <v>4802</v>
      </c>
      <c r="P545" t="s">
        <v>2499</v>
      </c>
      <c r="Q545">
        <v>996</v>
      </c>
      <c r="R545">
        <v>1</v>
      </c>
      <c r="S545">
        <v>997</v>
      </c>
    </row>
    <row r="546" spans="1:19" ht="19.95" customHeight="1">
      <c r="A546" t="str">
        <f t="shared" si="9"/>
        <v>IK49</v>
      </c>
      <c r="B546" t="s">
        <v>5242</v>
      </c>
      <c r="C546" t="s">
        <v>5249</v>
      </c>
      <c r="D546">
        <v>171</v>
      </c>
      <c r="E546" t="s">
        <v>4814</v>
      </c>
      <c r="F546">
        <v>188</v>
      </c>
      <c r="G546" t="s">
        <v>4814</v>
      </c>
      <c r="H546">
        <v>170</v>
      </c>
      <c r="I546" t="s">
        <v>4814</v>
      </c>
      <c r="J546" s="685">
        <v>188</v>
      </c>
      <c r="K546">
        <v>68</v>
      </c>
      <c r="L546" t="s">
        <v>4823</v>
      </c>
      <c r="P546" t="s">
        <v>2500</v>
      </c>
      <c r="Q546">
        <v>2201</v>
      </c>
      <c r="R546" t="s">
        <v>85</v>
      </c>
      <c r="S546">
        <v>2201</v>
      </c>
    </row>
    <row r="547" spans="1:19" ht="19.95" customHeight="1">
      <c r="A547" t="str">
        <f t="shared" si="9"/>
        <v>IK48</v>
      </c>
      <c r="B547" t="s">
        <v>5242</v>
      </c>
      <c r="C547" t="s">
        <v>5250</v>
      </c>
      <c r="D547">
        <v>114</v>
      </c>
      <c r="E547" t="s">
        <v>4814</v>
      </c>
      <c r="F547">
        <v>96</v>
      </c>
      <c r="G547" t="s">
        <v>4814</v>
      </c>
      <c r="H547">
        <v>116</v>
      </c>
      <c r="I547" t="s">
        <v>4821</v>
      </c>
      <c r="J547" s="685">
        <v>116</v>
      </c>
      <c r="K547">
        <v>35</v>
      </c>
      <c r="L547" t="s">
        <v>4814</v>
      </c>
      <c r="P547" t="s">
        <v>2501</v>
      </c>
      <c r="Q547">
        <v>1432</v>
      </c>
      <c r="R547">
        <v>3</v>
      </c>
      <c r="S547">
        <v>1435</v>
      </c>
    </row>
    <row r="548" spans="1:19" ht="19.95" customHeight="1">
      <c r="A548" t="str">
        <f t="shared" si="9"/>
        <v>IK47</v>
      </c>
      <c r="B548" t="s">
        <v>5242</v>
      </c>
      <c r="C548" t="s">
        <v>5251</v>
      </c>
      <c r="D548">
        <v>93</v>
      </c>
      <c r="E548" t="s">
        <v>4801</v>
      </c>
      <c r="F548">
        <v>117</v>
      </c>
      <c r="G548" t="s">
        <v>4801</v>
      </c>
      <c r="H548">
        <v>111</v>
      </c>
      <c r="I548" t="s">
        <v>4804</v>
      </c>
      <c r="J548" s="685">
        <v>117</v>
      </c>
      <c r="K548">
        <v>70</v>
      </c>
      <c r="L548" t="s">
        <v>4818</v>
      </c>
      <c r="P548" t="s">
        <v>2510</v>
      </c>
      <c r="Q548">
        <v>2916</v>
      </c>
      <c r="R548">
        <v>3</v>
      </c>
      <c r="S548">
        <v>2919</v>
      </c>
    </row>
    <row r="549" spans="1:19" ht="19.95" customHeight="1">
      <c r="A549" t="str">
        <f t="shared" si="9"/>
        <v>IK46</v>
      </c>
      <c r="B549" t="s">
        <v>5242</v>
      </c>
      <c r="C549" t="s">
        <v>5252</v>
      </c>
      <c r="D549">
        <v>12</v>
      </c>
      <c r="E549" t="s">
        <v>4811</v>
      </c>
      <c r="F549">
        <v>12</v>
      </c>
      <c r="G549" t="s">
        <v>4805</v>
      </c>
      <c r="H549">
        <v>13</v>
      </c>
      <c r="I549" t="s">
        <v>4801</v>
      </c>
      <c r="J549" s="685">
        <v>13</v>
      </c>
      <c r="K549">
        <v>0</v>
      </c>
      <c r="L549" t="s">
        <v>4819</v>
      </c>
      <c r="P549" t="s">
        <v>2503</v>
      </c>
      <c r="Q549">
        <v>2783</v>
      </c>
      <c r="R549">
        <v>1</v>
      </c>
      <c r="S549">
        <v>2784</v>
      </c>
    </row>
    <row r="550" spans="1:19" ht="19.95" customHeight="1">
      <c r="A550" t="str">
        <f t="shared" si="9"/>
        <v>IK#2DTR(A)</v>
      </c>
      <c r="B550" t="s">
        <v>5242</v>
      </c>
      <c r="C550" t="s">
        <v>4879</v>
      </c>
      <c r="D550">
        <v>578</v>
      </c>
      <c r="E550" t="s">
        <v>4814</v>
      </c>
      <c r="F550">
        <v>565</v>
      </c>
      <c r="G550" t="s">
        <v>4814</v>
      </c>
      <c r="H550">
        <v>561</v>
      </c>
      <c r="I550" t="s">
        <v>4814</v>
      </c>
      <c r="J550" s="685">
        <v>578</v>
      </c>
      <c r="K550" t="s">
        <v>4802</v>
      </c>
      <c r="L550" t="s">
        <v>4802</v>
      </c>
      <c r="P550" t="s">
        <v>2523</v>
      </c>
      <c r="Q550">
        <v>2339</v>
      </c>
      <c r="R550">
        <v>2</v>
      </c>
      <c r="S550">
        <v>2341</v>
      </c>
    </row>
    <row r="551" spans="1:19" ht="19.95" customHeight="1">
      <c r="A551" t="str">
        <f t="shared" si="9"/>
        <v>IK36</v>
      </c>
      <c r="B551" t="s">
        <v>5242</v>
      </c>
      <c r="C551" t="s">
        <v>5253</v>
      </c>
      <c r="D551">
        <v>115</v>
      </c>
      <c r="E551" t="s">
        <v>4810</v>
      </c>
      <c r="F551">
        <v>107</v>
      </c>
      <c r="G551" t="s">
        <v>4810</v>
      </c>
      <c r="H551">
        <v>95</v>
      </c>
      <c r="I551" t="s">
        <v>4810</v>
      </c>
      <c r="J551" s="685">
        <v>115</v>
      </c>
      <c r="K551">
        <v>39</v>
      </c>
      <c r="L551" t="s">
        <v>4807</v>
      </c>
      <c r="P551" t="s">
        <v>2521</v>
      </c>
      <c r="Q551">
        <v>1989</v>
      </c>
      <c r="R551">
        <v>1</v>
      </c>
      <c r="S551">
        <v>1990</v>
      </c>
    </row>
    <row r="552" spans="1:19" ht="19.95" customHeight="1">
      <c r="A552" t="str">
        <f t="shared" si="9"/>
        <v>IK37</v>
      </c>
      <c r="B552" t="s">
        <v>5242</v>
      </c>
      <c r="C552" t="s">
        <v>5254</v>
      </c>
      <c r="D552">
        <v>155</v>
      </c>
      <c r="E552" t="s">
        <v>4814</v>
      </c>
      <c r="F552">
        <v>158</v>
      </c>
      <c r="G552" t="s">
        <v>4814</v>
      </c>
      <c r="H552">
        <v>140</v>
      </c>
      <c r="I552" t="s">
        <v>4814</v>
      </c>
      <c r="J552" s="685">
        <v>158</v>
      </c>
      <c r="K552">
        <v>32</v>
      </c>
      <c r="L552" t="s">
        <v>4808</v>
      </c>
      <c r="P552" t="s">
        <v>2525</v>
      </c>
      <c r="Q552">
        <v>2265</v>
      </c>
      <c r="R552">
        <v>3</v>
      </c>
      <c r="S552">
        <v>2268</v>
      </c>
    </row>
    <row r="553" spans="1:19" ht="19.95" customHeight="1">
      <c r="A553" t="str">
        <f t="shared" si="9"/>
        <v>IK38</v>
      </c>
      <c r="B553" t="s">
        <v>5242</v>
      </c>
      <c r="C553" t="s">
        <v>5255</v>
      </c>
      <c r="D553">
        <v>220</v>
      </c>
      <c r="E553" t="s">
        <v>4814</v>
      </c>
      <c r="F553">
        <v>198</v>
      </c>
      <c r="G553" t="s">
        <v>4814</v>
      </c>
      <c r="H553">
        <v>203</v>
      </c>
      <c r="I553" t="s">
        <v>4814</v>
      </c>
      <c r="J553" s="685">
        <v>220</v>
      </c>
      <c r="K553">
        <v>51</v>
      </c>
      <c r="L553" t="s">
        <v>4823</v>
      </c>
      <c r="P553" t="s">
        <v>2511</v>
      </c>
      <c r="Q553">
        <v>3878</v>
      </c>
      <c r="R553">
        <v>1</v>
      </c>
      <c r="S553">
        <v>3879</v>
      </c>
    </row>
    <row r="554" spans="1:19" ht="19.95" customHeight="1">
      <c r="A554" t="str">
        <f t="shared" si="9"/>
        <v>IK39</v>
      </c>
      <c r="B554" t="s">
        <v>5242</v>
      </c>
      <c r="C554" t="s">
        <v>5256</v>
      </c>
      <c r="D554">
        <v>120</v>
      </c>
      <c r="E554" t="s">
        <v>4821</v>
      </c>
      <c r="F554">
        <v>117</v>
      </c>
      <c r="G554" t="s">
        <v>4818</v>
      </c>
      <c r="H554">
        <v>118</v>
      </c>
      <c r="I554" t="s">
        <v>4821</v>
      </c>
      <c r="J554" s="685">
        <v>120</v>
      </c>
      <c r="K554">
        <v>25</v>
      </c>
      <c r="L554" t="s">
        <v>4835</v>
      </c>
      <c r="P554" t="s">
        <v>2512</v>
      </c>
      <c r="Q554">
        <v>2506</v>
      </c>
      <c r="R554">
        <v>3</v>
      </c>
      <c r="S554">
        <v>2509</v>
      </c>
    </row>
    <row r="555" spans="1:19" ht="19.95" customHeight="1">
      <c r="A555" t="str">
        <f t="shared" si="9"/>
        <v>IK#2DTR(B)</v>
      </c>
      <c r="B555" t="s">
        <v>5242</v>
      </c>
      <c r="C555" t="s">
        <v>4886</v>
      </c>
      <c r="D555">
        <v>644</v>
      </c>
      <c r="E555" t="s">
        <v>4811</v>
      </c>
      <c r="F555">
        <v>683</v>
      </c>
      <c r="G555" t="s">
        <v>4811</v>
      </c>
      <c r="H555">
        <v>649</v>
      </c>
      <c r="I555" t="s">
        <v>4811</v>
      </c>
      <c r="J555" s="685">
        <v>683</v>
      </c>
      <c r="K555" t="s">
        <v>4802</v>
      </c>
      <c r="L555" t="s">
        <v>4802</v>
      </c>
      <c r="P555" t="s">
        <v>2513</v>
      </c>
      <c r="Q555">
        <v>2069</v>
      </c>
      <c r="R555">
        <v>1</v>
      </c>
      <c r="S555">
        <v>2070</v>
      </c>
    </row>
    <row r="556" spans="1:19" ht="19.95" customHeight="1">
      <c r="A556" t="str">
        <f t="shared" si="9"/>
        <v>IK45</v>
      </c>
      <c r="B556" t="s">
        <v>5242</v>
      </c>
      <c r="C556" t="s">
        <v>5257</v>
      </c>
      <c r="D556">
        <v>0</v>
      </c>
      <c r="E556" t="s">
        <v>4819</v>
      </c>
      <c r="F556">
        <v>0</v>
      </c>
      <c r="G556" t="s">
        <v>4819</v>
      </c>
      <c r="H556">
        <v>0</v>
      </c>
      <c r="I556" t="s">
        <v>4819</v>
      </c>
      <c r="J556" s="685">
        <v>0</v>
      </c>
      <c r="K556">
        <v>0</v>
      </c>
      <c r="L556" t="s">
        <v>4819</v>
      </c>
      <c r="P556" t="s">
        <v>2522</v>
      </c>
      <c r="Q556">
        <v>918</v>
      </c>
      <c r="R556">
        <v>1</v>
      </c>
      <c r="S556">
        <v>919</v>
      </c>
    </row>
    <row r="557" spans="1:19" ht="19.95" customHeight="1">
      <c r="A557" t="str">
        <f t="shared" si="9"/>
        <v>IK44</v>
      </c>
      <c r="B557" t="s">
        <v>5242</v>
      </c>
      <c r="C557" t="s">
        <v>5258</v>
      </c>
      <c r="D557">
        <v>104</v>
      </c>
      <c r="E557" t="s">
        <v>4801</v>
      </c>
      <c r="F557">
        <v>132</v>
      </c>
      <c r="G557" t="s">
        <v>4804</v>
      </c>
      <c r="H557">
        <v>125</v>
      </c>
      <c r="I557" t="s">
        <v>4811</v>
      </c>
      <c r="J557" s="685">
        <v>132</v>
      </c>
      <c r="K557">
        <v>44</v>
      </c>
      <c r="L557" t="s">
        <v>4808</v>
      </c>
      <c r="P557" t="s">
        <v>2524</v>
      </c>
      <c r="Q557">
        <v>3948</v>
      </c>
      <c r="R557">
        <v>6</v>
      </c>
      <c r="S557">
        <v>3954</v>
      </c>
    </row>
    <row r="558" spans="1:19" ht="19.95" customHeight="1">
      <c r="A558" t="str">
        <f t="shared" si="9"/>
        <v>IK43</v>
      </c>
      <c r="B558" t="s">
        <v>5242</v>
      </c>
      <c r="C558" t="s">
        <v>5259</v>
      </c>
      <c r="D558">
        <v>159</v>
      </c>
      <c r="E558" t="s">
        <v>4817</v>
      </c>
      <c r="F558">
        <v>136</v>
      </c>
      <c r="G558" t="s">
        <v>4814</v>
      </c>
      <c r="H558">
        <v>170</v>
      </c>
      <c r="I558" t="s">
        <v>4817</v>
      </c>
      <c r="J558" s="685">
        <v>170</v>
      </c>
      <c r="K558">
        <v>66</v>
      </c>
      <c r="L558" t="s">
        <v>4817</v>
      </c>
      <c r="P558" t="s">
        <v>3272</v>
      </c>
      <c r="Q558" t="s">
        <v>85</v>
      </c>
      <c r="R558" t="s">
        <v>85</v>
      </c>
      <c r="S558">
        <v>0</v>
      </c>
    </row>
    <row r="559" spans="1:19" ht="19.95" customHeight="1">
      <c r="A559" t="str">
        <f t="shared" si="9"/>
        <v>IK42</v>
      </c>
      <c r="B559" t="s">
        <v>5242</v>
      </c>
      <c r="C559" t="s">
        <v>5260</v>
      </c>
      <c r="D559">
        <v>254</v>
      </c>
      <c r="E559" t="s">
        <v>4811</v>
      </c>
      <c r="F559">
        <v>261</v>
      </c>
      <c r="G559" t="s">
        <v>4811</v>
      </c>
      <c r="H559">
        <v>240</v>
      </c>
      <c r="I559" t="s">
        <v>4811</v>
      </c>
      <c r="J559" s="685">
        <v>261</v>
      </c>
      <c r="K559">
        <v>44</v>
      </c>
      <c r="L559" t="s">
        <v>4804</v>
      </c>
      <c r="P559" t="s">
        <v>2504</v>
      </c>
      <c r="Q559">
        <v>2236</v>
      </c>
      <c r="R559">
        <v>2</v>
      </c>
      <c r="S559">
        <v>2238</v>
      </c>
    </row>
    <row r="560" spans="1:19" ht="19.95" customHeight="1">
      <c r="A560" t="str">
        <f t="shared" si="9"/>
        <v>IK41</v>
      </c>
      <c r="B560" t="s">
        <v>5242</v>
      </c>
      <c r="C560" t="s">
        <v>5261</v>
      </c>
      <c r="D560">
        <v>64</v>
      </c>
      <c r="E560" t="s">
        <v>4804</v>
      </c>
      <c r="F560">
        <v>58</v>
      </c>
      <c r="G560" t="s">
        <v>4811</v>
      </c>
      <c r="H560">
        <v>78</v>
      </c>
      <c r="I560" t="s">
        <v>4804</v>
      </c>
      <c r="J560" s="685">
        <v>78</v>
      </c>
      <c r="K560">
        <v>29</v>
      </c>
      <c r="L560" t="s">
        <v>4809</v>
      </c>
      <c r="P560" t="s">
        <v>2505</v>
      </c>
      <c r="Q560">
        <v>1498</v>
      </c>
      <c r="R560">
        <v>4</v>
      </c>
      <c r="S560">
        <v>1502</v>
      </c>
    </row>
    <row r="561" spans="1:19" ht="19.95" customHeight="1">
      <c r="A561" t="str">
        <f t="shared" si="9"/>
        <v>IK40</v>
      </c>
      <c r="B561" t="s">
        <v>5242</v>
      </c>
      <c r="C561" t="s">
        <v>5262</v>
      </c>
      <c r="D561">
        <v>123</v>
      </c>
      <c r="E561" t="s">
        <v>4821</v>
      </c>
      <c r="F561">
        <v>124</v>
      </c>
      <c r="G561" t="s">
        <v>4801</v>
      </c>
      <c r="H561">
        <v>93</v>
      </c>
      <c r="I561" t="s">
        <v>4821</v>
      </c>
      <c r="J561" s="685">
        <v>124</v>
      </c>
      <c r="K561">
        <v>59</v>
      </c>
      <c r="L561" t="s">
        <v>4804</v>
      </c>
      <c r="P561" t="s">
        <v>2506</v>
      </c>
      <c r="Q561">
        <v>4727</v>
      </c>
      <c r="R561">
        <v>3</v>
      </c>
      <c r="S561">
        <v>4730</v>
      </c>
    </row>
    <row r="562" spans="1:19" ht="19.95" customHeight="1">
      <c r="A562" t="str">
        <f t="shared" si="9"/>
        <v>IK#1MTR</v>
      </c>
      <c r="B562" t="s">
        <v>5537</v>
      </c>
      <c r="C562" t="s">
        <v>4800</v>
      </c>
      <c r="D562" t="s">
        <v>4802</v>
      </c>
      <c r="E562" t="s">
        <v>4802</v>
      </c>
      <c r="F562" t="s">
        <v>4802</v>
      </c>
      <c r="G562" t="s">
        <v>4802</v>
      </c>
      <c r="H562" t="s">
        <v>4802</v>
      </c>
      <c r="I562" t="s">
        <v>4802</v>
      </c>
      <c r="J562" s="685" t="s">
        <v>4802</v>
      </c>
      <c r="K562" t="s">
        <v>4802</v>
      </c>
      <c r="L562" t="s">
        <v>4802</v>
      </c>
      <c r="P562" t="s">
        <v>2507</v>
      </c>
      <c r="Q562">
        <v>651</v>
      </c>
      <c r="R562">
        <v>3</v>
      </c>
      <c r="S562">
        <v>654</v>
      </c>
    </row>
    <row r="563" spans="1:19" ht="19.95" customHeight="1">
      <c r="A563" t="str">
        <f t="shared" si="9"/>
        <v>IK#2MTR</v>
      </c>
      <c r="B563" t="s">
        <v>5537</v>
      </c>
      <c r="C563" t="s">
        <v>4812</v>
      </c>
      <c r="D563" t="s">
        <v>4802</v>
      </c>
      <c r="E563" t="s">
        <v>4802</v>
      </c>
      <c r="F563" t="s">
        <v>4802</v>
      </c>
      <c r="G563" t="s">
        <v>4802</v>
      </c>
      <c r="H563" t="s">
        <v>4802</v>
      </c>
      <c r="I563" t="s">
        <v>4802</v>
      </c>
      <c r="J563" s="685" t="s">
        <v>4802</v>
      </c>
      <c r="K563" t="s">
        <v>4802</v>
      </c>
      <c r="L563" t="s">
        <v>4802</v>
      </c>
      <c r="P563" t="s">
        <v>2509</v>
      </c>
      <c r="Q563">
        <v>1862</v>
      </c>
      <c r="R563">
        <v>4</v>
      </c>
      <c r="S563">
        <v>1866</v>
      </c>
    </row>
    <row r="564" spans="1:19" ht="19.95" customHeight="1">
      <c r="A564" t="str">
        <f t="shared" si="9"/>
        <v>IK#3MTR</v>
      </c>
      <c r="B564" t="s">
        <v>5537</v>
      </c>
      <c r="C564" t="s">
        <v>4820</v>
      </c>
      <c r="D564" t="s">
        <v>4802</v>
      </c>
      <c r="E564" t="s">
        <v>4802</v>
      </c>
      <c r="F564" t="s">
        <v>4802</v>
      </c>
      <c r="G564" t="s">
        <v>4802</v>
      </c>
      <c r="H564" t="s">
        <v>4802</v>
      </c>
      <c r="I564" t="s">
        <v>4802</v>
      </c>
      <c r="J564" s="685" t="s">
        <v>4802</v>
      </c>
      <c r="K564" t="s">
        <v>4802</v>
      </c>
      <c r="L564" t="s">
        <v>4802</v>
      </c>
      <c r="P564" t="s">
        <v>2516</v>
      </c>
      <c r="Q564">
        <v>1607</v>
      </c>
      <c r="R564">
        <v>8</v>
      </c>
      <c r="S564">
        <v>1615</v>
      </c>
    </row>
    <row r="565" spans="1:19" ht="19.95" customHeight="1">
      <c r="A565" t="str">
        <f t="shared" si="9"/>
        <v>IK#4MTR</v>
      </c>
      <c r="B565" t="s">
        <v>5537</v>
      </c>
      <c r="C565" t="s">
        <v>5005</v>
      </c>
      <c r="D565" t="s">
        <v>4802</v>
      </c>
      <c r="E565" t="s">
        <v>4802</v>
      </c>
      <c r="F565" t="s">
        <v>4802</v>
      </c>
      <c r="G565" t="s">
        <v>4802</v>
      </c>
      <c r="H565" t="s">
        <v>4802</v>
      </c>
      <c r="I565" t="s">
        <v>4802</v>
      </c>
      <c r="J565" s="685" t="s">
        <v>4802</v>
      </c>
      <c r="K565" t="s">
        <v>4802</v>
      </c>
      <c r="L565" t="s">
        <v>4802</v>
      </c>
      <c r="P565" t="s">
        <v>2515</v>
      </c>
      <c r="Q565">
        <v>6036</v>
      </c>
      <c r="R565">
        <v>3</v>
      </c>
      <c r="S565">
        <v>6039</v>
      </c>
    </row>
    <row r="566" spans="1:19" ht="19.95" customHeight="1">
      <c r="A566" t="str">
        <f t="shared" si="9"/>
        <v>9N#1DTR(A)</v>
      </c>
      <c r="B566" t="s">
        <v>5263</v>
      </c>
      <c r="C566" t="s">
        <v>4868</v>
      </c>
      <c r="D566">
        <v>358</v>
      </c>
      <c r="E566" t="s">
        <v>4823</v>
      </c>
      <c r="F566">
        <v>372</v>
      </c>
      <c r="G566" t="s">
        <v>4823</v>
      </c>
      <c r="H566">
        <v>346</v>
      </c>
      <c r="I566" t="s">
        <v>4823</v>
      </c>
      <c r="J566" s="685">
        <v>372</v>
      </c>
      <c r="K566" t="s">
        <v>4802</v>
      </c>
      <c r="L566" t="s">
        <v>4802</v>
      </c>
      <c r="P566" t="s">
        <v>2517</v>
      </c>
      <c r="Q566">
        <v>2642</v>
      </c>
      <c r="R566">
        <v>0</v>
      </c>
      <c r="S566">
        <v>2642</v>
      </c>
    </row>
    <row r="567" spans="1:19" ht="19.95" customHeight="1">
      <c r="A567" t="str">
        <f t="shared" si="9"/>
        <v>9N20</v>
      </c>
      <c r="B567" t="s">
        <v>5263</v>
      </c>
      <c r="C567" t="s">
        <v>5264</v>
      </c>
      <c r="D567">
        <v>0</v>
      </c>
      <c r="E567" t="s">
        <v>4819</v>
      </c>
      <c r="F567">
        <v>0</v>
      </c>
      <c r="G567" t="s">
        <v>4819</v>
      </c>
      <c r="H567">
        <v>0</v>
      </c>
      <c r="I567" t="s">
        <v>4819</v>
      </c>
      <c r="J567" s="685">
        <v>0</v>
      </c>
      <c r="K567">
        <v>0</v>
      </c>
      <c r="L567" t="s">
        <v>4819</v>
      </c>
      <c r="P567" t="s">
        <v>2518</v>
      </c>
      <c r="Q567">
        <v>5055</v>
      </c>
      <c r="R567">
        <v>3</v>
      </c>
      <c r="S567">
        <v>5058</v>
      </c>
    </row>
    <row r="568" spans="1:19" ht="19.95" customHeight="1">
      <c r="A568" t="str">
        <f t="shared" si="9"/>
        <v>9N21</v>
      </c>
      <c r="B568" t="s">
        <v>5263</v>
      </c>
      <c r="C568" t="s">
        <v>5265</v>
      </c>
      <c r="D568">
        <v>0</v>
      </c>
      <c r="E568" t="s">
        <v>4819</v>
      </c>
      <c r="F568">
        <v>0</v>
      </c>
      <c r="G568" t="s">
        <v>4819</v>
      </c>
      <c r="H568">
        <v>0</v>
      </c>
      <c r="I568" t="s">
        <v>4819</v>
      </c>
      <c r="J568" s="685">
        <v>0</v>
      </c>
      <c r="K568">
        <v>0</v>
      </c>
      <c r="L568" t="s">
        <v>4819</v>
      </c>
      <c r="P568" t="s">
        <v>2519</v>
      </c>
      <c r="Q568">
        <v>660</v>
      </c>
      <c r="R568" t="s">
        <v>85</v>
      </c>
      <c r="S568">
        <v>660</v>
      </c>
    </row>
    <row r="569" spans="1:19" ht="19.95" customHeight="1">
      <c r="A569" t="str">
        <f t="shared" si="9"/>
        <v>9N22</v>
      </c>
      <c r="B569" t="s">
        <v>5263</v>
      </c>
      <c r="C569" t="s">
        <v>5266</v>
      </c>
      <c r="D569">
        <v>219</v>
      </c>
      <c r="E569" t="s">
        <v>4823</v>
      </c>
      <c r="F569">
        <v>227</v>
      </c>
      <c r="G569" t="s">
        <v>4823</v>
      </c>
      <c r="H569">
        <v>197</v>
      </c>
      <c r="I569" t="s">
        <v>4823</v>
      </c>
      <c r="J569" s="685">
        <v>227</v>
      </c>
      <c r="K569">
        <v>60</v>
      </c>
      <c r="L569" t="s">
        <v>4823</v>
      </c>
      <c r="P569" t="s">
        <v>2527</v>
      </c>
      <c r="Q569">
        <v>2318</v>
      </c>
      <c r="R569" t="s">
        <v>85</v>
      </c>
      <c r="S569">
        <v>2318</v>
      </c>
    </row>
    <row r="570" spans="1:19" ht="19.95" customHeight="1">
      <c r="A570" t="str">
        <f t="shared" si="9"/>
        <v>9N23</v>
      </c>
      <c r="B570" t="s">
        <v>5263</v>
      </c>
      <c r="C570" t="s">
        <v>5267</v>
      </c>
      <c r="D570">
        <v>0</v>
      </c>
      <c r="E570" t="s">
        <v>4819</v>
      </c>
      <c r="F570">
        <v>0</v>
      </c>
      <c r="G570" t="s">
        <v>4819</v>
      </c>
      <c r="H570">
        <v>0</v>
      </c>
      <c r="I570" t="s">
        <v>4819</v>
      </c>
      <c r="J570" s="685">
        <v>0</v>
      </c>
      <c r="K570">
        <v>0</v>
      </c>
      <c r="L570" t="s">
        <v>4819</v>
      </c>
      <c r="P570" t="s">
        <v>2528</v>
      </c>
      <c r="Q570">
        <v>3029</v>
      </c>
      <c r="R570">
        <v>1</v>
      </c>
      <c r="S570">
        <v>3030</v>
      </c>
    </row>
    <row r="571" spans="1:19" ht="19.95" customHeight="1">
      <c r="A571" t="str">
        <f t="shared" si="9"/>
        <v>9N24</v>
      </c>
      <c r="B571" t="s">
        <v>5263</v>
      </c>
      <c r="C571" t="s">
        <v>5268</v>
      </c>
      <c r="D571">
        <v>147</v>
      </c>
      <c r="E571" t="s">
        <v>4805</v>
      </c>
      <c r="F571">
        <v>154</v>
      </c>
      <c r="G571" t="s">
        <v>4818</v>
      </c>
      <c r="H571">
        <v>151</v>
      </c>
      <c r="I571" t="s">
        <v>4821</v>
      </c>
      <c r="J571" s="685">
        <v>154</v>
      </c>
      <c r="K571">
        <v>33</v>
      </c>
      <c r="L571" t="s">
        <v>4816</v>
      </c>
      <c r="P571" t="s">
        <v>2529</v>
      </c>
      <c r="Q571">
        <v>3298</v>
      </c>
      <c r="R571">
        <v>2</v>
      </c>
      <c r="S571">
        <v>3300</v>
      </c>
    </row>
    <row r="572" spans="1:19" ht="19.95" customHeight="1">
      <c r="A572" t="str">
        <f t="shared" si="9"/>
        <v>9N#1DTR(B)</v>
      </c>
      <c r="B572" t="s">
        <v>5263</v>
      </c>
      <c r="C572" t="s">
        <v>4898</v>
      </c>
      <c r="D572">
        <v>378</v>
      </c>
      <c r="E572" t="s">
        <v>4814</v>
      </c>
      <c r="F572">
        <v>349</v>
      </c>
      <c r="G572" t="s">
        <v>4814</v>
      </c>
      <c r="H572">
        <v>339</v>
      </c>
      <c r="I572" t="s">
        <v>4814</v>
      </c>
      <c r="J572" s="685">
        <v>378</v>
      </c>
      <c r="K572" t="s">
        <v>4802</v>
      </c>
      <c r="L572" t="s">
        <v>4802</v>
      </c>
      <c r="P572" t="s">
        <v>2535</v>
      </c>
      <c r="Q572">
        <v>2823</v>
      </c>
      <c r="R572" t="s">
        <v>85</v>
      </c>
      <c r="S572">
        <v>2823</v>
      </c>
    </row>
    <row r="573" spans="1:19" ht="19.95" customHeight="1">
      <c r="A573" t="str">
        <f t="shared" si="9"/>
        <v>9N25</v>
      </c>
      <c r="B573" t="s">
        <v>5263</v>
      </c>
      <c r="C573" t="s">
        <v>5269</v>
      </c>
      <c r="D573">
        <v>0</v>
      </c>
      <c r="E573" t="s">
        <v>4819</v>
      </c>
      <c r="F573">
        <v>0</v>
      </c>
      <c r="G573" t="s">
        <v>4819</v>
      </c>
      <c r="H573">
        <v>0</v>
      </c>
      <c r="I573" t="s">
        <v>4819</v>
      </c>
      <c r="J573" s="685">
        <v>0</v>
      </c>
      <c r="K573">
        <v>0</v>
      </c>
      <c r="L573" t="s">
        <v>4819</v>
      </c>
      <c r="P573" t="s">
        <v>2536</v>
      </c>
      <c r="Q573">
        <v>2223</v>
      </c>
      <c r="R573">
        <v>3</v>
      </c>
      <c r="S573">
        <v>2226</v>
      </c>
    </row>
    <row r="574" spans="1:19" ht="19.95" customHeight="1">
      <c r="A574" t="str">
        <f t="shared" si="9"/>
        <v>9N26</v>
      </c>
      <c r="B574" t="s">
        <v>5263</v>
      </c>
      <c r="C574" t="s">
        <v>5270</v>
      </c>
      <c r="D574">
        <v>102</v>
      </c>
      <c r="E574" t="s">
        <v>4810</v>
      </c>
      <c r="F574">
        <v>73</v>
      </c>
      <c r="G574" t="s">
        <v>4810</v>
      </c>
      <c r="H574">
        <v>90</v>
      </c>
      <c r="I574" t="s">
        <v>4810</v>
      </c>
      <c r="J574" s="685">
        <v>102</v>
      </c>
      <c r="K574">
        <v>42</v>
      </c>
      <c r="L574" t="s">
        <v>4810</v>
      </c>
      <c r="P574" t="s">
        <v>2534</v>
      </c>
      <c r="Q574">
        <v>53</v>
      </c>
      <c r="R574">
        <v>1</v>
      </c>
      <c r="S574">
        <v>54</v>
      </c>
    </row>
    <row r="575" spans="1:19" ht="19.95" customHeight="1">
      <c r="A575" t="str">
        <f t="shared" si="9"/>
        <v>9N27</v>
      </c>
      <c r="B575" t="s">
        <v>5263</v>
      </c>
      <c r="C575" t="s">
        <v>5271</v>
      </c>
      <c r="D575">
        <v>96</v>
      </c>
      <c r="E575" t="s">
        <v>4805</v>
      </c>
      <c r="F575">
        <v>64</v>
      </c>
      <c r="G575" t="s">
        <v>4805</v>
      </c>
      <c r="H575">
        <v>73</v>
      </c>
      <c r="I575" t="s">
        <v>4805</v>
      </c>
      <c r="J575" s="685">
        <v>96</v>
      </c>
      <c r="K575">
        <v>57</v>
      </c>
      <c r="L575" t="s">
        <v>4805</v>
      </c>
      <c r="P575" t="s">
        <v>2533</v>
      </c>
      <c r="Q575">
        <v>2028</v>
      </c>
      <c r="R575" t="s">
        <v>85</v>
      </c>
      <c r="S575">
        <v>2028</v>
      </c>
    </row>
    <row r="576" spans="1:19" ht="19.95" customHeight="1">
      <c r="A576" t="str">
        <f t="shared" si="9"/>
        <v>9N28</v>
      </c>
      <c r="B576" t="s">
        <v>5263</v>
      </c>
      <c r="C576" t="s">
        <v>5272</v>
      </c>
      <c r="D576">
        <v>0</v>
      </c>
      <c r="E576" t="s">
        <v>4819</v>
      </c>
      <c r="F576">
        <v>0</v>
      </c>
      <c r="G576" t="s">
        <v>4819</v>
      </c>
      <c r="H576">
        <v>0</v>
      </c>
      <c r="I576" t="s">
        <v>4819</v>
      </c>
      <c r="J576" s="685">
        <v>0</v>
      </c>
      <c r="K576">
        <v>0</v>
      </c>
      <c r="L576" t="s">
        <v>4819</v>
      </c>
      <c r="P576" t="s">
        <v>2530</v>
      </c>
      <c r="Q576">
        <v>1677</v>
      </c>
      <c r="R576" t="s">
        <v>85</v>
      </c>
      <c r="S576">
        <v>1677</v>
      </c>
    </row>
    <row r="577" spans="1:19" ht="19.95" customHeight="1">
      <c r="A577" t="str">
        <f t="shared" si="9"/>
        <v>9N29</v>
      </c>
      <c r="B577" t="s">
        <v>5263</v>
      </c>
      <c r="C577" t="s">
        <v>5273</v>
      </c>
      <c r="D577">
        <v>267</v>
      </c>
      <c r="E577" t="s">
        <v>4814</v>
      </c>
      <c r="F577">
        <v>267</v>
      </c>
      <c r="G577" t="s">
        <v>4814</v>
      </c>
      <c r="H577">
        <v>242</v>
      </c>
      <c r="I577" t="s">
        <v>4814</v>
      </c>
      <c r="J577" s="685">
        <v>267</v>
      </c>
      <c r="K577">
        <v>66</v>
      </c>
      <c r="L577" t="s">
        <v>4817</v>
      </c>
      <c r="P577" t="s">
        <v>2537</v>
      </c>
      <c r="Q577">
        <v>267</v>
      </c>
      <c r="R577" t="s">
        <v>85</v>
      </c>
      <c r="S577">
        <v>267</v>
      </c>
    </row>
    <row r="578" spans="1:19" ht="19.95" customHeight="1">
      <c r="A578" t="str">
        <f t="shared" si="9"/>
        <v>IH#1MTR</v>
      </c>
      <c r="B578" t="s">
        <v>5274</v>
      </c>
      <c r="C578" t="s">
        <v>4800</v>
      </c>
      <c r="D578">
        <v>719</v>
      </c>
      <c r="E578" t="s">
        <v>4814</v>
      </c>
      <c r="F578">
        <v>741</v>
      </c>
      <c r="G578" t="s">
        <v>4814</v>
      </c>
      <c r="H578">
        <v>737</v>
      </c>
      <c r="I578" t="s">
        <v>4814</v>
      </c>
      <c r="J578" s="685">
        <v>741</v>
      </c>
      <c r="K578" t="s">
        <v>4802</v>
      </c>
      <c r="L578" t="s">
        <v>4802</v>
      </c>
      <c r="P578" t="s">
        <v>2531</v>
      </c>
      <c r="Q578">
        <v>338</v>
      </c>
      <c r="R578">
        <v>2</v>
      </c>
      <c r="S578">
        <v>340</v>
      </c>
    </row>
    <row r="579" spans="1:19" ht="19.95" customHeight="1">
      <c r="A579" t="str">
        <f t="shared" si="9"/>
        <v>IH27</v>
      </c>
      <c r="B579" t="s">
        <v>5274</v>
      </c>
      <c r="C579" t="s">
        <v>5275</v>
      </c>
      <c r="D579">
        <v>186</v>
      </c>
      <c r="E579" t="s">
        <v>4817</v>
      </c>
      <c r="F579">
        <v>180</v>
      </c>
      <c r="G579" t="s">
        <v>4818</v>
      </c>
      <c r="H579">
        <v>192</v>
      </c>
      <c r="I579" t="s">
        <v>4818</v>
      </c>
      <c r="J579" s="685">
        <v>192</v>
      </c>
      <c r="K579">
        <v>37</v>
      </c>
      <c r="L579" t="s">
        <v>4817</v>
      </c>
      <c r="P579" t="s">
        <v>2545</v>
      </c>
      <c r="Q579">
        <v>997</v>
      </c>
      <c r="R579">
        <v>5</v>
      </c>
      <c r="S579">
        <v>1002</v>
      </c>
    </row>
    <row r="580" spans="1:19" ht="19.95" customHeight="1">
      <c r="A580" t="str">
        <f t="shared" si="9"/>
        <v>IH21</v>
      </c>
      <c r="B580" t="s">
        <v>5274</v>
      </c>
      <c r="C580" t="s">
        <v>5276</v>
      </c>
      <c r="D580">
        <v>140</v>
      </c>
      <c r="E580" t="s">
        <v>4821</v>
      </c>
      <c r="F580">
        <v>120</v>
      </c>
      <c r="G580" t="s">
        <v>4814</v>
      </c>
      <c r="H580">
        <v>130</v>
      </c>
      <c r="I580" t="s">
        <v>4821</v>
      </c>
      <c r="J580" s="685">
        <v>140</v>
      </c>
      <c r="K580">
        <v>33</v>
      </c>
      <c r="L580" t="s">
        <v>4821</v>
      </c>
      <c r="P580" t="s">
        <v>2551</v>
      </c>
      <c r="Q580">
        <v>2161</v>
      </c>
      <c r="R580">
        <v>5</v>
      </c>
      <c r="S580">
        <v>2166</v>
      </c>
    </row>
    <row r="581" spans="1:19" ht="19.95" customHeight="1">
      <c r="A581" t="str">
        <f t="shared" si="9"/>
        <v>IH25</v>
      </c>
      <c r="B581" t="s">
        <v>5274</v>
      </c>
      <c r="C581" t="s">
        <v>5277</v>
      </c>
      <c r="D581">
        <v>68</v>
      </c>
      <c r="E581" t="s">
        <v>4811</v>
      </c>
      <c r="F581">
        <v>96</v>
      </c>
      <c r="G581" t="s">
        <v>4811</v>
      </c>
      <c r="H581">
        <v>88</v>
      </c>
      <c r="I581" t="s">
        <v>4818</v>
      </c>
      <c r="J581" s="685">
        <v>96</v>
      </c>
      <c r="K581">
        <v>57</v>
      </c>
      <c r="L581" t="s">
        <v>4818</v>
      </c>
      <c r="P581" t="s">
        <v>2540</v>
      </c>
      <c r="Q581">
        <v>1802</v>
      </c>
      <c r="R581">
        <v>2</v>
      </c>
      <c r="S581">
        <v>1804</v>
      </c>
    </row>
    <row r="582" spans="1:19" ht="19.95" customHeight="1">
      <c r="A582" t="str">
        <f t="shared" si="9"/>
        <v>IH24</v>
      </c>
      <c r="B582" t="s">
        <v>5274</v>
      </c>
      <c r="C582" t="s">
        <v>5278</v>
      </c>
      <c r="D582">
        <v>188</v>
      </c>
      <c r="E582" t="s">
        <v>4814</v>
      </c>
      <c r="F582">
        <v>173</v>
      </c>
      <c r="G582" t="s">
        <v>4814</v>
      </c>
      <c r="H582">
        <v>185</v>
      </c>
      <c r="I582" t="s">
        <v>4814</v>
      </c>
      <c r="J582" s="685">
        <v>188</v>
      </c>
      <c r="K582">
        <v>29</v>
      </c>
      <c r="L582" t="s">
        <v>4816</v>
      </c>
      <c r="P582" t="s">
        <v>2542</v>
      </c>
      <c r="Q582">
        <v>1630</v>
      </c>
      <c r="R582">
        <v>1</v>
      </c>
      <c r="S582">
        <v>1631</v>
      </c>
    </row>
    <row r="583" spans="1:19" ht="19.95" customHeight="1">
      <c r="A583" t="str">
        <f t="shared" si="9"/>
        <v>IH28</v>
      </c>
      <c r="B583" t="s">
        <v>5274</v>
      </c>
      <c r="C583" t="s">
        <v>5279</v>
      </c>
      <c r="D583">
        <v>232</v>
      </c>
      <c r="E583" t="s">
        <v>4814</v>
      </c>
      <c r="F583">
        <v>254</v>
      </c>
      <c r="G583" t="s">
        <v>4814</v>
      </c>
      <c r="H583">
        <v>212</v>
      </c>
      <c r="I583" t="s">
        <v>4818</v>
      </c>
      <c r="J583" s="685">
        <v>254</v>
      </c>
      <c r="K583">
        <v>60</v>
      </c>
      <c r="L583" t="s">
        <v>4805</v>
      </c>
      <c r="P583" t="s">
        <v>2548</v>
      </c>
      <c r="Q583">
        <v>761</v>
      </c>
      <c r="R583">
        <v>3</v>
      </c>
      <c r="S583">
        <v>764</v>
      </c>
    </row>
    <row r="584" spans="1:19" ht="19.95" customHeight="1">
      <c r="A584" t="str">
        <f t="shared" si="9"/>
        <v>IH#2MTR</v>
      </c>
      <c r="B584" t="s">
        <v>5274</v>
      </c>
      <c r="C584" t="s">
        <v>4812</v>
      </c>
      <c r="D584">
        <v>490</v>
      </c>
      <c r="E584" t="s">
        <v>4809</v>
      </c>
      <c r="F584">
        <v>465</v>
      </c>
      <c r="G584" t="s">
        <v>4809</v>
      </c>
      <c r="H584">
        <v>417</v>
      </c>
      <c r="I584" t="s">
        <v>4809</v>
      </c>
      <c r="J584" s="685">
        <v>490</v>
      </c>
      <c r="K584" t="s">
        <v>4802</v>
      </c>
      <c r="L584" t="s">
        <v>4802</v>
      </c>
      <c r="P584" t="s">
        <v>2543</v>
      </c>
      <c r="Q584">
        <v>992</v>
      </c>
      <c r="R584">
        <v>1</v>
      </c>
      <c r="S584">
        <v>993</v>
      </c>
    </row>
    <row r="585" spans="1:19" ht="19.95" customHeight="1">
      <c r="A585" t="str">
        <f t="shared" si="9"/>
        <v>IH33</v>
      </c>
      <c r="B585" t="s">
        <v>5274</v>
      </c>
      <c r="C585" t="s">
        <v>5280</v>
      </c>
      <c r="D585">
        <v>112</v>
      </c>
      <c r="E585" t="s">
        <v>4811</v>
      </c>
      <c r="F585">
        <v>144</v>
      </c>
      <c r="G585" t="s">
        <v>4811</v>
      </c>
      <c r="H585">
        <v>104</v>
      </c>
      <c r="I585" t="s">
        <v>4811</v>
      </c>
      <c r="J585" s="685">
        <v>144</v>
      </c>
      <c r="K585">
        <v>58</v>
      </c>
      <c r="L585" t="s">
        <v>4811</v>
      </c>
      <c r="P585" t="s">
        <v>2553</v>
      </c>
      <c r="Q585">
        <v>393</v>
      </c>
      <c r="R585">
        <v>0</v>
      </c>
      <c r="S585">
        <v>393</v>
      </c>
    </row>
    <row r="586" spans="1:19" ht="19.95" customHeight="1">
      <c r="A586" t="str">
        <f t="shared" ref="A586:A649" si="10">IF(COUNTIF(C586,"*TR*")&gt;0,SUBSTITUTE(RIGHT(B586,3) &amp; C586," ",""),MID(C586,FIND("(",C586)+1,4))</f>
        <v>IH32</v>
      </c>
      <c r="B586" t="s">
        <v>5274</v>
      </c>
      <c r="C586" t="s">
        <v>5281</v>
      </c>
      <c r="D586">
        <v>50</v>
      </c>
      <c r="E586" t="s">
        <v>4801</v>
      </c>
      <c r="F586">
        <v>49</v>
      </c>
      <c r="G586" t="s">
        <v>4801</v>
      </c>
      <c r="H586">
        <v>48</v>
      </c>
      <c r="I586" t="s">
        <v>4809</v>
      </c>
      <c r="J586" s="685">
        <v>50</v>
      </c>
      <c r="K586">
        <v>17</v>
      </c>
      <c r="L586" t="s">
        <v>4801</v>
      </c>
      <c r="P586" t="s">
        <v>2547</v>
      </c>
      <c r="Q586">
        <v>644</v>
      </c>
      <c r="R586">
        <v>1</v>
      </c>
      <c r="S586">
        <v>645</v>
      </c>
    </row>
    <row r="587" spans="1:19" ht="19.95" customHeight="1">
      <c r="A587" t="str">
        <f t="shared" si="10"/>
        <v>IH34</v>
      </c>
      <c r="B587" t="s">
        <v>5274</v>
      </c>
      <c r="C587" t="s">
        <v>5282</v>
      </c>
      <c r="D587">
        <v>104</v>
      </c>
      <c r="E587" t="s">
        <v>4809</v>
      </c>
      <c r="F587">
        <v>68</v>
      </c>
      <c r="G587" t="s">
        <v>4809</v>
      </c>
      <c r="H587">
        <v>67</v>
      </c>
      <c r="I587" t="s">
        <v>4811</v>
      </c>
      <c r="J587" s="685">
        <v>104</v>
      </c>
      <c r="K587">
        <v>37</v>
      </c>
      <c r="L587" t="s">
        <v>4809</v>
      </c>
      <c r="P587" t="s">
        <v>2555</v>
      </c>
      <c r="Q587">
        <v>153</v>
      </c>
      <c r="R587">
        <v>1</v>
      </c>
      <c r="S587">
        <v>154</v>
      </c>
    </row>
    <row r="588" spans="1:19" ht="19.95" customHeight="1">
      <c r="A588" t="str">
        <f t="shared" si="10"/>
        <v>IH31</v>
      </c>
      <c r="B588" t="s">
        <v>5274</v>
      </c>
      <c r="C588" t="s">
        <v>5283</v>
      </c>
      <c r="D588">
        <v>81</v>
      </c>
      <c r="E588" t="s">
        <v>4809</v>
      </c>
      <c r="F588">
        <v>80</v>
      </c>
      <c r="G588" t="s">
        <v>4804</v>
      </c>
      <c r="H588">
        <v>47</v>
      </c>
      <c r="I588" t="s">
        <v>4807</v>
      </c>
      <c r="J588" s="685">
        <v>81</v>
      </c>
      <c r="K588">
        <v>51</v>
      </c>
      <c r="L588" t="s">
        <v>4801</v>
      </c>
      <c r="P588" t="s">
        <v>2539</v>
      </c>
      <c r="Q588">
        <v>639</v>
      </c>
      <c r="R588" t="s">
        <v>85</v>
      </c>
      <c r="S588">
        <v>639</v>
      </c>
    </row>
    <row r="589" spans="1:19" ht="19.95" customHeight="1">
      <c r="A589" t="str">
        <f t="shared" si="10"/>
        <v>IH35</v>
      </c>
      <c r="B589" t="s">
        <v>5274</v>
      </c>
      <c r="C589" t="s">
        <v>5284</v>
      </c>
      <c r="D589">
        <v>154</v>
      </c>
      <c r="E589" t="s">
        <v>4809</v>
      </c>
      <c r="F589">
        <v>146</v>
      </c>
      <c r="G589" t="s">
        <v>4809</v>
      </c>
      <c r="H589">
        <v>162</v>
      </c>
      <c r="I589" t="s">
        <v>4809</v>
      </c>
      <c r="J589" s="685">
        <v>162</v>
      </c>
      <c r="K589">
        <v>46</v>
      </c>
      <c r="L589" t="s">
        <v>4809</v>
      </c>
      <c r="P589" t="s">
        <v>2552</v>
      </c>
      <c r="Q589">
        <v>1810</v>
      </c>
      <c r="R589">
        <v>4</v>
      </c>
      <c r="S589">
        <v>1814</v>
      </c>
    </row>
    <row r="590" spans="1:19" ht="19.95" customHeight="1">
      <c r="A590" t="str">
        <f t="shared" si="10"/>
        <v>IH#3MTR</v>
      </c>
      <c r="B590" t="s">
        <v>5274</v>
      </c>
      <c r="C590" t="s">
        <v>4820</v>
      </c>
      <c r="D590">
        <v>714</v>
      </c>
      <c r="E590" t="s">
        <v>4814</v>
      </c>
      <c r="F590">
        <v>710</v>
      </c>
      <c r="G590" t="s">
        <v>4814</v>
      </c>
      <c r="H590">
        <v>744</v>
      </c>
      <c r="I590" t="s">
        <v>4814</v>
      </c>
      <c r="J590" s="685">
        <v>744</v>
      </c>
      <c r="K590" t="s">
        <v>4802</v>
      </c>
      <c r="L590" t="s">
        <v>4802</v>
      </c>
      <c r="P590" t="s">
        <v>2554</v>
      </c>
      <c r="Q590">
        <v>292</v>
      </c>
      <c r="R590">
        <v>1</v>
      </c>
      <c r="S590">
        <v>293</v>
      </c>
    </row>
    <row r="591" spans="1:19" ht="19.95" customHeight="1">
      <c r="A591" t="str">
        <f t="shared" si="10"/>
        <v>IH29</v>
      </c>
      <c r="B591" t="s">
        <v>5274</v>
      </c>
      <c r="C591" t="s">
        <v>5285</v>
      </c>
      <c r="D591">
        <v>147</v>
      </c>
      <c r="E591" t="s">
        <v>4814</v>
      </c>
      <c r="F591">
        <v>147</v>
      </c>
      <c r="G591" t="s">
        <v>4814</v>
      </c>
      <c r="H591">
        <v>146</v>
      </c>
      <c r="I591" t="s">
        <v>4810</v>
      </c>
      <c r="J591" s="685">
        <v>147</v>
      </c>
      <c r="K591">
        <v>24</v>
      </c>
      <c r="L591" t="s">
        <v>4807</v>
      </c>
      <c r="P591" t="s">
        <v>2549</v>
      </c>
      <c r="Q591">
        <v>1204</v>
      </c>
      <c r="R591">
        <v>5</v>
      </c>
      <c r="S591">
        <v>1209</v>
      </c>
    </row>
    <row r="592" spans="1:19" ht="19.95" customHeight="1">
      <c r="A592" t="str">
        <f t="shared" si="10"/>
        <v>IH23</v>
      </c>
      <c r="B592" t="s">
        <v>5274</v>
      </c>
      <c r="C592" t="s">
        <v>5286</v>
      </c>
      <c r="D592">
        <v>95</v>
      </c>
      <c r="E592" t="s">
        <v>4809</v>
      </c>
      <c r="F592">
        <v>115</v>
      </c>
      <c r="G592" t="s">
        <v>4804</v>
      </c>
      <c r="H592">
        <v>132</v>
      </c>
      <c r="I592" t="s">
        <v>4809</v>
      </c>
      <c r="J592" s="685">
        <v>132</v>
      </c>
      <c r="K592">
        <v>57</v>
      </c>
      <c r="L592" t="s">
        <v>4821</v>
      </c>
      <c r="P592" t="s">
        <v>2546</v>
      </c>
      <c r="Q592">
        <v>1252</v>
      </c>
      <c r="R592">
        <v>2</v>
      </c>
      <c r="S592">
        <v>1254</v>
      </c>
    </row>
    <row r="593" spans="1:19" ht="19.95" customHeight="1">
      <c r="A593" t="str">
        <f t="shared" si="10"/>
        <v>IH22</v>
      </c>
      <c r="B593" t="s">
        <v>5274</v>
      </c>
      <c r="C593" t="s">
        <v>5287</v>
      </c>
      <c r="D593">
        <v>191</v>
      </c>
      <c r="E593" t="s">
        <v>4817</v>
      </c>
      <c r="F593">
        <v>154</v>
      </c>
      <c r="G593" t="s">
        <v>4817</v>
      </c>
      <c r="H593">
        <v>177</v>
      </c>
      <c r="I593" t="s">
        <v>4817</v>
      </c>
      <c r="J593" s="685">
        <v>191</v>
      </c>
      <c r="K593">
        <v>60</v>
      </c>
      <c r="L593" t="s">
        <v>4817</v>
      </c>
      <c r="P593" t="s">
        <v>2541</v>
      </c>
      <c r="Q593">
        <v>681</v>
      </c>
      <c r="R593">
        <v>4</v>
      </c>
      <c r="S593">
        <v>685</v>
      </c>
    </row>
    <row r="594" spans="1:19" ht="19.95" customHeight="1">
      <c r="A594" t="str">
        <f t="shared" si="10"/>
        <v>IH26</v>
      </c>
      <c r="B594" t="s">
        <v>5274</v>
      </c>
      <c r="C594" t="s">
        <v>5288</v>
      </c>
      <c r="D594">
        <v>131</v>
      </c>
      <c r="E594" t="s">
        <v>4814</v>
      </c>
      <c r="F594">
        <v>111</v>
      </c>
      <c r="G594" t="s">
        <v>4805</v>
      </c>
      <c r="H594">
        <v>117</v>
      </c>
      <c r="I594" t="s">
        <v>4814</v>
      </c>
      <c r="J594" s="685">
        <v>131</v>
      </c>
      <c r="K594">
        <v>45</v>
      </c>
      <c r="L594" t="s">
        <v>4801</v>
      </c>
      <c r="P594" t="s">
        <v>3273</v>
      </c>
      <c r="Q594" t="s">
        <v>85</v>
      </c>
      <c r="R594" t="s">
        <v>85</v>
      </c>
      <c r="S594">
        <v>0</v>
      </c>
    </row>
    <row r="595" spans="1:19" ht="19.95" customHeight="1">
      <c r="A595" t="str">
        <f t="shared" si="10"/>
        <v>IH20</v>
      </c>
      <c r="B595" t="s">
        <v>5274</v>
      </c>
      <c r="C595" t="s">
        <v>5289</v>
      </c>
      <c r="D595">
        <v>246</v>
      </c>
      <c r="E595" t="s">
        <v>4805</v>
      </c>
      <c r="F595">
        <v>254</v>
      </c>
      <c r="G595" t="s">
        <v>4814</v>
      </c>
      <c r="H595">
        <v>260</v>
      </c>
      <c r="I595" t="s">
        <v>4814</v>
      </c>
      <c r="J595" s="685">
        <v>260</v>
      </c>
      <c r="K595">
        <v>65</v>
      </c>
      <c r="L595" t="s">
        <v>4808</v>
      </c>
      <c r="P595" t="s">
        <v>2557</v>
      </c>
      <c r="Q595">
        <v>1092</v>
      </c>
      <c r="R595">
        <v>7</v>
      </c>
      <c r="S595">
        <v>1099</v>
      </c>
    </row>
    <row r="596" spans="1:19" ht="19.95" customHeight="1">
      <c r="A596" t="str">
        <f t="shared" si="10"/>
        <v>IQ#1MTR</v>
      </c>
      <c r="B596" t="s">
        <v>5290</v>
      </c>
      <c r="C596" t="s">
        <v>4800</v>
      </c>
      <c r="D596">
        <v>582</v>
      </c>
      <c r="E596" t="s">
        <v>4811</v>
      </c>
      <c r="F596">
        <v>536</v>
      </c>
      <c r="G596" t="s">
        <v>4811</v>
      </c>
      <c r="H596">
        <v>510</v>
      </c>
      <c r="I596" t="s">
        <v>4804</v>
      </c>
      <c r="J596" s="685">
        <v>582</v>
      </c>
      <c r="K596" t="s">
        <v>4802</v>
      </c>
      <c r="L596" t="s">
        <v>4802</v>
      </c>
      <c r="P596" t="s">
        <v>2558</v>
      </c>
      <c r="Q596">
        <v>226</v>
      </c>
      <c r="R596">
        <v>4</v>
      </c>
      <c r="S596">
        <v>230</v>
      </c>
    </row>
    <row r="597" spans="1:19" ht="19.95" customHeight="1">
      <c r="A597" t="str">
        <f t="shared" si="10"/>
        <v>IQ21</v>
      </c>
      <c r="B597" t="s">
        <v>5290</v>
      </c>
      <c r="C597" t="s">
        <v>5291</v>
      </c>
      <c r="D597">
        <v>144</v>
      </c>
      <c r="E597" t="s">
        <v>4814</v>
      </c>
      <c r="F597">
        <v>145</v>
      </c>
      <c r="G597" t="s">
        <v>4814</v>
      </c>
      <c r="H597">
        <v>130</v>
      </c>
      <c r="I597" t="s">
        <v>4814</v>
      </c>
      <c r="J597" s="685">
        <v>145</v>
      </c>
      <c r="K597">
        <v>36</v>
      </c>
      <c r="L597" t="s">
        <v>4807</v>
      </c>
      <c r="P597" t="s">
        <v>2559</v>
      </c>
      <c r="Q597">
        <v>1938</v>
      </c>
      <c r="R597">
        <v>5</v>
      </c>
      <c r="S597">
        <v>1943</v>
      </c>
    </row>
    <row r="598" spans="1:19" ht="19.95" customHeight="1">
      <c r="A598" t="str">
        <f t="shared" si="10"/>
        <v>IQ22</v>
      </c>
      <c r="B598" t="s">
        <v>5290</v>
      </c>
      <c r="C598" t="s">
        <v>5292</v>
      </c>
      <c r="D598">
        <v>145</v>
      </c>
      <c r="E598" t="s">
        <v>4823</v>
      </c>
      <c r="F598">
        <v>146</v>
      </c>
      <c r="G598" t="s">
        <v>4818</v>
      </c>
      <c r="H598">
        <v>150</v>
      </c>
      <c r="I598" t="s">
        <v>4823</v>
      </c>
      <c r="J598" s="685">
        <v>150</v>
      </c>
      <c r="K598">
        <v>19</v>
      </c>
      <c r="L598" t="s">
        <v>4881</v>
      </c>
      <c r="P598" t="s">
        <v>2560</v>
      </c>
      <c r="Q598">
        <v>1181</v>
      </c>
      <c r="R598">
        <v>2</v>
      </c>
      <c r="S598">
        <v>1183</v>
      </c>
    </row>
    <row r="599" spans="1:19" ht="19.95" customHeight="1">
      <c r="A599" t="str">
        <f t="shared" si="10"/>
        <v>IQ23</v>
      </c>
      <c r="B599" t="s">
        <v>5290</v>
      </c>
      <c r="C599" t="s">
        <v>5293</v>
      </c>
      <c r="D599">
        <v>100</v>
      </c>
      <c r="E599" t="s">
        <v>4801</v>
      </c>
      <c r="F599">
        <v>63</v>
      </c>
      <c r="G599" t="s">
        <v>4811</v>
      </c>
      <c r="H599">
        <v>81</v>
      </c>
      <c r="I599" t="s">
        <v>4804</v>
      </c>
      <c r="J599" s="685">
        <v>100</v>
      </c>
      <c r="K599">
        <v>42</v>
      </c>
      <c r="L599" t="s">
        <v>4801</v>
      </c>
      <c r="P599" t="s">
        <v>2561</v>
      </c>
      <c r="Q599">
        <v>3654</v>
      </c>
      <c r="R599">
        <v>0</v>
      </c>
      <c r="S599">
        <v>3654</v>
      </c>
    </row>
    <row r="600" spans="1:19" ht="19.95" customHeight="1">
      <c r="A600" t="str">
        <f t="shared" si="10"/>
        <v>IQ24</v>
      </c>
      <c r="B600" t="s">
        <v>5290</v>
      </c>
      <c r="C600" t="s">
        <v>5294</v>
      </c>
      <c r="D600">
        <v>159</v>
      </c>
      <c r="E600" t="s">
        <v>4814</v>
      </c>
      <c r="F600">
        <v>153</v>
      </c>
      <c r="G600" t="s">
        <v>4814</v>
      </c>
      <c r="H600">
        <v>140</v>
      </c>
      <c r="I600" t="s">
        <v>4814</v>
      </c>
      <c r="J600" s="685">
        <v>159</v>
      </c>
      <c r="K600">
        <v>34</v>
      </c>
      <c r="L600" t="s">
        <v>4811</v>
      </c>
      <c r="P600" t="s">
        <v>1900</v>
      </c>
      <c r="Q600">
        <v>3807</v>
      </c>
      <c r="R600">
        <v>1</v>
      </c>
      <c r="S600">
        <v>3808</v>
      </c>
    </row>
    <row r="601" spans="1:19" ht="19.95" customHeight="1">
      <c r="A601" t="str">
        <f t="shared" si="10"/>
        <v>IQ25</v>
      </c>
      <c r="B601" t="s">
        <v>5290</v>
      </c>
      <c r="C601" t="s">
        <v>5295</v>
      </c>
      <c r="D601">
        <v>76</v>
      </c>
      <c r="E601" t="s">
        <v>4809</v>
      </c>
      <c r="F601">
        <v>68</v>
      </c>
      <c r="G601" t="s">
        <v>4804</v>
      </c>
      <c r="H601">
        <v>48</v>
      </c>
      <c r="I601" t="s">
        <v>4804</v>
      </c>
      <c r="J601" s="685">
        <v>76</v>
      </c>
      <c r="K601">
        <v>31</v>
      </c>
      <c r="L601" t="s">
        <v>4809</v>
      </c>
      <c r="P601" t="s">
        <v>1902</v>
      </c>
      <c r="Q601">
        <v>1727</v>
      </c>
      <c r="R601">
        <v>2</v>
      </c>
      <c r="S601">
        <v>1729</v>
      </c>
    </row>
    <row r="602" spans="1:19" ht="19.95" customHeight="1">
      <c r="A602" t="str">
        <f t="shared" si="10"/>
        <v>IQ#2MTR</v>
      </c>
      <c r="B602" t="s">
        <v>5290</v>
      </c>
      <c r="C602" t="s">
        <v>4812</v>
      </c>
      <c r="D602">
        <v>337</v>
      </c>
      <c r="E602" t="s">
        <v>4811</v>
      </c>
      <c r="F602">
        <v>307</v>
      </c>
      <c r="G602" t="s">
        <v>4811</v>
      </c>
      <c r="H602">
        <v>336</v>
      </c>
      <c r="I602" t="s">
        <v>4811</v>
      </c>
      <c r="J602" s="685">
        <v>337</v>
      </c>
      <c r="K602" t="s">
        <v>4802</v>
      </c>
      <c r="L602" t="s">
        <v>4802</v>
      </c>
      <c r="P602" t="s">
        <v>1903</v>
      </c>
      <c r="Q602">
        <v>3115</v>
      </c>
      <c r="R602">
        <v>6</v>
      </c>
      <c r="S602">
        <v>3121</v>
      </c>
    </row>
    <row r="603" spans="1:19" ht="19.95" customHeight="1">
      <c r="A603" t="str">
        <f t="shared" si="10"/>
        <v>IQ26</v>
      </c>
      <c r="B603" t="s">
        <v>5290</v>
      </c>
      <c r="C603" t="s">
        <v>5296</v>
      </c>
      <c r="D603">
        <v>141</v>
      </c>
      <c r="E603" t="s">
        <v>4811</v>
      </c>
      <c r="F603">
        <v>106</v>
      </c>
      <c r="G603" t="s">
        <v>4811</v>
      </c>
      <c r="H603">
        <v>122</v>
      </c>
      <c r="I603" t="s">
        <v>4811</v>
      </c>
      <c r="J603" s="685">
        <v>141</v>
      </c>
      <c r="K603">
        <v>29</v>
      </c>
      <c r="L603" t="s">
        <v>4809</v>
      </c>
      <c r="P603" t="s">
        <v>2565</v>
      </c>
      <c r="Q603">
        <v>2862</v>
      </c>
      <c r="R603">
        <v>2</v>
      </c>
      <c r="S603">
        <v>2864</v>
      </c>
    </row>
    <row r="604" spans="1:19" ht="19.95" customHeight="1">
      <c r="A604" t="str">
        <f t="shared" si="10"/>
        <v>IQ29</v>
      </c>
      <c r="B604" t="s">
        <v>5290</v>
      </c>
      <c r="C604" t="s">
        <v>5297</v>
      </c>
      <c r="D604">
        <v>9</v>
      </c>
      <c r="E604" t="s">
        <v>4810</v>
      </c>
      <c r="F604">
        <v>10</v>
      </c>
      <c r="G604" t="s">
        <v>4821</v>
      </c>
      <c r="H604">
        <v>10</v>
      </c>
      <c r="I604" t="s">
        <v>4807</v>
      </c>
      <c r="J604" s="685">
        <v>10</v>
      </c>
      <c r="K604">
        <v>3</v>
      </c>
      <c r="L604" t="s">
        <v>4862</v>
      </c>
      <c r="P604" t="s">
        <v>1975</v>
      </c>
      <c r="Q604">
        <v>1633</v>
      </c>
      <c r="R604">
        <v>2</v>
      </c>
      <c r="S604">
        <v>1635</v>
      </c>
    </row>
    <row r="605" spans="1:19" ht="19.95" customHeight="1">
      <c r="A605" t="str">
        <f t="shared" si="10"/>
        <v>IQ30</v>
      </c>
      <c r="B605" t="s">
        <v>5290</v>
      </c>
      <c r="C605" t="s">
        <v>5298</v>
      </c>
      <c r="D605">
        <v>84</v>
      </c>
      <c r="E605" t="s">
        <v>4804</v>
      </c>
      <c r="F605">
        <v>46</v>
      </c>
      <c r="G605" t="s">
        <v>4817</v>
      </c>
      <c r="H605">
        <v>65</v>
      </c>
      <c r="I605" t="s">
        <v>4811</v>
      </c>
      <c r="J605" s="685">
        <v>84</v>
      </c>
      <c r="K605">
        <v>38</v>
      </c>
      <c r="L605" t="s">
        <v>4809</v>
      </c>
      <c r="P605" t="s">
        <v>2563</v>
      </c>
      <c r="Q605">
        <v>1262</v>
      </c>
      <c r="R605">
        <v>6</v>
      </c>
      <c r="S605">
        <v>1268</v>
      </c>
    </row>
    <row r="606" spans="1:19" ht="19.95" customHeight="1">
      <c r="A606" t="str">
        <f t="shared" si="10"/>
        <v>IQ27</v>
      </c>
      <c r="B606" t="s">
        <v>5290</v>
      </c>
      <c r="C606" t="s">
        <v>5299</v>
      </c>
      <c r="D606">
        <v>44</v>
      </c>
      <c r="E606" t="s">
        <v>4808</v>
      </c>
      <c r="F606">
        <v>33</v>
      </c>
      <c r="G606" t="s">
        <v>4818</v>
      </c>
      <c r="H606">
        <v>57</v>
      </c>
      <c r="I606" t="s">
        <v>4814</v>
      </c>
      <c r="J606" s="685">
        <v>57</v>
      </c>
      <c r="K606">
        <v>35</v>
      </c>
      <c r="L606" t="s">
        <v>4809</v>
      </c>
      <c r="P606" t="s">
        <v>1904</v>
      </c>
      <c r="Q606">
        <v>3157</v>
      </c>
      <c r="R606">
        <v>2</v>
      </c>
      <c r="S606">
        <v>3159</v>
      </c>
    </row>
    <row r="607" spans="1:19" ht="19.95" customHeight="1">
      <c r="A607" t="str">
        <f t="shared" si="10"/>
        <v>IQ28</v>
      </c>
      <c r="B607" t="s">
        <v>5290</v>
      </c>
      <c r="C607" t="s">
        <v>5300</v>
      </c>
      <c r="D607">
        <v>66</v>
      </c>
      <c r="E607" t="s">
        <v>4811</v>
      </c>
      <c r="F607">
        <v>104</v>
      </c>
      <c r="G607" t="s">
        <v>4811</v>
      </c>
      <c r="H607">
        <v>113</v>
      </c>
      <c r="I607" t="s">
        <v>4811</v>
      </c>
      <c r="J607" s="685">
        <v>113</v>
      </c>
      <c r="K607">
        <v>53</v>
      </c>
      <c r="L607" t="s">
        <v>4801</v>
      </c>
      <c r="P607" t="s">
        <v>1906</v>
      </c>
      <c r="Q607">
        <v>3413</v>
      </c>
      <c r="R607">
        <v>3</v>
      </c>
      <c r="S607">
        <v>3416</v>
      </c>
    </row>
    <row r="608" spans="1:19" ht="19.95" customHeight="1">
      <c r="A608" t="str">
        <f t="shared" si="10"/>
        <v>IQ#3MTR</v>
      </c>
      <c r="B608" t="s">
        <v>5290</v>
      </c>
      <c r="C608" t="s">
        <v>4820</v>
      </c>
      <c r="D608">
        <v>295</v>
      </c>
      <c r="E608" t="s">
        <v>4809</v>
      </c>
      <c r="F608">
        <v>310</v>
      </c>
      <c r="G608" t="s">
        <v>4801</v>
      </c>
      <c r="H608">
        <v>335</v>
      </c>
      <c r="I608" t="s">
        <v>4801</v>
      </c>
      <c r="J608" s="685">
        <v>335</v>
      </c>
      <c r="K608" t="s">
        <v>4802</v>
      </c>
      <c r="L608" t="s">
        <v>4802</v>
      </c>
      <c r="P608" t="s">
        <v>1908</v>
      </c>
      <c r="Q608">
        <v>2525</v>
      </c>
      <c r="R608">
        <v>2</v>
      </c>
      <c r="S608">
        <v>2527</v>
      </c>
    </row>
    <row r="609" spans="1:19" ht="19.95" customHeight="1">
      <c r="A609" t="str">
        <f t="shared" si="10"/>
        <v>IQ31</v>
      </c>
      <c r="B609" t="s">
        <v>5290</v>
      </c>
      <c r="C609" t="s">
        <v>5301</v>
      </c>
      <c r="D609">
        <v>57</v>
      </c>
      <c r="E609" t="s">
        <v>4809</v>
      </c>
      <c r="F609">
        <v>57</v>
      </c>
      <c r="G609" t="s">
        <v>4801</v>
      </c>
      <c r="H609">
        <v>54</v>
      </c>
      <c r="I609" t="s">
        <v>4811</v>
      </c>
      <c r="J609" s="685">
        <v>57</v>
      </c>
      <c r="K609">
        <v>20</v>
      </c>
      <c r="L609" t="s">
        <v>4811</v>
      </c>
      <c r="P609" t="s">
        <v>2567</v>
      </c>
      <c r="Q609">
        <v>4514</v>
      </c>
      <c r="R609">
        <v>1</v>
      </c>
      <c r="S609">
        <v>4515</v>
      </c>
    </row>
    <row r="610" spans="1:19" ht="19.95" customHeight="1">
      <c r="A610" t="str">
        <f t="shared" si="10"/>
        <v>IQ32</v>
      </c>
      <c r="B610" t="s">
        <v>5290</v>
      </c>
      <c r="C610" t="s">
        <v>5302</v>
      </c>
      <c r="D610">
        <v>50</v>
      </c>
      <c r="E610" t="s">
        <v>4801</v>
      </c>
      <c r="F610">
        <v>58</v>
      </c>
      <c r="G610" t="s">
        <v>4811</v>
      </c>
      <c r="H610">
        <v>113</v>
      </c>
      <c r="I610" t="s">
        <v>4801</v>
      </c>
      <c r="J610" s="685">
        <v>113</v>
      </c>
      <c r="K610">
        <v>78</v>
      </c>
      <c r="L610" t="s">
        <v>4807</v>
      </c>
      <c r="P610" t="s">
        <v>2568</v>
      </c>
      <c r="Q610">
        <v>1010</v>
      </c>
      <c r="R610">
        <v>4</v>
      </c>
      <c r="S610">
        <v>1014</v>
      </c>
    </row>
    <row r="611" spans="1:19" ht="19.95" customHeight="1">
      <c r="A611" t="str">
        <f t="shared" si="10"/>
        <v>IQ33</v>
      </c>
      <c r="B611" t="s">
        <v>5290</v>
      </c>
      <c r="C611" t="s">
        <v>5303</v>
      </c>
      <c r="D611">
        <v>45</v>
      </c>
      <c r="E611" t="s">
        <v>4804</v>
      </c>
      <c r="F611">
        <v>69</v>
      </c>
      <c r="G611" t="s">
        <v>4801</v>
      </c>
      <c r="H611">
        <v>48</v>
      </c>
      <c r="I611" t="s">
        <v>4817</v>
      </c>
      <c r="J611" s="685">
        <v>69</v>
      </c>
      <c r="K611">
        <v>39</v>
      </c>
      <c r="L611" t="s">
        <v>4821</v>
      </c>
      <c r="P611" t="s">
        <v>1977</v>
      </c>
      <c r="Q611">
        <v>3678</v>
      </c>
      <c r="R611">
        <v>1</v>
      </c>
      <c r="S611">
        <v>3679</v>
      </c>
    </row>
    <row r="612" spans="1:19" ht="19.95" customHeight="1">
      <c r="A612" t="str">
        <f t="shared" si="10"/>
        <v>IQ34</v>
      </c>
      <c r="B612" t="s">
        <v>5290</v>
      </c>
      <c r="C612" t="s">
        <v>5304</v>
      </c>
      <c r="D612">
        <v>62</v>
      </c>
      <c r="E612" t="s">
        <v>4809</v>
      </c>
      <c r="F612">
        <v>64</v>
      </c>
      <c r="G612" t="s">
        <v>4809</v>
      </c>
      <c r="H612">
        <v>58</v>
      </c>
      <c r="I612" t="s">
        <v>4809</v>
      </c>
      <c r="J612" s="685">
        <v>64</v>
      </c>
      <c r="K612">
        <v>25</v>
      </c>
      <c r="L612" t="s">
        <v>4804</v>
      </c>
      <c r="P612" t="s">
        <v>2569</v>
      </c>
      <c r="Q612">
        <v>218</v>
      </c>
      <c r="R612">
        <v>6</v>
      </c>
      <c r="S612">
        <v>224</v>
      </c>
    </row>
    <row r="613" spans="1:19" ht="19.95" customHeight="1">
      <c r="A613" t="str">
        <f t="shared" si="10"/>
        <v>IQ35</v>
      </c>
      <c r="B613" t="s">
        <v>5290</v>
      </c>
      <c r="C613" t="s">
        <v>5305</v>
      </c>
      <c r="D613">
        <v>76</v>
      </c>
      <c r="E613" t="s">
        <v>4811</v>
      </c>
      <c r="F613">
        <v>70</v>
      </c>
      <c r="G613" t="s">
        <v>4811</v>
      </c>
      <c r="H613">
        <v>65</v>
      </c>
      <c r="I613" t="s">
        <v>4811</v>
      </c>
      <c r="J613" s="685">
        <v>76</v>
      </c>
      <c r="K613">
        <v>30</v>
      </c>
      <c r="L613" t="s">
        <v>4881</v>
      </c>
      <c r="P613" t="s">
        <v>1979</v>
      </c>
      <c r="Q613">
        <v>1472</v>
      </c>
      <c r="R613">
        <v>1</v>
      </c>
      <c r="S613">
        <v>1473</v>
      </c>
    </row>
    <row r="614" spans="1:19" ht="19.95" customHeight="1">
      <c r="A614" t="str">
        <f t="shared" si="10"/>
        <v>9M#2DTR(A)</v>
      </c>
      <c r="B614" t="s">
        <v>5306</v>
      </c>
      <c r="C614" t="s">
        <v>4879</v>
      </c>
      <c r="D614">
        <v>346</v>
      </c>
      <c r="E614" t="s">
        <v>4821</v>
      </c>
      <c r="F614">
        <v>270</v>
      </c>
      <c r="G614" t="s">
        <v>4821</v>
      </c>
      <c r="H614">
        <v>270</v>
      </c>
      <c r="I614" t="s">
        <v>4811</v>
      </c>
      <c r="J614" s="685">
        <v>346</v>
      </c>
      <c r="K614" t="s">
        <v>4802</v>
      </c>
      <c r="L614" t="s">
        <v>4802</v>
      </c>
      <c r="P614" t="s">
        <v>1981</v>
      </c>
      <c r="Q614">
        <v>1722</v>
      </c>
      <c r="R614">
        <v>3</v>
      </c>
      <c r="S614">
        <v>1725</v>
      </c>
    </row>
    <row r="615" spans="1:19" ht="19.95" customHeight="1">
      <c r="A615" t="str">
        <f t="shared" si="10"/>
        <v>9M20</v>
      </c>
      <c r="B615" t="s">
        <v>5306</v>
      </c>
      <c r="C615" t="s">
        <v>5307</v>
      </c>
      <c r="D615">
        <v>158</v>
      </c>
      <c r="E615" t="s">
        <v>4821</v>
      </c>
      <c r="F615">
        <v>126</v>
      </c>
      <c r="G615" t="s">
        <v>4814</v>
      </c>
      <c r="H615">
        <v>120</v>
      </c>
      <c r="I615" t="s">
        <v>4811</v>
      </c>
      <c r="J615" s="685">
        <v>158</v>
      </c>
      <c r="K615">
        <v>51</v>
      </c>
      <c r="L615" t="s">
        <v>4927</v>
      </c>
      <c r="P615" t="s">
        <v>3274</v>
      </c>
      <c r="Q615" t="s">
        <v>85</v>
      </c>
      <c r="R615" t="s">
        <v>85</v>
      </c>
      <c r="S615">
        <v>0</v>
      </c>
    </row>
    <row r="616" spans="1:19" ht="19.95" customHeight="1">
      <c r="A616" t="str">
        <f t="shared" si="10"/>
        <v>9M21</v>
      </c>
      <c r="B616" t="s">
        <v>5306</v>
      </c>
      <c r="C616" t="s">
        <v>5308</v>
      </c>
      <c r="D616">
        <v>60</v>
      </c>
      <c r="E616" t="s">
        <v>4811</v>
      </c>
      <c r="F616">
        <v>54</v>
      </c>
      <c r="G616" t="s">
        <v>4811</v>
      </c>
      <c r="H616">
        <v>49</v>
      </c>
      <c r="I616" t="s">
        <v>4801</v>
      </c>
      <c r="J616" s="685">
        <v>60</v>
      </c>
      <c r="K616">
        <v>30</v>
      </c>
      <c r="L616" t="s">
        <v>4811</v>
      </c>
      <c r="P616" t="s">
        <v>2581</v>
      </c>
      <c r="Q616" t="s">
        <v>85</v>
      </c>
      <c r="R616" t="s">
        <v>85</v>
      </c>
      <c r="S616">
        <v>0</v>
      </c>
    </row>
    <row r="617" spans="1:19" ht="19.95" customHeight="1">
      <c r="A617" t="str">
        <f t="shared" si="10"/>
        <v>9M22</v>
      </c>
      <c r="B617" t="s">
        <v>5306</v>
      </c>
      <c r="C617" t="s">
        <v>5309</v>
      </c>
      <c r="D617">
        <v>67</v>
      </c>
      <c r="E617" t="s">
        <v>4811</v>
      </c>
      <c r="F617">
        <v>48</v>
      </c>
      <c r="G617" t="s">
        <v>4818</v>
      </c>
      <c r="H617">
        <v>56</v>
      </c>
      <c r="I617" t="s">
        <v>4810</v>
      </c>
      <c r="J617" s="685">
        <v>67</v>
      </c>
      <c r="K617">
        <v>28</v>
      </c>
      <c r="L617" t="s">
        <v>4811</v>
      </c>
      <c r="P617" t="s">
        <v>2580</v>
      </c>
      <c r="Q617" t="s">
        <v>85</v>
      </c>
      <c r="R617" t="s">
        <v>85</v>
      </c>
      <c r="S617">
        <v>0</v>
      </c>
    </row>
    <row r="618" spans="1:19" ht="19.95" customHeight="1">
      <c r="A618" t="str">
        <f t="shared" si="10"/>
        <v>9M23</v>
      </c>
      <c r="B618" t="s">
        <v>5306</v>
      </c>
      <c r="C618" t="s">
        <v>5310</v>
      </c>
      <c r="D618">
        <v>26</v>
      </c>
      <c r="E618" t="s">
        <v>4804</v>
      </c>
      <c r="F618">
        <v>27</v>
      </c>
      <c r="G618" t="s">
        <v>4801</v>
      </c>
      <c r="H618">
        <v>24</v>
      </c>
      <c r="I618" t="s">
        <v>4804</v>
      </c>
      <c r="J618" s="685">
        <v>27</v>
      </c>
      <c r="K618">
        <v>12</v>
      </c>
      <c r="L618" t="s">
        <v>4805</v>
      </c>
      <c r="P618" t="s">
        <v>3275</v>
      </c>
      <c r="Q618" t="s">
        <v>85</v>
      </c>
      <c r="R618" t="s">
        <v>85</v>
      </c>
      <c r="S618">
        <v>0</v>
      </c>
    </row>
    <row r="619" spans="1:19" ht="19.95" customHeight="1">
      <c r="A619" t="str">
        <f t="shared" si="10"/>
        <v>9M24</v>
      </c>
      <c r="B619" t="s">
        <v>5306</v>
      </c>
      <c r="C619" t="s">
        <v>5311</v>
      </c>
      <c r="D619">
        <v>48</v>
      </c>
      <c r="E619" t="s">
        <v>4826</v>
      </c>
      <c r="F619">
        <v>56</v>
      </c>
      <c r="G619" t="s">
        <v>4826</v>
      </c>
      <c r="H619">
        <v>55</v>
      </c>
      <c r="I619" t="s">
        <v>4826</v>
      </c>
      <c r="J619" s="685">
        <v>56</v>
      </c>
      <c r="K619">
        <v>17</v>
      </c>
      <c r="L619" t="s">
        <v>4805</v>
      </c>
      <c r="P619" t="s">
        <v>2578</v>
      </c>
      <c r="Q619" t="s">
        <v>85</v>
      </c>
      <c r="R619" t="s">
        <v>85</v>
      </c>
      <c r="S619">
        <v>0</v>
      </c>
    </row>
    <row r="620" spans="1:19" ht="19.95" customHeight="1">
      <c r="A620" t="str">
        <f t="shared" si="10"/>
        <v>9M#2DTR(B)</v>
      </c>
      <c r="B620" t="s">
        <v>5306</v>
      </c>
      <c r="C620" t="s">
        <v>4886</v>
      </c>
      <c r="D620">
        <v>502</v>
      </c>
      <c r="E620" t="s">
        <v>4811</v>
      </c>
      <c r="F620">
        <v>463</v>
      </c>
      <c r="G620" t="s">
        <v>4811</v>
      </c>
      <c r="H620">
        <v>478</v>
      </c>
      <c r="I620" t="s">
        <v>4811</v>
      </c>
      <c r="J620" s="685">
        <v>502</v>
      </c>
      <c r="K620" t="s">
        <v>4802</v>
      </c>
      <c r="L620" t="s">
        <v>4802</v>
      </c>
      <c r="P620" t="s">
        <v>2579</v>
      </c>
      <c r="Q620" t="s">
        <v>85</v>
      </c>
      <c r="R620" t="s">
        <v>85</v>
      </c>
      <c r="S620">
        <v>0</v>
      </c>
    </row>
    <row r="621" spans="1:19" ht="19.95" customHeight="1">
      <c r="A621" t="str">
        <f t="shared" si="10"/>
        <v>9M25</v>
      </c>
      <c r="B621" t="s">
        <v>5306</v>
      </c>
      <c r="C621" t="s">
        <v>5312</v>
      </c>
      <c r="D621">
        <v>118</v>
      </c>
      <c r="E621" t="s">
        <v>4819</v>
      </c>
      <c r="F621">
        <v>101</v>
      </c>
      <c r="G621" t="s">
        <v>4819</v>
      </c>
      <c r="H621">
        <v>98</v>
      </c>
      <c r="I621" t="s">
        <v>4819</v>
      </c>
      <c r="J621" s="685">
        <v>118</v>
      </c>
      <c r="K621">
        <v>46</v>
      </c>
      <c r="L621" t="s">
        <v>4816</v>
      </c>
      <c r="P621" t="s">
        <v>3276</v>
      </c>
      <c r="Q621" t="s">
        <v>85</v>
      </c>
      <c r="R621" t="s">
        <v>85</v>
      </c>
      <c r="S621">
        <v>0</v>
      </c>
    </row>
    <row r="622" spans="1:19" ht="19.95" customHeight="1">
      <c r="A622" t="str">
        <f t="shared" si="10"/>
        <v>9M26</v>
      </c>
      <c r="B622" t="s">
        <v>5306</v>
      </c>
      <c r="C622" t="s">
        <v>5313</v>
      </c>
      <c r="D622">
        <v>155</v>
      </c>
      <c r="E622" t="s">
        <v>4801</v>
      </c>
      <c r="F622">
        <v>133</v>
      </c>
      <c r="G622" t="s">
        <v>4811</v>
      </c>
      <c r="H622">
        <v>132</v>
      </c>
      <c r="I622" t="s">
        <v>4809</v>
      </c>
      <c r="J622" s="685">
        <v>155</v>
      </c>
      <c r="K622">
        <v>36</v>
      </c>
      <c r="L622" t="s">
        <v>4801</v>
      </c>
      <c r="P622" t="s">
        <v>3277</v>
      </c>
      <c r="Q622" t="s">
        <v>85</v>
      </c>
      <c r="R622" t="s">
        <v>85</v>
      </c>
      <c r="S622">
        <v>0</v>
      </c>
    </row>
    <row r="623" spans="1:19" ht="19.95" customHeight="1">
      <c r="A623" t="str">
        <f t="shared" si="10"/>
        <v>9M27</v>
      </c>
      <c r="B623" t="s">
        <v>5306</v>
      </c>
      <c r="C623" t="s">
        <v>5314</v>
      </c>
      <c r="D623">
        <v>162</v>
      </c>
      <c r="E623" t="s">
        <v>4811</v>
      </c>
      <c r="F623">
        <v>147</v>
      </c>
      <c r="G623" t="s">
        <v>4801</v>
      </c>
      <c r="H623">
        <v>167</v>
      </c>
      <c r="I623" t="s">
        <v>4811</v>
      </c>
      <c r="J623" s="685">
        <v>167</v>
      </c>
      <c r="K623">
        <v>45</v>
      </c>
      <c r="L623" t="s">
        <v>4810</v>
      </c>
      <c r="P623" t="s">
        <v>3278</v>
      </c>
      <c r="Q623" t="s">
        <v>85</v>
      </c>
      <c r="R623" t="s">
        <v>85</v>
      </c>
      <c r="S623">
        <v>0</v>
      </c>
    </row>
    <row r="624" spans="1:19" ht="19.95" customHeight="1">
      <c r="A624" t="str">
        <f t="shared" si="10"/>
        <v>9M28</v>
      </c>
      <c r="B624" t="s">
        <v>5306</v>
      </c>
      <c r="C624" t="s">
        <v>5315</v>
      </c>
      <c r="D624">
        <v>91</v>
      </c>
      <c r="E624" t="s">
        <v>4801</v>
      </c>
      <c r="F624">
        <v>95</v>
      </c>
      <c r="G624" t="s">
        <v>4811</v>
      </c>
      <c r="H624">
        <v>116</v>
      </c>
      <c r="I624" t="s">
        <v>4811</v>
      </c>
      <c r="J624" s="685">
        <v>116</v>
      </c>
      <c r="K624">
        <v>33</v>
      </c>
      <c r="L624" t="s">
        <v>4809</v>
      </c>
      <c r="P624" t="s">
        <v>2582</v>
      </c>
      <c r="Q624" t="s">
        <v>85</v>
      </c>
      <c r="R624" t="s">
        <v>85</v>
      </c>
      <c r="S624">
        <v>0</v>
      </c>
    </row>
    <row r="625" spans="1:19" ht="19.95" customHeight="1">
      <c r="A625" t="str">
        <f t="shared" si="10"/>
        <v>9M29</v>
      </c>
      <c r="B625" t="s">
        <v>5306</v>
      </c>
      <c r="C625" t="s">
        <v>5316</v>
      </c>
      <c r="D625">
        <v>38</v>
      </c>
      <c r="E625" t="s">
        <v>4810</v>
      </c>
      <c r="F625">
        <v>49</v>
      </c>
      <c r="G625" t="s">
        <v>4814</v>
      </c>
      <c r="H625">
        <v>42</v>
      </c>
      <c r="I625" t="s">
        <v>4801</v>
      </c>
      <c r="J625" s="685">
        <v>49</v>
      </c>
      <c r="K625">
        <v>30</v>
      </c>
      <c r="L625" t="s">
        <v>4801</v>
      </c>
      <c r="P625" t="s">
        <v>3279</v>
      </c>
      <c r="Q625" t="s">
        <v>85</v>
      </c>
      <c r="R625" t="s">
        <v>85</v>
      </c>
      <c r="S625">
        <v>0</v>
      </c>
    </row>
    <row r="626" spans="1:19" ht="19.95" customHeight="1">
      <c r="A626" t="str">
        <f t="shared" si="10"/>
        <v>9M#3DTR(A)</v>
      </c>
      <c r="B626" t="s">
        <v>5306</v>
      </c>
      <c r="C626" t="s">
        <v>4949</v>
      </c>
      <c r="D626">
        <v>553</v>
      </c>
      <c r="E626" t="s">
        <v>4811</v>
      </c>
      <c r="F626">
        <v>573</v>
      </c>
      <c r="G626" t="s">
        <v>4811</v>
      </c>
      <c r="H626">
        <v>589</v>
      </c>
      <c r="I626" t="s">
        <v>4811</v>
      </c>
      <c r="J626" s="685">
        <v>589</v>
      </c>
      <c r="K626" t="s">
        <v>4802</v>
      </c>
      <c r="L626" t="s">
        <v>4802</v>
      </c>
      <c r="P626" t="s">
        <v>2576</v>
      </c>
      <c r="Q626">
        <v>2147</v>
      </c>
      <c r="R626">
        <v>1</v>
      </c>
      <c r="S626">
        <v>2148</v>
      </c>
    </row>
    <row r="627" spans="1:19" ht="19.95" customHeight="1">
      <c r="A627" t="str">
        <f t="shared" si="10"/>
        <v>9M30</v>
      </c>
      <c r="B627" t="s">
        <v>5306</v>
      </c>
      <c r="C627" t="s">
        <v>5317</v>
      </c>
      <c r="D627">
        <v>221</v>
      </c>
      <c r="E627" t="s">
        <v>4804</v>
      </c>
      <c r="F627">
        <v>214</v>
      </c>
      <c r="G627" t="s">
        <v>4809</v>
      </c>
      <c r="H627">
        <v>220</v>
      </c>
      <c r="I627" t="s">
        <v>4811</v>
      </c>
      <c r="J627" s="685">
        <v>221</v>
      </c>
      <c r="K627">
        <v>55</v>
      </c>
      <c r="L627" t="s">
        <v>4826</v>
      </c>
      <c r="P627" t="s">
        <v>2572</v>
      </c>
      <c r="Q627">
        <v>1905</v>
      </c>
      <c r="R627">
        <v>5</v>
      </c>
      <c r="S627">
        <v>1910</v>
      </c>
    </row>
    <row r="628" spans="1:19" ht="19.95" customHeight="1">
      <c r="A628" t="str">
        <f t="shared" si="10"/>
        <v>9M31</v>
      </c>
      <c r="B628" t="s">
        <v>5306</v>
      </c>
      <c r="C628" t="s">
        <v>5318</v>
      </c>
      <c r="D628">
        <v>38</v>
      </c>
      <c r="E628" t="s">
        <v>4826</v>
      </c>
      <c r="F628">
        <v>42</v>
      </c>
      <c r="G628" t="s">
        <v>4814</v>
      </c>
      <c r="H628">
        <v>54</v>
      </c>
      <c r="I628" t="s">
        <v>4826</v>
      </c>
      <c r="J628" s="685">
        <v>54</v>
      </c>
      <c r="K628">
        <v>43</v>
      </c>
      <c r="L628" t="s">
        <v>4826</v>
      </c>
      <c r="P628" t="s">
        <v>2575</v>
      </c>
      <c r="Q628">
        <v>1936</v>
      </c>
      <c r="R628">
        <v>6</v>
      </c>
      <c r="S628">
        <v>1942</v>
      </c>
    </row>
    <row r="629" spans="1:19" ht="19.95" customHeight="1">
      <c r="A629" t="str">
        <f t="shared" si="10"/>
        <v>9M32</v>
      </c>
      <c r="B629" t="s">
        <v>5306</v>
      </c>
      <c r="C629" t="s">
        <v>5319</v>
      </c>
      <c r="D629">
        <v>173</v>
      </c>
      <c r="E629" t="s">
        <v>4811</v>
      </c>
      <c r="F629">
        <v>174</v>
      </c>
      <c r="G629" t="s">
        <v>4811</v>
      </c>
      <c r="H629">
        <v>194</v>
      </c>
      <c r="I629" t="s">
        <v>4811</v>
      </c>
      <c r="J629" s="685">
        <v>194</v>
      </c>
      <c r="K629">
        <v>37</v>
      </c>
      <c r="L629" t="s">
        <v>4804</v>
      </c>
      <c r="P629" t="s">
        <v>2573</v>
      </c>
      <c r="Q629">
        <v>1691</v>
      </c>
      <c r="R629">
        <v>11</v>
      </c>
      <c r="S629">
        <v>1702</v>
      </c>
    </row>
    <row r="630" spans="1:19" ht="19.95" customHeight="1">
      <c r="A630" t="str">
        <f t="shared" si="10"/>
        <v>9M33</v>
      </c>
      <c r="B630" t="s">
        <v>5306</v>
      </c>
      <c r="C630" t="s">
        <v>5320</v>
      </c>
      <c r="D630">
        <v>23</v>
      </c>
      <c r="E630" t="s">
        <v>4821</v>
      </c>
      <c r="F630">
        <v>23</v>
      </c>
      <c r="G630" t="s">
        <v>4811</v>
      </c>
      <c r="H630">
        <v>24</v>
      </c>
      <c r="I630" t="s">
        <v>4811</v>
      </c>
      <c r="J630" s="685">
        <v>24</v>
      </c>
      <c r="K630">
        <v>2</v>
      </c>
      <c r="L630" t="s">
        <v>4819</v>
      </c>
      <c r="P630" t="s">
        <v>2574</v>
      </c>
      <c r="Q630">
        <v>1080</v>
      </c>
      <c r="R630">
        <v>0</v>
      </c>
      <c r="S630">
        <v>1080</v>
      </c>
    </row>
    <row r="631" spans="1:19" ht="19.95" customHeight="1">
      <c r="A631" t="str">
        <f t="shared" si="10"/>
        <v>9M34</v>
      </c>
      <c r="B631" t="s">
        <v>5306</v>
      </c>
      <c r="C631" t="s">
        <v>5321</v>
      </c>
      <c r="D631">
        <v>183</v>
      </c>
      <c r="E631" t="s">
        <v>4814</v>
      </c>
      <c r="F631">
        <v>198</v>
      </c>
      <c r="G631" t="s">
        <v>4814</v>
      </c>
      <c r="H631">
        <v>190</v>
      </c>
      <c r="I631" t="s">
        <v>4814</v>
      </c>
      <c r="J631" s="685">
        <v>198</v>
      </c>
      <c r="K631">
        <v>35</v>
      </c>
      <c r="L631" t="s">
        <v>4814</v>
      </c>
      <c r="P631" t="s">
        <v>1909</v>
      </c>
      <c r="Q631">
        <v>3</v>
      </c>
      <c r="R631">
        <v>1</v>
      </c>
      <c r="S631">
        <v>4</v>
      </c>
    </row>
    <row r="632" spans="1:19" ht="19.95" customHeight="1">
      <c r="A632" t="str">
        <f t="shared" si="10"/>
        <v>9M#3DTR(B)</v>
      </c>
      <c r="B632" t="s">
        <v>5306</v>
      </c>
      <c r="C632" t="s">
        <v>4953</v>
      </c>
      <c r="D632">
        <v>603</v>
      </c>
      <c r="E632" t="s">
        <v>4811</v>
      </c>
      <c r="F632">
        <v>510</v>
      </c>
      <c r="G632" t="s">
        <v>4801</v>
      </c>
      <c r="H632">
        <v>547</v>
      </c>
      <c r="I632" t="s">
        <v>4811</v>
      </c>
      <c r="J632" s="685">
        <v>603</v>
      </c>
      <c r="K632" t="s">
        <v>4802</v>
      </c>
      <c r="L632" t="s">
        <v>4802</v>
      </c>
      <c r="P632" t="s">
        <v>1217</v>
      </c>
      <c r="Q632">
        <v>3</v>
      </c>
      <c r="R632">
        <v>4</v>
      </c>
      <c r="S632">
        <v>7</v>
      </c>
    </row>
    <row r="633" spans="1:19" ht="19.95" customHeight="1">
      <c r="A633" t="str">
        <f t="shared" si="10"/>
        <v>9M35</v>
      </c>
      <c r="B633" t="s">
        <v>5306</v>
      </c>
      <c r="C633" t="s">
        <v>5322</v>
      </c>
      <c r="D633">
        <v>74</v>
      </c>
      <c r="E633" t="s">
        <v>4811</v>
      </c>
      <c r="F633">
        <v>60</v>
      </c>
      <c r="G633" t="s">
        <v>4817</v>
      </c>
      <c r="H633">
        <v>61</v>
      </c>
      <c r="I633" t="s">
        <v>4811</v>
      </c>
      <c r="J633" s="685">
        <v>74</v>
      </c>
      <c r="K633">
        <v>39</v>
      </c>
      <c r="L633" t="s">
        <v>4811</v>
      </c>
      <c r="P633" t="s">
        <v>1233</v>
      </c>
      <c r="Q633">
        <v>0</v>
      </c>
      <c r="R633">
        <v>1</v>
      </c>
      <c r="S633">
        <v>1</v>
      </c>
    </row>
    <row r="634" spans="1:19" ht="19.95" customHeight="1">
      <c r="A634" t="str">
        <f t="shared" si="10"/>
        <v>9M36</v>
      </c>
      <c r="B634" t="s">
        <v>5306</v>
      </c>
      <c r="C634" t="s">
        <v>5323</v>
      </c>
      <c r="D634">
        <v>122</v>
      </c>
      <c r="E634" t="s">
        <v>4821</v>
      </c>
      <c r="F634">
        <v>116</v>
      </c>
      <c r="G634" t="s">
        <v>4821</v>
      </c>
      <c r="H634">
        <v>93</v>
      </c>
      <c r="I634" t="s">
        <v>4821</v>
      </c>
      <c r="J634" s="685">
        <v>122</v>
      </c>
      <c r="K634">
        <v>52</v>
      </c>
      <c r="L634" t="s">
        <v>4801</v>
      </c>
      <c r="P634" t="s">
        <v>1268</v>
      </c>
      <c r="Q634">
        <v>3</v>
      </c>
      <c r="R634">
        <v>3</v>
      </c>
      <c r="S634">
        <v>6</v>
      </c>
    </row>
    <row r="635" spans="1:19" ht="19.95" customHeight="1">
      <c r="A635" t="str">
        <f t="shared" si="10"/>
        <v>9M37</v>
      </c>
      <c r="B635" t="s">
        <v>5306</v>
      </c>
      <c r="C635" t="s">
        <v>5324</v>
      </c>
      <c r="D635">
        <v>204</v>
      </c>
      <c r="E635" t="s">
        <v>4804</v>
      </c>
      <c r="F635">
        <v>201</v>
      </c>
      <c r="G635" t="s">
        <v>4804</v>
      </c>
      <c r="H635">
        <v>161</v>
      </c>
      <c r="I635" t="s">
        <v>4801</v>
      </c>
      <c r="J635" s="685">
        <v>204</v>
      </c>
      <c r="K635">
        <v>71</v>
      </c>
      <c r="L635" t="s">
        <v>4809</v>
      </c>
      <c r="P635" t="s">
        <v>1289</v>
      </c>
      <c r="Q635">
        <v>8</v>
      </c>
      <c r="R635">
        <v>12</v>
      </c>
      <c r="S635">
        <v>20</v>
      </c>
    </row>
    <row r="636" spans="1:19" ht="19.95" customHeight="1">
      <c r="A636" t="str">
        <f t="shared" si="10"/>
        <v>9M38</v>
      </c>
      <c r="B636" t="s">
        <v>5306</v>
      </c>
      <c r="C636" t="s">
        <v>5325</v>
      </c>
      <c r="D636">
        <v>175</v>
      </c>
      <c r="E636" t="s">
        <v>4811</v>
      </c>
      <c r="F636">
        <v>159</v>
      </c>
      <c r="G636" t="s">
        <v>4811</v>
      </c>
      <c r="H636">
        <v>197</v>
      </c>
      <c r="I636" t="s">
        <v>4811</v>
      </c>
      <c r="J636" s="685">
        <v>197</v>
      </c>
      <c r="K636">
        <v>67</v>
      </c>
      <c r="L636" t="s">
        <v>4801</v>
      </c>
      <c r="P636" t="s">
        <v>2597</v>
      </c>
      <c r="Q636">
        <v>3188</v>
      </c>
      <c r="R636">
        <v>1</v>
      </c>
      <c r="S636">
        <v>3189</v>
      </c>
    </row>
    <row r="637" spans="1:19" ht="19.95" customHeight="1">
      <c r="A637" t="str">
        <f t="shared" si="10"/>
        <v>9M39</v>
      </c>
      <c r="B637" t="s">
        <v>5306</v>
      </c>
      <c r="C637" t="s">
        <v>5326</v>
      </c>
      <c r="D637">
        <v>44</v>
      </c>
      <c r="E637" t="s">
        <v>4811</v>
      </c>
      <c r="F637">
        <v>20</v>
      </c>
      <c r="G637" t="s">
        <v>4804</v>
      </c>
      <c r="H637">
        <v>51</v>
      </c>
      <c r="I637" t="s">
        <v>4811</v>
      </c>
      <c r="J637" s="685">
        <v>51</v>
      </c>
      <c r="K637">
        <v>46</v>
      </c>
      <c r="L637" t="s">
        <v>4818</v>
      </c>
      <c r="P637" t="s">
        <v>2596</v>
      </c>
      <c r="Q637">
        <v>860</v>
      </c>
      <c r="R637">
        <v>3</v>
      </c>
      <c r="S637">
        <v>863</v>
      </c>
    </row>
    <row r="638" spans="1:19" ht="19.95" customHeight="1">
      <c r="A638" t="str">
        <f t="shared" si="10"/>
        <v>II#1MTR</v>
      </c>
      <c r="B638" t="s">
        <v>5327</v>
      </c>
      <c r="C638" t="s">
        <v>4800</v>
      </c>
      <c r="D638">
        <v>285</v>
      </c>
      <c r="E638" t="s">
        <v>4809</v>
      </c>
      <c r="F638">
        <v>280</v>
      </c>
      <c r="G638" t="s">
        <v>4804</v>
      </c>
      <c r="H638">
        <v>251</v>
      </c>
      <c r="I638" t="s">
        <v>4811</v>
      </c>
      <c r="J638" s="685">
        <v>285</v>
      </c>
      <c r="K638" t="s">
        <v>4802</v>
      </c>
      <c r="L638" t="s">
        <v>4802</v>
      </c>
      <c r="P638" t="s">
        <v>2584</v>
      </c>
      <c r="Q638">
        <v>2134</v>
      </c>
      <c r="R638">
        <v>1</v>
      </c>
      <c r="S638">
        <v>2135</v>
      </c>
    </row>
    <row r="639" spans="1:19" ht="19.95" customHeight="1">
      <c r="A639" t="str">
        <f t="shared" si="10"/>
        <v>II22</v>
      </c>
      <c r="B639" t="s">
        <v>5327</v>
      </c>
      <c r="C639" t="s">
        <v>5328</v>
      </c>
      <c r="D639">
        <v>25</v>
      </c>
      <c r="E639" t="s">
        <v>4804</v>
      </c>
      <c r="F639">
        <v>26</v>
      </c>
      <c r="G639" t="s">
        <v>4821</v>
      </c>
      <c r="H639">
        <v>24</v>
      </c>
      <c r="I639" t="s">
        <v>4811</v>
      </c>
      <c r="J639" s="685">
        <v>26</v>
      </c>
      <c r="K639">
        <v>9</v>
      </c>
      <c r="L639" t="s">
        <v>4807</v>
      </c>
      <c r="P639" t="s">
        <v>2599</v>
      </c>
      <c r="Q639">
        <v>252</v>
      </c>
      <c r="R639" t="s">
        <v>85</v>
      </c>
      <c r="S639">
        <v>252</v>
      </c>
    </row>
    <row r="640" spans="1:19" ht="19.95" customHeight="1">
      <c r="A640" t="str">
        <f t="shared" si="10"/>
        <v>II25</v>
      </c>
      <c r="B640" t="s">
        <v>5327</v>
      </c>
      <c r="C640" t="s">
        <v>5329</v>
      </c>
      <c r="D640">
        <v>46</v>
      </c>
      <c r="E640" t="s">
        <v>4801</v>
      </c>
      <c r="F640">
        <v>61</v>
      </c>
      <c r="G640" t="s">
        <v>4809</v>
      </c>
      <c r="H640">
        <v>39</v>
      </c>
      <c r="I640" t="s">
        <v>4809</v>
      </c>
      <c r="J640" s="685">
        <v>61</v>
      </c>
      <c r="K640">
        <v>23</v>
      </c>
      <c r="L640" t="s">
        <v>4809</v>
      </c>
      <c r="P640" t="s">
        <v>2587</v>
      </c>
      <c r="Q640">
        <v>661</v>
      </c>
      <c r="R640">
        <v>4</v>
      </c>
      <c r="S640">
        <v>665</v>
      </c>
    </row>
    <row r="641" spans="1:19" ht="19.95" customHeight="1">
      <c r="A641" t="str">
        <f t="shared" si="10"/>
        <v>II20</v>
      </c>
      <c r="B641" t="s">
        <v>5327</v>
      </c>
      <c r="C641" t="s">
        <v>5330</v>
      </c>
      <c r="D641">
        <v>123</v>
      </c>
      <c r="E641" t="s">
        <v>4809</v>
      </c>
      <c r="F641">
        <v>139</v>
      </c>
      <c r="G641" t="s">
        <v>4804</v>
      </c>
      <c r="H641">
        <v>122</v>
      </c>
      <c r="I641" t="s">
        <v>4804</v>
      </c>
      <c r="J641" s="685">
        <v>139</v>
      </c>
      <c r="K641">
        <v>39</v>
      </c>
      <c r="L641" t="s">
        <v>4804</v>
      </c>
      <c r="P641" t="s">
        <v>2586</v>
      </c>
      <c r="Q641">
        <v>221</v>
      </c>
      <c r="R641">
        <v>1</v>
      </c>
      <c r="S641">
        <v>222</v>
      </c>
    </row>
    <row r="642" spans="1:19" ht="19.95" customHeight="1">
      <c r="A642" t="str">
        <f t="shared" si="10"/>
        <v>II26</v>
      </c>
      <c r="B642" t="s">
        <v>5327</v>
      </c>
      <c r="C642" t="s">
        <v>5331</v>
      </c>
      <c r="D642">
        <v>75</v>
      </c>
      <c r="E642" t="s">
        <v>4809</v>
      </c>
      <c r="F642">
        <v>40</v>
      </c>
      <c r="G642" t="s">
        <v>4801</v>
      </c>
      <c r="H642">
        <v>37</v>
      </c>
      <c r="I642" t="s">
        <v>4811</v>
      </c>
      <c r="J642" s="685">
        <v>75</v>
      </c>
      <c r="K642">
        <v>44</v>
      </c>
      <c r="L642" t="s">
        <v>4809</v>
      </c>
      <c r="P642" t="s">
        <v>2585</v>
      </c>
      <c r="Q642">
        <v>408</v>
      </c>
      <c r="R642" t="s">
        <v>85</v>
      </c>
      <c r="S642">
        <v>408</v>
      </c>
    </row>
    <row r="643" spans="1:19" ht="19.95" customHeight="1">
      <c r="A643" t="str">
        <f t="shared" si="10"/>
        <v>II27</v>
      </c>
      <c r="B643" t="s">
        <v>5327</v>
      </c>
      <c r="C643" t="s">
        <v>5332</v>
      </c>
      <c r="D643">
        <v>28</v>
      </c>
      <c r="E643" t="s">
        <v>4810</v>
      </c>
      <c r="F643">
        <v>32</v>
      </c>
      <c r="G643" t="s">
        <v>4810</v>
      </c>
      <c r="H643">
        <v>47</v>
      </c>
      <c r="I643" t="s">
        <v>4814</v>
      </c>
      <c r="J643" s="685">
        <v>47</v>
      </c>
      <c r="K643">
        <v>35</v>
      </c>
      <c r="L643" t="s">
        <v>4823</v>
      </c>
      <c r="P643" t="s">
        <v>2598</v>
      </c>
      <c r="Q643">
        <v>4210</v>
      </c>
      <c r="R643">
        <v>5</v>
      </c>
      <c r="S643">
        <v>4215</v>
      </c>
    </row>
    <row r="644" spans="1:19" ht="19.95" customHeight="1">
      <c r="A644" t="str">
        <f t="shared" si="10"/>
        <v>II#2MTR</v>
      </c>
      <c r="B644" t="s">
        <v>5327</v>
      </c>
      <c r="C644" t="s">
        <v>4812</v>
      </c>
      <c r="D644">
        <v>577</v>
      </c>
      <c r="E644" t="s">
        <v>4804</v>
      </c>
      <c r="F644">
        <v>580</v>
      </c>
      <c r="G644" t="s">
        <v>4804</v>
      </c>
      <c r="H644">
        <v>545</v>
      </c>
      <c r="I644" t="s">
        <v>4804</v>
      </c>
      <c r="J644" s="685">
        <v>580</v>
      </c>
      <c r="K644" t="s">
        <v>4802</v>
      </c>
      <c r="L644" t="s">
        <v>4802</v>
      </c>
      <c r="P644" t="s">
        <v>2600</v>
      </c>
      <c r="Q644">
        <v>5918</v>
      </c>
      <c r="R644">
        <v>13</v>
      </c>
      <c r="S644">
        <v>5931</v>
      </c>
    </row>
    <row r="645" spans="1:19" ht="19.95" customHeight="1">
      <c r="A645" t="str">
        <f t="shared" si="10"/>
        <v>II32</v>
      </c>
      <c r="B645" t="s">
        <v>5327</v>
      </c>
      <c r="C645" t="s">
        <v>5333</v>
      </c>
      <c r="D645">
        <v>77</v>
      </c>
      <c r="E645" t="s">
        <v>4823</v>
      </c>
      <c r="F645">
        <v>108</v>
      </c>
      <c r="G645" t="s">
        <v>4804</v>
      </c>
      <c r="H645">
        <v>105</v>
      </c>
      <c r="I645" t="s">
        <v>4811</v>
      </c>
      <c r="J645" s="685">
        <v>108</v>
      </c>
      <c r="K645">
        <v>43</v>
      </c>
      <c r="L645" t="s">
        <v>4801</v>
      </c>
      <c r="P645" t="s">
        <v>2588</v>
      </c>
      <c r="Q645">
        <v>346</v>
      </c>
      <c r="R645">
        <v>3</v>
      </c>
      <c r="S645">
        <v>349</v>
      </c>
    </row>
    <row r="646" spans="1:19" ht="19.95" customHeight="1">
      <c r="A646" t="str">
        <f t="shared" si="10"/>
        <v>II31</v>
      </c>
      <c r="B646" t="s">
        <v>5327</v>
      </c>
      <c r="C646" t="s">
        <v>5334</v>
      </c>
      <c r="D646">
        <v>144</v>
      </c>
      <c r="E646" t="s">
        <v>4804</v>
      </c>
      <c r="F646">
        <v>121</v>
      </c>
      <c r="G646" t="s">
        <v>4809</v>
      </c>
      <c r="H646">
        <v>149</v>
      </c>
      <c r="I646" t="s">
        <v>4809</v>
      </c>
      <c r="J646" s="685">
        <v>149</v>
      </c>
      <c r="K646">
        <v>41</v>
      </c>
      <c r="L646" t="s">
        <v>4811</v>
      </c>
      <c r="P646" t="s">
        <v>2590</v>
      </c>
      <c r="Q646">
        <v>1837</v>
      </c>
      <c r="R646">
        <v>1</v>
      </c>
      <c r="S646">
        <v>1838</v>
      </c>
    </row>
    <row r="647" spans="1:19" ht="19.95" customHeight="1">
      <c r="A647" t="str">
        <f t="shared" si="10"/>
        <v>II34</v>
      </c>
      <c r="B647" t="s">
        <v>5327</v>
      </c>
      <c r="C647" t="s">
        <v>5335</v>
      </c>
      <c r="D647">
        <v>90</v>
      </c>
      <c r="E647" t="s">
        <v>4804</v>
      </c>
      <c r="F647">
        <v>75</v>
      </c>
      <c r="G647" t="s">
        <v>4811</v>
      </c>
      <c r="H647">
        <v>78</v>
      </c>
      <c r="I647" t="s">
        <v>4811</v>
      </c>
      <c r="J647" s="685">
        <v>90</v>
      </c>
      <c r="K647">
        <v>27</v>
      </c>
      <c r="L647" t="s">
        <v>4805</v>
      </c>
      <c r="P647" t="s">
        <v>2591</v>
      </c>
      <c r="Q647">
        <v>6812</v>
      </c>
      <c r="R647">
        <v>10</v>
      </c>
      <c r="S647">
        <v>6822</v>
      </c>
    </row>
    <row r="648" spans="1:19" ht="19.95" customHeight="1">
      <c r="A648" t="str">
        <f t="shared" si="10"/>
        <v>II30</v>
      </c>
      <c r="B648" t="s">
        <v>5327</v>
      </c>
      <c r="C648" t="s">
        <v>5336</v>
      </c>
      <c r="D648">
        <v>144</v>
      </c>
      <c r="E648" t="s">
        <v>4811</v>
      </c>
      <c r="F648">
        <v>158</v>
      </c>
      <c r="G648" t="s">
        <v>4811</v>
      </c>
      <c r="H648">
        <v>107</v>
      </c>
      <c r="I648" t="s">
        <v>4804</v>
      </c>
      <c r="J648" s="685">
        <v>158</v>
      </c>
      <c r="K648">
        <v>65</v>
      </c>
      <c r="L648" t="s">
        <v>4811</v>
      </c>
      <c r="P648" t="s">
        <v>2592</v>
      </c>
      <c r="Q648">
        <v>6502</v>
      </c>
      <c r="R648">
        <v>3</v>
      </c>
      <c r="S648">
        <v>6505</v>
      </c>
    </row>
    <row r="649" spans="1:19" ht="19.95" customHeight="1">
      <c r="A649" t="str">
        <f t="shared" si="10"/>
        <v>II28</v>
      </c>
      <c r="B649" t="s">
        <v>5327</v>
      </c>
      <c r="C649" t="s">
        <v>5337</v>
      </c>
      <c r="D649">
        <v>147</v>
      </c>
      <c r="E649" t="s">
        <v>4807</v>
      </c>
      <c r="F649">
        <v>145</v>
      </c>
      <c r="G649" t="s">
        <v>4807</v>
      </c>
      <c r="H649">
        <v>119</v>
      </c>
      <c r="I649" t="s">
        <v>4807</v>
      </c>
      <c r="J649" s="685">
        <v>147</v>
      </c>
      <c r="K649">
        <v>47</v>
      </c>
      <c r="L649" t="s">
        <v>4809</v>
      </c>
      <c r="P649" t="s">
        <v>2594</v>
      </c>
      <c r="Q649">
        <v>1</v>
      </c>
      <c r="R649">
        <v>2</v>
      </c>
      <c r="S649">
        <v>3</v>
      </c>
    </row>
    <row r="650" spans="1:19" ht="19.95" customHeight="1">
      <c r="A650" t="str">
        <f t="shared" ref="A650:A693" si="11">IF(COUNTIF(C650,"*TR*")&gt;0,SUBSTITUTE(RIGHT(B650,3) &amp; C650," ",""),MID(C650,FIND("(",C650)+1,4))</f>
        <v>II#3MTR</v>
      </c>
      <c r="B650" t="s">
        <v>5327</v>
      </c>
      <c r="C650" t="s">
        <v>4820</v>
      </c>
      <c r="D650">
        <v>274</v>
      </c>
      <c r="E650" t="s">
        <v>4811</v>
      </c>
      <c r="F650">
        <v>289</v>
      </c>
      <c r="G650" t="s">
        <v>4811</v>
      </c>
      <c r="H650">
        <v>313</v>
      </c>
      <c r="I650" t="s">
        <v>4811</v>
      </c>
      <c r="J650" s="685">
        <v>313</v>
      </c>
      <c r="K650" t="s">
        <v>4802</v>
      </c>
      <c r="L650" t="s">
        <v>4802</v>
      </c>
      <c r="P650" t="s">
        <v>2593</v>
      </c>
      <c r="Q650">
        <v>4749</v>
      </c>
      <c r="R650">
        <v>5</v>
      </c>
      <c r="S650">
        <v>4754</v>
      </c>
    </row>
    <row r="651" spans="1:19" ht="19.95" customHeight="1">
      <c r="A651" t="str">
        <f t="shared" si="11"/>
        <v>II24</v>
      </c>
      <c r="B651" t="s">
        <v>5327</v>
      </c>
      <c r="C651" t="s">
        <v>5338</v>
      </c>
      <c r="D651">
        <v>100</v>
      </c>
      <c r="E651" t="s">
        <v>4811</v>
      </c>
      <c r="F651">
        <v>99</v>
      </c>
      <c r="G651" t="s">
        <v>4801</v>
      </c>
      <c r="H651">
        <v>104</v>
      </c>
      <c r="I651" t="s">
        <v>4821</v>
      </c>
      <c r="J651" s="685">
        <v>104</v>
      </c>
      <c r="K651">
        <v>28</v>
      </c>
      <c r="L651" t="s">
        <v>4809</v>
      </c>
      <c r="P651" t="s">
        <v>3280</v>
      </c>
      <c r="Q651" t="s">
        <v>85</v>
      </c>
      <c r="R651" t="s">
        <v>85</v>
      </c>
      <c r="S651">
        <v>0</v>
      </c>
    </row>
    <row r="652" spans="1:19" ht="19.95" customHeight="1">
      <c r="A652" t="str">
        <f t="shared" si="11"/>
        <v>II33</v>
      </c>
      <c r="B652" t="s">
        <v>5327</v>
      </c>
      <c r="C652" t="s">
        <v>5339</v>
      </c>
      <c r="D652">
        <v>84</v>
      </c>
      <c r="E652" t="s">
        <v>4811</v>
      </c>
      <c r="F652">
        <v>113</v>
      </c>
      <c r="G652" t="s">
        <v>4804</v>
      </c>
      <c r="H652">
        <v>128</v>
      </c>
      <c r="I652" t="s">
        <v>4811</v>
      </c>
      <c r="J652" s="685">
        <v>128</v>
      </c>
      <c r="K652">
        <v>44</v>
      </c>
      <c r="L652" t="s">
        <v>4801</v>
      </c>
      <c r="P652" t="s">
        <v>2615</v>
      </c>
      <c r="Q652">
        <v>3492</v>
      </c>
      <c r="R652">
        <v>3</v>
      </c>
      <c r="S652">
        <v>3495</v>
      </c>
    </row>
    <row r="653" spans="1:19" ht="19.95" customHeight="1">
      <c r="A653" t="str">
        <f t="shared" si="11"/>
        <v>II21</v>
      </c>
      <c r="B653" t="s">
        <v>5327</v>
      </c>
      <c r="C653" t="s">
        <v>5340</v>
      </c>
      <c r="D653">
        <v>11</v>
      </c>
      <c r="E653" t="s">
        <v>4801</v>
      </c>
      <c r="F653">
        <v>14</v>
      </c>
      <c r="G653" t="s">
        <v>4811</v>
      </c>
      <c r="H653">
        <v>27</v>
      </c>
      <c r="I653" t="s">
        <v>4811</v>
      </c>
      <c r="J653" s="685">
        <v>27</v>
      </c>
      <c r="K653">
        <v>23</v>
      </c>
      <c r="L653" t="s">
        <v>4809</v>
      </c>
      <c r="P653" t="s">
        <v>2616</v>
      </c>
      <c r="Q653">
        <v>5391</v>
      </c>
      <c r="R653">
        <v>5</v>
      </c>
      <c r="S653">
        <v>5396</v>
      </c>
    </row>
    <row r="654" spans="1:19" ht="19.95" customHeight="1">
      <c r="A654" t="str">
        <f t="shared" si="11"/>
        <v>II29</v>
      </c>
      <c r="B654" t="s">
        <v>5327</v>
      </c>
      <c r="C654" t="s">
        <v>5341</v>
      </c>
      <c r="D654">
        <v>43</v>
      </c>
      <c r="E654" t="s">
        <v>4804</v>
      </c>
      <c r="F654">
        <v>34</v>
      </c>
      <c r="G654" t="s">
        <v>4811</v>
      </c>
      <c r="H654">
        <v>21</v>
      </c>
      <c r="I654" t="s">
        <v>4804</v>
      </c>
      <c r="J654" s="685">
        <v>43</v>
      </c>
      <c r="K654">
        <v>25</v>
      </c>
      <c r="L654" t="s">
        <v>4801</v>
      </c>
      <c r="P654" t="s">
        <v>2614</v>
      </c>
      <c r="Q654">
        <v>4383</v>
      </c>
      <c r="R654" t="s">
        <v>85</v>
      </c>
      <c r="S654">
        <v>4383</v>
      </c>
    </row>
    <row r="655" spans="1:19" ht="19.95" customHeight="1">
      <c r="A655" t="str">
        <f t="shared" si="11"/>
        <v>II23</v>
      </c>
      <c r="B655" t="s">
        <v>5327</v>
      </c>
      <c r="C655" t="s">
        <v>5342</v>
      </c>
      <c r="D655">
        <v>47</v>
      </c>
      <c r="E655" t="s">
        <v>4814</v>
      </c>
      <c r="F655">
        <v>65</v>
      </c>
      <c r="G655" t="s">
        <v>4823</v>
      </c>
      <c r="H655">
        <v>62</v>
      </c>
      <c r="I655" t="s">
        <v>4810</v>
      </c>
      <c r="J655" s="685">
        <v>65</v>
      </c>
      <c r="K655">
        <v>40</v>
      </c>
      <c r="L655" t="s">
        <v>4823</v>
      </c>
      <c r="P655" t="s">
        <v>2603</v>
      </c>
      <c r="Q655">
        <v>5846</v>
      </c>
      <c r="R655">
        <v>4</v>
      </c>
      <c r="S655">
        <v>5850</v>
      </c>
    </row>
    <row r="656" spans="1:19" ht="19.95" customHeight="1">
      <c r="A656" t="str">
        <f t="shared" si="11"/>
        <v>IA#1DTR(A)</v>
      </c>
      <c r="B656" t="s">
        <v>5343</v>
      </c>
      <c r="C656" t="s">
        <v>4868</v>
      </c>
      <c r="D656">
        <v>462</v>
      </c>
      <c r="E656" t="s">
        <v>4804</v>
      </c>
      <c r="F656">
        <v>530</v>
      </c>
      <c r="G656" t="s">
        <v>4804</v>
      </c>
      <c r="H656">
        <v>514</v>
      </c>
      <c r="I656" t="s">
        <v>4804</v>
      </c>
      <c r="J656" s="685">
        <v>530</v>
      </c>
      <c r="K656" t="s">
        <v>4802</v>
      </c>
      <c r="L656" t="s">
        <v>4802</v>
      </c>
      <c r="P656" t="s">
        <v>2606</v>
      </c>
      <c r="Q656">
        <v>2274</v>
      </c>
      <c r="R656">
        <v>3</v>
      </c>
      <c r="S656">
        <v>2277</v>
      </c>
    </row>
    <row r="657" spans="1:19" ht="19.95" customHeight="1">
      <c r="A657" t="str">
        <f t="shared" si="11"/>
        <v>IA28</v>
      </c>
      <c r="B657" t="s">
        <v>5343</v>
      </c>
      <c r="C657" t="s">
        <v>5344</v>
      </c>
      <c r="D657">
        <v>80</v>
      </c>
      <c r="E657" t="s">
        <v>4811</v>
      </c>
      <c r="F657">
        <v>103</v>
      </c>
      <c r="G657" t="s">
        <v>4801</v>
      </c>
      <c r="H657">
        <v>90</v>
      </c>
      <c r="I657" t="s">
        <v>4801</v>
      </c>
      <c r="J657" s="685">
        <v>103</v>
      </c>
      <c r="K657">
        <v>27</v>
      </c>
      <c r="L657" t="s">
        <v>4801</v>
      </c>
      <c r="P657" t="s">
        <v>2602</v>
      </c>
      <c r="Q657">
        <v>1571</v>
      </c>
      <c r="R657">
        <v>4</v>
      </c>
      <c r="S657">
        <v>1575</v>
      </c>
    </row>
    <row r="658" spans="1:19" ht="19.95" customHeight="1">
      <c r="A658" t="str">
        <f t="shared" si="11"/>
        <v>IA37</v>
      </c>
      <c r="B658" t="s">
        <v>5343</v>
      </c>
      <c r="C658" t="s">
        <v>5345</v>
      </c>
      <c r="D658">
        <v>130</v>
      </c>
      <c r="E658" t="s">
        <v>4814</v>
      </c>
      <c r="F658">
        <v>127</v>
      </c>
      <c r="G658" t="s">
        <v>4805</v>
      </c>
      <c r="H658">
        <v>146</v>
      </c>
      <c r="I658" t="s">
        <v>4814</v>
      </c>
      <c r="J658" s="685">
        <v>146</v>
      </c>
      <c r="K658">
        <v>42</v>
      </c>
      <c r="L658" t="s">
        <v>4810</v>
      </c>
      <c r="P658" t="s">
        <v>2604</v>
      </c>
      <c r="Q658">
        <v>2554</v>
      </c>
      <c r="R658">
        <v>4</v>
      </c>
      <c r="S658">
        <v>2558</v>
      </c>
    </row>
    <row r="659" spans="1:19" ht="19.95" customHeight="1">
      <c r="A659" t="str">
        <f t="shared" si="11"/>
        <v>IA30</v>
      </c>
      <c r="B659" t="s">
        <v>5343</v>
      </c>
      <c r="C659" t="s">
        <v>5346</v>
      </c>
      <c r="D659">
        <v>105</v>
      </c>
      <c r="E659" t="s">
        <v>4809</v>
      </c>
      <c r="F659">
        <v>129</v>
      </c>
      <c r="G659" t="s">
        <v>4804</v>
      </c>
      <c r="H659">
        <v>111</v>
      </c>
      <c r="I659" t="s">
        <v>4804</v>
      </c>
      <c r="J659" s="685">
        <v>129</v>
      </c>
      <c r="K659">
        <v>21</v>
      </c>
      <c r="L659" t="s">
        <v>4807</v>
      </c>
      <c r="P659" t="s">
        <v>2618</v>
      </c>
      <c r="Q659">
        <v>254</v>
      </c>
      <c r="R659" t="s">
        <v>85</v>
      </c>
      <c r="S659">
        <v>254</v>
      </c>
    </row>
    <row r="660" spans="1:19" ht="19.95" customHeight="1">
      <c r="A660" t="str">
        <f t="shared" si="11"/>
        <v>IA32</v>
      </c>
      <c r="B660" t="s">
        <v>5343</v>
      </c>
      <c r="C660" t="s">
        <v>5347</v>
      </c>
      <c r="D660">
        <v>2</v>
      </c>
      <c r="E660" t="s">
        <v>4819</v>
      </c>
      <c r="F660">
        <v>2</v>
      </c>
      <c r="G660" t="s">
        <v>4819</v>
      </c>
      <c r="H660">
        <v>2</v>
      </c>
      <c r="I660" t="s">
        <v>4819</v>
      </c>
      <c r="J660" s="685">
        <v>2</v>
      </c>
      <c r="K660">
        <v>0</v>
      </c>
      <c r="L660" t="s">
        <v>4819</v>
      </c>
      <c r="P660" t="s">
        <v>2608</v>
      </c>
      <c r="Q660">
        <v>800</v>
      </c>
      <c r="R660">
        <v>10</v>
      </c>
      <c r="S660">
        <v>810</v>
      </c>
    </row>
    <row r="661" spans="1:19" ht="19.95" customHeight="1">
      <c r="A661" t="str">
        <f t="shared" si="11"/>
        <v>IA35</v>
      </c>
      <c r="B661" t="s">
        <v>5343</v>
      </c>
      <c r="C661" t="s">
        <v>5348</v>
      </c>
      <c r="D661">
        <v>202</v>
      </c>
      <c r="E661" t="s">
        <v>4821</v>
      </c>
      <c r="F661">
        <v>227</v>
      </c>
      <c r="G661" t="s">
        <v>4818</v>
      </c>
      <c r="H661">
        <v>211</v>
      </c>
      <c r="I661" t="s">
        <v>4821</v>
      </c>
      <c r="J661" s="685">
        <v>227</v>
      </c>
      <c r="K661">
        <v>65</v>
      </c>
      <c r="L661" t="s">
        <v>4810</v>
      </c>
      <c r="P661" t="s">
        <v>2617</v>
      </c>
      <c r="Q661">
        <v>6720</v>
      </c>
      <c r="R661">
        <v>2</v>
      </c>
      <c r="S661">
        <v>6722</v>
      </c>
    </row>
    <row r="662" spans="1:19" ht="19.95" customHeight="1">
      <c r="A662" t="str">
        <f t="shared" si="11"/>
        <v>IA#1DTR(B)</v>
      </c>
      <c r="B662" t="s">
        <v>5343</v>
      </c>
      <c r="C662" t="s">
        <v>4898</v>
      </c>
      <c r="D662">
        <v>348</v>
      </c>
      <c r="E662" t="s">
        <v>4811</v>
      </c>
      <c r="F662">
        <v>377</v>
      </c>
      <c r="G662" t="s">
        <v>4811</v>
      </c>
      <c r="H662">
        <v>417</v>
      </c>
      <c r="I662" t="s">
        <v>4811</v>
      </c>
      <c r="J662" s="685">
        <v>417</v>
      </c>
      <c r="K662" t="s">
        <v>4802</v>
      </c>
      <c r="L662" t="s">
        <v>4802</v>
      </c>
      <c r="P662" t="s">
        <v>2605</v>
      </c>
      <c r="Q662">
        <v>1288</v>
      </c>
      <c r="R662">
        <v>2</v>
      </c>
      <c r="S662">
        <v>1290</v>
      </c>
    </row>
    <row r="663" spans="1:19" ht="19.95" customHeight="1">
      <c r="A663" t="str">
        <f t="shared" si="11"/>
        <v>IA39</v>
      </c>
      <c r="B663" t="s">
        <v>5343</v>
      </c>
      <c r="C663" t="s">
        <v>5349</v>
      </c>
      <c r="D663">
        <v>23</v>
      </c>
      <c r="E663" t="s">
        <v>4814</v>
      </c>
      <c r="F663">
        <v>40</v>
      </c>
      <c r="G663" t="s">
        <v>4801</v>
      </c>
      <c r="H663">
        <v>41</v>
      </c>
      <c r="I663" t="s">
        <v>4811</v>
      </c>
      <c r="J663" s="685">
        <v>41</v>
      </c>
      <c r="K663">
        <v>26</v>
      </c>
      <c r="L663" t="s">
        <v>4807</v>
      </c>
      <c r="P663" t="s">
        <v>2609</v>
      </c>
      <c r="Q663">
        <v>1429</v>
      </c>
      <c r="R663" t="s">
        <v>85</v>
      </c>
      <c r="S663">
        <v>1429</v>
      </c>
    </row>
    <row r="664" spans="1:19" ht="19.95" customHeight="1">
      <c r="A664" t="str">
        <f t="shared" si="11"/>
        <v>IA24</v>
      </c>
      <c r="B664" t="s">
        <v>5343</v>
      </c>
      <c r="C664" t="s">
        <v>5350</v>
      </c>
      <c r="D664">
        <v>158</v>
      </c>
      <c r="E664" t="s">
        <v>4804</v>
      </c>
      <c r="F664">
        <v>162</v>
      </c>
      <c r="G664" t="s">
        <v>4801</v>
      </c>
      <c r="H664">
        <v>168</v>
      </c>
      <c r="I664" t="s">
        <v>4809</v>
      </c>
      <c r="J664" s="685">
        <v>168</v>
      </c>
      <c r="K664">
        <v>40</v>
      </c>
      <c r="L664" t="s">
        <v>4809</v>
      </c>
      <c r="P664" t="s">
        <v>2610</v>
      </c>
      <c r="Q664">
        <v>1196</v>
      </c>
      <c r="R664">
        <v>7</v>
      </c>
      <c r="S664">
        <v>1203</v>
      </c>
    </row>
    <row r="665" spans="1:19" ht="19.95" customHeight="1">
      <c r="A665" t="str">
        <f t="shared" si="11"/>
        <v>IA29</v>
      </c>
      <c r="B665" t="s">
        <v>5343</v>
      </c>
      <c r="C665" t="s">
        <v>5351</v>
      </c>
      <c r="D665">
        <v>130</v>
      </c>
      <c r="E665" t="s">
        <v>4817</v>
      </c>
      <c r="F665">
        <v>132</v>
      </c>
      <c r="G665" t="s">
        <v>4810</v>
      </c>
      <c r="H665">
        <v>134</v>
      </c>
      <c r="I665" t="s">
        <v>4810</v>
      </c>
      <c r="J665" s="685">
        <v>134</v>
      </c>
      <c r="K665">
        <v>14</v>
      </c>
      <c r="L665" t="s">
        <v>4804</v>
      </c>
      <c r="P665" t="s">
        <v>2612</v>
      </c>
      <c r="Q665">
        <v>2857</v>
      </c>
      <c r="R665">
        <v>2</v>
      </c>
      <c r="S665">
        <v>2859</v>
      </c>
    </row>
    <row r="666" spans="1:19" ht="19.95" customHeight="1">
      <c r="A666" t="str">
        <f t="shared" si="11"/>
        <v>IA33</v>
      </c>
      <c r="B666" t="s">
        <v>5343</v>
      </c>
      <c r="C666" t="s">
        <v>5352</v>
      </c>
      <c r="D666">
        <v>48</v>
      </c>
      <c r="E666" t="s">
        <v>4821</v>
      </c>
      <c r="F666">
        <v>32</v>
      </c>
      <c r="G666" t="s">
        <v>4821</v>
      </c>
      <c r="H666">
        <v>55</v>
      </c>
      <c r="I666" t="s">
        <v>4821</v>
      </c>
      <c r="J666" s="685">
        <v>55</v>
      </c>
      <c r="K666">
        <v>42</v>
      </c>
      <c r="L666" t="s">
        <v>4814</v>
      </c>
      <c r="P666" t="s">
        <v>2611</v>
      </c>
      <c r="Q666">
        <v>3765</v>
      </c>
      <c r="R666">
        <v>3</v>
      </c>
      <c r="S666">
        <v>3768</v>
      </c>
    </row>
    <row r="667" spans="1:19" ht="19.95" customHeight="1">
      <c r="A667" t="str">
        <f t="shared" si="11"/>
        <v>IA36</v>
      </c>
      <c r="B667" t="s">
        <v>5343</v>
      </c>
      <c r="C667" t="s">
        <v>5353</v>
      </c>
      <c r="D667">
        <v>54</v>
      </c>
      <c r="E667" t="s">
        <v>4811</v>
      </c>
      <c r="F667">
        <v>68</v>
      </c>
      <c r="G667" t="s">
        <v>4811</v>
      </c>
      <c r="H667">
        <v>83</v>
      </c>
      <c r="I667" t="s">
        <v>4811</v>
      </c>
      <c r="J667" s="685">
        <v>83</v>
      </c>
      <c r="K667">
        <v>49</v>
      </c>
      <c r="L667" t="s">
        <v>4811</v>
      </c>
      <c r="P667" t="s">
        <v>3281</v>
      </c>
      <c r="Q667" t="s">
        <v>85</v>
      </c>
      <c r="R667" t="s">
        <v>85</v>
      </c>
      <c r="S667">
        <v>0</v>
      </c>
    </row>
    <row r="668" spans="1:19" ht="19.95" customHeight="1">
      <c r="A668" t="str">
        <f t="shared" si="11"/>
        <v>IA#2DTR(A)</v>
      </c>
      <c r="B668" t="s">
        <v>5343</v>
      </c>
      <c r="C668" t="s">
        <v>4879</v>
      </c>
      <c r="D668">
        <v>598</v>
      </c>
      <c r="E668" t="s">
        <v>4804</v>
      </c>
      <c r="F668">
        <v>579</v>
      </c>
      <c r="G668" t="s">
        <v>4804</v>
      </c>
      <c r="H668">
        <v>552</v>
      </c>
      <c r="I668" t="s">
        <v>4809</v>
      </c>
      <c r="J668" s="685">
        <v>598</v>
      </c>
      <c r="K668" t="s">
        <v>4802</v>
      </c>
      <c r="L668" t="s">
        <v>4802</v>
      </c>
      <c r="P668" t="s">
        <v>1982</v>
      </c>
      <c r="Q668">
        <v>1526</v>
      </c>
      <c r="R668">
        <v>1</v>
      </c>
      <c r="S668">
        <v>1527</v>
      </c>
    </row>
    <row r="669" spans="1:19" ht="19.95" customHeight="1">
      <c r="A669" t="str">
        <f t="shared" si="11"/>
        <v>IA23</v>
      </c>
      <c r="B669" t="s">
        <v>5343</v>
      </c>
      <c r="C669" t="s">
        <v>5477</v>
      </c>
      <c r="D669">
        <v>110</v>
      </c>
      <c r="E669" t="s">
        <v>4804</v>
      </c>
      <c r="F669">
        <v>95</v>
      </c>
      <c r="G669" t="s">
        <v>4804</v>
      </c>
      <c r="H669">
        <v>113</v>
      </c>
      <c r="I669" t="s">
        <v>4811</v>
      </c>
      <c r="J669" s="685">
        <v>113</v>
      </c>
      <c r="K669">
        <v>33</v>
      </c>
      <c r="L669" t="s">
        <v>4804</v>
      </c>
      <c r="P669" t="s">
        <v>1913</v>
      </c>
      <c r="Q669">
        <v>6</v>
      </c>
      <c r="R669">
        <v>6</v>
      </c>
      <c r="S669">
        <v>12</v>
      </c>
    </row>
    <row r="670" spans="1:19" ht="19.95" customHeight="1">
      <c r="A670" t="str">
        <f t="shared" si="11"/>
        <v>IA26</v>
      </c>
      <c r="B670" t="s">
        <v>5343</v>
      </c>
      <c r="C670" t="s">
        <v>5478</v>
      </c>
      <c r="D670">
        <v>208</v>
      </c>
      <c r="E670" t="s">
        <v>4811</v>
      </c>
      <c r="F670">
        <v>190</v>
      </c>
      <c r="G670" t="s">
        <v>4804</v>
      </c>
      <c r="H670">
        <v>178</v>
      </c>
      <c r="I670" t="s">
        <v>4809</v>
      </c>
      <c r="J670" s="685">
        <v>208</v>
      </c>
      <c r="K670">
        <v>74</v>
      </c>
      <c r="L670" t="s">
        <v>4811</v>
      </c>
      <c r="P670" t="s">
        <v>1987</v>
      </c>
      <c r="Q670">
        <v>7</v>
      </c>
      <c r="R670">
        <v>4</v>
      </c>
      <c r="S670">
        <v>11</v>
      </c>
    </row>
    <row r="671" spans="1:19" ht="19.95" customHeight="1">
      <c r="A671" t="str">
        <f t="shared" si="11"/>
        <v>IA27</v>
      </c>
      <c r="B671" t="s">
        <v>5343</v>
      </c>
      <c r="C671" t="s">
        <v>5479</v>
      </c>
      <c r="D671">
        <v>140</v>
      </c>
      <c r="E671" t="s">
        <v>4804</v>
      </c>
      <c r="F671">
        <v>132</v>
      </c>
      <c r="G671" t="s">
        <v>4804</v>
      </c>
      <c r="H671">
        <v>121</v>
      </c>
      <c r="I671" t="s">
        <v>4810</v>
      </c>
      <c r="J671" s="685">
        <v>140</v>
      </c>
      <c r="K671">
        <v>53</v>
      </c>
      <c r="L671" t="s">
        <v>4804</v>
      </c>
      <c r="P671" t="s">
        <v>1988</v>
      </c>
      <c r="Q671">
        <v>12</v>
      </c>
      <c r="R671">
        <v>9</v>
      </c>
      <c r="S671">
        <v>21</v>
      </c>
    </row>
    <row r="672" spans="1:19" ht="19.95" customHeight="1">
      <c r="A672" t="str">
        <f t="shared" si="11"/>
        <v>IA34</v>
      </c>
      <c r="B672" t="s">
        <v>5343</v>
      </c>
      <c r="C672" t="s">
        <v>5480</v>
      </c>
      <c r="D672">
        <v>101</v>
      </c>
      <c r="E672" t="s">
        <v>4801</v>
      </c>
      <c r="F672">
        <v>107</v>
      </c>
      <c r="G672" t="s">
        <v>4804</v>
      </c>
      <c r="H672">
        <v>97</v>
      </c>
      <c r="I672" t="s">
        <v>4811</v>
      </c>
      <c r="J672" s="685">
        <v>107</v>
      </c>
      <c r="K672">
        <v>26</v>
      </c>
      <c r="L672" t="s">
        <v>4807</v>
      </c>
      <c r="P672" t="s">
        <v>1983</v>
      </c>
      <c r="Q672">
        <v>1247</v>
      </c>
      <c r="R672">
        <v>5</v>
      </c>
      <c r="S672">
        <v>1252</v>
      </c>
    </row>
    <row r="673" spans="1:19" ht="19.95" customHeight="1">
      <c r="A673" t="str">
        <f t="shared" si="11"/>
        <v>IA22</v>
      </c>
      <c r="B673" t="s">
        <v>5343</v>
      </c>
      <c r="C673" t="s">
        <v>5481</v>
      </c>
      <c r="D673">
        <v>48</v>
      </c>
      <c r="E673" t="s">
        <v>4801</v>
      </c>
      <c r="F673">
        <v>54</v>
      </c>
      <c r="G673" t="s">
        <v>4814</v>
      </c>
      <c r="H673">
        <v>52</v>
      </c>
      <c r="I673" t="s">
        <v>4801</v>
      </c>
      <c r="J673" s="685">
        <v>54</v>
      </c>
      <c r="K673">
        <v>23</v>
      </c>
      <c r="L673" t="s">
        <v>4811</v>
      </c>
      <c r="P673" t="s">
        <v>1989</v>
      </c>
      <c r="Q673">
        <v>13</v>
      </c>
      <c r="R673">
        <v>11</v>
      </c>
      <c r="S673">
        <v>24</v>
      </c>
    </row>
    <row r="674" spans="1:19" ht="19.95" customHeight="1">
      <c r="A674" t="str">
        <f t="shared" si="11"/>
        <v>IA#2DTR(B)</v>
      </c>
      <c r="B674" t="s">
        <v>5343</v>
      </c>
      <c r="C674" t="s">
        <v>4886</v>
      </c>
      <c r="D674">
        <v>635</v>
      </c>
      <c r="E674" t="s">
        <v>4811</v>
      </c>
      <c r="F674">
        <v>629</v>
      </c>
      <c r="G674" t="s">
        <v>4811</v>
      </c>
      <c r="H674">
        <v>605</v>
      </c>
      <c r="I674" t="s">
        <v>4811</v>
      </c>
      <c r="J674" s="685">
        <v>635</v>
      </c>
      <c r="K674" t="s">
        <v>4802</v>
      </c>
      <c r="L674" t="s">
        <v>4802</v>
      </c>
      <c r="P674" t="s">
        <v>1990</v>
      </c>
      <c r="Q674">
        <v>7</v>
      </c>
      <c r="R674">
        <v>9</v>
      </c>
      <c r="S674">
        <v>16</v>
      </c>
    </row>
    <row r="675" spans="1:19" ht="19.95" customHeight="1">
      <c r="A675" t="str">
        <f t="shared" si="11"/>
        <v>IA38</v>
      </c>
      <c r="B675" t="s">
        <v>5343</v>
      </c>
      <c r="C675" t="s">
        <v>5482</v>
      </c>
      <c r="D675">
        <v>66</v>
      </c>
      <c r="E675" t="s">
        <v>4804</v>
      </c>
      <c r="F675">
        <v>61</v>
      </c>
      <c r="G675" t="s">
        <v>4809</v>
      </c>
      <c r="H675">
        <v>62</v>
      </c>
      <c r="I675" t="s">
        <v>4807</v>
      </c>
      <c r="J675" s="685">
        <v>66</v>
      </c>
      <c r="K675">
        <v>24</v>
      </c>
      <c r="L675" t="s">
        <v>4804</v>
      </c>
      <c r="P675" t="s">
        <v>1991</v>
      </c>
      <c r="Q675">
        <v>1</v>
      </c>
      <c r="R675">
        <v>1</v>
      </c>
      <c r="S675">
        <v>2</v>
      </c>
    </row>
    <row r="676" spans="1:19" ht="19.95" customHeight="1">
      <c r="A676" t="str">
        <f t="shared" si="11"/>
        <v>IA31</v>
      </c>
      <c r="B676" t="s">
        <v>5343</v>
      </c>
      <c r="C676" t="s">
        <v>5483</v>
      </c>
      <c r="D676">
        <v>180</v>
      </c>
      <c r="E676" t="s">
        <v>4818</v>
      </c>
      <c r="F676">
        <v>200</v>
      </c>
      <c r="G676" t="s">
        <v>4818</v>
      </c>
      <c r="H676">
        <v>187</v>
      </c>
      <c r="I676" t="s">
        <v>4818</v>
      </c>
      <c r="J676" s="685">
        <v>200</v>
      </c>
      <c r="K676">
        <v>25</v>
      </c>
      <c r="L676" t="s">
        <v>4814</v>
      </c>
      <c r="P676" t="s">
        <v>1915</v>
      </c>
      <c r="Q676">
        <v>20</v>
      </c>
      <c r="R676">
        <v>13</v>
      </c>
      <c r="S676">
        <v>33</v>
      </c>
    </row>
    <row r="677" spans="1:19" ht="19.95" customHeight="1">
      <c r="A677" t="str">
        <f t="shared" si="11"/>
        <v>IA21</v>
      </c>
      <c r="B677" t="s">
        <v>5343</v>
      </c>
      <c r="C677" t="s">
        <v>5484</v>
      </c>
      <c r="D677">
        <v>156</v>
      </c>
      <c r="E677" t="s">
        <v>4814</v>
      </c>
      <c r="F677">
        <v>142</v>
      </c>
      <c r="G677" t="s">
        <v>4821</v>
      </c>
      <c r="H677">
        <v>168</v>
      </c>
      <c r="I677" t="s">
        <v>4801</v>
      </c>
      <c r="J677" s="685">
        <v>168</v>
      </c>
      <c r="K677">
        <v>32</v>
      </c>
      <c r="L677" t="s">
        <v>4818</v>
      </c>
      <c r="P677" t="s">
        <v>1916</v>
      </c>
      <c r="Q677">
        <v>2</v>
      </c>
      <c r="R677">
        <v>7</v>
      </c>
      <c r="S677">
        <v>9</v>
      </c>
    </row>
    <row r="678" spans="1:19" ht="19.95" customHeight="1">
      <c r="A678" t="str">
        <f t="shared" si="11"/>
        <v>IA25</v>
      </c>
      <c r="B678" t="s">
        <v>5343</v>
      </c>
      <c r="C678" t="s">
        <v>5485</v>
      </c>
      <c r="D678">
        <v>122</v>
      </c>
      <c r="E678" t="s">
        <v>4811</v>
      </c>
      <c r="F678">
        <v>126</v>
      </c>
      <c r="G678" t="s">
        <v>4809</v>
      </c>
      <c r="H678">
        <v>91</v>
      </c>
      <c r="I678" t="s">
        <v>4811</v>
      </c>
      <c r="J678" s="685">
        <v>126</v>
      </c>
      <c r="K678">
        <v>65</v>
      </c>
      <c r="L678" t="s">
        <v>4807</v>
      </c>
      <c r="P678" t="s">
        <v>3282</v>
      </c>
      <c r="Q678" t="s">
        <v>85</v>
      </c>
      <c r="R678" t="s">
        <v>85</v>
      </c>
      <c r="S678">
        <v>0</v>
      </c>
    </row>
    <row r="679" spans="1:19" ht="19.95" customHeight="1">
      <c r="A679" t="str">
        <f t="shared" si="11"/>
        <v>IA20</v>
      </c>
      <c r="B679" t="s">
        <v>5343</v>
      </c>
      <c r="C679" t="s">
        <v>5486</v>
      </c>
      <c r="D679">
        <v>156</v>
      </c>
      <c r="E679" t="s">
        <v>4809</v>
      </c>
      <c r="F679">
        <v>149</v>
      </c>
      <c r="G679" t="s">
        <v>4811</v>
      </c>
      <c r="H679">
        <v>121</v>
      </c>
      <c r="I679" t="s">
        <v>4811</v>
      </c>
      <c r="J679" s="685">
        <v>156</v>
      </c>
      <c r="K679">
        <v>56</v>
      </c>
      <c r="L679" t="s">
        <v>4814</v>
      </c>
      <c r="P679" t="s">
        <v>1917</v>
      </c>
      <c r="Q679">
        <v>886</v>
      </c>
      <c r="R679">
        <v>1</v>
      </c>
      <c r="S679">
        <v>887</v>
      </c>
    </row>
    <row r="680" spans="1:19" ht="19.95" customHeight="1">
      <c r="A680" t="str">
        <f t="shared" si="11"/>
        <v>IA#3DTR(A)</v>
      </c>
      <c r="B680" t="s">
        <v>5343</v>
      </c>
      <c r="C680" t="s">
        <v>4949</v>
      </c>
      <c r="D680">
        <v>570</v>
      </c>
      <c r="E680" t="s">
        <v>4814</v>
      </c>
      <c r="F680">
        <v>511</v>
      </c>
      <c r="G680" t="s">
        <v>4814</v>
      </c>
      <c r="H680">
        <v>552</v>
      </c>
      <c r="I680" t="s">
        <v>4817</v>
      </c>
      <c r="J680" s="685">
        <v>570</v>
      </c>
      <c r="K680" t="s">
        <v>4802</v>
      </c>
      <c r="L680" t="s">
        <v>4802</v>
      </c>
      <c r="P680" t="s">
        <v>1918</v>
      </c>
      <c r="Q680">
        <v>27</v>
      </c>
      <c r="R680">
        <v>10</v>
      </c>
      <c r="S680">
        <v>37</v>
      </c>
    </row>
    <row r="681" spans="1:19" ht="19.95" customHeight="1">
      <c r="A681" t="str">
        <f t="shared" si="11"/>
        <v>IA40</v>
      </c>
      <c r="B681" t="s">
        <v>5343</v>
      </c>
      <c r="C681" t="s">
        <v>5354</v>
      </c>
      <c r="D681">
        <v>260</v>
      </c>
      <c r="E681" t="s">
        <v>4805</v>
      </c>
      <c r="F681">
        <v>220</v>
      </c>
      <c r="G681" t="s">
        <v>4805</v>
      </c>
      <c r="H681">
        <v>237</v>
      </c>
      <c r="I681" t="s">
        <v>4814</v>
      </c>
      <c r="J681" s="685">
        <v>260</v>
      </c>
      <c r="K681">
        <v>71</v>
      </c>
      <c r="L681" t="s">
        <v>4823</v>
      </c>
      <c r="P681" t="s">
        <v>1984</v>
      </c>
      <c r="Q681">
        <v>339</v>
      </c>
      <c r="R681" t="s">
        <v>85</v>
      </c>
      <c r="S681">
        <v>339</v>
      </c>
    </row>
    <row r="682" spans="1:19" ht="19.95" customHeight="1">
      <c r="A682" t="str">
        <f t="shared" si="11"/>
        <v>IA41</v>
      </c>
      <c r="B682" t="s">
        <v>5343</v>
      </c>
      <c r="C682" t="s">
        <v>5355</v>
      </c>
      <c r="D682">
        <v>101</v>
      </c>
      <c r="E682" t="s">
        <v>4811</v>
      </c>
      <c r="F682">
        <v>108</v>
      </c>
      <c r="G682" t="s">
        <v>4811</v>
      </c>
      <c r="H682">
        <v>87</v>
      </c>
      <c r="I682" t="s">
        <v>4804</v>
      </c>
      <c r="J682" s="685">
        <v>108</v>
      </c>
      <c r="K682">
        <v>53</v>
      </c>
      <c r="L682" t="s">
        <v>4811</v>
      </c>
      <c r="P682" t="s">
        <v>1985</v>
      </c>
      <c r="Q682">
        <v>2584</v>
      </c>
      <c r="R682" t="s">
        <v>85</v>
      </c>
      <c r="S682">
        <v>2584</v>
      </c>
    </row>
    <row r="683" spans="1:19" ht="19.95" customHeight="1">
      <c r="A683" t="str">
        <f t="shared" si="11"/>
        <v>IA42</v>
      </c>
      <c r="B683" t="s">
        <v>5343</v>
      </c>
      <c r="C683" t="s">
        <v>5356</v>
      </c>
      <c r="D683">
        <v>88</v>
      </c>
      <c r="E683" t="s">
        <v>4811</v>
      </c>
      <c r="F683">
        <v>81</v>
      </c>
      <c r="G683" t="s">
        <v>4811</v>
      </c>
      <c r="H683">
        <v>93</v>
      </c>
      <c r="I683" t="s">
        <v>4801</v>
      </c>
      <c r="J683" s="685">
        <v>93</v>
      </c>
      <c r="K683">
        <v>14</v>
      </c>
      <c r="L683" t="s">
        <v>4801</v>
      </c>
      <c r="P683" t="s">
        <v>1986</v>
      </c>
      <c r="Q683">
        <v>745</v>
      </c>
      <c r="R683">
        <v>1</v>
      </c>
      <c r="S683">
        <v>746</v>
      </c>
    </row>
    <row r="684" spans="1:19" ht="19.95" customHeight="1">
      <c r="A684" t="str">
        <f t="shared" si="11"/>
        <v>IA43</v>
      </c>
      <c r="B684" t="s">
        <v>5343</v>
      </c>
      <c r="C684" t="s">
        <v>5357</v>
      </c>
      <c r="D684">
        <v>51</v>
      </c>
      <c r="E684" t="s">
        <v>4817</v>
      </c>
      <c r="F684">
        <v>40</v>
      </c>
      <c r="G684" t="s">
        <v>4817</v>
      </c>
      <c r="H684">
        <v>56</v>
      </c>
      <c r="I684" t="s">
        <v>4817</v>
      </c>
      <c r="J684" s="685">
        <v>56</v>
      </c>
      <c r="K684">
        <v>31</v>
      </c>
      <c r="L684" t="s">
        <v>4816</v>
      </c>
      <c r="P684" t="s">
        <v>2626</v>
      </c>
      <c r="Q684">
        <v>4383</v>
      </c>
      <c r="R684">
        <v>8</v>
      </c>
      <c r="S684">
        <v>4391</v>
      </c>
    </row>
    <row r="685" spans="1:19" ht="19.95" customHeight="1">
      <c r="A685" t="str">
        <f t="shared" si="11"/>
        <v>IA44</v>
      </c>
      <c r="B685" t="s">
        <v>5343</v>
      </c>
      <c r="C685" t="s">
        <v>5358</v>
      </c>
      <c r="D685">
        <v>113</v>
      </c>
      <c r="E685" t="s">
        <v>4801</v>
      </c>
      <c r="F685">
        <v>106</v>
      </c>
      <c r="G685" t="s">
        <v>4814</v>
      </c>
      <c r="H685">
        <v>111</v>
      </c>
      <c r="I685" t="s">
        <v>4811</v>
      </c>
      <c r="J685" s="685">
        <v>113</v>
      </c>
      <c r="K685">
        <v>11</v>
      </c>
      <c r="L685" t="s">
        <v>4801</v>
      </c>
      <c r="P685" t="s">
        <v>2625</v>
      </c>
      <c r="Q685">
        <v>1486</v>
      </c>
      <c r="R685">
        <v>6</v>
      </c>
      <c r="S685">
        <v>1492</v>
      </c>
    </row>
    <row r="686" spans="1:19" ht="19.95" customHeight="1">
      <c r="A686" t="str">
        <f t="shared" si="11"/>
        <v>IA#3DTR(B)</v>
      </c>
      <c r="B686" t="s">
        <v>5343</v>
      </c>
      <c r="C686" t="s">
        <v>4953</v>
      </c>
      <c r="D686">
        <v>646</v>
      </c>
      <c r="E686" t="s">
        <v>4804</v>
      </c>
      <c r="F686">
        <v>572</v>
      </c>
      <c r="G686" t="s">
        <v>4809</v>
      </c>
      <c r="H686">
        <v>511</v>
      </c>
      <c r="I686" t="s">
        <v>4814</v>
      </c>
      <c r="J686" s="685">
        <v>646</v>
      </c>
      <c r="K686" t="s">
        <v>4802</v>
      </c>
      <c r="L686" t="s">
        <v>4802</v>
      </c>
      <c r="P686" t="s">
        <v>2624</v>
      </c>
      <c r="Q686">
        <v>119</v>
      </c>
      <c r="R686">
        <v>2</v>
      </c>
      <c r="S686">
        <v>121</v>
      </c>
    </row>
    <row r="687" spans="1:19" ht="19.95" customHeight="1">
      <c r="A687" t="str">
        <f t="shared" si="11"/>
        <v>IA45</v>
      </c>
      <c r="B687" t="s">
        <v>5343</v>
      </c>
      <c r="C687" t="s">
        <v>5359</v>
      </c>
      <c r="D687">
        <v>213</v>
      </c>
      <c r="E687" t="s">
        <v>4804</v>
      </c>
      <c r="F687">
        <v>183</v>
      </c>
      <c r="G687" t="s">
        <v>4809</v>
      </c>
      <c r="H687">
        <v>152</v>
      </c>
      <c r="I687" t="s">
        <v>4801</v>
      </c>
      <c r="J687" s="685">
        <v>213</v>
      </c>
      <c r="K687">
        <v>59</v>
      </c>
      <c r="L687" t="s">
        <v>4804</v>
      </c>
      <c r="P687" t="s">
        <v>1992</v>
      </c>
      <c r="Q687">
        <v>1560</v>
      </c>
      <c r="R687">
        <v>2</v>
      </c>
      <c r="S687">
        <v>1562</v>
      </c>
    </row>
    <row r="688" spans="1:19" ht="19.95" customHeight="1">
      <c r="A688" t="str">
        <f t="shared" si="11"/>
        <v>IA46</v>
      </c>
      <c r="B688" t="s">
        <v>5343</v>
      </c>
      <c r="C688" t="s">
        <v>5360</v>
      </c>
      <c r="D688">
        <v>219</v>
      </c>
      <c r="E688" t="s">
        <v>4823</v>
      </c>
      <c r="F688">
        <v>216</v>
      </c>
      <c r="G688" t="s">
        <v>4805</v>
      </c>
      <c r="H688">
        <v>227</v>
      </c>
      <c r="I688" t="s">
        <v>4818</v>
      </c>
      <c r="J688" s="685">
        <v>227</v>
      </c>
      <c r="K688">
        <v>37</v>
      </c>
      <c r="L688" t="s">
        <v>4819</v>
      </c>
      <c r="P688" t="s">
        <v>2628</v>
      </c>
      <c r="Q688">
        <v>1007</v>
      </c>
      <c r="R688">
        <v>4</v>
      </c>
      <c r="S688">
        <v>1011</v>
      </c>
    </row>
    <row r="689" spans="1:19" ht="19.95" customHeight="1">
      <c r="A689" t="str">
        <f t="shared" si="11"/>
        <v>IA47</v>
      </c>
      <c r="B689" t="s">
        <v>5343</v>
      </c>
      <c r="C689" t="s">
        <v>5361</v>
      </c>
      <c r="D689">
        <v>94</v>
      </c>
      <c r="E689" t="s">
        <v>4804</v>
      </c>
      <c r="F689">
        <v>88</v>
      </c>
      <c r="G689" t="s">
        <v>4804</v>
      </c>
      <c r="H689">
        <v>71</v>
      </c>
      <c r="I689" t="s">
        <v>4804</v>
      </c>
      <c r="J689" s="685">
        <v>94</v>
      </c>
      <c r="K689">
        <v>29</v>
      </c>
      <c r="L689" t="s">
        <v>4809</v>
      </c>
      <c r="P689" t="s">
        <v>1994</v>
      </c>
      <c r="Q689">
        <v>2481</v>
      </c>
      <c r="R689">
        <v>10</v>
      </c>
      <c r="S689">
        <v>2491</v>
      </c>
    </row>
    <row r="690" spans="1:19" ht="19.95" customHeight="1">
      <c r="A690" t="str">
        <f t="shared" si="11"/>
        <v>IA48</v>
      </c>
      <c r="B690" t="s">
        <v>5343</v>
      </c>
      <c r="C690" t="s">
        <v>5362</v>
      </c>
      <c r="D690">
        <v>68</v>
      </c>
      <c r="E690" t="s">
        <v>4811</v>
      </c>
      <c r="F690">
        <v>76</v>
      </c>
      <c r="G690" t="s">
        <v>4804</v>
      </c>
      <c r="H690">
        <v>45</v>
      </c>
      <c r="I690" t="s">
        <v>4804</v>
      </c>
      <c r="J690" s="685">
        <v>76</v>
      </c>
      <c r="K690">
        <v>41</v>
      </c>
      <c r="L690" t="s">
        <v>4801</v>
      </c>
      <c r="P690" t="s">
        <v>1919</v>
      </c>
      <c r="Q690">
        <v>1</v>
      </c>
      <c r="R690">
        <v>6</v>
      </c>
      <c r="S690">
        <v>7</v>
      </c>
    </row>
    <row r="691" spans="1:19" ht="19.95" customHeight="1">
      <c r="A691" t="str">
        <f t="shared" si="11"/>
        <v>IA49</v>
      </c>
      <c r="B691" t="s">
        <v>5343</v>
      </c>
      <c r="C691" t="s">
        <v>5363</v>
      </c>
      <c r="D691">
        <v>149</v>
      </c>
      <c r="E691" t="s">
        <v>4809</v>
      </c>
      <c r="F691">
        <v>115</v>
      </c>
      <c r="G691" t="s">
        <v>4807</v>
      </c>
      <c r="H691">
        <v>114</v>
      </c>
      <c r="I691" t="s">
        <v>4809</v>
      </c>
      <c r="J691" s="685">
        <v>149</v>
      </c>
      <c r="K691">
        <v>45</v>
      </c>
      <c r="L691" t="s">
        <v>4809</v>
      </c>
      <c r="P691" t="s">
        <v>2630</v>
      </c>
      <c r="Q691">
        <v>12</v>
      </c>
      <c r="R691">
        <v>5</v>
      </c>
      <c r="S691">
        <v>17</v>
      </c>
    </row>
    <row r="692" spans="1:19" ht="19.95" customHeight="1">
      <c r="A692" t="str">
        <f t="shared" si="11"/>
        <v>9A#2DTR</v>
      </c>
      <c r="B692" t="s">
        <v>5364</v>
      </c>
      <c r="C692" t="s">
        <v>4941</v>
      </c>
      <c r="D692">
        <v>892</v>
      </c>
      <c r="E692" t="s">
        <v>4804</v>
      </c>
      <c r="F692">
        <v>910</v>
      </c>
      <c r="G692" t="s">
        <v>4804</v>
      </c>
      <c r="H692">
        <v>899</v>
      </c>
      <c r="I692" t="s">
        <v>4804</v>
      </c>
      <c r="J692" s="685">
        <v>910</v>
      </c>
      <c r="K692" t="s">
        <v>4802</v>
      </c>
      <c r="L692" t="s">
        <v>4802</v>
      </c>
      <c r="P692" t="s">
        <v>2631</v>
      </c>
      <c r="Q692">
        <v>4</v>
      </c>
      <c r="R692">
        <v>6</v>
      </c>
      <c r="S692">
        <v>10</v>
      </c>
    </row>
    <row r="693" spans="1:19" ht="19.95" customHeight="1">
      <c r="A693" t="str">
        <f t="shared" si="11"/>
        <v>9A70</v>
      </c>
      <c r="B693" t="s">
        <v>5364</v>
      </c>
      <c r="C693" t="s">
        <v>5365</v>
      </c>
      <c r="D693">
        <v>0</v>
      </c>
      <c r="E693" t="s">
        <v>4819</v>
      </c>
      <c r="F693">
        <v>0</v>
      </c>
      <c r="G693" t="s">
        <v>4862</v>
      </c>
      <c r="H693">
        <v>0</v>
      </c>
      <c r="I693" t="s">
        <v>4935</v>
      </c>
      <c r="J693" s="685">
        <v>0</v>
      </c>
      <c r="K693">
        <v>0</v>
      </c>
      <c r="L693" t="s">
        <v>4852</v>
      </c>
      <c r="P693" t="s">
        <v>2632</v>
      </c>
      <c r="Q693">
        <v>15</v>
      </c>
      <c r="R693">
        <v>16</v>
      </c>
      <c r="S693">
        <v>31</v>
      </c>
    </row>
    <row r="694" spans="1:19" hidden="1">
      <c r="A694" t="s">
        <v>2058</v>
      </c>
      <c r="B694" t="s">
        <v>5364</v>
      </c>
      <c r="C694" t="s">
        <v>5366</v>
      </c>
      <c r="D694">
        <v>107</v>
      </c>
      <c r="E694" t="s">
        <v>4804</v>
      </c>
      <c r="F694">
        <v>109</v>
      </c>
      <c r="G694" t="s">
        <v>4804</v>
      </c>
      <c r="H694">
        <v>113</v>
      </c>
      <c r="I694" t="s">
        <v>4804</v>
      </c>
      <c r="J694" s="685">
        <v>113</v>
      </c>
      <c r="K694">
        <v>0</v>
      </c>
      <c r="L694" t="s">
        <v>4819</v>
      </c>
      <c r="P694" t="s">
        <v>2633</v>
      </c>
      <c r="Q694" t="s">
        <v>85</v>
      </c>
      <c r="R694" t="s">
        <v>85</v>
      </c>
      <c r="S694">
        <v>0</v>
      </c>
    </row>
    <row r="695" spans="1:19" ht="19.95" customHeight="1">
      <c r="A695" t="str">
        <f t="shared" ref="A695:A758" si="12">IF(COUNTIF(C695,"*TR*")&gt;0,SUBSTITUTE(RIGHT(B695,3) &amp; C695," ",""),MID(C695,FIND("(",C695)+1,4))</f>
        <v>9A72</v>
      </c>
      <c r="B695" t="s">
        <v>5364</v>
      </c>
      <c r="C695" t="s">
        <v>5367</v>
      </c>
      <c r="D695">
        <v>155</v>
      </c>
      <c r="E695" t="s">
        <v>4804</v>
      </c>
      <c r="F695">
        <v>158</v>
      </c>
      <c r="G695" t="s">
        <v>4804</v>
      </c>
      <c r="H695">
        <v>157</v>
      </c>
      <c r="I695" t="s">
        <v>4804</v>
      </c>
      <c r="J695" s="685">
        <v>158</v>
      </c>
      <c r="K695">
        <v>0</v>
      </c>
      <c r="L695" t="s">
        <v>4819</v>
      </c>
      <c r="P695" t="s">
        <v>1921</v>
      </c>
      <c r="Q695">
        <v>2</v>
      </c>
      <c r="R695">
        <v>5</v>
      </c>
      <c r="S695">
        <v>7</v>
      </c>
    </row>
    <row r="696" spans="1:19" ht="19.95" customHeight="1">
      <c r="A696" t="str">
        <f t="shared" si="12"/>
        <v>9A73</v>
      </c>
      <c r="B696" t="s">
        <v>5364</v>
      </c>
      <c r="C696" t="s">
        <v>5368</v>
      </c>
      <c r="D696">
        <v>120</v>
      </c>
      <c r="E696" t="s">
        <v>4814</v>
      </c>
      <c r="F696">
        <v>123</v>
      </c>
      <c r="G696" t="s">
        <v>4814</v>
      </c>
      <c r="H696">
        <v>121</v>
      </c>
      <c r="I696" t="s">
        <v>4814</v>
      </c>
      <c r="J696" s="685">
        <v>123</v>
      </c>
      <c r="K696">
        <v>0</v>
      </c>
      <c r="L696" t="s">
        <v>4819</v>
      </c>
      <c r="P696" t="s">
        <v>2635</v>
      </c>
      <c r="Q696">
        <v>7</v>
      </c>
      <c r="R696">
        <v>6</v>
      </c>
      <c r="S696">
        <v>13</v>
      </c>
    </row>
    <row r="697" spans="1:19" ht="19.95" customHeight="1">
      <c r="A697" t="str">
        <f t="shared" si="12"/>
        <v>9A74</v>
      </c>
      <c r="B697" t="s">
        <v>5364</v>
      </c>
      <c r="C697" t="s">
        <v>5369</v>
      </c>
      <c r="D697">
        <v>196</v>
      </c>
      <c r="E697" t="s">
        <v>4804</v>
      </c>
      <c r="F697">
        <v>200</v>
      </c>
      <c r="G697" t="s">
        <v>4804</v>
      </c>
      <c r="H697">
        <v>198</v>
      </c>
      <c r="I697" t="s">
        <v>4804</v>
      </c>
      <c r="J697" s="685">
        <v>200</v>
      </c>
      <c r="K697">
        <v>1</v>
      </c>
      <c r="L697" t="s">
        <v>4814</v>
      </c>
      <c r="P697" t="s">
        <v>2636</v>
      </c>
      <c r="Q697">
        <v>1</v>
      </c>
      <c r="R697">
        <v>6</v>
      </c>
      <c r="S697">
        <v>7</v>
      </c>
    </row>
    <row r="698" spans="1:19" ht="19.95" customHeight="1">
      <c r="A698" t="str">
        <f t="shared" si="12"/>
        <v>9A75</v>
      </c>
      <c r="B698" t="s">
        <v>5364</v>
      </c>
      <c r="C698" t="s">
        <v>5370</v>
      </c>
      <c r="D698">
        <v>194</v>
      </c>
      <c r="E698" t="s">
        <v>4804</v>
      </c>
      <c r="F698">
        <v>198</v>
      </c>
      <c r="G698" t="s">
        <v>4804</v>
      </c>
      <c r="H698">
        <v>195</v>
      </c>
      <c r="I698" t="s">
        <v>4804</v>
      </c>
      <c r="J698" s="685">
        <v>198</v>
      </c>
      <c r="K698">
        <v>1</v>
      </c>
      <c r="L698" t="s">
        <v>4826</v>
      </c>
      <c r="P698" t="s">
        <v>2637</v>
      </c>
      <c r="Q698">
        <v>15</v>
      </c>
      <c r="R698">
        <v>5</v>
      </c>
      <c r="S698">
        <v>20</v>
      </c>
    </row>
    <row r="699" spans="1:19" ht="19.95" customHeight="1">
      <c r="A699" t="str">
        <f t="shared" si="12"/>
        <v>9A76</v>
      </c>
      <c r="B699" t="s">
        <v>5364</v>
      </c>
      <c r="C699" t="s">
        <v>5371</v>
      </c>
      <c r="D699">
        <v>149</v>
      </c>
      <c r="E699" t="s">
        <v>4830</v>
      </c>
      <c r="F699">
        <v>151</v>
      </c>
      <c r="G699" t="s">
        <v>4830</v>
      </c>
      <c r="H699">
        <v>150</v>
      </c>
      <c r="I699" t="s">
        <v>4830</v>
      </c>
      <c r="J699" s="685">
        <v>151</v>
      </c>
      <c r="K699">
        <v>1</v>
      </c>
      <c r="L699" t="s">
        <v>4810</v>
      </c>
      <c r="P699" t="s">
        <v>1996</v>
      </c>
      <c r="Q699">
        <v>6</v>
      </c>
      <c r="R699">
        <v>2</v>
      </c>
      <c r="S699">
        <v>8</v>
      </c>
    </row>
    <row r="700" spans="1:19" ht="19.95" customHeight="1">
      <c r="A700" t="str">
        <f t="shared" si="12"/>
        <v>9A77</v>
      </c>
      <c r="B700" t="s">
        <v>5364</v>
      </c>
      <c r="C700" t="s">
        <v>5372</v>
      </c>
      <c r="D700">
        <v>1</v>
      </c>
      <c r="E700" t="s">
        <v>4935</v>
      </c>
      <c r="F700">
        <v>1</v>
      </c>
      <c r="G700" t="s">
        <v>4819</v>
      </c>
      <c r="H700">
        <v>1</v>
      </c>
      <c r="I700" t="s">
        <v>4819</v>
      </c>
      <c r="J700" s="685">
        <v>1</v>
      </c>
      <c r="K700">
        <v>1</v>
      </c>
      <c r="L700" t="s">
        <v>4819</v>
      </c>
      <c r="P700" t="s">
        <v>2638</v>
      </c>
      <c r="Q700">
        <v>0</v>
      </c>
      <c r="R700">
        <v>2</v>
      </c>
      <c r="S700">
        <v>2</v>
      </c>
    </row>
    <row r="701" spans="1:19" ht="19.95" customHeight="1">
      <c r="A701" t="str">
        <f t="shared" si="12"/>
        <v>9A#3DTR(A)</v>
      </c>
      <c r="B701" t="s">
        <v>5364</v>
      </c>
      <c r="C701" t="s">
        <v>4949</v>
      </c>
      <c r="D701">
        <v>158</v>
      </c>
      <c r="E701" t="s">
        <v>4821</v>
      </c>
      <c r="F701">
        <v>153</v>
      </c>
      <c r="G701" t="s">
        <v>4821</v>
      </c>
      <c r="H701">
        <v>155</v>
      </c>
      <c r="I701" t="s">
        <v>4821</v>
      </c>
      <c r="J701" s="685">
        <v>158</v>
      </c>
      <c r="K701" t="s">
        <v>4802</v>
      </c>
      <c r="L701" t="s">
        <v>4802</v>
      </c>
      <c r="P701" t="s">
        <v>3283</v>
      </c>
      <c r="Q701">
        <v>2</v>
      </c>
      <c r="R701">
        <v>9</v>
      </c>
      <c r="S701">
        <v>11</v>
      </c>
    </row>
    <row r="702" spans="1:19" ht="19.95" customHeight="1">
      <c r="A702" t="str">
        <f t="shared" si="12"/>
        <v>9A61</v>
      </c>
      <c r="B702" t="s">
        <v>5364</v>
      </c>
      <c r="C702" t="s">
        <v>5373</v>
      </c>
      <c r="D702">
        <v>26</v>
      </c>
      <c r="E702" t="s">
        <v>4821</v>
      </c>
      <c r="F702">
        <v>24</v>
      </c>
      <c r="G702" t="s">
        <v>4811</v>
      </c>
      <c r="H702">
        <v>26</v>
      </c>
      <c r="I702" t="s">
        <v>4821</v>
      </c>
      <c r="J702" s="710">
        <v>26</v>
      </c>
      <c r="K702">
        <v>0</v>
      </c>
      <c r="L702" t="s">
        <v>4819</v>
      </c>
      <c r="P702" t="s">
        <v>262</v>
      </c>
      <c r="Q702">
        <v>2</v>
      </c>
      <c r="R702" t="s">
        <v>85</v>
      </c>
      <c r="S702">
        <v>2</v>
      </c>
    </row>
    <row r="703" spans="1:19" ht="19.95" customHeight="1">
      <c r="A703" t="str">
        <f t="shared" si="12"/>
        <v>9A62</v>
      </c>
      <c r="B703" t="s">
        <v>5364</v>
      </c>
      <c r="C703" t="s">
        <v>5374</v>
      </c>
      <c r="D703">
        <v>35</v>
      </c>
      <c r="E703" t="s">
        <v>4816</v>
      </c>
      <c r="F703">
        <v>36</v>
      </c>
      <c r="G703" t="s">
        <v>4816</v>
      </c>
      <c r="H703">
        <v>34</v>
      </c>
      <c r="I703" t="s">
        <v>4816</v>
      </c>
      <c r="J703" s="685">
        <v>36</v>
      </c>
      <c r="K703">
        <v>0</v>
      </c>
      <c r="L703" t="s">
        <v>4819</v>
      </c>
    </row>
    <row r="704" spans="1:19" ht="19.95" customHeight="1">
      <c r="A704" t="str">
        <f t="shared" si="12"/>
        <v>9A63</v>
      </c>
      <c r="B704" t="s">
        <v>5364</v>
      </c>
      <c r="C704" t="s">
        <v>5375</v>
      </c>
      <c r="D704">
        <v>17</v>
      </c>
      <c r="E704" t="s">
        <v>4814</v>
      </c>
      <c r="F704">
        <v>15</v>
      </c>
      <c r="G704" t="s">
        <v>4811</v>
      </c>
      <c r="H704">
        <v>16</v>
      </c>
      <c r="I704" t="s">
        <v>4814</v>
      </c>
      <c r="J704" s="685">
        <v>17</v>
      </c>
      <c r="K704">
        <v>0</v>
      </c>
      <c r="L704" t="s">
        <v>4819</v>
      </c>
    </row>
    <row r="705" spans="1:12" ht="19.95" customHeight="1">
      <c r="A705" t="str">
        <f t="shared" si="12"/>
        <v>9A#3DTR(B)</v>
      </c>
      <c r="B705" t="s">
        <v>5364</v>
      </c>
      <c r="C705" t="s">
        <v>4953</v>
      </c>
      <c r="D705" t="s">
        <v>4802</v>
      </c>
      <c r="E705" t="s">
        <v>4802</v>
      </c>
      <c r="F705" t="s">
        <v>4802</v>
      </c>
      <c r="G705" t="s">
        <v>4802</v>
      </c>
      <c r="H705" t="s">
        <v>4802</v>
      </c>
      <c r="I705" t="s">
        <v>4802</v>
      </c>
      <c r="J705" s="685" t="s">
        <v>4802</v>
      </c>
      <c r="K705" t="s">
        <v>4802</v>
      </c>
      <c r="L705" t="s">
        <v>4802</v>
      </c>
    </row>
    <row r="706" spans="1:12" ht="19.95" customHeight="1">
      <c r="A706" t="str">
        <f t="shared" si="12"/>
        <v>9A64</v>
      </c>
      <c r="B706" t="s">
        <v>5364</v>
      </c>
      <c r="C706" t="s">
        <v>5376</v>
      </c>
      <c r="D706">
        <v>52</v>
      </c>
      <c r="E706" t="s">
        <v>4814</v>
      </c>
      <c r="F706">
        <v>50</v>
      </c>
      <c r="G706" t="s">
        <v>4814</v>
      </c>
      <c r="H706">
        <v>49</v>
      </c>
      <c r="I706" t="s">
        <v>4814</v>
      </c>
      <c r="J706" s="685">
        <v>52</v>
      </c>
      <c r="K706">
        <v>1</v>
      </c>
      <c r="L706" t="s">
        <v>4819</v>
      </c>
    </row>
    <row r="707" spans="1:12" ht="19.95" customHeight="1">
      <c r="A707" t="str">
        <f t="shared" si="12"/>
        <v>9A65</v>
      </c>
      <c r="B707" t="s">
        <v>5364</v>
      </c>
      <c r="C707" t="s">
        <v>5377</v>
      </c>
      <c r="D707">
        <v>49</v>
      </c>
      <c r="E707" t="s">
        <v>4821</v>
      </c>
      <c r="F707">
        <v>50</v>
      </c>
      <c r="G707" t="s">
        <v>4821</v>
      </c>
      <c r="H707">
        <v>49</v>
      </c>
      <c r="I707" t="s">
        <v>4821</v>
      </c>
      <c r="J707" s="685">
        <v>50</v>
      </c>
      <c r="K707">
        <v>0</v>
      </c>
      <c r="L707" t="s">
        <v>4819</v>
      </c>
    </row>
    <row r="708" spans="1:12" ht="19.95" customHeight="1">
      <c r="A708" t="str">
        <f t="shared" si="12"/>
        <v>9A66</v>
      </c>
      <c r="B708" t="s">
        <v>5364</v>
      </c>
      <c r="C708" t="s">
        <v>5378</v>
      </c>
      <c r="D708">
        <v>1</v>
      </c>
      <c r="E708" t="s">
        <v>4819</v>
      </c>
      <c r="F708">
        <v>1</v>
      </c>
      <c r="G708" t="s">
        <v>4819</v>
      </c>
      <c r="H708">
        <v>1</v>
      </c>
      <c r="I708" t="s">
        <v>4819</v>
      </c>
      <c r="J708" s="685">
        <v>1</v>
      </c>
      <c r="K708">
        <v>0</v>
      </c>
      <c r="L708" t="s">
        <v>4819</v>
      </c>
    </row>
    <row r="709" spans="1:12" ht="19.95" customHeight="1">
      <c r="A709" t="str">
        <f t="shared" si="12"/>
        <v>9A#4DTR(A)</v>
      </c>
      <c r="B709" t="s">
        <v>5364</v>
      </c>
      <c r="C709" t="s">
        <v>5379</v>
      </c>
      <c r="D709">
        <v>81</v>
      </c>
      <c r="E709" t="s">
        <v>4810</v>
      </c>
      <c r="F709">
        <v>77</v>
      </c>
      <c r="G709" t="s">
        <v>4810</v>
      </c>
      <c r="H709">
        <v>78</v>
      </c>
      <c r="I709" t="s">
        <v>4810</v>
      </c>
      <c r="J709" s="685">
        <v>81</v>
      </c>
      <c r="K709" t="s">
        <v>4802</v>
      </c>
      <c r="L709" t="s">
        <v>4802</v>
      </c>
    </row>
    <row r="710" spans="1:12" ht="19.95" customHeight="1">
      <c r="A710" t="str">
        <f t="shared" si="12"/>
        <v>9A51</v>
      </c>
      <c r="B710" t="s">
        <v>5364</v>
      </c>
      <c r="C710" t="s">
        <v>5380</v>
      </c>
      <c r="D710">
        <v>32</v>
      </c>
      <c r="E710" t="s">
        <v>4805</v>
      </c>
      <c r="F710">
        <v>31</v>
      </c>
      <c r="G710" t="s">
        <v>4805</v>
      </c>
      <c r="H710">
        <v>31</v>
      </c>
      <c r="I710" t="s">
        <v>4805</v>
      </c>
      <c r="J710" s="685">
        <v>32</v>
      </c>
      <c r="K710">
        <v>0</v>
      </c>
      <c r="L710" t="s">
        <v>4819</v>
      </c>
    </row>
    <row r="711" spans="1:12" ht="19.95" customHeight="1">
      <c r="A711" t="str">
        <f t="shared" si="12"/>
        <v>9A52</v>
      </c>
      <c r="B711" t="s">
        <v>5364</v>
      </c>
      <c r="C711" t="s">
        <v>5381</v>
      </c>
      <c r="D711">
        <v>41</v>
      </c>
      <c r="E711" t="s">
        <v>4814</v>
      </c>
      <c r="F711">
        <v>39</v>
      </c>
      <c r="G711" t="s">
        <v>4814</v>
      </c>
      <c r="H711">
        <v>41</v>
      </c>
      <c r="I711" t="s">
        <v>4814</v>
      </c>
      <c r="J711" s="685">
        <v>41</v>
      </c>
      <c r="K711">
        <v>0</v>
      </c>
      <c r="L711" t="s">
        <v>4819</v>
      </c>
    </row>
    <row r="712" spans="1:12" ht="19.95" customHeight="1">
      <c r="A712" t="str">
        <f t="shared" si="12"/>
        <v>9A53</v>
      </c>
      <c r="B712" t="s">
        <v>5364</v>
      </c>
      <c r="C712" t="s">
        <v>5382</v>
      </c>
      <c r="D712">
        <v>27</v>
      </c>
      <c r="E712" t="s">
        <v>4810</v>
      </c>
      <c r="F712">
        <v>25</v>
      </c>
      <c r="G712" t="s">
        <v>4810</v>
      </c>
      <c r="H712">
        <v>25</v>
      </c>
      <c r="I712" t="s">
        <v>4810</v>
      </c>
      <c r="J712" s="685">
        <v>27</v>
      </c>
      <c r="K712">
        <v>0</v>
      </c>
      <c r="L712" t="s">
        <v>4819</v>
      </c>
    </row>
    <row r="713" spans="1:12" ht="19.95" customHeight="1">
      <c r="A713" t="str">
        <f t="shared" si="12"/>
        <v>9A54</v>
      </c>
      <c r="B713" t="s">
        <v>5364</v>
      </c>
      <c r="C713" t="s">
        <v>5383</v>
      </c>
      <c r="D713">
        <v>0</v>
      </c>
      <c r="E713" t="s">
        <v>4819</v>
      </c>
      <c r="F713">
        <v>0</v>
      </c>
      <c r="G713" t="s">
        <v>4819</v>
      </c>
      <c r="H713">
        <v>0</v>
      </c>
      <c r="I713" t="s">
        <v>4819</v>
      </c>
      <c r="J713" s="685">
        <v>0</v>
      </c>
      <c r="K713">
        <v>0</v>
      </c>
      <c r="L713" t="s">
        <v>4819</v>
      </c>
    </row>
    <row r="714" spans="1:12" ht="19.95" customHeight="1">
      <c r="A714" t="str">
        <f t="shared" si="12"/>
        <v>9A55</v>
      </c>
      <c r="B714" t="s">
        <v>5364</v>
      </c>
      <c r="C714" t="s">
        <v>5384</v>
      </c>
      <c r="D714">
        <v>0</v>
      </c>
      <c r="E714" t="s">
        <v>4819</v>
      </c>
      <c r="F714">
        <v>0</v>
      </c>
      <c r="G714" t="s">
        <v>4819</v>
      </c>
      <c r="H714">
        <v>0</v>
      </c>
      <c r="I714" t="s">
        <v>4819</v>
      </c>
      <c r="J714" s="685">
        <v>0</v>
      </c>
      <c r="K714">
        <v>0</v>
      </c>
      <c r="L714" t="s">
        <v>4819</v>
      </c>
    </row>
    <row r="715" spans="1:12" ht="19.95" customHeight="1">
      <c r="A715" t="str">
        <f t="shared" si="12"/>
        <v>9A56</v>
      </c>
      <c r="B715" t="s">
        <v>5364</v>
      </c>
      <c r="C715" t="s">
        <v>5385</v>
      </c>
      <c r="D715">
        <v>0</v>
      </c>
      <c r="E715" t="s">
        <v>4819</v>
      </c>
      <c r="F715">
        <v>0</v>
      </c>
      <c r="G715" t="s">
        <v>4819</v>
      </c>
      <c r="H715">
        <v>0</v>
      </c>
      <c r="I715" t="s">
        <v>4819</v>
      </c>
      <c r="J715" s="685">
        <v>0</v>
      </c>
      <c r="K715">
        <v>0</v>
      </c>
      <c r="L715" t="s">
        <v>4819</v>
      </c>
    </row>
    <row r="716" spans="1:12" ht="19.95" customHeight="1">
      <c r="A716" t="str">
        <f t="shared" si="12"/>
        <v>9A#4DTR(B)</v>
      </c>
      <c r="B716" t="s">
        <v>5364</v>
      </c>
      <c r="C716" t="s">
        <v>5386</v>
      </c>
      <c r="D716">
        <v>156</v>
      </c>
      <c r="E716" t="s">
        <v>4811</v>
      </c>
      <c r="F716">
        <v>154</v>
      </c>
      <c r="G716" t="s">
        <v>4811</v>
      </c>
      <c r="H716">
        <v>158</v>
      </c>
      <c r="I716" t="s">
        <v>4811</v>
      </c>
      <c r="J716" s="685">
        <v>158</v>
      </c>
      <c r="K716" t="s">
        <v>4802</v>
      </c>
      <c r="L716" t="s">
        <v>4802</v>
      </c>
    </row>
    <row r="717" spans="1:12" ht="19.95" customHeight="1">
      <c r="A717" t="str">
        <f t="shared" si="12"/>
        <v>9AE0</v>
      </c>
      <c r="B717" t="s">
        <v>5364</v>
      </c>
      <c r="C717" t="s">
        <v>5522</v>
      </c>
      <c r="D717">
        <v>107</v>
      </c>
      <c r="E717" t="s">
        <v>4826</v>
      </c>
      <c r="F717">
        <v>106</v>
      </c>
      <c r="G717" t="s">
        <v>4826</v>
      </c>
      <c r="H717">
        <v>106</v>
      </c>
      <c r="I717" t="s">
        <v>4826</v>
      </c>
      <c r="J717" s="685">
        <v>107</v>
      </c>
      <c r="K717">
        <v>0</v>
      </c>
      <c r="L717" t="s">
        <v>4819</v>
      </c>
    </row>
    <row r="718" spans="1:12" ht="19.95" customHeight="1">
      <c r="A718" t="str">
        <f t="shared" si="12"/>
        <v>9A68</v>
      </c>
      <c r="B718" t="s">
        <v>5364</v>
      </c>
      <c r="C718" t="s">
        <v>5387</v>
      </c>
      <c r="D718">
        <v>0</v>
      </c>
      <c r="E718" t="s">
        <v>4819</v>
      </c>
      <c r="F718">
        <v>0</v>
      </c>
      <c r="G718" t="s">
        <v>4819</v>
      </c>
      <c r="H718">
        <v>0</v>
      </c>
      <c r="I718" t="s">
        <v>4819</v>
      </c>
      <c r="J718" s="685">
        <v>0</v>
      </c>
      <c r="K718">
        <v>0</v>
      </c>
      <c r="L718" t="s">
        <v>4819</v>
      </c>
    </row>
    <row r="719" spans="1:12" ht="19.95" customHeight="1">
      <c r="A719" t="str">
        <f t="shared" si="12"/>
        <v>9A67</v>
      </c>
      <c r="B719" t="s">
        <v>5364</v>
      </c>
      <c r="C719" t="s">
        <v>5388</v>
      </c>
      <c r="D719">
        <v>0</v>
      </c>
      <c r="E719" t="s">
        <v>4819</v>
      </c>
      <c r="F719">
        <v>0</v>
      </c>
      <c r="G719" t="s">
        <v>4819</v>
      </c>
      <c r="H719">
        <v>0</v>
      </c>
      <c r="I719" t="s">
        <v>4819</v>
      </c>
      <c r="J719" s="685">
        <v>0</v>
      </c>
      <c r="K719">
        <v>0</v>
      </c>
      <c r="L719" t="s">
        <v>4819</v>
      </c>
    </row>
    <row r="720" spans="1:12" ht="19.95" customHeight="1">
      <c r="A720" t="str">
        <f t="shared" si="12"/>
        <v>9A59</v>
      </c>
      <c r="B720" t="s">
        <v>5364</v>
      </c>
      <c r="C720" t="s">
        <v>5389</v>
      </c>
      <c r="D720">
        <v>52</v>
      </c>
      <c r="E720" t="s">
        <v>4810</v>
      </c>
      <c r="F720">
        <v>49</v>
      </c>
      <c r="G720" t="s">
        <v>4810</v>
      </c>
      <c r="H720">
        <v>54</v>
      </c>
      <c r="I720" t="s">
        <v>4810</v>
      </c>
      <c r="J720" s="685">
        <v>54</v>
      </c>
      <c r="K720">
        <v>0</v>
      </c>
      <c r="L720" t="s">
        <v>4819</v>
      </c>
    </row>
    <row r="721" spans="1:12" ht="19.95" customHeight="1">
      <c r="A721" t="str">
        <f t="shared" si="12"/>
        <v>9A58</v>
      </c>
      <c r="B721" t="s">
        <v>5364</v>
      </c>
      <c r="C721" t="s">
        <v>5390</v>
      </c>
      <c r="D721">
        <v>35</v>
      </c>
      <c r="E721" t="s">
        <v>4823</v>
      </c>
      <c r="F721">
        <v>33</v>
      </c>
      <c r="G721" t="s">
        <v>4823</v>
      </c>
      <c r="H721">
        <v>34</v>
      </c>
      <c r="I721" t="s">
        <v>4823</v>
      </c>
      <c r="J721" s="685">
        <v>35</v>
      </c>
      <c r="K721">
        <v>0</v>
      </c>
      <c r="L721" t="s">
        <v>4819</v>
      </c>
    </row>
    <row r="722" spans="1:12" ht="19.95" customHeight="1">
      <c r="A722" t="str">
        <f t="shared" si="12"/>
        <v>9A57</v>
      </c>
      <c r="B722" t="s">
        <v>5364</v>
      </c>
      <c r="C722" t="s">
        <v>5391</v>
      </c>
      <c r="D722">
        <v>91</v>
      </c>
      <c r="E722" t="s">
        <v>4814</v>
      </c>
      <c r="F722">
        <v>92</v>
      </c>
      <c r="G722" t="s">
        <v>4814</v>
      </c>
      <c r="H722">
        <v>91</v>
      </c>
      <c r="I722" t="s">
        <v>4814</v>
      </c>
      <c r="J722" s="685">
        <v>92</v>
      </c>
      <c r="K722">
        <v>0</v>
      </c>
      <c r="L722" t="s">
        <v>4819</v>
      </c>
    </row>
    <row r="723" spans="1:12" ht="19.95" customHeight="1">
      <c r="A723" t="str">
        <f t="shared" si="12"/>
        <v>9G#3DTR(A)</v>
      </c>
      <c r="B723" t="s">
        <v>5392</v>
      </c>
      <c r="C723" t="s">
        <v>4949</v>
      </c>
      <c r="D723">
        <v>285</v>
      </c>
      <c r="E723" t="s">
        <v>4830</v>
      </c>
      <c r="F723">
        <v>286</v>
      </c>
      <c r="G723" t="s">
        <v>4830</v>
      </c>
      <c r="H723">
        <v>288</v>
      </c>
      <c r="I723" t="s">
        <v>4830</v>
      </c>
      <c r="J723" s="685">
        <v>288</v>
      </c>
      <c r="K723" t="s">
        <v>4802</v>
      </c>
      <c r="L723" t="s">
        <v>4802</v>
      </c>
    </row>
    <row r="724" spans="1:12" ht="19.95" customHeight="1">
      <c r="A724" t="str">
        <f t="shared" si="12"/>
        <v>9GE0</v>
      </c>
      <c r="B724" t="s">
        <v>5392</v>
      </c>
      <c r="C724" t="s">
        <v>5523</v>
      </c>
      <c r="D724">
        <v>112</v>
      </c>
      <c r="E724" t="s">
        <v>4804</v>
      </c>
      <c r="F724">
        <v>113</v>
      </c>
      <c r="G724" t="s">
        <v>4804</v>
      </c>
      <c r="H724">
        <v>113</v>
      </c>
      <c r="I724" t="s">
        <v>4804</v>
      </c>
      <c r="J724" s="685">
        <v>113</v>
      </c>
      <c r="K724">
        <v>0</v>
      </c>
      <c r="L724" t="s">
        <v>4819</v>
      </c>
    </row>
    <row r="725" spans="1:12" ht="19.95" customHeight="1">
      <c r="A725" t="str">
        <f t="shared" si="12"/>
        <v>9GE1</v>
      </c>
      <c r="B725" t="s">
        <v>5392</v>
      </c>
      <c r="C725" t="s">
        <v>5525</v>
      </c>
      <c r="D725">
        <v>175</v>
      </c>
      <c r="E725" t="s">
        <v>4830</v>
      </c>
      <c r="F725">
        <v>175</v>
      </c>
      <c r="G725" t="s">
        <v>4830</v>
      </c>
      <c r="H725">
        <v>174</v>
      </c>
      <c r="I725" t="s">
        <v>4830</v>
      </c>
      <c r="J725" s="685">
        <v>175</v>
      </c>
      <c r="K725">
        <v>0</v>
      </c>
      <c r="L725" t="s">
        <v>4819</v>
      </c>
    </row>
    <row r="726" spans="1:12" ht="19.95" customHeight="1">
      <c r="A726" t="str">
        <f t="shared" si="12"/>
        <v>9GE2</v>
      </c>
      <c r="B726" t="s">
        <v>5392</v>
      </c>
      <c r="C726" t="s">
        <v>5527</v>
      </c>
      <c r="D726">
        <v>0</v>
      </c>
      <c r="E726" t="s">
        <v>4819</v>
      </c>
      <c r="F726">
        <v>0</v>
      </c>
      <c r="G726" t="s">
        <v>4819</v>
      </c>
      <c r="H726">
        <v>0</v>
      </c>
      <c r="I726" t="s">
        <v>4819</v>
      </c>
      <c r="J726" s="685">
        <v>0</v>
      </c>
      <c r="K726">
        <v>0</v>
      </c>
      <c r="L726" t="s">
        <v>4819</v>
      </c>
    </row>
    <row r="727" spans="1:12" ht="19.95" customHeight="1">
      <c r="A727" t="str">
        <f t="shared" si="12"/>
        <v>9GE3</v>
      </c>
      <c r="B727" t="s">
        <v>5392</v>
      </c>
      <c r="C727" t="s">
        <v>5530</v>
      </c>
      <c r="D727">
        <v>0</v>
      </c>
      <c r="E727" t="s">
        <v>4819</v>
      </c>
      <c r="F727">
        <v>0</v>
      </c>
      <c r="G727" t="s">
        <v>4819</v>
      </c>
      <c r="H727">
        <v>0</v>
      </c>
      <c r="I727" t="s">
        <v>4819</v>
      </c>
      <c r="J727" s="685">
        <v>0</v>
      </c>
      <c r="K727">
        <v>0</v>
      </c>
      <c r="L727" t="s">
        <v>4819</v>
      </c>
    </row>
    <row r="728" spans="1:12" ht="19.95" customHeight="1">
      <c r="A728" t="str">
        <f t="shared" si="12"/>
        <v>9G#3DTR(B)</v>
      </c>
      <c r="B728" t="s">
        <v>5392</v>
      </c>
      <c r="C728" t="s">
        <v>4953</v>
      </c>
      <c r="D728">
        <v>276</v>
      </c>
      <c r="E728" t="s">
        <v>4804</v>
      </c>
      <c r="F728">
        <v>276</v>
      </c>
      <c r="G728" t="s">
        <v>4804</v>
      </c>
      <c r="H728">
        <v>276</v>
      </c>
      <c r="I728" t="s">
        <v>4804</v>
      </c>
      <c r="J728" s="685">
        <v>276</v>
      </c>
      <c r="K728" t="s">
        <v>4802</v>
      </c>
      <c r="L728" t="s">
        <v>4802</v>
      </c>
    </row>
    <row r="729" spans="1:12" ht="19.95" customHeight="1">
      <c r="A729" t="str">
        <f t="shared" si="12"/>
        <v>9GE4</v>
      </c>
      <c r="B729" t="s">
        <v>5392</v>
      </c>
      <c r="C729" t="s">
        <v>5524</v>
      </c>
      <c r="D729">
        <v>108</v>
      </c>
      <c r="E729" t="s">
        <v>4804</v>
      </c>
      <c r="F729">
        <v>109</v>
      </c>
      <c r="G729" t="s">
        <v>4804</v>
      </c>
      <c r="H729">
        <v>108</v>
      </c>
      <c r="I729" t="s">
        <v>4804</v>
      </c>
      <c r="J729" s="685">
        <v>109</v>
      </c>
      <c r="K729">
        <v>0</v>
      </c>
      <c r="L729" t="s">
        <v>4819</v>
      </c>
    </row>
    <row r="730" spans="1:12" ht="19.95" customHeight="1">
      <c r="A730" t="str">
        <f t="shared" si="12"/>
        <v>9GE5</v>
      </c>
      <c r="B730" t="s">
        <v>5392</v>
      </c>
      <c r="C730" t="s">
        <v>5526</v>
      </c>
      <c r="D730">
        <v>156</v>
      </c>
      <c r="E730" t="s">
        <v>4804</v>
      </c>
      <c r="F730">
        <v>154</v>
      </c>
      <c r="G730" t="s">
        <v>4804</v>
      </c>
      <c r="H730">
        <v>154</v>
      </c>
      <c r="I730" t="s">
        <v>4804</v>
      </c>
      <c r="J730" s="685">
        <v>156</v>
      </c>
      <c r="K730">
        <v>0</v>
      </c>
      <c r="L730" t="s">
        <v>4819</v>
      </c>
    </row>
    <row r="731" spans="1:12" ht="19.95" customHeight="1">
      <c r="A731" t="str">
        <f t="shared" si="12"/>
        <v>9GE6</v>
      </c>
      <c r="B731" t="s">
        <v>5392</v>
      </c>
      <c r="C731" t="s">
        <v>5528</v>
      </c>
      <c r="D731">
        <v>0</v>
      </c>
      <c r="E731" t="s">
        <v>4819</v>
      </c>
      <c r="F731">
        <v>0</v>
      </c>
      <c r="G731" t="s">
        <v>4819</v>
      </c>
      <c r="H731">
        <v>0</v>
      </c>
      <c r="I731" t="s">
        <v>4819</v>
      </c>
      <c r="J731" s="685">
        <v>0</v>
      </c>
      <c r="K731">
        <v>0</v>
      </c>
      <c r="L731" t="s">
        <v>4819</v>
      </c>
    </row>
    <row r="732" spans="1:12" ht="19.95" customHeight="1">
      <c r="A732" t="str">
        <f t="shared" si="12"/>
        <v>9GE7</v>
      </c>
      <c r="B732" t="s">
        <v>5392</v>
      </c>
      <c r="C732" t="s">
        <v>5529</v>
      </c>
      <c r="D732">
        <v>0</v>
      </c>
      <c r="E732" t="s">
        <v>4819</v>
      </c>
      <c r="F732">
        <v>0</v>
      </c>
      <c r="G732" t="s">
        <v>4819</v>
      </c>
      <c r="H732">
        <v>0</v>
      </c>
      <c r="I732" t="s">
        <v>4819</v>
      </c>
      <c r="J732" s="685">
        <v>0</v>
      </c>
      <c r="K732">
        <v>0</v>
      </c>
      <c r="L732" t="s">
        <v>4819</v>
      </c>
    </row>
    <row r="733" spans="1:12" ht="19.95" customHeight="1">
      <c r="A733" t="str">
        <f t="shared" si="12"/>
        <v>9G#1DTR(A)</v>
      </c>
      <c r="B733" t="s">
        <v>5392</v>
      </c>
      <c r="C733" t="s">
        <v>4868</v>
      </c>
      <c r="D733">
        <v>343</v>
      </c>
      <c r="E733" t="s">
        <v>4804</v>
      </c>
      <c r="F733">
        <v>333</v>
      </c>
      <c r="G733" t="s">
        <v>4804</v>
      </c>
      <c r="H733">
        <v>397</v>
      </c>
      <c r="I733" t="s">
        <v>4804</v>
      </c>
      <c r="J733" s="685">
        <v>397</v>
      </c>
      <c r="K733" t="s">
        <v>4802</v>
      </c>
      <c r="L733" t="s">
        <v>4802</v>
      </c>
    </row>
    <row r="734" spans="1:12" ht="19.95" customHeight="1">
      <c r="A734" t="str">
        <f t="shared" si="12"/>
        <v>9G20</v>
      </c>
      <c r="B734" t="s">
        <v>5392</v>
      </c>
      <c r="C734" t="s">
        <v>5393</v>
      </c>
      <c r="D734">
        <v>30</v>
      </c>
      <c r="E734" t="s">
        <v>4826</v>
      </c>
      <c r="F734">
        <v>34</v>
      </c>
      <c r="G734" t="s">
        <v>4816</v>
      </c>
      <c r="H734">
        <v>37</v>
      </c>
      <c r="I734" t="s">
        <v>4804</v>
      </c>
      <c r="J734" s="685">
        <v>37</v>
      </c>
      <c r="K734">
        <v>34</v>
      </c>
      <c r="L734" t="s">
        <v>4805</v>
      </c>
    </row>
    <row r="735" spans="1:12" ht="19.95" customHeight="1">
      <c r="A735" t="str">
        <f t="shared" si="12"/>
        <v>9G21</v>
      </c>
      <c r="B735" t="s">
        <v>5392</v>
      </c>
      <c r="C735" t="s">
        <v>5394</v>
      </c>
      <c r="D735">
        <v>119</v>
      </c>
      <c r="E735" t="s">
        <v>4804</v>
      </c>
      <c r="F735">
        <v>108</v>
      </c>
      <c r="G735" t="s">
        <v>4804</v>
      </c>
      <c r="H735">
        <v>109</v>
      </c>
      <c r="I735" t="s">
        <v>4804</v>
      </c>
      <c r="J735" s="685">
        <v>119</v>
      </c>
      <c r="K735">
        <v>16</v>
      </c>
      <c r="L735" t="s">
        <v>4811</v>
      </c>
    </row>
    <row r="736" spans="1:12" ht="19.95" customHeight="1">
      <c r="A736" t="str">
        <f t="shared" si="12"/>
        <v>9G22</v>
      </c>
      <c r="B736" t="s">
        <v>5392</v>
      </c>
      <c r="C736" t="s">
        <v>5395</v>
      </c>
      <c r="D736">
        <v>58</v>
      </c>
      <c r="E736" t="s">
        <v>4811</v>
      </c>
      <c r="F736">
        <v>50</v>
      </c>
      <c r="G736" t="s">
        <v>4801</v>
      </c>
      <c r="H736">
        <v>78</v>
      </c>
      <c r="I736" t="s">
        <v>4811</v>
      </c>
      <c r="J736" s="685">
        <v>78</v>
      </c>
      <c r="K736">
        <v>30</v>
      </c>
      <c r="L736" t="s">
        <v>4804</v>
      </c>
    </row>
    <row r="737" spans="1:12" ht="19.95" customHeight="1">
      <c r="A737" t="str">
        <f t="shared" si="12"/>
        <v>9G23</v>
      </c>
      <c r="B737" t="s">
        <v>5392</v>
      </c>
      <c r="C737" t="s">
        <v>5396</v>
      </c>
      <c r="D737">
        <v>115</v>
      </c>
      <c r="E737" t="s">
        <v>4811</v>
      </c>
      <c r="F737">
        <v>139</v>
      </c>
      <c r="G737" t="s">
        <v>4809</v>
      </c>
      <c r="H737">
        <v>124</v>
      </c>
      <c r="I737" t="s">
        <v>4835</v>
      </c>
      <c r="J737" s="685">
        <v>139</v>
      </c>
      <c r="K737">
        <v>33</v>
      </c>
      <c r="L737" t="s">
        <v>4801</v>
      </c>
    </row>
    <row r="738" spans="1:12" ht="19.95" customHeight="1">
      <c r="A738" t="str">
        <f t="shared" si="12"/>
        <v>9G24</v>
      </c>
      <c r="B738" t="s">
        <v>5392</v>
      </c>
      <c r="C738" t="s">
        <v>5397</v>
      </c>
      <c r="D738">
        <v>34</v>
      </c>
      <c r="E738" t="s">
        <v>4927</v>
      </c>
      <c r="F738">
        <v>17</v>
      </c>
      <c r="G738" t="s">
        <v>4927</v>
      </c>
      <c r="H738">
        <v>44</v>
      </c>
      <c r="I738" t="s">
        <v>4804</v>
      </c>
      <c r="J738" s="685">
        <v>44</v>
      </c>
      <c r="K738">
        <v>35</v>
      </c>
      <c r="L738" t="s">
        <v>4809</v>
      </c>
    </row>
    <row r="739" spans="1:12" ht="19.95" customHeight="1">
      <c r="A739" t="str">
        <f t="shared" si="12"/>
        <v>9G#1DTR(B)</v>
      </c>
      <c r="B739" t="s">
        <v>5392</v>
      </c>
      <c r="C739" t="s">
        <v>4898</v>
      </c>
      <c r="D739">
        <v>384</v>
      </c>
      <c r="E739" t="s">
        <v>4826</v>
      </c>
      <c r="F739">
        <v>405</v>
      </c>
      <c r="G739" t="s">
        <v>4826</v>
      </c>
      <c r="H739">
        <v>381</v>
      </c>
      <c r="I739" t="s">
        <v>4826</v>
      </c>
      <c r="J739" s="685">
        <v>405</v>
      </c>
      <c r="K739" t="s">
        <v>4802</v>
      </c>
      <c r="L739" t="s">
        <v>4802</v>
      </c>
    </row>
    <row r="740" spans="1:12" ht="19.95" customHeight="1">
      <c r="A740" t="str">
        <f t="shared" si="12"/>
        <v>9G25</v>
      </c>
      <c r="B740" t="s">
        <v>5392</v>
      </c>
      <c r="C740" t="s">
        <v>5398</v>
      </c>
      <c r="D740">
        <v>103</v>
      </c>
      <c r="E740" t="s">
        <v>4804</v>
      </c>
      <c r="F740">
        <v>120</v>
      </c>
      <c r="G740" t="s">
        <v>4804</v>
      </c>
      <c r="H740">
        <v>117</v>
      </c>
      <c r="I740" t="s">
        <v>4804</v>
      </c>
      <c r="J740" s="685">
        <v>120</v>
      </c>
      <c r="K740">
        <v>29</v>
      </c>
      <c r="L740" t="s">
        <v>4801</v>
      </c>
    </row>
    <row r="741" spans="1:12" ht="19.95" customHeight="1">
      <c r="A741" t="str">
        <f t="shared" si="12"/>
        <v>9G26</v>
      </c>
      <c r="B741" t="s">
        <v>5392</v>
      </c>
      <c r="C741" t="s">
        <v>5399</v>
      </c>
      <c r="D741">
        <v>87</v>
      </c>
      <c r="E741" t="s">
        <v>4826</v>
      </c>
      <c r="F741">
        <v>110</v>
      </c>
      <c r="G741" t="s">
        <v>4826</v>
      </c>
      <c r="H741">
        <v>101</v>
      </c>
      <c r="I741" t="s">
        <v>4826</v>
      </c>
      <c r="J741" s="685">
        <v>110</v>
      </c>
      <c r="K741">
        <v>47</v>
      </c>
      <c r="L741" t="s">
        <v>4817</v>
      </c>
    </row>
    <row r="742" spans="1:12" ht="19.95" customHeight="1">
      <c r="A742" t="str">
        <f t="shared" si="12"/>
        <v>9G27</v>
      </c>
      <c r="B742" t="s">
        <v>5392</v>
      </c>
      <c r="C742" t="s">
        <v>5400</v>
      </c>
      <c r="D742">
        <v>2</v>
      </c>
      <c r="E742" t="s">
        <v>4852</v>
      </c>
      <c r="F742">
        <v>0</v>
      </c>
      <c r="G742" t="s">
        <v>4819</v>
      </c>
      <c r="H742">
        <v>3</v>
      </c>
      <c r="I742" t="s">
        <v>4852</v>
      </c>
      <c r="J742" s="685">
        <v>3</v>
      </c>
      <c r="K742">
        <v>5</v>
      </c>
      <c r="L742" t="s">
        <v>4852</v>
      </c>
    </row>
    <row r="743" spans="1:12" ht="19.95" customHeight="1">
      <c r="A743" t="str">
        <f t="shared" si="12"/>
        <v>9G28</v>
      </c>
      <c r="B743" t="s">
        <v>5392</v>
      </c>
      <c r="C743" t="s">
        <v>5401</v>
      </c>
      <c r="D743">
        <v>75</v>
      </c>
      <c r="E743" t="s">
        <v>4826</v>
      </c>
      <c r="F743">
        <v>87</v>
      </c>
      <c r="G743" t="s">
        <v>4826</v>
      </c>
      <c r="H743">
        <v>76</v>
      </c>
      <c r="I743" t="s">
        <v>4826</v>
      </c>
      <c r="J743" s="685">
        <v>87</v>
      </c>
      <c r="K743">
        <v>20</v>
      </c>
      <c r="L743" t="s">
        <v>4801</v>
      </c>
    </row>
    <row r="744" spans="1:12" ht="19.95" customHeight="1">
      <c r="A744" t="str">
        <f t="shared" si="12"/>
        <v>9G29</v>
      </c>
      <c r="B744" t="s">
        <v>5392</v>
      </c>
      <c r="C744" t="s">
        <v>5402</v>
      </c>
      <c r="D744">
        <v>3</v>
      </c>
      <c r="E744" t="s">
        <v>4811</v>
      </c>
      <c r="F744">
        <v>0</v>
      </c>
      <c r="G744" t="s">
        <v>4819</v>
      </c>
      <c r="H744">
        <v>4</v>
      </c>
      <c r="I744" t="s">
        <v>4811</v>
      </c>
      <c r="J744" s="685">
        <v>4</v>
      </c>
      <c r="K744">
        <v>6</v>
      </c>
      <c r="L744" t="s">
        <v>4811</v>
      </c>
    </row>
    <row r="745" spans="1:12" ht="19.95" customHeight="1">
      <c r="A745" t="str">
        <f t="shared" si="12"/>
        <v>9GE8</v>
      </c>
      <c r="B745" t="s">
        <v>5392</v>
      </c>
      <c r="C745" t="s">
        <v>5531</v>
      </c>
      <c r="D745">
        <v>405</v>
      </c>
      <c r="E745" t="s">
        <v>4804</v>
      </c>
      <c r="F745">
        <v>405</v>
      </c>
      <c r="G745" t="s">
        <v>4804</v>
      </c>
      <c r="H745">
        <v>404</v>
      </c>
      <c r="I745" t="s">
        <v>4804</v>
      </c>
      <c r="J745" s="685">
        <v>405</v>
      </c>
      <c r="K745">
        <v>0</v>
      </c>
      <c r="L745" t="s">
        <v>4819</v>
      </c>
    </row>
    <row r="746" spans="1:12" ht="19.95" customHeight="1">
      <c r="A746" t="str">
        <f t="shared" si="12"/>
        <v>9G#2DTR(A)</v>
      </c>
      <c r="B746" t="s">
        <v>5392</v>
      </c>
      <c r="C746" t="s">
        <v>4879</v>
      </c>
      <c r="D746">
        <v>346</v>
      </c>
      <c r="E746" t="s">
        <v>4811</v>
      </c>
      <c r="F746">
        <v>306</v>
      </c>
      <c r="G746" t="s">
        <v>4821</v>
      </c>
      <c r="H746">
        <v>336</v>
      </c>
      <c r="I746" t="s">
        <v>4821</v>
      </c>
      <c r="J746" s="685">
        <v>346</v>
      </c>
      <c r="K746" t="s">
        <v>4802</v>
      </c>
      <c r="L746" t="s">
        <v>4802</v>
      </c>
    </row>
    <row r="747" spans="1:12" ht="19.95" customHeight="1">
      <c r="A747" t="str">
        <f t="shared" si="12"/>
        <v>9G30</v>
      </c>
      <c r="B747" t="s">
        <v>5392</v>
      </c>
      <c r="C747" t="s">
        <v>5403</v>
      </c>
      <c r="D747">
        <v>101</v>
      </c>
      <c r="E747" t="s">
        <v>4804</v>
      </c>
      <c r="F747">
        <v>78</v>
      </c>
      <c r="G747" t="s">
        <v>4811</v>
      </c>
      <c r="H747">
        <v>92</v>
      </c>
      <c r="I747" t="s">
        <v>4801</v>
      </c>
      <c r="J747" s="685">
        <v>101</v>
      </c>
      <c r="K747">
        <v>51</v>
      </c>
      <c r="L747" t="s">
        <v>4817</v>
      </c>
    </row>
    <row r="748" spans="1:12" ht="19.95" customHeight="1">
      <c r="A748" t="str">
        <f t="shared" si="12"/>
        <v>9G31</v>
      </c>
      <c r="B748" t="s">
        <v>5392</v>
      </c>
      <c r="C748" t="s">
        <v>5404</v>
      </c>
      <c r="D748">
        <v>30</v>
      </c>
      <c r="E748" t="s">
        <v>4821</v>
      </c>
      <c r="F748">
        <v>26</v>
      </c>
      <c r="G748" t="s">
        <v>4826</v>
      </c>
      <c r="H748">
        <v>26</v>
      </c>
      <c r="I748" t="s">
        <v>4821</v>
      </c>
      <c r="J748" s="685">
        <v>30</v>
      </c>
      <c r="K748">
        <v>29</v>
      </c>
      <c r="L748" t="s">
        <v>4821</v>
      </c>
    </row>
    <row r="749" spans="1:12" ht="19.95" customHeight="1">
      <c r="A749" t="str">
        <f t="shared" si="12"/>
        <v>9G32</v>
      </c>
      <c r="B749" t="s">
        <v>5392</v>
      </c>
      <c r="C749" t="s">
        <v>5405</v>
      </c>
      <c r="D749">
        <v>104</v>
      </c>
      <c r="E749" t="s">
        <v>4817</v>
      </c>
      <c r="F749">
        <v>118</v>
      </c>
      <c r="G749" t="s">
        <v>4817</v>
      </c>
      <c r="H749">
        <v>140</v>
      </c>
      <c r="I749" t="s">
        <v>4817</v>
      </c>
      <c r="J749" s="685">
        <v>140</v>
      </c>
      <c r="K749">
        <v>60</v>
      </c>
      <c r="L749" t="s">
        <v>4817</v>
      </c>
    </row>
    <row r="750" spans="1:12" ht="19.95" customHeight="1">
      <c r="A750" t="str">
        <f t="shared" si="12"/>
        <v>9G33</v>
      </c>
      <c r="B750" t="s">
        <v>5392</v>
      </c>
      <c r="C750" t="s">
        <v>5406</v>
      </c>
      <c r="D750">
        <v>0</v>
      </c>
      <c r="E750" t="s">
        <v>4819</v>
      </c>
      <c r="F750">
        <v>0</v>
      </c>
      <c r="G750" t="s">
        <v>4819</v>
      </c>
      <c r="H750">
        <v>6</v>
      </c>
      <c r="I750" t="s">
        <v>4811</v>
      </c>
      <c r="J750" s="685">
        <v>6</v>
      </c>
      <c r="K750">
        <v>7</v>
      </c>
      <c r="L750" t="s">
        <v>4811</v>
      </c>
    </row>
    <row r="751" spans="1:12" ht="19.95" customHeight="1">
      <c r="A751" t="str">
        <f t="shared" si="12"/>
        <v>9G34</v>
      </c>
      <c r="B751" t="s">
        <v>5392</v>
      </c>
      <c r="C751" t="s">
        <v>5407</v>
      </c>
      <c r="D751">
        <v>168</v>
      </c>
      <c r="E751" t="s">
        <v>4811</v>
      </c>
      <c r="F751">
        <v>134</v>
      </c>
      <c r="G751" t="s">
        <v>4811</v>
      </c>
      <c r="H751">
        <v>117</v>
      </c>
      <c r="I751" t="s">
        <v>4811</v>
      </c>
      <c r="J751" s="685">
        <v>168</v>
      </c>
      <c r="K751">
        <v>64</v>
      </c>
      <c r="L751" t="s">
        <v>4801</v>
      </c>
    </row>
    <row r="752" spans="1:12" ht="19.95" customHeight="1">
      <c r="A752" t="str">
        <f t="shared" si="12"/>
        <v>9G#2DTR(B)</v>
      </c>
      <c r="B752" t="s">
        <v>5392</v>
      </c>
      <c r="C752" t="s">
        <v>4886</v>
      </c>
      <c r="D752">
        <v>741</v>
      </c>
      <c r="E752" t="s">
        <v>4801</v>
      </c>
      <c r="F752">
        <v>711</v>
      </c>
      <c r="G752" t="s">
        <v>4801</v>
      </c>
      <c r="H752">
        <v>742</v>
      </c>
      <c r="I752" t="s">
        <v>4801</v>
      </c>
      <c r="J752" s="685">
        <v>742</v>
      </c>
      <c r="K752" t="s">
        <v>4802</v>
      </c>
      <c r="L752" t="s">
        <v>4802</v>
      </c>
    </row>
    <row r="753" spans="1:12" ht="19.95" customHeight="1">
      <c r="A753" t="str">
        <f t="shared" si="12"/>
        <v>9G35</v>
      </c>
      <c r="B753" t="s">
        <v>5392</v>
      </c>
      <c r="C753" t="s">
        <v>5408</v>
      </c>
      <c r="D753">
        <v>205</v>
      </c>
      <c r="E753" t="s">
        <v>4817</v>
      </c>
      <c r="F753">
        <v>207</v>
      </c>
      <c r="G753" t="s">
        <v>4817</v>
      </c>
      <c r="H753">
        <v>173</v>
      </c>
      <c r="I753" t="s">
        <v>4814</v>
      </c>
      <c r="J753" s="685">
        <v>207</v>
      </c>
      <c r="K753">
        <v>45</v>
      </c>
      <c r="L753" t="s">
        <v>4817</v>
      </c>
    </row>
    <row r="754" spans="1:12" ht="19.95" customHeight="1">
      <c r="A754" t="str">
        <f t="shared" si="12"/>
        <v>9G36</v>
      </c>
      <c r="B754" t="s">
        <v>5392</v>
      </c>
      <c r="C754" t="s">
        <v>5409</v>
      </c>
      <c r="D754">
        <v>94</v>
      </c>
      <c r="E754" t="s">
        <v>4811</v>
      </c>
      <c r="F754">
        <v>96</v>
      </c>
      <c r="G754" t="s">
        <v>4811</v>
      </c>
      <c r="H754">
        <v>124</v>
      </c>
      <c r="I754" t="s">
        <v>4811</v>
      </c>
      <c r="J754" s="685">
        <v>124</v>
      </c>
      <c r="K754">
        <v>58</v>
      </c>
      <c r="L754" t="s">
        <v>4808</v>
      </c>
    </row>
    <row r="755" spans="1:12" ht="19.95" customHeight="1">
      <c r="A755" t="str">
        <f t="shared" si="12"/>
        <v>9G37</v>
      </c>
      <c r="B755" t="s">
        <v>5392</v>
      </c>
      <c r="C755" t="s">
        <v>5410</v>
      </c>
      <c r="D755">
        <v>127</v>
      </c>
      <c r="E755" t="s">
        <v>4801</v>
      </c>
      <c r="F755">
        <v>139</v>
      </c>
      <c r="G755" t="s">
        <v>4801</v>
      </c>
      <c r="H755">
        <v>126</v>
      </c>
      <c r="I755" t="s">
        <v>4811</v>
      </c>
      <c r="J755" s="685">
        <v>139</v>
      </c>
      <c r="K755">
        <v>25</v>
      </c>
      <c r="L755" t="s">
        <v>4809</v>
      </c>
    </row>
    <row r="756" spans="1:12" ht="19.95" customHeight="1">
      <c r="A756" t="str">
        <f t="shared" si="12"/>
        <v>9G38</v>
      </c>
      <c r="B756" t="s">
        <v>5392</v>
      </c>
      <c r="C756" t="s">
        <v>5411</v>
      </c>
      <c r="D756">
        <v>205</v>
      </c>
      <c r="E756" t="s">
        <v>4801</v>
      </c>
      <c r="F756">
        <v>176</v>
      </c>
      <c r="G756" t="s">
        <v>4811</v>
      </c>
      <c r="H756">
        <v>200</v>
      </c>
      <c r="I756" t="s">
        <v>4811</v>
      </c>
      <c r="J756" s="685">
        <v>205</v>
      </c>
      <c r="K756">
        <v>68</v>
      </c>
      <c r="L756" t="s">
        <v>4881</v>
      </c>
    </row>
    <row r="757" spans="1:12" ht="19.95" customHeight="1">
      <c r="A757" t="str">
        <f t="shared" si="12"/>
        <v>9G39</v>
      </c>
      <c r="B757" t="s">
        <v>5392</v>
      </c>
      <c r="C757" t="s">
        <v>5412</v>
      </c>
      <c r="D757">
        <v>241</v>
      </c>
      <c r="E757" t="s">
        <v>4811</v>
      </c>
      <c r="F757">
        <v>222</v>
      </c>
      <c r="G757" t="s">
        <v>4821</v>
      </c>
      <c r="H757">
        <v>241</v>
      </c>
      <c r="I757" t="s">
        <v>4821</v>
      </c>
      <c r="J757" s="685">
        <v>241</v>
      </c>
      <c r="K757">
        <v>59</v>
      </c>
      <c r="L757" t="s">
        <v>4817</v>
      </c>
    </row>
    <row r="758" spans="1:12" ht="19.95" customHeight="1">
      <c r="A758" t="str">
        <f t="shared" si="12"/>
        <v>9GE9</v>
      </c>
      <c r="B758" t="s">
        <v>5392</v>
      </c>
      <c r="C758" t="s">
        <v>5532</v>
      </c>
      <c r="D758">
        <v>471</v>
      </c>
      <c r="E758" t="s">
        <v>4830</v>
      </c>
      <c r="F758">
        <v>471</v>
      </c>
      <c r="G758" t="s">
        <v>4830</v>
      </c>
      <c r="H758">
        <v>470</v>
      </c>
      <c r="I758" t="s">
        <v>4830</v>
      </c>
      <c r="J758" s="685">
        <v>471</v>
      </c>
      <c r="K758">
        <v>0</v>
      </c>
      <c r="L758" t="s">
        <v>4819</v>
      </c>
    </row>
    <row r="759" spans="1:12" ht="19.95" customHeight="1">
      <c r="A759" t="str">
        <f t="shared" ref="A759:A819" si="13">IF(COUNTIF(C759,"*TR*")&gt;0,SUBSTITUTE(RIGHT(B759,3) &amp; C759," ",""),MID(C759,FIND("(",C759)+1,4))</f>
        <v>IP#1MTR</v>
      </c>
      <c r="B759" t="s">
        <v>5413</v>
      </c>
      <c r="C759" t="s">
        <v>4800</v>
      </c>
      <c r="D759">
        <v>994</v>
      </c>
      <c r="E759" t="s">
        <v>4814</v>
      </c>
      <c r="F759">
        <v>958</v>
      </c>
      <c r="G759" t="s">
        <v>4814</v>
      </c>
      <c r="H759">
        <v>973</v>
      </c>
      <c r="I759" t="s">
        <v>4814</v>
      </c>
      <c r="J759" s="685">
        <v>994</v>
      </c>
      <c r="K759" t="s">
        <v>4802</v>
      </c>
      <c r="L759" t="s">
        <v>4802</v>
      </c>
    </row>
    <row r="760" spans="1:12" ht="19.95" customHeight="1">
      <c r="A760" t="str">
        <f t="shared" si="13"/>
        <v>IP29</v>
      </c>
      <c r="B760" t="s">
        <v>5413</v>
      </c>
      <c r="C760" t="s">
        <v>5414</v>
      </c>
      <c r="D760">
        <v>280</v>
      </c>
      <c r="E760" t="s">
        <v>4811</v>
      </c>
      <c r="F760">
        <v>245</v>
      </c>
      <c r="G760" t="s">
        <v>4811</v>
      </c>
      <c r="H760">
        <v>249</v>
      </c>
      <c r="I760" t="s">
        <v>4811</v>
      </c>
      <c r="J760" s="685">
        <v>280</v>
      </c>
      <c r="K760">
        <v>66</v>
      </c>
      <c r="L760" t="s">
        <v>4804</v>
      </c>
    </row>
    <row r="761" spans="1:12" ht="19.95" customHeight="1">
      <c r="A761" t="str">
        <f t="shared" si="13"/>
        <v>IP24</v>
      </c>
      <c r="B761" t="s">
        <v>5413</v>
      </c>
      <c r="C761" t="s">
        <v>5415</v>
      </c>
      <c r="D761">
        <v>75</v>
      </c>
      <c r="E761" t="s">
        <v>4817</v>
      </c>
      <c r="F761">
        <v>71</v>
      </c>
      <c r="G761" t="s">
        <v>4817</v>
      </c>
      <c r="H761">
        <v>75</v>
      </c>
      <c r="I761" t="s">
        <v>4817</v>
      </c>
      <c r="J761" s="685">
        <v>75</v>
      </c>
      <c r="K761">
        <v>9</v>
      </c>
      <c r="L761" t="s">
        <v>4817</v>
      </c>
    </row>
    <row r="762" spans="1:12" ht="19.95" customHeight="1">
      <c r="A762" t="str">
        <f t="shared" si="13"/>
        <v>IP22</v>
      </c>
      <c r="B762" t="s">
        <v>5413</v>
      </c>
      <c r="C762" t="s">
        <v>5416</v>
      </c>
      <c r="D762">
        <v>171</v>
      </c>
      <c r="E762" t="s">
        <v>4817</v>
      </c>
      <c r="F762">
        <v>160</v>
      </c>
      <c r="G762" t="s">
        <v>4805</v>
      </c>
      <c r="H762">
        <v>152</v>
      </c>
      <c r="I762" t="s">
        <v>4823</v>
      </c>
      <c r="J762" s="685">
        <v>171</v>
      </c>
      <c r="K762">
        <v>33</v>
      </c>
      <c r="L762" t="s">
        <v>4811</v>
      </c>
    </row>
    <row r="763" spans="1:12" ht="19.95" customHeight="1">
      <c r="A763" t="str">
        <f t="shared" si="13"/>
        <v>IP21</v>
      </c>
      <c r="B763" t="s">
        <v>5413</v>
      </c>
      <c r="C763" t="s">
        <v>5417</v>
      </c>
      <c r="D763">
        <v>269</v>
      </c>
      <c r="E763" t="s">
        <v>4814</v>
      </c>
      <c r="F763">
        <v>279</v>
      </c>
      <c r="G763" t="s">
        <v>4814</v>
      </c>
      <c r="H763">
        <v>276</v>
      </c>
      <c r="I763" t="s">
        <v>4814</v>
      </c>
      <c r="J763" s="685">
        <v>279</v>
      </c>
      <c r="K763">
        <v>39</v>
      </c>
      <c r="L763" t="s">
        <v>4809</v>
      </c>
    </row>
    <row r="764" spans="1:12" ht="19.95" customHeight="1">
      <c r="A764" t="str">
        <f t="shared" si="13"/>
        <v>IP20</v>
      </c>
      <c r="B764" t="s">
        <v>5413</v>
      </c>
      <c r="C764" t="s">
        <v>5418</v>
      </c>
      <c r="D764">
        <v>275</v>
      </c>
      <c r="E764" t="s">
        <v>4814</v>
      </c>
      <c r="F764">
        <v>282</v>
      </c>
      <c r="G764" t="s">
        <v>4814</v>
      </c>
      <c r="H764">
        <v>285</v>
      </c>
      <c r="I764" t="s">
        <v>4814</v>
      </c>
      <c r="J764" s="685">
        <v>285</v>
      </c>
      <c r="K764">
        <v>35</v>
      </c>
      <c r="L764" t="s">
        <v>4816</v>
      </c>
    </row>
    <row r="765" spans="1:12" ht="19.95" customHeight="1">
      <c r="A765" t="str">
        <f t="shared" si="13"/>
        <v>IP#2MTR</v>
      </c>
      <c r="B765" t="s">
        <v>5413</v>
      </c>
      <c r="C765" t="s">
        <v>4812</v>
      </c>
      <c r="D765">
        <v>753</v>
      </c>
      <c r="E765" t="s">
        <v>4814</v>
      </c>
      <c r="F765">
        <v>782</v>
      </c>
      <c r="G765" t="s">
        <v>4814</v>
      </c>
      <c r="H765">
        <v>770</v>
      </c>
      <c r="I765" t="s">
        <v>4814</v>
      </c>
      <c r="J765" s="685">
        <v>782</v>
      </c>
      <c r="K765" t="s">
        <v>4802</v>
      </c>
      <c r="L765" t="s">
        <v>4802</v>
      </c>
    </row>
    <row r="766" spans="1:12" ht="19.95" customHeight="1">
      <c r="A766" t="str">
        <f t="shared" si="13"/>
        <v>IP31</v>
      </c>
      <c r="B766" t="s">
        <v>5413</v>
      </c>
      <c r="C766" t="s">
        <v>5419</v>
      </c>
      <c r="D766">
        <v>128</v>
      </c>
      <c r="E766" t="s">
        <v>4819</v>
      </c>
      <c r="F766">
        <v>126</v>
      </c>
      <c r="G766" t="s">
        <v>4810</v>
      </c>
      <c r="H766">
        <v>135</v>
      </c>
      <c r="I766" t="s">
        <v>4810</v>
      </c>
      <c r="J766" s="685">
        <v>135</v>
      </c>
      <c r="K766">
        <v>58</v>
      </c>
      <c r="L766" t="s">
        <v>4818</v>
      </c>
    </row>
    <row r="767" spans="1:12" ht="19.95" customHeight="1">
      <c r="A767" t="str">
        <f t="shared" si="13"/>
        <v>IP30</v>
      </c>
      <c r="B767" t="s">
        <v>5413</v>
      </c>
      <c r="C767" t="s">
        <v>5420</v>
      </c>
      <c r="D767">
        <v>135</v>
      </c>
      <c r="E767" t="s">
        <v>4814</v>
      </c>
      <c r="F767">
        <v>142</v>
      </c>
      <c r="G767" t="s">
        <v>4814</v>
      </c>
      <c r="H767">
        <v>143</v>
      </c>
      <c r="I767" t="s">
        <v>4814</v>
      </c>
      <c r="J767" s="685">
        <v>143</v>
      </c>
      <c r="K767">
        <v>0</v>
      </c>
      <c r="L767" t="s">
        <v>4819</v>
      </c>
    </row>
    <row r="768" spans="1:12" ht="19.95" customHeight="1">
      <c r="A768" t="str">
        <f t="shared" si="13"/>
        <v>IP25</v>
      </c>
      <c r="B768" t="s">
        <v>5413</v>
      </c>
      <c r="C768" t="s">
        <v>5421</v>
      </c>
      <c r="D768">
        <v>164</v>
      </c>
      <c r="E768" t="s">
        <v>4818</v>
      </c>
      <c r="F768">
        <v>158</v>
      </c>
      <c r="G768" t="s">
        <v>4818</v>
      </c>
      <c r="H768">
        <v>164</v>
      </c>
      <c r="I768" t="s">
        <v>4816</v>
      </c>
      <c r="J768" s="685">
        <v>164</v>
      </c>
      <c r="K768">
        <v>0</v>
      </c>
      <c r="L768" t="s">
        <v>4819</v>
      </c>
    </row>
    <row r="769" spans="1:12" ht="19.95" customHeight="1">
      <c r="A769" t="str">
        <f t="shared" si="13"/>
        <v>IP28</v>
      </c>
      <c r="B769" t="s">
        <v>5413</v>
      </c>
      <c r="C769" t="s">
        <v>5423</v>
      </c>
      <c r="D769">
        <v>121</v>
      </c>
      <c r="E769" t="s">
        <v>4817</v>
      </c>
      <c r="F769">
        <v>125</v>
      </c>
      <c r="G769" t="s">
        <v>4817</v>
      </c>
      <c r="H769">
        <v>100</v>
      </c>
      <c r="I769" t="s">
        <v>4823</v>
      </c>
      <c r="J769" s="685">
        <v>125</v>
      </c>
      <c r="K769">
        <v>44</v>
      </c>
      <c r="L769" t="s">
        <v>4804</v>
      </c>
    </row>
    <row r="770" spans="1:12" ht="19.95" customHeight="1">
      <c r="A770" t="str">
        <f t="shared" si="13"/>
        <v>IP32</v>
      </c>
      <c r="B770" t="s">
        <v>5413</v>
      </c>
      <c r="C770" t="s">
        <v>5489</v>
      </c>
      <c r="D770">
        <v>281</v>
      </c>
      <c r="E770" t="s">
        <v>4814</v>
      </c>
      <c r="F770">
        <v>282</v>
      </c>
      <c r="G770" t="s">
        <v>4814</v>
      </c>
      <c r="H770">
        <v>291</v>
      </c>
      <c r="I770" t="s">
        <v>4814</v>
      </c>
      <c r="J770" s="685">
        <v>291</v>
      </c>
      <c r="K770">
        <v>20</v>
      </c>
      <c r="L770" t="s">
        <v>4818</v>
      </c>
    </row>
    <row r="771" spans="1:12" ht="19.95" customHeight="1">
      <c r="A771" t="str">
        <f t="shared" si="13"/>
        <v>IP#3MTR</v>
      </c>
      <c r="B771" t="s">
        <v>5413</v>
      </c>
      <c r="C771" t="s">
        <v>4820</v>
      </c>
      <c r="D771">
        <v>0</v>
      </c>
      <c r="E771" t="s">
        <v>4819</v>
      </c>
      <c r="F771">
        <v>0</v>
      </c>
      <c r="G771" t="s">
        <v>4819</v>
      </c>
      <c r="H771">
        <v>0</v>
      </c>
      <c r="I771" t="s">
        <v>4819</v>
      </c>
      <c r="J771" s="685">
        <v>0</v>
      </c>
      <c r="K771" t="s">
        <v>4802</v>
      </c>
      <c r="L771" t="s">
        <v>4802</v>
      </c>
    </row>
    <row r="772" spans="1:12" ht="19.95" customHeight="1">
      <c r="A772" t="str">
        <f t="shared" si="13"/>
        <v>IP23</v>
      </c>
      <c r="B772" t="s">
        <v>5413</v>
      </c>
      <c r="C772" t="s">
        <v>5487</v>
      </c>
      <c r="D772">
        <v>0</v>
      </c>
      <c r="E772" t="s">
        <v>4819</v>
      </c>
      <c r="F772">
        <v>0</v>
      </c>
      <c r="G772" t="s">
        <v>4819</v>
      </c>
      <c r="H772">
        <v>0</v>
      </c>
      <c r="I772" t="s">
        <v>4819</v>
      </c>
      <c r="J772" s="685">
        <v>0</v>
      </c>
      <c r="K772">
        <v>0</v>
      </c>
      <c r="L772" t="s">
        <v>4819</v>
      </c>
    </row>
    <row r="773" spans="1:12" ht="19.95" customHeight="1">
      <c r="A773" t="str">
        <f t="shared" si="13"/>
        <v>IP26</v>
      </c>
      <c r="B773" t="s">
        <v>5413</v>
      </c>
      <c r="C773" t="s">
        <v>5488</v>
      </c>
      <c r="D773">
        <v>0</v>
      </c>
      <c r="E773" t="s">
        <v>4819</v>
      </c>
      <c r="F773">
        <v>0</v>
      </c>
      <c r="G773" t="s">
        <v>4819</v>
      </c>
      <c r="H773">
        <v>0</v>
      </c>
      <c r="I773" t="s">
        <v>4819</v>
      </c>
      <c r="J773" s="685">
        <v>0</v>
      </c>
      <c r="K773">
        <v>0</v>
      </c>
      <c r="L773" t="s">
        <v>4819</v>
      </c>
    </row>
    <row r="774" spans="1:12" ht="19.95" customHeight="1">
      <c r="A774" t="str">
        <f t="shared" si="13"/>
        <v>IP27</v>
      </c>
      <c r="B774" t="s">
        <v>5413</v>
      </c>
      <c r="C774" t="s">
        <v>5422</v>
      </c>
      <c r="D774">
        <v>0</v>
      </c>
      <c r="E774" t="s">
        <v>4819</v>
      </c>
      <c r="F774">
        <v>0</v>
      </c>
      <c r="G774" t="s">
        <v>4819</v>
      </c>
      <c r="H774">
        <v>0</v>
      </c>
      <c r="I774" t="s">
        <v>4819</v>
      </c>
      <c r="J774" s="685">
        <v>0</v>
      </c>
      <c r="K774">
        <v>0</v>
      </c>
      <c r="L774" t="s">
        <v>4819</v>
      </c>
    </row>
    <row r="775" spans="1:12" ht="19.95" customHeight="1">
      <c r="A775" t="str">
        <f t="shared" si="13"/>
        <v>IP33</v>
      </c>
      <c r="B775" t="s">
        <v>5413</v>
      </c>
      <c r="C775" t="s">
        <v>5490</v>
      </c>
      <c r="D775">
        <v>0</v>
      </c>
      <c r="E775" t="s">
        <v>4819</v>
      </c>
      <c r="F775">
        <v>0</v>
      </c>
      <c r="G775" t="s">
        <v>4819</v>
      </c>
      <c r="H775">
        <v>0</v>
      </c>
      <c r="I775" t="s">
        <v>4819</v>
      </c>
      <c r="J775" s="685">
        <v>0</v>
      </c>
      <c r="K775">
        <v>0</v>
      </c>
      <c r="L775" t="s">
        <v>4819</v>
      </c>
    </row>
    <row r="776" spans="1:12" ht="19.95" customHeight="1">
      <c r="A776" t="str">
        <f t="shared" si="13"/>
        <v>IP34</v>
      </c>
      <c r="B776" t="s">
        <v>5413</v>
      </c>
      <c r="C776" t="s">
        <v>5491</v>
      </c>
      <c r="D776">
        <v>0</v>
      </c>
      <c r="E776" t="s">
        <v>4819</v>
      </c>
      <c r="F776">
        <v>0</v>
      </c>
      <c r="G776" t="s">
        <v>4819</v>
      </c>
      <c r="H776">
        <v>0</v>
      </c>
      <c r="I776" t="s">
        <v>4819</v>
      </c>
      <c r="J776" s="685">
        <v>0</v>
      </c>
      <c r="K776">
        <v>0</v>
      </c>
      <c r="L776" t="s">
        <v>4819</v>
      </c>
    </row>
    <row r="777" spans="1:12" ht="19.95" customHeight="1">
      <c r="A777" t="str">
        <f t="shared" si="13"/>
        <v>9I#1DTR(A)</v>
      </c>
      <c r="B777" t="s">
        <v>5492</v>
      </c>
      <c r="C777" t="s">
        <v>4868</v>
      </c>
      <c r="D777">
        <v>882</v>
      </c>
      <c r="E777" t="s">
        <v>4811</v>
      </c>
      <c r="F777">
        <v>806</v>
      </c>
      <c r="G777" t="s">
        <v>4811</v>
      </c>
      <c r="H777">
        <v>895</v>
      </c>
      <c r="I777" t="s">
        <v>4811</v>
      </c>
      <c r="J777" s="685">
        <v>895</v>
      </c>
      <c r="K777" t="s">
        <v>4802</v>
      </c>
      <c r="L777" t="s">
        <v>4802</v>
      </c>
    </row>
    <row r="778" spans="1:12" ht="19.95" customHeight="1">
      <c r="A778" t="str">
        <f t="shared" si="13"/>
        <v>9I20</v>
      </c>
      <c r="B778" t="s">
        <v>5492</v>
      </c>
      <c r="C778" t="s">
        <v>5493</v>
      </c>
      <c r="D778">
        <v>129</v>
      </c>
      <c r="E778" t="s">
        <v>4811</v>
      </c>
      <c r="F778">
        <v>146</v>
      </c>
      <c r="G778" t="s">
        <v>4811</v>
      </c>
      <c r="H778">
        <v>138</v>
      </c>
      <c r="I778" t="s">
        <v>4811</v>
      </c>
      <c r="J778" s="685">
        <v>146</v>
      </c>
      <c r="K778">
        <v>30</v>
      </c>
      <c r="L778" t="s">
        <v>4811</v>
      </c>
    </row>
    <row r="779" spans="1:12" ht="19.95" customHeight="1">
      <c r="A779" t="str">
        <f t="shared" si="13"/>
        <v>9I21</v>
      </c>
      <c r="B779" t="s">
        <v>5492</v>
      </c>
      <c r="C779" t="s">
        <v>5494</v>
      </c>
      <c r="D779">
        <v>247</v>
      </c>
      <c r="E779" t="s">
        <v>4817</v>
      </c>
      <c r="F779">
        <v>240</v>
      </c>
      <c r="G779" t="s">
        <v>4817</v>
      </c>
      <c r="H779">
        <v>268</v>
      </c>
      <c r="I779" t="s">
        <v>4817</v>
      </c>
      <c r="J779" s="685">
        <v>268</v>
      </c>
      <c r="K779">
        <v>44</v>
      </c>
      <c r="L779" t="s">
        <v>4808</v>
      </c>
    </row>
    <row r="780" spans="1:12" ht="19.95" customHeight="1">
      <c r="A780" t="str">
        <f t="shared" si="13"/>
        <v>9I22</v>
      </c>
      <c r="B780" t="s">
        <v>5492</v>
      </c>
      <c r="C780" t="s">
        <v>5495</v>
      </c>
      <c r="D780">
        <v>167</v>
      </c>
      <c r="E780" t="s">
        <v>4821</v>
      </c>
      <c r="F780">
        <v>135</v>
      </c>
      <c r="G780" t="s">
        <v>4821</v>
      </c>
      <c r="H780">
        <v>151</v>
      </c>
      <c r="I780" t="s">
        <v>4811</v>
      </c>
      <c r="J780" s="685">
        <v>167</v>
      </c>
      <c r="K780">
        <v>53</v>
      </c>
      <c r="L780" t="s">
        <v>4881</v>
      </c>
    </row>
    <row r="781" spans="1:12" ht="19.95" customHeight="1">
      <c r="A781" t="str">
        <f t="shared" si="13"/>
        <v>9I23</v>
      </c>
      <c r="B781" t="s">
        <v>5492</v>
      </c>
      <c r="C781" t="s">
        <v>5496</v>
      </c>
      <c r="D781">
        <v>207</v>
      </c>
      <c r="E781" t="s">
        <v>4814</v>
      </c>
      <c r="F781">
        <v>179</v>
      </c>
      <c r="G781" t="s">
        <v>4814</v>
      </c>
      <c r="H781">
        <v>202</v>
      </c>
      <c r="I781" t="s">
        <v>4814</v>
      </c>
      <c r="J781" s="685">
        <v>207</v>
      </c>
      <c r="K781">
        <v>56</v>
      </c>
      <c r="L781" t="s">
        <v>4811</v>
      </c>
    </row>
    <row r="782" spans="1:12" ht="19.95" customHeight="1">
      <c r="A782" t="str">
        <f t="shared" si="13"/>
        <v>9I24</v>
      </c>
      <c r="B782" t="s">
        <v>5492</v>
      </c>
      <c r="C782" t="s">
        <v>5497</v>
      </c>
      <c r="D782">
        <v>91</v>
      </c>
      <c r="E782" t="s">
        <v>4818</v>
      </c>
      <c r="F782">
        <v>97</v>
      </c>
      <c r="G782" t="s">
        <v>4818</v>
      </c>
      <c r="H782">
        <v>97</v>
      </c>
      <c r="I782" t="s">
        <v>4818</v>
      </c>
      <c r="J782" s="685">
        <v>97</v>
      </c>
      <c r="K782">
        <v>19</v>
      </c>
      <c r="L782" t="s">
        <v>4804</v>
      </c>
    </row>
    <row r="783" spans="1:12" ht="19.95" customHeight="1">
      <c r="A783" t="str">
        <f t="shared" si="13"/>
        <v>9I25</v>
      </c>
      <c r="B783" t="s">
        <v>5492</v>
      </c>
      <c r="C783" t="s">
        <v>5498</v>
      </c>
      <c r="D783">
        <v>126</v>
      </c>
      <c r="E783" t="s">
        <v>4811</v>
      </c>
      <c r="F783">
        <v>106</v>
      </c>
      <c r="G783" t="s">
        <v>4804</v>
      </c>
      <c r="H783">
        <v>119</v>
      </c>
      <c r="I783" t="s">
        <v>4801</v>
      </c>
      <c r="J783" s="685">
        <v>126</v>
      </c>
      <c r="K783">
        <v>38</v>
      </c>
      <c r="L783" t="s">
        <v>4801</v>
      </c>
    </row>
    <row r="784" spans="1:12" ht="19.95" customHeight="1">
      <c r="A784" t="str">
        <f t="shared" si="13"/>
        <v>9I#1DTR(B)</v>
      </c>
      <c r="B784" t="s">
        <v>5492</v>
      </c>
      <c r="C784" t="s">
        <v>4898</v>
      </c>
      <c r="D784">
        <v>488</v>
      </c>
      <c r="E784" t="s">
        <v>4811</v>
      </c>
      <c r="F784">
        <v>449</v>
      </c>
      <c r="G784" t="s">
        <v>4811</v>
      </c>
      <c r="H784">
        <v>511</v>
      </c>
      <c r="I784" t="s">
        <v>4811</v>
      </c>
      <c r="J784" s="685">
        <v>511</v>
      </c>
      <c r="K784" t="s">
        <v>4802</v>
      </c>
      <c r="L784" t="s">
        <v>4802</v>
      </c>
    </row>
    <row r="785" spans="1:12" ht="19.95" customHeight="1">
      <c r="A785" t="str">
        <f t="shared" si="13"/>
        <v>9I39</v>
      </c>
      <c r="B785" t="s">
        <v>5492</v>
      </c>
      <c r="C785" t="s">
        <v>5499</v>
      </c>
      <c r="D785">
        <v>86</v>
      </c>
      <c r="E785" t="s">
        <v>4814</v>
      </c>
      <c r="F785">
        <v>87</v>
      </c>
      <c r="G785" t="s">
        <v>4814</v>
      </c>
      <c r="H785">
        <v>91</v>
      </c>
      <c r="I785" t="s">
        <v>4814</v>
      </c>
      <c r="J785" s="685">
        <v>91</v>
      </c>
      <c r="K785">
        <v>29</v>
      </c>
      <c r="L785" t="s">
        <v>4835</v>
      </c>
    </row>
    <row r="786" spans="1:12" ht="19.95" customHeight="1">
      <c r="A786" t="str">
        <f t="shared" si="13"/>
        <v>9I38</v>
      </c>
      <c r="B786" t="s">
        <v>5492</v>
      </c>
      <c r="C786" t="s">
        <v>5500</v>
      </c>
      <c r="D786">
        <v>117</v>
      </c>
      <c r="E786" t="s">
        <v>4811</v>
      </c>
      <c r="F786">
        <v>83</v>
      </c>
      <c r="G786" t="s">
        <v>4826</v>
      </c>
      <c r="H786">
        <v>101</v>
      </c>
      <c r="I786" t="s">
        <v>4821</v>
      </c>
      <c r="J786" s="685">
        <v>117</v>
      </c>
      <c r="K786">
        <v>50</v>
      </c>
      <c r="L786" t="s">
        <v>4809</v>
      </c>
    </row>
    <row r="787" spans="1:12" ht="19.95" customHeight="1">
      <c r="A787" t="str">
        <f t="shared" si="13"/>
        <v>9I37</v>
      </c>
      <c r="B787" t="s">
        <v>5492</v>
      </c>
      <c r="C787" t="s">
        <v>5501</v>
      </c>
      <c r="D787">
        <v>198</v>
      </c>
      <c r="E787" t="s">
        <v>4817</v>
      </c>
      <c r="F787">
        <v>184</v>
      </c>
      <c r="G787" t="s">
        <v>4818</v>
      </c>
      <c r="H787">
        <v>188</v>
      </c>
      <c r="I787" t="s">
        <v>4811</v>
      </c>
      <c r="J787" s="685">
        <v>198</v>
      </c>
      <c r="K787">
        <v>54</v>
      </c>
      <c r="L787" t="s">
        <v>4881</v>
      </c>
    </row>
    <row r="788" spans="1:12" ht="19.95" customHeight="1">
      <c r="A788" t="str">
        <f t="shared" si="13"/>
        <v>9I36</v>
      </c>
      <c r="B788" t="s">
        <v>5492</v>
      </c>
      <c r="C788" t="s">
        <v>5502</v>
      </c>
      <c r="D788">
        <v>149</v>
      </c>
      <c r="E788" t="s">
        <v>4811</v>
      </c>
      <c r="F788">
        <v>162</v>
      </c>
      <c r="G788" t="s">
        <v>4811</v>
      </c>
      <c r="H788">
        <v>166</v>
      </c>
      <c r="I788" t="s">
        <v>4811</v>
      </c>
      <c r="J788" s="685">
        <v>166</v>
      </c>
      <c r="K788">
        <v>34</v>
      </c>
      <c r="L788" t="s">
        <v>4804</v>
      </c>
    </row>
    <row r="789" spans="1:12" ht="19.95" customHeight="1">
      <c r="A789" t="str">
        <f t="shared" si="13"/>
        <v>9I#2DTR(A)</v>
      </c>
      <c r="B789" t="s">
        <v>5492</v>
      </c>
      <c r="C789" t="s">
        <v>4879</v>
      </c>
      <c r="D789">
        <v>498</v>
      </c>
      <c r="E789" t="s">
        <v>4811</v>
      </c>
      <c r="F789">
        <v>463</v>
      </c>
      <c r="G789" t="s">
        <v>4821</v>
      </c>
      <c r="H789">
        <v>462</v>
      </c>
      <c r="I789" t="s">
        <v>4811</v>
      </c>
      <c r="J789" s="685">
        <v>498</v>
      </c>
      <c r="K789" t="s">
        <v>4802</v>
      </c>
      <c r="L789" t="s">
        <v>4802</v>
      </c>
    </row>
    <row r="790" spans="1:12" ht="19.95" customHeight="1">
      <c r="A790" t="str">
        <f t="shared" si="13"/>
        <v>9I26</v>
      </c>
      <c r="B790" t="s">
        <v>5492</v>
      </c>
      <c r="C790" t="s">
        <v>5503</v>
      </c>
      <c r="D790">
        <v>25</v>
      </c>
      <c r="E790" t="s">
        <v>4810</v>
      </c>
      <c r="F790">
        <v>21</v>
      </c>
      <c r="G790" t="s">
        <v>4805</v>
      </c>
      <c r="H790">
        <v>26</v>
      </c>
      <c r="I790" t="s">
        <v>4805</v>
      </c>
      <c r="J790" s="685">
        <v>26</v>
      </c>
      <c r="K790">
        <v>11</v>
      </c>
      <c r="L790" t="s">
        <v>4826</v>
      </c>
    </row>
    <row r="791" spans="1:12" ht="19.95" customHeight="1">
      <c r="A791" t="str">
        <f t="shared" si="13"/>
        <v>9I27</v>
      </c>
      <c r="B791" t="s">
        <v>5492</v>
      </c>
      <c r="C791" t="s">
        <v>5504</v>
      </c>
      <c r="D791">
        <v>77</v>
      </c>
      <c r="E791" t="s">
        <v>4801</v>
      </c>
      <c r="F791">
        <v>90</v>
      </c>
      <c r="G791" t="s">
        <v>4814</v>
      </c>
      <c r="H791">
        <v>76</v>
      </c>
      <c r="I791" t="s">
        <v>4814</v>
      </c>
      <c r="J791" s="685">
        <v>90</v>
      </c>
      <c r="K791">
        <v>42</v>
      </c>
      <c r="L791" t="s">
        <v>4821</v>
      </c>
    </row>
    <row r="792" spans="1:12" ht="19.95" customHeight="1">
      <c r="A792" t="str">
        <f t="shared" si="13"/>
        <v>9I28</v>
      </c>
      <c r="B792" t="s">
        <v>5492</v>
      </c>
      <c r="C792" t="s">
        <v>5505</v>
      </c>
      <c r="D792">
        <v>220</v>
      </c>
      <c r="E792" t="s">
        <v>4821</v>
      </c>
      <c r="F792">
        <v>212</v>
      </c>
      <c r="G792" t="s">
        <v>4821</v>
      </c>
      <c r="H792">
        <v>225</v>
      </c>
      <c r="I792" t="s">
        <v>4821</v>
      </c>
      <c r="J792" s="685">
        <v>225</v>
      </c>
      <c r="K792">
        <v>42</v>
      </c>
      <c r="L792" t="s">
        <v>4807</v>
      </c>
    </row>
    <row r="793" spans="1:12" ht="19.95" customHeight="1">
      <c r="A793" t="str">
        <f t="shared" si="13"/>
        <v>9I29</v>
      </c>
      <c r="B793" t="s">
        <v>5492</v>
      </c>
      <c r="C793" t="s">
        <v>5506</v>
      </c>
      <c r="D793">
        <v>200</v>
      </c>
      <c r="E793" t="s">
        <v>4811</v>
      </c>
      <c r="F793">
        <v>173</v>
      </c>
      <c r="G793" t="s">
        <v>4811</v>
      </c>
      <c r="H793">
        <v>170</v>
      </c>
      <c r="I793" t="s">
        <v>4811</v>
      </c>
      <c r="J793" s="685">
        <v>200</v>
      </c>
      <c r="K793">
        <v>53</v>
      </c>
      <c r="L793" t="s">
        <v>4809</v>
      </c>
    </row>
    <row r="794" spans="1:12" ht="19.95" customHeight="1">
      <c r="A794" t="str">
        <f t="shared" si="13"/>
        <v>9I#2DTR(B)</v>
      </c>
      <c r="B794" t="s">
        <v>5492</v>
      </c>
      <c r="C794" t="s">
        <v>4886</v>
      </c>
      <c r="D794">
        <v>657</v>
      </c>
      <c r="E794" t="s">
        <v>4814</v>
      </c>
      <c r="F794">
        <v>655</v>
      </c>
      <c r="G794" t="s">
        <v>4814</v>
      </c>
      <c r="H794">
        <v>651</v>
      </c>
      <c r="I794" t="s">
        <v>4814</v>
      </c>
      <c r="J794" s="685">
        <v>657</v>
      </c>
      <c r="K794" t="s">
        <v>4802</v>
      </c>
      <c r="L794" t="s">
        <v>4802</v>
      </c>
    </row>
    <row r="795" spans="1:12" ht="19.95" customHeight="1">
      <c r="A795" t="str">
        <f t="shared" si="13"/>
        <v>9I35</v>
      </c>
      <c r="B795" t="s">
        <v>5492</v>
      </c>
      <c r="C795" t="s">
        <v>5507</v>
      </c>
      <c r="D795">
        <v>194</v>
      </c>
      <c r="E795" t="s">
        <v>4814</v>
      </c>
      <c r="F795">
        <v>192</v>
      </c>
      <c r="G795" t="s">
        <v>4814</v>
      </c>
      <c r="H795">
        <v>180</v>
      </c>
      <c r="I795" t="s">
        <v>4814</v>
      </c>
      <c r="J795" s="685">
        <v>194</v>
      </c>
      <c r="K795">
        <v>44</v>
      </c>
      <c r="L795" t="s">
        <v>4804</v>
      </c>
    </row>
    <row r="796" spans="1:12" ht="19.95" customHeight="1">
      <c r="A796" t="str">
        <f t="shared" si="13"/>
        <v>9I34</v>
      </c>
      <c r="B796" t="s">
        <v>5492</v>
      </c>
      <c r="C796" t="s">
        <v>5508</v>
      </c>
      <c r="D796">
        <v>107</v>
      </c>
      <c r="E796" t="s">
        <v>4821</v>
      </c>
      <c r="F796">
        <v>98</v>
      </c>
      <c r="G796" t="s">
        <v>4814</v>
      </c>
      <c r="H796">
        <v>98</v>
      </c>
      <c r="I796" t="s">
        <v>4805</v>
      </c>
      <c r="J796" s="685">
        <v>107</v>
      </c>
      <c r="K796">
        <v>32</v>
      </c>
      <c r="L796" t="s">
        <v>4826</v>
      </c>
    </row>
    <row r="797" spans="1:12" ht="19.95" customHeight="1">
      <c r="A797" t="str">
        <f t="shared" si="13"/>
        <v>9I33</v>
      </c>
      <c r="B797" t="s">
        <v>5492</v>
      </c>
      <c r="C797" t="s">
        <v>5509</v>
      </c>
      <c r="D797">
        <v>173</v>
      </c>
      <c r="E797" t="s">
        <v>4801</v>
      </c>
      <c r="F797">
        <v>162</v>
      </c>
      <c r="G797" t="s">
        <v>4814</v>
      </c>
      <c r="H797">
        <v>159</v>
      </c>
      <c r="I797" t="s">
        <v>4811</v>
      </c>
      <c r="J797" s="685">
        <v>173</v>
      </c>
      <c r="K797">
        <v>33</v>
      </c>
      <c r="L797" t="s">
        <v>4817</v>
      </c>
    </row>
    <row r="798" spans="1:12" ht="19.95" customHeight="1">
      <c r="A798" t="str">
        <f t="shared" si="13"/>
        <v>9I32</v>
      </c>
      <c r="B798" t="s">
        <v>5492</v>
      </c>
      <c r="C798" t="s">
        <v>5510</v>
      </c>
      <c r="D798">
        <v>99</v>
      </c>
      <c r="E798" t="s">
        <v>4811</v>
      </c>
      <c r="F798">
        <v>127</v>
      </c>
      <c r="G798" t="s">
        <v>4804</v>
      </c>
      <c r="H798">
        <v>102</v>
      </c>
      <c r="I798" t="s">
        <v>4804</v>
      </c>
      <c r="J798" s="685">
        <v>127</v>
      </c>
      <c r="K798">
        <v>46</v>
      </c>
      <c r="L798" t="s">
        <v>4801</v>
      </c>
    </row>
    <row r="799" spans="1:12" ht="19.95" customHeight="1">
      <c r="A799" t="str">
        <f t="shared" si="13"/>
        <v>9I31</v>
      </c>
      <c r="B799" t="s">
        <v>5492</v>
      </c>
      <c r="C799" t="s">
        <v>5511</v>
      </c>
      <c r="D799">
        <v>58</v>
      </c>
      <c r="E799" t="s">
        <v>4817</v>
      </c>
      <c r="F799">
        <v>47</v>
      </c>
      <c r="G799" t="s">
        <v>4818</v>
      </c>
      <c r="H799">
        <v>57</v>
      </c>
      <c r="I799" t="s">
        <v>4814</v>
      </c>
      <c r="J799" s="685">
        <v>58</v>
      </c>
      <c r="K799">
        <v>14</v>
      </c>
      <c r="L799" t="s">
        <v>4814</v>
      </c>
    </row>
    <row r="800" spans="1:12" ht="19.95" customHeight="1">
      <c r="A800" t="str">
        <f t="shared" si="13"/>
        <v>9I30</v>
      </c>
      <c r="B800" t="s">
        <v>5492</v>
      </c>
      <c r="C800" t="s">
        <v>5512</v>
      </c>
      <c r="D800">
        <v>89</v>
      </c>
      <c r="E800" t="s">
        <v>4814</v>
      </c>
      <c r="F800">
        <v>99</v>
      </c>
      <c r="G800" t="s">
        <v>4809</v>
      </c>
      <c r="H800">
        <v>102</v>
      </c>
      <c r="I800" t="s">
        <v>4809</v>
      </c>
      <c r="J800" s="685">
        <v>102</v>
      </c>
      <c r="K800">
        <v>49</v>
      </c>
      <c r="L800" t="s">
        <v>4821</v>
      </c>
    </row>
    <row r="801" spans="1:12" ht="19.95" customHeight="1">
      <c r="A801" t="str">
        <f t="shared" si="13"/>
        <v>9B#1DTR</v>
      </c>
      <c r="B801" t="s">
        <v>5513</v>
      </c>
      <c r="C801" t="s">
        <v>4933</v>
      </c>
      <c r="D801">
        <v>0</v>
      </c>
      <c r="E801" t="s">
        <v>4819</v>
      </c>
      <c r="F801">
        <v>0</v>
      </c>
      <c r="G801" t="s">
        <v>4819</v>
      </c>
      <c r="H801">
        <v>0</v>
      </c>
      <c r="I801" t="s">
        <v>4819</v>
      </c>
      <c r="J801" s="685">
        <v>0</v>
      </c>
      <c r="K801" t="s">
        <v>4802</v>
      </c>
      <c r="L801" t="s">
        <v>4802</v>
      </c>
    </row>
    <row r="802" spans="1:12" ht="19.95" customHeight="1">
      <c r="A802" t="str">
        <f t="shared" si="13"/>
        <v>9B51</v>
      </c>
      <c r="B802" t="s">
        <v>5513</v>
      </c>
      <c r="C802" t="s">
        <v>5514</v>
      </c>
      <c r="D802">
        <v>0</v>
      </c>
      <c r="E802" t="s">
        <v>4819</v>
      </c>
      <c r="F802">
        <v>0</v>
      </c>
      <c r="G802" t="s">
        <v>4819</v>
      </c>
      <c r="H802">
        <v>0</v>
      </c>
      <c r="I802" t="s">
        <v>4819</v>
      </c>
      <c r="J802" s="685">
        <v>0</v>
      </c>
      <c r="K802">
        <v>0</v>
      </c>
      <c r="L802" t="s">
        <v>4819</v>
      </c>
    </row>
    <row r="803" spans="1:12" ht="19.95" customHeight="1">
      <c r="A803" t="str">
        <f t="shared" si="13"/>
        <v>9B52</v>
      </c>
      <c r="B803" t="s">
        <v>5513</v>
      </c>
      <c r="C803" t="s">
        <v>5515</v>
      </c>
      <c r="D803">
        <v>0</v>
      </c>
      <c r="E803" t="s">
        <v>4819</v>
      </c>
      <c r="F803">
        <v>0</v>
      </c>
      <c r="G803" t="s">
        <v>4819</v>
      </c>
      <c r="H803">
        <v>0</v>
      </c>
      <c r="I803" t="s">
        <v>4819</v>
      </c>
      <c r="J803" s="685">
        <v>0</v>
      </c>
      <c r="K803">
        <v>0</v>
      </c>
      <c r="L803" t="s">
        <v>4819</v>
      </c>
    </row>
    <row r="804" spans="1:12" ht="19.95" customHeight="1">
      <c r="A804" t="str">
        <f t="shared" si="13"/>
        <v>9B53</v>
      </c>
      <c r="B804" t="s">
        <v>5513</v>
      </c>
      <c r="C804" t="s">
        <v>5516</v>
      </c>
      <c r="D804">
        <v>0</v>
      </c>
      <c r="E804" t="s">
        <v>4819</v>
      </c>
      <c r="F804">
        <v>0</v>
      </c>
      <c r="G804" t="s">
        <v>4819</v>
      </c>
      <c r="H804">
        <v>0</v>
      </c>
      <c r="I804" t="s">
        <v>4819</v>
      </c>
      <c r="J804" s="685">
        <v>0</v>
      </c>
      <c r="K804">
        <v>0</v>
      </c>
      <c r="L804" t="s">
        <v>4819</v>
      </c>
    </row>
    <row r="805" spans="1:12" ht="19.95" customHeight="1">
      <c r="A805" t="str">
        <f t="shared" si="13"/>
        <v>9B54</v>
      </c>
      <c r="B805" t="s">
        <v>5513</v>
      </c>
      <c r="C805" t="s">
        <v>5517</v>
      </c>
      <c r="D805">
        <v>0</v>
      </c>
      <c r="E805" t="s">
        <v>4819</v>
      </c>
      <c r="F805">
        <v>0</v>
      </c>
      <c r="G805" t="s">
        <v>4819</v>
      </c>
      <c r="H805">
        <v>0</v>
      </c>
      <c r="I805" t="s">
        <v>4819</v>
      </c>
      <c r="J805" s="685">
        <v>0</v>
      </c>
      <c r="K805">
        <v>0</v>
      </c>
      <c r="L805" t="s">
        <v>4819</v>
      </c>
    </row>
    <row r="806" spans="1:12" ht="19.95" customHeight="1">
      <c r="A806" t="str">
        <f t="shared" si="13"/>
        <v>9B55</v>
      </c>
      <c r="B806" t="s">
        <v>5513</v>
      </c>
      <c r="C806" t="s">
        <v>5518</v>
      </c>
      <c r="D806">
        <v>0</v>
      </c>
      <c r="E806" t="s">
        <v>4819</v>
      </c>
      <c r="F806">
        <v>0</v>
      </c>
      <c r="G806" t="s">
        <v>4819</v>
      </c>
      <c r="H806">
        <v>0</v>
      </c>
      <c r="I806" t="s">
        <v>4819</v>
      </c>
      <c r="J806" s="685">
        <v>0</v>
      </c>
      <c r="K806">
        <v>0</v>
      </c>
      <c r="L806" t="s">
        <v>4819</v>
      </c>
    </row>
    <row r="807" spans="1:12" ht="19.95" customHeight="1">
      <c r="A807" t="str">
        <f t="shared" si="13"/>
        <v>9B56</v>
      </c>
      <c r="B807" t="s">
        <v>5513</v>
      </c>
      <c r="C807" t="s">
        <v>5519</v>
      </c>
      <c r="D807">
        <v>0</v>
      </c>
      <c r="E807" t="s">
        <v>4819</v>
      </c>
      <c r="F807">
        <v>0</v>
      </c>
      <c r="G807" t="s">
        <v>4819</v>
      </c>
      <c r="H807">
        <v>0</v>
      </c>
      <c r="I807" t="s">
        <v>4819</v>
      </c>
      <c r="J807" s="685">
        <v>0</v>
      </c>
      <c r="K807">
        <v>0</v>
      </c>
      <c r="L807" t="s">
        <v>4819</v>
      </c>
    </row>
    <row r="808" spans="1:12" ht="19.95" customHeight="1">
      <c r="A808" t="str">
        <f t="shared" si="13"/>
        <v>9B57</v>
      </c>
      <c r="B808" t="s">
        <v>5513</v>
      </c>
      <c r="C808" t="s">
        <v>5520</v>
      </c>
      <c r="D808">
        <v>0</v>
      </c>
      <c r="E808" t="s">
        <v>4819</v>
      </c>
      <c r="F808">
        <v>0</v>
      </c>
      <c r="G808" t="s">
        <v>4819</v>
      </c>
      <c r="H808">
        <v>0</v>
      </c>
      <c r="I808" t="s">
        <v>4819</v>
      </c>
      <c r="J808" s="685">
        <v>0</v>
      </c>
      <c r="K808">
        <v>0</v>
      </c>
      <c r="L808" t="s">
        <v>4819</v>
      </c>
    </row>
    <row r="809" spans="1:12" ht="19.95" customHeight="1">
      <c r="A809" t="str">
        <f t="shared" si="13"/>
        <v>9B58</v>
      </c>
      <c r="B809" t="s">
        <v>5513</v>
      </c>
      <c r="C809" t="s">
        <v>5521</v>
      </c>
      <c r="D809">
        <v>0</v>
      </c>
      <c r="E809" t="s">
        <v>4819</v>
      </c>
      <c r="F809">
        <v>0</v>
      </c>
      <c r="G809" t="s">
        <v>4819</v>
      </c>
      <c r="H809">
        <v>0</v>
      </c>
      <c r="I809" t="s">
        <v>4819</v>
      </c>
      <c r="J809" s="685">
        <v>0</v>
      </c>
      <c r="K809">
        <v>0</v>
      </c>
      <c r="L809" t="s">
        <v>4819</v>
      </c>
    </row>
    <row r="810" spans="1:12" ht="19.95" customHeight="1">
      <c r="A810" t="str">
        <f t="shared" si="13"/>
        <v>9B#2DTR(A)</v>
      </c>
      <c r="B810" t="s">
        <v>5513</v>
      </c>
      <c r="C810" t="s">
        <v>4879</v>
      </c>
      <c r="D810">
        <v>0</v>
      </c>
      <c r="E810" t="s">
        <v>4819</v>
      </c>
      <c r="F810">
        <v>0</v>
      </c>
      <c r="G810" t="s">
        <v>4819</v>
      </c>
      <c r="H810">
        <v>0</v>
      </c>
      <c r="I810" t="s">
        <v>4819</v>
      </c>
      <c r="J810" s="685">
        <v>0</v>
      </c>
      <c r="K810" t="s">
        <v>4802</v>
      </c>
      <c r="L810" t="s">
        <v>4802</v>
      </c>
    </row>
    <row r="811" spans="1:12" ht="19.95" customHeight="1">
      <c r="A811" t="str">
        <f t="shared" si="13"/>
        <v>9B61</v>
      </c>
      <c r="B811" t="s">
        <v>5513</v>
      </c>
      <c r="C811" t="s">
        <v>5538</v>
      </c>
      <c r="D811">
        <v>0</v>
      </c>
      <c r="E811" t="s">
        <v>4819</v>
      </c>
      <c r="F811">
        <v>0</v>
      </c>
      <c r="G811" t="s">
        <v>4819</v>
      </c>
      <c r="H811">
        <v>0</v>
      </c>
      <c r="I811" t="s">
        <v>4819</v>
      </c>
      <c r="J811" s="685">
        <v>0</v>
      </c>
      <c r="K811">
        <v>0</v>
      </c>
      <c r="L811" t="s">
        <v>4819</v>
      </c>
    </row>
    <row r="812" spans="1:12" ht="19.95" customHeight="1">
      <c r="A812" t="str">
        <f t="shared" si="13"/>
        <v>9B62</v>
      </c>
      <c r="B812" t="s">
        <v>5513</v>
      </c>
      <c r="C812" t="s">
        <v>5539</v>
      </c>
      <c r="D812">
        <v>0</v>
      </c>
      <c r="E812" t="s">
        <v>4819</v>
      </c>
      <c r="F812">
        <v>0</v>
      </c>
      <c r="G812" t="s">
        <v>4819</v>
      </c>
      <c r="H812">
        <v>0</v>
      </c>
      <c r="I812" t="s">
        <v>4819</v>
      </c>
      <c r="J812" s="685">
        <v>0</v>
      </c>
      <c r="K812">
        <v>0</v>
      </c>
      <c r="L812" t="s">
        <v>4819</v>
      </c>
    </row>
    <row r="813" spans="1:12" ht="19.95" customHeight="1">
      <c r="A813" t="str">
        <f t="shared" si="13"/>
        <v>9B63</v>
      </c>
      <c r="B813" t="s">
        <v>5513</v>
      </c>
      <c r="C813" t="s">
        <v>5540</v>
      </c>
      <c r="D813">
        <v>0</v>
      </c>
      <c r="E813" t="s">
        <v>4819</v>
      </c>
      <c r="F813">
        <v>0</v>
      </c>
      <c r="G813" t="s">
        <v>4819</v>
      </c>
      <c r="H813">
        <v>0</v>
      </c>
      <c r="I813" t="s">
        <v>4819</v>
      </c>
      <c r="J813" s="685">
        <v>0</v>
      </c>
      <c r="K813">
        <v>0</v>
      </c>
      <c r="L813" t="s">
        <v>4819</v>
      </c>
    </row>
    <row r="814" spans="1:12" ht="19.95" customHeight="1">
      <c r="A814" t="str">
        <f t="shared" si="13"/>
        <v>9B64</v>
      </c>
      <c r="B814" t="s">
        <v>5513</v>
      </c>
      <c r="C814" t="s">
        <v>5541</v>
      </c>
      <c r="D814">
        <v>0</v>
      </c>
      <c r="E814" t="s">
        <v>4819</v>
      </c>
      <c r="F814">
        <v>0</v>
      </c>
      <c r="G814" t="s">
        <v>4819</v>
      </c>
      <c r="H814">
        <v>0</v>
      </c>
      <c r="I814" t="s">
        <v>4819</v>
      </c>
      <c r="J814" s="685">
        <v>0</v>
      </c>
      <c r="K814">
        <v>0</v>
      </c>
      <c r="L814" t="s">
        <v>4819</v>
      </c>
    </row>
    <row r="815" spans="1:12" ht="19.95" customHeight="1">
      <c r="A815" t="str">
        <f t="shared" si="13"/>
        <v>9B#2DTR(B)</v>
      </c>
      <c r="B815" t="s">
        <v>5513</v>
      </c>
      <c r="C815" t="s">
        <v>4886</v>
      </c>
      <c r="D815">
        <v>0</v>
      </c>
      <c r="E815" t="s">
        <v>4819</v>
      </c>
      <c r="F815">
        <v>0</v>
      </c>
      <c r="G815" t="s">
        <v>4819</v>
      </c>
      <c r="H815">
        <v>0</v>
      </c>
      <c r="I815" t="s">
        <v>4819</v>
      </c>
      <c r="J815" s="685">
        <v>0</v>
      </c>
      <c r="K815" t="s">
        <v>4802</v>
      </c>
      <c r="L815" t="s">
        <v>4802</v>
      </c>
    </row>
    <row r="816" spans="1:12" ht="19.95" customHeight="1">
      <c r="A816" t="str">
        <f t="shared" si="13"/>
        <v>9B65</v>
      </c>
      <c r="B816" t="s">
        <v>5513</v>
      </c>
      <c r="C816" t="s">
        <v>5542</v>
      </c>
      <c r="D816">
        <v>0</v>
      </c>
      <c r="E816" t="s">
        <v>4819</v>
      </c>
      <c r="F816">
        <v>0</v>
      </c>
      <c r="G816" t="s">
        <v>4819</v>
      </c>
      <c r="H816">
        <v>0</v>
      </c>
      <c r="I816" t="s">
        <v>4819</v>
      </c>
      <c r="J816" s="685">
        <v>0</v>
      </c>
      <c r="K816">
        <v>0</v>
      </c>
      <c r="L816" t="s">
        <v>4819</v>
      </c>
    </row>
    <row r="817" spans="1:12" ht="19.95" customHeight="1">
      <c r="A817" t="str">
        <f t="shared" si="13"/>
        <v>9B66</v>
      </c>
      <c r="B817" t="s">
        <v>5513</v>
      </c>
      <c r="C817" t="s">
        <v>5543</v>
      </c>
      <c r="D817">
        <v>0</v>
      </c>
      <c r="E817" t="s">
        <v>4819</v>
      </c>
      <c r="F817">
        <v>0</v>
      </c>
      <c r="G817" t="s">
        <v>4819</v>
      </c>
      <c r="H817">
        <v>0</v>
      </c>
      <c r="I817" t="s">
        <v>4819</v>
      </c>
      <c r="J817" s="685">
        <v>0</v>
      </c>
      <c r="K817">
        <v>0</v>
      </c>
      <c r="L817" t="s">
        <v>4819</v>
      </c>
    </row>
    <row r="818" spans="1:12" ht="19.95" customHeight="1">
      <c r="A818" t="str">
        <f t="shared" si="13"/>
        <v>9B67</v>
      </c>
      <c r="B818" t="s">
        <v>5513</v>
      </c>
      <c r="C818" t="s">
        <v>5544</v>
      </c>
      <c r="D818">
        <v>0</v>
      </c>
      <c r="E818" t="s">
        <v>4819</v>
      </c>
      <c r="F818">
        <v>0</v>
      </c>
      <c r="G818" t="s">
        <v>4819</v>
      </c>
      <c r="H818">
        <v>0</v>
      </c>
      <c r="I818" t="s">
        <v>4819</v>
      </c>
      <c r="J818" s="685">
        <v>0</v>
      </c>
      <c r="K818">
        <v>0</v>
      </c>
      <c r="L818" t="s">
        <v>4819</v>
      </c>
    </row>
    <row r="819" spans="1:12" ht="19.95" customHeight="1">
      <c r="A819" t="str">
        <f t="shared" si="13"/>
        <v>9B68</v>
      </c>
      <c r="B819" t="s">
        <v>5513</v>
      </c>
      <c r="C819" t="s">
        <v>5545</v>
      </c>
      <c r="D819">
        <v>0</v>
      </c>
      <c r="E819" t="s">
        <v>4819</v>
      </c>
      <c r="F819">
        <v>0</v>
      </c>
      <c r="G819" t="s">
        <v>4819</v>
      </c>
      <c r="H819">
        <v>0</v>
      </c>
      <c r="I819" t="s">
        <v>4819</v>
      </c>
      <c r="J819" s="685">
        <v>0</v>
      </c>
      <c r="K819">
        <v>0</v>
      </c>
      <c r="L819" t="s">
        <v>4819</v>
      </c>
    </row>
    <row r="820" spans="1:12">
      <c r="B820" t="s">
        <v>4802</v>
      </c>
      <c r="C820" t="s">
        <v>4802</v>
      </c>
      <c r="D820" t="s">
        <v>4802</v>
      </c>
      <c r="E820" t="s">
        <v>4802</v>
      </c>
      <c r="F820" t="s">
        <v>4802</v>
      </c>
      <c r="G820" t="s">
        <v>4802</v>
      </c>
      <c r="H820" t="s">
        <v>4802</v>
      </c>
      <c r="I820" t="s">
        <v>4802</v>
      </c>
      <c r="J820" s="685" t="s">
        <v>4802</v>
      </c>
      <c r="K820" t="s">
        <v>4802</v>
      </c>
      <c r="L820" t="s">
        <v>4802</v>
      </c>
    </row>
    <row r="821" spans="1:12">
      <c r="B821" t="s">
        <v>4802</v>
      </c>
      <c r="C821" t="s">
        <v>4802</v>
      </c>
      <c r="D821" t="s">
        <v>4802</v>
      </c>
      <c r="E821" t="s">
        <v>4802</v>
      </c>
      <c r="F821" t="s">
        <v>4802</v>
      </c>
      <c r="G821" t="s">
        <v>4802</v>
      </c>
      <c r="H821" t="s">
        <v>4802</v>
      </c>
      <c r="I821" t="s">
        <v>4802</v>
      </c>
      <c r="J821" s="685" t="s">
        <v>4802</v>
      </c>
      <c r="K821" t="s">
        <v>4802</v>
      </c>
      <c r="L821" t="s">
        <v>4802</v>
      </c>
    </row>
    <row r="822" spans="1:12">
      <c r="B822" t="s">
        <v>4802</v>
      </c>
      <c r="C822" t="s">
        <v>4802</v>
      </c>
      <c r="D822" t="s">
        <v>4802</v>
      </c>
      <c r="E822" t="s">
        <v>4802</v>
      </c>
      <c r="F822" t="s">
        <v>4802</v>
      </c>
      <c r="G822" t="s">
        <v>4802</v>
      </c>
      <c r="H822" t="s">
        <v>4802</v>
      </c>
      <c r="I822" t="s">
        <v>4802</v>
      </c>
      <c r="J822" s="685" t="s">
        <v>4802</v>
      </c>
      <c r="K822" t="s">
        <v>4802</v>
      </c>
      <c r="L822" t="s">
        <v>4802</v>
      </c>
    </row>
    <row r="823" spans="1:12">
      <c r="B823" t="s">
        <v>4802</v>
      </c>
      <c r="C823" t="s">
        <v>4802</v>
      </c>
      <c r="D823" t="s">
        <v>4802</v>
      </c>
      <c r="E823" t="s">
        <v>4802</v>
      </c>
      <c r="F823" t="s">
        <v>4802</v>
      </c>
      <c r="G823" t="s">
        <v>4802</v>
      </c>
      <c r="H823" t="s">
        <v>4802</v>
      </c>
      <c r="I823" t="s">
        <v>4802</v>
      </c>
      <c r="J823" s="685" t="s">
        <v>4802</v>
      </c>
      <c r="K823" t="s">
        <v>4802</v>
      </c>
      <c r="L823" t="s">
        <v>4802</v>
      </c>
    </row>
    <row r="824" spans="1:12">
      <c r="B824" t="s">
        <v>4802</v>
      </c>
      <c r="C824" t="s">
        <v>4802</v>
      </c>
      <c r="D824" t="s">
        <v>4802</v>
      </c>
      <c r="E824" t="s">
        <v>4802</v>
      </c>
      <c r="F824" t="s">
        <v>4802</v>
      </c>
      <c r="G824" t="s">
        <v>4802</v>
      </c>
      <c r="H824" t="s">
        <v>4802</v>
      </c>
      <c r="I824" t="s">
        <v>4802</v>
      </c>
      <c r="J824" s="685" t="s">
        <v>4802</v>
      </c>
      <c r="K824" t="s">
        <v>4802</v>
      </c>
      <c r="L824" t="s">
        <v>4802</v>
      </c>
    </row>
    <row r="825" spans="1:12">
      <c r="B825" t="s">
        <v>4802</v>
      </c>
      <c r="C825" t="s">
        <v>4802</v>
      </c>
      <c r="D825" t="s">
        <v>4802</v>
      </c>
      <c r="E825" t="s">
        <v>4802</v>
      </c>
      <c r="F825" t="s">
        <v>4802</v>
      </c>
      <c r="G825" t="s">
        <v>4802</v>
      </c>
      <c r="H825" t="s">
        <v>4802</v>
      </c>
      <c r="I825" t="s">
        <v>4802</v>
      </c>
      <c r="J825" s="685" t="s">
        <v>4802</v>
      </c>
      <c r="K825" t="s">
        <v>4802</v>
      </c>
      <c r="L825" t="s">
        <v>4802</v>
      </c>
    </row>
    <row r="826" spans="1:12">
      <c r="B826" t="s">
        <v>4802</v>
      </c>
      <c r="C826" t="s">
        <v>4802</v>
      </c>
      <c r="D826" t="s">
        <v>4802</v>
      </c>
      <c r="E826" t="s">
        <v>4802</v>
      </c>
      <c r="F826" t="s">
        <v>4802</v>
      </c>
      <c r="G826" t="s">
        <v>4802</v>
      </c>
      <c r="H826" t="s">
        <v>4802</v>
      </c>
      <c r="I826" t="s">
        <v>4802</v>
      </c>
      <c r="J826" s="685" t="s">
        <v>4802</v>
      </c>
      <c r="K826" t="s">
        <v>4802</v>
      </c>
      <c r="L826" t="s">
        <v>4802</v>
      </c>
    </row>
    <row r="827" spans="1:12">
      <c r="B827" t="s">
        <v>4802</v>
      </c>
      <c r="C827" t="s">
        <v>4802</v>
      </c>
      <c r="D827" t="s">
        <v>4802</v>
      </c>
      <c r="E827" t="s">
        <v>4802</v>
      </c>
      <c r="F827" t="s">
        <v>4802</v>
      </c>
      <c r="G827" t="s">
        <v>4802</v>
      </c>
      <c r="H827" t="s">
        <v>4802</v>
      </c>
      <c r="I827" t="s">
        <v>4802</v>
      </c>
      <c r="J827" s="685" t="s">
        <v>4802</v>
      </c>
      <c r="K827" t="s">
        <v>4802</v>
      </c>
      <c r="L827" t="s">
        <v>4802</v>
      </c>
    </row>
  </sheetData>
  <autoFilter ref="P1:S702" xr:uid="{00000000-0009-0000-0000-000006000000}">
    <filterColumn colId="3">
      <filters>
        <filter val="1"/>
        <filter val="10"/>
        <filter val="1002"/>
        <filter val="1007"/>
        <filter val="1011"/>
        <filter val="1014"/>
        <filter val="1015"/>
        <filter val="1028"/>
        <filter val="1037"/>
        <filter val="1053"/>
        <filter val="1057"/>
        <filter val="1063"/>
        <filter val="1072"/>
        <filter val="1080"/>
        <filter val="1083"/>
        <filter val="109"/>
        <filter val="1093"/>
        <filter val="1099"/>
        <filter val="11"/>
        <filter val="1102"/>
        <filter val="1106"/>
        <filter val="1107"/>
        <filter val="1109"/>
        <filter val="111"/>
        <filter val="1113"/>
        <filter val="1125"/>
        <filter val="1131"/>
        <filter val="1132"/>
        <filter val="1135"/>
        <filter val="1154"/>
        <filter val="1157"/>
        <filter val="1162"/>
        <filter val="1183"/>
        <filter val="1185"/>
        <filter val="1186"/>
        <filter val="12"/>
        <filter val="1203"/>
        <filter val="1209"/>
        <filter val="121"/>
        <filter val="1212"/>
        <filter val="1218"/>
        <filter val="122"/>
        <filter val="123"/>
        <filter val="1237"/>
        <filter val="1241"/>
        <filter val="1244"/>
        <filter val="125"/>
        <filter val="1252"/>
        <filter val="1254"/>
        <filter val="1261"/>
        <filter val="1266"/>
        <filter val="1268"/>
        <filter val="1270"/>
        <filter val="1273"/>
        <filter val="1278"/>
        <filter val="1285"/>
        <filter val="1288"/>
        <filter val="1290"/>
        <filter val="1298"/>
        <filter val="13"/>
        <filter val="1306"/>
        <filter val="1315"/>
        <filter val="132"/>
        <filter val="1336"/>
        <filter val="1339"/>
        <filter val="1341"/>
        <filter val="1344"/>
        <filter val="1354"/>
        <filter val="1379"/>
        <filter val="1380"/>
        <filter val="1382"/>
        <filter val="1383"/>
        <filter val="139"/>
        <filter val="1392"/>
        <filter val="14"/>
        <filter val="140"/>
        <filter val="1401"/>
        <filter val="1411"/>
        <filter val="1412"/>
        <filter val="1426"/>
        <filter val="1429"/>
        <filter val="1431"/>
        <filter val="1435"/>
        <filter val="1438"/>
        <filter val="1446"/>
        <filter val="1454"/>
        <filter val="146"/>
        <filter val="1473"/>
        <filter val="1477"/>
        <filter val="149"/>
        <filter val="1490"/>
        <filter val="1492"/>
        <filter val="1499"/>
        <filter val="150"/>
        <filter val="1502"/>
        <filter val="1527"/>
        <filter val="1532"/>
        <filter val="1533"/>
        <filter val="1536"/>
        <filter val="154"/>
        <filter val="1559"/>
        <filter val="1562"/>
        <filter val="1575"/>
        <filter val="1588"/>
        <filter val="1597"/>
        <filter val="16"/>
        <filter val="1600"/>
        <filter val="1609"/>
        <filter val="1615"/>
        <filter val="1623"/>
        <filter val="1625"/>
        <filter val="1631"/>
        <filter val="1632"/>
        <filter val="1635"/>
        <filter val="1650"/>
        <filter val="1651"/>
        <filter val="1657"/>
        <filter val="1669"/>
        <filter val="1672"/>
        <filter val="1674"/>
        <filter val="1677"/>
        <filter val="17"/>
        <filter val="1702"/>
        <filter val="1707"/>
        <filter val="1711"/>
        <filter val="1716"/>
        <filter val="1725"/>
        <filter val="1729"/>
        <filter val="175"/>
        <filter val="1759"/>
        <filter val="1760"/>
        <filter val="1772"/>
        <filter val="1783"/>
        <filter val="1787"/>
        <filter val="1795"/>
        <filter val="18"/>
        <filter val="1804"/>
        <filter val="181"/>
        <filter val="1814"/>
        <filter val="1826"/>
        <filter val="1828"/>
        <filter val="1831"/>
        <filter val="1838"/>
        <filter val="1843"/>
        <filter val="1851"/>
        <filter val="1863"/>
        <filter val="1865"/>
        <filter val="1866"/>
        <filter val="1868"/>
        <filter val="187"/>
        <filter val="1878"/>
        <filter val="1899"/>
        <filter val="19"/>
        <filter val="1900"/>
        <filter val="1910"/>
        <filter val="1914"/>
        <filter val="1934"/>
        <filter val="1938"/>
        <filter val="1942"/>
        <filter val="1943"/>
        <filter val="1946"/>
        <filter val="1947"/>
        <filter val="1957"/>
        <filter val="1963"/>
        <filter val="1967"/>
        <filter val="1975"/>
        <filter val="1980"/>
        <filter val="1990"/>
        <filter val="1997"/>
        <filter val="1999"/>
        <filter val="2"/>
        <filter val="20"/>
        <filter val="2012"/>
        <filter val="2028"/>
        <filter val="2031"/>
        <filter val="2052"/>
        <filter val="2054"/>
        <filter val="2065"/>
        <filter val="2069"/>
        <filter val="2070"/>
        <filter val="208"/>
        <filter val="209"/>
        <filter val="21"/>
        <filter val="2100"/>
        <filter val="213"/>
        <filter val="2132"/>
        <filter val="2135"/>
        <filter val="2143"/>
        <filter val="2148"/>
        <filter val="2153"/>
        <filter val="2156"/>
        <filter val="2166"/>
        <filter val="217"/>
        <filter val="2177"/>
        <filter val="2179"/>
        <filter val="2184"/>
        <filter val="2188"/>
        <filter val="2189"/>
        <filter val="2196"/>
        <filter val="2197"/>
        <filter val="22"/>
        <filter val="2201"/>
        <filter val="2210"/>
        <filter val="2215"/>
        <filter val="222"/>
        <filter val="2225"/>
        <filter val="2226"/>
        <filter val="2229"/>
        <filter val="2238"/>
        <filter val="224"/>
        <filter val="2254"/>
        <filter val="2266"/>
        <filter val="2267"/>
        <filter val="2268"/>
        <filter val="2277"/>
        <filter val="2283"/>
        <filter val="2285"/>
        <filter val="2293"/>
        <filter val="23"/>
        <filter val="230"/>
        <filter val="2314"/>
        <filter val="2318"/>
        <filter val="2325"/>
        <filter val="2327"/>
        <filter val="2339"/>
        <filter val="2341"/>
        <filter val="2346"/>
        <filter val="2347"/>
        <filter val="2348"/>
        <filter val="2357"/>
        <filter val="2368"/>
        <filter val="237"/>
        <filter val="238"/>
        <filter val="2385"/>
        <filter val="2398"/>
        <filter val="24"/>
        <filter val="2421"/>
        <filter val="2423"/>
        <filter val="2453"/>
        <filter val="246"/>
        <filter val="2466"/>
        <filter val="2469"/>
        <filter val="2473"/>
        <filter val="2491"/>
        <filter val="2509"/>
        <filter val="252"/>
        <filter val="2527"/>
        <filter val="2530"/>
        <filter val="254"/>
        <filter val="2558"/>
        <filter val="2574"/>
        <filter val="2575"/>
        <filter val="2581"/>
        <filter val="2584"/>
        <filter val="2592"/>
        <filter val="2608"/>
        <filter val="2612"/>
        <filter val="263"/>
        <filter val="2642"/>
        <filter val="266"/>
        <filter val="267"/>
        <filter val="2692"/>
        <filter val="2698"/>
        <filter val="2715"/>
        <filter val="2724"/>
        <filter val="2752"/>
        <filter val="2758"/>
        <filter val="2779"/>
        <filter val="2781"/>
        <filter val="2784"/>
        <filter val="2823"/>
        <filter val="2829"/>
        <filter val="2831"/>
        <filter val="2836"/>
        <filter val="2837"/>
        <filter val="284"/>
        <filter val="2841"/>
        <filter val="2859"/>
        <filter val="2864"/>
        <filter val="2884"/>
        <filter val="2919"/>
        <filter val="293"/>
        <filter val="2938"/>
        <filter val="294"/>
        <filter val="2966"/>
        <filter val="2982"/>
        <filter val="2991"/>
        <filter val="3"/>
        <filter val="3008"/>
        <filter val="3014"/>
        <filter val="3023"/>
        <filter val="3030"/>
        <filter val="3043"/>
        <filter val="3046"/>
        <filter val="3047"/>
        <filter val="3066"/>
        <filter val="3078"/>
        <filter val="31"/>
        <filter val="3103"/>
        <filter val="3109"/>
        <filter val="3115"/>
        <filter val="3121"/>
        <filter val="3126"/>
        <filter val="3149"/>
        <filter val="3159"/>
        <filter val="3189"/>
        <filter val="32"/>
        <filter val="320"/>
        <filter val="3204"/>
        <filter val="3211"/>
        <filter val="3234"/>
        <filter val="324"/>
        <filter val="3255"/>
        <filter val="33"/>
        <filter val="3300"/>
        <filter val="3312"/>
        <filter val="3319"/>
        <filter val="335"/>
        <filter val="337"/>
        <filter val="3378"/>
        <filter val="338"/>
        <filter val="339"/>
        <filter val="34"/>
        <filter val="340"/>
        <filter val="3416"/>
        <filter val="3421"/>
        <filter val="3426"/>
        <filter val="345"/>
        <filter val="3464"/>
        <filter val="3489"/>
        <filter val="349"/>
        <filter val="3495"/>
        <filter val="352"/>
        <filter val="3539"/>
        <filter val="3570"/>
        <filter val="36"/>
        <filter val="3607"/>
        <filter val="361"/>
        <filter val="365"/>
        <filter val="3654"/>
        <filter val="366"/>
        <filter val="3660"/>
        <filter val="3664"/>
        <filter val="367"/>
        <filter val="3673"/>
        <filter val="3676"/>
        <filter val="3679"/>
        <filter val="369"/>
        <filter val="37"/>
        <filter val="3719"/>
        <filter val="374"/>
        <filter val="3752"/>
        <filter val="3753"/>
        <filter val="3758"/>
        <filter val="3768"/>
        <filter val="379"/>
        <filter val="380"/>
        <filter val="3806"/>
        <filter val="3808"/>
        <filter val="382"/>
        <filter val="3831"/>
        <filter val="384"/>
        <filter val="3879"/>
        <filter val="39"/>
        <filter val="391"/>
        <filter val="3912"/>
        <filter val="393"/>
        <filter val="3954"/>
        <filter val="4"/>
        <filter val="408"/>
        <filter val="41"/>
        <filter val="4108"/>
        <filter val="413"/>
        <filter val="4148"/>
        <filter val="416"/>
        <filter val="42"/>
        <filter val="4215"/>
        <filter val="4224"/>
        <filter val="4253"/>
        <filter val="4263"/>
        <filter val="4380"/>
        <filter val="4383"/>
        <filter val="4391"/>
        <filter val="44"/>
        <filter val="440"/>
        <filter val="4457"/>
        <filter val="4515"/>
        <filter val="4622"/>
        <filter val="463"/>
        <filter val="4633"/>
        <filter val="466"/>
        <filter val="4730"/>
        <filter val="4754"/>
        <filter val="48"/>
        <filter val="4833"/>
        <filter val="4835"/>
        <filter val="4844"/>
        <filter val="4852"/>
        <filter val="490"/>
        <filter val="492"/>
        <filter val="495"/>
        <filter val="4963"/>
        <filter val="499"/>
        <filter val="5"/>
        <filter val="501"/>
        <filter val="5021"/>
        <filter val="503"/>
        <filter val="505"/>
        <filter val="5058"/>
        <filter val="5068"/>
        <filter val="51"/>
        <filter val="515"/>
        <filter val="5161"/>
        <filter val="522"/>
        <filter val="5250"/>
        <filter val="5299"/>
        <filter val="53"/>
        <filter val="5385"/>
        <filter val="5396"/>
        <filter val="54"/>
        <filter val="557"/>
        <filter val="5729"/>
        <filter val="58"/>
        <filter val="5850"/>
        <filter val="587"/>
        <filter val="588"/>
        <filter val="589"/>
        <filter val="5931"/>
        <filter val="596"/>
        <filter val="597"/>
        <filter val="598"/>
        <filter val="6"/>
        <filter val="60"/>
        <filter val="6039"/>
        <filter val="604"/>
        <filter val="607"/>
        <filter val="6145"/>
        <filter val="617"/>
        <filter val="622"/>
        <filter val="629"/>
        <filter val="637"/>
        <filter val="639"/>
        <filter val="64"/>
        <filter val="640"/>
        <filter val="645"/>
        <filter val="6505"/>
        <filter val="654"/>
        <filter val="655"/>
        <filter val="658"/>
        <filter val="660"/>
        <filter val="664"/>
        <filter val="665"/>
        <filter val="669"/>
        <filter val="6722"/>
        <filter val="6822"/>
        <filter val="685"/>
        <filter val="69"/>
        <filter val="692"/>
        <filter val="696"/>
        <filter val="699"/>
        <filter val="7"/>
        <filter val="707"/>
        <filter val="71"/>
        <filter val="736"/>
        <filter val="746"/>
        <filter val="752"/>
        <filter val="762"/>
        <filter val="764"/>
        <filter val="783"/>
        <filter val="790"/>
        <filter val="8"/>
        <filter val="80"/>
        <filter val="803"/>
        <filter val="810"/>
        <filter val="82"/>
        <filter val="822"/>
        <filter val="824"/>
        <filter val="836"/>
        <filter val="837"/>
        <filter val="841"/>
        <filter val="850"/>
        <filter val="863"/>
        <filter val="865"/>
        <filter val="870"/>
        <filter val="878"/>
        <filter val="887"/>
        <filter val="9"/>
        <filter val="909"/>
        <filter val="910"/>
        <filter val="911"/>
        <filter val="914"/>
        <filter val="919"/>
        <filter val="920"/>
        <filter val="930"/>
        <filter val="949"/>
        <filter val="950"/>
        <filter val="952"/>
        <filter val="955"/>
        <filter val="96"/>
        <filter val="966"/>
        <filter val="971"/>
        <filter val="976"/>
        <filter val="981"/>
        <filter val="986"/>
        <filter val="987"/>
        <filter val="993"/>
        <filter val="995"/>
        <filter val="997"/>
        <filter val="998"/>
      </filters>
    </filterColumn>
  </autoFilter>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2"/>
  <dimension ref="A1:X32"/>
  <sheetViews>
    <sheetView workbookViewId="0"/>
  </sheetViews>
  <sheetFormatPr defaultRowHeight="16.2"/>
  <cols>
    <col min="1" max="1" width="12.44140625" customWidth="1"/>
    <col min="2" max="2" width="11.6640625" customWidth="1"/>
    <col min="3" max="3" width="8.88671875" customWidth="1"/>
  </cols>
  <sheetData>
    <row r="1" spans="1:24">
      <c r="A1" s="688" t="s">
        <v>3163</v>
      </c>
      <c r="B1" s="688" t="s">
        <v>87</v>
      </c>
    </row>
    <row r="2" spans="1:24">
      <c r="A2" s="688" t="s">
        <v>3</v>
      </c>
      <c r="B2" s="689">
        <v>44501</v>
      </c>
    </row>
    <row r="4" spans="1:24">
      <c r="A4" t="s">
        <v>780</v>
      </c>
      <c r="B4" t="s">
        <v>4941</v>
      </c>
      <c r="C4" t="s">
        <v>9432</v>
      </c>
      <c r="D4" t="s">
        <v>9433</v>
      </c>
      <c r="E4" t="s">
        <v>9434</v>
      </c>
      <c r="F4" t="s">
        <v>9435</v>
      </c>
      <c r="G4" t="s">
        <v>9436</v>
      </c>
    </row>
    <row r="5" spans="1:24">
      <c r="A5" t="s">
        <v>361</v>
      </c>
      <c r="B5" t="s">
        <v>4797</v>
      </c>
      <c r="C5" t="s">
        <v>362</v>
      </c>
      <c r="D5" t="s">
        <v>361</v>
      </c>
      <c r="E5" t="s">
        <v>4797</v>
      </c>
      <c r="F5" t="s">
        <v>362</v>
      </c>
      <c r="G5" t="s">
        <v>363</v>
      </c>
      <c r="H5" t="s">
        <v>361</v>
      </c>
      <c r="I5" t="s">
        <v>4797</v>
      </c>
      <c r="J5" t="s">
        <v>362</v>
      </c>
      <c r="K5" t="s">
        <v>363</v>
      </c>
      <c r="L5" t="s">
        <v>361</v>
      </c>
      <c r="M5" t="s">
        <v>4797</v>
      </c>
      <c r="N5" t="s">
        <v>362</v>
      </c>
      <c r="O5" t="s">
        <v>363</v>
      </c>
      <c r="P5" t="s">
        <v>361</v>
      </c>
      <c r="Q5" t="s">
        <v>4797</v>
      </c>
      <c r="R5" t="s">
        <v>362</v>
      </c>
      <c r="S5" t="s">
        <v>363</v>
      </c>
      <c r="T5" t="s">
        <v>361</v>
      </c>
      <c r="U5" t="s">
        <v>4797</v>
      </c>
      <c r="V5" t="s">
        <v>362</v>
      </c>
      <c r="W5" t="s">
        <v>363</v>
      </c>
    </row>
    <row r="6" spans="1:24">
      <c r="A6">
        <v>1</v>
      </c>
      <c r="B6">
        <v>562</v>
      </c>
      <c r="C6">
        <v>552</v>
      </c>
      <c r="D6">
        <v>556</v>
      </c>
      <c r="E6">
        <v>0</v>
      </c>
      <c r="F6">
        <v>-1</v>
      </c>
      <c r="G6">
        <v>-1</v>
      </c>
      <c r="H6">
        <v>-1</v>
      </c>
      <c r="I6">
        <v>154</v>
      </c>
      <c r="J6">
        <v>152</v>
      </c>
      <c r="K6">
        <v>149</v>
      </c>
      <c r="L6">
        <v>0</v>
      </c>
      <c r="M6">
        <v>118</v>
      </c>
      <c r="N6">
        <v>116</v>
      </c>
      <c r="O6">
        <v>116</v>
      </c>
      <c r="P6">
        <v>0</v>
      </c>
      <c r="Q6">
        <v>79</v>
      </c>
      <c r="R6">
        <v>77</v>
      </c>
      <c r="S6">
        <v>77</v>
      </c>
      <c r="T6">
        <v>0</v>
      </c>
      <c r="U6">
        <v>42</v>
      </c>
      <c r="V6">
        <v>41</v>
      </c>
      <c r="W6">
        <v>41</v>
      </c>
      <c r="X6">
        <v>1</v>
      </c>
    </row>
    <row r="7" spans="1:24">
      <c r="A7">
        <v>2</v>
      </c>
      <c r="B7">
        <v>236</v>
      </c>
      <c r="C7">
        <v>220</v>
      </c>
      <c r="D7">
        <v>232</v>
      </c>
      <c r="E7">
        <v>-1</v>
      </c>
      <c r="F7">
        <v>-1</v>
      </c>
      <c r="G7">
        <v>-1</v>
      </c>
      <c r="H7">
        <v>-1</v>
      </c>
      <c r="I7">
        <v>39</v>
      </c>
      <c r="J7">
        <v>36</v>
      </c>
      <c r="K7">
        <v>40</v>
      </c>
      <c r="L7">
        <v>0</v>
      </c>
      <c r="M7">
        <v>40</v>
      </c>
      <c r="N7">
        <v>37</v>
      </c>
      <c r="O7">
        <v>39</v>
      </c>
      <c r="P7">
        <v>0</v>
      </c>
      <c r="Q7">
        <v>41</v>
      </c>
      <c r="R7">
        <v>39</v>
      </c>
      <c r="S7">
        <v>40</v>
      </c>
      <c r="T7">
        <v>0</v>
      </c>
      <c r="U7">
        <v>39</v>
      </c>
      <c r="V7">
        <v>37</v>
      </c>
      <c r="W7">
        <v>39</v>
      </c>
      <c r="X7">
        <v>1</v>
      </c>
    </row>
    <row r="8" spans="1:24">
      <c r="A8">
        <v>3</v>
      </c>
      <c r="B8">
        <v>46</v>
      </c>
      <c r="C8">
        <v>49</v>
      </c>
      <c r="D8">
        <v>47</v>
      </c>
      <c r="E8">
        <v>-1</v>
      </c>
      <c r="F8">
        <v>0</v>
      </c>
      <c r="G8">
        <v>0</v>
      </c>
      <c r="H8">
        <v>-1</v>
      </c>
      <c r="I8">
        <v>7</v>
      </c>
      <c r="J8">
        <v>8</v>
      </c>
      <c r="K8">
        <v>8</v>
      </c>
      <c r="L8">
        <v>0</v>
      </c>
      <c r="M8">
        <v>8</v>
      </c>
      <c r="N8">
        <v>8</v>
      </c>
      <c r="O8">
        <v>8</v>
      </c>
      <c r="P8">
        <v>0</v>
      </c>
      <c r="Q8">
        <v>5</v>
      </c>
      <c r="R8">
        <v>5</v>
      </c>
      <c r="S8">
        <v>5</v>
      </c>
      <c r="T8">
        <v>0</v>
      </c>
      <c r="U8">
        <v>6</v>
      </c>
      <c r="V8">
        <v>7</v>
      </c>
      <c r="W8">
        <v>7</v>
      </c>
      <c r="X8">
        <v>1</v>
      </c>
    </row>
    <row r="9" spans="1:24">
      <c r="A9">
        <v>4</v>
      </c>
      <c r="B9">
        <v>41</v>
      </c>
      <c r="C9">
        <v>41</v>
      </c>
      <c r="D9">
        <v>39</v>
      </c>
      <c r="E9">
        <v>-1</v>
      </c>
      <c r="F9">
        <v>-1</v>
      </c>
      <c r="G9">
        <v>-1</v>
      </c>
      <c r="H9">
        <v>-1</v>
      </c>
      <c r="I9">
        <v>5</v>
      </c>
      <c r="J9">
        <v>5</v>
      </c>
      <c r="K9">
        <v>6</v>
      </c>
      <c r="L9">
        <v>0</v>
      </c>
      <c r="M9">
        <v>8</v>
      </c>
      <c r="N9">
        <v>8</v>
      </c>
      <c r="O9">
        <v>8</v>
      </c>
      <c r="P9">
        <v>0</v>
      </c>
      <c r="Q9">
        <v>5</v>
      </c>
      <c r="R9">
        <v>4</v>
      </c>
      <c r="S9">
        <v>4</v>
      </c>
      <c r="T9">
        <v>0</v>
      </c>
      <c r="U9">
        <v>6</v>
      </c>
      <c r="V9">
        <v>6</v>
      </c>
      <c r="W9">
        <v>6</v>
      </c>
      <c r="X9">
        <v>1</v>
      </c>
    </row>
    <row r="10" spans="1:24">
      <c r="A10">
        <v>5</v>
      </c>
      <c r="B10">
        <v>213</v>
      </c>
      <c r="C10">
        <v>209</v>
      </c>
      <c r="D10">
        <v>214</v>
      </c>
      <c r="E10">
        <v>0</v>
      </c>
      <c r="F10">
        <v>0</v>
      </c>
      <c r="G10">
        <v>-1</v>
      </c>
      <c r="H10">
        <v>-1</v>
      </c>
      <c r="I10">
        <v>29</v>
      </c>
      <c r="J10">
        <v>29</v>
      </c>
      <c r="K10">
        <v>30</v>
      </c>
      <c r="L10">
        <v>0</v>
      </c>
      <c r="M10">
        <v>36</v>
      </c>
      <c r="N10">
        <v>35</v>
      </c>
      <c r="O10">
        <v>36</v>
      </c>
      <c r="P10">
        <v>0</v>
      </c>
      <c r="Q10">
        <v>24</v>
      </c>
      <c r="R10">
        <v>23</v>
      </c>
      <c r="S10">
        <v>24</v>
      </c>
      <c r="T10">
        <v>0</v>
      </c>
      <c r="U10">
        <v>29</v>
      </c>
      <c r="V10">
        <v>29</v>
      </c>
      <c r="W10">
        <v>30</v>
      </c>
      <c r="X10">
        <v>1</v>
      </c>
    </row>
    <row r="11" spans="1:24">
      <c r="A11">
        <v>6</v>
      </c>
      <c r="B11">
        <v>109</v>
      </c>
      <c r="C11">
        <v>109</v>
      </c>
      <c r="D11">
        <v>112</v>
      </c>
      <c r="E11">
        <v>0</v>
      </c>
      <c r="F11">
        <v>0</v>
      </c>
      <c r="G11">
        <v>-1</v>
      </c>
      <c r="H11">
        <v>-1</v>
      </c>
      <c r="I11">
        <v>22</v>
      </c>
      <c r="J11">
        <v>22</v>
      </c>
      <c r="K11">
        <v>23</v>
      </c>
      <c r="L11">
        <v>0</v>
      </c>
      <c r="M11">
        <v>22</v>
      </c>
      <c r="N11">
        <v>22</v>
      </c>
      <c r="O11">
        <v>23</v>
      </c>
      <c r="P11">
        <v>0</v>
      </c>
      <c r="Q11">
        <v>18</v>
      </c>
      <c r="R11">
        <v>18</v>
      </c>
      <c r="S11">
        <v>18</v>
      </c>
      <c r="T11">
        <v>0</v>
      </c>
      <c r="U11">
        <v>16</v>
      </c>
      <c r="V11">
        <v>16</v>
      </c>
      <c r="W11">
        <v>16</v>
      </c>
      <c r="X11">
        <v>1</v>
      </c>
    </row>
    <row r="12" spans="1:24">
      <c r="A12">
        <v>7</v>
      </c>
      <c r="B12">
        <v>57</v>
      </c>
      <c r="C12">
        <v>59</v>
      </c>
      <c r="D12">
        <v>58</v>
      </c>
      <c r="E12">
        <v>-1</v>
      </c>
      <c r="F12">
        <v>-1</v>
      </c>
      <c r="G12">
        <v>-1</v>
      </c>
      <c r="H12">
        <v>-1</v>
      </c>
      <c r="I12">
        <v>14</v>
      </c>
      <c r="J12">
        <v>14</v>
      </c>
      <c r="K12">
        <v>16</v>
      </c>
      <c r="L12">
        <v>0</v>
      </c>
      <c r="M12">
        <v>17</v>
      </c>
      <c r="N12">
        <v>16</v>
      </c>
      <c r="O12">
        <v>17</v>
      </c>
      <c r="P12">
        <v>0</v>
      </c>
      <c r="Q12">
        <v>5</v>
      </c>
      <c r="R12">
        <v>5</v>
      </c>
      <c r="S12">
        <v>5</v>
      </c>
      <c r="T12">
        <v>0</v>
      </c>
      <c r="U12">
        <v>7</v>
      </c>
      <c r="V12">
        <v>7</v>
      </c>
      <c r="W12">
        <v>7</v>
      </c>
      <c r="X12">
        <v>1</v>
      </c>
    </row>
    <row r="13" spans="1:24">
      <c r="A13">
        <v>8</v>
      </c>
      <c r="B13">
        <v>41</v>
      </c>
      <c r="C13">
        <v>42</v>
      </c>
      <c r="D13">
        <v>39</v>
      </c>
      <c r="E13">
        <v>-1</v>
      </c>
      <c r="F13">
        <v>-1</v>
      </c>
      <c r="G13">
        <v>0</v>
      </c>
      <c r="H13">
        <v>0</v>
      </c>
      <c r="I13">
        <v>5</v>
      </c>
      <c r="J13">
        <v>6</v>
      </c>
      <c r="K13">
        <v>6</v>
      </c>
      <c r="L13">
        <v>0</v>
      </c>
      <c r="M13">
        <v>8</v>
      </c>
      <c r="N13">
        <v>8</v>
      </c>
      <c r="O13">
        <v>7</v>
      </c>
      <c r="P13">
        <v>0</v>
      </c>
      <c r="Q13">
        <v>5</v>
      </c>
      <c r="R13">
        <v>4</v>
      </c>
      <c r="S13">
        <v>4</v>
      </c>
      <c r="T13">
        <v>0</v>
      </c>
      <c r="U13">
        <v>6</v>
      </c>
      <c r="V13">
        <v>6</v>
      </c>
      <c r="W13">
        <v>6</v>
      </c>
      <c r="X13">
        <v>1</v>
      </c>
    </row>
    <row r="14" spans="1:24">
      <c r="A14">
        <v>9</v>
      </c>
      <c r="B14">
        <v>254</v>
      </c>
      <c r="C14">
        <v>254</v>
      </c>
      <c r="D14">
        <v>254</v>
      </c>
      <c r="E14">
        <v>0</v>
      </c>
      <c r="F14">
        <v>0</v>
      </c>
      <c r="G14">
        <v>-1</v>
      </c>
      <c r="H14">
        <v>-1</v>
      </c>
      <c r="I14">
        <v>38</v>
      </c>
      <c r="J14">
        <v>38</v>
      </c>
      <c r="K14">
        <v>39</v>
      </c>
      <c r="L14">
        <v>0</v>
      </c>
      <c r="M14">
        <v>40</v>
      </c>
      <c r="N14">
        <v>40</v>
      </c>
      <c r="O14">
        <v>40</v>
      </c>
      <c r="P14">
        <v>0</v>
      </c>
      <c r="Q14">
        <v>38</v>
      </c>
      <c r="R14">
        <v>38</v>
      </c>
      <c r="S14">
        <v>38</v>
      </c>
      <c r="T14">
        <v>0</v>
      </c>
      <c r="U14">
        <v>45</v>
      </c>
      <c r="V14">
        <v>45</v>
      </c>
      <c r="W14">
        <v>45</v>
      </c>
      <c r="X14">
        <v>1</v>
      </c>
    </row>
    <row r="15" spans="1:24">
      <c r="A15">
        <v>10</v>
      </c>
      <c r="B15">
        <v>310</v>
      </c>
      <c r="C15">
        <v>310</v>
      </c>
      <c r="D15">
        <v>309</v>
      </c>
      <c r="E15">
        <v>-1</v>
      </c>
      <c r="F15">
        <v>-1</v>
      </c>
      <c r="G15">
        <v>-1</v>
      </c>
      <c r="H15">
        <v>0</v>
      </c>
      <c r="I15">
        <v>62</v>
      </c>
      <c r="J15">
        <v>62</v>
      </c>
      <c r="K15">
        <v>59</v>
      </c>
      <c r="L15">
        <v>0</v>
      </c>
      <c r="M15">
        <v>54</v>
      </c>
      <c r="N15">
        <v>54</v>
      </c>
      <c r="O15">
        <v>54</v>
      </c>
      <c r="P15">
        <v>0</v>
      </c>
      <c r="Q15">
        <v>53</v>
      </c>
      <c r="R15">
        <v>52</v>
      </c>
      <c r="S15">
        <v>52</v>
      </c>
      <c r="T15">
        <v>0</v>
      </c>
      <c r="U15">
        <v>32</v>
      </c>
      <c r="V15">
        <v>32</v>
      </c>
      <c r="W15">
        <v>32</v>
      </c>
      <c r="X15">
        <v>1</v>
      </c>
    </row>
    <row r="16" spans="1:24">
      <c r="A16">
        <v>11</v>
      </c>
      <c r="B16">
        <v>511</v>
      </c>
      <c r="C16">
        <v>509</v>
      </c>
      <c r="D16">
        <v>508</v>
      </c>
      <c r="E16">
        <v>-1</v>
      </c>
      <c r="F16">
        <v>0</v>
      </c>
      <c r="G16">
        <v>-1</v>
      </c>
      <c r="H16">
        <v>-1</v>
      </c>
      <c r="I16">
        <v>70</v>
      </c>
      <c r="J16">
        <v>70</v>
      </c>
      <c r="K16">
        <v>65</v>
      </c>
      <c r="L16">
        <v>0</v>
      </c>
      <c r="M16">
        <v>97</v>
      </c>
      <c r="N16">
        <v>97</v>
      </c>
      <c r="O16">
        <v>97</v>
      </c>
      <c r="P16">
        <v>0</v>
      </c>
      <c r="Q16">
        <v>81</v>
      </c>
      <c r="R16">
        <v>80</v>
      </c>
      <c r="S16">
        <v>79</v>
      </c>
      <c r="T16">
        <v>0</v>
      </c>
      <c r="U16">
        <v>77</v>
      </c>
      <c r="V16">
        <v>77</v>
      </c>
      <c r="W16">
        <v>77</v>
      </c>
      <c r="X16">
        <v>1</v>
      </c>
    </row>
    <row r="17" spans="1:24">
      <c r="A17">
        <v>12</v>
      </c>
      <c r="B17">
        <v>909</v>
      </c>
      <c r="C17">
        <v>910</v>
      </c>
      <c r="D17">
        <v>909</v>
      </c>
      <c r="E17">
        <v>-1</v>
      </c>
      <c r="F17">
        <v>-1</v>
      </c>
      <c r="G17">
        <v>0</v>
      </c>
      <c r="H17">
        <v>-1</v>
      </c>
      <c r="I17">
        <v>195</v>
      </c>
      <c r="J17">
        <v>195</v>
      </c>
      <c r="K17">
        <v>189</v>
      </c>
      <c r="L17">
        <v>0</v>
      </c>
      <c r="M17">
        <v>199</v>
      </c>
      <c r="N17">
        <v>199</v>
      </c>
      <c r="O17">
        <v>199</v>
      </c>
      <c r="P17">
        <v>0</v>
      </c>
      <c r="Q17">
        <v>163</v>
      </c>
      <c r="R17">
        <v>163</v>
      </c>
      <c r="S17">
        <v>162</v>
      </c>
      <c r="T17">
        <v>0</v>
      </c>
      <c r="U17">
        <v>100</v>
      </c>
      <c r="V17">
        <v>101</v>
      </c>
      <c r="W17">
        <v>100</v>
      </c>
      <c r="X17">
        <v>1</v>
      </c>
    </row>
    <row r="18" spans="1:24">
      <c r="A18">
        <v>13</v>
      </c>
      <c r="B18">
        <v>1001</v>
      </c>
      <c r="C18">
        <v>1001</v>
      </c>
      <c r="D18">
        <v>997</v>
      </c>
      <c r="E18">
        <v>-1</v>
      </c>
      <c r="F18">
        <v>-1</v>
      </c>
      <c r="G18">
        <v>-1</v>
      </c>
      <c r="H18">
        <v>-1</v>
      </c>
      <c r="I18">
        <v>197</v>
      </c>
      <c r="J18">
        <v>197</v>
      </c>
      <c r="K18">
        <v>199</v>
      </c>
      <c r="L18">
        <v>0</v>
      </c>
      <c r="M18">
        <v>203</v>
      </c>
      <c r="N18">
        <v>203</v>
      </c>
      <c r="O18">
        <v>202</v>
      </c>
      <c r="P18">
        <v>0</v>
      </c>
      <c r="Q18">
        <v>191</v>
      </c>
      <c r="R18">
        <v>190</v>
      </c>
      <c r="S18">
        <v>190</v>
      </c>
      <c r="T18">
        <v>0</v>
      </c>
      <c r="U18">
        <v>152</v>
      </c>
      <c r="V18">
        <v>152</v>
      </c>
      <c r="W18">
        <v>152</v>
      </c>
      <c r="X18">
        <v>1</v>
      </c>
    </row>
    <row r="19" spans="1:24">
      <c r="A19">
        <v>14</v>
      </c>
      <c r="B19">
        <v>1005</v>
      </c>
      <c r="C19">
        <v>1008</v>
      </c>
      <c r="D19">
        <v>1004</v>
      </c>
      <c r="E19">
        <v>-1</v>
      </c>
      <c r="F19">
        <v>-1</v>
      </c>
      <c r="G19">
        <v>-1</v>
      </c>
      <c r="H19">
        <v>-1</v>
      </c>
      <c r="I19">
        <v>201</v>
      </c>
      <c r="J19">
        <v>202</v>
      </c>
      <c r="K19">
        <v>206</v>
      </c>
      <c r="L19">
        <v>0</v>
      </c>
      <c r="M19">
        <v>204</v>
      </c>
      <c r="N19">
        <v>205</v>
      </c>
      <c r="O19">
        <v>204</v>
      </c>
      <c r="P19">
        <v>0</v>
      </c>
      <c r="Q19">
        <v>196</v>
      </c>
      <c r="R19">
        <v>196</v>
      </c>
      <c r="S19">
        <v>196</v>
      </c>
      <c r="T19">
        <v>0</v>
      </c>
      <c r="U19">
        <v>153</v>
      </c>
      <c r="V19">
        <v>153</v>
      </c>
      <c r="W19">
        <v>153</v>
      </c>
      <c r="X19">
        <v>1</v>
      </c>
    </row>
    <row r="20" spans="1:24">
      <c r="A20">
        <v>15</v>
      </c>
      <c r="B20">
        <v>1016</v>
      </c>
      <c r="C20">
        <v>1019</v>
      </c>
      <c r="D20">
        <v>1015</v>
      </c>
      <c r="E20">
        <v>0</v>
      </c>
      <c r="F20">
        <v>-1</v>
      </c>
      <c r="G20">
        <v>0</v>
      </c>
      <c r="H20">
        <v>-1</v>
      </c>
      <c r="I20">
        <v>204</v>
      </c>
      <c r="J20">
        <v>205</v>
      </c>
      <c r="K20">
        <v>205</v>
      </c>
      <c r="L20">
        <v>0</v>
      </c>
      <c r="M20">
        <v>206</v>
      </c>
      <c r="N20">
        <v>206</v>
      </c>
      <c r="O20">
        <v>206</v>
      </c>
      <c r="P20">
        <v>0</v>
      </c>
      <c r="Q20">
        <v>207</v>
      </c>
      <c r="R20">
        <v>207</v>
      </c>
      <c r="S20">
        <v>206</v>
      </c>
      <c r="T20">
        <v>0</v>
      </c>
      <c r="U20">
        <v>153</v>
      </c>
      <c r="V20">
        <v>153</v>
      </c>
      <c r="W20">
        <v>153</v>
      </c>
      <c r="X20">
        <v>1</v>
      </c>
    </row>
    <row r="21" spans="1:24">
      <c r="A21">
        <v>16</v>
      </c>
      <c r="B21">
        <v>1019</v>
      </c>
      <c r="C21">
        <v>1021</v>
      </c>
      <c r="D21">
        <v>1017</v>
      </c>
      <c r="E21">
        <v>0</v>
      </c>
      <c r="F21">
        <v>-1</v>
      </c>
      <c r="G21">
        <v>-1</v>
      </c>
      <c r="H21">
        <v>0</v>
      </c>
      <c r="I21">
        <v>205</v>
      </c>
      <c r="J21">
        <v>205</v>
      </c>
      <c r="K21">
        <v>205</v>
      </c>
      <c r="L21">
        <v>0</v>
      </c>
      <c r="M21">
        <v>204</v>
      </c>
      <c r="N21">
        <v>205</v>
      </c>
      <c r="O21">
        <v>204</v>
      </c>
      <c r="P21">
        <v>0</v>
      </c>
      <c r="Q21">
        <v>207</v>
      </c>
      <c r="R21">
        <v>207</v>
      </c>
      <c r="S21">
        <v>206</v>
      </c>
      <c r="T21">
        <v>0</v>
      </c>
      <c r="U21">
        <v>153</v>
      </c>
      <c r="V21">
        <v>154</v>
      </c>
      <c r="W21">
        <v>153</v>
      </c>
      <c r="X21">
        <v>1</v>
      </c>
    </row>
    <row r="22" spans="1:24">
      <c r="A22">
        <v>17</v>
      </c>
      <c r="B22">
        <v>1019</v>
      </c>
      <c r="C22">
        <v>1019</v>
      </c>
      <c r="D22">
        <v>1015</v>
      </c>
      <c r="E22">
        <v>-1</v>
      </c>
      <c r="F22">
        <v>-1</v>
      </c>
      <c r="G22">
        <v>-1</v>
      </c>
      <c r="H22">
        <v>-1</v>
      </c>
      <c r="I22">
        <v>204</v>
      </c>
      <c r="J22">
        <v>204</v>
      </c>
      <c r="K22">
        <v>205</v>
      </c>
      <c r="L22">
        <v>0</v>
      </c>
      <c r="M22">
        <v>204</v>
      </c>
      <c r="N22">
        <v>204</v>
      </c>
      <c r="O22">
        <v>203</v>
      </c>
      <c r="P22">
        <v>0</v>
      </c>
      <c r="Q22">
        <v>197</v>
      </c>
      <c r="R22">
        <v>197</v>
      </c>
      <c r="S22">
        <v>195</v>
      </c>
      <c r="T22">
        <v>0</v>
      </c>
      <c r="U22">
        <v>153</v>
      </c>
      <c r="V22">
        <v>153</v>
      </c>
      <c r="W22">
        <v>153</v>
      </c>
      <c r="X22">
        <v>1</v>
      </c>
    </row>
    <row r="23" spans="1:24">
      <c r="A23">
        <v>18</v>
      </c>
      <c r="B23">
        <v>1006</v>
      </c>
      <c r="C23">
        <v>1007</v>
      </c>
      <c r="D23">
        <v>1003</v>
      </c>
      <c r="E23">
        <v>0</v>
      </c>
      <c r="F23">
        <v>-1</v>
      </c>
      <c r="G23">
        <v>-1</v>
      </c>
      <c r="H23">
        <v>-1</v>
      </c>
      <c r="I23">
        <v>201</v>
      </c>
      <c r="J23">
        <v>201</v>
      </c>
      <c r="K23">
        <v>204</v>
      </c>
      <c r="L23">
        <v>0</v>
      </c>
      <c r="M23">
        <v>204</v>
      </c>
      <c r="N23">
        <v>204</v>
      </c>
      <c r="O23">
        <v>204</v>
      </c>
      <c r="P23">
        <v>0</v>
      </c>
      <c r="Q23">
        <v>201</v>
      </c>
      <c r="R23">
        <v>201</v>
      </c>
      <c r="S23">
        <v>200</v>
      </c>
      <c r="T23">
        <v>0</v>
      </c>
      <c r="U23">
        <v>153</v>
      </c>
      <c r="V23">
        <v>154</v>
      </c>
      <c r="W23">
        <v>153</v>
      </c>
      <c r="X23">
        <v>1</v>
      </c>
    </row>
    <row r="24" spans="1:24">
      <c r="A24">
        <v>19</v>
      </c>
      <c r="B24">
        <v>868</v>
      </c>
      <c r="C24">
        <v>867</v>
      </c>
      <c r="D24">
        <v>863</v>
      </c>
      <c r="E24">
        <v>0</v>
      </c>
      <c r="F24">
        <v>-1</v>
      </c>
      <c r="G24">
        <v>-1</v>
      </c>
      <c r="H24">
        <v>0</v>
      </c>
      <c r="I24">
        <v>159</v>
      </c>
      <c r="J24">
        <v>165</v>
      </c>
      <c r="K24">
        <v>167</v>
      </c>
      <c r="L24">
        <v>0</v>
      </c>
      <c r="M24">
        <v>153</v>
      </c>
      <c r="N24">
        <v>153</v>
      </c>
      <c r="O24">
        <v>152</v>
      </c>
      <c r="P24">
        <v>0</v>
      </c>
      <c r="Q24">
        <v>150</v>
      </c>
      <c r="R24">
        <v>149</v>
      </c>
      <c r="S24">
        <v>148</v>
      </c>
      <c r="T24">
        <v>0</v>
      </c>
      <c r="U24">
        <v>142</v>
      </c>
      <c r="V24">
        <v>142</v>
      </c>
      <c r="W24">
        <v>142</v>
      </c>
      <c r="X24">
        <v>1</v>
      </c>
    </row>
    <row r="25" spans="1:24">
      <c r="A25">
        <v>20</v>
      </c>
      <c r="B25">
        <v>974</v>
      </c>
      <c r="C25">
        <v>971</v>
      </c>
      <c r="D25">
        <v>968</v>
      </c>
      <c r="E25">
        <v>0</v>
      </c>
      <c r="F25">
        <v>-1</v>
      </c>
      <c r="G25">
        <v>0</v>
      </c>
      <c r="H25">
        <v>-1</v>
      </c>
      <c r="I25">
        <v>183</v>
      </c>
      <c r="J25">
        <v>182</v>
      </c>
      <c r="K25">
        <v>180</v>
      </c>
      <c r="L25">
        <v>0</v>
      </c>
      <c r="M25">
        <v>171</v>
      </c>
      <c r="N25">
        <v>171</v>
      </c>
      <c r="O25">
        <v>170</v>
      </c>
      <c r="P25">
        <v>0</v>
      </c>
      <c r="Q25">
        <v>163</v>
      </c>
      <c r="R25">
        <v>162</v>
      </c>
      <c r="S25">
        <v>161</v>
      </c>
      <c r="T25">
        <v>0</v>
      </c>
      <c r="U25">
        <v>152</v>
      </c>
      <c r="V25">
        <v>152</v>
      </c>
      <c r="W25">
        <v>152</v>
      </c>
      <c r="X25">
        <v>1</v>
      </c>
    </row>
    <row r="26" spans="1:24">
      <c r="A26">
        <v>21</v>
      </c>
      <c r="B26">
        <v>1060</v>
      </c>
      <c r="C26">
        <v>1059</v>
      </c>
      <c r="D26">
        <v>1055</v>
      </c>
      <c r="E26">
        <v>0</v>
      </c>
      <c r="F26">
        <v>-1</v>
      </c>
      <c r="G26">
        <v>-1</v>
      </c>
      <c r="H26">
        <v>-1</v>
      </c>
      <c r="I26">
        <v>200</v>
      </c>
      <c r="J26">
        <v>199</v>
      </c>
      <c r="K26">
        <v>203</v>
      </c>
      <c r="L26">
        <v>0</v>
      </c>
      <c r="M26">
        <v>203</v>
      </c>
      <c r="N26">
        <v>203</v>
      </c>
      <c r="O26">
        <v>202</v>
      </c>
      <c r="P26">
        <v>0</v>
      </c>
      <c r="Q26">
        <v>203</v>
      </c>
      <c r="R26">
        <v>203</v>
      </c>
      <c r="S26">
        <v>202</v>
      </c>
      <c r="T26">
        <v>0</v>
      </c>
      <c r="U26">
        <v>152</v>
      </c>
      <c r="V26">
        <v>152</v>
      </c>
      <c r="W26">
        <v>152</v>
      </c>
      <c r="X26">
        <v>1</v>
      </c>
    </row>
    <row r="27" spans="1:24">
      <c r="A27">
        <v>22</v>
      </c>
      <c r="B27">
        <v>1072</v>
      </c>
      <c r="C27">
        <v>1070</v>
      </c>
      <c r="D27">
        <v>1067</v>
      </c>
      <c r="E27">
        <v>0</v>
      </c>
      <c r="F27">
        <v>-1</v>
      </c>
      <c r="G27">
        <v>-1</v>
      </c>
      <c r="H27">
        <v>-1</v>
      </c>
      <c r="I27">
        <v>205</v>
      </c>
      <c r="J27">
        <v>204</v>
      </c>
      <c r="K27">
        <v>205</v>
      </c>
      <c r="L27">
        <v>0</v>
      </c>
      <c r="M27">
        <v>206</v>
      </c>
      <c r="N27">
        <v>205</v>
      </c>
      <c r="O27">
        <v>205</v>
      </c>
      <c r="P27">
        <v>0</v>
      </c>
      <c r="Q27">
        <v>198</v>
      </c>
      <c r="R27">
        <v>197</v>
      </c>
      <c r="S27">
        <v>197</v>
      </c>
      <c r="T27">
        <v>0</v>
      </c>
      <c r="U27">
        <v>154</v>
      </c>
      <c r="V27">
        <v>153</v>
      </c>
      <c r="W27">
        <v>153</v>
      </c>
      <c r="X27">
        <v>1</v>
      </c>
    </row>
    <row r="28" spans="1:24">
      <c r="A28">
        <v>23</v>
      </c>
      <c r="B28">
        <v>1064</v>
      </c>
      <c r="C28">
        <v>1061</v>
      </c>
      <c r="D28">
        <v>1060</v>
      </c>
      <c r="E28">
        <v>0</v>
      </c>
      <c r="F28">
        <v>0</v>
      </c>
      <c r="G28">
        <v>-1</v>
      </c>
      <c r="H28">
        <v>-1</v>
      </c>
      <c r="I28">
        <v>199</v>
      </c>
      <c r="J28">
        <v>198</v>
      </c>
      <c r="K28">
        <v>199</v>
      </c>
      <c r="L28">
        <v>0</v>
      </c>
      <c r="M28">
        <v>205</v>
      </c>
      <c r="N28">
        <v>205</v>
      </c>
      <c r="O28">
        <v>204</v>
      </c>
      <c r="P28">
        <v>0</v>
      </c>
      <c r="Q28">
        <v>204</v>
      </c>
      <c r="R28">
        <v>203</v>
      </c>
      <c r="S28">
        <v>203</v>
      </c>
      <c r="T28">
        <v>0</v>
      </c>
      <c r="U28">
        <v>153</v>
      </c>
      <c r="V28">
        <v>153</v>
      </c>
      <c r="W28">
        <v>153</v>
      </c>
      <c r="X28">
        <v>1</v>
      </c>
    </row>
    <row r="29" spans="1:24">
      <c r="A29">
        <v>24</v>
      </c>
      <c r="B29">
        <v>1048</v>
      </c>
      <c r="C29">
        <v>1042</v>
      </c>
      <c r="D29">
        <v>1042</v>
      </c>
      <c r="E29">
        <v>0</v>
      </c>
      <c r="F29">
        <v>-1</v>
      </c>
      <c r="G29">
        <v>0</v>
      </c>
      <c r="H29">
        <v>-1</v>
      </c>
      <c r="I29">
        <v>204</v>
      </c>
      <c r="J29">
        <v>203</v>
      </c>
      <c r="K29">
        <v>204</v>
      </c>
      <c r="L29">
        <v>0</v>
      </c>
      <c r="M29">
        <v>206</v>
      </c>
      <c r="N29">
        <v>205</v>
      </c>
      <c r="O29">
        <v>205</v>
      </c>
      <c r="P29">
        <v>0</v>
      </c>
      <c r="Q29">
        <v>183</v>
      </c>
      <c r="R29">
        <v>181</v>
      </c>
      <c r="S29">
        <v>180</v>
      </c>
      <c r="T29">
        <v>0</v>
      </c>
      <c r="U29">
        <v>153</v>
      </c>
      <c r="V29">
        <v>152</v>
      </c>
      <c r="W29">
        <v>152</v>
      </c>
      <c r="X29">
        <v>1</v>
      </c>
    </row>
    <row r="30" spans="1:24">
      <c r="A30" t="s">
        <v>787</v>
      </c>
      <c r="B30">
        <v>643</v>
      </c>
      <c r="C30">
        <v>642</v>
      </c>
      <c r="D30">
        <v>641</v>
      </c>
      <c r="E30">
        <v>0</v>
      </c>
      <c r="F30">
        <v>-1</v>
      </c>
      <c r="G30">
        <v>-1</v>
      </c>
      <c r="H30">
        <v>-1</v>
      </c>
      <c r="I30">
        <v>125</v>
      </c>
      <c r="J30">
        <v>125</v>
      </c>
      <c r="K30">
        <v>126</v>
      </c>
      <c r="L30">
        <v>0</v>
      </c>
      <c r="M30">
        <v>126</v>
      </c>
      <c r="N30">
        <v>125</v>
      </c>
      <c r="O30">
        <v>125</v>
      </c>
      <c r="P30">
        <v>0</v>
      </c>
      <c r="Q30">
        <v>117</v>
      </c>
      <c r="R30">
        <v>117</v>
      </c>
      <c r="S30">
        <v>116</v>
      </c>
      <c r="T30">
        <v>0</v>
      </c>
      <c r="U30">
        <v>93</v>
      </c>
      <c r="V30">
        <v>93</v>
      </c>
      <c r="W30">
        <v>93</v>
      </c>
      <c r="X30">
        <v>1</v>
      </c>
    </row>
    <row r="31" spans="1:24">
      <c r="A31" t="s">
        <v>788</v>
      </c>
      <c r="B31">
        <v>1072</v>
      </c>
      <c r="C31">
        <v>1070</v>
      </c>
      <c r="D31">
        <v>1067</v>
      </c>
      <c r="E31">
        <v>0</v>
      </c>
      <c r="F31">
        <v>0</v>
      </c>
      <c r="G31">
        <v>0</v>
      </c>
      <c r="H31">
        <v>0</v>
      </c>
      <c r="I31">
        <v>205</v>
      </c>
      <c r="J31">
        <v>205</v>
      </c>
      <c r="K31">
        <v>206</v>
      </c>
      <c r="L31">
        <v>0</v>
      </c>
      <c r="M31">
        <v>206</v>
      </c>
      <c r="N31">
        <v>206</v>
      </c>
      <c r="O31">
        <v>206</v>
      </c>
      <c r="P31">
        <v>0</v>
      </c>
      <c r="Q31">
        <v>207</v>
      </c>
      <c r="R31">
        <v>207</v>
      </c>
      <c r="S31">
        <v>206</v>
      </c>
      <c r="T31">
        <v>0</v>
      </c>
      <c r="U31">
        <v>154</v>
      </c>
      <c r="V31">
        <v>154</v>
      </c>
      <c r="W31">
        <v>153</v>
      </c>
      <c r="X31">
        <v>1</v>
      </c>
    </row>
    <row r="32" spans="1:24">
      <c r="A32" t="s">
        <v>789</v>
      </c>
      <c r="B32">
        <v>22</v>
      </c>
      <c r="C32">
        <v>22</v>
      </c>
      <c r="D32">
        <v>22</v>
      </c>
      <c r="E32">
        <v>1</v>
      </c>
      <c r="F32">
        <v>3</v>
      </c>
      <c r="G32">
        <v>3</v>
      </c>
      <c r="H32">
        <v>8</v>
      </c>
      <c r="I32">
        <v>16</v>
      </c>
      <c r="J32">
        <v>15</v>
      </c>
      <c r="K32">
        <v>14</v>
      </c>
      <c r="L32">
        <v>1</v>
      </c>
      <c r="M32">
        <v>15</v>
      </c>
      <c r="N32">
        <v>15</v>
      </c>
      <c r="O32">
        <v>15</v>
      </c>
      <c r="P32">
        <v>1</v>
      </c>
      <c r="Q32">
        <v>15</v>
      </c>
      <c r="R32">
        <v>15</v>
      </c>
      <c r="S32">
        <v>15</v>
      </c>
      <c r="T32">
        <v>1</v>
      </c>
      <c r="U32">
        <v>22</v>
      </c>
      <c r="V32">
        <v>16</v>
      </c>
      <c r="W32">
        <v>14</v>
      </c>
      <c r="X32">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饋線日報表查詢">
                <anchor moveWithCells="1" sizeWithCells="1">
                  <from>
                    <xdr:col>3</xdr:col>
                    <xdr:colOff>190500</xdr:colOff>
                    <xdr:row>0</xdr:row>
                    <xdr:rowOff>106680</xdr:rowOff>
                  </from>
                  <to>
                    <xdr:col>4</xdr:col>
                    <xdr:colOff>144780</xdr:colOff>
                    <xdr:row>1</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DATA!$AE$2:$AE$41</xm:f>
          </x14:formula1>
          <xm:sqref>B1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5"/>
  <dimension ref="A2:B2"/>
  <sheetViews>
    <sheetView workbookViewId="0"/>
  </sheetViews>
  <sheetFormatPr defaultRowHeight="16.2"/>
  <cols>
    <col min="1" max="1" width="10.44140625" bestFit="1" customWidth="1"/>
    <col min="2" max="2" width="35.33203125" customWidth="1"/>
  </cols>
  <sheetData>
    <row r="2" spans="1:2">
      <c r="A2" s="271">
        <v>44524</v>
      </c>
      <c r="B2" t="s">
        <v>10165</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5"/>
  <dimension ref="A1:MY110"/>
  <sheetViews>
    <sheetView workbookViewId="0"/>
  </sheetViews>
  <sheetFormatPr defaultRowHeight="16.2"/>
  <cols>
    <col min="1" max="1" width="13" style="488" customWidth="1"/>
    <col min="2" max="2" width="15.44140625" customWidth="1"/>
    <col min="3" max="3" width="14.88671875" customWidth="1"/>
    <col min="12" max="13" width="12.88671875" bestFit="1" customWidth="1"/>
    <col min="18" max="18" width="10.33203125" bestFit="1" customWidth="1"/>
  </cols>
  <sheetData>
    <row r="1" spans="1:18" ht="22.8" thickBot="1">
      <c r="A1" s="624" t="s">
        <v>3220</v>
      </c>
      <c r="B1" s="625" t="s">
        <v>3221</v>
      </c>
      <c r="C1" s="626" t="s">
        <v>3</v>
      </c>
    </row>
    <row r="2" spans="1:18" ht="22.8" thickBot="1">
      <c r="A2" s="621" t="s">
        <v>1999</v>
      </c>
      <c r="B2" s="622" t="s">
        <v>1901</v>
      </c>
      <c r="C2" s="623">
        <v>44384</v>
      </c>
    </row>
    <row r="3" spans="1:18" ht="22.2">
      <c r="A3" s="253"/>
      <c r="B3" s="253"/>
      <c r="C3" s="501"/>
    </row>
    <row r="4" spans="1:18">
      <c r="A4" s="618"/>
      <c r="B4" s="618"/>
      <c r="C4" s="491"/>
    </row>
    <row r="5" spans="1:18">
      <c r="A5" s="618"/>
      <c r="B5" s="619"/>
      <c r="C5" s="491"/>
    </row>
    <row r="9" spans="1:18">
      <c r="B9" s="1517" t="str">
        <f>A2</f>
        <v>9A51</v>
      </c>
      <c r="C9" s="1517"/>
      <c r="D9" s="1517"/>
      <c r="E9" s="1517"/>
      <c r="F9" s="1517"/>
      <c r="G9" s="1518" t="str">
        <f>B2</f>
        <v>IU26</v>
      </c>
      <c r="H9" s="1518"/>
      <c r="I9" s="1518"/>
      <c r="J9" s="1518"/>
      <c r="K9" s="1518"/>
      <c r="L9" s="546"/>
      <c r="M9" s="546"/>
      <c r="N9" s="1520" t="str">
        <f>A2 &amp; "+" &amp;B2</f>
        <v>9A51+IU26</v>
      </c>
      <c r="O9" s="1520"/>
      <c r="P9" s="1520"/>
      <c r="Q9" s="1520"/>
      <c r="R9" s="1520"/>
    </row>
    <row r="10" spans="1:18">
      <c r="A10" s="545" t="s">
        <v>3212</v>
      </c>
      <c r="B10" s="535" t="s">
        <v>781</v>
      </c>
      <c r="C10" s="535" t="s">
        <v>782</v>
      </c>
      <c r="D10" s="535" t="s">
        <v>783</v>
      </c>
      <c r="E10" s="535" t="s">
        <v>784</v>
      </c>
      <c r="F10" s="628" t="s">
        <v>785</v>
      </c>
      <c r="G10" s="533" t="s">
        <v>781</v>
      </c>
      <c r="H10" s="533" t="s">
        <v>782</v>
      </c>
      <c r="I10" s="533" t="s">
        <v>783</v>
      </c>
      <c r="J10" s="533" t="s">
        <v>784</v>
      </c>
      <c r="K10" s="533" t="s">
        <v>785</v>
      </c>
      <c r="L10" s="627"/>
      <c r="M10" s="545" t="s">
        <v>3212</v>
      </c>
      <c r="N10" s="537" t="s">
        <v>781</v>
      </c>
      <c r="O10" s="537" t="s">
        <v>782</v>
      </c>
      <c r="P10" s="537" t="s">
        <v>783</v>
      </c>
      <c r="Q10" s="537" t="s">
        <v>784</v>
      </c>
      <c r="R10" s="537" t="s">
        <v>785</v>
      </c>
    </row>
    <row r="11" spans="1:18">
      <c r="A11" s="545">
        <v>1</v>
      </c>
      <c r="B11" s="535">
        <f t="shared" ref="B11:F11" si="0">INDEX($B$81:$ZZ$110,ROW(B81)-80,MATCH("*"&amp;"("&amp; $A$2 &amp; ")",$B$79:$ZZ$79,0)+COLUMN(B81)-2)</f>
        <v>142</v>
      </c>
      <c r="C11" s="535">
        <f t="shared" si="0"/>
        <v>143</v>
      </c>
      <c r="D11" s="535">
        <f t="shared" si="0"/>
        <v>142</v>
      </c>
      <c r="E11" s="535">
        <f t="shared" si="0"/>
        <v>0</v>
      </c>
      <c r="F11" s="628">
        <f t="shared" si="0"/>
        <v>5257</v>
      </c>
      <c r="G11" s="533">
        <f>INDEX($B$81:$ZZ$110,ROW(B81)-80,MATCH("*"&amp;"("&amp; $B$2 &amp; ")",$B$79:$ZZ$79,0)+COLUMN(B81)-2)</f>
        <v>97</v>
      </c>
      <c r="H11" s="533">
        <f t="shared" ref="H11:K11" si="1">INDEX($B$81:$ZZ$110,ROW(C81)-80,MATCH("*"&amp;"("&amp; $B$2 &amp; ")",$B$79:$ZZ$79,0)+COLUMN(C81)-2)</f>
        <v>102</v>
      </c>
      <c r="I11" s="533">
        <f t="shared" si="1"/>
        <v>76</v>
      </c>
      <c r="J11" s="533">
        <f t="shared" si="1"/>
        <v>42</v>
      </c>
      <c r="K11" s="533">
        <f t="shared" si="1"/>
        <v>1947</v>
      </c>
      <c r="L11" s="627"/>
      <c r="M11" s="545">
        <v>1</v>
      </c>
      <c r="N11" s="537">
        <f>B11+G11</f>
        <v>239</v>
      </c>
      <c r="O11" s="537">
        <f t="shared" ref="O11:R11" si="2">C11+H11</f>
        <v>245</v>
      </c>
      <c r="P11" s="537">
        <f t="shared" si="2"/>
        <v>218</v>
      </c>
      <c r="Q11" s="537">
        <f t="shared" si="2"/>
        <v>42</v>
      </c>
      <c r="R11" s="537">
        <f t="shared" si="2"/>
        <v>7204</v>
      </c>
    </row>
    <row r="12" spans="1:18">
      <c r="A12" s="545">
        <v>2</v>
      </c>
      <c r="B12" s="535">
        <f t="shared" ref="B12:F12" si="3">INDEX($B$81:$ZZ$110,ROW(B82)-80,MATCH("*"&amp;"("&amp; $A$2 &amp; ")",$B$79:$ZZ$79,0)+COLUMN(B82)-2)</f>
        <v>141</v>
      </c>
      <c r="C12" s="535">
        <f t="shared" si="3"/>
        <v>143</v>
      </c>
      <c r="D12" s="535">
        <f t="shared" si="3"/>
        <v>141</v>
      </c>
      <c r="E12" s="535">
        <f t="shared" si="3"/>
        <v>0</v>
      </c>
      <c r="F12" s="628">
        <f t="shared" si="3"/>
        <v>5144</v>
      </c>
      <c r="G12" s="533">
        <f t="shared" ref="G12:G34" si="4">INDEX($B$81:$ZZ$110,ROW(B82)-80,MATCH("*"&amp;"("&amp; $B$2 &amp; ")",$B$79:$ZZ$79,0)+COLUMN(B82)-2)</f>
        <v>91</v>
      </c>
      <c r="H12" s="533">
        <f t="shared" ref="H12:H34" si="5">INDEX($B$81:$ZZ$110,ROW(C82)-80,MATCH("*"&amp;"("&amp; $B$2 &amp; ")",$B$79:$ZZ$79,0)+COLUMN(C82)-2)</f>
        <v>90</v>
      </c>
      <c r="I12" s="533">
        <f t="shared" ref="I12:I34" si="6">INDEX($B$81:$ZZ$110,ROW(D82)-80,MATCH("*"&amp;"("&amp; $B$2 &amp; ")",$B$79:$ZZ$79,0)+COLUMN(D82)-2)</f>
        <v>71</v>
      </c>
      <c r="J12" s="533">
        <f t="shared" ref="J12:J34" si="7">INDEX($B$81:$ZZ$110,ROW(E82)-80,MATCH("*"&amp;"("&amp; $B$2 &amp; ")",$B$79:$ZZ$79,0)+COLUMN(E82)-2)</f>
        <v>39</v>
      </c>
      <c r="K12" s="533">
        <f t="shared" ref="K12:K34" si="8">INDEX($B$81:$ZZ$110,ROW(F82)-80,MATCH("*"&amp;"("&amp; $B$2 &amp; ")",$B$79:$ZZ$79,0)+COLUMN(F82)-2)</f>
        <v>1753</v>
      </c>
      <c r="L12" s="627"/>
      <c r="M12" s="545">
        <v>2</v>
      </c>
      <c r="N12" s="537">
        <f t="shared" ref="N12:N40" si="9">B12+G12</f>
        <v>232</v>
      </c>
      <c r="O12" s="537">
        <f t="shared" ref="O12:O40" si="10">C12+H12</f>
        <v>233</v>
      </c>
      <c r="P12" s="537">
        <f t="shared" ref="P12:P40" si="11">D12+I12</f>
        <v>212</v>
      </c>
      <c r="Q12" s="537">
        <f t="shared" ref="Q12:Q40" si="12">E12+J12</f>
        <v>39</v>
      </c>
      <c r="R12" s="537">
        <f t="shared" ref="R12:R40" si="13">F12+K12</f>
        <v>6897</v>
      </c>
    </row>
    <row r="13" spans="1:18">
      <c r="A13" s="545">
        <v>3</v>
      </c>
      <c r="B13" s="535">
        <f t="shared" ref="B13:F13" si="14">INDEX($B$81:$ZZ$110,ROW(B83)-80,MATCH("*"&amp;"("&amp; $A$2 &amp; ")",$B$79:$ZZ$79,0)+COLUMN(B83)-2)</f>
        <v>134</v>
      </c>
      <c r="C13" s="535">
        <f t="shared" si="14"/>
        <v>136</v>
      </c>
      <c r="D13" s="535">
        <f t="shared" si="14"/>
        <v>135</v>
      </c>
      <c r="E13" s="535">
        <f t="shared" si="14"/>
        <v>0</v>
      </c>
      <c r="F13" s="628">
        <f t="shared" si="14"/>
        <v>5127</v>
      </c>
      <c r="G13" s="533">
        <f t="shared" si="4"/>
        <v>81</v>
      </c>
      <c r="H13" s="533">
        <f t="shared" si="5"/>
        <v>83</v>
      </c>
      <c r="I13" s="533">
        <f t="shared" si="6"/>
        <v>64</v>
      </c>
      <c r="J13" s="533">
        <f t="shared" si="7"/>
        <v>36</v>
      </c>
      <c r="K13" s="533">
        <f t="shared" si="8"/>
        <v>1603</v>
      </c>
      <c r="L13" s="627"/>
      <c r="M13" s="545">
        <v>3</v>
      </c>
      <c r="N13" s="537">
        <f t="shared" si="9"/>
        <v>215</v>
      </c>
      <c r="O13" s="537">
        <f t="shared" si="10"/>
        <v>219</v>
      </c>
      <c r="P13" s="537">
        <f t="shared" si="11"/>
        <v>199</v>
      </c>
      <c r="Q13" s="537">
        <f t="shared" si="12"/>
        <v>36</v>
      </c>
      <c r="R13" s="537">
        <f t="shared" si="13"/>
        <v>6730</v>
      </c>
    </row>
    <row r="14" spans="1:18">
      <c r="A14" s="545">
        <v>4</v>
      </c>
      <c r="B14" s="535">
        <f t="shared" ref="B14:F14" si="15">INDEX($B$81:$ZZ$110,ROW(B84)-80,MATCH("*"&amp;"("&amp; $A$2 &amp; ")",$B$79:$ZZ$79,0)+COLUMN(B84)-2)</f>
        <v>138</v>
      </c>
      <c r="C14" s="535">
        <f t="shared" si="15"/>
        <v>140</v>
      </c>
      <c r="D14" s="535">
        <f t="shared" si="15"/>
        <v>139</v>
      </c>
      <c r="E14" s="535">
        <f t="shared" si="15"/>
        <v>0</v>
      </c>
      <c r="F14" s="628">
        <f t="shared" si="15"/>
        <v>5010</v>
      </c>
      <c r="G14" s="533">
        <f t="shared" si="4"/>
        <v>78</v>
      </c>
      <c r="H14" s="533">
        <f t="shared" si="5"/>
        <v>76</v>
      </c>
      <c r="I14" s="533">
        <f t="shared" si="6"/>
        <v>60</v>
      </c>
      <c r="J14" s="533">
        <f t="shared" si="7"/>
        <v>35</v>
      </c>
      <c r="K14" s="533">
        <f t="shared" si="8"/>
        <v>1493</v>
      </c>
      <c r="L14" s="627"/>
      <c r="M14" s="545">
        <v>4</v>
      </c>
      <c r="N14" s="537">
        <f t="shared" si="9"/>
        <v>216</v>
      </c>
      <c r="O14" s="537">
        <f t="shared" si="10"/>
        <v>216</v>
      </c>
      <c r="P14" s="537">
        <f t="shared" si="11"/>
        <v>199</v>
      </c>
      <c r="Q14" s="537">
        <f t="shared" si="12"/>
        <v>35</v>
      </c>
      <c r="R14" s="537">
        <f t="shared" si="13"/>
        <v>6503</v>
      </c>
    </row>
    <row r="15" spans="1:18">
      <c r="A15" s="545">
        <v>5</v>
      </c>
      <c r="B15" s="535">
        <f t="shared" ref="B15:F15" si="16">INDEX($B$81:$ZZ$110,ROW(B85)-80,MATCH("*"&amp;"("&amp; $A$2 &amp; ")",$B$79:$ZZ$79,0)+COLUMN(B85)-2)</f>
        <v>132</v>
      </c>
      <c r="C15" s="535">
        <f t="shared" si="16"/>
        <v>134</v>
      </c>
      <c r="D15" s="535">
        <f t="shared" si="16"/>
        <v>133</v>
      </c>
      <c r="E15" s="535">
        <f t="shared" si="16"/>
        <v>0</v>
      </c>
      <c r="F15" s="628">
        <f t="shared" si="16"/>
        <v>5079</v>
      </c>
      <c r="G15" s="533">
        <f t="shared" si="4"/>
        <v>77</v>
      </c>
      <c r="H15" s="533">
        <f t="shared" si="5"/>
        <v>75</v>
      </c>
      <c r="I15" s="533">
        <f t="shared" si="6"/>
        <v>58</v>
      </c>
      <c r="J15" s="533">
        <f t="shared" si="7"/>
        <v>35</v>
      </c>
      <c r="K15" s="533">
        <f t="shared" si="8"/>
        <v>1395</v>
      </c>
      <c r="L15" s="627"/>
      <c r="M15" s="545">
        <v>5</v>
      </c>
      <c r="N15" s="537">
        <f t="shared" si="9"/>
        <v>209</v>
      </c>
      <c r="O15" s="537">
        <f t="shared" si="10"/>
        <v>209</v>
      </c>
      <c r="P15" s="537">
        <f t="shared" si="11"/>
        <v>191</v>
      </c>
      <c r="Q15" s="537">
        <f t="shared" si="12"/>
        <v>35</v>
      </c>
      <c r="R15" s="537">
        <f t="shared" si="13"/>
        <v>6474</v>
      </c>
    </row>
    <row r="16" spans="1:18">
      <c r="A16" s="545">
        <v>6</v>
      </c>
      <c r="B16" s="535">
        <f t="shared" ref="B16:F16" si="17">INDEX($B$81:$ZZ$110,ROW(B86)-80,MATCH("*"&amp;"("&amp; $A$2 &amp; ")",$B$79:$ZZ$79,0)+COLUMN(B86)-2)</f>
        <v>140</v>
      </c>
      <c r="C16" s="535">
        <f t="shared" si="17"/>
        <v>142</v>
      </c>
      <c r="D16" s="535">
        <f t="shared" si="17"/>
        <v>141</v>
      </c>
      <c r="E16" s="535">
        <f t="shared" si="17"/>
        <v>0</v>
      </c>
      <c r="F16" s="628">
        <f t="shared" si="17"/>
        <v>5184</v>
      </c>
      <c r="G16" s="533">
        <f t="shared" si="4"/>
        <v>66</v>
      </c>
      <c r="H16" s="533">
        <f t="shared" si="5"/>
        <v>70</v>
      </c>
      <c r="I16" s="533">
        <f t="shared" si="6"/>
        <v>56</v>
      </c>
      <c r="J16" s="533">
        <f t="shared" si="7"/>
        <v>28</v>
      </c>
      <c r="K16" s="533">
        <f t="shared" si="8"/>
        <v>1326</v>
      </c>
      <c r="L16" s="627"/>
      <c r="M16" s="545">
        <v>6</v>
      </c>
      <c r="N16" s="537">
        <f t="shared" si="9"/>
        <v>206</v>
      </c>
      <c r="O16" s="537">
        <f t="shared" si="10"/>
        <v>212</v>
      </c>
      <c r="P16" s="537">
        <f t="shared" si="11"/>
        <v>197</v>
      </c>
      <c r="Q16" s="537">
        <f t="shared" si="12"/>
        <v>28</v>
      </c>
      <c r="R16" s="537">
        <f t="shared" si="13"/>
        <v>6510</v>
      </c>
    </row>
    <row r="17" spans="1:18">
      <c r="A17" s="545">
        <v>7</v>
      </c>
      <c r="B17" s="535">
        <f t="shared" ref="B17:F17" si="18">INDEX($B$81:$ZZ$110,ROW(B87)-80,MATCH("*"&amp;"("&amp; $A$2 &amp; ")",$B$79:$ZZ$79,0)+COLUMN(B87)-2)</f>
        <v>137</v>
      </c>
      <c r="C17" s="535">
        <f t="shared" si="18"/>
        <v>139</v>
      </c>
      <c r="D17" s="535">
        <f t="shared" si="18"/>
        <v>138</v>
      </c>
      <c r="E17" s="535">
        <f t="shared" si="18"/>
        <v>0</v>
      </c>
      <c r="F17" s="628">
        <f t="shared" si="18"/>
        <v>5154</v>
      </c>
      <c r="G17" s="533">
        <f t="shared" si="4"/>
        <v>74</v>
      </c>
      <c r="H17" s="533">
        <f t="shared" si="5"/>
        <v>75</v>
      </c>
      <c r="I17" s="533">
        <f t="shared" si="6"/>
        <v>62</v>
      </c>
      <c r="J17" s="533">
        <f t="shared" si="7"/>
        <v>28</v>
      </c>
      <c r="K17" s="533">
        <f t="shared" si="8"/>
        <v>1329</v>
      </c>
      <c r="L17" s="627"/>
      <c r="M17" s="545">
        <v>7</v>
      </c>
      <c r="N17" s="537">
        <f t="shared" si="9"/>
        <v>211</v>
      </c>
      <c r="O17" s="537">
        <f t="shared" si="10"/>
        <v>214</v>
      </c>
      <c r="P17" s="537">
        <f t="shared" si="11"/>
        <v>200</v>
      </c>
      <c r="Q17" s="537">
        <f t="shared" si="12"/>
        <v>28</v>
      </c>
      <c r="R17" s="537">
        <f t="shared" si="13"/>
        <v>6483</v>
      </c>
    </row>
    <row r="18" spans="1:18">
      <c r="A18" s="545">
        <v>8</v>
      </c>
      <c r="B18" s="535">
        <f t="shared" ref="B18:F18" si="19">INDEX($B$81:$ZZ$110,ROW(B88)-80,MATCH("*"&amp;"("&amp; $A$2 &amp; ")",$B$79:$ZZ$79,0)+COLUMN(B88)-2)</f>
        <v>119</v>
      </c>
      <c r="C18" s="535">
        <f t="shared" si="19"/>
        <v>120</v>
      </c>
      <c r="D18" s="535">
        <f t="shared" si="19"/>
        <v>119</v>
      </c>
      <c r="E18" s="535">
        <f t="shared" si="19"/>
        <v>0</v>
      </c>
      <c r="F18" s="628">
        <f t="shared" si="19"/>
        <v>4907</v>
      </c>
      <c r="G18" s="533">
        <f t="shared" si="4"/>
        <v>72</v>
      </c>
      <c r="H18" s="533">
        <f t="shared" si="5"/>
        <v>78</v>
      </c>
      <c r="I18" s="533">
        <f t="shared" si="6"/>
        <v>61</v>
      </c>
      <c r="J18" s="533">
        <f t="shared" si="7"/>
        <v>29</v>
      </c>
      <c r="K18" s="533">
        <f t="shared" si="8"/>
        <v>1393</v>
      </c>
      <c r="L18" s="627"/>
      <c r="M18" s="545">
        <v>8</v>
      </c>
      <c r="N18" s="537">
        <f t="shared" si="9"/>
        <v>191</v>
      </c>
      <c r="O18" s="537">
        <f t="shared" si="10"/>
        <v>198</v>
      </c>
      <c r="P18" s="537">
        <f t="shared" si="11"/>
        <v>180</v>
      </c>
      <c r="Q18" s="537">
        <f t="shared" si="12"/>
        <v>29</v>
      </c>
      <c r="R18" s="537">
        <f t="shared" si="13"/>
        <v>6300</v>
      </c>
    </row>
    <row r="19" spans="1:18">
      <c r="A19" s="545">
        <v>9</v>
      </c>
      <c r="B19" s="535">
        <f t="shared" ref="B19:F19" si="20">INDEX($B$81:$ZZ$110,ROW(B89)-80,MATCH("*"&amp;"("&amp; $A$2 &amp; ")",$B$79:$ZZ$79,0)+COLUMN(B89)-2)</f>
        <v>126</v>
      </c>
      <c r="C19" s="535">
        <f t="shared" si="20"/>
        <v>127</v>
      </c>
      <c r="D19" s="535">
        <f t="shared" si="20"/>
        <v>127</v>
      </c>
      <c r="E19" s="535">
        <f t="shared" si="20"/>
        <v>0</v>
      </c>
      <c r="F19" s="628">
        <f t="shared" si="20"/>
        <v>4818</v>
      </c>
      <c r="G19" s="533">
        <f t="shared" si="4"/>
        <v>89</v>
      </c>
      <c r="H19" s="533">
        <f t="shared" si="5"/>
        <v>84</v>
      </c>
      <c r="I19" s="533">
        <f t="shared" si="6"/>
        <v>66</v>
      </c>
      <c r="J19" s="533">
        <f t="shared" si="7"/>
        <v>36</v>
      </c>
      <c r="K19" s="533">
        <f t="shared" si="8"/>
        <v>1541</v>
      </c>
      <c r="L19" s="627"/>
      <c r="M19" s="545">
        <v>9</v>
      </c>
      <c r="N19" s="537">
        <f t="shared" si="9"/>
        <v>215</v>
      </c>
      <c r="O19" s="537">
        <f t="shared" si="10"/>
        <v>211</v>
      </c>
      <c r="P19" s="537">
        <f t="shared" si="11"/>
        <v>193</v>
      </c>
      <c r="Q19" s="537">
        <f t="shared" si="12"/>
        <v>36</v>
      </c>
      <c r="R19" s="537">
        <f t="shared" si="13"/>
        <v>6359</v>
      </c>
    </row>
    <row r="20" spans="1:18">
      <c r="A20" s="545">
        <v>10</v>
      </c>
      <c r="B20" s="535">
        <f t="shared" ref="B20:F20" si="21">INDEX($B$81:$ZZ$110,ROW(B90)-80,MATCH("*"&amp;"("&amp; $A$2 &amp; ")",$B$79:$ZZ$79,0)+COLUMN(B90)-2)</f>
        <v>121</v>
      </c>
      <c r="C20" s="535">
        <f t="shared" si="21"/>
        <v>119</v>
      </c>
      <c r="D20" s="535">
        <f t="shared" si="21"/>
        <v>119</v>
      </c>
      <c r="E20" s="535">
        <f t="shared" si="21"/>
        <v>0</v>
      </c>
      <c r="F20" s="628">
        <f t="shared" si="21"/>
        <v>4998</v>
      </c>
      <c r="G20" s="533">
        <f t="shared" si="4"/>
        <v>99</v>
      </c>
      <c r="H20" s="533">
        <f t="shared" si="5"/>
        <v>102</v>
      </c>
      <c r="I20" s="533">
        <f t="shared" si="6"/>
        <v>76</v>
      </c>
      <c r="J20" s="533">
        <f t="shared" si="7"/>
        <v>40</v>
      </c>
      <c r="K20" s="533">
        <f t="shared" si="8"/>
        <v>1742</v>
      </c>
      <c r="L20" s="627"/>
      <c r="M20" s="545">
        <v>10</v>
      </c>
      <c r="N20" s="537">
        <f t="shared" si="9"/>
        <v>220</v>
      </c>
      <c r="O20" s="537">
        <f t="shared" si="10"/>
        <v>221</v>
      </c>
      <c r="P20" s="537">
        <f t="shared" si="11"/>
        <v>195</v>
      </c>
      <c r="Q20" s="537">
        <f t="shared" si="12"/>
        <v>40</v>
      </c>
      <c r="R20" s="537">
        <f t="shared" si="13"/>
        <v>6740</v>
      </c>
    </row>
    <row r="21" spans="1:18">
      <c r="A21" s="545">
        <v>11</v>
      </c>
      <c r="B21" s="535">
        <f t="shared" ref="B21:F21" si="22">INDEX($B$81:$ZZ$110,ROW(B91)-80,MATCH("*"&amp;"("&amp; $A$2 &amp; ")",$B$79:$ZZ$79,0)+COLUMN(B91)-2)</f>
        <v>101</v>
      </c>
      <c r="C21" s="535">
        <f t="shared" si="22"/>
        <v>99</v>
      </c>
      <c r="D21" s="535">
        <f t="shared" si="22"/>
        <v>101</v>
      </c>
      <c r="E21" s="535">
        <f t="shared" si="22"/>
        <v>0</v>
      </c>
      <c r="F21" s="628">
        <f t="shared" si="22"/>
        <v>5118</v>
      </c>
      <c r="G21" s="533">
        <f t="shared" si="4"/>
        <v>101</v>
      </c>
      <c r="H21" s="533">
        <f t="shared" si="5"/>
        <v>110</v>
      </c>
      <c r="I21" s="533">
        <f t="shared" si="6"/>
        <v>79</v>
      </c>
      <c r="J21" s="533">
        <f t="shared" si="7"/>
        <v>43</v>
      </c>
      <c r="K21" s="533">
        <f t="shared" si="8"/>
        <v>1924</v>
      </c>
      <c r="L21" s="627"/>
      <c r="M21" s="545">
        <v>11</v>
      </c>
      <c r="N21" s="537">
        <f t="shared" si="9"/>
        <v>202</v>
      </c>
      <c r="O21" s="537">
        <f t="shared" si="10"/>
        <v>209</v>
      </c>
      <c r="P21" s="537">
        <f t="shared" si="11"/>
        <v>180</v>
      </c>
      <c r="Q21" s="537">
        <f t="shared" si="12"/>
        <v>43</v>
      </c>
      <c r="R21" s="537">
        <f t="shared" si="13"/>
        <v>7042</v>
      </c>
    </row>
    <row r="22" spans="1:18">
      <c r="A22" s="545">
        <v>12</v>
      </c>
      <c r="B22" s="535">
        <f t="shared" ref="B22:F22" si="23">INDEX($B$81:$ZZ$110,ROW(B92)-80,MATCH("*"&amp;"("&amp; $A$2 &amp; ")",$B$79:$ZZ$79,0)+COLUMN(B92)-2)</f>
        <v>135</v>
      </c>
      <c r="C22" s="535">
        <f t="shared" si="23"/>
        <v>134</v>
      </c>
      <c r="D22" s="535">
        <f t="shared" si="23"/>
        <v>134</v>
      </c>
      <c r="E22" s="535">
        <f t="shared" si="23"/>
        <v>0</v>
      </c>
      <c r="F22" s="628">
        <f t="shared" si="23"/>
        <v>4621</v>
      </c>
      <c r="G22" s="533">
        <f t="shared" si="4"/>
        <v>112</v>
      </c>
      <c r="H22" s="533">
        <f t="shared" si="5"/>
        <v>114</v>
      </c>
      <c r="I22" s="533">
        <f t="shared" si="6"/>
        <v>86</v>
      </c>
      <c r="J22" s="533">
        <f t="shared" si="7"/>
        <v>45</v>
      </c>
      <c r="K22" s="533">
        <f t="shared" si="8"/>
        <v>2055</v>
      </c>
      <c r="L22" s="627"/>
      <c r="M22" s="545">
        <v>12</v>
      </c>
      <c r="N22" s="537">
        <f t="shared" si="9"/>
        <v>247</v>
      </c>
      <c r="O22" s="537">
        <f t="shared" si="10"/>
        <v>248</v>
      </c>
      <c r="P22" s="537">
        <f t="shared" si="11"/>
        <v>220</v>
      </c>
      <c r="Q22" s="537">
        <f t="shared" si="12"/>
        <v>45</v>
      </c>
      <c r="R22" s="537">
        <f t="shared" si="13"/>
        <v>6676</v>
      </c>
    </row>
    <row r="23" spans="1:18">
      <c r="A23" s="545">
        <v>13</v>
      </c>
      <c r="B23" s="535">
        <f t="shared" ref="B23:F23" si="24">INDEX($B$81:$ZZ$110,ROW(B93)-80,MATCH("*"&amp;"("&amp; $A$2 &amp; ")",$B$79:$ZZ$79,0)+COLUMN(B93)-2)</f>
        <v>119</v>
      </c>
      <c r="C23" s="535">
        <f t="shared" si="24"/>
        <v>118</v>
      </c>
      <c r="D23" s="535">
        <f t="shared" si="24"/>
        <v>118</v>
      </c>
      <c r="E23" s="535">
        <f t="shared" si="24"/>
        <v>0</v>
      </c>
      <c r="F23" s="628">
        <f t="shared" si="24"/>
        <v>5059</v>
      </c>
      <c r="G23" s="533">
        <f t="shared" si="4"/>
        <v>123</v>
      </c>
      <c r="H23" s="533">
        <f t="shared" si="5"/>
        <v>122</v>
      </c>
      <c r="I23" s="533">
        <f t="shared" si="6"/>
        <v>92</v>
      </c>
      <c r="J23" s="533">
        <f t="shared" si="7"/>
        <v>48</v>
      </c>
      <c r="K23" s="533">
        <f t="shared" si="8"/>
        <v>2254</v>
      </c>
      <c r="L23" s="627"/>
      <c r="M23" s="545">
        <v>13</v>
      </c>
      <c r="N23" s="537">
        <f t="shared" si="9"/>
        <v>242</v>
      </c>
      <c r="O23" s="537">
        <f t="shared" si="10"/>
        <v>240</v>
      </c>
      <c r="P23" s="537">
        <f t="shared" si="11"/>
        <v>210</v>
      </c>
      <c r="Q23" s="537">
        <f t="shared" si="12"/>
        <v>48</v>
      </c>
      <c r="R23" s="537">
        <f t="shared" si="13"/>
        <v>7313</v>
      </c>
    </row>
    <row r="24" spans="1:18">
      <c r="A24" s="545">
        <v>14</v>
      </c>
      <c r="B24" s="535">
        <f t="shared" ref="B24:F24" si="25">INDEX($B$81:$ZZ$110,ROW(B94)-80,MATCH("*"&amp;"("&amp; $A$2 &amp; ")",$B$79:$ZZ$79,0)+COLUMN(B94)-2)</f>
        <v>123</v>
      </c>
      <c r="C24" s="535">
        <f t="shared" si="25"/>
        <v>122</v>
      </c>
      <c r="D24" s="535">
        <f t="shared" si="25"/>
        <v>123</v>
      </c>
      <c r="E24" s="535">
        <f t="shared" si="25"/>
        <v>0</v>
      </c>
      <c r="F24" s="628">
        <f t="shared" si="25"/>
        <v>4674</v>
      </c>
      <c r="G24" s="533">
        <f t="shared" si="4"/>
        <v>119</v>
      </c>
      <c r="H24" s="533">
        <f t="shared" si="5"/>
        <v>120</v>
      </c>
      <c r="I24" s="533">
        <f t="shared" si="6"/>
        <v>93</v>
      </c>
      <c r="J24" s="533">
        <f t="shared" si="7"/>
        <v>47</v>
      </c>
      <c r="K24" s="533">
        <f t="shared" si="8"/>
        <v>2234</v>
      </c>
      <c r="L24" s="627"/>
      <c r="M24" s="545">
        <v>14</v>
      </c>
      <c r="N24" s="537">
        <f t="shared" si="9"/>
        <v>242</v>
      </c>
      <c r="O24" s="537">
        <f t="shared" si="10"/>
        <v>242</v>
      </c>
      <c r="P24" s="537">
        <f t="shared" si="11"/>
        <v>216</v>
      </c>
      <c r="Q24" s="537">
        <f t="shared" si="12"/>
        <v>47</v>
      </c>
      <c r="R24" s="537">
        <f t="shared" si="13"/>
        <v>6908</v>
      </c>
    </row>
    <row r="25" spans="1:18">
      <c r="A25" s="545">
        <v>15</v>
      </c>
      <c r="B25" s="535">
        <f t="shared" ref="B25:F25" si="26">INDEX($B$81:$ZZ$110,ROW(B95)-80,MATCH("*"&amp;"("&amp; $A$2 &amp; ")",$B$79:$ZZ$79,0)+COLUMN(B95)-2)</f>
        <v>116</v>
      </c>
      <c r="C25" s="535">
        <f t="shared" si="26"/>
        <v>115</v>
      </c>
      <c r="D25" s="535">
        <f t="shared" si="26"/>
        <v>114</v>
      </c>
      <c r="E25" s="535">
        <f t="shared" si="26"/>
        <v>0</v>
      </c>
      <c r="F25" s="628">
        <f t="shared" si="26"/>
        <v>4380</v>
      </c>
      <c r="G25" s="533">
        <f t="shared" si="4"/>
        <v>116</v>
      </c>
      <c r="H25" s="533">
        <f t="shared" si="5"/>
        <v>109</v>
      </c>
      <c r="I25" s="533">
        <f t="shared" si="6"/>
        <v>88</v>
      </c>
      <c r="J25" s="533">
        <f t="shared" si="7"/>
        <v>41</v>
      </c>
      <c r="K25" s="533">
        <f t="shared" si="8"/>
        <v>2228</v>
      </c>
      <c r="L25" s="627"/>
      <c r="M25" s="545">
        <v>15</v>
      </c>
      <c r="N25" s="537">
        <f t="shared" si="9"/>
        <v>232</v>
      </c>
      <c r="O25" s="537">
        <f t="shared" si="10"/>
        <v>224</v>
      </c>
      <c r="P25" s="537">
        <f t="shared" si="11"/>
        <v>202</v>
      </c>
      <c r="Q25" s="537">
        <f t="shared" si="12"/>
        <v>41</v>
      </c>
      <c r="R25" s="537">
        <f t="shared" si="13"/>
        <v>6608</v>
      </c>
    </row>
    <row r="26" spans="1:18">
      <c r="A26" s="545">
        <v>16</v>
      </c>
      <c r="B26" s="535">
        <f t="shared" ref="B26:F26" si="27">INDEX($B$81:$ZZ$110,ROW(B96)-80,MATCH("*"&amp;"("&amp; $A$2 &amp; ")",$B$79:$ZZ$79,0)+COLUMN(B96)-2)</f>
        <v>145</v>
      </c>
      <c r="C26" s="535">
        <f t="shared" si="27"/>
        <v>146</v>
      </c>
      <c r="D26" s="535">
        <f t="shared" si="27"/>
        <v>145</v>
      </c>
      <c r="E26" s="535">
        <f t="shared" si="27"/>
        <v>0</v>
      </c>
      <c r="F26" s="628">
        <f t="shared" si="27"/>
        <v>4945</v>
      </c>
      <c r="G26" s="533">
        <f t="shared" si="4"/>
        <v>108</v>
      </c>
      <c r="H26" s="533">
        <f t="shared" si="5"/>
        <v>114</v>
      </c>
      <c r="I26" s="533">
        <f t="shared" si="6"/>
        <v>83</v>
      </c>
      <c r="J26" s="533">
        <f t="shared" si="7"/>
        <v>46</v>
      </c>
      <c r="K26" s="533">
        <f t="shared" si="8"/>
        <v>2081</v>
      </c>
      <c r="L26" s="627"/>
      <c r="M26" s="545">
        <v>16</v>
      </c>
      <c r="N26" s="537">
        <f t="shared" si="9"/>
        <v>253</v>
      </c>
      <c r="O26" s="537">
        <f t="shared" si="10"/>
        <v>260</v>
      </c>
      <c r="P26" s="537">
        <f t="shared" si="11"/>
        <v>228</v>
      </c>
      <c r="Q26" s="537">
        <f t="shared" si="12"/>
        <v>46</v>
      </c>
      <c r="R26" s="537">
        <f t="shared" si="13"/>
        <v>7026</v>
      </c>
    </row>
    <row r="27" spans="1:18">
      <c r="A27" s="545">
        <v>17</v>
      </c>
      <c r="B27" s="535">
        <f t="shared" ref="B27:F27" si="28">INDEX($B$81:$ZZ$110,ROW(B97)-80,MATCH("*"&amp;"("&amp; $A$2 &amp; ")",$B$79:$ZZ$79,0)+COLUMN(B97)-2)</f>
        <v>149</v>
      </c>
      <c r="C27" s="535">
        <f t="shared" si="28"/>
        <v>149</v>
      </c>
      <c r="D27" s="535">
        <f t="shared" si="28"/>
        <v>149</v>
      </c>
      <c r="E27" s="535">
        <f t="shared" si="28"/>
        <v>0</v>
      </c>
      <c r="F27" s="628">
        <f t="shared" si="28"/>
        <v>5598</v>
      </c>
      <c r="G27" s="533">
        <f t="shared" si="4"/>
        <v>109</v>
      </c>
      <c r="H27" s="533">
        <f t="shared" si="5"/>
        <v>117</v>
      </c>
      <c r="I27" s="533">
        <f t="shared" si="6"/>
        <v>81</v>
      </c>
      <c r="J27" s="533">
        <f t="shared" si="7"/>
        <v>50</v>
      </c>
      <c r="K27" s="533">
        <f t="shared" si="8"/>
        <v>2160</v>
      </c>
      <c r="L27" s="627"/>
      <c r="M27" s="545">
        <v>17</v>
      </c>
      <c r="N27" s="537">
        <f t="shared" si="9"/>
        <v>258</v>
      </c>
      <c r="O27" s="537">
        <f t="shared" si="10"/>
        <v>266</v>
      </c>
      <c r="P27" s="537">
        <f t="shared" si="11"/>
        <v>230</v>
      </c>
      <c r="Q27" s="537">
        <f t="shared" si="12"/>
        <v>50</v>
      </c>
      <c r="R27" s="537">
        <f t="shared" si="13"/>
        <v>7758</v>
      </c>
    </row>
    <row r="28" spans="1:18">
      <c r="A28" s="545">
        <v>18</v>
      </c>
      <c r="B28" s="535">
        <f t="shared" ref="B28:F28" si="29">INDEX($B$81:$ZZ$110,ROW(B98)-80,MATCH("*"&amp;"("&amp; $A$2 &amp; ")",$B$79:$ZZ$79,0)+COLUMN(B98)-2)</f>
        <v>157</v>
      </c>
      <c r="C28" s="535">
        <f t="shared" si="29"/>
        <v>156</v>
      </c>
      <c r="D28" s="535">
        <f t="shared" si="29"/>
        <v>156</v>
      </c>
      <c r="E28" s="535">
        <f t="shared" si="29"/>
        <v>0</v>
      </c>
      <c r="F28" s="628">
        <f t="shared" si="29"/>
        <v>5803</v>
      </c>
      <c r="G28" s="533">
        <f t="shared" si="4"/>
        <v>119</v>
      </c>
      <c r="H28" s="533">
        <f t="shared" si="5"/>
        <v>130</v>
      </c>
      <c r="I28" s="533">
        <f t="shared" si="6"/>
        <v>95</v>
      </c>
      <c r="J28" s="533">
        <f t="shared" si="7"/>
        <v>49</v>
      </c>
      <c r="K28" s="533">
        <f t="shared" si="8"/>
        <v>2219</v>
      </c>
      <c r="L28" s="627"/>
      <c r="M28" s="545">
        <v>18</v>
      </c>
      <c r="N28" s="537">
        <f t="shared" si="9"/>
        <v>276</v>
      </c>
      <c r="O28" s="537">
        <f t="shared" si="10"/>
        <v>286</v>
      </c>
      <c r="P28" s="537">
        <f t="shared" si="11"/>
        <v>251</v>
      </c>
      <c r="Q28" s="537">
        <f t="shared" si="12"/>
        <v>49</v>
      </c>
      <c r="R28" s="537">
        <f t="shared" si="13"/>
        <v>8022</v>
      </c>
    </row>
    <row r="29" spans="1:18">
      <c r="A29" s="545">
        <v>19</v>
      </c>
      <c r="B29" s="535">
        <f t="shared" ref="B29:F29" si="30">INDEX($B$81:$ZZ$110,ROW(B99)-80,MATCH("*"&amp;"("&amp; $A$2 &amp; ")",$B$79:$ZZ$79,0)+COLUMN(B99)-2)</f>
        <v>164</v>
      </c>
      <c r="C29" s="535">
        <f t="shared" si="30"/>
        <v>164</v>
      </c>
      <c r="D29" s="535">
        <f t="shared" si="30"/>
        <v>163</v>
      </c>
      <c r="E29" s="535">
        <f t="shared" si="30"/>
        <v>0</v>
      </c>
      <c r="F29" s="628">
        <f t="shared" si="30"/>
        <v>6202</v>
      </c>
      <c r="G29" s="533">
        <f t="shared" si="4"/>
        <v>121</v>
      </c>
      <c r="H29" s="533">
        <f t="shared" si="5"/>
        <v>133</v>
      </c>
      <c r="I29" s="533">
        <f t="shared" si="6"/>
        <v>105</v>
      </c>
      <c r="J29" s="533">
        <f t="shared" si="7"/>
        <v>44</v>
      </c>
      <c r="K29" s="533">
        <f t="shared" si="8"/>
        <v>2379</v>
      </c>
      <c r="L29" s="627"/>
      <c r="M29" s="545">
        <v>19</v>
      </c>
      <c r="N29" s="537">
        <f t="shared" si="9"/>
        <v>285</v>
      </c>
      <c r="O29" s="537">
        <f t="shared" si="10"/>
        <v>297</v>
      </c>
      <c r="P29" s="537">
        <f t="shared" si="11"/>
        <v>268</v>
      </c>
      <c r="Q29" s="537">
        <f t="shared" si="12"/>
        <v>44</v>
      </c>
      <c r="R29" s="537">
        <f t="shared" si="13"/>
        <v>8581</v>
      </c>
    </row>
    <row r="30" spans="1:18">
      <c r="A30" s="545">
        <v>20</v>
      </c>
      <c r="B30" s="535">
        <f t="shared" ref="B30:F30" si="31">INDEX($B$81:$ZZ$110,ROW(B100)-80,MATCH("*"&amp;"("&amp; $A$2 &amp; ")",$B$79:$ZZ$79,0)+COLUMN(B100)-2)</f>
        <v>155</v>
      </c>
      <c r="C30" s="535">
        <f t="shared" si="31"/>
        <v>154</v>
      </c>
      <c r="D30" s="535">
        <f t="shared" si="31"/>
        <v>154</v>
      </c>
      <c r="E30" s="535">
        <f t="shared" si="31"/>
        <v>0</v>
      </c>
      <c r="F30" s="628">
        <f t="shared" si="31"/>
        <v>6162</v>
      </c>
      <c r="G30" s="533">
        <f t="shared" si="4"/>
        <v>129</v>
      </c>
      <c r="H30" s="533">
        <f t="shared" si="5"/>
        <v>135</v>
      </c>
      <c r="I30" s="533">
        <f t="shared" si="6"/>
        <v>107</v>
      </c>
      <c r="J30" s="533">
        <f t="shared" si="7"/>
        <v>44</v>
      </c>
      <c r="K30" s="533">
        <f t="shared" si="8"/>
        <v>2487</v>
      </c>
      <c r="L30" s="627"/>
      <c r="M30" s="545">
        <v>20</v>
      </c>
      <c r="N30" s="537">
        <f t="shared" si="9"/>
        <v>284</v>
      </c>
      <c r="O30" s="537">
        <f t="shared" si="10"/>
        <v>289</v>
      </c>
      <c r="P30" s="537">
        <f t="shared" si="11"/>
        <v>261</v>
      </c>
      <c r="Q30" s="537">
        <f t="shared" si="12"/>
        <v>44</v>
      </c>
      <c r="R30" s="537">
        <f t="shared" si="13"/>
        <v>8649</v>
      </c>
    </row>
    <row r="31" spans="1:18">
      <c r="A31" s="545">
        <v>21</v>
      </c>
      <c r="B31" s="535">
        <f t="shared" ref="B31:F31" si="32">INDEX($B$81:$ZZ$110,ROW(B101)-80,MATCH("*"&amp;"("&amp; $A$2 &amp; ")",$B$79:$ZZ$79,0)+COLUMN(B101)-2)</f>
        <v>155</v>
      </c>
      <c r="C31" s="535">
        <f t="shared" si="32"/>
        <v>156</v>
      </c>
      <c r="D31" s="535">
        <f t="shared" si="32"/>
        <v>155</v>
      </c>
      <c r="E31" s="535">
        <f t="shared" si="32"/>
        <v>0</v>
      </c>
      <c r="F31" s="628">
        <f t="shared" si="32"/>
        <v>6010</v>
      </c>
      <c r="G31" s="533">
        <f t="shared" si="4"/>
        <v>126</v>
      </c>
      <c r="H31" s="533">
        <f t="shared" si="5"/>
        <v>143</v>
      </c>
      <c r="I31" s="533">
        <f t="shared" si="6"/>
        <v>102</v>
      </c>
      <c r="J31" s="533">
        <f t="shared" si="7"/>
        <v>52</v>
      </c>
      <c r="K31" s="533">
        <f t="shared" si="8"/>
        <v>2501</v>
      </c>
      <c r="L31" s="627"/>
      <c r="M31" s="545">
        <v>21</v>
      </c>
      <c r="N31" s="537">
        <f t="shared" si="9"/>
        <v>281</v>
      </c>
      <c r="O31" s="537">
        <f t="shared" si="10"/>
        <v>299</v>
      </c>
      <c r="P31" s="537">
        <f t="shared" si="11"/>
        <v>257</v>
      </c>
      <c r="Q31" s="537">
        <f t="shared" si="12"/>
        <v>52</v>
      </c>
      <c r="R31" s="537">
        <f t="shared" si="13"/>
        <v>8511</v>
      </c>
    </row>
    <row r="32" spans="1:18">
      <c r="A32" s="545">
        <v>22</v>
      </c>
      <c r="B32" s="535">
        <f t="shared" ref="B32:F32" si="33">INDEX($B$81:$ZZ$110,ROW(B102)-80,MATCH("*"&amp;"("&amp; $A$2 &amp; ")",$B$79:$ZZ$79,0)+COLUMN(B102)-2)</f>
        <v>147</v>
      </c>
      <c r="C32" s="535">
        <f t="shared" si="33"/>
        <v>148</v>
      </c>
      <c r="D32" s="535">
        <f t="shared" si="33"/>
        <v>147</v>
      </c>
      <c r="E32" s="535">
        <f t="shared" si="33"/>
        <v>0</v>
      </c>
      <c r="F32" s="628">
        <f t="shared" si="33"/>
        <v>5661</v>
      </c>
      <c r="G32" s="533">
        <f t="shared" si="4"/>
        <v>125</v>
      </c>
      <c r="H32" s="533">
        <f t="shared" si="5"/>
        <v>134</v>
      </c>
      <c r="I32" s="533">
        <f t="shared" si="6"/>
        <v>106</v>
      </c>
      <c r="J32" s="533">
        <f t="shared" si="7"/>
        <v>42</v>
      </c>
      <c r="K32" s="533">
        <f t="shared" si="8"/>
        <v>2449</v>
      </c>
      <c r="L32" s="627"/>
      <c r="M32" s="545">
        <v>22</v>
      </c>
      <c r="N32" s="537">
        <f t="shared" si="9"/>
        <v>272</v>
      </c>
      <c r="O32" s="537">
        <f t="shared" si="10"/>
        <v>282</v>
      </c>
      <c r="P32" s="537">
        <f t="shared" si="11"/>
        <v>253</v>
      </c>
      <c r="Q32" s="537">
        <f t="shared" si="12"/>
        <v>42</v>
      </c>
      <c r="R32" s="537">
        <f t="shared" si="13"/>
        <v>8110</v>
      </c>
    </row>
    <row r="33" spans="1:18">
      <c r="A33" s="545">
        <v>23</v>
      </c>
      <c r="B33" s="535">
        <f t="shared" ref="B33:F33" si="34">INDEX($B$81:$ZZ$110,ROW(B103)-80,MATCH("*"&amp;"("&amp; $A$2 &amp; ")",$B$79:$ZZ$79,0)+COLUMN(B103)-2)</f>
        <v>152</v>
      </c>
      <c r="C33" s="535">
        <f t="shared" si="34"/>
        <v>154</v>
      </c>
      <c r="D33" s="535">
        <f t="shared" si="34"/>
        <v>153</v>
      </c>
      <c r="E33" s="535">
        <f t="shared" si="34"/>
        <v>0</v>
      </c>
      <c r="F33" s="628">
        <f t="shared" si="34"/>
        <v>5277</v>
      </c>
      <c r="G33" s="533">
        <f t="shared" si="4"/>
        <v>119</v>
      </c>
      <c r="H33" s="533">
        <f t="shared" si="5"/>
        <v>116</v>
      </c>
      <c r="I33" s="533">
        <f t="shared" si="6"/>
        <v>93</v>
      </c>
      <c r="J33" s="533">
        <f t="shared" si="7"/>
        <v>44</v>
      </c>
      <c r="K33" s="533">
        <f t="shared" si="8"/>
        <v>2371</v>
      </c>
      <c r="L33" s="627"/>
      <c r="M33" s="545">
        <v>23</v>
      </c>
      <c r="N33" s="537">
        <f t="shared" si="9"/>
        <v>271</v>
      </c>
      <c r="O33" s="537">
        <f t="shared" si="10"/>
        <v>270</v>
      </c>
      <c r="P33" s="537">
        <f t="shared" si="11"/>
        <v>246</v>
      </c>
      <c r="Q33" s="537">
        <f t="shared" si="12"/>
        <v>44</v>
      </c>
      <c r="R33" s="537">
        <f t="shared" si="13"/>
        <v>7648</v>
      </c>
    </row>
    <row r="34" spans="1:18">
      <c r="A34" s="545">
        <v>24</v>
      </c>
      <c r="B34" s="535">
        <f t="shared" ref="B34:F34" si="35">INDEX($B$81:$ZZ$110,ROW(B104)-80,MATCH("*"&amp;"("&amp; $A$2 &amp; ")",$B$79:$ZZ$79,0)+COLUMN(B104)-2)</f>
        <v>153</v>
      </c>
      <c r="C34" s="535">
        <f t="shared" si="35"/>
        <v>155</v>
      </c>
      <c r="D34" s="535">
        <f t="shared" si="35"/>
        <v>155</v>
      </c>
      <c r="E34" s="535">
        <f t="shared" si="35"/>
        <v>0</v>
      </c>
      <c r="F34" s="628">
        <f t="shared" si="35"/>
        <v>5173</v>
      </c>
      <c r="G34" s="533">
        <f t="shared" si="4"/>
        <v>111</v>
      </c>
      <c r="H34" s="533">
        <f t="shared" si="5"/>
        <v>111</v>
      </c>
      <c r="I34" s="533">
        <f t="shared" si="6"/>
        <v>79</v>
      </c>
      <c r="J34" s="533">
        <f t="shared" si="7"/>
        <v>49</v>
      </c>
      <c r="K34" s="533">
        <f t="shared" si="8"/>
        <v>2114</v>
      </c>
      <c r="L34" s="627"/>
      <c r="M34" s="545">
        <v>24</v>
      </c>
      <c r="N34" s="537">
        <f t="shared" si="9"/>
        <v>264</v>
      </c>
      <c r="O34" s="537">
        <f t="shared" si="10"/>
        <v>266</v>
      </c>
      <c r="P34" s="537">
        <f t="shared" si="11"/>
        <v>234</v>
      </c>
      <c r="Q34" s="537">
        <f t="shared" si="12"/>
        <v>49</v>
      </c>
      <c r="R34" s="537">
        <f t="shared" si="13"/>
        <v>7287</v>
      </c>
    </row>
    <row r="35" spans="1:18">
      <c r="A35" s="545" t="s">
        <v>774</v>
      </c>
      <c r="B35" s="535" t="str">
        <f t="shared" ref="B35:F35" si="36">INDEX($B$81:$ZZ$110,ROW(B105)-80,MATCH("*"&amp;"("&amp; $A$2 &amp; ")",$B$79:$ZZ$79,0)+COLUMN(B105)-2)</f>
        <v xml:space="preserve"> </v>
      </c>
      <c r="C35" s="535" t="str">
        <f t="shared" si="36"/>
        <v xml:space="preserve"> </v>
      </c>
      <c r="D35" s="535" t="str">
        <f t="shared" si="36"/>
        <v xml:space="preserve"> </v>
      </c>
      <c r="E35" s="535" t="str">
        <f t="shared" si="36"/>
        <v xml:space="preserve"> </v>
      </c>
      <c r="F35" s="628">
        <f t="shared" si="36"/>
        <v>125362</v>
      </c>
      <c r="G35" s="533" t="str">
        <f t="shared" ref="G35:G40" si="37">INDEX($B$81:$ZZ$110,ROW(B105)-80,MATCH("*"&amp;"("&amp; $B$2 &amp; ")",$B$79:$ZZ$79,0)+COLUMN(B105)-2)</f>
        <v xml:space="preserve"> </v>
      </c>
      <c r="H35" s="533" t="str">
        <f t="shared" ref="H35:H40" si="38">INDEX($B$81:$ZZ$110,ROW(C105)-80,MATCH("*"&amp;"("&amp; $B$2 &amp; ")",$B$79:$ZZ$79,0)+COLUMN(C105)-2)</f>
        <v xml:space="preserve"> </v>
      </c>
      <c r="I35" s="533" t="str">
        <f t="shared" ref="I35:I40" si="39">INDEX($B$81:$ZZ$110,ROW(D105)-80,MATCH("*"&amp;"("&amp; $B$2 &amp; ")",$B$79:$ZZ$79,0)+COLUMN(D105)-2)</f>
        <v xml:space="preserve"> </v>
      </c>
      <c r="J35" s="533" t="str">
        <f t="shared" ref="J35:J40" si="40">INDEX($B$81:$ZZ$110,ROW(E105)-80,MATCH("*"&amp;"("&amp; $B$2 &amp; ")",$B$79:$ZZ$79,0)+COLUMN(E105)-2)</f>
        <v xml:space="preserve"> </v>
      </c>
      <c r="K35" s="533">
        <f t="shared" ref="K35:K40" si="41">INDEX($B$81:$ZZ$110,ROW(F105)-80,MATCH("*"&amp;"("&amp; $B$2 &amp; ")",$B$79:$ZZ$79,0)+COLUMN(F105)-2)</f>
        <v>46976</v>
      </c>
      <c r="L35" s="627"/>
      <c r="M35" s="545" t="s">
        <v>774</v>
      </c>
      <c r="N35" s="537"/>
      <c r="O35" s="537"/>
      <c r="P35" s="537"/>
      <c r="Q35" s="537"/>
      <c r="R35" s="537">
        <f t="shared" si="13"/>
        <v>172338</v>
      </c>
    </row>
    <row r="36" spans="1:18">
      <c r="A36" s="545" t="s">
        <v>775</v>
      </c>
      <c r="B36" s="535">
        <f t="shared" ref="B36:F36" si="42">INDEX($B$81:$ZZ$110,ROW(B106)-80,MATCH("*"&amp;"("&amp; $A$2 &amp; ")",$B$79:$ZZ$79,0)+COLUMN(B106)-2)</f>
        <v>137</v>
      </c>
      <c r="C36" s="535">
        <f t="shared" si="42"/>
        <v>138</v>
      </c>
      <c r="D36" s="535">
        <f t="shared" si="42"/>
        <v>137</v>
      </c>
      <c r="E36" s="535">
        <f t="shared" si="42"/>
        <v>0</v>
      </c>
      <c r="F36" s="628">
        <f t="shared" si="42"/>
        <v>5223</v>
      </c>
      <c r="G36" s="533">
        <f t="shared" si="37"/>
        <v>102</v>
      </c>
      <c r="H36" s="533">
        <f t="shared" si="38"/>
        <v>106</v>
      </c>
      <c r="I36" s="533">
        <f t="shared" si="39"/>
        <v>81</v>
      </c>
      <c r="J36" s="533">
        <f t="shared" si="40"/>
        <v>41</v>
      </c>
      <c r="K36" s="533">
        <f t="shared" si="41"/>
        <v>1957</v>
      </c>
      <c r="L36" s="627"/>
      <c r="M36" s="545" t="s">
        <v>775</v>
      </c>
      <c r="N36" s="537">
        <f t="shared" si="9"/>
        <v>239</v>
      </c>
      <c r="O36" s="537">
        <f t="shared" si="10"/>
        <v>244</v>
      </c>
      <c r="P36" s="537">
        <f t="shared" si="11"/>
        <v>218</v>
      </c>
      <c r="Q36" s="537">
        <f t="shared" si="12"/>
        <v>41</v>
      </c>
      <c r="R36" s="537">
        <f t="shared" si="13"/>
        <v>7180</v>
      </c>
    </row>
    <row r="37" spans="1:18">
      <c r="A37" s="545" t="s">
        <v>776</v>
      </c>
      <c r="B37" s="535">
        <f t="shared" ref="B37:F37" si="43">INDEX($B$81:$ZZ$110,ROW(B107)-80,MATCH("*"&amp;"("&amp; $A$2 &amp; ")",$B$79:$ZZ$79,0)+COLUMN(B107)-2)</f>
        <v>164</v>
      </c>
      <c r="C37" s="535">
        <f t="shared" si="43"/>
        <v>164</v>
      </c>
      <c r="D37" s="535">
        <f t="shared" si="43"/>
        <v>163</v>
      </c>
      <c r="E37" s="535">
        <f t="shared" si="43"/>
        <v>0</v>
      </c>
      <c r="F37" s="628">
        <f t="shared" si="43"/>
        <v>6202</v>
      </c>
      <c r="G37" s="533">
        <f t="shared" si="37"/>
        <v>129</v>
      </c>
      <c r="H37" s="533">
        <f t="shared" si="38"/>
        <v>143</v>
      </c>
      <c r="I37" s="533">
        <f t="shared" si="39"/>
        <v>107</v>
      </c>
      <c r="J37" s="533">
        <f t="shared" si="40"/>
        <v>52</v>
      </c>
      <c r="K37" s="533">
        <f t="shared" si="41"/>
        <v>2501</v>
      </c>
      <c r="L37" s="627"/>
      <c r="M37" s="545" t="s">
        <v>776</v>
      </c>
      <c r="N37" s="537">
        <f t="shared" si="9"/>
        <v>293</v>
      </c>
      <c r="O37" s="537">
        <f t="shared" si="10"/>
        <v>307</v>
      </c>
      <c r="P37" s="537">
        <f t="shared" si="11"/>
        <v>270</v>
      </c>
      <c r="Q37" s="537">
        <f t="shared" si="12"/>
        <v>52</v>
      </c>
      <c r="R37" s="537">
        <f t="shared" si="13"/>
        <v>8703</v>
      </c>
    </row>
    <row r="38" spans="1:18">
      <c r="A38" s="545" t="s">
        <v>777</v>
      </c>
      <c r="B38" s="535">
        <f t="shared" ref="B38:F38" si="44">INDEX($B$81:$ZZ$110,ROW(B108)-80,MATCH("*"&amp;"("&amp; $A$2 &amp; ")",$B$79:$ZZ$79,0)+COLUMN(B108)-2)</f>
        <v>19</v>
      </c>
      <c r="C38" s="535">
        <f t="shared" si="44"/>
        <v>19</v>
      </c>
      <c r="D38" s="535">
        <f t="shared" si="44"/>
        <v>19</v>
      </c>
      <c r="E38" s="535">
        <f t="shared" si="44"/>
        <v>1</v>
      </c>
      <c r="F38" s="628">
        <f t="shared" si="44"/>
        <v>19</v>
      </c>
      <c r="G38" s="533">
        <f t="shared" si="37"/>
        <v>20</v>
      </c>
      <c r="H38" s="533">
        <f t="shared" si="38"/>
        <v>21</v>
      </c>
      <c r="I38" s="533">
        <f t="shared" si="39"/>
        <v>20</v>
      </c>
      <c r="J38" s="533">
        <f t="shared" si="40"/>
        <v>21</v>
      </c>
      <c r="K38" s="533">
        <f t="shared" si="41"/>
        <v>21</v>
      </c>
      <c r="L38" s="627"/>
      <c r="M38" s="545" t="s">
        <v>777</v>
      </c>
      <c r="N38" s="537">
        <f t="shared" si="9"/>
        <v>39</v>
      </c>
      <c r="O38" s="537">
        <f t="shared" si="10"/>
        <v>40</v>
      </c>
      <c r="P38" s="537">
        <f t="shared" si="11"/>
        <v>39</v>
      </c>
      <c r="Q38" s="537">
        <f t="shared" si="12"/>
        <v>22</v>
      </c>
      <c r="R38" s="537">
        <f t="shared" si="13"/>
        <v>40</v>
      </c>
    </row>
    <row r="39" spans="1:18">
      <c r="A39" s="545" t="s">
        <v>778</v>
      </c>
      <c r="B39" s="535">
        <f t="shared" ref="B39:F39" si="45">INDEX($B$81:$ZZ$110,ROW(B109)-80,MATCH("*"&amp;"("&amp; $A$2 &amp; ")",$B$79:$ZZ$79,0)+COLUMN(B109)-2)</f>
        <v>101</v>
      </c>
      <c r="C39" s="535">
        <f t="shared" si="45"/>
        <v>99</v>
      </c>
      <c r="D39" s="535">
        <f t="shared" si="45"/>
        <v>101</v>
      </c>
      <c r="E39" s="535">
        <f t="shared" si="45"/>
        <v>0</v>
      </c>
      <c r="F39" s="628">
        <f t="shared" si="45"/>
        <v>4380</v>
      </c>
      <c r="G39" s="533">
        <f t="shared" si="37"/>
        <v>66</v>
      </c>
      <c r="H39" s="533">
        <f t="shared" si="38"/>
        <v>70</v>
      </c>
      <c r="I39" s="533">
        <f t="shared" si="39"/>
        <v>56</v>
      </c>
      <c r="J39" s="533">
        <f t="shared" si="40"/>
        <v>28</v>
      </c>
      <c r="K39" s="533">
        <f t="shared" si="41"/>
        <v>1326</v>
      </c>
      <c r="L39" s="627"/>
      <c r="M39" s="545" t="s">
        <v>778</v>
      </c>
      <c r="N39" s="537">
        <f t="shared" si="9"/>
        <v>167</v>
      </c>
      <c r="O39" s="537">
        <f t="shared" si="10"/>
        <v>169</v>
      </c>
      <c r="P39" s="537">
        <f t="shared" si="11"/>
        <v>157</v>
      </c>
      <c r="Q39" s="537">
        <f t="shared" si="12"/>
        <v>28</v>
      </c>
      <c r="R39" s="537">
        <f t="shared" si="13"/>
        <v>5706</v>
      </c>
    </row>
    <row r="40" spans="1:18">
      <c r="A40" s="545" t="s">
        <v>779</v>
      </c>
      <c r="B40" s="535">
        <f t="shared" ref="B40:F40" si="46">INDEX($B$81:$ZZ$110,ROW(B110)-80,MATCH("*"&amp;"("&amp; $A$2 &amp; ")",$B$79:$ZZ$79,0)+COLUMN(B110)-2)</f>
        <v>11</v>
      </c>
      <c r="C40" s="535">
        <f t="shared" si="46"/>
        <v>11</v>
      </c>
      <c r="D40" s="535">
        <f t="shared" si="46"/>
        <v>11</v>
      </c>
      <c r="E40" s="535">
        <f t="shared" si="46"/>
        <v>1</v>
      </c>
      <c r="F40" s="628">
        <f t="shared" si="46"/>
        <v>15</v>
      </c>
      <c r="G40" s="533">
        <f t="shared" si="37"/>
        <v>6</v>
      </c>
      <c r="H40" s="533">
        <f t="shared" si="38"/>
        <v>6</v>
      </c>
      <c r="I40" s="533">
        <f t="shared" si="39"/>
        <v>6</v>
      </c>
      <c r="J40" s="533">
        <f t="shared" si="40"/>
        <v>7</v>
      </c>
      <c r="K40" s="533">
        <f t="shared" si="41"/>
        <v>6</v>
      </c>
      <c r="L40" s="627"/>
      <c r="M40" s="545" t="s">
        <v>779</v>
      </c>
      <c r="N40" s="537">
        <f t="shared" si="9"/>
        <v>17</v>
      </c>
      <c r="O40" s="537">
        <f t="shared" si="10"/>
        <v>17</v>
      </c>
      <c r="P40" s="537">
        <f t="shared" si="11"/>
        <v>17</v>
      </c>
      <c r="Q40" s="537">
        <f t="shared" si="12"/>
        <v>8</v>
      </c>
      <c r="R40" s="537">
        <f t="shared" si="13"/>
        <v>21</v>
      </c>
    </row>
    <row r="43" spans="1:18">
      <c r="A43" s="618"/>
      <c r="B43" s="1519"/>
      <c r="C43" s="1519"/>
      <c r="D43" s="1519"/>
      <c r="E43" s="1519"/>
      <c r="F43" s="1519"/>
      <c r="G43" s="1519"/>
      <c r="H43" s="1519"/>
      <c r="I43" s="1519"/>
      <c r="J43" s="1519"/>
      <c r="K43" s="1519"/>
      <c r="L43" s="546"/>
      <c r="M43" s="1519"/>
      <c r="N43" s="1519"/>
      <c r="O43" s="1519"/>
      <c r="P43" s="1519"/>
      <c r="Q43" s="1519"/>
    </row>
    <row r="44" spans="1:18">
      <c r="A44" s="618"/>
      <c r="B44" s="619"/>
      <c r="C44" s="619"/>
      <c r="D44" s="619"/>
      <c r="E44" s="619"/>
      <c r="F44" s="619"/>
      <c r="G44" s="619"/>
      <c r="H44" s="619"/>
      <c r="I44" s="619"/>
      <c r="J44" s="619"/>
      <c r="K44" s="619"/>
      <c r="L44" s="618"/>
      <c r="M44" s="619"/>
      <c r="N44" s="619"/>
      <c r="O44" s="619"/>
      <c r="P44" s="619"/>
      <c r="Q44" s="619"/>
    </row>
    <row r="45" spans="1:18">
      <c r="A45" s="618"/>
      <c r="B45" s="619"/>
      <c r="C45" s="619"/>
      <c r="D45" s="619"/>
      <c r="E45" s="619"/>
      <c r="F45" s="619"/>
      <c r="G45" s="619"/>
      <c r="H45" s="619"/>
      <c r="I45" s="619"/>
      <c r="J45" s="619"/>
      <c r="K45" s="619"/>
      <c r="L45" s="618"/>
      <c r="M45" s="619"/>
      <c r="N45" s="619"/>
      <c r="O45" s="619"/>
      <c r="P45" s="619"/>
      <c r="Q45" s="619"/>
    </row>
    <row r="46" spans="1:18">
      <c r="A46" s="618"/>
      <c r="B46" s="619"/>
      <c r="C46" s="619"/>
      <c r="D46" s="619"/>
      <c r="E46" s="619"/>
      <c r="F46" s="619"/>
      <c r="G46" s="619"/>
      <c r="H46" s="619"/>
      <c r="I46" s="619"/>
      <c r="J46" s="619"/>
      <c r="K46" s="619"/>
      <c r="L46" s="618"/>
      <c r="M46" s="619"/>
      <c r="N46" s="619"/>
      <c r="O46" s="619"/>
      <c r="P46" s="619"/>
      <c r="Q46" s="619"/>
    </row>
    <row r="47" spans="1:18">
      <c r="A47" s="618"/>
      <c r="B47" s="619"/>
      <c r="C47" s="619"/>
      <c r="D47" s="619"/>
      <c r="E47" s="619"/>
      <c r="F47" s="619"/>
      <c r="G47" s="619"/>
      <c r="H47" s="619"/>
      <c r="I47" s="619"/>
      <c r="J47" s="619"/>
      <c r="K47" s="619"/>
      <c r="L47" s="618"/>
      <c r="M47" s="619"/>
      <c r="N47" s="619"/>
      <c r="O47" s="619"/>
      <c r="P47" s="619"/>
      <c r="Q47" s="619"/>
    </row>
    <row r="48" spans="1:18">
      <c r="A48" s="618"/>
      <c r="B48" s="619"/>
      <c r="C48" s="619"/>
      <c r="D48" s="619"/>
      <c r="E48" s="619"/>
      <c r="F48" s="619"/>
      <c r="G48" s="619"/>
      <c r="H48" s="619"/>
      <c r="I48" s="619"/>
      <c r="J48" s="619"/>
      <c r="K48" s="619"/>
      <c r="L48" s="618"/>
      <c r="M48" s="619"/>
      <c r="N48" s="619"/>
      <c r="O48" s="619"/>
      <c r="P48" s="619"/>
      <c r="Q48" s="619"/>
    </row>
    <row r="49" spans="1:17">
      <c r="A49" s="618"/>
      <c r="B49" s="619"/>
      <c r="C49" s="619"/>
      <c r="D49" s="619"/>
      <c r="E49" s="619"/>
      <c r="F49" s="619"/>
      <c r="G49" s="619"/>
      <c r="H49" s="619"/>
      <c r="I49" s="619"/>
      <c r="J49" s="619"/>
      <c r="K49" s="619"/>
      <c r="L49" s="618"/>
      <c r="M49" s="619"/>
      <c r="N49" s="619"/>
      <c r="O49" s="619"/>
      <c r="P49" s="619"/>
      <c r="Q49" s="619"/>
    </row>
    <row r="50" spans="1:17">
      <c r="A50" s="618"/>
      <c r="B50" s="619"/>
      <c r="C50" s="619"/>
      <c r="D50" s="619"/>
      <c r="E50" s="619"/>
      <c r="F50" s="619"/>
      <c r="G50" s="619"/>
      <c r="H50" s="619"/>
      <c r="I50" s="619"/>
      <c r="J50" s="619"/>
      <c r="K50" s="619"/>
      <c r="L50" s="618"/>
      <c r="M50" s="619"/>
      <c r="N50" s="619"/>
      <c r="O50" s="619"/>
      <c r="P50" s="619"/>
      <c r="Q50" s="619"/>
    </row>
    <row r="51" spans="1:17">
      <c r="A51" s="618"/>
      <c r="B51" s="619"/>
      <c r="C51" s="619"/>
      <c r="D51" s="619"/>
      <c r="E51" s="619"/>
      <c r="F51" s="619"/>
      <c r="G51" s="619"/>
      <c r="H51" s="619"/>
      <c r="I51" s="619"/>
      <c r="J51" s="619"/>
      <c r="K51" s="619"/>
      <c r="L51" s="618"/>
      <c r="M51" s="619"/>
      <c r="N51" s="619"/>
      <c r="O51" s="619"/>
      <c r="P51" s="619"/>
      <c r="Q51" s="619"/>
    </row>
    <row r="52" spans="1:17">
      <c r="A52" s="618"/>
      <c r="B52" s="619"/>
      <c r="C52" s="619"/>
      <c r="D52" s="619"/>
      <c r="E52" s="619"/>
      <c r="F52" s="619"/>
      <c r="G52" s="619"/>
      <c r="H52" s="619"/>
      <c r="I52" s="619"/>
      <c r="J52" s="619"/>
      <c r="K52" s="619"/>
      <c r="L52" s="618"/>
      <c r="M52" s="619"/>
      <c r="N52" s="619"/>
      <c r="O52" s="619"/>
      <c r="P52" s="619"/>
      <c r="Q52" s="619"/>
    </row>
    <row r="53" spans="1:17">
      <c r="A53" s="618"/>
      <c r="B53" s="619"/>
      <c r="C53" s="619"/>
      <c r="D53" s="619"/>
      <c r="E53" s="619"/>
      <c r="F53" s="619"/>
      <c r="G53" s="619"/>
      <c r="H53" s="619"/>
      <c r="I53" s="619"/>
      <c r="J53" s="619"/>
      <c r="K53" s="619"/>
      <c r="L53" s="618"/>
      <c r="M53" s="619"/>
      <c r="N53" s="619"/>
      <c r="O53" s="619"/>
      <c r="P53" s="619"/>
      <c r="Q53" s="619"/>
    </row>
    <row r="54" spans="1:17">
      <c r="A54" s="618"/>
      <c r="B54" s="619"/>
      <c r="C54" s="619"/>
      <c r="D54" s="619"/>
      <c r="E54" s="619"/>
      <c r="F54" s="619"/>
      <c r="G54" s="619"/>
      <c r="H54" s="619"/>
      <c r="I54" s="619"/>
      <c r="J54" s="619"/>
      <c r="K54" s="619"/>
      <c r="L54" s="618"/>
      <c r="M54" s="619"/>
      <c r="N54" s="619"/>
      <c r="O54" s="619"/>
      <c r="P54" s="619"/>
      <c r="Q54" s="619"/>
    </row>
    <row r="55" spans="1:17">
      <c r="A55" s="618"/>
      <c r="B55" s="619"/>
      <c r="C55" s="619"/>
      <c r="D55" s="619"/>
      <c r="E55" s="619"/>
      <c r="F55" s="619"/>
      <c r="G55" s="619"/>
      <c r="H55" s="619"/>
      <c r="I55" s="619"/>
      <c r="J55" s="619"/>
      <c r="K55" s="619"/>
      <c r="L55" s="618"/>
      <c r="M55" s="619"/>
      <c r="N55" s="619"/>
      <c r="O55" s="619"/>
      <c r="P55" s="619"/>
      <c r="Q55" s="619"/>
    </row>
    <row r="56" spans="1:17">
      <c r="A56" s="618"/>
      <c r="B56" s="619"/>
      <c r="C56" s="619"/>
      <c r="D56" s="619"/>
      <c r="E56" s="619"/>
      <c r="F56" s="619"/>
      <c r="G56" s="619"/>
      <c r="H56" s="619"/>
      <c r="I56" s="619"/>
      <c r="J56" s="619"/>
      <c r="K56" s="619"/>
      <c r="L56" s="618"/>
      <c r="M56" s="619"/>
      <c r="N56" s="619"/>
      <c r="O56" s="619"/>
      <c r="P56" s="619"/>
      <c r="Q56" s="619"/>
    </row>
    <row r="57" spans="1:17">
      <c r="A57" s="618"/>
      <c r="B57" s="619"/>
      <c r="C57" s="619"/>
      <c r="D57" s="619"/>
      <c r="E57" s="619"/>
      <c r="F57" s="619"/>
      <c r="G57" s="619"/>
      <c r="H57" s="619"/>
      <c r="I57" s="619"/>
      <c r="J57" s="619"/>
      <c r="K57" s="619"/>
      <c r="L57" s="618"/>
      <c r="M57" s="619"/>
      <c r="N57" s="619"/>
      <c r="O57" s="619"/>
      <c r="P57" s="619"/>
      <c r="Q57" s="619"/>
    </row>
    <row r="58" spans="1:17">
      <c r="A58" s="618"/>
      <c r="B58" s="619"/>
      <c r="C58" s="619"/>
      <c r="D58" s="619"/>
      <c r="E58" s="619"/>
      <c r="F58" s="619"/>
      <c r="G58" s="619"/>
      <c r="H58" s="619"/>
      <c r="I58" s="619"/>
      <c r="J58" s="619"/>
      <c r="K58" s="619"/>
      <c r="L58" s="618"/>
      <c r="M58" s="619"/>
      <c r="N58" s="619"/>
      <c r="O58" s="619"/>
      <c r="P58" s="619"/>
      <c r="Q58" s="619"/>
    </row>
    <row r="59" spans="1:17">
      <c r="A59" s="618"/>
      <c r="B59" s="619"/>
      <c r="C59" s="619"/>
      <c r="D59" s="619"/>
      <c r="E59" s="619"/>
      <c r="F59" s="619"/>
      <c r="G59" s="619"/>
      <c r="H59" s="619"/>
      <c r="I59" s="619"/>
      <c r="J59" s="619"/>
      <c r="K59" s="619"/>
      <c r="L59" s="618"/>
      <c r="M59" s="619"/>
      <c r="N59" s="619"/>
      <c r="O59" s="619"/>
      <c r="P59" s="619"/>
      <c r="Q59" s="619"/>
    </row>
    <row r="60" spans="1:17">
      <c r="A60" s="618"/>
      <c r="B60" s="619"/>
      <c r="C60" s="619"/>
      <c r="D60" s="619"/>
      <c r="E60" s="619"/>
      <c r="F60" s="619"/>
      <c r="G60" s="619"/>
      <c r="H60" s="619"/>
      <c r="I60" s="619"/>
      <c r="J60" s="619"/>
      <c r="K60" s="619"/>
      <c r="L60" s="618"/>
      <c r="M60" s="619"/>
      <c r="N60" s="619"/>
      <c r="O60" s="619"/>
      <c r="P60" s="619"/>
      <c r="Q60" s="619"/>
    </row>
    <row r="61" spans="1:17">
      <c r="A61" s="618"/>
      <c r="B61" s="619"/>
      <c r="C61" s="619"/>
      <c r="D61" s="619"/>
      <c r="E61" s="619"/>
      <c r="F61" s="619"/>
      <c r="G61" s="619"/>
      <c r="H61" s="619"/>
      <c r="I61" s="619"/>
      <c r="J61" s="619"/>
      <c r="K61" s="619"/>
      <c r="L61" s="618"/>
      <c r="M61" s="619"/>
      <c r="N61" s="619"/>
      <c r="O61" s="619"/>
      <c r="P61" s="619"/>
      <c r="Q61" s="619"/>
    </row>
    <row r="62" spans="1:17">
      <c r="A62" s="618"/>
      <c r="B62" s="619"/>
      <c r="C62" s="619"/>
      <c r="D62" s="619"/>
      <c r="E62" s="619"/>
      <c r="F62" s="619"/>
      <c r="G62" s="619"/>
      <c r="H62" s="619"/>
      <c r="I62" s="619"/>
      <c r="J62" s="619"/>
      <c r="K62" s="619"/>
      <c r="L62" s="618"/>
      <c r="M62" s="619"/>
      <c r="N62" s="619"/>
      <c r="O62" s="619"/>
      <c r="P62" s="619"/>
      <c r="Q62" s="619"/>
    </row>
    <row r="63" spans="1:17">
      <c r="A63" s="618"/>
      <c r="B63" s="619"/>
      <c r="C63" s="619"/>
      <c r="D63" s="619"/>
      <c r="E63" s="619"/>
      <c r="F63" s="619"/>
      <c r="G63" s="619"/>
      <c r="H63" s="619"/>
      <c r="I63" s="619"/>
      <c r="J63" s="619"/>
      <c r="K63" s="619"/>
      <c r="L63" s="618"/>
      <c r="M63" s="619"/>
      <c r="N63" s="619"/>
      <c r="O63" s="619"/>
      <c r="P63" s="619"/>
      <c r="Q63" s="619"/>
    </row>
    <row r="64" spans="1:17">
      <c r="A64" s="618"/>
      <c r="B64" s="619"/>
      <c r="C64" s="619"/>
      <c r="D64" s="619"/>
      <c r="E64" s="619"/>
      <c r="F64" s="619"/>
      <c r="G64" s="619"/>
      <c r="H64" s="619"/>
      <c r="I64" s="619"/>
      <c r="J64" s="619"/>
      <c r="K64" s="619"/>
      <c r="L64" s="618"/>
      <c r="M64" s="619"/>
      <c r="N64" s="619"/>
      <c r="O64" s="619"/>
      <c r="P64" s="619"/>
      <c r="Q64" s="619"/>
    </row>
    <row r="65" spans="1:363">
      <c r="A65" s="618"/>
      <c r="B65" s="619"/>
      <c r="C65" s="619"/>
      <c r="D65" s="619"/>
      <c r="E65" s="619"/>
      <c r="F65" s="619"/>
      <c r="G65" s="619"/>
      <c r="H65" s="619"/>
      <c r="I65" s="619"/>
      <c r="J65" s="619"/>
      <c r="K65" s="619"/>
      <c r="L65" s="618"/>
      <c r="M65" s="619"/>
      <c r="N65" s="619"/>
      <c r="O65" s="619"/>
      <c r="P65" s="619"/>
      <c r="Q65" s="619"/>
    </row>
    <row r="66" spans="1:363">
      <c r="A66" s="618"/>
      <c r="B66" s="619"/>
      <c r="C66" s="619"/>
      <c r="D66" s="619"/>
      <c r="E66" s="619"/>
      <c r="F66" s="619"/>
      <c r="G66" s="619"/>
      <c r="H66" s="619"/>
      <c r="I66" s="619"/>
      <c r="J66" s="619"/>
      <c r="K66" s="619"/>
      <c r="L66" s="618"/>
      <c r="M66" s="619"/>
      <c r="N66" s="619"/>
      <c r="O66" s="619"/>
      <c r="P66" s="619"/>
      <c r="Q66" s="619"/>
    </row>
    <row r="67" spans="1:363">
      <c r="A67" s="618"/>
      <c r="B67" s="619"/>
      <c r="C67" s="619"/>
      <c r="D67" s="619"/>
      <c r="E67" s="619"/>
      <c r="F67" s="619"/>
      <c r="G67" s="619"/>
      <c r="H67" s="619"/>
      <c r="I67" s="619"/>
      <c r="J67" s="619"/>
      <c r="K67" s="619"/>
      <c r="L67" s="618"/>
      <c r="M67" s="619"/>
      <c r="N67" s="619"/>
      <c r="O67" s="619"/>
      <c r="P67" s="619"/>
      <c r="Q67" s="619"/>
    </row>
    <row r="68" spans="1:363">
      <c r="A68" s="618"/>
      <c r="B68" s="619"/>
      <c r="C68" s="619"/>
      <c r="D68" s="619"/>
      <c r="E68" s="619"/>
      <c r="F68" s="619"/>
      <c r="G68" s="619"/>
      <c r="H68" s="619"/>
      <c r="I68" s="619"/>
      <c r="J68" s="619"/>
      <c r="K68" s="619"/>
      <c r="L68" s="618"/>
      <c r="M68" s="619"/>
      <c r="N68" s="619"/>
      <c r="O68" s="619"/>
      <c r="P68" s="619"/>
      <c r="Q68" s="619"/>
    </row>
    <row r="69" spans="1:363">
      <c r="A69" s="618"/>
      <c r="B69" s="619"/>
      <c r="C69" s="619"/>
      <c r="D69" s="619"/>
      <c r="E69" s="619"/>
      <c r="F69" s="619"/>
      <c r="G69" s="619"/>
      <c r="H69" s="619"/>
      <c r="I69" s="619"/>
      <c r="J69" s="619"/>
      <c r="K69" s="619"/>
      <c r="L69" s="618"/>
      <c r="M69" s="619"/>
      <c r="N69" s="619"/>
      <c r="O69" s="619"/>
      <c r="P69" s="619"/>
      <c r="Q69" s="619"/>
    </row>
    <row r="70" spans="1:363">
      <c r="A70" s="618"/>
      <c r="B70" s="619"/>
      <c r="C70" s="619"/>
      <c r="D70" s="619"/>
      <c r="E70" s="619"/>
      <c r="F70" s="619"/>
      <c r="G70" s="619"/>
      <c r="H70" s="619"/>
      <c r="I70" s="619"/>
      <c r="J70" s="619"/>
      <c r="K70" s="619"/>
      <c r="L70" s="618"/>
      <c r="M70" s="619"/>
      <c r="N70" s="619"/>
      <c r="O70" s="619"/>
      <c r="P70" s="619"/>
      <c r="Q70" s="619"/>
    </row>
    <row r="71" spans="1:363">
      <c r="A71" s="618"/>
      <c r="B71" s="619"/>
      <c r="C71" s="619"/>
      <c r="D71" s="619"/>
      <c r="E71" s="619"/>
      <c r="F71" s="619"/>
      <c r="G71" s="619"/>
      <c r="H71" s="619"/>
      <c r="I71" s="619"/>
      <c r="J71" s="619"/>
      <c r="K71" s="619"/>
      <c r="L71" s="618"/>
      <c r="M71" s="619"/>
      <c r="N71" s="619"/>
      <c r="O71" s="619"/>
      <c r="P71" s="619"/>
      <c r="Q71" s="619"/>
    </row>
    <row r="72" spans="1:363">
      <c r="A72" s="618"/>
      <c r="B72" s="619"/>
      <c r="C72" s="619"/>
      <c r="D72" s="619"/>
      <c r="E72" s="619"/>
      <c r="F72" s="619"/>
      <c r="G72" s="619"/>
      <c r="H72" s="619"/>
      <c r="I72" s="619"/>
      <c r="J72" s="619"/>
      <c r="K72" s="619"/>
      <c r="L72" s="618"/>
      <c r="M72" s="619"/>
      <c r="N72" s="619"/>
      <c r="O72" s="619"/>
      <c r="P72" s="619"/>
      <c r="Q72" s="619"/>
    </row>
    <row r="73" spans="1:363">
      <c r="A73" s="618"/>
      <c r="B73" s="619"/>
      <c r="C73" s="619"/>
      <c r="D73" s="619"/>
      <c r="E73" s="619"/>
      <c r="F73" s="619"/>
      <c r="G73" s="619"/>
      <c r="H73" s="619"/>
      <c r="I73" s="619"/>
      <c r="J73" s="619"/>
      <c r="K73" s="619"/>
      <c r="L73" s="618"/>
      <c r="M73" s="619"/>
      <c r="N73" s="619"/>
      <c r="O73" s="619"/>
      <c r="P73" s="619"/>
      <c r="Q73" s="619"/>
    </row>
    <row r="74" spans="1:363">
      <c r="A74" s="618"/>
      <c r="B74" s="619"/>
      <c r="C74" s="619"/>
      <c r="D74" s="619"/>
      <c r="E74" s="619"/>
      <c r="F74" s="619"/>
      <c r="G74" s="619"/>
      <c r="H74" s="619"/>
      <c r="I74" s="619"/>
      <c r="J74" s="619"/>
      <c r="K74" s="619"/>
      <c r="L74" s="618"/>
      <c r="M74" s="619"/>
      <c r="N74" s="619"/>
      <c r="O74" s="619"/>
      <c r="P74" s="619"/>
      <c r="Q74" s="619"/>
    </row>
    <row r="75" spans="1:363">
      <c r="A75" s="618"/>
      <c r="B75" s="619"/>
      <c r="C75" s="619"/>
      <c r="D75" s="619"/>
      <c r="E75" s="619"/>
      <c r="F75" s="619"/>
      <c r="G75" s="619"/>
      <c r="H75" s="619"/>
      <c r="I75" s="619"/>
      <c r="J75" s="619"/>
      <c r="K75" s="619"/>
      <c r="L75" s="619"/>
      <c r="M75" s="619"/>
      <c r="N75" s="619"/>
      <c r="O75" s="619"/>
      <c r="P75" s="619"/>
      <c r="Q75" s="619"/>
    </row>
    <row r="76" spans="1:363">
      <c r="F76" s="491"/>
      <c r="G76" s="491"/>
      <c r="H76" s="491"/>
      <c r="I76" s="491"/>
      <c r="J76" s="491"/>
      <c r="K76" s="491"/>
    </row>
    <row r="77" spans="1:363">
      <c r="F77" s="491"/>
      <c r="G77" s="491"/>
      <c r="H77" s="491"/>
      <c r="I77" s="491"/>
      <c r="J77" s="491"/>
      <c r="K77" s="491"/>
    </row>
    <row r="79" spans="1:363">
      <c r="A79" s="488" t="s">
        <v>3212</v>
      </c>
      <c r="B79" t="s">
        <v>3284</v>
      </c>
      <c r="G79" t="s">
        <v>93</v>
      </c>
      <c r="L79" t="s">
        <v>94</v>
      </c>
      <c r="Q79" t="s">
        <v>95</v>
      </c>
      <c r="V79" t="s">
        <v>96</v>
      </c>
      <c r="AA79" t="s">
        <v>3212</v>
      </c>
      <c r="AB79" t="s">
        <v>3217</v>
      </c>
      <c r="AG79" t="s">
        <v>3218</v>
      </c>
      <c r="AL79" t="s">
        <v>3219</v>
      </c>
      <c r="AQ79" t="s">
        <v>85</v>
      </c>
      <c r="AV79" t="s">
        <v>85</v>
      </c>
      <c r="BA79" t="s">
        <v>3212</v>
      </c>
      <c r="BB79" t="s">
        <v>3285</v>
      </c>
      <c r="BG79" t="s">
        <v>3286</v>
      </c>
      <c r="BL79" t="s">
        <v>3287</v>
      </c>
      <c r="BQ79" t="s">
        <v>3288</v>
      </c>
      <c r="BV79" t="s">
        <v>3289</v>
      </c>
      <c r="CA79" t="s">
        <v>3212</v>
      </c>
      <c r="CB79" t="s">
        <v>3290</v>
      </c>
      <c r="CG79" t="s">
        <v>3291</v>
      </c>
      <c r="CL79" t="s">
        <v>85</v>
      </c>
      <c r="CQ79" t="s">
        <v>85</v>
      </c>
      <c r="CV79" t="s">
        <v>85</v>
      </c>
      <c r="DA79" t="s">
        <v>3212</v>
      </c>
      <c r="DB79" t="s">
        <v>3292</v>
      </c>
      <c r="DG79" t="s">
        <v>3293</v>
      </c>
      <c r="DL79" t="s">
        <v>3294</v>
      </c>
      <c r="DQ79" t="s">
        <v>3295</v>
      </c>
      <c r="DV79" t="s">
        <v>3296</v>
      </c>
      <c r="EA79" t="s">
        <v>3212</v>
      </c>
      <c r="EB79" t="s">
        <v>3297</v>
      </c>
      <c r="EG79" t="s">
        <v>85</v>
      </c>
      <c r="EL79" t="s">
        <v>85</v>
      </c>
      <c r="EQ79" t="s">
        <v>85</v>
      </c>
      <c r="EV79" t="s">
        <v>85</v>
      </c>
      <c r="FA79" t="s">
        <v>3212</v>
      </c>
      <c r="FB79" t="s">
        <v>3319</v>
      </c>
      <c r="FG79" t="s">
        <v>3320</v>
      </c>
      <c r="FL79" t="s">
        <v>3321</v>
      </c>
      <c r="FQ79" t="s">
        <v>3322</v>
      </c>
      <c r="FV79" t="s">
        <v>3323</v>
      </c>
      <c r="GA79" t="s">
        <v>3212</v>
      </c>
      <c r="GB79" t="s">
        <v>3324</v>
      </c>
      <c r="GG79" t="s">
        <v>85</v>
      </c>
      <c r="GL79" t="s">
        <v>85</v>
      </c>
      <c r="GQ79" t="s">
        <v>85</v>
      </c>
      <c r="GV79" t="s">
        <v>85</v>
      </c>
      <c r="GZ79" t="s">
        <v>3212</v>
      </c>
      <c r="HA79" t="s">
        <v>4776</v>
      </c>
      <c r="HF79" t="s">
        <v>4777</v>
      </c>
      <c r="HK79" t="s">
        <v>4778</v>
      </c>
      <c r="HP79" t="s">
        <v>4779</v>
      </c>
      <c r="HU79" t="s">
        <v>4780</v>
      </c>
      <c r="HZ79" t="s">
        <v>3212</v>
      </c>
      <c r="IA79" t="s">
        <v>4781</v>
      </c>
      <c r="IF79" t="s">
        <v>85</v>
      </c>
      <c r="IK79" t="s">
        <v>85</v>
      </c>
      <c r="IP79" t="s">
        <v>85</v>
      </c>
      <c r="IU79" t="s">
        <v>85</v>
      </c>
      <c r="IZ79" t="s">
        <v>3212</v>
      </c>
      <c r="JA79" t="s">
        <v>4782</v>
      </c>
      <c r="JF79" t="s">
        <v>4783</v>
      </c>
      <c r="JK79" t="s">
        <v>4784</v>
      </c>
      <c r="JP79" t="s">
        <v>4785</v>
      </c>
      <c r="JU79" t="s">
        <v>85</v>
      </c>
      <c r="JZ79" t="s">
        <v>3212</v>
      </c>
      <c r="KA79" t="s">
        <v>4786</v>
      </c>
      <c r="KF79" t="s">
        <v>4787</v>
      </c>
      <c r="KK79" t="s">
        <v>4788</v>
      </c>
      <c r="KP79" t="s">
        <v>4789</v>
      </c>
      <c r="KU79" t="s">
        <v>85</v>
      </c>
      <c r="KZ79" t="s">
        <v>3212</v>
      </c>
      <c r="LA79" t="s">
        <v>4790</v>
      </c>
      <c r="LF79" t="s">
        <v>4791</v>
      </c>
      <c r="LK79" t="s">
        <v>4792</v>
      </c>
      <c r="LP79" t="s">
        <v>4793</v>
      </c>
      <c r="LU79" t="s">
        <v>4794</v>
      </c>
      <c r="LZ79" t="s">
        <v>3212</v>
      </c>
      <c r="MA79" t="s">
        <v>4795</v>
      </c>
      <c r="MF79" t="s">
        <v>85</v>
      </c>
      <c r="MK79" t="s">
        <v>85</v>
      </c>
      <c r="MP79" t="s">
        <v>85</v>
      </c>
      <c r="MU79" t="s">
        <v>85</v>
      </c>
    </row>
    <row r="80" spans="1:363">
      <c r="B80" t="s">
        <v>3213</v>
      </c>
      <c r="C80" t="s">
        <v>3214</v>
      </c>
      <c r="D80" t="s">
        <v>3215</v>
      </c>
      <c r="E80" t="s">
        <v>3216</v>
      </c>
      <c r="F80" t="s">
        <v>773</v>
      </c>
      <c r="G80" t="s">
        <v>3213</v>
      </c>
      <c r="H80" t="s">
        <v>3214</v>
      </c>
      <c r="I80" t="s">
        <v>3215</v>
      </c>
      <c r="J80" t="s">
        <v>3216</v>
      </c>
      <c r="K80" t="s">
        <v>773</v>
      </c>
      <c r="L80" t="s">
        <v>3213</v>
      </c>
      <c r="M80" t="s">
        <v>3214</v>
      </c>
      <c r="N80" t="s">
        <v>3215</v>
      </c>
      <c r="O80" t="s">
        <v>3216</v>
      </c>
      <c r="P80" t="s">
        <v>773</v>
      </c>
      <c r="Q80" t="s">
        <v>3213</v>
      </c>
      <c r="R80" t="s">
        <v>3214</v>
      </c>
      <c r="S80" t="s">
        <v>3215</v>
      </c>
      <c r="T80" t="s">
        <v>3216</v>
      </c>
      <c r="U80" t="s">
        <v>773</v>
      </c>
      <c r="V80" t="s">
        <v>3213</v>
      </c>
      <c r="W80" t="s">
        <v>3214</v>
      </c>
      <c r="X80" t="s">
        <v>3215</v>
      </c>
      <c r="Y80" t="s">
        <v>3216</v>
      </c>
      <c r="Z80" t="s">
        <v>773</v>
      </c>
      <c r="AB80" t="s">
        <v>3213</v>
      </c>
      <c r="AC80" t="s">
        <v>3214</v>
      </c>
      <c r="AD80" t="s">
        <v>3215</v>
      </c>
      <c r="AE80" t="s">
        <v>3216</v>
      </c>
      <c r="AF80" t="s">
        <v>773</v>
      </c>
      <c r="AG80" t="s">
        <v>3213</v>
      </c>
      <c r="AH80" t="s">
        <v>3214</v>
      </c>
      <c r="AI80" t="s">
        <v>3215</v>
      </c>
      <c r="AJ80" t="s">
        <v>3216</v>
      </c>
      <c r="AK80" t="s">
        <v>773</v>
      </c>
      <c r="AL80" t="s">
        <v>3213</v>
      </c>
      <c r="AM80" t="s">
        <v>3214</v>
      </c>
      <c r="AN80" t="s">
        <v>3215</v>
      </c>
      <c r="AO80" t="s">
        <v>3216</v>
      </c>
      <c r="AP80" t="s">
        <v>773</v>
      </c>
      <c r="AQ80" t="s">
        <v>3213</v>
      </c>
      <c r="AR80" t="s">
        <v>3214</v>
      </c>
      <c r="AS80" t="s">
        <v>3215</v>
      </c>
      <c r="AT80" t="s">
        <v>3216</v>
      </c>
      <c r="AU80" t="s">
        <v>773</v>
      </c>
      <c r="AV80" t="s">
        <v>3213</v>
      </c>
      <c r="AW80" t="s">
        <v>3214</v>
      </c>
      <c r="AX80" t="s">
        <v>3215</v>
      </c>
      <c r="AY80" t="s">
        <v>3216</v>
      </c>
      <c r="AZ80" t="s">
        <v>773</v>
      </c>
      <c r="BB80" t="s">
        <v>3213</v>
      </c>
      <c r="BC80" t="s">
        <v>3214</v>
      </c>
      <c r="BD80" t="s">
        <v>3215</v>
      </c>
      <c r="BE80" t="s">
        <v>3216</v>
      </c>
      <c r="BF80" t="s">
        <v>773</v>
      </c>
      <c r="BG80" t="s">
        <v>3213</v>
      </c>
      <c r="BH80" t="s">
        <v>3214</v>
      </c>
      <c r="BI80" t="s">
        <v>3215</v>
      </c>
      <c r="BJ80" t="s">
        <v>3216</v>
      </c>
      <c r="BK80" t="s">
        <v>773</v>
      </c>
      <c r="BL80" t="s">
        <v>3213</v>
      </c>
      <c r="BM80" t="s">
        <v>3214</v>
      </c>
      <c r="BN80" t="s">
        <v>3215</v>
      </c>
      <c r="BO80" t="s">
        <v>3216</v>
      </c>
      <c r="BP80" t="s">
        <v>773</v>
      </c>
      <c r="BQ80" t="s">
        <v>3213</v>
      </c>
      <c r="BR80" t="s">
        <v>3214</v>
      </c>
      <c r="BS80" t="s">
        <v>3215</v>
      </c>
      <c r="BT80" t="s">
        <v>3216</v>
      </c>
      <c r="BU80" t="s">
        <v>773</v>
      </c>
      <c r="BV80" t="s">
        <v>3213</v>
      </c>
      <c r="BW80" t="s">
        <v>3214</v>
      </c>
      <c r="BX80" t="s">
        <v>3215</v>
      </c>
      <c r="BY80" t="s">
        <v>3216</v>
      </c>
      <c r="BZ80" t="s">
        <v>773</v>
      </c>
      <c r="CB80" t="s">
        <v>3213</v>
      </c>
      <c r="CC80" t="s">
        <v>3214</v>
      </c>
      <c r="CD80" t="s">
        <v>3215</v>
      </c>
      <c r="CE80" t="s">
        <v>3216</v>
      </c>
      <c r="CF80" t="s">
        <v>773</v>
      </c>
      <c r="CG80" t="s">
        <v>3213</v>
      </c>
      <c r="CH80" t="s">
        <v>3214</v>
      </c>
      <c r="CI80" t="s">
        <v>3215</v>
      </c>
      <c r="CJ80" t="s">
        <v>3216</v>
      </c>
      <c r="CK80" t="s">
        <v>773</v>
      </c>
      <c r="CL80" t="s">
        <v>3213</v>
      </c>
      <c r="CM80" t="s">
        <v>3214</v>
      </c>
      <c r="CN80" t="s">
        <v>3215</v>
      </c>
      <c r="CO80" t="s">
        <v>3216</v>
      </c>
      <c r="CP80" t="s">
        <v>773</v>
      </c>
      <c r="CQ80" t="s">
        <v>3213</v>
      </c>
      <c r="CR80" t="s">
        <v>3214</v>
      </c>
      <c r="CS80" t="s">
        <v>3215</v>
      </c>
      <c r="CT80" t="s">
        <v>3216</v>
      </c>
      <c r="CU80" t="s">
        <v>773</v>
      </c>
      <c r="CV80" t="s">
        <v>3213</v>
      </c>
      <c r="CW80" t="s">
        <v>3214</v>
      </c>
      <c r="CX80" t="s">
        <v>3215</v>
      </c>
      <c r="CY80" t="s">
        <v>3216</v>
      </c>
      <c r="CZ80" t="s">
        <v>773</v>
      </c>
      <c r="DB80" t="s">
        <v>3213</v>
      </c>
      <c r="DC80" t="s">
        <v>3214</v>
      </c>
      <c r="DD80" t="s">
        <v>3215</v>
      </c>
      <c r="DE80" t="s">
        <v>3216</v>
      </c>
      <c r="DF80" t="s">
        <v>773</v>
      </c>
      <c r="DG80" t="s">
        <v>3213</v>
      </c>
      <c r="DH80" t="s">
        <v>3214</v>
      </c>
      <c r="DI80" t="s">
        <v>3215</v>
      </c>
      <c r="DJ80" t="s">
        <v>3216</v>
      </c>
      <c r="DK80" t="s">
        <v>773</v>
      </c>
      <c r="DL80" t="s">
        <v>3213</v>
      </c>
      <c r="DM80" t="s">
        <v>3214</v>
      </c>
      <c r="DN80" t="s">
        <v>3215</v>
      </c>
      <c r="DO80" t="s">
        <v>3216</v>
      </c>
      <c r="DP80" t="s">
        <v>773</v>
      </c>
      <c r="DQ80" t="s">
        <v>3213</v>
      </c>
      <c r="DR80" t="s">
        <v>3214</v>
      </c>
      <c r="DS80" t="s">
        <v>3215</v>
      </c>
      <c r="DT80" t="s">
        <v>3216</v>
      </c>
      <c r="DU80" t="s">
        <v>773</v>
      </c>
      <c r="DV80" t="s">
        <v>3213</v>
      </c>
      <c r="DW80" t="s">
        <v>3214</v>
      </c>
      <c r="DX80" t="s">
        <v>3215</v>
      </c>
      <c r="DY80" t="s">
        <v>3216</v>
      </c>
      <c r="DZ80" t="s">
        <v>773</v>
      </c>
      <c r="EB80" t="s">
        <v>3213</v>
      </c>
      <c r="EC80" t="s">
        <v>3214</v>
      </c>
      <c r="ED80" t="s">
        <v>3215</v>
      </c>
      <c r="EE80" t="s">
        <v>3216</v>
      </c>
      <c r="EF80" t="s">
        <v>773</v>
      </c>
      <c r="EG80" t="s">
        <v>3213</v>
      </c>
      <c r="EH80" t="s">
        <v>3214</v>
      </c>
      <c r="EI80" t="s">
        <v>3215</v>
      </c>
      <c r="EJ80" t="s">
        <v>3216</v>
      </c>
      <c r="EK80" t="s">
        <v>773</v>
      </c>
      <c r="EL80" t="s">
        <v>3213</v>
      </c>
      <c r="EM80" t="s">
        <v>3214</v>
      </c>
      <c r="EN80" t="s">
        <v>3215</v>
      </c>
      <c r="EO80" t="s">
        <v>3216</v>
      </c>
      <c r="EP80" t="s">
        <v>773</v>
      </c>
      <c r="EQ80" t="s">
        <v>3213</v>
      </c>
      <c r="ER80" t="s">
        <v>3214</v>
      </c>
      <c r="ES80" t="s">
        <v>3215</v>
      </c>
      <c r="ET80" t="s">
        <v>3216</v>
      </c>
      <c r="EU80" t="s">
        <v>773</v>
      </c>
      <c r="EV80" t="s">
        <v>3213</v>
      </c>
      <c r="EW80" t="s">
        <v>3214</v>
      </c>
      <c r="EX80" t="s">
        <v>3215</v>
      </c>
      <c r="EY80" t="s">
        <v>3216</v>
      </c>
      <c r="EZ80" t="s">
        <v>773</v>
      </c>
      <c r="FB80" t="s">
        <v>3213</v>
      </c>
      <c r="FC80" t="s">
        <v>3214</v>
      </c>
      <c r="FD80" t="s">
        <v>3215</v>
      </c>
      <c r="FE80" t="s">
        <v>3216</v>
      </c>
      <c r="FF80" t="s">
        <v>773</v>
      </c>
      <c r="FG80" t="s">
        <v>3213</v>
      </c>
      <c r="FH80" t="s">
        <v>3214</v>
      </c>
      <c r="FI80" t="s">
        <v>3215</v>
      </c>
      <c r="FJ80" t="s">
        <v>3216</v>
      </c>
      <c r="FK80" t="s">
        <v>773</v>
      </c>
      <c r="FL80" t="s">
        <v>3213</v>
      </c>
      <c r="FM80" t="s">
        <v>3214</v>
      </c>
      <c r="FN80" t="s">
        <v>3215</v>
      </c>
      <c r="FO80" t="s">
        <v>3216</v>
      </c>
      <c r="FP80" t="s">
        <v>773</v>
      </c>
      <c r="FQ80" t="s">
        <v>3213</v>
      </c>
      <c r="FR80" t="s">
        <v>3214</v>
      </c>
      <c r="FS80" t="s">
        <v>3215</v>
      </c>
      <c r="FT80" t="s">
        <v>3216</v>
      </c>
      <c r="FU80" t="s">
        <v>773</v>
      </c>
      <c r="FV80" t="s">
        <v>3213</v>
      </c>
      <c r="FW80" t="s">
        <v>3214</v>
      </c>
      <c r="FX80" t="s">
        <v>3215</v>
      </c>
      <c r="FY80" t="s">
        <v>3216</v>
      </c>
      <c r="FZ80" t="s">
        <v>773</v>
      </c>
      <c r="GB80" t="s">
        <v>3213</v>
      </c>
      <c r="GC80" t="s">
        <v>3214</v>
      </c>
      <c r="GD80" t="s">
        <v>3215</v>
      </c>
      <c r="GE80" t="s">
        <v>3216</v>
      </c>
      <c r="GF80" t="s">
        <v>773</v>
      </c>
      <c r="GG80" t="s">
        <v>3213</v>
      </c>
      <c r="GH80" t="s">
        <v>3214</v>
      </c>
      <c r="GI80" t="s">
        <v>3215</v>
      </c>
      <c r="GJ80" t="s">
        <v>3216</v>
      </c>
      <c r="GK80" t="s">
        <v>773</v>
      </c>
      <c r="GL80" t="s">
        <v>3213</v>
      </c>
      <c r="GM80" t="s">
        <v>3214</v>
      </c>
      <c r="GN80" t="s">
        <v>3215</v>
      </c>
      <c r="GO80" t="s">
        <v>3216</v>
      </c>
      <c r="GP80" t="s">
        <v>773</v>
      </c>
      <c r="GQ80" t="s">
        <v>3213</v>
      </c>
      <c r="GR80" t="s">
        <v>3214</v>
      </c>
      <c r="GS80" t="s">
        <v>3215</v>
      </c>
      <c r="GT80" t="s">
        <v>3216</v>
      </c>
      <c r="GU80" t="s">
        <v>773</v>
      </c>
      <c r="GV80" t="s">
        <v>3213</v>
      </c>
      <c r="GW80" t="s">
        <v>3214</v>
      </c>
      <c r="GX80" t="s">
        <v>3215</v>
      </c>
      <c r="GY80" t="s">
        <v>3216</v>
      </c>
      <c r="GZ80" t="s">
        <v>773</v>
      </c>
      <c r="HA80" t="s">
        <v>3213</v>
      </c>
      <c r="HB80" t="s">
        <v>3214</v>
      </c>
      <c r="HC80" t="s">
        <v>3215</v>
      </c>
      <c r="HD80" t="s">
        <v>3216</v>
      </c>
      <c r="HE80" t="s">
        <v>773</v>
      </c>
      <c r="HF80" t="s">
        <v>3213</v>
      </c>
      <c r="HG80" t="s">
        <v>3214</v>
      </c>
      <c r="HH80" t="s">
        <v>3215</v>
      </c>
      <c r="HI80" t="s">
        <v>3216</v>
      </c>
      <c r="HJ80" t="s">
        <v>773</v>
      </c>
      <c r="HK80" t="s">
        <v>3213</v>
      </c>
      <c r="HL80" t="s">
        <v>3214</v>
      </c>
      <c r="HM80" t="s">
        <v>3215</v>
      </c>
      <c r="HN80" t="s">
        <v>3216</v>
      </c>
      <c r="HO80" t="s">
        <v>773</v>
      </c>
      <c r="HP80" t="s">
        <v>3213</v>
      </c>
      <c r="HQ80" t="s">
        <v>3214</v>
      </c>
      <c r="HR80" t="s">
        <v>3215</v>
      </c>
      <c r="HS80" t="s">
        <v>3216</v>
      </c>
      <c r="HT80" t="s">
        <v>773</v>
      </c>
      <c r="HU80" t="s">
        <v>3213</v>
      </c>
      <c r="HV80" t="s">
        <v>3214</v>
      </c>
      <c r="HW80" t="s">
        <v>3215</v>
      </c>
      <c r="HX80" t="s">
        <v>3216</v>
      </c>
      <c r="HY80" t="s">
        <v>773</v>
      </c>
      <c r="IA80" t="s">
        <v>3213</v>
      </c>
      <c r="IB80" t="s">
        <v>3214</v>
      </c>
      <c r="IC80" t="s">
        <v>3215</v>
      </c>
      <c r="ID80" t="s">
        <v>3216</v>
      </c>
      <c r="IE80" t="s">
        <v>773</v>
      </c>
      <c r="IF80" t="s">
        <v>3213</v>
      </c>
      <c r="IG80" t="s">
        <v>3214</v>
      </c>
      <c r="IH80" t="s">
        <v>3215</v>
      </c>
      <c r="II80" t="s">
        <v>3216</v>
      </c>
      <c r="IJ80" t="s">
        <v>773</v>
      </c>
      <c r="IK80" t="s">
        <v>3213</v>
      </c>
      <c r="IL80" t="s">
        <v>3214</v>
      </c>
      <c r="IM80" t="s">
        <v>3215</v>
      </c>
      <c r="IN80" t="s">
        <v>3216</v>
      </c>
      <c r="IO80" t="s">
        <v>773</v>
      </c>
      <c r="IP80" t="s">
        <v>3213</v>
      </c>
      <c r="IQ80" t="s">
        <v>3214</v>
      </c>
      <c r="IR80" t="s">
        <v>3215</v>
      </c>
      <c r="IS80" t="s">
        <v>3216</v>
      </c>
      <c r="IT80" t="s">
        <v>773</v>
      </c>
      <c r="IU80" t="s">
        <v>3213</v>
      </c>
      <c r="IV80" t="s">
        <v>3214</v>
      </c>
      <c r="IW80" t="s">
        <v>3215</v>
      </c>
      <c r="IX80" t="s">
        <v>3216</v>
      </c>
      <c r="IY80" t="s">
        <v>773</v>
      </c>
      <c r="JA80" t="s">
        <v>3213</v>
      </c>
      <c r="JB80" t="s">
        <v>3214</v>
      </c>
      <c r="JC80" t="s">
        <v>3215</v>
      </c>
      <c r="JD80" t="s">
        <v>3216</v>
      </c>
      <c r="JE80" t="s">
        <v>773</v>
      </c>
      <c r="JF80" t="s">
        <v>3213</v>
      </c>
      <c r="JG80" t="s">
        <v>3214</v>
      </c>
      <c r="JH80" t="s">
        <v>3215</v>
      </c>
      <c r="JI80" t="s">
        <v>3216</v>
      </c>
      <c r="JJ80" t="s">
        <v>773</v>
      </c>
      <c r="JK80" t="s">
        <v>3213</v>
      </c>
      <c r="JL80" t="s">
        <v>3214</v>
      </c>
      <c r="JM80" t="s">
        <v>3215</v>
      </c>
      <c r="JN80" t="s">
        <v>3216</v>
      </c>
      <c r="JO80" t="s">
        <v>773</v>
      </c>
      <c r="JP80" t="s">
        <v>3213</v>
      </c>
      <c r="JQ80" t="s">
        <v>3214</v>
      </c>
      <c r="JR80" t="s">
        <v>3215</v>
      </c>
      <c r="JS80" t="s">
        <v>3216</v>
      </c>
      <c r="JT80" t="s">
        <v>773</v>
      </c>
      <c r="JU80" t="s">
        <v>3213</v>
      </c>
      <c r="JV80" t="s">
        <v>3214</v>
      </c>
      <c r="JW80" t="s">
        <v>3215</v>
      </c>
      <c r="JX80" t="s">
        <v>3216</v>
      </c>
      <c r="JY80" t="s">
        <v>773</v>
      </c>
      <c r="KA80" t="s">
        <v>3213</v>
      </c>
      <c r="KB80" t="s">
        <v>3214</v>
      </c>
      <c r="KC80" t="s">
        <v>3215</v>
      </c>
      <c r="KD80" t="s">
        <v>3216</v>
      </c>
      <c r="KE80" t="s">
        <v>773</v>
      </c>
      <c r="KF80" t="s">
        <v>3213</v>
      </c>
      <c r="KG80" t="s">
        <v>3214</v>
      </c>
      <c r="KH80" t="s">
        <v>3215</v>
      </c>
      <c r="KI80" t="s">
        <v>3216</v>
      </c>
      <c r="KJ80" t="s">
        <v>773</v>
      </c>
      <c r="KK80" t="s">
        <v>3213</v>
      </c>
      <c r="KL80" t="s">
        <v>3214</v>
      </c>
      <c r="KM80" t="s">
        <v>3215</v>
      </c>
      <c r="KN80" t="s">
        <v>3216</v>
      </c>
      <c r="KO80" t="s">
        <v>773</v>
      </c>
      <c r="KP80" t="s">
        <v>3213</v>
      </c>
      <c r="KQ80" t="s">
        <v>3214</v>
      </c>
      <c r="KR80" t="s">
        <v>3215</v>
      </c>
      <c r="KS80" t="s">
        <v>3216</v>
      </c>
      <c r="KT80" t="s">
        <v>773</v>
      </c>
      <c r="KU80" t="s">
        <v>3213</v>
      </c>
      <c r="KV80" t="s">
        <v>3214</v>
      </c>
      <c r="KW80" t="s">
        <v>3215</v>
      </c>
      <c r="KX80" t="s">
        <v>3216</v>
      </c>
      <c r="KY80" t="s">
        <v>773</v>
      </c>
      <c r="LA80" t="s">
        <v>3213</v>
      </c>
      <c r="LB80" t="s">
        <v>3214</v>
      </c>
      <c r="LC80" t="s">
        <v>3215</v>
      </c>
      <c r="LD80" t="s">
        <v>3216</v>
      </c>
      <c r="LE80" t="s">
        <v>773</v>
      </c>
      <c r="LF80" t="s">
        <v>3213</v>
      </c>
      <c r="LG80" t="s">
        <v>3214</v>
      </c>
      <c r="LH80" t="s">
        <v>3215</v>
      </c>
      <c r="LI80" t="s">
        <v>3216</v>
      </c>
      <c r="LJ80" t="s">
        <v>773</v>
      </c>
      <c r="LK80" t="s">
        <v>3213</v>
      </c>
      <c r="LL80" t="s">
        <v>3214</v>
      </c>
      <c r="LM80" t="s">
        <v>3215</v>
      </c>
      <c r="LN80" t="s">
        <v>3216</v>
      </c>
      <c r="LO80" t="s">
        <v>773</v>
      </c>
      <c r="LP80" t="s">
        <v>3213</v>
      </c>
      <c r="LQ80" t="s">
        <v>3214</v>
      </c>
      <c r="LR80" t="s">
        <v>3215</v>
      </c>
      <c r="LS80" t="s">
        <v>3216</v>
      </c>
      <c r="LT80" t="s">
        <v>773</v>
      </c>
      <c r="LU80" t="s">
        <v>3213</v>
      </c>
      <c r="LV80" t="s">
        <v>3214</v>
      </c>
      <c r="LW80" t="s">
        <v>3215</v>
      </c>
      <c r="LX80" t="s">
        <v>3216</v>
      </c>
      <c r="LY80" t="s">
        <v>773</v>
      </c>
      <c r="MA80" t="s">
        <v>3213</v>
      </c>
      <c r="MB80" t="s">
        <v>3214</v>
      </c>
      <c r="MC80" t="s">
        <v>3215</v>
      </c>
      <c r="MD80" t="s">
        <v>3216</v>
      </c>
      <c r="ME80" t="s">
        <v>773</v>
      </c>
      <c r="MF80" t="s">
        <v>3213</v>
      </c>
      <c r="MG80" t="s">
        <v>3214</v>
      </c>
      <c r="MH80" t="s">
        <v>3215</v>
      </c>
      <c r="MI80" t="s">
        <v>3216</v>
      </c>
      <c r="MJ80" t="s">
        <v>773</v>
      </c>
      <c r="MK80" t="s">
        <v>3213</v>
      </c>
      <c r="ML80" t="s">
        <v>3214</v>
      </c>
      <c r="MM80" t="s">
        <v>3215</v>
      </c>
      <c r="MN80" t="s">
        <v>3216</v>
      </c>
      <c r="MO80" t="s">
        <v>773</v>
      </c>
      <c r="MP80" t="s">
        <v>3213</v>
      </c>
      <c r="MQ80" t="s">
        <v>3214</v>
      </c>
      <c r="MR80" t="s">
        <v>3215</v>
      </c>
      <c r="MS80" t="s">
        <v>3216</v>
      </c>
      <c r="MT80" t="s">
        <v>773</v>
      </c>
      <c r="MU80" t="s">
        <v>3213</v>
      </c>
      <c r="MV80" t="s">
        <v>3214</v>
      </c>
      <c r="MW80" t="s">
        <v>3215</v>
      </c>
      <c r="MX80" t="s">
        <v>3216</v>
      </c>
      <c r="MY80" t="s">
        <v>773</v>
      </c>
    </row>
    <row r="81" spans="1:363">
      <c r="A81" s="488">
        <v>1</v>
      </c>
      <c r="B81">
        <v>0</v>
      </c>
      <c r="C81">
        <v>-1</v>
      </c>
      <c r="D81">
        <v>0</v>
      </c>
      <c r="E81">
        <v>-1</v>
      </c>
      <c r="F81">
        <v>24</v>
      </c>
      <c r="G81">
        <v>6</v>
      </c>
      <c r="H81">
        <v>6</v>
      </c>
      <c r="I81">
        <v>6</v>
      </c>
      <c r="J81">
        <v>0</v>
      </c>
      <c r="K81">
        <v>82</v>
      </c>
      <c r="L81">
        <v>7</v>
      </c>
      <c r="M81">
        <v>7</v>
      </c>
      <c r="N81">
        <v>7</v>
      </c>
      <c r="O81">
        <v>0</v>
      </c>
      <c r="P81">
        <v>56</v>
      </c>
      <c r="Q81">
        <v>5</v>
      </c>
      <c r="R81">
        <v>5</v>
      </c>
      <c r="S81">
        <v>4</v>
      </c>
      <c r="T81">
        <v>0</v>
      </c>
      <c r="U81">
        <v>72</v>
      </c>
      <c r="V81">
        <v>6</v>
      </c>
      <c r="W81">
        <v>6</v>
      </c>
      <c r="X81">
        <v>6</v>
      </c>
      <c r="Y81">
        <v>1</v>
      </c>
      <c r="Z81">
        <v>0</v>
      </c>
      <c r="AA81">
        <v>1</v>
      </c>
      <c r="AB81">
        <v>11</v>
      </c>
      <c r="AC81">
        <v>10</v>
      </c>
      <c r="AD81">
        <v>10</v>
      </c>
      <c r="AE81">
        <v>1</v>
      </c>
      <c r="AF81">
        <v>103</v>
      </c>
      <c r="AG81">
        <v>11</v>
      </c>
      <c r="AH81">
        <v>11</v>
      </c>
      <c r="AI81">
        <v>11</v>
      </c>
      <c r="AJ81">
        <v>1</v>
      </c>
      <c r="AK81">
        <v>101</v>
      </c>
      <c r="AL81">
        <v>1</v>
      </c>
      <c r="AM81">
        <v>1</v>
      </c>
      <c r="AN81">
        <v>1</v>
      </c>
      <c r="AO81">
        <v>1</v>
      </c>
      <c r="AP81">
        <v>47</v>
      </c>
      <c r="AQ81" t="s">
        <v>85</v>
      </c>
      <c r="AR81" t="s">
        <v>85</v>
      </c>
      <c r="AS81" t="s">
        <v>85</v>
      </c>
      <c r="AT81" t="s">
        <v>85</v>
      </c>
      <c r="AU81" t="s">
        <v>85</v>
      </c>
      <c r="AV81" t="s">
        <v>85</v>
      </c>
      <c r="AW81" t="s">
        <v>85</v>
      </c>
      <c r="AX81" t="s">
        <v>85</v>
      </c>
      <c r="AY81" t="s">
        <v>85</v>
      </c>
      <c r="AZ81" t="s">
        <v>85</v>
      </c>
      <c r="BA81">
        <v>1</v>
      </c>
      <c r="BB81">
        <v>21</v>
      </c>
      <c r="BC81">
        <v>21</v>
      </c>
      <c r="BD81">
        <v>22</v>
      </c>
      <c r="BE81">
        <v>0</v>
      </c>
      <c r="BF81">
        <v>777</v>
      </c>
      <c r="BG81">
        <v>12</v>
      </c>
      <c r="BH81">
        <v>10</v>
      </c>
      <c r="BI81">
        <v>10</v>
      </c>
      <c r="BJ81">
        <v>0</v>
      </c>
      <c r="BK81">
        <v>373</v>
      </c>
      <c r="BL81">
        <v>7</v>
      </c>
      <c r="BM81">
        <v>8</v>
      </c>
      <c r="BN81">
        <v>6</v>
      </c>
      <c r="BO81">
        <v>0</v>
      </c>
      <c r="BP81">
        <v>83</v>
      </c>
      <c r="BQ81">
        <v>41</v>
      </c>
      <c r="BR81">
        <v>42</v>
      </c>
      <c r="BS81">
        <v>39</v>
      </c>
      <c r="BT81">
        <v>1</v>
      </c>
      <c r="BU81">
        <v>1576</v>
      </c>
      <c r="BV81">
        <v>42</v>
      </c>
      <c r="BW81">
        <v>45</v>
      </c>
      <c r="BX81">
        <v>43</v>
      </c>
      <c r="BY81">
        <v>0</v>
      </c>
      <c r="BZ81">
        <v>1732</v>
      </c>
      <c r="CA81">
        <v>1</v>
      </c>
      <c r="CB81" t="s">
        <v>85</v>
      </c>
      <c r="CC81" t="s">
        <v>85</v>
      </c>
      <c r="CD81" t="s">
        <v>85</v>
      </c>
      <c r="CE81" t="s">
        <v>85</v>
      </c>
      <c r="CF81">
        <v>0</v>
      </c>
      <c r="CG81">
        <v>2</v>
      </c>
      <c r="CH81">
        <v>2</v>
      </c>
      <c r="CI81">
        <v>2</v>
      </c>
      <c r="CJ81">
        <v>0</v>
      </c>
      <c r="CK81">
        <v>59</v>
      </c>
      <c r="CL81" t="s">
        <v>85</v>
      </c>
      <c r="CM81" t="s">
        <v>85</v>
      </c>
      <c r="CN81" t="s">
        <v>85</v>
      </c>
      <c r="CO81" t="s">
        <v>85</v>
      </c>
      <c r="CP81" t="s">
        <v>85</v>
      </c>
      <c r="CQ81" t="s">
        <v>85</v>
      </c>
      <c r="CR81" t="s">
        <v>85</v>
      </c>
      <c r="CS81" t="s">
        <v>85</v>
      </c>
      <c r="CT81" t="s">
        <v>85</v>
      </c>
      <c r="CU81" t="s">
        <v>85</v>
      </c>
      <c r="CV81" t="s">
        <v>85</v>
      </c>
      <c r="CW81" t="s">
        <v>85</v>
      </c>
      <c r="CX81" t="s">
        <v>85</v>
      </c>
      <c r="CY81" t="s">
        <v>85</v>
      </c>
      <c r="CZ81" t="s">
        <v>85</v>
      </c>
      <c r="DA81">
        <v>1</v>
      </c>
      <c r="DB81">
        <v>142</v>
      </c>
      <c r="DC81">
        <v>143</v>
      </c>
      <c r="DD81">
        <v>142</v>
      </c>
      <c r="DE81">
        <v>0</v>
      </c>
      <c r="DF81">
        <v>5257</v>
      </c>
      <c r="DG81">
        <v>8</v>
      </c>
      <c r="DH81">
        <v>8</v>
      </c>
      <c r="DI81">
        <v>8</v>
      </c>
      <c r="DJ81">
        <v>0</v>
      </c>
      <c r="DK81">
        <v>263</v>
      </c>
      <c r="DL81">
        <v>9</v>
      </c>
      <c r="DM81">
        <v>9</v>
      </c>
      <c r="DN81">
        <v>9</v>
      </c>
      <c r="DO81">
        <v>0</v>
      </c>
      <c r="DP81">
        <v>323</v>
      </c>
      <c r="DQ81">
        <v>0</v>
      </c>
      <c r="DR81">
        <v>0</v>
      </c>
      <c r="DS81">
        <v>0</v>
      </c>
      <c r="DT81">
        <v>0</v>
      </c>
      <c r="DU81">
        <v>0</v>
      </c>
      <c r="DV81">
        <v>0</v>
      </c>
      <c r="DW81">
        <v>0</v>
      </c>
      <c r="DX81">
        <v>0</v>
      </c>
      <c r="DY81">
        <v>0</v>
      </c>
      <c r="DZ81">
        <v>0</v>
      </c>
      <c r="EA81">
        <v>1</v>
      </c>
      <c r="EB81">
        <v>0</v>
      </c>
      <c r="EC81">
        <v>0</v>
      </c>
      <c r="ED81">
        <v>0</v>
      </c>
      <c r="EE81">
        <v>0</v>
      </c>
      <c r="EF81">
        <v>0</v>
      </c>
      <c r="EG81" t="s">
        <v>85</v>
      </c>
      <c r="EH81" t="s">
        <v>85</v>
      </c>
      <c r="EI81" t="s">
        <v>85</v>
      </c>
      <c r="EJ81" t="s">
        <v>85</v>
      </c>
      <c r="EK81" t="s">
        <v>85</v>
      </c>
      <c r="EL81" t="s">
        <v>85</v>
      </c>
      <c r="EM81" t="s">
        <v>85</v>
      </c>
      <c r="EN81" t="s">
        <v>85</v>
      </c>
      <c r="EO81" t="s">
        <v>85</v>
      </c>
      <c r="EP81" t="s">
        <v>85</v>
      </c>
      <c r="EQ81" t="s">
        <v>85</v>
      </c>
      <c r="ER81" t="s">
        <v>85</v>
      </c>
      <c r="ES81" t="s">
        <v>85</v>
      </c>
      <c r="ET81" t="s">
        <v>85</v>
      </c>
      <c r="EU81" t="s">
        <v>85</v>
      </c>
      <c r="EV81" t="s">
        <v>85</v>
      </c>
      <c r="EW81" t="s">
        <v>85</v>
      </c>
      <c r="EX81" t="s">
        <v>85</v>
      </c>
      <c r="EY81" t="s">
        <v>85</v>
      </c>
      <c r="EZ81" t="s">
        <v>85</v>
      </c>
      <c r="FA81">
        <v>1</v>
      </c>
      <c r="FB81">
        <v>2</v>
      </c>
      <c r="FC81">
        <v>1</v>
      </c>
      <c r="FD81">
        <v>1</v>
      </c>
      <c r="FE81">
        <v>0</v>
      </c>
      <c r="FF81">
        <v>0</v>
      </c>
      <c r="FG81">
        <v>0</v>
      </c>
      <c r="FH81">
        <v>0</v>
      </c>
      <c r="FI81">
        <v>0</v>
      </c>
      <c r="FJ81">
        <v>0</v>
      </c>
      <c r="FK81">
        <v>0</v>
      </c>
      <c r="FL81">
        <v>0</v>
      </c>
      <c r="FM81">
        <v>0</v>
      </c>
      <c r="FN81">
        <v>0</v>
      </c>
      <c r="FO81">
        <v>0</v>
      </c>
      <c r="FP81">
        <v>0</v>
      </c>
      <c r="FQ81">
        <v>43</v>
      </c>
      <c r="FR81">
        <v>44</v>
      </c>
      <c r="FS81">
        <v>47</v>
      </c>
      <c r="FT81">
        <v>0</v>
      </c>
      <c r="FU81">
        <v>1807</v>
      </c>
      <c r="FV81">
        <v>12</v>
      </c>
      <c r="FW81">
        <v>12</v>
      </c>
      <c r="FX81">
        <v>12</v>
      </c>
      <c r="FY81">
        <v>0</v>
      </c>
      <c r="FZ81">
        <v>498</v>
      </c>
      <c r="GA81">
        <v>1</v>
      </c>
      <c r="GB81">
        <v>94</v>
      </c>
      <c r="GC81">
        <v>98</v>
      </c>
      <c r="GD81">
        <v>95</v>
      </c>
      <c r="GE81">
        <v>0</v>
      </c>
      <c r="GF81">
        <v>3673</v>
      </c>
      <c r="GG81" t="s">
        <v>85</v>
      </c>
      <c r="GH81" t="s">
        <v>85</v>
      </c>
      <c r="GI81" t="s">
        <v>85</v>
      </c>
      <c r="GJ81" t="s">
        <v>85</v>
      </c>
      <c r="GK81" t="s">
        <v>85</v>
      </c>
      <c r="GL81" t="s">
        <v>85</v>
      </c>
      <c r="GM81" t="s">
        <v>85</v>
      </c>
      <c r="GN81" t="s">
        <v>85</v>
      </c>
      <c r="GO81" t="s">
        <v>85</v>
      </c>
      <c r="GP81" t="s">
        <v>85</v>
      </c>
      <c r="GQ81" t="s">
        <v>85</v>
      </c>
      <c r="GR81" t="s">
        <v>85</v>
      </c>
      <c r="GS81" t="s">
        <v>85</v>
      </c>
      <c r="GT81" t="s">
        <v>85</v>
      </c>
      <c r="GU81" t="s">
        <v>85</v>
      </c>
      <c r="GV81" t="s">
        <v>85</v>
      </c>
      <c r="GW81" t="s">
        <v>85</v>
      </c>
      <c r="GX81" t="s">
        <v>85</v>
      </c>
      <c r="GY81" t="s">
        <v>85</v>
      </c>
      <c r="GZ81">
        <v>1</v>
      </c>
      <c r="HA81">
        <v>109</v>
      </c>
      <c r="HB81">
        <v>131</v>
      </c>
      <c r="HC81">
        <v>106</v>
      </c>
      <c r="HD81">
        <v>28</v>
      </c>
      <c r="HE81">
        <v>2212</v>
      </c>
      <c r="HF81">
        <v>71</v>
      </c>
      <c r="HG81">
        <v>86</v>
      </c>
      <c r="HH81">
        <v>73</v>
      </c>
      <c r="HI81">
        <v>19</v>
      </c>
      <c r="HJ81">
        <v>1488</v>
      </c>
      <c r="HK81">
        <v>70</v>
      </c>
      <c r="HL81">
        <v>63</v>
      </c>
      <c r="HM81">
        <v>76</v>
      </c>
      <c r="HN81">
        <v>20</v>
      </c>
      <c r="HO81">
        <v>1502</v>
      </c>
      <c r="HP81">
        <v>39</v>
      </c>
      <c r="HQ81">
        <v>48</v>
      </c>
      <c r="HR81">
        <v>40</v>
      </c>
      <c r="HS81">
        <v>13</v>
      </c>
      <c r="HT81">
        <v>873</v>
      </c>
      <c r="HU81">
        <v>126</v>
      </c>
      <c r="HV81">
        <v>156</v>
      </c>
      <c r="HW81">
        <v>108</v>
      </c>
      <c r="HX81">
        <v>38</v>
      </c>
      <c r="HY81">
        <v>2770</v>
      </c>
      <c r="HZ81">
        <v>1</v>
      </c>
      <c r="IA81">
        <v>97</v>
      </c>
      <c r="IB81">
        <v>102</v>
      </c>
      <c r="IC81">
        <v>76</v>
      </c>
      <c r="ID81">
        <v>42</v>
      </c>
      <c r="IE81">
        <v>1947</v>
      </c>
      <c r="IF81" t="s">
        <v>85</v>
      </c>
      <c r="IG81" t="s">
        <v>85</v>
      </c>
      <c r="IH81" t="s">
        <v>85</v>
      </c>
      <c r="II81" t="s">
        <v>85</v>
      </c>
      <c r="IJ81" t="s">
        <v>85</v>
      </c>
      <c r="IK81" t="s">
        <v>85</v>
      </c>
      <c r="IL81" t="s">
        <v>85</v>
      </c>
      <c r="IM81" t="s">
        <v>85</v>
      </c>
      <c r="IN81" t="s">
        <v>85</v>
      </c>
      <c r="IO81" t="s">
        <v>85</v>
      </c>
      <c r="IP81" t="s">
        <v>85</v>
      </c>
      <c r="IQ81" t="s">
        <v>85</v>
      </c>
      <c r="IR81" t="s">
        <v>85</v>
      </c>
      <c r="IS81" t="s">
        <v>85</v>
      </c>
      <c r="IT81" t="s">
        <v>85</v>
      </c>
      <c r="IU81" t="s">
        <v>85</v>
      </c>
      <c r="IV81" t="s">
        <v>85</v>
      </c>
      <c r="IW81" t="s">
        <v>85</v>
      </c>
      <c r="IX81" t="s">
        <v>85</v>
      </c>
      <c r="IY81" t="s">
        <v>85</v>
      </c>
      <c r="IZ81">
        <v>1</v>
      </c>
      <c r="JA81">
        <v>126</v>
      </c>
      <c r="JB81">
        <v>84</v>
      </c>
      <c r="JC81">
        <v>98</v>
      </c>
      <c r="JD81">
        <v>38</v>
      </c>
      <c r="JE81">
        <v>2105</v>
      </c>
      <c r="JF81">
        <v>110</v>
      </c>
      <c r="JG81">
        <v>91</v>
      </c>
      <c r="JH81">
        <v>94</v>
      </c>
      <c r="JI81">
        <v>38</v>
      </c>
      <c r="JJ81">
        <v>2075</v>
      </c>
      <c r="JK81">
        <v>100</v>
      </c>
      <c r="JL81">
        <v>118</v>
      </c>
      <c r="JM81">
        <v>125</v>
      </c>
      <c r="JN81">
        <v>41</v>
      </c>
      <c r="JO81">
        <v>2411</v>
      </c>
      <c r="JP81">
        <v>97</v>
      </c>
      <c r="JQ81">
        <v>64</v>
      </c>
      <c r="JR81">
        <v>87</v>
      </c>
      <c r="JS81">
        <v>35</v>
      </c>
      <c r="JT81">
        <v>1710</v>
      </c>
      <c r="JU81" t="s">
        <v>85</v>
      </c>
      <c r="JV81" t="s">
        <v>85</v>
      </c>
      <c r="JW81" t="s">
        <v>85</v>
      </c>
      <c r="JX81" t="s">
        <v>85</v>
      </c>
      <c r="JY81" t="s">
        <v>85</v>
      </c>
      <c r="JZ81">
        <v>1</v>
      </c>
      <c r="KA81">
        <v>79</v>
      </c>
      <c r="KB81">
        <v>86</v>
      </c>
      <c r="KC81">
        <v>64</v>
      </c>
      <c r="KD81">
        <v>20</v>
      </c>
      <c r="KE81">
        <v>1573</v>
      </c>
      <c r="KF81">
        <v>177</v>
      </c>
      <c r="KG81">
        <v>193</v>
      </c>
      <c r="KH81">
        <v>165</v>
      </c>
      <c r="KI81">
        <v>32</v>
      </c>
      <c r="KJ81">
        <v>3694</v>
      </c>
      <c r="KK81">
        <v>70</v>
      </c>
      <c r="KL81">
        <v>67</v>
      </c>
      <c r="KM81">
        <v>57</v>
      </c>
      <c r="KN81">
        <v>28</v>
      </c>
      <c r="KO81">
        <v>1340</v>
      </c>
      <c r="KP81">
        <v>62</v>
      </c>
      <c r="KQ81">
        <v>40</v>
      </c>
      <c r="KR81">
        <v>67</v>
      </c>
      <c r="KS81">
        <v>31</v>
      </c>
      <c r="KT81">
        <v>1193</v>
      </c>
      <c r="KU81" t="s">
        <v>85</v>
      </c>
      <c r="KV81" t="s">
        <v>85</v>
      </c>
      <c r="KW81" t="s">
        <v>85</v>
      </c>
      <c r="KX81" t="s">
        <v>85</v>
      </c>
      <c r="KY81" t="s">
        <v>85</v>
      </c>
      <c r="KZ81">
        <v>1</v>
      </c>
      <c r="LA81">
        <v>116</v>
      </c>
      <c r="LB81">
        <v>135</v>
      </c>
      <c r="LC81">
        <v>102</v>
      </c>
      <c r="LD81">
        <v>41</v>
      </c>
      <c r="LE81">
        <v>2438</v>
      </c>
      <c r="LF81">
        <v>60</v>
      </c>
      <c r="LG81">
        <v>72</v>
      </c>
      <c r="LH81">
        <v>49</v>
      </c>
      <c r="LI81">
        <v>16</v>
      </c>
      <c r="LJ81">
        <v>1254</v>
      </c>
      <c r="LK81">
        <v>127</v>
      </c>
      <c r="LL81">
        <v>112</v>
      </c>
      <c r="LM81">
        <v>119</v>
      </c>
      <c r="LN81">
        <v>40</v>
      </c>
      <c r="LO81">
        <v>2521</v>
      </c>
      <c r="LP81">
        <v>86</v>
      </c>
      <c r="LQ81">
        <v>97</v>
      </c>
      <c r="LR81">
        <v>101</v>
      </c>
      <c r="LS81">
        <v>17</v>
      </c>
      <c r="LT81">
        <v>1788</v>
      </c>
      <c r="LU81">
        <v>0</v>
      </c>
      <c r="LV81">
        <v>5</v>
      </c>
      <c r="LW81">
        <v>4</v>
      </c>
      <c r="LX81">
        <v>5</v>
      </c>
      <c r="LY81">
        <v>57</v>
      </c>
      <c r="LZ81">
        <v>1</v>
      </c>
      <c r="MA81">
        <v>65</v>
      </c>
      <c r="MB81">
        <v>94</v>
      </c>
      <c r="MC81">
        <v>57</v>
      </c>
      <c r="MD81">
        <v>34</v>
      </c>
      <c r="ME81">
        <v>1507</v>
      </c>
      <c r="MF81" t="s">
        <v>85</v>
      </c>
      <c r="MG81" t="s">
        <v>85</v>
      </c>
      <c r="MH81" t="s">
        <v>85</v>
      </c>
      <c r="MI81" t="s">
        <v>85</v>
      </c>
      <c r="MJ81" t="s">
        <v>85</v>
      </c>
      <c r="MK81" t="s">
        <v>85</v>
      </c>
      <c r="ML81" t="s">
        <v>85</v>
      </c>
      <c r="MM81" t="s">
        <v>85</v>
      </c>
      <c r="MN81" t="s">
        <v>85</v>
      </c>
      <c r="MO81" t="s">
        <v>85</v>
      </c>
      <c r="MP81" t="s">
        <v>85</v>
      </c>
      <c r="MQ81" t="s">
        <v>85</v>
      </c>
      <c r="MR81" t="s">
        <v>85</v>
      </c>
      <c r="MS81" t="s">
        <v>85</v>
      </c>
      <c r="MT81" t="s">
        <v>85</v>
      </c>
      <c r="MU81" t="s">
        <v>85</v>
      </c>
      <c r="MV81" t="s">
        <v>85</v>
      </c>
      <c r="MW81" t="s">
        <v>85</v>
      </c>
      <c r="MX81" t="s">
        <v>85</v>
      </c>
      <c r="MY81" t="s">
        <v>85</v>
      </c>
    </row>
    <row r="82" spans="1:363">
      <c r="A82" s="488">
        <v>2</v>
      </c>
      <c r="B82">
        <v>-1</v>
      </c>
      <c r="C82">
        <v>-1</v>
      </c>
      <c r="D82">
        <v>-1</v>
      </c>
      <c r="E82">
        <v>-1</v>
      </c>
      <c r="F82">
        <v>25</v>
      </c>
      <c r="G82">
        <v>5</v>
      </c>
      <c r="H82">
        <v>6</v>
      </c>
      <c r="I82">
        <v>6</v>
      </c>
      <c r="J82">
        <v>0</v>
      </c>
      <c r="K82">
        <v>108</v>
      </c>
      <c r="L82">
        <v>9</v>
      </c>
      <c r="M82">
        <v>9</v>
      </c>
      <c r="N82">
        <v>8</v>
      </c>
      <c r="O82">
        <v>0</v>
      </c>
      <c r="P82">
        <v>79</v>
      </c>
      <c r="Q82">
        <v>5</v>
      </c>
      <c r="R82">
        <v>5</v>
      </c>
      <c r="S82">
        <v>5</v>
      </c>
      <c r="T82">
        <v>0</v>
      </c>
      <c r="U82">
        <v>80</v>
      </c>
      <c r="V82">
        <v>7</v>
      </c>
      <c r="W82">
        <v>7</v>
      </c>
      <c r="X82">
        <v>7</v>
      </c>
      <c r="Y82">
        <v>1</v>
      </c>
      <c r="Z82">
        <v>0</v>
      </c>
      <c r="AA82">
        <v>2</v>
      </c>
      <c r="AB82">
        <v>12</v>
      </c>
      <c r="AC82">
        <v>12</v>
      </c>
      <c r="AD82">
        <v>11</v>
      </c>
      <c r="AE82">
        <v>1</v>
      </c>
      <c r="AF82">
        <v>175</v>
      </c>
      <c r="AG82">
        <v>12</v>
      </c>
      <c r="AH82">
        <v>12</v>
      </c>
      <c r="AI82">
        <v>12</v>
      </c>
      <c r="AJ82">
        <v>1</v>
      </c>
      <c r="AK82">
        <v>138</v>
      </c>
      <c r="AL82">
        <v>1</v>
      </c>
      <c r="AM82">
        <v>1</v>
      </c>
      <c r="AN82">
        <v>1</v>
      </c>
      <c r="AO82">
        <v>1</v>
      </c>
      <c r="AP82">
        <v>47</v>
      </c>
      <c r="AQ82" t="s">
        <v>85</v>
      </c>
      <c r="AR82" t="s">
        <v>85</v>
      </c>
      <c r="AS82" t="s">
        <v>85</v>
      </c>
      <c r="AT82" t="s">
        <v>85</v>
      </c>
      <c r="AU82" t="s">
        <v>85</v>
      </c>
      <c r="AV82" t="s">
        <v>85</v>
      </c>
      <c r="AW82" t="s">
        <v>85</v>
      </c>
      <c r="AX82" t="s">
        <v>85</v>
      </c>
      <c r="AY82" t="s">
        <v>85</v>
      </c>
      <c r="AZ82" t="s">
        <v>85</v>
      </c>
      <c r="BA82">
        <v>2</v>
      </c>
      <c r="BB82">
        <v>21</v>
      </c>
      <c r="BC82">
        <v>21</v>
      </c>
      <c r="BD82">
        <v>21</v>
      </c>
      <c r="BE82">
        <v>0</v>
      </c>
      <c r="BF82">
        <v>796</v>
      </c>
      <c r="BG82">
        <v>12</v>
      </c>
      <c r="BH82">
        <v>10</v>
      </c>
      <c r="BI82">
        <v>9</v>
      </c>
      <c r="BJ82">
        <v>0</v>
      </c>
      <c r="BK82">
        <v>379</v>
      </c>
      <c r="BL82">
        <v>7</v>
      </c>
      <c r="BM82">
        <v>8</v>
      </c>
      <c r="BN82">
        <v>6</v>
      </c>
      <c r="BO82">
        <v>0</v>
      </c>
      <c r="BP82">
        <v>76</v>
      </c>
      <c r="BQ82">
        <v>41</v>
      </c>
      <c r="BR82">
        <v>43</v>
      </c>
      <c r="BS82">
        <v>41</v>
      </c>
      <c r="BT82">
        <v>1</v>
      </c>
      <c r="BU82">
        <v>1551</v>
      </c>
      <c r="BV82">
        <v>42</v>
      </c>
      <c r="BW82">
        <v>46</v>
      </c>
      <c r="BX82">
        <v>43</v>
      </c>
      <c r="BY82">
        <v>0</v>
      </c>
      <c r="BZ82">
        <v>1714</v>
      </c>
      <c r="CA82">
        <v>2</v>
      </c>
      <c r="CB82" t="s">
        <v>85</v>
      </c>
      <c r="CC82" t="s">
        <v>85</v>
      </c>
      <c r="CD82" t="s">
        <v>85</v>
      </c>
      <c r="CE82" t="s">
        <v>85</v>
      </c>
      <c r="CF82">
        <v>0</v>
      </c>
      <c r="CG82">
        <v>2</v>
      </c>
      <c r="CH82">
        <v>2</v>
      </c>
      <c r="CI82">
        <v>2</v>
      </c>
      <c r="CJ82">
        <v>0</v>
      </c>
      <c r="CK82">
        <v>58</v>
      </c>
      <c r="CL82" t="s">
        <v>85</v>
      </c>
      <c r="CM82" t="s">
        <v>85</v>
      </c>
      <c r="CN82" t="s">
        <v>85</v>
      </c>
      <c r="CO82" t="s">
        <v>85</v>
      </c>
      <c r="CP82" t="s">
        <v>85</v>
      </c>
      <c r="CQ82" t="s">
        <v>85</v>
      </c>
      <c r="CR82" t="s">
        <v>85</v>
      </c>
      <c r="CS82" t="s">
        <v>85</v>
      </c>
      <c r="CT82" t="s">
        <v>85</v>
      </c>
      <c r="CU82" t="s">
        <v>85</v>
      </c>
      <c r="CV82" t="s">
        <v>85</v>
      </c>
      <c r="CW82" t="s">
        <v>85</v>
      </c>
      <c r="CX82" t="s">
        <v>85</v>
      </c>
      <c r="CY82" t="s">
        <v>85</v>
      </c>
      <c r="CZ82" t="s">
        <v>85</v>
      </c>
      <c r="DA82">
        <v>2</v>
      </c>
      <c r="DB82">
        <v>141</v>
      </c>
      <c r="DC82">
        <v>143</v>
      </c>
      <c r="DD82">
        <v>141</v>
      </c>
      <c r="DE82">
        <v>0</v>
      </c>
      <c r="DF82">
        <v>5144</v>
      </c>
      <c r="DG82">
        <v>8</v>
      </c>
      <c r="DH82">
        <v>8</v>
      </c>
      <c r="DI82">
        <v>8</v>
      </c>
      <c r="DJ82">
        <v>0</v>
      </c>
      <c r="DK82">
        <v>262</v>
      </c>
      <c r="DL82">
        <v>9</v>
      </c>
      <c r="DM82">
        <v>8</v>
      </c>
      <c r="DN82">
        <v>9</v>
      </c>
      <c r="DO82">
        <v>0</v>
      </c>
      <c r="DP82">
        <v>311</v>
      </c>
      <c r="DQ82">
        <v>0</v>
      </c>
      <c r="DR82">
        <v>0</v>
      </c>
      <c r="DS82">
        <v>0</v>
      </c>
      <c r="DT82">
        <v>0</v>
      </c>
      <c r="DU82">
        <v>0</v>
      </c>
      <c r="DV82">
        <v>0</v>
      </c>
      <c r="DW82">
        <v>0</v>
      </c>
      <c r="DX82">
        <v>0</v>
      </c>
      <c r="DY82">
        <v>0</v>
      </c>
      <c r="DZ82">
        <v>0</v>
      </c>
      <c r="EA82">
        <v>2</v>
      </c>
      <c r="EB82">
        <v>0</v>
      </c>
      <c r="EC82">
        <v>0</v>
      </c>
      <c r="ED82">
        <v>0</v>
      </c>
      <c r="EE82">
        <v>0</v>
      </c>
      <c r="EF82">
        <v>0</v>
      </c>
      <c r="EG82" t="s">
        <v>85</v>
      </c>
      <c r="EH82" t="s">
        <v>85</v>
      </c>
      <c r="EI82" t="s">
        <v>85</v>
      </c>
      <c r="EJ82" t="s">
        <v>85</v>
      </c>
      <c r="EK82" t="s">
        <v>85</v>
      </c>
      <c r="EL82" t="s">
        <v>85</v>
      </c>
      <c r="EM82" t="s">
        <v>85</v>
      </c>
      <c r="EN82" t="s">
        <v>85</v>
      </c>
      <c r="EO82" t="s">
        <v>85</v>
      </c>
      <c r="EP82" t="s">
        <v>85</v>
      </c>
      <c r="EQ82" t="s">
        <v>85</v>
      </c>
      <c r="ER82" t="s">
        <v>85</v>
      </c>
      <c r="ES82" t="s">
        <v>85</v>
      </c>
      <c r="ET82" t="s">
        <v>85</v>
      </c>
      <c r="EU82" t="s">
        <v>85</v>
      </c>
      <c r="EV82" t="s">
        <v>85</v>
      </c>
      <c r="EW82" t="s">
        <v>85</v>
      </c>
      <c r="EX82" t="s">
        <v>85</v>
      </c>
      <c r="EY82" t="s">
        <v>85</v>
      </c>
      <c r="EZ82" t="s">
        <v>85</v>
      </c>
      <c r="FA82">
        <v>2</v>
      </c>
      <c r="FB82">
        <v>2</v>
      </c>
      <c r="FC82">
        <v>1</v>
      </c>
      <c r="FD82">
        <v>1</v>
      </c>
      <c r="FE82">
        <v>0</v>
      </c>
      <c r="FF82">
        <v>0</v>
      </c>
      <c r="FG82">
        <v>0</v>
      </c>
      <c r="FH82">
        <v>0</v>
      </c>
      <c r="FI82">
        <v>0</v>
      </c>
      <c r="FJ82">
        <v>0</v>
      </c>
      <c r="FK82">
        <v>0</v>
      </c>
      <c r="FL82">
        <v>0</v>
      </c>
      <c r="FM82">
        <v>0</v>
      </c>
      <c r="FN82">
        <v>0</v>
      </c>
      <c r="FO82">
        <v>0</v>
      </c>
      <c r="FP82">
        <v>0</v>
      </c>
      <c r="FQ82">
        <v>44</v>
      </c>
      <c r="FR82">
        <v>44</v>
      </c>
      <c r="FS82">
        <v>46</v>
      </c>
      <c r="FT82">
        <v>0</v>
      </c>
      <c r="FU82">
        <v>1833</v>
      </c>
      <c r="FV82">
        <v>27</v>
      </c>
      <c r="FW82">
        <v>23</v>
      </c>
      <c r="FX82">
        <v>25</v>
      </c>
      <c r="FY82">
        <v>0</v>
      </c>
      <c r="FZ82">
        <v>825</v>
      </c>
      <c r="GA82">
        <v>2</v>
      </c>
      <c r="GB82">
        <v>94</v>
      </c>
      <c r="GC82">
        <v>99</v>
      </c>
      <c r="GD82">
        <v>95</v>
      </c>
      <c r="GE82">
        <v>0</v>
      </c>
      <c r="GF82">
        <v>3663</v>
      </c>
      <c r="GG82" t="s">
        <v>85</v>
      </c>
      <c r="GH82" t="s">
        <v>85</v>
      </c>
      <c r="GI82" t="s">
        <v>85</v>
      </c>
      <c r="GJ82" t="s">
        <v>85</v>
      </c>
      <c r="GK82" t="s">
        <v>85</v>
      </c>
      <c r="GL82" t="s">
        <v>85</v>
      </c>
      <c r="GM82" t="s">
        <v>85</v>
      </c>
      <c r="GN82" t="s">
        <v>85</v>
      </c>
      <c r="GO82" t="s">
        <v>85</v>
      </c>
      <c r="GP82" t="s">
        <v>85</v>
      </c>
      <c r="GQ82" t="s">
        <v>85</v>
      </c>
      <c r="GR82" t="s">
        <v>85</v>
      </c>
      <c r="GS82" t="s">
        <v>85</v>
      </c>
      <c r="GT82" t="s">
        <v>85</v>
      </c>
      <c r="GU82" t="s">
        <v>85</v>
      </c>
      <c r="GV82" t="s">
        <v>85</v>
      </c>
      <c r="GW82" t="s">
        <v>85</v>
      </c>
      <c r="GX82" t="s">
        <v>85</v>
      </c>
      <c r="GY82" t="s">
        <v>85</v>
      </c>
      <c r="GZ82">
        <v>2</v>
      </c>
      <c r="HA82">
        <v>111</v>
      </c>
      <c r="HB82">
        <v>129</v>
      </c>
      <c r="HC82">
        <v>107</v>
      </c>
      <c r="HD82">
        <v>21</v>
      </c>
      <c r="HE82">
        <v>2190</v>
      </c>
      <c r="HF82">
        <v>65</v>
      </c>
      <c r="HG82">
        <v>80</v>
      </c>
      <c r="HH82">
        <v>67</v>
      </c>
      <c r="HI82">
        <v>19</v>
      </c>
      <c r="HJ82">
        <v>1468</v>
      </c>
      <c r="HK82">
        <v>67</v>
      </c>
      <c r="HL82">
        <v>60</v>
      </c>
      <c r="HM82">
        <v>77</v>
      </c>
      <c r="HN82">
        <v>24</v>
      </c>
      <c r="HO82">
        <v>1392</v>
      </c>
      <c r="HP82">
        <v>38</v>
      </c>
      <c r="HQ82">
        <v>44</v>
      </c>
      <c r="HR82">
        <v>38</v>
      </c>
      <c r="HS82">
        <v>12</v>
      </c>
      <c r="HT82">
        <v>822</v>
      </c>
      <c r="HU82">
        <v>117</v>
      </c>
      <c r="HV82">
        <v>146</v>
      </c>
      <c r="HW82">
        <v>107</v>
      </c>
      <c r="HX82">
        <v>35</v>
      </c>
      <c r="HY82">
        <v>2530</v>
      </c>
      <c r="HZ82">
        <v>2</v>
      </c>
      <c r="IA82">
        <v>91</v>
      </c>
      <c r="IB82">
        <v>90</v>
      </c>
      <c r="IC82">
        <v>71</v>
      </c>
      <c r="ID82">
        <v>39</v>
      </c>
      <c r="IE82">
        <v>1753</v>
      </c>
      <c r="IF82" t="s">
        <v>85</v>
      </c>
      <c r="IG82" t="s">
        <v>85</v>
      </c>
      <c r="IH82" t="s">
        <v>85</v>
      </c>
      <c r="II82" t="s">
        <v>85</v>
      </c>
      <c r="IJ82" t="s">
        <v>85</v>
      </c>
      <c r="IK82" t="s">
        <v>85</v>
      </c>
      <c r="IL82" t="s">
        <v>85</v>
      </c>
      <c r="IM82" t="s">
        <v>85</v>
      </c>
      <c r="IN82" t="s">
        <v>85</v>
      </c>
      <c r="IO82" t="s">
        <v>85</v>
      </c>
      <c r="IP82" t="s">
        <v>85</v>
      </c>
      <c r="IQ82" t="s">
        <v>85</v>
      </c>
      <c r="IR82" t="s">
        <v>85</v>
      </c>
      <c r="IS82" t="s">
        <v>85</v>
      </c>
      <c r="IT82" t="s">
        <v>85</v>
      </c>
      <c r="IU82" t="s">
        <v>85</v>
      </c>
      <c r="IV82" t="s">
        <v>85</v>
      </c>
      <c r="IW82" t="s">
        <v>85</v>
      </c>
      <c r="IX82" t="s">
        <v>85</v>
      </c>
      <c r="IY82" t="s">
        <v>85</v>
      </c>
      <c r="IZ82">
        <v>2</v>
      </c>
      <c r="JA82">
        <v>117</v>
      </c>
      <c r="JB82">
        <v>82</v>
      </c>
      <c r="JC82">
        <v>94</v>
      </c>
      <c r="JD82">
        <v>34</v>
      </c>
      <c r="JE82">
        <v>2017</v>
      </c>
      <c r="JF82">
        <v>95</v>
      </c>
      <c r="JG82">
        <v>85</v>
      </c>
      <c r="JH82">
        <v>80</v>
      </c>
      <c r="JI82">
        <v>37</v>
      </c>
      <c r="JJ82">
        <v>1844</v>
      </c>
      <c r="JK82">
        <v>91</v>
      </c>
      <c r="JL82">
        <v>107</v>
      </c>
      <c r="JM82">
        <v>114</v>
      </c>
      <c r="JN82">
        <v>38</v>
      </c>
      <c r="JO82">
        <v>2181</v>
      </c>
      <c r="JP82">
        <v>87</v>
      </c>
      <c r="JQ82">
        <v>60</v>
      </c>
      <c r="JR82">
        <v>75</v>
      </c>
      <c r="JS82">
        <v>31</v>
      </c>
      <c r="JT82">
        <v>1531</v>
      </c>
      <c r="JU82" t="s">
        <v>85</v>
      </c>
      <c r="JV82" t="s">
        <v>85</v>
      </c>
      <c r="JW82" t="s">
        <v>85</v>
      </c>
      <c r="JX82" t="s">
        <v>85</v>
      </c>
      <c r="JY82" t="s">
        <v>85</v>
      </c>
      <c r="JZ82">
        <v>2</v>
      </c>
      <c r="KA82">
        <v>70</v>
      </c>
      <c r="KB82">
        <v>79</v>
      </c>
      <c r="KC82">
        <v>64</v>
      </c>
      <c r="KD82">
        <v>16</v>
      </c>
      <c r="KE82">
        <v>1462</v>
      </c>
      <c r="KF82">
        <v>173</v>
      </c>
      <c r="KG82">
        <v>188</v>
      </c>
      <c r="KH82">
        <v>166</v>
      </c>
      <c r="KI82">
        <v>27</v>
      </c>
      <c r="KJ82">
        <v>3510</v>
      </c>
      <c r="KK82">
        <v>62</v>
      </c>
      <c r="KL82">
        <v>62</v>
      </c>
      <c r="KM82">
        <v>52</v>
      </c>
      <c r="KN82">
        <v>24</v>
      </c>
      <c r="KO82">
        <v>1220</v>
      </c>
      <c r="KP82">
        <v>53</v>
      </c>
      <c r="KQ82">
        <v>35</v>
      </c>
      <c r="KR82">
        <v>63</v>
      </c>
      <c r="KS82">
        <v>30</v>
      </c>
      <c r="KT82">
        <v>1084</v>
      </c>
      <c r="KU82" t="s">
        <v>85</v>
      </c>
      <c r="KV82" t="s">
        <v>85</v>
      </c>
      <c r="KW82" t="s">
        <v>85</v>
      </c>
      <c r="KX82" t="s">
        <v>85</v>
      </c>
      <c r="KY82" t="s">
        <v>85</v>
      </c>
      <c r="KZ82">
        <v>2</v>
      </c>
      <c r="LA82">
        <v>107</v>
      </c>
      <c r="LB82">
        <v>114</v>
      </c>
      <c r="LC82">
        <v>92</v>
      </c>
      <c r="LD82">
        <v>31</v>
      </c>
      <c r="LE82">
        <v>2203</v>
      </c>
      <c r="LF82">
        <v>59</v>
      </c>
      <c r="LG82">
        <v>67</v>
      </c>
      <c r="LH82">
        <v>46</v>
      </c>
      <c r="LI82">
        <v>12</v>
      </c>
      <c r="LJ82">
        <v>1136</v>
      </c>
      <c r="LK82">
        <v>109</v>
      </c>
      <c r="LL82">
        <v>100</v>
      </c>
      <c r="LM82">
        <v>108</v>
      </c>
      <c r="LN82">
        <v>37</v>
      </c>
      <c r="LO82">
        <v>2248</v>
      </c>
      <c r="LP82">
        <v>82</v>
      </c>
      <c r="LQ82">
        <v>88</v>
      </c>
      <c r="LR82">
        <v>97</v>
      </c>
      <c r="LS82">
        <v>16</v>
      </c>
      <c r="LT82">
        <v>1710</v>
      </c>
      <c r="LU82">
        <v>0</v>
      </c>
      <c r="LV82">
        <v>3</v>
      </c>
      <c r="LW82">
        <v>4</v>
      </c>
      <c r="LX82">
        <v>4</v>
      </c>
      <c r="LY82">
        <v>50</v>
      </c>
      <c r="LZ82">
        <v>2</v>
      </c>
      <c r="MA82">
        <v>53</v>
      </c>
      <c r="MB82">
        <v>84</v>
      </c>
      <c r="MC82">
        <v>53</v>
      </c>
      <c r="MD82">
        <v>34</v>
      </c>
      <c r="ME82">
        <v>1341</v>
      </c>
      <c r="MF82" t="s">
        <v>85</v>
      </c>
      <c r="MG82" t="s">
        <v>85</v>
      </c>
      <c r="MH82" t="s">
        <v>85</v>
      </c>
      <c r="MI82" t="s">
        <v>85</v>
      </c>
      <c r="MJ82" t="s">
        <v>85</v>
      </c>
      <c r="MK82" t="s">
        <v>85</v>
      </c>
      <c r="ML82" t="s">
        <v>85</v>
      </c>
      <c r="MM82" t="s">
        <v>85</v>
      </c>
      <c r="MN82" t="s">
        <v>85</v>
      </c>
      <c r="MO82" t="s">
        <v>85</v>
      </c>
      <c r="MP82" t="s">
        <v>85</v>
      </c>
      <c r="MQ82" t="s">
        <v>85</v>
      </c>
      <c r="MR82" t="s">
        <v>85</v>
      </c>
      <c r="MS82" t="s">
        <v>85</v>
      </c>
      <c r="MT82" t="s">
        <v>85</v>
      </c>
      <c r="MU82" t="s">
        <v>85</v>
      </c>
      <c r="MV82" t="s">
        <v>85</v>
      </c>
      <c r="MW82" t="s">
        <v>85</v>
      </c>
      <c r="MX82" t="s">
        <v>85</v>
      </c>
      <c r="MY82" t="s">
        <v>85</v>
      </c>
    </row>
    <row r="83" spans="1:363">
      <c r="A83" s="488">
        <v>3</v>
      </c>
      <c r="B83">
        <v>0</v>
      </c>
      <c r="C83">
        <v>0</v>
      </c>
      <c r="D83">
        <v>0</v>
      </c>
      <c r="E83">
        <v>-1</v>
      </c>
      <c r="F83">
        <v>26</v>
      </c>
      <c r="G83">
        <v>6</v>
      </c>
      <c r="H83">
        <v>6</v>
      </c>
      <c r="I83">
        <v>6</v>
      </c>
      <c r="J83">
        <v>0</v>
      </c>
      <c r="K83">
        <v>83</v>
      </c>
      <c r="L83">
        <v>7</v>
      </c>
      <c r="M83">
        <v>7</v>
      </c>
      <c r="N83">
        <v>7</v>
      </c>
      <c r="O83">
        <v>0</v>
      </c>
      <c r="P83">
        <v>79</v>
      </c>
      <c r="Q83">
        <v>7</v>
      </c>
      <c r="R83">
        <v>7</v>
      </c>
      <c r="S83">
        <v>6</v>
      </c>
      <c r="T83">
        <v>0</v>
      </c>
      <c r="U83">
        <v>83</v>
      </c>
      <c r="V83">
        <v>11</v>
      </c>
      <c r="W83">
        <v>11</v>
      </c>
      <c r="X83">
        <v>11</v>
      </c>
      <c r="Y83">
        <v>1</v>
      </c>
      <c r="Z83">
        <v>0</v>
      </c>
      <c r="AA83">
        <v>3</v>
      </c>
      <c r="AB83">
        <v>12</v>
      </c>
      <c r="AC83">
        <v>12</v>
      </c>
      <c r="AD83">
        <v>12</v>
      </c>
      <c r="AE83">
        <v>1</v>
      </c>
      <c r="AF83">
        <v>169</v>
      </c>
      <c r="AG83">
        <v>13</v>
      </c>
      <c r="AH83">
        <v>13</v>
      </c>
      <c r="AI83">
        <v>13</v>
      </c>
      <c r="AJ83">
        <v>1</v>
      </c>
      <c r="AK83">
        <v>195</v>
      </c>
      <c r="AL83">
        <v>1</v>
      </c>
      <c r="AM83">
        <v>1</v>
      </c>
      <c r="AN83">
        <v>1</v>
      </c>
      <c r="AO83">
        <v>1</v>
      </c>
      <c r="AP83">
        <v>47</v>
      </c>
      <c r="AQ83" t="s">
        <v>85</v>
      </c>
      <c r="AR83" t="s">
        <v>85</v>
      </c>
      <c r="AS83" t="s">
        <v>85</v>
      </c>
      <c r="AT83" t="s">
        <v>85</v>
      </c>
      <c r="AU83" t="s">
        <v>85</v>
      </c>
      <c r="AV83" t="s">
        <v>85</v>
      </c>
      <c r="AW83" t="s">
        <v>85</v>
      </c>
      <c r="AX83" t="s">
        <v>85</v>
      </c>
      <c r="AY83" t="s">
        <v>85</v>
      </c>
      <c r="AZ83" t="s">
        <v>85</v>
      </c>
      <c r="BA83">
        <v>3</v>
      </c>
      <c r="BB83">
        <v>21</v>
      </c>
      <c r="BC83">
        <v>21</v>
      </c>
      <c r="BD83">
        <v>21</v>
      </c>
      <c r="BE83">
        <v>0</v>
      </c>
      <c r="BF83">
        <v>799</v>
      </c>
      <c r="BG83">
        <v>11</v>
      </c>
      <c r="BH83">
        <v>9</v>
      </c>
      <c r="BI83">
        <v>9</v>
      </c>
      <c r="BJ83">
        <v>0</v>
      </c>
      <c r="BK83">
        <v>364</v>
      </c>
      <c r="BL83">
        <v>7</v>
      </c>
      <c r="BM83">
        <v>8</v>
      </c>
      <c r="BN83">
        <v>6</v>
      </c>
      <c r="BO83">
        <v>0</v>
      </c>
      <c r="BP83">
        <v>73</v>
      </c>
      <c r="BQ83">
        <v>43</v>
      </c>
      <c r="BR83">
        <v>44</v>
      </c>
      <c r="BS83">
        <v>42</v>
      </c>
      <c r="BT83">
        <v>2</v>
      </c>
      <c r="BU83">
        <v>1648</v>
      </c>
      <c r="BV83">
        <v>37</v>
      </c>
      <c r="BW83">
        <v>39</v>
      </c>
      <c r="BX83">
        <v>37</v>
      </c>
      <c r="BY83">
        <v>0</v>
      </c>
      <c r="BZ83">
        <v>1607</v>
      </c>
      <c r="CA83">
        <v>3</v>
      </c>
      <c r="CB83" t="s">
        <v>85</v>
      </c>
      <c r="CC83" t="s">
        <v>85</v>
      </c>
      <c r="CD83" t="s">
        <v>85</v>
      </c>
      <c r="CE83" t="s">
        <v>85</v>
      </c>
      <c r="CF83">
        <v>0</v>
      </c>
      <c r="CG83">
        <v>2</v>
      </c>
      <c r="CH83">
        <v>2</v>
      </c>
      <c r="CI83">
        <v>2</v>
      </c>
      <c r="CJ83">
        <v>0</v>
      </c>
      <c r="CK83">
        <v>58</v>
      </c>
      <c r="CL83" t="s">
        <v>85</v>
      </c>
      <c r="CM83" t="s">
        <v>85</v>
      </c>
      <c r="CN83" t="s">
        <v>85</v>
      </c>
      <c r="CO83" t="s">
        <v>85</v>
      </c>
      <c r="CP83" t="s">
        <v>85</v>
      </c>
      <c r="CQ83" t="s">
        <v>85</v>
      </c>
      <c r="CR83" t="s">
        <v>85</v>
      </c>
      <c r="CS83" t="s">
        <v>85</v>
      </c>
      <c r="CT83" t="s">
        <v>85</v>
      </c>
      <c r="CU83" t="s">
        <v>85</v>
      </c>
      <c r="CV83" t="s">
        <v>85</v>
      </c>
      <c r="CW83" t="s">
        <v>85</v>
      </c>
      <c r="CX83" t="s">
        <v>85</v>
      </c>
      <c r="CY83" t="s">
        <v>85</v>
      </c>
      <c r="CZ83" t="s">
        <v>85</v>
      </c>
      <c r="DA83">
        <v>3</v>
      </c>
      <c r="DB83">
        <v>134</v>
      </c>
      <c r="DC83">
        <v>136</v>
      </c>
      <c r="DD83">
        <v>135</v>
      </c>
      <c r="DE83">
        <v>0</v>
      </c>
      <c r="DF83">
        <v>5127</v>
      </c>
      <c r="DG83">
        <v>8</v>
      </c>
      <c r="DH83">
        <v>8</v>
      </c>
      <c r="DI83">
        <v>7</v>
      </c>
      <c r="DJ83">
        <v>0</v>
      </c>
      <c r="DK83">
        <v>258</v>
      </c>
      <c r="DL83">
        <v>9</v>
      </c>
      <c r="DM83">
        <v>9</v>
      </c>
      <c r="DN83">
        <v>9</v>
      </c>
      <c r="DO83">
        <v>0</v>
      </c>
      <c r="DP83">
        <v>321</v>
      </c>
      <c r="DQ83">
        <v>0</v>
      </c>
      <c r="DR83">
        <v>0</v>
      </c>
      <c r="DS83">
        <v>0</v>
      </c>
      <c r="DT83">
        <v>0</v>
      </c>
      <c r="DU83">
        <v>0</v>
      </c>
      <c r="DV83">
        <v>0</v>
      </c>
      <c r="DW83">
        <v>0</v>
      </c>
      <c r="DX83">
        <v>0</v>
      </c>
      <c r="DY83">
        <v>0</v>
      </c>
      <c r="DZ83">
        <v>0</v>
      </c>
      <c r="EA83">
        <v>3</v>
      </c>
      <c r="EB83">
        <v>0</v>
      </c>
      <c r="EC83">
        <v>0</v>
      </c>
      <c r="ED83">
        <v>0</v>
      </c>
      <c r="EE83">
        <v>0</v>
      </c>
      <c r="EF83">
        <v>0</v>
      </c>
      <c r="EG83" t="s">
        <v>85</v>
      </c>
      <c r="EH83" t="s">
        <v>85</v>
      </c>
      <c r="EI83" t="s">
        <v>85</v>
      </c>
      <c r="EJ83" t="s">
        <v>85</v>
      </c>
      <c r="EK83" t="s">
        <v>85</v>
      </c>
      <c r="EL83" t="s">
        <v>85</v>
      </c>
      <c r="EM83" t="s">
        <v>85</v>
      </c>
      <c r="EN83" t="s">
        <v>85</v>
      </c>
      <c r="EO83" t="s">
        <v>85</v>
      </c>
      <c r="EP83" t="s">
        <v>85</v>
      </c>
      <c r="EQ83" t="s">
        <v>85</v>
      </c>
      <c r="ER83" t="s">
        <v>85</v>
      </c>
      <c r="ES83" t="s">
        <v>85</v>
      </c>
      <c r="ET83" t="s">
        <v>85</v>
      </c>
      <c r="EU83" t="s">
        <v>85</v>
      </c>
      <c r="EV83" t="s">
        <v>85</v>
      </c>
      <c r="EW83" t="s">
        <v>85</v>
      </c>
      <c r="EX83" t="s">
        <v>85</v>
      </c>
      <c r="EY83" t="s">
        <v>85</v>
      </c>
      <c r="EZ83" t="s">
        <v>85</v>
      </c>
      <c r="FA83">
        <v>3</v>
      </c>
      <c r="FB83">
        <v>2</v>
      </c>
      <c r="FC83">
        <v>1</v>
      </c>
      <c r="FD83">
        <v>1</v>
      </c>
      <c r="FE83">
        <v>0</v>
      </c>
      <c r="FF83">
        <v>0</v>
      </c>
      <c r="FG83">
        <v>0</v>
      </c>
      <c r="FH83">
        <v>0</v>
      </c>
      <c r="FI83">
        <v>0</v>
      </c>
      <c r="FJ83">
        <v>0</v>
      </c>
      <c r="FK83">
        <v>0</v>
      </c>
      <c r="FL83">
        <v>0</v>
      </c>
      <c r="FM83">
        <v>0</v>
      </c>
      <c r="FN83">
        <v>0</v>
      </c>
      <c r="FO83">
        <v>0</v>
      </c>
      <c r="FP83">
        <v>0</v>
      </c>
      <c r="FQ83">
        <v>47</v>
      </c>
      <c r="FR83">
        <v>47</v>
      </c>
      <c r="FS83">
        <v>50</v>
      </c>
      <c r="FT83">
        <v>0</v>
      </c>
      <c r="FU83">
        <v>1792</v>
      </c>
      <c r="FV83">
        <v>12</v>
      </c>
      <c r="FW83">
        <v>11</v>
      </c>
      <c r="FX83">
        <v>11</v>
      </c>
      <c r="FY83">
        <v>0</v>
      </c>
      <c r="FZ83">
        <v>885</v>
      </c>
      <c r="GA83">
        <v>3</v>
      </c>
      <c r="GB83">
        <v>91</v>
      </c>
      <c r="GC83">
        <v>94</v>
      </c>
      <c r="GD83">
        <v>91</v>
      </c>
      <c r="GE83">
        <v>0</v>
      </c>
      <c r="GF83">
        <v>3600</v>
      </c>
      <c r="GG83" t="s">
        <v>85</v>
      </c>
      <c r="GH83" t="s">
        <v>85</v>
      </c>
      <c r="GI83" t="s">
        <v>85</v>
      </c>
      <c r="GJ83" t="s">
        <v>85</v>
      </c>
      <c r="GK83" t="s">
        <v>85</v>
      </c>
      <c r="GL83" t="s">
        <v>85</v>
      </c>
      <c r="GM83" t="s">
        <v>85</v>
      </c>
      <c r="GN83" t="s">
        <v>85</v>
      </c>
      <c r="GO83" t="s">
        <v>85</v>
      </c>
      <c r="GP83" t="s">
        <v>85</v>
      </c>
      <c r="GQ83" t="s">
        <v>85</v>
      </c>
      <c r="GR83" t="s">
        <v>85</v>
      </c>
      <c r="GS83" t="s">
        <v>85</v>
      </c>
      <c r="GT83" t="s">
        <v>85</v>
      </c>
      <c r="GU83" t="s">
        <v>85</v>
      </c>
      <c r="GV83" t="s">
        <v>85</v>
      </c>
      <c r="GW83" t="s">
        <v>85</v>
      </c>
      <c r="GX83" t="s">
        <v>85</v>
      </c>
      <c r="GY83" t="s">
        <v>85</v>
      </c>
      <c r="GZ83">
        <v>3</v>
      </c>
      <c r="HA83">
        <v>109</v>
      </c>
      <c r="HB83">
        <v>128</v>
      </c>
      <c r="HC83">
        <v>105</v>
      </c>
      <c r="HD83">
        <v>23</v>
      </c>
      <c r="HE83">
        <v>2168</v>
      </c>
      <c r="HF83">
        <v>68</v>
      </c>
      <c r="HG83">
        <v>79</v>
      </c>
      <c r="HH83">
        <v>70</v>
      </c>
      <c r="HI83">
        <v>16</v>
      </c>
      <c r="HJ83">
        <v>1445</v>
      </c>
      <c r="HK83">
        <v>68</v>
      </c>
      <c r="HL83">
        <v>63</v>
      </c>
      <c r="HM83">
        <v>75</v>
      </c>
      <c r="HN83">
        <v>20</v>
      </c>
      <c r="HO83">
        <v>1362</v>
      </c>
      <c r="HP83">
        <v>34</v>
      </c>
      <c r="HQ83">
        <v>45</v>
      </c>
      <c r="HR83">
        <v>36</v>
      </c>
      <c r="HS83">
        <v>13</v>
      </c>
      <c r="HT83">
        <v>760</v>
      </c>
      <c r="HU83">
        <v>99</v>
      </c>
      <c r="HV83">
        <v>133</v>
      </c>
      <c r="HW83">
        <v>98</v>
      </c>
      <c r="HX83">
        <v>37</v>
      </c>
      <c r="HY83">
        <v>2312</v>
      </c>
      <c r="HZ83">
        <v>3</v>
      </c>
      <c r="IA83">
        <v>81</v>
      </c>
      <c r="IB83">
        <v>83</v>
      </c>
      <c r="IC83">
        <v>64</v>
      </c>
      <c r="ID83">
        <v>36</v>
      </c>
      <c r="IE83">
        <v>1603</v>
      </c>
      <c r="IF83" t="s">
        <v>85</v>
      </c>
      <c r="IG83" t="s">
        <v>85</v>
      </c>
      <c r="IH83" t="s">
        <v>85</v>
      </c>
      <c r="II83" t="s">
        <v>85</v>
      </c>
      <c r="IJ83" t="s">
        <v>85</v>
      </c>
      <c r="IK83" t="s">
        <v>85</v>
      </c>
      <c r="IL83" t="s">
        <v>85</v>
      </c>
      <c r="IM83" t="s">
        <v>85</v>
      </c>
      <c r="IN83" t="s">
        <v>85</v>
      </c>
      <c r="IO83" t="s">
        <v>85</v>
      </c>
      <c r="IP83" t="s">
        <v>85</v>
      </c>
      <c r="IQ83" t="s">
        <v>85</v>
      </c>
      <c r="IR83" t="s">
        <v>85</v>
      </c>
      <c r="IS83" t="s">
        <v>85</v>
      </c>
      <c r="IT83" t="s">
        <v>85</v>
      </c>
      <c r="IU83" t="s">
        <v>85</v>
      </c>
      <c r="IV83" t="s">
        <v>85</v>
      </c>
      <c r="IW83" t="s">
        <v>85</v>
      </c>
      <c r="IX83" t="s">
        <v>85</v>
      </c>
      <c r="IY83" t="s">
        <v>85</v>
      </c>
      <c r="IZ83">
        <v>3</v>
      </c>
      <c r="JA83">
        <v>112</v>
      </c>
      <c r="JB83">
        <v>82</v>
      </c>
      <c r="JC83">
        <v>92</v>
      </c>
      <c r="JD83">
        <v>31</v>
      </c>
      <c r="JE83">
        <v>1988</v>
      </c>
      <c r="JF83">
        <v>90</v>
      </c>
      <c r="JG83">
        <v>76</v>
      </c>
      <c r="JH83">
        <v>73</v>
      </c>
      <c r="JI83">
        <v>36</v>
      </c>
      <c r="JJ83">
        <v>1679</v>
      </c>
      <c r="JK83">
        <v>84</v>
      </c>
      <c r="JL83">
        <v>101</v>
      </c>
      <c r="JM83">
        <v>109</v>
      </c>
      <c r="JN83">
        <v>37</v>
      </c>
      <c r="JO83">
        <v>2017</v>
      </c>
      <c r="JP83">
        <v>77</v>
      </c>
      <c r="JQ83">
        <v>52</v>
      </c>
      <c r="JR83">
        <v>72</v>
      </c>
      <c r="JS83">
        <v>30</v>
      </c>
      <c r="JT83">
        <v>1420</v>
      </c>
      <c r="JU83" t="s">
        <v>85</v>
      </c>
      <c r="JV83" t="s">
        <v>85</v>
      </c>
      <c r="JW83" t="s">
        <v>85</v>
      </c>
      <c r="JX83" t="s">
        <v>85</v>
      </c>
      <c r="JY83" t="s">
        <v>85</v>
      </c>
      <c r="JZ83">
        <v>3</v>
      </c>
      <c r="KA83">
        <v>65</v>
      </c>
      <c r="KB83">
        <v>75</v>
      </c>
      <c r="KC83">
        <v>59</v>
      </c>
      <c r="KD83">
        <v>15</v>
      </c>
      <c r="KE83">
        <v>1392</v>
      </c>
      <c r="KF83">
        <v>162</v>
      </c>
      <c r="KG83">
        <v>176</v>
      </c>
      <c r="KH83">
        <v>156</v>
      </c>
      <c r="KI83">
        <v>25</v>
      </c>
      <c r="KJ83">
        <v>3325</v>
      </c>
      <c r="KK83">
        <v>60</v>
      </c>
      <c r="KL83">
        <v>58</v>
      </c>
      <c r="KM83">
        <v>46</v>
      </c>
      <c r="KN83">
        <v>27</v>
      </c>
      <c r="KO83">
        <v>1130</v>
      </c>
      <c r="KP83">
        <v>50</v>
      </c>
      <c r="KQ83">
        <v>32</v>
      </c>
      <c r="KR83">
        <v>61</v>
      </c>
      <c r="KS83">
        <v>30</v>
      </c>
      <c r="KT83">
        <v>1003</v>
      </c>
      <c r="KU83" t="s">
        <v>85</v>
      </c>
      <c r="KV83" t="s">
        <v>85</v>
      </c>
      <c r="KW83" t="s">
        <v>85</v>
      </c>
      <c r="KX83" t="s">
        <v>85</v>
      </c>
      <c r="KY83" t="s">
        <v>85</v>
      </c>
      <c r="KZ83">
        <v>3</v>
      </c>
      <c r="LA83">
        <v>97</v>
      </c>
      <c r="LB83">
        <v>106</v>
      </c>
      <c r="LC83">
        <v>86</v>
      </c>
      <c r="LD83">
        <v>29</v>
      </c>
      <c r="LE83">
        <v>2024</v>
      </c>
      <c r="LF83">
        <v>54</v>
      </c>
      <c r="LG83">
        <v>63</v>
      </c>
      <c r="LH83">
        <v>46</v>
      </c>
      <c r="LI83">
        <v>12</v>
      </c>
      <c r="LJ83">
        <v>1080</v>
      </c>
      <c r="LK83">
        <v>109</v>
      </c>
      <c r="LL83">
        <v>93</v>
      </c>
      <c r="LM83">
        <v>102</v>
      </c>
      <c r="LN83">
        <v>37</v>
      </c>
      <c r="LO83">
        <v>2070</v>
      </c>
      <c r="LP83">
        <v>81</v>
      </c>
      <c r="LQ83">
        <v>86</v>
      </c>
      <c r="LR83">
        <v>92</v>
      </c>
      <c r="LS83">
        <v>14</v>
      </c>
      <c r="LT83">
        <v>1664</v>
      </c>
      <c r="LU83">
        <v>0</v>
      </c>
      <c r="LV83">
        <v>3</v>
      </c>
      <c r="LW83">
        <v>3</v>
      </c>
      <c r="LX83">
        <v>4</v>
      </c>
      <c r="LY83">
        <v>43</v>
      </c>
      <c r="LZ83">
        <v>3</v>
      </c>
      <c r="MA83">
        <v>54</v>
      </c>
      <c r="MB83">
        <v>85</v>
      </c>
      <c r="MC83">
        <v>51</v>
      </c>
      <c r="MD83">
        <v>31</v>
      </c>
      <c r="ME83">
        <v>1234</v>
      </c>
      <c r="MF83" t="s">
        <v>85</v>
      </c>
      <c r="MG83" t="s">
        <v>85</v>
      </c>
      <c r="MH83" t="s">
        <v>85</v>
      </c>
      <c r="MI83" t="s">
        <v>85</v>
      </c>
      <c r="MJ83" t="s">
        <v>85</v>
      </c>
      <c r="MK83" t="s">
        <v>85</v>
      </c>
      <c r="ML83" t="s">
        <v>85</v>
      </c>
      <c r="MM83" t="s">
        <v>85</v>
      </c>
      <c r="MN83" t="s">
        <v>85</v>
      </c>
      <c r="MO83" t="s">
        <v>85</v>
      </c>
      <c r="MP83" t="s">
        <v>85</v>
      </c>
      <c r="MQ83" t="s">
        <v>85</v>
      </c>
      <c r="MR83" t="s">
        <v>85</v>
      </c>
      <c r="MS83" t="s">
        <v>85</v>
      </c>
      <c r="MT83" t="s">
        <v>85</v>
      </c>
      <c r="MU83" t="s">
        <v>85</v>
      </c>
      <c r="MV83" t="s">
        <v>85</v>
      </c>
      <c r="MW83" t="s">
        <v>85</v>
      </c>
      <c r="MX83" t="s">
        <v>85</v>
      </c>
      <c r="MY83" t="s">
        <v>85</v>
      </c>
    </row>
    <row r="84" spans="1:363">
      <c r="A84" s="488">
        <v>4</v>
      </c>
      <c r="B84">
        <v>-1</v>
      </c>
      <c r="C84">
        <v>0</v>
      </c>
      <c r="D84">
        <v>-1</v>
      </c>
      <c r="E84">
        <v>-1</v>
      </c>
      <c r="F84">
        <v>26</v>
      </c>
      <c r="G84">
        <v>5</v>
      </c>
      <c r="H84">
        <v>6</v>
      </c>
      <c r="I84">
        <v>6</v>
      </c>
      <c r="J84">
        <v>0</v>
      </c>
      <c r="K84">
        <v>87</v>
      </c>
      <c r="L84">
        <v>7</v>
      </c>
      <c r="M84">
        <v>7</v>
      </c>
      <c r="N84">
        <v>7</v>
      </c>
      <c r="O84">
        <v>0</v>
      </c>
      <c r="P84">
        <v>66</v>
      </c>
      <c r="Q84">
        <v>5</v>
      </c>
      <c r="R84">
        <v>5</v>
      </c>
      <c r="S84">
        <v>5</v>
      </c>
      <c r="T84">
        <v>0</v>
      </c>
      <c r="U84">
        <v>95</v>
      </c>
      <c r="V84">
        <v>8</v>
      </c>
      <c r="W84">
        <v>8</v>
      </c>
      <c r="X84">
        <v>8</v>
      </c>
      <c r="Y84">
        <v>1</v>
      </c>
      <c r="Z84">
        <v>0</v>
      </c>
      <c r="AA84">
        <v>4</v>
      </c>
      <c r="AB84">
        <v>13</v>
      </c>
      <c r="AC84">
        <v>13</v>
      </c>
      <c r="AD84">
        <v>13</v>
      </c>
      <c r="AE84">
        <v>1</v>
      </c>
      <c r="AF84">
        <v>283</v>
      </c>
      <c r="AG84">
        <v>14</v>
      </c>
      <c r="AH84">
        <v>14</v>
      </c>
      <c r="AI84">
        <v>14</v>
      </c>
      <c r="AJ84">
        <v>1</v>
      </c>
      <c r="AK84">
        <v>204</v>
      </c>
      <c r="AL84">
        <v>1</v>
      </c>
      <c r="AM84">
        <v>1</v>
      </c>
      <c r="AN84">
        <v>1</v>
      </c>
      <c r="AO84">
        <v>1</v>
      </c>
      <c r="AP84">
        <v>47</v>
      </c>
      <c r="AQ84" t="s">
        <v>85</v>
      </c>
      <c r="AR84" t="s">
        <v>85</v>
      </c>
      <c r="AS84" t="s">
        <v>85</v>
      </c>
      <c r="AT84" t="s">
        <v>85</v>
      </c>
      <c r="AU84" t="s">
        <v>85</v>
      </c>
      <c r="AV84" t="s">
        <v>85</v>
      </c>
      <c r="AW84" t="s">
        <v>85</v>
      </c>
      <c r="AX84" t="s">
        <v>85</v>
      </c>
      <c r="AY84" t="s">
        <v>85</v>
      </c>
      <c r="AZ84" t="s">
        <v>85</v>
      </c>
      <c r="BA84">
        <v>4</v>
      </c>
      <c r="BB84">
        <v>21</v>
      </c>
      <c r="BC84">
        <v>21</v>
      </c>
      <c r="BD84">
        <v>21</v>
      </c>
      <c r="BE84">
        <v>0</v>
      </c>
      <c r="BF84">
        <v>798</v>
      </c>
      <c r="BG84">
        <v>11</v>
      </c>
      <c r="BH84">
        <v>9</v>
      </c>
      <c r="BI84">
        <v>8</v>
      </c>
      <c r="BJ84">
        <v>0</v>
      </c>
      <c r="BK84">
        <v>362</v>
      </c>
      <c r="BL84">
        <v>7</v>
      </c>
      <c r="BM84">
        <v>8</v>
      </c>
      <c r="BN84">
        <v>6</v>
      </c>
      <c r="BO84">
        <v>0</v>
      </c>
      <c r="BP84">
        <v>90</v>
      </c>
      <c r="BQ84">
        <v>44</v>
      </c>
      <c r="BR84">
        <v>45</v>
      </c>
      <c r="BS84">
        <v>43</v>
      </c>
      <c r="BT84">
        <v>2</v>
      </c>
      <c r="BU84">
        <v>1600</v>
      </c>
      <c r="BV84">
        <v>37</v>
      </c>
      <c r="BW84">
        <v>39</v>
      </c>
      <c r="BX84">
        <v>37</v>
      </c>
      <c r="BY84">
        <v>0</v>
      </c>
      <c r="BZ84">
        <v>1475</v>
      </c>
      <c r="CA84">
        <v>4</v>
      </c>
      <c r="CB84" t="s">
        <v>85</v>
      </c>
      <c r="CC84" t="s">
        <v>85</v>
      </c>
      <c r="CD84" t="s">
        <v>85</v>
      </c>
      <c r="CE84" t="s">
        <v>85</v>
      </c>
      <c r="CF84">
        <v>0</v>
      </c>
      <c r="CG84">
        <v>2</v>
      </c>
      <c r="CH84">
        <v>2</v>
      </c>
      <c r="CI84">
        <v>2</v>
      </c>
      <c r="CJ84">
        <v>0</v>
      </c>
      <c r="CK84">
        <v>59</v>
      </c>
      <c r="CL84" t="s">
        <v>85</v>
      </c>
      <c r="CM84" t="s">
        <v>85</v>
      </c>
      <c r="CN84" t="s">
        <v>85</v>
      </c>
      <c r="CO84" t="s">
        <v>85</v>
      </c>
      <c r="CP84" t="s">
        <v>85</v>
      </c>
      <c r="CQ84" t="s">
        <v>85</v>
      </c>
      <c r="CR84" t="s">
        <v>85</v>
      </c>
      <c r="CS84" t="s">
        <v>85</v>
      </c>
      <c r="CT84" t="s">
        <v>85</v>
      </c>
      <c r="CU84" t="s">
        <v>85</v>
      </c>
      <c r="CV84" t="s">
        <v>85</v>
      </c>
      <c r="CW84" t="s">
        <v>85</v>
      </c>
      <c r="CX84" t="s">
        <v>85</v>
      </c>
      <c r="CY84" t="s">
        <v>85</v>
      </c>
      <c r="CZ84" t="s">
        <v>85</v>
      </c>
      <c r="DA84">
        <v>4</v>
      </c>
      <c r="DB84">
        <v>138</v>
      </c>
      <c r="DC84">
        <v>140</v>
      </c>
      <c r="DD84">
        <v>139</v>
      </c>
      <c r="DE84">
        <v>0</v>
      </c>
      <c r="DF84">
        <v>5010</v>
      </c>
      <c r="DG84">
        <v>8</v>
      </c>
      <c r="DH84">
        <v>7</v>
      </c>
      <c r="DI84">
        <v>7</v>
      </c>
      <c r="DJ84">
        <v>0</v>
      </c>
      <c r="DK84">
        <v>259</v>
      </c>
      <c r="DL84">
        <v>9</v>
      </c>
      <c r="DM84">
        <v>9</v>
      </c>
      <c r="DN84">
        <v>9</v>
      </c>
      <c r="DO84">
        <v>0</v>
      </c>
      <c r="DP84">
        <v>328</v>
      </c>
      <c r="DQ84">
        <v>0</v>
      </c>
      <c r="DR84">
        <v>0</v>
      </c>
      <c r="DS84">
        <v>0</v>
      </c>
      <c r="DT84">
        <v>0</v>
      </c>
      <c r="DU84">
        <v>0</v>
      </c>
      <c r="DV84">
        <v>0</v>
      </c>
      <c r="DW84">
        <v>0</v>
      </c>
      <c r="DX84">
        <v>0</v>
      </c>
      <c r="DY84">
        <v>0</v>
      </c>
      <c r="DZ84">
        <v>0</v>
      </c>
      <c r="EA84">
        <v>4</v>
      </c>
      <c r="EB84">
        <v>0</v>
      </c>
      <c r="EC84">
        <v>0</v>
      </c>
      <c r="ED84">
        <v>0</v>
      </c>
      <c r="EE84">
        <v>0</v>
      </c>
      <c r="EF84">
        <v>0</v>
      </c>
      <c r="EG84" t="s">
        <v>85</v>
      </c>
      <c r="EH84" t="s">
        <v>85</v>
      </c>
      <c r="EI84" t="s">
        <v>85</v>
      </c>
      <c r="EJ84" t="s">
        <v>85</v>
      </c>
      <c r="EK84" t="s">
        <v>85</v>
      </c>
      <c r="EL84" t="s">
        <v>85</v>
      </c>
      <c r="EM84" t="s">
        <v>85</v>
      </c>
      <c r="EN84" t="s">
        <v>85</v>
      </c>
      <c r="EO84" t="s">
        <v>85</v>
      </c>
      <c r="EP84" t="s">
        <v>85</v>
      </c>
      <c r="EQ84" t="s">
        <v>85</v>
      </c>
      <c r="ER84" t="s">
        <v>85</v>
      </c>
      <c r="ES84" t="s">
        <v>85</v>
      </c>
      <c r="ET84" t="s">
        <v>85</v>
      </c>
      <c r="EU84" t="s">
        <v>85</v>
      </c>
      <c r="EV84" t="s">
        <v>85</v>
      </c>
      <c r="EW84" t="s">
        <v>85</v>
      </c>
      <c r="EX84" t="s">
        <v>85</v>
      </c>
      <c r="EY84" t="s">
        <v>85</v>
      </c>
      <c r="EZ84" t="s">
        <v>85</v>
      </c>
      <c r="FA84">
        <v>4</v>
      </c>
      <c r="FB84">
        <v>1</v>
      </c>
      <c r="FC84">
        <v>1</v>
      </c>
      <c r="FD84">
        <v>1</v>
      </c>
      <c r="FE84">
        <v>0</v>
      </c>
      <c r="FF84">
        <v>0</v>
      </c>
      <c r="FG84">
        <v>0</v>
      </c>
      <c r="FH84">
        <v>0</v>
      </c>
      <c r="FI84">
        <v>0</v>
      </c>
      <c r="FJ84">
        <v>0</v>
      </c>
      <c r="FK84">
        <v>0</v>
      </c>
      <c r="FL84">
        <v>0</v>
      </c>
      <c r="FM84">
        <v>0</v>
      </c>
      <c r="FN84">
        <v>0</v>
      </c>
      <c r="FO84">
        <v>0</v>
      </c>
      <c r="FP84">
        <v>0</v>
      </c>
      <c r="FQ84">
        <v>46</v>
      </c>
      <c r="FR84">
        <v>46</v>
      </c>
      <c r="FS84">
        <v>49</v>
      </c>
      <c r="FT84">
        <v>0</v>
      </c>
      <c r="FU84">
        <v>1868</v>
      </c>
      <c r="FV84">
        <v>11</v>
      </c>
      <c r="FW84">
        <v>11</v>
      </c>
      <c r="FX84">
        <v>9</v>
      </c>
      <c r="FY84">
        <v>0</v>
      </c>
      <c r="FZ84">
        <v>396</v>
      </c>
      <c r="GA84">
        <v>4</v>
      </c>
      <c r="GB84">
        <v>96</v>
      </c>
      <c r="GC84">
        <v>99</v>
      </c>
      <c r="GD84">
        <v>97</v>
      </c>
      <c r="GE84">
        <v>0</v>
      </c>
      <c r="GF84">
        <v>3650</v>
      </c>
      <c r="GG84" t="s">
        <v>85</v>
      </c>
      <c r="GH84" t="s">
        <v>85</v>
      </c>
      <c r="GI84" t="s">
        <v>85</v>
      </c>
      <c r="GJ84" t="s">
        <v>85</v>
      </c>
      <c r="GK84" t="s">
        <v>85</v>
      </c>
      <c r="GL84" t="s">
        <v>85</v>
      </c>
      <c r="GM84" t="s">
        <v>85</v>
      </c>
      <c r="GN84" t="s">
        <v>85</v>
      </c>
      <c r="GO84" t="s">
        <v>85</v>
      </c>
      <c r="GP84" t="s">
        <v>85</v>
      </c>
      <c r="GQ84" t="s">
        <v>85</v>
      </c>
      <c r="GR84" t="s">
        <v>85</v>
      </c>
      <c r="GS84" t="s">
        <v>85</v>
      </c>
      <c r="GT84" t="s">
        <v>85</v>
      </c>
      <c r="GU84" t="s">
        <v>85</v>
      </c>
      <c r="GV84" t="s">
        <v>85</v>
      </c>
      <c r="GW84" t="s">
        <v>85</v>
      </c>
      <c r="GX84" t="s">
        <v>85</v>
      </c>
      <c r="GY84" t="s">
        <v>85</v>
      </c>
      <c r="GZ84">
        <v>4</v>
      </c>
      <c r="HA84">
        <v>101</v>
      </c>
      <c r="HB84">
        <v>118</v>
      </c>
      <c r="HC84">
        <v>99</v>
      </c>
      <c r="HD84">
        <v>20</v>
      </c>
      <c r="HE84">
        <v>2090</v>
      </c>
      <c r="HF84">
        <v>65</v>
      </c>
      <c r="HG84">
        <v>76</v>
      </c>
      <c r="HH84">
        <v>67</v>
      </c>
      <c r="HI84">
        <v>17</v>
      </c>
      <c r="HJ84">
        <v>1433</v>
      </c>
      <c r="HK84">
        <v>65</v>
      </c>
      <c r="HL84">
        <v>59</v>
      </c>
      <c r="HM84">
        <v>73</v>
      </c>
      <c r="HN84">
        <v>22</v>
      </c>
      <c r="HO84">
        <v>1310</v>
      </c>
      <c r="HP84">
        <v>29</v>
      </c>
      <c r="HQ84">
        <v>35</v>
      </c>
      <c r="HR84">
        <v>29</v>
      </c>
      <c r="HS84">
        <v>11</v>
      </c>
      <c r="HT84">
        <v>677</v>
      </c>
      <c r="HU84">
        <v>105</v>
      </c>
      <c r="HV84">
        <v>129</v>
      </c>
      <c r="HW84">
        <v>92</v>
      </c>
      <c r="HX84">
        <v>36</v>
      </c>
      <c r="HY84">
        <v>2213</v>
      </c>
      <c r="HZ84">
        <v>4</v>
      </c>
      <c r="IA84">
        <v>78</v>
      </c>
      <c r="IB84">
        <v>76</v>
      </c>
      <c r="IC84">
        <v>60</v>
      </c>
      <c r="ID84">
        <v>35</v>
      </c>
      <c r="IE84">
        <v>1493</v>
      </c>
      <c r="IF84" t="s">
        <v>85</v>
      </c>
      <c r="IG84" t="s">
        <v>85</v>
      </c>
      <c r="IH84" t="s">
        <v>85</v>
      </c>
      <c r="II84" t="s">
        <v>85</v>
      </c>
      <c r="IJ84" t="s">
        <v>85</v>
      </c>
      <c r="IK84" t="s">
        <v>85</v>
      </c>
      <c r="IL84" t="s">
        <v>85</v>
      </c>
      <c r="IM84" t="s">
        <v>85</v>
      </c>
      <c r="IN84" t="s">
        <v>85</v>
      </c>
      <c r="IO84" t="s">
        <v>85</v>
      </c>
      <c r="IP84" t="s">
        <v>85</v>
      </c>
      <c r="IQ84" t="s">
        <v>85</v>
      </c>
      <c r="IR84" t="s">
        <v>85</v>
      </c>
      <c r="IS84" t="s">
        <v>85</v>
      </c>
      <c r="IT84" t="s">
        <v>85</v>
      </c>
      <c r="IU84" t="s">
        <v>85</v>
      </c>
      <c r="IV84" t="s">
        <v>85</v>
      </c>
      <c r="IW84" t="s">
        <v>85</v>
      </c>
      <c r="IX84" t="s">
        <v>85</v>
      </c>
      <c r="IY84" t="s">
        <v>85</v>
      </c>
      <c r="IZ84">
        <v>4</v>
      </c>
      <c r="JA84">
        <v>108</v>
      </c>
      <c r="JB84">
        <v>79</v>
      </c>
      <c r="JC84">
        <v>90</v>
      </c>
      <c r="JD84">
        <v>31</v>
      </c>
      <c r="JE84">
        <v>1879</v>
      </c>
      <c r="JF84">
        <v>79</v>
      </c>
      <c r="JG84">
        <v>70</v>
      </c>
      <c r="JH84">
        <v>67</v>
      </c>
      <c r="JI84">
        <v>33</v>
      </c>
      <c r="JJ84">
        <v>1555</v>
      </c>
      <c r="JK84">
        <v>80</v>
      </c>
      <c r="JL84">
        <v>93</v>
      </c>
      <c r="JM84">
        <v>98</v>
      </c>
      <c r="JN84">
        <v>34</v>
      </c>
      <c r="JO84">
        <v>1896</v>
      </c>
      <c r="JP84">
        <v>71</v>
      </c>
      <c r="JQ84">
        <v>51</v>
      </c>
      <c r="JR84">
        <v>68</v>
      </c>
      <c r="JS84">
        <v>27</v>
      </c>
      <c r="JT84">
        <v>1320</v>
      </c>
      <c r="JU84" t="s">
        <v>85</v>
      </c>
      <c r="JV84" t="s">
        <v>85</v>
      </c>
      <c r="JW84" t="s">
        <v>85</v>
      </c>
      <c r="JX84" t="s">
        <v>85</v>
      </c>
      <c r="JY84" t="s">
        <v>85</v>
      </c>
      <c r="JZ84">
        <v>4</v>
      </c>
      <c r="KA84">
        <v>57</v>
      </c>
      <c r="KB84">
        <v>62</v>
      </c>
      <c r="KC84">
        <v>51</v>
      </c>
      <c r="KD84">
        <v>12</v>
      </c>
      <c r="KE84">
        <v>1218</v>
      </c>
      <c r="KF84">
        <v>144</v>
      </c>
      <c r="KG84">
        <v>162</v>
      </c>
      <c r="KH84">
        <v>139</v>
      </c>
      <c r="KI84">
        <v>26</v>
      </c>
      <c r="KJ84">
        <v>3099</v>
      </c>
      <c r="KK84">
        <v>55</v>
      </c>
      <c r="KL84">
        <v>55</v>
      </c>
      <c r="KM84">
        <v>47</v>
      </c>
      <c r="KN84">
        <v>22</v>
      </c>
      <c r="KO84">
        <v>1072</v>
      </c>
      <c r="KP84">
        <v>51</v>
      </c>
      <c r="KQ84">
        <v>30</v>
      </c>
      <c r="KR84">
        <v>57</v>
      </c>
      <c r="KS84">
        <v>31</v>
      </c>
      <c r="KT84">
        <v>939</v>
      </c>
      <c r="KU84" t="s">
        <v>85</v>
      </c>
      <c r="KV84" t="s">
        <v>85</v>
      </c>
      <c r="KW84" t="s">
        <v>85</v>
      </c>
      <c r="KX84" t="s">
        <v>85</v>
      </c>
      <c r="KY84" t="s">
        <v>85</v>
      </c>
      <c r="KZ84">
        <v>4</v>
      </c>
      <c r="LA84">
        <v>90</v>
      </c>
      <c r="LB84">
        <v>97</v>
      </c>
      <c r="LC84">
        <v>84</v>
      </c>
      <c r="LD84">
        <v>24</v>
      </c>
      <c r="LE84">
        <v>1847</v>
      </c>
      <c r="LF84">
        <v>50</v>
      </c>
      <c r="LG84">
        <v>60</v>
      </c>
      <c r="LH84">
        <v>49</v>
      </c>
      <c r="LI84">
        <v>15</v>
      </c>
      <c r="LJ84">
        <v>1030</v>
      </c>
      <c r="LK84">
        <v>98</v>
      </c>
      <c r="LL84">
        <v>90</v>
      </c>
      <c r="LM84">
        <v>90</v>
      </c>
      <c r="LN84">
        <v>33</v>
      </c>
      <c r="LO84">
        <v>1936</v>
      </c>
      <c r="LP84">
        <v>82</v>
      </c>
      <c r="LQ84">
        <v>89</v>
      </c>
      <c r="LR84">
        <v>94</v>
      </c>
      <c r="LS84">
        <v>15</v>
      </c>
      <c r="LT84">
        <v>1690</v>
      </c>
      <c r="LU84">
        <v>0</v>
      </c>
      <c r="LV84">
        <v>3</v>
      </c>
      <c r="LW84">
        <v>3</v>
      </c>
      <c r="LX84">
        <v>4</v>
      </c>
      <c r="LY84">
        <v>38</v>
      </c>
      <c r="LZ84">
        <v>4</v>
      </c>
      <c r="MA84">
        <v>47</v>
      </c>
      <c r="MB84">
        <v>74</v>
      </c>
      <c r="MC84">
        <v>45</v>
      </c>
      <c r="MD84">
        <v>27</v>
      </c>
      <c r="ME84">
        <v>1190</v>
      </c>
      <c r="MF84" t="s">
        <v>85</v>
      </c>
      <c r="MG84" t="s">
        <v>85</v>
      </c>
      <c r="MH84" t="s">
        <v>85</v>
      </c>
      <c r="MI84" t="s">
        <v>85</v>
      </c>
      <c r="MJ84" t="s">
        <v>85</v>
      </c>
      <c r="MK84" t="s">
        <v>85</v>
      </c>
      <c r="ML84" t="s">
        <v>85</v>
      </c>
      <c r="MM84" t="s">
        <v>85</v>
      </c>
      <c r="MN84" t="s">
        <v>85</v>
      </c>
      <c r="MO84" t="s">
        <v>85</v>
      </c>
      <c r="MP84" t="s">
        <v>85</v>
      </c>
      <c r="MQ84" t="s">
        <v>85</v>
      </c>
      <c r="MR84" t="s">
        <v>85</v>
      </c>
      <c r="MS84" t="s">
        <v>85</v>
      </c>
      <c r="MT84" t="s">
        <v>85</v>
      </c>
      <c r="MU84" t="s">
        <v>85</v>
      </c>
      <c r="MV84" t="s">
        <v>85</v>
      </c>
      <c r="MW84" t="s">
        <v>85</v>
      </c>
      <c r="MX84" t="s">
        <v>85</v>
      </c>
      <c r="MY84" t="s">
        <v>85</v>
      </c>
    </row>
    <row r="85" spans="1:363">
      <c r="A85" s="488">
        <v>5</v>
      </c>
      <c r="B85">
        <v>0</v>
      </c>
      <c r="C85">
        <v>-1</v>
      </c>
      <c r="D85">
        <v>-1</v>
      </c>
      <c r="E85">
        <v>-1</v>
      </c>
      <c r="F85">
        <v>26</v>
      </c>
      <c r="G85">
        <v>5</v>
      </c>
      <c r="H85">
        <v>6</v>
      </c>
      <c r="I85">
        <v>6</v>
      </c>
      <c r="J85">
        <v>0</v>
      </c>
      <c r="K85">
        <v>86</v>
      </c>
      <c r="L85">
        <v>7</v>
      </c>
      <c r="M85">
        <v>7</v>
      </c>
      <c r="N85">
        <v>7</v>
      </c>
      <c r="O85">
        <v>0</v>
      </c>
      <c r="P85">
        <v>54</v>
      </c>
      <c r="Q85">
        <v>5</v>
      </c>
      <c r="R85">
        <v>5</v>
      </c>
      <c r="S85">
        <v>5</v>
      </c>
      <c r="T85">
        <v>0</v>
      </c>
      <c r="U85">
        <v>60</v>
      </c>
      <c r="V85">
        <v>7</v>
      </c>
      <c r="W85">
        <v>7</v>
      </c>
      <c r="X85">
        <v>7</v>
      </c>
      <c r="Y85">
        <v>1</v>
      </c>
      <c r="Z85">
        <v>0</v>
      </c>
      <c r="AA85">
        <v>5</v>
      </c>
      <c r="AB85">
        <v>10</v>
      </c>
      <c r="AC85">
        <v>10</v>
      </c>
      <c r="AD85">
        <v>10</v>
      </c>
      <c r="AE85">
        <v>1</v>
      </c>
      <c r="AF85">
        <v>217</v>
      </c>
      <c r="AG85">
        <v>12</v>
      </c>
      <c r="AH85">
        <v>12</v>
      </c>
      <c r="AI85">
        <v>12</v>
      </c>
      <c r="AJ85">
        <v>1</v>
      </c>
      <c r="AK85">
        <v>185</v>
      </c>
      <c r="AL85">
        <v>1</v>
      </c>
      <c r="AM85">
        <v>1</v>
      </c>
      <c r="AN85">
        <v>1</v>
      </c>
      <c r="AO85">
        <v>1</v>
      </c>
      <c r="AP85">
        <v>47</v>
      </c>
      <c r="AQ85" t="s">
        <v>85</v>
      </c>
      <c r="AR85" t="s">
        <v>85</v>
      </c>
      <c r="AS85" t="s">
        <v>85</v>
      </c>
      <c r="AT85" t="s">
        <v>85</v>
      </c>
      <c r="AU85" t="s">
        <v>85</v>
      </c>
      <c r="AV85" t="s">
        <v>85</v>
      </c>
      <c r="AW85" t="s">
        <v>85</v>
      </c>
      <c r="AX85" t="s">
        <v>85</v>
      </c>
      <c r="AY85" t="s">
        <v>85</v>
      </c>
      <c r="AZ85" t="s">
        <v>85</v>
      </c>
      <c r="BA85">
        <v>5</v>
      </c>
      <c r="BB85">
        <v>21</v>
      </c>
      <c r="BC85">
        <v>22</v>
      </c>
      <c r="BD85">
        <v>22</v>
      </c>
      <c r="BE85">
        <v>0</v>
      </c>
      <c r="BF85">
        <v>802</v>
      </c>
      <c r="BG85">
        <v>11</v>
      </c>
      <c r="BH85">
        <v>9</v>
      </c>
      <c r="BI85">
        <v>8</v>
      </c>
      <c r="BJ85">
        <v>0</v>
      </c>
      <c r="BK85">
        <v>360</v>
      </c>
      <c r="BL85">
        <v>7</v>
      </c>
      <c r="BM85">
        <v>8</v>
      </c>
      <c r="BN85">
        <v>6</v>
      </c>
      <c r="BO85">
        <v>0</v>
      </c>
      <c r="BP85">
        <v>84</v>
      </c>
      <c r="BQ85">
        <v>39</v>
      </c>
      <c r="BR85">
        <v>41</v>
      </c>
      <c r="BS85">
        <v>38</v>
      </c>
      <c r="BT85">
        <v>1</v>
      </c>
      <c r="BU85">
        <v>1578</v>
      </c>
      <c r="BV85">
        <v>37</v>
      </c>
      <c r="BW85">
        <v>41</v>
      </c>
      <c r="BX85">
        <v>38</v>
      </c>
      <c r="BY85">
        <v>0</v>
      </c>
      <c r="BZ85">
        <v>1528</v>
      </c>
      <c r="CA85">
        <v>5</v>
      </c>
      <c r="CB85" t="s">
        <v>85</v>
      </c>
      <c r="CC85" t="s">
        <v>85</v>
      </c>
      <c r="CD85" t="s">
        <v>85</v>
      </c>
      <c r="CE85" t="s">
        <v>85</v>
      </c>
      <c r="CF85">
        <v>0</v>
      </c>
      <c r="CG85">
        <v>2</v>
      </c>
      <c r="CH85">
        <v>2</v>
      </c>
      <c r="CI85">
        <v>2</v>
      </c>
      <c r="CJ85">
        <v>0</v>
      </c>
      <c r="CK85">
        <v>59</v>
      </c>
      <c r="CL85" t="s">
        <v>85</v>
      </c>
      <c r="CM85" t="s">
        <v>85</v>
      </c>
      <c r="CN85" t="s">
        <v>85</v>
      </c>
      <c r="CO85" t="s">
        <v>85</v>
      </c>
      <c r="CP85" t="s">
        <v>85</v>
      </c>
      <c r="CQ85" t="s">
        <v>85</v>
      </c>
      <c r="CR85" t="s">
        <v>85</v>
      </c>
      <c r="CS85" t="s">
        <v>85</v>
      </c>
      <c r="CT85" t="s">
        <v>85</v>
      </c>
      <c r="CU85" t="s">
        <v>85</v>
      </c>
      <c r="CV85" t="s">
        <v>85</v>
      </c>
      <c r="CW85" t="s">
        <v>85</v>
      </c>
      <c r="CX85" t="s">
        <v>85</v>
      </c>
      <c r="CY85" t="s">
        <v>85</v>
      </c>
      <c r="CZ85" t="s">
        <v>85</v>
      </c>
      <c r="DA85">
        <v>5</v>
      </c>
      <c r="DB85">
        <v>132</v>
      </c>
      <c r="DC85">
        <v>134</v>
      </c>
      <c r="DD85">
        <v>133</v>
      </c>
      <c r="DE85">
        <v>0</v>
      </c>
      <c r="DF85">
        <v>5079</v>
      </c>
      <c r="DG85">
        <v>8</v>
      </c>
      <c r="DH85">
        <v>7</v>
      </c>
      <c r="DI85">
        <v>7</v>
      </c>
      <c r="DJ85">
        <v>0</v>
      </c>
      <c r="DK85">
        <v>257</v>
      </c>
      <c r="DL85">
        <v>9</v>
      </c>
      <c r="DM85">
        <v>9</v>
      </c>
      <c r="DN85">
        <v>9</v>
      </c>
      <c r="DO85">
        <v>0</v>
      </c>
      <c r="DP85">
        <v>343</v>
      </c>
      <c r="DQ85">
        <v>0</v>
      </c>
      <c r="DR85">
        <v>0</v>
      </c>
      <c r="DS85">
        <v>0</v>
      </c>
      <c r="DT85">
        <v>0</v>
      </c>
      <c r="DU85">
        <v>0</v>
      </c>
      <c r="DV85">
        <v>0</v>
      </c>
      <c r="DW85">
        <v>0</v>
      </c>
      <c r="DX85">
        <v>0</v>
      </c>
      <c r="DY85">
        <v>0</v>
      </c>
      <c r="DZ85">
        <v>0</v>
      </c>
      <c r="EA85">
        <v>5</v>
      </c>
      <c r="EB85">
        <v>0</v>
      </c>
      <c r="EC85">
        <v>0</v>
      </c>
      <c r="ED85">
        <v>0</v>
      </c>
      <c r="EE85">
        <v>0</v>
      </c>
      <c r="EF85">
        <v>0</v>
      </c>
      <c r="EG85" t="s">
        <v>85</v>
      </c>
      <c r="EH85" t="s">
        <v>85</v>
      </c>
      <c r="EI85" t="s">
        <v>85</v>
      </c>
      <c r="EJ85" t="s">
        <v>85</v>
      </c>
      <c r="EK85" t="s">
        <v>85</v>
      </c>
      <c r="EL85" t="s">
        <v>85</v>
      </c>
      <c r="EM85" t="s">
        <v>85</v>
      </c>
      <c r="EN85" t="s">
        <v>85</v>
      </c>
      <c r="EO85" t="s">
        <v>85</v>
      </c>
      <c r="EP85" t="s">
        <v>85</v>
      </c>
      <c r="EQ85" t="s">
        <v>85</v>
      </c>
      <c r="ER85" t="s">
        <v>85</v>
      </c>
      <c r="ES85" t="s">
        <v>85</v>
      </c>
      <c r="ET85" t="s">
        <v>85</v>
      </c>
      <c r="EU85" t="s">
        <v>85</v>
      </c>
      <c r="EV85" t="s">
        <v>85</v>
      </c>
      <c r="EW85" t="s">
        <v>85</v>
      </c>
      <c r="EX85" t="s">
        <v>85</v>
      </c>
      <c r="EY85" t="s">
        <v>85</v>
      </c>
      <c r="EZ85" t="s">
        <v>85</v>
      </c>
      <c r="FA85">
        <v>5</v>
      </c>
      <c r="FB85">
        <v>1</v>
      </c>
      <c r="FC85">
        <v>1</v>
      </c>
      <c r="FD85">
        <v>1</v>
      </c>
      <c r="FE85">
        <v>0</v>
      </c>
      <c r="FF85">
        <v>0</v>
      </c>
      <c r="FG85">
        <v>0</v>
      </c>
      <c r="FH85">
        <v>0</v>
      </c>
      <c r="FI85">
        <v>0</v>
      </c>
      <c r="FJ85">
        <v>0</v>
      </c>
      <c r="FK85">
        <v>0</v>
      </c>
      <c r="FL85">
        <v>0</v>
      </c>
      <c r="FM85">
        <v>0</v>
      </c>
      <c r="FN85">
        <v>0</v>
      </c>
      <c r="FO85">
        <v>0</v>
      </c>
      <c r="FP85">
        <v>0</v>
      </c>
      <c r="FQ85">
        <v>45</v>
      </c>
      <c r="FR85">
        <v>46</v>
      </c>
      <c r="FS85">
        <v>48</v>
      </c>
      <c r="FT85">
        <v>0</v>
      </c>
      <c r="FU85">
        <v>1859</v>
      </c>
      <c r="FV85">
        <v>12</v>
      </c>
      <c r="FW85">
        <v>13</v>
      </c>
      <c r="FX85">
        <v>11</v>
      </c>
      <c r="FY85">
        <v>0</v>
      </c>
      <c r="FZ85">
        <v>408</v>
      </c>
      <c r="GA85">
        <v>5</v>
      </c>
      <c r="GB85">
        <v>92</v>
      </c>
      <c r="GC85">
        <v>96</v>
      </c>
      <c r="GD85">
        <v>93</v>
      </c>
      <c r="GE85">
        <v>0</v>
      </c>
      <c r="GF85">
        <v>3628</v>
      </c>
      <c r="GG85" t="s">
        <v>85</v>
      </c>
      <c r="GH85" t="s">
        <v>85</v>
      </c>
      <c r="GI85" t="s">
        <v>85</v>
      </c>
      <c r="GJ85" t="s">
        <v>85</v>
      </c>
      <c r="GK85" t="s">
        <v>85</v>
      </c>
      <c r="GL85" t="s">
        <v>85</v>
      </c>
      <c r="GM85" t="s">
        <v>85</v>
      </c>
      <c r="GN85" t="s">
        <v>85</v>
      </c>
      <c r="GO85" t="s">
        <v>85</v>
      </c>
      <c r="GP85" t="s">
        <v>85</v>
      </c>
      <c r="GQ85" t="s">
        <v>85</v>
      </c>
      <c r="GR85" t="s">
        <v>85</v>
      </c>
      <c r="GS85" t="s">
        <v>85</v>
      </c>
      <c r="GT85" t="s">
        <v>85</v>
      </c>
      <c r="GU85" t="s">
        <v>85</v>
      </c>
      <c r="GV85" t="s">
        <v>85</v>
      </c>
      <c r="GW85" t="s">
        <v>85</v>
      </c>
      <c r="GX85" t="s">
        <v>85</v>
      </c>
      <c r="GY85" t="s">
        <v>85</v>
      </c>
      <c r="GZ85">
        <v>5</v>
      </c>
      <c r="HA85">
        <v>108</v>
      </c>
      <c r="HB85">
        <v>122</v>
      </c>
      <c r="HC85">
        <v>103</v>
      </c>
      <c r="HD85">
        <v>21</v>
      </c>
      <c r="HE85">
        <v>1986</v>
      </c>
      <c r="HF85">
        <v>68</v>
      </c>
      <c r="HG85">
        <v>80</v>
      </c>
      <c r="HH85">
        <v>69</v>
      </c>
      <c r="HI85">
        <v>17</v>
      </c>
      <c r="HJ85">
        <v>1425</v>
      </c>
      <c r="HK85">
        <v>60</v>
      </c>
      <c r="HL85">
        <v>57</v>
      </c>
      <c r="HM85">
        <v>70</v>
      </c>
      <c r="HN85">
        <v>21</v>
      </c>
      <c r="HO85">
        <v>1307</v>
      </c>
      <c r="HP85">
        <v>42</v>
      </c>
      <c r="HQ85">
        <v>49</v>
      </c>
      <c r="HR85">
        <v>44</v>
      </c>
      <c r="HS85">
        <v>11</v>
      </c>
      <c r="HT85">
        <v>662</v>
      </c>
      <c r="HU85">
        <v>94</v>
      </c>
      <c r="HV85">
        <v>118</v>
      </c>
      <c r="HW85">
        <v>92</v>
      </c>
      <c r="HX85">
        <v>29</v>
      </c>
      <c r="HY85">
        <v>2097</v>
      </c>
      <c r="HZ85">
        <v>5</v>
      </c>
      <c r="IA85">
        <v>77</v>
      </c>
      <c r="IB85">
        <v>75</v>
      </c>
      <c r="IC85">
        <v>58</v>
      </c>
      <c r="ID85">
        <v>35</v>
      </c>
      <c r="IE85">
        <v>1395</v>
      </c>
      <c r="IF85" t="s">
        <v>85</v>
      </c>
      <c r="IG85" t="s">
        <v>85</v>
      </c>
      <c r="IH85" t="s">
        <v>85</v>
      </c>
      <c r="II85" t="s">
        <v>85</v>
      </c>
      <c r="IJ85" t="s">
        <v>85</v>
      </c>
      <c r="IK85" t="s">
        <v>85</v>
      </c>
      <c r="IL85" t="s">
        <v>85</v>
      </c>
      <c r="IM85" t="s">
        <v>85</v>
      </c>
      <c r="IN85" t="s">
        <v>85</v>
      </c>
      <c r="IO85" t="s">
        <v>85</v>
      </c>
      <c r="IP85" t="s">
        <v>85</v>
      </c>
      <c r="IQ85" t="s">
        <v>85</v>
      </c>
      <c r="IR85" t="s">
        <v>85</v>
      </c>
      <c r="IS85" t="s">
        <v>85</v>
      </c>
      <c r="IT85" t="s">
        <v>85</v>
      </c>
      <c r="IU85" t="s">
        <v>85</v>
      </c>
      <c r="IV85" t="s">
        <v>85</v>
      </c>
      <c r="IW85" t="s">
        <v>85</v>
      </c>
      <c r="IX85" t="s">
        <v>85</v>
      </c>
      <c r="IY85" t="s">
        <v>85</v>
      </c>
      <c r="IZ85">
        <v>5</v>
      </c>
      <c r="JA85">
        <v>96</v>
      </c>
      <c r="JB85">
        <v>74</v>
      </c>
      <c r="JC85">
        <v>84</v>
      </c>
      <c r="JD85">
        <v>23</v>
      </c>
      <c r="JE85">
        <v>1762</v>
      </c>
      <c r="JF85">
        <v>75</v>
      </c>
      <c r="JG85">
        <v>75</v>
      </c>
      <c r="JH85">
        <v>69</v>
      </c>
      <c r="JI85">
        <v>30</v>
      </c>
      <c r="JJ85">
        <v>1474</v>
      </c>
      <c r="JK85">
        <v>74</v>
      </c>
      <c r="JL85">
        <v>87</v>
      </c>
      <c r="JM85">
        <v>91</v>
      </c>
      <c r="JN85">
        <v>32</v>
      </c>
      <c r="JO85">
        <v>1799</v>
      </c>
      <c r="JP85">
        <v>67</v>
      </c>
      <c r="JQ85">
        <v>47</v>
      </c>
      <c r="JR85">
        <v>66</v>
      </c>
      <c r="JS85">
        <v>27</v>
      </c>
      <c r="JT85">
        <v>1233</v>
      </c>
      <c r="JU85" t="s">
        <v>85</v>
      </c>
      <c r="JV85" t="s">
        <v>85</v>
      </c>
      <c r="JW85" t="s">
        <v>85</v>
      </c>
      <c r="JX85" t="s">
        <v>85</v>
      </c>
      <c r="JY85" t="s">
        <v>85</v>
      </c>
      <c r="JZ85">
        <v>5</v>
      </c>
      <c r="KA85">
        <v>53</v>
      </c>
      <c r="KB85">
        <v>61</v>
      </c>
      <c r="KC85">
        <v>49</v>
      </c>
      <c r="KD85">
        <v>12</v>
      </c>
      <c r="KE85">
        <v>1103</v>
      </c>
      <c r="KF85">
        <v>152</v>
      </c>
      <c r="KG85">
        <v>165</v>
      </c>
      <c r="KH85">
        <v>144</v>
      </c>
      <c r="KI85">
        <v>25</v>
      </c>
      <c r="KJ85">
        <v>3001</v>
      </c>
      <c r="KK85">
        <v>56</v>
      </c>
      <c r="KL85">
        <v>55</v>
      </c>
      <c r="KM85">
        <v>44</v>
      </c>
      <c r="KN85">
        <v>24</v>
      </c>
      <c r="KO85">
        <v>1035</v>
      </c>
      <c r="KP85">
        <v>47</v>
      </c>
      <c r="KQ85">
        <v>30</v>
      </c>
      <c r="KR85">
        <v>54</v>
      </c>
      <c r="KS85">
        <v>27</v>
      </c>
      <c r="KT85">
        <v>890</v>
      </c>
      <c r="KU85" t="s">
        <v>85</v>
      </c>
      <c r="KV85" t="s">
        <v>85</v>
      </c>
      <c r="KW85" t="s">
        <v>85</v>
      </c>
      <c r="KX85" t="s">
        <v>85</v>
      </c>
      <c r="KY85" t="s">
        <v>85</v>
      </c>
      <c r="KZ85">
        <v>5</v>
      </c>
      <c r="LA85">
        <v>89</v>
      </c>
      <c r="LB85">
        <v>101</v>
      </c>
      <c r="LC85">
        <v>81</v>
      </c>
      <c r="LD85">
        <v>27</v>
      </c>
      <c r="LE85">
        <v>1793</v>
      </c>
      <c r="LF85">
        <v>47</v>
      </c>
      <c r="LG85">
        <v>59</v>
      </c>
      <c r="LH85">
        <v>45</v>
      </c>
      <c r="LI85">
        <v>15</v>
      </c>
      <c r="LJ85">
        <v>1001</v>
      </c>
      <c r="LK85">
        <v>93</v>
      </c>
      <c r="LL85">
        <v>88</v>
      </c>
      <c r="LM85">
        <v>90</v>
      </c>
      <c r="LN85">
        <v>31</v>
      </c>
      <c r="LO85">
        <v>1829</v>
      </c>
      <c r="LP85">
        <v>76</v>
      </c>
      <c r="LQ85">
        <v>83</v>
      </c>
      <c r="LR85">
        <v>87</v>
      </c>
      <c r="LS85">
        <v>15</v>
      </c>
      <c r="LT85">
        <v>1635</v>
      </c>
      <c r="LU85">
        <v>0</v>
      </c>
      <c r="LV85">
        <v>3</v>
      </c>
      <c r="LW85">
        <v>3</v>
      </c>
      <c r="LX85">
        <v>3</v>
      </c>
      <c r="LY85">
        <v>33</v>
      </c>
      <c r="LZ85">
        <v>5</v>
      </c>
      <c r="MA85">
        <v>49</v>
      </c>
      <c r="MB85">
        <v>76</v>
      </c>
      <c r="MC85">
        <v>44</v>
      </c>
      <c r="MD85">
        <v>27</v>
      </c>
      <c r="ME85">
        <v>1131</v>
      </c>
      <c r="MF85" t="s">
        <v>85</v>
      </c>
      <c r="MG85" t="s">
        <v>85</v>
      </c>
      <c r="MH85" t="s">
        <v>85</v>
      </c>
      <c r="MI85" t="s">
        <v>85</v>
      </c>
      <c r="MJ85" t="s">
        <v>85</v>
      </c>
      <c r="MK85" t="s">
        <v>85</v>
      </c>
      <c r="ML85" t="s">
        <v>85</v>
      </c>
      <c r="MM85" t="s">
        <v>85</v>
      </c>
      <c r="MN85" t="s">
        <v>85</v>
      </c>
      <c r="MO85" t="s">
        <v>85</v>
      </c>
      <c r="MP85" t="s">
        <v>85</v>
      </c>
      <c r="MQ85" t="s">
        <v>85</v>
      </c>
      <c r="MR85" t="s">
        <v>85</v>
      </c>
      <c r="MS85" t="s">
        <v>85</v>
      </c>
      <c r="MT85" t="s">
        <v>85</v>
      </c>
      <c r="MU85" t="s">
        <v>85</v>
      </c>
      <c r="MV85" t="s">
        <v>85</v>
      </c>
      <c r="MW85" t="s">
        <v>85</v>
      </c>
      <c r="MX85" t="s">
        <v>85</v>
      </c>
      <c r="MY85" t="s">
        <v>85</v>
      </c>
    </row>
    <row r="86" spans="1:363">
      <c r="A86" s="488">
        <v>6</v>
      </c>
      <c r="B86">
        <v>-1</v>
      </c>
      <c r="C86">
        <v>0</v>
      </c>
      <c r="D86">
        <v>-1</v>
      </c>
      <c r="E86">
        <v>0</v>
      </c>
      <c r="F86">
        <v>27</v>
      </c>
      <c r="G86">
        <v>6</v>
      </c>
      <c r="H86">
        <v>6</v>
      </c>
      <c r="I86">
        <v>6</v>
      </c>
      <c r="J86">
        <v>0</v>
      </c>
      <c r="K86">
        <v>83</v>
      </c>
      <c r="L86">
        <v>7</v>
      </c>
      <c r="M86">
        <v>7</v>
      </c>
      <c r="N86">
        <v>6</v>
      </c>
      <c r="O86">
        <v>0</v>
      </c>
      <c r="P86">
        <v>43</v>
      </c>
      <c r="Q86">
        <v>5</v>
      </c>
      <c r="R86">
        <v>4</v>
      </c>
      <c r="S86">
        <v>4</v>
      </c>
      <c r="T86">
        <v>0</v>
      </c>
      <c r="U86">
        <v>64</v>
      </c>
      <c r="V86">
        <v>6</v>
      </c>
      <c r="W86">
        <v>6</v>
      </c>
      <c r="X86">
        <v>6</v>
      </c>
      <c r="Y86">
        <v>1</v>
      </c>
      <c r="Z86">
        <v>0</v>
      </c>
      <c r="AA86">
        <v>6</v>
      </c>
      <c r="AB86">
        <v>11</v>
      </c>
      <c r="AC86">
        <v>10</v>
      </c>
      <c r="AD86">
        <v>10</v>
      </c>
      <c r="AE86">
        <v>1</v>
      </c>
      <c r="AF86">
        <v>100</v>
      </c>
      <c r="AG86">
        <v>13</v>
      </c>
      <c r="AH86">
        <v>13</v>
      </c>
      <c r="AI86">
        <v>13</v>
      </c>
      <c r="AJ86">
        <v>1</v>
      </c>
      <c r="AK86">
        <v>116</v>
      </c>
      <c r="AL86">
        <v>1</v>
      </c>
      <c r="AM86">
        <v>1</v>
      </c>
      <c r="AN86">
        <v>1</v>
      </c>
      <c r="AO86">
        <v>1</v>
      </c>
      <c r="AP86">
        <v>47</v>
      </c>
      <c r="AQ86" t="s">
        <v>85</v>
      </c>
      <c r="AR86" t="s">
        <v>85</v>
      </c>
      <c r="AS86" t="s">
        <v>85</v>
      </c>
      <c r="AT86" t="s">
        <v>85</v>
      </c>
      <c r="AU86" t="s">
        <v>85</v>
      </c>
      <c r="AV86" t="s">
        <v>85</v>
      </c>
      <c r="AW86" t="s">
        <v>85</v>
      </c>
      <c r="AX86" t="s">
        <v>85</v>
      </c>
      <c r="AY86" t="s">
        <v>85</v>
      </c>
      <c r="AZ86" t="s">
        <v>85</v>
      </c>
      <c r="BA86">
        <v>6</v>
      </c>
      <c r="BB86">
        <v>20</v>
      </c>
      <c r="BC86">
        <v>20</v>
      </c>
      <c r="BD86">
        <v>21</v>
      </c>
      <c r="BE86">
        <v>0</v>
      </c>
      <c r="BF86">
        <v>790</v>
      </c>
      <c r="BG86">
        <v>7</v>
      </c>
      <c r="BH86">
        <v>5</v>
      </c>
      <c r="BI86">
        <v>5</v>
      </c>
      <c r="BJ86">
        <v>0</v>
      </c>
      <c r="BK86">
        <v>286</v>
      </c>
      <c r="BL86">
        <v>6</v>
      </c>
      <c r="BM86">
        <v>7</v>
      </c>
      <c r="BN86">
        <v>5</v>
      </c>
      <c r="BO86">
        <v>0</v>
      </c>
      <c r="BP86">
        <v>24</v>
      </c>
      <c r="BQ86">
        <v>37</v>
      </c>
      <c r="BR86">
        <v>39</v>
      </c>
      <c r="BS86">
        <v>37</v>
      </c>
      <c r="BT86">
        <v>2</v>
      </c>
      <c r="BU86">
        <v>1442</v>
      </c>
      <c r="BV86">
        <v>39</v>
      </c>
      <c r="BW86">
        <v>41</v>
      </c>
      <c r="BX86">
        <v>39</v>
      </c>
      <c r="BY86">
        <v>0</v>
      </c>
      <c r="BZ86">
        <v>1538</v>
      </c>
      <c r="CA86">
        <v>6</v>
      </c>
      <c r="CB86" t="s">
        <v>85</v>
      </c>
      <c r="CC86" t="s">
        <v>85</v>
      </c>
      <c r="CD86" t="s">
        <v>85</v>
      </c>
      <c r="CE86" t="s">
        <v>85</v>
      </c>
      <c r="CF86">
        <v>0</v>
      </c>
      <c r="CG86">
        <v>2</v>
      </c>
      <c r="CH86">
        <v>2</v>
      </c>
      <c r="CI86">
        <v>2</v>
      </c>
      <c r="CJ86">
        <v>0</v>
      </c>
      <c r="CK86">
        <v>59</v>
      </c>
      <c r="CL86" t="s">
        <v>85</v>
      </c>
      <c r="CM86" t="s">
        <v>85</v>
      </c>
      <c r="CN86" t="s">
        <v>85</v>
      </c>
      <c r="CO86" t="s">
        <v>85</v>
      </c>
      <c r="CP86" t="s">
        <v>85</v>
      </c>
      <c r="CQ86" t="s">
        <v>85</v>
      </c>
      <c r="CR86" t="s">
        <v>85</v>
      </c>
      <c r="CS86" t="s">
        <v>85</v>
      </c>
      <c r="CT86" t="s">
        <v>85</v>
      </c>
      <c r="CU86" t="s">
        <v>85</v>
      </c>
      <c r="CV86" t="s">
        <v>85</v>
      </c>
      <c r="CW86" t="s">
        <v>85</v>
      </c>
      <c r="CX86" t="s">
        <v>85</v>
      </c>
      <c r="CY86" t="s">
        <v>85</v>
      </c>
      <c r="CZ86" t="s">
        <v>85</v>
      </c>
      <c r="DA86">
        <v>6</v>
      </c>
      <c r="DB86">
        <v>140</v>
      </c>
      <c r="DC86">
        <v>142</v>
      </c>
      <c r="DD86">
        <v>141</v>
      </c>
      <c r="DE86">
        <v>0</v>
      </c>
      <c r="DF86">
        <v>5184</v>
      </c>
      <c r="DG86">
        <v>6</v>
      </c>
      <c r="DH86">
        <v>6</v>
      </c>
      <c r="DI86">
        <v>6</v>
      </c>
      <c r="DJ86">
        <v>0</v>
      </c>
      <c r="DK86">
        <v>230</v>
      </c>
      <c r="DL86">
        <v>7</v>
      </c>
      <c r="DM86">
        <v>7</v>
      </c>
      <c r="DN86">
        <v>7</v>
      </c>
      <c r="DO86">
        <v>0</v>
      </c>
      <c r="DP86">
        <v>296</v>
      </c>
      <c r="DQ86">
        <v>0</v>
      </c>
      <c r="DR86">
        <v>0</v>
      </c>
      <c r="DS86">
        <v>0</v>
      </c>
      <c r="DT86">
        <v>0</v>
      </c>
      <c r="DU86">
        <v>0</v>
      </c>
      <c r="DV86">
        <v>0</v>
      </c>
      <c r="DW86">
        <v>0</v>
      </c>
      <c r="DX86">
        <v>0</v>
      </c>
      <c r="DY86">
        <v>0</v>
      </c>
      <c r="DZ86">
        <v>0</v>
      </c>
      <c r="EA86">
        <v>6</v>
      </c>
      <c r="EB86">
        <v>0</v>
      </c>
      <c r="EC86">
        <v>0</v>
      </c>
      <c r="ED86">
        <v>0</v>
      </c>
      <c r="EE86">
        <v>0</v>
      </c>
      <c r="EF86">
        <v>0</v>
      </c>
      <c r="EG86" t="s">
        <v>85</v>
      </c>
      <c r="EH86" t="s">
        <v>85</v>
      </c>
      <c r="EI86" t="s">
        <v>85</v>
      </c>
      <c r="EJ86" t="s">
        <v>85</v>
      </c>
      <c r="EK86" t="s">
        <v>85</v>
      </c>
      <c r="EL86" t="s">
        <v>85</v>
      </c>
      <c r="EM86" t="s">
        <v>85</v>
      </c>
      <c r="EN86" t="s">
        <v>85</v>
      </c>
      <c r="EO86" t="s">
        <v>85</v>
      </c>
      <c r="EP86" t="s">
        <v>85</v>
      </c>
      <c r="EQ86" t="s">
        <v>85</v>
      </c>
      <c r="ER86" t="s">
        <v>85</v>
      </c>
      <c r="ES86" t="s">
        <v>85</v>
      </c>
      <c r="ET86" t="s">
        <v>85</v>
      </c>
      <c r="EU86" t="s">
        <v>85</v>
      </c>
      <c r="EV86" t="s">
        <v>85</v>
      </c>
      <c r="EW86" t="s">
        <v>85</v>
      </c>
      <c r="EX86" t="s">
        <v>85</v>
      </c>
      <c r="EY86" t="s">
        <v>85</v>
      </c>
      <c r="EZ86" t="s">
        <v>85</v>
      </c>
      <c r="FA86">
        <v>6</v>
      </c>
      <c r="FB86">
        <v>8</v>
      </c>
      <c r="FC86">
        <v>8</v>
      </c>
      <c r="FD86">
        <v>8</v>
      </c>
      <c r="FE86">
        <v>0</v>
      </c>
      <c r="FF86">
        <v>77</v>
      </c>
      <c r="FG86">
        <v>0</v>
      </c>
      <c r="FH86">
        <v>0</v>
      </c>
      <c r="FI86">
        <v>0</v>
      </c>
      <c r="FJ86">
        <v>0</v>
      </c>
      <c r="FK86">
        <v>0</v>
      </c>
      <c r="FL86">
        <v>0</v>
      </c>
      <c r="FM86">
        <v>0</v>
      </c>
      <c r="FN86">
        <v>0</v>
      </c>
      <c r="FO86">
        <v>0</v>
      </c>
      <c r="FP86">
        <v>0</v>
      </c>
      <c r="FQ86">
        <v>46</v>
      </c>
      <c r="FR86">
        <v>45</v>
      </c>
      <c r="FS86">
        <v>48</v>
      </c>
      <c r="FT86">
        <v>0</v>
      </c>
      <c r="FU86">
        <v>1818</v>
      </c>
      <c r="FV86">
        <v>23</v>
      </c>
      <c r="FW86">
        <v>24</v>
      </c>
      <c r="FX86">
        <v>24</v>
      </c>
      <c r="FY86">
        <v>0</v>
      </c>
      <c r="FZ86">
        <v>830</v>
      </c>
      <c r="GA86">
        <v>6</v>
      </c>
      <c r="GB86">
        <v>90</v>
      </c>
      <c r="GC86">
        <v>95</v>
      </c>
      <c r="GD86">
        <v>91</v>
      </c>
      <c r="GE86">
        <v>0</v>
      </c>
      <c r="GF86">
        <v>3571</v>
      </c>
      <c r="GG86" t="s">
        <v>85</v>
      </c>
      <c r="GH86" t="s">
        <v>85</v>
      </c>
      <c r="GI86" t="s">
        <v>85</v>
      </c>
      <c r="GJ86" t="s">
        <v>85</v>
      </c>
      <c r="GK86" t="s">
        <v>85</v>
      </c>
      <c r="GL86" t="s">
        <v>85</v>
      </c>
      <c r="GM86" t="s">
        <v>85</v>
      </c>
      <c r="GN86" t="s">
        <v>85</v>
      </c>
      <c r="GO86" t="s">
        <v>85</v>
      </c>
      <c r="GP86" t="s">
        <v>85</v>
      </c>
      <c r="GQ86" t="s">
        <v>85</v>
      </c>
      <c r="GR86" t="s">
        <v>85</v>
      </c>
      <c r="GS86" t="s">
        <v>85</v>
      </c>
      <c r="GT86" t="s">
        <v>85</v>
      </c>
      <c r="GU86" t="s">
        <v>85</v>
      </c>
      <c r="GV86" t="s">
        <v>85</v>
      </c>
      <c r="GW86" t="s">
        <v>85</v>
      </c>
      <c r="GX86" t="s">
        <v>85</v>
      </c>
      <c r="GY86" t="s">
        <v>85</v>
      </c>
      <c r="GZ86">
        <v>6</v>
      </c>
      <c r="HA86">
        <v>96</v>
      </c>
      <c r="HB86">
        <v>111</v>
      </c>
      <c r="HC86">
        <v>93</v>
      </c>
      <c r="HD86">
        <v>20</v>
      </c>
      <c r="HE86">
        <v>2047</v>
      </c>
      <c r="HF86">
        <v>63</v>
      </c>
      <c r="HG86">
        <v>77</v>
      </c>
      <c r="HH86">
        <v>65</v>
      </c>
      <c r="HI86">
        <v>17</v>
      </c>
      <c r="HJ86">
        <v>1411</v>
      </c>
      <c r="HK86">
        <v>49</v>
      </c>
      <c r="HL86">
        <v>50</v>
      </c>
      <c r="HM86">
        <v>60</v>
      </c>
      <c r="HN86">
        <v>16</v>
      </c>
      <c r="HO86">
        <v>1149</v>
      </c>
      <c r="HP86">
        <v>36</v>
      </c>
      <c r="HQ86">
        <v>44</v>
      </c>
      <c r="HR86">
        <v>35</v>
      </c>
      <c r="HS86">
        <v>11</v>
      </c>
      <c r="HT86">
        <v>716</v>
      </c>
      <c r="HU86">
        <v>83</v>
      </c>
      <c r="HV86">
        <v>107</v>
      </c>
      <c r="HW86">
        <v>78</v>
      </c>
      <c r="HX86">
        <v>27</v>
      </c>
      <c r="HY86">
        <v>1929</v>
      </c>
      <c r="HZ86">
        <v>6</v>
      </c>
      <c r="IA86">
        <v>66</v>
      </c>
      <c r="IB86">
        <v>70</v>
      </c>
      <c r="IC86">
        <v>56</v>
      </c>
      <c r="ID86">
        <v>28</v>
      </c>
      <c r="IE86">
        <v>1326</v>
      </c>
      <c r="IF86" t="s">
        <v>85</v>
      </c>
      <c r="IG86" t="s">
        <v>85</v>
      </c>
      <c r="IH86" t="s">
        <v>85</v>
      </c>
      <c r="II86" t="s">
        <v>85</v>
      </c>
      <c r="IJ86" t="s">
        <v>85</v>
      </c>
      <c r="IK86" t="s">
        <v>85</v>
      </c>
      <c r="IL86" t="s">
        <v>85</v>
      </c>
      <c r="IM86" t="s">
        <v>85</v>
      </c>
      <c r="IN86" t="s">
        <v>85</v>
      </c>
      <c r="IO86" t="s">
        <v>85</v>
      </c>
      <c r="IP86" t="s">
        <v>85</v>
      </c>
      <c r="IQ86" t="s">
        <v>85</v>
      </c>
      <c r="IR86" t="s">
        <v>85</v>
      </c>
      <c r="IS86" t="s">
        <v>85</v>
      </c>
      <c r="IT86" t="s">
        <v>85</v>
      </c>
      <c r="IU86" t="s">
        <v>85</v>
      </c>
      <c r="IV86" t="s">
        <v>85</v>
      </c>
      <c r="IW86" t="s">
        <v>85</v>
      </c>
      <c r="IX86" t="s">
        <v>85</v>
      </c>
      <c r="IY86" t="s">
        <v>85</v>
      </c>
      <c r="IZ86">
        <v>6</v>
      </c>
      <c r="JA86">
        <v>98</v>
      </c>
      <c r="JB86">
        <v>77</v>
      </c>
      <c r="JC86">
        <v>82</v>
      </c>
      <c r="JD86">
        <v>20</v>
      </c>
      <c r="JE86">
        <v>1731</v>
      </c>
      <c r="JF86">
        <v>72</v>
      </c>
      <c r="JG86">
        <v>65</v>
      </c>
      <c r="JH86">
        <v>62</v>
      </c>
      <c r="JI86">
        <v>28</v>
      </c>
      <c r="JJ86">
        <v>1376</v>
      </c>
      <c r="JK86">
        <v>72</v>
      </c>
      <c r="JL86">
        <v>90</v>
      </c>
      <c r="JM86">
        <v>91</v>
      </c>
      <c r="JN86">
        <v>32</v>
      </c>
      <c r="JO86">
        <v>1700</v>
      </c>
      <c r="JP86">
        <v>69</v>
      </c>
      <c r="JQ86">
        <v>47</v>
      </c>
      <c r="JR86">
        <v>69</v>
      </c>
      <c r="JS86">
        <v>31</v>
      </c>
      <c r="JT86">
        <v>1174</v>
      </c>
      <c r="JU86" t="s">
        <v>85</v>
      </c>
      <c r="JV86" t="s">
        <v>85</v>
      </c>
      <c r="JW86" t="s">
        <v>85</v>
      </c>
      <c r="JX86" t="s">
        <v>85</v>
      </c>
      <c r="JY86" t="s">
        <v>85</v>
      </c>
      <c r="JZ86">
        <v>6</v>
      </c>
      <c r="KA86">
        <v>50</v>
      </c>
      <c r="KB86">
        <v>51</v>
      </c>
      <c r="KC86">
        <v>37</v>
      </c>
      <c r="KD86">
        <v>16</v>
      </c>
      <c r="KE86">
        <v>1041</v>
      </c>
      <c r="KF86">
        <v>139</v>
      </c>
      <c r="KG86">
        <v>150</v>
      </c>
      <c r="KH86">
        <v>130</v>
      </c>
      <c r="KI86">
        <v>22</v>
      </c>
      <c r="KJ86">
        <v>2828</v>
      </c>
      <c r="KK86">
        <v>59</v>
      </c>
      <c r="KL86">
        <v>56</v>
      </c>
      <c r="KM86">
        <v>39</v>
      </c>
      <c r="KN86">
        <v>30</v>
      </c>
      <c r="KO86">
        <v>1020</v>
      </c>
      <c r="KP86">
        <v>44</v>
      </c>
      <c r="KQ86">
        <v>30</v>
      </c>
      <c r="KR86">
        <v>52</v>
      </c>
      <c r="KS86">
        <v>26</v>
      </c>
      <c r="KT86">
        <v>858</v>
      </c>
      <c r="KU86" t="s">
        <v>85</v>
      </c>
      <c r="KV86" t="s">
        <v>85</v>
      </c>
      <c r="KW86" t="s">
        <v>85</v>
      </c>
      <c r="KX86" t="s">
        <v>85</v>
      </c>
      <c r="KY86" t="s">
        <v>85</v>
      </c>
      <c r="KZ86">
        <v>6</v>
      </c>
      <c r="LA86">
        <v>77</v>
      </c>
      <c r="LB86">
        <v>88</v>
      </c>
      <c r="LC86">
        <v>67</v>
      </c>
      <c r="LD86">
        <v>24</v>
      </c>
      <c r="LE86">
        <v>1648</v>
      </c>
      <c r="LF86">
        <v>45</v>
      </c>
      <c r="LG86">
        <v>62</v>
      </c>
      <c r="LH86">
        <v>44</v>
      </c>
      <c r="LI86">
        <v>21</v>
      </c>
      <c r="LJ86">
        <v>953</v>
      </c>
      <c r="LK86">
        <v>90</v>
      </c>
      <c r="LL86">
        <v>85</v>
      </c>
      <c r="LM86">
        <v>86</v>
      </c>
      <c r="LN86">
        <v>30</v>
      </c>
      <c r="LO86">
        <v>1786</v>
      </c>
      <c r="LP86">
        <v>83</v>
      </c>
      <c r="LQ86">
        <v>89</v>
      </c>
      <c r="LR86">
        <v>97</v>
      </c>
      <c r="LS86">
        <v>17</v>
      </c>
      <c r="LT86">
        <v>1579</v>
      </c>
      <c r="LU86">
        <v>0</v>
      </c>
      <c r="LV86">
        <v>3</v>
      </c>
      <c r="LW86">
        <v>3</v>
      </c>
      <c r="LX86">
        <v>4</v>
      </c>
      <c r="LY86">
        <v>30</v>
      </c>
      <c r="LZ86">
        <v>6</v>
      </c>
      <c r="MA86">
        <v>46</v>
      </c>
      <c r="MB86">
        <v>71</v>
      </c>
      <c r="MC86">
        <v>40</v>
      </c>
      <c r="MD86">
        <v>28</v>
      </c>
      <c r="ME86">
        <v>1060</v>
      </c>
      <c r="MF86" t="s">
        <v>85</v>
      </c>
      <c r="MG86" t="s">
        <v>85</v>
      </c>
      <c r="MH86" t="s">
        <v>85</v>
      </c>
      <c r="MI86" t="s">
        <v>85</v>
      </c>
      <c r="MJ86" t="s">
        <v>85</v>
      </c>
      <c r="MK86" t="s">
        <v>85</v>
      </c>
      <c r="ML86" t="s">
        <v>85</v>
      </c>
      <c r="MM86" t="s">
        <v>85</v>
      </c>
      <c r="MN86" t="s">
        <v>85</v>
      </c>
      <c r="MO86" t="s">
        <v>85</v>
      </c>
      <c r="MP86" t="s">
        <v>85</v>
      </c>
      <c r="MQ86" t="s">
        <v>85</v>
      </c>
      <c r="MR86" t="s">
        <v>85</v>
      </c>
      <c r="MS86" t="s">
        <v>85</v>
      </c>
      <c r="MT86" t="s">
        <v>85</v>
      </c>
      <c r="MU86" t="s">
        <v>85</v>
      </c>
      <c r="MV86" t="s">
        <v>85</v>
      </c>
      <c r="MW86" t="s">
        <v>85</v>
      </c>
      <c r="MX86" t="s">
        <v>85</v>
      </c>
      <c r="MY86" t="s">
        <v>85</v>
      </c>
    </row>
    <row r="87" spans="1:363">
      <c r="A87" s="488">
        <v>7</v>
      </c>
      <c r="B87">
        <v>-1</v>
      </c>
      <c r="C87">
        <v>-1</v>
      </c>
      <c r="D87">
        <v>-1</v>
      </c>
      <c r="E87">
        <v>-1</v>
      </c>
      <c r="F87">
        <v>27</v>
      </c>
      <c r="G87">
        <v>5</v>
      </c>
      <c r="H87">
        <v>6</v>
      </c>
      <c r="I87">
        <v>6</v>
      </c>
      <c r="J87">
        <v>0</v>
      </c>
      <c r="K87">
        <v>81</v>
      </c>
      <c r="L87">
        <v>7</v>
      </c>
      <c r="M87">
        <v>7</v>
      </c>
      <c r="N87">
        <v>7</v>
      </c>
      <c r="O87">
        <v>0</v>
      </c>
      <c r="P87">
        <v>57</v>
      </c>
      <c r="Q87">
        <v>5</v>
      </c>
      <c r="R87">
        <v>5</v>
      </c>
      <c r="S87">
        <v>4</v>
      </c>
      <c r="T87">
        <v>0</v>
      </c>
      <c r="U87">
        <v>68</v>
      </c>
      <c r="V87">
        <v>6</v>
      </c>
      <c r="W87">
        <v>6</v>
      </c>
      <c r="X87">
        <v>6</v>
      </c>
      <c r="Y87">
        <v>1</v>
      </c>
      <c r="Z87">
        <v>0</v>
      </c>
      <c r="AA87">
        <v>7</v>
      </c>
      <c r="AB87">
        <v>12</v>
      </c>
      <c r="AC87">
        <v>12</v>
      </c>
      <c r="AD87">
        <v>11</v>
      </c>
      <c r="AE87">
        <v>1</v>
      </c>
      <c r="AF87">
        <v>148</v>
      </c>
      <c r="AG87">
        <v>14</v>
      </c>
      <c r="AH87">
        <v>14</v>
      </c>
      <c r="AI87">
        <v>14</v>
      </c>
      <c r="AJ87">
        <v>1</v>
      </c>
      <c r="AK87">
        <v>140</v>
      </c>
      <c r="AL87">
        <v>1</v>
      </c>
      <c r="AM87">
        <v>1</v>
      </c>
      <c r="AN87">
        <v>1</v>
      </c>
      <c r="AO87">
        <v>1</v>
      </c>
      <c r="AP87">
        <v>47</v>
      </c>
      <c r="AQ87" t="s">
        <v>85</v>
      </c>
      <c r="AR87" t="s">
        <v>85</v>
      </c>
      <c r="AS87" t="s">
        <v>85</v>
      </c>
      <c r="AT87" t="s">
        <v>85</v>
      </c>
      <c r="AU87" t="s">
        <v>85</v>
      </c>
      <c r="AV87" t="s">
        <v>85</v>
      </c>
      <c r="AW87" t="s">
        <v>85</v>
      </c>
      <c r="AX87" t="s">
        <v>85</v>
      </c>
      <c r="AY87" t="s">
        <v>85</v>
      </c>
      <c r="AZ87" t="s">
        <v>85</v>
      </c>
      <c r="BA87">
        <v>7</v>
      </c>
      <c r="BB87">
        <v>22</v>
      </c>
      <c r="BC87">
        <v>22</v>
      </c>
      <c r="BD87">
        <v>22</v>
      </c>
      <c r="BE87">
        <v>0</v>
      </c>
      <c r="BF87">
        <v>796</v>
      </c>
      <c r="BG87">
        <v>12</v>
      </c>
      <c r="BH87">
        <v>11</v>
      </c>
      <c r="BI87">
        <v>11</v>
      </c>
      <c r="BJ87">
        <v>0</v>
      </c>
      <c r="BK87">
        <v>213</v>
      </c>
      <c r="BL87">
        <v>3</v>
      </c>
      <c r="BM87">
        <v>4</v>
      </c>
      <c r="BN87">
        <v>3</v>
      </c>
      <c r="BO87">
        <v>0</v>
      </c>
      <c r="BP87">
        <v>14</v>
      </c>
      <c r="BQ87">
        <v>28</v>
      </c>
      <c r="BR87">
        <v>29</v>
      </c>
      <c r="BS87">
        <v>27</v>
      </c>
      <c r="BT87">
        <v>2</v>
      </c>
      <c r="BU87">
        <v>1166</v>
      </c>
      <c r="BV87">
        <v>35</v>
      </c>
      <c r="BW87">
        <v>37</v>
      </c>
      <c r="BX87">
        <v>35</v>
      </c>
      <c r="BY87">
        <v>0</v>
      </c>
      <c r="BZ87">
        <v>1580</v>
      </c>
      <c r="CA87">
        <v>7</v>
      </c>
      <c r="CB87" t="s">
        <v>85</v>
      </c>
      <c r="CC87" t="s">
        <v>85</v>
      </c>
      <c r="CD87" t="s">
        <v>85</v>
      </c>
      <c r="CE87" t="s">
        <v>85</v>
      </c>
      <c r="CF87">
        <v>0</v>
      </c>
      <c r="CG87">
        <v>2</v>
      </c>
      <c r="CH87">
        <v>2</v>
      </c>
      <c r="CI87">
        <v>2</v>
      </c>
      <c r="CJ87">
        <v>0</v>
      </c>
      <c r="CK87">
        <v>58</v>
      </c>
      <c r="CL87" t="s">
        <v>85</v>
      </c>
      <c r="CM87" t="s">
        <v>85</v>
      </c>
      <c r="CN87" t="s">
        <v>85</v>
      </c>
      <c r="CO87" t="s">
        <v>85</v>
      </c>
      <c r="CP87" t="s">
        <v>85</v>
      </c>
      <c r="CQ87" t="s">
        <v>85</v>
      </c>
      <c r="CR87" t="s">
        <v>85</v>
      </c>
      <c r="CS87" t="s">
        <v>85</v>
      </c>
      <c r="CT87" t="s">
        <v>85</v>
      </c>
      <c r="CU87" t="s">
        <v>85</v>
      </c>
      <c r="CV87" t="s">
        <v>85</v>
      </c>
      <c r="CW87" t="s">
        <v>85</v>
      </c>
      <c r="CX87" t="s">
        <v>85</v>
      </c>
      <c r="CY87" t="s">
        <v>85</v>
      </c>
      <c r="CZ87" t="s">
        <v>85</v>
      </c>
      <c r="DA87">
        <v>7</v>
      </c>
      <c r="DB87">
        <v>137</v>
      </c>
      <c r="DC87">
        <v>139</v>
      </c>
      <c r="DD87">
        <v>138</v>
      </c>
      <c r="DE87">
        <v>0</v>
      </c>
      <c r="DF87">
        <v>5154</v>
      </c>
      <c r="DG87">
        <v>10</v>
      </c>
      <c r="DH87">
        <v>10</v>
      </c>
      <c r="DI87">
        <v>9</v>
      </c>
      <c r="DJ87">
        <v>0</v>
      </c>
      <c r="DK87">
        <v>244</v>
      </c>
      <c r="DL87">
        <v>6</v>
      </c>
      <c r="DM87">
        <v>6</v>
      </c>
      <c r="DN87">
        <v>6</v>
      </c>
      <c r="DO87">
        <v>0</v>
      </c>
      <c r="DP87">
        <v>185</v>
      </c>
      <c r="DQ87">
        <v>0</v>
      </c>
      <c r="DR87">
        <v>0</v>
      </c>
      <c r="DS87">
        <v>0</v>
      </c>
      <c r="DT87">
        <v>0</v>
      </c>
      <c r="DU87">
        <v>0</v>
      </c>
      <c r="DV87">
        <v>0</v>
      </c>
      <c r="DW87">
        <v>0</v>
      </c>
      <c r="DX87">
        <v>0</v>
      </c>
      <c r="DY87">
        <v>0</v>
      </c>
      <c r="DZ87">
        <v>0</v>
      </c>
      <c r="EA87">
        <v>7</v>
      </c>
      <c r="EB87">
        <v>0</v>
      </c>
      <c r="EC87">
        <v>0</v>
      </c>
      <c r="ED87">
        <v>0</v>
      </c>
      <c r="EE87">
        <v>0</v>
      </c>
      <c r="EF87">
        <v>0</v>
      </c>
      <c r="EG87" t="s">
        <v>85</v>
      </c>
      <c r="EH87" t="s">
        <v>85</v>
      </c>
      <c r="EI87" t="s">
        <v>85</v>
      </c>
      <c r="EJ87" t="s">
        <v>85</v>
      </c>
      <c r="EK87" t="s">
        <v>85</v>
      </c>
      <c r="EL87" t="s">
        <v>85</v>
      </c>
      <c r="EM87" t="s">
        <v>85</v>
      </c>
      <c r="EN87" t="s">
        <v>85</v>
      </c>
      <c r="EO87" t="s">
        <v>85</v>
      </c>
      <c r="EP87" t="s">
        <v>85</v>
      </c>
      <c r="EQ87" t="s">
        <v>85</v>
      </c>
      <c r="ER87" t="s">
        <v>85</v>
      </c>
      <c r="ES87" t="s">
        <v>85</v>
      </c>
      <c r="ET87" t="s">
        <v>85</v>
      </c>
      <c r="EU87" t="s">
        <v>85</v>
      </c>
      <c r="EV87" t="s">
        <v>85</v>
      </c>
      <c r="EW87" t="s">
        <v>85</v>
      </c>
      <c r="EX87" t="s">
        <v>85</v>
      </c>
      <c r="EY87" t="s">
        <v>85</v>
      </c>
      <c r="EZ87" t="s">
        <v>85</v>
      </c>
      <c r="FA87">
        <v>7</v>
      </c>
      <c r="FB87">
        <v>37</v>
      </c>
      <c r="FC87">
        <v>37</v>
      </c>
      <c r="FD87">
        <v>37</v>
      </c>
      <c r="FE87">
        <v>0</v>
      </c>
      <c r="FF87">
        <v>822</v>
      </c>
      <c r="FG87">
        <v>0</v>
      </c>
      <c r="FH87">
        <v>0</v>
      </c>
      <c r="FI87">
        <v>0</v>
      </c>
      <c r="FJ87">
        <v>0</v>
      </c>
      <c r="FK87">
        <v>0</v>
      </c>
      <c r="FL87">
        <v>0</v>
      </c>
      <c r="FM87">
        <v>0</v>
      </c>
      <c r="FN87">
        <v>0</v>
      </c>
      <c r="FO87">
        <v>0</v>
      </c>
      <c r="FP87">
        <v>0</v>
      </c>
      <c r="FQ87">
        <v>47</v>
      </c>
      <c r="FR87">
        <v>46</v>
      </c>
      <c r="FS87">
        <v>50</v>
      </c>
      <c r="FT87">
        <v>0</v>
      </c>
      <c r="FU87">
        <v>1718</v>
      </c>
      <c r="FV87">
        <v>15</v>
      </c>
      <c r="FW87">
        <v>15</v>
      </c>
      <c r="FX87">
        <v>15</v>
      </c>
      <c r="FY87">
        <v>0</v>
      </c>
      <c r="FZ87">
        <v>864</v>
      </c>
      <c r="GA87">
        <v>7</v>
      </c>
      <c r="GB87">
        <v>84</v>
      </c>
      <c r="GC87">
        <v>87</v>
      </c>
      <c r="GD87">
        <v>84</v>
      </c>
      <c r="GE87">
        <v>0</v>
      </c>
      <c r="GF87">
        <v>3426</v>
      </c>
      <c r="GG87" t="s">
        <v>85</v>
      </c>
      <c r="GH87" t="s">
        <v>85</v>
      </c>
      <c r="GI87" t="s">
        <v>85</v>
      </c>
      <c r="GJ87" t="s">
        <v>85</v>
      </c>
      <c r="GK87" t="s">
        <v>85</v>
      </c>
      <c r="GL87" t="s">
        <v>85</v>
      </c>
      <c r="GM87" t="s">
        <v>85</v>
      </c>
      <c r="GN87" t="s">
        <v>85</v>
      </c>
      <c r="GO87" t="s">
        <v>85</v>
      </c>
      <c r="GP87" t="s">
        <v>85</v>
      </c>
      <c r="GQ87" t="s">
        <v>85</v>
      </c>
      <c r="GR87" t="s">
        <v>85</v>
      </c>
      <c r="GS87" t="s">
        <v>85</v>
      </c>
      <c r="GT87" t="s">
        <v>85</v>
      </c>
      <c r="GU87" t="s">
        <v>85</v>
      </c>
      <c r="GV87" t="s">
        <v>85</v>
      </c>
      <c r="GW87" t="s">
        <v>85</v>
      </c>
      <c r="GX87" t="s">
        <v>85</v>
      </c>
      <c r="GY87" t="s">
        <v>85</v>
      </c>
      <c r="GZ87">
        <v>7</v>
      </c>
      <c r="HA87">
        <v>100</v>
      </c>
      <c r="HB87">
        <v>119</v>
      </c>
      <c r="HC87">
        <v>97</v>
      </c>
      <c r="HD87">
        <v>20</v>
      </c>
      <c r="HE87">
        <v>2047</v>
      </c>
      <c r="HF87">
        <v>33</v>
      </c>
      <c r="HG87">
        <v>47</v>
      </c>
      <c r="HH87">
        <v>37</v>
      </c>
      <c r="HI87">
        <v>15</v>
      </c>
      <c r="HJ87">
        <v>1077</v>
      </c>
      <c r="HK87">
        <v>69</v>
      </c>
      <c r="HL87">
        <v>63</v>
      </c>
      <c r="HM87">
        <v>65</v>
      </c>
      <c r="HN87">
        <v>15</v>
      </c>
      <c r="HO87">
        <v>1204</v>
      </c>
      <c r="HP87">
        <v>34</v>
      </c>
      <c r="HQ87">
        <v>41</v>
      </c>
      <c r="HR87">
        <v>32</v>
      </c>
      <c r="HS87">
        <v>10</v>
      </c>
      <c r="HT87">
        <v>681</v>
      </c>
      <c r="HU87">
        <v>87</v>
      </c>
      <c r="HV87">
        <v>111</v>
      </c>
      <c r="HW87">
        <v>86</v>
      </c>
      <c r="HX87">
        <v>27</v>
      </c>
      <c r="HY87">
        <v>1874</v>
      </c>
      <c r="HZ87">
        <v>7</v>
      </c>
      <c r="IA87">
        <v>74</v>
      </c>
      <c r="IB87">
        <v>75</v>
      </c>
      <c r="IC87">
        <v>62</v>
      </c>
      <c r="ID87">
        <v>28</v>
      </c>
      <c r="IE87">
        <v>1329</v>
      </c>
      <c r="IF87" t="s">
        <v>85</v>
      </c>
      <c r="IG87" t="s">
        <v>85</v>
      </c>
      <c r="IH87" t="s">
        <v>85</v>
      </c>
      <c r="II87" t="s">
        <v>85</v>
      </c>
      <c r="IJ87" t="s">
        <v>85</v>
      </c>
      <c r="IK87" t="s">
        <v>85</v>
      </c>
      <c r="IL87" t="s">
        <v>85</v>
      </c>
      <c r="IM87" t="s">
        <v>85</v>
      </c>
      <c r="IN87" t="s">
        <v>85</v>
      </c>
      <c r="IO87" t="s">
        <v>85</v>
      </c>
      <c r="IP87" t="s">
        <v>85</v>
      </c>
      <c r="IQ87" t="s">
        <v>85</v>
      </c>
      <c r="IR87" t="s">
        <v>85</v>
      </c>
      <c r="IS87" t="s">
        <v>85</v>
      </c>
      <c r="IT87" t="s">
        <v>85</v>
      </c>
      <c r="IU87" t="s">
        <v>85</v>
      </c>
      <c r="IV87" t="s">
        <v>85</v>
      </c>
      <c r="IW87" t="s">
        <v>85</v>
      </c>
      <c r="IX87" t="s">
        <v>85</v>
      </c>
      <c r="IY87" t="s">
        <v>85</v>
      </c>
      <c r="IZ87">
        <v>7</v>
      </c>
      <c r="JA87">
        <v>98</v>
      </c>
      <c r="JB87">
        <v>79</v>
      </c>
      <c r="JC87">
        <v>86</v>
      </c>
      <c r="JD87">
        <v>23</v>
      </c>
      <c r="JE87">
        <v>1710</v>
      </c>
      <c r="JF87">
        <v>85</v>
      </c>
      <c r="JG87">
        <v>68</v>
      </c>
      <c r="JH87">
        <v>82</v>
      </c>
      <c r="JI87">
        <v>30</v>
      </c>
      <c r="JJ87">
        <v>1498</v>
      </c>
      <c r="JK87">
        <v>78</v>
      </c>
      <c r="JL87">
        <v>94</v>
      </c>
      <c r="JM87">
        <v>101</v>
      </c>
      <c r="JN87">
        <v>30</v>
      </c>
      <c r="JO87">
        <v>1739</v>
      </c>
      <c r="JP87">
        <v>69</v>
      </c>
      <c r="JQ87">
        <v>48</v>
      </c>
      <c r="JR87">
        <v>76</v>
      </c>
      <c r="JS87">
        <v>33</v>
      </c>
      <c r="JT87">
        <v>1236</v>
      </c>
      <c r="JU87" t="s">
        <v>85</v>
      </c>
      <c r="JV87" t="s">
        <v>85</v>
      </c>
      <c r="JW87" t="s">
        <v>85</v>
      </c>
      <c r="JX87" t="s">
        <v>85</v>
      </c>
      <c r="JY87" t="s">
        <v>85</v>
      </c>
      <c r="JZ87">
        <v>7</v>
      </c>
      <c r="KA87">
        <v>43</v>
      </c>
      <c r="KB87">
        <v>48</v>
      </c>
      <c r="KC87">
        <v>35</v>
      </c>
      <c r="KD87">
        <v>12</v>
      </c>
      <c r="KE87">
        <v>877</v>
      </c>
      <c r="KF87">
        <v>136</v>
      </c>
      <c r="KG87">
        <v>146</v>
      </c>
      <c r="KH87">
        <v>125</v>
      </c>
      <c r="KI87">
        <v>24</v>
      </c>
      <c r="KJ87">
        <v>2756</v>
      </c>
      <c r="KK87">
        <v>58</v>
      </c>
      <c r="KL87">
        <v>58</v>
      </c>
      <c r="KM87">
        <v>43</v>
      </c>
      <c r="KN87">
        <v>27</v>
      </c>
      <c r="KO87">
        <v>1042</v>
      </c>
      <c r="KP87">
        <v>27</v>
      </c>
      <c r="KQ87">
        <v>18</v>
      </c>
      <c r="KR87">
        <v>46</v>
      </c>
      <c r="KS87">
        <v>31</v>
      </c>
      <c r="KT87">
        <v>740</v>
      </c>
      <c r="KU87" t="s">
        <v>85</v>
      </c>
      <c r="KV87" t="s">
        <v>85</v>
      </c>
      <c r="KW87" t="s">
        <v>85</v>
      </c>
      <c r="KX87" t="s">
        <v>85</v>
      </c>
      <c r="KY87" t="s">
        <v>85</v>
      </c>
      <c r="KZ87">
        <v>7</v>
      </c>
      <c r="LA87">
        <v>77</v>
      </c>
      <c r="LB87">
        <v>99</v>
      </c>
      <c r="LC87">
        <v>73</v>
      </c>
      <c r="LD87">
        <v>30</v>
      </c>
      <c r="LE87">
        <v>1657</v>
      </c>
      <c r="LF87">
        <v>46</v>
      </c>
      <c r="LG87">
        <v>65</v>
      </c>
      <c r="LH87">
        <v>43</v>
      </c>
      <c r="LI87">
        <v>26</v>
      </c>
      <c r="LJ87">
        <v>933</v>
      </c>
      <c r="LK87">
        <v>92</v>
      </c>
      <c r="LL87">
        <v>84</v>
      </c>
      <c r="LM87">
        <v>87</v>
      </c>
      <c r="LN87">
        <v>30</v>
      </c>
      <c r="LO87">
        <v>1771</v>
      </c>
      <c r="LP87">
        <v>75</v>
      </c>
      <c r="LQ87">
        <v>81</v>
      </c>
      <c r="LR87">
        <v>86</v>
      </c>
      <c r="LS87">
        <v>15</v>
      </c>
      <c r="LT87">
        <v>1587</v>
      </c>
      <c r="LU87">
        <v>0</v>
      </c>
      <c r="LV87">
        <v>3</v>
      </c>
      <c r="LW87">
        <v>3</v>
      </c>
      <c r="LX87">
        <v>3</v>
      </c>
      <c r="LY87">
        <v>35</v>
      </c>
      <c r="LZ87">
        <v>7</v>
      </c>
      <c r="MA87">
        <v>48</v>
      </c>
      <c r="MB87">
        <v>73</v>
      </c>
      <c r="MC87">
        <v>46</v>
      </c>
      <c r="MD87">
        <v>27</v>
      </c>
      <c r="ME87">
        <v>1097</v>
      </c>
      <c r="MF87" t="s">
        <v>85</v>
      </c>
      <c r="MG87" t="s">
        <v>85</v>
      </c>
      <c r="MH87" t="s">
        <v>85</v>
      </c>
      <c r="MI87" t="s">
        <v>85</v>
      </c>
      <c r="MJ87" t="s">
        <v>85</v>
      </c>
      <c r="MK87" t="s">
        <v>85</v>
      </c>
      <c r="ML87" t="s">
        <v>85</v>
      </c>
      <c r="MM87" t="s">
        <v>85</v>
      </c>
      <c r="MN87" t="s">
        <v>85</v>
      </c>
      <c r="MO87" t="s">
        <v>85</v>
      </c>
      <c r="MP87" t="s">
        <v>85</v>
      </c>
      <c r="MQ87" t="s">
        <v>85</v>
      </c>
      <c r="MR87" t="s">
        <v>85</v>
      </c>
      <c r="MS87" t="s">
        <v>85</v>
      </c>
      <c r="MT87" t="s">
        <v>85</v>
      </c>
      <c r="MU87" t="s">
        <v>85</v>
      </c>
      <c r="MV87" t="s">
        <v>85</v>
      </c>
      <c r="MW87" t="s">
        <v>85</v>
      </c>
      <c r="MX87" t="s">
        <v>85</v>
      </c>
      <c r="MY87" t="s">
        <v>85</v>
      </c>
    </row>
    <row r="88" spans="1:363">
      <c r="A88" s="488">
        <v>8</v>
      </c>
      <c r="B88">
        <v>0</v>
      </c>
      <c r="C88">
        <v>-1</v>
      </c>
      <c r="D88">
        <v>-1</v>
      </c>
      <c r="E88">
        <v>-1</v>
      </c>
      <c r="F88">
        <v>26</v>
      </c>
      <c r="G88">
        <v>12</v>
      </c>
      <c r="H88">
        <v>12</v>
      </c>
      <c r="I88">
        <v>11</v>
      </c>
      <c r="J88">
        <v>0</v>
      </c>
      <c r="K88">
        <v>197</v>
      </c>
      <c r="L88">
        <v>18</v>
      </c>
      <c r="M88">
        <v>18</v>
      </c>
      <c r="N88">
        <v>18</v>
      </c>
      <c r="O88">
        <v>0</v>
      </c>
      <c r="P88">
        <v>222</v>
      </c>
      <c r="Q88">
        <v>10</v>
      </c>
      <c r="R88">
        <v>10</v>
      </c>
      <c r="S88">
        <v>10</v>
      </c>
      <c r="T88">
        <v>0</v>
      </c>
      <c r="U88">
        <v>152</v>
      </c>
      <c r="V88">
        <v>10</v>
      </c>
      <c r="W88">
        <v>10</v>
      </c>
      <c r="X88">
        <v>10</v>
      </c>
      <c r="Y88">
        <v>1</v>
      </c>
      <c r="Z88">
        <v>0</v>
      </c>
      <c r="AA88">
        <v>8</v>
      </c>
      <c r="AB88">
        <v>14</v>
      </c>
      <c r="AC88">
        <v>14</v>
      </c>
      <c r="AD88">
        <v>13</v>
      </c>
      <c r="AE88">
        <v>1</v>
      </c>
      <c r="AF88">
        <v>297</v>
      </c>
      <c r="AG88">
        <v>13</v>
      </c>
      <c r="AH88">
        <v>13</v>
      </c>
      <c r="AI88">
        <v>13</v>
      </c>
      <c r="AJ88">
        <v>1</v>
      </c>
      <c r="AK88">
        <v>258</v>
      </c>
      <c r="AL88">
        <v>1</v>
      </c>
      <c r="AM88">
        <v>1</v>
      </c>
      <c r="AN88">
        <v>1</v>
      </c>
      <c r="AO88">
        <v>1</v>
      </c>
      <c r="AP88">
        <v>48</v>
      </c>
      <c r="AQ88" t="s">
        <v>85</v>
      </c>
      <c r="AR88" t="s">
        <v>85</v>
      </c>
      <c r="AS88" t="s">
        <v>85</v>
      </c>
      <c r="AT88" t="s">
        <v>85</v>
      </c>
      <c r="AU88" t="s">
        <v>85</v>
      </c>
      <c r="AV88" t="s">
        <v>85</v>
      </c>
      <c r="AW88" t="s">
        <v>85</v>
      </c>
      <c r="AX88" t="s">
        <v>85</v>
      </c>
      <c r="AY88" t="s">
        <v>85</v>
      </c>
      <c r="AZ88" t="s">
        <v>85</v>
      </c>
      <c r="BA88">
        <v>8</v>
      </c>
      <c r="BB88">
        <v>22</v>
      </c>
      <c r="BC88">
        <v>23</v>
      </c>
      <c r="BD88">
        <v>23</v>
      </c>
      <c r="BE88">
        <v>0</v>
      </c>
      <c r="BF88">
        <v>825</v>
      </c>
      <c r="BG88">
        <v>21</v>
      </c>
      <c r="BH88">
        <v>20</v>
      </c>
      <c r="BI88">
        <v>19</v>
      </c>
      <c r="BJ88">
        <v>0</v>
      </c>
      <c r="BK88">
        <v>613</v>
      </c>
      <c r="BL88">
        <v>7</v>
      </c>
      <c r="BM88">
        <v>6</v>
      </c>
      <c r="BN88">
        <v>8</v>
      </c>
      <c r="BO88">
        <v>0</v>
      </c>
      <c r="BP88">
        <v>21</v>
      </c>
      <c r="BQ88">
        <v>30</v>
      </c>
      <c r="BR88">
        <v>32</v>
      </c>
      <c r="BS88">
        <v>28</v>
      </c>
      <c r="BT88">
        <v>2</v>
      </c>
      <c r="BU88">
        <v>1088</v>
      </c>
      <c r="BV88">
        <v>35</v>
      </c>
      <c r="BW88">
        <v>37</v>
      </c>
      <c r="BX88">
        <v>35</v>
      </c>
      <c r="BY88">
        <v>0</v>
      </c>
      <c r="BZ88">
        <v>1507</v>
      </c>
      <c r="CA88">
        <v>8</v>
      </c>
      <c r="CB88" t="s">
        <v>85</v>
      </c>
      <c r="CC88" t="s">
        <v>85</v>
      </c>
      <c r="CD88" t="s">
        <v>85</v>
      </c>
      <c r="CE88" t="s">
        <v>85</v>
      </c>
      <c r="CF88">
        <v>0</v>
      </c>
      <c r="CG88">
        <v>2</v>
      </c>
      <c r="CH88">
        <v>2</v>
      </c>
      <c r="CI88">
        <v>2</v>
      </c>
      <c r="CJ88">
        <v>0</v>
      </c>
      <c r="CK88">
        <v>58</v>
      </c>
      <c r="CL88" t="s">
        <v>85</v>
      </c>
      <c r="CM88" t="s">
        <v>85</v>
      </c>
      <c r="CN88" t="s">
        <v>85</v>
      </c>
      <c r="CO88" t="s">
        <v>85</v>
      </c>
      <c r="CP88" t="s">
        <v>85</v>
      </c>
      <c r="CQ88" t="s">
        <v>85</v>
      </c>
      <c r="CR88" t="s">
        <v>85</v>
      </c>
      <c r="CS88" t="s">
        <v>85</v>
      </c>
      <c r="CT88" t="s">
        <v>85</v>
      </c>
      <c r="CU88" t="s">
        <v>85</v>
      </c>
      <c r="CV88" t="s">
        <v>85</v>
      </c>
      <c r="CW88" t="s">
        <v>85</v>
      </c>
      <c r="CX88" t="s">
        <v>85</v>
      </c>
      <c r="CY88" t="s">
        <v>85</v>
      </c>
      <c r="CZ88" t="s">
        <v>85</v>
      </c>
      <c r="DA88">
        <v>8</v>
      </c>
      <c r="DB88">
        <v>119</v>
      </c>
      <c r="DC88">
        <v>120</v>
      </c>
      <c r="DD88">
        <v>119</v>
      </c>
      <c r="DE88">
        <v>0</v>
      </c>
      <c r="DF88">
        <v>4907</v>
      </c>
      <c r="DG88">
        <v>18</v>
      </c>
      <c r="DH88">
        <v>18</v>
      </c>
      <c r="DI88">
        <v>18</v>
      </c>
      <c r="DJ88">
        <v>0</v>
      </c>
      <c r="DK88">
        <v>392</v>
      </c>
      <c r="DL88">
        <v>0</v>
      </c>
      <c r="DM88">
        <v>0</v>
      </c>
      <c r="DN88">
        <v>0</v>
      </c>
      <c r="DO88">
        <v>0</v>
      </c>
      <c r="DP88">
        <v>209</v>
      </c>
      <c r="DQ88">
        <v>0</v>
      </c>
      <c r="DR88">
        <v>0</v>
      </c>
      <c r="DS88">
        <v>0</v>
      </c>
      <c r="DT88">
        <v>0</v>
      </c>
      <c r="DU88">
        <v>0</v>
      </c>
      <c r="DV88">
        <v>0</v>
      </c>
      <c r="DW88">
        <v>0</v>
      </c>
      <c r="DX88">
        <v>0</v>
      </c>
      <c r="DY88">
        <v>0</v>
      </c>
      <c r="DZ88">
        <v>0</v>
      </c>
      <c r="EA88">
        <v>8</v>
      </c>
      <c r="EB88">
        <v>0</v>
      </c>
      <c r="EC88">
        <v>0</v>
      </c>
      <c r="ED88">
        <v>0</v>
      </c>
      <c r="EE88">
        <v>0</v>
      </c>
      <c r="EF88">
        <v>0</v>
      </c>
      <c r="EG88" t="s">
        <v>85</v>
      </c>
      <c r="EH88" t="s">
        <v>85</v>
      </c>
      <c r="EI88" t="s">
        <v>85</v>
      </c>
      <c r="EJ88" t="s">
        <v>85</v>
      </c>
      <c r="EK88" t="s">
        <v>85</v>
      </c>
      <c r="EL88" t="s">
        <v>85</v>
      </c>
      <c r="EM88" t="s">
        <v>85</v>
      </c>
      <c r="EN88" t="s">
        <v>85</v>
      </c>
      <c r="EO88" t="s">
        <v>85</v>
      </c>
      <c r="EP88" t="s">
        <v>85</v>
      </c>
      <c r="EQ88" t="s">
        <v>85</v>
      </c>
      <c r="ER88" t="s">
        <v>85</v>
      </c>
      <c r="ES88" t="s">
        <v>85</v>
      </c>
      <c r="ET88" t="s">
        <v>85</v>
      </c>
      <c r="EU88" t="s">
        <v>85</v>
      </c>
      <c r="EV88" t="s">
        <v>85</v>
      </c>
      <c r="EW88" t="s">
        <v>85</v>
      </c>
      <c r="EX88" t="s">
        <v>85</v>
      </c>
      <c r="EY88" t="s">
        <v>85</v>
      </c>
      <c r="EZ88" t="s">
        <v>85</v>
      </c>
      <c r="FA88">
        <v>8</v>
      </c>
      <c r="FB88">
        <v>71</v>
      </c>
      <c r="FC88">
        <v>71</v>
      </c>
      <c r="FD88">
        <v>71</v>
      </c>
      <c r="FE88">
        <v>0</v>
      </c>
      <c r="FF88">
        <v>2177</v>
      </c>
      <c r="FG88">
        <v>0</v>
      </c>
      <c r="FH88">
        <v>0</v>
      </c>
      <c r="FI88">
        <v>0</v>
      </c>
      <c r="FJ88">
        <v>0</v>
      </c>
      <c r="FK88">
        <v>0</v>
      </c>
      <c r="FL88">
        <v>0</v>
      </c>
      <c r="FM88">
        <v>0</v>
      </c>
      <c r="FN88">
        <v>0</v>
      </c>
      <c r="FO88">
        <v>0</v>
      </c>
      <c r="FP88">
        <v>0</v>
      </c>
      <c r="FQ88">
        <v>41</v>
      </c>
      <c r="FR88">
        <v>39</v>
      </c>
      <c r="FS88">
        <v>44</v>
      </c>
      <c r="FT88">
        <v>0</v>
      </c>
      <c r="FU88">
        <v>1741</v>
      </c>
      <c r="FV88">
        <v>28</v>
      </c>
      <c r="FW88">
        <v>29</v>
      </c>
      <c r="FX88">
        <v>29</v>
      </c>
      <c r="FY88">
        <v>0</v>
      </c>
      <c r="FZ88">
        <v>746</v>
      </c>
      <c r="GA88">
        <v>8</v>
      </c>
      <c r="GB88">
        <v>80</v>
      </c>
      <c r="GC88">
        <v>83</v>
      </c>
      <c r="GD88">
        <v>80</v>
      </c>
      <c r="GE88">
        <v>0</v>
      </c>
      <c r="GF88">
        <v>3169</v>
      </c>
      <c r="GG88" t="s">
        <v>85</v>
      </c>
      <c r="GH88" t="s">
        <v>85</v>
      </c>
      <c r="GI88" t="s">
        <v>85</v>
      </c>
      <c r="GJ88" t="s">
        <v>85</v>
      </c>
      <c r="GK88" t="s">
        <v>85</v>
      </c>
      <c r="GL88" t="s">
        <v>85</v>
      </c>
      <c r="GM88" t="s">
        <v>85</v>
      </c>
      <c r="GN88" t="s">
        <v>85</v>
      </c>
      <c r="GO88" t="s">
        <v>85</v>
      </c>
      <c r="GP88" t="s">
        <v>85</v>
      </c>
      <c r="GQ88" t="s">
        <v>85</v>
      </c>
      <c r="GR88" t="s">
        <v>85</v>
      </c>
      <c r="GS88" t="s">
        <v>85</v>
      </c>
      <c r="GT88" t="s">
        <v>85</v>
      </c>
      <c r="GU88" t="s">
        <v>85</v>
      </c>
      <c r="GV88" t="s">
        <v>85</v>
      </c>
      <c r="GW88" t="s">
        <v>85</v>
      </c>
      <c r="GX88" t="s">
        <v>85</v>
      </c>
      <c r="GY88" t="s">
        <v>85</v>
      </c>
      <c r="GZ88">
        <v>8</v>
      </c>
      <c r="HA88">
        <v>110</v>
      </c>
      <c r="HB88">
        <v>127</v>
      </c>
      <c r="HC88">
        <v>107</v>
      </c>
      <c r="HD88">
        <v>30</v>
      </c>
      <c r="HE88">
        <v>2063</v>
      </c>
      <c r="HF88">
        <v>32</v>
      </c>
      <c r="HG88">
        <v>47</v>
      </c>
      <c r="HH88">
        <v>33</v>
      </c>
      <c r="HI88">
        <v>17</v>
      </c>
      <c r="HJ88">
        <v>615</v>
      </c>
      <c r="HK88">
        <v>85</v>
      </c>
      <c r="HL88">
        <v>62</v>
      </c>
      <c r="HM88">
        <v>85</v>
      </c>
      <c r="HN88">
        <v>44</v>
      </c>
      <c r="HO88">
        <v>1313</v>
      </c>
      <c r="HP88">
        <v>30</v>
      </c>
      <c r="HQ88">
        <v>39</v>
      </c>
      <c r="HR88">
        <v>30</v>
      </c>
      <c r="HS88">
        <v>11</v>
      </c>
      <c r="HT88">
        <v>692</v>
      </c>
      <c r="HU88">
        <v>95</v>
      </c>
      <c r="HV88">
        <v>110</v>
      </c>
      <c r="HW88">
        <v>89</v>
      </c>
      <c r="HX88">
        <v>26</v>
      </c>
      <c r="HY88">
        <v>1891</v>
      </c>
      <c r="HZ88">
        <v>8</v>
      </c>
      <c r="IA88">
        <v>72</v>
      </c>
      <c r="IB88">
        <v>78</v>
      </c>
      <c r="IC88">
        <v>61</v>
      </c>
      <c r="ID88">
        <v>29</v>
      </c>
      <c r="IE88">
        <v>1393</v>
      </c>
      <c r="IF88" t="s">
        <v>85</v>
      </c>
      <c r="IG88" t="s">
        <v>85</v>
      </c>
      <c r="IH88" t="s">
        <v>85</v>
      </c>
      <c r="II88" t="s">
        <v>85</v>
      </c>
      <c r="IJ88" t="s">
        <v>85</v>
      </c>
      <c r="IK88" t="s">
        <v>85</v>
      </c>
      <c r="IL88" t="s">
        <v>85</v>
      </c>
      <c r="IM88" t="s">
        <v>85</v>
      </c>
      <c r="IN88" t="s">
        <v>85</v>
      </c>
      <c r="IO88" t="s">
        <v>85</v>
      </c>
      <c r="IP88" t="s">
        <v>85</v>
      </c>
      <c r="IQ88" t="s">
        <v>85</v>
      </c>
      <c r="IR88" t="s">
        <v>85</v>
      </c>
      <c r="IS88" t="s">
        <v>85</v>
      </c>
      <c r="IT88" t="s">
        <v>85</v>
      </c>
      <c r="IU88" t="s">
        <v>85</v>
      </c>
      <c r="IV88" t="s">
        <v>85</v>
      </c>
      <c r="IW88" t="s">
        <v>85</v>
      </c>
      <c r="IX88" t="s">
        <v>85</v>
      </c>
      <c r="IY88" t="s">
        <v>85</v>
      </c>
      <c r="IZ88">
        <v>8</v>
      </c>
      <c r="JA88">
        <v>126</v>
      </c>
      <c r="JB88">
        <v>108</v>
      </c>
      <c r="JC88">
        <v>113</v>
      </c>
      <c r="JD88">
        <v>19</v>
      </c>
      <c r="JE88">
        <v>1850</v>
      </c>
      <c r="JF88">
        <v>95</v>
      </c>
      <c r="JG88">
        <v>87</v>
      </c>
      <c r="JH88">
        <v>82</v>
      </c>
      <c r="JI88">
        <v>30</v>
      </c>
      <c r="JJ88">
        <v>1642</v>
      </c>
      <c r="JK88">
        <v>83</v>
      </c>
      <c r="JL88">
        <v>103</v>
      </c>
      <c r="JM88">
        <v>106</v>
      </c>
      <c r="JN88">
        <v>31</v>
      </c>
      <c r="JO88">
        <v>1898</v>
      </c>
      <c r="JP88">
        <v>75</v>
      </c>
      <c r="JQ88">
        <v>62</v>
      </c>
      <c r="JR88">
        <v>81</v>
      </c>
      <c r="JS88">
        <v>20</v>
      </c>
      <c r="JT88">
        <v>1331</v>
      </c>
      <c r="JU88" t="s">
        <v>85</v>
      </c>
      <c r="JV88" t="s">
        <v>85</v>
      </c>
      <c r="JW88" t="s">
        <v>85</v>
      </c>
      <c r="JX88" t="s">
        <v>85</v>
      </c>
      <c r="JY88" t="s">
        <v>85</v>
      </c>
      <c r="JZ88">
        <v>8</v>
      </c>
      <c r="KA88">
        <v>69</v>
      </c>
      <c r="KB88">
        <v>75</v>
      </c>
      <c r="KC88">
        <v>45</v>
      </c>
      <c r="KD88">
        <v>47</v>
      </c>
      <c r="KE88">
        <v>792</v>
      </c>
      <c r="KF88">
        <v>169</v>
      </c>
      <c r="KG88">
        <v>163</v>
      </c>
      <c r="KH88">
        <v>157</v>
      </c>
      <c r="KI88">
        <v>19</v>
      </c>
      <c r="KJ88">
        <v>2793</v>
      </c>
      <c r="KK88">
        <v>67</v>
      </c>
      <c r="KL88">
        <v>67</v>
      </c>
      <c r="KM88">
        <v>46</v>
      </c>
      <c r="KN88">
        <v>35</v>
      </c>
      <c r="KO88">
        <v>1141</v>
      </c>
      <c r="KP88">
        <v>22</v>
      </c>
      <c r="KQ88">
        <v>17</v>
      </c>
      <c r="KR88">
        <v>46</v>
      </c>
      <c r="KS88">
        <v>39</v>
      </c>
      <c r="KT88">
        <v>621</v>
      </c>
      <c r="KU88" t="s">
        <v>85</v>
      </c>
      <c r="KV88" t="s">
        <v>85</v>
      </c>
      <c r="KW88" t="s">
        <v>85</v>
      </c>
      <c r="KX88" t="s">
        <v>85</v>
      </c>
      <c r="KY88" t="s">
        <v>85</v>
      </c>
      <c r="KZ88">
        <v>8</v>
      </c>
      <c r="LA88">
        <v>86</v>
      </c>
      <c r="LB88">
        <v>100</v>
      </c>
      <c r="LC88">
        <v>78</v>
      </c>
      <c r="LD88">
        <v>26</v>
      </c>
      <c r="LE88">
        <v>1666</v>
      </c>
      <c r="LF88">
        <v>74</v>
      </c>
      <c r="LG88">
        <v>90</v>
      </c>
      <c r="LH88">
        <v>70</v>
      </c>
      <c r="LI88">
        <v>22</v>
      </c>
      <c r="LJ88">
        <v>1050</v>
      </c>
      <c r="LK88">
        <v>99</v>
      </c>
      <c r="LL88">
        <v>101</v>
      </c>
      <c r="LM88">
        <v>96</v>
      </c>
      <c r="LN88">
        <v>29</v>
      </c>
      <c r="LO88">
        <v>1851</v>
      </c>
      <c r="LP88">
        <v>105</v>
      </c>
      <c r="LQ88">
        <v>118</v>
      </c>
      <c r="LR88">
        <v>126</v>
      </c>
      <c r="LS88">
        <v>29</v>
      </c>
      <c r="LT88">
        <v>1783</v>
      </c>
      <c r="LU88">
        <v>0</v>
      </c>
      <c r="LV88">
        <v>3</v>
      </c>
      <c r="LW88">
        <v>3</v>
      </c>
      <c r="LX88">
        <v>3</v>
      </c>
      <c r="LY88">
        <v>31</v>
      </c>
      <c r="LZ88">
        <v>8</v>
      </c>
      <c r="MA88">
        <v>60</v>
      </c>
      <c r="MB88">
        <v>85</v>
      </c>
      <c r="MC88">
        <v>50</v>
      </c>
      <c r="MD88">
        <v>38</v>
      </c>
      <c r="ME88">
        <v>1224</v>
      </c>
      <c r="MF88" t="s">
        <v>85</v>
      </c>
      <c r="MG88" t="s">
        <v>85</v>
      </c>
      <c r="MH88" t="s">
        <v>85</v>
      </c>
      <c r="MI88" t="s">
        <v>85</v>
      </c>
      <c r="MJ88" t="s">
        <v>85</v>
      </c>
      <c r="MK88" t="s">
        <v>85</v>
      </c>
      <c r="ML88" t="s">
        <v>85</v>
      </c>
      <c r="MM88" t="s">
        <v>85</v>
      </c>
      <c r="MN88" t="s">
        <v>85</v>
      </c>
      <c r="MO88" t="s">
        <v>85</v>
      </c>
      <c r="MP88" t="s">
        <v>85</v>
      </c>
      <c r="MQ88" t="s">
        <v>85</v>
      </c>
      <c r="MR88" t="s">
        <v>85</v>
      </c>
      <c r="MS88" t="s">
        <v>85</v>
      </c>
      <c r="MT88" t="s">
        <v>85</v>
      </c>
      <c r="MU88" t="s">
        <v>85</v>
      </c>
      <c r="MV88" t="s">
        <v>85</v>
      </c>
      <c r="MW88" t="s">
        <v>85</v>
      </c>
      <c r="MX88" t="s">
        <v>85</v>
      </c>
      <c r="MY88" t="s">
        <v>85</v>
      </c>
    </row>
    <row r="89" spans="1:363">
      <c r="A89" s="488">
        <v>9</v>
      </c>
      <c r="B89">
        <v>-1</v>
      </c>
      <c r="C89">
        <v>-1</v>
      </c>
      <c r="D89">
        <v>0</v>
      </c>
      <c r="E89">
        <v>-1</v>
      </c>
      <c r="F89">
        <v>28</v>
      </c>
      <c r="G89">
        <v>17</v>
      </c>
      <c r="H89">
        <v>17</v>
      </c>
      <c r="I89">
        <v>17</v>
      </c>
      <c r="J89">
        <v>0</v>
      </c>
      <c r="K89">
        <v>427</v>
      </c>
      <c r="L89">
        <v>8</v>
      </c>
      <c r="M89">
        <v>8</v>
      </c>
      <c r="N89">
        <v>8</v>
      </c>
      <c r="O89">
        <v>0</v>
      </c>
      <c r="P89">
        <v>450</v>
      </c>
      <c r="Q89">
        <v>8</v>
      </c>
      <c r="R89">
        <v>8</v>
      </c>
      <c r="S89">
        <v>7</v>
      </c>
      <c r="T89">
        <v>0</v>
      </c>
      <c r="U89">
        <v>343</v>
      </c>
      <c r="V89">
        <v>13</v>
      </c>
      <c r="W89">
        <v>13</v>
      </c>
      <c r="X89">
        <v>13</v>
      </c>
      <c r="Y89">
        <v>1</v>
      </c>
      <c r="Z89">
        <v>8</v>
      </c>
      <c r="AA89">
        <v>9</v>
      </c>
      <c r="AB89">
        <v>15</v>
      </c>
      <c r="AC89">
        <v>15</v>
      </c>
      <c r="AD89">
        <v>14</v>
      </c>
      <c r="AE89">
        <v>1</v>
      </c>
      <c r="AF89">
        <v>322</v>
      </c>
      <c r="AG89">
        <v>14</v>
      </c>
      <c r="AH89">
        <v>14</v>
      </c>
      <c r="AI89">
        <v>14</v>
      </c>
      <c r="AJ89">
        <v>1</v>
      </c>
      <c r="AK89">
        <v>217</v>
      </c>
      <c r="AL89">
        <v>1</v>
      </c>
      <c r="AM89">
        <v>1</v>
      </c>
      <c r="AN89">
        <v>1</v>
      </c>
      <c r="AO89">
        <v>1</v>
      </c>
      <c r="AP89">
        <v>48</v>
      </c>
      <c r="AQ89" t="s">
        <v>85</v>
      </c>
      <c r="AR89" t="s">
        <v>85</v>
      </c>
      <c r="AS89" t="s">
        <v>85</v>
      </c>
      <c r="AT89" t="s">
        <v>85</v>
      </c>
      <c r="AU89" t="s">
        <v>85</v>
      </c>
      <c r="AV89" t="s">
        <v>85</v>
      </c>
      <c r="AW89" t="s">
        <v>85</v>
      </c>
      <c r="AX89" t="s">
        <v>85</v>
      </c>
      <c r="AY89" t="s">
        <v>85</v>
      </c>
      <c r="AZ89" t="s">
        <v>85</v>
      </c>
      <c r="BA89">
        <v>9</v>
      </c>
      <c r="BB89">
        <v>23</v>
      </c>
      <c r="BC89">
        <v>24</v>
      </c>
      <c r="BD89">
        <v>24</v>
      </c>
      <c r="BE89">
        <v>0</v>
      </c>
      <c r="BF89">
        <v>884</v>
      </c>
      <c r="BG89">
        <v>17</v>
      </c>
      <c r="BH89">
        <v>15</v>
      </c>
      <c r="BI89">
        <v>15</v>
      </c>
      <c r="BJ89">
        <v>1</v>
      </c>
      <c r="BK89">
        <v>821</v>
      </c>
      <c r="BL89">
        <v>15</v>
      </c>
      <c r="BM89">
        <v>14</v>
      </c>
      <c r="BN89">
        <v>17</v>
      </c>
      <c r="BO89">
        <v>0</v>
      </c>
      <c r="BP89">
        <v>352</v>
      </c>
      <c r="BQ89">
        <v>44</v>
      </c>
      <c r="BR89">
        <v>46</v>
      </c>
      <c r="BS89">
        <v>43</v>
      </c>
      <c r="BT89">
        <v>2</v>
      </c>
      <c r="BU89">
        <v>1660</v>
      </c>
      <c r="BV89">
        <v>43</v>
      </c>
      <c r="BW89">
        <v>47</v>
      </c>
      <c r="BX89">
        <v>43</v>
      </c>
      <c r="BY89">
        <v>0</v>
      </c>
      <c r="BZ89">
        <v>1556</v>
      </c>
      <c r="CA89">
        <v>9</v>
      </c>
      <c r="CB89" t="s">
        <v>85</v>
      </c>
      <c r="CC89" t="s">
        <v>85</v>
      </c>
      <c r="CD89" t="s">
        <v>85</v>
      </c>
      <c r="CE89" t="s">
        <v>85</v>
      </c>
      <c r="CF89">
        <v>0</v>
      </c>
      <c r="CG89">
        <v>2</v>
      </c>
      <c r="CH89">
        <v>2</v>
      </c>
      <c r="CI89">
        <v>2</v>
      </c>
      <c r="CJ89">
        <v>0</v>
      </c>
      <c r="CK89">
        <v>59</v>
      </c>
      <c r="CL89" t="s">
        <v>85</v>
      </c>
      <c r="CM89" t="s">
        <v>85</v>
      </c>
      <c r="CN89" t="s">
        <v>85</v>
      </c>
      <c r="CO89" t="s">
        <v>85</v>
      </c>
      <c r="CP89" t="s">
        <v>85</v>
      </c>
      <c r="CQ89" t="s">
        <v>85</v>
      </c>
      <c r="CR89" t="s">
        <v>85</v>
      </c>
      <c r="CS89" t="s">
        <v>85</v>
      </c>
      <c r="CT89" t="s">
        <v>85</v>
      </c>
      <c r="CU89" t="s">
        <v>85</v>
      </c>
      <c r="CV89" t="s">
        <v>85</v>
      </c>
      <c r="CW89" t="s">
        <v>85</v>
      </c>
      <c r="CX89" t="s">
        <v>85</v>
      </c>
      <c r="CY89" t="s">
        <v>85</v>
      </c>
      <c r="CZ89" t="s">
        <v>85</v>
      </c>
      <c r="DA89">
        <v>9</v>
      </c>
      <c r="DB89">
        <v>126</v>
      </c>
      <c r="DC89">
        <v>127</v>
      </c>
      <c r="DD89">
        <v>127</v>
      </c>
      <c r="DE89">
        <v>0</v>
      </c>
      <c r="DF89">
        <v>4818</v>
      </c>
      <c r="DG89">
        <v>29</v>
      </c>
      <c r="DH89">
        <v>29</v>
      </c>
      <c r="DI89">
        <v>29</v>
      </c>
      <c r="DJ89">
        <v>0</v>
      </c>
      <c r="DK89">
        <v>814</v>
      </c>
      <c r="DL89">
        <v>12</v>
      </c>
      <c r="DM89">
        <v>10</v>
      </c>
      <c r="DN89">
        <v>11</v>
      </c>
      <c r="DO89">
        <v>0</v>
      </c>
      <c r="DP89">
        <v>185</v>
      </c>
      <c r="DQ89">
        <v>0</v>
      </c>
      <c r="DR89">
        <v>0</v>
      </c>
      <c r="DS89">
        <v>0</v>
      </c>
      <c r="DT89">
        <v>0</v>
      </c>
      <c r="DU89">
        <v>0</v>
      </c>
      <c r="DV89">
        <v>0</v>
      </c>
      <c r="DW89">
        <v>0</v>
      </c>
      <c r="DX89">
        <v>0</v>
      </c>
      <c r="DY89">
        <v>0</v>
      </c>
      <c r="DZ89">
        <v>0</v>
      </c>
      <c r="EA89">
        <v>9</v>
      </c>
      <c r="EB89">
        <v>0</v>
      </c>
      <c r="EC89">
        <v>0</v>
      </c>
      <c r="ED89">
        <v>0</v>
      </c>
      <c r="EE89">
        <v>0</v>
      </c>
      <c r="EF89">
        <v>0</v>
      </c>
      <c r="EG89" t="s">
        <v>85</v>
      </c>
      <c r="EH89" t="s">
        <v>85</v>
      </c>
      <c r="EI89" t="s">
        <v>85</v>
      </c>
      <c r="EJ89" t="s">
        <v>85</v>
      </c>
      <c r="EK89" t="s">
        <v>85</v>
      </c>
      <c r="EL89" t="s">
        <v>85</v>
      </c>
      <c r="EM89" t="s">
        <v>85</v>
      </c>
      <c r="EN89" t="s">
        <v>85</v>
      </c>
      <c r="EO89" t="s">
        <v>85</v>
      </c>
      <c r="EP89" t="s">
        <v>85</v>
      </c>
      <c r="EQ89" t="s">
        <v>85</v>
      </c>
      <c r="ER89" t="s">
        <v>85</v>
      </c>
      <c r="ES89" t="s">
        <v>85</v>
      </c>
      <c r="ET89" t="s">
        <v>85</v>
      </c>
      <c r="EU89" t="s">
        <v>85</v>
      </c>
      <c r="EV89" t="s">
        <v>85</v>
      </c>
      <c r="EW89" t="s">
        <v>85</v>
      </c>
      <c r="EX89" t="s">
        <v>85</v>
      </c>
      <c r="EY89" t="s">
        <v>85</v>
      </c>
      <c r="EZ89" t="s">
        <v>85</v>
      </c>
      <c r="FA89">
        <v>9</v>
      </c>
      <c r="FB89">
        <v>101</v>
      </c>
      <c r="FC89">
        <v>101</v>
      </c>
      <c r="FD89">
        <v>101</v>
      </c>
      <c r="FE89">
        <v>0</v>
      </c>
      <c r="FF89">
        <v>3311</v>
      </c>
      <c r="FG89">
        <v>0</v>
      </c>
      <c r="FH89">
        <v>0</v>
      </c>
      <c r="FI89">
        <v>0</v>
      </c>
      <c r="FJ89">
        <v>0</v>
      </c>
      <c r="FK89">
        <v>0</v>
      </c>
      <c r="FL89">
        <v>0</v>
      </c>
      <c r="FM89">
        <v>0</v>
      </c>
      <c r="FN89">
        <v>0</v>
      </c>
      <c r="FO89">
        <v>0</v>
      </c>
      <c r="FP89">
        <v>0</v>
      </c>
      <c r="FQ89">
        <v>49</v>
      </c>
      <c r="FR89">
        <v>48</v>
      </c>
      <c r="FS89">
        <v>51</v>
      </c>
      <c r="FT89">
        <v>0</v>
      </c>
      <c r="FU89">
        <v>1887</v>
      </c>
      <c r="FV89">
        <v>28</v>
      </c>
      <c r="FW89">
        <v>29</v>
      </c>
      <c r="FX89">
        <v>29</v>
      </c>
      <c r="FY89">
        <v>0</v>
      </c>
      <c r="FZ89">
        <v>1154</v>
      </c>
      <c r="GA89">
        <v>9</v>
      </c>
      <c r="GB89">
        <v>82</v>
      </c>
      <c r="GC89">
        <v>84</v>
      </c>
      <c r="GD89">
        <v>83</v>
      </c>
      <c r="GE89">
        <v>0</v>
      </c>
      <c r="GF89">
        <v>3157</v>
      </c>
      <c r="GG89" t="s">
        <v>85</v>
      </c>
      <c r="GH89" t="s">
        <v>85</v>
      </c>
      <c r="GI89" t="s">
        <v>85</v>
      </c>
      <c r="GJ89" t="s">
        <v>85</v>
      </c>
      <c r="GK89" t="s">
        <v>85</v>
      </c>
      <c r="GL89" t="s">
        <v>85</v>
      </c>
      <c r="GM89" t="s">
        <v>85</v>
      </c>
      <c r="GN89" t="s">
        <v>85</v>
      </c>
      <c r="GO89" t="s">
        <v>85</v>
      </c>
      <c r="GP89" t="s">
        <v>85</v>
      </c>
      <c r="GQ89" t="s">
        <v>85</v>
      </c>
      <c r="GR89" t="s">
        <v>85</v>
      </c>
      <c r="GS89" t="s">
        <v>85</v>
      </c>
      <c r="GT89" t="s">
        <v>85</v>
      </c>
      <c r="GU89" t="s">
        <v>85</v>
      </c>
      <c r="GV89" t="s">
        <v>85</v>
      </c>
      <c r="GW89" t="s">
        <v>85</v>
      </c>
      <c r="GX89" t="s">
        <v>85</v>
      </c>
      <c r="GY89" t="s">
        <v>85</v>
      </c>
      <c r="GZ89">
        <v>9</v>
      </c>
      <c r="HA89">
        <v>108</v>
      </c>
      <c r="HB89">
        <v>134</v>
      </c>
      <c r="HC89">
        <v>108</v>
      </c>
      <c r="HD89">
        <v>40</v>
      </c>
      <c r="HE89">
        <v>2340</v>
      </c>
      <c r="HF89">
        <v>34</v>
      </c>
      <c r="HG89">
        <v>52</v>
      </c>
      <c r="HH89">
        <v>36</v>
      </c>
      <c r="HI89">
        <v>16</v>
      </c>
      <c r="HJ89">
        <v>1245</v>
      </c>
      <c r="HK89">
        <v>106</v>
      </c>
      <c r="HL89">
        <v>74</v>
      </c>
      <c r="HM89">
        <v>109</v>
      </c>
      <c r="HN89">
        <v>58</v>
      </c>
      <c r="HO89">
        <v>1744</v>
      </c>
      <c r="HP89">
        <v>35</v>
      </c>
      <c r="HQ89">
        <v>47</v>
      </c>
      <c r="HR89">
        <v>38</v>
      </c>
      <c r="HS89">
        <v>12</v>
      </c>
      <c r="HT89">
        <v>775</v>
      </c>
      <c r="HU89">
        <v>117</v>
      </c>
      <c r="HV89">
        <v>128</v>
      </c>
      <c r="HW89">
        <v>116</v>
      </c>
      <c r="HX89">
        <v>16</v>
      </c>
      <c r="HY89">
        <v>2290</v>
      </c>
      <c r="HZ89">
        <v>9</v>
      </c>
      <c r="IA89">
        <v>89</v>
      </c>
      <c r="IB89">
        <v>84</v>
      </c>
      <c r="IC89">
        <v>66</v>
      </c>
      <c r="ID89">
        <v>36</v>
      </c>
      <c r="IE89">
        <v>1541</v>
      </c>
      <c r="IF89" t="s">
        <v>85</v>
      </c>
      <c r="IG89" t="s">
        <v>85</v>
      </c>
      <c r="IH89" t="s">
        <v>85</v>
      </c>
      <c r="II89" t="s">
        <v>85</v>
      </c>
      <c r="IJ89" t="s">
        <v>85</v>
      </c>
      <c r="IK89" t="s">
        <v>85</v>
      </c>
      <c r="IL89" t="s">
        <v>85</v>
      </c>
      <c r="IM89" t="s">
        <v>85</v>
      </c>
      <c r="IN89" t="s">
        <v>85</v>
      </c>
      <c r="IO89" t="s">
        <v>85</v>
      </c>
      <c r="IP89" t="s">
        <v>85</v>
      </c>
      <c r="IQ89" t="s">
        <v>85</v>
      </c>
      <c r="IR89" t="s">
        <v>85</v>
      </c>
      <c r="IS89" t="s">
        <v>85</v>
      </c>
      <c r="IT89" t="s">
        <v>85</v>
      </c>
      <c r="IU89" t="s">
        <v>85</v>
      </c>
      <c r="IV89" t="s">
        <v>85</v>
      </c>
      <c r="IW89" t="s">
        <v>85</v>
      </c>
      <c r="IX89" t="s">
        <v>85</v>
      </c>
      <c r="IY89" t="s">
        <v>85</v>
      </c>
      <c r="IZ89">
        <v>9</v>
      </c>
      <c r="JA89">
        <v>173</v>
      </c>
      <c r="JB89">
        <v>158</v>
      </c>
      <c r="JC89">
        <v>157</v>
      </c>
      <c r="JD89">
        <v>14</v>
      </c>
      <c r="JE89">
        <v>3152</v>
      </c>
      <c r="JF89">
        <v>113</v>
      </c>
      <c r="JG89">
        <v>104</v>
      </c>
      <c r="JH89">
        <v>100</v>
      </c>
      <c r="JI89">
        <v>31</v>
      </c>
      <c r="JJ89">
        <v>2074</v>
      </c>
      <c r="JK89">
        <v>100</v>
      </c>
      <c r="JL89">
        <v>121</v>
      </c>
      <c r="JM89">
        <v>125</v>
      </c>
      <c r="JN89">
        <v>40</v>
      </c>
      <c r="JO89">
        <v>2217</v>
      </c>
      <c r="JP89">
        <v>91</v>
      </c>
      <c r="JQ89">
        <v>85</v>
      </c>
      <c r="JR89">
        <v>95</v>
      </c>
      <c r="JS89">
        <v>16</v>
      </c>
      <c r="JT89">
        <v>1620</v>
      </c>
      <c r="JU89" t="s">
        <v>85</v>
      </c>
      <c r="JV89" t="s">
        <v>85</v>
      </c>
      <c r="JW89" t="s">
        <v>85</v>
      </c>
      <c r="JX89" t="s">
        <v>85</v>
      </c>
      <c r="JY89" t="s">
        <v>85</v>
      </c>
      <c r="JZ89">
        <v>9</v>
      </c>
      <c r="KA89">
        <v>80</v>
      </c>
      <c r="KB89">
        <v>83</v>
      </c>
      <c r="KC89">
        <v>56</v>
      </c>
      <c r="KD89">
        <v>43</v>
      </c>
      <c r="KE89">
        <v>1241</v>
      </c>
      <c r="KF89">
        <v>233</v>
      </c>
      <c r="KG89">
        <v>215</v>
      </c>
      <c r="KH89">
        <v>224</v>
      </c>
      <c r="KI89">
        <v>40</v>
      </c>
      <c r="KJ89">
        <v>4230</v>
      </c>
      <c r="KK89">
        <v>77</v>
      </c>
      <c r="KL89">
        <v>75</v>
      </c>
      <c r="KM89">
        <v>57</v>
      </c>
      <c r="KN89">
        <v>37</v>
      </c>
      <c r="KO89">
        <v>1261</v>
      </c>
      <c r="KP89">
        <v>30</v>
      </c>
      <c r="KQ89">
        <v>19</v>
      </c>
      <c r="KR89">
        <v>62</v>
      </c>
      <c r="KS89">
        <v>43</v>
      </c>
      <c r="KT89">
        <v>675</v>
      </c>
      <c r="KU89" t="s">
        <v>85</v>
      </c>
      <c r="KV89" t="s">
        <v>85</v>
      </c>
      <c r="KW89" t="s">
        <v>85</v>
      </c>
      <c r="KX89" t="s">
        <v>85</v>
      </c>
      <c r="KY89" t="s">
        <v>85</v>
      </c>
      <c r="KZ89">
        <v>9</v>
      </c>
      <c r="LA89">
        <v>100</v>
      </c>
      <c r="LB89">
        <v>117</v>
      </c>
      <c r="LC89">
        <v>83</v>
      </c>
      <c r="LD89">
        <v>42</v>
      </c>
      <c r="LE89">
        <v>1907</v>
      </c>
      <c r="LF89">
        <v>93</v>
      </c>
      <c r="LG89">
        <v>111</v>
      </c>
      <c r="LH89">
        <v>87</v>
      </c>
      <c r="LI89">
        <v>30</v>
      </c>
      <c r="LJ89">
        <v>1803</v>
      </c>
      <c r="LK89">
        <v>108</v>
      </c>
      <c r="LL89">
        <v>111</v>
      </c>
      <c r="LM89">
        <v>105</v>
      </c>
      <c r="LN89">
        <v>31</v>
      </c>
      <c r="LO89">
        <v>2063</v>
      </c>
      <c r="LP89">
        <v>170</v>
      </c>
      <c r="LQ89">
        <v>193</v>
      </c>
      <c r="LR89">
        <v>205</v>
      </c>
      <c r="LS89">
        <v>49</v>
      </c>
      <c r="LT89">
        <v>3086</v>
      </c>
      <c r="LU89">
        <v>0</v>
      </c>
      <c r="LV89">
        <v>3</v>
      </c>
      <c r="LW89">
        <v>3</v>
      </c>
      <c r="LX89">
        <v>4</v>
      </c>
      <c r="LY89">
        <v>38</v>
      </c>
      <c r="LZ89">
        <v>9</v>
      </c>
      <c r="MA89">
        <v>71</v>
      </c>
      <c r="MB89">
        <v>102</v>
      </c>
      <c r="MC89">
        <v>69</v>
      </c>
      <c r="MD89">
        <v>35</v>
      </c>
      <c r="ME89">
        <v>1537</v>
      </c>
      <c r="MF89" t="s">
        <v>85</v>
      </c>
      <c r="MG89" t="s">
        <v>85</v>
      </c>
      <c r="MH89" t="s">
        <v>85</v>
      </c>
      <c r="MI89" t="s">
        <v>85</v>
      </c>
      <c r="MJ89" t="s">
        <v>85</v>
      </c>
      <c r="MK89" t="s">
        <v>85</v>
      </c>
      <c r="ML89" t="s">
        <v>85</v>
      </c>
      <c r="MM89" t="s">
        <v>85</v>
      </c>
      <c r="MN89" t="s">
        <v>85</v>
      </c>
      <c r="MO89" t="s">
        <v>85</v>
      </c>
      <c r="MP89" t="s">
        <v>85</v>
      </c>
      <c r="MQ89" t="s">
        <v>85</v>
      </c>
      <c r="MR89" t="s">
        <v>85</v>
      </c>
      <c r="MS89" t="s">
        <v>85</v>
      </c>
      <c r="MT89" t="s">
        <v>85</v>
      </c>
      <c r="MU89" t="s">
        <v>85</v>
      </c>
      <c r="MV89" t="s">
        <v>85</v>
      </c>
      <c r="MW89" t="s">
        <v>85</v>
      </c>
      <c r="MX89" t="s">
        <v>85</v>
      </c>
      <c r="MY89" t="s">
        <v>85</v>
      </c>
    </row>
    <row r="90" spans="1:363">
      <c r="A90" s="488">
        <v>10</v>
      </c>
      <c r="B90">
        <v>-1</v>
      </c>
      <c r="C90">
        <v>-1</v>
      </c>
      <c r="D90">
        <v>-1</v>
      </c>
      <c r="E90">
        <v>-1</v>
      </c>
      <c r="F90">
        <v>26</v>
      </c>
      <c r="G90">
        <v>10</v>
      </c>
      <c r="H90">
        <v>11</v>
      </c>
      <c r="I90">
        <v>11</v>
      </c>
      <c r="J90">
        <v>0</v>
      </c>
      <c r="K90">
        <v>281</v>
      </c>
      <c r="L90">
        <v>8</v>
      </c>
      <c r="M90">
        <v>9</v>
      </c>
      <c r="N90">
        <v>8</v>
      </c>
      <c r="O90">
        <v>0</v>
      </c>
      <c r="P90">
        <v>190</v>
      </c>
      <c r="Q90">
        <v>6</v>
      </c>
      <c r="R90">
        <v>5</v>
      </c>
      <c r="S90">
        <v>5</v>
      </c>
      <c r="T90">
        <v>0</v>
      </c>
      <c r="U90">
        <v>409</v>
      </c>
      <c r="V90">
        <v>9</v>
      </c>
      <c r="W90">
        <v>9</v>
      </c>
      <c r="X90">
        <v>8</v>
      </c>
      <c r="Y90">
        <v>1</v>
      </c>
      <c r="Z90">
        <v>0</v>
      </c>
      <c r="AA90">
        <v>10</v>
      </c>
      <c r="AB90">
        <v>12</v>
      </c>
      <c r="AC90">
        <v>12</v>
      </c>
      <c r="AD90">
        <v>11</v>
      </c>
      <c r="AE90">
        <v>1</v>
      </c>
      <c r="AF90">
        <v>309</v>
      </c>
      <c r="AG90">
        <v>14</v>
      </c>
      <c r="AH90">
        <v>14</v>
      </c>
      <c r="AI90">
        <v>14</v>
      </c>
      <c r="AJ90">
        <v>1</v>
      </c>
      <c r="AK90">
        <v>264</v>
      </c>
      <c r="AL90">
        <v>1</v>
      </c>
      <c r="AM90">
        <v>1</v>
      </c>
      <c r="AN90">
        <v>1</v>
      </c>
      <c r="AO90">
        <v>1</v>
      </c>
      <c r="AP90">
        <v>48</v>
      </c>
      <c r="AQ90" t="s">
        <v>85</v>
      </c>
      <c r="AR90" t="s">
        <v>85</v>
      </c>
      <c r="AS90" t="s">
        <v>85</v>
      </c>
      <c r="AT90" t="s">
        <v>85</v>
      </c>
      <c r="AU90" t="s">
        <v>85</v>
      </c>
      <c r="AV90" t="s">
        <v>85</v>
      </c>
      <c r="AW90" t="s">
        <v>85</v>
      </c>
      <c r="AX90" t="s">
        <v>85</v>
      </c>
      <c r="AY90" t="s">
        <v>85</v>
      </c>
      <c r="AZ90" t="s">
        <v>85</v>
      </c>
      <c r="BA90">
        <v>10</v>
      </c>
      <c r="BB90">
        <v>23</v>
      </c>
      <c r="BC90">
        <v>24</v>
      </c>
      <c r="BD90">
        <v>24</v>
      </c>
      <c r="BE90">
        <v>0</v>
      </c>
      <c r="BF90">
        <v>934</v>
      </c>
      <c r="BG90">
        <v>35</v>
      </c>
      <c r="BH90">
        <v>33</v>
      </c>
      <c r="BI90">
        <v>34</v>
      </c>
      <c r="BJ90">
        <v>0</v>
      </c>
      <c r="BK90">
        <v>605</v>
      </c>
      <c r="BL90">
        <v>12</v>
      </c>
      <c r="BM90">
        <v>12</v>
      </c>
      <c r="BN90">
        <v>14</v>
      </c>
      <c r="BO90">
        <v>0</v>
      </c>
      <c r="BP90">
        <v>381</v>
      </c>
      <c r="BQ90">
        <v>22</v>
      </c>
      <c r="BR90">
        <v>24</v>
      </c>
      <c r="BS90">
        <v>21</v>
      </c>
      <c r="BT90">
        <v>2</v>
      </c>
      <c r="BU90">
        <v>1404</v>
      </c>
      <c r="BV90">
        <v>37</v>
      </c>
      <c r="BW90">
        <v>39</v>
      </c>
      <c r="BX90">
        <v>37</v>
      </c>
      <c r="BY90">
        <v>0</v>
      </c>
      <c r="BZ90">
        <v>1571</v>
      </c>
      <c r="CA90">
        <v>10</v>
      </c>
      <c r="CB90" t="s">
        <v>85</v>
      </c>
      <c r="CC90" t="s">
        <v>85</v>
      </c>
      <c r="CD90" t="s">
        <v>85</v>
      </c>
      <c r="CE90" t="s">
        <v>85</v>
      </c>
      <c r="CF90">
        <v>0</v>
      </c>
      <c r="CG90">
        <v>2</v>
      </c>
      <c r="CH90">
        <v>2</v>
      </c>
      <c r="CI90">
        <v>2</v>
      </c>
      <c r="CJ90">
        <v>0</v>
      </c>
      <c r="CK90">
        <v>58</v>
      </c>
      <c r="CL90" t="s">
        <v>85</v>
      </c>
      <c r="CM90" t="s">
        <v>85</v>
      </c>
      <c r="CN90" t="s">
        <v>85</v>
      </c>
      <c r="CO90" t="s">
        <v>85</v>
      </c>
      <c r="CP90" t="s">
        <v>85</v>
      </c>
      <c r="CQ90" t="s">
        <v>85</v>
      </c>
      <c r="CR90" t="s">
        <v>85</v>
      </c>
      <c r="CS90" t="s">
        <v>85</v>
      </c>
      <c r="CT90" t="s">
        <v>85</v>
      </c>
      <c r="CU90" t="s">
        <v>85</v>
      </c>
      <c r="CV90" t="s">
        <v>85</v>
      </c>
      <c r="CW90" t="s">
        <v>85</v>
      </c>
      <c r="CX90" t="s">
        <v>85</v>
      </c>
      <c r="CY90" t="s">
        <v>85</v>
      </c>
      <c r="CZ90" t="s">
        <v>85</v>
      </c>
      <c r="DA90">
        <v>10</v>
      </c>
      <c r="DB90">
        <v>121</v>
      </c>
      <c r="DC90">
        <v>119</v>
      </c>
      <c r="DD90">
        <v>119</v>
      </c>
      <c r="DE90">
        <v>0</v>
      </c>
      <c r="DF90">
        <v>4998</v>
      </c>
      <c r="DG90">
        <v>20</v>
      </c>
      <c r="DH90">
        <v>19</v>
      </c>
      <c r="DI90">
        <v>19</v>
      </c>
      <c r="DJ90">
        <v>0</v>
      </c>
      <c r="DK90">
        <v>872</v>
      </c>
      <c r="DL90">
        <v>11</v>
      </c>
      <c r="DM90">
        <v>10</v>
      </c>
      <c r="DN90">
        <v>9</v>
      </c>
      <c r="DO90">
        <v>0</v>
      </c>
      <c r="DP90">
        <v>279</v>
      </c>
      <c r="DQ90">
        <v>0</v>
      </c>
      <c r="DR90">
        <v>0</v>
      </c>
      <c r="DS90">
        <v>0</v>
      </c>
      <c r="DT90">
        <v>0</v>
      </c>
      <c r="DU90">
        <v>0</v>
      </c>
      <c r="DV90">
        <v>0</v>
      </c>
      <c r="DW90">
        <v>0</v>
      </c>
      <c r="DX90">
        <v>0</v>
      </c>
      <c r="DY90">
        <v>0</v>
      </c>
      <c r="DZ90">
        <v>0</v>
      </c>
      <c r="EA90">
        <v>10</v>
      </c>
      <c r="EB90">
        <v>0</v>
      </c>
      <c r="EC90">
        <v>0</v>
      </c>
      <c r="ED90">
        <v>0</v>
      </c>
      <c r="EE90">
        <v>0</v>
      </c>
      <c r="EF90">
        <v>0</v>
      </c>
      <c r="EG90" t="s">
        <v>85</v>
      </c>
      <c r="EH90" t="s">
        <v>85</v>
      </c>
      <c r="EI90" t="s">
        <v>85</v>
      </c>
      <c r="EJ90" t="s">
        <v>85</v>
      </c>
      <c r="EK90" t="s">
        <v>85</v>
      </c>
      <c r="EL90" t="s">
        <v>85</v>
      </c>
      <c r="EM90" t="s">
        <v>85</v>
      </c>
      <c r="EN90" t="s">
        <v>85</v>
      </c>
      <c r="EO90" t="s">
        <v>85</v>
      </c>
      <c r="EP90" t="s">
        <v>85</v>
      </c>
      <c r="EQ90" t="s">
        <v>85</v>
      </c>
      <c r="ER90" t="s">
        <v>85</v>
      </c>
      <c r="ES90" t="s">
        <v>85</v>
      </c>
      <c r="ET90" t="s">
        <v>85</v>
      </c>
      <c r="EU90" t="s">
        <v>85</v>
      </c>
      <c r="EV90" t="s">
        <v>85</v>
      </c>
      <c r="EW90" t="s">
        <v>85</v>
      </c>
      <c r="EX90" t="s">
        <v>85</v>
      </c>
      <c r="EY90" t="s">
        <v>85</v>
      </c>
      <c r="EZ90" t="s">
        <v>85</v>
      </c>
      <c r="FA90">
        <v>10</v>
      </c>
      <c r="FB90">
        <v>139</v>
      </c>
      <c r="FC90">
        <v>139</v>
      </c>
      <c r="FD90">
        <v>139</v>
      </c>
      <c r="FE90">
        <v>0</v>
      </c>
      <c r="FF90">
        <v>4297</v>
      </c>
      <c r="FG90">
        <v>0</v>
      </c>
      <c r="FH90">
        <v>0</v>
      </c>
      <c r="FI90">
        <v>0</v>
      </c>
      <c r="FJ90">
        <v>0</v>
      </c>
      <c r="FK90">
        <v>0</v>
      </c>
      <c r="FL90">
        <v>0</v>
      </c>
      <c r="FM90">
        <v>0</v>
      </c>
      <c r="FN90">
        <v>0</v>
      </c>
      <c r="FO90">
        <v>0</v>
      </c>
      <c r="FP90">
        <v>0</v>
      </c>
      <c r="FQ90">
        <v>48</v>
      </c>
      <c r="FR90">
        <v>47</v>
      </c>
      <c r="FS90">
        <v>51</v>
      </c>
      <c r="FT90">
        <v>0</v>
      </c>
      <c r="FU90">
        <v>2097</v>
      </c>
      <c r="FV90">
        <v>19</v>
      </c>
      <c r="FW90">
        <v>19</v>
      </c>
      <c r="FX90">
        <v>19</v>
      </c>
      <c r="FY90">
        <v>0</v>
      </c>
      <c r="FZ90">
        <v>687</v>
      </c>
      <c r="GA90">
        <v>10</v>
      </c>
      <c r="GB90">
        <v>80</v>
      </c>
      <c r="GC90">
        <v>83</v>
      </c>
      <c r="GD90">
        <v>81</v>
      </c>
      <c r="GE90">
        <v>0</v>
      </c>
      <c r="GF90">
        <v>3102</v>
      </c>
      <c r="GG90" t="s">
        <v>85</v>
      </c>
      <c r="GH90" t="s">
        <v>85</v>
      </c>
      <c r="GI90" t="s">
        <v>85</v>
      </c>
      <c r="GJ90" t="s">
        <v>85</v>
      </c>
      <c r="GK90" t="s">
        <v>85</v>
      </c>
      <c r="GL90" t="s">
        <v>85</v>
      </c>
      <c r="GM90" t="s">
        <v>85</v>
      </c>
      <c r="GN90" t="s">
        <v>85</v>
      </c>
      <c r="GO90" t="s">
        <v>85</v>
      </c>
      <c r="GP90" t="s">
        <v>85</v>
      </c>
      <c r="GQ90" t="s">
        <v>85</v>
      </c>
      <c r="GR90" t="s">
        <v>85</v>
      </c>
      <c r="GS90" t="s">
        <v>85</v>
      </c>
      <c r="GT90" t="s">
        <v>85</v>
      </c>
      <c r="GU90" t="s">
        <v>85</v>
      </c>
      <c r="GV90" t="s">
        <v>85</v>
      </c>
      <c r="GW90" t="s">
        <v>85</v>
      </c>
      <c r="GX90" t="s">
        <v>85</v>
      </c>
      <c r="GY90" t="s">
        <v>85</v>
      </c>
      <c r="GZ90">
        <v>10</v>
      </c>
      <c r="HA90">
        <v>116</v>
      </c>
      <c r="HB90">
        <v>142</v>
      </c>
      <c r="HC90">
        <v>117</v>
      </c>
      <c r="HD90">
        <v>39</v>
      </c>
      <c r="HE90">
        <v>2402</v>
      </c>
      <c r="HF90">
        <v>68</v>
      </c>
      <c r="HG90">
        <v>88</v>
      </c>
      <c r="HH90">
        <v>72</v>
      </c>
      <c r="HI90">
        <v>17</v>
      </c>
      <c r="HJ90">
        <v>922</v>
      </c>
      <c r="HK90">
        <v>103</v>
      </c>
      <c r="HL90">
        <v>72</v>
      </c>
      <c r="HM90">
        <v>100</v>
      </c>
      <c r="HN90">
        <v>57</v>
      </c>
      <c r="HO90">
        <v>1758</v>
      </c>
      <c r="HP90">
        <v>31</v>
      </c>
      <c r="HQ90">
        <v>46</v>
      </c>
      <c r="HR90">
        <v>36</v>
      </c>
      <c r="HS90">
        <v>14</v>
      </c>
      <c r="HT90">
        <v>769</v>
      </c>
      <c r="HU90">
        <v>121</v>
      </c>
      <c r="HV90">
        <v>142</v>
      </c>
      <c r="HW90">
        <v>120</v>
      </c>
      <c r="HX90">
        <v>18</v>
      </c>
      <c r="HY90">
        <v>2405</v>
      </c>
      <c r="HZ90">
        <v>10</v>
      </c>
      <c r="IA90">
        <v>99</v>
      </c>
      <c r="IB90">
        <v>102</v>
      </c>
      <c r="IC90">
        <v>76</v>
      </c>
      <c r="ID90">
        <v>40</v>
      </c>
      <c r="IE90">
        <v>1742</v>
      </c>
      <c r="IF90" t="s">
        <v>85</v>
      </c>
      <c r="IG90" t="s">
        <v>85</v>
      </c>
      <c r="IH90" t="s">
        <v>85</v>
      </c>
      <c r="II90" t="s">
        <v>85</v>
      </c>
      <c r="IJ90" t="s">
        <v>85</v>
      </c>
      <c r="IK90" t="s">
        <v>85</v>
      </c>
      <c r="IL90" t="s">
        <v>85</v>
      </c>
      <c r="IM90" t="s">
        <v>85</v>
      </c>
      <c r="IN90" t="s">
        <v>85</v>
      </c>
      <c r="IO90" t="s">
        <v>85</v>
      </c>
      <c r="IP90" t="s">
        <v>85</v>
      </c>
      <c r="IQ90" t="s">
        <v>85</v>
      </c>
      <c r="IR90" t="s">
        <v>85</v>
      </c>
      <c r="IS90" t="s">
        <v>85</v>
      </c>
      <c r="IT90" t="s">
        <v>85</v>
      </c>
      <c r="IU90" t="s">
        <v>85</v>
      </c>
      <c r="IV90" t="s">
        <v>85</v>
      </c>
      <c r="IW90" t="s">
        <v>85</v>
      </c>
      <c r="IX90" t="s">
        <v>85</v>
      </c>
      <c r="IY90" t="s">
        <v>85</v>
      </c>
      <c r="IZ90">
        <v>10</v>
      </c>
      <c r="JA90">
        <v>188</v>
      </c>
      <c r="JB90">
        <v>172</v>
      </c>
      <c r="JC90">
        <v>181</v>
      </c>
      <c r="JD90">
        <v>26</v>
      </c>
      <c r="JE90">
        <v>3408</v>
      </c>
      <c r="JF90">
        <v>123</v>
      </c>
      <c r="JG90">
        <v>124</v>
      </c>
      <c r="JH90">
        <v>112</v>
      </c>
      <c r="JI90">
        <v>37</v>
      </c>
      <c r="JJ90">
        <v>2223</v>
      </c>
      <c r="JK90">
        <v>112</v>
      </c>
      <c r="JL90">
        <v>135</v>
      </c>
      <c r="JM90">
        <v>143</v>
      </c>
      <c r="JN90">
        <v>42</v>
      </c>
      <c r="JO90">
        <v>2468</v>
      </c>
      <c r="JP90">
        <v>105</v>
      </c>
      <c r="JQ90">
        <v>90</v>
      </c>
      <c r="JR90">
        <v>97</v>
      </c>
      <c r="JS90">
        <v>16</v>
      </c>
      <c r="JT90">
        <v>1883</v>
      </c>
      <c r="JU90" t="s">
        <v>85</v>
      </c>
      <c r="JV90" t="s">
        <v>85</v>
      </c>
      <c r="JW90" t="s">
        <v>85</v>
      </c>
      <c r="JX90" t="s">
        <v>85</v>
      </c>
      <c r="JY90" t="s">
        <v>85</v>
      </c>
      <c r="JZ90">
        <v>10</v>
      </c>
      <c r="KA90">
        <v>55</v>
      </c>
      <c r="KB90">
        <v>66</v>
      </c>
      <c r="KC90">
        <v>41</v>
      </c>
      <c r="KD90">
        <v>36</v>
      </c>
      <c r="KE90">
        <v>1194</v>
      </c>
      <c r="KF90">
        <v>251</v>
      </c>
      <c r="KG90">
        <v>238</v>
      </c>
      <c r="KH90">
        <v>241</v>
      </c>
      <c r="KI90">
        <v>34</v>
      </c>
      <c r="KJ90">
        <v>4592</v>
      </c>
      <c r="KK90">
        <v>91</v>
      </c>
      <c r="KL90">
        <v>84</v>
      </c>
      <c r="KM90">
        <v>72</v>
      </c>
      <c r="KN90">
        <v>31</v>
      </c>
      <c r="KO90">
        <v>1506</v>
      </c>
      <c r="KP90">
        <v>69</v>
      </c>
      <c r="KQ90">
        <v>53</v>
      </c>
      <c r="KR90">
        <v>82</v>
      </c>
      <c r="KS90">
        <v>27</v>
      </c>
      <c r="KT90">
        <v>881</v>
      </c>
      <c r="KU90" t="s">
        <v>85</v>
      </c>
      <c r="KV90" t="s">
        <v>85</v>
      </c>
      <c r="KW90" t="s">
        <v>85</v>
      </c>
      <c r="KX90" t="s">
        <v>85</v>
      </c>
      <c r="KY90" t="s">
        <v>85</v>
      </c>
      <c r="KZ90">
        <v>10</v>
      </c>
      <c r="LA90">
        <v>107</v>
      </c>
      <c r="LB90">
        <v>129</v>
      </c>
      <c r="LC90">
        <v>87</v>
      </c>
      <c r="LD90">
        <v>56</v>
      </c>
      <c r="LE90">
        <v>2033</v>
      </c>
      <c r="LF90">
        <v>96</v>
      </c>
      <c r="LG90">
        <v>115</v>
      </c>
      <c r="LH90">
        <v>93</v>
      </c>
      <c r="LI90">
        <v>32</v>
      </c>
      <c r="LJ90">
        <v>1893</v>
      </c>
      <c r="LK90">
        <v>112</v>
      </c>
      <c r="LL90">
        <v>117</v>
      </c>
      <c r="LM90">
        <v>120</v>
      </c>
      <c r="LN90">
        <v>31</v>
      </c>
      <c r="LO90">
        <v>2284</v>
      </c>
      <c r="LP90">
        <v>167</v>
      </c>
      <c r="LQ90">
        <v>197</v>
      </c>
      <c r="LR90">
        <v>208</v>
      </c>
      <c r="LS90">
        <v>57</v>
      </c>
      <c r="LT90">
        <v>3505</v>
      </c>
      <c r="LU90">
        <v>0</v>
      </c>
      <c r="LV90">
        <v>3</v>
      </c>
      <c r="LW90">
        <v>5</v>
      </c>
      <c r="LX90">
        <v>5</v>
      </c>
      <c r="LY90">
        <v>35</v>
      </c>
      <c r="LZ90">
        <v>10</v>
      </c>
      <c r="MA90">
        <v>77</v>
      </c>
      <c r="MB90">
        <v>111</v>
      </c>
      <c r="MC90">
        <v>79</v>
      </c>
      <c r="MD90">
        <v>36</v>
      </c>
      <c r="ME90">
        <v>1715</v>
      </c>
      <c r="MF90" t="s">
        <v>85</v>
      </c>
      <c r="MG90" t="s">
        <v>85</v>
      </c>
      <c r="MH90" t="s">
        <v>85</v>
      </c>
      <c r="MI90" t="s">
        <v>85</v>
      </c>
      <c r="MJ90" t="s">
        <v>85</v>
      </c>
      <c r="MK90" t="s">
        <v>85</v>
      </c>
      <c r="ML90" t="s">
        <v>85</v>
      </c>
      <c r="MM90" t="s">
        <v>85</v>
      </c>
      <c r="MN90" t="s">
        <v>85</v>
      </c>
      <c r="MO90" t="s">
        <v>85</v>
      </c>
      <c r="MP90" t="s">
        <v>85</v>
      </c>
      <c r="MQ90" t="s">
        <v>85</v>
      </c>
      <c r="MR90" t="s">
        <v>85</v>
      </c>
      <c r="MS90" t="s">
        <v>85</v>
      </c>
      <c r="MT90" t="s">
        <v>85</v>
      </c>
      <c r="MU90" t="s">
        <v>85</v>
      </c>
      <c r="MV90" t="s">
        <v>85</v>
      </c>
      <c r="MW90" t="s">
        <v>85</v>
      </c>
      <c r="MX90" t="s">
        <v>85</v>
      </c>
      <c r="MY90" t="s">
        <v>85</v>
      </c>
    </row>
    <row r="91" spans="1:363">
      <c r="A91" s="488">
        <v>11</v>
      </c>
      <c r="B91">
        <v>-1</v>
      </c>
      <c r="C91">
        <v>-1</v>
      </c>
      <c r="D91">
        <v>-1</v>
      </c>
      <c r="E91">
        <v>-1</v>
      </c>
      <c r="F91">
        <v>27</v>
      </c>
      <c r="G91">
        <v>10</v>
      </c>
      <c r="H91">
        <v>11</v>
      </c>
      <c r="I91">
        <v>11</v>
      </c>
      <c r="J91">
        <v>0</v>
      </c>
      <c r="K91">
        <v>484</v>
      </c>
      <c r="L91">
        <v>8</v>
      </c>
      <c r="M91">
        <v>8</v>
      </c>
      <c r="N91">
        <v>8</v>
      </c>
      <c r="O91">
        <v>0</v>
      </c>
      <c r="P91">
        <v>372</v>
      </c>
      <c r="Q91">
        <v>8</v>
      </c>
      <c r="R91">
        <v>8</v>
      </c>
      <c r="S91">
        <v>7</v>
      </c>
      <c r="T91">
        <v>0</v>
      </c>
      <c r="U91">
        <v>401</v>
      </c>
      <c r="V91">
        <v>9</v>
      </c>
      <c r="W91">
        <v>9</v>
      </c>
      <c r="X91">
        <v>8</v>
      </c>
      <c r="Y91">
        <v>1</v>
      </c>
      <c r="Z91">
        <v>0</v>
      </c>
      <c r="AA91">
        <v>11</v>
      </c>
      <c r="AB91">
        <v>13</v>
      </c>
      <c r="AC91">
        <v>13</v>
      </c>
      <c r="AD91">
        <v>12</v>
      </c>
      <c r="AE91">
        <v>1</v>
      </c>
      <c r="AF91">
        <v>210</v>
      </c>
      <c r="AG91">
        <v>15</v>
      </c>
      <c r="AH91">
        <v>15</v>
      </c>
      <c r="AI91">
        <v>14</v>
      </c>
      <c r="AJ91">
        <v>1</v>
      </c>
      <c r="AK91">
        <v>210</v>
      </c>
      <c r="AL91">
        <v>1</v>
      </c>
      <c r="AM91">
        <v>1</v>
      </c>
      <c r="AN91">
        <v>1</v>
      </c>
      <c r="AO91">
        <v>1</v>
      </c>
      <c r="AP91">
        <v>47</v>
      </c>
      <c r="AQ91" t="s">
        <v>85</v>
      </c>
      <c r="AR91" t="s">
        <v>85</v>
      </c>
      <c r="AS91" t="s">
        <v>85</v>
      </c>
      <c r="AT91" t="s">
        <v>85</v>
      </c>
      <c r="AU91" t="s">
        <v>85</v>
      </c>
      <c r="AV91" t="s">
        <v>85</v>
      </c>
      <c r="AW91" t="s">
        <v>85</v>
      </c>
      <c r="AX91" t="s">
        <v>85</v>
      </c>
      <c r="AY91" t="s">
        <v>85</v>
      </c>
      <c r="AZ91" t="s">
        <v>85</v>
      </c>
      <c r="BA91">
        <v>11</v>
      </c>
      <c r="BB91">
        <v>25</v>
      </c>
      <c r="BC91">
        <v>26</v>
      </c>
      <c r="BD91">
        <v>25</v>
      </c>
      <c r="BE91">
        <v>0</v>
      </c>
      <c r="BF91">
        <v>967</v>
      </c>
      <c r="BG91">
        <v>6</v>
      </c>
      <c r="BH91">
        <v>4</v>
      </c>
      <c r="BI91">
        <v>5</v>
      </c>
      <c r="BJ91">
        <v>0</v>
      </c>
      <c r="BK91">
        <v>686</v>
      </c>
      <c r="BL91">
        <v>16</v>
      </c>
      <c r="BM91">
        <v>14</v>
      </c>
      <c r="BN91">
        <v>17</v>
      </c>
      <c r="BO91">
        <v>0</v>
      </c>
      <c r="BP91">
        <v>308</v>
      </c>
      <c r="BQ91">
        <v>37</v>
      </c>
      <c r="BR91">
        <v>38</v>
      </c>
      <c r="BS91">
        <v>36</v>
      </c>
      <c r="BT91">
        <v>2</v>
      </c>
      <c r="BU91">
        <v>1451</v>
      </c>
      <c r="BV91">
        <v>50</v>
      </c>
      <c r="BW91">
        <v>54</v>
      </c>
      <c r="BX91">
        <v>51</v>
      </c>
      <c r="BY91">
        <v>0</v>
      </c>
      <c r="BZ91">
        <v>1838</v>
      </c>
      <c r="CA91">
        <v>11</v>
      </c>
      <c r="CB91" t="s">
        <v>85</v>
      </c>
      <c r="CC91" t="s">
        <v>85</v>
      </c>
      <c r="CD91" t="s">
        <v>85</v>
      </c>
      <c r="CE91" t="s">
        <v>85</v>
      </c>
      <c r="CF91">
        <v>0</v>
      </c>
      <c r="CG91">
        <v>2</v>
      </c>
      <c r="CH91">
        <v>2</v>
      </c>
      <c r="CI91">
        <v>2</v>
      </c>
      <c r="CJ91">
        <v>0</v>
      </c>
      <c r="CK91">
        <v>58</v>
      </c>
      <c r="CL91" t="s">
        <v>85</v>
      </c>
      <c r="CM91" t="s">
        <v>85</v>
      </c>
      <c r="CN91" t="s">
        <v>85</v>
      </c>
      <c r="CO91" t="s">
        <v>85</v>
      </c>
      <c r="CP91" t="s">
        <v>85</v>
      </c>
      <c r="CQ91" t="s">
        <v>85</v>
      </c>
      <c r="CR91" t="s">
        <v>85</v>
      </c>
      <c r="CS91" t="s">
        <v>85</v>
      </c>
      <c r="CT91" t="s">
        <v>85</v>
      </c>
      <c r="CU91" t="s">
        <v>85</v>
      </c>
      <c r="CV91" t="s">
        <v>85</v>
      </c>
      <c r="CW91" t="s">
        <v>85</v>
      </c>
      <c r="CX91" t="s">
        <v>85</v>
      </c>
      <c r="CY91" t="s">
        <v>85</v>
      </c>
      <c r="CZ91" t="s">
        <v>85</v>
      </c>
      <c r="DA91">
        <v>11</v>
      </c>
      <c r="DB91">
        <v>101</v>
      </c>
      <c r="DC91">
        <v>99</v>
      </c>
      <c r="DD91">
        <v>101</v>
      </c>
      <c r="DE91">
        <v>0</v>
      </c>
      <c r="DF91">
        <v>5118</v>
      </c>
      <c r="DG91">
        <v>44</v>
      </c>
      <c r="DH91">
        <v>44</v>
      </c>
      <c r="DI91">
        <v>44</v>
      </c>
      <c r="DJ91">
        <v>0</v>
      </c>
      <c r="DK91">
        <v>656</v>
      </c>
      <c r="DL91">
        <v>28</v>
      </c>
      <c r="DM91">
        <v>26</v>
      </c>
      <c r="DN91">
        <v>26</v>
      </c>
      <c r="DO91">
        <v>0</v>
      </c>
      <c r="DP91">
        <v>234</v>
      </c>
      <c r="DQ91">
        <v>0</v>
      </c>
      <c r="DR91">
        <v>0</v>
      </c>
      <c r="DS91">
        <v>0</v>
      </c>
      <c r="DT91">
        <v>0</v>
      </c>
      <c r="DU91">
        <v>0</v>
      </c>
      <c r="DV91">
        <v>0</v>
      </c>
      <c r="DW91">
        <v>0</v>
      </c>
      <c r="DX91">
        <v>0</v>
      </c>
      <c r="DY91">
        <v>0</v>
      </c>
      <c r="DZ91">
        <v>0</v>
      </c>
      <c r="EA91">
        <v>11</v>
      </c>
      <c r="EB91">
        <v>0</v>
      </c>
      <c r="EC91">
        <v>0</v>
      </c>
      <c r="ED91">
        <v>0</v>
      </c>
      <c r="EE91">
        <v>0</v>
      </c>
      <c r="EF91">
        <v>0</v>
      </c>
      <c r="EG91" t="s">
        <v>85</v>
      </c>
      <c r="EH91" t="s">
        <v>85</v>
      </c>
      <c r="EI91" t="s">
        <v>85</v>
      </c>
      <c r="EJ91" t="s">
        <v>85</v>
      </c>
      <c r="EK91" t="s">
        <v>85</v>
      </c>
      <c r="EL91" t="s">
        <v>85</v>
      </c>
      <c r="EM91" t="s">
        <v>85</v>
      </c>
      <c r="EN91" t="s">
        <v>85</v>
      </c>
      <c r="EO91" t="s">
        <v>85</v>
      </c>
      <c r="EP91" t="s">
        <v>85</v>
      </c>
      <c r="EQ91" t="s">
        <v>85</v>
      </c>
      <c r="ER91" t="s">
        <v>85</v>
      </c>
      <c r="ES91" t="s">
        <v>85</v>
      </c>
      <c r="ET91" t="s">
        <v>85</v>
      </c>
      <c r="EU91" t="s">
        <v>85</v>
      </c>
      <c r="EV91" t="s">
        <v>85</v>
      </c>
      <c r="EW91" t="s">
        <v>85</v>
      </c>
      <c r="EX91" t="s">
        <v>85</v>
      </c>
      <c r="EY91" t="s">
        <v>85</v>
      </c>
      <c r="EZ91" t="s">
        <v>85</v>
      </c>
      <c r="FA91">
        <v>11</v>
      </c>
      <c r="FB91">
        <v>116</v>
      </c>
      <c r="FC91">
        <v>116</v>
      </c>
      <c r="FD91">
        <v>116</v>
      </c>
      <c r="FE91">
        <v>0</v>
      </c>
      <c r="FF91">
        <v>4160</v>
      </c>
      <c r="FG91">
        <v>0</v>
      </c>
      <c r="FH91">
        <v>0</v>
      </c>
      <c r="FI91">
        <v>0</v>
      </c>
      <c r="FJ91">
        <v>0</v>
      </c>
      <c r="FK91">
        <v>0</v>
      </c>
      <c r="FL91">
        <v>0</v>
      </c>
      <c r="FM91">
        <v>0</v>
      </c>
      <c r="FN91">
        <v>0</v>
      </c>
      <c r="FO91">
        <v>0</v>
      </c>
      <c r="FP91">
        <v>0</v>
      </c>
      <c r="FQ91">
        <v>53</v>
      </c>
      <c r="FR91">
        <v>50</v>
      </c>
      <c r="FS91">
        <v>55</v>
      </c>
      <c r="FT91">
        <v>0</v>
      </c>
      <c r="FU91">
        <v>2093</v>
      </c>
      <c r="FV91">
        <v>29</v>
      </c>
      <c r="FW91">
        <v>30</v>
      </c>
      <c r="FX91">
        <v>30</v>
      </c>
      <c r="FY91">
        <v>0</v>
      </c>
      <c r="FZ91">
        <v>947</v>
      </c>
      <c r="GA91">
        <v>11</v>
      </c>
      <c r="GB91">
        <v>96</v>
      </c>
      <c r="GC91">
        <v>98</v>
      </c>
      <c r="GD91">
        <v>97</v>
      </c>
      <c r="GE91">
        <v>0</v>
      </c>
      <c r="GF91">
        <v>3157</v>
      </c>
      <c r="GG91" t="s">
        <v>85</v>
      </c>
      <c r="GH91" t="s">
        <v>85</v>
      </c>
      <c r="GI91" t="s">
        <v>85</v>
      </c>
      <c r="GJ91" t="s">
        <v>85</v>
      </c>
      <c r="GK91" t="s">
        <v>85</v>
      </c>
      <c r="GL91" t="s">
        <v>85</v>
      </c>
      <c r="GM91" t="s">
        <v>85</v>
      </c>
      <c r="GN91" t="s">
        <v>85</v>
      </c>
      <c r="GO91" t="s">
        <v>85</v>
      </c>
      <c r="GP91" t="s">
        <v>85</v>
      </c>
      <c r="GQ91" t="s">
        <v>85</v>
      </c>
      <c r="GR91" t="s">
        <v>85</v>
      </c>
      <c r="GS91" t="s">
        <v>85</v>
      </c>
      <c r="GT91" t="s">
        <v>85</v>
      </c>
      <c r="GU91" t="s">
        <v>85</v>
      </c>
      <c r="GV91" t="s">
        <v>85</v>
      </c>
      <c r="GW91" t="s">
        <v>85</v>
      </c>
      <c r="GX91" t="s">
        <v>85</v>
      </c>
      <c r="GY91" t="s">
        <v>85</v>
      </c>
      <c r="GZ91">
        <v>11</v>
      </c>
      <c r="HA91">
        <v>129</v>
      </c>
      <c r="HB91">
        <v>154</v>
      </c>
      <c r="HC91">
        <v>129</v>
      </c>
      <c r="HD91">
        <v>36</v>
      </c>
      <c r="HE91">
        <v>2452</v>
      </c>
      <c r="HF91">
        <v>60</v>
      </c>
      <c r="HG91">
        <v>81</v>
      </c>
      <c r="HH91">
        <v>63</v>
      </c>
      <c r="HI91">
        <v>19</v>
      </c>
      <c r="HJ91">
        <v>1249</v>
      </c>
      <c r="HK91">
        <v>103</v>
      </c>
      <c r="HL91">
        <v>76</v>
      </c>
      <c r="HM91">
        <v>103</v>
      </c>
      <c r="HN91">
        <v>55</v>
      </c>
      <c r="HO91">
        <v>1840</v>
      </c>
      <c r="HP91">
        <v>35</v>
      </c>
      <c r="HQ91">
        <v>51</v>
      </c>
      <c r="HR91">
        <v>41</v>
      </c>
      <c r="HS91">
        <v>13</v>
      </c>
      <c r="HT91">
        <v>842</v>
      </c>
      <c r="HU91">
        <v>136</v>
      </c>
      <c r="HV91">
        <v>154</v>
      </c>
      <c r="HW91">
        <v>134</v>
      </c>
      <c r="HX91">
        <v>18</v>
      </c>
      <c r="HY91">
        <v>2614</v>
      </c>
      <c r="HZ91">
        <v>11</v>
      </c>
      <c r="IA91">
        <v>101</v>
      </c>
      <c r="IB91">
        <v>110</v>
      </c>
      <c r="IC91">
        <v>79</v>
      </c>
      <c r="ID91">
        <v>43</v>
      </c>
      <c r="IE91">
        <v>1924</v>
      </c>
      <c r="IF91" t="s">
        <v>85</v>
      </c>
      <c r="IG91" t="s">
        <v>85</v>
      </c>
      <c r="IH91" t="s">
        <v>85</v>
      </c>
      <c r="II91" t="s">
        <v>85</v>
      </c>
      <c r="IJ91" t="s">
        <v>85</v>
      </c>
      <c r="IK91" t="s">
        <v>85</v>
      </c>
      <c r="IL91" t="s">
        <v>85</v>
      </c>
      <c r="IM91" t="s">
        <v>85</v>
      </c>
      <c r="IN91" t="s">
        <v>85</v>
      </c>
      <c r="IO91" t="s">
        <v>85</v>
      </c>
      <c r="IP91" t="s">
        <v>85</v>
      </c>
      <c r="IQ91" t="s">
        <v>85</v>
      </c>
      <c r="IR91" t="s">
        <v>85</v>
      </c>
      <c r="IS91" t="s">
        <v>85</v>
      </c>
      <c r="IT91" t="s">
        <v>85</v>
      </c>
      <c r="IU91" t="s">
        <v>85</v>
      </c>
      <c r="IV91" t="s">
        <v>85</v>
      </c>
      <c r="IW91" t="s">
        <v>85</v>
      </c>
      <c r="IX91" t="s">
        <v>85</v>
      </c>
      <c r="IY91" t="s">
        <v>85</v>
      </c>
      <c r="IZ91">
        <v>11</v>
      </c>
      <c r="JA91">
        <v>192</v>
      </c>
      <c r="JB91">
        <v>175</v>
      </c>
      <c r="JC91">
        <v>185</v>
      </c>
      <c r="JD91">
        <v>26</v>
      </c>
      <c r="JE91">
        <v>3568</v>
      </c>
      <c r="JF91">
        <v>141</v>
      </c>
      <c r="JG91">
        <v>126</v>
      </c>
      <c r="JH91">
        <v>126</v>
      </c>
      <c r="JI91">
        <v>35</v>
      </c>
      <c r="JJ91">
        <v>2463</v>
      </c>
      <c r="JK91">
        <v>121</v>
      </c>
      <c r="JL91">
        <v>159</v>
      </c>
      <c r="JM91">
        <v>155</v>
      </c>
      <c r="JN91">
        <v>58</v>
      </c>
      <c r="JO91">
        <v>2754</v>
      </c>
      <c r="JP91">
        <v>118</v>
      </c>
      <c r="JQ91">
        <v>102</v>
      </c>
      <c r="JR91">
        <v>105</v>
      </c>
      <c r="JS91">
        <v>23</v>
      </c>
      <c r="JT91">
        <v>2066</v>
      </c>
      <c r="JU91" t="s">
        <v>85</v>
      </c>
      <c r="JV91" t="s">
        <v>85</v>
      </c>
      <c r="JW91" t="s">
        <v>85</v>
      </c>
      <c r="JX91" t="s">
        <v>85</v>
      </c>
      <c r="JY91" t="s">
        <v>85</v>
      </c>
      <c r="JZ91">
        <v>11</v>
      </c>
      <c r="KA91">
        <v>60</v>
      </c>
      <c r="KB91">
        <v>71</v>
      </c>
      <c r="KC91">
        <v>42</v>
      </c>
      <c r="KD91">
        <v>44</v>
      </c>
      <c r="KE91">
        <v>1142</v>
      </c>
      <c r="KF91">
        <v>267</v>
      </c>
      <c r="KG91">
        <v>248</v>
      </c>
      <c r="KH91">
        <v>258</v>
      </c>
      <c r="KI91">
        <v>43</v>
      </c>
      <c r="KJ91">
        <v>4846</v>
      </c>
      <c r="KK91">
        <v>92</v>
      </c>
      <c r="KL91">
        <v>86</v>
      </c>
      <c r="KM91">
        <v>75</v>
      </c>
      <c r="KN91">
        <v>30</v>
      </c>
      <c r="KO91">
        <v>1651</v>
      </c>
      <c r="KP91">
        <v>75</v>
      </c>
      <c r="KQ91">
        <v>57</v>
      </c>
      <c r="KR91">
        <v>91</v>
      </c>
      <c r="KS91">
        <v>30</v>
      </c>
      <c r="KT91">
        <v>941</v>
      </c>
      <c r="KU91" t="s">
        <v>85</v>
      </c>
      <c r="KV91" t="s">
        <v>85</v>
      </c>
      <c r="KW91" t="s">
        <v>85</v>
      </c>
      <c r="KX91" t="s">
        <v>85</v>
      </c>
      <c r="KY91" t="s">
        <v>85</v>
      </c>
      <c r="KZ91">
        <v>11</v>
      </c>
      <c r="LA91">
        <v>113</v>
      </c>
      <c r="LB91">
        <v>133</v>
      </c>
      <c r="LC91">
        <v>104</v>
      </c>
      <c r="LD91">
        <v>40</v>
      </c>
      <c r="LE91">
        <v>2229</v>
      </c>
      <c r="LF91">
        <v>96</v>
      </c>
      <c r="LG91">
        <v>111</v>
      </c>
      <c r="LH91">
        <v>90</v>
      </c>
      <c r="LI91">
        <v>24</v>
      </c>
      <c r="LJ91">
        <v>2050</v>
      </c>
      <c r="LK91">
        <v>127</v>
      </c>
      <c r="LL91">
        <v>125</v>
      </c>
      <c r="LM91">
        <v>126</v>
      </c>
      <c r="LN91">
        <v>30</v>
      </c>
      <c r="LO91">
        <v>2441</v>
      </c>
      <c r="LP91">
        <v>178</v>
      </c>
      <c r="LQ91">
        <v>205</v>
      </c>
      <c r="LR91">
        <v>217</v>
      </c>
      <c r="LS91">
        <v>53</v>
      </c>
      <c r="LT91">
        <v>3517</v>
      </c>
      <c r="LU91">
        <v>0</v>
      </c>
      <c r="LV91">
        <v>4</v>
      </c>
      <c r="LW91">
        <v>5</v>
      </c>
      <c r="LX91">
        <v>5</v>
      </c>
      <c r="LY91">
        <v>38</v>
      </c>
      <c r="LZ91">
        <v>11</v>
      </c>
      <c r="MA91">
        <v>86</v>
      </c>
      <c r="MB91">
        <v>123</v>
      </c>
      <c r="MC91">
        <v>93</v>
      </c>
      <c r="MD91">
        <v>41</v>
      </c>
      <c r="ME91">
        <v>1874</v>
      </c>
      <c r="MF91" t="s">
        <v>85</v>
      </c>
      <c r="MG91" t="s">
        <v>85</v>
      </c>
      <c r="MH91" t="s">
        <v>85</v>
      </c>
      <c r="MI91" t="s">
        <v>85</v>
      </c>
      <c r="MJ91" t="s">
        <v>85</v>
      </c>
      <c r="MK91" t="s">
        <v>85</v>
      </c>
      <c r="ML91" t="s">
        <v>85</v>
      </c>
      <c r="MM91" t="s">
        <v>85</v>
      </c>
      <c r="MN91" t="s">
        <v>85</v>
      </c>
      <c r="MO91" t="s">
        <v>85</v>
      </c>
      <c r="MP91" t="s">
        <v>85</v>
      </c>
      <c r="MQ91" t="s">
        <v>85</v>
      </c>
      <c r="MR91" t="s">
        <v>85</v>
      </c>
      <c r="MS91" t="s">
        <v>85</v>
      </c>
      <c r="MT91" t="s">
        <v>85</v>
      </c>
      <c r="MU91" t="s">
        <v>85</v>
      </c>
      <c r="MV91" t="s">
        <v>85</v>
      </c>
      <c r="MW91" t="s">
        <v>85</v>
      </c>
      <c r="MX91" t="s">
        <v>85</v>
      </c>
      <c r="MY91" t="s">
        <v>85</v>
      </c>
    </row>
    <row r="92" spans="1:363">
      <c r="A92" s="488">
        <v>12</v>
      </c>
      <c r="B92">
        <v>0</v>
      </c>
      <c r="C92">
        <v>0</v>
      </c>
      <c r="D92">
        <v>-1</v>
      </c>
      <c r="E92">
        <v>-1</v>
      </c>
      <c r="F92">
        <v>27</v>
      </c>
      <c r="G92">
        <v>11</v>
      </c>
      <c r="H92">
        <v>12</v>
      </c>
      <c r="I92">
        <v>11</v>
      </c>
      <c r="J92">
        <v>0</v>
      </c>
      <c r="K92">
        <v>426</v>
      </c>
      <c r="L92">
        <v>10</v>
      </c>
      <c r="M92">
        <v>10</v>
      </c>
      <c r="N92">
        <v>9</v>
      </c>
      <c r="O92">
        <v>0</v>
      </c>
      <c r="P92">
        <v>338</v>
      </c>
      <c r="Q92">
        <v>9</v>
      </c>
      <c r="R92">
        <v>9</v>
      </c>
      <c r="S92">
        <v>9</v>
      </c>
      <c r="T92">
        <v>0</v>
      </c>
      <c r="U92">
        <v>661</v>
      </c>
      <c r="V92">
        <v>34</v>
      </c>
      <c r="W92">
        <v>34</v>
      </c>
      <c r="X92">
        <v>34</v>
      </c>
      <c r="Y92">
        <v>1</v>
      </c>
      <c r="Z92">
        <v>615</v>
      </c>
      <c r="AA92">
        <v>12</v>
      </c>
      <c r="AB92">
        <v>35</v>
      </c>
      <c r="AC92">
        <v>35</v>
      </c>
      <c r="AD92">
        <v>35</v>
      </c>
      <c r="AE92">
        <v>1</v>
      </c>
      <c r="AF92">
        <v>918</v>
      </c>
      <c r="AG92">
        <v>38</v>
      </c>
      <c r="AH92">
        <v>38</v>
      </c>
      <c r="AI92">
        <v>38</v>
      </c>
      <c r="AJ92">
        <v>1</v>
      </c>
      <c r="AK92">
        <v>969</v>
      </c>
      <c r="AL92">
        <v>1</v>
      </c>
      <c r="AM92">
        <v>1</v>
      </c>
      <c r="AN92">
        <v>1</v>
      </c>
      <c r="AO92">
        <v>1</v>
      </c>
      <c r="AP92">
        <v>47</v>
      </c>
      <c r="AQ92" t="s">
        <v>85</v>
      </c>
      <c r="AR92" t="s">
        <v>85</v>
      </c>
      <c r="AS92" t="s">
        <v>85</v>
      </c>
      <c r="AT92" t="s">
        <v>85</v>
      </c>
      <c r="AU92" t="s">
        <v>85</v>
      </c>
      <c r="AV92" t="s">
        <v>85</v>
      </c>
      <c r="AW92" t="s">
        <v>85</v>
      </c>
      <c r="AX92" t="s">
        <v>85</v>
      </c>
      <c r="AY92" t="s">
        <v>85</v>
      </c>
      <c r="AZ92" t="s">
        <v>85</v>
      </c>
      <c r="BA92">
        <v>12</v>
      </c>
      <c r="BB92">
        <v>25</v>
      </c>
      <c r="BC92">
        <v>26</v>
      </c>
      <c r="BD92">
        <v>26</v>
      </c>
      <c r="BE92">
        <v>0</v>
      </c>
      <c r="BF92">
        <v>994</v>
      </c>
      <c r="BG92">
        <v>13</v>
      </c>
      <c r="BH92">
        <v>11</v>
      </c>
      <c r="BI92">
        <v>11</v>
      </c>
      <c r="BJ92">
        <v>0</v>
      </c>
      <c r="BK92">
        <v>583</v>
      </c>
      <c r="BL92">
        <v>11</v>
      </c>
      <c r="BM92">
        <v>10</v>
      </c>
      <c r="BN92">
        <v>12</v>
      </c>
      <c r="BO92">
        <v>0</v>
      </c>
      <c r="BP92">
        <v>411</v>
      </c>
      <c r="BQ92">
        <v>12</v>
      </c>
      <c r="BR92">
        <v>13</v>
      </c>
      <c r="BS92">
        <v>10</v>
      </c>
      <c r="BT92">
        <v>2</v>
      </c>
      <c r="BU92">
        <v>1518</v>
      </c>
      <c r="BV92">
        <v>40</v>
      </c>
      <c r="BW92">
        <v>42</v>
      </c>
      <c r="BX92">
        <v>40</v>
      </c>
      <c r="BY92">
        <v>0</v>
      </c>
      <c r="BZ92">
        <v>1744</v>
      </c>
      <c r="CA92">
        <v>12</v>
      </c>
      <c r="CB92" t="s">
        <v>85</v>
      </c>
      <c r="CC92" t="s">
        <v>85</v>
      </c>
      <c r="CD92" t="s">
        <v>85</v>
      </c>
      <c r="CE92" t="s">
        <v>85</v>
      </c>
      <c r="CF92">
        <v>0</v>
      </c>
      <c r="CG92">
        <v>2</v>
      </c>
      <c r="CH92">
        <v>2</v>
      </c>
      <c r="CI92">
        <v>2</v>
      </c>
      <c r="CJ92">
        <v>0</v>
      </c>
      <c r="CK92">
        <v>58</v>
      </c>
      <c r="CL92" t="s">
        <v>85</v>
      </c>
      <c r="CM92" t="s">
        <v>85</v>
      </c>
      <c r="CN92" t="s">
        <v>85</v>
      </c>
      <c r="CO92" t="s">
        <v>85</v>
      </c>
      <c r="CP92" t="s">
        <v>85</v>
      </c>
      <c r="CQ92" t="s">
        <v>85</v>
      </c>
      <c r="CR92" t="s">
        <v>85</v>
      </c>
      <c r="CS92" t="s">
        <v>85</v>
      </c>
      <c r="CT92" t="s">
        <v>85</v>
      </c>
      <c r="CU92" t="s">
        <v>85</v>
      </c>
      <c r="CV92" t="s">
        <v>85</v>
      </c>
      <c r="CW92" t="s">
        <v>85</v>
      </c>
      <c r="CX92" t="s">
        <v>85</v>
      </c>
      <c r="CY92" t="s">
        <v>85</v>
      </c>
      <c r="CZ92" t="s">
        <v>85</v>
      </c>
      <c r="DA92">
        <v>12</v>
      </c>
      <c r="DB92">
        <v>135</v>
      </c>
      <c r="DC92">
        <v>134</v>
      </c>
      <c r="DD92">
        <v>134</v>
      </c>
      <c r="DE92">
        <v>0</v>
      </c>
      <c r="DF92">
        <v>4621</v>
      </c>
      <c r="DG92">
        <v>14</v>
      </c>
      <c r="DH92">
        <v>14</v>
      </c>
      <c r="DI92">
        <v>14</v>
      </c>
      <c r="DJ92">
        <v>0</v>
      </c>
      <c r="DK92">
        <v>917</v>
      </c>
      <c r="DL92">
        <v>4</v>
      </c>
      <c r="DM92">
        <v>4</v>
      </c>
      <c r="DN92">
        <v>3</v>
      </c>
      <c r="DO92">
        <v>0</v>
      </c>
      <c r="DP92">
        <v>613</v>
      </c>
      <c r="DQ92">
        <v>0</v>
      </c>
      <c r="DR92">
        <v>0</v>
      </c>
      <c r="DS92">
        <v>0</v>
      </c>
      <c r="DT92">
        <v>0</v>
      </c>
      <c r="DU92">
        <v>0</v>
      </c>
      <c r="DV92">
        <v>0</v>
      </c>
      <c r="DW92">
        <v>0</v>
      </c>
      <c r="DX92">
        <v>0</v>
      </c>
      <c r="DY92">
        <v>0</v>
      </c>
      <c r="DZ92">
        <v>0</v>
      </c>
      <c r="EA92">
        <v>12</v>
      </c>
      <c r="EB92">
        <v>0</v>
      </c>
      <c r="EC92">
        <v>0</v>
      </c>
      <c r="ED92">
        <v>0</v>
      </c>
      <c r="EE92">
        <v>0</v>
      </c>
      <c r="EF92">
        <v>0</v>
      </c>
      <c r="EG92" t="s">
        <v>85</v>
      </c>
      <c r="EH92" t="s">
        <v>85</v>
      </c>
      <c r="EI92" t="s">
        <v>85</v>
      </c>
      <c r="EJ92" t="s">
        <v>85</v>
      </c>
      <c r="EK92" t="s">
        <v>85</v>
      </c>
      <c r="EL92" t="s">
        <v>85</v>
      </c>
      <c r="EM92" t="s">
        <v>85</v>
      </c>
      <c r="EN92" t="s">
        <v>85</v>
      </c>
      <c r="EO92" t="s">
        <v>85</v>
      </c>
      <c r="EP92" t="s">
        <v>85</v>
      </c>
      <c r="EQ92" t="s">
        <v>85</v>
      </c>
      <c r="ER92" t="s">
        <v>85</v>
      </c>
      <c r="ES92" t="s">
        <v>85</v>
      </c>
      <c r="ET92" t="s">
        <v>85</v>
      </c>
      <c r="EU92" t="s">
        <v>85</v>
      </c>
      <c r="EV92" t="s">
        <v>85</v>
      </c>
      <c r="EW92" t="s">
        <v>85</v>
      </c>
      <c r="EX92" t="s">
        <v>85</v>
      </c>
      <c r="EY92" t="s">
        <v>85</v>
      </c>
      <c r="EZ92" t="s">
        <v>85</v>
      </c>
      <c r="FA92">
        <v>12</v>
      </c>
      <c r="FB92">
        <v>145</v>
      </c>
      <c r="FC92">
        <v>144</v>
      </c>
      <c r="FD92">
        <v>145</v>
      </c>
      <c r="FE92">
        <v>0</v>
      </c>
      <c r="FF92">
        <v>4541</v>
      </c>
      <c r="FG92">
        <v>0</v>
      </c>
      <c r="FH92">
        <v>0</v>
      </c>
      <c r="FI92">
        <v>0</v>
      </c>
      <c r="FJ92">
        <v>0</v>
      </c>
      <c r="FK92">
        <v>0</v>
      </c>
      <c r="FL92">
        <v>0</v>
      </c>
      <c r="FM92">
        <v>0</v>
      </c>
      <c r="FN92">
        <v>0</v>
      </c>
      <c r="FO92">
        <v>0</v>
      </c>
      <c r="FP92">
        <v>0</v>
      </c>
      <c r="FQ92">
        <v>59</v>
      </c>
      <c r="FR92">
        <v>56</v>
      </c>
      <c r="FS92">
        <v>61</v>
      </c>
      <c r="FT92">
        <v>0</v>
      </c>
      <c r="FU92">
        <v>2183</v>
      </c>
      <c r="FV92">
        <v>15</v>
      </c>
      <c r="FW92">
        <v>15</v>
      </c>
      <c r="FX92">
        <v>15</v>
      </c>
      <c r="FY92">
        <v>0</v>
      </c>
      <c r="FZ92">
        <v>1088</v>
      </c>
      <c r="GA92">
        <v>12</v>
      </c>
      <c r="GB92">
        <v>76</v>
      </c>
      <c r="GC92">
        <v>78</v>
      </c>
      <c r="GD92">
        <v>75</v>
      </c>
      <c r="GE92">
        <v>0</v>
      </c>
      <c r="GF92">
        <v>3332</v>
      </c>
      <c r="GG92" t="s">
        <v>85</v>
      </c>
      <c r="GH92" t="s">
        <v>85</v>
      </c>
      <c r="GI92" t="s">
        <v>85</v>
      </c>
      <c r="GJ92" t="s">
        <v>85</v>
      </c>
      <c r="GK92" t="s">
        <v>85</v>
      </c>
      <c r="GL92" t="s">
        <v>85</v>
      </c>
      <c r="GM92" t="s">
        <v>85</v>
      </c>
      <c r="GN92" t="s">
        <v>85</v>
      </c>
      <c r="GO92" t="s">
        <v>85</v>
      </c>
      <c r="GP92" t="s">
        <v>85</v>
      </c>
      <c r="GQ92" t="s">
        <v>85</v>
      </c>
      <c r="GR92" t="s">
        <v>85</v>
      </c>
      <c r="GS92" t="s">
        <v>85</v>
      </c>
      <c r="GT92" t="s">
        <v>85</v>
      </c>
      <c r="GU92" t="s">
        <v>85</v>
      </c>
      <c r="GV92" t="s">
        <v>85</v>
      </c>
      <c r="GW92" t="s">
        <v>85</v>
      </c>
      <c r="GX92" t="s">
        <v>85</v>
      </c>
      <c r="GY92" t="s">
        <v>85</v>
      </c>
      <c r="GZ92">
        <v>12</v>
      </c>
      <c r="HA92">
        <v>122</v>
      </c>
      <c r="HB92">
        <v>141</v>
      </c>
      <c r="HC92">
        <v>125</v>
      </c>
      <c r="HD92">
        <v>29</v>
      </c>
      <c r="HE92">
        <v>2487</v>
      </c>
      <c r="HF92">
        <v>51</v>
      </c>
      <c r="HG92">
        <v>75</v>
      </c>
      <c r="HH92">
        <v>57</v>
      </c>
      <c r="HI92">
        <v>20</v>
      </c>
      <c r="HJ92">
        <v>1822</v>
      </c>
      <c r="HK92">
        <v>101</v>
      </c>
      <c r="HL92">
        <v>70</v>
      </c>
      <c r="HM92">
        <v>92</v>
      </c>
      <c r="HN92">
        <v>49</v>
      </c>
      <c r="HO92">
        <v>1876</v>
      </c>
      <c r="HP92">
        <v>43</v>
      </c>
      <c r="HQ92">
        <v>58</v>
      </c>
      <c r="HR92">
        <v>43</v>
      </c>
      <c r="HS92">
        <v>19</v>
      </c>
      <c r="HT92">
        <v>900</v>
      </c>
      <c r="HU92">
        <v>130</v>
      </c>
      <c r="HV92">
        <v>142</v>
      </c>
      <c r="HW92">
        <v>124</v>
      </c>
      <c r="HX92">
        <v>19</v>
      </c>
      <c r="HY92">
        <v>2709</v>
      </c>
      <c r="HZ92">
        <v>12</v>
      </c>
      <c r="IA92">
        <v>112</v>
      </c>
      <c r="IB92">
        <v>114</v>
      </c>
      <c r="IC92">
        <v>86</v>
      </c>
      <c r="ID92">
        <v>45</v>
      </c>
      <c r="IE92">
        <v>2055</v>
      </c>
      <c r="IF92" t="s">
        <v>85</v>
      </c>
      <c r="IG92" t="s">
        <v>85</v>
      </c>
      <c r="IH92" t="s">
        <v>85</v>
      </c>
      <c r="II92" t="s">
        <v>85</v>
      </c>
      <c r="IJ92" t="s">
        <v>85</v>
      </c>
      <c r="IK92" t="s">
        <v>85</v>
      </c>
      <c r="IL92" t="s">
        <v>85</v>
      </c>
      <c r="IM92" t="s">
        <v>85</v>
      </c>
      <c r="IN92" t="s">
        <v>85</v>
      </c>
      <c r="IO92" t="s">
        <v>85</v>
      </c>
      <c r="IP92" t="s">
        <v>85</v>
      </c>
      <c r="IQ92" t="s">
        <v>85</v>
      </c>
      <c r="IR92" t="s">
        <v>85</v>
      </c>
      <c r="IS92" t="s">
        <v>85</v>
      </c>
      <c r="IT92" t="s">
        <v>85</v>
      </c>
      <c r="IU92" t="s">
        <v>85</v>
      </c>
      <c r="IV92" t="s">
        <v>85</v>
      </c>
      <c r="IW92" t="s">
        <v>85</v>
      </c>
      <c r="IX92" t="s">
        <v>85</v>
      </c>
      <c r="IY92" t="s">
        <v>85</v>
      </c>
      <c r="IZ92">
        <v>12</v>
      </c>
      <c r="JA92">
        <v>178</v>
      </c>
      <c r="JB92">
        <v>164</v>
      </c>
      <c r="JC92">
        <v>161</v>
      </c>
      <c r="JD92">
        <v>19</v>
      </c>
      <c r="JE92">
        <v>3602</v>
      </c>
      <c r="JF92">
        <v>142</v>
      </c>
      <c r="JG92">
        <v>126</v>
      </c>
      <c r="JH92">
        <v>126</v>
      </c>
      <c r="JI92">
        <v>32</v>
      </c>
      <c r="JJ92">
        <v>2658</v>
      </c>
      <c r="JK92">
        <v>130</v>
      </c>
      <c r="JL92">
        <v>157</v>
      </c>
      <c r="JM92">
        <v>168</v>
      </c>
      <c r="JN92">
        <v>50</v>
      </c>
      <c r="JO92">
        <v>2951</v>
      </c>
      <c r="JP92">
        <v>132</v>
      </c>
      <c r="JQ92">
        <v>116</v>
      </c>
      <c r="JR92">
        <v>109</v>
      </c>
      <c r="JS92">
        <v>34</v>
      </c>
      <c r="JT92">
        <v>2311</v>
      </c>
      <c r="JU92" t="s">
        <v>85</v>
      </c>
      <c r="JV92" t="s">
        <v>85</v>
      </c>
      <c r="JW92" t="s">
        <v>85</v>
      </c>
      <c r="JX92" t="s">
        <v>85</v>
      </c>
      <c r="JY92" t="s">
        <v>85</v>
      </c>
      <c r="JZ92">
        <v>12</v>
      </c>
      <c r="KA92">
        <v>69</v>
      </c>
      <c r="KB92">
        <v>85</v>
      </c>
      <c r="KC92">
        <v>69</v>
      </c>
      <c r="KD92">
        <v>24</v>
      </c>
      <c r="KE92">
        <v>1547</v>
      </c>
      <c r="KF92">
        <v>245</v>
      </c>
      <c r="KG92">
        <v>235</v>
      </c>
      <c r="KH92">
        <v>236</v>
      </c>
      <c r="KI92">
        <v>29</v>
      </c>
      <c r="KJ92">
        <v>4963</v>
      </c>
      <c r="KK92">
        <v>97</v>
      </c>
      <c r="KL92">
        <v>88</v>
      </c>
      <c r="KM92">
        <v>73</v>
      </c>
      <c r="KN92">
        <v>38</v>
      </c>
      <c r="KO92">
        <v>1721</v>
      </c>
      <c r="KP92">
        <v>68</v>
      </c>
      <c r="KQ92">
        <v>53</v>
      </c>
      <c r="KR92">
        <v>92</v>
      </c>
      <c r="KS92">
        <v>32</v>
      </c>
      <c r="KT92">
        <v>1235</v>
      </c>
      <c r="KU92" t="s">
        <v>85</v>
      </c>
      <c r="KV92" t="s">
        <v>85</v>
      </c>
      <c r="KW92" t="s">
        <v>85</v>
      </c>
      <c r="KX92" t="s">
        <v>85</v>
      </c>
      <c r="KY92" t="s">
        <v>85</v>
      </c>
      <c r="KZ92">
        <v>12</v>
      </c>
      <c r="LA92">
        <v>121</v>
      </c>
      <c r="LB92">
        <v>142</v>
      </c>
      <c r="LC92">
        <v>95</v>
      </c>
      <c r="LD92">
        <v>58</v>
      </c>
      <c r="LE92">
        <v>2290</v>
      </c>
      <c r="LF92">
        <v>83</v>
      </c>
      <c r="LG92">
        <v>100</v>
      </c>
      <c r="LH92">
        <v>79</v>
      </c>
      <c r="LI92">
        <v>25</v>
      </c>
      <c r="LJ92">
        <v>2066</v>
      </c>
      <c r="LK92">
        <v>135</v>
      </c>
      <c r="LL92">
        <v>137</v>
      </c>
      <c r="LM92">
        <v>136</v>
      </c>
      <c r="LN92">
        <v>31</v>
      </c>
      <c r="LO92">
        <v>2682</v>
      </c>
      <c r="LP92">
        <v>135</v>
      </c>
      <c r="LQ92">
        <v>152</v>
      </c>
      <c r="LR92">
        <v>165</v>
      </c>
      <c r="LS92">
        <v>41</v>
      </c>
      <c r="LT92">
        <v>3666</v>
      </c>
      <c r="LU92">
        <v>0</v>
      </c>
      <c r="LV92">
        <v>4</v>
      </c>
      <c r="LW92">
        <v>4</v>
      </c>
      <c r="LX92">
        <v>4</v>
      </c>
      <c r="LY92">
        <v>45</v>
      </c>
      <c r="LZ92">
        <v>12</v>
      </c>
      <c r="MA92">
        <v>102</v>
      </c>
      <c r="MB92">
        <v>135</v>
      </c>
      <c r="MC92">
        <v>102</v>
      </c>
      <c r="MD92">
        <v>34</v>
      </c>
      <c r="ME92">
        <v>2273</v>
      </c>
      <c r="MF92" t="s">
        <v>85</v>
      </c>
      <c r="MG92" t="s">
        <v>85</v>
      </c>
      <c r="MH92" t="s">
        <v>85</v>
      </c>
      <c r="MI92" t="s">
        <v>85</v>
      </c>
      <c r="MJ92" t="s">
        <v>85</v>
      </c>
      <c r="MK92" t="s">
        <v>85</v>
      </c>
      <c r="ML92" t="s">
        <v>85</v>
      </c>
      <c r="MM92" t="s">
        <v>85</v>
      </c>
      <c r="MN92" t="s">
        <v>85</v>
      </c>
      <c r="MO92" t="s">
        <v>85</v>
      </c>
      <c r="MP92" t="s">
        <v>85</v>
      </c>
      <c r="MQ92" t="s">
        <v>85</v>
      </c>
      <c r="MR92" t="s">
        <v>85</v>
      </c>
      <c r="MS92" t="s">
        <v>85</v>
      </c>
      <c r="MT92" t="s">
        <v>85</v>
      </c>
      <c r="MU92" t="s">
        <v>85</v>
      </c>
      <c r="MV92" t="s">
        <v>85</v>
      </c>
      <c r="MW92" t="s">
        <v>85</v>
      </c>
      <c r="MX92" t="s">
        <v>85</v>
      </c>
      <c r="MY92" t="s">
        <v>85</v>
      </c>
    </row>
    <row r="93" spans="1:363">
      <c r="A93" s="488">
        <v>13</v>
      </c>
      <c r="B93">
        <v>-1</v>
      </c>
      <c r="C93">
        <v>-1</v>
      </c>
      <c r="D93">
        <v>-1</v>
      </c>
      <c r="E93">
        <v>-1</v>
      </c>
      <c r="F93">
        <v>28</v>
      </c>
      <c r="G93">
        <v>14</v>
      </c>
      <c r="H93">
        <v>15</v>
      </c>
      <c r="I93">
        <v>15</v>
      </c>
      <c r="J93">
        <v>0</v>
      </c>
      <c r="K93">
        <v>513</v>
      </c>
      <c r="L93">
        <v>18</v>
      </c>
      <c r="M93">
        <v>18</v>
      </c>
      <c r="N93">
        <v>18</v>
      </c>
      <c r="O93">
        <v>0</v>
      </c>
      <c r="P93">
        <v>440</v>
      </c>
      <c r="Q93">
        <v>23</v>
      </c>
      <c r="R93">
        <v>24</v>
      </c>
      <c r="S93">
        <v>23</v>
      </c>
      <c r="T93">
        <v>0</v>
      </c>
      <c r="U93">
        <v>859</v>
      </c>
      <c r="V93">
        <v>26</v>
      </c>
      <c r="W93">
        <v>26</v>
      </c>
      <c r="X93">
        <v>26</v>
      </c>
      <c r="Y93">
        <v>1</v>
      </c>
      <c r="Z93">
        <v>858</v>
      </c>
      <c r="AA93">
        <v>13</v>
      </c>
      <c r="AB93">
        <v>29</v>
      </c>
      <c r="AC93">
        <v>29</v>
      </c>
      <c r="AD93">
        <v>29</v>
      </c>
      <c r="AE93">
        <v>1</v>
      </c>
      <c r="AF93">
        <v>1141</v>
      </c>
      <c r="AG93">
        <v>29</v>
      </c>
      <c r="AH93">
        <v>29</v>
      </c>
      <c r="AI93">
        <v>29</v>
      </c>
      <c r="AJ93">
        <v>1</v>
      </c>
      <c r="AK93">
        <v>1186</v>
      </c>
      <c r="AL93">
        <v>1</v>
      </c>
      <c r="AM93">
        <v>1</v>
      </c>
      <c r="AN93">
        <v>1</v>
      </c>
      <c r="AO93">
        <v>1</v>
      </c>
      <c r="AP93">
        <v>48</v>
      </c>
      <c r="AQ93" t="s">
        <v>85</v>
      </c>
      <c r="AR93" t="s">
        <v>85</v>
      </c>
      <c r="AS93" t="s">
        <v>85</v>
      </c>
      <c r="AT93" t="s">
        <v>85</v>
      </c>
      <c r="AU93" t="s">
        <v>85</v>
      </c>
      <c r="AV93" t="s">
        <v>85</v>
      </c>
      <c r="AW93" t="s">
        <v>85</v>
      </c>
      <c r="AX93" t="s">
        <v>85</v>
      </c>
      <c r="AY93" t="s">
        <v>85</v>
      </c>
      <c r="AZ93" t="s">
        <v>85</v>
      </c>
      <c r="BA93">
        <v>13</v>
      </c>
      <c r="BB93">
        <v>25</v>
      </c>
      <c r="BC93">
        <v>25</v>
      </c>
      <c r="BD93">
        <v>25</v>
      </c>
      <c r="BE93">
        <v>0</v>
      </c>
      <c r="BF93">
        <v>981</v>
      </c>
      <c r="BG93">
        <v>31</v>
      </c>
      <c r="BH93">
        <v>30</v>
      </c>
      <c r="BI93">
        <v>29</v>
      </c>
      <c r="BJ93">
        <v>1</v>
      </c>
      <c r="BK93">
        <v>857</v>
      </c>
      <c r="BL93">
        <v>10</v>
      </c>
      <c r="BM93">
        <v>11</v>
      </c>
      <c r="BN93">
        <v>12</v>
      </c>
      <c r="BO93">
        <v>0</v>
      </c>
      <c r="BP93">
        <v>341</v>
      </c>
      <c r="BQ93">
        <v>40</v>
      </c>
      <c r="BR93">
        <v>41</v>
      </c>
      <c r="BS93">
        <v>37</v>
      </c>
      <c r="BT93">
        <v>2</v>
      </c>
      <c r="BU93">
        <v>1022</v>
      </c>
      <c r="BV93">
        <v>37</v>
      </c>
      <c r="BW93">
        <v>39</v>
      </c>
      <c r="BX93">
        <v>37</v>
      </c>
      <c r="BY93">
        <v>0</v>
      </c>
      <c r="BZ93">
        <v>1620</v>
      </c>
      <c r="CA93">
        <v>13</v>
      </c>
      <c r="CB93" t="s">
        <v>85</v>
      </c>
      <c r="CC93" t="s">
        <v>85</v>
      </c>
      <c r="CD93" t="s">
        <v>85</v>
      </c>
      <c r="CE93" t="s">
        <v>85</v>
      </c>
      <c r="CF93">
        <v>0</v>
      </c>
      <c r="CG93">
        <v>2</v>
      </c>
      <c r="CH93">
        <v>2</v>
      </c>
      <c r="CI93">
        <v>2</v>
      </c>
      <c r="CJ93">
        <v>0</v>
      </c>
      <c r="CK93">
        <v>59</v>
      </c>
      <c r="CL93" t="s">
        <v>85</v>
      </c>
      <c r="CM93" t="s">
        <v>85</v>
      </c>
      <c r="CN93" t="s">
        <v>85</v>
      </c>
      <c r="CO93" t="s">
        <v>85</v>
      </c>
      <c r="CP93" t="s">
        <v>85</v>
      </c>
      <c r="CQ93" t="s">
        <v>85</v>
      </c>
      <c r="CR93" t="s">
        <v>85</v>
      </c>
      <c r="CS93" t="s">
        <v>85</v>
      </c>
      <c r="CT93" t="s">
        <v>85</v>
      </c>
      <c r="CU93" t="s">
        <v>85</v>
      </c>
      <c r="CV93" t="s">
        <v>85</v>
      </c>
      <c r="CW93" t="s">
        <v>85</v>
      </c>
      <c r="CX93" t="s">
        <v>85</v>
      </c>
      <c r="CY93" t="s">
        <v>85</v>
      </c>
      <c r="CZ93" t="s">
        <v>85</v>
      </c>
      <c r="DA93">
        <v>13</v>
      </c>
      <c r="DB93">
        <v>119</v>
      </c>
      <c r="DC93">
        <v>118</v>
      </c>
      <c r="DD93">
        <v>118</v>
      </c>
      <c r="DE93">
        <v>0</v>
      </c>
      <c r="DF93">
        <v>5059</v>
      </c>
      <c r="DG93">
        <v>26</v>
      </c>
      <c r="DH93">
        <v>25</v>
      </c>
      <c r="DI93">
        <v>25</v>
      </c>
      <c r="DJ93">
        <v>0</v>
      </c>
      <c r="DK93">
        <v>413</v>
      </c>
      <c r="DL93">
        <v>18</v>
      </c>
      <c r="DM93">
        <v>18</v>
      </c>
      <c r="DN93">
        <v>19</v>
      </c>
      <c r="DO93">
        <v>0</v>
      </c>
      <c r="DP93">
        <v>411</v>
      </c>
      <c r="DQ93">
        <v>0</v>
      </c>
      <c r="DR93">
        <v>0</v>
      </c>
      <c r="DS93">
        <v>0</v>
      </c>
      <c r="DT93">
        <v>0</v>
      </c>
      <c r="DU93">
        <v>0</v>
      </c>
      <c r="DV93">
        <v>0</v>
      </c>
      <c r="DW93">
        <v>0</v>
      </c>
      <c r="DX93">
        <v>0</v>
      </c>
      <c r="DY93">
        <v>0</v>
      </c>
      <c r="DZ93">
        <v>0</v>
      </c>
      <c r="EA93">
        <v>13</v>
      </c>
      <c r="EB93">
        <v>0</v>
      </c>
      <c r="EC93">
        <v>0</v>
      </c>
      <c r="ED93">
        <v>0</v>
      </c>
      <c r="EE93">
        <v>0</v>
      </c>
      <c r="EF93">
        <v>0</v>
      </c>
      <c r="EG93" t="s">
        <v>85</v>
      </c>
      <c r="EH93" t="s">
        <v>85</v>
      </c>
      <c r="EI93" t="s">
        <v>85</v>
      </c>
      <c r="EJ93" t="s">
        <v>85</v>
      </c>
      <c r="EK93" t="s">
        <v>85</v>
      </c>
      <c r="EL93" t="s">
        <v>85</v>
      </c>
      <c r="EM93" t="s">
        <v>85</v>
      </c>
      <c r="EN93" t="s">
        <v>85</v>
      </c>
      <c r="EO93" t="s">
        <v>85</v>
      </c>
      <c r="EP93" t="s">
        <v>85</v>
      </c>
      <c r="EQ93" t="s">
        <v>85</v>
      </c>
      <c r="ER93" t="s">
        <v>85</v>
      </c>
      <c r="ES93" t="s">
        <v>85</v>
      </c>
      <c r="ET93" t="s">
        <v>85</v>
      </c>
      <c r="EU93" t="s">
        <v>85</v>
      </c>
      <c r="EV93" t="s">
        <v>85</v>
      </c>
      <c r="EW93" t="s">
        <v>85</v>
      </c>
      <c r="EX93" t="s">
        <v>85</v>
      </c>
      <c r="EY93" t="s">
        <v>85</v>
      </c>
      <c r="EZ93" t="s">
        <v>85</v>
      </c>
      <c r="FA93">
        <v>13</v>
      </c>
      <c r="FB93">
        <v>57</v>
      </c>
      <c r="FC93">
        <v>58</v>
      </c>
      <c r="FD93">
        <v>58</v>
      </c>
      <c r="FE93">
        <v>0</v>
      </c>
      <c r="FF93">
        <v>3856</v>
      </c>
      <c r="FG93">
        <v>0</v>
      </c>
      <c r="FH93">
        <v>0</v>
      </c>
      <c r="FI93">
        <v>0</v>
      </c>
      <c r="FJ93">
        <v>0</v>
      </c>
      <c r="FK93">
        <v>0</v>
      </c>
      <c r="FL93">
        <v>0</v>
      </c>
      <c r="FM93">
        <v>0</v>
      </c>
      <c r="FN93">
        <v>0</v>
      </c>
      <c r="FO93">
        <v>0</v>
      </c>
      <c r="FP93">
        <v>0</v>
      </c>
      <c r="FQ93">
        <v>50</v>
      </c>
      <c r="FR93">
        <v>48</v>
      </c>
      <c r="FS93">
        <v>53</v>
      </c>
      <c r="FT93">
        <v>0</v>
      </c>
      <c r="FU93">
        <v>2142</v>
      </c>
      <c r="FV93">
        <v>19</v>
      </c>
      <c r="FW93">
        <v>18</v>
      </c>
      <c r="FX93">
        <v>18</v>
      </c>
      <c r="FY93">
        <v>0</v>
      </c>
      <c r="FZ93">
        <v>626</v>
      </c>
      <c r="GA93">
        <v>13</v>
      </c>
      <c r="GB93">
        <v>78</v>
      </c>
      <c r="GC93">
        <v>82</v>
      </c>
      <c r="GD93">
        <v>80</v>
      </c>
      <c r="GE93">
        <v>0</v>
      </c>
      <c r="GF93">
        <v>3099</v>
      </c>
      <c r="GG93" t="s">
        <v>85</v>
      </c>
      <c r="GH93" t="s">
        <v>85</v>
      </c>
      <c r="GI93" t="s">
        <v>85</v>
      </c>
      <c r="GJ93" t="s">
        <v>85</v>
      </c>
      <c r="GK93" t="s">
        <v>85</v>
      </c>
      <c r="GL93" t="s">
        <v>85</v>
      </c>
      <c r="GM93" t="s">
        <v>85</v>
      </c>
      <c r="GN93" t="s">
        <v>85</v>
      </c>
      <c r="GO93" t="s">
        <v>85</v>
      </c>
      <c r="GP93" t="s">
        <v>85</v>
      </c>
      <c r="GQ93" t="s">
        <v>85</v>
      </c>
      <c r="GR93" t="s">
        <v>85</v>
      </c>
      <c r="GS93" t="s">
        <v>85</v>
      </c>
      <c r="GT93" t="s">
        <v>85</v>
      </c>
      <c r="GU93" t="s">
        <v>85</v>
      </c>
      <c r="GV93" t="s">
        <v>85</v>
      </c>
      <c r="GW93" t="s">
        <v>85</v>
      </c>
      <c r="GX93" t="s">
        <v>85</v>
      </c>
      <c r="GY93" t="s">
        <v>85</v>
      </c>
      <c r="GZ93">
        <v>13</v>
      </c>
      <c r="HA93">
        <v>115</v>
      </c>
      <c r="HB93">
        <v>142</v>
      </c>
      <c r="HC93">
        <v>120</v>
      </c>
      <c r="HD93">
        <v>35</v>
      </c>
      <c r="HE93">
        <v>2462</v>
      </c>
      <c r="HF93">
        <v>131</v>
      </c>
      <c r="HG93">
        <v>148</v>
      </c>
      <c r="HH93">
        <v>135</v>
      </c>
      <c r="HI93">
        <v>20</v>
      </c>
      <c r="HJ93">
        <v>1843</v>
      </c>
      <c r="HK93">
        <v>100</v>
      </c>
      <c r="HL93">
        <v>71</v>
      </c>
      <c r="HM93">
        <v>96</v>
      </c>
      <c r="HN93">
        <v>53</v>
      </c>
      <c r="HO93">
        <v>1683</v>
      </c>
      <c r="HP93">
        <v>40</v>
      </c>
      <c r="HQ93">
        <v>55</v>
      </c>
      <c r="HR93">
        <v>43</v>
      </c>
      <c r="HS93">
        <v>17</v>
      </c>
      <c r="HT93">
        <v>921</v>
      </c>
      <c r="HU93">
        <v>142</v>
      </c>
      <c r="HV93">
        <v>162</v>
      </c>
      <c r="HW93">
        <v>130</v>
      </c>
      <c r="HX93">
        <v>27</v>
      </c>
      <c r="HY93">
        <v>2778</v>
      </c>
      <c r="HZ93">
        <v>13</v>
      </c>
      <c r="IA93">
        <v>123</v>
      </c>
      <c r="IB93">
        <v>122</v>
      </c>
      <c r="IC93">
        <v>92</v>
      </c>
      <c r="ID93">
        <v>48</v>
      </c>
      <c r="IE93">
        <v>2254</v>
      </c>
      <c r="IF93" t="s">
        <v>85</v>
      </c>
      <c r="IG93" t="s">
        <v>85</v>
      </c>
      <c r="IH93" t="s">
        <v>85</v>
      </c>
      <c r="II93" t="s">
        <v>85</v>
      </c>
      <c r="IJ93" t="s">
        <v>85</v>
      </c>
      <c r="IK93" t="s">
        <v>85</v>
      </c>
      <c r="IL93" t="s">
        <v>85</v>
      </c>
      <c r="IM93" t="s">
        <v>85</v>
      </c>
      <c r="IN93" t="s">
        <v>85</v>
      </c>
      <c r="IO93" t="s">
        <v>85</v>
      </c>
      <c r="IP93" t="s">
        <v>85</v>
      </c>
      <c r="IQ93" t="s">
        <v>85</v>
      </c>
      <c r="IR93" t="s">
        <v>85</v>
      </c>
      <c r="IS93" t="s">
        <v>85</v>
      </c>
      <c r="IT93" t="s">
        <v>85</v>
      </c>
      <c r="IU93" t="s">
        <v>85</v>
      </c>
      <c r="IV93" t="s">
        <v>85</v>
      </c>
      <c r="IW93" t="s">
        <v>85</v>
      </c>
      <c r="IX93" t="s">
        <v>85</v>
      </c>
      <c r="IY93" t="s">
        <v>85</v>
      </c>
      <c r="IZ93">
        <v>13</v>
      </c>
      <c r="JA93">
        <v>167</v>
      </c>
      <c r="JB93">
        <v>151</v>
      </c>
      <c r="JC93">
        <v>154</v>
      </c>
      <c r="JD93">
        <v>20</v>
      </c>
      <c r="JE93">
        <v>2884</v>
      </c>
      <c r="JF93">
        <v>156</v>
      </c>
      <c r="JG93">
        <v>132</v>
      </c>
      <c r="JH93">
        <v>129</v>
      </c>
      <c r="JI93">
        <v>44</v>
      </c>
      <c r="JJ93">
        <v>2665</v>
      </c>
      <c r="JK93">
        <v>135</v>
      </c>
      <c r="JL93">
        <v>163</v>
      </c>
      <c r="JM93">
        <v>172</v>
      </c>
      <c r="JN93">
        <v>47</v>
      </c>
      <c r="JO93">
        <v>3160</v>
      </c>
      <c r="JP93">
        <v>141</v>
      </c>
      <c r="JQ93">
        <v>125</v>
      </c>
      <c r="JR93">
        <v>120</v>
      </c>
      <c r="JS93">
        <v>35</v>
      </c>
      <c r="JT93">
        <v>2602</v>
      </c>
      <c r="JU93" t="s">
        <v>85</v>
      </c>
      <c r="JV93" t="s">
        <v>85</v>
      </c>
      <c r="JW93" t="s">
        <v>85</v>
      </c>
      <c r="JX93" t="s">
        <v>85</v>
      </c>
      <c r="JY93" t="s">
        <v>85</v>
      </c>
      <c r="JZ93">
        <v>13</v>
      </c>
      <c r="KA93">
        <v>97</v>
      </c>
      <c r="KB93">
        <v>98</v>
      </c>
      <c r="KC93">
        <v>74</v>
      </c>
      <c r="KD93">
        <v>36</v>
      </c>
      <c r="KE93">
        <v>1270</v>
      </c>
      <c r="KF93">
        <v>213</v>
      </c>
      <c r="KG93">
        <v>199</v>
      </c>
      <c r="KH93">
        <v>198</v>
      </c>
      <c r="KI93">
        <v>32</v>
      </c>
      <c r="KJ93">
        <v>3784</v>
      </c>
      <c r="KK93">
        <v>101</v>
      </c>
      <c r="KL93">
        <v>99</v>
      </c>
      <c r="KM93">
        <v>79</v>
      </c>
      <c r="KN93">
        <v>41</v>
      </c>
      <c r="KO93">
        <v>1809</v>
      </c>
      <c r="KP93">
        <v>76</v>
      </c>
      <c r="KQ93">
        <v>55</v>
      </c>
      <c r="KR93">
        <v>102</v>
      </c>
      <c r="KS93">
        <v>43</v>
      </c>
      <c r="KT93">
        <v>1481</v>
      </c>
      <c r="KU93" t="s">
        <v>85</v>
      </c>
      <c r="KV93" t="s">
        <v>85</v>
      </c>
      <c r="KW93" t="s">
        <v>85</v>
      </c>
      <c r="KX93" t="s">
        <v>85</v>
      </c>
      <c r="KY93" t="s">
        <v>85</v>
      </c>
      <c r="KZ93">
        <v>13</v>
      </c>
      <c r="LA93">
        <v>119</v>
      </c>
      <c r="LB93">
        <v>146</v>
      </c>
      <c r="LC93">
        <v>104</v>
      </c>
      <c r="LD93">
        <v>53</v>
      </c>
      <c r="LE93">
        <v>2517</v>
      </c>
      <c r="LF93">
        <v>89</v>
      </c>
      <c r="LG93">
        <v>108</v>
      </c>
      <c r="LH93">
        <v>86</v>
      </c>
      <c r="LI93">
        <v>25</v>
      </c>
      <c r="LJ93">
        <v>1781</v>
      </c>
      <c r="LK93">
        <v>149</v>
      </c>
      <c r="LL93">
        <v>144</v>
      </c>
      <c r="LM93">
        <v>146</v>
      </c>
      <c r="LN93">
        <v>32</v>
      </c>
      <c r="LO93">
        <v>2915</v>
      </c>
      <c r="LP93">
        <v>143</v>
      </c>
      <c r="LQ93">
        <v>159</v>
      </c>
      <c r="LR93">
        <v>178</v>
      </c>
      <c r="LS93">
        <v>48</v>
      </c>
      <c r="LT93">
        <v>2725</v>
      </c>
      <c r="LU93">
        <v>0</v>
      </c>
      <c r="LV93">
        <v>4</v>
      </c>
      <c r="LW93">
        <v>5</v>
      </c>
      <c r="LX93">
        <v>5</v>
      </c>
      <c r="LY93">
        <v>55</v>
      </c>
      <c r="LZ93">
        <v>13</v>
      </c>
      <c r="MA93">
        <v>101</v>
      </c>
      <c r="MB93">
        <v>128</v>
      </c>
      <c r="MC93">
        <v>99</v>
      </c>
      <c r="MD93">
        <v>31</v>
      </c>
      <c r="ME93">
        <v>2250</v>
      </c>
      <c r="MF93" t="s">
        <v>85</v>
      </c>
      <c r="MG93" t="s">
        <v>85</v>
      </c>
      <c r="MH93" t="s">
        <v>85</v>
      </c>
      <c r="MI93" t="s">
        <v>85</v>
      </c>
      <c r="MJ93" t="s">
        <v>85</v>
      </c>
      <c r="MK93" t="s">
        <v>85</v>
      </c>
      <c r="ML93" t="s">
        <v>85</v>
      </c>
      <c r="MM93" t="s">
        <v>85</v>
      </c>
      <c r="MN93" t="s">
        <v>85</v>
      </c>
      <c r="MO93" t="s">
        <v>85</v>
      </c>
      <c r="MP93" t="s">
        <v>85</v>
      </c>
      <c r="MQ93" t="s">
        <v>85</v>
      </c>
      <c r="MR93" t="s">
        <v>85</v>
      </c>
      <c r="MS93" t="s">
        <v>85</v>
      </c>
      <c r="MT93" t="s">
        <v>85</v>
      </c>
      <c r="MU93" t="s">
        <v>85</v>
      </c>
      <c r="MV93" t="s">
        <v>85</v>
      </c>
      <c r="MW93" t="s">
        <v>85</v>
      </c>
      <c r="MX93" t="s">
        <v>85</v>
      </c>
      <c r="MY93" t="s">
        <v>85</v>
      </c>
    </row>
    <row r="94" spans="1:363">
      <c r="A94" s="488">
        <v>14</v>
      </c>
      <c r="B94">
        <v>-1</v>
      </c>
      <c r="C94">
        <v>-1</v>
      </c>
      <c r="D94">
        <v>-1</v>
      </c>
      <c r="E94">
        <v>-1</v>
      </c>
      <c r="F94">
        <v>28</v>
      </c>
      <c r="G94">
        <v>20</v>
      </c>
      <c r="H94">
        <v>21</v>
      </c>
      <c r="I94">
        <v>21</v>
      </c>
      <c r="J94">
        <v>0</v>
      </c>
      <c r="K94">
        <v>767</v>
      </c>
      <c r="L94">
        <v>17</v>
      </c>
      <c r="M94">
        <v>17</v>
      </c>
      <c r="N94">
        <v>17</v>
      </c>
      <c r="O94">
        <v>0</v>
      </c>
      <c r="P94">
        <v>726</v>
      </c>
      <c r="Q94">
        <v>17</v>
      </c>
      <c r="R94">
        <v>17</v>
      </c>
      <c r="S94">
        <v>17</v>
      </c>
      <c r="T94">
        <v>0</v>
      </c>
      <c r="U94">
        <v>924</v>
      </c>
      <c r="V94">
        <v>20</v>
      </c>
      <c r="W94">
        <v>20</v>
      </c>
      <c r="X94">
        <v>21</v>
      </c>
      <c r="Y94">
        <v>1</v>
      </c>
      <c r="Z94">
        <v>782</v>
      </c>
      <c r="AA94">
        <v>14</v>
      </c>
      <c r="AB94">
        <v>28</v>
      </c>
      <c r="AC94">
        <v>28</v>
      </c>
      <c r="AD94">
        <v>28</v>
      </c>
      <c r="AE94">
        <v>1</v>
      </c>
      <c r="AF94">
        <v>991</v>
      </c>
      <c r="AG94">
        <v>26</v>
      </c>
      <c r="AH94">
        <v>26</v>
      </c>
      <c r="AI94">
        <v>26</v>
      </c>
      <c r="AJ94">
        <v>1</v>
      </c>
      <c r="AK94">
        <v>1018</v>
      </c>
      <c r="AL94">
        <v>1</v>
      </c>
      <c r="AM94">
        <v>1</v>
      </c>
      <c r="AN94">
        <v>1</v>
      </c>
      <c r="AO94">
        <v>1</v>
      </c>
      <c r="AP94">
        <v>47</v>
      </c>
      <c r="AQ94" t="s">
        <v>85</v>
      </c>
      <c r="AR94" t="s">
        <v>85</v>
      </c>
      <c r="AS94" t="s">
        <v>85</v>
      </c>
      <c r="AT94" t="s">
        <v>85</v>
      </c>
      <c r="AU94" t="s">
        <v>85</v>
      </c>
      <c r="AV94" t="s">
        <v>85</v>
      </c>
      <c r="AW94" t="s">
        <v>85</v>
      </c>
      <c r="AX94" t="s">
        <v>85</v>
      </c>
      <c r="AY94" t="s">
        <v>85</v>
      </c>
      <c r="AZ94" t="s">
        <v>85</v>
      </c>
      <c r="BA94">
        <v>14</v>
      </c>
      <c r="BB94">
        <v>25</v>
      </c>
      <c r="BC94">
        <v>26</v>
      </c>
      <c r="BD94">
        <v>26</v>
      </c>
      <c r="BE94">
        <v>0</v>
      </c>
      <c r="BF94">
        <v>1018</v>
      </c>
      <c r="BG94">
        <v>35</v>
      </c>
      <c r="BH94">
        <v>34</v>
      </c>
      <c r="BI94">
        <v>33</v>
      </c>
      <c r="BJ94">
        <v>0</v>
      </c>
      <c r="BK94">
        <v>1139</v>
      </c>
      <c r="BL94">
        <v>7</v>
      </c>
      <c r="BM94">
        <v>8</v>
      </c>
      <c r="BN94">
        <v>9</v>
      </c>
      <c r="BO94">
        <v>0</v>
      </c>
      <c r="BP94">
        <v>297</v>
      </c>
      <c r="BQ94">
        <v>35</v>
      </c>
      <c r="BR94">
        <v>36</v>
      </c>
      <c r="BS94">
        <v>34</v>
      </c>
      <c r="BT94">
        <v>2</v>
      </c>
      <c r="BU94">
        <v>1503</v>
      </c>
      <c r="BV94">
        <v>38</v>
      </c>
      <c r="BW94">
        <v>40</v>
      </c>
      <c r="BX94">
        <v>37</v>
      </c>
      <c r="BY94">
        <v>0</v>
      </c>
      <c r="BZ94">
        <v>1537</v>
      </c>
      <c r="CA94">
        <v>14</v>
      </c>
      <c r="CB94" t="s">
        <v>85</v>
      </c>
      <c r="CC94" t="s">
        <v>85</v>
      </c>
      <c r="CD94" t="s">
        <v>85</v>
      </c>
      <c r="CE94" t="s">
        <v>85</v>
      </c>
      <c r="CF94">
        <v>0</v>
      </c>
      <c r="CG94">
        <v>2</v>
      </c>
      <c r="CH94">
        <v>2</v>
      </c>
      <c r="CI94">
        <v>2</v>
      </c>
      <c r="CJ94">
        <v>0</v>
      </c>
      <c r="CK94">
        <v>59</v>
      </c>
      <c r="CL94" t="s">
        <v>85</v>
      </c>
      <c r="CM94" t="s">
        <v>85</v>
      </c>
      <c r="CN94" t="s">
        <v>85</v>
      </c>
      <c r="CO94" t="s">
        <v>85</v>
      </c>
      <c r="CP94" t="s">
        <v>85</v>
      </c>
      <c r="CQ94" t="s">
        <v>85</v>
      </c>
      <c r="CR94" t="s">
        <v>85</v>
      </c>
      <c r="CS94" t="s">
        <v>85</v>
      </c>
      <c r="CT94" t="s">
        <v>85</v>
      </c>
      <c r="CU94" t="s">
        <v>85</v>
      </c>
      <c r="CV94" t="s">
        <v>85</v>
      </c>
      <c r="CW94" t="s">
        <v>85</v>
      </c>
      <c r="CX94" t="s">
        <v>85</v>
      </c>
      <c r="CY94" t="s">
        <v>85</v>
      </c>
      <c r="CZ94" t="s">
        <v>85</v>
      </c>
      <c r="DA94">
        <v>14</v>
      </c>
      <c r="DB94">
        <v>123</v>
      </c>
      <c r="DC94">
        <v>122</v>
      </c>
      <c r="DD94">
        <v>123</v>
      </c>
      <c r="DE94">
        <v>0</v>
      </c>
      <c r="DF94">
        <v>4674</v>
      </c>
      <c r="DG94">
        <v>27</v>
      </c>
      <c r="DH94">
        <v>26</v>
      </c>
      <c r="DI94">
        <v>26</v>
      </c>
      <c r="DJ94">
        <v>0</v>
      </c>
      <c r="DK94">
        <v>605</v>
      </c>
      <c r="DL94">
        <v>5</v>
      </c>
      <c r="DM94">
        <v>4</v>
      </c>
      <c r="DN94">
        <v>5</v>
      </c>
      <c r="DO94">
        <v>0</v>
      </c>
      <c r="DP94">
        <v>158</v>
      </c>
      <c r="DQ94">
        <v>0</v>
      </c>
      <c r="DR94">
        <v>0</v>
      </c>
      <c r="DS94">
        <v>0</v>
      </c>
      <c r="DT94">
        <v>0</v>
      </c>
      <c r="DU94">
        <v>0</v>
      </c>
      <c r="DV94">
        <v>0</v>
      </c>
      <c r="DW94">
        <v>0</v>
      </c>
      <c r="DX94">
        <v>0</v>
      </c>
      <c r="DY94">
        <v>0</v>
      </c>
      <c r="DZ94">
        <v>0</v>
      </c>
      <c r="EA94">
        <v>14</v>
      </c>
      <c r="EB94">
        <v>0</v>
      </c>
      <c r="EC94">
        <v>0</v>
      </c>
      <c r="ED94">
        <v>0</v>
      </c>
      <c r="EE94">
        <v>0</v>
      </c>
      <c r="EF94">
        <v>0</v>
      </c>
      <c r="EG94" t="s">
        <v>85</v>
      </c>
      <c r="EH94" t="s">
        <v>85</v>
      </c>
      <c r="EI94" t="s">
        <v>85</v>
      </c>
      <c r="EJ94" t="s">
        <v>85</v>
      </c>
      <c r="EK94" t="s">
        <v>85</v>
      </c>
      <c r="EL94" t="s">
        <v>85</v>
      </c>
      <c r="EM94" t="s">
        <v>85</v>
      </c>
      <c r="EN94" t="s">
        <v>85</v>
      </c>
      <c r="EO94" t="s">
        <v>85</v>
      </c>
      <c r="EP94" t="s">
        <v>85</v>
      </c>
      <c r="EQ94" t="s">
        <v>85</v>
      </c>
      <c r="ER94" t="s">
        <v>85</v>
      </c>
      <c r="ES94" t="s">
        <v>85</v>
      </c>
      <c r="ET94" t="s">
        <v>85</v>
      </c>
      <c r="EU94" t="s">
        <v>85</v>
      </c>
      <c r="EV94" t="s">
        <v>85</v>
      </c>
      <c r="EW94" t="s">
        <v>85</v>
      </c>
      <c r="EX94" t="s">
        <v>85</v>
      </c>
      <c r="EY94" t="s">
        <v>85</v>
      </c>
      <c r="EZ94" t="s">
        <v>85</v>
      </c>
      <c r="FA94">
        <v>14</v>
      </c>
      <c r="FB94">
        <v>127</v>
      </c>
      <c r="FC94">
        <v>128</v>
      </c>
      <c r="FD94">
        <v>127</v>
      </c>
      <c r="FE94">
        <v>0</v>
      </c>
      <c r="FF94">
        <v>4379</v>
      </c>
      <c r="FG94">
        <v>0</v>
      </c>
      <c r="FH94">
        <v>0</v>
      </c>
      <c r="FI94">
        <v>0</v>
      </c>
      <c r="FJ94">
        <v>0</v>
      </c>
      <c r="FK94">
        <v>0</v>
      </c>
      <c r="FL94">
        <v>0</v>
      </c>
      <c r="FM94">
        <v>0</v>
      </c>
      <c r="FN94">
        <v>0</v>
      </c>
      <c r="FO94">
        <v>0</v>
      </c>
      <c r="FP94">
        <v>0</v>
      </c>
      <c r="FQ94">
        <v>54</v>
      </c>
      <c r="FR94">
        <v>52</v>
      </c>
      <c r="FS94">
        <v>57</v>
      </c>
      <c r="FT94">
        <v>0</v>
      </c>
      <c r="FU94">
        <v>2225</v>
      </c>
      <c r="FV94">
        <v>30</v>
      </c>
      <c r="FW94">
        <v>30</v>
      </c>
      <c r="FX94">
        <v>31</v>
      </c>
      <c r="FY94">
        <v>0</v>
      </c>
      <c r="FZ94">
        <v>939</v>
      </c>
      <c r="GA94">
        <v>14</v>
      </c>
      <c r="GB94">
        <v>85</v>
      </c>
      <c r="GC94">
        <v>87</v>
      </c>
      <c r="GD94">
        <v>84</v>
      </c>
      <c r="GE94">
        <v>0</v>
      </c>
      <c r="GF94">
        <v>3198</v>
      </c>
      <c r="GG94" t="s">
        <v>85</v>
      </c>
      <c r="GH94" t="s">
        <v>85</v>
      </c>
      <c r="GI94" t="s">
        <v>85</v>
      </c>
      <c r="GJ94" t="s">
        <v>85</v>
      </c>
      <c r="GK94" t="s">
        <v>85</v>
      </c>
      <c r="GL94" t="s">
        <v>85</v>
      </c>
      <c r="GM94" t="s">
        <v>85</v>
      </c>
      <c r="GN94" t="s">
        <v>85</v>
      </c>
      <c r="GO94" t="s">
        <v>85</v>
      </c>
      <c r="GP94" t="s">
        <v>85</v>
      </c>
      <c r="GQ94" t="s">
        <v>85</v>
      </c>
      <c r="GR94" t="s">
        <v>85</v>
      </c>
      <c r="GS94" t="s">
        <v>85</v>
      </c>
      <c r="GT94" t="s">
        <v>85</v>
      </c>
      <c r="GU94" t="s">
        <v>85</v>
      </c>
      <c r="GV94" t="s">
        <v>85</v>
      </c>
      <c r="GW94" t="s">
        <v>85</v>
      </c>
      <c r="GX94" t="s">
        <v>85</v>
      </c>
      <c r="GY94" t="s">
        <v>85</v>
      </c>
      <c r="GZ94">
        <v>14</v>
      </c>
      <c r="HA94">
        <v>132</v>
      </c>
      <c r="HB94">
        <v>160</v>
      </c>
      <c r="HC94">
        <v>136</v>
      </c>
      <c r="HD94">
        <v>41</v>
      </c>
      <c r="HE94">
        <v>2688</v>
      </c>
      <c r="HF94">
        <v>126</v>
      </c>
      <c r="HG94">
        <v>143</v>
      </c>
      <c r="HH94">
        <v>130</v>
      </c>
      <c r="HI94">
        <v>19</v>
      </c>
      <c r="HJ94">
        <v>2156</v>
      </c>
      <c r="HK94">
        <v>115</v>
      </c>
      <c r="HL94">
        <v>83</v>
      </c>
      <c r="HM94">
        <v>113</v>
      </c>
      <c r="HN94">
        <v>50</v>
      </c>
      <c r="HO94">
        <v>2071</v>
      </c>
      <c r="HP94">
        <v>44</v>
      </c>
      <c r="HQ94">
        <v>62</v>
      </c>
      <c r="HR94">
        <v>46</v>
      </c>
      <c r="HS94">
        <v>19</v>
      </c>
      <c r="HT94">
        <v>983</v>
      </c>
      <c r="HU94">
        <v>149</v>
      </c>
      <c r="HV94">
        <v>178</v>
      </c>
      <c r="HW94">
        <v>138</v>
      </c>
      <c r="HX94">
        <v>29</v>
      </c>
      <c r="HY94">
        <v>3117</v>
      </c>
      <c r="HZ94">
        <v>14</v>
      </c>
      <c r="IA94">
        <v>119</v>
      </c>
      <c r="IB94">
        <v>120</v>
      </c>
      <c r="IC94">
        <v>93</v>
      </c>
      <c r="ID94">
        <v>47</v>
      </c>
      <c r="IE94">
        <v>2234</v>
      </c>
      <c r="IF94" t="s">
        <v>85</v>
      </c>
      <c r="IG94" t="s">
        <v>85</v>
      </c>
      <c r="IH94" t="s">
        <v>85</v>
      </c>
      <c r="II94" t="s">
        <v>85</v>
      </c>
      <c r="IJ94" t="s">
        <v>85</v>
      </c>
      <c r="IK94" t="s">
        <v>85</v>
      </c>
      <c r="IL94" t="s">
        <v>85</v>
      </c>
      <c r="IM94" t="s">
        <v>85</v>
      </c>
      <c r="IN94" t="s">
        <v>85</v>
      </c>
      <c r="IO94" t="s">
        <v>85</v>
      </c>
      <c r="IP94" t="s">
        <v>85</v>
      </c>
      <c r="IQ94" t="s">
        <v>85</v>
      </c>
      <c r="IR94" t="s">
        <v>85</v>
      </c>
      <c r="IS94" t="s">
        <v>85</v>
      </c>
      <c r="IT94" t="s">
        <v>85</v>
      </c>
      <c r="IU94" t="s">
        <v>85</v>
      </c>
      <c r="IV94" t="s">
        <v>85</v>
      </c>
      <c r="IW94" t="s">
        <v>85</v>
      </c>
      <c r="IX94" t="s">
        <v>85</v>
      </c>
      <c r="IY94" t="s">
        <v>85</v>
      </c>
      <c r="IZ94">
        <v>14</v>
      </c>
      <c r="JA94">
        <v>210</v>
      </c>
      <c r="JB94">
        <v>192</v>
      </c>
      <c r="JC94">
        <v>200</v>
      </c>
      <c r="JD94">
        <v>22</v>
      </c>
      <c r="JE94">
        <v>3637</v>
      </c>
      <c r="JF94">
        <v>162</v>
      </c>
      <c r="JG94">
        <v>141</v>
      </c>
      <c r="JH94">
        <v>136</v>
      </c>
      <c r="JI94">
        <v>41</v>
      </c>
      <c r="JJ94">
        <v>2927</v>
      </c>
      <c r="JK94">
        <v>137</v>
      </c>
      <c r="JL94">
        <v>167</v>
      </c>
      <c r="JM94">
        <v>169</v>
      </c>
      <c r="JN94">
        <v>48</v>
      </c>
      <c r="JO94">
        <v>3171</v>
      </c>
      <c r="JP94">
        <v>142</v>
      </c>
      <c r="JQ94">
        <v>134</v>
      </c>
      <c r="JR94">
        <v>126</v>
      </c>
      <c r="JS94">
        <v>37</v>
      </c>
      <c r="JT94">
        <v>2683</v>
      </c>
      <c r="JU94" t="s">
        <v>85</v>
      </c>
      <c r="JV94" t="s">
        <v>85</v>
      </c>
      <c r="JW94" t="s">
        <v>85</v>
      </c>
      <c r="JX94" t="s">
        <v>85</v>
      </c>
      <c r="JY94" t="s">
        <v>85</v>
      </c>
      <c r="JZ94">
        <v>14</v>
      </c>
      <c r="KA94">
        <v>80</v>
      </c>
      <c r="KB94">
        <v>87</v>
      </c>
      <c r="KC94">
        <v>56</v>
      </c>
      <c r="KD94">
        <v>42</v>
      </c>
      <c r="KE94">
        <v>1760</v>
      </c>
      <c r="KF94">
        <v>271</v>
      </c>
      <c r="KG94">
        <v>259</v>
      </c>
      <c r="KH94">
        <v>260</v>
      </c>
      <c r="KI94">
        <v>34</v>
      </c>
      <c r="KJ94">
        <v>5209</v>
      </c>
      <c r="KK94">
        <v>92</v>
      </c>
      <c r="KL94">
        <v>95</v>
      </c>
      <c r="KM94">
        <v>79</v>
      </c>
      <c r="KN94">
        <v>32</v>
      </c>
      <c r="KO94">
        <v>1815</v>
      </c>
      <c r="KP94">
        <v>85</v>
      </c>
      <c r="KQ94">
        <v>60</v>
      </c>
      <c r="KR94">
        <v>103</v>
      </c>
      <c r="KS94">
        <v>42</v>
      </c>
      <c r="KT94">
        <v>1481</v>
      </c>
      <c r="KU94" t="s">
        <v>85</v>
      </c>
      <c r="KV94" t="s">
        <v>85</v>
      </c>
      <c r="KW94" t="s">
        <v>85</v>
      </c>
      <c r="KX94" t="s">
        <v>85</v>
      </c>
      <c r="KY94" t="s">
        <v>85</v>
      </c>
      <c r="KZ94">
        <v>14</v>
      </c>
      <c r="LA94">
        <v>133</v>
      </c>
      <c r="LB94">
        <v>146</v>
      </c>
      <c r="LC94">
        <v>111</v>
      </c>
      <c r="LD94">
        <v>48</v>
      </c>
      <c r="LE94">
        <v>2678</v>
      </c>
      <c r="LF94">
        <v>107</v>
      </c>
      <c r="LG94">
        <v>118</v>
      </c>
      <c r="LH94">
        <v>91</v>
      </c>
      <c r="LI94">
        <v>26</v>
      </c>
      <c r="LJ94">
        <v>2230</v>
      </c>
      <c r="LK94">
        <v>147</v>
      </c>
      <c r="LL94">
        <v>145</v>
      </c>
      <c r="LM94">
        <v>151</v>
      </c>
      <c r="LN94">
        <v>33</v>
      </c>
      <c r="LO94">
        <v>2924</v>
      </c>
      <c r="LP94">
        <v>170</v>
      </c>
      <c r="LQ94">
        <v>191</v>
      </c>
      <c r="LR94">
        <v>207</v>
      </c>
      <c r="LS94">
        <v>49</v>
      </c>
      <c r="LT94">
        <v>3417</v>
      </c>
      <c r="LU94">
        <v>0</v>
      </c>
      <c r="LV94">
        <v>3</v>
      </c>
      <c r="LW94">
        <v>5</v>
      </c>
      <c r="LX94">
        <v>5</v>
      </c>
      <c r="LY94">
        <v>51</v>
      </c>
      <c r="LZ94">
        <v>14</v>
      </c>
      <c r="MA94">
        <v>104</v>
      </c>
      <c r="MB94">
        <v>141</v>
      </c>
      <c r="MC94">
        <v>101</v>
      </c>
      <c r="MD94">
        <v>45</v>
      </c>
      <c r="ME94">
        <v>2275</v>
      </c>
      <c r="MF94" t="s">
        <v>85</v>
      </c>
      <c r="MG94" t="s">
        <v>85</v>
      </c>
      <c r="MH94" t="s">
        <v>85</v>
      </c>
      <c r="MI94" t="s">
        <v>85</v>
      </c>
      <c r="MJ94" t="s">
        <v>85</v>
      </c>
      <c r="MK94" t="s">
        <v>85</v>
      </c>
      <c r="ML94" t="s">
        <v>85</v>
      </c>
      <c r="MM94" t="s">
        <v>85</v>
      </c>
      <c r="MN94" t="s">
        <v>85</v>
      </c>
      <c r="MO94" t="s">
        <v>85</v>
      </c>
      <c r="MP94" t="s">
        <v>85</v>
      </c>
      <c r="MQ94" t="s">
        <v>85</v>
      </c>
      <c r="MR94" t="s">
        <v>85</v>
      </c>
      <c r="MS94" t="s">
        <v>85</v>
      </c>
      <c r="MT94" t="s">
        <v>85</v>
      </c>
      <c r="MU94" t="s">
        <v>85</v>
      </c>
      <c r="MV94" t="s">
        <v>85</v>
      </c>
      <c r="MW94" t="s">
        <v>85</v>
      </c>
      <c r="MX94" t="s">
        <v>85</v>
      </c>
      <c r="MY94" t="s">
        <v>85</v>
      </c>
    </row>
    <row r="95" spans="1:363">
      <c r="A95" s="488">
        <v>15</v>
      </c>
      <c r="B95">
        <v>0</v>
      </c>
      <c r="C95">
        <v>-1</v>
      </c>
      <c r="D95">
        <v>0</v>
      </c>
      <c r="E95">
        <v>-1</v>
      </c>
      <c r="F95">
        <v>26</v>
      </c>
      <c r="G95">
        <v>7</v>
      </c>
      <c r="H95">
        <v>8</v>
      </c>
      <c r="I95">
        <v>8</v>
      </c>
      <c r="J95">
        <v>0</v>
      </c>
      <c r="K95">
        <v>684</v>
      </c>
      <c r="L95">
        <v>11</v>
      </c>
      <c r="M95">
        <v>11</v>
      </c>
      <c r="N95">
        <v>10</v>
      </c>
      <c r="O95">
        <v>0</v>
      </c>
      <c r="P95">
        <v>549</v>
      </c>
      <c r="Q95">
        <v>7</v>
      </c>
      <c r="R95">
        <v>7</v>
      </c>
      <c r="S95">
        <v>6</v>
      </c>
      <c r="T95">
        <v>0</v>
      </c>
      <c r="U95">
        <v>602</v>
      </c>
      <c r="V95">
        <v>14</v>
      </c>
      <c r="W95">
        <v>14</v>
      </c>
      <c r="X95">
        <v>14</v>
      </c>
      <c r="Y95">
        <v>1</v>
      </c>
      <c r="Z95">
        <v>784</v>
      </c>
      <c r="AA95">
        <v>15</v>
      </c>
      <c r="AB95">
        <v>30</v>
      </c>
      <c r="AC95">
        <v>30</v>
      </c>
      <c r="AD95">
        <v>29</v>
      </c>
      <c r="AE95">
        <v>1</v>
      </c>
      <c r="AF95">
        <v>1279</v>
      </c>
      <c r="AG95">
        <v>31</v>
      </c>
      <c r="AH95">
        <v>31</v>
      </c>
      <c r="AI95">
        <v>31</v>
      </c>
      <c r="AJ95">
        <v>1</v>
      </c>
      <c r="AK95">
        <v>1124</v>
      </c>
      <c r="AL95">
        <v>1</v>
      </c>
      <c r="AM95">
        <v>1</v>
      </c>
      <c r="AN95">
        <v>1</v>
      </c>
      <c r="AO95">
        <v>1</v>
      </c>
      <c r="AP95">
        <v>47</v>
      </c>
      <c r="AQ95" t="s">
        <v>85</v>
      </c>
      <c r="AR95" t="s">
        <v>85</v>
      </c>
      <c r="AS95" t="s">
        <v>85</v>
      </c>
      <c r="AT95" t="s">
        <v>85</v>
      </c>
      <c r="AU95" t="s">
        <v>85</v>
      </c>
      <c r="AV95" t="s">
        <v>85</v>
      </c>
      <c r="AW95" t="s">
        <v>85</v>
      </c>
      <c r="AX95" t="s">
        <v>85</v>
      </c>
      <c r="AY95" t="s">
        <v>85</v>
      </c>
      <c r="AZ95" t="s">
        <v>85</v>
      </c>
      <c r="BA95">
        <v>15</v>
      </c>
      <c r="BB95">
        <v>25</v>
      </c>
      <c r="BC95">
        <v>26</v>
      </c>
      <c r="BD95">
        <v>26</v>
      </c>
      <c r="BE95">
        <v>0</v>
      </c>
      <c r="BF95">
        <v>1019</v>
      </c>
      <c r="BG95">
        <v>26</v>
      </c>
      <c r="BH95">
        <v>24</v>
      </c>
      <c r="BI95">
        <v>24</v>
      </c>
      <c r="BJ95">
        <v>0</v>
      </c>
      <c r="BK95">
        <v>1165</v>
      </c>
      <c r="BL95">
        <v>8</v>
      </c>
      <c r="BM95">
        <v>8</v>
      </c>
      <c r="BN95">
        <v>10</v>
      </c>
      <c r="BO95">
        <v>0</v>
      </c>
      <c r="BP95">
        <v>320</v>
      </c>
      <c r="BQ95">
        <v>37</v>
      </c>
      <c r="BR95">
        <v>39</v>
      </c>
      <c r="BS95">
        <v>36</v>
      </c>
      <c r="BT95">
        <v>2</v>
      </c>
      <c r="BU95">
        <v>1483</v>
      </c>
      <c r="BV95">
        <v>37</v>
      </c>
      <c r="BW95">
        <v>39</v>
      </c>
      <c r="BX95">
        <v>36</v>
      </c>
      <c r="BY95">
        <v>0</v>
      </c>
      <c r="BZ95">
        <v>1453</v>
      </c>
      <c r="CA95">
        <v>15</v>
      </c>
      <c r="CB95" t="s">
        <v>85</v>
      </c>
      <c r="CC95" t="s">
        <v>85</v>
      </c>
      <c r="CD95" t="s">
        <v>85</v>
      </c>
      <c r="CE95" t="s">
        <v>85</v>
      </c>
      <c r="CF95">
        <v>0</v>
      </c>
      <c r="CG95">
        <v>2</v>
      </c>
      <c r="CH95">
        <v>2</v>
      </c>
      <c r="CI95">
        <v>2</v>
      </c>
      <c r="CJ95">
        <v>0</v>
      </c>
      <c r="CK95">
        <v>59</v>
      </c>
      <c r="CL95" t="s">
        <v>85</v>
      </c>
      <c r="CM95" t="s">
        <v>85</v>
      </c>
      <c r="CN95" t="s">
        <v>85</v>
      </c>
      <c r="CO95" t="s">
        <v>85</v>
      </c>
      <c r="CP95" t="s">
        <v>85</v>
      </c>
      <c r="CQ95" t="s">
        <v>85</v>
      </c>
      <c r="CR95" t="s">
        <v>85</v>
      </c>
      <c r="CS95" t="s">
        <v>85</v>
      </c>
      <c r="CT95" t="s">
        <v>85</v>
      </c>
      <c r="CU95" t="s">
        <v>85</v>
      </c>
      <c r="CV95" t="s">
        <v>85</v>
      </c>
      <c r="CW95" t="s">
        <v>85</v>
      </c>
      <c r="CX95" t="s">
        <v>85</v>
      </c>
      <c r="CY95" t="s">
        <v>85</v>
      </c>
      <c r="CZ95" t="s">
        <v>85</v>
      </c>
      <c r="DA95">
        <v>15</v>
      </c>
      <c r="DB95">
        <v>116</v>
      </c>
      <c r="DC95">
        <v>115</v>
      </c>
      <c r="DD95">
        <v>114</v>
      </c>
      <c r="DE95">
        <v>0</v>
      </c>
      <c r="DF95">
        <v>4380</v>
      </c>
      <c r="DG95">
        <v>33</v>
      </c>
      <c r="DH95">
        <v>33</v>
      </c>
      <c r="DI95">
        <v>33</v>
      </c>
      <c r="DJ95">
        <v>0</v>
      </c>
      <c r="DK95">
        <v>727</v>
      </c>
      <c r="DL95">
        <v>23</v>
      </c>
      <c r="DM95">
        <v>22</v>
      </c>
      <c r="DN95">
        <v>21</v>
      </c>
      <c r="DO95">
        <v>0</v>
      </c>
      <c r="DP95">
        <v>495</v>
      </c>
      <c r="DQ95">
        <v>0</v>
      </c>
      <c r="DR95">
        <v>0</v>
      </c>
      <c r="DS95">
        <v>0</v>
      </c>
      <c r="DT95">
        <v>0</v>
      </c>
      <c r="DU95">
        <v>0</v>
      </c>
      <c r="DV95">
        <v>0</v>
      </c>
      <c r="DW95">
        <v>0</v>
      </c>
      <c r="DX95">
        <v>0</v>
      </c>
      <c r="DY95">
        <v>0</v>
      </c>
      <c r="DZ95">
        <v>0</v>
      </c>
      <c r="EA95">
        <v>15</v>
      </c>
      <c r="EB95">
        <v>0</v>
      </c>
      <c r="EC95">
        <v>0</v>
      </c>
      <c r="ED95">
        <v>0</v>
      </c>
      <c r="EE95">
        <v>0</v>
      </c>
      <c r="EF95">
        <v>0</v>
      </c>
      <c r="EG95" t="s">
        <v>85</v>
      </c>
      <c r="EH95" t="s">
        <v>85</v>
      </c>
      <c r="EI95" t="s">
        <v>85</v>
      </c>
      <c r="EJ95" t="s">
        <v>85</v>
      </c>
      <c r="EK95" t="s">
        <v>85</v>
      </c>
      <c r="EL95" t="s">
        <v>85</v>
      </c>
      <c r="EM95" t="s">
        <v>85</v>
      </c>
      <c r="EN95" t="s">
        <v>85</v>
      </c>
      <c r="EO95" t="s">
        <v>85</v>
      </c>
      <c r="EP95" t="s">
        <v>85</v>
      </c>
      <c r="EQ95" t="s">
        <v>85</v>
      </c>
      <c r="ER95" t="s">
        <v>85</v>
      </c>
      <c r="ES95" t="s">
        <v>85</v>
      </c>
      <c r="ET95" t="s">
        <v>85</v>
      </c>
      <c r="EU95" t="s">
        <v>85</v>
      </c>
      <c r="EV95" t="s">
        <v>85</v>
      </c>
      <c r="EW95" t="s">
        <v>85</v>
      </c>
      <c r="EX95" t="s">
        <v>85</v>
      </c>
      <c r="EY95" t="s">
        <v>85</v>
      </c>
      <c r="EZ95" t="s">
        <v>85</v>
      </c>
      <c r="FA95">
        <v>15</v>
      </c>
      <c r="FB95">
        <v>108</v>
      </c>
      <c r="FC95">
        <v>108</v>
      </c>
      <c r="FD95">
        <v>108</v>
      </c>
      <c r="FE95">
        <v>0</v>
      </c>
      <c r="FF95">
        <v>4534</v>
      </c>
      <c r="FG95">
        <v>0</v>
      </c>
      <c r="FH95">
        <v>0</v>
      </c>
      <c r="FI95">
        <v>0</v>
      </c>
      <c r="FJ95">
        <v>0</v>
      </c>
      <c r="FK95">
        <v>0</v>
      </c>
      <c r="FL95">
        <v>0</v>
      </c>
      <c r="FM95">
        <v>0</v>
      </c>
      <c r="FN95">
        <v>0</v>
      </c>
      <c r="FO95">
        <v>0</v>
      </c>
      <c r="FP95">
        <v>0</v>
      </c>
      <c r="FQ95">
        <v>56</v>
      </c>
      <c r="FR95">
        <v>53</v>
      </c>
      <c r="FS95">
        <v>57</v>
      </c>
      <c r="FT95">
        <v>0</v>
      </c>
      <c r="FU95">
        <v>2204</v>
      </c>
      <c r="FV95">
        <v>29</v>
      </c>
      <c r="FW95">
        <v>30</v>
      </c>
      <c r="FX95">
        <v>30</v>
      </c>
      <c r="FY95">
        <v>0</v>
      </c>
      <c r="FZ95">
        <v>1180</v>
      </c>
      <c r="GA95">
        <v>15</v>
      </c>
      <c r="GB95">
        <v>81</v>
      </c>
      <c r="GC95">
        <v>84</v>
      </c>
      <c r="GD95">
        <v>82</v>
      </c>
      <c r="GE95">
        <v>0</v>
      </c>
      <c r="GF95">
        <v>3303</v>
      </c>
      <c r="GG95" t="s">
        <v>85</v>
      </c>
      <c r="GH95" t="s">
        <v>85</v>
      </c>
      <c r="GI95" t="s">
        <v>85</v>
      </c>
      <c r="GJ95" t="s">
        <v>85</v>
      </c>
      <c r="GK95" t="s">
        <v>85</v>
      </c>
      <c r="GL95" t="s">
        <v>85</v>
      </c>
      <c r="GM95" t="s">
        <v>85</v>
      </c>
      <c r="GN95" t="s">
        <v>85</v>
      </c>
      <c r="GO95" t="s">
        <v>85</v>
      </c>
      <c r="GP95" t="s">
        <v>85</v>
      </c>
      <c r="GQ95" t="s">
        <v>85</v>
      </c>
      <c r="GR95" t="s">
        <v>85</v>
      </c>
      <c r="GS95" t="s">
        <v>85</v>
      </c>
      <c r="GT95" t="s">
        <v>85</v>
      </c>
      <c r="GU95" t="s">
        <v>85</v>
      </c>
      <c r="GV95" t="s">
        <v>85</v>
      </c>
      <c r="GW95" t="s">
        <v>85</v>
      </c>
      <c r="GX95" t="s">
        <v>85</v>
      </c>
      <c r="GY95" t="s">
        <v>85</v>
      </c>
      <c r="GZ95">
        <v>15</v>
      </c>
      <c r="HA95">
        <v>123</v>
      </c>
      <c r="HB95">
        <v>157</v>
      </c>
      <c r="HC95">
        <v>126</v>
      </c>
      <c r="HD95">
        <v>46</v>
      </c>
      <c r="HE95">
        <v>2592</v>
      </c>
      <c r="HF95">
        <v>161</v>
      </c>
      <c r="HG95">
        <v>177</v>
      </c>
      <c r="HH95">
        <v>163</v>
      </c>
      <c r="HI95">
        <v>19</v>
      </c>
      <c r="HJ95">
        <v>2812</v>
      </c>
      <c r="HK95">
        <v>105</v>
      </c>
      <c r="HL95">
        <v>89</v>
      </c>
      <c r="HM95">
        <v>120</v>
      </c>
      <c r="HN95">
        <v>46</v>
      </c>
      <c r="HO95">
        <v>2049</v>
      </c>
      <c r="HP95">
        <v>47</v>
      </c>
      <c r="HQ95">
        <v>61</v>
      </c>
      <c r="HR95">
        <v>48</v>
      </c>
      <c r="HS95">
        <v>15</v>
      </c>
      <c r="HT95">
        <v>1007</v>
      </c>
      <c r="HU95">
        <v>159</v>
      </c>
      <c r="HV95">
        <v>176</v>
      </c>
      <c r="HW95">
        <v>150</v>
      </c>
      <c r="HX95">
        <v>19</v>
      </c>
      <c r="HY95">
        <v>3104</v>
      </c>
      <c r="HZ95">
        <v>15</v>
      </c>
      <c r="IA95">
        <v>116</v>
      </c>
      <c r="IB95">
        <v>109</v>
      </c>
      <c r="IC95">
        <v>88</v>
      </c>
      <c r="ID95">
        <v>41</v>
      </c>
      <c r="IE95">
        <v>2228</v>
      </c>
      <c r="IF95" t="s">
        <v>85</v>
      </c>
      <c r="IG95" t="s">
        <v>85</v>
      </c>
      <c r="IH95" t="s">
        <v>85</v>
      </c>
      <c r="II95" t="s">
        <v>85</v>
      </c>
      <c r="IJ95" t="s">
        <v>85</v>
      </c>
      <c r="IK95" t="s">
        <v>85</v>
      </c>
      <c r="IL95" t="s">
        <v>85</v>
      </c>
      <c r="IM95" t="s">
        <v>85</v>
      </c>
      <c r="IN95" t="s">
        <v>85</v>
      </c>
      <c r="IO95" t="s">
        <v>85</v>
      </c>
      <c r="IP95" t="s">
        <v>85</v>
      </c>
      <c r="IQ95" t="s">
        <v>85</v>
      </c>
      <c r="IR95" t="s">
        <v>85</v>
      </c>
      <c r="IS95" t="s">
        <v>85</v>
      </c>
      <c r="IT95" t="s">
        <v>85</v>
      </c>
      <c r="IU95" t="s">
        <v>85</v>
      </c>
      <c r="IV95" t="s">
        <v>85</v>
      </c>
      <c r="IW95" t="s">
        <v>85</v>
      </c>
      <c r="IX95" t="s">
        <v>85</v>
      </c>
      <c r="IY95" t="s">
        <v>85</v>
      </c>
      <c r="IZ95">
        <v>15</v>
      </c>
      <c r="JA95">
        <v>207</v>
      </c>
      <c r="JB95">
        <v>183</v>
      </c>
      <c r="JC95">
        <v>194</v>
      </c>
      <c r="JD95">
        <v>26</v>
      </c>
      <c r="JE95">
        <v>3808</v>
      </c>
      <c r="JF95">
        <v>152</v>
      </c>
      <c r="JG95">
        <v>141</v>
      </c>
      <c r="JH95">
        <v>135</v>
      </c>
      <c r="JI95">
        <v>36</v>
      </c>
      <c r="JJ95">
        <v>2914</v>
      </c>
      <c r="JK95">
        <v>127</v>
      </c>
      <c r="JL95">
        <v>154</v>
      </c>
      <c r="JM95">
        <v>159</v>
      </c>
      <c r="JN95">
        <v>44</v>
      </c>
      <c r="JO95">
        <v>3110</v>
      </c>
      <c r="JP95">
        <v>143</v>
      </c>
      <c r="JQ95">
        <v>132</v>
      </c>
      <c r="JR95">
        <v>119</v>
      </c>
      <c r="JS95">
        <v>41</v>
      </c>
      <c r="JT95">
        <v>2724</v>
      </c>
      <c r="JU95" t="s">
        <v>85</v>
      </c>
      <c r="JV95" t="s">
        <v>85</v>
      </c>
      <c r="JW95" t="s">
        <v>85</v>
      </c>
      <c r="JX95" t="s">
        <v>85</v>
      </c>
      <c r="JY95" t="s">
        <v>85</v>
      </c>
      <c r="JZ95">
        <v>15</v>
      </c>
      <c r="KA95">
        <v>140</v>
      </c>
      <c r="KB95">
        <v>138</v>
      </c>
      <c r="KC95">
        <v>114</v>
      </c>
      <c r="KD95">
        <v>37</v>
      </c>
      <c r="KE95">
        <v>2013</v>
      </c>
      <c r="KF95">
        <v>281</v>
      </c>
      <c r="KG95">
        <v>274</v>
      </c>
      <c r="KH95">
        <v>279</v>
      </c>
      <c r="KI95">
        <v>34</v>
      </c>
      <c r="KJ95">
        <v>5394</v>
      </c>
      <c r="KK95">
        <v>95</v>
      </c>
      <c r="KL95">
        <v>91</v>
      </c>
      <c r="KM95">
        <v>78</v>
      </c>
      <c r="KN95">
        <v>31</v>
      </c>
      <c r="KO95">
        <v>1789</v>
      </c>
      <c r="KP95">
        <v>104</v>
      </c>
      <c r="KQ95">
        <v>80</v>
      </c>
      <c r="KR95">
        <v>115</v>
      </c>
      <c r="KS95">
        <v>32</v>
      </c>
      <c r="KT95">
        <v>1679</v>
      </c>
      <c r="KU95" t="s">
        <v>85</v>
      </c>
      <c r="KV95" t="s">
        <v>85</v>
      </c>
      <c r="KW95" t="s">
        <v>85</v>
      </c>
      <c r="KX95" t="s">
        <v>85</v>
      </c>
      <c r="KY95" t="s">
        <v>85</v>
      </c>
      <c r="KZ95">
        <v>15</v>
      </c>
      <c r="LA95">
        <v>134</v>
      </c>
      <c r="LB95">
        <v>158</v>
      </c>
      <c r="LC95">
        <v>116</v>
      </c>
      <c r="LD95">
        <v>54</v>
      </c>
      <c r="LE95">
        <v>2641</v>
      </c>
      <c r="LF95">
        <v>116</v>
      </c>
      <c r="LG95">
        <v>126</v>
      </c>
      <c r="LH95">
        <v>106</v>
      </c>
      <c r="LI95">
        <v>20</v>
      </c>
      <c r="LJ95">
        <v>2264</v>
      </c>
      <c r="LK95">
        <v>139</v>
      </c>
      <c r="LL95">
        <v>136</v>
      </c>
      <c r="LM95">
        <v>135</v>
      </c>
      <c r="LN95">
        <v>35</v>
      </c>
      <c r="LO95">
        <v>2922</v>
      </c>
      <c r="LP95">
        <v>165</v>
      </c>
      <c r="LQ95">
        <v>189</v>
      </c>
      <c r="LR95">
        <v>205</v>
      </c>
      <c r="LS95">
        <v>57</v>
      </c>
      <c r="LT95">
        <v>3420</v>
      </c>
      <c r="LU95">
        <v>0</v>
      </c>
      <c r="LV95">
        <v>3</v>
      </c>
      <c r="LW95">
        <v>6</v>
      </c>
      <c r="LX95">
        <v>6</v>
      </c>
      <c r="LY95">
        <v>52</v>
      </c>
      <c r="LZ95">
        <v>15</v>
      </c>
      <c r="MA95">
        <v>103</v>
      </c>
      <c r="MB95">
        <v>131</v>
      </c>
      <c r="MC95">
        <v>100</v>
      </c>
      <c r="MD95">
        <v>33</v>
      </c>
      <c r="ME95">
        <v>2313</v>
      </c>
      <c r="MF95" t="s">
        <v>85</v>
      </c>
      <c r="MG95" t="s">
        <v>85</v>
      </c>
      <c r="MH95" t="s">
        <v>85</v>
      </c>
      <c r="MI95" t="s">
        <v>85</v>
      </c>
      <c r="MJ95" t="s">
        <v>85</v>
      </c>
      <c r="MK95" t="s">
        <v>85</v>
      </c>
      <c r="ML95" t="s">
        <v>85</v>
      </c>
      <c r="MM95" t="s">
        <v>85</v>
      </c>
      <c r="MN95" t="s">
        <v>85</v>
      </c>
      <c r="MO95" t="s">
        <v>85</v>
      </c>
      <c r="MP95" t="s">
        <v>85</v>
      </c>
      <c r="MQ95" t="s">
        <v>85</v>
      </c>
      <c r="MR95" t="s">
        <v>85</v>
      </c>
      <c r="MS95" t="s">
        <v>85</v>
      </c>
      <c r="MT95" t="s">
        <v>85</v>
      </c>
      <c r="MU95" t="s">
        <v>85</v>
      </c>
      <c r="MV95" t="s">
        <v>85</v>
      </c>
      <c r="MW95" t="s">
        <v>85</v>
      </c>
      <c r="MX95" t="s">
        <v>85</v>
      </c>
      <c r="MY95" t="s">
        <v>85</v>
      </c>
    </row>
    <row r="96" spans="1:363">
      <c r="A96" s="488">
        <v>16</v>
      </c>
      <c r="B96">
        <v>-1</v>
      </c>
      <c r="C96">
        <v>-1</v>
      </c>
      <c r="D96">
        <v>0</v>
      </c>
      <c r="E96">
        <v>-1</v>
      </c>
      <c r="F96">
        <v>26</v>
      </c>
      <c r="G96">
        <v>8</v>
      </c>
      <c r="H96">
        <v>9</v>
      </c>
      <c r="I96">
        <v>10</v>
      </c>
      <c r="J96">
        <v>0</v>
      </c>
      <c r="K96">
        <v>365</v>
      </c>
      <c r="L96">
        <v>10</v>
      </c>
      <c r="M96">
        <v>11</v>
      </c>
      <c r="N96">
        <v>10</v>
      </c>
      <c r="O96">
        <v>0</v>
      </c>
      <c r="P96">
        <v>317</v>
      </c>
      <c r="Q96">
        <v>6</v>
      </c>
      <c r="R96">
        <v>5</v>
      </c>
      <c r="S96">
        <v>5</v>
      </c>
      <c r="T96">
        <v>0</v>
      </c>
      <c r="U96">
        <v>422</v>
      </c>
      <c r="V96">
        <v>13</v>
      </c>
      <c r="W96">
        <v>14</v>
      </c>
      <c r="X96">
        <v>13</v>
      </c>
      <c r="Y96">
        <v>1</v>
      </c>
      <c r="Z96">
        <v>134</v>
      </c>
      <c r="AA96">
        <v>16</v>
      </c>
      <c r="AB96">
        <v>23</v>
      </c>
      <c r="AC96">
        <v>23</v>
      </c>
      <c r="AD96">
        <v>23</v>
      </c>
      <c r="AE96">
        <v>1</v>
      </c>
      <c r="AF96">
        <v>901</v>
      </c>
      <c r="AG96">
        <v>23</v>
      </c>
      <c r="AH96">
        <v>23</v>
      </c>
      <c r="AI96">
        <v>23</v>
      </c>
      <c r="AJ96">
        <v>1</v>
      </c>
      <c r="AK96">
        <v>1043</v>
      </c>
      <c r="AL96">
        <v>1</v>
      </c>
      <c r="AM96">
        <v>1</v>
      </c>
      <c r="AN96">
        <v>1</v>
      </c>
      <c r="AO96">
        <v>1</v>
      </c>
      <c r="AP96">
        <v>47</v>
      </c>
      <c r="AQ96" t="s">
        <v>85</v>
      </c>
      <c r="AR96" t="s">
        <v>85</v>
      </c>
      <c r="AS96" t="s">
        <v>85</v>
      </c>
      <c r="AT96" t="s">
        <v>85</v>
      </c>
      <c r="AU96" t="s">
        <v>85</v>
      </c>
      <c r="AV96" t="s">
        <v>85</v>
      </c>
      <c r="AW96" t="s">
        <v>85</v>
      </c>
      <c r="AX96" t="s">
        <v>85</v>
      </c>
      <c r="AY96" t="s">
        <v>85</v>
      </c>
      <c r="AZ96" t="s">
        <v>85</v>
      </c>
      <c r="BA96">
        <v>16</v>
      </c>
      <c r="BB96">
        <v>24</v>
      </c>
      <c r="BC96">
        <v>25</v>
      </c>
      <c r="BD96">
        <v>25</v>
      </c>
      <c r="BE96">
        <v>0</v>
      </c>
      <c r="BF96">
        <v>986</v>
      </c>
      <c r="BG96">
        <v>16</v>
      </c>
      <c r="BH96">
        <v>14</v>
      </c>
      <c r="BI96">
        <v>14</v>
      </c>
      <c r="BJ96">
        <v>0</v>
      </c>
      <c r="BK96">
        <v>735</v>
      </c>
      <c r="BL96">
        <v>37</v>
      </c>
      <c r="BM96">
        <v>35</v>
      </c>
      <c r="BN96">
        <v>37</v>
      </c>
      <c r="BO96">
        <v>0</v>
      </c>
      <c r="BP96">
        <v>493</v>
      </c>
      <c r="BQ96">
        <v>62</v>
      </c>
      <c r="BR96">
        <v>65</v>
      </c>
      <c r="BS96">
        <v>62</v>
      </c>
      <c r="BT96">
        <v>2</v>
      </c>
      <c r="BU96">
        <v>1954</v>
      </c>
      <c r="BV96">
        <v>44</v>
      </c>
      <c r="BW96">
        <v>46</v>
      </c>
      <c r="BX96">
        <v>44</v>
      </c>
      <c r="BY96">
        <v>0</v>
      </c>
      <c r="BZ96">
        <v>1650</v>
      </c>
      <c r="CA96">
        <v>16</v>
      </c>
      <c r="CB96" t="s">
        <v>85</v>
      </c>
      <c r="CC96" t="s">
        <v>85</v>
      </c>
      <c r="CD96" t="s">
        <v>85</v>
      </c>
      <c r="CE96" t="s">
        <v>85</v>
      </c>
      <c r="CF96">
        <v>0</v>
      </c>
      <c r="CG96">
        <v>2</v>
      </c>
      <c r="CH96">
        <v>2</v>
      </c>
      <c r="CI96">
        <v>2</v>
      </c>
      <c r="CJ96">
        <v>0</v>
      </c>
      <c r="CK96">
        <v>58</v>
      </c>
      <c r="CL96" t="s">
        <v>85</v>
      </c>
      <c r="CM96" t="s">
        <v>85</v>
      </c>
      <c r="CN96" t="s">
        <v>85</v>
      </c>
      <c r="CO96" t="s">
        <v>85</v>
      </c>
      <c r="CP96" t="s">
        <v>85</v>
      </c>
      <c r="CQ96" t="s">
        <v>85</v>
      </c>
      <c r="CR96" t="s">
        <v>85</v>
      </c>
      <c r="CS96" t="s">
        <v>85</v>
      </c>
      <c r="CT96" t="s">
        <v>85</v>
      </c>
      <c r="CU96" t="s">
        <v>85</v>
      </c>
      <c r="CV96" t="s">
        <v>85</v>
      </c>
      <c r="CW96" t="s">
        <v>85</v>
      </c>
      <c r="CX96" t="s">
        <v>85</v>
      </c>
      <c r="CY96" t="s">
        <v>85</v>
      </c>
      <c r="CZ96" t="s">
        <v>85</v>
      </c>
      <c r="DA96">
        <v>16</v>
      </c>
      <c r="DB96">
        <v>145</v>
      </c>
      <c r="DC96">
        <v>146</v>
      </c>
      <c r="DD96">
        <v>145</v>
      </c>
      <c r="DE96">
        <v>0</v>
      </c>
      <c r="DF96">
        <v>4945</v>
      </c>
      <c r="DG96">
        <v>50</v>
      </c>
      <c r="DH96">
        <v>49</v>
      </c>
      <c r="DI96">
        <v>50</v>
      </c>
      <c r="DJ96">
        <v>0</v>
      </c>
      <c r="DK96">
        <v>1246</v>
      </c>
      <c r="DL96">
        <v>44</v>
      </c>
      <c r="DM96">
        <v>43</v>
      </c>
      <c r="DN96">
        <v>43</v>
      </c>
      <c r="DO96">
        <v>0</v>
      </c>
      <c r="DP96">
        <v>1098</v>
      </c>
      <c r="DQ96">
        <v>0</v>
      </c>
      <c r="DR96">
        <v>0</v>
      </c>
      <c r="DS96">
        <v>0</v>
      </c>
      <c r="DT96">
        <v>0</v>
      </c>
      <c r="DU96">
        <v>0</v>
      </c>
      <c r="DV96">
        <v>0</v>
      </c>
      <c r="DW96">
        <v>0</v>
      </c>
      <c r="DX96">
        <v>0</v>
      </c>
      <c r="DY96">
        <v>0</v>
      </c>
      <c r="DZ96">
        <v>0</v>
      </c>
      <c r="EA96">
        <v>16</v>
      </c>
      <c r="EB96">
        <v>0</v>
      </c>
      <c r="EC96">
        <v>0</v>
      </c>
      <c r="ED96">
        <v>0</v>
      </c>
      <c r="EE96">
        <v>0</v>
      </c>
      <c r="EF96">
        <v>0</v>
      </c>
      <c r="EG96" t="s">
        <v>85</v>
      </c>
      <c r="EH96" t="s">
        <v>85</v>
      </c>
      <c r="EI96" t="s">
        <v>85</v>
      </c>
      <c r="EJ96" t="s">
        <v>85</v>
      </c>
      <c r="EK96" t="s">
        <v>85</v>
      </c>
      <c r="EL96" t="s">
        <v>85</v>
      </c>
      <c r="EM96" t="s">
        <v>85</v>
      </c>
      <c r="EN96" t="s">
        <v>85</v>
      </c>
      <c r="EO96" t="s">
        <v>85</v>
      </c>
      <c r="EP96" t="s">
        <v>85</v>
      </c>
      <c r="EQ96" t="s">
        <v>85</v>
      </c>
      <c r="ER96" t="s">
        <v>85</v>
      </c>
      <c r="ES96" t="s">
        <v>85</v>
      </c>
      <c r="ET96" t="s">
        <v>85</v>
      </c>
      <c r="EU96" t="s">
        <v>85</v>
      </c>
      <c r="EV96" t="s">
        <v>85</v>
      </c>
      <c r="EW96" t="s">
        <v>85</v>
      </c>
      <c r="EX96" t="s">
        <v>85</v>
      </c>
      <c r="EY96" t="s">
        <v>85</v>
      </c>
      <c r="EZ96" t="s">
        <v>85</v>
      </c>
      <c r="FA96">
        <v>16</v>
      </c>
      <c r="FB96">
        <v>25</v>
      </c>
      <c r="FC96">
        <v>25</v>
      </c>
      <c r="FD96">
        <v>25</v>
      </c>
      <c r="FE96">
        <v>0</v>
      </c>
      <c r="FF96">
        <v>2698</v>
      </c>
      <c r="FG96">
        <v>0</v>
      </c>
      <c r="FH96">
        <v>0</v>
      </c>
      <c r="FI96">
        <v>0</v>
      </c>
      <c r="FJ96">
        <v>0</v>
      </c>
      <c r="FK96">
        <v>0</v>
      </c>
      <c r="FL96">
        <v>0</v>
      </c>
      <c r="FM96">
        <v>0</v>
      </c>
      <c r="FN96">
        <v>0</v>
      </c>
      <c r="FO96">
        <v>0</v>
      </c>
      <c r="FP96">
        <v>0</v>
      </c>
      <c r="FQ96">
        <v>56</v>
      </c>
      <c r="FR96">
        <v>55</v>
      </c>
      <c r="FS96">
        <v>59</v>
      </c>
      <c r="FT96">
        <v>0</v>
      </c>
      <c r="FU96">
        <v>2225</v>
      </c>
      <c r="FV96">
        <v>18</v>
      </c>
      <c r="FW96">
        <v>17</v>
      </c>
      <c r="FX96">
        <v>17</v>
      </c>
      <c r="FY96">
        <v>0</v>
      </c>
      <c r="FZ96">
        <v>800</v>
      </c>
      <c r="GA96">
        <v>16</v>
      </c>
      <c r="GB96">
        <v>101</v>
      </c>
      <c r="GC96">
        <v>104</v>
      </c>
      <c r="GD96">
        <v>103</v>
      </c>
      <c r="GE96">
        <v>0</v>
      </c>
      <c r="GF96">
        <v>3609</v>
      </c>
      <c r="GG96" t="s">
        <v>85</v>
      </c>
      <c r="GH96" t="s">
        <v>85</v>
      </c>
      <c r="GI96" t="s">
        <v>85</v>
      </c>
      <c r="GJ96" t="s">
        <v>85</v>
      </c>
      <c r="GK96" t="s">
        <v>85</v>
      </c>
      <c r="GL96" t="s">
        <v>85</v>
      </c>
      <c r="GM96" t="s">
        <v>85</v>
      </c>
      <c r="GN96" t="s">
        <v>85</v>
      </c>
      <c r="GO96" t="s">
        <v>85</v>
      </c>
      <c r="GP96" t="s">
        <v>85</v>
      </c>
      <c r="GQ96" t="s">
        <v>85</v>
      </c>
      <c r="GR96" t="s">
        <v>85</v>
      </c>
      <c r="GS96" t="s">
        <v>85</v>
      </c>
      <c r="GT96" t="s">
        <v>85</v>
      </c>
      <c r="GU96" t="s">
        <v>85</v>
      </c>
      <c r="GV96" t="s">
        <v>85</v>
      </c>
      <c r="GW96" t="s">
        <v>85</v>
      </c>
      <c r="GX96" t="s">
        <v>85</v>
      </c>
      <c r="GY96" t="s">
        <v>85</v>
      </c>
      <c r="GZ96">
        <v>16</v>
      </c>
      <c r="HA96">
        <v>122</v>
      </c>
      <c r="HB96">
        <v>147</v>
      </c>
      <c r="HC96">
        <v>126</v>
      </c>
      <c r="HD96">
        <v>34</v>
      </c>
      <c r="HE96">
        <v>2595</v>
      </c>
      <c r="HF96">
        <v>166</v>
      </c>
      <c r="HG96">
        <v>183</v>
      </c>
      <c r="HH96">
        <v>169</v>
      </c>
      <c r="HI96">
        <v>20</v>
      </c>
      <c r="HJ96">
        <v>3427</v>
      </c>
      <c r="HK96">
        <v>98</v>
      </c>
      <c r="HL96">
        <v>83</v>
      </c>
      <c r="HM96">
        <v>115</v>
      </c>
      <c r="HN96">
        <v>45</v>
      </c>
      <c r="HO96">
        <v>2017</v>
      </c>
      <c r="HP96">
        <v>38</v>
      </c>
      <c r="HQ96">
        <v>54</v>
      </c>
      <c r="HR96">
        <v>42</v>
      </c>
      <c r="HS96">
        <v>15</v>
      </c>
      <c r="HT96">
        <v>980</v>
      </c>
      <c r="HU96">
        <v>148</v>
      </c>
      <c r="HV96">
        <v>167</v>
      </c>
      <c r="HW96">
        <v>147</v>
      </c>
      <c r="HX96">
        <v>18</v>
      </c>
      <c r="HY96">
        <v>3150</v>
      </c>
      <c r="HZ96">
        <v>16</v>
      </c>
      <c r="IA96">
        <v>108</v>
      </c>
      <c r="IB96">
        <v>114</v>
      </c>
      <c r="IC96">
        <v>83</v>
      </c>
      <c r="ID96">
        <v>46</v>
      </c>
      <c r="IE96">
        <v>2081</v>
      </c>
      <c r="IF96" t="s">
        <v>85</v>
      </c>
      <c r="IG96" t="s">
        <v>85</v>
      </c>
      <c r="IH96" t="s">
        <v>85</v>
      </c>
      <c r="II96" t="s">
        <v>85</v>
      </c>
      <c r="IJ96" t="s">
        <v>85</v>
      </c>
      <c r="IK96" t="s">
        <v>85</v>
      </c>
      <c r="IL96" t="s">
        <v>85</v>
      </c>
      <c r="IM96" t="s">
        <v>85</v>
      </c>
      <c r="IN96" t="s">
        <v>85</v>
      </c>
      <c r="IO96" t="s">
        <v>85</v>
      </c>
      <c r="IP96" t="s">
        <v>85</v>
      </c>
      <c r="IQ96" t="s">
        <v>85</v>
      </c>
      <c r="IR96" t="s">
        <v>85</v>
      </c>
      <c r="IS96" t="s">
        <v>85</v>
      </c>
      <c r="IT96" t="s">
        <v>85</v>
      </c>
      <c r="IU96" t="s">
        <v>85</v>
      </c>
      <c r="IV96" t="s">
        <v>85</v>
      </c>
      <c r="IW96" t="s">
        <v>85</v>
      </c>
      <c r="IX96" t="s">
        <v>85</v>
      </c>
      <c r="IY96" t="s">
        <v>85</v>
      </c>
      <c r="IZ96">
        <v>16</v>
      </c>
      <c r="JA96">
        <v>205</v>
      </c>
      <c r="JB96">
        <v>176</v>
      </c>
      <c r="JC96">
        <v>190</v>
      </c>
      <c r="JD96">
        <v>31</v>
      </c>
      <c r="JE96">
        <v>3861</v>
      </c>
      <c r="JF96">
        <v>133</v>
      </c>
      <c r="JG96">
        <v>131</v>
      </c>
      <c r="JH96">
        <v>114</v>
      </c>
      <c r="JI96">
        <v>46</v>
      </c>
      <c r="JJ96">
        <v>2701</v>
      </c>
      <c r="JK96">
        <v>123</v>
      </c>
      <c r="JL96">
        <v>149</v>
      </c>
      <c r="JM96">
        <v>155</v>
      </c>
      <c r="JN96">
        <v>45</v>
      </c>
      <c r="JO96">
        <v>2920</v>
      </c>
      <c r="JP96">
        <v>136</v>
      </c>
      <c r="JQ96">
        <v>123</v>
      </c>
      <c r="JR96">
        <v>120</v>
      </c>
      <c r="JS96">
        <v>31</v>
      </c>
      <c r="JT96">
        <v>2609</v>
      </c>
      <c r="JU96" t="s">
        <v>85</v>
      </c>
      <c r="JV96" t="s">
        <v>85</v>
      </c>
      <c r="JW96" t="s">
        <v>85</v>
      </c>
      <c r="JX96" t="s">
        <v>85</v>
      </c>
      <c r="JY96" t="s">
        <v>85</v>
      </c>
      <c r="JZ96">
        <v>16</v>
      </c>
      <c r="KA96">
        <v>124</v>
      </c>
      <c r="KB96">
        <v>125</v>
      </c>
      <c r="KC96">
        <v>98</v>
      </c>
      <c r="KD96">
        <v>44</v>
      </c>
      <c r="KE96">
        <v>2282</v>
      </c>
      <c r="KF96">
        <v>287</v>
      </c>
      <c r="KG96">
        <v>279</v>
      </c>
      <c r="KH96">
        <v>283</v>
      </c>
      <c r="KI96">
        <v>32</v>
      </c>
      <c r="KJ96">
        <v>5428</v>
      </c>
      <c r="KK96">
        <v>95</v>
      </c>
      <c r="KL96">
        <v>96</v>
      </c>
      <c r="KM96">
        <v>79</v>
      </c>
      <c r="KN96">
        <v>34</v>
      </c>
      <c r="KO96">
        <v>1753</v>
      </c>
      <c r="KP96">
        <v>94</v>
      </c>
      <c r="KQ96">
        <v>72</v>
      </c>
      <c r="KR96">
        <v>109</v>
      </c>
      <c r="KS96">
        <v>34</v>
      </c>
      <c r="KT96">
        <v>1902</v>
      </c>
      <c r="KU96" t="s">
        <v>85</v>
      </c>
      <c r="KV96" t="s">
        <v>85</v>
      </c>
      <c r="KW96" t="s">
        <v>85</v>
      </c>
      <c r="KX96" t="s">
        <v>85</v>
      </c>
      <c r="KY96" t="s">
        <v>85</v>
      </c>
      <c r="KZ96">
        <v>16</v>
      </c>
      <c r="LA96">
        <v>136</v>
      </c>
      <c r="LB96">
        <v>157</v>
      </c>
      <c r="LC96">
        <v>117</v>
      </c>
      <c r="LD96">
        <v>47</v>
      </c>
      <c r="LE96">
        <v>2594</v>
      </c>
      <c r="LF96">
        <v>110</v>
      </c>
      <c r="LG96">
        <v>131</v>
      </c>
      <c r="LH96">
        <v>102</v>
      </c>
      <c r="LI96">
        <v>31</v>
      </c>
      <c r="LJ96">
        <v>2314</v>
      </c>
      <c r="LK96">
        <v>136</v>
      </c>
      <c r="LL96">
        <v>136</v>
      </c>
      <c r="LM96">
        <v>136</v>
      </c>
      <c r="LN96">
        <v>33</v>
      </c>
      <c r="LO96">
        <v>2774</v>
      </c>
      <c r="LP96">
        <v>174</v>
      </c>
      <c r="LQ96">
        <v>200</v>
      </c>
      <c r="LR96">
        <v>215</v>
      </c>
      <c r="LS96">
        <v>58</v>
      </c>
      <c r="LT96">
        <v>3530</v>
      </c>
      <c r="LU96">
        <v>0</v>
      </c>
      <c r="LV96">
        <v>3</v>
      </c>
      <c r="LW96">
        <v>5</v>
      </c>
      <c r="LX96">
        <v>5</v>
      </c>
      <c r="LY96">
        <v>52</v>
      </c>
      <c r="LZ96">
        <v>16</v>
      </c>
      <c r="MA96">
        <v>107</v>
      </c>
      <c r="MB96">
        <v>137</v>
      </c>
      <c r="MC96">
        <v>104</v>
      </c>
      <c r="MD96">
        <v>40</v>
      </c>
      <c r="ME96">
        <v>2251</v>
      </c>
      <c r="MF96" t="s">
        <v>85</v>
      </c>
      <c r="MG96" t="s">
        <v>85</v>
      </c>
      <c r="MH96" t="s">
        <v>85</v>
      </c>
      <c r="MI96" t="s">
        <v>85</v>
      </c>
      <c r="MJ96" t="s">
        <v>85</v>
      </c>
      <c r="MK96" t="s">
        <v>85</v>
      </c>
      <c r="ML96" t="s">
        <v>85</v>
      </c>
      <c r="MM96" t="s">
        <v>85</v>
      </c>
      <c r="MN96" t="s">
        <v>85</v>
      </c>
      <c r="MO96" t="s">
        <v>85</v>
      </c>
      <c r="MP96" t="s">
        <v>85</v>
      </c>
      <c r="MQ96" t="s">
        <v>85</v>
      </c>
      <c r="MR96" t="s">
        <v>85</v>
      </c>
      <c r="MS96" t="s">
        <v>85</v>
      </c>
      <c r="MT96" t="s">
        <v>85</v>
      </c>
      <c r="MU96" t="s">
        <v>85</v>
      </c>
      <c r="MV96" t="s">
        <v>85</v>
      </c>
      <c r="MW96" t="s">
        <v>85</v>
      </c>
      <c r="MX96" t="s">
        <v>85</v>
      </c>
      <c r="MY96" t="s">
        <v>85</v>
      </c>
    </row>
    <row r="97" spans="1:363">
      <c r="A97" s="488">
        <v>17</v>
      </c>
      <c r="B97">
        <v>-1</v>
      </c>
      <c r="C97">
        <v>-1</v>
      </c>
      <c r="D97">
        <v>-1</v>
      </c>
      <c r="E97">
        <v>-1</v>
      </c>
      <c r="F97">
        <v>25</v>
      </c>
      <c r="G97">
        <v>6</v>
      </c>
      <c r="H97">
        <v>7</v>
      </c>
      <c r="I97">
        <v>7</v>
      </c>
      <c r="J97">
        <v>0</v>
      </c>
      <c r="K97">
        <v>209</v>
      </c>
      <c r="L97">
        <v>8</v>
      </c>
      <c r="M97">
        <v>8</v>
      </c>
      <c r="N97">
        <v>8</v>
      </c>
      <c r="O97">
        <v>0</v>
      </c>
      <c r="P97">
        <v>162</v>
      </c>
      <c r="Q97">
        <v>6</v>
      </c>
      <c r="R97">
        <v>6</v>
      </c>
      <c r="S97">
        <v>6</v>
      </c>
      <c r="T97">
        <v>0</v>
      </c>
      <c r="U97">
        <v>263</v>
      </c>
      <c r="V97">
        <v>10</v>
      </c>
      <c r="W97">
        <v>10</v>
      </c>
      <c r="X97">
        <v>10</v>
      </c>
      <c r="Y97">
        <v>1</v>
      </c>
      <c r="Z97">
        <v>77</v>
      </c>
      <c r="AA97">
        <v>17</v>
      </c>
      <c r="AB97">
        <v>15</v>
      </c>
      <c r="AC97">
        <v>15</v>
      </c>
      <c r="AD97">
        <v>15</v>
      </c>
      <c r="AE97">
        <v>1</v>
      </c>
      <c r="AF97">
        <v>488</v>
      </c>
      <c r="AG97">
        <v>15</v>
      </c>
      <c r="AH97">
        <v>15</v>
      </c>
      <c r="AI97">
        <v>15</v>
      </c>
      <c r="AJ97">
        <v>1</v>
      </c>
      <c r="AK97">
        <v>478</v>
      </c>
      <c r="AL97">
        <v>1</v>
      </c>
      <c r="AM97">
        <v>1</v>
      </c>
      <c r="AN97">
        <v>1</v>
      </c>
      <c r="AO97">
        <v>1</v>
      </c>
      <c r="AP97">
        <v>48</v>
      </c>
      <c r="AQ97" t="s">
        <v>85</v>
      </c>
      <c r="AR97" t="s">
        <v>85</v>
      </c>
      <c r="AS97" t="s">
        <v>85</v>
      </c>
      <c r="AT97" t="s">
        <v>85</v>
      </c>
      <c r="AU97" t="s">
        <v>85</v>
      </c>
      <c r="AV97" t="s">
        <v>85</v>
      </c>
      <c r="AW97" t="s">
        <v>85</v>
      </c>
      <c r="AX97" t="s">
        <v>85</v>
      </c>
      <c r="AY97" t="s">
        <v>85</v>
      </c>
      <c r="AZ97" t="s">
        <v>85</v>
      </c>
      <c r="BA97">
        <v>17</v>
      </c>
      <c r="BB97">
        <v>24</v>
      </c>
      <c r="BC97">
        <v>24</v>
      </c>
      <c r="BD97">
        <v>24</v>
      </c>
      <c r="BE97">
        <v>0</v>
      </c>
      <c r="BF97">
        <v>970</v>
      </c>
      <c r="BG97">
        <v>20</v>
      </c>
      <c r="BH97">
        <v>18</v>
      </c>
      <c r="BI97">
        <v>18</v>
      </c>
      <c r="BJ97">
        <v>0</v>
      </c>
      <c r="BK97">
        <v>736</v>
      </c>
      <c r="BL97">
        <v>20</v>
      </c>
      <c r="BM97">
        <v>18</v>
      </c>
      <c r="BN97">
        <v>19</v>
      </c>
      <c r="BO97">
        <v>0</v>
      </c>
      <c r="BP97">
        <v>1322</v>
      </c>
      <c r="BQ97">
        <v>50</v>
      </c>
      <c r="BR97">
        <v>50</v>
      </c>
      <c r="BS97">
        <v>48</v>
      </c>
      <c r="BT97">
        <v>2</v>
      </c>
      <c r="BU97">
        <v>2551</v>
      </c>
      <c r="BV97">
        <v>46</v>
      </c>
      <c r="BW97">
        <v>48</v>
      </c>
      <c r="BX97">
        <v>46</v>
      </c>
      <c r="BY97">
        <v>0</v>
      </c>
      <c r="BZ97">
        <v>1762</v>
      </c>
      <c r="CA97">
        <v>17</v>
      </c>
      <c r="CB97" t="s">
        <v>85</v>
      </c>
      <c r="CC97" t="s">
        <v>85</v>
      </c>
      <c r="CD97" t="s">
        <v>85</v>
      </c>
      <c r="CE97" t="s">
        <v>85</v>
      </c>
      <c r="CF97">
        <v>0</v>
      </c>
      <c r="CG97">
        <v>2</v>
      </c>
      <c r="CH97">
        <v>2</v>
      </c>
      <c r="CI97">
        <v>2</v>
      </c>
      <c r="CJ97">
        <v>0</v>
      </c>
      <c r="CK97">
        <v>58</v>
      </c>
      <c r="CL97" t="s">
        <v>85</v>
      </c>
      <c r="CM97" t="s">
        <v>85</v>
      </c>
      <c r="CN97" t="s">
        <v>85</v>
      </c>
      <c r="CO97" t="s">
        <v>85</v>
      </c>
      <c r="CP97" t="s">
        <v>85</v>
      </c>
      <c r="CQ97" t="s">
        <v>85</v>
      </c>
      <c r="CR97" t="s">
        <v>85</v>
      </c>
      <c r="CS97" t="s">
        <v>85</v>
      </c>
      <c r="CT97" t="s">
        <v>85</v>
      </c>
      <c r="CU97" t="s">
        <v>85</v>
      </c>
      <c r="CV97" t="s">
        <v>85</v>
      </c>
      <c r="CW97" t="s">
        <v>85</v>
      </c>
      <c r="CX97" t="s">
        <v>85</v>
      </c>
      <c r="CY97" t="s">
        <v>85</v>
      </c>
      <c r="CZ97" t="s">
        <v>85</v>
      </c>
      <c r="DA97">
        <v>17</v>
      </c>
      <c r="DB97">
        <v>149</v>
      </c>
      <c r="DC97">
        <v>149</v>
      </c>
      <c r="DD97">
        <v>149</v>
      </c>
      <c r="DE97">
        <v>0</v>
      </c>
      <c r="DF97">
        <v>5598</v>
      </c>
      <c r="DG97">
        <v>34</v>
      </c>
      <c r="DH97">
        <v>34</v>
      </c>
      <c r="DI97">
        <v>34</v>
      </c>
      <c r="DJ97">
        <v>0</v>
      </c>
      <c r="DK97">
        <v>1581</v>
      </c>
      <c r="DL97">
        <v>36</v>
      </c>
      <c r="DM97">
        <v>35</v>
      </c>
      <c r="DN97">
        <v>35</v>
      </c>
      <c r="DO97">
        <v>0</v>
      </c>
      <c r="DP97">
        <v>1423</v>
      </c>
      <c r="DQ97">
        <v>0</v>
      </c>
      <c r="DR97">
        <v>0</v>
      </c>
      <c r="DS97">
        <v>0</v>
      </c>
      <c r="DT97">
        <v>0</v>
      </c>
      <c r="DU97">
        <v>0</v>
      </c>
      <c r="DV97">
        <v>0</v>
      </c>
      <c r="DW97">
        <v>0</v>
      </c>
      <c r="DX97">
        <v>0</v>
      </c>
      <c r="DY97">
        <v>0</v>
      </c>
      <c r="DZ97">
        <v>0</v>
      </c>
      <c r="EA97">
        <v>17</v>
      </c>
      <c r="EB97">
        <v>0</v>
      </c>
      <c r="EC97">
        <v>0</v>
      </c>
      <c r="ED97">
        <v>0</v>
      </c>
      <c r="EE97">
        <v>0</v>
      </c>
      <c r="EF97">
        <v>0</v>
      </c>
      <c r="EG97" t="s">
        <v>85</v>
      </c>
      <c r="EH97" t="s">
        <v>85</v>
      </c>
      <c r="EI97" t="s">
        <v>85</v>
      </c>
      <c r="EJ97" t="s">
        <v>85</v>
      </c>
      <c r="EK97" t="s">
        <v>85</v>
      </c>
      <c r="EL97" t="s">
        <v>85</v>
      </c>
      <c r="EM97" t="s">
        <v>85</v>
      </c>
      <c r="EN97" t="s">
        <v>85</v>
      </c>
      <c r="EO97" t="s">
        <v>85</v>
      </c>
      <c r="EP97" t="s">
        <v>85</v>
      </c>
      <c r="EQ97" t="s">
        <v>85</v>
      </c>
      <c r="ER97" t="s">
        <v>85</v>
      </c>
      <c r="ES97" t="s">
        <v>85</v>
      </c>
      <c r="ET97" t="s">
        <v>85</v>
      </c>
      <c r="EU97" t="s">
        <v>85</v>
      </c>
      <c r="EV97" t="s">
        <v>85</v>
      </c>
      <c r="EW97" t="s">
        <v>85</v>
      </c>
      <c r="EX97" t="s">
        <v>85</v>
      </c>
      <c r="EY97" t="s">
        <v>85</v>
      </c>
      <c r="EZ97" t="s">
        <v>85</v>
      </c>
      <c r="FA97">
        <v>17</v>
      </c>
      <c r="FB97">
        <v>8</v>
      </c>
      <c r="FC97">
        <v>8</v>
      </c>
      <c r="FD97">
        <v>8</v>
      </c>
      <c r="FE97">
        <v>0</v>
      </c>
      <c r="FF97">
        <v>543</v>
      </c>
      <c r="FG97">
        <v>0</v>
      </c>
      <c r="FH97">
        <v>0</v>
      </c>
      <c r="FI97">
        <v>0</v>
      </c>
      <c r="FJ97">
        <v>0</v>
      </c>
      <c r="FK97">
        <v>0</v>
      </c>
      <c r="FL97">
        <v>0</v>
      </c>
      <c r="FM97">
        <v>0</v>
      </c>
      <c r="FN97">
        <v>0</v>
      </c>
      <c r="FO97">
        <v>0</v>
      </c>
      <c r="FP97">
        <v>0</v>
      </c>
      <c r="FQ97">
        <v>53</v>
      </c>
      <c r="FR97">
        <v>51</v>
      </c>
      <c r="FS97">
        <v>56</v>
      </c>
      <c r="FT97">
        <v>0</v>
      </c>
      <c r="FU97">
        <v>2225</v>
      </c>
      <c r="FV97">
        <v>25</v>
      </c>
      <c r="FW97">
        <v>25</v>
      </c>
      <c r="FX97">
        <v>26</v>
      </c>
      <c r="FY97">
        <v>0</v>
      </c>
      <c r="FZ97">
        <v>748</v>
      </c>
      <c r="GA97">
        <v>17</v>
      </c>
      <c r="GB97">
        <v>104</v>
      </c>
      <c r="GC97">
        <v>107</v>
      </c>
      <c r="GD97">
        <v>105</v>
      </c>
      <c r="GE97">
        <v>0</v>
      </c>
      <c r="GF97">
        <v>4052</v>
      </c>
      <c r="GG97" t="s">
        <v>85</v>
      </c>
      <c r="GH97" t="s">
        <v>85</v>
      </c>
      <c r="GI97" t="s">
        <v>85</v>
      </c>
      <c r="GJ97" t="s">
        <v>85</v>
      </c>
      <c r="GK97" t="s">
        <v>85</v>
      </c>
      <c r="GL97" t="s">
        <v>85</v>
      </c>
      <c r="GM97" t="s">
        <v>85</v>
      </c>
      <c r="GN97" t="s">
        <v>85</v>
      </c>
      <c r="GO97" t="s">
        <v>85</v>
      </c>
      <c r="GP97" t="s">
        <v>85</v>
      </c>
      <c r="GQ97" t="s">
        <v>85</v>
      </c>
      <c r="GR97" t="s">
        <v>85</v>
      </c>
      <c r="GS97" t="s">
        <v>85</v>
      </c>
      <c r="GT97" t="s">
        <v>85</v>
      </c>
      <c r="GU97" t="s">
        <v>85</v>
      </c>
      <c r="GV97" t="s">
        <v>85</v>
      </c>
      <c r="GW97" t="s">
        <v>85</v>
      </c>
      <c r="GX97" t="s">
        <v>85</v>
      </c>
      <c r="GY97" t="s">
        <v>85</v>
      </c>
      <c r="GZ97">
        <v>17</v>
      </c>
      <c r="HA97">
        <v>120</v>
      </c>
      <c r="HB97">
        <v>143</v>
      </c>
      <c r="HC97">
        <v>116</v>
      </c>
      <c r="HD97">
        <v>37</v>
      </c>
      <c r="HE97">
        <v>2641</v>
      </c>
      <c r="HF97">
        <v>142</v>
      </c>
      <c r="HG97">
        <v>159</v>
      </c>
      <c r="HH97">
        <v>147</v>
      </c>
      <c r="HI97">
        <v>22</v>
      </c>
      <c r="HJ97">
        <v>3183</v>
      </c>
      <c r="HK97">
        <v>106</v>
      </c>
      <c r="HL97">
        <v>90</v>
      </c>
      <c r="HM97">
        <v>115</v>
      </c>
      <c r="HN97">
        <v>36</v>
      </c>
      <c r="HO97">
        <v>2135</v>
      </c>
      <c r="HP97">
        <v>48</v>
      </c>
      <c r="HQ97">
        <v>59</v>
      </c>
      <c r="HR97">
        <v>43</v>
      </c>
      <c r="HS97">
        <v>20</v>
      </c>
      <c r="HT97">
        <v>980</v>
      </c>
      <c r="HU97">
        <v>143</v>
      </c>
      <c r="HV97">
        <v>169</v>
      </c>
      <c r="HW97">
        <v>144</v>
      </c>
      <c r="HX97">
        <v>19</v>
      </c>
      <c r="HY97">
        <v>3154</v>
      </c>
      <c r="HZ97">
        <v>17</v>
      </c>
      <c r="IA97">
        <v>109</v>
      </c>
      <c r="IB97">
        <v>117</v>
      </c>
      <c r="IC97">
        <v>81</v>
      </c>
      <c r="ID97">
        <v>50</v>
      </c>
      <c r="IE97">
        <v>2160</v>
      </c>
      <c r="IF97" t="s">
        <v>85</v>
      </c>
      <c r="IG97" t="s">
        <v>85</v>
      </c>
      <c r="IH97" t="s">
        <v>85</v>
      </c>
      <c r="II97" t="s">
        <v>85</v>
      </c>
      <c r="IJ97" t="s">
        <v>85</v>
      </c>
      <c r="IK97" t="s">
        <v>85</v>
      </c>
      <c r="IL97" t="s">
        <v>85</v>
      </c>
      <c r="IM97" t="s">
        <v>85</v>
      </c>
      <c r="IN97" t="s">
        <v>85</v>
      </c>
      <c r="IO97" t="s">
        <v>85</v>
      </c>
      <c r="IP97" t="s">
        <v>85</v>
      </c>
      <c r="IQ97" t="s">
        <v>85</v>
      </c>
      <c r="IR97" t="s">
        <v>85</v>
      </c>
      <c r="IS97" t="s">
        <v>85</v>
      </c>
      <c r="IT97" t="s">
        <v>85</v>
      </c>
      <c r="IU97" t="s">
        <v>85</v>
      </c>
      <c r="IV97" t="s">
        <v>85</v>
      </c>
      <c r="IW97" t="s">
        <v>85</v>
      </c>
      <c r="IX97" t="s">
        <v>85</v>
      </c>
      <c r="IY97" t="s">
        <v>85</v>
      </c>
      <c r="IZ97">
        <v>17</v>
      </c>
      <c r="JA97">
        <v>165</v>
      </c>
      <c r="JB97">
        <v>143</v>
      </c>
      <c r="JC97">
        <v>151</v>
      </c>
      <c r="JD97">
        <v>23</v>
      </c>
      <c r="JE97">
        <v>3803</v>
      </c>
      <c r="JF97">
        <v>127</v>
      </c>
      <c r="JG97">
        <v>136</v>
      </c>
      <c r="JH97">
        <v>111</v>
      </c>
      <c r="JI97">
        <v>54</v>
      </c>
      <c r="JJ97">
        <v>2526</v>
      </c>
      <c r="JK97">
        <v>129</v>
      </c>
      <c r="JL97">
        <v>157</v>
      </c>
      <c r="JM97">
        <v>164</v>
      </c>
      <c r="JN97">
        <v>49</v>
      </c>
      <c r="JO97">
        <v>2926</v>
      </c>
      <c r="JP97">
        <v>133</v>
      </c>
      <c r="JQ97">
        <v>114</v>
      </c>
      <c r="JR97">
        <v>122</v>
      </c>
      <c r="JS97">
        <v>25</v>
      </c>
      <c r="JT97">
        <v>2573</v>
      </c>
      <c r="JU97" t="s">
        <v>85</v>
      </c>
      <c r="JV97" t="s">
        <v>85</v>
      </c>
      <c r="JW97" t="s">
        <v>85</v>
      </c>
      <c r="JX97" t="s">
        <v>85</v>
      </c>
      <c r="JY97" t="s">
        <v>85</v>
      </c>
      <c r="JZ97">
        <v>17</v>
      </c>
      <c r="KA97">
        <v>100</v>
      </c>
      <c r="KB97">
        <v>114</v>
      </c>
      <c r="KC97">
        <v>88</v>
      </c>
      <c r="KD97">
        <v>38</v>
      </c>
      <c r="KE97">
        <v>2195</v>
      </c>
      <c r="KF97">
        <v>274</v>
      </c>
      <c r="KG97">
        <v>265</v>
      </c>
      <c r="KH97">
        <v>261</v>
      </c>
      <c r="KI97">
        <v>32</v>
      </c>
      <c r="KJ97">
        <v>5287</v>
      </c>
      <c r="KK97">
        <v>90</v>
      </c>
      <c r="KL97">
        <v>91</v>
      </c>
      <c r="KM97">
        <v>71</v>
      </c>
      <c r="KN97">
        <v>40</v>
      </c>
      <c r="KO97">
        <v>1721</v>
      </c>
      <c r="KP97">
        <v>97</v>
      </c>
      <c r="KQ97">
        <v>67</v>
      </c>
      <c r="KR97">
        <v>111</v>
      </c>
      <c r="KS97">
        <v>42</v>
      </c>
      <c r="KT97">
        <v>1924</v>
      </c>
      <c r="KU97" t="s">
        <v>85</v>
      </c>
      <c r="KV97" t="s">
        <v>85</v>
      </c>
      <c r="KW97" t="s">
        <v>85</v>
      </c>
      <c r="KX97" t="s">
        <v>85</v>
      </c>
      <c r="KY97" t="s">
        <v>85</v>
      </c>
      <c r="KZ97">
        <v>17</v>
      </c>
      <c r="LA97">
        <v>130</v>
      </c>
      <c r="LB97">
        <v>151</v>
      </c>
      <c r="LC97">
        <v>116</v>
      </c>
      <c r="LD97">
        <v>43</v>
      </c>
      <c r="LE97">
        <v>2644</v>
      </c>
      <c r="LF97">
        <v>84</v>
      </c>
      <c r="LG97">
        <v>111</v>
      </c>
      <c r="LH97">
        <v>83</v>
      </c>
      <c r="LI97">
        <v>29</v>
      </c>
      <c r="LJ97">
        <v>2242</v>
      </c>
      <c r="LK97">
        <v>138</v>
      </c>
      <c r="LL97">
        <v>131</v>
      </c>
      <c r="LM97">
        <v>133</v>
      </c>
      <c r="LN97">
        <v>33</v>
      </c>
      <c r="LO97">
        <v>2735</v>
      </c>
      <c r="LP97">
        <v>156</v>
      </c>
      <c r="LQ97">
        <v>165</v>
      </c>
      <c r="LR97">
        <v>186</v>
      </c>
      <c r="LS97">
        <v>44</v>
      </c>
      <c r="LT97">
        <v>3392</v>
      </c>
      <c r="LU97">
        <v>0</v>
      </c>
      <c r="LV97">
        <v>5</v>
      </c>
      <c r="LW97">
        <v>5</v>
      </c>
      <c r="LX97">
        <v>5</v>
      </c>
      <c r="LY97">
        <v>50</v>
      </c>
      <c r="LZ97">
        <v>17</v>
      </c>
      <c r="MA97">
        <v>100</v>
      </c>
      <c r="MB97">
        <v>133</v>
      </c>
      <c r="MC97">
        <v>102</v>
      </c>
      <c r="MD97">
        <v>34</v>
      </c>
      <c r="ME97">
        <v>2305</v>
      </c>
      <c r="MF97" t="s">
        <v>85</v>
      </c>
      <c r="MG97" t="s">
        <v>85</v>
      </c>
      <c r="MH97" t="s">
        <v>85</v>
      </c>
      <c r="MI97" t="s">
        <v>85</v>
      </c>
      <c r="MJ97" t="s">
        <v>85</v>
      </c>
      <c r="MK97" t="s">
        <v>85</v>
      </c>
      <c r="ML97" t="s">
        <v>85</v>
      </c>
      <c r="MM97" t="s">
        <v>85</v>
      </c>
      <c r="MN97" t="s">
        <v>85</v>
      </c>
      <c r="MO97" t="s">
        <v>85</v>
      </c>
      <c r="MP97" t="s">
        <v>85</v>
      </c>
      <c r="MQ97" t="s">
        <v>85</v>
      </c>
      <c r="MR97" t="s">
        <v>85</v>
      </c>
      <c r="MS97" t="s">
        <v>85</v>
      </c>
      <c r="MT97" t="s">
        <v>85</v>
      </c>
      <c r="MU97" t="s">
        <v>85</v>
      </c>
      <c r="MV97" t="s">
        <v>85</v>
      </c>
      <c r="MW97" t="s">
        <v>85</v>
      </c>
      <c r="MX97" t="s">
        <v>85</v>
      </c>
      <c r="MY97" t="s">
        <v>85</v>
      </c>
    </row>
    <row r="98" spans="1:363">
      <c r="A98" s="488">
        <v>18</v>
      </c>
      <c r="B98">
        <v>0</v>
      </c>
      <c r="C98">
        <v>0</v>
      </c>
      <c r="D98">
        <v>-1</v>
      </c>
      <c r="E98">
        <v>-1</v>
      </c>
      <c r="F98">
        <v>25</v>
      </c>
      <c r="G98">
        <v>6</v>
      </c>
      <c r="H98">
        <v>6</v>
      </c>
      <c r="I98">
        <v>6</v>
      </c>
      <c r="J98">
        <v>0</v>
      </c>
      <c r="K98">
        <v>94</v>
      </c>
      <c r="L98">
        <v>7</v>
      </c>
      <c r="M98">
        <v>7</v>
      </c>
      <c r="N98">
        <v>7</v>
      </c>
      <c r="O98">
        <v>0</v>
      </c>
      <c r="P98">
        <v>85</v>
      </c>
      <c r="Q98">
        <v>4</v>
      </c>
      <c r="R98">
        <v>4</v>
      </c>
      <c r="S98">
        <v>4</v>
      </c>
      <c r="T98">
        <v>0</v>
      </c>
      <c r="U98">
        <v>122</v>
      </c>
      <c r="V98">
        <v>9</v>
      </c>
      <c r="W98">
        <v>9</v>
      </c>
      <c r="X98">
        <v>8</v>
      </c>
      <c r="Y98">
        <v>1</v>
      </c>
      <c r="Z98">
        <v>0</v>
      </c>
      <c r="AA98">
        <v>18</v>
      </c>
      <c r="AB98">
        <v>13</v>
      </c>
      <c r="AC98">
        <v>12</v>
      </c>
      <c r="AD98">
        <v>12</v>
      </c>
      <c r="AE98">
        <v>1</v>
      </c>
      <c r="AF98">
        <v>339</v>
      </c>
      <c r="AG98">
        <v>14</v>
      </c>
      <c r="AH98">
        <v>14</v>
      </c>
      <c r="AI98">
        <v>14</v>
      </c>
      <c r="AJ98">
        <v>1</v>
      </c>
      <c r="AK98">
        <v>308</v>
      </c>
      <c r="AL98">
        <v>1</v>
      </c>
      <c r="AM98">
        <v>1</v>
      </c>
      <c r="AN98">
        <v>1</v>
      </c>
      <c r="AO98">
        <v>1</v>
      </c>
      <c r="AP98">
        <v>48</v>
      </c>
      <c r="AQ98" t="s">
        <v>85</v>
      </c>
      <c r="AR98" t="s">
        <v>85</v>
      </c>
      <c r="AS98" t="s">
        <v>85</v>
      </c>
      <c r="AT98" t="s">
        <v>85</v>
      </c>
      <c r="AU98" t="s">
        <v>85</v>
      </c>
      <c r="AV98" t="s">
        <v>85</v>
      </c>
      <c r="AW98" t="s">
        <v>85</v>
      </c>
      <c r="AX98" t="s">
        <v>85</v>
      </c>
      <c r="AY98" t="s">
        <v>85</v>
      </c>
      <c r="AZ98" t="s">
        <v>85</v>
      </c>
      <c r="BA98">
        <v>18</v>
      </c>
      <c r="BB98">
        <v>24</v>
      </c>
      <c r="BC98">
        <v>24</v>
      </c>
      <c r="BD98">
        <v>24</v>
      </c>
      <c r="BE98">
        <v>0</v>
      </c>
      <c r="BF98">
        <v>935</v>
      </c>
      <c r="BG98">
        <v>17</v>
      </c>
      <c r="BH98">
        <v>15</v>
      </c>
      <c r="BI98">
        <v>15</v>
      </c>
      <c r="BJ98">
        <v>0</v>
      </c>
      <c r="BK98">
        <v>682</v>
      </c>
      <c r="BL98">
        <v>15</v>
      </c>
      <c r="BM98">
        <v>14</v>
      </c>
      <c r="BN98">
        <v>14</v>
      </c>
      <c r="BO98">
        <v>0</v>
      </c>
      <c r="BP98">
        <v>483</v>
      </c>
      <c r="BQ98">
        <v>51</v>
      </c>
      <c r="BR98">
        <v>52</v>
      </c>
      <c r="BS98">
        <v>50</v>
      </c>
      <c r="BT98">
        <v>2</v>
      </c>
      <c r="BU98">
        <v>1965</v>
      </c>
      <c r="BV98">
        <v>43</v>
      </c>
      <c r="BW98">
        <v>45</v>
      </c>
      <c r="BX98">
        <v>43</v>
      </c>
      <c r="BY98">
        <v>0</v>
      </c>
      <c r="BZ98">
        <v>1756</v>
      </c>
      <c r="CA98">
        <v>18</v>
      </c>
      <c r="CB98" t="s">
        <v>85</v>
      </c>
      <c r="CC98" t="s">
        <v>85</v>
      </c>
      <c r="CD98" t="s">
        <v>85</v>
      </c>
      <c r="CE98" t="s">
        <v>85</v>
      </c>
      <c r="CF98">
        <v>0</v>
      </c>
      <c r="CG98">
        <v>2</v>
      </c>
      <c r="CH98">
        <v>2</v>
      </c>
      <c r="CI98">
        <v>2</v>
      </c>
      <c r="CJ98">
        <v>0</v>
      </c>
      <c r="CK98">
        <v>59</v>
      </c>
      <c r="CL98" t="s">
        <v>85</v>
      </c>
      <c r="CM98" t="s">
        <v>85</v>
      </c>
      <c r="CN98" t="s">
        <v>85</v>
      </c>
      <c r="CO98" t="s">
        <v>85</v>
      </c>
      <c r="CP98" t="s">
        <v>85</v>
      </c>
      <c r="CQ98" t="s">
        <v>85</v>
      </c>
      <c r="CR98" t="s">
        <v>85</v>
      </c>
      <c r="CS98" t="s">
        <v>85</v>
      </c>
      <c r="CT98" t="s">
        <v>85</v>
      </c>
      <c r="CU98" t="s">
        <v>85</v>
      </c>
      <c r="CV98" t="s">
        <v>85</v>
      </c>
      <c r="CW98" t="s">
        <v>85</v>
      </c>
      <c r="CX98" t="s">
        <v>85</v>
      </c>
      <c r="CY98" t="s">
        <v>85</v>
      </c>
      <c r="CZ98" t="s">
        <v>85</v>
      </c>
      <c r="DA98">
        <v>18</v>
      </c>
      <c r="DB98">
        <v>157</v>
      </c>
      <c r="DC98">
        <v>156</v>
      </c>
      <c r="DD98">
        <v>156</v>
      </c>
      <c r="DE98">
        <v>0</v>
      </c>
      <c r="DF98">
        <v>5803</v>
      </c>
      <c r="DG98">
        <v>41</v>
      </c>
      <c r="DH98">
        <v>41</v>
      </c>
      <c r="DI98">
        <v>41</v>
      </c>
      <c r="DJ98">
        <v>0</v>
      </c>
      <c r="DK98">
        <v>1348</v>
      </c>
      <c r="DL98">
        <v>11</v>
      </c>
      <c r="DM98">
        <v>11</v>
      </c>
      <c r="DN98">
        <v>11</v>
      </c>
      <c r="DO98">
        <v>0</v>
      </c>
      <c r="DP98">
        <v>754</v>
      </c>
      <c r="DQ98">
        <v>0</v>
      </c>
      <c r="DR98">
        <v>0</v>
      </c>
      <c r="DS98">
        <v>0</v>
      </c>
      <c r="DT98">
        <v>0</v>
      </c>
      <c r="DU98">
        <v>0</v>
      </c>
      <c r="DV98">
        <v>0</v>
      </c>
      <c r="DW98">
        <v>0</v>
      </c>
      <c r="DX98">
        <v>0</v>
      </c>
      <c r="DY98">
        <v>0</v>
      </c>
      <c r="DZ98">
        <v>0</v>
      </c>
      <c r="EA98">
        <v>18</v>
      </c>
      <c r="EB98">
        <v>0</v>
      </c>
      <c r="EC98">
        <v>0</v>
      </c>
      <c r="ED98">
        <v>0</v>
      </c>
      <c r="EE98">
        <v>0</v>
      </c>
      <c r="EF98">
        <v>0</v>
      </c>
      <c r="EG98" t="s">
        <v>85</v>
      </c>
      <c r="EH98" t="s">
        <v>85</v>
      </c>
      <c r="EI98" t="s">
        <v>85</v>
      </c>
      <c r="EJ98" t="s">
        <v>85</v>
      </c>
      <c r="EK98" t="s">
        <v>85</v>
      </c>
      <c r="EL98" t="s">
        <v>85</v>
      </c>
      <c r="EM98" t="s">
        <v>85</v>
      </c>
      <c r="EN98" t="s">
        <v>85</v>
      </c>
      <c r="EO98" t="s">
        <v>85</v>
      </c>
      <c r="EP98" t="s">
        <v>85</v>
      </c>
      <c r="EQ98" t="s">
        <v>85</v>
      </c>
      <c r="ER98" t="s">
        <v>85</v>
      </c>
      <c r="ES98" t="s">
        <v>85</v>
      </c>
      <c r="ET98" t="s">
        <v>85</v>
      </c>
      <c r="EU98" t="s">
        <v>85</v>
      </c>
      <c r="EV98" t="s">
        <v>85</v>
      </c>
      <c r="EW98" t="s">
        <v>85</v>
      </c>
      <c r="EX98" t="s">
        <v>85</v>
      </c>
      <c r="EY98" t="s">
        <v>85</v>
      </c>
      <c r="EZ98" t="s">
        <v>85</v>
      </c>
      <c r="FA98">
        <v>18</v>
      </c>
      <c r="FB98">
        <v>3</v>
      </c>
      <c r="FC98">
        <v>3</v>
      </c>
      <c r="FD98">
        <v>3</v>
      </c>
      <c r="FE98">
        <v>0</v>
      </c>
      <c r="FF98">
        <v>200</v>
      </c>
      <c r="FG98">
        <v>0</v>
      </c>
      <c r="FH98">
        <v>0</v>
      </c>
      <c r="FI98">
        <v>0</v>
      </c>
      <c r="FJ98">
        <v>0</v>
      </c>
      <c r="FK98">
        <v>0</v>
      </c>
      <c r="FL98">
        <v>0</v>
      </c>
      <c r="FM98">
        <v>0</v>
      </c>
      <c r="FN98">
        <v>0</v>
      </c>
      <c r="FO98">
        <v>0</v>
      </c>
      <c r="FP98">
        <v>0</v>
      </c>
      <c r="FQ98">
        <v>49</v>
      </c>
      <c r="FR98">
        <v>47</v>
      </c>
      <c r="FS98">
        <v>52</v>
      </c>
      <c r="FT98">
        <v>0</v>
      </c>
      <c r="FU98">
        <v>2053</v>
      </c>
      <c r="FV98">
        <v>18</v>
      </c>
      <c r="FW98">
        <v>17</v>
      </c>
      <c r="FX98">
        <v>17</v>
      </c>
      <c r="FY98">
        <v>0</v>
      </c>
      <c r="FZ98">
        <v>1006</v>
      </c>
      <c r="GA98">
        <v>18</v>
      </c>
      <c r="GB98">
        <v>104</v>
      </c>
      <c r="GC98">
        <v>105</v>
      </c>
      <c r="GD98">
        <v>104</v>
      </c>
      <c r="GE98">
        <v>0</v>
      </c>
      <c r="GF98">
        <v>3999</v>
      </c>
      <c r="GG98" t="s">
        <v>85</v>
      </c>
      <c r="GH98" t="s">
        <v>85</v>
      </c>
      <c r="GI98" t="s">
        <v>85</v>
      </c>
      <c r="GJ98" t="s">
        <v>85</v>
      </c>
      <c r="GK98" t="s">
        <v>85</v>
      </c>
      <c r="GL98" t="s">
        <v>85</v>
      </c>
      <c r="GM98" t="s">
        <v>85</v>
      </c>
      <c r="GN98" t="s">
        <v>85</v>
      </c>
      <c r="GO98" t="s">
        <v>85</v>
      </c>
      <c r="GP98" t="s">
        <v>85</v>
      </c>
      <c r="GQ98" t="s">
        <v>85</v>
      </c>
      <c r="GR98" t="s">
        <v>85</v>
      </c>
      <c r="GS98" t="s">
        <v>85</v>
      </c>
      <c r="GT98" t="s">
        <v>85</v>
      </c>
      <c r="GU98" t="s">
        <v>85</v>
      </c>
      <c r="GV98" t="s">
        <v>85</v>
      </c>
      <c r="GW98" t="s">
        <v>85</v>
      </c>
      <c r="GX98" t="s">
        <v>85</v>
      </c>
      <c r="GY98" t="s">
        <v>85</v>
      </c>
      <c r="GZ98">
        <v>18</v>
      </c>
      <c r="HA98">
        <v>120</v>
      </c>
      <c r="HB98">
        <v>148</v>
      </c>
      <c r="HC98">
        <v>118</v>
      </c>
      <c r="HD98">
        <v>39</v>
      </c>
      <c r="HE98">
        <v>2427</v>
      </c>
      <c r="HF98">
        <v>73</v>
      </c>
      <c r="HG98">
        <v>88</v>
      </c>
      <c r="HH98">
        <v>76</v>
      </c>
      <c r="HI98">
        <v>22</v>
      </c>
      <c r="HJ98">
        <v>1796</v>
      </c>
      <c r="HK98">
        <v>79</v>
      </c>
      <c r="HL98">
        <v>75</v>
      </c>
      <c r="HM98">
        <v>91</v>
      </c>
      <c r="HN98">
        <v>20</v>
      </c>
      <c r="HO98">
        <v>1729</v>
      </c>
      <c r="HP98">
        <v>49</v>
      </c>
      <c r="HQ98">
        <v>59</v>
      </c>
      <c r="HR98">
        <v>45</v>
      </c>
      <c r="HS98">
        <v>20</v>
      </c>
      <c r="HT98">
        <v>1014</v>
      </c>
      <c r="HU98">
        <v>155</v>
      </c>
      <c r="HV98">
        <v>179</v>
      </c>
      <c r="HW98">
        <v>150</v>
      </c>
      <c r="HX98">
        <v>23</v>
      </c>
      <c r="HY98">
        <v>3117</v>
      </c>
      <c r="HZ98">
        <v>18</v>
      </c>
      <c r="IA98">
        <v>119</v>
      </c>
      <c r="IB98">
        <v>130</v>
      </c>
      <c r="IC98">
        <v>95</v>
      </c>
      <c r="ID98">
        <v>49</v>
      </c>
      <c r="IE98">
        <v>2219</v>
      </c>
      <c r="IF98" t="s">
        <v>85</v>
      </c>
      <c r="IG98" t="s">
        <v>85</v>
      </c>
      <c r="IH98" t="s">
        <v>85</v>
      </c>
      <c r="II98" t="s">
        <v>85</v>
      </c>
      <c r="IJ98" t="s">
        <v>85</v>
      </c>
      <c r="IK98" t="s">
        <v>85</v>
      </c>
      <c r="IL98" t="s">
        <v>85</v>
      </c>
      <c r="IM98" t="s">
        <v>85</v>
      </c>
      <c r="IN98" t="s">
        <v>85</v>
      </c>
      <c r="IO98" t="s">
        <v>85</v>
      </c>
      <c r="IP98" t="s">
        <v>85</v>
      </c>
      <c r="IQ98" t="s">
        <v>85</v>
      </c>
      <c r="IR98" t="s">
        <v>85</v>
      </c>
      <c r="IS98" t="s">
        <v>85</v>
      </c>
      <c r="IT98" t="s">
        <v>85</v>
      </c>
      <c r="IU98" t="s">
        <v>85</v>
      </c>
      <c r="IV98" t="s">
        <v>85</v>
      </c>
      <c r="IW98" t="s">
        <v>85</v>
      </c>
      <c r="IX98" t="s">
        <v>85</v>
      </c>
      <c r="IY98" t="s">
        <v>85</v>
      </c>
      <c r="IZ98">
        <v>18</v>
      </c>
      <c r="JA98">
        <v>149</v>
      </c>
      <c r="JB98">
        <v>119</v>
      </c>
      <c r="JC98">
        <v>128</v>
      </c>
      <c r="JD98">
        <v>34</v>
      </c>
      <c r="JE98">
        <v>2688</v>
      </c>
      <c r="JF98">
        <v>128</v>
      </c>
      <c r="JG98">
        <v>125</v>
      </c>
      <c r="JH98">
        <v>113</v>
      </c>
      <c r="JI98">
        <v>46</v>
      </c>
      <c r="JJ98">
        <v>2418</v>
      </c>
      <c r="JK98">
        <v>135</v>
      </c>
      <c r="JL98">
        <v>162</v>
      </c>
      <c r="JM98">
        <v>169</v>
      </c>
      <c r="JN98">
        <v>42</v>
      </c>
      <c r="JO98">
        <v>3082</v>
      </c>
      <c r="JP98">
        <v>146</v>
      </c>
      <c r="JQ98">
        <v>124</v>
      </c>
      <c r="JR98">
        <v>125</v>
      </c>
      <c r="JS98">
        <v>35</v>
      </c>
      <c r="JT98">
        <v>2561</v>
      </c>
      <c r="JU98" t="s">
        <v>85</v>
      </c>
      <c r="JV98" t="s">
        <v>85</v>
      </c>
      <c r="JW98" t="s">
        <v>85</v>
      </c>
      <c r="JX98" t="s">
        <v>85</v>
      </c>
      <c r="JY98" t="s">
        <v>85</v>
      </c>
      <c r="JZ98">
        <v>18</v>
      </c>
      <c r="KA98">
        <v>93</v>
      </c>
      <c r="KB98">
        <v>94</v>
      </c>
      <c r="KC98">
        <v>65</v>
      </c>
      <c r="KD98">
        <v>42</v>
      </c>
      <c r="KE98">
        <v>1743</v>
      </c>
      <c r="KF98">
        <v>265</v>
      </c>
      <c r="KG98">
        <v>261</v>
      </c>
      <c r="KH98">
        <v>257</v>
      </c>
      <c r="KI98">
        <v>23</v>
      </c>
      <c r="KJ98">
        <v>5207</v>
      </c>
      <c r="KK98">
        <v>96</v>
      </c>
      <c r="KL98">
        <v>97</v>
      </c>
      <c r="KM98">
        <v>72</v>
      </c>
      <c r="KN98">
        <v>47</v>
      </c>
      <c r="KO98">
        <v>1718</v>
      </c>
      <c r="KP98">
        <v>92</v>
      </c>
      <c r="KQ98">
        <v>67</v>
      </c>
      <c r="KR98">
        <v>109</v>
      </c>
      <c r="KS98">
        <v>35</v>
      </c>
      <c r="KT98">
        <v>1810</v>
      </c>
      <c r="KU98" t="s">
        <v>85</v>
      </c>
      <c r="KV98" t="s">
        <v>85</v>
      </c>
      <c r="KW98" t="s">
        <v>85</v>
      </c>
      <c r="KX98" t="s">
        <v>85</v>
      </c>
      <c r="KY98" t="s">
        <v>85</v>
      </c>
      <c r="KZ98">
        <v>18</v>
      </c>
      <c r="LA98">
        <v>122</v>
      </c>
      <c r="LB98">
        <v>146</v>
      </c>
      <c r="LC98">
        <v>119</v>
      </c>
      <c r="LD98">
        <v>35</v>
      </c>
      <c r="LE98">
        <v>2577</v>
      </c>
      <c r="LF98">
        <v>83</v>
      </c>
      <c r="LG98">
        <v>108</v>
      </c>
      <c r="LH98">
        <v>81</v>
      </c>
      <c r="LI98">
        <v>29</v>
      </c>
      <c r="LJ98">
        <v>1867</v>
      </c>
      <c r="LK98">
        <v>139</v>
      </c>
      <c r="LL98">
        <v>142</v>
      </c>
      <c r="LM98">
        <v>159</v>
      </c>
      <c r="LN98">
        <v>38</v>
      </c>
      <c r="LO98">
        <v>2814</v>
      </c>
      <c r="LP98">
        <v>133</v>
      </c>
      <c r="LQ98">
        <v>139</v>
      </c>
      <c r="LR98">
        <v>160</v>
      </c>
      <c r="LS98">
        <v>37</v>
      </c>
      <c r="LT98">
        <v>2994</v>
      </c>
      <c r="LU98">
        <v>0</v>
      </c>
      <c r="LV98">
        <v>6</v>
      </c>
      <c r="LW98">
        <v>7</v>
      </c>
      <c r="LX98">
        <v>8</v>
      </c>
      <c r="LY98">
        <v>72</v>
      </c>
      <c r="LZ98">
        <v>18</v>
      </c>
      <c r="MA98">
        <v>102</v>
      </c>
      <c r="MB98">
        <v>137</v>
      </c>
      <c r="MC98">
        <v>93</v>
      </c>
      <c r="MD98">
        <v>44</v>
      </c>
      <c r="ME98">
        <v>2226</v>
      </c>
      <c r="MF98" t="s">
        <v>85</v>
      </c>
      <c r="MG98" t="s">
        <v>85</v>
      </c>
      <c r="MH98" t="s">
        <v>85</v>
      </c>
      <c r="MI98" t="s">
        <v>85</v>
      </c>
      <c r="MJ98" t="s">
        <v>85</v>
      </c>
      <c r="MK98" t="s">
        <v>85</v>
      </c>
      <c r="ML98" t="s">
        <v>85</v>
      </c>
      <c r="MM98" t="s">
        <v>85</v>
      </c>
      <c r="MN98" t="s">
        <v>85</v>
      </c>
      <c r="MO98" t="s">
        <v>85</v>
      </c>
      <c r="MP98" t="s">
        <v>85</v>
      </c>
      <c r="MQ98" t="s">
        <v>85</v>
      </c>
      <c r="MR98" t="s">
        <v>85</v>
      </c>
      <c r="MS98" t="s">
        <v>85</v>
      </c>
      <c r="MT98" t="s">
        <v>85</v>
      </c>
      <c r="MU98" t="s">
        <v>85</v>
      </c>
      <c r="MV98" t="s">
        <v>85</v>
      </c>
      <c r="MW98" t="s">
        <v>85</v>
      </c>
      <c r="MX98" t="s">
        <v>85</v>
      </c>
      <c r="MY98" t="s">
        <v>85</v>
      </c>
    </row>
    <row r="99" spans="1:363">
      <c r="A99" s="488">
        <v>19</v>
      </c>
      <c r="B99">
        <v>0</v>
      </c>
      <c r="C99">
        <v>-1</v>
      </c>
      <c r="D99">
        <v>0</v>
      </c>
      <c r="E99">
        <v>-1</v>
      </c>
      <c r="F99">
        <v>26</v>
      </c>
      <c r="G99">
        <v>5</v>
      </c>
      <c r="H99">
        <v>6</v>
      </c>
      <c r="I99">
        <v>6</v>
      </c>
      <c r="J99">
        <v>0</v>
      </c>
      <c r="K99">
        <v>84</v>
      </c>
      <c r="L99">
        <v>6</v>
      </c>
      <c r="M99">
        <v>6</v>
      </c>
      <c r="N99">
        <v>6</v>
      </c>
      <c r="O99">
        <v>0</v>
      </c>
      <c r="P99">
        <v>66</v>
      </c>
      <c r="Q99">
        <v>5</v>
      </c>
      <c r="R99">
        <v>5</v>
      </c>
      <c r="S99">
        <v>4</v>
      </c>
      <c r="T99">
        <v>0</v>
      </c>
      <c r="U99">
        <v>68</v>
      </c>
      <c r="V99">
        <v>6</v>
      </c>
      <c r="W99">
        <v>6</v>
      </c>
      <c r="X99">
        <v>5</v>
      </c>
      <c r="Y99">
        <v>1</v>
      </c>
      <c r="Z99">
        <v>0</v>
      </c>
      <c r="AA99">
        <v>19</v>
      </c>
      <c r="AB99">
        <v>10</v>
      </c>
      <c r="AC99">
        <v>10</v>
      </c>
      <c r="AD99">
        <v>10</v>
      </c>
      <c r="AE99">
        <v>1</v>
      </c>
      <c r="AF99">
        <v>116</v>
      </c>
      <c r="AG99">
        <v>12</v>
      </c>
      <c r="AH99">
        <v>11</v>
      </c>
      <c r="AI99">
        <v>11</v>
      </c>
      <c r="AJ99">
        <v>1</v>
      </c>
      <c r="AK99">
        <v>134</v>
      </c>
      <c r="AL99">
        <v>1</v>
      </c>
      <c r="AM99">
        <v>1</v>
      </c>
      <c r="AN99">
        <v>1</v>
      </c>
      <c r="AO99">
        <v>1</v>
      </c>
      <c r="AP99">
        <v>48</v>
      </c>
      <c r="AQ99" t="s">
        <v>85</v>
      </c>
      <c r="AR99" t="s">
        <v>85</v>
      </c>
      <c r="AS99" t="s">
        <v>85</v>
      </c>
      <c r="AT99" t="s">
        <v>85</v>
      </c>
      <c r="AU99" t="s">
        <v>85</v>
      </c>
      <c r="AV99" t="s">
        <v>85</v>
      </c>
      <c r="AW99" t="s">
        <v>85</v>
      </c>
      <c r="AX99" t="s">
        <v>85</v>
      </c>
      <c r="AY99" t="s">
        <v>85</v>
      </c>
      <c r="AZ99" t="s">
        <v>85</v>
      </c>
      <c r="BA99">
        <v>19</v>
      </c>
      <c r="BB99">
        <v>23</v>
      </c>
      <c r="BC99">
        <v>23</v>
      </c>
      <c r="BD99">
        <v>23</v>
      </c>
      <c r="BE99">
        <v>0</v>
      </c>
      <c r="BF99">
        <v>921</v>
      </c>
      <c r="BG99">
        <v>19</v>
      </c>
      <c r="BH99">
        <v>17</v>
      </c>
      <c r="BI99">
        <v>17</v>
      </c>
      <c r="BJ99">
        <v>0</v>
      </c>
      <c r="BK99">
        <v>652</v>
      </c>
      <c r="BL99">
        <v>16</v>
      </c>
      <c r="BM99">
        <v>15</v>
      </c>
      <c r="BN99">
        <v>14</v>
      </c>
      <c r="BO99">
        <v>0</v>
      </c>
      <c r="BP99">
        <v>580</v>
      </c>
      <c r="BQ99">
        <v>57</v>
      </c>
      <c r="BR99">
        <v>58</v>
      </c>
      <c r="BS99">
        <v>56</v>
      </c>
      <c r="BT99">
        <v>1</v>
      </c>
      <c r="BU99">
        <v>2115</v>
      </c>
      <c r="BV99">
        <v>45</v>
      </c>
      <c r="BW99">
        <v>49</v>
      </c>
      <c r="BX99">
        <v>47</v>
      </c>
      <c r="BY99">
        <v>0</v>
      </c>
      <c r="BZ99">
        <v>1737</v>
      </c>
      <c r="CA99">
        <v>19</v>
      </c>
      <c r="CB99" t="s">
        <v>85</v>
      </c>
      <c r="CC99" t="s">
        <v>85</v>
      </c>
      <c r="CD99" t="s">
        <v>85</v>
      </c>
      <c r="CE99" t="s">
        <v>85</v>
      </c>
      <c r="CF99">
        <v>0</v>
      </c>
      <c r="CG99">
        <v>2</v>
      </c>
      <c r="CH99">
        <v>0</v>
      </c>
      <c r="CI99">
        <v>2</v>
      </c>
      <c r="CJ99">
        <v>0</v>
      </c>
      <c r="CK99">
        <v>59</v>
      </c>
      <c r="CL99" t="s">
        <v>85</v>
      </c>
      <c r="CM99" t="s">
        <v>85</v>
      </c>
      <c r="CN99" t="s">
        <v>85</v>
      </c>
      <c r="CO99" t="s">
        <v>85</v>
      </c>
      <c r="CP99" t="s">
        <v>85</v>
      </c>
      <c r="CQ99" t="s">
        <v>85</v>
      </c>
      <c r="CR99" t="s">
        <v>85</v>
      </c>
      <c r="CS99" t="s">
        <v>85</v>
      </c>
      <c r="CT99" t="s">
        <v>85</v>
      </c>
      <c r="CU99" t="s">
        <v>85</v>
      </c>
      <c r="CV99" t="s">
        <v>85</v>
      </c>
      <c r="CW99" t="s">
        <v>85</v>
      </c>
      <c r="CX99" t="s">
        <v>85</v>
      </c>
      <c r="CY99" t="s">
        <v>85</v>
      </c>
      <c r="CZ99" t="s">
        <v>85</v>
      </c>
      <c r="DA99">
        <v>19</v>
      </c>
      <c r="DB99">
        <v>164</v>
      </c>
      <c r="DC99">
        <v>164</v>
      </c>
      <c r="DD99">
        <v>163</v>
      </c>
      <c r="DE99">
        <v>0</v>
      </c>
      <c r="DF99">
        <v>6202</v>
      </c>
      <c r="DG99">
        <v>40</v>
      </c>
      <c r="DH99">
        <v>40</v>
      </c>
      <c r="DI99">
        <v>40</v>
      </c>
      <c r="DJ99">
        <v>0</v>
      </c>
      <c r="DK99">
        <v>1474</v>
      </c>
      <c r="DL99">
        <v>11</v>
      </c>
      <c r="DM99">
        <v>11</v>
      </c>
      <c r="DN99">
        <v>11</v>
      </c>
      <c r="DO99">
        <v>0</v>
      </c>
      <c r="DP99">
        <v>397</v>
      </c>
      <c r="DQ99">
        <v>0</v>
      </c>
      <c r="DR99">
        <v>0</v>
      </c>
      <c r="DS99">
        <v>0</v>
      </c>
      <c r="DT99">
        <v>0</v>
      </c>
      <c r="DU99">
        <v>0</v>
      </c>
      <c r="DV99">
        <v>0</v>
      </c>
      <c r="DW99">
        <v>0</v>
      </c>
      <c r="DX99">
        <v>0</v>
      </c>
      <c r="DY99">
        <v>0</v>
      </c>
      <c r="DZ99">
        <v>0</v>
      </c>
      <c r="EA99">
        <v>19</v>
      </c>
      <c r="EB99">
        <v>0</v>
      </c>
      <c r="EC99">
        <v>0</v>
      </c>
      <c r="ED99">
        <v>0</v>
      </c>
      <c r="EE99">
        <v>0</v>
      </c>
      <c r="EF99">
        <v>0</v>
      </c>
      <c r="EG99" t="s">
        <v>85</v>
      </c>
      <c r="EH99" t="s">
        <v>85</v>
      </c>
      <c r="EI99" t="s">
        <v>85</v>
      </c>
      <c r="EJ99" t="s">
        <v>85</v>
      </c>
      <c r="EK99" t="s">
        <v>85</v>
      </c>
      <c r="EL99" t="s">
        <v>85</v>
      </c>
      <c r="EM99" t="s">
        <v>85</v>
      </c>
      <c r="EN99" t="s">
        <v>85</v>
      </c>
      <c r="EO99" t="s">
        <v>85</v>
      </c>
      <c r="EP99" t="s">
        <v>85</v>
      </c>
      <c r="EQ99" t="s">
        <v>85</v>
      </c>
      <c r="ER99" t="s">
        <v>85</v>
      </c>
      <c r="ES99" t="s">
        <v>85</v>
      </c>
      <c r="ET99" t="s">
        <v>85</v>
      </c>
      <c r="EU99" t="s">
        <v>85</v>
      </c>
      <c r="EV99" t="s">
        <v>85</v>
      </c>
      <c r="EW99" t="s">
        <v>85</v>
      </c>
      <c r="EX99" t="s">
        <v>85</v>
      </c>
      <c r="EY99" t="s">
        <v>85</v>
      </c>
      <c r="EZ99" t="s">
        <v>85</v>
      </c>
      <c r="FA99">
        <v>19</v>
      </c>
      <c r="FB99">
        <v>2</v>
      </c>
      <c r="FC99">
        <v>2</v>
      </c>
      <c r="FD99">
        <v>1</v>
      </c>
      <c r="FE99">
        <v>0</v>
      </c>
      <c r="FF99">
        <v>48</v>
      </c>
      <c r="FG99">
        <v>0</v>
      </c>
      <c r="FH99">
        <v>0</v>
      </c>
      <c r="FI99">
        <v>0</v>
      </c>
      <c r="FJ99">
        <v>0</v>
      </c>
      <c r="FK99">
        <v>0</v>
      </c>
      <c r="FL99">
        <v>0</v>
      </c>
      <c r="FM99">
        <v>0</v>
      </c>
      <c r="FN99">
        <v>0</v>
      </c>
      <c r="FO99">
        <v>0</v>
      </c>
      <c r="FP99">
        <v>0</v>
      </c>
      <c r="FQ99">
        <v>53</v>
      </c>
      <c r="FR99">
        <v>50</v>
      </c>
      <c r="FS99">
        <v>56</v>
      </c>
      <c r="FT99">
        <v>0</v>
      </c>
      <c r="FU99">
        <v>2078</v>
      </c>
      <c r="FV99">
        <v>16</v>
      </c>
      <c r="FW99">
        <v>16</v>
      </c>
      <c r="FX99">
        <v>17</v>
      </c>
      <c r="FY99">
        <v>0</v>
      </c>
      <c r="FZ99">
        <v>509</v>
      </c>
      <c r="GA99">
        <v>19</v>
      </c>
      <c r="GB99">
        <v>104</v>
      </c>
      <c r="GC99">
        <v>105</v>
      </c>
      <c r="GD99">
        <v>101</v>
      </c>
      <c r="GE99">
        <v>0</v>
      </c>
      <c r="GF99">
        <v>4008</v>
      </c>
      <c r="GG99" t="s">
        <v>85</v>
      </c>
      <c r="GH99" t="s">
        <v>85</v>
      </c>
      <c r="GI99" t="s">
        <v>85</v>
      </c>
      <c r="GJ99" t="s">
        <v>85</v>
      </c>
      <c r="GK99" t="s">
        <v>85</v>
      </c>
      <c r="GL99" t="s">
        <v>85</v>
      </c>
      <c r="GM99" t="s">
        <v>85</v>
      </c>
      <c r="GN99" t="s">
        <v>85</v>
      </c>
      <c r="GO99" t="s">
        <v>85</v>
      </c>
      <c r="GP99" t="s">
        <v>85</v>
      </c>
      <c r="GQ99" t="s">
        <v>85</v>
      </c>
      <c r="GR99" t="s">
        <v>85</v>
      </c>
      <c r="GS99" t="s">
        <v>85</v>
      </c>
      <c r="GT99" t="s">
        <v>85</v>
      </c>
      <c r="GU99" t="s">
        <v>85</v>
      </c>
      <c r="GV99" t="s">
        <v>85</v>
      </c>
      <c r="GW99" t="s">
        <v>85</v>
      </c>
      <c r="GX99" t="s">
        <v>85</v>
      </c>
      <c r="GY99" t="s">
        <v>85</v>
      </c>
      <c r="GZ99">
        <v>19</v>
      </c>
      <c r="HA99">
        <v>110</v>
      </c>
      <c r="HB99">
        <v>147</v>
      </c>
      <c r="HC99">
        <v>117</v>
      </c>
      <c r="HD99">
        <v>41</v>
      </c>
      <c r="HE99">
        <v>2470</v>
      </c>
      <c r="HF99">
        <v>78</v>
      </c>
      <c r="HG99">
        <v>94</v>
      </c>
      <c r="HH99">
        <v>78</v>
      </c>
      <c r="HI99">
        <v>26</v>
      </c>
      <c r="HJ99">
        <v>1690</v>
      </c>
      <c r="HK99">
        <v>90</v>
      </c>
      <c r="HL99">
        <v>79</v>
      </c>
      <c r="HM99">
        <v>100</v>
      </c>
      <c r="HN99">
        <v>27</v>
      </c>
      <c r="HO99">
        <v>1779</v>
      </c>
      <c r="HP99">
        <v>44</v>
      </c>
      <c r="HQ99">
        <v>60</v>
      </c>
      <c r="HR99">
        <v>50</v>
      </c>
      <c r="HS99">
        <v>14</v>
      </c>
      <c r="HT99">
        <v>1066</v>
      </c>
      <c r="HU99">
        <v>164</v>
      </c>
      <c r="HV99">
        <v>189</v>
      </c>
      <c r="HW99">
        <v>161</v>
      </c>
      <c r="HX99">
        <v>25</v>
      </c>
      <c r="HY99">
        <v>3401</v>
      </c>
      <c r="HZ99">
        <v>19</v>
      </c>
      <c r="IA99">
        <v>121</v>
      </c>
      <c r="IB99">
        <v>133</v>
      </c>
      <c r="IC99">
        <v>105</v>
      </c>
      <c r="ID99">
        <v>44</v>
      </c>
      <c r="IE99">
        <v>2379</v>
      </c>
      <c r="IF99" t="s">
        <v>85</v>
      </c>
      <c r="IG99" t="s">
        <v>85</v>
      </c>
      <c r="IH99" t="s">
        <v>85</v>
      </c>
      <c r="II99" t="s">
        <v>85</v>
      </c>
      <c r="IJ99" t="s">
        <v>85</v>
      </c>
      <c r="IK99" t="s">
        <v>85</v>
      </c>
      <c r="IL99" t="s">
        <v>85</v>
      </c>
      <c r="IM99" t="s">
        <v>85</v>
      </c>
      <c r="IN99" t="s">
        <v>85</v>
      </c>
      <c r="IO99" t="s">
        <v>85</v>
      </c>
      <c r="IP99" t="s">
        <v>85</v>
      </c>
      <c r="IQ99" t="s">
        <v>85</v>
      </c>
      <c r="IR99" t="s">
        <v>85</v>
      </c>
      <c r="IS99" t="s">
        <v>85</v>
      </c>
      <c r="IT99" t="s">
        <v>85</v>
      </c>
      <c r="IU99" t="s">
        <v>85</v>
      </c>
      <c r="IV99" t="s">
        <v>85</v>
      </c>
      <c r="IW99" t="s">
        <v>85</v>
      </c>
      <c r="IX99" t="s">
        <v>85</v>
      </c>
      <c r="IY99" t="s">
        <v>85</v>
      </c>
      <c r="IZ99">
        <v>19</v>
      </c>
      <c r="JA99">
        <v>146</v>
      </c>
      <c r="JB99">
        <v>112</v>
      </c>
      <c r="JC99">
        <v>126</v>
      </c>
      <c r="JD99">
        <v>31</v>
      </c>
      <c r="JE99">
        <v>2580</v>
      </c>
      <c r="JF99">
        <v>139</v>
      </c>
      <c r="JG99">
        <v>129</v>
      </c>
      <c r="JH99">
        <v>119</v>
      </c>
      <c r="JI99">
        <v>51</v>
      </c>
      <c r="JJ99">
        <v>2494</v>
      </c>
      <c r="JK99">
        <v>136</v>
      </c>
      <c r="JL99">
        <v>163</v>
      </c>
      <c r="JM99">
        <v>176</v>
      </c>
      <c r="JN99">
        <v>47</v>
      </c>
      <c r="JO99">
        <v>3177</v>
      </c>
      <c r="JP99">
        <v>149</v>
      </c>
      <c r="JQ99">
        <v>120</v>
      </c>
      <c r="JR99">
        <v>124</v>
      </c>
      <c r="JS99">
        <v>40</v>
      </c>
      <c r="JT99">
        <v>2606</v>
      </c>
      <c r="JU99" t="s">
        <v>85</v>
      </c>
      <c r="JV99" t="s">
        <v>85</v>
      </c>
      <c r="JW99" t="s">
        <v>85</v>
      </c>
      <c r="JX99" t="s">
        <v>85</v>
      </c>
      <c r="JY99" t="s">
        <v>85</v>
      </c>
      <c r="JZ99">
        <v>19</v>
      </c>
      <c r="KA99">
        <v>95</v>
      </c>
      <c r="KB99">
        <v>103</v>
      </c>
      <c r="KC99">
        <v>75</v>
      </c>
      <c r="KD99">
        <v>36</v>
      </c>
      <c r="KE99">
        <v>1792</v>
      </c>
      <c r="KF99">
        <v>252</v>
      </c>
      <c r="KG99">
        <v>262</v>
      </c>
      <c r="KH99">
        <v>241</v>
      </c>
      <c r="KI99">
        <v>21</v>
      </c>
      <c r="KJ99">
        <v>5018</v>
      </c>
      <c r="KK99">
        <v>95</v>
      </c>
      <c r="KL99">
        <v>97</v>
      </c>
      <c r="KM99">
        <v>73</v>
      </c>
      <c r="KN99">
        <v>44</v>
      </c>
      <c r="KO99">
        <v>1774</v>
      </c>
      <c r="KP99">
        <v>95</v>
      </c>
      <c r="KQ99">
        <v>62</v>
      </c>
      <c r="KR99">
        <v>115</v>
      </c>
      <c r="KS99">
        <v>49</v>
      </c>
      <c r="KT99">
        <v>1842</v>
      </c>
      <c r="KU99" t="s">
        <v>85</v>
      </c>
      <c r="KV99" t="s">
        <v>85</v>
      </c>
      <c r="KW99" t="s">
        <v>85</v>
      </c>
      <c r="KX99" t="s">
        <v>85</v>
      </c>
      <c r="KY99" t="s">
        <v>85</v>
      </c>
      <c r="KZ99">
        <v>19</v>
      </c>
      <c r="LA99">
        <v>136</v>
      </c>
      <c r="LB99">
        <v>157</v>
      </c>
      <c r="LC99">
        <v>131</v>
      </c>
      <c r="LD99">
        <v>34</v>
      </c>
      <c r="LE99">
        <v>2729</v>
      </c>
      <c r="LF99">
        <v>88</v>
      </c>
      <c r="LG99">
        <v>97</v>
      </c>
      <c r="LH99">
        <v>76</v>
      </c>
      <c r="LI99">
        <v>15</v>
      </c>
      <c r="LJ99">
        <v>1846</v>
      </c>
      <c r="LK99">
        <v>144</v>
      </c>
      <c r="LL99">
        <v>152</v>
      </c>
      <c r="LM99">
        <v>157</v>
      </c>
      <c r="LN99">
        <v>39</v>
      </c>
      <c r="LO99">
        <v>3051</v>
      </c>
      <c r="LP99">
        <v>115</v>
      </c>
      <c r="LQ99">
        <v>122</v>
      </c>
      <c r="LR99">
        <v>139</v>
      </c>
      <c r="LS99">
        <v>31</v>
      </c>
      <c r="LT99">
        <v>2581</v>
      </c>
      <c r="LU99">
        <v>0</v>
      </c>
      <c r="LV99">
        <v>6</v>
      </c>
      <c r="LW99">
        <v>8</v>
      </c>
      <c r="LX99">
        <v>9</v>
      </c>
      <c r="LY99">
        <v>82</v>
      </c>
      <c r="LZ99">
        <v>19</v>
      </c>
      <c r="MA99">
        <v>95</v>
      </c>
      <c r="MB99">
        <v>139</v>
      </c>
      <c r="MC99">
        <v>95</v>
      </c>
      <c r="MD99">
        <v>45</v>
      </c>
      <c r="ME99">
        <v>2225</v>
      </c>
      <c r="MF99" t="s">
        <v>85</v>
      </c>
      <c r="MG99" t="s">
        <v>85</v>
      </c>
      <c r="MH99" t="s">
        <v>85</v>
      </c>
      <c r="MI99" t="s">
        <v>85</v>
      </c>
      <c r="MJ99" t="s">
        <v>85</v>
      </c>
      <c r="MK99" t="s">
        <v>85</v>
      </c>
      <c r="ML99" t="s">
        <v>85</v>
      </c>
      <c r="MM99" t="s">
        <v>85</v>
      </c>
      <c r="MN99" t="s">
        <v>85</v>
      </c>
      <c r="MO99" t="s">
        <v>85</v>
      </c>
      <c r="MP99" t="s">
        <v>85</v>
      </c>
      <c r="MQ99" t="s">
        <v>85</v>
      </c>
      <c r="MR99" t="s">
        <v>85</v>
      </c>
      <c r="MS99" t="s">
        <v>85</v>
      </c>
      <c r="MT99" t="s">
        <v>85</v>
      </c>
      <c r="MU99" t="s">
        <v>85</v>
      </c>
      <c r="MV99" t="s">
        <v>85</v>
      </c>
      <c r="MW99" t="s">
        <v>85</v>
      </c>
      <c r="MX99" t="s">
        <v>85</v>
      </c>
      <c r="MY99" t="s">
        <v>85</v>
      </c>
    </row>
    <row r="100" spans="1:363">
      <c r="A100" s="488">
        <v>20</v>
      </c>
      <c r="B100">
        <v>-1</v>
      </c>
      <c r="C100">
        <v>-1</v>
      </c>
      <c r="D100">
        <v>-1</v>
      </c>
      <c r="E100">
        <v>0</v>
      </c>
      <c r="F100">
        <v>27</v>
      </c>
      <c r="G100">
        <v>6</v>
      </c>
      <c r="H100">
        <v>6</v>
      </c>
      <c r="I100">
        <v>6</v>
      </c>
      <c r="J100">
        <v>0</v>
      </c>
      <c r="K100">
        <v>80</v>
      </c>
      <c r="L100">
        <v>7</v>
      </c>
      <c r="M100">
        <v>7</v>
      </c>
      <c r="N100">
        <v>6</v>
      </c>
      <c r="O100">
        <v>0</v>
      </c>
      <c r="P100">
        <v>56</v>
      </c>
      <c r="Q100">
        <v>5</v>
      </c>
      <c r="R100">
        <v>5</v>
      </c>
      <c r="S100">
        <v>4</v>
      </c>
      <c r="T100">
        <v>0</v>
      </c>
      <c r="U100">
        <v>57</v>
      </c>
      <c r="V100">
        <v>6</v>
      </c>
      <c r="W100">
        <v>6</v>
      </c>
      <c r="X100">
        <v>6</v>
      </c>
      <c r="Y100">
        <v>1</v>
      </c>
      <c r="Z100">
        <v>0</v>
      </c>
      <c r="AA100">
        <v>20</v>
      </c>
      <c r="AB100">
        <v>10</v>
      </c>
      <c r="AC100">
        <v>10</v>
      </c>
      <c r="AD100">
        <v>10</v>
      </c>
      <c r="AE100">
        <v>1</v>
      </c>
      <c r="AF100">
        <v>102</v>
      </c>
      <c r="AG100">
        <v>12</v>
      </c>
      <c r="AH100">
        <v>12</v>
      </c>
      <c r="AI100">
        <v>12</v>
      </c>
      <c r="AJ100">
        <v>1</v>
      </c>
      <c r="AK100">
        <v>109</v>
      </c>
      <c r="AL100">
        <v>1</v>
      </c>
      <c r="AM100">
        <v>1</v>
      </c>
      <c r="AN100">
        <v>1</v>
      </c>
      <c r="AO100">
        <v>1</v>
      </c>
      <c r="AP100">
        <v>48</v>
      </c>
      <c r="AQ100" t="s">
        <v>85</v>
      </c>
      <c r="AR100" t="s">
        <v>85</v>
      </c>
      <c r="AS100" t="s">
        <v>85</v>
      </c>
      <c r="AT100" t="s">
        <v>85</v>
      </c>
      <c r="AU100" t="s">
        <v>85</v>
      </c>
      <c r="AV100" t="s">
        <v>85</v>
      </c>
      <c r="AW100" t="s">
        <v>85</v>
      </c>
      <c r="AX100" t="s">
        <v>85</v>
      </c>
      <c r="AY100" t="s">
        <v>85</v>
      </c>
      <c r="AZ100" t="s">
        <v>85</v>
      </c>
      <c r="BA100">
        <v>20</v>
      </c>
      <c r="BB100">
        <v>23</v>
      </c>
      <c r="BC100">
        <v>23</v>
      </c>
      <c r="BD100">
        <v>23</v>
      </c>
      <c r="BE100">
        <v>0</v>
      </c>
      <c r="BF100">
        <v>902</v>
      </c>
      <c r="BG100">
        <v>33</v>
      </c>
      <c r="BH100">
        <v>31</v>
      </c>
      <c r="BI100">
        <v>31</v>
      </c>
      <c r="BJ100">
        <v>0</v>
      </c>
      <c r="BK100">
        <v>840</v>
      </c>
      <c r="BL100">
        <v>17</v>
      </c>
      <c r="BM100">
        <v>17</v>
      </c>
      <c r="BN100">
        <v>16</v>
      </c>
      <c r="BO100">
        <v>0</v>
      </c>
      <c r="BP100">
        <v>609</v>
      </c>
      <c r="BQ100">
        <v>47</v>
      </c>
      <c r="BR100">
        <v>48</v>
      </c>
      <c r="BS100">
        <v>46</v>
      </c>
      <c r="BT100">
        <v>1</v>
      </c>
      <c r="BU100">
        <v>2071</v>
      </c>
      <c r="BV100">
        <v>47</v>
      </c>
      <c r="BW100">
        <v>50</v>
      </c>
      <c r="BX100">
        <v>48</v>
      </c>
      <c r="BY100">
        <v>0</v>
      </c>
      <c r="BZ100">
        <v>1697</v>
      </c>
      <c r="CA100">
        <v>20</v>
      </c>
      <c r="CB100" t="s">
        <v>85</v>
      </c>
      <c r="CC100" t="s">
        <v>85</v>
      </c>
      <c r="CD100" t="s">
        <v>85</v>
      </c>
      <c r="CE100" t="s">
        <v>85</v>
      </c>
      <c r="CF100">
        <v>0</v>
      </c>
      <c r="CG100">
        <v>2</v>
      </c>
      <c r="CH100">
        <v>2</v>
      </c>
      <c r="CI100">
        <v>2</v>
      </c>
      <c r="CJ100">
        <v>0</v>
      </c>
      <c r="CK100">
        <v>58</v>
      </c>
      <c r="CL100" t="s">
        <v>85</v>
      </c>
      <c r="CM100" t="s">
        <v>85</v>
      </c>
      <c r="CN100" t="s">
        <v>85</v>
      </c>
      <c r="CO100" t="s">
        <v>85</v>
      </c>
      <c r="CP100" t="s">
        <v>85</v>
      </c>
      <c r="CQ100" t="s">
        <v>85</v>
      </c>
      <c r="CR100" t="s">
        <v>85</v>
      </c>
      <c r="CS100" t="s">
        <v>85</v>
      </c>
      <c r="CT100" t="s">
        <v>85</v>
      </c>
      <c r="CU100" t="s">
        <v>85</v>
      </c>
      <c r="CV100" t="s">
        <v>85</v>
      </c>
      <c r="CW100" t="s">
        <v>85</v>
      </c>
      <c r="CX100" t="s">
        <v>85</v>
      </c>
      <c r="CY100" t="s">
        <v>85</v>
      </c>
      <c r="CZ100" t="s">
        <v>85</v>
      </c>
      <c r="DA100">
        <v>20</v>
      </c>
      <c r="DB100">
        <v>155</v>
      </c>
      <c r="DC100">
        <v>154</v>
      </c>
      <c r="DD100">
        <v>154</v>
      </c>
      <c r="DE100">
        <v>0</v>
      </c>
      <c r="DF100">
        <v>6162</v>
      </c>
      <c r="DG100">
        <v>32</v>
      </c>
      <c r="DH100">
        <v>32</v>
      </c>
      <c r="DI100">
        <v>32</v>
      </c>
      <c r="DJ100">
        <v>0</v>
      </c>
      <c r="DK100">
        <v>1448</v>
      </c>
      <c r="DL100">
        <v>11</v>
      </c>
      <c r="DM100">
        <v>11</v>
      </c>
      <c r="DN100">
        <v>11</v>
      </c>
      <c r="DO100">
        <v>0</v>
      </c>
      <c r="DP100">
        <v>424</v>
      </c>
      <c r="DQ100">
        <v>0</v>
      </c>
      <c r="DR100">
        <v>0</v>
      </c>
      <c r="DS100">
        <v>0</v>
      </c>
      <c r="DT100">
        <v>0</v>
      </c>
      <c r="DU100">
        <v>0</v>
      </c>
      <c r="DV100">
        <v>0</v>
      </c>
      <c r="DW100">
        <v>0</v>
      </c>
      <c r="DX100">
        <v>0</v>
      </c>
      <c r="DY100">
        <v>0</v>
      </c>
      <c r="DZ100">
        <v>0</v>
      </c>
      <c r="EA100">
        <v>20</v>
      </c>
      <c r="EB100">
        <v>0</v>
      </c>
      <c r="EC100">
        <v>0</v>
      </c>
      <c r="ED100">
        <v>0</v>
      </c>
      <c r="EE100">
        <v>0</v>
      </c>
      <c r="EF100">
        <v>0</v>
      </c>
      <c r="EG100" t="s">
        <v>85</v>
      </c>
      <c r="EH100" t="s">
        <v>85</v>
      </c>
      <c r="EI100" t="s">
        <v>85</v>
      </c>
      <c r="EJ100" t="s">
        <v>85</v>
      </c>
      <c r="EK100" t="s">
        <v>85</v>
      </c>
      <c r="EL100" t="s">
        <v>85</v>
      </c>
      <c r="EM100" t="s">
        <v>85</v>
      </c>
      <c r="EN100" t="s">
        <v>85</v>
      </c>
      <c r="EO100" t="s">
        <v>85</v>
      </c>
      <c r="EP100" t="s">
        <v>85</v>
      </c>
      <c r="EQ100" t="s">
        <v>85</v>
      </c>
      <c r="ER100" t="s">
        <v>85</v>
      </c>
      <c r="ES100" t="s">
        <v>85</v>
      </c>
      <c r="ET100" t="s">
        <v>85</v>
      </c>
      <c r="EU100" t="s">
        <v>85</v>
      </c>
      <c r="EV100" t="s">
        <v>85</v>
      </c>
      <c r="EW100" t="s">
        <v>85</v>
      </c>
      <c r="EX100" t="s">
        <v>85</v>
      </c>
      <c r="EY100" t="s">
        <v>85</v>
      </c>
      <c r="EZ100" t="s">
        <v>85</v>
      </c>
      <c r="FA100">
        <v>20</v>
      </c>
      <c r="FB100">
        <v>2</v>
      </c>
      <c r="FC100">
        <v>1</v>
      </c>
      <c r="FD100">
        <v>1</v>
      </c>
      <c r="FE100">
        <v>0</v>
      </c>
      <c r="FF100">
        <v>0</v>
      </c>
      <c r="FG100">
        <v>0</v>
      </c>
      <c r="FH100">
        <v>0</v>
      </c>
      <c r="FI100">
        <v>0</v>
      </c>
      <c r="FJ100">
        <v>0</v>
      </c>
      <c r="FK100">
        <v>0</v>
      </c>
      <c r="FL100">
        <v>0</v>
      </c>
      <c r="FM100">
        <v>0</v>
      </c>
      <c r="FN100">
        <v>0</v>
      </c>
      <c r="FO100">
        <v>0</v>
      </c>
      <c r="FP100">
        <v>0</v>
      </c>
      <c r="FQ100">
        <v>50</v>
      </c>
      <c r="FR100">
        <v>49</v>
      </c>
      <c r="FS100">
        <v>57</v>
      </c>
      <c r="FT100">
        <v>0</v>
      </c>
      <c r="FU100">
        <v>2134</v>
      </c>
      <c r="FV100">
        <v>25</v>
      </c>
      <c r="FW100">
        <v>23</v>
      </c>
      <c r="FX100">
        <v>24</v>
      </c>
      <c r="FY100">
        <v>0</v>
      </c>
      <c r="FZ100">
        <v>812</v>
      </c>
      <c r="GA100">
        <v>20</v>
      </c>
      <c r="GB100">
        <v>105</v>
      </c>
      <c r="GC100">
        <v>107</v>
      </c>
      <c r="GD100">
        <v>104</v>
      </c>
      <c r="GE100">
        <v>0</v>
      </c>
      <c r="GF100">
        <v>3949</v>
      </c>
      <c r="GG100" t="s">
        <v>85</v>
      </c>
      <c r="GH100" t="s">
        <v>85</v>
      </c>
      <c r="GI100" t="s">
        <v>85</v>
      </c>
      <c r="GJ100" t="s">
        <v>85</v>
      </c>
      <c r="GK100" t="s">
        <v>85</v>
      </c>
      <c r="GL100" t="s">
        <v>85</v>
      </c>
      <c r="GM100" t="s">
        <v>85</v>
      </c>
      <c r="GN100" t="s">
        <v>85</v>
      </c>
      <c r="GO100" t="s">
        <v>85</v>
      </c>
      <c r="GP100" t="s">
        <v>85</v>
      </c>
      <c r="GQ100" t="s">
        <v>85</v>
      </c>
      <c r="GR100" t="s">
        <v>85</v>
      </c>
      <c r="GS100" t="s">
        <v>85</v>
      </c>
      <c r="GT100" t="s">
        <v>85</v>
      </c>
      <c r="GU100" t="s">
        <v>85</v>
      </c>
      <c r="GV100" t="s">
        <v>85</v>
      </c>
      <c r="GW100" t="s">
        <v>85</v>
      </c>
      <c r="GX100" t="s">
        <v>85</v>
      </c>
      <c r="GY100" t="s">
        <v>85</v>
      </c>
      <c r="GZ100">
        <v>20</v>
      </c>
      <c r="HA100">
        <v>100</v>
      </c>
      <c r="HB100">
        <v>134</v>
      </c>
      <c r="HC100">
        <v>103</v>
      </c>
      <c r="HD100">
        <v>39</v>
      </c>
      <c r="HE100">
        <v>2276</v>
      </c>
      <c r="HF100">
        <v>77</v>
      </c>
      <c r="HG100">
        <v>90</v>
      </c>
      <c r="HH100">
        <v>78</v>
      </c>
      <c r="HI100">
        <v>21</v>
      </c>
      <c r="HJ100">
        <v>1720</v>
      </c>
      <c r="HK100">
        <v>89</v>
      </c>
      <c r="HL100">
        <v>85</v>
      </c>
      <c r="HM100">
        <v>100</v>
      </c>
      <c r="HN100">
        <v>23</v>
      </c>
      <c r="HO100">
        <v>1859</v>
      </c>
      <c r="HP100">
        <v>42</v>
      </c>
      <c r="HQ100">
        <v>58</v>
      </c>
      <c r="HR100">
        <v>49</v>
      </c>
      <c r="HS100">
        <v>15</v>
      </c>
      <c r="HT100">
        <v>1062</v>
      </c>
      <c r="HU100">
        <v>162</v>
      </c>
      <c r="HV100">
        <v>185</v>
      </c>
      <c r="HW100">
        <v>152</v>
      </c>
      <c r="HX100">
        <v>25</v>
      </c>
      <c r="HY100">
        <v>3508</v>
      </c>
      <c r="HZ100">
        <v>20</v>
      </c>
      <c r="IA100">
        <v>129</v>
      </c>
      <c r="IB100">
        <v>135</v>
      </c>
      <c r="IC100">
        <v>107</v>
      </c>
      <c r="ID100">
        <v>44</v>
      </c>
      <c r="IE100">
        <v>2487</v>
      </c>
      <c r="IF100" t="s">
        <v>85</v>
      </c>
      <c r="IG100" t="s">
        <v>85</v>
      </c>
      <c r="IH100" t="s">
        <v>85</v>
      </c>
      <c r="II100" t="s">
        <v>85</v>
      </c>
      <c r="IJ100" t="s">
        <v>85</v>
      </c>
      <c r="IK100" t="s">
        <v>85</v>
      </c>
      <c r="IL100" t="s">
        <v>85</v>
      </c>
      <c r="IM100" t="s">
        <v>85</v>
      </c>
      <c r="IN100" t="s">
        <v>85</v>
      </c>
      <c r="IO100" t="s">
        <v>85</v>
      </c>
      <c r="IP100" t="s">
        <v>85</v>
      </c>
      <c r="IQ100" t="s">
        <v>85</v>
      </c>
      <c r="IR100" t="s">
        <v>85</v>
      </c>
      <c r="IS100" t="s">
        <v>85</v>
      </c>
      <c r="IT100" t="s">
        <v>85</v>
      </c>
      <c r="IU100" t="s">
        <v>85</v>
      </c>
      <c r="IV100" t="s">
        <v>85</v>
      </c>
      <c r="IW100" t="s">
        <v>85</v>
      </c>
      <c r="IX100" t="s">
        <v>85</v>
      </c>
      <c r="IY100" t="s">
        <v>85</v>
      </c>
      <c r="IZ100">
        <v>20</v>
      </c>
      <c r="JA100">
        <v>151</v>
      </c>
      <c r="JB100">
        <v>108</v>
      </c>
      <c r="JC100">
        <v>135</v>
      </c>
      <c r="JD100">
        <v>52</v>
      </c>
      <c r="JE100">
        <v>2665</v>
      </c>
      <c r="JF100">
        <v>141</v>
      </c>
      <c r="JG100">
        <v>127</v>
      </c>
      <c r="JH100">
        <v>127</v>
      </c>
      <c r="JI100">
        <v>39</v>
      </c>
      <c r="JJ100">
        <v>2657</v>
      </c>
      <c r="JK100">
        <v>133</v>
      </c>
      <c r="JL100">
        <v>164</v>
      </c>
      <c r="JM100">
        <v>171</v>
      </c>
      <c r="JN100">
        <v>45</v>
      </c>
      <c r="JO100">
        <v>3190</v>
      </c>
      <c r="JP100">
        <v>139</v>
      </c>
      <c r="JQ100">
        <v>110</v>
      </c>
      <c r="JR100">
        <v>126</v>
      </c>
      <c r="JS100">
        <v>32</v>
      </c>
      <c r="JT100">
        <v>2592</v>
      </c>
      <c r="JU100" t="s">
        <v>85</v>
      </c>
      <c r="JV100" t="s">
        <v>85</v>
      </c>
      <c r="JW100" t="s">
        <v>85</v>
      </c>
      <c r="JX100" t="s">
        <v>85</v>
      </c>
      <c r="JY100" t="s">
        <v>85</v>
      </c>
      <c r="JZ100">
        <v>20</v>
      </c>
      <c r="KA100">
        <v>105</v>
      </c>
      <c r="KB100">
        <v>116</v>
      </c>
      <c r="KC100">
        <v>84</v>
      </c>
      <c r="KD100">
        <v>40</v>
      </c>
      <c r="KE100">
        <v>1958</v>
      </c>
      <c r="KF100">
        <v>242</v>
      </c>
      <c r="KG100">
        <v>251</v>
      </c>
      <c r="KH100">
        <v>227</v>
      </c>
      <c r="KI100">
        <v>25</v>
      </c>
      <c r="KJ100">
        <v>5033</v>
      </c>
      <c r="KK100">
        <v>93</v>
      </c>
      <c r="KL100">
        <v>96</v>
      </c>
      <c r="KM100">
        <v>75</v>
      </c>
      <c r="KN100">
        <v>42</v>
      </c>
      <c r="KO100">
        <v>1787</v>
      </c>
      <c r="KP100">
        <v>96</v>
      </c>
      <c r="KQ100">
        <v>59</v>
      </c>
      <c r="KR100">
        <v>117</v>
      </c>
      <c r="KS100">
        <v>52</v>
      </c>
      <c r="KT100">
        <v>1820</v>
      </c>
      <c r="KU100" t="s">
        <v>85</v>
      </c>
      <c r="KV100" t="s">
        <v>85</v>
      </c>
      <c r="KW100" t="s">
        <v>85</v>
      </c>
      <c r="KX100" t="s">
        <v>85</v>
      </c>
      <c r="KY100" t="s">
        <v>85</v>
      </c>
      <c r="KZ100">
        <v>20</v>
      </c>
      <c r="LA100">
        <v>146</v>
      </c>
      <c r="LB100">
        <v>166</v>
      </c>
      <c r="LC100">
        <v>134</v>
      </c>
      <c r="LD100">
        <v>40</v>
      </c>
      <c r="LE100">
        <v>2986</v>
      </c>
      <c r="LF100">
        <v>91</v>
      </c>
      <c r="LG100">
        <v>101</v>
      </c>
      <c r="LH100">
        <v>75</v>
      </c>
      <c r="LI100">
        <v>17</v>
      </c>
      <c r="LJ100">
        <v>1806</v>
      </c>
      <c r="LK100">
        <v>159</v>
      </c>
      <c r="LL100">
        <v>155</v>
      </c>
      <c r="LM100">
        <v>166</v>
      </c>
      <c r="LN100">
        <v>37</v>
      </c>
      <c r="LO100">
        <v>3177</v>
      </c>
      <c r="LP100">
        <v>108</v>
      </c>
      <c r="LQ100">
        <v>111</v>
      </c>
      <c r="LR100">
        <v>130</v>
      </c>
      <c r="LS100">
        <v>34</v>
      </c>
      <c r="LT100">
        <v>2312</v>
      </c>
      <c r="LU100">
        <v>0</v>
      </c>
      <c r="LV100">
        <v>6</v>
      </c>
      <c r="LW100">
        <v>8</v>
      </c>
      <c r="LX100">
        <v>8</v>
      </c>
      <c r="LY100">
        <v>89</v>
      </c>
      <c r="LZ100">
        <v>20</v>
      </c>
      <c r="MA100">
        <v>93</v>
      </c>
      <c r="MB100">
        <v>139</v>
      </c>
      <c r="MC100">
        <v>92</v>
      </c>
      <c r="MD100">
        <v>46</v>
      </c>
      <c r="ME100">
        <v>2235</v>
      </c>
      <c r="MF100" t="s">
        <v>85</v>
      </c>
      <c r="MG100" t="s">
        <v>85</v>
      </c>
      <c r="MH100" t="s">
        <v>85</v>
      </c>
      <c r="MI100" t="s">
        <v>85</v>
      </c>
      <c r="MJ100" t="s">
        <v>85</v>
      </c>
      <c r="MK100" t="s">
        <v>85</v>
      </c>
      <c r="ML100" t="s">
        <v>85</v>
      </c>
      <c r="MM100" t="s">
        <v>85</v>
      </c>
      <c r="MN100" t="s">
        <v>85</v>
      </c>
      <c r="MO100" t="s">
        <v>85</v>
      </c>
      <c r="MP100" t="s">
        <v>85</v>
      </c>
      <c r="MQ100" t="s">
        <v>85</v>
      </c>
      <c r="MR100" t="s">
        <v>85</v>
      </c>
      <c r="MS100" t="s">
        <v>85</v>
      </c>
      <c r="MT100" t="s">
        <v>85</v>
      </c>
      <c r="MU100" t="s">
        <v>85</v>
      </c>
      <c r="MV100" t="s">
        <v>85</v>
      </c>
      <c r="MW100" t="s">
        <v>85</v>
      </c>
      <c r="MX100" t="s">
        <v>85</v>
      </c>
      <c r="MY100" t="s">
        <v>85</v>
      </c>
    </row>
    <row r="101" spans="1:363">
      <c r="A101" s="488">
        <v>21</v>
      </c>
      <c r="B101">
        <v>-1</v>
      </c>
      <c r="C101">
        <v>0</v>
      </c>
      <c r="D101">
        <v>-1</v>
      </c>
      <c r="E101">
        <v>-1</v>
      </c>
      <c r="F101">
        <v>28</v>
      </c>
      <c r="G101">
        <v>6</v>
      </c>
      <c r="H101">
        <v>6</v>
      </c>
      <c r="I101">
        <v>6</v>
      </c>
      <c r="J101">
        <v>0</v>
      </c>
      <c r="K101">
        <v>85</v>
      </c>
      <c r="L101">
        <v>7</v>
      </c>
      <c r="M101">
        <v>7</v>
      </c>
      <c r="N101">
        <v>6</v>
      </c>
      <c r="O101">
        <v>0</v>
      </c>
      <c r="P101">
        <v>48</v>
      </c>
      <c r="Q101">
        <v>5</v>
      </c>
      <c r="R101">
        <v>5</v>
      </c>
      <c r="S101">
        <v>4</v>
      </c>
      <c r="T101">
        <v>0</v>
      </c>
      <c r="U101">
        <v>56</v>
      </c>
      <c r="V101">
        <v>6</v>
      </c>
      <c r="W101">
        <v>6</v>
      </c>
      <c r="X101">
        <v>6</v>
      </c>
      <c r="Y101">
        <v>1</v>
      </c>
      <c r="Z101">
        <v>0</v>
      </c>
      <c r="AA101">
        <v>21</v>
      </c>
      <c r="AB101">
        <v>10</v>
      </c>
      <c r="AC101">
        <v>10</v>
      </c>
      <c r="AD101">
        <v>10</v>
      </c>
      <c r="AE101">
        <v>1</v>
      </c>
      <c r="AF101">
        <v>111</v>
      </c>
      <c r="AG101">
        <v>12</v>
      </c>
      <c r="AH101">
        <v>12</v>
      </c>
      <c r="AI101">
        <v>12</v>
      </c>
      <c r="AJ101">
        <v>1</v>
      </c>
      <c r="AK101">
        <v>103</v>
      </c>
      <c r="AL101">
        <v>1</v>
      </c>
      <c r="AM101">
        <v>1</v>
      </c>
      <c r="AN101">
        <v>1</v>
      </c>
      <c r="AO101">
        <v>1</v>
      </c>
      <c r="AP101">
        <v>48</v>
      </c>
      <c r="AQ101" t="s">
        <v>85</v>
      </c>
      <c r="AR101" t="s">
        <v>85</v>
      </c>
      <c r="AS101" t="s">
        <v>85</v>
      </c>
      <c r="AT101" t="s">
        <v>85</v>
      </c>
      <c r="AU101" t="s">
        <v>85</v>
      </c>
      <c r="AV101" t="s">
        <v>85</v>
      </c>
      <c r="AW101" t="s">
        <v>85</v>
      </c>
      <c r="AX101" t="s">
        <v>85</v>
      </c>
      <c r="AY101" t="s">
        <v>85</v>
      </c>
      <c r="AZ101" t="s">
        <v>85</v>
      </c>
      <c r="BA101">
        <v>21</v>
      </c>
      <c r="BB101">
        <v>23</v>
      </c>
      <c r="BC101">
        <v>23</v>
      </c>
      <c r="BD101">
        <v>23</v>
      </c>
      <c r="BE101">
        <v>0</v>
      </c>
      <c r="BF101">
        <v>901</v>
      </c>
      <c r="BG101">
        <v>32</v>
      </c>
      <c r="BH101">
        <v>30</v>
      </c>
      <c r="BI101">
        <v>31</v>
      </c>
      <c r="BJ101">
        <v>0</v>
      </c>
      <c r="BK101">
        <v>1251</v>
      </c>
      <c r="BL101">
        <v>9</v>
      </c>
      <c r="BM101">
        <v>9</v>
      </c>
      <c r="BN101">
        <v>8</v>
      </c>
      <c r="BO101">
        <v>0</v>
      </c>
      <c r="BP101">
        <v>481</v>
      </c>
      <c r="BQ101">
        <v>48</v>
      </c>
      <c r="BR101">
        <v>47</v>
      </c>
      <c r="BS101">
        <v>46</v>
      </c>
      <c r="BT101">
        <v>1</v>
      </c>
      <c r="BU101">
        <v>1860</v>
      </c>
      <c r="BV101">
        <v>40</v>
      </c>
      <c r="BW101">
        <v>43</v>
      </c>
      <c r="BX101">
        <v>42</v>
      </c>
      <c r="BY101">
        <v>0</v>
      </c>
      <c r="BZ101">
        <v>1680</v>
      </c>
      <c r="CA101">
        <v>21</v>
      </c>
      <c r="CB101" t="s">
        <v>85</v>
      </c>
      <c r="CC101" t="s">
        <v>85</v>
      </c>
      <c r="CD101" t="s">
        <v>85</v>
      </c>
      <c r="CE101" t="s">
        <v>85</v>
      </c>
      <c r="CF101">
        <v>0</v>
      </c>
      <c r="CG101">
        <v>2</v>
      </c>
      <c r="CH101">
        <v>2</v>
      </c>
      <c r="CI101">
        <v>2</v>
      </c>
      <c r="CJ101">
        <v>0</v>
      </c>
      <c r="CK101">
        <v>58</v>
      </c>
      <c r="CL101" t="s">
        <v>85</v>
      </c>
      <c r="CM101" t="s">
        <v>85</v>
      </c>
      <c r="CN101" t="s">
        <v>85</v>
      </c>
      <c r="CO101" t="s">
        <v>85</v>
      </c>
      <c r="CP101" t="s">
        <v>85</v>
      </c>
      <c r="CQ101" t="s">
        <v>85</v>
      </c>
      <c r="CR101" t="s">
        <v>85</v>
      </c>
      <c r="CS101" t="s">
        <v>85</v>
      </c>
      <c r="CT101" t="s">
        <v>85</v>
      </c>
      <c r="CU101" t="s">
        <v>85</v>
      </c>
      <c r="CV101" t="s">
        <v>85</v>
      </c>
      <c r="CW101" t="s">
        <v>85</v>
      </c>
      <c r="CX101" t="s">
        <v>85</v>
      </c>
      <c r="CY101" t="s">
        <v>85</v>
      </c>
      <c r="CZ101" t="s">
        <v>85</v>
      </c>
      <c r="DA101">
        <v>21</v>
      </c>
      <c r="DB101">
        <v>155</v>
      </c>
      <c r="DC101">
        <v>156</v>
      </c>
      <c r="DD101">
        <v>155</v>
      </c>
      <c r="DE101">
        <v>0</v>
      </c>
      <c r="DF101">
        <v>6010</v>
      </c>
      <c r="DG101">
        <v>8</v>
      </c>
      <c r="DH101">
        <v>8</v>
      </c>
      <c r="DI101">
        <v>8</v>
      </c>
      <c r="DJ101">
        <v>0</v>
      </c>
      <c r="DK101">
        <v>645</v>
      </c>
      <c r="DL101">
        <v>11</v>
      </c>
      <c r="DM101">
        <v>11</v>
      </c>
      <c r="DN101">
        <v>10</v>
      </c>
      <c r="DO101">
        <v>0</v>
      </c>
      <c r="DP101">
        <v>415</v>
      </c>
      <c r="DQ101">
        <v>0</v>
      </c>
      <c r="DR101">
        <v>0</v>
      </c>
      <c r="DS101">
        <v>0</v>
      </c>
      <c r="DT101">
        <v>0</v>
      </c>
      <c r="DU101">
        <v>0</v>
      </c>
      <c r="DV101">
        <v>0</v>
      </c>
      <c r="DW101">
        <v>0</v>
      </c>
      <c r="DX101">
        <v>0</v>
      </c>
      <c r="DY101">
        <v>0</v>
      </c>
      <c r="DZ101">
        <v>0</v>
      </c>
      <c r="EA101">
        <v>21</v>
      </c>
      <c r="EB101">
        <v>0</v>
      </c>
      <c r="EC101">
        <v>0</v>
      </c>
      <c r="ED101">
        <v>0</v>
      </c>
      <c r="EE101">
        <v>0</v>
      </c>
      <c r="EF101">
        <v>0</v>
      </c>
      <c r="EG101" t="s">
        <v>85</v>
      </c>
      <c r="EH101" t="s">
        <v>85</v>
      </c>
      <c r="EI101" t="s">
        <v>85</v>
      </c>
      <c r="EJ101" t="s">
        <v>85</v>
      </c>
      <c r="EK101" t="s">
        <v>85</v>
      </c>
      <c r="EL101" t="s">
        <v>85</v>
      </c>
      <c r="EM101" t="s">
        <v>85</v>
      </c>
      <c r="EN101" t="s">
        <v>85</v>
      </c>
      <c r="EO101" t="s">
        <v>85</v>
      </c>
      <c r="EP101" t="s">
        <v>85</v>
      </c>
      <c r="EQ101" t="s">
        <v>85</v>
      </c>
      <c r="ER101" t="s">
        <v>85</v>
      </c>
      <c r="ES101" t="s">
        <v>85</v>
      </c>
      <c r="ET101" t="s">
        <v>85</v>
      </c>
      <c r="EU101" t="s">
        <v>85</v>
      </c>
      <c r="EV101" t="s">
        <v>85</v>
      </c>
      <c r="EW101" t="s">
        <v>85</v>
      </c>
      <c r="EX101" t="s">
        <v>85</v>
      </c>
      <c r="EY101" t="s">
        <v>85</v>
      </c>
      <c r="EZ101" t="s">
        <v>85</v>
      </c>
      <c r="FA101">
        <v>21</v>
      </c>
      <c r="FB101">
        <v>2</v>
      </c>
      <c r="FC101">
        <v>1</v>
      </c>
      <c r="FD101">
        <v>1</v>
      </c>
      <c r="FE101">
        <v>0</v>
      </c>
      <c r="FF101">
        <v>0</v>
      </c>
      <c r="FG101">
        <v>0</v>
      </c>
      <c r="FH101">
        <v>0</v>
      </c>
      <c r="FI101">
        <v>0</v>
      </c>
      <c r="FJ101">
        <v>0</v>
      </c>
      <c r="FK101">
        <v>0</v>
      </c>
      <c r="FL101">
        <v>0</v>
      </c>
      <c r="FM101">
        <v>0</v>
      </c>
      <c r="FN101">
        <v>0</v>
      </c>
      <c r="FO101">
        <v>0</v>
      </c>
      <c r="FP101">
        <v>0</v>
      </c>
      <c r="FQ101">
        <v>49</v>
      </c>
      <c r="FR101">
        <v>48</v>
      </c>
      <c r="FS101">
        <v>52</v>
      </c>
      <c r="FT101">
        <v>0</v>
      </c>
      <c r="FU101">
        <v>2093</v>
      </c>
      <c r="FV101">
        <v>12</v>
      </c>
      <c r="FW101">
        <v>12</v>
      </c>
      <c r="FX101">
        <v>11</v>
      </c>
      <c r="FY101">
        <v>0</v>
      </c>
      <c r="FZ101">
        <v>944</v>
      </c>
      <c r="GA101">
        <v>21</v>
      </c>
      <c r="GB101">
        <v>98</v>
      </c>
      <c r="GC101">
        <v>101</v>
      </c>
      <c r="GD101">
        <v>98</v>
      </c>
      <c r="GE101">
        <v>0</v>
      </c>
      <c r="GF101">
        <v>3916</v>
      </c>
      <c r="GG101" t="s">
        <v>85</v>
      </c>
      <c r="GH101" t="s">
        <v>85</v>
      </c>
      <c r="GI101" t="s">
        <v>85</v>
      </c>
      <c r="GJ101" t="s">
        <v>85</v>
      </c>
      <c r="GK101" t="s">
        <v>85</v>
      </c>
      <c r="GL101" t="s">
        <v>85</v>
      </c>
      <c r="GM101" t="s">
        <v>85</v>
      </c>
      <c r="GN101" t="s">
        <v>85</v>
      </c>
      <c r="GO101" t="s">
        <v>85</v>
      </c>
      <c r="GP101" t="s">
        <v>85</v>
      </c>
      <c r="GQ101" t="s">
        <v>85</v>
      </c>
      <c r="GR101" t="s">
        <v>85</v>
      </c>
      <c r="GS101" t="s">
        <v>85</v>
      </c>
      <c r="GT101" t="s">
        <v>85</v>
      </c>
      <c r="GU101" t="s">
        <v>85</v>
      </c>
      <c r="GV101" t="s">
        <v>85</v>
      </c>
      <c r="GW101" t="s">
        <v>85</v>
      </c>
      <c r="GX101" t="s">
        <v>85</v>
      </c>
      <c r="GY101" t="s">
        <v>85</v>
      </c>
      <c r="GZ101">
        <v>21</v>
      </c>
      <c r="HA101">
        <v>99</v>
      </c>
      <c r="HB101">
        <v>132</v>
      </c>
      <c r="HC101">
        <v>110</v>
      </c>
      <c r="HD101">
        <v>32</v>
      </c>
      <c r="HE101">
        <v>2197</v>
      </c>
      <c r="HF101">
        <v>73</v>
      </c>
      <c r="HG101">
        <v>89</v>
      </c>
      <c r="HH101">
        <v>73</v>
      </c>
      <c r="HI101">
        <v>25</v>
      </c>
      <c r="HJ101">
        <v>1639</v>
      </c>
      <c r="HK101">
        <v>86</v>
      </c>
      <c r="HL101">
        <v>77</v>
      </c>
      <c r="HM101">
        <v>96</v>
      </c>
      <c r="HN101">
        <v>26</v>
      </c>
      <c r="HO101">
        <v>1801</v>
      </c>
      <c r="HP101">
        <v>44</v>
      </c>
      <c r="HQ101">
        <v>57</v>
      </c>
      <c r="HR101">
        <v>48</v>
      </c>
      <c r="HS101">
        <v>16</v>
      </c>
      <c r="HT101">
        <v>1052</v>
      </c>
      <c r="HU101">
        <v>163</v>
      </c>
      <c r="HV101">
        <v>186</v>
      </c>
      <c r="HW101">
        <v>156</v>
      </c>
      <c r="HX101">
        <v>29</v>
      </c>
      <c r="HY101">
        <v>3363</v>
      </c>
      <c r="HZ101">
        <v>21</v>
      </c>
      <c r="IA101">
        <v>126</v>
      </c>
      <c r="IB101">
        <v>143</v>
      </c>
      <c r="IC101">
        <v>102</v>
      </c>
      <c r="ID101">
        <v>52</v>
      </c>
      <c r="IE101">
        <v>2501</v>
      </c>
      <c r="IF101" t="s">
        <v>85</v>
      </c>
      <c r="IG101" t="s">
        <v>85</v>
      </c>
      <c r="IH101" t="s">
        <v>85</v>
      </c>
      <c r="II101" t="s">
        <v>85</v>
      </c>
      <c r="IJ101" t="s">
        <v>85</v>
      </c>
      <c r="IK101" t="s">
        <v>85</v>
      </c>
      <c r="IL101" t="s">
        <v>85</v>
      </c>
      <c r="IM101" t="s">
        <v>85</v>
      </c>
      <c r="IN101" t="s">
        <v>85</v>
      </c>
      <c r="IO101" t="s">
        <v>85</v>
      </c>
      <c r="IP101" t="s">
        <v>85</v>
      </c>
      <c r="IQ101" t="s">
        <v>85</v>
      </c>
      <c r="IR101" t="s">
        <v>85</v>
      </c>
      <c r="IS101" t="s">
        <v>85</v>
      </c>
      <c r="IT101" t="s">
        <v>85</v>
      </c>
      <c r="IU101" t="s">
        <v>85</v>
      </c>
      <c r="IV101" t="s">
        <v>85</v>
      </c>
      <c r="IW101" t="s">
        <v>85</v>
      </c>
      <c r="IX101" t="s">
        <v>85</v>
      </c>
      <c r="IY101" t="s">
        <v>85</v>
      </c>
      <c r="IZ101">
        <v>21</v>
      </c>
      <c r="JA101">
        <v>132</v>
      </c>
      <c r="JB101">
        <v>91</v>
      </c>
      <c r="JC101">
        <v>109</v>
      </c>
      <c r="JD101">
        <v>43</v>
      </c>
      <c r="JE101">
        <v>2408</v>
      </c>
      <c r="JF101">
        <v>146</v>
      </c>
      <c r="JG101">
        <v>128</v>
      </c>
      <c r="JH101">
        <v>121</v>
      </c>
      <c r="JI101">
        <v>43</v>
      </c>
      <c r="JJ101">
        <v>2627</v>
      </c>
      <c r="JK101">
        <v>133</v>
      </c>
      <c r="JL101">
        <v>168</v>
      </c>
      <c r="JM101">
        <v>178</v>
      </c>
      <c r="JN101">
        <v>54</v>
      </c>
      <c r="JO101">
        <v>3146</v>
      </c>
      <c r="JP101">
        <v>137</v>
      </c>
      <c r="JQ101">
        <v>104</v>
      </c>
      <c r="JR101">
        <v>128</v>
      </c>
      <c r="JS101">
        <v>38</v>
      </c>
      <c r="JT101">
        <v>2478</v>
      </c>
      <c r="JU101" t="s">
        <v>85</v>
      </c>
      <c r="JV101" t="s">
        <v>85</v>
      </c>
      <c r="JW101" t="s">
        <v>85</v>
      </c>
      <c r="JX101" t="s">
        <v>85</v>
      </c>
      <c r="JY101" t="s">
        <v>85</v>
      </c>
      <c r="JZ101">
        <v>21</v>
      </c>
      <c r="KA101">
        <v>95</v>
      </c>
      <c r="KB101">
        <v>102</v>
      </c>
      <c r="KC101">
        <v>82</v>
      </c>
      <c r="KD101">
        <v>19</v>
      </c>
      <c r="KE101">
        <v>1913</v>
      </c>
      <c r="KF101">
        <v>223</v>
      </c>
      <c r="KG101">
        <v>226</v>
      </c>
      <c r="KH101">
        <v>199</v>
      </c>
      <c r="KI101">
        <v>31</v>
      </c>
      <c r="KJ101">
        <v>4190</v>
      </c>
      <c r="KK101">
        <v>88</v>
      </c>
      <c r="KL101">
        <v>90</v>
      </c>
      <c r="KM101">
        <v>75</v>
      </c>
      <c r="KN101">
        <v>36</v>
      </c>
      <c r="KO101">
        <v>1730</v>
      </c>
      <c r="KP101">
        <v>83</v>
      </c>
      <c r="KQ101">
        <v>58</v>
      </c>
      <c r="KR101">
        <v>103</v>
      </c>
      <c r="KS101">
        <v>42</v>
      </c>
      <c r="KT101">
        <v>1709</v>
      </c>
      <c r="KU101" t="s">
        <v>85</v>
      </c>
      <c r="KV101" t="s">
        <v>85</v>
      </c>
      <c r="KW101" t="s">
        <v>85</v>
      </c>
      <c r="KX101" t="s">
        <v>85</v>
      </c>
      <c r="KY101" t="s">
        <v>85</v>
      </c>
      <c r="KZ101">
        <v>21</v>
      </c>
      <c r="LA101">
        <v>147</v>
      </c>
      <c r="LB101">
        <v>164</v>
      </c>
      <c r="LC101">
        <v>127</v>
      </c>
      <c r="LD101">
        <v>45</v>
      </c>
      <c r="LE101">
        <v>2939</v>
      </c>
      <c r="LF101">
        <v>90</v>
      </c>
      <c r="LG101">
        <v>96</v>
      </c>
      <c r="LH101">
        <v>65</v>
      </c>
      <c r="LI101">
        <v>20</v>
      </c>
      <c r="LJ101">
        <v>1736</v>
      </c>
      <c r="LK101">
        <v>155</v>
      </c>
      <c r="LL101">
        <v>145</v>
      </c>
      <c r="LM101">
        <v>160</v>
      </c>
      <c r="LN101">
        <v>39</v>
      </c>
      <c r="LO101">
        <v>3094</v>
      </c>
      <c r="LP101">
        <v>118</v>
      </c>
      <c r="LQ101">
        <v>131</v>
      </c>
      <c r="LR101">
        <v>144</v>
      </c>
      <c r="LS101">
        <v>35</v>
      </c>
      <c r="LT101">
        <v>2230</v>
      </c>
      <c r="LU101">
        <v>0</v>
      </c>
      <c r="LV101">
        <v>5</v>
      </c>
      <c r="LW101">
        <v>7</v>
      </c>
      <c r="LX101">
        <v>7</v>
      </c>
      <c r="LY101">
        <v>80</v>
      </c>
      <c r="LZ101">
        <v>21</v>
      </c>
      <c r="MA101">
        <v>89</v>
      </c>
      <c r="MB101">
        <v>135</v>
      </c>
      <c r="MC101">
        <v>80</v>
      </c>
      <c r="MD101">
        <v>48</v>
      </c>
      <c r="ME101">
        <v>2158</v>
      </c>
      <c r="MF101" t="s">
        <v>85</v>
      </c>
      <c r="MG101" t="s">
        <v>85</v>
      </c>
      <c r="MH101" t="s">
        <v>85</v>
      </c>
      <c r="MI101" t="s">
        <v>85</v>
      </c>
      <c r="MJ101" t="s">
        <v>85</v>
      </c>
      <c r="MK101" t="s">
        <v>85</v>
      </c>
      <c r="ML101" t="s">
        <v>85</v>
      </c>
      <c r="MM101" t="s">
        <v>85</v>
      </c>
      <c r="MN101" t="s">
        <v>85</v>
      </c>
      <c r="MO101" t="s">
        <v>85</v>
      </c>
      <c r="MP101" t="s">
        <v>85</v>
      </c>
      <c r="MQ101" t="s">
        <v>85</v>
      </c>
      <c r="MR101" t="s">
        <v>85</v>
      </c>
      <c r="MS101" t="s">
        <v>85</v>
      </c>
      <c r="MT101" t="s">
        <v>85</v>
      </c>
      <c r="MU101" t="s">
        <v>85</v>
      </c>
      <c r="MV101" t="s">
        <v>85</v>
      </c>
      <c r="MW101" t="s">
        <v>85</v>
      </c>
      <c r="MX101" t="s">
        <v>85</v>
      </c>
      <c r="MY101" t="s">
        <v>85</v>
      </c>
    </row>
    <row r="102" spans="1:363">
      <c r="A102" s="488">
        <v>22</v>
      </c>
      <c r="B102">
        <v>-1</v>
      </c>
      <c r="C102">
        <v>-1</v>
      </c>
      <c r="D102">
        <v>-1</v>
      </c>
      <c r="E102">
        <v>-1</v>
      </c>
      <c r="F102">
        <v>28</v>
      </c>
      <c r="G102">
        <v>5</v>
      </c>
      <c r="H102">
        <v>6</v>
      </c>
      <c r="I102">
        <v>6</v>
      </c>
      <c r="J102">
        <v>0</v>
      </c>
      <c r="K102">
        <v>87</v>
      </c>
      <c r="L102">
        <v>7</v>
      </c>
      <c r="M102">
        <v>7</v>
      </c>
      <c r="N102">
        <v>6</v>
      </c>
      <c r="O102">
        <v>0</v>
      </c>
      <c r="P102">
        <v>51</v>
      </c>
      <c r="Q102">
        <v>5</v>
      </c>
      <c r="R102">
        <v>5</v>
      </c>
      <c r="S102">
        <v>4</v>
      </c>
      <c r="T102">
        <v>0</v>
      </c>
      <c r="U102">
        <v>57</v>
      </c>
      <c r="V102">
        <v>6</v>
      </c>
      <c r="W102">
        <v>6</v>
      </c>
      <c r="X102">
        <v>5</v>
      </c>
      <c r="Y102">
        <v>1</v>
      </c>
      <c r="Z102">
        <v>0</v>
      </c>
      <c r="AA102">
        <v>22</v>
      </c>
      <c r="AB102">
        <v>11</v>
      </c>
      <c r="AC102">
        <v>11</v>
      </c>
      <c r="AD102">
        <v>11</v>
      </c>
      <c r="AE102">
        <v>1</v>
      </c>
      <c r="AF102">
        <v>103</v>
      </c>
      <c r="AG102">
        <v>12</v>
      </c>
      <c r="AH102">
        <v>12</v>
      </c>
      <c r="AI102">
        <v>12</v>
      </c>
      <c r="AJ102">
        <v>1</v>
      </c>
      <c r="AK102">
        <v>109</v>
      </c>
      <c r="AL102">
        <v>1</v>
      </c>
      <c r="AM102">
        <v>1</v>
      </c>
      <c r="AN102">
        <v>1</v>
      </c>
      <c r="AO102">
        <v>1</v>
      </c>
      <c r="AP102">
        <v>48</v>
      </c>
      <c r="AQ102" t="s">
        <v>85</v>
      </c>
      <c r="AR102" t="s">
        <v>85</v>
      </c>
      <c r="AS102" t="s">
        <v>85</v>
      </c>
      <c r="AT102" t="s">
        <v>85</v>
      </c>
      <c r="AU102" t="s">
        <v>85</v>
      </c>
      <c r="AV102" t="s">
        <v>85</v>
      </c>
      <c r="AW102" t="s">
        <v>85</v>
      </c>
      <c r="AX102" t="s">
        <v>85</v>
      </c>
      <c r="AY102" t="s">
        <v>85</v>
      </c>
      <c r="AZ102" t="s">
        <v>85</v>
      </c>
      <c r="BA102">
        <v>22</v>
      </c>
      <c r="BB102">
        <v>23</v>
      </c>
      <c r="BC102">
        <v>23</v>
      </c>
      <c r="BD102">
        <v>23</v>
      </c>
      <c r="BE102">
        <v>0</v>
      </c>
      <c r="BF102">
        <v>894</v>
      </c>
      <c r="BG102">
        <v>32</v>
      </c>
      <c r="BH102">
        <v>29</v>
      </c>
      <c r="BI102">
        <v>29</v>
      </c>
      <c r="BJ102">
        <v>0</v>
      </c>
      <c r="BK102">
        <v>1220</v>
      </c>
      <c r="BL102">
        <v>8</v>
      </c>
      <c r="BM102">
        <v>7</v>
      </c>
      <c r="BN102">
        <v>6</v>
      </c>
      <c r="BO102">
        <v>0</v>
      </c>
      <c r="BP102">
        <v>271</v>
      </c>
      <c r="BQ102">
        <v>47</v>
      </c>
      <c r="BR102">
        <v>48</v>
      </c>
      <c r="BS102">
        <v>45</v>
      </c>
      <c r="BT102">
        <v>1</v>
      </c>
      <c r="BU102">
        <v>1809</v>
      </c>
      <c r="BV102">
        <v>38</v>
      </c>
      <c r="BW102">
        <v>41</v>
      </c>
      <c r="BX102">
        <v>40</v>
      </c>
      <c r="BY102">
        <v>0</v>
      </c>
      <c r="BZ102">
        <v>1605</v>
      </c>
      <c r="CA102">
        <v>22</v>
      </c>
      <c r="CB102" t="s">
        <v>85</v>
      </c>
      <c r="CC102" t="s">
        <v>85</v>
      </c>
      <c r="CD102" t="s">
        <v>85</v>
      </c>
      <c r="CE102" t="s">
        <v>85</v>
      </c>
      <c r="CF102">
        <v>0</v>
      </c>
      <c r="CG102">
        <v>0</v>
      </c>
      <c r="CH102">
        <v>2</v>
      </c>
      <c r="CI102">
        <v>2</v>
      </c>
      <c r="CJ102">
        <v>0</v>
      </c>
      <c r="CK102">
        <v>59</v>
      </c>
      <c r="CL102" t="s">
        <v>85</v>
      </c>
      <c r="CM102" t="s">
        <v>85</v>
      </c>
      <c r="CN102" t="s">
        <v>85</v>
      </c>
      <c r="CO102" t="s">
        <v>85</v>
      </c>
      <c r="CP102" t="s">
        <v>85</v>
      </c>
      <c r="CQ102" t="s">
        <v>85</v>
      </c>
      <c r="CR102" t="s">
        <v>85</v>
      </c>
      <c r="CS102" t="s">
        <v>85</v>
      </c>
      <c r="CT102" t="s">
        <v>85</v>
      </c>
      <c r="CU102" t="s">
        <v>85</v>
      </c>
      <c r="CV102" t="s">
        <v>85</v>
      </c>
      <c r="CW102" t="s">
        <v>85</v>
      </c>
      <c r="CX102" t="s">
        <v>85</v>
      </c>
      <c r="CY102" t="s">
        <v>85</v>
      </c>
      <c r="CZ102" t="s">
        <v>85</v>
      </c>
      <c r="DA102">
        <v>22</v>
      </c>
      <c r="DB102">
        <v>147</v>
      </c>
      <c r="DC102">
        <v>148</v>
      </c>
      <c r="DD102">
        <v>147</v>
      </c>
      <c r="DE102">
        <v>0</v>
      </c>
      <c r="DF102">
        <v>5661</v>
      </c>
      <c r="DG102">
        <v>8</v>
      </c>
      <c r="DH102">
        <v>7</v>
      </c>
      <c r="DI102">
        <v>8</v>
      </c>
      <c r="DJ102">
        <v>0</v>
      </c>
      <c r="DK102">
        <v>291</v>
      </c>
      <c r="DL102">
        <v>10</v>
      </c>
      <c r="DM102">
        <v>10</v>
      </c>
      <c r="DN102">
        <v>9</v>
      </c>
      <c r="DO102">
        <v>0</v>
      </c>
      <c r="DP102">
        <v>398</v>
      </c>
      <c r="DQ102">
        <v>0</v>
      </c>
      <c r="DR102">
        <v>0</v>
      </c>
      <c r="DS102">
        <v>0</v>
      </c>
      <c r="DT102">
        <v>0</v>
      </c>
      <c r="DU102">
        <v>0</v>
      </c>
      <c r="DV102">
        <v>0</v>
      </c>
      <c r="DW102">
        <v>0</v>
      </c>
      <c r="DX102">
        <v>0</v>
      </c>
      <c r="DY102">
        <v>0</v>
      </c>
      <c r="DZ102">
        <v>0</v>
      </c>
      <c r="EA102">
        <v>22</v>
      </c>
      <c r="EB102">
        <v>0</v>
      </c>
      <c r="EC102">
        <v>0</v>
      </c>
      <c r="ED102">
        <v>0</v>
      </c>
      <c r="EE102">
        <v>0</v>
      </c>
      <c r="EF102">
        <v>0</v>
      </c>
      <c r="EG102" t="s">
        <v>85</v>
      </c>
      <c r="EH102" t="s">
        <v>85</v>
      </c>
      <c r="EI102" t="s">
        <v>85</v>
      </c>
      <c r="EJ102" t="s">
        <v>85</v>
      </c>
      <c r="EK102" t="s">
        <v>85</v>
      </c>
      <c r="EL102" t="s">
        <v>85</v>
      </c>
      <c r="EM102" t="s">
        <v>85</v>
      </c>
      <c r="EN102" t="s">
        <v>85</v>
      </c>
      <c r="EO102" t="s">
        <v>85</v>
      </c>
      <c r="EP102" t="s">
        <v>85</v>
      </c>
      <c r="EQ102" t="s">
        <v>85</v>
      </c>
      <c r="ER102" t="s">
        <v>85</v>
      </c>
      <c r="ES102" t="s">
        <v>85</v>
      </c>
      <c r="ET102" t="s">
        <v>85</v>
      </c>
      <c r="EU102" t="s">
        <v>85</v>
      </c>
      <c r="EV102" t="s">
        <v>85</v>
      </c>
      <c r="EW102" t="s">
        <v>85</v>
      </c>
      <c r="EX102" t="s">
        <v>85</v>
      </c>
      <c r="EY102" t="s">
        <v>85</v>
      </c>
      <c r="EZ102" t="s">
        <v>85</v>
      </c>
      <c r="FA102">
        <v>22</v>
      </c>
      <c r="FB102">
        <v>1</v>
      </c>
      <c r="FC102">
        <v>1</v>
      </c>
      <c r="FD102">
        <v>1</v>
      </c>
      <c r="FE102">
        <v>0</v>
      </c>
      <c r="FF102">
        <v>0</v>
      </c>
      <c r="FG102">
        <v>0</v>
      </c>
      <c r="FH102">
        <v>0</v>
      </c>
      <c r="FI102">
        <v>0</v>
      </c>
      <c r="FJ102">
        <v>0</v>
      </c>
      <c r="FK102">
        <v>0</v>
      </c>
      <c r="FL102">
        <v>0</v>
      </c>
      <c r="FM102">
        <v>0</v>
      </c>
      <c r="FN102">
        <v>0</v>
      </c>
      <c r="FO102">
        <v>0</v>
      </c>
      <c r="FP102">
        <v>0</v>
      </c>
      <c r="FQ102">
        <v>49</v>
      </c>
      <c r="FR102">
        <v>47</v>
      </c>
      <c r="FS102">
        <v>51</v>
      </c>
      <c r="FT102">
        <v>0</v>
      </c>
      <c r="FU102">
        <v>1992</v>
      </c>
      <c r="FV102">
        <v>10</v>
      </c>
      <c r="FW102">
        <v>9</v>
      </c>
      <c r="FX102">
        <v>9</v>
      </c>
      <c r="FY102">
        <v>0</v>
      </c>
      <c r="FZ102">
        <v>424</v>
      </c>
      <c r="GA102">
        <v>22</v>
      </c>
      <c r="GB102">
        <v>98</v>
      </c>
      <c r="GC102">
        <v>100</v>
      </c>
      <c r="GD102">
        <v>99</v>
      </c>
      <c r="GE102">
        <v>0</v>
      </c>
      <c r="GF102">
        <v>3843</v>
      </c>
      <c r="GG102" t="s">
        <v>85</v>
      </c>
      <c r="GH102" t="s">
        <v>85</v>
      </c>
      <c r="GI102" t="s">
        <v>85</v>
      </c>
      <c r="GJ102" t="s">
        <v>85</v>
      </c>
      <c r="GK102" t="s">
        <v>85</v>
      </c>
      <c r="GL102" t="s">
        <v>85</v>
      </c>
      <c r="GM102" t="s">
        <v>85</v>
      </c>
      <c r="GN102" t="s">
        <v>85</v>
      </c>
      <c r="GO102" t="s">
        <v>85</v>
      </c>
      <c r="GP102" t="s">
        <v>85</v>
      </c>
      <c r="GQ102" t="s">
        <v>85</v>
      </c>
      <c r="GR102" t="s">
        <v>85</v>
      </c>
      <c r="GS102" t="s">
        <v>85</v>
      </c>
      <c r="GT102" t="s">
        <v>85</v>
      </c>
      <c r="GU102" t="s">
        <v>85</v>
      </c>
      <c r="GV102" t="s">
        <v>85</v>
      </c>
      <c r="GW102" t="s">
        <v>85</v>
      </c>
      <c r="GX102" t="s">
        <v>85</v>
      </c>
      <c r="GY102" t="s">
        <v>85</v>
      </c>
      <c r="GZ102">
        <v>22</v>
      </c>
      <c r="HA102">
        <v>98</v>
      </c>
      <c r="HB102">
        <v>131</v>
      </c>
      <c r="HC102">
        <v>102</v>
      </c>
      <c r="HD102">
        <v>35</v>
      </c>
      <c r="HE102">
        <v>2160</v>
      </c>
      <c r="HF102">
        <v>73</v>
      </c>
      <c r="HG102">
        <v>90</v>
      </c>
      <c r="HH102">
        <v>76</v>
      </c>
      <c r="HI102">
        <v>23</v>
      </c>
      <c r="HJ102">
        <v>1595</v>
      </c>
      <c r="HK102">
        <v>85</v>
      </c>
      <c r="HL102">
        <v>76</v>
      </c>
      <c r="HM102">
        <v>91</v>
      </c>
      <c r="HN102">
        <v>25</v>
      </c>
      <c r="HO102">
        <v>1728</v>
      </c>
      <c r="HP102">
        <v>47</v>
      </c>
      <c r="HQ102">
        <v>62</v>
      </c>
      <c r="HR102">
        <v>51</v>
      </c>
      <c r="HS102">
        <v>16</v>
      </c>
      <c r="HT102">
        <v>1091</v>
      </c>
      <c r="HU102">
        <v>163</v>
      </c>
      <c r="HV102">
        <v>186</v>
      </c>
      <c r="HW102">
        <v>150</v>
      </c>
      <c r="HX102">
        <v>31</v>
      </c>
      <c r="HY102">
        <v>3401</v>
      </c>
      <c r="HZ102">
        <v>22</v>
      </c>
      <c r="IA102">
        <v>125</v>
      </c>
      <c r="IB102">
        <v>134</v>
      </c>
      <c r="IC102">
        <v>106</v>
      </c>
      <c r="ID102">
        <v>42</v>
      </c>
      <c r="IE102">
        <v>2449</v>
      </c>
      <c r="IF102" t="s">
        <v>85</v>
      </c>
      <c r="IG102" t="s">
        <v>85</v>
      </c>
      <c r="IH102" t="s">
        <v>85</v>
      </c>
      <c r="II102" t="s">
        <v>85</v>
      </c>
      <c r="IJ102" t="s">
        <v>85</v>
      </c>
      <c r="IK102" t="s">
        <v>85</v>
      </c>
      <c r="IL102" t="s">
        <v>85</v>
      </c>
      <c r="IM102" t="s">
        <v>85</v>
      </c>
      <c r="IN102" t="s">
        <v>85</v>
      </c>
      <c r="IO102" t="s">
        <v>85</v>
      </c>
      <c r="IP102" t="s">
        <v>85</v>
      </c>
      <c r="IQ102" t="s">
        <v>85</v>
      </c>
      <c r="IR102" t="s">
        <v>85</v>
      </c>
      <c r="IS102" t="s">
        <v>85</v>
      </c>
      <c r="IT102" t="s">
        <v>85</v>
      </c>
      <c r="IU102" t="s">
        <v>85</v>
      </c>
      <c r="IV102" t="s">
        <v>85</v>
      </c>
      <c r="IW102" t="s">
        <v>85</v>
      </c>
      <c r="IX102" t="s">
        <v>85</v>
      </c>
      <c r="IY102" t="s">
        <v>85</v>
      </c>
      <c r="IZ102">
        <v>22</v>
      </c>
      <c r="JA102">
        <v>132</v>
      </c>
      <c r="JB102">
        <v>86</v>
      </c>
      <c r="JC102">
        <v>104</v>
      </c>
      <c r="JD102">
        <v>46</v>
      </c>
      <c r="JE102">
        <v>2256</v>
      </c>
      <c r="JF102">
        <v>134</v>
      </c>
      <c r="JG102">
        <v>120</v>
      </c>
      <c r="JH102">
        <v>113</v>
      </c>
      <c r="JI102">
        <v>42</v>
      </c>
      <c r="JJ102">
        <v>2569</v>
      </c>
      <c r="JK102">
        <v>129</v>
      </c>
      <c r="JL102">
        <v>154</v>
      </c>
      <c r="JM102">
        <v>162</v>
      </c>
      <c r="JN102">
        <v>46</v>
      </c>
      <c r="JO102">
        <v>3091</v>
      </c>
      <c r="JP102">
        <v>129</v>
      </c>
      <c r="JQ102">
        <v>88</v>
      </c>
      <c r="JR102">
        <v>113</v>
      </c>
      <c r="JS102">
        <v>47</v>
      </c>
      <c r="JT102">
        <v>2349</v>
      </c>
      <c r="JU102" t="s">
        <v>85</v>
      </c>
      <c r="JV102" t="s">
        <v>85</v>
      </c>
      <c r="JW102" t="s">
        <v>85</v>
      </c>
      <c r="JX102" t="s">
        <v>85</v>
      </c>
      <c r="JY102" t="s">
        <v>85</v>
      </c>
      <c r="JZ102">
        <v>22</v>
      </c>
      <c r="KA102">
        <v>94</v>
      </c>
      <c r="KB102">
        <v>103</v>
      </c>
      <c r="KC102">
        <v>77</v>
      </c>
      <c r="KD102">
        <v>22</v>
      </c>
      <c r="KE102">
        <v>1835</v>
      </c>
      <c r="KF102">
        <v>210</v>
      </c>
      <c r="KG102">
        <v>221</v>
      </c>
      <c r="KH102">
        <v>193</v>
      </c>
      <c r="KI102">
        <v>33</v>
      </c>
      <c r="KJ102">
        <v>4195</v>
      </c>
      <c r="KK102">
        <v>86</v>
      </c>
      <c r="KL102">
        <v>85</v>
      </c>
      <c r="KM102">
        <v>73</v>
      </c>
      <c r="KN102">
        <v>32</v>
      </c>
      <c r="KO102">
        <v>1668</v>
      </c>
      <c r="KP102">
        <v>77</v>
      </c>
      <c r="KQ102">
        <v>47</v>
      </c>
      <c r="KR102">
        <v>85</v>
      </c>
      <c r="KS102">
        <v>41</v>
      </c>
      <c r="KT102">
        <v>1566</v>
      </c>
      <c r="KU102" t="s">
        <v>85</v>
      </c>
      <c r="KV102" t="s">
        <v>85</v>
      </c>
      <c r="KW102" t="s">
        <v>85</v>
      </c>
      <c r="KX102" t="s">
        <v>85</v>
      </c>
      <c r="KY102" t="s">
        <v>85</v>
      </c>
      <c r="KZ102">
        <v>22</v>
      </c>
      <c r="LA102">
        <v>143</v>
      </c>
      <c r="LB102">
        <v>158</v>
      </c>
      <c r="LC102">
        <v>121</v>
      </c>
      <c r="LD102">
        <v>42</v>
      </c>
      <c r="LE102">
        <v>2849</v>
      </c>
      <c r="LF102">
        <v>78</v>
      </c>
      <c r="LG102">
        <v>85</v>
      </c>
      <c r="LH102">
        <v>59</v>
      </c>
      <c r="LI102">
        <v>19</v>
      </c>
      <c r="LJ102">
        <v>1547</v>
      </c>
      <c r="LK102">
        <v>153</v>
      </c>
      <c r="LL102">
        <v>147</v>
      </c>
      <c r="LM102">
        <v>158</v>
      </c>
      <c r="LN102">
        <v>40</v>
      </c>
      <c r="LO102">
        <v>3025</v>
      </c>
      <c r="LP102">
        <v>111</v>
      </c>
      <c r="LQ102">
        <v>121</v>
      </c>
      <c r="LR102">
        <v>134</v>
      </c>
      <c r="LS102">
        <v>29</v>
      </c>
      <c r="LT102">
        <v>2370</v>
      </c>
      <c r="LU102">
        <v>0</v>
      </c>
      <c r="LV102">
        <v>6</v>
      </c>
      <c r="LW102">
        <v>7</v>
      </c>
      <c r="LX102">
        <v>7</v>
      </c>
      <c r="LY102">
        <v>82</v>
      </c>
      <c r="LZ102">
        <v>22</v>
      </c>
      <c r="MA102">
        <v>88</v>
      </c>
      <c r="MB102">
        <v>118</v>
      </c>
      <c r="MC102">
        <v>74</v>
      </c>
      <c r="MD102">
        <v>41</v>
      </c>
      <c r="ME102">
        <v>1953</v>
      </c>
      <c r="MF102" t="s">
        <v>85</v>
      </c>
      <c r="MG102" t="s">
        <v>85</v>
      </c>
      <c r="MH102" t="s">
        <v>85</v>
      </c>
      <c r="MI102" t="s">
        <v>85</v>
      </c>
      <c r="MJ102" t="s">
        <v>85</v>
      </c>
      <c r="MK102" t="s">
        <v>85</v>
      </c>
      <c r="ML102" t="s">
        <v>85</v>
      </c>
      <c r="MM102" t="s">
        <v>85</v>
      </c>
      <c r="MN102" t="s">
        <v>85</v>
      </c>
      <c r="MO102" t="s">
        <v>85</v>
      </c>
      <c r="MP102" t="s">
        <v>85</v>
      </c>
      <c r="MQ102" t="s">
        <v>85</v>
      </c>
      <c r="MR102" t="s">
        <v>85</v>
      </c>
      <c r="MS102" t="s">
        <v>85</v>
      </c>
      <c r="MT102" t="s">
        <v>85</v>
      </c>
      <c r="MU102" t="s">
        <v>85</v>
      </c>
      <c r="MV102" t="s">
        <v>85</v>
      </c>
      <c r="MW102" t="s">
        <v>85</v>
      </c>
      <c r="MX102" t="s">
        <v>85</v>
      </c>
      <c r="MY102" t="s">
        <v>85</v>
      </c>
    </row>
    <row r="103" spans="1:363">
      <c r="A103" s="488">
        <v>23</v>
      </c>
      <c r="B103">
        <v>-1</v>
      </c>
      <c r="C103">
        <v>-1</v>
      </c>
      <c r="D103">
        <v>0</v>
      </c>
      <c r="E103">
        <v>-1</v>
      </c>
      <c r="F103">
        <v>28</v>
      </c>
      <c r="G103">
        <v>5</v>
      </c>
      <c r="H103">
        <v>6</v>
      </c>
      <c r="I103">
        <v>6</v>
      </c>
      <c r="J103">
        <v>0</v>
      </c>
      <c r="K103">
        <v>87</v>
      </c>
      <c r="L103">
        <v>7</v>
      </c>
      <c r="M103">
        <v>7</v>
      </c>
      <c r="N103">
        <v>6</v>
      </c>
      <c r="O103">
        <v>0</v>
      </c>
      <c r="P103">
        <v>50</v>
      </c>
      <c r="Q103">
        <v>4</v>
      </c>
      <c r="R103">
        <v>4</v>
      </c>
      <c r="S103">
        <v>4</v>
      </c>
      <c r="T103">
        <v>0</v>
      </c>
      <c r="U103">
        <v>57</v>
      </c>
      <c r="V103">
        <v>6</v>
      </c>
      <c r="W103">
        <v>6</v>
      </c>
      <c r="X103">
        <v>6</v>
      </c>
      <c r="Y103">
        <v>1</v>
      </c>
      <c r="Z103">
        <v>0</v>
      </c>
      <c r="AA103">
        <v>23</v>
      </c>
      <c r="AB103">
        <v>10</v>
      </c>
      <c r="AC103">
        <v>10</v>
      </c>
      <c r="AD103">
        <v>10</v>
      </c>
      <c r="AE103">
        <v>1</v>
      </c>
      <c r="AF103">
        <v>106</v>
      </c>
      <c r="AG103">
        <v>12</v>
      </c>
      <c r="AH103">
        <v>12</v>
      </c>
      <c r="AI103">
        <v>12</v>
      </c>
      <c r="AJ103">
        <v>1</v>
      </c>
      <c r="AK103">
        <v>113</v>
      </c>
      <c r="AL103">
        <v>1</v>
      </c>
      <c r="AM103">
        <v>1</v>
      </c>
      <c r="AN103">
        <v>1</v>
      </c>
      <c r="AO103">
        <v>1</v>
      </c>
      <c r="AP103">
        <v>48</v>
      </c>
      <c r="AQ103" t="s">
        <v>85</v>
      </c>
      <c r="AR103" t="s">
        <v>85</v>
      </c>
      <c r="AS103" t="s">
        <v>85</v>
      </c>
      <c r="AT103" t="s">
        <v>85</v>
      </c>
      <c r="AU103" t="s">
        <v>85</v>
      </c>
      <c r="AV103" t="s">
        <v>85</v>
      </c>
      <c r="AW103" t="s">
        <v>85</v>
      </c>
      <c r="AX103" t="s">
        <v>85</v>
      </c>
      <c r="AY103" t="s">
        <v>85</v>
      </c>
      <c r="AZ103" t="s">
        <v>85</v>
      </c>
      <c r="BA103">
        <v>23</v>
      </c>
      <c r="BB103">
        <v>22</v>
      </c>
      <c r="BC103">
        <v>22</v>
      </c>
      <c r="BD103">
        <v>23</v>
      </c>
      <c r="BE103">
        <v>0</v>
      </c>
      <c r="BF103">
        <v>873</v>
      </c>
      <c r="BG103">
        <v>31</v>
      </c>
      <c r="BH103">
        <v>29</v>
      </c>
      <c r="BI103">
        <v>29</v>
      </c>
      <c r="BJ103">
        <v>0</v>
      </c>
      <c r="BK103">
        <v>1177</v>
      </c>
      <c r="BL103">
        <v>7</v>
      </c>
      <c r="BM103">
        <v>8</v>
      </c>
      <c r="BN103">
        <v>6</v>
      </c>
      <c r="BO103">
        <v>0</v>
      </c>
      <c r="BP103">
        <v>131</v>
      </c>
      <c r="BQ103">
        <v>43</v>
      </c>
      <c r="BR103">
        <v>43</v>
      </c>
      <c r="BS103">
        <v>41</v>
      </c>
      <c r="BT103">
        <v>1</v>
      </c>
      <c r="BU103">
        <v>1691</v>
      </c>
      <c r="BV103">
        <v>44</v>
      </c>
      <c r="BW103">
        <v>48</v>
      </c>
      <c r="BX103">
        <v>46</v>
      </c>
      <c r="BY103">
        <v>0</v>
      </c>
      <c r="BZ103">
        <v>1640</v>
      </c>
      <c r="CA103">
        <v>23</v>
      </c>
      <c r="CB103" t="s">
        <v>85</v>
      </c>
      <c r="CC103" t="s">
        <v>85</v>
      </c>
      <c r="CD103" t="s">
        <v>85</v>
      </c>
      <c r="CE103" t="s">
        <v>85</v>
      </c>
      <c r="CF103">
        <v>0</v>
      </c>
      <c r="CG103">
        <v>2</v>
      </c>
      <c r="CH103">
        <v>2</v>
      </c>
      <c r="CI103">
        <v>2</v>
      </c>
      <c r="CJ103">
        <v>0</v>
      </c>
      <c r="CK103">
        <v>59</v>
      </c>
      <c r="CL103" t="s">
        <v>85</v>
      </c>
      <c r="CM103" t="s">
        <v>85</v>
      </c>
      <c r="CN103" t="s">
        <v>85</v>
      </c>
      <c r="CO103" t="s">
        <v>85</v>
      </c>
      <c r="CP103" t="s">
        <v>85</v>
      </c>
      <c r="CQ103" t="s">
        <v>85</v>
      </c>
      <c r="CR103" t="s">
        <v>85</v>
      </c>
      <c r="CS103" t="s">
        <v>85</v>
      </c>
      <c r="CT103" t="s">
        <v>85</v>
      </c>
      <c r="CU103" t="s">
        <v>85</v>
      </c>
      <c r="CV103" t="s">
        <v>85</v>
      </c>
      <c r="CW103" t="s">
        <v>85</v>
      </c>
      <c r="CX103" t="s">
        <v>85</v>
      </c>
      <c r="CY103" t="s">
        <v>85</v>
      </c>
      <c r="CZ103" t="s">
        <v>85</v>
      </c>
      <c r="DA103">
        <v>23</v>
      </c>
      <c r="DB103">
        <v>152</v>
      </c>
      <c r="DC103">
        <v>154</v>
      </c>
      <c r="DD103">
        <v>153</v>
      </c>
      <c r="DE103">
        <v>0</v>
      </c>
      <c r="DF103">
        <v>5277</v>
      </c>
      <c r="DG103">
        <v>8</v>
      </c>
      <c r="DH103">
        <v>8</v>
      </c>
      <c r="DI103">
        <v>8</v>
      </c>
      <c r="DJ103">
        <v>0</v>
      </c>
      <c r="DK103">
        <v>269</v>
      </c>
      <c r="DL103">
        <v>10</v>
      </c>
      <c r="DM103">
        <v>10</v>
      </c>
      <c r="DN103">
        <v>9</v>
      </c>
      <c r="DO103">
        <v>0</v>
      </c>
      <c r="DP103">
        <v>375</v>
      </c>
      <c r="DQ103">
        <v>0</v>
      </c>
      <c r="DR103">
        <v>0</v>
      </c>
      <c r="DS103">
        <v>0</v>
      </c>
      <c r="DT103">
        <v>0</v>
      </c>
      <c r="DU103">
        <v>0</v>
      </c>
      <c r="DV103">
        <v>0</v>
      </c>
      <c r="DW103">
        <v>0</v>
      </c>
      <c r="DX103">
        <v>0</v>
      </c>
      <c r="DY103">
        <v>0</v>
      </c>
      <c r="DZ103">
        <v>0</v>
      </c>
      <c r="EA103">
        <v>23</v>
      </c>
      <c r="EB103">
        <v>0</v>
      </c>
      <c r="EC103">
        <v>0</v>
      </c>
      <c r="ED103">
        <v>0</v>
      </c>
      <c r="EE103">
        <v>0</v>
      </c>
      <c r="EF103">
        <v>0</v>
      </c>
      <c r="EG103" t="s">
        <v>85</v>
      </c>
      <c r="EH103" t="s">
        <v>85</v>
      </c>
      <c r="EI103" t="s">
        <v>85</v>
      </c>
      <c r="EJ103" t="s">
        <v>85</v>
      </c>
      <c r="EK103" t="s">
        <v>85</v>
      </c>
      <c r="EL103" t="s">
        <v>85</v>
      </c>
      <c r="EM103" t="s">
        <v>85</v>
      </c>
      <c r="EN103" t="s">
        <v>85</v>
      </c>
      <c r="EO103" t="s">
        <v>85</v>
      </c>
      <c r="EP103" t="s">
        <v>85</v>
      </c>
      <c r="EQ103" t="s">
        <v>85</v>
      </c>
      <c r="ER103" t="s">
        <v>85</v>
      </c>
      <c r="ES103" t="s">
        <v>85</v>
      </c>
      <c r="ET103" t="s">
        <v>85</v>
      </c>
      <c r="EU103" t="s">
        <v>85</v>
      </c>
      <c r="EV103" t="s">
        <v>85</v>
      </c>
      <c r="EW103" t="s">
        <v>85</v>
      </c>
      <c r="EX103" t="s">
        <v>85</v>
      </c>
      <c r="EY103" t="s">
        <v>85</v>
      </c>
      <c r="EZ103" t="s">
        <v>85</v>
      </c>
      <c r="FA103">
        <v>23</v>
      </c>
      <c r="FB103">
        <v>2</v>
      </c>
      <c r="FC103">
        <v>1</v>
      </c>
      <c r="FD103">
        <v>1</v>
      </c>
      <c r="FE103">
        <v>0</v>
      </c>
      <c r="FF103">
        <v>0</v>
      </c>
      <c r="FG103">
        <v>0</v>
      </c>
      <c r="FH103">
        <v>0</v>
      </c>
      <c r="FI103">
        <v>0</v>
      </c>
      <c r="FJ103">
        <v>0</v>
      </c>
      <c r="FK103">
        <v>0</v>
      </c>
      <c r="FL103">
        <v>0</v>
      </c>
      <c r="FM103">
        <v>0</v>
      </c>
      <c r="FN103">
        <v>0</v>
      </c>
      <c r="FO103">
        <v>0</v>
      </c>
      <c r="FP103">
        <v>0</v>
      </c>
      <c r="FQ103">
        <v>51</v>
      </c>
      <c r="FR103">
        <v>49</v>
      </c>
      <c r="FS103">
        <v>53</v>
      </c>
      <c r="FT103">
        <v>0</v>
      </c>
      <c r="FU103">
        <v>1894</v>
      </c>
      <c r="FV103">
        <v>26</v>
      </c>
      <c r="FW103">
        <v>23</v>
      </c>
      <c r="FX103">
        <v>25</v>
      </c>
      <c r="FY103">
        <v>0</v>
      </c>
      <c r="FZ103">
        <v>682</v>
      </c>
      <c r="GA103">
        <v>23</v>
      </c>
      <c r="GB103">
        <v>94</v>
      </c>
      <c r="GC103">
        <v>97</v>
      </c>
      <c r="GD103">
        <v>94</v>
      </c>
      <c r="GE103">
        <v>0</v>
      </c>
      <c r="GF103">
        <v>3761</v>
      </c>
      <c r="GG103" t="s">
        <v>85</v>
      </c>
      <c r="GH103" t="s">
        <v>85</v>
      </c>
      <c r="GI103" t="s">
        <v>85</v>
      </c>
      <c r="GJ103" t="s">
        <v>85</v>
      </c>
      <c r="GK103" t="s">
        <v>85</v>
      </c>
      <c r="GL103" t="s">
        <v>85</v>
      </c>
      <c r="GM103" t="s">
        <v>85</v>
      </c>
      <c r="GN103" t="s">
        <v>85</v>
      </c>
      <c r="GO103" t="s">
        <v>85</v>
      </c>
      <c r="GP103" t="s">
        <v>85</v>
      </c>
      <c r="GQ103" t="s">
        <v>85</v>
      </c>
      <c r="GR103" t="s">
        <v>85</v>
      </c>
      <c r="GS103" t="s">
        <v>85</v>
      </c>
      <c r="GT103" t="s">
        <v>85</v>
      </c>
      <c r="GU103" t="s">
        <v>85</v>
      </c>
      <c r="GV103" t="s">
        <v>85</v>
      </c>
      <c r="GW103" t="s">
        <v>85</v>
      </c>
      <c r="GX103" t="s">
        <v>85</v>
      </c>
      <c r="GY103" t="s">
        <v>85</v>
      </c>
      <c r="GZ103">
        <v>23</v>
      </c>
      <c r="HA103">
        <v>100</v>
      </c>
      <c r="HB103">
        <v>131</v>
      </c>
      <c r="HC103">
        <v>103</v>
      </c>
      <c r="HD103">
        <v>32</v>
      </c>
      <c r="HE103">
        <v>2117</v>
      </c>
      <c r="HF103">
        <v>67</v>
      </c>
      <c r="HG103">
        <v>82</v>
      </c>
      <c r="HH103">
        <v>70</v>
      </c>
      <c r="HI103">
        <v>20</v>
      </c>
      <c r="HJ103">
        <v>1504</v>
      </c>
      <c r="HK103">
        <v>77</v>
      </c>
      <c r="HL103">
        <v>71</v>
      </c>
      <c r="HM103">
        <v>84</v>
      </c>
      <c r="HN103">
        <v>20</v>
      </c>
      <c r="HO103">
        <v>1655</v>
      </c>
      <c r="HP103">
        <v>42</v>
      </c>
      <c r="HQ103">
        <v>55</v>
      </c>
      <c r="HR103">
        <v>45</v>
      </c>
      <c r="HS103">
        <v>15</v>
      </c>
      <c r="HT103">
        <v>1031</v>
      </c>
      <c r="HU103">
        <v>142</v>
      </c>
      <c r="HV103">
        <v>168</v>
      </c>
      <c r="HW103">
        <v>136</v>
      </c>
      <c r="HX103">
        <v>30</v>
      </c>
      <c r="HY103">
        <v>3226</v>
      </c>
      <c r="HZ103">
        <v>23</v>
      </c>
      <c r="IA103">
        <v>119</v>
      </c>
      <c r="IB103">
        <v>116</v>
      </c>
      <c r="IC103">
        <v>93</v>
      </c>
      <c r="ID103">
        <v>44</v>
      </c>
      <c r="IE103">
        <v>2371</v>
      </c>
      <c r="IF103" t="s">
        <v>85</v>
      </c>
      <c r="IG103" t="s">
        <v>85</v>
      </c>
      <c r="IH103" t="s">
        <v>85</v>
      </c>
      <c r="II103" t="s">
        <v>85</v>
      </c>
      <c r="IJ103" t="s">
        <v>85</v>
      </c>
      <c r="IK103" t="s">
        <v>85</v>
      </c>
      <c r="IL103" t="s">
        <v>85</v>
      </c>
      <c r="IM103" t="s">
        <v>85</v>
      </c>
      <c r="IN103" t="s">
        <v>85</v>
      </c>
      <c r="IO103" t="s">
        <v>85</v>
      </c>
      <c r="IP103" t="s">
        <v>85</v>
      </c>
      <c r="IQ103" t="s">
        <v>85</v>
      </c>
      <c r="IR103" t="s">
        <v>85</v>
      </c>
      <c r="IS103" t="s">
        <v>85</v>
      </c>
      <c r="IT103" t="s">
        <v>85</v>
      </c>
      <c r="IU103" t="s">
        <v>85</v>
      </c>
      <c r="IV103" t="s">
        <v>85</v>
      </c>
      <c r="IW103" t="s">
        <v>85</v>
      </c>
      <c r="IX103" t="s">
        <v>85</v>
      </c>
      <c r="IY103" t="s">
        <v>85</v>
      </c>
      <c r="IZ103">
        <v>23</v>
      </c>
      <c r="JA103">
        <v>129</v>
      </c>
      <c r="JB103">
        <v>83</v>
      </c>
      <c r="JC103">
        <v>100</v>
      </c>
      <c r="JD103">
        <v>47</v>
      </c>
      <c r="JE103">
        <v>2186</v>
      </c>
      <c r="JF103">
        <v>126</v>
      </c>
      <c r="JG103">
        <v>106</v>
      </c>
      <c r="JH103">
        <v>110</v>
      </c>
      <c r="JI103">
        <v>40</v>
      </c>
      <c r="JJ103">
        <v>2406</v>
      </c>
      <c r="JK103">
        <v>122</v>
      </c>
      <c r="JL103">
        <v>141</v>
      </c>
      <c r="JM103">
        <v>155</v>
      </c>
      <c r="JN103">
        <v>43</v>
      </c>
      <c r="JO103">
        <v>2963</v>
      </c>
      <c r="JP103">
        <v>112</v>
      </c>
      <c r="JQ103">
        <v>75</v>
      </c>
      <c r="JR103">
        <v>103</v>
      </c>
      <c r="JS103">
        <v>41</v>
      </c>
      <c r="JT103">
        <v>2080</v>
      </c>
      <c r="JU103" t="s">
        <v>85</v>
      </c>
      <c r="JV103" t="s">
        <v>85</v>
      </c>
      <c r="JW103" t="s">
        <v>85</v>
      </c>
      <c r="JX103" t="s">
        <v>85</v>
      </c>
      <c r="JY103" t="s">
        <v>85</v>
      </c>
      <c r="JZ103">
        <v>23</v>
      </c>
      <c r="KA103">
        <v>88</v>
      </c>
      <c r="KB103">
        <v>99</v>
      </c>
      <c r="KC103">
        <v>73</v>
      </c>
      <c r="KD103">
        <v>21</v>
      </c>
      <c r="KE103">
        <v>1825</v>
      </c>
      <c r="KF103">
        <v>203</v>
      </c>
      <c r="KG103">
        <v>213</v>
      </c>
      <c r="KH103">
        <v>181</v>
      </c>
      <c r="KI103">
        <v>41</v>
      </c>
      <c r="KJ103">
        <v>4053</v>
      </c>
      <c r="KK103">
        <v>80</v>
      </c>
      <c r="KL103">
        <v>76</v>
      </c>
      <c r="KM103">
        <v>68</v>
      </c>
      <c r="KN103">
        <v>28</v>
      </c>
      <c r="KO103">
        <v>1549</v>
      </c>
      <c r="KP103">
        <v>73</v>
      </c>
      <c r="KQ103">
        <v>45</v>
      </c>
      <c r="KR103">
        <v>83</v>
      </c>
      <c r="KS103">
        <v>38</v>
      </c>
      <c r="KT103">
        <v>1382</v>
      </c>
      <c r="KU103" t="s">
        <v>85</v>
      </c>
      <c r="KV103" t="s">
        <v>85</v>
      </c>
      <c r="KW103" t="s">
        <v>85</v>
      </c>
      <c r="KX103" t="s">
        <v>85</v>
      </c>
      <c r="KY103" t="s">
        <v>85</v>
      </c>
      <c r="KZ103">
        <v>23</v>
      </c>
      <c r="LA103">
        <v>130</v>
      </c>
      <c r="LB103">
        <v>146</v>
      </c>
      <c r="LC103">
        <v>124</v>
      </c>
      <c r="LD103">
        <v>34</v>
      </c>
      <c r="LE103">
        <v>2787</v>
      </c>
      <c r="LF103">
        <v>73</v>
      </c>
      <c r="LG103">
        <v>79</v>
      </c>
      <c r="LH103">
        <v>57</v>
      </c>
      <c r="LI103">
        <v>12</v>
      </c>
      <c r="LJ103">
        <v>1448</v>
      </c>
      <c r="LK103">
        <v>148</v>
      </c>
      <c r="LL103">
        <v>133</v>
      </c>
      <c r="LM103">
        <v>147</v>
      </c>
      <c r="LN103">
        <v>42</v>
      </c>
      <c r="LO103">
        <v>2958</v>
      </c>
      <c r="LP103">
        <v>102</v>
      </c>
      <c r="LQ103">
        <v>113</v>
      </c>
      <c r="LR103">
        <v>118</v>
      </c>
      <c r="LS103">
        <v>16</v>
      </c>
      <c r="LT103">
        <v>2315</v>
      </c>
      <c r="LU103">
        <v>0</v>
      </c>
      <c r="LV103">
        <v>5</v>
      </c>
      <c r="LW103">
        <v>6</v>
      </c>
      <c r="LX103">
        <v>7</v>
      </c>
      <c r="LY103">
        <v>79</v>
      </c>
      <c r="LZ103">
        <v>23</v>
      </c>
      <c r="MA103">
        <v>78</v>
      </c>
      <c r="MB103">
        <v>109</v>
      </c>
      <c r="MC103">
        <v>68</v>
      </c>
      <c r="MD103">
        <v>35</v>
      </c>
      <c r="ME103">
        <v>1764</v>
      </c>
      <c r="MF103" t="s">
        <v>85</v>
      </c>
      <c r="MG103" t="s">
        <v>85</v>
      </c>
      <c r="MH103" t="s">
        <v>85</v>
      </c>
      <c r="MI103" t="s">
        <v>85</v>
      </c>
      <c r="MJ103" t="s">
        <v>85</v>
      </c>
      <c r="MK103" t="s">
        <v>85</v>
      </c>
      <c r="ML103" t="s">
        <v>85</v>
      </c>
      <c r="MM103" t="s">
        <v>85</v>
      </c>
      <c r="MN103" t="s">
        <v>85</v>
      </c>
      <c r="MO103" t="s">
        <v>85</v>
      </c>
      <c r="MP103" t="s">
        <v>85</v>
      </c>
      <c r="MQ103" t="s">
        <v>85</v>
      </c>
      <c r="MR103" t="s">
        <v>85</v>
      </c>
      <c r="MS103" t="s">
        <v>85</v>
      </c>
      <c r="MT103" t="s">
        <v>85</v>
      </c>
      <c r="MU103" t="s">
        <v>85</v>
      </c>
      <c r="MV103" t="s">
        <v>85</v>
      </c>
      <c r="MW103" t="s">
        <v>85</v>
      </c>
      <c r="MX103" t="s">
        <v>85</v>
      </c>
      <c r="MY103" t="s">
        <v>85</v>
      </c>
    </row>
    <row r="104" spans="1:363">
      <c r="A104" s="488">
        <v>24</v>
      </c>
      <c r="B104">
        <v>-1</v>
      </c>
      <c r="C104">
        <v>-1</v>
      </c>
      <c r="D104">
        <v>-1</v>
      </c>
      <c r="E104">
        <v>-1</v>
      </c>
      <c r="F104">
        <v>28</v>
      </c>
      <c r="G104">
        <v>6</v>
      </c>
      <c r="H104">
        <v>6</v>
      </c>
      <c r="I104">
        <v>6</v>
      </c>
      <c r="J104">
        <v>0</v>
      </c>
      <c r="K104">
        <v>84</v>
      </c>
      <c r="L104">
        <v>7</v>
      </c>
      <c r="M104">
        <v>7</v>
      </c>
      <c r="N104">
        <v>6</v>
      </c>
      <c r="O104">
        <v>0</v>
      </c>
      <c r="P104">
        <v>41</v>
      </c>
      <c r="Q104">
        <v>5</v>
      </c>
      <c r="R104">
        <v>5</v>
      </c>
      <c r="S104">
        <v>5</v>
      </c>
      <c r="T104">
        <v>0</v>
      </c>
      <c r="U104">
        <v>64</v>
      </c>
      <c r="V104">
        <v>6</v>
      </c>
      <c r="W104">
        <v>6</v>
      </c>
      <c r="X104">
        <v>6</v>
      </c>
      <c r="Y104">
        <v>1</v>
      </c>
      <c r="Z104">
        <v>0</v>
      </c>
      <c r="AA104">
        <v>24</v>
      </c>
      <c r="AB104">
        <v>10</v>
      </c>
      <c r="AC104">
        <v>10</v>
      </c>
      <c r="AD104">
        <v>10</v>
      </c>
      <c r="AE104">
        <v>1</v>
      </c>
      <c r="AF104">
        <v>99</v>
      </c>
      <c r="AG104">
        <v>12</v>
      </c>
      <c r="AH104">
        <v>12</v>
      </c>
      <c r="AI104">
        <v>12</v>
      </c>
      <c r="AJ104">
        <v>1</v>
      </c>
      <c r="AK104">
        <v>105</v>
      </c>
      <c r="AL104">
        <v>1</v>
      </c>
      <c r="AM104">
        <v>1</v>
      </c>
      <c r="AN104">
        <v>1</v>
      </c>
      <c r="AO104">
        <v>1</v>
      </c>
      <c r="AP104">
        <v>47</v>
      </c>
      <c r="AQ104" t="s">
        <v>85</v>
      </c>
      <c r="AR104" t="s">
        <v>85</v>
      </c>
      <c r="AS104" t="s">
        <v>85</v>
      </c>
      <c r="AT104" t="s">
        <v>85</v>
      </c>
      <c r="AU104" t="s">
        <v>85</v>
      </c>
      <c r="AV104" t="s">
        <v>85</v>
      </c>
      <c r="AW104" t="s">
        <v>85</v>
      </c>
      <c r="AX104" t="s">
        <v>85</v>
      </c>
      <c r="AY104" t="s">
        <v>85</v>
      </c>
      <c r="AZ104" t="s">
        <v>85</v>
      </c>
      <c r="BA104">
        <v>24</v>
      </c>
      <c r="BB104">
        <v>22</v>
      </c>
      <c r="BC104">
        <v>22</v>
      </c>
      <c r="BD104">
        <v>23</v>
      </c>
      <c r="BE104">
        <v>0</v>
      </c>
      <c r="BF104">
        <v>870</v>
      </c>
      <c r="BG104">
        <v>29</v>
      </c>
      <c r="BH104">
        <v>27</v>
      </c>
      <c r="BI104">
        <v>27</v>
      </c>
      <c r="BJ104">
        <v>0</v>
      </c>
      <c r="BK104">
        <v>1115</v>
      </c>
      <c r="BL104">
        <v>7</v>
      </c>
      <c r="BM104">
        <v>8</v>
      </c>
      <c r="BN104">
        <v>6</v>
      </c>
      <c r="BO104">
        <v>0</v>
      </c>
      <c r="BP104">
        <v>107</v>
      </c>
      <c r="BQ104">
        <v>41</v>
      </c>
      <c r="BR104">
        <v>42</v>
      </c>
      <c r="BS104">
        <v>40</v>
      </c>
      <c r="BT104">
        <v>1</v>
      </c>
      <c r="BU104">
        <v>1551</v>
      </c>
      <c r="BV104">
        <v>44</v>
      </c>
      <c r="BW104">
        <v>47</v>
      </c>
      <c r="BX104">
        <v>45</v>
      </c>
      <c r="BY104">
        <v>0</v>
      </c>
      <c r="BZ104">
        <v>1748</v>
      </c>
      <c r="CA104">
        <v>24</v>
      </c>
      <c r="CB104" t="s">
        <v>85</v>
      </c>
      <c r="CC104" t="s">
        <v>85</v>
      </c>
      <c r="CD104" t="s">
        <v>85</v>
      </c>
      <c r="CE104" t="s">
        <v>85</v>
      </c>
      <c r="CF104">
        <v>0</v>
      </c>
      <c r="CG104">
        <v>2</v>
      </c>
      <c r="CH104">
        <v>2</v>
      </c>
      <c r="CI104">
        <v>2</v>
      </c>
      <c r="CJ104">
        <v>0</v>
      </c>
      <c r="CK104">
        <v>59</v>
      </c>
      <c r="CL104" t="s">
        <v>85</v>
      </c>
      <c r="CM104" t="s">
        <v>85</v>
      </c>
      <c r="CN104" t="s">
        <v>85</v>
      </c>
      <c r="CO104" t="s">
        <v>85</v>
      </c>
      <c r="CP104" t="s">
        <v>85</v>
      </c>
      <c r="CQ104" t="s">
        <v>85</v>
      </c>
      <c r="CR104" t="s">
        <v>85</v>
      </c>
      <c r="CS104" t="s">
        <v>85</v>
      </c>
      <c r="CT104" t="s">
        <v>85</v>
      </c>
      <c r="CU104" t="s">
        <v>85</v>
      </c>
      <c r="CV104" t="s">
        <v>85</v>
      </c>
      <c r="CW104" t="s">
        <v>85</v>
      </c>
      <c r="CX104" t="s">
        <v>85</v>
      </c>
      <c r="CY104" t="s">
        <v>85</v>
      </c>
      <c r="CZ104" t="s">
        <v>85</v>
      </c>
      <c r="DA104">
        <v>24</v>
      </c>
      <c r="DB104">
        <v>153</v>
      </c>
      <c r="DC104">
        <v>155</v>
      </c>
      <c r="DD104">
        <v>155</v>
      </c>
      <c r="DE104">
        <v>0</v>
      </c>
      <c r="DF104">
        <v>5173</v>
      </c>
      <c r="DG104">
        <v>8</v>
      </c>
      <c r="DH104">
        <v>8</v>
      </c>
      <c r="DI104">
        <v>8</v>
      </c>
      <c r="DJ104">
        <v>0</v>
      </c>
      <c r="DK104">
        <v>270</v>
      </c>
      <c r="DL104">
        <v>8</v>
      </c>
      <c r="DM104">
        <v>8</v>
      </c>
      <c r="DN104">
        <v>8</v>
      </c>
      <c r="DO104">
        <v>0</v>
      </c>
      <c r="DP104">
        <v>348</v>
      </c>
      <c r="DQ104">
        <v>0</v>
      </c>
      <c r="DR104">
        <v>0</v>
      </c>
      <c r="DS104">
        <v>0</v>
      </c>
      <c r="DT104">
        <v>0</v>
      </c>
      <c r="DU104">
        <v>0</v>
      </c>
      <c r="DV104">
        <v>0</v>
      </c>
      <c r="DW104">
        <v>0</v>
      </c>
      <c r="DX104">
        <v>0</v>
      </c>
      <c r="DY104">
        <v>0</v>
      </c>
      <c r="DZ104">
        <v>0</v>
      </c>
      <c r="EA104">
        <v>24</v>
      </c>
      <c r="EB104">
        <v>0</v>
      </c>
      <c r="EC104">
        <v>0</v>
      </c>
      <c r="ED104">
        <v>0</v>
      </c>
      <c r="EE104">
        <v>0</v>
      </c>
      <c r="EF104">
        <v>0</v>
      </c>
      <c r="EG104" t="s">
        <v>85</v>
      </c>
      <c r="EH104" t="s">
        <v>85</v>
      </c>
      <c r="EI104" t="s">
        <v>85</v>
      </c>
      <c r="EJ104" t="s">
        <v>85</v>
      </c>
      <c r="EK104" t="s">
        <v>85</v>
      </c>
      <c r="EL104" t="s">
        <v>85</v>
      </c>
      <c r="EM104" t="s">
        <v>85</v>
      </c>
      <c r="EN104" t="s">
        <v>85</v>
      </c>
      <c r="EO104" t="s">
        <v>85</v>
      </c>
      <c r="EP104" t="s">
        <v>85</v>
      </c>
      <c r="EQ104" t="s">
        <v>85</v>
      </c>
      <c r="ER104" t="s">
        <v>85</v>
      </c>
      <c r="ES104" t="s">
        <v>85</v>
      </c>
      <c r="ET104" t="s">
        <v>85</v>
      </c>
      <c r="EU104" t="s">
        <v>85</v>
      </c>
      <c r="EV104" t="s">
        <v>85</v>
      </c>
      <c r="EW104" t="s">
        <v>85</v>
      </c>
      <c r="EX104" t="s">
        <v>85</v>
      </c>
      <c r="EY104" t="s">
        <v>85</v>
      </c>
      <c r="EZ104" t="s">
        <v>85</v>
      </c>
      <c r="FA104">
        <v>24</v>
      </c>
      <c r="FB104">
        <v>2</v>
      </c>
      <c r="FC104">
        <v>1</v>
      </c>
      <c r="FD104">
        <v>1</v>
      </c>
      <c r="FE104">
        <v>0</v>
      </c>
      <c r="FF104">
        <v>0</v>
      </c>
      <c r="FG104">
        <v>0</v>
      </c>
      <c r="FH104">
        <v>0</v>
      </c>
      <c r="FI104">
        <v>0</v>
      </c>
      <c r="FJ104">
        <v>0</v>
      </c>
      <c r="FK104">
        <v>0</v>
      </c>
      <c r="FL104">
        <v>0</v>
      </c>
      <c r="FM104">
        <v>0</v>
      </c>
      <c r="FN104">
        <v>0</v>
      </c>
      <c r="FO104">
        <v>0</v>
      </c>
      <c r="FP104">
        <v>0</v>
      </c>
      <c r="FQ104">
        <v>44</v>
      </c>
      <c r="FR104">
        <v>45</v>
      </c>
      <c r="FS104">
        <v>49</v>
      </c>
      <c r="FT104">
        <v>0</v>
      </c>
      <c r="FU104">
        <v>1921</v>
      </c>
      <c r="FV104">
        <v>11</v>
      </c>
      <c r="FW104">
        <v>11</v>
      </c>
      <c r="FX104">
        <v>11</v>
      </c>
      <c r="FY104">
        <v>0</v>
      </c>
      <c r="FZ104">
        <v>882</v>
      </c>
      <c r="GA104">
        <v>24</v>
      </c>
      <c r="GB104">
        <v>88</v>
      </c>
      <c r="GC104">
        <v>92</v>
      </c>
      <c r="GD104">
        <v>90</v>
      </c>
      <c r="GE104">
        <v>0</v>
      </c>
      <c r="GF104">
        <v>3673</v>
      </c>
      <c r="GG104" t="s">
        <v>85</v>
      </c>
      <c r="GH104" t="s">
        <v>85</v>
      </c>
      <c r="GI104" t="s">
        <v>85</v>
      </c>
      <c r="GJ104" t="s">
        <v>85</v>
      </c>
      <c r="GK104" t="s">
        <v>85</v>
      </c>
      <c r="GL104" t="s">
        <v>85</v>
      </c>
      <c r="GM104" t="s">
        <v>85</v>
      </c>
      <c r="GN104" t="s">
        <v>85</v>
      </c>
      <c r="GO104" t="s">
        <v>85</v>
      </c>
      <c r="GP104" t="s">
        <v>85</v>
      </c>
      <c r="GQ104" t="s">
        <v>85</v>
      </c>
      <c r="GR104" t="s">
        <v>85</v>
      </c>
      <c r="GS104" t="s">
        <v>85</v>
      </c>
      <c r="GT104" t="s">
        <v>85</v>
      </c>
      <c r="GU104" t="s">
        <v>85</v>
      </c>
      <c r="GV104" t="s">
        <v>85</v>
      </c>
      <c r="GW104" t="s">
        <v>85</v>
      </c>
      <c r="GX104" t="s">
        <v>85</v>
      </c>
      <c r="GY104" t="s">
        <v>85</v>
      </c>
      <c r="GZ104">
        <v>24</v>
      </c>
      <c r="HA104">
        <v>82</v>
      </c>
      <c r="HB104">
        <v>113</v>
      </c>
      <c r="HC104">
        <v>91</v>
      </c>
      <c r="HD104">
        <v>30</v>
      </c>
      <c r="HE104">
        <v>1993</v>
      </c>
      <c r="HF104">
        <v>65</v>
      </c>
      <c r="HG104">
        <v>78</v>
      </c>
      <c r="HH104">
        <v>68</v>
      </c>
      <c r="HI104">
        <v>19</v>
      </c>
      <c r="HJ104">
        <v>1459</v>
      </c>
      <c r="HK104">
        <v>73</v>
      </c>
      <c r="HL104">
        <v>66</v>
      </c>
      <c r="HM104">
        <v>83</v>
      </c>
      <c r="HN104">
        <v>25</v>
      </c>
      <c r="HO104">
        <v>1552</v>
      </c>
      <c r="HP104">
        <v>41</v>
      </c>
      <c r="HQ104">
        <v>51</v>
      </c>
      <c r="HR104">
        <v>42</v>
      </c>
      <c r="HS104">
        <v>15</v>
      </c>
      <c r="HT104">
        <v>923</v>
      </c>
      <c r="HU104">
        <v>127</v>
      </c>
      <c r="HV104">
        <v>153</v>
      </c>
      <c r="HW104">
        <v>121</v>
      </c>
      <c r="HX104">
        <v>28</v>
      </c>
      <c r="HY104">
        <v>2967</v>
      </c>
      <c r="HZ104">
        <v>24</v>
      </c>
      <c r="IA104">
        <v>111</v>
      </c>
      <c r="IB104">
        <v>111</v>
      </c>
      <c r="IC104">
        <v>79</v>
      </c>
      <c r="ID104">
        <v>49</v>
      </c>
      <c r="IE104">
        <v>2114</v>
      </c>
      <c r="IF104" t="s">
        <v>85</v>
      </c>
      <c r="IG104" t="s">
        <v>85</v>
      </c>
      <c r="IH104" t="s">
        <v>85</v>
      </c>
      <c r="II104" t="s">
        <v>85</v>
      </c>
      <c r="IJ104" t="s">
        <v>85</v>
      </c>
      <c r="IK104" t="s">
        <v>85</v>
      </c>
      <c r="IL104" t="s">
        <v>85</v>
      </c>
      <c r="IM104" t="s">
        <v>85</v>
      </c>
      <c r="IN104" t="s">
        <v>85</v>
      </c>
      <c r="IO104" t="s">
        <v>85</v>
      </c>
      <c r="IP104" t="s">
        <v>85</v>
      </c>
      <c r="IQ104" t="s">
        <v>85</v>
      </c>
      <c r="IR104" t="s">
        <v>85</v>
      </c>
      <c r="IS104" t="s">
        <v>85</v>
      </c>
      <c r="IT104" t="s">
        <v>85</v>
      </c>
      <c r="IU104" t="s">
        <v>85</v>
      </c>
      <c r="IV104" t="s">
        <v>85</v>
      </c>
      <c r="IW104" t="s">
        <v>85</v>
      </c>
      <c r="IX104" t="s">
        <v>85</v>
      </c>
      <c r="IY104" t="s">
        <v>85</v>
      </c>
      <c r="IZ104">
        <v>24</v>
      </c>
      <c r="JA104">
        <v>115</v>
      </c>
      <c r="JB104">
        <v>82</v>
      </c>
      <c r="JC104">
        <v>88</v>
      </c>
      <c r="JD104">
        <v>32</v>
      </c>
      <c r="JE104">
        <v>2004</v>
      </c>
      <c r="JF104">
        <v>115</v>
      </c>
      <c r="JG104">
        <v>101</v>
      </c>
      <c r="JH104">
        <v>103</v>
      </c>
      <c r="JI104">
        <v>39</v>
      </c>
      <c r="JJ104">
        <v>2215</v>
      </c>
      <c r="JK104">
        <v>104</v>
      </c>
      <c r="JL104">
        <v>126</v>
      </c>
      <c r="JM104">
        <v>134</v>
      </c>
      <c r="JN104">
        <v>41</v>
      </c>
      <c r="JO104">
        <v>2638</v>
      </c>
      <c r="JP104">
        <v>102</v>
      </c>
      <c r="JQ104">
        <v>66</v>
      </c>
      <c r="JR104">
        <v>96</v>
      </c>
      <c r="JS104">
        <v>41</v>
      </c>
      <c r="JT104">
        <v>1884</v>
      </c>
      <c r="JU104" t="s">
        <v>85</v>
      </c>
      <c r="JV104" t="s">
        <v>85</v>
      </c>
      <c r="JW104" t="s">
        <v>85</v>
      </c>
      <c r="JX104" t="s">
        <v>85</v>
      </c>
      <c r="JY104" t="s">
        <v>85</v>
      </c>
      <c r="JZ104">
        <v>24</v>
      </c>
      <c r="KA104">
        <v>84</v>
      </c>
      <c r="KB104">
        <v>93</v>
      </c>
      <c r="KC104">
        <v>69</v>
      </c>
      <c r="KD104">
        <v>22</v>
      </c>
      <c r="KE104">
        <v>1701</v>
      </c>
      <c r="KF104">
        <v>191</v>
      </c>
      <c r="KG104">
        <v>198</v>
      </c>
      <c r="KH104">
        <v>174</v>
      </c>
      <c r="KI104">
        <v>35</v>
      </c>
      <c r="KJ104">
        <v>3880</v>
      </c>
      <c r="KK104">
        <v>74</v>
      </c>
      <c r="KL104">
        <v>70</v>
      </c>
      <c r="KM104">
        <v>58</v>
      </c>
      <c r="KN104">
        <v>29</v>
      </c>
      <c r="KO104">
        <v>1437</v>
      </c>
      <c r="KP104">
        <v>63</v>
      </c>
      <c r="KQ104">
        <v>36</v>
      </c>
      <c r="KR104">
        <v>70</v>
      </c>
      <c r="KS104">
        <v>35</v>
      </c>
      <c r="KT104">
        <v>1277</v>
      </c>
      <c r="KU104" t="s">
        <v>85</v>
      </c>
      <c r="KV104" t="s">
        <v>85</v>
      </c>
      <c r="KW104" t="s">
        <v>85</v>
      </c>
      <c r="KX104" t="s">
        <v>85</v>
      </c>
      <c r="KY104" t="s">
        <v>85</v>
      </c>
      <c r="KZ104">
        <v>24</v>
      </c>
      <c r="LA104">
        <v>122</v>
      </c>
      <c r="LB104">
        <v>141</v>
      </c>
      <c r="LC104">
        <v>109</v>
      </c>
      <c r="LD104">
        <v>38</v>
      </c>
      <c r="LE104">
        <v>2559</v>
      </c>
      <c r="LF104">
        <v>68</v>
      </c>
      <c r="LG104">
        <v>73</v>
      </c>
      <c r="LH104">
        <v>50</v>
      </c>
      <c r="LI104">
        <v>14</v>
      </c>
      <c r="LJ104">
        <v>1366</v>
      </c>
      <c r="LK104">
        <v>132</v>
      </c>
      <c r="LL104">
        <v>116</v>
      </c>
      <c r="LM104">
        <v>128</v>
      </c>
      <c r="LN104">
        <v>40</v>
      </c>
      <c r="LO104">
        <v>2716</v>
      </c>
      <c r="LP104">
        <v>86</v>
      </c>
      <c r="LQ104">
        <v>95</v>
      </c>
      <c r="LR104">
        <v>102</v>
      </c>
      <c r="LS104">
        <v>17</v>
      </c>
      <c r="LT104">
        <v>2050</v>
      </c>
      <c r="LU104">
        <v>0</v>
      </c>
      <c r="LV104">
        <v>5</v>
      </c>
      <c r="LW104">
        <v>5</v>
      </c>
      <c r="LX104">
        <v>6</v>
      </c>
      <c r="LY104">
        <v>67</v>
      </c>
      <c r="LZ104">
        <v>24</v>
      </c>
      <c r="MA104">
        <v>68</v>
      </c>
      <c r="MB104">
        <v>99</v>
      </c>
      <c r="MC104">
        <v>65</v>
      </c>
      <c r="MD104">
        <v>29</v>
      </c>
      <c r="ME104">
        <v>1620</v>
      </c>
      <c r="MF104" t="s">
        <v>85</v>
      </c>
      <c r="MG104" t="s">
        <v>85</v>
      </c>
      <c r="MH104" t="s">
        <v>85</v>
      </c>
      <c r="MI104" t="s">
        <v>85</v>
      </c>
      <c r="MJ104" t="s">
        <v>85</v>
      </c>
      <c r="MK104" t="s">
        <v>85</v>
      </c>
      <c r="ML104" t="s">
        <v>85</v>
      </c>
      <c r="MM104" t="s">
        <v>85</v>
      </c>
      <c r="MN104" t="s">
        <v>85</v>
      </c>
      <c r="MO104" t="s">
        <v>85</v>
      </c>
      <c r="MP104" t="s">
        <v>85</v>
      </c>
      <c r="MQ104" t="s">
        <v>85</v>
      </c>
      <c r="MR104" t="s">
        <v>85</v>
      </c>
      <c r="MS104" t="s">
        <v>85</v>
      </c>
      <c r="MT104" t="s">
        <v>85</v>
      </c>
      <c r="MU104" t="s">
        <v>85</v>
      </c>
      <c r="MV104" t="s">
        <v>85</v>
      </c>
      <c r="MW104" t="s">
        <v>85</v>
      </c>
      <c r="MX104" t="s">
        <v>85</v>
      </c>
      <c r="MY104" t="s">
        <v>85</v>
      </c>
    </row>
    <row r="105" spans="1:363">
      <c r="A105" s="488" t="s">
        <v>774</v>
      </c>
      <c r="B105" t="s">
        <v>85</v>
      </c>
      <c r="C105" t="s">
        <v>85</v>
      </c>
      <c r="D105" t="s">
        <v>85</v>
      </c>
      <c r="E105" t="s">
        <v>85</v>
      </c>
      <c r="F105">
        <v>637</v>
      </c>
      <c r="G105" t="s">
        <v>85</v>
      </c>
      <c r="H105" t="s">
        <v>85</v>
      </c>
      <c r="I105" t="s">
        <v>85</v>
      </c>
      <c r="J105" t="s">
        <v>85</v>
      </c>
      <c r="K105">
        <v>5563</v>
      </c>
      <c r="L105" t="s">
        <v>85</v>
      </c>
      <c r="M105" t="s">
        <v>85</v>
      </c>
      <c r="N105" t="s">
        <v>85</v>
      </c>
      <c r="O105" t="s">
        <v>85</v>
      </c>
      <c r="P105">
        <v>4595</v>
      </c>
      <c r="Q105" t="s">
        <v>85</v>
      </c>
      <c r="R105" t="s">
        <v>85</v>
      </c>
      <c r="S105" t="s">
        <v>85</v>
      </c>
      <c r="T105" t="s">
        <v>85</v>
      </c>
      <c r="U105">
        <v>6040</v>
      </c>
      <c r="V105" t="s">
        <v>85</v>
      </c>
      <c r="W105" t="s">
        <v>85</v>
      </c>
      <c r="X105" t="s">
        <v>85</v>
      </c>
      <c r="Y105" t="s">
        <v>85</v>
      </c>
      <c r="Z105">
        <v>3258</v>
      </c>
      <c r="AA105" t="s">
        <v>774</v>
      </c>
      <c r="AB105" t="s">
        <v>85</v>
      </c>
      <c r="AC105" t="s">
        <v>85</v>
      </c>
      <c r="AD105" t="s">
        <v>85</v>
      </c>
      <c r="AE105" t="s">
        <v>85</v>
      </c>
      <c r="AF105">
        <v>9026</v>
      </c>
      <c r="AG105" t="s">
        <v>85</v>
      </c>
      <c r="AH105" t="s">
        <v>85</v>
      </c>
      <c r="AI105" t="s">
        <v>85</v>
      </c>
      <c r="AJ105" t="s">
        <v>85</v>
      </c>
      <c r="AK105">
        <v>8827</v>
      </c>
      <c r="AL105" t="s">
        <v>85</v>
      </c>
      <c r="AM105" t="s">
        <v>85</v>
      </c>
      <c r="AN105" t="s">
        <v>85</v>
      </c>
      <c r="AO105" t="s">
        <v>85</v>
      </c>
      <c r="AP105">
        <v>1138</v>
      </c>
      <c r="AQ105" t="s">
        <v>85</v>
      </c>
      <c r="AR105" t="s">
        <v>85</v>
      </c>
      <c r="AS105" t="s">
        <v>85</v>
      </c>
      <c r="AT105" t="s">
        <v>85</v>
      </c>
      <c r="AU105" t="s">
        <v>85</v>
      </c>
      <c r="AV105" t="s">
        <v>85</v>
      </c>
      <c r="AW105" t="s">
        <v>85</v>
      </c>
      <c r="AX105" t="s">
        <v>85</v>
      </c>
      <c r="AY105" t="s">
        <v>85</v>
      </c>
      <c r="AZ105" t="s">
        <v>85</v>
      </c>
      <c r="BA105" t="s">
        <v>774</v>
      </c>
      <c r="BB105" t="s">
        <v>85</v>
      </c>
      <c r="BC105" t="s">
        <v>85</v>
      </c>
      <c r="BD105" t="s">
        <v>85</v>
      </c>
      <c r="BE105" t="s">
        <v>85</v>
      </c>
      <c r="BF105">
        <v>21433</v>
      </c>
      <c r="BG105" t="s">
        <v>85</v>
      </c>
      <c r="BH105" t="s">
        <v>85</v>
      </c>
      <c r="BI105" t="s">
        <v>85</v>
      </c>
      <c r="BJ105" t="s">
        <v>85</v>
      </c>
      <c r="BK105">
        <v>17213</v>
      </c>
      <c r="BL105" t="s">
        <v>85</v>
      </c>
      <c r="BM105" t="s">
        <v>85</v>
      </c>
      <c r="BN105" t="s">
        <v>85</v>
      </c>
      <c r="BO105" t="s">
        <v>85</v>
      </c>
      <c r="BP105">
        <v>7352</v>
      </c>
      <c r="BQ105" t="s">
        <v>85</v>
      </c>
      <c r="BR105" t="s">
        <v>85</v>
      </c>
      <c r="BS105" t="s">
        <v>85</v>
      </c>
      <c r="BT105" t="s">
        <v>85</v>
      </c>
      <c r="BU105">
        <v>39258</v>
      </c>
      <c r="BV105" t="s">
        <v>85</v>
      </c>
      <c r="BW105" t="s">
        <v>85</v>
      </c>
      <c r="BX105" t="s">
        <v>85</v>
      </c>
      <c r="BY105" t="s">
        <v>85</v>
      </c>
      <c r="BZ105">
        <v>39274</v>
      </c>
      <c r="CA105" t="s">
        <v>774</v>
      </c>
      <c r="CB105" t="s">
        <v>85</v>
      </c>
      <c r="CC105" t="s">
        <v>85</v>
      </c>
      <c r="CD105" t="s">
        <v>85</v>
      </c>
      <c r="CE105" t="s">
        <v>85</v>
      </c>
      <c r="CF105">
        <v>0</v>
      </c>
      <c r="CG105" t="s">
        <v>85</v>
      </c>
      <c r="CH105" t="s">
        <v>85</v>
      </c>
      <c r="CI105" t="s">
        <v>85</v>
      </c>
      <c r="CJ105" t="s">
        <v>85</v>
      </c>
      <c r="CK105">
        <v>1403</v>
      </c>
      <c r="CL105" t="s">
        <v>85</v>
      </c>
      <c r="CM105" t="s">
        <v>85</v>
      </c>
      <c r="CN105" t="s">
        <v>85</v>
      </c>
      <c r="CO105" t="s">
        <v>85</v>
      </c>
      <c r="CP105" t="s">
        <v>85</v>
      </c>
      <c r="CQ105" t="s">
        <v>85</v>
      </c>
      <c r="CR105" t="s">
        <v>85</v>
      </c>
      <c r="CS105" t="s">
        <v>85</v>
      </c>
      <c r="CT105" t="s">
        <v>85</v>
      </c>
      <c r="CU105" t="s">
        <v>85</v>
      </c>
      <c r="CV105" t="s">
        <v>85</v>
      </c>
      <c r="CW105" t="s">
        <v>85</v>
      </c>
      <c r="CX105" t="s">
        <v>85</v>
      </c>
      <c r="CY105" t="s">
        <v>85</v>
      </c>
      <c r="CZ105" t="s">
        <v>85</v>
      </c>
      <c r="DA105" t="s">
        <v>774</v>
      </c>
      <c r="DB105" t="s">
        <v>85</v>
      </c>
      <c r="DC105" t="s">
        <v>85</v>
      </c>
      <c r="DD105" t="s">
        <v>85</v>
      </c>
      <c r="DE105" t="s">
        <v>85</v>
      </c>
      <c r="DF105">
        <v>125362</v>
      </c>
      <c r="DG105" t="s">
        <v>85</v>
      </c>
      <c r="DH105" t="s">
        <v>85</v>
      </c>
      <c r="DI105" t="s">
        <v>85</v>
      </c>
      <c r="DJ105" t="s">
        <v>85</v>
      </c>
      <c r="DK105">
        <v>15740</v>
      </c>
      <c r="DL105" t="s">
        <v>85</v>
      </c>
      <c r="DM105" t="s">
        <v>85</v>
      </c>
      <c r="DN105" t="s">
        <v>85</v>
      </c>
      <c r="DO105" t="s">
        <v>85</v>
      </c>
      <c r="DP105">
        <v>10320</v>
      </c>
      <c r="DQ105" t="s">
        <v>85</v>
      </c>
      <c r="DR105" t="s">
        <v>85</v>
      </c>
      <c r="DS105" t="s">
        <v>85</v>
      </c>
      <c r="DT105" t="s">
        <v>85</v>
      </c>
      <c r="DU105">
        <v>0</v>
      </c>
      <c r="DV105" t="s">
        <v>85</v>
      </c>
      <c r="DW105" t="s">
        <v>85</v>
      </c>
      <c r="DX105" t="s">
        <v>85</v>
      </c>
      <c r="DY105" t="s">
        <v>85</v>
      </c>
      <c r="DZ105">
        <v>0</v>
      </c>
      <c r="EA105" t="s">
        <v>774</v>
      </c>
      <c r="EB105" t="s">
        <v>85</v>
      </c>
      <c r="EC105" t="s">
        <v>85</v>
      </c>
      <c r="ED105" t="s">
        <v>85</v>
      </c>
      <c r="EE105" t="s">
        <v>85</v>
      </c>
      <c r="EF105">
        <v>0</v>
      </c>
      <c r="EG105" t="s">
        <v>85</v>
      </c>
      <c r="EH105" t="s">
        <v>85</v>
      </c>
      <c r="EI105" t="s">
        <v>85</v>
      </c>
      <c r="EJ105" t="s">
        <v>85</v>
      </c>
      <c r="EK105" t="s">
        <v>85</v>
      </c>
      <c r="EL105" t="s">
        <v>85</v>
      </c>
      <c r="EM105" t="s">
        <v>85</v>
      </c>
      <c r="EN105" t="s">
        <v>85</v>
      </c>
      <c r="EO105" t="s">
        <v>85</v>
      </c>
      <c r="EP105" t="s">
        <v>85</v>
      </c>
      <c r="EQ105" t="s">
        <v>85</v>
      </c>
      <c r="ER105" t="s">
        <v>85</v>
      </c>
      <c r="ES105" t="s">
        <v>85</v>
      </c>
      <c r="ET105" t="s">
        <v>85</v>
      </c>
      <c r="EU105" t="s">
        <v>85</v>
      </c>
      <c r="EV105" t="s">
        <v>85</v>
      </c>
      <c r="EW105" t="s">
        <v>85</v>
      </c>
      <c r="EX105" t="s">
        <v>85</v>
      </c>
      <c r="EY105" t="s">
        <v>85</v>
      </c>
      <c r="EZ105" t="s">
        <v>85</v>
      </c>
      <c r="FA105" t="s">
        <v>774</v>
      </c>
      <c r="FB105" t="s">
        <v>85</v>
      </c>
      <c r="FC105" t="s">
        <v>85</v>
      </c>
      <c r="FD105" t="s">
        <v>85</v>
      </c>
      <c r="FE105" t="s">
        <v>85</v>
      </c>
      <c r="FF105">
        <v>35644</v>
      </c>
      <c r="FG105" t="s">
        <v>85</v>
      </c>
      <c r="FH105" t="s">
        <v>85</v>
      </c>
      <c r="FI105" t="s">
        <v>85</v>
      </c>
      <c r="FJ105" t="s">
        <v>85</v>
      </c>
      <c r="FK105">
        <v>0</v>
      </c>
      <c r="FL105" t="s">
        <v>85</v>
      </c>
      <c r="FM105" t="s">
        <v>85</v>
      </c>
      <c r="FN105" t="s">
        <v>85</v>
      </c>
      <c r="FO105" t="s">
        <v>85</v>
      </c>
      <c r="FP105">
        <v>0</v>
      </c>
      <c r="FQ105" t="s">
        <v>85</v>
      </c>
      <c r="FR105" t="s">
        <v>85</v>
      </c>
      <c r="FS105" t="s">
        <v>85</v>
      </c>
      <c r="FT105" t="s">
        <v>85</v>
      </c>
      <c r="FU105">
        <v>47880</v>
      </c>
      <c r="FV105" t="s">
        <v>85</v>
      </c>
      <c r="FW105" t="s">
        <v>85</v>
      </c>
      <c r="FX105" t="s">
        <v>85</v>
      </c>
      <c r="FY105" t="s">
        <v>85</v>
      </c>
      <c r="FZ105">
        <v>18878</v>
      </c>
      <c r="GA105" t="s">
        <v>774</v>
      </c>
      <c r="GB105" t="s">
        <v>85</v>
      </c>
      <c r="GC105" t="s">
        <v>85</v>
      </c>
      <c r="GD105" t="s">
        <v>85</v>
      </c>
      <c r="GE105" t="s">
        <v>85</v>
      </c>
      <c r="GF105">
        <v>85537</v>
      </c>
      <c r="GG105" t="s">
        <v>85</v>
      </c>
      <c r="GH105" t="s">
        <v>85</v>
      </c>
      <c r="GI105" t="s">
        <v>85</v>
      </c>
      <c r="GJ105" t="s">
        <v>85</v>
      </c>
      <c r="GK105" t="s">
        <v>85</v>
      </c>
      <c r="GL105" t="s">
        <v>85</v>
      </c>
      <c r="GM105" t="s">
        <v>85</v>
      </c>
      <c r="GN105" t="s">
        <v>85</v>
      </c>
      <c r="GO105" t="s">
        <v>85</v>
      </c>
      <c r="GP105" t="s">
        <v>85</v>
      </c>
      <c r="GQ105" t="s">
        <v>85</v>
      </c>
      <c r="GR105" t="s">
        <v>85</v>
      </c>
      <c r="GS105" t="s">
        <v>85</v>
      </c>
      <c r="GT105" t="s">
        <v>85</v>
      </c>
      <c r="GU105" t="s">
        <v>85</v>
      </c>
      <c r="GV105" t="s">
        <v>85</v>
      </c>
      <c r="GW105" t="s">
        <v>85</v>
      </c>
      <c r="GX105" t="s">
        <v>85</v>
      </c>
      <c r="GY105" t="s">
        <v>85</v>
      </c>
      <c r="GZ105" t="s">
        <v>786</v>
      </c>
      <c r="HA105" t="s">
        <v>85</v>
      </c>
      <c r="HB105" t="s">
        <v>85</v>
      </c>
      <c r="HC105" t="s">
        <v>85</v>
      </c>
      <c r="HD105" t="s">
        <v>85</v>
      </c>
      <c r="HE105">
        <v>55103</v>
      </c>
      <c r="HF105" t="s">
        <v>85</v>
      </c>
      <c r="HG105" t="s">
        <v>85</v>
      </c>
      <c r="HH105" t="s">
        <v>85</v>
      </c>
      <c r="HI105" t="s">
        <v>85</v>
      </c>
      <c r="HJ105">
        <v>40424</v>
      </c>
      <c r="HK105" t="s">
        <v>85</v>
      </c>
      <c r="HL105" t="s">
        <v>85</v>
      </c>
      <c r="HM105" t="s">
        <v>85</v>
      </c>
      <c r="HN105" t="s">
        <v>85</v>
      </c>
      <c r="HO105">
        <v>39814</v>
      </c>
      <c r="HP105" t="s">
        <v>85</v>
      </c>
      <c r="HQ105" t="s">
        <v>85</v>
      </c>
      <c r="HR105" t="s">
        <v>85</v>
      </c>
      <c r="HS105" t="s">
        <v>85</v>
      </c>
      <c r="HT105">
        <v>21277</v>
      </c>
      <c r="HU105" t="s">
        <v>85</v>
      </c>
      <c r="HV105" t="s">
        <v>85</v>
      </c>
      <c r="HW105" t="s">
        <v>85</v>
      </c>
      <c r="HX105" t="s">
        <v>85</v>
      </c>
      <c r="HY105">
        <v>65920</v>
      </c>
      <c r="HZ105" t="s">
        <v>774</v>
      </c>
      <c r="IA105" t="s">
        <v>85</v>
      </c>
      <c r="IB105" t="s">
        <v>85</v>
      </c>
      <c r="IC105" t="s">
        <v>85</v>
      </c>
      <c r="ID105" t="s">
        <v>85</v>
      </c>
      <c r="IE105">
        <v>46976</v>
      </c>
      <c r="IF105" t="s">
        <v>85</v>
      </c>
      <c r="IG105" t="s">
        <v>85</v>
      </c>
      <c r="IH105" t="s">
        <v>85</v>
      </c>
      <c r="II105" t="s">
        <v>85</v>
      </c>
      <c r="IJ105" t="s">
        <v>85</v>
      </c>
      <c r="IK105" t="s">
        <v>85</v>
      </c>
      <c r="IL105" t="s">
        <v>85</v>
      </c>
      <c r="IM105" t="s">
        <v>85</v>
      </c>
      <c r="IN105" t="s">
        <v>85</v>
      </c>
      <c r="IO105" t="s">
        <v>85</v>
      </c>
      <c r="IP105" t="s">
        <v>85</v>
      </c>
      <c r="IQ105" t="s">
        <v>85</v>
      </c>
      <c r="IR105" t="s">
        <v>85</v>
      </c>
      <c r="IS105" t="s">
        <v>85</v>
      </c>
      <c r="IT105" t="s">
        <v>85</v>
      </c>
      <c r="IU105" t="s">
        <v>85</v>
      </c>
      <c r="IV105" t="s">
        <v>85</v>
      </c>
      <c r="IW105" t="s">
        <v>85</v>
      </c>
      <c r="IX105" t="s">
        <v>85</v>
      </c>
      <c r="IY105" t="s">
        <v>85</v>
      </c>
      <c r="IZ105" t="s">
        <v>774</v>
      </c>
      <c r="JA105" t="s">
        <v>85</v>
      </c>
      <c r="JB105" t="s">
        <v>85</v>
      </c>
      <c r="JC105" t="s">
        <v>85</v>
      </c>
      <c r="JD105" t="s">
        <v>85</v>
      </c>
      <c r="JE105">
        <v>63553</v>
      </c>
      <c r="JF105" t="s">
        <v>85</v>
      </c>
      <c r="JG105" t="s">
        <v>85</v>
      </c>
      <c r="JH105" t="s">
        <v>85</v>
      </c>
      <c r="JI105" t="s">
        <v>85</v>
      </c>
      <c r="JJ105">
        <v>53681</v>
      </c>
      <c r="JK105" t="s">
        <v>85</v>
      </c>
      <c r="JL105" t="s">
        <v>85</v>
      </c>
      <c r="JM105" t="s">
        <v>85</v>
      </c>
      <c r="JN105" t="s">
        <v>85</v>
      </c>
      <c r="JO105">
        <v>62607</v>
      </c>
      <c r="JP105" t="s">
        <v>85</v>
      </c>
      <c r="JQ105" t="s">
        <v>85</v>
      </c>
      <c r="JR105" t="s">
        <v>85</v>
      </c>
      <c r="JS105" t="s">
        <v>85</v>
      </c>
      <c r="JT105">
        <v>48575</v>
      </c>
      <c r="JU105" t="s">
        <v>85</v>
      </c>
      <c r="JV105" t="s">
        <v>85</v>
      </c>
      <c r="JW105" t="s">
        <v>85</v>
      </c>
      <c r="JX105" t="s">
        <v>85</v>
      </c>
      <c r="JY105" t="s">
        <v>85</v>
      </c>
      <c r="JZ105" t="s">
        <v>774</v>
      </c>
      <c r="KA105" t="s">
        <v>85</v>
      </c>
      <c r="KB105" t="s">
        <v>85</v>
      </c>
      <c r="KC105" t="s">
        <v>85</v>
      </c>
      <c r="KD105" t="s">
        <v>85</v>
      </c>
      <c r="KE105">
        <v>36870</v>
      </c>
      <c r="KF105" t="s">
        <v>85</v>
      </c>
      <c r="KG105" t="s">
        <v>85</v>
      </c>
      <c r="KH105" t="s">
        <v>85</v>
      </c>
      <c r="KI105" t="s">
        <v>85</v>
      </c>
      <c r="KJ105">
        <v>100314</v>
      </c>
      <c r="KK105" t="s">
        <v>85</v>
      </c>
      <c r="KL105" t="s">
        <v>85</v>
      </c>
      <c r="KM105" t="s">
        <v>85</v>
      </c>
      <c r="KN105" t="s">
        <v>85</v>
      </c>
      <c r="KO105">
        <v>35687</v>
      </c>
      <c r="KP105" t="s">
        <v>85</v>
      </c>
      <c r="KQ105" t="s">
        <v>85</v>
      </c>
      <c r="KR105" t="s">
        <v>85</v>
      </c>
      <c r="KS105" t="s">
        <v>85</v>
      </c>
      <c r="KT105">
        <v>30932</v>
      </c>
      <c r="KU105" t="s">
        <v>85</v>
      </c>
      <c r="KV105" t="s">
        <v>85</v>
      </c>
      <c r="KW105" t="s">
        <v>85</v>
      </c>
      <c r="KX105" t="s">
        <v>85</v>
      </c>
      <c r="KY105" t="s">
        <v>85</v>
      </c>
      <c r="KZ105" t="s">
        <v>774</v>
      </c>
      <c r="LA105" t="s">
        <v>85</v>
      </c>
      <c r="LB105" t="s">
        <v>85</v>
      </c>
      <c r="LC105" t="s">
        <v>85</v>
      </c>
      <c r="LD105" t="s">
        <v>85</v>
      </c>
      <c r="LE105">
        <v>56235</v>
      </c>
      <c r="LF105" t="s">
        <v>85</v>
      </c>
      <c r="LG105" t="s">
        <v>85</v>
      </c>
      <c r="LH105" t="s">
        <v>85</v>
      </c>
      <c r="LI105" t="s">
        <v>85</v>
      </c>
      <c r="LJ105">
        <v>38697</v>
      </c>
      <c r="LK105" t="s">
        <v>85</v>
      </c>
      <c r="LL105" t="s">
        <v>85</v>
      </c>
      <c r="LM105" t="s">
        <v>85</v>
      </c>
      <c r="LN105" t="s">
        <v>85</v>
      </c>
      <c r="LO105">
        <v>60586</v>
      </c>
      <c r="LP105" t="s">
        <v>85</v>
      </c>
      <c r="LQ105" t="s">
        <v>85</v>
      </c>
      <c r="LR105" t="s">
        <v>85</v>
      </c>
      <c r="LS105" t="s">
        <v>85</v>
      </c>
      <c r="LT105">
        <v>60546</v>
      </c>
      <c r="LU105" t="s">
        <v>85</v>
      </c>
      <c r="LV105" t="s">
        <v>85</v>
      </c>
      <c r="LW105" t="s">
        <v>85</v>
      </c>
      <c r="LX105" t="s">
        <v>85</v>
      </c>
      <c r="LY105">
        <v>1284</v>
      </c>
      <c r="LZ105" t="s">
        <v>774</v>
      </c>
      <c r="MA105" t="s">
        <v>85</v>
      </c>
      <c r="MB105" t="s">
        <v>85</v>
      </c>
      <c r="MC105" t="s">
        <v>85</v>
      </c>
      <c r="MD105" t="s">
        <v>85</v>
      </c>
      <c r="ME105">
        <v>42762</v>
      </c>
      <c r="MF105" t="s">
        <v>85</v>
      </c>
      <c r="MG105" t="s">
        <v>85</v>
      </c>
      <c r="MH105" t="s">
        <v>85</v>
      </c>
      <c r="MI105" t="s">
        <v>85</v>
      </c>
      <c r="MJ105" t="s">
        <v>85</v>
      </c>
      <c r="MK105" t="s">
        <v>85</v>
      </c>
      <c r="ML105" t="s">
        <v>85</v>
      </c>
      <c r="MM105" t="s">
        <v>85</v>
      </c>
      <c r="MN105" t="s">
        <v>85</v>
      </c>
      <c r="MO105" t="s">
        <v>85</v>
      </c>
      <c r="MP105" t="s">
        <v>85</v>
      </c>
      <c r="MQ105" t="s">
        <v>85</v>
      </c>
      <c r="MR105" t="s">
        <v>85</v>
      </c>
      <c r="MS105" t="s">
        <v>85</v>
      </c>
      <c r="MT105" t="s">
        <v>85</v>
      </c>
      <c r="MU105" t="s">
        <v>85</v>
      </c>
      <c r="MV105" t="s">
        <v>85</v>
      </c>
      <c r="MW105" t="s">
        <v>85</v>
      </c>
      <c r="MX105" t="s">
        <v>85</v>
      </c>
      <c r="MY105" t="s">
        <v>85</v>
      </c>
    </row>
    <row r="106" spans="1:363">
      <c r="A106" s="488" t="s">
        <v>775</v>
      </c>
      <c r="B106">
        <v>-1</v>
      </c>
      <c r="C106">
        <v>-1</v>
      </c>
      <c r="D106">
        <v>-1</v>
      </c>
      <c r="E106">
        <v>-1</v>
      </c>
      <c r="F106">
        <v>27</v>
      </c>
      <c r="G106">
        <v>8</v>
      </c>
      <c r="H106">
        <v>8</v>
      </c>
      <c r="I106">
        <v>9</v>
      </c>
      <c r="J106">
        <v>0</v>
      </c>
      <c r="K106">
        <v>232</v>
      </c>
      <c r="L106">
        <v>9</v>
      </c>
      <c r="M106">
        <v>9</v>
      </c>
      <c r="N106">
        <v>9</v>
      </c>
      <c r="O106">
        <v>0</v>
      </c>
      <c r="P106">
        <v>191</v>
      </c>
      <c r="Q106">
        <v>7</v>
      </c>
      <c r="R106">
        <v>7</v>
      </c>
      <c r="S106">
        <v>7</v>
      </c>
      <c r="T106">
        <v>0</v>
      </c>
      <c r="U106">
        <v>252</v>
      </c>
      <c r="V106">
        <v>11</v>
      </c>
      <c r="W106">
        <v>11</v>
      </c>
      <c r="X106">
        <v>10</v>
      </c>
      <c r="Y106">
        <v>1</v>
      </c>
      <c r="Z106">
        <v>136</v>
      </c>
      <c r="AA106" t="s">
        <v>775</v>
      </c>
      <c r="AB106">
        <v>15</v>
      </c>
      <c r="AC106">
        <v>15</v>
      </c>
      <c r="AD106">
        <v>15</v>
      </c>
      <c r="AE106">
        <v>1</v>
      </c>
      <c r="AF106">
        <v>376</v>
      </c>
      <c r="AG106">
        <v>16</v>
      </c>
      <c r="AH106">
        <v>16</v>
      </c>
      <c r="AI106">
        <v>16</v>
      </c>
      <c r="AJ106">
        <v>1</v>
      </c>
      <c r="AK106">
        <v>368</v>
      </c>
      <c r="AL106">
        <v>1</v>
      </c>
      <c r="AM106">
        <v>1</v>
      </c>
      <c r="AN106">
        <v>1</v>
      </c>
      <c r="AO106">
        <v>1</v>
      </c>
      <c r="AP106">
        <v>47</v>
      </c>
      <c r="AQ106" t="s">
        <v>85</v>
      </c>
      <c r="AR106" t="s">
        <v>85</v>
      </c>
      <c r="AS106" t="s">
        <v>85</v>
      </c>
      <c r="AT106" t="s">
        <v>85</v>
      </c>
      <c r="AU106" t="s">
        <v>85</v>
      </c>
      <c r="AV106" t="s">
        <v>85</v>
      </c>
      <c r="AW106" t="s">
        <v>85</v>
      </c>
      <c r="AX106" t="s">
        <v>85</v>
      </c>
      <c r="AY106" t="s">
        <v>85</v>
      </c>
      <c r="AZ106" t="s">
        <v>85</v>
      </c>
      <c r="BA106" t="s">
        <v>775</v>
      </c>
      <c r="BB106">
        <v>23</v>
      </c>
      <c r="BC106">
        <v>23</v>
      </c>
      <c r="BD106">
        <v>23</v>
      </c>
      <c r="BE106">
        <v>0</v>
      </c>
      <c r="BF106">
        <v>893</v>
      </c>
      <c r="BG106">
        <v>20</v>
      </c>
      <c r="BH106">
        <v>18</v>
      </c>
      <c r="BI106">
        <v>18</v>
      </c>
      <c r="BJ106">
        <v>0</v>
      </c>
      <c r="BK106">
        <v>717</v>
      </c>
      <c r="BL106">
        <v>11</v>
      </c>
      <c r="BM106">
        <v>11</v>
      </c>
      <c r="BN106">
        <v>11</v>
      </c>
      <c r="BO106">
        <v>0</v>
      </c>
      <c r="BP106">
        <v>306</v>
      </c>
      <c r="BQ106">
        <v>41</v>
      </c>
      <c r="BR106">
        <v>42</v>
      </c>
      <c r="BS106">
        <v>39</v>
      </c>
      <c r="BT106">
        <v>1</v>
      </c>
      <c r="BU106">
        <v>1636</v>
      </c>
      <c r="BV106">
        <v>41</v>
      </c>
      <c r="BW106">
        <v>43</v>
      </c>
      <c r="BX106">
        <v>41</v>
      </c>
      <c r="BY106">
        <v>0</v>
      </c>
      <c r="BZ106">
        <v>1636</v>
      </c>
      <c r="CA106" t="s">
        <v>775</v>
      </c>
      <c r="CB106" t="s">
        <v>85</v>
      </c>
      <c r="CC106" t="s">
        <v>85</v>
      </c>
      <c r="CD106" t="s">
        <v>85</v>
      </c>
      <c r="CE106" t="s">
        <v>85</v>
      </c>
      <c r="CF106">
        <v>0</v>
      </c>
      <c r="CG106">
        <v>1</v>
      </c>
      <c r="CH106">
        <v>1</v>
      </c>
      <c r="CI106">
        <v>2</v>
      </c>
      <c r="CJ106">
        <v>0</v>
      </c>
      <c r="CK106">
        <v>58</v>
      </c>
      <c r="CL106" t="s">
        <v>85</v>
      </c>
      <c r="CM106" t="s">
        <v>85</v>
      </c>
      <c r="CN106" t="s">
        <v>85</v>
      </c>
      <c r="CO106" t="s">
        <v>85</v>
      </c>
      <c r="CP106" t="s">
        <v>85</v>
      </c>
      <c r="CQ106" t="s">
        <v>85</v>
      </c>
      <c r="CR106" t="s">
        <v>85</v>
      </c>
      <c r="CS106" t="s">
        <v>85</v>
      </c>
      <c r="CT106" t="s">
        <v>85</v>
      </c>
      <c r="CU106" t="s">
        <v>85</v>
      </c>
      <c r="CV106" t="s">
        <v>85</v>
      </c>
      <c r="CW106" t="s">
        <v>85</v>
      </c>
      <c r="CX106" t="s">
        <v>85</v>
      </c>
      <c r="CY106" t="s">
        <v>85</v>
      </c>
      <c r="CZ106" t="s">
        <v>85</v>
      </c>
      <c r="DA106" t="s">
        <v>775</v>
      </c>
      <c r="DB106">
        <v>137</v>
      </c>
      <c r="DC106">
        <v>138</v>
      </c>
      <c r="DD106">
        <v>137</v>
      </c>
      <c r="DE106">
        <v>0</v>
      </c>
      <c r="DF106">
        <v>5223</v>
      </c>
      <c r="DG106">
        <v>21</v>
      </c>
      <c r="DH106">
        <v>20</v>
      </c>
      <c r="DI106">
        <v>20</v>
      </c>
      <c r="DJ106">
        <v>0</v>
      </c>
      <c r="DK106">
        <v>656</v>
      </c>
      <c r="DL106">
        <v>13</v>
      </c>
      <c r="DM106">
        <v>13</v>
      </c>
      <c r="DN106">
        <v>12</v>
      </c>
      <c r="DO106">
        <v>0</v>
      </c>
      <c r="DP106">
        <v>430</v>
      </c>
      <c r="DQ106">
        <v>0</v>
      </c>
      <c r="DR106">
        <v>0</v>
      </c>
      <c r="DS106">
        <v>0</v>
      </c>
      <c r="DT106">
        <v>0</v>
      </c>
      <c r="DU106">
        <v>0</v>
      </c>
      <c r="DV106">
        <v>0</v>
      </c>
      <c r="DW106">
        <v>0</v>
      </c>
      <c r="DX106">
        <v>0</v>
      </c>
      <c r="DY106">
        <v>0</v>
      </c>
      <c r="DZ106">
        <v>0</v>
      </c>
      <c r="EA106" t="s">
        <v>775</v>
      </c>
      <c r="EB106">
        <v>0</v>
      </c>
      <c r="EC106">
        <v>0</v>
      </c>
      <c r="ED106">
        <v>0</v>
      </c>
      <c r="EE106">
        <v>0</v>
      </c>
      <c r="EF106">
        <v>0</v>
      </c>
      <c r="EG106" t="s">
        <v>85</v>
      </c>
      <c r="EH106" t="s">
        <v>85</v>
      </c>
      <c r="EI106" t="s">
        <v>85</v>
      </c>
      <c r="EJ106" t="s">
        <v>85</v>
      </c>
      <c r="EK106" t="s">
        <v>85</v>
      </c>
      <c r="EL106" t="s">
        <v>85</v>
      </c>
      <c r="EM106" t="s">
        <v>85</v>
      </c>
      <c r="EN106" t="s">
        <v>85</v>
      </c>
      <c r="EO106" t="s">
        <v>85</v>
      </c>
      <c r="EP106" t="s">
        <v>85</v>
      </c>
      <c r="EQ106" t="s">
        <v>85</v>
      </c>
      <c r="ER106" t="s">
        <v>85</v>
      </c>
      <c r="ES106" t="s">
        <v>85</v>
      </c>
      <c r="ET106" t="s">
        <v>85</v>
      </c>
      <c r="EU106" t="s">
        <v>85</v>
      </c>
      <c r="EV106" t="s">
        <v>85</v>
      </c>
      <c r="EW106" t="s">
        <v>85</v>
      </c>
      <c r="EX106" t="s">
        <v>85</v>
      </c>
      <c r="EY106" t="s">
        <v>85</v>
      </c>
      <c r="EZ106" t="s">
        <v>85</v>
      </c>
      <c r="FA106" t="s">
        <v>775</v>
      </c>
      <c r="FB106">
        <v>40</v>
      </c>
      <c r="FC106">
        <v>40</v>
      </c>
      <c r="FD106">
        <v>40</v>
      </c>
      <c r="FE106">
        <v>0</v>
      </c>
      <c r="FF106">
        <v>1485</v>
      </c>
      <c r="FG106">
        <v>0</v>
      </c>
      <c r="FH106">
        <v>0</v>
      </c>
      <c r="FI106">
        <v>0</v>
      </c>
      <c r="FJ106">
        <v>0</v>
      </c>
      <c r="FK106">
        <v>0</v>
      </c>
      <c r="FL106">
        <v>0</v>
      </c>
      <c r="FM106">
        <v>0</v>
      </c>
      <c r="FN106">
        <v>0</v>
      </c>
      <c r="FO106">
        <v>0</v>
      </c>
      <c r="FP106">
        <v>0</v>
      </c>
      <c r="FQ106">
        <v>49</v>
      </c>
      <c r="FR106">
        <v>48</v>
      </c>
      <c r="FS106">
        <v>52</v>
      </c>
      <c r="FT106">
        <v>0</v>
      </c>
      <c r="FU106">
        <v>1995</v>
      </c>
      <c r="FV106">
        <v>20</v>
      </c>
      <c r="FW106">
        <v>19</v>
      </c>
      <c r="FX106">
        <v>19</v>
      </c>
      <c r="FY106">
        <v>0</v>
      </c>
      <c r="FZ106">
        <v>787</v>
      </c>
      <c r="GA106" t="s">
        <v>775</v>
      </c>
      <c r="GB106">
        <v>91</v>
      </c>
      <c r="GC106">
        <v>94</v>
      </c>
      <c r="GD106">
        <v>92</v>
      </c>
      <c r="GE106">
        <v>0</v>
      </c>
      <c r="GF106">
        <v>3564</v>
      </c>
      <c r="GG106" t="s">
        <v>85</v>
      </c>
      <c r="GH106" t="s">
        <v>85</v>
      </c>
      <c r="GI106" t="s">
        <v>85</v>
      </c>
      <c r="GJ106" t="s">
        <v>85</v>
      </c>
      <c r="GK106" t="s">
        <v>85</v>
      </c>
      <c r="GL106" t="s">
        <v>85</v>
      </c>
      <c r="GM106" t="s">
        <v>85</v>
      </c>
      <c r="GN106" t="s">
        <v>85</v>
      </c>
      <c r="GO106" t="s">
        <v>85</v>
      </c>
      <c r="GP106" t="s">
        <v>85</v>
      </c>
      <c r="GQ106" t="s">
        <v>85</v>
      </c>
      <c r="GR106" t="s">
        <v>85</v>
      </c>
      <c r="GS106" t="s">
        <v>85</v>
      </c>
      <c r="GT106" t="s">
        <v>85</v>
      </c>
      <c r="GU106" t="s">
        <v>85</v>
      </c>
      <c r="GV106" t="s">
        <v>85</v>
      </c>
      <c r="GW106" t="s">
        <v>85</v>
      </c>
      <c r="GX106" t="s">
        <v>85</v>
      </c>
      <c r="GY106" t="s">
        <v>85</v>
      </c>
      <c r="GZ106" t="s">
        <v>787</v>
      </c>
      <c r="HA106">
        <v>110</v>
      </c>
      <c r="HB106">
        <v>135</v>
      </c>
      <c r="HC106">
        <v>111</v>
      </c>
      <c r="HD106">
        <v>32</v>
      </c>
      <c r="HE106">
        <v>2296</v>
      </c>
      <c r="HF106">
        <v>79</v>
      </c>
      <c r="HG106">
        <v>95</v>
      </c>
      <c r="HH106">
        <v>82</v>
      </c>
      <c r="HI106">
        <v>19</v>
      </c>
      <c r="HJ106">
        <v>1684</v>
      </c>
      <c r="HK106">
        <v>85</v>
      </c>
      <c r="HL106">
        <v>71</v>
      </c>
      <c r="HM106">
        <v>91</v>
      </c>
      <c r="HN106">
        <v>33</v>
      </c>
      <c r="HO106">
        <v>1659</v>
      </c>
      <c r="HP106">
        <v>40</v>
      </c>
      <c r="HQ106">
        <v>52</v>
      </c>
      <c r="HR106">
        <v>41</v>
      </c>
      <c r="HS106">
        <v>14</v>
      </c>
      <c r="HT106">
        <v>887</v>
      </c>
      <c r="HU106">
        <v>130</v>
      </c>
      <c r="HV106">
        <v>153</v>
      </c>
      <c r="HW106">
        <v>124</v>
      </c>
      <c r="HX106">
        <v>26</v>
      </c>
      <c r="HY106">
        <v>2747</v>
      </c>
      <c r="HZ106" t="s">
        <v>775</v>
      </c>
      <c r="IA106">
        <v>102</v>
      </c>
      <c r="IB106">
        <v>106</v>
      </c>
      <c r="IC106">
        <v>81</v>
      </c>
      <c r="ID106">
        <v>41</v>
      </c>
      <c r="IE106">
        <v>1957</v>
      </c>
      <c r="IF106" t="s">
        <v>85</v>
      </c>
      <c r="IG106" t="s">
        <v>85</v>
      </c>
      <c r="IH106" t="s">
        <v>85</v>
      </c>
      <c r="II106" t="s">
        <v>85</v>
      </c>
      <c r="IJ106" t="s">
        <v>85</v>
      </c>
      <c r="IK106" t="s">
        <v>85</v>
      </c>
      <c r="IL106" t="s">
        <v>85</v>
      </c>
      <c r="IM106" t="s">
        <v>85</v>
      </c>
      <c r="IN106" t="s">
        <v>85</v>
      </c>
      <c r="IO106" t="s">
        <v>85</v>
      </c>
      <c r="IP106" t="s">
        <v>85</v>
      </c>
      <c r="IQ106" t="s">
        <v>85</v>
      </c>
      <c r="IR106" t="s">
        <v>85</v>
      </c>
      <c r="IS106" t="s">
        <v>85</v>
      </c>
      <c r="IT106" t="s">
        <v>85</v>
      </c>
      <c r="IU106" t="s">
        <v>85</v>
      </c>
      <c r="IV106" t="s">
        <v>85</v>
      </c>
      <c r="IW106" t="s">
        <v>85</v>
      </c>
      <c r="IX106" t="s">
        <v>85</v>
      </c>
      <c r="IY106" t="s">
        <v>85</v>
      </c>
      <c r="IZ106" t="s">
        <v>775</v>
      </c>
      <c r="JA106">
        <v>146</v>
      </c>
      <c r="JB106">
        <v>119</v>
      </c>
      <c r="JC106">
        <v>129</v>
      </c>
      <c r="JD106">
        <v>29</v>
      </c>
      <c r="JE106">
        <v>2648</v>
      </c>
      <c r="JF106">
        <v>120</v>
      </c>
      <c r="JG106">
        <v>109</v>
      </c>
      <c r="JH106">
        <v>104</v>
      </c>
      <c r="JI106">
        <v>38</v>
      </c>
      <c r="JJ106">
        <v>2237</v>
      </c>
      <c r="JK106">
        <v>111</v>
      </c>
      <c r="JL106">
        <v>135</v>
      </c>
      <c r="JM106">
        <v>141</v>
      </c>
      <c r="JN106">
        <v>42</v>
      </c>
      <c r="JO106">
        <v>2609</v>
      </c>
      <c r="JP106">
        <v>111</v>
      </c>
      <c r="JQ106">
        <v>89</v>
      </c>
      <c r="JR106">
        <v>101</v>
      </c>
      <c r="JS106">
        <v>32</v>
      </c>
      <c r="JT106">
        <v>2024</v>
      </c>
      <c r="JU106" t="s">
        <v>85</v>
      </c>
      <c r="JV106" t="s">
        <v>85</v>
      </c>
      <c r="JW106" t="s">
        <v>85</v>
      </c>
      <c r="JX106" t="s">
        <v>85</v>
      </c>
      <c r="JY106" t="s">
        <v>85</v>
      </c>
      <c r="JZ106" t="s">
        <v>775</v>
      </c>
      <c r="KA106">
        <v>81</v>
      </c>
      <c r="KB106">
        <v>88</v>
      </c>
      <c r="KC106">
        <v>65</v>
      </c>
      <c r="KD106">
        <v>29</v>
      </c>
      <c r="KE106">
        <v>1536</v>
      </c>
      <c r="KF106">
        <v>215</v>
      </c>
      <c r="KG106">
        <v>216</v>
      </c>
      <c r="KH106">
        <v>204</v>
      </c>
      <c r="KI106">
        <v>30</v>
      </c>
      <c r="KJ106">
        <v>4180</v>
      </c>
      <c r="KK106">
        <v>80</v>
      </c>
      <c r="KL106">
        <v>79</v>
      </c>
      <c r="KM106">
        <v>64</v>
      </c>
      <c r="KN106">
        <v>33</v>
      </c>
      <c r="KO106">
        <v>1487</v>
      </c>
      <c r="KP106">
        <v>68</v>
      </c>
      <c r="KQ106">
        <v>47</v>
      </c>
      <c r="KR106">
        <v>83</v>
      </c>
      <c r="KS106">
        <v>36</v>
      </c>
      <c r="KT106">
        <v>1289</v>
      </c>
      <c r="KU106" t="s">
        <v>85</v>
      </c>
      <c r="KV106" t="s">
        <v>85</v>
      </c>
      <c r="KW106" t="s">
        <v>85</v>
      </c>
      <c r="KX106" t="s">
        <v>85</v>
      </c>
      <c r="KY106" t="s">
        <v>85</v>
      </c>
      <c r="KZ106" t="s">
        <v>775</v>
      </c>
      <c r="LA106">
        <v>116</v>
      </c>
      <c r="LB106">
        <v>133</v>
      </c>
      <c r="LC106">
        <v>102</v>
      </c>
      <c r="LD106">
        <v>39</v>
      </c>
      <c r="LE106">
        <v>2343</v>
      </c>
      <c r="LF106">
        <v>78</v>
      </c>
      <c r="LG106">
        <v>92</v>
      </c>
      <c r="LH106">
        <v>70</v>
      </c>
      <c r="LI106">
        <v>21</v>
      </c>
      <c r="LJ106">
        <v>1612</v>
      </c>
      <c r="LK106">
        <v>126</v>
      </c>
      <c r="LL106">
        <v>122</v>
      </c>
      <c r="LM106">
        <v>127</v>
      </c>
      <c r="LN106">
        <v>35</v>
      </c>
      <c r="LO106">
        <v>2524</v>
      </c>
      <c r="LP106">
        <v>121</v>
      </c>
      <c r="LQ106">
        <v>134</v>
      </c>
      <c r="LR106">
        <v>145</v>
      </c>
      <c r="LS106">
        <v>33</v>
      </c>
      <c r="LT106">
        <v>2523</v>
      </c>
      <c r="LU106">
        <v>0</v>
      </c>
      <c r="LV106">
        <v>4</v>
      </c>
      <c r="LW106">
        <v>5</v>
      </c>
      <c r="LX106">
        <v>5</v>
      </c>
      <c r="LY106">
        <v>53</v>
      </c>
      <c r="LZ106" t="s">
        <v>775</v>
      </c>
      <c r="MA106">
        <v>78</v>
      </c>
      <c r="MB106">
        <v>111</v>
      </c>
      <c r="MC106">
        <v>75</v>
      </c>
      <c r="MD106">
        <v>36</v>
      </c>
      <c r="ME106">
        <v>1782</v>
      </c>
      <c r="MF106" t="s">
        <v>85</v>
      </c>
      <c r="MG106" t="s">
        <v>85</v>
      </c>
      <c r="MH106" t="s">
        <v>85</v>
      </c>
      <c r="MI106" t="s">
        <v>85</v>
      </c>
      <c r="MJ106" t="s">
        <v>85</v>
      </c>
      <c r="MK106" t="s">
        <v>85</v>
      </c>
      <c r="ML106" t="s">
        <v>85</v>
      </c>
      <c r="MM106" t="s">
        <v>85</v>
      </c>
      <c r="MN106" t="s">
        <v>85</v>
      </c>
      <c r="MO106" t="s">
        <v>85</v>
      </c>
      <c r="MP106" t="s">
        <v>85</v>
      </c>
      <c r="MQ106" t="s">
        <v>85</v>
      </c>
      <c r="MR106" t="s">
        <v>85</v>
      </c>
      <c r="MS106" t="s">
        <v>85</v>
      </c>
      <c r="MT106" t="s">
        <v>85</v>
      </c>
      <c r="MU106" t="s">
        <v>85</v>
      </c>
      <c r="MV106" t="s">
        <v>85</v>
      </c>
      <c r="MW106" t="s">
        <v>85</v>
      </c>
      <c r="MX106" t="s">
        <v>85</v>
      </c>
      <c r="MY106" t="s">
        <v>85</v>
      </c>
    </row>
    <row r="107" spans="1:363">
      <c r="A107" s="488" t="s">
        <v>776</v>
      </c>
      <c r="B107">
        <v>-1</v>
      </c>
      <c r="C107">
        <v>-1</v>
      </c>
      <c r="D107">
        <v>-1</v>
      </c>
      <c r="E107">
        <v>-1</v>
      </c>
      <c r="F107">
        <v>28</v>
      </c>
      <c r="G107">
        <v>20</v>
      </c>
      <c r="H107">
        <v>21</v>
      </c>
      <c r="I107">
        <v>21</v>
      </c>
      <c r="J107">
        <v>0</v>
      </c>
      <c r="K107">
        <v>767</v>
      </c>
      <c r="L107">
        <v>18</v>
      </c>
      <c r="M107">
        <v>18</v>
      </c>
      <c r="N107">
        <v>18</v>
      </c>
      <c r="O107">
        <v>0</v>
      </c>
      <c r="P107">
        <v>726</v>
      </c>
      <c r="Q107">
        <v>23</v>
      </c>
      <c r="R107">
        <v>24</v>
      </c>
      <c r="S107">
        <v>23</v>
      </c>
      <c r="T107">
        <v>0</v>
      </c>
      <c r="U107">
        <v>924</v>
      </c>
      <c r="V107">
        <v>34</v>
      </c>
      <c r="W107">
        <v>34</v>
      </c>
      <c r="X107">
        <v>34</v>
      </c>
      <c r="Y107">
        <v>1</v>
      </c>
      <c r="Z107">
        <v>858</v>
      </c>
      <c r="AA107" t="s">
        <v>776</v>
      </c>
      <c r="AB107">
        <v>35</v>
      </c>
      <c r="AC107">
        <v>35</v>
      </c>
      <c r="AD107">
        <v>35</v>
      </c>
      <c r="AE107">
        <v>1</v>
      </c>
      <c r="AF107">
        <v>1279</v>
      </c>
      <c r="AG107">
        <v>38</v>
      </c>
      <c r="AH107">
        <v>38</v>
      </c>
      <c r="AI107">
        <v>38</v>
      </c>
      <c r="AJ107">
        <v>1</v>
      </c>
      <c r="AK107">
        <v>1186</v>
      </c>
      <c r="AL107">
        <v>1</v>
      </c>
      <c r="AM107">
        <v>1</v>
      </c>
      <c r="AN107">
        <v>1</v>
      </c>
      <c r="AO107">
        <v>1</v>
      </c>
      <c r="AP107">
        <v>48</v>
      </c>
      <c r="AQ107" t="s">
        <v>85</v>
      </c>
      <c r="AR107" t="s">
        <v>85</v>
      </c>
      <c r="AS107" t="s">
        <v>85</v>
      </c>
      <c r="AT107" t="s">
        <v>85</v>
      </c>
      <c r="AU107" t="s">
        <v>85</v>
      </c>
      <c r="AV107" t="s">
        <v>85</v>
      </c>
      <c r="AW107" t="s">
        <v>85</v>
      </c>
      <c r="AX107" t="s">
        <v>85</v>
      </c>
      <c r="AY107" t="s">
        <v>85</v>
      </c>
      <c r="AZ107" t="s">
        <v>85</v>
      </c>
      <c r="BA107" t="s">
        <v>776</v>
      </c>
      <c r="BB107">
        <v>25</v>
      </c>
      <c r="BC107">
        <v>26</v>
      </c>
      <c r="BD107">
        <v>26</v>
      </c>
      <c r="BE107">
        <v>0</v>
      </c>
      <c r="BF107">
        <v>1019</v>
      </c>
      <c r="BG107">
        <v>35</v>
      </c>
      <c r="BH107">
        <v>34</v>
      </c>
      <c r="BI107">
        <v>34</v>
      </c>
      <c r="BJ107">
        <v>1</v>
      </c>
      <c r="BK107">
        <v>1251</v>
      </c>
      <c r="BL107">
        <v>37</v>
      </c>
      <c r="BM107">
        <v>35</v>
      </c>
      <c r="BN107">
        <v>37</v>
      </c>
      <c r="BO107">
        <v>0</v>
      </c>
      <c r="BP107">
        <v>1322</v>
      </c>
      <c r="BQ107">
        <v>62</v>
      </c>
      <c r="BR107">
        <v>65</v>
      </c>
      <c r="BS107">
        <v>62</v>
      </c>
      <c r="BT107">
        <v>2</v>
      </c>
      <c r="BU107">
        <v>2551</v>
      </c>
      <c r="BV107">
        <v>50</v>
      </c>
      <c r="BW107">
        <v>54</v>
      </c>
      <c r="BX107">
        <v>51</v>
      </c>
      <c r="BY107">
        <v>0</v>
      </c>
      <c r="BZ107">
        <v>1838</v>
      </c>
      <c r="CA107" t="s">
        <v>776</v>
      </c>
      <c r="CB107" t="s">
        <v>85</v>
      </c>
      <c r="CC107" t="s">
        <v>85</v>
      </c>
      <c r="CD107" t="s">
        <v>85</v>
      </c>
      <c r="CE107" t="s">
        <v>85</v>
      </c>
      <c r="CF107">
        <v>0</v>
      </c>
      <c r="CG107">
        <v>2</v>
      </c>
      <c r="CH107">
        <v>2</v>
      </c>
      <c r="CI107">
        <v>2</v>
      </c>
      <c r="CJ107">
        <v>0</v>
      </c>
      <c r="CK107">
        <v>59</v>
      </c>
      <c r="CL107" t="s">
        <v>85</v>
      </c>
      <c r="CM107" t="s">
        <v>85</v>
      </c>
      <c r="CN107" t="s">
        <v>85</v>
      </c>
      <c r="CO107" t="s">
        <v>85</v>
      </c>
      <c r="CP107" t="s">
        <v>85</v>
      </c>
      <c r="CQ107" t="s">
        <v>85</v>
      </c>
      <c r="CR107" t="s">
        <v>85</v>
      </c>
      <c r="CS107" t="s">
        <v>85</v>
      </c>
      <c r="CT107" t="s">
        <v>85</v>
      </c>
      <c r="CU107" t="s">
        <v>85</v>
      </c>
      <c r="CV107" t="s">
        <v>85</v>
      </c>
      <c r="CW107" t="s">
        <v>85</v>
      </c>
      <c r="CX107" t="s">
        <v>85</v>
      </c>
      <c r="CY107" t="s">
        <v>85</v>
      </c>
      <c r="CZ107" t="s">
        <v>85</v>
      </c>
      <c r="DA107" t="s">
        <v>776</v>
      </c>
      <c r="DB107">
        <v>164</v>
      </c>
      <c r="DC107">
        <v>164</v>
      </c>
      <c r="DD107">
        <v>163</v>
      </c>
      <c r="DE107">
        <v>0</v>
      </c>
      <c r="DF107">
        <v>6202</v>
      </c>
      <c r="DG107">
        <v>50</v>
      </c>
      <c r="DH107">
        <v>49</v>
      </c>
      <c r="DI107">
        <v>50</v>
      </c>
      <c r="DJ107">
        <v>0</v>
      </c>
      <c r="DK107">
        <v>1581</v>
      </c>
      <c r="DL107">
        <v>44</v>
      </c>
      <c r="DM107">
        <v>43</v>
      </c>
      <c r="DN107">
        <v>43</v>
      </c>
      <c r="DO107">
        <v>0</v>
      </c>
      <c r="DP107">
        <v>1423</v>
      </c>
      <c r="DQ107">
        <v>0</v>
      </c>
      <c r="DR107">
        <v>0</v>
      </c>
      <c r="DS107">
        <v>0</v>
      </c>
      <c r="DT107">
        <v>0</v>
      </c>
      <c r="DU107">
        <v>0</v>
      </c>
      <c r="DV107">
        <v>0</v>
      </c>
      <c r="DW107">
        <v>0</v>
      </c>
      <c r="DX107">
        <v>0</v>
      </c>
      <c r="DY107">
        <v>0</v>
      </c>
      <c r="DZ107">
        <v>0</v>
      </c>
      <c r="EA107" t="s">
        <v>776</v>
      </c>
      <c r="EB107">
        <v>0</v>
      </c>
      <c r="EC107">
        <v>0</v>
      </c>
      <c r="ED107">
        <v>0</v>
      </c>
      <c r="EE107">
        <v>0</v>
      </c>
      <c r="EF107">
        <v>0</v>
      </c>
      <c r="EG107" t="s">
        <v>85</v>
      </c>
      <c r="EH107" t="s">
        <v>85</v>
      </c>
      <c r="EI107" t="s">
        <v>85</v>
      </c>
      <c r="EJ107" t="s">
        <v>85</v>
      </c>
      <c r="EK107" t="s">
        <v>85</v>
      </c>
      <c r="EL107" t="s">
        <v>85</v>
      </c>
      <c r="EM107" t="s">
        <v>85</v>
      </c>
      <c r="EN107" t="s">
        <v>85</v>
      </c>
      <c r="EO107" t="s">
        <v>85</v>
      </c>
      <c r="EP107" t="s">
        <v>85</v>
      </c>
      <c r="EQ107" t="s">
        <v>85</v>
      </c>
      <c r="ER107" t="s">
        <v>85</v>
      </c>
      <c r="ES107" t="s">
        <v>85</v>
      </c>
      <c r="ET107" t="s">
        <v>85</v>
      </c>
      <c r="EU107" t="s">
        <v>85</v>
      </c>
      <c r="EV107" t="s">
        <v>85</v>
      </c>
      <c r="EW107" t="s">
        <v>85</v>
      </c>
      <c r="EX107" t="s">
        <v>85</v>
      </c>
      <c r="EY107" t="s">
        <v>85</v>
      </c>
      <c r="EZ107" t="s">
        <v>85</v>
      </c>
      <c r="FA107" t="s">
        <v>776</v>
      </c>
      <c r="FB107">
        <v>145</v>
      </c>
      <c r="FC107">
        <v>144</v>
      </c>
      <c r="FD107">
        <v>145</v>
      </c>
      <c r="FE107">
        <v>0</v>
      </c>
      <c r="FF107">
        <v>4541</v>
      </c>
      <c r="FG107">
        <v>0</v>
      </c>
      <c r="FH107">
        <v>0</v>
      </c>
      <c r="FI107">
        <v>0</v>
      </c>
      <c r="FJ107">
        <v>0</v>
      </c>
      <c r="FK107">
        <v>0</v>
      </c>
      <c r="FL107">
        <v>0</v>
      </c>
      <c r="FM107">
        <v>0</v>
      </c>
      <c r="FN107">
        <v>0</v>
      </c>
      <c r="FO107">
        <v>0</v>
      </c>
      <c r="FP107">
        <v>0</v>
      </c>
      <c r="FQ107">
        <v>59</v>
      </c>
      <c r="FR107">
        <v>56</v>
      </c>
      <c r="FS107">
        <v>61</v>
      </c>
      <c r="FT107">
        <v>0</v>
      </c>
      <c r="FU107">
        <v>2225</v>
      </c>
      <c r="FV107">
        <v>30</v>
      </c>
      <c r="FW107">
        <v>30</v>
      </c>
      <c r="FX107">
        <v>31</v>
      </c>
      <c r="FY107">
        <v>0</v>
      </c>
      <c r="FZ107">
        <v>1180</v>
      </c>
      <c r="GA107" t="s">
        <v>776</v>
      </c>
      <c r="GB107">
        <v>105</v>
      </c>
      <c r="GC107">
        <v>107</v>
      </c>
      <c r="GD107">
        <v>105</v>
      </c>
      <c r="GE107">
        <v>0</v>
      </c>
      <c r="GF107">
        <v>4052</v>
      </c>
      <c r="GG107" t="s">
        <v>85</v>
      </c>
      <c r="GH107" t="s">
        <v>85</v>
      </c>
      <c r="GI107" t="s">
        <v>85</v>
      </c>
      <c r="GJ107" t="s">
        <v>85</v>
      </c>
      <c r="GK107" t="s">
        <v>85</v>
      </c>
      <c r="GL107" t="s">
        <v>85</v>
      </c>
      <c r="GM107" t="s">
        <v>85</v>
      </c>
      <c r="GN107" t="s">
        <v>85</v>
      </c>
      <c r="GO107" t="s">
        <v>85</v>
      </c>
      <c r="GP107" t="s">
        <v>85</v>
      </c>
      <c r="GQ107" t="s">
        <v>85</v>
      </c>
      <c r="GR107" t="s">
        <v>85</v>
      </c>
      <c r="GS107" t="s">
        <v>85</v>
      </c>
      <c r="GT107" t="s">
        <v>85</v>
      </c>
      <c r="GU107" t="s">
        <v>85</v>
      </c>
      <c r="GV107" t="s">
        <v>85</v>
      </c>
      <c r="GW107" t="s">
        <v>85</v>
      </c>
      <c r="GX107" t="s">
        <v>85</v>
      </c>
      <c r="GY107" t="s">
        <v>85</v>
      </c>
      <c r="GZ107" t="s">
        <v>788</v>
      </c>
      <c r="HA107">
        <v>132</v>
      </c>
      <c r="HB107">
        <v>160</v>
      </c>
      <c r="HC107">
        <v>136</v>
      </c>
      <c r="HD107">
        <v>46</v>
      </c>
      <c r="HE107">
        <v>2688</v>
      </c>
      <c r="HF107">
        <v>166</v>
      </c>
      <c r="HG107">
        <v>183</v>
      </c>
      <c r="HH107">
        <v>169</v>
      </c>
      <c r="HI107">
        <v>26</v>
      </c>
      <c r="HJ107">
        <v>3427</v>
      </c>
      <c r="HK107">
        <v>115</v>
      </c>
      <c r="HL107">
        <v>90</v>
      </c>
      <c r="HM107">
        <v>120</v>
      </c>
      <c r="HN107">
        <v>58</v>
      </c>
      <c r="HO107">
        <v>2135</v>
      </c>
      <c r="HP107">
        <v>49</v>
      </c>
      <c r="HQ107">
        <v>62</v>
      </c>
      <c r="HR107">
        <v>51</v>
      </c>
      <c r="HS107">
        <v>20</v>
      </c>
      <c r="HT107">
        <v>1091</v>
      </c>
      <c r="HU107">
        <v>164</v>
      </c>
      <c r="HV107">
        <v>189</v>
      </c>
      <c r="HW107">
        <v>161</v>
      </c>
      <c r="HX107">
        <v>38</v>
      </c>
      <c r="HY107">
        <v>3508</v>
      </c>
      <c r="HZ107" t="s">
        <v>776</v>
      </c>
      <c r="IA107">
        <v>129</v>
      </c>
      <c r="IB107">
        <v>143</v>
      </c>
      <c r="IC107">
        <v>107</v>
      </c>
      <c r="ID107">
        <v>52</v>
      </c>
      <c r="IE107">
        <v>2501</v>
      </c>
      <c r="IF107" t="s">
        <v>85</v>
      </c>
      <c r="IG107" t="s">
        <v>85</v>
      </c>
      <c r="IH107" t="s">
        <v>85</v>
      </c>
      <c r="II107" t="s">
        <v>85</v>
      </c>
      <c r="IJ107" t="s">
        <v>85</v>
      </c>
      <c r="IK107" t="s">
        <v>85</v>
      </c>
      <c r="IL107" t="s">
        <v>85</v>
      </c>
      <c r="IM107" t="s">
        <v>85</v>
      </c>
      <c r="IN107" t="s">
        <v>85</v>
      </c>
      <c r="IO107" t="s">
        <v>85</v>
      </c>
      <c r="IP107" t="s">
        <v>85</v>
      </c>
      <c r="IQ107" t="s">
        <v>85</v>
      </c>
      <c r="IR107" t="s">
        <v>85</v>
      </c>
      <c r="IS107" t="s">
        <v>85</v>
      </c>
      <c r="IT107" t="s">
        <v>85</v>
      </c>
      <c r="IU107" t="s">
        <v>85</v>
      </c>
      <c r="IV107" t="s">
        <v>85</v>
      </c>
      <c r="IW107" t="s">
        <v>85</v>
      </c>
      <c r="IX107" t="s">
        <v>85</v>
      </c>
      <c r="IY107" t="s">
        <v>85</v>
      </c>
      <c r="IZ107" t="s">
        <v>776</v>
      </c>
      <c r="JA107">
        <v>210</v>
      </c>
      <c r="JB107">
        <v>192</v>
      </c>
      <c r="JC107">
        <v>200</v>
      </c>
      <c r="JD107">
        <v>52</v>
      </c>
      <c r="JE107">
        <v>3861</v>
      </c>
      <c r="JF107">
        <v>162</v>
      </c>
      <c r="JG107">
        <v>141</v>
      </c>
      <c r="JH107">
        <v>136</v>
      </c>
      <c r="JI107">
        <v>54</v>
      </c>
      <c r="JJ107">
        <v>2927</v>
      </c>
      <c r="JK107">
        <v>137</v>
      </c>
      <c r="JL107">
        <v>168</v>
      </c>
      <c r="JM107">
        <v>178</v>
      </c>
      <c r="JN107">
        <v>58</v>
      </c>
      <c r="JO107">
        <v>3190</v>
      </c>
      <c r="JP107">
        <v>149</v>
      </c>
      <c r="JQ107">
        <v>134</v>
      </c>
      <c r="JR107">
        <v>128</v>
      </c>
      <c r="JS107">
        <v>47</v>
      </c>
      <c r="JT107">
        <v>2724</v>
      </c>
      <c r="JU107" t="s">
        <v>85</v>
      </c>
      <c r="JV107" t="s">
        <v>85</v>
      </c>
      <c r="JW107" t="s">
        <v>85</v>
      </c>
      <c r="JX107" t="s">
        <v>85</v>
      </c>
      <c r="JY107" t="s">
        <v>85</v>
      </c>
      <c r="JZ107" t="s">
        <v>776</v>
      </c>
      <c r="KA107">
        <v>140</v>
      </c>
      <c r="KB107">
        <v>138</v>
      </c>
      <c r="KC107">
        <v>114</v>
      </c>
      <c r="KD107">
        <v>47</v>
      </c>
      <c r="KE107">
        <v>2282</v>
      </c>
      <c r="KF107">
        <v>287</v>
      </c>
      <c r="KG107">
        <v>279</v>
      </c>
      <c r="KH107">
        <v>283</v>
      </c>
      <c r="KI107">
        <v>43</v>
      </c>
      <c r="KJ107">
        <v>5428</v>
      </c>
      <c r="KK107">
        <v>101</v>
      </c>
      <c r="KL107">
        <v>99</v>
      </c>
      <c r="KM107">
        <v>79</v>
      </c>
      <c r="KN107">
        <v>47</v>
      </c>
      <c r="KO107">
        <v>1815</v>
      </c>
      <c r="KP107">
        <v>104</v>
      </c>
      <c r="KQ107">
        <v>80</v>
      </c>
      <c r="KR107">
        <v>117</v>
      </c>
      <c r="KS107">
        <v>52</v>
      </c>
      <c r="KT107">
        <v>1924</v>
      </c>
      <c r="KU107" t="s">
        <v>85</v>
      </c>
      <c r="KV107" t="s">
        <v>85</v>
      </c>
      <c r="KW107" t="s">
        <v>85</v>
      </c>
      <c r="KX107" t="s">
        <v>85</v>
      </c>
      <c r="KY107" t="s">
        <v>85</v>
      </c>
      <c r="KZ107" t="s">
        <v>776</v>
      </c>
      <c r="LA107">
        <v>147</v>
      </c>
      <c r="LB107">
        <v>166</v>
      </c>
      <c r="LC107">
        <v>134</v>
      </c>
      <c r="LD107">
        <v>58</v>
      </c>
      <c r="LE107">
        <v>2986</v>
      </c>
      <c r="LF107">
        <v>116</v>
      </c>
      <c r="LG107">
        <v>131</v>
      </c>
      <c r="LH107">
        <v>106</v>
      </c>
      <c r="LI107">
        <v>32</v>
      </c>
      <c r="LJ107">
        <v>2314</v>
      </c>
      <c r="LK107">
        <v>159</v>
      </c>
      <c r="LL107">
        <v>155</v>
      </c>
      <c r="LM107">
        <v>166</v>
      </c>
      <c r="LN107">
        <v>42</v>
      </c>
      <c r="LO107">
        <v>3177</v>
      </c>
      <c r="LP107">
        <v>178</v>
      </c>
      <c r="LQ107">
        <v>205</v>
      </c>
      <c r="LR107">
        <v>217</v>
      </c>
      <c r="LS107">
        <v>58</v>
      </c>
      <c r="LT107">
        <v>3666</v>
      </c>
      <c r="LU107">
        <v>0</v>
      </c>
      <c r="LV107">
        <v>6</v>
      </c>
      <c r="LW107">
        <v>8</v>
      </c>
      <c r="LX107">
        <v>9</v>
      </c>
      <c r="LY107">
        <v>89</v>
      </c>
      <c r="LZ107" t="s">
        <v>776</v>
      </c>
      <c r="MA107">
        <v>107</v>
      </c>
      <c r="MB107">
        <v>141</v>
      </c>
      <c r="MC107">
        <v>104</v>
      </c>
      <c r="MD107">
        <v>48</v>
      </c>
      <c r="ME107">
        <v>2313</v>
      </c>
      <c r="MF107" t="s">
        <v>85</v>
      </c>
      <c r="MG107" t="s">
        <v>85</v>
      </c>
      <c r="MH107" t="s">
        <v>85</v>
      </c>
      <c r="MI107" t="s">
        <v>85</v>
      </c>
      <c r="MJ107" t="s">
        <v>85</v>
      </c>
      <c r="MK107" t="s">
        <v>85</v>
      </c>
      <c r="ML107" t="s">
        <v>85</v>
      </c>
      <c r="MM107" t="s">
        <v>85</v>
      </c>
      <c r="MN107" t="s">
        <v>85</v>
      </c>
      <c r="MO107" t="s">
        <v>85</v>
      </c>
      <c r="MP107" t="s">
        <v>85</v>
      </c>
      <c r="MQ107" t="s">
        <v>85</v>
      </c>
      <c r="MR107" t="s">
        <v>85</v>
      </c>
      <c r="MS107" t="s">
        <v>85</v>
      </c>
      <c r="MT107" t="s">
        <v>85</v>
      </c>
      <c r="MU107" t="s">
        <v>85</v>
      </c>
      <c r="MV107" t="s">
        <v>85</v>
      </c>
      <c r="MW107" t="s">
        <v>85</v>
      </c>
      <c r="MX107" t="s">
        <v>85</v>
      </c>
      <c r="MY107" t="s">
        <v>85</v>
      </c>
    </row>
    <row r="108" spans="1:363">
      <c r="A108" s="488" t="s">
        <v>777</v>
      </c>
      <c r="B108">
        <v>2</v>
      </c>
      <c r="C108">
        <v>1</v>
      </c>
      <c r="D108">
        <v>2</v>
      </c>
      <c r="E108">
        <v>1</v>
      </c>
      <c r="F108">
        <v>13</v>
      </c>
      <c r="G108">
        <v>14</v>
      </c>
      <c r="H108">
        <v>14</v>
      </c>
      <c r="I108">
        <v>14</v>
      </c>
      <c r="J108">
        <v>1</v>
      </c>
      <c r="K108">
        <v>14</v>
      </c>
      <c r="L108">
        <v>13</v>
      </c>
      <c r="M108">
        <v>8</v>
      </c>
      <c r="N108">
        <v>8</v>
      </c>
      <c r="O108">
        <v>1</v>
      </c>
      <c r="P108">
        <v>14</v>
      </c>
      <c r="Q108">
        <v>13</v>
      </c>
      <c r="R108">
        <v>13</v>
      </c>
      <c r="S108">
        <v>13</v>
      </c>
      <c r="T108">
        <v>1</v>
      </c>
      <c r="U108">
        <v>14</v>
      </c>
      <c r="V108">
        <v>12</v>
      </c>
      <c r="W108">
        <v>12</v>
      </c>
      <c r="X108">
        <v>12</v>
      </c>
      <c r="Y108">
        <v>1</v>
      </c>
      <c r="Z108">
        <v>13</v>
      </c>
      <c r="AA108" t="s">
        <v>777</v>
      </c>
      <c r="AB108">
        <v>12</v>
      </c>
      <c r="AC108">
        <v>12</v>
      </c>
      <c r="AD108">
        <v>12</v>
      </c>
      <c r="AE108">
        <v>1</v>
      </c>
      <c r="AF108">
        <v>15</v>
      </c>
      <c r="AG108">
        <v>12</v>
      </c>
      <c r="AH108">
        <v>12</v>
      </c>
      <c r="AI108">
        <v>12</v>
      </c>
      <c r="AJ108">
        <v>1</v>
      </c>
      <c r="AK108">
        <v>13</v>
      </c>
      <c r="AL108">
        <v>1</v>
      </c>
      <c r="AM108">
        <v>1</v>
      </c>
      <c r="AN108">
        <v>1</v>
      </c>
      <c r="AO108">
        <v>1</v>
      </c>
      <c r="AP108">
        <v>13</v>
      </c>
      <c r="AQ108" t="s">
        <v>85</v>
      </c>
      <c r="AR108" t="s">
        <v>85</v>
      </c>
      <c r="AS108" t="s">
        <v>85</v>
      </c>
      <c r="AT108" t="s">
        <v>85</v>
      </c>
      <c r="AU108" t="s">
        <v>85</v>
      </c>
      <c r="AV108" t="s">
        <v>85</v>
      </c>
      <c r="AW108" t="s">
        <v>85</v>
      </c>
      <c r="AX108" t="s">
        <v>85</v>
      </c>
      <c r="AY108" t="s">
        <v>85</v>
      </c>
      <c r="AZ108" t="s">
        <v>85</v>
      </c>
      <c r="BA108" t="s">
        <v>777</v>
      </c>
      <c r="BB108">
        <v>12</v>
      </c>
      <c r="BC108">
        <v>14</v>
      </c>
      <c r="BD108">
        <v>14</v>
      </c>
      <c r="BE108">
        <v>1</v>
      </c>
      <c r="BF108">
        <v>15</v>
      </c>
      <c r="BG108">
        <v>10</v>
      </c>
      <c r="BH108">
        <v>14</v>
      </c>
      <c r="BI108">
        <v>10</v>
      </c>
      <c r="BJ108">
        <v>9</v>
      </c>
      <c r="BK108">
        <v>21</v>
      </c>
      <c r="BL108">
        <v>16</v>
      </c>
      <c r="BM108">
        <v>16</v>
      </c>
      <c r="BN108">
        <v>16</v>
      </c>
      <c r="BO108">
        <v>1</v>
      </c>
      <c r="BP108">
        <v>17</v>
      </c>
      <c r="BQ108">
        <v>16</v>
      </c>
      <c r="BR108">
        <v>16</v>
      </c>
      <c r="BS108">
        <v>16</v>
      </c>
      <c r="BT108">
        <v>9</v>
      </c>
      <c r="BU108">
        <v>17</v>
      </c>
      <c r="BV108">
        <v>11</v>
      </c>
      <c r="BW108">
        <v>11</v>
      </c>
      <c r="BX108">
        <v>11</v>
      </c>
      <c r="BY108">
        <v>1</v>
      </c>
      <c r="BZ108">
        <v>11</v>
      </c>
      <c r="CA108" t="s">
        <v>777</v>
      </c>
      <c r="CB108" t="s">
        <v>85</v>
      </c>
      <c r="CC108" t="s">
        <v>85</v>
      </c>
      <c r="CD108" t="s">
        <v>85</v>
      </c>
      <c r="CE108" t="s">
        <v>85</v>
      </c>
      <c r="CF108">
        <v>1</v>
      </c>
      <c r="CG108">
        <v>1</v>
      </c>
      <c r="CH108">
        <v>1</v>
      </c>
      <c r="CI108">
        <v>1</v>
      </c>
      <c r="CJ108">
        <v>1</v>
      </c>
      <c r="CK108">
        <v>6</v>
      </c>
      <c r="CL108" t="s">
        <v>85</v>
      </c>
      <c r="CM108" t="s">
        <v>85</v>
      </c>
      <c r="CN108" t="s">
        <v>85</v>
      </c>
      <c r="CO108" t="s">
        <v>85</v>
      </c>
      <c r="CP108" t="s">
        <v>85</v>
      </c>
      <c r="CQ108" t="s">
        <v>85</v>
      </c>
      <c r="CR108" t="s">
        <v>85</v>
      </c>
      <c r="CS108" t="s">
        <v>85</v>
      </c>
      <c r="CT108" t="s">
        <v>85</v>
      </c>
      <c r="CU108" t="s">
        <v>85</v>
      </c>
      <c r="CV108" t="s">
        <v>85</v>
      </c>
      <c r="CW108" t="s">
        <v>85</v>
      </c>
      <c r="CX108" t="s">
        <v>85</v>
      </c>
      <c r="CY108" t="s">
        <v>85</v>
      </c>
      <c r="CZ108" t="s">
        <v>85</v>
      </c>
      <c r="DA108" t="s">
        <v>777</v>
      </c>
      <c r="DB108">
        <v>19</v>
      </c>
      <c r="DC108">
        <v>19</v>
      </c>
      <c r="DD108">
        <v>19</v>
      </c>
      <c r="DE108">
        <v>1</v>
      </c>
      <c r="DF108">
        <v>19</v>
      </c>
      <c r="DG108">
        <v>16</v>
      </c>
      <c r="DH108">
        <v>16</v>
      </c>
      <c r="DI108">
        <v>16</v>
      </c>
      <c r="DJ108">
        <v>1</v>
      </c>
      <c r="DK108">
        <v>17</v>
      </c>
      <c r="DL108">
        <v>16</v>
      </c>
      <c r="DM108">
        <v>16</v>
      </c>
      <c r="DN108">
        <v>16</v>
      </c>
      <c r="DO108">
        <v>1</v>
      </c>
      <c r="DP108">
        <v>17</v>
      </c>
      <c r="DQ108">
        <v>1</v>
      </c>
      <c r="DR108">
        <v>1</v>
      </c>
      <c r="DS108">
        <v>1</v>
      </c>
      <c r="DT108">
        <v>1</v>
      </c>
      <c r="DU108">
        <v>1</v>
      </c>
      <c r="DV108">
        <v>1</v>
      </c>
      <c r="DW108">
        <v>1</v>
      </c>
      <c r="DX108">
        <v>1</v>
      </c>
      <c r="DY108">
        <v>1</v>
      </c>
      <c r="DZ108">
        <v>1</v>
      </c>
      <c r="EA108" t="s">
        <v>777</v>
      </c>
      <c r="EB108">
        <v>1</v>
      </c>
      <c r="EC108">
        <v>1</v>
      </c>
      <c r="ED108">
        <v>1</v>
      </c>
      <c r="EE108">
        <v>1</v>
      </c>
      <c r="EF108">
        <v>1</v>
      </c>
      <c r="EG108" t="s">
        <v>85</v>
      </c>
      <c r="EH108" t="s">
        <v>85</v>
      </c>
      <c r="EI108" t="s">
        <v>85</v>
      </c>
      <c r="EJ108" t="s">
        <v>85</v>
      </c>
      <c r="EK108" t="s">
        <v>85</v>
      </c>
      <c r="EL108" t="s">
        <v>85</v>
      </c>
      <c r="EM108" t="s">
        <v>85</v>
      </c>
      <c r="EN108" t="s">
        <v>85</v>
      </c>
      <c r="EO108" t="s">
        <v>85</v>
      </c>
      <c r="EP108" t="s">
        <v>85</v>
      </c>
      <c r="EQ108" t="s">
        <v>85</v>
      </c>
      <c r="ER108" t="s">
        <v>85</v>
      </c>
      <c r="ES108" t="s">
        <v>85</v>
      </c>
      <c r="ET108" t="s">
        <v>85</v>
      </c>
      <c r="EU108" t="s">
        <v>85</v>
      </c>
      <c r="EV108" t="s">
        <v>85</v>
      </c>
      <c r="EW108" t="s">
        <v>85</v>
      </c>
      <c r="EX108" t="s">
        <v>85</v>
      </c>
      <c r="EY108" t="s">
        <v>85</v>
      </c>
      <c r="EZ108" t="s">
        <v>85</v>
      </c>
      <c r="FA108" t="s">
        <v>777</v>
      </c>
      <c r="FB108">
        <v>12</v>
      </c>
      <c r="FC108">
        <v>12</v>
      </c>
      <c r="FD108">
        <v>12</v>
      </c>
      <c r="FE108">
        <v>1</v>
      </c>
      <c r="FF108">
        <v>12</v>
      </c>
      <c r="FG108">
        <v>1</v>
      </c>
      <c r="FH108">
        <v>1</v>
      </c>
      <c r="FI108">
        <v>1</v>
      </c>
      <c r="FJ108">
        <v>1</v>
      </c>
      <c r="FK108">
        <v>1</v>
      </c>
      <c r="FL108">
        <v>1</v>
      </c>
      <c r="FM108">
        <v>1</v>
      </c>
      <c r="FN108">
        <v>1</v>
      </c>
      <c r="FO108">
        <v>1</v>
      </c>
      <c r="FP108">
        <v>1</v>
      </c>
      <c r="FQ108">
        <v>12</v>
      </c>
      <c r="FR108">
        <v>12</v>
      </c>
      <c r="FS108">
        <v>12</v>
      </c>
      <c r="FT108">
        <v>1</v>
      </c>
      <c r="FU108">
        <v>16</v>
      </c>
      <c r="FV108">
        <v>14</v>
      </c>
      <c r="FW108">
        <v>11</v>
      </c>
      <c r="FX108">
        <v>14</v>
      </c>
      <c r="FY108">
        <v>1</v>
      </c>
      <c r="FZ108">
        <v>15</v>
      </c>
      <c r="GA108" t="s">
        <v>777</v>
      </c>
      <c r="GB108">
        <v>20</v>
      </c>
      <c r="GC108">
        <v>20</v>
      </c>
      <c r="GD108">
        <v>17</v>
      </c>
      <c r="GE108">
        <v>1</v>
      </c>
      <c r="GF108">
        <v>17</v>
      </c>
      <c r="GG108" t="s">
        <v>85</v>
      </c>
      <c r="GH108" t="s">
        <v>85</v>
      </c>
      <c r="GI108" t="s">
        <v>85</v>
      </c>
      <c r="GJ108" t="s">
        <v>85</v>
      </c>
      <c r="GK108" t="s">
        <v>85</v>
      </c>
      <c r="GL108" t="s">
        <v>85</v>
      </c>
      <c r="GM108" t="s">
        <v>85</v>
      </c>
      <c r="GN108" t="s">
        <v>85</v>
      </c>
      <c r="GO108" t="s">
        <v>85</v>
      </c>
      <c r="GP108" t="s">
        <v>85</v>
      </c>
      <c r="GQ108" t="s">
        <v>85</v>
      </c>
      <c r="GR108" t="s">
        <v>85</v>
      </c>
      <c r="GS108" t="s">
        <v>85</v>
      </c>
      <c r="GT108" t="s">
        <v>85</v>
      </c>
      <c r="GU108" t="s">
        <v>85</v>
      </c>
      <c r="GV108" t="s">
        <v>85</v>
      </c>
      <c r="GW108" t="s">
        <v>85</v>
      </c>
      <c r="GX108" t="s">
        <v>85</v>
      </c>
      <c r="GY108" t="s">
        <v>85</v>
      </c>
      <c r="GZ108" t="s">
        <v>789</v>
      </c>
      <c r="HA108">
        <v>14</v>
      </c>
      <c r="HB108">
        <v>14</v>
      </c>
      <c r="HC108">
        <v>14</v>
      </c>
      <c r="HD108">
        <v>15</v>
      </c>
      <c r="HE108">
        <v>14</v>
      </c>
      <c r="HF108">
        <v>16</v>
      </c>
      <c r="HG108">
        <v>16</v>
      </c>
      <c r="HH108">
        <v>16</v>
      </c>
      <c r="HI108">
        <v>19</v>
      </c>
      <c r="HJ108">
        <v>16</v>
      </c>
      <c r="HK108">
        <v>14</v>
      </c>
      <c r="HL108">
        <v>17</v>
      </c>
      <c r="HM108">
        <v>15</v>
      </c>
      <c r="HN108">
        <v>9</v>
      </c>
      <c r="HO108">
        <v>17</v>
      </c>
      <c r="HP108">
        <v>18</v>
      </c>
      <c r="HQ108">
        <v>22</v>
      </c>
      <c r="HR108">
        <v>22</v>
      </c>
      <c r="HS108">
        <v>18</v>
      </c>
      <c r="HT108">
        <v>22</v>
      </c>
      <c r="HU108">
        <v>19</v>
      </c>
      <c r="HV108">
        <v>19</v>
      </c>
      <c r="HW108">
        <v>19</v>
      </c>
      <c r="HX108">
        <v>1</v>
      </c>
      <c r="HY108">
        <v>20</v>
      </c>
      <c r="HZ108" t="s">
        <v>777</v>
      </c>
      <c r="IA108">
        <v>20</v>
      </c>
      <c r="IB108">
        <v>21</v>
      </c>
      <c r="IC108">
        <v>20</v>
      </c>
      <c r="ID108">
        <v>21</v>
      </c>
      <c r="IE108">
        <v>21</v>
      </c>
      <c r="IF108" t="s">
        <v>85</v>
      </c>
      <c r="IG108" t="s">
        <v>85</v>
      </c>
      <c r="IH108" t="s">
        <v>85</v>
      </c>
      <c r="II108" t="s">
        <v>85</v>
      </c>
      <c r="IJ108" t="s">
        <v>85</v>
      </c>
      <c r="IK108" t="s">
        <v>85</v>
      </c>
      <c r="IL108" t="s">
        <v>85</v>
      </c>
      <c r="IM108" t="s">
        <v>85</v>
      </c>
      <c r="IN108" t="s">
        <v>85</v>
      </c>
      <c r="IO108" t="s">
        <v>85</v>
      </c>
      <c r="IP108" t="s">
        <v>85</v>
      </c>
      <c r="IQ108" t="s">
        <v>85</v>
      </c>
      <c r="IR108" t="s">
        <v>85</v>
      </c>
      <c r="IS108" t="s">
        <v>85</v>
      </c>
      <c r="IT108" t="s">
        <v>85</v>
      </c>
      <c r="IU108" t="s">
        <v>85</v>
      </c>
      <c r="IV108" t="s">
        <v>85</v>
      </c>
      <c r="IW108" t="s">
        <v>85</v>
      </c>
      <c r="IX108" t="s">
        <v>85</v>
      </c>
      <c r="IY108" t="s">
        <v>85</v>
      </c>
      <c r="IZ108" t="s">
        <v>777</v>
      </c>
      <c r="JA108">
        <v>14</v>
      </c>
      <c r="JB108">
        <v>14</v>
      </c>
      <c r="JC108">
        <v>14</v>
      </c>
      <c r="JD108">
        <v>20</v>
      </c>
      <c r="JE108">
        <v>16</v>
      </c>
      <c r="JF108">
        <v>14</v>
      </c>
      <c r="JG108">
        <v>14</v>
      </c>
      <c r="JH108">
        <v>14</v>
      </c>
      <c r="JI108">
        <v>17</v>
      </c>
      <c r="JJ108">
        <v>14</v>
      </c>
      <c r="JK108">
        <v>14</v>
      </c>
      <c r="JL108">
        <v>21</v>
      </c>
      <c r="JM108">
        <v>21</v>
      </c>
      <c r="JN108">
        <v>11</v>
      </c>
      <c r="JO108">
        <v>20</v>
      </c>
      <c r="JP108">
        <v>19</v>
      </c>
      <c r="JQ108">
        <v>14</v>
      </c>
      <c r="JR108">
        <v>21</v>
      </c>
      <c r="JS108">
        <v>22</v>
      </c>
      <c r="JT108">
        <v>15</v>
      </c>
      <c r="JU108" t="s">
        <v>85</v>
      </c>
      <c r="JV108" t="s">
        <v>85</v>
      </c>
      <c r="JW108" t="s">
        <v>85</v>
      </c>
      <c r="JX108" t="s">
        <v>85</v>
      </c>
      <c r="JY108" t="s">
        <v>85</v>
      </c>
      <c r="JZ108" t="s">
        <v>777</v>
      </c>
      <c r="KA108">
        <v>15</v>
      </c>
      <c r="KB108">
        <v>15</v>
      </c>
      <c r="KC108">
        <v>15</v>
      </c>
      <c r="KD108">
        <v>8</v>
      </c>
      <c r="KE108">
        <v>16</v>
      </c>
      <c r="KF108">
        <v>16</v>
      </c>
      <c r="KG108">
        <v>16</v>
      </c>
      <c r="KH108">
        <v>16</v>
      </c>
      <c r="KI108">
        <v>11</v>
      </c>
      <c r="KJ108">
        <v>16</v>
      </c>
      <c r="KK108">
        <v>13</v>
      </c>
      <c r="KL108">
        <v>13</v>
      </c>
      <c r="KM108">
        <v>13</v>
      </c>
      <c r="KN108">
        <v>18</v>
      </c>
      <c r="KO108">
        <v>14</v>
      </c>
      <c r="KP108">
        <v>15</v>
      </c>
      <c r="KQ108">
        <v>15</v>
      </c>
      <c r="KR108">
        <v>20</v>
      </c>
      <c r="KS108">
        <v>20</v>
      </c>
      <c r="KT108">
        <v>17</v>
      </c>
      <c r="KU108" t="s">
        <v>85</v>
      </c>
      <c r="KV108" t="s">
        <v>85</v>
      </c>
      <c r="KW108" t="s">
        <v>85</v>
      </c>
      <c r="KX108" t="s">
        <v>85</v>
      </c>
      <c r="KY108" t="s">
        <v>85</v>
      </c>
      <c r="KZ108" t="s">
        <v>777</v>
      </c>
      <c r="LA108">
        <v>21</v>
      </c>
      <c r="LB108">
        <v>20</v>
      </c>
      <c r="LC108">
        <v>20</v>
      </c>
      <c r="LD108">
        <v>12</v>
      </c>
      <c r="LE108">
        <v>20</v>
      </c>
      <c r="LF108">
        <v>15</v>
      </c>
      <c r="LG108">
        <v>16</v>
      </c>
      <c r="LH108">
        <v>15</v>
      </c>
      <c r="LI108">
        <v>10</v>
      </c>
      <c r="LJ108">
        <v>16</v>
      </c>
      <c r="LK108">
        <v>20</v>
      </c>
      <c r="LL108">
        <v>20</v>
      </c>
      <c r="LM108">
        <v>20</v>
      </c>
      <c r="LN108">
        <v>23</v>
      </c>
      <c r="LO108">
        <v>20</v>
      </c>
      <c r="LP108">
        <v>11</v>
      </c>
      <c r="LQ108">
        <v>11</v>
      </c>
      <c r="LR108">
        <v>11</v>
      </c>
      <c r="LS108">
        <v>16</v>
      </c>
      <c r="LT108">
        <v>12</v>
      </c>
      <c r="LU108">
        <v>1</v>
      </c>
      <c r="LV108">
        <v>18</v>
      </c>
      <c r="LW108">
        <v>19</v>
      </c>
      <c r="LX108">
        <v>19</v>
      </c>
      <c r="LY108">
        <v>20</v>
      </c>
      <c r="LZ108" t="s">
        <v>777</v>
      </c>
      <c r="MA108">
        <v>16</v>
      </c>
      <c r="MB108">
        <v>14</v>
      </c>
      <c r="MC108">
        <v>16</v>
      </c>
      <c r="MD108">
        <v>21</v>
      </c>
      <c r="ME108">
        <v>15</v>
      </c>
      <c r="MF108" t="s">
        <v>85</v>
      </c>
      <c r="MG108" t="s">
        <v>85</v>
      </c>
      <c r="MH108" t="s">
        <v>85</v>
      </c>
      <c r="MI108" t="s">
        <v>85</v>
      </c>
      <c r="MJ108" t="s">
        <v>85</v>
      </c>
      <c r="MK108" t="s">
        <v>85</v>
      </c>
      <c r="ML108" t="s">
        <v>85</v>
      </c>
      <c r="MM108" t="s">
        <v>85</v>
      </c>
      <c r="MN108" t="s">
        <v>85</v>
      </c>
      <c r="MO108" t="s">
        <v>85</v>
      </c>
      <c r="MP108" t="s">
        <v>85</v>
      </c>
      <c r="MQ108" t="s">
        <v>85</v>
      </c>
      <c r="MR108" t="s">
        <v>85</v>
      </c>
      <c r="MS108" t="s">
        <v>85</v>
      </c>
      <c r="MT108" t="s">
        <v>85</v>
      </c>
      <c r="MU108" t="s">
        <v>85</v>
      </c>
      <c r="MV108" t="s">
        <v>85</v>
      </c>
      <c r="MW108" t="s">
        <v>85</v>
      </c>
      <c r="MX108" t="s">
        <v>85</v>
      </c>
      <c r="MY108" t="s">
        <v>85</v>
      </c>
    </row>
    <row r="109" spans="1:363">
      <c r="A109" s="488" t="s">
        <v>778</v>
      </c>
      <c r="B109">
        <v>0</v>
      </c>
      <c r="C109">
        <v>-1</v>
      </c>
      <c r="D109">
        <v>0</v>
      </c>
      <c r="E109">
        <v>-1</v>
      </c>
      <c r="F109">
        <v>24</v>
      </c>
      <c r="G109">
        <v>5</v>
      </c>
      <c r="H109">
        <v>6</v>
      </c>
      <c r="I109">
        <v>6</v>
      </c>
      <c r="J109">
        <v>0</v>
      </c>
      <c r="K109">
        <v>80</v>
      </c>
      <c r="L109">
        <v>6</v>
      </c>
      <c r="M109">
        <v>6</v>
      </c>
      <c r="N109">
        <v>6</v>
      </c>
      <c r="O109">
        <v>0</v>
      </c>
      <c r="P109">
        <v>41</v>
      </c>
      <c r="Q109">
        <v>4</v>
      </c>
      <c r="R109">
        <v>4</v>
      </c>
      <c r="S109">
        <v>4</v>
      </c>
      <c r="T109">
        <v>0</v>
      </c>
      <c r="U109">
        <v>56</v>
      </c>
      <c r="V109">
        <v>6</v>
      </c>
      <c r="W109">
        <v>6</v>
      </c>
      <c r="X109">
        <v>5</v>
      </c>
      <c r="Y109">
        <v>1</v>
      </c>
      <c r="Z109">
        <v>0</v>
      </c>
      <c r="AA109" t="s">
        <v>778</v>
      </c>
      <c r="AB109">
        <v>10</v>
      </c>
      <c r="AC109">
        <v>10</v>
      </c>
      <c r="AD109">
        <v>10</v>
      </c>
      <c r="AE109">
        <v>1</v>
      </c>
      <c r="AF109">
        <v>99</v>
      </c>
      <c r="AG109">
        <v>11</v>
      </c>
      <c r="AH109">
        <v>11</v>
      </c>
      <c r="AI109">
        <v>11</v>
      </c>
      <c r="AJ109">
        <v>1</v>
      </c>
      <c r="AK109">
        <v>101</v>
      </c>
      <c r="AL109">
        <v>1</v>
      </c>
      <c r="AM109">
        <v>1</v>
      </c>
      <c r="AN109">
        <v>1</v>
      </c>
      <c r="AO109">
        <v>1</v>
      </c>
      <c r="AP109">
        <v>47</v>
      </c>
      <c r="AQ109" t="s">
        <v>85</v>
      </c>
      <c r="AR109" t="s">
        <v>85</v>
      </c>
      <c r="AS109" t="s">
        <v>85</v>
      </c>
      <c r="AT109" t="s">
        <v>85</v>
      </c>
      <c r="AU109" t="s">
        <v>85</v>
      </c>
      <c r="AV109" t="s">
        <v>85</v>
      </c>
      <c r="AW109" t="s">
        <v>85</v>
      </c>
      <c r="AX109" t="s">
        <v>85</v>
      </c>
      <c r="AY109" t="s">
        <v>85</v>
      </c>
      <c r="AZ109" t="s">
        <v>85</v>
      </c>
      <c r="BA109" t="s">
        <v>778</v>
      </c>
      <c r="BB109">
        <v>20</v>
      </c>
      <c r="BC109">
        <v>20</v>
      </c>
      <c r="BD109">
        <v>21</v>
      </c>
      <c r="BE109">
        <v>0</v>
      </c>
      <c r="BF109">
        <v>777</v>
      </c>
      <c r="BG109">
        <v>6</v>
      </c>
      <c r="BH109">
        <v>4</v>
      </c>
      <c r="BI109">
        <v>5</v>
      </c>
      <c r="BJ109">
        <v>0</v>
      </c>
      <c r="BK109">
        <v>213</v>
      </c>
      <c r="BL109">
        <v>3</v>
      </c>
      <c r="BM109">
        <v>4</v>
      </c>
      <c r="BN109">
        <v>3</v>
      </c>
      <c r="BO109">
        <v>0</v>
      </c>
      <c r="BP109">
        <v>14</v>
      </c>
      <c r="BQ109">
        <v>12</v>
      </c>
      <c r="BR109">
        <v>13</v>
      </c>
      <c r="BS109">
        <v>10</v>
      </c>
      <c r="BT109">
        <v>1</v>
      </c>
      <c r="BU109">
        <v>1022</v>
      </c>
      <c r="BV109">
        <v>35</v>
      </c>
      <c r="BW109">
        <v>37</v>
      </c>
      <c r="BX109">
        <v>35</v>
      </c>
      <c r="BY109">
        <v>0</v>
      </c>
      <c r="BZ109">
        <v>1453</v>
      </c>
      <c r="CA109" t="s">
        <v>778</v>
      </c>
      <c r="CB109" t="s">
        <v>85</v>
      </c>
      <c r="CC109" t="s">
        <v>85</v>
      </c>
      <c r="CD109" t="s">
        <v>85</v>
      </c>
      <c r="CE109" t="s">
        <v>85</v>
      </c>
      <c r="CF109">
        <v>0</v>
      </c>
      <c r="CG109">
        <v>2</v>
      </c>
      <c r="CH109">
        <v>2</v>
      </c>
      <c r="CI109">
        <v>2</v>
      </c>
      <c r="CJ109">
        <v>0</v>
      </c>
      <c r="CK109">
        <v>58</v>
      </c>
      <c r="CL109" t="s">
        <v>85</v>
      </c>
      <c r="CM109" t="s">
        <v>85</v>
      </c>
      <c r="CN109" t="s">
        <v>85</v>
      </c>
      <c r="CO109" t="s">
        <v>85</v>
      </c>
      <c r="CP109" t="s">
        <v>85</v>
      </c>
      <c r="CQ109" t="s">
        <v>85</v>
      </c>
      <c r="CR109" t="s">
        <v>85</v>
      </c>
      <c r="CS109" t="s">
        <v>85</v>
      </c>
      <c r="CT109" t="s">
        <v>85</v>
      </c>
      <c r="CU109" t="s">
        <v>85</v>
      </c>
      <c r="CV109" t="s">
        <v>85</v>
      </c>
      <c r="CW109" t="s">
        <v>85</v>
      </c>
      <c r="CX109" t="s">
        <v>85</v>
      </c>
      <c r="CY109" t="s">
        <v>85</v>
      </c>
      <c r="CZ109" t="s">
        <v>85</v>
      </c>
      <c r="DA109" t="s">
        <v>778</v>
      </c>
      <c r="DB109">
        <v>101</v>
      </c>
      <c r="DC109">
        <v>99</v>
      </c>
      <c r="DD109">
        <v>101</v>
      </c>
      <c r="DE109">
        <v>0</v>
      </c>
      <c r="DF109">
        <v>4380</v>
      </c>
      <c r="DG109">
        <v>6</v>
      </c>
      <c r="DH109">
        <v>6</v>
      </c>
      <c r="DI109">
        <v>6</v>
      </c>
      <c r="DJ109">
        <v>0</v>
      </c>
      <c r="DK109">
        <v>230</v>
      </c>
      <c r="DL109">
        <v>4</v>
      </c>
      <c r="DM109">
        <v>4</v>
      </c>
      <c r="DN109">
        <v>3</v>
      </c>
      <c r="DO109">
        <v>0</v>
      </c>
      <c r="DP109">
        <v>158</v>
      </c>
      <c r="DQ109">
        <v>0</v>
      </c>
      <c r="DR109">
        <v>0</v>
      </c>
      <c r="DS109">
        <v>0</v>
      </c>
      <c r="DT109">
        <v>0</v>
      </c>
      <c r="DU109">
        <v>0</v>
      </c>
      <c r="DV109">
        <v>0</v>
      </c>
      <c r="DW109">
        <v>0</v>
      </c>
      <c r="DX109">
        <v>0</v>
      </c>
      <c r="DY109">
        <v>0</v>
      </c>
      <c r="DZ109">
        <v>0</v>
      </c>
      <c r="EA109" t="s">
        <v>778</v>
      </c>
      <c r="EB109">
        <v>0</v>
      </c>
      <c r="EC109">
        <v>0</v>
      </c>
      <c r="ED109">
        <v>0</v>
      </c>
      <c r="EE109">
        <v>0</v>
      </c>
      <c r="EF109">
        <v>0</v>
      </c>
      <c r="EG109" t="s">
        <v>85</v>
      </c>
      <c r="EH109" t="s">
        <v>85</v>
      </c>
      <c r="EI109" t="s">
        <v>85</v>
      </c>
      <c r="EJ109" t="s">
        <v>85</v>
      </c>
      <c r="EK109" t="s">
        <v>85</v>
      </c>
      <c r="EL109" t="s">
        <v>85</v>
      </c>
      <c r="EM109" t="s">
        <v>85</v>
      </c>
      <c r="EN109" t="s">
        <v>85</v>
      </c>
      <c r="EO109" t="s">
        <v>85</v>
      </c>
      <c r="EP109" t="s">
        <v>85</v>
      </c>
      <c r="EQ109" t="s">
        <v>85</v>
      </c>
      <c r="ER109" t="s">
        <v>85</v>
      </c>
      <c r="ES109" t="s">
        <v>85</v>
      </c>
      <c r="ET109" t="s">
        <v>85</v>
      </c>
      <c r="EU109" t="s">
        <v>85</v>
      </c>
      <c r="EV109" t="s">
        <v>85</v>
      </c>
      <c r="EW109" t="s">
        <v>85</v>
      </c>
      <c r="EX109" t="s">
        <v>85</v>
      </c>
      <c r="EY109" t="s">
        <v>85</v>
      </c>
      <c r="EZ109" t="s">
        <v>85</v>
      </c>
      <c r="FA109" t="s">
        <v>778</v>
      </c>
      <c r="FB109">
        <v>1</v>
      </c>
      <c r="FC109">
        <v>1</v>
      </c>
      <c r="FD109">
        <v>1</v>
      </c>
      <c r="FE109">
        <v>0</v>
      </c>
      <c r="FF109">
        <v>0</v>
      </c>
      <c r="FG109">
        <v>0</v>
      </c>
      <c r="FH109">
        <v>0</v>
      </c>
      <c r="FI109">
        <v>0</v>
      </c>
      <c r="FJ109">
        <v>0</v>
      </c>
      <c r="FK109">
        <v>0</v>
      </c>
      <c r="FL109">
        <v>0</v>
      </c>
      <c r="FM109">
        <v>0</v>
      </c>
      <c r="FN109">
        <v>0</v>
      </c>
      <c r="FO109">
        <v>0</v>
      </c>
      <c r="FP109">
        <v>0</v>
      </c>
      <c r="FQ109">
        <v>41</v>
      </c>
      <c r="FR109">
        <v>39</v>
      </c>
      <c r="FS109">
        <v>44</v>
      </c>
      <c r="FT109">
        <v>0</v>
      </c>
      <c r="FU109">
        <v>1718</v>
      </c>
      <c r="FV109">
        <v>10</v>
      </c>
      <c r="FW109">
        <v>9</v>
      </c>
      <c r="FX109">
        <v>9</v>
      </c>
      <c r="FY109">
        <v>0</v>
      </c>
      <c r="FZ109">
        <v>396</v>
      </c>
      <c r="GA109" t="s">
        <v>778</v>
      </c>
      <c r="GB109">
        <v>76</v>
      </c>
      <c r="GC109">
        <v>78</v>
      </c>
      <c r="GD109">
        <v>75</v>
      </c>
      <c r="GE109">
        <v>0</v>
      </c>
      <c r="GF109">
        <v>3099</v>
      </c>
      <c r="GG109" t="s">
        <v>85</v>
      </c>
      <c r="GH109" t="s">
        <v>85</v>
      </c>
      <c r="GI109" t="s">
        <v>85</v>
      </c>
      <c r="GJ109" t="s">
        <v>85</v>
      </c>
      <c r="GK109" t="s">
        <v>85</v>
      </c>
      <c r="GL109" t="s">
        <v>85</v>
      </c>
      <c r="GM109" t="s">
        <v>85</v>
      </c>
      <c r="GN109" t="s">
        <v>85</v>
      </c>
      <c r="GO109" t="s">
        <v>85</v>
      </c>
      <c r="GP109" t="s">
        <v>85</v>
      </c>
      <c r="GQ109" t="s">
        <v>85</v>
      </c>
      <c r="GR109" t="s">
        <v>85</v>
      </c>
      <c r="GS109" t="s">
        <v>85</v>
      </c>
      <c r="GT109" t="s">
        <v>85</v>
      </c>
      <c r="GU109" t="s">
        <v>85</v>
      </c>
      <c r="GV109" t="s">
        <v>85</v>
      </c>
      <c r="GW109" t="s">
        <v>85</v>
      </c>
      <c r="GX109" t="s">
        <v>85</v>
      </c>
      <c r="GY109" t="s">
        <v>85</v>
      </c>
      <c r="GZ109" t="s">
        <v>790</v>
      </c>
      <c r="HA109">
        <v>82</v>
      </c>
      <c r="HB109">
        <v>111</v>
      </c>
      <c r="HC109">
        <v>91</v>
      </c>
      <c r="HD109">
        <v>20</v>
      </c>
      <c r="HE109">
        <v>1986</v>
      </c>
      <c r="HF109">
        <v>32</v>
      </c>
      <c r="HG109">
        <v>47</v>
      </c>
      <c r="HH109">
        <v>33</v>
      </c>
      <c r="HI109">
        <v>15</v>
      </c>
      <c r="HJ109">
        <v>615</v>
      </c>
      <c r="HK109">
        <v>49</v>
      </c>
      <c r="HL109">
        <v>50</v>
      </c>
      <c r="HM109">
        <v>60</v>
      </c>
      <c r="HN109">
        <v>15</v>
      </c>
      <c r="HO109">
        <v>1149</v>
      </c>
      <c r="HP109">
        <v>29</v>
      </c>
      <c r="HQ109">
        <v>35</v>
      </c>
      <c r="HR109">
        <v>29</v>
      </c>
      <c r="HS109">
        <v>10</v>
      </c>
      <c r="HT109">
        <v>662</v>
      </c>
      <c r="HU109">
        <v>83</v>
      </c>
      <c r="HV109">
        <v>107</v>
      </c>
      <c r="HW109">
        <v>78</v>
      </c>
      <c r="HX109">
        <v>16</v>
      </c>
      <c r="HY109">
        <v>1874</v>
      </c>
      <c r="HZ109" t="s">
        <v>778</v>
      </c>
      <c r="IA109">
        <v>66</v>
      </c>
      <c r="IB109">
        <v>70</v>
      </c>
      <c r="IC109">
        <v>56</v>
      </c>
      <c r="ID109">
        <v>28</v>
      </c>
      <c r="IE109">
        <v>1326</v>
      </c>
      <c r="IF109" t="s">
        <v>85</v>
      </c>
      <c r="IG109" t="s">
        <v>85</v>
      </c>
      <c r="IH109" t="s">
        <v>85</v>
      </c>
      <c r="II109" t="s">
        <v>85</v>
      </c>
      <c r="IJ109" t="s">
        <v>85</v>
      </c>
      <c r="IK109" t="s">
        <v>85</v>
      </c>
      <c r="IL109" t="s">
        <v>85</v>
      </c>
      <c r="IM109" t="s">
        <v>85</v>
      </c>
      <c r="IN109" t="s">
        <v>85</v>
      </c>
      <c r="IO109" t="s">
        <v>85</v>
      </c>
      <c r="IP109" t="s">
        <v>85</v>
      </c>
      <c r="IQ109" t="s">
        <v>85</v>
      </c>
      <c r="IR109" t="s">
        <v>85</v>
      </c>
      <c r="IS109" t="s">
        <v>85</v>
      </c>
      <c r="IT109" t="s">
        <v>85</v>
      </c>
      <c r="IU109" t="s">
        <v>85</v>
      </c>
      <c r="IV109" t="s">
        <v>85</v>
      </c>
      <c r="IW109" t="s">
        <v>85</v>
      </c>
      <c r="IX109" t="s">
        <v>85</v>
      </c>
      <c r="IY109" t="s">
        <v>85</v>
      </c>
      <c r="IZ109" t="s">
        <v>778</v>
      </c>
      <c r="JA109">
        <v>96</v>
      </c>
      <c r="JB109">
        <v>74</v>
      </c>
      <c r="JC109">
        <v>82</v>
      </c>
      <c r="JD109">
        <v>14</v>
      </c>
      <c r="JE109">
        <v>1710</v>
      </c>
      <c r="JF109">
        <v>72</v>
      </c>
      <c r="JG109">
        <v>65</v>
      </c>
      <c r="JH109">
        <v>62</v>
      </c>
      <c r="JI109">
        <v>28</v>
      </c>
      <c r="JJ109">
        <v>1376</v>
      </c>
      <c r="JK109">
        <v>72</v>
      </c>
      <c r="JL109">
        <v>87</v>
      </c>
      <c r="JM109">
        <v>91</v>
      </c>
      <c r="JN109">
        <v>30</v>
      </c>
      <c r="JO109">
        <v>1700</v>
      </c>
      <c r="JP109">
        <v>67</v>
      </c>
      <c r="JQ109">
        <v>47</v>
      </c>
      <c r="JR109">
        <v>66</v>
      </c>
      <c r="JS109">
        <v>16</v>
      </c>
      <c r="JT109">
        <v>1174</v>
      </c>
      <c r="JU109" t="s">
        <v>85</v>
      </c>
      <c r="JV109" t="s">
        <v>85</v>
      </c>
      <c r="JW109" t="s">
        <v>85</v>
      </c>
      <c r="JX109" t="s">
        <v>85</v>
      </c>
      <c r="JY109" t="s">
        <v>85</v>
      </c>
      <c r="JZ109" t="s">
        <v>778</v>
      </c>
      <c r="KA109">
        <v>43</v>
      </c>
      <c r="KB109">
        <v>48</v>
      </c>
      <c r="KC109">
        <v>35</v>
      </c>
      <c r="KD109">
        <v>12</v>
      </c>
      <c r="KE109">
        <v>792</v>
      </c>
      <c r="KF109">
        <v>136</v>
      </c>
      <c r="KG109">
        <v>146</v>
      </c>
      <c r="KH109">
        <v>125</v>
      </c>
      <c r="KI109">
        <v>19</v>
      </c>
      <c r="KJ109">
        <v>2756</v>
      </c>
      <c r="KK109">
        <v>55</v>
      </c>
      <c r="KL109">
        <v>55</v>
      </c>
      <c r="KM109">
        <v>39</v>
      </c>
      <c r="KN109">
        <v>22</v>
      </c>
      <c r="KO109">
        <v>1020</v>
      </c>
      <c r="KP109">
        <v>22</v>
      </c>
      <c r="KQ109">
        <v>17</v>
      </c>
      <c r="KR109">
        <v>46</v>
      </c>
      <c r="KS109">
        <v>26</v>
      </c>
      <c r="KT109">
        <v>621</v>
      </c>
      <c r="KU109" t="s">
        <v>85</v>
      </c>
      <c r="KV109" t="s">
        <v>85</v>
      </c>
      <c r="KW109" t="s">
        <v>85</v>
      </c>
      <c r="KX109" t="s">
        <v>85</v>
      </c>
      <c r="KY109" t="s">
        <v>85</v>
      </c>
      <c r="KZ109" t="s">
        <v>778</v>
      </c>
      <c r="LA109">
        <v>77</v>
      </c>
      <c r="LB109">
        <v>88</v>
      </c>
      <c r="LC109">
        <v>67</v>
      </c>
      <c r="LD109">
        <v>24</v>
      </c>
      <c r="LE109">
        <v>1648</v>
      </c>
      <c r="LF109">
        <v>45</v>
      </c>
      <c r="LG109">
        <v>59</v>
      </c>
      <c r="LH109">
        <v>43</v>
      </c>
      <c r="LI109">
        <v>12</v>
      </c>
      <c r="LJ109">
        <v>933</v>
      </c>
      <c r="LK109">
        <v>90</v>
      </c>
      <c r="LL109">
        <v>84</v>
      </c>
      <c r="LM109">
        <v>86</v>
      </c>
      <c r="LN109">
        <v>29</v>
      </c>
      <c r="LO109">
        <v>1771</v>
      </c>
      <c r="LP109">
        <v>75</v>
      </c>
      <c r="LQ109">
        <v>81</v>
      </c>
      <c r="LR109">
        <v>86</v>
      </c>
      <c r="LS109">
        <v>14</v>
      </c>
      <c r="LT109">
        <v>1579</v>
      </c>
      <c r="LU109">
        <v>0</v>
      </c>
      <c r="LV109">
        <v>3</v>
      </c>
      <c r="LW109">
        <v>3</v>
      </c>
      <c r="LX109">
        <v>3</v>
      </c>
      <c r="LY109">
        <v>30</v>
      </c>
      <c r="LZ109" t="s">
        <v>778</v>
      </c>
      <c r="MA109">
        <v>46</v>
      </c>
      <c r="MB109">
        <v>71</v>
      </c>
      <c r="MC109">
        <v>40</v>
      </c>
      <c r="MD109">
        <v>27</v>
      </c>
      <c r="ME109">
        <v>1060</v>
      </c>
      <c r="MF109" t="s">
        <v>85</v>
      </c>
      <c r="MG109" t="s">
        <v>85</v>
      </c>
      <c r="MH109" t="s">
        <v>85</v>
      </c>
      <c r="MI109" t="s">
        <v>85</v>
      </c>
      <c r="MJ109" t="s">
        <v>85</v>
      </c>
      <c r="MK109" t="s">
        <v>85</v>
      </c>
      <c r="ML109" t="s">
        <v>85</v>
      </c>
      <c r="MM109" t="s">
        <v>85</v>
      </c>
      <c r="MN109" t="s">
        <v>85</v>
      </c>
      <c r="MO109" t="s">
        <v>85</v>
      </c>
      <c r="MP109" t="s">
        <v>85</v>
      </c>
      <c r="MQ109" t="s">
        <v>85</v>
      </c>
      <c r="MR109" t="s">
        <v>85</v>
      </c>
      <c r="MS109" t="s">
        <v>85</v>
      </c>
      <c r="MT109" t="s">
        <v>85</v>
      </c>
      <c r="MU109" t="s">
        <v>85</v>
      </c>
      <c r="MV109" t="s">
        <v>85</v>
      </c>
      <c r="MW109" t="s">
        <v>85</v>
      </c>
      <c r="MX109" t="s">
        <v>85</v>
      </c>
      <c r="MY109" t="s">
        <v>85</v>
      </c>
    </row>
    <row r="110" spans="1:363">
      <c r="A110" s="488" t="s">
        <v>779</v>
      </c>
      <c r="B110">
        <v>1</v>
      </c>
      <c r="C110">
        <v>1</v>
      </c>
      <c r="D110">
        <v>1</v>
      </c>
      <c r="E110">
        <v>1</v>
      </c>
      <c r="F110">
        <v>1</v>
      </c>
      <c r="G110">
        <v>22</v>
      </c>
      <c r="H110">
        <v>4</v>
      </c>
      <c r="I110">
        <v>7</v>
      </c>
      <c r="J110">
        <v>1</v>
      </c>
      <c r="K110">
        <v>20</v>
      </c>
      <c r="L110">
        <v>19</v>
      </c>
      <c r="M110">
        <v>19</v>
      </c>
      <c r="N110">
        <v>19</v>
      </c>
      <c r="O110">
        <v>1</v>
      </c>
      <c r="P110">
        <v>24</v>
      </c>
      <c r="Q110">
        <v>18</v>
      </c>
      <c r="R110">
        <v>18</v>
      </c>
      <c r="S110">
        <v>18</v>
      </c>
      <c r="T110">
        <v>1</v>
      </c>
      <c r="U110">
        <v>21</v>
      </c>
      <c r="V110">
        <v>19</v>
      </c>
      <c r="W110">
        <v>19</v>
      </c>
      <c r="X110">
        <v>19</v>
      </c>
      <c r="Y110">
        <v>1</v>
      </c>
      <c r="Z110">
        <v>1</v>
      </c>
      <c r="AA110" t="s">
        <v>779</v>
      </c>
      <c r="AB110">
        <v>5</v>
      </c>
      <c r="AC110">
        <v>5</v>
      </c>
      <c r="AD110">
        <v>5</v>
      </c>
      <c r="AE110">
        <v>1</v>
      </c>
      <c r="AF110">
        <v>24</v>
      </c>
      <c r="AG110">
        <v>1</v>
      </c>
      <c r="AH110">
        <v>1</v>
      </c>
      <c r="AI110">
        <v>1</v>
      </c>
      <c r="AJ110">
        <v>1</v>
      </c>
      <c r="AK110">
        <v>1</v>
      </c>
      <c r="AL110">
        <v>1</v>
      </c>
      <c r="AM110">
        <v>1</v>
      </c>
      <c r="AN110">
        <v>1</v>
      </c>
      <c r="AO110">
        <v>1</v>
      </c>
      <c r="AP110">
        <v>1</v>
      </c>
      <c r="AQ110" t="s">
        <v>85</v>
      </c>
      <c r="AR110" t="s">
        <v>85</v>
      </c>
      <c r="AS110" t="s">
        <v>85</v>
      </c>
      <c r="AT110" t="s">
        <v>85</v>
      </c>
      <c r="AU110" t="s">
        <v>85</v>
      </c>
      <c r="AV110" t="s">
        <v>85</v>
      </c>
      <c r="AW110" t="s">
        <v>85</v>
      </c>
      <c r="AX110" t="s">
        <v>85</v>
      </c>
      <c r="AY110" t="s">
        <v>85</v>
      </c>
      <c r="AZ110" t="s">
        <v>85</v>
      </c>
      <c r="BA110" t="s">
        <v>779</v>
      </c>
      <c r="BB110">
        <v>6</v>
      </c>
      <c r="BC110">
        <v>6</v>
      </c>
      <c r="BD110">
        <v>6</v>
      </c>
      <c r="BE110">
        <v>1</v>
      </c>
      <c r="BF110">
        <v>1</v>
      </c>
      <c r="BG110">
        <v>11</v>
      </c>
      <c r="BH110">
        <v>11</v>
      </c>
      <c r="BI110">
        <v>6</v>
      </c>
      <c r="BJ110">
        <v>1</v>
      </c>
      <c r="BK110">
        <v>7</v>
      </c>
      <c r="BL110">
        <v>7</v>
      </c>
      <c r="BM110">
        <v>7</v>
      </c>
      <c r="BN110">
        <v>7</v>
      </c>
      <c r="BO110">
        <v>1</v>
      </c>
      <c r="BP110">
        <v>7</v>
      </c>
      <c r="BQ110">
        <v>12</v>
      </c>
      <c r="BR110">
        <v>12</v>
      </c>
      <c r="BS110">
        <v>12</v>
      </c>
      <c r="BT110">
        <v>1</v>
      </c>
      <c r="BU110">
        <v>13</v>
      </c>
      <c r="BV110">
        <v>7</v>
      </c>
      <c r="BW110">
        <v>7</v>
      </c>
      <c r="BX110">
        <v>7</v>
      </c>
      <c r="BY110">
        <v>1</v>
      </c>
      <c r="BZ110">
        <v>15</v>
      </c>
      <c r="CA110" t="s">
        <v>779</v>
      </c>
      <c r="CB110" t="s">
        <v>85</v>
      </c>
      <c r="CC110" t="s">
        <v>85</v>
      </c>
      <c r="CD110" t="s">
        <v>85</v>
      </c>
      <c r="CE110" t="s">
        <v>85</v>
      </c>
      <c r="CF110">
        <v>1</v>
      </c>
      <c r="CG110">
        <v>1</v>
      </c>
      <c r="CH110">
        <v>1</v>
      </c>
      <c r="CI110">
        <v>1</v>
      </c>
      <c r="CJ110">
        <v>1</v>
      </c>
      <c r="CK110">
        <v>11</v>
      </c>
      <c r="CL110" t="s">
        <v>85</v>
      </c>
      <c r="CM110" t="s">
        <v>85</v>
      </c>
      <c r="CN110" t="s">
        <v>85</v>
      </c>
      <c r="CO110" t="s">
        <v>85</v>
      </c>
      <c r="CP110" t="s">
        <v>85</v>
      </c>
      <c r="CQ110" t="s">
        <v>85</v>
      </c>
      <c r="CR110" t="s">
        <v>85</v>
      </c>
      <c r="CS110" t="s">
        <v>85</v>
      </c>
      <c r="CT110" t="s">
        <v>85</v>
      </c>
      <c r="CU110" t="s">
        <v>85</v>
      </c>
      <c r="CV110" t="s">
        <v>85</v>
      </c>
      <c r="CW110" t="s">
        <v>85</v>
      </c>
      <c r="CX110" t="s">
        <v>85</v>
      </c>
      <c r="CY110" t="s">
        <v>85</v>
      </c>
      <c r="CZ110" t="s">
        <v>85</v>
      </c>
      <c r="DA110" t="s">
        <v>779</v>
      </c>
      <c r="DB110">
        <v>11</v>
      </c>
      <c r="DC110">
        <v>11</v>
      </c>
      <c r="DD110">
        <v>11</v>
      </c>
      <c r="DE110">
        <v>1</v>
      </c>
      <c r="DF110">
        <v>15</v>
      </c>
      <c r="DG110">
        <v>6</v>
      </c>
      <c r="DH110">
        <v>6</v>
      </c>
      <c r="DI110">
        <v>6</v>
      </c>
      <c r="DJ110">
        <v>1</v>
      </c>
      <c r="DK110">
        <v>6</v>
      </c>
      <c r="DL110">
        <v>12</v>
      </c>
      <c r="DM110">
        <v>14</v>
      </c>
      <c r="DN110">
        <v>12</v>
      </c>
      <c r="DO110">
        <v>1</v>
      </c>
      <c r="DP110">
        <v>14</v>
      </c>
      <c r="DQ110">
        <v>1</v>
      </c>
      <c r="DR110">
        <v>1</v>
      </c>
      <c r="DS110">
        <v>1</v>
      </c>
      <c r="DT110">
        <v>1</v>
      </c>
      <c r="DU110">
        <v>1</v>
      </c>
      <c r="DV110">
        <v>1</v>
      </c>
      <c r="DW110">
        <v>1</v>
      </c>
      <c r="DX110">
        <v>1</v>
      </c>
      <c r="DY110">
        <v>1</v>
      </c>
      <c r="DZ110">
        <v>1</v>
      </c>
      <c r="EA110" t="s">
        <v>779</v>
      </c>
      <c r="EB110">
        <v>1</v>
      </c>
      <c r="EC110">
        <v>1</v>
      </c>
      <c r="ED110">
        <v>1</v>
      </c>
      <c r="EE110">
        <v>1</v>
      </c>
      <c r="EF110">
        <v>1</v>
      </c>
      <c r="EG110" t="s">
        <v>85</v>
      </c>
      <c r="EH110" t="s">
        <v>85</v>
      </c>
      <c r="EI110" t="s">
        <v>85</v>
      </c>
      <c r="EJ110" t="s">
        <v>85</v>
      </c>
      <c r="EK110" t="s">
        <v>85</v>
      </c>
      <c r="EL110" t="s">
        <v>85</v>
      </c>
      <c r="EM110" t="s">
        <v>85</v>
      </c>
      <c r="EN110" t="s">
        <v>85</v>
      </c>
      <c r="EO110" t="s">
        <v>85</v>
      </c>
      <c r="EP110" t="s">
        <v>85</v>
      </c>
      <c r="EQ110" t="s">
        <v>85</v>
      </c>
      <c r="ER110" t="s">
        <v>85</v>
      </c>
      <c r="ES110" t="s">
        <v>85</v>
      </c>
      <c r="ET110" t="s">
        <v>85</v>
      </c>
      <c r="EU110" t="s">
        <v>85</v>
      </c>
      <c r="EV110" t="s">
        <v>85</v>
      </c>
      <c r="EW110" t="s">
        <v>85</v>
      </c>
      <c r="EX110" t="s">
        <v>85</v>
      </c>
      <c r="EY110" t="s">
        <v>85</v>
      </c>
      <c r="EZ110" t="s">
        <v>85</v>
      </c>
      <c r="FA110" t="s">
        <v>779</v>
      </c>
      <c r="FB110">
        <v>4</v>
      </c>
      <c r="FC110">
        <v>1</v>
      </c>
      <c r="FD110">
        <v>1</v>
      </c>
      <c r="FE110">
        <v>1</v>
      </c>
      <c r="FF110">
        <v>1</v>
      </c>
      <c r="FG110">
        <v>1</v>
      </c>
      <c r="FH110">
        <v>1</v>
      </c>
      <c r="FI110">
        <v>1</v>
      </c>
      <c r="FJ110">
        <v>1</v>
      </c>
      <c r="FK110">
        <v>1</v>
      </c>
      <c r="FL110">
        <v>1</v>
      </c>
      <c r="FM110">
        <v>1</v>
      </c>
      <c r="FN110">
        <v>1</v>
      </c>
      <c r="FO110">
        <v>1</v>
      </c>
      <c r="FP110">
        <v>1</v>
      </c>
      <c r="FQ110">
        <v>8</v>
      </c>
      <c r="FR110">
        <v>8</v>
      </c>
      <c r="FS110">
        <v>8</v>
      </c>
      <c r="FT110">
        <v>1</v>
      </c>
      <c r="FU110">
        <v>7</v>
      </c>
      <c r="FV110">
        <v>22</v>
      </c>
      <c r="FW110">
        <v>22</v>
      </c>
      <c r="FX110">
        <v>4</v>
      </c>
      <c r="FY110">
        <v>1</v>
      </c>
      <c r="FZ110">
        <v>4</v>
      </c>
      <c r="GA110" t="s">
        <v>779</v>
      </c>
      <c r="GB110">
        <v>12</v>
      </c>
      <c r="GC110">
        <v>12</v>
      </c>
      <c r="GD110">
        <v>12</v>
      </c>
      <c r="GE110">
        <v>1</v>
      </c>
      <c r="GF110">
        <v>13</v>
      </c>
      <c r="GG110" t="s">
        <v>85</v>
      </c>
      <c r="GH110" t="s">
        <v>85</v>
      </c>
      <c r="GI110" t="s">
        <v>85</v>
      </c>
      <c r="GJ110" t="s">
        <v>85</v>
      </c>
      <c r="GK110" t="s">
        <v>85</v>
      </c>
      <c r="GL110" t="s">
        <v>85</v>
      </c>
      <c r="GM110" t="s">
        <v>85</v>
      </c>
      <c r="GN110" t="s">
        <v>85</v>
      </c>
      <c r="GO110" t="s">
        <v>85</v>
      </c>
      <c r="GP110" t="s">
        <v>85</v>
      </c>
      <c r="GQ110" t="s">
        <v>85</v>
      </c>
      <c r="GR110" t="s">
        <v>85</v>
      </c>
      <c r="GS110" t="s">
        <v>85</v>
      </c>
      <c r="GT110" t="s">
        <v>85</v>
      </c>
      <c r="GU110" t="s">
        <v>85</v>
      </c>
      <c r="GV110" t="s">
        <v>85</v>
      </c>
      <c r="GW110" t="s">
        <v>85</v>
      </c>
      <c r="GX110" t="s">
        <v>85</v>
      </c>
      <c r="GY110" t="s">
        <v>85</v>
      </c>
      <c r="GZ110" t="s">
        <v>791</v>
      </c>
      <c r="HA110">
        <v>24</v>
      </c>
      <c r="HB110">
        <v>6</v>
      </c>
      <c r="HC110">
        <v>24</v>
      </c>
      <c r="HD110">
        <v>4</v>
      </c>
      <c r="HE110">
        <v>5</v>
      </c>
      <c r="HF110">
        <v>8</v>
      </c>
      <c r="HG110">
        <v>8</v>
      </c>
      <c r="HH110">
        <v>8</v>
      </c>
      <c r="HI110">
        <v>7</v>
      </c>
      <c r="HJ110">
        <v>8</v>
      </c>
      <c r="HK110">
        <v>6</v>
      </c>
      <c r="HL110">
        <v>6</v>
      </c>
      <c r="HM110">
        <v>6</v>
      </c>
      <c r="HN110">
        <v>7</v>
      </c>
      <c r="HO110">
        <v>6</v>
      </c>
      <c r="HP110">
        <v>4</v>
      </c>
      <c r="HQ110">
        <v>4</v>
      </c>
      <c r="HR110">
        <v>4</v>
      </c>
      <c r="HS110">
        <v>7</v>
      </c>
      <c r="HT110">
        <v>5</v>
      </c>
      <c r="HU110">
        <v>6</v>
      </c>
      <c r="HV110">
        <v>6</v>
      </c>
      <c r="HW110">
        <v>6</v>
      </c>
      <c r="HX110">
        <v>9</v>
      </c>
      <c r="HY110">
        <v>7</v>
      </c>
      <c r="HZ110" t="s">
        <v>779</v>
      </c>
      <c r="IA110">
        <v>6</v>
      </c>
      <c r="IB110">
        <v>6</v>
      </c>
      <c r="IC110">
        <v>6</v>
      </c>
      <c r="ID110">
        <v>7</v>
      </c>
      <c r="IE110">
        <v>6</v>
      </c>
      <c r="IF110" t="s">
        <v>85</v>
      </c>
      <c r="IG110" t="s">
        <v>85</v>
      </c>
      <c r="IH110" t="s">
        <v>85</v>
      </c>
      <c r="II110" t="s">
        <v>85</v>
      </c>
      <c r="IJ110" t="s">
        <v>85</v>
      </c>
      <c r="IK110" t="s">
        <v>85</v>
      </c>
      <c r="IL110" t="s">
        <v>85</v>
      </c>
      <c r="IM110" t="s">
        <v>85</v>
      </c>
      <c r="IN110" t="s">
        <v>85</v>
      </c>
      <c r="IO110" t="s">
        <v>85</v>
      </c>
      <c r="IP110" t="s">
        <v>85</v>
      </c>
      <c r="IQ110" t="s">
        <v>85</v>
      </c>
      <c r="IR110" t="s">
        <v>85</v>
      </c>
      <c r="IS110" t="s">
        <v>85</v>
      </c>
      <c r="IT110" t="s">
        <v>85</v>
      </c>
      <c r="IU110" t="s">
        <v>85</v>
      </c>
      <c r="IV110" t="s">
        <v>85</v>
      </c>
      <c r="IW110" t="s">
        <v>85</v>
      </c>
      <c r="IX110" t="s">
        <v>85</v>
      </c>
      <c r="IY110" t="s">
        <v>85</v>
      </c>
      <c r="IZ110" t="s">
        <v>779</v>
      </c>
      <c r="JA110">
        <v>5</v>
      </c>
      <c r="JB110">
        <v>5</v>
      </c>
      <c r="JC110">
        <v>6</v>
      </c>
      <c r="JD110">
        <v>9</v>
      </c>
      <c r="JE110">
        <v>7</v>
      </c>
      <c r="JF110">
        <v>6</v>
      </c>
      <c r="JG110">
        <v>6</v>
      </c>
      <c r="JH110">
        <v>6</v>
      </c>
      <c r="JI110">
        <v>6</v>
      </c>
      <c r="JJ110">
        <v>6</v>
      </c>
      <c r="JK110">
        <v>6</v>
      </c>
      <c r="JL110">
        <v>5</v>
      </c>
      <c r="JM110">
        <v>6</v>
      </c>
      <c r="JN110">
        <v>7</v>
      </c>
      <c r="JO110">
        <v>6</v>
      </c>
      <c r="JP110">
        <v>5</v>
      </c>
      <c r="JQ110">
        <v>6</v>
      </c>
      <c r="JR110">
        <v>5</v>
      </c>
      <c r="JS110">
        <v>9</v>
      </c>
      <c r="JT110">
        <v>6</v>
      </c>
      <c r="JU110" t="s">
        <v>85</v>
      </c>
      <c r="JV110" t="s">
        <v>85</v>
      </c>
      <c r="JW110" t="s">
        <v>85</v>
      </c>
      <c r="JX110" t="s">
        <v>85</v>
      </c>
      <c r="JY110" t="s">
        <v>85</v>
      </c>
      <c r="JZ110" t="s">
        <v>779</v>
      </c>
      <c r="KA110">
        <v>7</v>
      </c>
      <c r="KB110">
        <v>7</v>
      </c>
      <c r="KC110">
        <v>7</v>
      </c>
      <c r="KD110">
        <v>7</v>
      </c>
      <c r="KE110">
        <v>8</v>
      </c>
      <c r="KF110">
        <v>7</v>
      </c>
      <c r="KG110">
        <v>7</v>
      </c>
      <c r="KH110">
        <v>7</v>
      </c>
      <c r="KI110">
        <v>8</v>
      </c>
      <c r="KJ110">
        <v>7</v>
      </c>
      <c r="KK110">
        <v>4</v>
      </c>
      <c r="KL110">
        <v>4</v>
      </c>
      <c r="KM110">
        <v>6</v>
      </c>
      <c r="KN110">
        <v>4</v>
      </c>
      <c r="KO110">
        <v>6</v>
      </c>
      <c r="KP110">
        <v>8</v>
      </c>
      <c r="KQ110">
        <v>8</v>
      </c>
      <c r="KR110">
        <v>8</v>
      </c>
      <c r="KS110">
        <v>6</v>
      </c>
      <c r="KT110">
        <v>8</v>
      </c>
      <c r="KU110" t="s">
        <v>85</v>
      </c>
      <c r="KV110" t="s">
        <v>85</v>
      </c>
      <c r="KW110" t="s">
        <v>85</v>
      </c>
      <c r="KX110" t="s">
        <v>85</v>
      </c>
      <c r="KY110" t="s">
        <v>85</v>
      </c>
      <c r="KZ110" t="s">
        <v>779</v>
      </c>
      <c r="LA110">
        <v>6</v>
      </c>
      <c r="LB110">
        <v>6</v>
      </c>
      <c r="LC110">
        <v>6</v>
      </c>
      <c r="LD110">
        <v>4</v>
      </c>
      <c r="LE110">
        <v>6</v>
      </c>
      <c r="LF110">
        <v>6</v>
      </c>
      <c r="LG110">
        <v>5</v>
      </c>
      <c r="LH110">
        <v>7</v>
      </c>
      <c r="LI110">
        <v>23</v>
      </c>
      <c r="LJ110">
        <v>7</v>
      </c>
      <c r="LK110">
        <v>6</v>
      </c>
      <c r="LL110">
        <v>7</v>
      </c>
      <c r="LM110">
        <v>6</v>
      </c>
      <c r="LN110">
        <v>8</v>
      </c>
      <c r="LO110">
        <v>7</v>
      </c>
      <c r="LP110">
        <v>7</v>
      </c>
      <c r="LQ110">
        <v>7</v>
      </c>
      <c r="LR110">
        <v>7</v>
      </c>
      <c r="LS110">
        <v>3</v>
      </c>
      <c r="LT110">
        <v>6</v>
      </c>
      <c r="LU110">
        <v>1</v>
      </c>
      <c r="LV110">
        <v>6</v>
      </c>
      <c r="LW110">
        <v>5</v>
      </c>
      <c r="LX110">
        <v>7</v>
      </c>
      <c r="LY110">
        <v>6</v>
      </c>
      <c r="LZ110" t="s">
        <v>779</v>
      </c>
      <c r="MA110">
        <v>6</v>
      </c>
      <c r="MB110">
        <v>6</v>
      </c>
      <c r="MC110">
        <v>6</v>
      </c>
      <c r="MD110">
        <v>7</v>
      </c>
      <c r="ME110">
        <v>6</v>
      </c>
      <c r="MF110" t="s">
        <v>85</v>
      </c>
      <c r="MG110" t="s">
        <v>85</v>
      </c>
      <c r="MH110" t="s">
        <v>85</v>
      </c>
      <c r="MI110" t="s">
        <v>85</v>
      </c>
      <c r="MJ110" t="s">
        <v>85</v>
      </c>
      <c r="MK110" t="s">
        <v>85</v>
      </c>
      <c r="ML110" t="s">
        <v>85</v>
      </c>
      <c r="MM110" t="s">
        <v>85</v>
      </c>
      <c r="MN110" t="s">
        <v>85</v>
      </c>
      <c r="MO110" t="s">
        <v>85</v>
      </c>
      <c r="MP110" t="s">
        <v>85</v>
      </c>
      <c r="MQ110" t="s">
        <v>85</v>
      </c>
      <c r="MR110" t="s">
        <v>85</v>
      </c>
      <c r="MS110" t="s">
        <v>85</v>
      </c>
      <c r="MT110" t="s">
        <v>85</v>
      </c>
      <c r="MU110" t="s">
        <v>85</v>
      </c>
      <c r="MV110" t="s">
        <v>85</v>
      </c>
      <c r="MW110" t="s">
        <v>85</v>
      </c>
      <c r="MX110" t="s">
        <v>85</v>
      </c>
      <c r="MY110" t="s">
        <v>85</v>
      </c>
    </row>
  </sheetData>
  <mergeCells count="6">
    <mergeCell ref="B9:F9"/>
    <mergeCell ref="G9:K9"/>
    <mergeCell ref="B43:F43"/>
    <mergeCell ref="G43:K43"/>
    <mergeCell ref="M43:Q43"/>
    <mergeCell ref="N9:R9"/>
  </mergeCells>
  <phoneticPr fontId="3" type="noConversion"/>
  <conditionalFormatting sqref="M11:R11 M12:M34 N12:R40">
    <cfRule type="expression" dxfId="469" priority="2">
      <formula>M11=MAX($M$11:$P$34)</formula>
    </cfRule>
  </conditionalFormatting>
  <conditionalFormatting sqref="N11:Q34">
    <cfRule type="expression" dxfId="468" priority="1">
      <formula>N11=MIN($N$11:$Q$34)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饋線日報表小工具">
                <anchor moveWithCells="1" sizeWithCells="1">
                  <from>
                    <xdr:col>5</xdr:col>
                    <xdr:colOff>213360</xdr:colOff>
                    <xdr:row>0</xdr:row>
                    <xdr:rowOff>76200</xdr:rowOff>
                  </from>
                  <to>
                    <xdr:col>6</xdr:col>
                    <xdr:colOff>601980</xdr:colOff>
                    <xdr:row>2</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7"/>
  <dimension ref="A1:O626"/>
  <sheetViews>
    <sheetView workbookViewId="0"/>
  </sheetViews>
  <sheetFormatPr defaultColWidth="9" defaultRowHeight="16.2"/>
  <cols>
    <col min="1" max="1" width="4.6640625" style="616" customWidth="1"/>
    <col min="2" max="2" width="8.77734375" style="570" customWidth="1"/>
    <col min="3" max="3" width="6.77734375" style="570" customWidth="1"/>
    <col min="4" max="4" width="7.21875" style="565" customWidth="1"/>
    <col min="5" max="5" width="12.88671875" style="617" customWidth="1"/>
    <col min="6" max="6" width="17.44140625" style="565" customWidth="1"/>
    <col min="7" max="7" width="34.6640625" style="570" customWidth="1"/>
    <col min="8" max="8" width="6.88671875" style="565" customWidth="1"/>
    <col min="9" max="9" width="6.77734375" style="565" customWidth="1"/>
    <col min="10" max="10" width="6.6640625" style="565" customWidth="1"/>
    <col min="11" max="11" width="17.109375" style="565" customWidth="1"/>
    <col min="12" max="12" width="5.21875" style="565" customWidth="1"/>
    <col min="13" max="13" width="8.77734375" style="565" customWidth="1"/>
    <col min="14" max="16384" width="9" style="565"/>
  </cols>
  <sheetData>
    <row r="1" spans="1:15" s="554" customFormat="1" ht="57.75" customHeight="1">
      <c r="A1" s="548" t="s">
        <v>3325</v>
      </c>
      <c r="B1" s="548" t="s">
        <v>287</v>
      </c>
      <c r="C1" s="549" t="s">
        <v>771</v>
      </c>
      <c r="D1" s="550" t="s">
        <v>3326</v>
      </c>
      <c r="E1" s="551" t="s">
        <v>3327</v>
      </c>
      <c r="F1" s="551" t="s">
        <v>3328</v>
      </c>
      <c r="G1" s="552" t="s">
        <v>3329</v>
      </c>
      <c r="H1" s="551" t="s">
        <v>3330</v>
      </c>
      <c r="I1" s="553" t="s">
        <v>3331</v>
      </c>
      <c r="J1" s="548" t="s">
        <v>3332</v>
      </c>
      <c r="K1" s="1521" t="s">
        <v>3333</v>
      </c>
      <c r="L1" s="1522"/>
      <c r="M1" s="1522"/>
    </row>
    <row r="2" spans="1:15" ht="16.5" customHeight="1">
      <c r="A2" s="555">
        <v>1</v>
      </c>
      <c r="B2" s="556" t="s">
        <v>3334</v>
      </c>
      <c r="C2" s="557" t="s">
        <v>2793</v>
      </c>
      <c r="D2" s="557">
        <v>2.5</v>
      </c>
      <c r="E2" s="558"/>
      <c r="F2" s="559" t="s">
        <v>3335</v>
      </c>
      <c r="G2" s="560" t="s">
        <v>3336</v>
      </c>
      <c r="H2" s="561" t="s">
        <v>3337</v>
      </c>
      <c r="I2" s="561" t="s">
        <v>3338</v>
      </c>
      <c r="J2" s="561"/>
      <c r="K2" s="562"/>
      <c r="L2" s="563"/>
      <c r="M2" s="563"/>
      <c r="N2" s="564"/>
      <c r="O2" s="565" t="s">
        <v>3339</v>
      </c>
    </row>
    <row r="3" spans="1:15">
      <c r="A3" s="555">
        <v>2</v>
      </c>
      <c r="B3" s="556" t="s">
        <v>3334</v>
      </c>
      <c r="C3" s="557" t="s">
        <v>2795</v>
      </c>
      <c r="D3" s="557">
        <v>3.5</v>
      </c>
      <c r="E3" s="558"/>
      <c r="F3" s="559" t="s">
        <v>3340</v>
      </c>
      <c r="G3" s="560" t="s">
        <v>3341</v>
      </c>
      <c r="H3" s="561" t="s">
        <v>3337</v>
      </c>
      <c r="I3" s="561" t="s">
        <v>3342</v>
      </c>
      <c r="J3" s="561"/>
      <c r="K3" s="562"/>
      <c r="L3" s="563"/>
      <c r="M3" s="563"/>
      <c r="N3" s="566"/>
      <c r="O3" s="565" t="s">
        <v>3343</v>
      </c>
    </row>
    <row r="4" spans="1:15">
      <c r="A4" s="555">
        <v>3</v>
      </c>
      <c r="B4" s="556" t="s">
        <v>3334</v>
      </c>
      <c r="C4" s="557" t="s">
        <v>1879</v>
      </c>
      <c r="D4" s="557">
        <v>0.5</v>
      </c>
      <c r="E4" s="558"/>
      <c r="F4" s="567" t="s">
        <v>3344</v>
      </c>
      <c r="G4" s="560" t="s">
        <v>3345</v>
      </c>
      <c r="H4" s="561" t="s">
        <v>3337</v>
      </c>
      <c r="I4" s="561" t="s">
        <v>3338</v>
      </c>
      <c r="J4" s="561" t="s">
        <v>3346</v>
      </c>
      <c r="K4" s="562"/>
      <c r="L4" s="563"/>
      <c r="M4" s="563"/>
      <c r="N4" s="568"/>
      <c r="O4" s="565" t="s">
        <v>3347</v>
      </c>
    </row>
    <row r="5" spans="1:15">
      <c r="A5" s="555">
        <v>4</v>
      </c>
      <c r="B5" s="556" t="s">
        <v>3334</v>
      </c>
      <c r="C5" s="557" t="s">
        <v>2799</v>
      </c>
      <c r="D5" s="557">
        <v>4.5</v>
      </c>
      <c r="E5" s="558"/>
      <c r="F5" s="559" t="s">
        <v>3348</v>
      </c>
      <c r="G5" s="569" t="s">
        <v>3349</v>
      </c>
      <c r="H5" s="561" t="s">
        <v>3350</v>
      </c>
      <c r="I5" s="561" t="s">
        <v>3342</v>
      </c>
      <c r="J5" s="561"/>
      <c r="K5" s="562"/>
      <c r="L5" s="563"/>
      <c r="M5" s="563"/>
    </row>
    <row r="6" spans="1:15">
      <c r="A6" s="555">
        <v>5</v>
      </c>
      <c r="B6" s="556" t="s">
        <v>3334</v>
      </c>
      <c r="C6" s="557" t="s">
        <v>2800</v>
      </c>
      <c r="D6" s="557">
        <v>3.5</v>
      </c>
      <c r="E6" s="558"/>
      <c r="F6" s="559" t="s">
        <v>3351</v>
      </c>
      <c r="G6" s="569" t="s">
        <v>3352</v>
      </c>
      <c r="H6" s="561" t="s">
        <v>3350</v>
      </c>
      <c r="I6" s="561" t="s">
        <v>3342</v>
      </c>
      <c r="J6" s="561"/>
      <c r="K6" s="562"/>
      <c r="L6" s="563"/>
      <c r="M6" s="563"/>
    </row>
    <row r="7" spans="1:15">
      <c r="A7" s="555">
        <v>6</v>
      </c>
      <c r="B7" s="556" t="s">
        <v>3334</v>
      </c>
      <c r="C7" s="557" t="s">
        <v>2789</v>
      </c>
      <c r="D7" s="557">
        <v>5.5</v>
      </c>
      <c r="E7" s="558"/>
      <c r="F7" s="559" t="s">
        <v>3353</v>
      </c>
      <c r="G7" s="569" t="s">
        <v>3354</v>
      </c>
      <c r="H7" s="561" t="s">
        <v>3350</v>
      </c>
      <c r="I7" s="561" t="s">
        <v>3342</v>
      </c>
      <c r="J7" s="561"/>
      <c r="K7" s="562"/>
      <c r="L7" s="563"/>
      <c r="M7" s="563"/>
    </row>
    <row r="8" spans="1:15">
      <c r="A8" s="555">
        <v>7</v>
      </c>
      <c r="B8" s="556" t="s">
        <v>3334</v>
      </c>
      <c r="C8" s="557" t="s">
        <v>2794</v>
      </c>
      <c r="D8" s="557">
        <v>2.5</v>
      </c>
      <c r="E8" s="558"/>
      <c r="F8" s="559" t="s">
        <v>3355</v>
      </c>
      <c r="G8" s="569" t="s">
        <v>3356</v>
      </c>
      <c r="H8" s="561" t="s">
        <v>3350</v>
      </c>
      <c r="I8" s="561" t="s">
        <v>3342</v>
      </c>
      <c r="J8" s="561"/>
      <c r="K8" s="562"/>
      <c r="L8" s="563"/>
      <c r="M8" s="563"/>
    </row>
    <row r="9" spans="1:15">
      <c r="A9" s="555">
        <v>8</v>
      </c>
      <c r="B9" s="556" t="s">
        <v>3334</v>
      </c>
      <c r="C9" s="557" t="s">
        <v>2797</v>
      </c>
      <c r="D9" s="557">
        <v>1.5</v>
      </c>
      <c r="E9" s="558"/>
      <c r="F9" s="559" t="s">
        <v>3357</v>
      </c>
      <c r="G9" s="569" t="s">
        <v>3358</v>
      </c>
      <c r="H9" s="561" t="s">
        <v>3350</v>
      </c>
      <c r="I9" s="561" t="s">
        <v>3342</v>
      </c>
      <c r="J9" s="561"/>
      <c r="K9" s="562"/>
      <c r="L9" s="563"/>
      <c r="M9" s="563"/>
    </row>
    <row r="10" spans="1:15" ht="26.25" customHeight="1">
      <c r="A10" s="555">
        <v>9</v>
      </c>
      <c r="B10" s="556" t="s">
        <v>3334</v>
      </c>
      <c r="C10" s="557" t="s">
        <v>1961</v>
      </c>
      <c r="D10" s="570">
        <v>2.5</v>
      </c>
      <c r="E10" s="571" t="s">
        <v>3359</v>
      </c>
      <c r="F10" s="559" t="s">
        <v>9437</v>
      </c>
      <c r="G10" s="560" t="s">
        <v>3360</v>
      </c>
      <c r="H10" s="561" t="s">
        <v>3337</v>
      </c>
      <c r="I10" s="561" t="s">
        <v>3342</v>
      </c>
      <c r="J10" s="561"/>
      <c r="K10" s="562"/>
      <c r="L10" s="563"/>
      <c r="M10" s="563"/>
    </row>
    <row r="11" spans="1:15">
      <c r="A11" s="555">
        <v>10</v>
      </c>
      <c r="B11" s="556" t="s">
        <v>3334</v>
      </c>
      <c r="C11" s="557" t="s">
        <v>2802</v>
      </c>
      <c r="D11" s="557">
        <v>1.5</v>
      </c>
      <c r="E11" s="572"/>
      <c r="F11" s="559" t="s">
        <v>3361</v>
      </c>
      <c r="G11" s="560" t="s">
        <v>3362</v>
      </c>
      <c r="H11" s="561" t="s">
        <v>3337</v>
      </c>
      <c r="I11" s="561" t="s">
        <v>3342</v>
      </c>
      <c r="J11" s="561"/>
      <c r="K11" s="562"/>
      <c r="L11" s="563"/>
      <c r="M11" s="563"/>
    </row>
    <row r="12" spans="1:15" ht="17.25" customHeight="1">
      <c r="A12" s="555">
        <v>11</v>
      </c>
      <c r="B12" s="556" t="s">
        <v>3334</v>
      </c>
      <c r="C12" s="557" t="s">
        <v>2788</v>
      </c>
      <c r="D12" s="557">
        <v>1.5</v>
      </c>
      <c r="E12" s="558"/>
      <c r="F12" s="559" t="s">
        <v>3363</v>
      </c>
      <c r="G12" s="560" t="s">
        <v>3364</v>
      </c>
      <c r="H12" s="561" t="s">
        <v>3337</v>
      </c>
      <c r="I12" s="561" t="s">
        <v>3342</v>
      </c>
      <c r="J12" s="561"/>
      <c r="K12" s="562"/>
      <c r="L12" s="563"/>
      <c r="M12" s="563"/>
    </row>
    <row r="13" spans="1:15">
      <c r="A13" s="555">
        <v>12</v>
      </c>
      <c r="B13" s="556" t="s">
        <v>3334</v>
      </c>
      <c r="C13" s="557" t="s">
        <v>2220</v>
      </c>
      <c r="D13" s="557">
        <v>1.5</v>
      </c>
      <c r="E13" s="558"/>
      <c r="F13" s="567" t="s">
        <v>3365</v>
      </c>
      <c r="G13" s="560" t="s">
        <v>3366</v>
      </c>
      <c r="H13" s="561" t="s">
        <v>3337</v>
      </c>
      <c r="I13" s="561" t="s">
        <v>3338</v>
      </c>
      <c r="J13" s="561" t="s">
        <v>3346</v>
      </c>
      <c r="K13" s="562"/>
      <c r="L13" s="563"/>
      <c r="M13" s="563"/>
    </row>
    <row r="14" spans="1:15">
      <c r="A14" s="555">
        <v>13</v>
      </c>
      <c r="B14" s="556" t="s">
        <v>3334</v>
      </c>
      <c r="C14" s="557" t="s">
        <v>2791</v>
      </c>
      <c r="D14" s="557">
        <v>3.5</v>
      </c>
      <c r="E14" s="558"/>
      <c r="F14" s="567" t="s">
        <v>3367</v>
      </c>
      <c r="G14" s="560" t="s">
        <v>3368</v>
      </c>
      <c r="H14" s="561" t="s">
        <v>3337</v>
      </c>
      <c r="I14" s="561" t="s">
        <v>3338</v>
      </c>
      <c r="J14" s="561" t="s">
        <v>3346</v>
      </c>
      <c r="K14" s="562"/>
      <c r="L14" s="563"/>
      <c r="M14" s="563"/>
    </row>
    <row r="15" spans="1:15" ht="18" customHeight="1">
      <c r="A15" s="555">
        <v>14</v>
      </c>
      <c r="B15" s="556" t="s">
        <v>3334</v>
      </c>
      <c r="C15" s="557" t="s">
        <v>2792</v>
      </c>
      <c r="D15" s="557">
        <v>2.5</v>
      </c>
      <c r="E15" s="558"/>
      <c r="F15" s="559" t="s">
        <v>3369</v>
      </c>
      <c r="G15" s="560" t="s">
        <v>3370</v>
      </c>
      <c r="H15" s="561" t="s">
        <v>3337</v>
      </c>
      <c r="I15" s="561" t="s">
        <v>3342</v>
      </c>
      <c r="J15" s="561"/>
      <c r="K15" s="562"/>
      <c r="L15" s="563"/>
      <c r="M15" s="563"/>
    </row>
    <row r="16" spans="1:15">
      <c r="A16" s="555">
        <v>15</v>
      </c>
      <c r="B16" s="556" t="s">
        <v>3334</v>
      </c>
      <c r="C16" s="557" t="s">
        <v>2798</v>
      </c>
      <c r="D16" s="557">
        <v>3.5</v>
      </c>
      <c r="E16" s="558"/>
      <c r="F16" s="559" t="s">
        <v>3371</v>
      </c>
      <c r="G16" s="560" t="s">
        <v>3372</v>
      </c>
      <c r="H16" s="561" t="s">
        <v>3337</v>
      </c>
      <c r="I16" s="561" t="s">
        <v>3342</v>
      </c>
      <c r="J16" s="561"/>
      <c r="K16" s="562"/>
      <c r="L16" s="563"/>
      <c r="M16" s="563"/>
    </row>
    <row r="17" spans="1:13">
      <c r="A17" s="555">
        <v>16</v>
      </c>
      <c r="B17" s="556" t="s">
        <v>3334</v>
      </c>
      <c r="C17" s="557" t="s">
        <v>2787</v>
      </c>
      <c r="D17" s="557">
        <v>3.5</v>
      </c>
      <c r="E17" s="558"/>
      <c r="F17" s="559" t="s">
        <v>3373</v>
      </c>
      <c r="G17" s="560" t="s">
        <v>3374</v>
      </c>
      <c r="H17" s="561" t="s">
        <v>3337</v>
      </c>
      <c r="I17" s="561" t="s">
        <v>3342</v>
      </c>
      <c r="J17" s="561"/>
      <c r="K17" s="562"/>
      <c r="L17" s="563"/>
      <c r="M17" s="563"/>
    </row>
    <row r="18" spans="1:13">
      <c r="A18" s="555">
        <v>17</v>
      </c>
      <c r="B18" s="556" t="s">
        <v>3334</v>
      </c>
      <c r="C18" s="557" t="s">
        <v>1881</v>
      </c>
      <c r="D18" s="557">
        <v>0.5</v>
      </c>
      <c r="E18" s="558"/>
      <c r="F18" s="567" t="s">
        <v>3375</v>
      </c>
      <c r="G18" s="569" t="s">
        <v>3376</v>
      </c>
      <c r="H18" s="561" t="s">
        <v>3350</v>
      </c>
      <c r="I18" s="561" t="s">
        <v>3338</v>
      </c>
      <c r="J18" s="561" t="s">
        <v>3346</v>
      </c>
      <c r="K18" s="562"/>
      <c r="L18" s="563"/>
      <c r="M18" s="563"/>
    </row>
    <row r="19" spans="1:13">
      <c r="A19" s="555">
        <v>18</v>
      </c>
      <c r="B19" s="556" t="s">
        <v>3334</v>
      </c>
      <c r="C19" s="557" t="s">
        <v>2790</v>
      </c>
      <c r="D19" s="557">
        <v>2.5</v>
      </c>
      <c r="E19" s="558"/>
      <c r="F19" s="567" t="s">
        <v>3377</v>
      </c>
      <c r="G19" s="560" t="s">
        <v>3378</v>
      </c>
      <c r="H19" s="561" t="s">
        <v>3337</v>
      </c>
      <c r="I19" s="561" t="s">
        <v>3338</v>
      </c>
      <c r="J19" s="561" t="s">
        <v>3346</v>
      </c>
      <c r="K19" s="562"/>
      <c r="L19" s="563"/>
      <c r="M19" s="563"/>
    </row>
    <row r="20" spans="1:13">
      <c r="A20" s="555">
        <v>19</v>
      </c>
      <c r="B20" s="556" t="s">
        <v>3334</v>
      </c>
      <c r="C20" s="557" t="s">
        <v>2796</v>
      </c>
      <c r="D20" s="557">
        <v>1.5</v>
      </c>
      <c r="E20" s="558"/>
      <c r="F20" s="559" t="s">
        <v>3379</v>
      </c>
      <c r="G20" s="569" t="s">
        <v>3380</v>
      </c>
      <c r="H20" s="561" t="s">
        <v>3350</v>
      </c>
      <c r="I20" s="561" t="s">
        <v>3342</v>
      </c>
      <c r="J20" s="561"/>
      <c r="K20" s="562"/>
      <c r="L20" s="563"/>
      <c r="M20" s="563"/>
    </row>
    <row r="21" spans="1:13">
      <c r="A21" s="555">
        <v>20</v>
      </c>
      <c r="B21" s="556" t="s">
        <v>3334</v>
      </c>
      <c r="C21" s="557" t="s">
        <v>2801</v>
      </c>
      <c r="D21" s="557">
        <v>2.5</v>
      </c>
      <c r="E21" s="558"/>
      <c r="F21" s="559" t="s">
        <v>3381</v>
      </c>
      <c r="G21" s="560" t="s">
        <v>3382</v>
      </c>
      <c r="H21" s="561" t="s">
        <v>3337</v>
      </c>
      <c r="I21" s="561" t="s">
        <v>3342</v>
      </c>
      <c r="J21" s="561"/>
      <c r="K21" s="562"/>
      <c r="L21" s="563"/>
      <c r="M21" s="563"/>
    </row>
    <row r="22" spans="1:13">
      <c r="A22" s="555">
        <v>21</v>
      </c>
      <c r="B22" s="556" t="s">
        <v>3334</v>
      </c>
      <c r="C22" s="557" t="s">
        <v>2803</v>
      </c>
      <c r="D22" s="557">
        <v>3.5</v>
      </c>
      <c r="E22" s="558"/>
      <c r="F22" s="559" t="s">
        <v>3383</v>
      </c>
      <c r="G22" s="569" t="s">
        <v>3384</v>
      </c>
      <c r="H22" s="561" t="s">
        <v>3350</v>
      </c>
      <c r="I22" s="561" t="s">
        <v>3342</v>
      </c>
      <c r="J22" s="561"/>
      <c r="K22" s="562"/>
      <c r="L22" s="563"/>
      <c r="M22" s="563"/>
    </row>
    <row r="23" spans="1:13" ht="27" customHeight="1">
      <c r="A23" s="555">
        <v>22</v>
      </c>
      <c r="B23" s="556" t="s">
        <v>3334</v>
      </c>
      <c r="C23" s="557" t="s">
        <v>1963</v>
      </c>
      <c r="D23" s="557">
        <v>2.5</v>
      </c>
      <c r="E23" s="571" t="s">
        <v>3359</v>
      </c>
      <c r="F23" s="559" t="s">
        <v>3385</v>
      </c>
      <c r="G23" s="560" t="s">
        <v>3386</v>
      </c>
      <c r="H23" s="561" t="s">
        <v>3337</v>
      </c>
      <c r="I23" s="561" t="s">
        <v>3342</v>
      </c>
      <c r="J23" s="561"/>
      <c r="K23" s="562"/>
      <c r="L23" s="563"/>
      <c r="M23" s="563"/>
    </row>
    <row r="24" spans="1:13">
      <c r="A24" s="555">
        <v>23</v>
      </c>
      <c r="B24" s="556" t="s">
        <v>3334</v>
      </c>
      <c r="C24" s="557" t="s">
        <v>2230</v>
      </c>
      <c r="D24" s="557">
        <v>2.5</v>
      </c>
      <c r="E24" s="558"/>
      <c r="F24" s="559" t="s">
        <v>3387</v>
      </c>
      <c r="G24" s="560" t="s">
        <v>3388</v>
      </c>
      <c r="H24" s="561" t="s">
        <v>3337</v>
      </c>
      <c r="I24" s="561" t="s">
        <v>3342</v>
      </c>
      <c r="J24" s="561"/>
      <c r="K24" s="562"/>
      <c r="L24" s="563"/>
      <c r="M24" s="563"/>
    </row>
    <row r="25" spans="1:13">
      <c r="A25" s="555">
        <v>24</v>
      </c>
      <c r="B25" s="556" t="s">
        <v>3334</v>
      </c>
      <c r="C25" s="557" t="s">
        <v>2231</v>
      </c>
      <c r="D25" s="557">
        <v>0.5</v>
      </c>
      <c r="E25" s="558"/>
      <c r="F25" s="559" t="s">
        <v>3389</v>
      </c>
      <c r="G25" s="560" t="s">
        <v>3390</v>
      </c>
      <c r="H25" s="561" t="s">
        <v>3337</v>
      </c>
      <c r="I25" s="561" t="s">
        <v>3342</v>
      </c>
      <c r="J25" s="561"/>
      <c r="K25" s="562"/>
      <c r="L25" s="563"/>
      <c r="M25" s="563"/>
    </row>
    <row r="26" spans="1:13">
      <c r="A26" s="555">
        <v>25</v>
      </c>
      <c r="B26" s="556" t="s">
        <v>3334</v>
      </c>
      <c r="C26" s="557" t="s">
        <v>1964</v>
      </c>
      <c r="D26" s="557">
        <v>0</v>
      </c>
      <c r="E26" s="558"/>
      <c r="F26" s="567" t="s">
        <v>3391</v>
      </c>
      <c r="G26" s="560" t="s">
        <v>3392</v>
      </c>
      <c r="H26" s="561" t="s">
        <v>3337</v>
      </c>
      <c r="I26" s="561" t="s">
        <v>3338</v>
      </c>
      <c r="J26" s="561" t="s">
        <v>3346</v>
      </c>
      <c r="K26" s="562"/>
      <c r="L26" s="563"/>
      <c r="M26" s="563"/>
    </row>
    <row r="27" spans="1:13">
      <c r="A27" s="555">
        <v>26</v>
      </c>
      <c r="B27" s="556" t="s">
        <v>3334</v>
      </c>
      <c r="C27" s="557" t="s">
        <v>2233</v>
      </c>
      <c r="D27" s="557">
        <v>4.5</v>
      </c>
      <c r="E27" s="558"/>
      <c r="F27" s="559" t="s">
        <v>3393</v>
      </c>
      <c r="G27" s="560" t="s">
        <v>3394</v>
      </c>
      <c r="H27" s="561" t="s">
        <v>3337</v>
      </c>
      <c r="I27" s="561" t="s">
        <v>3342</v>
      </c>
      <c r="J27" s="561"/>
      <c r="K27" s="562"/>
      <c r="L27" s="563"/>
      <c r="M27" s="563"/>
    </row>
    <row r="28" spans="1:13">
      <c r="A28" s="555">
        <v>27</v>
      </c>
      <c r="B28" s="556" t="s">
        <v>3334</v>
      </c>
      <c r="C28" s="557" t="s">
        <v>2234</v>
      </c>
      <c r="D28" s="557">
        <v>2.5</v>
      </c>
      <c r="E28" s="558"/>
      <c r="F28" s="559" t="s">
        <v>3395</v>
      </c>
      <c r="G28" s="569" t="s">
        <v>3396</v>
      </c>
      <c r="H28" s="561" t="s">
        <v>3350</v>
      </c>
      <c r="I28" s="561" t="s">
        <v>3342</v>
      </c>
      <c r="J28" s="561"/>
      <c r="K28" s="562"/>
      <c r="L28" s="563"/>
      <c r="M28" s="563"/>
    </row>
    <row r="29" spans="1:13">
      <c r="A29" s="555">
        <v>28</v>
      </c>
      <c r="B29" s="556" t="s">
        <v>3334</v>
      </c>
      <c r="C29" s="557" t="s">
        <v>2235</v>
      </c>
      <c r="D29" s="557">
        <v>1.5</v>
      </c>
      <c r="E29" s="558"/>
      <c r="F29" s="559" t="s">
        <v>3397</v>
      </c>
      <c r="G29" s="560" t="s">
        <v>3398</v>
      </c>
      <c r="H29" s="561" t="s">
        <v>3337</v>
      </c>
      <c r="I29" s="561" t="s">
        <v>3342</v>
      </c>
      <c r="J29" s="561"/>
      <c r="K29" s="562"/>
      <c r="L29" s="563"/>
      <c r="M29" s="563"/>
    </row>
    <row r="30" spans="1:13">
      <c r="A30" s="555">
        <v>29</v>
      </c>
      <c r="B30" s="556" t="s">
        <v>3334</v>
      </c>
      <c r="C30" s="557" t="s">
        <v>2236</v>
      </c>
      <c r="D30" s="557">
        <v>2.5</v>
      </c>
      <c r="E30" s="558"/>
      <c r="F30" s="559" t="s">
        <v>3399</v>
      </c>
      <c r="G30" s="560" t="s">
        <v>3400</v>
      </c>
      <c r="H30" s="561" t="s">
        <v>3337</v>
      </c>
      <c r="I30" s="561" t="s">
        <v>3342</v>
      </c>
      <c r="J30" s="561"/>
      <c r="K30" s="562"/>
      <c r="L30" s="563"/>
      <c r="M30" s="563"/>
    </row>
    <row r="31" spans="1:13">
      <c r="A31" s="555">
        <v>30</v>
      </c>
      <c r="B31" s="556" t="s">
        <v>3334</v>
      </c>
      <c r="C31" s="557" t="s">
        <v>2237</v>
      </c>
      <c r="D31" s="557">
        <v>4.5</v>
      </c>
      <c r="E31" s="558"/>
      <c r="F31" s="559" t="s">
        <v>3401</v>
      </c>
      <c r="G31" s="560" t="s">
        <v>3402</v>
      </c>
      <c r="H31" s="561" t="s">
        <v>3337</v>
      </c>
      <c r="I31" s="561" t="s">
        <v>3342</v>
      </c>
      <c r="J31" s="561"/>
      <c r="K31" s="562"/>
      <c r="L31" s="563"/>
      <c r="M31" s="563"/>
    </row>
    <row r="32" spans="1:13">
      <c r="A32" s="555">
        <v>31</v>
      </c>
      <c r="B32" s="573" t="s">
        <v>3403</v>
      </c>
      <c r="C32" s="557" t="s">
        <v>2804</v>
      </c>
      <c r="D32" s="557">
        <v>2.5</v>
      </c>
      <c r="E32" s="558"/>
      <c r="F32" s="559" t="s">
        <v>3404</v>
      </c>
      <c r="G32" s="569" t="s">
        <v>3405</v>
      </c>
      <c r="H32" s="561" t="s">
        <v>3350</v>
      </c>
      <c r="I32" s="561" t="s">
        <v>3342</v>
      </c>
      <c r="J32" s="561"/>
      <c r="K32" s="562"/>
      <c r="L32" s="563"/>
      <c r="M32" s="563"/>
    </row>
    <row r="33" spans="1:13">
      <c r="A33" s="555">
        <v>32</v>
      </c>
      <c r="B33" s="573" t="s">
        <v>3403</v>
      </c>
      <c r="C33" s="557" t="s">
        <v>2805</v>
      </c>
      <c r="D33" s="557">
        <v>1.5</v>
      </c>
      <c r="E33" s="558"/>
      <c r="F33" s="559" t="s">
        <v>3406</v>
      </c>
      <c r="G33" s="560" t="s">
        <v>3407</v>
      </c>
      <c r="H33" s="561" t="s">
        <v>3337</v>
      </c>
      <c r="I33" s="561" t="s">
        <v>3342</v>
      </c>
      <c r="J33" s="561"/>
      <c r="K33" s="562"/>
      <c r="L33" s="563"/>
      <c r="M33" s="563"/>
    </row>
    <row r="34" spans="1:13">
      <c r="A34" s="555">
        <v>33</v>
      </c>
      <c r="B34" s="573" t="s">
        <v>3403</v>
      </c>
      <c r="C34" s="557" t="s">
        <v>2811</v>
      </c>
      <c r="D34" s="557">
        <v>4.5</v>
      </c>
      <c r="E34" s="558"/>
      <c r="F34" s="559" t="s">
        <v>3408</v>
      </c>
      <c r="G34" s="569" t="s">
        <v>3409</v>
      </c>
      <c r="H34" s="561" t="s">
        <v>3350</v>
      </c>
      <c r="I34" s="561" t="s">
        <v>3342</v>
      </c>
      <c r="J34" s="561"/>
      <c r="K34" s="562"/>
      <c r="L34" s="563"/>
      <c r="M34" s="563"/>
    </row>
    <row r="35" spans="1:13">
      <c r="A35" s="555">
        <v>34</v>
      </c>
      <c r="B35" s="573" t="s">
        <v>3403</v>
      </c>
      <c r="C35" s="557" t="s">
        <v>2242</v>
      </c>
      <c r="D35" s="557">
        <v>4.5</v>
      </c>
      <c r="E35" s="558"/>
      <c r="F35" s="559" t="s">
        <v>3410</v>
      </c>
      <c r="G35" s="569" t="s">
        <v>3411</v>
      </c>
      <c r="H35" s="561" t="s">
        <v>3350</v>
      </c>
      <c r="I35" s="561" t="s">
        <v>3342</v>
      </c>
      <c r="J35" s="561"/>
      <c r="K35" s="562"/>
      <c r="L35" s="563"/>
      <c r="M35" s="563"/>
    </row>
    <row r="36" spans="1:13">
      <c r="A36" s="555">
        <v>35</v>
      </c>
      <c r="B36" s="573" t="s">
        <v>3403</v>
      </c>
      <c r="C36" s="557" t="s">
        <v>2807</v>
      </c>
      <c r="D36" s="557">
        <v>1</v>
      </c>
      <c r="E36" s="558"/>
      <c r="F36" s="559" t="s">
        <v>3412</v>
      </c>
      <c r="G36" s="569" t="s">
        <v>3413</v>
      </c>
      <c r="H36" s="561" t="s">
        <v>3350</v>
      </c>
      <c r="I36" s="561" t="s">
        <v>3342</v>
      </c>
      <c r="J36" s="561"/>
      <c r="K36" s="562"/>
      <c r="L36" s="563"/>
      <c r="M36" s="563"/>
    </row>
    <row r="37" spans="1:13" ht="30">
      <c r="A37" s="555">
        <v>36</v>
      </c>
      <c r="B37" s="573" t="s">
        <v>3403</v>
      </c>
      <c r="C37" s="557" t="s">
        <v>2245</v>
      </c>
      <c r="D37" s="557">
        <v>4.5</v>
      </c>
      <c r="E37" s="574" t="s">
        <v>3414</v>
      </c>
      <c r="F37" s="559" t="s">
        <v>3415</v>
      </c>
      <c r="G37" s="560" t="s">
        <v>3416</v>
      </c>
      <c r="H37" s="561" t="s">
        <v>3350</v>
      </c>
      <c r="I37" s="561" t="s">
        <v>3342</v>
      </c>
      <c r="J37" s="561"/>
      <c r="K37" s="562"/>
      <c r="L37" s="563"/>
      <c r="M37" s="563"/>
    </row>
    <row r="38" spans="1:13">
      <c r="A38" s="555">
        <v>37</v>
      </c>
      <c r="B38" s="573" t="s">
        <v>3403</v>
      </c>
      <c r="C38" s="557" t="s">
        <v>2809</v>
      </c>
      <c r="D38" s="557">
        <v>1.5</v>
      </c>
      <c r="E38" s="558"/>
      <c r="F38" s="559" t="s">
        <v>3417</v>
      </c>
      <c r="G38" s="560" t="s">
        <v>3418</v>
      </c>
      <c r="H38" s="561" t="s">
        <v>3337</v>
      </c>
      <c r="I38" s="561" t="s">
        <v>3342</v>
      </c>
      <c r="J38" s="561"/>
      <c r="K38" s="562"/>
      <c r="L38" s="563"/>
      <c r="M38" s="563"/>
    </row>
    <row r="39" spans="1:13">
      <c r="A39" s="555">
        <v>38</v>
      </c>
      <c r="B39" s="573" t="s">
        <v>3403</v>
      </c>
      <c r="C39" s="557" t="s">
        <v>2246</v>
      </c>
      <c r="D39" s="557">
        <v>3.5</v>
      </c>
      <c r="E39" s="558"/>
      <c r="F39" s="559" t="s">
        <v>3419</v>
      </c>
      <c r="G39" s="560" t="s">
        <v>3420</v>
      </c>
      <c r="H39" s="561" t="s">
        <v>3337</v>
      </c>
      <c r="I39" s="561" t="s">
        <v>3342</v>
      </c>
      <c r="J39" s="561"/>
      <c r="K39" s="562"/>
      <c r="L39" s="563"/>
      <c r="M39" s="563"/>
    </row>
    <row r="40" spans="1:13">
      <c r="A40" s="555">
        <v>39</v>
      </c>
      <c r="B40" s="573" t="s">
        <v>3403</v>
      </c>
      <c r="C40" s="557" t="s">
        <v>2813</v>
      </c>
      <c r="D40" s="557">
        <v>2.5</v>
      </c>
      <c r="E40" s="558"/>
      <c r="F40" s="559" t="s">
        <v>3421</v>
      </c>
      <c r="G40" s="569" t="s">
        <v>3422</v>
      </c>
      <c r="H40" s="561" t="s">
        <v>3350</v>
      </c>
      <c r="I40" s="561" t="s">
        <v>3342</v>
      </c>
      <c r="J40" s="561"/>
      <c r="K40" s="562"/>
      <c r="L40" s="563"/>
      <c r="M40" s="563"/>
    </row>
    <row r="41" spans="1:13">
      <c r="A41" s="555">
        <v>40</v>
      </c>
      <c r="B41" s="573" t="s">
        <v>3403</v>
      </c>
      <c r="C41" s="557" t="s">
        <v>2806</v>
      </c>
      <c r="D41" s="557">
        <v>1.5</v>
      </c>
      <c r="E41" s="558"/>
      <c r="F41" s="559" t="s">
        <v>5546</v>
      </c>
      <c r="G41" s="560" t="s">
        <v>3423</v>
      </c>
      <c r="H41" s="561" t="s">
        <v>3337</v>
      </c>
      <c r="I41" s="561" t="s">
        <v>3342</v>
      </c>
      <c r="J41" s="561"/>
      <c r="K41" s="562"/>
      <c r="L41" s="563"/>
      <c r="M41" s="563"/>
    </row>
    <row r="42" spans="1:13">
      <c r="A42" s="555">
        <v>41</v>
      </c>
      <c r="B42" s="573" t="s">
        <v>3403</v>
      </c>
      <c r="C42" s="557" t="s">
        <v>2808</v>
      </c>
      <c r="D42" s="557">
        <v>2.5</v>
      </c>
      <c r="E42" s="558"/>
      <c r="F42" s="559" t="s">
        <v>5547</v>
      </c>
      <c r="G42" s="560" t="s">
        <v>3424</v>
      </c>
      <c r="H42" s="561" t="s">
        <v>3337</v>
      </c>
      <c r="I42" s="561" t="s">
        <v>3342</v>
      </c>
      <c r="J42" s="561"/>
      <c r="K42" s="562"/>
      <c r="L42" s="563"/>
      <c r="M42" s="563"/>
    </row>
    <row r="43" spans="1:13">
      <c r="A43" s="555">
        <v>42</v>
      </c>
      <c r="B43" s="573" t="s">
        <v>3403</v>
      </c>
      <c r="C43" s="557" t="s">
        <v>2810</v>
      </c>
      <c r="D43" s="557">
        <v>3.5</v>
      </c>
      <c r="E43" s="558"/>
      <c r="F43" s="559" t="s">
        <v>3425</v>
      </c>
      <c r="G43" s="569" t="s">
        <v>3426</v>
      </c>
      <c r="H43" s="561" t="s">
        <v>3350</v>
      </c>
      <c r="I43" s="561" t="s">
        <v>3342</v>
      </c>
      <c r="J43" s="561"/>
      <c r="K43" s="562"/>
      <c r="L43" s="563"/>
      <c r="M43" s="563"/>
    </row>
    <row r="44" spans="1:13">
      <c r="A44" s="555">
        <v>43</v>
      </c>
      <c r="B44" s="573" t="s">
        <v>3403</v>
      </c>
      <c r="C44" s="557" t="s">
        <v>2812</v>
      </c>
      <c r="D44" s="557">
        <v>2.5</v>
      </c>
      <c r="E44" s="558"/>
      <c r="F44" s="559" t="s">
        <v>3427</v>
      </c>
      <c r="G44" s="569" t="s">
        <v>3428</v>
      </c>
      <c r="H44" s="561" t="s">
        <v>3350</v>
      </c>
      <c r="I44" s="561" t="s">
        <v>3342</v>
      </c>
      <c r="J44" s="561"/>
      <c r="K44" s="562"/>
      <c r="L44" s="563"/>
      <c r="M44" s="563"/>
    </row>
    <row r="45" spans="1:13">
      <c r="A45" s="555">
        <v>44</v>
      </c>
      <c r="B45" s="573" t="s">
        <v>3403</v>
      </c>
      <c r="C45" s="557" t="s">
        <v>2814</v>
      </c>
      <c r="D45" s="557">
        <v>1.5</v>
      </c>
      <c r="E45" s="558"/>
      <c r="F45" s="559" t="s">
        <v>3429</v>
      </c>
      <c r="G45" s="569" t="s">
        <v>3430</v>
      </c>
      <c r="H45" s="561" t="s">
        <v>3350</v>
      </c>
      <c r="I45" s="561" t="s">
        <v>3342</v>
      </c>
      <c r="J45" s="561"/>
      <c r="K45" s="562"/>
      <c r="L45" s="563"/>
      <c r="M45" s="563"/>
    </row>
    <row r="46" spans="1:13">
      <c r="A46" s="555">
        <v>45</v>
      </c>
      <c r="B46" s="575" t="s">
        <v>3431</v>
      </c>
      <c r="C46" s="557" t="s">
        <v>2815</v>
      </c>
      <c r="D46" s="557">
        <v>2.5</v>
      </c>
      <c r="E46" s="558"/>
      <c r="F46" s="559" t="s">
        <v>3432</v>
      </c>
      <c r="G46" s="560" t="s">
        <v>3433</v>
      </c>
      <c r="H46" s="561" t="s">
        <v>3337</v>
      </c>
      <c r="I46" s="561" t="s">
        <v>3342</v>
      </c>
      <c r="J46" s="561"/>
      <c r="K46" s="562"/>
      <c r="L46" s="563"/>
      <c r="M46" s="563"/>
    </row>
    <row r="47" spans="1:13">
      <c r="A47" s="555">
        <v>46</v>
      </c>
      <c r="B47" s="575" t="s">
        <v>3431</v>
      </c>
      <c r="C47" s="557" t="s">
        <v>2818</v>
      </c>
      <c r="D47" s="557">
        <v>1.5</v>
      </c>
      <c r="E47" s="558"/>
      <c r="F47" s="559" t="s">
        <v>3434</v>
      </c>
      <c r="G47" s="569" t="s">
        <v>3435</v>
      </c>
      <c r="H47" s="561" t="s">
        <v>3350</v>
      </c>
      <c r="I47" s="561" t="s">
        <v>3342</v>
      </c>
      <c r="J47" s="561"/>
      <c r="K47" s="562"/>
      <c r="L47" s="563"/>
      <c r="M47" s="563"/>
    </row>
    <row r="48" spans="1:13">
      <c r="A48" s="555">
        <v>47</v>
      </c>
      <c r="B48" s="575" t="s">
        <v>3431</v>
      </c>
      <c r="C48" s="557" t="s">
        <v>2820</v>
      </c>
      <c r="D48" s="557">
        <v>1.5</v>
      </c>
      <c r="E48" s="558"/>
      <c r="F48" s="559" t="s">
        <v>3436</v>
      </c>
      <c r="G48" s="560" t="s">
        <v>3437</v>
      </c>
      <c r="H48" s="561" t="s">
        <v>3337</v>
      </c>
      <c r="I48" s="561" t="s">
        <v>3342</v>
      </c>
      <c r="J48" s="561"/>
      <c r="K48" s="562"/>
      <c r="L48" s="563"/>
      <c r="M48" s="563"/>
    </row>
    <row r="49" spans="1:13">
      <c r="A49" s="555">
        <v>48</v>
      </c>
      <c r="B49" s="575" t="s">
        <v>3431</v>
      </c>
      <c r="C49" s="557" t="s">
        <v>2822</v>
      </c>
      <c r="D49" s="557">
        <v>2.5</v>
      </c>
      <c r="E49" s="558"/>
      <c r="F49" s="559" t="s">
        <v>3438</v>
      </c>
      <c r="G49" s="569" t="s">
        <v>3439</v>
      </c>
      <c r="H49" s="561" t="s">
        <v>3350</v>
      </c>
      <c r="I49" s="561" t="s">
        <v>3342</v>
      </c>
      <c r="J49" s="561"/>
      <c r="K49" s="562"/>
      <c r="L49" s="563"/>
      <c r="M49" s="563"/>
    </row>
    <row r="50" spans="1:13">
      <c r="A50" s="555">
        <v>49</v>
      </c>
      <c r="B50" s="575" t="s">
        <v>3431</v>
      </c>
      <c r="C50" s="557" t="s">
        <v>2824</v>
      </c>
      <c r="D50" s="557">
        <v>6.5</v>
      </c>
      <c r="E50" s="558"/>
      <c r="F50" s="559" t="s">
        <v>3440</v>
      </c>
      <c r="G50" s="560" t="s">
        <v>3441</v>
      </c>
      <c r="H50" s="561" t="s">
        <v>3337</v>
      </c>
      <c r="I50" s="561" t="s">
        <v>3342</v>
      </c>
      <c r="J50" s="561"/>
      <c r="K50" s="562"/>
      <c r="L50" s="563"/>
      <c r="M50" s="563"/>
    </row>
    <row r="51" spans="1:13">
      <c r="A51" s="555">
        <v>50</v>
      </c>
      <c r="B51" s="575" t="s">
        <v>3431</v>
      </c>
      <c r="C51" s="557" t="s">
        <v>2816</v>
      </c>
      <c r="D51" s="557">
        <v>4.5</v>
      </c>
      <c r="E51" s="558"/>
      <c r="F51" s="559" t="s">
        <v>3442</v>
      </c>
      <c r="G51" s="569" t="s">
        <v>3443</v>
      </c>
      <c r="H51" s="561" t="s">
        <v>3350</v>
      </c>
      <c r="I51" s="561" t="s">
        <v>3342</v>
      </c>
      <c r="J51" s="561"/>
      <c r="K51" s="562"/>
      <c r="L51" s="563"/>
      <c r="M51" s="563"/>
    </row>
    <row r="52" spans="1:13">
      <c r="A52" s="555">
        <v>51</v>
      </c>
      <c r="B52" s="575" t="s">
        <v>3431</v>
      </c>
      <c r="C52" s="557" t="s">
        <v>2819</v>
      </c>
      <c r="D52" s="557">
        <v>2.5</v>
      </c>
      <c r="E52" s="576"/>
      <c r="F52" s="559" t="s">
        <v>3444</v>
      </c>
      <c r="G52" s="569" t="s">
        <v>3445</v>
      </c>
      <c r="H52" s="561" t="s">
        <v>3350</v>
      </c>
      <c r="I52" s="561" t="s">
        <v>3342</v>
      </c>
      <c r="J52" s="561"/>
      <c r="K52" s="562"/>
      <c r="L52" s="563"/>
      <c r="M52" s="563"/>
    </row>
    <row r="53" spans="1:13">
      <c r="A53" s="555">
        <v>52</v>
      </c>
      <c r="B53" s="575" t="s">
        <v>3431</v>
      </c>
      <c r="C53" s="557" t="s">
        <v>2268</v>
      </c>
      <c r="D53" s="557">
        <v>2.5</v>
      </c>
      <c r="E53" s="558"/>
      <c r="F53" s="567" t="s">
        <v>3446</v>
      </c>
      <c r="G53" s="560" t="s">
        <v>3447</v>
      </c>
      <c r="H53" s="561" t="s">
        <v>3337</v>
      </c>
      <c r="I53" s="561" t="s">
        <v>3338</v>
      </c>
      <c r="J53" s="561"/>
      <c r="K53" s="562"/>
      <c r="L53" s="563"/>
      <c r="M53" s="563"/>
    </row>
    <row r="54" spans="1:13">
      <c r="A54" s="555">
        <v>53</v>
      </c>
      <c r="B54" s="575" t="s">
        <v>3431</v>
      </c>
      <c r="C54" s="557" t="s">
        <v>2823</v>
      </c>
      <c r="D54" s="557">
        <v>2.5</v>
      </c>
      <c r="E54" s="558"/>
      <c r="F54" s="567" t="s">
        <v>3448</v>
      </c>
      <c r="G54" s="560" t="s">
        <v>3449</v>
      </c>
      <c r="H54" s="561" t="s">
        <v>3337</v>
      </c>
      <c r="I54" s="561" t="s">
        <v>3338</v>
      </c>
      <c r="J54" s="561"/>
      <c r="K54" s="562"/>
      <c r="L54" s="563"/>
      <c r="M54" s="563"/>
    </row>
    <row r="55" spans="1:13">
      <c r="A55" s="555">
        <v>54</v>
      </c>
      <c r="B55" s="575" t="s">
        <v>3431</v>
      </c>
      <c r="C55" s="557" t="s">
        <v>2264</v>
      </c>
      <c r="D55" s="557">
        <v>1.5</v>
      </c>
      <c r="E55" s="558"/>
      <c r="F55" s="567" t="s">
        <v>3450</v>
      </c>
      <c r="G55" s="560" t="s">
        <v>3451</v>
      </c>
      <c r="H55" s="561" t="s">
        <v>3337</v>
      </c>
      <c r="I55" s="561" t="s">
        <v>3338</v>
      </c>
      <c r="J55" s="561"/>
      <c r="K55" s="562"/>
      <c r="L55" s="563"/>
      <c r="M55" s="563"/>
    </row>
    <row r="56" spans="1:13">
      <c r="A56" s="555">
        <v>55</v>
      </c>
      <c r="B56" s="575" t="s">
        <v>3431</v>
      </c>
      <c r="C56" s="557" t="s">
        <v>2817</v>
      </c>
      <c r="D56" s="557">
        <v>2.5</v>
      </c>
      <c r="E56" s="558"/>
      <c r="F56" s="567" t="s">
        <v>3452</v>
      </c>
      <c r="G56" s="569" t="s">
        <v>3453</v>
      </c>
      <c r="H56" s="561" t="s">
        <v>3350</v>
      </c>
      <c r="I56" s="561" t="s">
        <v>3338</v>
      </c>
      <c r="J56" s="561"/>
      <c r="K56" s="562"/>
      <c r="L56" s="563"/>
      <c r="M56" s="563"/>
    </row>
    <row r="57" spans="1:13">
      <c r="A57" s="555">
        <v>56</v>
      </c>
      <c r="B57" s="575" t="s">
        <v>3431</v>
      </c>
      <c r="C57" s="557" t="s">
        <v>2821</v>
      </c>
      <c r="D57" s="557">
        <v>2.5</v>
      </c>
      <c r="E57" s="558"/>
      <c r="F57" s="559" t="s">
        <v>3454</v>
      </c>
      <c r="G57" s="569" t="s">
        <v>3455</v>
      </c>
      <c r="H57" s="561" t="s">
        <v>3350</v>
      </c>
      <c r="I57" s="561" t="s">
        <v>3342</v>
      </c>
      <c r="J57" s="561"/>
      <c r="K57" s="562"/>
      <c r="L57" s="563"/>
      <c r="M57" s="563"/>
    </row>
    <row r="58" spans="1:13">
      <c r="A58" s="555">
        <v>57</v>
      </c>
      <c r="B58" s="575" t="s">
        <v>3431</v>
      </c>
      <c r="C58" s="557" t="s">
        <v>1967</v>
      </c>
      <c r="D58" s="557">
        <v>0.5</v>
      </c>
      <c r="E58" s="558"/>
      <c r="F58" s="559" t="s">
        <v>3456</v>
      </c>
      <c r="G58" s="569" t="s">
        <v>3457</v>
      </c>
      <c r="H58" s="561" t="s">
        <v>3350</v>
      </c>
      <c r="I58" s="561" t="s">
        <v>3342</v>
      </c>
      <c r="J58" s="561"/>
      <c r="K58" s="562"/>
      <c r="L58" s="563"/>
      <c r="M58" s="563"/>
    </row>
    <row r="59" spans="1:13">
      <c r="A59" s="555">
        <v>58</v>
      </c>
      <c r="B59" s="577" t="s">
        <v>3458</v>
      </c>
      <c r="C59" s="557" t="s">
        <v>2826</v>
      </c>
      <c r="D59" s="557">
        <v>1.5</v>
      </c>
      <c r="E59" s="558"/>
      <c r="F59" s="559" t="s">
        <v>3459</v>
      </c>
      <c r="G59" s="569" t="s">
        <v>3460</v>
      </c>
      <c r="H59" s="561" t="s">
        <v>3350</v>
      </c>
      <c r="I59" s="561" t="s">
        <v>3342</v>
      </c>
      <c r="J59" s="561"/>
      <c r="K59" s="562"/>
      <c r="L59" s="563"/>
      <c r="M59" s="563"/>
    </row>
    <row r="60" spans="1:13">
      <c r="A60" s="555">
        <v>59</v>
      </c>
      <c r="B60" s="577" t="s">
        <v>3458</v>
      </c>
      <c r="C60" s="557" t="s">
        <v>2279</v>
      </c>
      <c r="D60" s="557">
        <v>2.5</v>
      </c>
      <c r="E60" s="558"/>
      <c r="F60" s="559" t="s">
        <v>3461</v>
      </c>
      <c r="G60" s="569" t="s">
        <v>3462</v>
      </c>
      <c r="H60" s="561" t="s">
        <v>3350</v>
      </c>
      <c r="I60" s="561" t="s">
        <v>3342</v>
      </c>
      <c r="J60" s="561"/>
      <c r="K60" s="562"/>
      <c r="L60" s="563"/>
      <c r="M60" s="563"/>
    </row>
    <row r="61" spans="1:13">
      <c r="A61" s="555">
        <v>60</v>
      </c>
      <c r="B61" s="577" t="s">
        <v>3458</v>
      </c>
      <c r="C61" s="557" t="s">
        <v>2828</v>
      </c>
      <c r="D61" s="557">
        <v>1.5</v>
      </c>
      <c r="E61" s="558"/>
      <c r="F61" s="559" t="s">
        <v>3463</v>
      </c>
      <c r="G61" s="569" t="s">
        <v>3464</v>
      </c>
      <c r="H61" s="561" t="s">
        <v>3350</v>
      </c>
      <c r="I61" s="561" t="s">
        <v>3342</v>
      </c>
      <c r="J61" s="561"/>
      <c r="K61" s="562"/>
      <c r="L61" s="563"/>
      <c r="M61" s="563"/>
    </row>
    <row r="62" spans="1:13">
      <c r="A62" s="555">
        <v>61</v>
      </c>
      <c r="B62" s="577" t="s">
        <v>3458</v>
      </c>
      <c r="C62" s="557" t="s">
        <v>2275</v>
      </c>
      <c r="D62" s="557">
        <v>4.5</v>
      </c>
      <c r="E62" s="578"/>
      <c r="F62" s="567" t="s">
        <v>3465</v>
      </c>
      <c r="G62" s="569" t="s">
        <v>3466</v>
      </c>
      <c r="H62" s="561" t="s">
        <v>3350</v>
      </c>
      <c r="I62" s="561" t="s">
        <v>3338</v>
      </c>
      <c r="J62" s="561"/>
      <c r="K62" s="562"/>
      <c r="L62" s="563"/>
      <c r="M62" s="563"/>
    </row>
    <row r="63" spans="1:13">
      <c r="A63" s="555">
        <v>62</v>
      </c>
      <c r="B63" s="577" t="s">
        <v>3458</v>
      </c>
      <c r="C63" s="557" t="s">
        <v>2830</v>
      </c>
      <c r="D63" s="557">
        <v>7.5</v>
      </c>
      <c r="E63" s="558"/>
      <c r="F63" s="559" t="s">
        <v>3467</v>
      </c>
      <c r="G63" s="569" t="s">
        <v>3468</v>
      </c>
      <c r="H63" s="561" t="s">
        <v>3350</v>
      </c>
      <c r="I63" s="561" t="s">
        <v>3342</v>
      </c>
      <c r="J63" s="561"/>
      <c r="K63" s="562"/>
      <c r="L63" s="563"/>
      <c r="M63" s="563"/>
    </row>
    <row r="64" spans="1:13">
      <c r="A64" s="555">
        <v>63</v>
      </c>
      <c r="B64" s="577" t="s">
        <v>3458</v>
      </c>
      <c r="C64" s="557" t="s">
        <v>2825</v>
      </c>
      <c r="D64" s="557">
        <v>2.5</v>
      </c>
      <c r="E64" s="558"/>
      <c r="F64" s="559" t="s">
        <v>3469</v>
      </c>
      <c r="G64" s="569" t="s">
        <v>3470</v>
      </c>
      <c r="H64" s="561" t="s">
        <v>3350</v>
      </c>
      <c r="I64" s="561" t="s">
        <v>3342</v>
      </c>
      <c r="J64" s="561"/>
      <c r="K64" s="562"/>
      <c r="L64" s="563"/>
      <c r="M64" s="563"/>
    </row>
    <row r="65" spans="1:13">
      <c r="A65" s="555">
        <v>64</v>
      </c>
      <c r="B65" s="577" t="s">
        <v>3458</v>
      </c>
      <c r="C65" s="557" t="s">
        <v>2827</v>
      </c>
      <c r="D65" s="557">
        <v>2.5</v>
      </c>
      <c r="E65" s="558"/>
      <c r="F65" s="559" t="s">
        <v>3471</v>
      </c>
      <c r="G65" s="569" t="s">
        <v>3472</v>
      </c>
      <c r="H65" s="561" t="s">
        <v>3350</v>
      </c>
      <c r="I65" s="561" t="s">
        <v>3342</v>
      </c>
      <c r="J65" s="561"/>
      <c r="K65" s="562"/>
      <c r="L65" s="563"/>
      <c r="M65" s="563"/>
    </row>
    <row r="66" spans="1:13">
      <c r="A66" s="555">
        <v>65</v>
      </c>
      <c r="B66" s="577" t="s">
        <v>3458</v>
      </c>
      <c r="C66" s="557" t="s">
        <v>2829</v>
      </c>
      <c r="D66" s="557">
        <v>4.5</v>
      </c>
      <c r="E66" s="558"/>
      <c r="F66" s="559" t="s">
        <v>3473</v>
      </c>
      <c r="G66" s="569" t="s">
        <v>3474</v>
      </c>
      <c r="H66" s="561" t="s">
        <v>3350</v>
      </c>
      <c r="I66" s="561" t="s">
        <v>3342</v>
      </c>
      <c r="J66" s="561"/>
      <c r="K66" s="562"/>
      <c r="L66" s="563"/>
      <c r="M66" s="563"/>
    </row>
    <row r="67" spans="1:13">
      <c r="A67" s="555">
        <v>66</v>
      </c>
      <c r="B67" s="577" t="s">
        <v>3458</v>
      </c>
      <c r="C67" s="557" t="s">
        <v>2831</v>
      </c>
      <c r="D67" s="557">
        <v>3.5</v>
      </c>
      <c r="E67" s="558"/>
      <c r="F67" s="559" t="s">
        <v>3475</v>
      </c>
      <c r="G67" s="569" t="s">
        <v>3476</v>
      </c>
      <c r="H67" s="561" t="s">
        <v>3350</v>
      </c>
      <c r="I67" s="561" t="s">
        <v>3342</v>
      </c>
      <c r="J67" s="561"/>
      <c r="K67" s="562"/>
      <c r="L67" s="563"/>
      <c r="M67" s="563"/>
    </row>
    <row r="68" spans="1:13">
      <c r="A68" s="555">
        <v>67</v>
      </c>
      <c r="B68" s="577" t="s">
        <v>3458</v>
      </c>
      <c r="C68" s="557" t="s">
        <v>2285</v>
      </c>
      <c r="D68" s="557">
        <v>2.5</v>
      </c>
      <c r="E68" s="558"/>
      <c r="F68" s="559" t="s">
        <v>3477</v>
      </c>
      <c r="G68" s="569" t="s">
        <v>3478</v>
      </c>
      <c r="H68" s="561" t="s">
        <v>3350</v>
      </c>
      <c r="I68" s="561" t="s">
        <v>3342</v>
      </c>
      <c r="J68" s="561"/>
      <c r="K68" s="562"/>
      <c r="L68" s="563"/>
      <c r="M68" s="563"/>
    </row>
    <row r="69" spans="1:13">
      <c r="A69" s="555">
        <v>68</v>
      </c>
      <c r="B69" s="579" t="s">
        <v>3479</v>
      </c>
      <c r="C69" s="557" t="s">
        <v>2833</v>
      </c>
      <c r="D69" s="557">
        <v>2.5</v>
      </c>
      <c r="E69" s="558"/>
      <c r="F69" s="559" t="s">
        <v>3480</v>
      </c>
      <c r="G69" s="569" t="s">
        <v>3481</v>
      </c>
      <c r="H69" s="561" t="s">
        <v>3350</v>
      </c>
      <c r="I69" s="561" t="s">
        <v>3342</v>
      </c>
      <c r="J69" s="561"/>
      <c r="K69" s="562"/>
      <c r="L69" s="563"/>
      <c r="M69" s="563"/>
    </row>
    <row r="70" spans="1:13">
      <c r="A70" s="555">
        <v>69</v>
      </c>
      <c r="B70" s="579" t="s">
        <v>3479</v>
      </c>
      <c r="C70" s="557" t="s">
        <v>2835</v>
      </c>
      <c r="D70" s="557">
        <v>1.5</v>
      </c>
      <c r="E70" s="558"/>
      <c r="F70" s="559" t="s">
        <v>3482</v>
      </c>
      <c r="G70" s="560" t="s">
        <v>3483</v>
      </c>
      <c r="H70" s="561" t="s">
        <v>3337</v>
      </c>
      <c r="I70" s="561" t="s">
        <v>3342</v>
      </c>
      <c r="J70" s="561"/>
      <c r="K70" s="562"/>
      <c r="L70" s="563"/>
      <c r="M70" s="563"/>
    </row>
    <row r="71" spans="1:13">
      <c r="A71" s="555">
        <v>70</v>
      </c>
      <c r="B71" s="579" t="s">
        <v>3479</v>
      </c>
      <c r="C71" s="557" t="s">
        <v>2838</v>
      </c>
      <c r="D71" s="557">
        <v>4.5</v>
      </c>
      <c r="E71" s="558"/>
      <c r="F71" s="559" t="s">
        <v>3484</v>
      </c>
      <c r="G71" s="569" t="s">
        <v>3485</v>
      </c>
      <c r="H71" s="561" t="s">
        <v>3350</v>
      </c>
      <c r="I71" s="561" t="s">
        <v>3342</v>
      </c>
      <c r="J71" s="561"/>
      <c r="K71" s="562"/>
      <c r="L71" s="563"/>
      <c r="M71" s="563"/>
    </row>
    <row r="72" spans="1:13">
      <c r="A72" s="555">
        <v>71</v>
      </c>
      <c r="B72" s="579" t="s">
        <v>3479</v>
      </c>
      <c r="C72" s="557" t="s">
        <v>2841</v>
      </c>
      <c r="D72" s="557">
        <v>2.5</v>
      </c>
      <c r="E72" s="558"/>
      <c r="F72" s="559" t="s">
        <v>3486</v>
      </c>
      <c r="G72" s="569" t="s">
        <v>3487</v>
      </c>
      <c r="H72" s="561" t="s">
        <v>3350</v>
      </c>
      <c r="I72" s="561" t="s">
        <v>3342</v>
      </c>
      <c r="J72" s="561"/>
      <c r="K72" s="562"/>
      <c r="L72" s="563"/>
      <c r="M72" s="563"/>
    </row>
    <row r="73" spans="1:13">
      <c r="A73" s="555">
        <v>72</v>
      </c>
      <c r="B73" s="579" t="s">
        <v>3479</v>
      </c>
      <c r="C73" s="557" t="s">
        <v>2291</v>
      </c>
      <c r="D73" s="557">
        <v>2.5</v>
      </c>
      <c r="E73" s="558"/>
      <c r="F73" s="559" t="s">
        <v>3488</v>
      </c>
      <c r="G73" s="569" t="s">
        <v>3489</v>
      </c>
      <c r="H73" s="561" t="s">
        <v>3350</v>
      </c>
      <c r="I73" s="561" t="s">
        <v>3342</v>
      </c>
      <c r="J73" s="561"/>
      <c r="K73" s="562"/>
      <c r="L73" s="563"/>
      <c r="M73" s="563"/>
    </row>
    <row r="74" spans="1:13">
      <c r="A74" s="555">
        <v>73</v>
      </c>
      <c r="B74" s="579" t="s">
        <v>3479</v>
      </c>
      <c r="C74" s="557" t="s">
        <v>2834</v>
      </c>
      <c r="D74" s="557">
        <v>1.5</v>
      </c>
      <c r="E74" s="558"/>
      <c r="F74" s="559" t="s">
        <v>3490</v>
      </c>
      <c r="G74" s="560" t="s">
        <v>3491</v>
      </c>
      <c r="H74" s="561" t="s">
        <v>3337</v>
      </c>
      <c r="I74" s="561" t="s">
        <v>3342</v>
      </c>
      <c r="J74" s="561"/>
      <c r="K74" s="562"/>
      <c r="L74" s="563"/>
      <c r="M74" s="563"/>
    </row>
    <row r="75" spans="1:13">
      <c r="A75" s="555">
        <v>74</v>
      </c>
      <c r="B75" s="579" t="s">
        <v>3479</v>
      </c>
      <c r="C75" s="557" t="s">
        <v>2294</v>
      </c>
      <c r="D75" s="557">
        <v>1.5</v>
      </c>
      <c r="E75" s="558"/>
      <c r="F75" s="559" t="s">
        <v>3492</v>
      </c>
      <c r="G75" s="569" t="s">
        <v>3493</v>
      </c>
      <c r="H75" s="561" t="s">
        <v>3350</v>
      </c>
      <c r="I75" s="561" t="s">
        <v>3342</v>
      </c>
      <c r="J75" s="561"/>
      <c r="K75" s="562"/>
      <c r="L75" s="563"/>
      <c r="M75" s="563"/>
    </row>
    <row r="76" spans="1:13">
      <c r="A76" s="555">
        <v>75</v>
      </c>
      <c r="B76" s="579" t="s">
        <v>3479</v>
      </c>
      <c r="C76" s="557" t="s">
        <v>2296</v>
      </c>
      <c r="D76" s="557">
        <v>5.5</v>
      </c>
      <c r="E76" s="558"/>
      <c r="F76" s="559" t="s">
        <v>3494</v>
      </c>
      <c r="G76" s="569" t="s">
        <v>3495</v>
      </c>
      <c r="H76" s="561" t="s">
        <v>3350</v>
      </c>
      <c r="I76" s="561" t="s">
        <v>3342</v>
      </c>
      <c r="J76" s="561"/>
      <c r="K76" s="562"/>
      <c r="L76" s="563"/>
      <c r="M76" s="563"/>
    </row>
    <row r="77" spans="1:13">
      <c r="A77" s="555">
        <v>76</v>
      </c>
      <c r="B77" s="579" t="s">
        <v>3479</v>
      </c>
      <c r="C77" s="557" t="s">
        <v>2836</v>
      </c>
      <c r="D77" s="557">
        <v>3.5</v>
      </c>
      <c r="E77" s="558"/>
      <c r="F77" s="559" t="s">
        <v>3496</v>
      </c>
      <c r="G77" s="569" t="s">
        <v>3497</v>
      </c>
      <c r="H77" s="561" t="s">
        <v>3350</v>
      </c>
      <c r="I77" s="561" t="s">
        <v>3342</v>
      </c>
      <c r="J77" s="561"/>
      <c r="K77" s="562"/>
      <c r="L77" s="563"/>
      <c r="M77" s="563"/>
    </row>
    <row r="78" spans="1:13">
      <c r="A78" s="555">
        <v>77</v>
      </c>
      <c r="B78" s="579" t="s">
        <v>3479</v>
      </c>
      <c r="C78" s="557" t="s">
        <v>2839</v>
      </c>
      <c r="D78" s="557">
        <v>2.5</v>
      </c>
      <c r="E78" s="558"/>
      <c r="F78" s="559" t="s">
        <v>3498</v>
      </c>
      <c r="G78" s="569" t="s">
        <v>3499</v>
      </c>
      <c r="H78" s="561" t="s">
        <v>3350</v>
      </c>
      <c r="I78" s="561" t="s">
        <v>3342</v>
      </c>
      <c r="J78" s="561"/>
      <c r="K78" s="562"/>
      <c r="L78" s="563"/>
      <c r="M78" s="563"/>
    </row>
    <row r="79" spans="1:13">
      <c r="A79" s="555">
        <v>78</v>
      </c>
      <c r="B79" s="579" t="s">
        <v>3479</v>
      </c>
      <c r="C79" s="557" t="s">
        <v>2842</v>
      </c>
      <c r="D79" s="557">
        <v>1.5</v>
      </c>
      <c r="E79" s="558"/>
      <c r="F79" s="559" t="s">
        <v>3500</v>
      </c>
      <c r="G79" s="560" t="s">
        <v>3501</v>
      </c>
      <c r="H79" s="561" t="s">
        <v>3337</v>
      </c>
      <c r="I79" s="561" t="s">
        <v>3342</v>
      </c>
      <c r="J79" s="561"/>
      <c r="K79" s="562"/>
      <c r="L79" s="563"/>
      <c r="M79" s="563"/>
    </row>
    <row r="80" spans="1:13">
      <c r="A80" s="555">
        <v>79</v>
      </c>
      <c r="B80" s="579" t="s">
        <v>3479</v>
      </c>
      <c r="C80" s="557" t="s">
        <v>2303</v>
      </c>
      <c r="D80" s="557">
        <v>1.5</v>
      </c>
      <c r="E80" s="558"/>
      <c r="F80" s="559" t="s">
        <v>3502</v>
      </c>
      <c r="G80" s="560" t="s">
        <v>3503</v>
      </c>
      <c r="H80" s="561" t="s">
        <v>3337</v>
      </c>
      <c r="I80" s="561" t="s">
        <v>3342</v>
      </c>
      <c r="J80" s="561"/>
      <c r="K80" s="562"/>
      <c r="L80" s="563"/>
      <c r="M80" s="563"/>
    </row>
    <row r="81" spans="1:13">
      <c r="A81" s="555">
        <v>80</v>
      </c>
      <c r="B81" s="579" t="s">
        <v>3479</v>
      </c>
      <c r="C81" s="557" t="s">
        <v>2301</v>
      </c>
      <c r="D81" s="557">
        <v>2.5</v>
      </c>
      <c r="E81" s="558"/>
      <c r="F81" s="559" t="s">
        <v>3504</v>
      </c>
      <c r="G81" s="569" t="s">
        <v>3505</v>
      </c>
      <c r="H81" s="561" t="s">
        <v>3350</v>
      </c>
      <c r="I81" s="561" t="s">
        <v>3338</v>
      </c>
      <c r="J81" s="561"/>
      <c r="K81" s="562"/>
      <c r="L81" s="563"/>
      <c r="M81" s="563"/>
    </row>
    <row r="82" spans="1:13">
      <c r="A82" s="555">
        <v>81</v>
      </c>
      <c r="B82" s="579" t="s">
        <v>3479</v>
      </c>
      <c r="C82" s="557" t="s">
        <v>2302</v>
      </c>
      <c r="D82" s="557">
        <v>2.5</v>
      </c>
      <c r="E82" s="558"/>
      <c r="F82" s="559" t="s">
        <v>3506</v>
      </c>
      <c r="G82" s="569" t="s">
        <v>3507</v>
      </c>
      <c r="H82" s="561" t="s">
        <v>3350</v>
      </c>
      <c r="I82" s="561" t="s">
        <v>3338</v>
      </c>
      <c r="J82" s="561"/>
      <c r="K82" s="562"/>
      <c r="L82" s="563"/>
      <c r="M82" s="563"/>
    </row>
    <row r="83" spans="1:13">
      <c r="A83" s="555">
        <v>82</v>
      </c>
      <c r="B83" s="579" t="s">
        <v>3479</v>
      </c>
      <c r="C83" s="557" t="s">
        <v>2300</v>
      </c>
      <c r="D83" s="557">
        <v>2.5</v>
      </c>
      <c r="E83" s="558"/>
      <c r="F83" s="559" t="s">
        <v>3508</v>
      </c>
      <c r="G83" s="569" t="s">
        <v>3509</v>
      </c>
      <c r="H83" s="561" t="s">
        <v>3350</v>
      </c>
      <c r="I83" s="561" t="s">
        <v>3342</v>
      </c>
      <c r="J83" s="561"/>
      <c r="K83" s="562"/>
      <c r="L83" s="563"/>
      <c r="M83" s="563"/>
    </row>
    <row r="84" spans="1:13">
      <c r="A84" s="555">
        <v>83</v>
      </c>
      <c r="B84" s="579" t="s">
        <v>3479</v>
      </c>
      <c r="C84" s="557" t="s">
        <v>2832</v>
      </c>
      <c r="D84" s="557">
        <v>5.5</v>
      </c>
      <c r="E84" s="558"/>
      <c r="F84" s="559" t="s">
        <v>3510</v>
      </c>
      <c r="G84" s="560" t="s">
        <v>3511</v>
      </c>
      <c r="H84" s="561" t="s">
        <v>3337</v>
      </c>
      <c r="I84" s="561" t="s">
        <v>3342</v>
      </c>
      <c r="J84" s="561"/>
      <c r="K84" s="562"/>
      <c r="L84" s="563"/>
      <c r="M84" s="563"/>
    </row>
    <row r="85" spans="1:13">
      <c r="A85" s="555">
        <v>84</v>
      </c>
      <c r="B85" s="579" t="s">
        <v>3479</v>
      </c>
      <c r="C85" s="557" t="s">
        <v>2837</v>
      </c>
      <c r="D85" s="557">
        <v>2.5</v>
      </c>
      <c r="E85" s="558"/>
      <c r="F85" s="559" t="s">
        <v>3512</v>
      </c>
      <c r="G85" s="569" t="s">
        <v>3513</v>
      </c>
      <c r="H85" s="561" t="s">
        <v>3350</v>
      </c>
      <c r="I85" s="561" t="s">
        <v>3342</v>
      </c>
      <c r="J85" s="561"/>
      <c r="K85" s="562"/>
      <c r="L85" s="563"/>
      <c r="M85" s="563"/>
    </row>
    <row r="86" spans="1:13">
      <c r="A86" s="555">
        <v>85</v>
      </c>
      <c r="B86" s="579" t="s">
        <v>3479</v>
      </c>
      <c r="C86" s="557" t="s">
        <v>2307</v>
      </c>
      <c r="D86" s="557">
        <v>2.5</v>
      </c>
      <c r="E86" s="558"/>
      <c r="F86" s="559" t="s">
        <v>3514</v>
      </c>
      <c r="G86" s="560" t="s">
        <v>3515</v>
      </c>
      <c r="H86" s="561" t="s">
        <v>3337</v>
      </c>
      <c r="I86" s="561" t="s">
        <v>3342</v>
      </c>
      <c r="J86" s="561"/>
      <c r="K86" s="562"/>
      <c r="L86" s="563"/>
      <c r="M86" s="563"/>
    </row>
    <row r="87" spans="1:13">
      <c r="A87" s="555">
        <v>86</v>
      </c>
      <c r="B87" s="579" t="s">
        <v>3479</v>
      </c>
      <c r="C87" s="557" t="s">
        <v>2309</v>
      </c>
      <c r="D87" s="557">
        <v>1.5</v>
      </c>
      <c r="E87" s="558"/>
      <c r="F87" s="559" t="s">
        <v>3516</v>
      </c>
      <c r="G87" s="569" t="s">
        <v>3517</v>
      </c>
      <c r="H87" s="561" t="s">
        <v>3350</v>
      </c>
      <c r="I87" s="561" t="s">
        <v>3342</v>
      </c>
      <c r="J87" s="561"/>
      <c r="K87" s="562"/>
      <c r="L87" s="563"/>
      <c r="M87" s="563"/>
    </row>
    <row r="88" spans="1:13">
      <c r="A88" s="555">
        <v>87</v>
      </c>
      <c r="B88" s="579" t="s">
        <v>3479</v>
      </c>
      <c r="C88" s="557" t="s">
        <v>2840</v>
      </c>
      <c r="D88" s="557">
        <v>3.5</v>
      </c>
      <c r="E88" s="558"/>
      <c r="F88" s="559" t="s">
        <v>3518</v>
      </c>
      <c r="G88" s="569" t="s">
        <v>3519</v>
      </c>
      <c r="H88" s="561" t="s">
        <v>3350</v>
      </c>
      <c r="I88" s="561" t="s">
        <v>3342</v>
      </c>
      <c r="J88" s="561"/>
      <c r="K88" s="562"/>
      <c r="L88" s="563"/>
      <c r="M88" s="563"/>
    </row>
    <row r="89" spans="1:13">
      <c r="A89" s="555">
        <v>88</v>
      </c>
      <c r="B89" s="573" t="s">
        <v>3520</v>
      </c>
      <c r="C89" s="557" t="s">
        <v>1885</v>
      </c>
      <c r="D89" s="580">
        <v>0.5</v>
      </c>
      <c r="E89" s="558"/>
      <c r="F89" s="581" t="s">
        <v>3521</v>
      </c>
      <c r="G89" s="569" t="s">
        <v>3522</v>
      </c>
      <c r="H89" s="561" t="s">
        <v>3350</v>
      </c>
      <c r="I89" s="561" t="s">
        <v>3338</v>
      </c>
      <c r="J89" s="561" t="s">
        <v>3346</v>
      </c>
      <c r="K89" s="562"/>
      <c r="L89" s="563"/>
      <c r="M89" s="563"/>
    </row>
    <row r="90" spans="1:13">
      <c r="A90" s="555">
        <v>89</v>
      </c>
      <c r="B90" s="573" t="s">
        <v>3520</v>
      </c>
      <c r="C90" s="557" t="s">
        <v>1214</v>
      </c>
      <c r="D90" s="580">
        <v>2.5</v>
      </c>
      <c r="E90" s="558"/>
      <c r="F90" s="559" t="s">
        <v>3523</v>
      </c>
      <c r="G90" s="569" t="s">
        <v>3524</v>
      </c>
      <c r="H90" s="561" t="s">
        <v>3350</v>
      </c>
      <c r="I90" s="561" t="s">
        <v>3342</v>
      </c>
      <c r="J90" s="561"/>
      <c r="K90" s="562"/>
      <c r="L90" s="563"/>
      <c r="M90" s="563"/>
    </row>
    <row r="91" spans="1:13">
      <c r="A91" s="555">
        <v>90</v>
      </c>
      <c r="B91" s="573" t="s">
        <v>3520</v>
      </c>
      <c r="C91" s="557" t="s">
        <v>1229</v>
      </c>
      <c r="D91" s="580">
        <v>3.5</v>
      </c>
      <c r="E91" s="558"/>
      <c r="F91" s="559" t="s">
        <v>3525</v>
      </c>
      <c r="G91" s="569" t="s">
        <v>3526</v>
      </c>
      <c r="H91" s="561" t="s">
        <v>3350</v>
      </c>
      <c r="I91" s="561" t="s">
        <v>3342</v>
      </c>
      <c r="J91" s="561"/>
      <c r="K91" s="562"/>
      <c r="L91" s="563"/>
      <c r="M91" s="563"/>
    </row>
    <row r="92" spans="1:13">
      <c r="A92" s="555">
        <v>91</v>
      </c>
      <c r="B92" s="573" t="s">
        <v>3520</v>
      </c>
      <c r="C92" s="557" t="s">
        <v>1253</v>
      </c>
      <c r="D92" s="580">
        <v>3.5</v>
      </c>
      <c r="E92" s="558"/>
      <c r="F92" s="559" t="s">
        <v>3527</v>
      </c>
      <c r="G92" s="569" t="s">
        <v>3528</v>
      </c>
      <c r="H92" s="561" t="s">
        <v>3350</v>
      </c>
      <c r="I92" s="561" t="s">
        <v>3342</v>
      </c>
      <c r="J92" s="561"/>
      <c r="K92" s="562"/>
      <c r="L92" s="563"/>
      <c r="M92" s="563"/>
    </row>
    <row r="93" spans="1:13">
      <c r="A93" s="555">
        <v>92</v>
      </c>
      <c r="B93" s="573" t="s">
        <v>3520</v>
      </c>
      <c r="C93" s="557" t="s">
        <v>1285</v>
      </c>
      <c r="D93" s="580">
        <v>1.5</v>
      </c>
      <c r="E93" s="558"/>
      <c r="F93" s="559" t="s">
        <v>3529</v>
      </c>
      <c r="G93" s="569" t="s">
        <v>3530</v>
      </c>
      <c r="H93" s="561" t="s">
        <v>3350</v>
      </c>
      <c r="I93" s="561" t="s">
        <v>3342</v>
      </c>
      <c r="J93" s="561"/>
      <c r="K93" s="562"/>
      <c r="L93" s="563"/>
      <c r="M93" s="563"/>
    </row>
    <row r="94" spans="1:13">
      <c r="A94" s="555">
        <v>93</v>
      </c>
      <c r="B94" s="573" t="s">
        <v>3520</v>
      </c>
      <c r="C94" s="557" t="s">
        <v>1887</v>
      </c>
      <c r="D94" s="580">
        <v>2.5</v>
      </c>
      <c r="E94" s="558"/>
      <c r="F94" s="559" t="s">
        <v>3531</v>
      </c>
      <c r="G94" s="569" t="s">
        <v>3532</v>
      </c>
      <c r="H94" s="561" t="s">
        <v>3350</v>
      </c>
      <c r="I94" s="561" t="s">
        <v>3342</v>
      </c>
      <c r="J94" s="561"/>
      <c r="K94" s="562"/>
      <c r="L94" s="563"/>
      <c r="M94" s="563"/>
    </row>
    <row r="95" spans="1:13">
      <c r="A95" s="555">
        <v>94</v>
      </c>
      <c r="B95" s="573" t="s">
        <v>3520</v>
      </c>
      <c r="C95" s="557" t="s">
        <v>1355</v>
      </c>
      <c r="D95" s="580">
        <v>1.5</v>
      </c>
      <c r="E95" s="558"/>
      <c r="F95" s="559" t="s">
        <v>3533</v>
      </c>
      <c r="G95" s="569" t="s">
        <v>3534</v>
      </c>
      <c r="H95" s="561" t="s">
        <v>3350</v>
      </c>
      <c r="I95" s="561" t="s">
        <v>3342</v>
      </c>
      <c r="J95" s="561"/>
      <c r="K95" s="562"/>
      <c r="L95" s="563"/>
      <c r="M95" s="563"/>
    </row>
    <row r="96" spans="1:13">
      <c r="A96" s="555">
        <v>95</v>
      </c>
      <c r="B96" s="573" t="s">
        <v>3520</v>
      </c>
      <c r="C96" s="557" t="s">
        <v>1383</v>
      </c>
      <c r="D96" s="580">
        <v>2.5</v>
      </c>
      <c r="E96" s="558"/>
      <c r="F96" s="559" t="s">
        <v>3535</v>
      </c>
      <c r="G96" s="569" t="s">
        <v>3536</v>
      </c>
      <c r="H96" s="561" t="s">
        <v>3350</v>
      </c>
      <c r="I96" s="561" t="s">
        <v>3342</v>
      </c>
      <c r="J96" s="561"/>
      <c r="K96" s="562"/>
      <c r="L96" s="563"/>
      <c r="M96" s="563"/>
    </row>
    <row r="97" spans="1:13">
      <c r="A97" s="555">
        <v>96</v>
      </c>
      <c r="B97" s="573" t="s">
        <v>3520</v>
      </c>
      <c r="C97" s="557" t="s">
        <v>1400</v>
      </c>
      <c r="D97" s="580">
        <v>2.5</v>
      </c>
      <c r="E97" s="558"/>
      <c r="F97" s="559" t="s">
        <v>3537</v>
      </c>
      <c r="G97" s="569" t="s">
        <v>3538</v>
      </c>
      <c r="H97" s="561" t="s">
        <v>3350</v>
      </c>
      <c r="I97" s="561" t="s">
        <v>3342</v>
      </c>
      <c r="J97" s="561"/>
      <c r="K97" s="562"/>
      <c r="L97" s="563"/>
      <c r="M97" s="563"/>
    </row>
    <row r="98" spans="1:13">
      <c r="A98" s="555">
        <v>97</v>
      </c>
      <c r="B98" s="573" t="s">
        <v>3520</v>
      </c>
      <c r="C98" s="557" t="s">
        <v>1427</v>
      </c>
      <c r="D98" s="580">
        <v>2.5</v>
      </c>
      <c r="E98" s="558"/>
      <c r="F98" s="559" t="s">
        <v>3539</v>
      </c>
      <c r="G98" s="569" t="s">
        <v>3540</v>
      </c>
      <c r="H98" s="561" t="s">
        <v>3350</v>
      </c>
      <c r="I98" s="561" t="s">
        <v>3342</v>
      </c>
      <c r="J98" s="561"/>
      <c r="K98" s="562"/>
      <c r="L98" s="563"/>
      <c r="M98" s="563"/>
    </row>
    <row r="99" spans="1:13">
      <c r="A99" s="555">
        <v>98</v>
      </c>
      <c r="B99" s="573" t="s">
        <v>3520</v>
      </c>
      <c r="C99" s="557" t="s">
        <v>1888</v>
      </c>
      <c r="D99" s="580">
        <v>1.5</v>
      </c>
      <c r="E99" s="558"/>
      <c r="F99" s="559" t="s">
        <v>3541</v>
      </c>
      <c r="G99" s="569" t="s">
        <v>3542</v>
      </c>
      <c r="H99" s="561" t="s">
        <v>3350</v>
      </c>
      <c r="I99" s="561" t="s">
        <v>3342</v>
      </c>
      <c r="J99" s="561"/>
      <c r="K99" s="562"/>
      <c r="L99" s="563"/>
      <c r="M99" s="563"/>
    </row>
    <row r="100" spans="1:13">
      <c r="A100" s="555">
        <v>99</v>
      </c>
      <c r="B100" s="573" t="s">
        <v>3520</v>
      </c>
      <c r="C100" s="557" t="s">
        <v>1455</v>
      </c>
      <c r="D100" s="580">
        <v>4.5</v>
      </c>
      <c r="E100" s="558"/>
      <c r="F100" s="559" t="s">
        <v>3543</v>
      </c>
      <c r="G100" s="569" t="s">
        <v>3544</v>
      </c>
      <c r="H100" s="561" t="s">
        <v>3350</v>
      </c>
      <c r="I100" s="561" t="s">
        <v>3342</v>
      </c>
      <c r="J100" s="561"/>
      <c r="K100" s="562"/>
      <c r="L100" s="563"/>
      <c r="M100" s="563"/>
    </row>
    <row r="101" spans="1:13">
      <c r="A101" s="555">
        <v>100</v>
      </c>
      <c r="B101" s="573" t="s">
        <v>3520</v>
      </c>
      <c r="C101" s="557" t="s">
        <v>1476</v>
      </c>
      <c r="D101" s="580">
        <v>1.5</v>
      </c>
      <c r="E101" s="558"/>
      <c r="F101" s="559" t="s">
        <v>3545</v>
      </c>
      <c r="G101" s="569" t="s">
        <v>3546</v>
      </c>
      <c r="H101" s="561" t="s">
        <v>3350</v>
      </c>
      <c r="I101" s="561" t="s">
        <v>3342</v>
      </c>
      <c r="J101" s="561"/>
      <c r="K101" s="562"/>
      <c r="L101" s="563"/>
      <c r="M101" s="563"/>
    </row>
    <row r="102" spans="1:13">
      <c r="A102" s="555">
        <v>101</v>
      </c>
      <c r="B102" s="573" t="s">
        <v>3520</v>
      </c>
      <c r="C102" s="557" t="s">
        <v>1889</v>
      </c>
      <c r="D102" s="580">
        <v>1.5</v>
      </c>
      <c r="E102" s="558"/>
      <c r="F102" s="567" t="s">
        <v>3547</v>
      </c>
      <c r="G102" s="569" t="s">
        <v>3548</v>
      </c>
      <c r="H102" s="561" t="s">
        <v>3350</v>
      </c>
      <c r="I102" s="561" t="s">
        <v>3338</v>
      </c>
      <c r="J102" s="561" t="s">
        <v>3346</v>
      </c>
      <c r="K102" s="562"/>
      <c r="L102" s="563"/>
      <c r="M102" s="563"/>
    </row>
    <row r="103" spans="1:13">
      <c r="A103" s="555">
        <v>102</v>
      </c>
      <c r="B103" s="573" t="s">
        <v>3520</v>
      </c>
      <c r="C103" s="557" t="s">
        <v>1890</v>
      </c>
      <c r="D103" s="580">
        <v>1.5</v>
      </c>
      <c r="E103" s="558"/>
      <c r="F103" s="559" t="s">
        <v>3549</v>
      </c>
      <c r="G103" s="569" t="s">
        <v>3550</v>
      </c>
      <c r="H103" s="561" t="s">
        <v>3350</v>
      </c>
      <c r="I103" s="561" t="s">
        <v>3342</v>
      </c>
      <c r="J103" s="561"/>
      <c r="K103" s="562"/>
      <c r="L103" s="563"/>
      <c r="M103" s="563"/>
    </row>
    <row r="104" spans="1:13">
      <c r="A104" s="555">
        <v>103</v>
      </c>
      <c r="B104" s="573" t="s">
        <v>3520</v>
      </c>
      <c r="C104" s="557" t="s">
        <v>1891</v>
      </c>
      <c r="D104" s="580">
        <v>2.5</v>
      </c>
      <c r="E104" s="558"/>
      <c r="F104" s="559" t="s">
        <v>3551</v>
      </c>
      <c r="G104" s="569" t="s">
        <v>3552</v>
      </c>
      <c r="H104" s="561" t="s">
        <v>3350</v>
      </c>
      <c r="I104" s="561" t="s">
        <v>3342</v>
      </c>
      <c r="J104" s="561"/>
      <c r="K104" s="562"/>
      <c r="L104" s="563"/>
      <c r="M104" s="563"/>
    </row>
    <row r="105" spans="1:13">
      <c r="A105" s="555">
        <v>104</v>
      </c>
      <c r="B105" s="573" t="s">
        <v>3520</v>
      </c>
      <c r="C105" s="557" t="s">
        <v>1892</v>
      </c>
      <c r="D105" s="580">
        <v>0.5</v>
      </c>
      <c r="E105" s="558"/>
      <c r="F105" s="567" t="s">
        <v>3553</v>
      </c>
      <c r="G105" s="569" t="s">
        <v>3554</v>
      </c>
      <c r="H105" s="561" t="s">
        <v>3350</v>
      </c>
      <c r="I105" s="561" t="s">
        <v>3338</v>
      </c>
      <c r="J105" s="561" t="s">
        <v>3346</v>
      </c>
      <c r="K105" s="562"/>
      <c r="L105" s="563"/>
      <c r="M105" s="563"/>
    </row>
    <row r="106" spans="1:13">
      <c r="A106" s="555">
        <v>105</v>
      </c>
      <c r="B106" s="573" t="s">
        <v>3520</v>
      </c>
      <c r="C106" s="557" t="s">
        <v>1893</v>
      </c>
      <c r="D106" s="580">
        <v>1.5</v>
      </c>
      <c r="E106" s="558"/>
      <c r="F106" s="559" t="s">
        <v>3555</v>
      </c>
      <c r="G106" s="569" t="s">
        <v>3556</v>
      </c>
      <c r="H106" s="561" t="s">
        <v>3350</v>
      </c>
      <c r="I106" s="561" t="s">
        <v>3342</v>
      </c>
      <c r="J106" s="561"/>
      <c r="K106" s="562"/>
      <c r="L106" s="563"/>
      <c r="M106" s="563"/>
    </row>
    <row r="107" spans="1:13">
      <c r="A107" s="555">
        <v>106</v>
      </c>
      <c r="B107" s="573" t="s">
        <v>3520</v>
      </c>
      <c r="C107" s="557" t="s">
        <v>1695</v>
      </c>
      <c r="D107" s="580">
        <v>2.5</v>
      </c>
      <c r="E107" s="558"/>
      <c r="F107" s="559" t="s">
        <v>3557</v>
      </c>
      <c r="G107" s="569" t="s">
        <v>3558</v>
      </c>
      <c r="H107" s="561" t="s">
        <v>3350</v>
      </c>
      <c r="I107" s="561" t="s">
        <v>3342</v>
      </c>
      <c r="J107" s="561"/>
      <c r="K107" s="562"/>
      <c r="L107" s="563"/>
      <c r="M107" s="563"/>
    </row>
    <row r="108" spans="1:13">
      <c r="A108" s="555">
        <v>107</v>
      </c>
      <c r="B108" s="573" t="s">
        <v>3520</v>
      </c>
      <c r="C108" s="557" t="s">
        <v>1704</v>
      </c>
      <c r="D108" s="580">
        <v>1.5</v>
      </c>
      <c r="E108" s="558"/>
      <c r="F108" s="559" t="s">
        <v>3559</v>
      </c>
      <c r="G108" s="569" t="s">
        <v>3560</v>
      </c>
      <c r="H108" s="561" t="s">
        <v>3350</v>
      </c>
      <c r="I108" s="561" t="s">
        <v>3342</v>
      </c>
      <c r="J108" s="561"/>
      <c r="K108" s="562"/>
      <c r="L108" s="563"/>
      <c r="M108" s="563"/>
    </row>
    <row r="109" spans="1:13">
      <c r="A109" s="555">
        <v>108</v>
      </c>
      <c r="B109" s="556" t="s">
        <v>3561</v>
      </c>
      <c r="C109" s="557" t="s">
        <v>2844</v>
      </c>
      <c r="D109" s="557">
        <v>1.5</v>
      </c>
      <c r="E109" s="558"/>
      <c r="F109" s="567" t="s">
        <v>3562</v>
      </c>
      <c r="G109" s="569" t="s">
        <v>3563</v>
      </c>
      <c r="H109" s="561" t="s">
        <v>3350</v>
      </c>
      <c r="I109" s="561" t="s">
        <v>3338</v>
      </c>
      <c r="J109" s="561"/>
      <c r="K109" s="562"/>
      <c r="L109" s="563"/>
      <c r="M109" s="563"/>
    </row>
    <row r="110" spans="1:13">
      <c r="A110" s="555">
        <v>109</v>
      </c>
      <c r="B110" s="556" t="s">
        <v>3561</v>
      </c>
      <c r="C110" s="557" t="s">
        <v>2846</v>
      </c>
      <c r="D110" s="557">
        <v>4.5</v>
      </c>
      <c r="E110" s="558"/>
      <c r="F110" s="567" t="s">
        <v>3564</v>
      </c>
      <c r="G110" s="569" t="s">
        <v>3565</v>
      </c>
      <c r="H110" s="561" t="s">
        <v>3350</v>
      </c>
      <c r="I110" s="561" t="s">
        <v>3338</v>
      </c>
      <c r="J110" s="561"/>
      <c r="K110" s="562"/>
      <c r="L110" s="563"/>
      <c r="M110" s="563"/>
    </row>
    <row r="111" spans="1:13">
      <c r="A111" s="555">
        <v>110</v>
      </c>
      <c r="B111" s="556" t="s">
        <v>3561</v>
      </c>
      <c r="C111" s="557" t="s">
        <v>2317</v>
      </c>
      <c r="D111" s="557">
        <v>2.5</v>
      </c>
      <c r="E111" s="558"/>
      <c r="F111" s="559" t="s">
        <v>3566</v>
      </c>
      <c r="G111" s="569" t="s">
        <v>3567</v>
      </c>
      <c r="H111" s="561" t="s">
        <v>3350</v>
      </c>
      <c r="I111" s="561" t="s">
        <v>3342</v>
      </c>
      <c r="J111" s="561"/>
      <c r="K111" s="562"/>
      <c r="L111" s="563"/>
      <c r="M111" s="563"/>
    </row>
    <row r="112" spans="1:13">
      <c r="A112" s="555">
        <v>111</v>
      </c>
      <c r="B112" s="556" t="s">
        <v>3561</v>
      </c>
      <c r="C112" s="557" t="s">
        <v>2848</v>
      </c>
      <c r="D112" s="557">
        <v>2.5</v>
      </c>
      <c r="E112" s="558"/>
      <c r="F112" s="559" t="s">
        <v>3568</v>
      </c>
      <c r="G112" s="569" t="s">
        <v>3569</v>
      </c>
      <c r="H112" s="561" t="s">
        <v>3350</v>
      </c>
      <c r="I112" s="561" t="s">
        <v>3342</v>
      </c>
      <c r="J112" s="561"/>
      <c r="K112" s="562"/>
      <c r="L112" s="563"/>
      <c r="M112" s="563"/>
    </row>
    <row r="113" spans="1:13">
      <c r="A113" s="555">
        <v>112</v>
      </c>
      <c r="B113" s="556" t="s">
        <v>3561</v>
      </c>
      <c r="C113" s="557" t="s">
        <v>2319</v>
      </c>
      <c r="D113" s="557">
        <v>3.5</v>
      </c>
      <c r="E113" s="558"/>
      <c r="F113" s="559" t="s">
        <v>3570</v>
      </c>
      <c r="G113" s="569" t="s">
        <v>3571</v>
      </c>
      <c r="H113" s="561" t="s">
        <v>3350</v>
      </c>
      <c r="I113" s="561" t="s">
        <v>3342</v>
      </c>
      <c r="J113" s="561"/>
      <c r="K113" s="562"/>
      <c r="L113" s="563"/>
      <c r="M113" s="563"/>
    </row>
    <row r="114" spans="1:13">
      <c r="A114" s="555">
        <v>113</v>
      </c>
      <c r="B114" s="556" t="s">
        <v>3561</v>
      </c>
      <c r="C114" s="557" t="s">
        <v>2850</v>
      </c>
      <c r="D114" s="557">
        <v>2.5</v>
      </c>
      <c r="E114" s="558"/>
      <c r="F114" s="567" t="s">
        <v>3572</v>
      </c>
      <c r="G114" s="560" t="s">
        <v>3573</v>
      </c>
      <c r="H114" s="561" t="s">
        <v>3337</v>
      </c>
      <c r="I114" s="561" t="s">
        <v>3338</v>
      </c>
      <c r="J114" s="561"/>
      <c r="K114" s="562"/>
      <c r="L114" s="563"/>
      <c r="M114" s="563"/>
    </row>
    <row r="115" spans="1:13">
      <c r="A115" s="555">
        <v>114</v>
      </c>
      <c r="B115" s="556" t="s">
        <v>3561</v>
      </c>
      <c r="C115" s="557" t="s">
        <v>2322</v>
      </c>
      <c r="D115" s="557">
        <v>1.5</v>
      </c>
      <c r="E115" s="558"/>
      <c r="F115" s="559" t="s">
        <v>3574</v>
      </c>
      <c r="G115" s="560" t="s">
        <v>3575</v>
      </c>
      <c r="H115" s="561" t="s">
        <v>3337</v>
      </c>
      <c r="I115" s="561" t="s">
        <v>3342</v>
      </c>
      <c r="J115" s="561"/>
      <c r="K115" s="562"/>
      <c r="L115" s="563"/>
      <c r="M115" s="563"/>
    </row>
    <row r="116" spans="1:13">
      <c r="A116" s="555">
        <v>115</v>
      </c>
      <c r="B116" s="556" t="s">
        <v>3561</v>
      </c>
      <c r="C116" s="557" t="s">
        <v>2321</v>
      </c>
      <c r="D116" s="557">
        <v>1.5</v>
      </c>
      <c r="E116" s="558"/>
      <c r="F116" s="567" t="s">
        <v>3576</v>
      </c>
      <c r="G116" s="560" t="s">
        <v>3577</v>
      </c>
      <c r="H116" s="561" t="s">
        <v>3337</v>
      </c>
      <c r="I116" s="561" t="s">
        <v>3338</v>
      </c>
      <c r="J116" s="561"/>
      <c r="K116" s="562"/>
      <c r="L116" s="563"/>
      <c r="M116" s="563"/>
    </row>
    <row r="117" spans="1:13">
      <c r="A117" s="555">
        <v>116</v>
      </c>
      <c r="B117" s="556" t="s">
        <v>3561</v>
      </c>
      <c r="C117" s="557" t="s">
        <v>2324</v>
      </c>
      <c r="D117" s="557">
        <v>1.5</v>
      </c>
      <c r="E117" s="558"/>
      <c r="F117" s="567" t="s">
        <v>3578</v>
      </c>
      <c r="G117" s="560" t="s">
        <v>3579</v>
      </c>
      <c r="H117" s="561" t="s">
        <v>3337</v>
      </c>
      <c r="I117" s="561" t="s">
        <v>3338</v>
      </c>
      <c r="J117" s="561"/>
      <c r="K117" s="562"/>
      <c r="L117" s="563"/>
      <c r="M117" s="563"/>
    </row>
    <row r="118" spans="1:13">
      <c r="A118" s="555">
        <v>117</v>
      </c>
      <c r="B118" s="556" t="s">
        <v>3561</v>
      </c>
      <c r="C118" s="557" t="s">
        <v>2325</v>
      </c>
      <c r="D118" s="557">
        <v>5.5</v>
      </c>
      <c r="E118" s="558"/>
      <c r="F118" s="567" t="s">
        <v>3580</v>
      </c>
      <c r="G118" s="560" t="s">
        <v>3581</v>
      </c>
      <c r="H118" s="561" t="s">
        <v>3337</v>
      </c>
      <c r="I118" s="561" t="s">
        <v>3338</v>
      </c>
      <c r="J118" s="561"/>
      <c r="K118" s="562"/>
      <c r="L118" s="563"/>
      <c r="M118" s="563"/>
    </row>
    <row r="119" spans="1:13">
      <c r="A119" s="555">
        <v>118</v>
      </c>
      <c r="B119" s="556" t="s">
        <v>3561</v>
      </c>
      <c r="C119" s="557" t="s">
        <v>2843</v>
      </c>
      <c r="D119" s="557">
        <v>3.5</v>
      </c>
      <c r="E119" s="558"/>
      <c r="F119" s="559" t="s">
        <v>3582</v>
      </c>
      <c r="G119" s="569" t="s">
        <v>3583</v>
      </c>
      <c r="H119" s="561" t="s">
        <v>3350</v>
      </c>
      <c r="I119" s="561" t="s">
        <v>3342</v>
      </c>
      <c r="J119" s="561"/>
      <c r="K119" s="562"/>
      <c r="L119" s="563"/>
      <c r="M119" s="563"/>
    </row>
    <row r="120" spans="1:13">
      <c r="A120" s="555">
        <v>119</v>
      </c>
      <c r="B120" s="556" t="s">
        <v>3561</v>
      </c>
      <c r="C120" s="557" t="s">
        <v>2845</v>
      </c>
      <c r="D120" s="557">
        <v>3.5</v>
      </c>
      <c r="E120" s="558"/>
      <c r="F120" s="559" t="s">
        <v>3584</v>
      </c>
      <c r="G120" s="569" t="s">
        <v>3585</v>
      </c>
      <c r="H120" s="561" t="s">
        <v>3350</v>
      </c>
      <c r="I120" s="561" t="s">
        <v>3342</v>
      </c>
      <c r="J120" s="561"/>
      <c r="K120" s="562"/>
      <c r="L120" s="563"/>
      <c r="M120" s="563"/>
    </row>
    <row r="121" spans="1:13">
      <c r="A121" s="555">
        <v>120</v>
      </c>
      <c r="B121" s="556" t="s">
        <v>3561</v>
      </c>
      <c r="C121" s="557" t="s">
        <v>2328</v>
      </c>
      <c r="D121" s="557">
        <v>0.5</v>
      </c>
      <c r="E121" s="558"/>
      <c r="F121" s="567" t="s">
        <v>3586</v>
      </c>
      <c r="G121" s="560" t="s">
        <v>3587</v>
      </c>
      <c r="H121" s="561" t="s">
        <v>3337</v>
      </c>
      <c r="I121" s="561" t="s">
        <v>3338</v>
      </c>
      <c r="J121" s="561"/>
      <c r="K121" s="562"/>
      <c r="L121" s="563"/>
      <c r="M121" s="563"/>
    </row>
    <row r="122" spans="1:13">
      <c r="A122" s="555">
        <v>121</v>
      </c>
      <c r="B122" s="556" t="s">
        <v>3561</v>
      </c>
      <c r="C122" s="557" t="s">
        <v>2847</v>
      </c>
      <c r="D122" s="557">
        <v>3.5</v>
      </c>
      <c r="E122" s="558"/>
      <c r="F122" s="559" t="s">
        <v>3588</v>
      </c>
      <c r="G122" s="560" t="s">
        <v>3589</v>
      </c>
      <c r="H122" s="561" t="s">
        <v>3337</v>
      </c>
      <c r="I122" s="561" t="s">
        <v>3342</v>
      </c>
      <c r="J122" s="561"/>
      <c r="K122" s="562"/>
      <c r="L122" s="563"/>
      <c r="M122" s="563"/>
    </row>
    <row r="123" spans="1:13">
      <c r="A123" s="555">
        <v>122</v>
      </c>
      <c r="B123" s="556" t="s">
        <v>3561</v>
      </c>
      <c r="C123" s="557" t="s">
        <v>2849</v>
      </c>
      <c r="D123" s="557">
        <v>2.5</v>
      </c>
      <c r="E123" s="558"/>
      <c r="F123" s="559" t="s">
        <v>3590</v>
      </c>
      <c r="G123" s="569" t="s">
        <v>3591</v>
      </c>
      <c r="H123" s="561" t="s">
        <v>3350</v>
      </c>
      <c r="I123" s="561" t="s">
        <v>3342</v>
      </c>
      <c r="J123" s="561"/>
      <c r="K123" s="562"/>
      <c r="L123" s="563"/>
      <c r="M123" s="563"/>
    </row>
    <row r="124" spans="1:13">
      <c r="A124" s="555">
        <v>123</v>
      </c>
      <c r="B124" s="582" t="s">
        <v>3592</v>
      </c>
      <c r="C124" s="557" t="s">
        <v>2851</v>
      </c>
      <c r="D124" s="557">
        <v>3.5</v>
      </c>
      <c r="E124" s="558"/>
      <c r="F124" s="559" t="s">
        <v>3593</v>
      </c>
      <c r="G124" s="583" t="s">
        <v>3594</v>
      </c>
      <c r="H124" s="561" t="s">
        <v>3337</v>
      </c>
      <c r="I124" s="561" t="s">
        <v>3342</v>
      </c>
      <c r="J124" s="561"/>
      <c r="K124" s="562"/>
      <c r="L124" s="563"/>
      <c r="M124" s="563"/>
    </row>
    <row r="125" spans="1:13">
      <c r="A125" s="555">
        <v>124</v>
      </c>
      <c r="B125" s="582" t="s">
        <v>3592</v>
      </c>
      <c r="C125" s="557" t="s">
        <v>2853</v>
      </c>
      <c r="D125" s="557">
        <v>1.5</v>
      </c>
      <c r="E125" s="558"/>
      <c r="F125" s="559" t="s">
        <v>3595</v>
      </c>
      <c r="G125" s="560" t="s">
        <v>3596</v>
      </c>
      <c r="H125" s="561" t="s">
        <v>3337</v>
      </c>
      <c r="I125" s="561" t="s">
        <v>3342</v>
      </c>
      <c r="J125" s="561"/>
      <c r="K125" s="562"/>
      <c r="L125" s="563"/>
      <c r="M125" s="563"/>
    </row>
    <row r="126" spans="1:13">
      <c r="A126" s="555">
        <v>125</v>
      </c>
      <c r="B126" s="582" t="s">
        <v>3592</v>
      </c>
      <c r="C126" s="557" t="s">
        <v>2855</v>
      </c>
      <c r="D126" s="557">
        <v>2.5</v>
      </c>
      <c r="E126" s="558"/>
      <c r="F126" s="559" t="s">
        <v>3597</v>
      </c>
      <c r="G126" s="560" t="s">
        <v>3598</v>
      </c>
      <c r="H126" s="561" t="s">
        <v>3337</v>
      </c>
      <c r="I126" s="561" t="s">
        <v>3342</v>
      </c>
      <c r="J126" s="561"/>
      <c r="K126" s="562"/>
      <c r="L126" s="563"/>
      <c r="M126" s="563"/>
    </row>
    <row r="127" spans="1:13">
      <c r="A127" s="555">
        <v>126</v>
      </c>
      <c r="B127" s="582" t="s">
        <v>3592</v>
      </c>
      <c r="C127" s="557" t="s">
        <v>2336</v>
      </c>
      <c r="D127" s="557">
        <v>1.5</v>
      </c>
      <c r="E127" s="558"/>
      <c r="F127" s="567" t="s">
        <v>3599</v>
      </c>
      <c r="G127" s="560" t="s">
        <v>3600</v>
      </c>
      <c r="H127" s="561" t="s">
        <v>3337</v>
      </c>
      <c r="I127" s="561" t="s">
        <v>3338</v>
      </c>
      <c r="J127" s="561"/>
      <c r="K127" s="562"/>
      <c r="L127" s="563"/>
      <c r="M127" s="563"/>
    </row>
    <row r="128" spans="1:13">
      <c r="A128" s="555">
        <v>127</v>
      </c>
      <c r="B128" s="582" t="s">
        <v>3592</v>
      </c>
      <c r="C128" s="557" t="s">
        <v>2337</v>
      </c>
      <c r="D128" s="557">
        <v>2.5</v>
      </c>
      <c r="E128" s="558"/>
      <c r="F128" s="559" t="s">
        <v>3601</v>
      </c>
      <c r="G128" s="569" t="s">
        <v>3602</v>
      </c>
      <c r="H128" s="561" t="s">
        <v>3350</v>
      </c>
      <c r="I128" s="561" t="s">
        <v>3342</v>
      </c>
      <c r="J128" s="561"/>
      <c r="K128" s="562"/>
      <c r="L128" s="563"/>
      <c r="M128" s="563"/>
    </row>
    <row r="129" spans="1:13">
      <c r="A129" s="555">
        <v>128</v>
      </c>
      <c r="B129" s="582" t="s">
        <v>3592</v>
      </c>
      <c r="C129" s="557" t="s">
        <v>2343</v>
      </c>
      <c r="D129" s="557">
        <v>2.5</v>
      </c>
      <c r="E129" s="558"/>
      <c r="F129" s="559" t="s">
        <v>3603</v>
      </c>
      <c r="G129" s="560" t="s">
        <v>3604</v>
      </c>
      <c r="H129" s="561" t="s">
        <v>3337</v>
      </c>
      <c r="I129" s="561" t="s">
        <v>3338</v>
      </c>
      <c r="J129" s="561"/>
      <c r="K129" s="562"/>
      <c r="L129" s="563"/>
      <c r="M129" s="563"/>
    </row>
    <row r="130" spans="1:13">
      <c r="A130" s="555">
        <v>129</v>
      </c>
      <c r="B130" s="582" t="s">
        <v>3592</v>
      </c>
      <c r="C130" s="557" t="s">
        <v>2857</v>
      </c>
      <c r="D130" s="557">
        <v>1.5</v>
      </c>
      <c r="E130" s="558"/>
      <c r="F130" s="559" t="s">
        <v>3605</v>
      </c>
      <c r="G130" s="560" t="s">
        <v>3606</v>
      </c>
      <c r="H130" s="561" t="s">
        <v>3337</v>
      </c>
      <c r="I130" s="561" t="s">
        <v>3342</v>
      </c>
      <c r="J130" s="561"/>
      <c r="K130" s="562"/>
      <c r="L130" s="563"/>
      <c r="M130" s="563"/>
    </row>
    <row r="131" spans="1:13">
      <c r="A131" s="555">
        <v>130</v>
      </c>
      <c r="B131" s="582" t="s">
        <v>3592</v>
      </c>
      <c r="C131" s="557" t="s">
        <v>2342</v>
      </c>
      <c r="D131" s="557">
        <v>4.5</v>
      </c>
      <c r="E131" s="558"/>
      <c r="F131" s="567" t="s">
        <v>3607</v>
      </c>
      <c r="G131" s="560" t="s">
        <v>3608</v>
      </c>
      <c r="H131" s="561" t="s">
        <v>3337</v>
      </c>
      <c r="I131" s="561" t="s">
        <v>3338</v>
      </c>
      <c r="J131" s="561" t="s">
        <v>3346</v>
      </c>
      <c r="K131" s="562"/>
      <c r="L131" s="563"/>
      <c r="M131" s="563"/>
    </row>
    <row r="132" spans="1:13">
      <c r="A132" s="555">
        <v>131</v>
      </c>
      <c r="B132" s="582" t="s">
        <v>3592</v>
      </c>
      <c r="C132" s="557" t="s">
        <v>2339</v>
      </c>
      <c r="D132" s="557">
        <v>1.5</v>
      </c>
      <c r="E132" s="558"/>
      <c r="F132" s="559" t="s">
        <v>3609</v>
      </c>
      <c r="G132" s="560" t="s">
        <v>3610</v>
      </c>
      <c r="H132" s="561" t="s">
        <v>3337</v>
      </c>
      <c r="I132" s="561" t="s">
        <v>3342</v>
      </c>
      <c r="J132" s="561"/>
      <c r="K132" s="562"/>
      <c r="L132" s="563"/>
      <c r="M132" s="563"/>
    </row>
    <row r="133" spans="1:13">
      <c r="A133" s="555">
        <v>132</v>
      </c>
      <c r="B133" s="582" t="s">
        <v>3592</v>
      </c>
      <c r="C133" s="557" t="s">
        <v>2858</v>
      </c>
      <c r="D133" s="557">
        <v>1.5</v>
      </c>
      <c r="E133" s="558"/>
      <c r="F133" s="559" t="s">
        <v>3611</v>
      </c>
      <c r="G133" s="560" t="s">
        <v>3612</v>
      </c>
      <c r="H133" s="561" t="s">
        <v>3337</v>
      </c>
      <c r="I133" s="561" t="s">
        <v>3342</v>
      </c>
      <c r="J133" s="561"/>
      <c r="K133" s="562"/>
      <c r="L133" s="563"/>
      <c r="M133" s="563"/>
    </row>
    <row r="134" spans="1:13">
      <c r="A134" s="555">
        <v>133</v>
      </c>
      <c r="B134" s="582" t="s">
        <v>3592</v>
      </c>
      <c r="C134" s="557" t="s">
        <v>2852</v>
      </c>
      <c r="D134" s="557">
        <v>2.5</v>
      </c>
      <c r="E134" s="558"/>
      <c r="F134" s="559" t="s">
        <v>3613</v>
      </c>
      <c r="G134" s="560" t="s">
        <v>3614</v>
      </c>
      <c r="H134" s="561" t="s">
        <v>3337</v>
      </c>
      <c r="I134" s="561" t="s">
        <v>3342</v>
      </c>
      <c r="J134" s="561"/>
      <c r="K134" s="562"/>
      <c r="L134" s="563"/>
      <c r="M134" s="563"/>
    </row>
    <row r="135" spans="1:13">
      <c r="A135" s="555">
        <v>134</v>
      </c>
      <c r="B135" s="582" t="s">
        <v>3592</v>
      </c>
      <c r="C135" s="557" t="s">
        <v>2854</v>
      </c>
      <c r="D135" s="557">
        <v>1.5</v>
      </c>
      <c r="E135" s="558"/>
      <c r="F135" s="559" t="s">
        <v>3615</v>
      </c>
      <c r="G135" s="569" t="s">
        <v>3616</v>
      </c>
      <c r="H135" s="561" t="s">
        <v>3350</v>
      </c>
      <c r="I135" s="561" t="s">
        <v>3342</v>
      </c>
      <c r="J135" s="561"/>
      <c r="K135" s="562"/>
      <c r="L135" s="563"/>
      <c r="M135" s="563"/>
    </row>
    <row r="136" spans="1:13">
      <c r="A136" s="555">
        <v>135</v>
      </c>
      <c r="B136" s="582" t="s">
        <v>3592</v>
      </c>
      <c r="C136" s="557" t="s">
        <v>2345</v>
      </c>
      <c r="D136" s="557">
        <v>3.5</v>
      </c>
      <c r="E136" s="578"/>
      <c r="F136" s="559" t="s">
        <v>3617</v>
      </c>
      <c r="G136" s="560" t="s">
        <v>3618</v>
      </c>
      <c r="H136" s="561" t="s">
        <v>3337</v>
      </c>
      <c r="I136" s="561" t="s">
        <v>3342</v>
      </c>
      <c r="J136" s="561"/>
      <c r="K136" s="562"/>
      <c r="L136" s="563"/>
      <c r="M136" s="563"/>
    </row>
    <row r="137" spans="1:13">
      <c r="A137" s="555">
        <v>136</v>
      </c>
      <c r="B137" s="582" t="s">
        <v>3592</v>
      </c>
      <c r="C137" s="557" t="s">
        <v>2856</v>
      </c>
      <c r="D137" s="557">
        <v>3.5</v>
      </c>
      <c r="E137" s="558"/>
      <c r="F137" s="559" t="s">
        <v>3619</v>
      </c>
      <c r="G137" s="569" t="s">
        <v>3620</v>
      </c>
      <c r="H137" s="561" t="s">
        <v>3350</v>
      </c>
      <c r="I137" s="561" t="s">
        <v>3342</v>
      </c>
      <c r="J137" s="561"/>
      <c r="K137" s="562"/>
      <c r="L137" s="563"/>
      <c r="M137" s="563"/>
    </row>
    <row r="138" spans="1:13">
      <c r="A138" s="555">
        <v>137</v>
      </c>
      <c r="B138" s="582" t="s">
        <v>3592</v>
      </c>
      <c r="C138" s="557" t="s">
        <v>2346</v>
      </c>
      <c r="D138" s="557">
        <v>3.5</v>
      </c>
      <c r="E138" s="558"/>
      <c r="F138" s="567" t="s">
        <v>3621</v>
      </c>
      <c r="G138" s="560" t="s">
        <v>3622</v>
      </c>
      <c r="H138" s="561" t="s">
        <v>3337</v>
      </c>
      <c r="I138" s="561" t="s">
        <v>3338</v>
      </c>
      <c r="J138" s="561" t="s">
        <v>3346</v>
      </c>
      <c r="K138" s="562"/>
      <c r="L138" s="563"/>
      <c r="M138" s="563"/>
    </row>
    <row r="139" spans="1:13">
      <c r="A139" s="555">
        <v>138</v>
      </c>
      <c r="B139" s="577" t="s">
        <v>3623</v>
      </c>
      <c r="C139" s="557" t="s">
        <v>2861</v>
      </c>
      <c r="D139" s="557">
        <v>2.5</v>
      </c>
      <c r="E139" s="558"/>
      <c r="F139" s="559" t="s">
        <v>3624</v>
      </c>
      <c r="G139" s="569" t="s">
        <v>3625</v>
      </c>
      <c r="H139" s="561" t="s">
        <v>3350</v>
      </c>
      <c r="I139" s="561" t="s">
        <v>3342</v>
      </c>
      <c r="J139" s="561"/>
      <c r="K139" s="562"/>
      <c r="L139" s="563"/>
      <c r="M139" s="563"/>
    </row>
    <row r="140" spans="1:13">
      <c r="A140" s="555">
        <v>139</v>
      </c>
      <c r="B140" s="577" t="s">
        <v>3623</v>
      </c>
      <c r="C140" s="557" t="s">
        <v>2351</v>
      </c>
      <c r="D140" s="557">
        <v>3.5</v>
      </c>
      <c r="E140" s="558"/>
      <c r="F140" s="559" t="s">
        <v>3626</v>
      </c>
      <c r="G140" s="569" t="s">
        <v>3627</v>
      </c>
      <c r="H140" s="561" t="s">
        <v>3350</v>
      </c>
      <c r="I140" s="561" t="s">
        <v>3342</v>
      </c>
      <c r="J140" s="561"/>
      <c r="K140" s="562"/>
      <c r="L140" s="563"/>
      <c r="M140" s="563"/>
    </row>
    <row r="141" spans="1:13">
      <c r="A141" s="555">
        <v>140</v>
      </c>
      <c r="B141" s="577" t="s">
        <v>3623</v>
      </c>
      <c r="C141" s="557" t="s">
        <v>2866</v>
      </c>
      <c r="D141" s="557">
        <v>2.5</v>
      </c>
      <c r="E141" s="558"/>
      <c r="F141" s="559" t="s">
        <v>3628</v>
      </c>
      <c r="G141" s="569" t="s">
        <v>3629</v>
      </c>
      <c r="H141" s="561" t="s">
        <v>3350</v>
      </c>
      <c r="I141" s="561" t="s">
        <v>3338</v>
      </c>
      <c r="J141" s="561"/>
      <c r="K141" s="562"/>
      <c r="L141" s="563"/>
      <c r="M141" s="563"/>
    </row>
    <row r="142" spans="1:13">
      <c r="A142" s="555">
        <v>141</v>
      </c>
      <c r="B142" s="577" t="s">
        <v>3623</v>
      </c>
      <c r="C142" s="557" t="s">
        <v>2869</v>
      </c>
      <c r="D142" s="557">
        <v>2.5</v>
      </c>
      <c r="E142" s="558"/>
      <c r="F142" s="559" t="s">
        <v>3630</v>
      </c>
      <c r="G142" s="569" t="s">
        <v>3631</v>
      </c>
      <c r="H142" s="561" t="s">
        <v>3350</v>
      </c>
      <c r="I142" s="561" t="s">
        <v>3342</v>
      </c>
      <c r="J142" s="561"/>
      <c r="K142" s="562"/>
      <c r="L142" s="563"/>
      <c r="M142" s="563"/>
    </row>
    <row r="143" spans="1:13">
      <c r="A143" s="555">
        <v>142</v>
      </c>
      <c r="B143" s="577" t="s">
        <v>3623</v>
      </c>
      <c r="C143" s="557" t="s">
        <v>2355</v>
      </c>
      <c r="D143" s="557">
        <v>1.5</v>
      </c>
      <c r="E143" s="558"/>
      <c r="F143" s="559" t="s">
        <v>3632</v>
      </c>
      <c r="G143" s="569" t="s">
        <v>3633</v>
      </c>
      <c r="H143" s="561" t="s">
        <v>3350</v>
      </c>
      <c r="I143" s="561" t="s">
        <v>3342</v>
      </c>
      <c r="J143" s="561"/>
      <c r="K143" s="562"/>
      <c r="L143" s="563"/>
      <c r="M143" s="563"/>
    </row>
    <row r="144" spans="1:13">
      <c r="A144" s="555">
        <v>143</v>
      </c>
      <c r="B144" s="577" t="s">
        <v>3623</v>
      </c>
      <c r="C144" s="557" t="s">
        <v>2859</v>
      </c>
      <c r="D144" s="557">
        <v>1.5</v>
      </c>
      <c r="E144" s="558"/>
      <c r="F144" s="559" t="s">
        <v>3634</v>
      </c>
      <c r="G144" s="569" t="s">
        <v>3635</v>
      </c>
      <c r="H144" s="561" t="s">
        <v>3350</v>
      </c>
      <c r="I144" s="561" t="s">
        <v>3342</v>
      </c>
      <c r="J144" s="561"/>
      <c r="K144" s="562"/>
      <c r="L144" s="563"/>
      <c r="M144" s="563"/>
    </row>
    <row r="145" spans="1:13">
      <c r="A145" s="555">
        <v>144</v>
      </c>
      <c r="B145" s="577" t="s">
        <v>3623</v>
      </c>
      <c r="C145" s="557" t="s">
        <v>2863</v>
      </c>
      <c r="D145" s="557">
        <v>1.5</v>
      </c>
      <c r="E145" s="558"/>
      <c r="F145" s="559" t="s">
        <v>3636</v>
      </c>
      <c r="G145" s="569" t="s">
        <v>3637</v>
      </c>
      <c r="H145" s="561" t="s">
        <v>3350</v>
      </c>
      <c r="I145" s="561" t="s">
        <v>3342</v>
      </c>
      <c r="J145" s="561"/>
      <c r="K145" s="562"/>
      <c r="L145" s="563"/>
      <c r="M145" s="563"/>
    </row>
    <row r="146" spans="1:13">
      <c r="A146" s="555">
        <v>145</v>
      </c>
      <c r="B146" s="577" t="s">
        <v>3623</v>
      </c>
      <c r="C146" s="557" t="s">
        <v>2865</v>
      </c>
      <c r="D146" s="557">
        <v>2.5</v>
      </c>
      <c r="E146" s="558"/>
      <c r="F146" s="559" t="s">
        <v>3638</v>
      </c>
      <c r="G146" s="569" t="s">
        <v>3639</v>
      </c>
      <c r="H146" s="561" t="s">
        <v>3350</v>
      </c>
      <c r="I146" s="561" t="s">
        <v>3342</v>
      </c>
      <c r="J146" s="561"/>
      <c r="K146" s="562"/>
      <c r="L146" s="563"/>
      <c r="M146" s="563"/>
    </row>
    <row r="147" spans="1:13">
      <c r="A147" s="555">
        <v>146</v>
      </c>
      <c r="B147" s="577" t="s">
        <v>3623</v>
      </c>
      <c r="C147" s="557" t="s">
        <v>2360</v>
      </c>
      <c r="D147" s="557">
        <v>1.5</v>
      </c>
      <c r="E147" s="558"/>
      <c r="F147" s="559" t="s">
        <v>3640</v>
      </c>
      <c r="G147" s="569" t="s">
        <v>3641</v>
      </c>
      <c r="H147" s="561" t="s">
        <v>3350</v>
      </c>
      <c r="I147" s="561" t="s">
        <v>3342</v>
      </c>
      <c r="J147" s="561"/>
      <c r="K147" s="562"/>
      <c r="L147" s="563"/>
      <c r="M147" s="563"/>
    </row>
    <row r="148" spans="1:13">
      <c r="A148" s="555">
        <v>147</v>
      </c>
      <c r="B148" s="577" t="s">
        <v>3623</v>
      </c>
      <c r="C148" s="557" t="s">
        <v>2868</v>
      </c>
      <c r="D148" s="557">
        <v>2.5</v>
      </c>
      <c r="E148" s="558"/>
      <c r="F148" s="559" t="s">
        <v>3642</v>
      </c>
      <c r="G148" s="560" t="s">
        <v>3643</v>
      </c>
      <c r="H148" s="561" t="s">
        <v>3337</v>
      </c>
      <c r="I148" s="561" t="s">
        <v>3342</v>
      </c>
      <c r="J148" s="561"/>
      <c r="K148" s="562"/>
      <c r="L148" s="563"/>
      <c r="M148" s="563"/>
    </row>
    <row r="149" spans="1:13">
      <c r="A149" s="555">
        <v>148</v>
      </c>
      <c r="B149" s="577" t="s">
        <v>3623</v>
      </c>
      <c r="C149" s="557" t="s">
        <v>2860</v>
      </c>
      <c r="D149" s="557">
        <v>2.5</v>
      </c>
      <c r="E149" s="558"/>
      <c r="F149" s="559" t="s">
        <v>3644</v>
      </c>
      <c r="G149" s="569" t="s">
        <v>3645</v>
      </c>
      <c r="H149" s="561" t="s">
        <v>3350</v>
      </c>
      <c r="I149" s="561" t="s">
        <v>3342</v>
      </c>
      <c r="J149" s="561"/>
      <c r="K149" s="562"/>
      <c r="L149" s="563"/>
      <c r="M149" s="563"/>
    </row>
    <row r="150" spans="1:13">
      <c r="A150" s="555">
        <v>149</v>
      </c>
      <c r="B150" s="577" t="s">
        <v>3623</v>
      </c>
      <c r="C150" s="557" t="s">
        <v>2862</v>
      </c>
      <c r="D150" s="557">
        <v>4.5</v>
      </c>
      <c r="E150" s="558"/>
      <c r="F150" s="559" t="s">
        <v>3646</v>
      </c>
      <c r="G150" s="569" t="s">
        <v>3647</v>
      </c>
      <c r="H150" s="561" t="s">
        <v>3350</v>
      </c>
      <c r="I150" s="561" t="s">
        <v>3342</v>
      </c>
      <c r="J150" s="561"/>
      <c r="K150" s="562"/>
      <c r="L150" s="563"/>
      <c r="M150" s="563"/>
    </row>
    <row r="151" spans="1:13">
      <c r="A151" s="555">
        <v>150</v>
      </c>
      <c r="B151" s="577" t="s">
        <v>3623</v>
      </c>
      <c r="C151" s="557" t="s">
        <v>2365</v>
      </c>
      <c r="D151" s="557">
        <v>1.5</v>
      </c>
      <c r="E151" s="558"/>
      <c r="F151" s="559" t="s">
        <v>3648</v>
      </c>
      <c r="G151" s="569" t="s">
        <v>3649</v>
      </c>
      <c r="H151" s="561" t="s">
        <v>3350</v>
      </c>
      <c r="I151" s="561" t="s">
        <v>3342</v>
      </c>
      <c r="J151" s="561"/>
      <c r="K151" s="562"/>
      <c r="L151" s="563"/>
      <c r="M151" s="563"/>
    </row>
    <row r="152" spans="1:13">
      <c r="A152" s="555">
        <v>151</v>
      </c>
      <c r="B152" s="577" t="s">
        <v>3623</v>
      </c>
      <c r="C152" s="557" t="s">
        <v>2864</v>
      </c>
      <c r="D152" s="557">
        <v>1.5</v>
      </c>
      <c r="E152" s="558"/>
      <c r="F152" s="559" t="s">
        <v>3650</v>
      </c>
      <c r="G152" s="569" t="s">
        <v>3651</v>
      </c>
      <c r="H152" s="561" t="s">
        <v>3350</v>
      </c>
      <c r="I152" s="561" t="s">
        <v>3342</v>
      </c>
      <c r="J152" s="561"/>
      <c r="K152" s="562"/>
      <c r="L152" s="563"/>
      <c r="M152" s="563"/>
    </row>
    <row r="153" spans="1:13">
      <c r="A153" s="555">
        <v>152</v>
      </c>
      <c r="B153" s="577" t="s">
        <v>3623</v>
      </c>
      <c r="C153" s="557" t="s">
        <v>2867</v>
      </c>
      <c r="D153" s="557">
        <v>1.5</v>
      </c>
      <c r="E153" s="558"/>
      <c r="F153" s="559" t="s">
        <v>3652</v>
      </c>
      <c r="G153" s="560" t="s">
        <v>3653</v>
      </c>
      <c r="H153" s="561" t="s">
        <v>3337</v>
      </c>
      <c r="I153" s="561" t="s">
        <v>3342</v>
      </c>
      <c r="J153" s="561"/>
      <c r="K153" s="562"/>
      <c r="L153" s="563"/>
      <c r="M153" s="563"/>
    </row>
    <row r="154" spans="1:13">
      <c r="A154" s="555">
        <v>153</v>
      </c>
      <c r="B154" s="584" t="s">
        <v>3654</v>
      </c>
      <c r="C154" s="557" t="s">
        <v>2369</v>
      </c>
      <c r="D154" s="557">
        <v>3.5</v>
      </c>
      <c r="E154" s="558"/>
      <c r="F154" s="581" t="s">
        <v>3655</v>
      </c>
      <c r="G154" s="585" t="s">
        <v>3656</v>
      </c>
      <c r="H154" s="561" t="s">
        <v>3350</v>
      </c>
      <c r="I154" s="561" t="s">
        <v>3342</v>
      </c>
      <c r="J154" s="561" t="s">
        <v>3346</v>
      </c>
      <c r="K154" s="586" t="s">
        <v>3657</v>
      </c>
      <c r="L154" s="587" t="s">
        <v>3337</v>
      </c>
      <c r="M154" s="588" t="s">
        <v>3658</v>
      </c>
    </row>
    <row r="155" spans="1:13">
      <c r="A155" s="555">
        <v>154</v>
      </c>
      <c r="B155" s="584" t="s">
        <v>3654</v>
      </c>
      <c r="C155" s="557" t="s">
        <v>2370</v>
      </c>
      <c r="D155" s="557">
        <v>1.5</v>
      </c>
      <c r="E155" s="558"/>
      <c r="F155" s="559" t="s">
        <v>3659</v>
      </c>
      <c r="G155" s="569" t="s">
        <v>3660</v>
      </c>
      <c r="H155" s="561" t="s">
        <v>3350</v>
      </c>
      <c r="I155" s="561" t="s">
        <v>3342</v>
      </c>
      <c r="J155" s="561"/>
      <c r="K155" s="562"/>
      <c r="L155" s="563"/>
      <c r="M155" s="563"/>
    </row>
    <row r="156" spans="1:13">
      <c r="A156" s="555">
        <v>155</v>
      </c>
      <c r="B156" s="584" t="s">
        <v>3654</v>
      </c>
      <c r="C156" s="557" t="s">
        <v>2371</v>
      </c>
      <c r="D156" s="557">
        <v>1.5</v>
      </c>
      <c r="E156" s="558"/>
      <c r="F156" s="559" t="s">
        <v>3661</v>
      </c>
      <c r="G156" s="569" t="s">
        <v>3662</v>
      </c>
      <c r="H156" s="561" t="s">
        <v>3350</v>
      </c>
      <c r="I156" s="561" t="s">
        <v>3342</v>
      </c>
      <c r="J156" s="561"/>
      <c r="K156" s="562"/>
      <c r="L156" s="563"/>
      <c r="M156" s="563"/>
    </row>
    <row r="157" spans="1:13">
      <c r="A157" s="555">
        <v>156</v>
      </c>
      <c r="B157" s="584" t="s">
        <v>3654</v>
      </c>
      <c r="C157" s="557" t="s">
        <v>2372</v>
      </c>
      <c r="D157" s="557">
        <v>4.5</v>
      </c>
      <c r="E157" s="572"/>
      <c r="F157" s="559" t="s">
        <v>3663</v>
      </c>
      <c r="G157" s="569" t="s">
        <v>3664</v>
      </c>
      <c r="H157" s="561" t="s">
        <v>3350</v>
      </c>
      <c r="I157" s="561" t="s">
        <v>3342</v>
      </c>
      <c r="J157" s="561"/>
      <c r="K157" s="562"/>
      <c r="L157" s="563"/>
      <c r="M157" s="563"/>
    </row>
    <row r="158" spans="1:13">
      <c r="A158" s="555">
        <v>157</v>
      </c>
      <c r="B158" s="584" t="s">
        <v>3654</v>
      </c>
      <c r="C158" s="557" t="s">
        <v>2373</v>
      </c>
      <c r="D158" s="557">
        <v>1</v>
      </c>
      <c r="E158" s="558"/>
      <c r="F158" s="559" t="s">
        <v>3665</v>
      </c>
      <c r="G158" s="569" t="s">
        <v>3666</v>
      </c>
      <c r="H158" s="561" t="s">
        <v>3350</v>
      </c>
      <c r="I158" s="561" t="s">
        <v>3342</v>
      </c>
      <c r="J158" s="561"/>
      <c r="K158" s="562"/>
      <c r="L158" s="563"/>
      <c r="M158" s="563"/>
    </row>
    <row r="159" spans="1:13">
      <c r="A159" s="555">
        <v>158</v>
      </c>
      <c r="B159" s="584" t="s">
        <v>3654</v>
      </c>
      <c r="C159" s="557" t="s">
        <v>2870</v>
      </c>
      <c r="D159" s="557">
        <v>0.5</v>
      </c>
      <c r="E159" s="558"/>
      <c r="F159" s="559" t="s">
        <v>3667</v>
      </c>
      <c r="G159" s="560" t="s">
        <v>3668</v>
      </c>
      <c r="H159" s="561" t="s">
        <v>3337</v>
      </c>
      <c r="I159" s="561" t="s">
        <v>3342</v>
      </c>
      <c r="J159" s="561"/>
      <c r="K159" s="562"/>
      <c r="L159" s="563"/>
      <c r="M159" s="563"/>
    </row>
    <row r="160" spans="1:13">
      <c r="A160" s="555">
        <v>159</v>
      </c>
      <c r="B160" s="584" t="s">
        <v>3654</v>
      </c>
      <c r="C160" s="557" t="s">
        <v>2378</v>
      </c>
      <c r="D160" s="557">
        <v>2.5</v>
      </c>
      <c r="E160" s="558"/>
      <c r="F160" s="559" t="s">
        <v>3669</v>
      </c>
      <c r="G160" s="569" t="s">
        <v>3670</v>
      </c>
      <c r="H160" s="561" t="s">
        <v>3350</v>
      </c>
      <c r="I160" s="561" t="s">
        <v>3342</v>
      </c>
      <c r="J160" s="561"/>
      <c r="K160" s="562"/>
      <c r="L160" s="563"/>
      <c r="M160" s="563"/>
    </row>
    <row r="161" spans="1:13">
      <c r="A161" s="555">
        <v>160</v>
      </c>
      <c r="B161" s="584" t="s">
        <v>3654</v>
      </c>
      <c r="C161" s="557" t="s">
        <v>2377</v>
      </c>
      <c r="D161" s="557">
        <v>3.5</v>
      </c>
      <c r="E161" s="558"/>
      <c r="F161" s="559" t="s">
        <v>3671</v>
      </c>
      <c r="G161" s="569" t="s">
        <v>3672</v>
      </c>
      <c r="H161" s="561" t="s">
        <v>3350</v>
      </c>
      <c r="I161" s="561" t="s">
        <v>3342</v>
      </c>
      <c r="J161" s="561"/>
      <c r="K161" s="562"/>
      <c r="L161" s="563"/>
      <c r="M161" s="563"/>
    </row>
    <row r="162" spans="1:13">
      <c r="A162" s="555">
        <v>161</v>
      </c>
      <c r="B162" s="584" t="s">
        <v>3654</v>
      </c>
      <c r="C162" s="557" t="s">
        <v>2376</v>
      </c>
      <c r="D162" s="557">
        <v>3.5</v>
      </c>
      <c r="E162" s="558"/>
      <c r="F162" s="559" t="s">
        <v>3673</v>
      </c>
      <c r="G162" s="569" t="s">
        <v>3674</v>
      </c>
      <c r="H162" s="561" t="s">
        <v>3350</v>
      </c>
      <c r="I162" s="561" t="s">
        <v>3342</v>
      </c>
      <c r="J162" s="561"/>
      <c r="K162" s="562"/>
      <c r="L162" s="563"/>
      <c r="M162" s="563"/>
    </row>
    <row r="163" spans="1:13">
      <c r="A163" s="555">
        <v>162</v>
      </c>
      <c r="B163" s="584" t="s">
        <v>3654</v>
      </c>
      <c r="C163" s="557" t="s">
        <v>2381</v>
      </c>
      <c r="D163" s="557">
        <v>2.5</v>
      </c>
      <c r="E163" s="558"/>
      <c r="F163" s="567" t="s">
        <v>3675</v>
      </c>
      <c r="G163" s="560" t="s">
        <v>3676</v>
      </c>
      <c r="H163" s="561" t="s">
        <v>3337</v>
      </c>
      <c r="I163" s="561" t="s">
        <v>3338</v>
      </c>
      <c r="J163" s="561" t="s">
        <v>3346</v>
      </c>
      <c r="K163" s="562"/>
      <c r="L163" s="563"/>
      <c r="M163" s="563"/>
    </row>
    <row r="164" spans="1:13">
      <c r="A164" s="555">
        <v>163</v>
      </c>
      <c r="B164" s="584" t="s">
        <v>3654</v>
      </c>
      <c r="C164" s="557" t="s">
        <v>2382</v>
      </c>
      <c r="D164" s="557">
        <v>2.5</v>
      </c>
      <c r="E164" s="558"/>
      <c r="F164" s="559" t="s">
        <v>3677</v>
      </c>
      <c r="G164" s="560" t="s">
        <v>3678</v>
      </c>
      <c r="H164" s="561" t="s">
        <v>3337</v>
      </c>
      <c r="I164" s="561" t="s">
        <v>3342</v>
      </c>
      <c r="J164" s="561"/>
      <c r="K164" s="562"/>
      <c r="L164" s="563"/>
      <c r="M164" s="563"/>
    </row>
    <row r="165" spans="1:13">
      <c r="A165" s="555">
        <v>164</v>
      </c>
      <c r="B165" s="584" t="s">
        <v>3654</v>
      </c>
      <c r="C165" s="557" t="s">
        <v>2383</v>
      </c>
      <c r="D165" s="557">
        <v>3.5</v>
      </c>
      <c r="E165" s="558"/>
      <c r="F165" s="559" t="s">
        <v>3679</v>
      </c>
      <c r="G165" s="569" t="s">
        <v>3680</v>
      </c>
      <c r="H165" s="561" t="s">
        <v>3350</v>
      </c>
      <c r="I165" s="561" t="s">
        <v>3342</v>
      </c>
      <c r="J165" s="561"/>
      <c r="K165" s="562"/>
      <c r="L165" s="563"/>
      <c r="M165" s="563"/>
    </row>
    <row r="166" spans="1:13">
      <c r="A166" s="555">
        <v>165</v>
      </c>
      <c r="B166" s="584" t="s">
        <v>3654</v>
      </c>
      <c r="C166" s="557" t="s">
        <v>2384</v>
      </c>
      <c r="D166" s="557">
        <v>3.5</v>
      </c>
      <c r="E166" s="558"/>
      <c r="F166" s="559" t="s">
        <v>3681</v>
      </c>
      <c r="G166" s="569" t="s">
        <v>3682</v>
      </c>
      <c r="H166" s="561" t="s">
        <v>3350</v>
      </c>
      <c r="I166" s="561" t="s">
        <v>3342</v>
      </c>
      <c r="J166" s="561"/>
      <c r="K166" s="562"/>
      <c r="L166" s="563"/>
      <c r="M166" s="563"/>
    </row>
    <row r="167" spans="1:13">
      <c r="A167" s="555">
        <v>166</v>
      </c>
      <c r="B167" s="584" t="s">
        <v>3654</v>
      </c>
      <c r="C167" s="557" t="s">
        <v>2391</v>
      </c>
      <c r="D167" s="557">
        <v>3.5</v>
      </c>
      <c r="E167" s="558"/>
      <c r="F167" s="559" t="s">
        <v>3683</v>
      </c>
      <c r="G167" s="569" t="s">
        <v>3684</v>
      </c>
      <c r="H167" s="561" t="s">
        <v>3350</v>
      </c>
      <c r="I167" s="561" t="s">
        <v>3342</v>
      </c>
      <c r="J167" s="561"/>
      <c r="K167" s="562"/>
      <c r="L167" s="563"/>
      <c r="M167" s="563"/>
    </row>
    <row r="168" spans="1:13">
      <c r="A168" s="555">
        <v>167</v>
      </c>
      <c r="B168" s="584" t="s">
        <v>3654</v>
      </c>
      <c r="C168" s="557" t="s">
        <v>2390</v>
      </c>
      <c r="D168" s="557">
        <v>2.5</v>
      </c>
      <c r="E168" s="558"/>
      <c r="F168" s="559" t="s">
        <v>3685</v>
      </c>
      <c r="G168" s="569" t="s">
        <v>3686</v>
      </c>
      <c r="H168" s="561" t="s">
        <v>3350</v>
      </c>
      <c r="I168" s="561" t="s">
        <v>3342</v>
      </c>
      <c r="J168" s="561"/>
      <c r="K168" s="562"/>
      <c r="L168" s="563"/>
      <c r="M168" s="563"/>
    </row>
    <row r="169" spans="1:13">
      <c r="A169" s="555">
        <v>168</v>
      </c>
      <c r="B169" s="584" t="s">
        <v>3654</v>
      </c>
      <c r="C169" s="557" t="s">
        <v>2389</v>
      </c>
      <c r="D169" s="557">
        <v>4.5</v>
      </c>
      <c r="E169" s="558"/>
      <c r="F169" s="559" t="s">
        <v>3687</v>
      </c>
      <c r="G169" s="569" t="s">
        <v>3688</v>
      </c>
      <c r="H169" s="561" t="s">
        <v>3350</v>
      </c>
      <c r="I169" s="561" t="s">
        <v>3342</v>
      </c>
      <c r="J169" s="561"/>
      <c r="K169" s="562"/>
      <c r="L169" s="563"/>
      <c r="M169" s="563"/>
    </row>
    <row r="170" spans="1:13">
      <c r="A170" s="555">
        <v>169</v>
      </c>
      <c r="B170" s="584" t="s">
        <v>3654</v>
      </c>
      <c r="C170" s="557" t="s">
        <v>2388</v>
      </c>
      <c r="D170" s="557">
        <v>3.5</v>
      </c>
      <c r="E170" s="558"/>
      <c r="F170" s="559" t="s">
        <v>3689</v>
      </c>
      <c r="G170" s="569" t="s">
        <v>3690</v>
      </c>
      <c r="H170" s="561" t="s">
        <v>3350</v>
      </c>
      <c r="I170" s="561" t="s">
        <v>3342</v>
      </c>
      <c r="J170" s="561"/>
      <c r="K170" s="562"/>
      <c r="L170" s="563"/>
      <c r="M170" s="563"/>
    </row>
    <row r="171" spans="1:13">
      <c r="A171" s="555">
        <v>170</v>
      </c>
      <c r="B171" s="584" t="s">
        <v>3654</v>
      </c>
      <c r="C171" s="557" t="s">
        <v>2387</v>
      </c>
      <c r="D171" s="557">
        <v>3.5</v>
      </c>
      <c r="E171" s="558"/>
      <c r="F171" s="559" t="s">
        <v>3691</v>
      </c>
      <c r="G171" s="569" t="s">
        <v>3692</v>
      </c>
      <c r="H171" s="561" t="s">
        <v>3350</v>
      </c>
      <c r="I171" s="561" t="s">
        <v>3342</v>
      </c>
      <c r="J171" s="561"/>
      <c r="K171" s="562"/>
      <c r="L171" s="563"/>
      <c r="M171" s="563"/>
    </row>
    <row r="172" spans="1:13">
      <c r="A172" s="555">
        <v>171</v>
      </c>
      <c r="B172" s="589" t="s">
        <v>3693</v>
      </c>
      <c r="C172" s="557" t="s">
        <v>3694</v>
      </c>
      <c r="D172" s="557">
        <v>0.5</v>
      </c>
      <c r="E172" s="558"/>
      <c r="F172" s="559" t="s">
        <v>3695</v>
      </c>
      <c r="G172" s="560" t="s">
        <v>3696</v>
      </c>
      <c r="H172" s="561" t="s">
        <v>3337</v>
      </c>
      <c r="I172" s="561" t="s">
        <v>3342</v>
      </c>
      <c r="J172" s="561"/>
      <c r="K172" s="562"/>
      <c r="L172" s="563"/>
      <c r="M172" s="563"/>
    </row>
    <row r="173" spans="1:13">
      <c r="A173" s="555">
        <v>172</v>
      </c>
      <c r="B173" s="589" t="s">
        <v>3693</v>
      </c>
      <c r="C173" s="557" t="s">
        <v>2398</v>
      </c>
      <c r="D173" s="557">
        <v>3.5</v>
      </c>
      <c r="E173" s="558"/>
      <c r="F173" s="559" t="s">
        <v>3697</v>
      </c>
      <c r="G173" s="569" t="s">
        <v>3698</v>
      </c>
      <c r="H173" s="561" t="s">
        <v>3350</v>
      </c>
      <c r="I173" s="561" t="s">
        <v>3342</v>
      </c>
      <c r="J173" s="561"/>
      <c r="K173" s="562"/>
      <c r="L173" s="563"/>
      <c r="M173" s="563"/>
    </row>
    <row r="174" spans="1:13">
      <c r="A174" s="555">
        <v>173</v>
      </c>
      <c r="B174" s="589" t="s">
        <v>3693</v>
      </c>
      <c r="C174" s="557" t="s">
        <v>2400</v>
      </c>
      <c r="D174" s="557">
        <v>4.5</v>
      </c>
      <c r="E174" s="558"/>
      <c r="F174" s="559" t="s">
        <v>3699</v>
      </c>
      <c r="G174" s="560" t="s">
        <v>3700</v>
      </c>
      <c r="H174" s="561" t="s">
        <v>3337</v>
      </c>
      <c r="I174" s="561" t="s">
        <v>3342</v>
      </c>
      <c r="J174" s="561"/>
      <c r="K174" s="562"/>
      <c r="L174" s="563"/>
      <c r="M174" s="563"/>
    </row>
    <row r="175" spans="1:13">
      <c r="A175" s="555">
        <v>174</v>
      </c>
      <c r="B175" s="589" t="s">
        <v>3693</v>
      </c>
      <c r="C175" s="557" t="s">
        <v>2401</v>
      </c>
      <c r="D175" s="557">
        <v>1.5</v>
      </c>
      <c r="E175" s="558"/>
      <c r="F175" s="559" t="s">
        <v>3701</v>
      </c>
      <c r="G175" s="569" t="s">
        <v>3702</v>
      </c>
      <c r="H175" s="561" t="s">
        <v>3350</v>
      </c>
      <c r="I175" s="561" t="s">
        <v>3342</v>
      </c>
      <c r="J175" s="561"/>
      <c r="K175" s="562"/>
      <c r="L175" s="563"/>
      <c r="M175" s="563"/>
    </row>
    <row r="176" spans="1:13">
      <c r="A176" s="555">
        <v>175</v>
      </c>
      <c r="B176" s="589" t="s">
        <v>3693</v>
      </c>
      <c r="C176" s="557" t="s">
        <v>2872</v>
      </c>
      <c r="D176" s="557">
        <v>1.5</v>
      </c>
      <c r="E176" s="558"/>
      <c r="F176" s="559" t="s">
        <v>3703</v>
      </c>
      <c r="G176" s="569" t="s">
        <v>3704</v>
      </c>
      <c r="H176" s="561" t="s">
        <v>3350</v>
      </c>
      <c r="I176" s="561" t="s">
        <v>3342</v>
      </c>
      <c r="J176" s="561"/>
      <c r="K176" s="562"/>
      <c r="L176" s="563"/>
      <c r="M176" s="563"/>
    </row>
    <row r="177" spans="1:13">
      <c r="A177" s="555">
        <v>176</v>
      </c>
      <c r="B177" s="589" t="s">
        <v>3693</v>
      </c>
      <c r="C177" s="557" t="s">
        <v>3705</v>
      </c>
      <c r="D177" s="557">
        <v>1.5</v>
      </c>
      <c r="E177" s="558"/>
      <c r="F177" s="581" t="s">
        <v>3706</v>
      </c>
      <c r="G177" s="560" t="s">
        <v>3707</v>
      </c>
      <c r="H177" s="561" t="s">
        <v>3337</v>
      </c>
      <c r="I177" s="561" t="s">
        <v>3342</v>
      </c>
      <c r="J177" s="561" t="s">
        <v>3346</v>
      </c>
      <c r="K177" s="586" t="s">
        <v>3708</v>
      </c>
      <c r="L177" s="590"/>
      <c r="M177" s="588" t="s">
        <v>3658</v>
      </c>
    </row>
    <row r="178" spans="1:13">
      <c r="A178" s="555">
        <v>177</v>
      </c>
      <c r="B178" s="589" t="s">
        <v>3693</v>
      </c>
      <c r="C178" s="557" t="s">
        <v>2871</v>
      </c>
      <c r="D178" s="557">
        <v>2.5</v>
      </c>
      <c r="E178" s="558"/>
      <c r="F178" s="591" t="s">
        <v>3709</v>
      </c>
      <c r="G178" s="560" t="s">
        <v>3710</v>
      </c>
      <c r="H178" s="561" t="s">
        <v>3350</v>
      </c>
      <c r="I178" s="561" t="s">
        <v>3342</v>
      </c>
      <c r="J178" s="561"/>
      <c r="K178" s="562"/>
      <c r="L178" s="590"/>
      <c r="M178" s="592"/>
    </row>
    <row r="179" spans="1:13">
      <c r="A179" s="555">
        <v>178</v>
      </c>
      <c r="B179" s="589" t="s">
        <v>3693</v>
      </c>
      <c r="C179" s="557" t="s">
        <v>2407</v>
      </c>
      <c r="D179" s="557">
        <v>2.5</v>
      </c>
      <c r="E179" s="558"/>
      <c r="F179" s="591" t="s">
        <v>3711</v>
      </c>
      <c r="G179" s="560" t="s">
        <v>3712</v>
      </c>
      <c r="H179" s="561" t="s">
        <v>3350</v>
      </c>
      <c r="I179" s="561" t="s">
        <v>3342</v>
      </c>
      <c r="J179" s="561"/>
      <c r="K179" s="562"/>
      <c r="L179" s="590"/>
      <c r="M179" s="592"/>
    </row>
    <row r="180" spans="1:13">
      <c r="A180" s="555">
        <v>179</v>
      </c>
      <c r="B180" s="589" t="s">
        <v>3693</v>
      </c>
      <c r="C180" s="557" t="s">
        <v>2874</v>
      </c>
      <c r="D180" s="557">
        <v>1.5</v>
      </c>
      <c r="E180" s="576"/>
      <c r="F180" s="591" t="s">
        <v>3713</v>
      </c>
      <c r="G180" s="560" t="s">
        <v>3714</v>
      </c>
      <c r="H180" s="561" t="s">
        <v>3350</v>
      </c>
      <c r="I180" s="561" t="s">
        <v>3342</v>
      </c>
      <c r="J180" s="561"/>
      <c r="K180" s="562"/>
      <c r="L180" s="590"/>
      <c r="M180" s="592"/>
    </row>
    <row r="181" spans="1:13">
      <c r="A181" s="555">
        <v>180</v>
      </c>
      <c r="B181" s="589" t="s">
        <v>3693</v>
      </c>
      <c r="C181" s="557" t="s">
        <v>2876</v>
      </c>
      <c r="D181" s="557">
        <v>2.5</v>
      </c>
      <c r="E181" s="558"/>
      <c r="F181" s="591" t="s">
        <v>3715</v>
      </c>
      <c r="G181" s="560" t="s">
        <v>3716</v>
      </c>
      <c r="H181" s="561" t="s">
        <v>3350</v>
      </c>
      <c r="I181" s="561" t="s">
        <v>3342</v>
      </c>
      <c r="J181" s="561"/>
      <c r="K181" s="562"/>
      <c r="L181" s="590"/>
      <c r="M181" s="592"/>
    </row>
    <row r="182" spans="1:13">
      <c r="A182" s="555">
        <v>181</v>
      </c>
      <c r="B182" s="589" t="s">
        <v>3693</v>
      </c>
      <c r="C182" s="557" t="s">
        <v>2873</v>
      </c>
      <c r="D182" s="557">
        <v>3.5</v>
      </c>
      <c r="E182" s="558"/>
      <c r="F182" s="559" t="s">
        <v>3717</v>
      </c>
      <c r="G182" s="569" t="s">
        <v>3718</v>
      </c>
      <c r="H182" s="561" t="s">
        <v>3350</v>
      </c>
      <c r="I182" s="561" t="s">
        <v>3342</v>
      </c>
      <c r="J182" s="561"/>
      <c r="K182" s="562"/>
      <c r="L182" s="563"/>
      <c r="M182" s="563"/>
    </row>
    <row r="183" spans="1:13">
      <c r="A183" s="555">
        <v>182</v>
      </c>
      <c r="B183" s="589" t="s">
        <v>3693</v>
      </c>
      <c r="C183" s="557" t="s">
        <v>2875</v>
      </c>
      <c r="D183" s="593" t="s">
        <v>3719</v>
      </c>
      <c r="E183" s="576" t="s">
        <v>3720</v>
      </c>
      <c r="F183" s="559" t="s">
        <v>3721</v>
      </c>
      <c r="G183" s="569" t="s">
        <v>3722</v>
      </c>
      <c r="H183" s="561" t="s">
        <v>3350</v>
      </c>
      <c r="I183" s="561" t="s">
        <v>3342</v>
      </c>
      <c r="J183" s="561"/>
      <c r="K183" s="562"/>
      <c r="L183" s="563"/>
      <c r="M183" s="563"/>
    </row>
    <row r="184" spans="1:13">
      <c r="A184" s="555">
        <v>183</v>
      </c>
      <c r="B184" s="589" t="s">
        <v>3693</v>
      </c>
      <c r="C184" s="557" t="s">
        <v>2411</v>
      </c>
      <c r="D184" s="557">
        <v>2.5</v>
      </c>
      <c r="E184" s="558"/>
      <c r="F184" s="559" t="s">
        <v>3723</v>
      </c>
      <c r="G184" s="569" t="s">
        <v>3724</v>
      </c>
      <c r="H184" s="561" t="s">
        <v>3350</v>
      </c>
      <c r="I184" s="561" t="s">
        <v>3342</v>
      </c>
      <c r="J184" s="561"/>
      <c r="K184" s="562"/>
      <c r="L184" s="563"/>
      <c r="M184" s="563"/>
    </row>
    <row r="185" spans="1:13">
      <c r="A185" s="555">
        <v>184</v>
      </c>
      <c r="B185" s="594" t="s">
        <v>3725</v>
      </c>
      <c r="C185" s="557" t="s">
        <v>2877</v>
      </c>
      <c r="D185" s="557">
        <v>4.5</v>
      </c>
      <c r="E185" s="558"/>
      <c r="F185" s="559" t="s">
        <v>3726</v>
      </c>
      <c r="G185" s="569" t="s">
        <v>3727</v>
      </c>
      <c r="H185" s="561" t="s">
        <v>3350</v>
      </c>
      <c r="I185" s="561" t="s">
        <v>3342</v>
      </c>
      <c r="J185" s="561"/>
      <c r="K185" s="562"/>
      <c r="L185" s="563"/>
      <c r="M185" s="563"/>
    </row>
    <row r="186" spans="1:13">
      <c r="A186" s="555">
        <v>185</v>
      </c>
      <c r="B186" s="594" t="s">
        <v>3725</v>
      </c>
      <c r="C186" s="557" t="s">
        <v>2878</v>
      </c>
      <c r="D186" s="557">
        <v>1.5</v>
      </c>
      <c r="E186" s="558"/>
      <c r="F186" s="559" t="s">
        <v>3728</v>
      </c>
      <c r="G186" s="569" t="s">
        <v>3729</v>
      </c>
      <c r="H186" s="561" t="s">
        <v>3350</v>
      </c>
      <c r="I186" s="561" t="s">
        <v>3342</v>
      </c>
      <c r="J186" s="561"/>
      <c r="K186" s="562"/>
      <c r="L186" s="563"/>
      <c r="M186" s="563"/>
    </row>
    <row r="187" spans="1:13">
      <c r="A187" s="555">
        <v>186</v>
      </c>
      <c r="B187" s="594" t="s">
        <v>3725</v>
      </c>
      <c r="C187" s="557" t="s">
        <v>2881</v>
      </c>
      <c r="D187" s="557">
        <v>2.5</v>
      </c>
      <c r="E187" s="558"/>
      <c r="F187" s="559" t="s">
        <v>3730</v>
      </c>
      <c r="G187" s="569" t="s">
        <v>3731</v>
      </c>
      <c r="H187" s="561" t="s">
        <v>3350</v>
      </c>
      <c r="I187" s="561" t="s">
        <v>3342</v>
      </c>
      <c r="J187" s="561"/>
      <c r="K187" s="562"/>
      <c r="L187" s="563"/>
      <c r="M187" s="563"/>
    </row>
    <row r="188" spans="1:13">
      <c r="A188" s="555">
        <v>187</v>
      </c>
      <c r="B188" s="594" t="s">
        <v>3725</v>
      </c>
      <c r="C188" s="557" t="s">
        <v>2883</v>
      </c>
      <c r="D188" s="557">
        <v>2.5</v>
      </c>
      <c r="E188" s="558"/>
      <c r="F188" s="559" t="s">
        <v>3732</v>
      </c>
      <c r="G188" s="569" t="s">
        <v>3733</v>
      </c>
      <c r="H188" s="561" t="s">
        <v>3350</v>
      </c>
      <c r="I188" s="561" t="s">
        <v>3342</v>
      </c>
      <c r="J188" s="561"/>
      <c r="K188" s="562"/>
      <c r="L188" s="563"/>
      <c r="M188" s="563"/>
    </row>
    <row r="189" spans="1:13">
      <c r="A189" s="555">
        <v>188</v>
      </c>
      <c r="B189" s="594" t="s">
        <v>3725</v>
      </c>
      <c r="C189" s="557" t="s">
        <v>2413</v>
      </c>
      <c r="D189" s="557">
        <v>3.5</v>
      </c>
      <c r="E189" s="558"/>
      <c r="F189" s="559" t="s">
        <v>3734</v>
      </c>
      <c r="G189" s="569" t="s">
        <v>3735</v>
      </c>
      <c r="H189" s="561" t="s">
        <v>3350</v>
      </c>
      <c r="I189" s="561" t="s">
        <v>3342</v>
      </c>
      <c r="J189" s="561"/>
      <c r="K189" s="562"/>
      <c r="L189" s="563"/>
      <c r="M189" s="563"/>
    </row>
    <row r="190" spans="1:13">
      <c r="A190" s="555">
        <v>189</v>
      </c>
      <c r="B190" s="594" t="s">
        <v>3725</v>
      </c>
      <c r="C190" s="557" t="s">
        <v>2879</v>
      </c>
      <c r="D190" s="557">
        <v>3.5</v>
      </c>
      <c r="E190" s="558"/>
      <c r="F190" s="559" t="s">
        <v>3736</v>
      </c>
      <c r="G190" s="569" t="s">
        <v>3737</v>
      </c>
      <c r="H190" s="561" t="s">
        <v>3350</v>
      </c>
      <c r="I190" s="561" t="s">
        <v>3342</v>
      </c>
      <c r="J190" s="561"/>
      <c r="K190" s="562"/>
      <c r="L190" s="563"/>
      <c r="M190" s="563"/>
    </row>
    <row r="191" spans="1:13">
      <c r="A191" s="555">
        <v>190</v>
      </c>
      <c r="B191" s="594" t="s">
        <v>3725</v>
      </c>
      <c r="C191" s="557" t="s">
        <v>2422</v>
      </c>
      <c r="D191" s="557">
        <v>1.5</v>
      </c>
      <c r="E191" s="558"/>
      <c r="F191" s="559" t="s">
        <v>3738</v>
      </c>
      <c r="G191" s="569" t="s">
        <v>3739</v>
      </c>
      <c r="H191" s="561" t="s">
        <v>3350</v>
      </c>
      <c r="I191" s="561" t="s">
        <v>3342</v>
      </c>
      <c r="J191" s="561"/>
      <c r="K191" s="562"/>
      <c r="L191" s="563"/>
      <c r="M191" s="563"/>
    </row>
    <row r="192" spans="1:13">
      <c r="A192" s="555">
        <v>191</v>
      </c>
      <c r="B192" s="594" t="s">
        <v>3725</v>
      </c>
      <c r="C192" s="557" t="s">
        <v>2880</v>
      </c>
      <c r="D192" s="557">
        <v>2.5</v>
      </c>
      <c r="E192" s="558"/>
      <c r="F192" s="559" t="s">
        <v>3740</v>
      </c>
      <c r="G192" s="569" t="s">
        <v>3741</v>
      </c>
      <c r="H192" s="561" t="s">
        <v>3350</v>
      </c>
      <c r="I192" s="561" t="s">
        <v>3342</v>
      </c>
      <c r="J192" s="561"/>
      <c r="K192" s="562"/>
      <c r="L192" s="563"/>
      <c r="M192" s="563"/>
    </row>
    <row r="193" spans="1:13">
      <c r="A193" s="555">
        <v>192</v>
      </c>
      <c r="B193" s="594" t="s">
        <v>3725</v>
      </c>
      <c r="C193" s="557" t="s">
        <v>2882</v>
      </c>
      <c r="D193" s="557">
        <v>2.5</v>
      </c>
      <c r="E193" s="558"/>
      <c r="F193" s="559" t="s">
        <v>3742</v>
      </c>
      <c r="G193" s="569" t="s">
        <v>3743</v>
      </c>
      <c r="H193" s="561" t="s">
        <v>3350</v>
      </c>
      <c r="I193" s="561" t="s">
        <v>3342</v>
      </c>
      <c r="J193" s="561"/>
      <c r="K193" s="562"/>
      <c r="L193" s="563"/>
      <c r="M193" s="563"/>
    </row>
    <row r="194" spans="1:13">
      <c r="A194" s="555">
        <v>193</v>
      </c>
      <c r="B194" s="594" t="s">
        <v>3725</v>
      </c>
      <c r="C194" s="557" t="s">
        <v>2419</v>
      </c>
      <c r="D194" s="557">
        <v>1.5</v>
      </c>
      <c r="E194" s="558"/>
      <c r="F194" s="559" t="s">
        <v>3744</v>
      </c>
      <c r="G194" s="569" t="s">
        <v>3745</v>
      </c>
      <c r="H194" s="561" t="s">
        <v>3350</v>
      </c>
      <c r="I194" s="561" t="s">
        <v>3342</v>
      </c>
      <c r="J194" s="561"/>
      <c r="K194" s="562"/>
      <c r="L194" s="563"/>
      <c r="M194" s="563"/>
    </row>
    <row r="195" spans="1:13">
      <c r="A195" s="555">
        <v>194</v>
      </c>
      <c r="B195" s="594" t="s">
        <v>3725</v>
      </c>
      <c r="C195" s="557" t="s">
        <v>1969</v>
      </c>
      <c r="D195" s="557">
        <v>0.5</v>
      </c>
      <c r="E195" s="558"/>
      <c r="F195" s="559" t="s">
        <v>3746</v>
      </c>
      <c r="G195" s="569" t="s">
        <v>3747</v>
      </c>
      <c r="H195" s="561" t="s">
        <v>3350</v>
      </c>
      <c r="I195" s="561" t="s">
        <v>3342</v>
      </c>
      <c r="J195" s="561"/>
      <c r="K195" s="562"/>
      <c r="L195" s="563"/>
      <c r="M195" s="563"/>
    </row>
    <row r="196" spans="1:13">
      <c r="A196" s="555">
        <v>195</v>
      </c>
      <c r="B196" s="595" t="s">
        <v>3748</v>
      </c>
      <c r="C196" s="557" t="s">
        <v>2886</v>
      </c>
      <c r="D196" s="557">
        <v>1.5</v>
      </c>
      <c r="E196" s="558"/>
      <c r="F196" s="559" t="s">
        <v>3749</v>
      </c>
      <c r="G196" s="569" t="s">
        <v>3750</v>
      </c>
      <c r="H196" s="561" t="s">
        <v>3350</v>
      </c>
      <c r="I196" s="561" t="s">
        <v>3342</v>
      </c>
      <c r="J196" s="561"/>
      <c r="K196" s="562"/>
      <c r="L196" s="563"/>
      <c r="M196" s="563"/>
    </row>
    <row r="197" spans="1:13">
      <c r="A197" s="555">
        <v>196</v>
      </c>
      <c r="B197" s="595" t="s">
        <v>3748</v>
      </c>
      <c r="C197" s="557" t="s">
        <v>2888</v>
      </c>
      <c r="D197" s="557">
        <v>3.5</v>
      </c>
      <c r="E197" s="558"/>
      <c r="F197" s="559" t="s">
        <v>3751</v>
      </c>
      <c r="G197" s="569" t="s">
        <v>3752</v>
      </c>
      <c r="H197" s="561" t="s">
        <v>3350</v>
      </c>
      <c r="I197" s="561" t="s">
        <v>3342</v>
      </c>
      <c r="J197" s="561"/>
      <c r="K197" s="562"/>
      <c r="L197" s="563"/>
      <c r="M197" s="563"/>
    </row>
    <row r="198" spans="1:13">
      <c r="A198" s="555">
        <v>197</v>
      </c>
      <c r="B198" s="595" t="s">
        <v>3748</v>
      </c>
      <c r="C198" s="557" t="s">
        <v>2429</v>
      </c>
      <c r="D198" s="557">
        <v>2.5</v>
      </c>
      <c r="E198" s="558"/>
      <c r="F198" s="559" t="s">
        <v>3753</v>
      </c>
      <c r="G198" s="569" t="s">
        <v>3754</v>
      </c>
      <c r="H198" s="561" t="s">
        <v>3350</v>
      </c>
      <c r="I198" s="561" t="s">
        <v>3342</v>
      </c>
      <c r="J198" s="561"/>
      <c r="K198" s="562"/>
      <c r="L198" s="563"/>
      <c r="M198" s="563"/>
    </row>
    <row r="199" spans="1:13">
      <c r="A199" s="555">
        <v>198</v>
      </c>
      <c r="B199" s="595" t="s">
        <v>3748</v>
      </c>
      <c r="C199" s="557" t="s">
        <v>2890</v>
      </c>
      <c r="D199" s="557">
        <v>2.5</v>
      </c>
      <c r="E199" s="558"/>
      <c r="F199" s="559" t="s">
        <v>3755</v>
      </c>
      <c r="G199" s="569" t="s">
        <v>3756</v>
      </c>
      <c r="H199" s="561" t="s">
        <v>3350</v>
      </c>
      <c r="I199" s="561" t="s">
        <v>3342</v>
      </c>
      <c r="J199" s="561"/>
      <c r="K199" s="562"/>
      <c r="L199" s="563"/>
      <c r="M199" s="563"/>
    </row>
    <row r="200" spans="1:13">
      <c r="A200" s="555">
        <v>199</v>
      </c>
      <c r="B200" s="595" t="s">
        <v>3748</v>
      </c>
      <c r="C200" s="557" t="s">
        <v>2885</v>
      </c>
      <c r="D200" s="557">
        <v>4.5</v>
      </c>
      <c r="E200" s="558"/>
      <c r="F200" s="559" t="s">
        <v>3757</v>
      </c>
      <c r="G200" s="569" t="s">
        <v>3758</v>
      </c>
      <c r="H200" s="561" t="s">
        <v>3350</v>
      </c>
      <c r="I200" s="561" t="s">
        <v>3342</v>
      </c>
      <c r="J200" s="561"/>
      <c r="K200" s="562"/>
      <c r="L200" s="563"/>
      <c r="M200" s="563"/>
    </row>
    <row r="201" spans="1:13">
      <c r="A201" s="555">
        <v>200</v>
      </c>
      <c r="B201" s="595" t="s">
        <v>3748</v>
      </c>
      <c r="C201" s="557" t="s">
        <v>2432</v>
      </c>
      <c r="D201" s="557">
        <v>2.5</v>
      </c>
      <c r="E201" s="558"/>
      <c r="F201" s="559" t="s">
        <v>3759</v>
      </c>
      <c r="G201" s="560" t="s">
        <v>3760</v>
      </c>
      <c r="H201" s="561" t="s">
        <v>3337</v>
      </c>
      <c r="I201" s="561" t="s">
        <v>3342</v>
      </c>
      <c r="J201" s="561"/>
      <c r="K201" s="562"/>
      <c r="L201" s="563"/>
      <c r="M201" s="563"/>
    </row>
    <row r="202" spans="1:13">
      <c r="A202" s="555">
        <v>201</v>
      </c>
      <c r="B202" s="595" t="s">
        <v>3748</v>
      </c>
      <c r="C202" s="557" t="s">
        <v>2434</v>
      </c>
      <c r="D202" s="557">
        <v>1.5</v>
      </c>
      <c r="E202" s="558"/>
      <c r="F202" s="567" t="s">
        <v>3761</v>
      </c>
      <c r="G202" s="569" t="s">
        <v>3762</v>
      </c>
      <c r="H202" s="561" t="s">
        <v>3350</v>
      </c>
      <c r="I202" s="561" t="s">
        <v>3342</v>
      </c>
      <c r="J202" s="561" t="s">
        <v>3346</v>
      </c>
      <c r="K202" s="586" t="s">
        <v>3763</v>
      </c>
      <c r="L202" s="587"/>
      <c r="M202" s="588" t="s">
        <v>3658</v>
      </c>
    </row>
    <row r="203" spans="1:13">
      <c r="A203" s="555">
        <v>202</v>
      </c>
      <c r="B203" s="595" t="s">
        <v>3748</v>
      </c>
      <c r="C203" s="557" t="s">
        <v>2435</v>
      </c>
      <c r="D203" s="557">
        <v>1.5</v>
      </c>
      <c r="E203" s="558"/>
      <c r="F203" s="559" t="s">
        <v>3764</v>
      </c>
      <c r="G203" s="569" t="s">
        <v>3765</v>
      </c>
      <c r="H203" s="561" t="s">
        <v>3350</v>
      </c>
      <c r="I203" s="561" t="s">
        <v>3342</v>
      </c>
      <c r="J203" s="561"/>
      <c r="K203" s="562"/>
      <c r="L203" s="563"/>
      <c r="M203" s="563"/>
    </row>
    <row r="204" spans="1:13">
      <c r="A204" s="555">
        <v>203</v>
      </c>
      <c r="B204" s="595" t="s">
        <v>3748</v>
      </c>
      <c r="C204" s="557" t="s">
        <v>2891</v>
      </c>
      <c r="D204" s="557">
        <v>1.5</v>
      </c>
      <c r="E204" s="558"/>
      <c r="F204" s="559" t="s">
        <v>3766</v>
      </c>
      <c r="G204" s="569" t="s">
        <v>3767</v>
      </c>
      <c r="H204" s="561" t="s">
        <v>3350</v>
      </c>
      <c r="I204" s="561" t="s">
        <v>3342</v>
      </c>
      <c r="J204" s="561"/>
      <c r="K204" s="562"/>
      <c r="L204" s="563"/>
      <c r="M204" s="563"/>
    </row>
    <row r="205" spans="1:13">
      <c r="A205" s="555">
        <v>204</v>
      </c>
      <c r="B205" s="595" t="s">
        <v>3748</v>
      </c>
      <c r="C205" s="557" t="s">
        <v>2884</v>
      </c>
      <c r="D205" s="557">
        <v>1.5</v>
      </c>
      <c r="E205" s="558"/>
      <c r="F205" s="581" t="s">
        <v>3768</v>
      </c>
      <c r="G205" s="569" t="s">
        <v>3769</v>
      </c>
      <c r="H205" s="561" t="s">
        <v>3350</v>
      </c>
      <c r="I205" s="561" t="s">
        <v>3338</v>
      </c>
      <c r="J205" s="561" t="s">
        <v>3346</v>
      </c>
      <c r="K205" s="562"/>
      <c r="L205" s="563"/>
      <c r="M205" s="563"/>
    </row>
    <row r="206" spans="1:13">
      <c r="A206" s="555">
        <v>205</v>
      </c>
      <c r="B206" s="595" t="s">
        <v>3748</v>
      </c>
      <c r="C206" s="557" t="s">
        <v>2887</v>
      </c>
      <c r="D206" s="557">
        <v>1</v>
      </c>
      <c r="E206" s="558"/>
      <c r="F206" s="559" t="s">
        <v>3770</v>
      </c>
      <c r="G206" s="560" t="s">
        <v>3771</v>
      </c>
      <c r="H206" s="561" t="s">
        <v>3337</v>
      </c>
      <c r="I206" s="561" t="s">
        <v>3342</v>
      </c>
      <c r="J206" s="561"/>
      <c r="K206" s="562"/>
      <c r="L206" s="563"/>
      <c r="M206" s="563"/>
    </row>
    <row r="207" spans="1:13">
      <c r="A207" s="555">
        <v>206</v>
      </c>
      <c r="B207" s="595" t="s">
        <v>3748</v>
      </c>
      <c r="C207" s="557" t="s">
        <v>2889</v>
      </c>
      <c r="D207" s="557">
        <v>1.5</v>
      </c>
      <c r="E207" s="558"/>
      <c r="F207" s="559" t="s">
        <v>3772</v>
      </c>
      <c r="G207" s="569" t="s">
        <v>3773</v>
      </c>
      <c r="H207" s="561" t="s">
        <v>3350</v>
      </c>
      <c r="I207" s="561" t="s">
        <v>3342</v>
      </c>
      <c r="J207" s="561"/>
      <c r="K207" s="562"/>
      <c r="L207" s="563"/>
      <c r="M207" s="563"/>
    </row>
    <row r="208" spans="1:13">
      <c r="A208" s="555">
        <v>207</v>
      </c>
      <c r="B208" s="595" t="s">
        <v>3748</v>
      </c>
      <c r="C208" s="557" t="s">
        <v>2892</v>
      </c>
      <c r="D208" s="557">
        <v>3.5</v>
      </c>
      <c r="E208" s="558"/>
      <c r="F208" s="559" t="s">
        <v>3774</v>
      </c>
      <c r="G208" s="569" t="s">
        <v>3775</v>
      </c>
      <c r="H208" s="561" t="s">
        <v>3350</v>
      </c>
      <c r="I208" s="561" t="s">
        <v>3342</v>
      </c>
      <c r="J208" s="561"/>
      <c r="K208" s="562"/>
      <c r="L208" s="563"/>
      <c r="M208" s="563"/>
    </row>
    <row r="209" spans="1:13">
      <c r="A209" s="555">
        <v>208</v>
      </c>
      <c r="B209" s="595" t="s">
        <v>3748</v>
      </c>
      <c r="C209" s="557" t="s">
        <v>2437</v>
      </c>
      <c r="D209" s="557">
        <v>2.5</v>
      </c>
      <c r="E209" s="558"/>
      <c r="F209" s="559" t="s">
        <v>3776</v>
      </c>
      <c r="G209" s="569" t="s">
        <v>3777</v>
      </c>
      <c r="H209" s="561" t="s">
        <v>3350</v>
      </c>
      <c r="I209" s="561" t="s">
        <v>3342</v>
      </c>
      <c r="J209" s="561"/>
      <c r="K209" s="562"/>
      <c r="L209" s="563"/>
      <c r="M209" s="563"/>
    </row>
    <row r="210" spans="1:13">
      <c r="A210" s="555">
        <v>209</v>
      </c>
      <c r="B210" s="556" t="s">
        <v>3778</v>
      </c>
      <c r="C210" s="557" t="s">
        <v>2894</v>
      </c>
      <c r="D210" s="557">
        <v>2.5</v>
      </c>
      <c r="E210" s="558"/>
      <c r="F210" s="559" t="s">
        <v>3779</v>
      </c>
      <c r="G210" s="560" t="s">
        <v>3780</v>
      </c>
      <c r="H210" s="561" t="s">
        <v>3337</v>
      </c>
      <c r="I210" s="561" t="s">
        <v>3342</v>
      </c>
      <c r="J210" s="561"/>
      <c r="K210" s="562"/>
      <c r="L210" s="563"/>
      <c r="M210" s="563"/>
    </row>
    <row r="211" spans="1:13">
      <c r="A211" s="555">
        <v>210</v>
      </c>
      <c r="B211" s="556" t="s">
        <v>3778</v>
      </c>
      <c r="C211" s="557" t="s">
        <v>2450</v>
      </c>
      <c r="D211" s="557">
        <v>2.5</v>
      </c>
      <c r="E211" s="558"/>
      <c r="F211" s="559" t="s">
        <v>3781</v>
      </c>
      <c r="G211" s="560" t="s">
        <v>3782</v>
      </c>
      <c r="H211" s="561" t="s">
        <v>3337</v>
      </c>
      <c r="I211" s="561" t="s">
        <v>3342</v>
      </c>
      <c r="J211" s="561"/>
      <c r="K211" s="562"/>
      <c r="L211" s="563"/>
      <c r="M211" s="563"/>
    </row>
    <row r="212" spans="1:13">
      <c r="A212" s="555">
        <v>211</v>
      </c>
      <c r="B212" s="556" t="s">
        <v>3778</v>
      </c>
      <c r="C212" s="557" t="s">
        <v>2451</v>
      </c>
      <c r="D212" s="557">
        <v>1.5</v>
      </c>
      <c r="E212" s="558"/>
      <c r="F212" s="559" t="s">
        <v>3783</v>
      </c>
      <c r="G212" s="560" t="s">
        <v>3784</v>
      </c>
      <c r="H212" s="561" t="s">
        <v>3337</v>
      </c>
      <c r="I212" s="561" t="s">
        <v>3342</v>
      </c>
      <c r="J212" s="561"/>
      <c r="K212" s="562"/>
      <c r="L212" s="563"/>
      <c r="M212" s="563"/>
    </row>
    <row r="213" spans="1:13">
      <c r="A213" s="555">
        <v>212</v>
      </c>
      <c r="B213" s="556" t="s">
        <v>3778</v>
      </c>
      <c r="C213" s="557" t="s">
        <v>2452</v>
      </c>
      <c r="D213" s="557">
        <v>1.5</v>
      </c>
      <c r="E213" s="558"/>
      <c r="F213" s="559" t="s">
        <v>3785</v>
      </c>
      <c r="G213" s="560" t="s">
        <v>3786</v>
      </c>
      <c r="H213" s="561" t="s">
        <v>3337</v>
      </c>
      <c r="I213" s="561" t="s">
        <v>3342</v>
      </c>
      <c r="J213" s="561"/>
      <c r="K213" s="562"/>
      <c r="L213" s="563"/>
      <c r="M213" s="563"/>
    </row>
    <row r="214" spans="1:13">
      <c r="A214" s="555">
        <v>213</v>
      </c>
      <c r="B214" s="556" t="s">
        <v>3778</v>
      </c>
      <c r="C214" s="557" t="s">
        <v>2453</v>
      </c>
      <c r="D214" s="557">
        <v>2.5</v>
      </c>
      <c r="E214" s="558"/>
      <c r="F214" s="559" t="s">
        <v>3787</v>
      </c>
      <c r="G214" s="560" t="s">
        <v>3788</v>
      </c>
      <c r="H214" s="561" t="s">
        <v>3337</v>
      </c>
      <c r="I214" s="561" t="s">
        <v>3342</v>
      </c>
      <c r="J214" s="561"/>
      <c r="K214" s="562"/>
      <c r="L214" s="563"/>
      <c r="M214" s="563"/>
    </row>
    <row r="215" spans="1:13">
      <c r="A215" s="555">
        <v>214</v>
      </c>
      <c r="B215" s="556" t="s">
        <v>3778</v>
      </c>
      <c r="C215" s="557" t="s">
        <v>2454</v>
      </c>
      <c r="D215" s="557">
        <v>3.5</v>
      </c>
      <c r="E215" s="558"/>
      <c r="F215" s="559" t="s">
        <v>3789</v>
      </c>
      <c r="G215" s="560" t="s">
        <v>3790</v>
      </c>
      <c r="H215" s="561" t="s">
        <v>3337</v>
      </c>
      <c r="I215" s="561" t="s">
        <v>3342</v>
      </c>
      <c r="J215" s="561"/>
      <c r="K215" s="562"/>
      <c r="L215" s="563"/>
      <c r="M215" s="563"/>
    </row>
    <row r="216" spans="1:13">
      <c r="A216" s="555">
        <v>215</v>
      </c>
      <c r="B216" s="556" t="s">
        <v>3778</v>
      </c>
      <c r="C216" s="557" t="s">
        <v>2893</v>
      </c>
      <c r="D216" s="557">
        <v>1.5</v>
      </c>
      <c r="E216" s="558"/>
      <c r="F216" s="559" t="s">
        <v>3791</v>
      </c>
      <c r="G216" s="569" t="s">
        <v>3792</v>
      </c>
      <c r="H216" s="561" t="s">
        <v>3350</v>
      </c>
      <c r="I216" s="561" t="s">
        <v>3342</v>
      </c>
      <c r="J216" s="561"/>
      <c r="K216" s="562"/>
      <c r="L216" s="563"/>
      <c r="M216" s="563"/>
    </row>
    <row r="217" spans="1:13" ht="16.5" customHeight="1">
      <c r="A217" s="555">
        <v>216</v>
      </c>
      <c r="B217" s="556" t="s">
        <v>3778</v>
      </c>
      <c r="C217" s="557" t="s">
        <v>2446</v>
      </c>
      <c r="D217" s="557">
        <v>3.5</v>
      </c>
      <c r="E217" s="571"/>
      <c r="F217" s="559" t="s">
        <v>3793</v>
      </c>
      <c r="G217" s="560" t="s">
        <v>3794</v>
      </c>
      <c r="H217" s="561" t="s">
        <v>3337</v>
      </c>
      <c r="I217" s="561" t="s">
        <v>3342</v>
      </c>
      <c r="J217" s="561"/>
      <c r="K217" s="562"/>
      <c r="L217" s="563"/>
      <c r="M217" s="563"/>
    </row>
    <row r="218" spans="1:13" ht="16.5" customHeight="1">
      <c r="A218" s="555">
        <v>217</v>
      </c>
      <c r="B218" s="556" t="s">
        <v>3778</v>
      </c>
      <c r="C218" s="557" t="s">
        <v>2445</v>
      </c>
      <c r="D218" s="557">
        <v>1.5</v>
      </c>
      <c r="E218" s="571"/>
      <c r="F218" s="559" t="s">
        <v>3795</v>
      </c>
      <c r="G218" s="560" t="s">
        <v>3796</v>
      </c>
      <c r="H218" s="561" t="s">
        <v>3337</v>
      </c>
      <c r="I218" s="561" t="s">
        <v>3342</v>
      </c>
      <c r="J218" s="561"/>
      <c r="K218" s="562"/>
      <c r="L218" s="563"/>
      <c r="M218" s="563"/>
    </row>
    <row r="219" spans="1:13">
      <c r="A219" s="555">
        <v>218</v>
      </c>
      <c r="B219" s="556" t="s">
        <v>3778</v>
      </c>
      <c r="C219" s="557" t="s">
        <v>2444</v>
      </c>
      <c r="D219" s="557">
        <v>2.5</v>
      </c>
      <c r="E219" s="558"/>
      <c r="F219" s="559" t="s">
        <v>3797</v>
      </c>
      <c r="G219" s="569" t="s">
        <v>3798</v>
      </c>
      <c r="H219" s="561" t="s">
        <v>3350</v>
      </c>
      <c r="I219" s="561" t="s">
        <v>3342</v>
      </c>
      <c r="J219" s="561"/>
      <c r="K219" s="562"/>
      <c r="L219" s="563"/>
      <c r="M219" s="563"/>
    </row>
    <row r="220" spans="1:13">
      <c r="A220" s="555">
        <v>219</v>
      </c>
      <c r="B220" s="556" t="s">
        <v>3778</v>
      </c>
      <c r="C220" s="557" t="s">
        <v>2443</v>
      </c>
      <c r="D220" s="557">
        <v>1.5</v>
      </c>
      <c r="E220" s="558"/>
      <c r="F220" s="559" t="s">
        <v>3799</v>
      </c>
      <c r="G220" s="569" t="s">
        <v>3800</v>
      </c>
      <c r="H220" s="561" t="s">
        <v>3350</v>
      </c>
      <c r="I220" s="561" t="s">
        <v>3342</v>
      </c>
      <c r="J220" s="561"/>
      <c r="K220" s="562"/>
      <c r="L220" s="563"/>
      <c r="M220" s="563"/>
    </row>
    <row r="221" spans="1:13">
      <c r="A221" s="555">
        <v>220</v>
      </c>
      <c r="B221" s="556" t="s">
        <v>3778</v>
      </c>
      <c r="C221" s="557" t="s">
        <v>2442</v>
      </c>
      <c r="D221" s="557">
        <v>2.5</v>
      </c>
      <c r="E221" s="558"/>
      <c r="F221" s="559" t="s">
        <v>3801</v>
      </c>
      <c r="G221" s="560" t="s">
        <v>3802</v>
      </c>
      <c r="H221" s="561" t="s">
        <v>3337</v>
      </c>
      <c r="I221" s="561" t="s">
        <v>3342</v>
      </c>
      <c r="J221" s="561"/>
      <c r="K221" s="562"/>
      <c r="L221" s="563"/>
      <c r="M221" s="563"/>
    </row>
    <row r="222" spans="1:13">
      <c r="A222" s="555">
        <v>221</v>
      </c>
      <c r="B222" s="556" t="s">
        <v>3778</v>
      </c>
      <c r="C222" s="557" t="s">
        <v>2895</v>
      </c>
      <c r="D222" s="557">
        <v>1.5</v>
      </c>
      <c r="E222" s="558"/>
      <c r="F222" s="559" t="s">
        <v>3803</v>
      </c>
      <c r="G222" s="560" t="s">
        <v>3804</v>
      </c>
      <c r="H222" s="561" t="s">
        <v>3337</v>
      </c>
      <c r="I222" s="561" t="s">
        <v>3342</v>
      </c>
      <c r="J222" s="561"/>
      <c r="K222" s="562"/>
      <c r="L222" s="563"/>
      <c r="M222" s="563"/>
    </row>
    <row r="223" spans="1:13">
      <c r="A223" s="555">
        <v>222</v>
      </c>
      <c r="B223" s="556" t="s">
        <v>3778</v>
      </c>
      <c r="C223" s="557" t="s">
        <v>2457</v>
      </c>
      <c r="D223" s="557">
        <v>1.5</v>
      </c>
      <c r="E223" s="558"/>
      <c r="F223" s="559" t="s">
        <v>3805</v>
      </c>
      <c r="G223" s="560" t="s">
        <v>3806</v>
      </c>
      <c r="H223" s="561" t="s">
        <v>3337</v>
      </c>
      <c r="I223" s="561" t="s">
        <v>3342</v>
      </c>
      <c r="J223" s="561"/>
      <c r="K223" s="562"/>
      <c r="L223" s="563"/>
      <c r="M223" s="563"/>
    </row>
    <row r="224" spans="1:13">
      <c r="A224" s="555">
        <v>223</v>
      </c>
      <c r="B224" s="556" t="s">
        <v>3778</v>
      </c>
      <c r="C224" s="557" t="s">
        <v>2458</v>
      </c>
      <c r="D224" s="557">
        <v>0</v>
      </c>
      <c r="E224" s="558"/>
      <c r="F224" s="559" t="s">
        <v>3807</v>
      </c>
      <c r="G224" s="560" t="s">
        <v>3808</v>
      </c>
      <c r="H224" s="561" t="s">
        <v>3337</v>
      </c>
      <c r="I224" s="561" t="s">
        <v>3338</v>
      </c>
      <c r="J224" s="561"/>
      <c r="K224" s="562"/>
      <c r="L224" s="563"/>
      <c r="M224" s="563"/>
    </row>
    <row r="225" spans="1:13">
      <c r="A225" s="555">
        <v>224</v>
      </c>
      <c r="B225" s="556" t="s">
        <v>3778</v>
      </c>
      <c r="C225" s="557" t="s">
        <v>2459</v>
      </c>
      <c r="D225" s="557">
        <v>2.5</v>
      </c>
      <c r="E225" s="558"/>
      <c r="F225" s="559" t="s">
        <v>3809</v>
      </c>
      <c r="G225" s="560" t="s">
        <v>3810</v>
      </c>
      <c r="H225" s="561" t="s">
        <v>3337</v>
      </c>
      <c r="I225" s="561" t="s">
        <v>3342</v>
      </c>
      <c r="J225" s="561"/>
      <c r="K225" s="562"/>
      <c r="L225" s="563"/>
      <c r="M225" s="563"/>
    </row>
    <row r="226" spans="1:13" ht="30.75" customHeight="1">
      <c r="A226" s="555">
        <v>225</v>
      </c>
      <c r="B226" s="556" t="s">
        <v>3778</v>
      </c>
      <c r="C226" s="557" t="s">
        <v>2460</v>
      </c>
      <c r="D226" s="557">
        <v>1.5</v>
      </c>
      <c r="E226" s="596" t="s">
        <v>3811</v>
      </c>
      <c r="F226" s="559" t="s">
        <v>3812</v>
      </c>
      <c r="G226" s="560" t="s">
        <v>3813</v>
      </c>
      <c r="H226" s="561" t="s">
        <v>3337</v>
      </c>
      <c r="I226" s="561" t="s">
        <v>3338</v>
      </c>
      <c r="J226" s="561"/>
      <c r="K226" s="562"/>
      <c r="L226" s="563"/>
      <c r="M226" s="563"/>
    </row>
    <row r="227" spans="1:13">
      <c r="A227" s="555">
        <v>226</v>
      </c>
      <c r="B227" s="556" t="s">
        <v>3778</v>
      </c>
      <c r="C227" s="557" t="s">
        <v>2461</v>
      </c>
      <c r="D227" s="557">
        <v>0.5</v>
      </c>
      <c r="E227" s="558"/>
      <c r="F227" s="559" t="s">
        <v>3814</v>
      </c>
      <c r="G227" s="560" t="s">
        <v>3815</v>
      </c>
      <c r="H227" s="561" t="s">
        <v>3337</v>
      </c>
      <c r="I227" s="561" t="s">
        <v>3338</v>
      </c>
      <c r="J227" s="561"/>
      <c r="K227" s="562"/>
      <c r="L227" s="563"/>
      <c r="M227" s="563"/>
    </row>
    <row r="228" spans="1:13">
      <c r="A228" s="555">
        <v>227</v>
      </c>
      <c r="B228" s="556" t="s">
        <v>3778</v>
      </c>
      <c r="C228" s="557" t="s">
        <v>2896</v>
      </c>
      <c r="D228" s="557">
        <v>2.5</v>
      </c>
      <c r="E228" s="558"/>
      <c r="F228" s="559" t="s">
        <v>3816</v>
      </c>
      <c r="G228" s="560" t="s">
        <v>3817</v>
      </c>
      <c r="H228" s="561" t="s">
        <v>3337</v>
      </c>
      <c r="I228" s="561" t="s">
        <v>3342</v>
      </c>
      <c r="J228" s="561"/>
      <c r="K228" s="562"/>
      <c r="L228" s="563"/>
      <c r="M228" s="563"/>
    </row>
    <row r="229" spans="1:13">
      <c r="A229" s="555">
        <v>228</v>
      </c>
      <c r="B229" s="556" t="s">
        <v>3778</v>
      </c>
      <c r="C229" s="557" t="s">
        <v>2468</v>
      </c>
      <c r="D229" s="557">
        <v>0.5</v>
      </c>
      <c r="E229" s="558"/>
      <c r="F229" s="559" t="s">
        <v>3818</v>
      </c>
      <c r="G229" s="560" t="s">
        <v>3819</v>
      </c>
      <c r="H229" s="561" t="s">
        <v>3337</v>
      </c>
      <c r="I229" s="561" t="s">
        <v>3342</v>
      </c>
      <c r="J229" s="561"/>
      <c r="K229" s="562"/>
      <c r="L229" s="563"/>
      <c r="M229" s="563"/>
    </row>
    <row r="230" spans="1:13">
      <c r="A230" s="555">
        <v>229</v>
      </c>
      <c r="B230" s="556" t="s">
        <v>3778</v>
      </c>
      <c r="C230" s="557" t="s">
        <v>2467</v>
      </c>
      <c r="D230" s="557">
        <v>1.5</v>
      </c>
      <c r="E230" s="558"/>
      <c r="F230" s="559" t="s">
        <v>3820</v>
      </c>
      <c r="G230" s="560" t="s">
        <v>3821</v>
      </c>
      <c r="H230" s="561" t="s">
        <v>3337</v>
      </c>
      <c r="I230" s="561" t="s">
        <v>3342</v>
      </c>
      <c r="J230" s="561"/>
      <c r="K230" s="562"/>
      <c r="L230" s="563"/>
      <c r="M230" s="563"/>
    </row>
    <row r="231" spans="1:13">
      <c r="A231" s="555">
        <v>230</v>
      </c>
      <c r="B231" s="556" t="s">
        <v>3778</v>
      </c>
      <c r="C231" s="557" t="s">
        <v>2466</v>
      </c>
      <c r="D231" s="557">
        <v>0.5</v>
      </c>
      <c r="E231" s="558"/>
      <c r="F231" s="559" t="s">
        <v>3822</v>
      </c>
      <c r="G231" s="560" t="s">
        <v>3823</v>
      </c>
      <c r="H231" s="561" t="s">
        <v>3337</v>
      </c>
      <c r="I231" s="561" t="s">
        <v>3342</v>
      </c>
      <c r="J231" s="561"/>
      <c r="K231" s="562"/>
      <c r="L231" s="563"/>
      <c r="M231" s="563"/>
    </row>
    <row r="232" spans="1:13">
      <c r="A232" s="555">
        <v>231</v>
      </c>
      <c r="B232" s="556" t="s">
        <v>3778</v>
      </c>
      <c r="C232" s="557" t="s">
        <v>2465</v>
      </c>
      <c r="D232" s="557">
        <v>2.5</v>
      </c>
      <c r="E232" s="558"/>
      <c r="F232" s="559" t="s">
        <v>3824</v>
      </c>
      <c r="G232" s="560" t="s">
        <v>3825</v>
      </c>
      <c r="H232" s="561" t="s">
        <v>3337</v>
      </c>
      <c r="I232" s="561" t="s">
        <v>3342</v>
      </c>
      <c r="J232" s="561"/>
      <c r="K232" s="562"/>
      <c r="L232" s="563"/>
      <c r="M232" s="563"/>
    </row>
    <row r="233" spans="1:13">
      <c r="A233" s="555">
        <v>232</v>
      </c>
      <c r="B233" s="556" t="s">
        <v>3778</v>
      </c>
      <c r="C233" s="557" t="s">
        <v>2464</v>
      </c>
      <c r="D233" s="557">
        <v>2.5</v>
      </c>
      <c r="E233" s="558"/>
      <c r="F233" s="559" t="s">
        <v>3826</v>
      </c>
      <c r="G233" s="560" t="s">
        <v>3827</v>
      </c>
      <c r="H233" s="561" t="s">
        <v>3337</v>
      </c>
      <c r="I233" s="561" t="s">
        <v>3342</v>
      </c>
      <c r="J233" s="561"/>
      <c r="K233" s="562"/>
      <c r="L233" s="563"/>
      <c r="M233" s="563"/>
    </row>
    <row r="234" spans="1:13">
      <c r="A234" s="555">
        <v>233</v>
      </c>
      <c r="B234" s="597" t="s">
        <v>3828</v>
      </c>
      <c r="C234" s="557" t="s">
        <v>1897</v>
      </c>
      <c r="D234" s="580" t="s">
        <v>3829</v>
      </c>
      <c r="E234" s="576" t="s">
        <v>3720</v>
      </c>
      <c r="F234" s="598" t="s">
        <v>3830</v>
      </c>
      <c r="G234" s="569" t="s">
        <v>3831</v>
      </c>
      <c r="H234" s="561" t="s">
        <v>3350</v>
      </c>
      <c r="I234" s="561" t="s">
        <v>3338</v>
      </c>
      <c r="J234" s="561" t="s">
        <v>3346</v>
      </c>
      <c r="K234" s="562"/>
      <c r="L234" s="563"/>
      <c r="M234" s="563"/>
    </row>
    <row r="235" spans="1:13">
      <c r="A235" s="555">
        <v>234</v>
      </c>
      <c r="B235" s="597" t="s">
        <v>3828</v>
      </c>
      <c r="C235" s="557" t="s">
        <v>1899</v>
      </c>
      <c r="D235" s="580" t="s">
        <v>3832</v>
      </c>
      <c r="E235" s="576" t="s">
        <v>3720</v>
      </c>
      <c r="F235" s="598" t="s">
        <v>3833</v>
      </c>
      <c r="G235" s="569" t="s">
        <v>3834</v>
      </c>
      <c r="H235" s="561" t="s">
        <v>3350</v>
      </c>
      <c r="I235" s="561" t="s">
        <v>3338</v>
      </c>
      <c r="J235" s="561" t="s">
        <v>3346</v>
      </c>
      <c r="K235" s="562"/>
      <c r="L235" s="563"/>
      <c r="M235" s="563"/>
    </row>
    <row r="236" spans="1:13">
      <c r="A236" s="555">
        <v>235</v>
      </c>
      <c r="B236" s="597" t="s">
        <v>3828</v>
      </c>
      <c r="C236" s="557" t="s">
        <v>2897</v>
      </c>
      <c r="D236" s="580">
        <v>2.5</v>
      </c>
      <c r="E236" s="599"/>
      <c r="F236" s="559" t="s">
        <v>3835</v>
      </c>
      <c r="G236" s="569" t="s">
        <v>3836</v>
      </c>
      <c r="H236" s="561" t="s">
        <v>3350</v>
      </c>
      <c r="I236" s="561" t="s">
        <v>3342</v>
      </c>
      <c r="J236" s="561"/>
      <c r="K236" s="562"/>
      <c r="L236" s="563"/>
      <c r="M236" s="563"/>
    </row>
    <row r="237" spans="1:13">
      <c r="A237" s="555">
        <v>236</v>
      </c>
      <c r="B237" s="597" t="s">
        <v>3828</v>
      </c>
      <c r="C237" s="557" t="s">
        <v>2898</v>
      </c>
      <c r="D237" s="580">
        <v>1.5</v>
      </c>
      <c r="E237" s="599"/>
      <c r="F237" s="559" t="s">
        <v>3837</v>
      </c>
      <c r="G237" s="560" t="s">
        <v>3838</v>
      </c>
      <c r="H237" s="561" t="s">
        <v>3337</v>
      </c>
      <c r="I237" s="561" t="s">
        <v>3342</v>
      </c>
      <c r="J237" s="561"/>
      <c r="K237" s="562"/>
      <c r="L237" s="563"/>
      <c r="M237" s="563"/>
    </row>
    <row r="238" spans="1:13">
      <c r="A238" s="555">
        <v>237</v>
      </c>
      <c r="B238" s="597" t="s">
        <v>3828</v>
      </c>
      <c r="C238" s="557" t="s">
        <v>2901</v>
      </c>
      <c r="D238" s="580">
        <v>3.5</v>
      </c>
      <c r="E238" s="599"/>
      <c r="F238" s="559" t="s">
        <v>3839</v>
      </c>
      <c r="G238" s="569" t="s">
        <v>3840</v>
      </c>
      <c r="H238" s="561" t="s">
        <v>3350</v>
      </c>
      <c r="I238" s="561" t="s">
        <v>3342</v>
      </c>
      <c r="J238" s="561"/>
      <c r="K238" s="562"/>
      <c r="L238" s="563"/>
      <c r="M238" s="563"/>
    </row>
    <row r="239" spans="1:13">
      <c r="A239" s="555">
        <v>238</v>
      </c>
      <c r="B239" s="597" t="s">
        <v>3828</v>
      </c>
      <c r="C239" s="557" t="s">
        <v>2899</v>
      </c>
      <c r="D239" s="580">
        <v>2.5</v>
      </c>
      <c r="E239" s="599"/>
      <c r="F239" s="559" t="s">
        <v>3841</v>
      </c>
      <c r="G239" s="560" t="s">
        <v>3842</v>
      </c>
      <c r="H239" s="561" t="s">
        <v>3337</v>
      </c>
      <c r="I239" s="561" t="s">
        <v>3342</v>
      </c>
      <c r="J239" s="561"/>
      <c r="K239" s="562"/>
      <c r="L239" s="563"/>
      <c r="M239" s="563"/>
    </row>
    <row r="240" spans="1:13">
      <c r="A240" s="555">
        <v>239</v>
      </c>
      <c r="B240" s="597" t="s">
        <v>3828</v>
      </c>
      <c r="C240" s="557" t="s">
        <v>1970</v>
      </c>
      <c r="D240" s="580" t="s">
        <v>3843</v>
      </c>
      <c r="E240" s="576" t="s">
        <v>3720</v>
      </c>
      <c r="F240" s="598" t="s">
        <v>3844</v>
      </c>
      <c r="G240" s="569" t="s">
        <v>3845</v>
      </c>
      <c r="H240" s="561" t="s">
        <v>3350</v>
      </c>
      <c r="I240" s="561" t="s">
        <v>3338</v>
      </c>
      <c r="J240" s="561" t="s">
        <v>3346</v>
      </c>
      <c r="K240" s="562"/>
      <c r="L240" s="563"/>
      <c r="M240" s="563"/>
    </row>
    <row r="241" spans="1:13">
      <c r="A241" s="555">
        <v>240</v>
      </c>
      <c r="B241" s="597" t="s">
        <v>3828</v>
      </c>
      <c r="C241" s="557" t="s">
        <v>1972</v>
      </c>
      <c r="D241" s="580" t="s">
        <v>3846</v>
      </c>
      <c r="E241" s="576" t="s">
        <v>3720</v>
      </c>
      <c r="F241" s="598" t="s">
        <v>3847</v>
      </c>
      <c r="G241" s="569" t="s">
        <v>3848</v>
      </c>
      <c r="H241" s="561" t="s">
        <v>3350</v>
      </c>
      <c r="I241" s="561" t="s">
        <v>3338</v>
      </c>
      <c r="J241" s="561"/>
      <c r="K241" s="562"/>
      <c r="L241" s="563"/>
      <c r="M241" s="563"/>
    </row>
    <row r="242" spans="1:13">
      <c r="A242" s="555">
        <v>241</v>
      </c>
      <c r="B242" s="597" t="s">
        <v>3828</v>
      </c>
      <c r="C242" s="557" t="s">
        <v>2902</v>
      </c>
      <c r="D242" s="580">
        <v>1.5</v>
      </c>
      <c r="E242" s="599"/>
      <c r="F242" s="559" t="s">
        <v>3849</v>
      </c>
      <c r="G242" s="560" t="s">
        <v>3850</v>
      </c>
      <c r="H242" s="561" t="s">
        <v>3337</v>
      </c>
      <c r="I242" s="561" t="s">
        <v>3342</v>
      </c>
      <c r="J242" s="561"/>
      <c r="K242" s="562"/>
      <c r="L242" s="563"/>
      <c r="M242" s="563"/>
    </row>
    <row r="243" spans="1:13">
      <c r="A243" s="555">
        <v>242</v>
      </c>
      <c r="B243" s="597" t="s">
        <v>3828</v>
      </c>
      <c r="C243" s="557" t="s">
        <v>2476</v>
      </c>
      <c r="D243" s="580">
        <v>3.5</v>
      </c>
      <c r="E243" s="599"/>
      <c r="F243" s="559" t="s">
        <v>3851</v>
      </c>
      <c r="G243" s="569" t="s">
        <v>3852</v>
      </c>
      <c r="H243" s="561" t="s">
        <v>3350</v>
      </c>
      <c r="I243" s="561" t="s">
        <v>3342</v>
      </c>
      <c r="J243" s="561"/>
      <c r="K243" s="562"/>
      <c r="L243" s="563"/>
      <c r="M243" s="563"/>
    </row>
    <row r="244" spans="1:13">
      <c r="A244" s="555">
        <v>243</v>
      </c>
      <c r="B244" s="597" t="s">
        <v>3828</v>
      </c>
      <c r="C244" s="557" t="s">
        <v>1974</v>
      </c>
      <c r="D244" s="580">
        <v>1</v>
      </c>
      <c r="E244" s="599"/>
      <c r="F244" s="559" t="s">
        <v>3853</v>
      </c>
      <c r="G244" s="560" t="s">
        <v>3842</v>
      </c>
      <c r="H244" s="561" t="s">
        <v>3337</v>
      </c>
      <c r="I244" s="561" t="s">
        <v>3342</v>
      </c>
      <c r="J244" s="561"/>
      <c r="K244" s="562"/>
      <c r="L244" s="563"/>
      <c r="M244" s="563"/>
    </row>
    <row r="245" spans="1:13">
      <c r="A245" s="555">
        <v>244</v>
      </c>
      <c r="B245" s="597" t="s">
        <v>3828</v>
      </c>
      <c r="C245" s="557" t="s">
        <v>2900</v>
      </c>
      <c r="D245" s="580">
        <v>1.5</v>
      </c>
      <c r="E245" s="599"/>
      <c r="F245" s="559" t="s">
        <v>3854</v>
      </c>
      <c r="G245" s="560" t="s">
        <v>3842</v>
      </c>
      <c r="H245" s="561" t="s">
        <v>3337</v>
      </c>
      <c r="I245" s="561" t="s">
        <v>3342</v>
      </c>
      <c r="J245" s="561"/>
      <c r="K245" s="562"/>
      <c r="L245" s="563"/>
      <c r="M245" s="563"/>
    </row>
    <row r="246" spans="1:13">
      <c r="A246" s="555">
        <v>245</v>
      </c>
      <c r="B246" s="597" t="s">
        <v>3828</v>
      </c>
      <c r="C246" s="557" t="s">
        <v>2903</v>
      </c>
      <c r="D246" s="580">
        <v>1.5</v>
      </c>
      <c r="E246" s="599"/>
      <c r="F246" s="559" t="s">
        <v>3855</v>
      </c>
      <c r="G246" s="569" t="s">
        <v>3856</v>
      </c>
      <c r="H246" s="561" t="s">
        <v>3350</v>
      </c>
      <c r="I246" s="561" t="s">
        <v>3342</v>
      </c>
      <c r="J246" s="561"/>
      <c r="K246" s="562"/>
      <c r="L246" s="563"/>
      <c r="M246" s="563"/>
    </row>
    <row r="247" spans="1:13">
      <c r="A247" s="555">
        <v>246</v>
      </c>
      <c r="B247" s="597" t="s">
        <v>3828</v>
      </c>
      <c r="C247" s="557" t="s">
        <v>2482</v>
      </c>
      <c r="D247" s="580">
        <v>3.5</v>
      </c>
      <c r="E247" s="599"/>
      <c r="F247" s="559" t="s">
        <v>3857</v>
      </c>
      <c r="G247" s="569" t="s">
        <v>3858</v>
      </c>
      <c r="H247" s="561" t="s">
        <v>3350</v>
      </c>
      <c r="I247" s="561" t="s">
        <v>3342</v>
      </c>
      <c r="J247" s="561"/>
      <c r="K247" s="562"/>
      <c r="L247" s="563"/>
      <c r="M247" s="563"/>
    </row>
    <row r="248" spans="1:13">
      <c r="A248" s="555">
        <v>247</v>
      </c>
      <c r="B248" s="597" t="s">
        <v>3828</v>
      </c>
      <c r="C248" s="557" t="s">
        <v>2483</v>
      </c>
      <c r="D248" s="580">
        <v>1.5</v>
      </c>
      <c r="E248" s="599"/>
      <c r="F248" s="559" t="s">
        <v>3859</v>
      </c>
      <c r="G248" s="560" t="s">
        <v>3860</v>
      </c>
      <c r="H248" s="561" t="s">
        <v>3337</v>
      </c>
      <c r="I248" s="561" t="s">
        <v>3338</v>
      </c>
      <c r="J248" s="561"/>
      <c r="K248" s="562"/>
      <c r="L248" s="563"/>
      <c r="M248" s="563"/>
    </row>
    <row r="249" spans="1:13">
      <c r="A249" s="555">
        <v>248</v>
      </c>
      <c r="B249" s="600" t="s">
        <v>3861</v>
      </c>
      <c r="C249" s="557" t="s">
        <v>2485</v>
      </c>
      <c r="D249" s="557">
        <v>3.5</v>
      </c>
      <c r="E249" s="558"/>
      <c r="F249" s="567" t="s">
        <v>3862</v>
      </c>
      <c r="G249" s="560" t="s">
        <v>3863</v>
      </c>
      <c r="H249" s="561" t="s">
        <v>3337</v>
      </c>
      <c r="I249" s="561" t="s">
        <v>3338</v>
      </c>
      <c r="J249" s="561" t="s">
        <v>3346</v>
      </c>
      <c r="K249" s="562"/>
      <c r="L249" s="563"/>
      <c r="M249" s="563"/>
    </row>
    <row r="250" spans="1:13">
      <c r="A250" s="555">
        <v>249</v>
      </c>
      <c r="B250" s="600" t="s">
        <v>3861</v>
      </c>
      <c r="C250" s="557" t="s">
        <v>2486</v>
      </c>
      <c r="D250" s="557">
        <v>1.5</v>
      </c>
      <c r="E250" s="558"/>
      <c r="F250" s="559" t="s">
        <v>3864</v>
      </c>
      <c r="G250" s="560" t="s">
        <v>3865</v>
      </c>
      <c r="H250" s="561" t="s">
        <v>3337</v>
      </c>
      <c r="I250" s="561" t="s">
        <v>3342</v>
      </c>
      <c r="J250" s="561"/>
      <c r="K250" s="562"/>
      <c r="L250" s="563"/>
      <c r="M250" s="563"/>
    </row>
    <row r="251" spans="1:13">
      <c r="A251" s="555">
        <v>250</v>
      </c>
      <c r="B251" s="600" t="s">
        <v>3861</v>
      </c>
      <c r="C251" s="557" t="s">
        <v>2487</v>
      </c>
      <c r="D251" s="557">
        <v>0.5</v>
      </c>
      <c r="E251" s="558"/>
      <c r="F251" s="559" t="s">
        <v>3866</v>
      </c>
      <c r="G251" s="560" t="s">
        <v>3867</v>
      </c>
      <c r="H251" s="561" t="s">
        <v>3337</v>
      </c>
      <c r="I251" s="561" t="s">
        <v>3342</v>
      </c>
      <c r="J251" s="561"/>
      <c r="K251" s="562"/>
      <c r="L251" s="563"/>
      <c r="M251" s="563"/>
    </row>
    <row r="252" spans="1:13">
      <c r="A252" s="555">
        <v>251</v>
      </c>
      <c r="B252" s="600" t="s">
        <v>3861</v>
      </c>
      <c r="C252" s="557" t="s">
        <v>2488</v>
      </c>
      <c r="D252" s="557">
        <v>1.5</v>
      </c>
      <c r="E252" s="558"/>
      <c r="F252" s="581" t="s">
        <v>3868</v>
      </c>
      <c r="G252" s="560" t="s">
        <v>3869</v>
      </c>
      <c r="H252" s="561" t="s">
        <v>3337</v>
      </c>
      <c r="I252" s="561" t="s">
        <v>3338</v>
      </c>
      <c r="J252" s="561" t="s">
        <v>3346</v>
      </c>
      <c r="K252" s="562"/>
      <c r="L252" s="563"/>
      <c r="M252" s="563"/>
    </row>
    <row r="253" spans="1:13">
      <c r="A253" s="555">
        <v>252</v>
      </c>
      <c r="B253" s="600" t="s">
        <v>3861</v>
      </c>
      <c r="C253" s="557" t="s">
        <v>2489</v>
      </c>
      <c r="D253" s="557">
        <v>2.5</v>
      </c>
      <c r="E253" s="558"/>
      <c r="F253" s="567" t="s">
        <v>3870</v>
      </c>
      <c r="G253" s="560" t="s">
        <v>3871</v>
      </c>
      <c r="H253" s="561" t="s">
        <v>3337</v>
      </c>
      <c r="I253" s="561" t="s">
        <v>3338</v>
      </c>
      <c r="J253" s="561" t="s">
        <v>3346</v>
      </c>
      <c r="K253" s="562"/>
      <c r="L253" s="563"/>
      <c r="M253" s="563"/>
    </row>
    <row r="254" spans="1:13">
      <c r="A254" s="555">
        <v>253</v>
      </c>
      <c r="B254" s="600" t="s">
        <v>3861</v>
      </c>
      <c r="C254" s="557" t="s">
        <v>2491</v>
      </c>
      <c r="D254" s="557">
        <v>3.5</v>
      </c>
      <c r="E254" s="558"/>
      <c r="F254" s="559" t="s">
        <v>3872</v>
      </c>
      <c r="G254" s="560" t="s">
        <v>3873</v>
      </c>
      <c r="H254" s="561" t="s">
        <v>3337</v>
      </c>
      <c r="I254" s="561" t="s">
        <v>3342</v>
      </c>
      <c r="J254" s="561"/>
      <c r="K254" s="562"/>
      <c r="L254" s="563"/>
      <c r="M254" s="563"/>
    </row>
    <row r="255" spans="1:13">
      <c r="A255" s="555">
        <v>254</v>
      </c>
      <c r="B255" s="600" t="s">
        <v>3861</v>
      </c>
      <c r="C255" s="557" t="s">
        <v>2492</v>
      </c>
      <c r="D255" s="557">
        <v>2.5</v>
      </c>
      <c r="E255" s="558"/>
      <c r="F255" s="559" t="s">
        <v>3874</v>
      </c>
      <c r="G255" s="560" t="s">
        <v>3875</v>
      </c>
      <c r="H255" s="561" t="s">
        <v>3337</v>
      </c>
      <c r="I255" s="561" t="s">
        <v>3342</v>
      </c>
      <c r="J255" s="561"/>
      <c r="K255" s="562"/>
      <c r="L255" s="563"/>
      <c r="M255" s="563"/>
    </row>
    <row r="256" spans="1:13">
      <c r="A256" s="555">
        <v>255</v>
      </c>
      <c r="B256" s="600" t="s">
        <v>3861</v>
      </c>
      <c r="C256" s="557" t="s">
        <v>2493</v>
      </c>
      <c r="D256" s="557">
        <v>1.5</v>
      </c>
      <c r="E256" s="558"/>
      <c r="F256" s="559" t="s">
        <v>3876</v>
      </c>
      <c r="G256" s="583" t="s">
        <v>3877</v>
      </c>
      <c r="H256" s="561" t="s">
        <v>3337</v>
      </c>
      <c r="I256" s="561" t="s">
        <v>3342</v>
      </c>
      <c r="J256" s="561"/>
      <c r="K256" s="562"/>
      <c r="L256" s="563"/>
      <c r="M256" s="563"/>
    </row>
    <row r="257" spans="1:13">
      <c r="A257" s="555">
        <v>256</v>
      </c>
      <c r="B257" s="600" t="s">
        <v>3861</v>
      </c>
      <c r="C257" s="557" t="s">
        <v>2494</v>
      </c>
      <c r="D257" s="557">
        <v>0.5</v>
      </c>
      <c r="E257" s="558"/>
      <c r="F257" s="567" t="s">
        <v>3878</v>
      </c>
      <c r="G257" s="560" t="s">
        <v>3879</v>
      </c>
      <c r="H257" s="561" t="s">
        <v>3337</v>
      </c>
      <c r="I257" s="561" t="s">
        <v>3338</v>
      </c>
      <c r="J257" s="561" t="s">
        <v>3346</v>
      </c>
      <c r="K257" s="562"/>
      <c r="L257" s="563"/>
      <c r="M257" s="563"/>
    </row>
    <row r="258" spans="1:13">
      <c r="A258" s="555">
        <v>257</v>
      </c>
      <c r="B258" s="600" t="s">
        <v>3861</v>
      </c>
      <c r="C258" s="557" t="s">
        <v>2495</v>
      </c>
      <c r="D258" s="557">
        <v>2.5</v>
      </c>
      <c r="E258" s="558"/>
      <c r="F258" s="559" t="s">
        <v>3880</v>
      </c>
      <c r="G258" s="560" t="s">
        <v>3881</v>
      </c>
      <c r="H258" s="561" t="s">
        <v>3337</v>
      </c>
      <c r="I258" s="561" t="s">
        <v>3342</v>
      </c>
      <c r="J258" s="561"/>
      <c r="K258" s="562"/>
      <c r="L258" s="563"/>
      <c r="M258" s="563"/>
    </row>
    <row r="259" spans="1:13">
      <c r="A259" s="555">
        <v>258</v>
      </c>
      <c r="B259" s="600" t="s">
        <v>3861</v>
      </c>
      <c r="C259" s="557" t="s">
        <v>2497</v>
      </c>
      <c r="D259" s="557">
        <v>2.5</v>
      </c>
      <c r="E259" s="558"/>
      <c r="F259" s="559" t="s">
        <v>3882</v>
      </c>
      <c r="G259" s="560" t="s">
        <v>3883</v>
      </c>
      <c r="H259" s="561" t="s">
        <v>3337</v>
      </c>
      <c r="I259" s="561" t="s">
        <v>3342</v>
      </c>
      <c r="J259" s="561"/>
      <c r="K259" s="562"/>
      <c r="L259" s="563"/>
      <c r="M259" s="563"/>
    </row>
    <row r="260" spans="1:13">
      <c r="A260" s="555">
        <v>259</v>
      </c>
      <c r="B260" s="600" t="s">
        <v>3861</v>
      </c>
      <c r="C260" s="557" t="s">
        <v>2498</v>
      </c>
      <c r="D260" s="557">
        <v>1.5</v>
      </c>
      <c r="E260" s="558"/>
      <c r="F260" s="559" t="s">
        <v>3884</v>
      </c>
      <c r="G260" s="560" t="s">
        <v>3885</v>
      </c>
      <c r="H260" s="561" t="s">
        <v>3337</v>
      </c>
      <c r="I260" s="561" t="s">
        <v>3342</v>
      </c>
      <c r="J260" s="561"/>
      <c r="K260" s="562"/>
      <c r="L260" s="563"/>
      <c r="M260" s="563"/>
    </row>
    <row r="261" spans="1:13">
      <c r="A261" s="555">
        <v>260</v>
      </c>
      <c r="B261" s="600" t="s">
        <v>3861</v>
      </c>
      <c r="C261" s="557" t="s">
        <v>2499</v>
      </c>
      <c r="D261" s="557">
        <v>3.5</v>
      </c>
      <c r="E261" s="558"/>
      <c r="F261" s="559" t="s">
        <v>3886</v>
      </c>
      <c r="G261" s="560" t="s">
        <v>3887</v>
      </c>
      <c r="H261" s="561" t="s">
        <v>3337</v>
      </c>
      <c r="I261" s="561" t="s">
        <v>3342</v>
      </c>
      <c r="J261" s="561"/>
      <c r="K261" s="562"/>
      <c r="L261" s="563"/>
      <c r="M261" s="563"/>
    </row>
    <row r="262" spans="1:13">
      <c r="A262" s="555">
        <v>261</v>
      </c>
      <c r="B262" s="600" t="s">
        <v>3861</v>
      </c>
      <c r="C262" s="557" t="s">
        <v>2500</v>
      </c>
      <c r="D262" s="557">
        <v>2.5</v>
      </c>
      <c r="E262" s="558"/>
      <c r="F262" s="567" t="s">
        <v>3888</v>
      </c>
      <c r="G262" s="560" t="s">
        <v>3889</v>
      </c>
      <c r="H262" s="561" t="s">
        <v>3337</v>
      </c>
      <c r="I262" s="561" t="s">
        <v>3338</v>
      </c>
      <c r="J262" s="561" t="s">
        <v>3346</v>
      </c>
      <c r="K262" s="562"/>
      <c r="L262" s="563"/>
      <c r="M262" s="563"/>
    </row>
    <row r="263" spans="1:13">
      <c r="A263" s="555">
        <v>262</v>
      </c>
      <c r="B263" s="600" t="s">
        <v>3861</v>
      </c>
      <c r="C263" s="557" t="s">
        <v>2501</v>
      </c>
      <c r="D263" s="557">
        <v>2.5</v>
      </c>
      <c r="E263" s="558"/>
      <c r="F263" s="559" t="s">
        <v>3890</v>
      </c>
      <c r="G263" s="583" t="s">
        <v>3891</v>
      </c>
      <c r="H263" s="561" t="s">
        <v>3337</v>
      </c>
      <c r="I263" s="561" t="s">
        <v>3342</v>
      </c>
      <c r="J263" s="561"/>
      <c r="K263" s="562"/>
      <c r="L263" s="563"/>
      <c r="M263" s="563"/>
    </row>
    <row r="264" spans="1:13">
      <c r="A264" s="555">
        <v>263</v>
      </c>
      <c r="B264" s="556" t="s">
        <v>3892</v>
      </c>
      <c r="C264" s="557" t="s">
        <v>2905</v>
      </c>
      <c r="D264" s="557">
        <v>3.5</v>
      </c>
      <c r="E264" s="558"/>
      <c r="F264" s="559" t="s">
        <v>3893</v>
      </c>
      <c r="G264" s="569" t="s">
        <v>3894</v>
      </c>
      <c r="H264" s="561" t="s">
        <v>3350</v>
      </c>
      <c r="I264" s="561" t="s">
        <v>3342</v>
      </c>
      <c r="J264" s="561"/>
      <c r="K264" s="562"/>
      <c r="L264" s="563"/>
      <c r="M264" s="563"/>
    </row>
    <row r="265" spans="1:13">
      <c r="A265" s="555">
        <v>264</v>
      </c>
      <c r="B265" s="556" t="s">
        <v>3892</v>
      </c>
      <c r="C265" s="557" t="s">
        <v>2909</v>
      </c>
      <c r="D265" s="557">
        <v>4.5</v>
      </c>
      <c r="E265" s="558"/>
      <c r="F265" s="559" t="s">
        <v>3895</v>
      </c>
      <c r="G265" s="569" t="s">
        <v>3896</v>
      </c>
      <c r="H265" s="561" t="s">
        <v>3350</v>
      </c>
      <c r="I265" s="561" t="s">
        <v>3342</v>
      </c>
      <c r="J265" s="561"/>
      <c r="K265" s="562"/>
      <c r="L265" s="563"/>
      <c r="M265" s="563"/>
    </row>
    <row r="266" spans="1:13">
      <c r="A266" s="555">
        <v>265</v>
      </c>
      <c r="B266" s="556" t="s">
        <v>3892</v>
      </c>
      <c r="C266" s="557" t="s">
        <v>2505</v>
      </c>
      <c r="D266" s="557">
        <v>5.5</v>
      </c>
      <c r="E266" s="558"/>
      <c r="F266" s="559" t="s">
        <v>3897</v>
      </c>
      <c r="G266" s="569" t="s">
        <v>3898</v>
      </c>
      <c r="H266" s="561" t="s">
        <v>3350</v>
      </c>
      <c r="I266" s="561" t="s">
        <v>3342</v>
      </c>
      <c r="J266" s="561"/>
      <c r="K266" s="562"/>
      <c r="L266" s="563"/>
      <c r="M266" s="563"/>
    </row>
    <row r="267" spans="1:13">
      <c r="A267" s="555">
        <v>266</v>
      </c>
      <c r="B267" s="556" t="s">
        <v>3892</v>
      </c>
      <c r="C267" s="557" t="s">
        <v>2506</v>
      </c>
      <c r="D267" s="557">
        <v>1.5</v>
      </c>
      <c r="E267" s="558"/>
      <c r="F267" s="559" t="s">
        <v>3899</v>
      </c>
      <c r="G267" s="569" t="s">
        <v>3900</v>
      </c>
      <c r="H267" s="561" t="s">
        <v>3350</v>
      </c>
      <c r="I267" s="561" t="s">
        <v>3342</v>
      </c>
      <c r="J267" s="561"/>
      <c r="K267" s="562"/>
      <c r="L267" s="563"/>
      <c r="M267" s="563"/>
    </row>
    <row r="268" spans="1:13">
      <c r="A268" s="555">
        <v>267</v>
      </c>
      <c r="B268" s="556" t="s">
        <v>3892</v>
      </c>
      <c r="C268" s="557" t="s">
        <v>2507</v>
      </c>
      <c r="D268" s="557">
        <v>2.5</v>
      </c>
      <c r="E268" s="558"/>
      <c r="F268" s="559" t="s">
        <v>3901</v>
      </c>
      <c r="G268" s="569" t="s">
        <v>3902</v>
      </c>
      <c r="H268" s="561" t="s">
        <v>3350</v>
      </c>
      <c r="I268" s="561" t="s">
        <v>3342</v>
      </c>
      <c r="J268" s="561"/>
      <c r="K268" s="562"/>
      <c r="L268" s="563"/>
      <c r="M268" s="563"/>
    </row>
    <row r="269" spans="1:13">
      <c r="A269" s="555">
        <v>268</v>
      </c>
      <c r="B269" s="556" t="s">
        <v>3892</v>
      </c>
      <c r="C269" s="557" t="s">
        <v>2904</v>
      </c>
      <c r="D269" s="557">
        <v>3.5</v>
      </c>
      <c r="E269" s="558"/>
      <c r="F269" s="559" t="s">
        <v>3903</v>
      </c>
      <c r="G269" s="569" t="s">
        <v>3904</v>
      </c>
      <c r="H269" s="561" t="s">
        <v>3350</v>
      </c>
      <c r="I269" s="561" t="s">
        <v>3342</v>
      </c>
      <c r="J269" s="561"/>
      <c r="K269" s="562"/>
      <c r="L269" s="563"/>
      <c r="M269" s="563"/>
    </row>
    <row r="270" spans="1:13">
      <c r="A270" s="555">
        <v>269</v>
      </c>
      <c r="B270" s="556" t="s">
        <v>3892</v>
      </c>
      <c r="C270" s="557" t="s">
        <v>2907</v>
      </c>
      <c r="D270" s="557">
        <v>1.5</v>
      </c>
      <c r="E270" s="558"/>
      <c r="F270" s="559" t="s">
        <v>3905</v>
      </c>
      <c r="G270" s="569" t="s">
        <v>3906</v>
      </c>
      <c r="H270" s="561" t="s">
        <v>3350</v>
      </c>
      <c r="I270" s="561" t="s">
        <v>3342</v>
      </c>
      <c r="J270" s="561"/>
      <c r="K270" s="562"/>
      <c r="L270" s="563"/>
      <c r="M270" s="563"/>
    </row>
    <row r="271" spans="1:13">
      <c r="A271" s="555">
        <v>270</v>
      </c>
      <c r="B271" s="556" t="s">
        <v>3892</v>
      </c>
      <c r="C271" s="557" t="s">
        <v>2512</v>
      </c>
      <c r="D271" s="557">
        <v>4.5</v>
      </c>
      <c r="E271" s="558"/>
      <c r="F271" s="559" t="s">
        <v>3907</v>
      </c>
      <c r="G271" s="569" t="s">
        <v>3908</v>
      </c>
      <c r="H271" s="561" t="s">
        <v>3350</v>
      </c>
      <c r="I271" s="561" t="s">
        <v>3342</v>
      </c>
      <c r="J271" s="561"/>
      <c r="K271" s="562"/>
      <c r="L271" s="563"/>
      <c r="M271" s="563"/>
    </row>
    <row r="272" spans="1:13">
      <c r="A272" s="555">
        <v>271</v>
      </c>
      <c r="B272" s="556" t="s">
        <v>3892</v>
      </c>
      <c r="C272" s="557" t="s">
        <v>2513</v>
      </c>
      <c r="D272" s="557">
        <v>4.5</v>
      </c>
      <c r="E272" s="558"/>
      <c r="F272" s="559" t="s">
        <v>3909</v>
      </c>
      <c r="G272" s="569" t="s">
        <v>3910</v>
      </c>
      <c r="H272" s="561" t="s">
        <v>3350</v>
      </c>
      <c r="I272" s="561" t="s">
        <v>3342</v>
      </c>
      <c r="J272" s="561"/>
      <c r="K272" s="562"/>
      <c r="L272" s="563"/>
      <c r="M272" s="563"/>
    </row>
    <row r="273" spans="1:13">
      <c r="A273" s="555">
        <v>272</v>
      </c>
      <c r="B273" s="556" t="s">
        <v>3892</v>
      </c>
      <c r="C273" s="557" t="s">
        <v>2910</v>
      </c>
      <c r="D273" s="557">
        <v>4.5</v>
      </c>
      <c r="E273" s="576"/>
      <c r="F273" s="559" t="s">
        <v>3911</v>
      </c>
      <c r="G273" s="569" t="s">
        <v>3912</v>
      </c>
      <c r="H273" s="561" t="s">
        <v>3350</v>
      </c>
      <c r="I273" s="561" t="s">
        <v>3342</v>
      </c>
      <c r="J273" s="561"/>
      <c r="K273" s="562"/>
      <c r="L273" s="563"/>
      <c r="M273" s="563"/>
    </row>
    <row r="274" spans="1:13">
      <c r="A274" s="555">
        <v>273</v>
      </c>
      <c r="B274" s="556" t="s">
        <v>3892</v>
      </c>
      <c r="C274" s="557" t="s">
        <v>2516</v>
      </c>
      <c r="D274" s="557">
        <v>3.5</v>
      </c>
      <c r="E274" s="558"/>
      <c r="F274" s="559" t="s">
        <v>3913</v>
      </c>
      <c r="G274" s="569" t="s">
        <v>3914</v>
      </c>
      <c r="H274" s="561" t="s">
        <v>3350</v>
      </c>
      <c r="I274" s="561" t="s">
        <v>3342</v>
      </c>
      <c r="J274" s="561"/>
      <c r="K274" s="562"/>
      <c r="L274" s="563"/>
      <c r="M274" s="563"/>
    </row>
    <row r="275" spans="1:13">
      <c r="A275" s="555">
        <v>274</v>
      </c>
      <c r="B275" s="556" t="s">
        <v>3892</v>
      </c>
      <c r="C275" s="557" t="s">
        <v>2911</v>
      </c>
      <c r="D275" s="557">
        <v>4.5</v>
      </c>
      <c r="E275" s="558"/>
      <c r="F275" s="581" t="s">
        <v>3915</v>
      </c>
      <c r="G275" s="569" t="s">
        <v>3916</v>
      </c>
      <c r="H275" s="561" t="s">
        <v>3350</v>
      </c>
      <c r="I275" s="561" t="s">
        <v>3342</v>
      </c>
      <c r="J275" s="561" t="s">
        <v>3346</v>
      </c>
      <c r="K275" s="601" t="s">
        <v>3917</v>
      </c>
      <c r="L275" s="587"/>
      <c r="M275" s="588" t="s">
        <v>3658</v>
      </c>
    </row>
    <row r="276" spans="1:13">
      <c r="A276" s="555">
        <v>275</v>
      </c>
      <c r="B276" s="556" t="s">
        <v>3892</v>
      </c>
      <c r="C276" s="557" t="s">
        <v>2517</v>
      </c>
      <c r="D276" s="557">
        <v>5.5</v>
      </c>
      <c r="E276" s="558"/>
      <c r="F276" s="581" t="s">
        <v>3918</v>
      </c>
      <c r="G276" s="569" t="s">
        <v>3919</v>
      </c>
      <c r="H276" s="561" t="s">
        <v>3350</v>
      </c>
      <c r="I276" s="561" t="s">
        <v>3342</v>
      </c>
      <c r="J276" s="561" t="s">
        <v>3346</v>
      </c>
      <c r="K276" s="601" t="s">
        <v>3920</v>
      </c>
      <c r="L276" s="587"/>
      <c r="M276" s="588" t="s">
        <v>3658</v>
      </c>
    </row>
    <row r="277" spans="1:13" ht="15.75" customHeight="1">
      <c r="A277" s="555">
        <v>276</v>
      </c>
      <c r="B277" s="556" t="s">
        <v>3892</v>
      </c>
      <c r="C277" s="557" t="s">
        <v>2912</v>
      </c>
      <c r="D277" s="557">
        <v>3.5</v>
      </c>
      <c r="E277" s="558"/>
      <c r="F277" s="581" t="s">
        <v>3921</v>
      </c>
      <c r="G277" s="569" t="s">
        <v>3922</v>
      </c>
      <c r="H277" s="561" t="s">
        <v>3350</v>
      </c>
      <c r="I277" s="561" t="s">
        <v>3342</v>
      </c>
      <c r="J277" s="561" t="s">
        <v>3346</v>
      </c>
      <c r="K277" s="601" t="s">
        <v>3923</v>
      </c>
      <c r="L277" s="587"/>
      <c r="M277" s="588" t="s">
        <v>3658</v>
      </c>
    </row>
    <row r="278" spans="1:13">
      <c r="A278" s="555">
        <v>277</v>
      </c>
      <c r="B278" s="556" t="s">
        <v>3892</v>
      </c>
      <c r="C278" s="557" t="s">
        <v>2519</v>
      </c>
      <c r="D278" s="557">
        <v>1.5</v>
      </c>
      <c r="E278" s="558"/>
      <c r="F278" s="559" t="s">
        <v>3924</v>
      </c>
      <c r="G278" s="569" t="s">
        <v>3925</v>
      </c>
      <c r="H278" s="561" t="s">
        <v>3350</v>
      </c>
      <c r="I278" s="561" t="s">
        <v>3342</v>
      </c>
      <c r="J278" s="561"/>
      <c r="K278" s="562"/>
      <c r="L278" s="563"/>
      <c r="M278" s="563"/>
    </row>
    <row r="279" spans="1:13">
      <c r="A279" s="555">
        <v>278</v>
      </c>
      <c r="B279" s="556" t="s">
        <v>3892</v>
      </c>
      <c r="C279" s="557" t="s">
        <v>2906</v>
      </c>
      <c r="D279" s="557">
        <v>1.5</v>
      </c>
      <c r="E279" s="558"/>
      <c r="F279" s="559" t="s">
        <v>3926</v>
      </c>
      <c r="G279" s="569" t="s">
        <v>3927</v>
      </c>
      <c r="H279" s="561" t="s">
        <v>3350</v>
      </c>
      <c r="I279" s="561" t="s">
        <v>3342</v>
      </c>
      <c r="J279" s="561"/>
      <c r="K279" s="562"/>
      <c r="L279" s="563"/>
      <c r="M279" s="563"/>
    </row>
    <row r="280" spans="1:13">
      <c r="A280" s="555">
        <v>279</v>
      </c>
      <c r="B280" s="556" t="s">
        <v>3892</v>
      </c>
      <c r="C280" s="557" t="s">
        <v>2521</v>
      </c>
      <c r="D280" s="557">
        <v>3.5</v>
      </c>
      <c r="E280" s="558"/>
      <c r="F280" s="559" t="s">
        <v>3928</v>
      </c>
      <c r="G280" s="569" t="s">
        <v>3929</v>
      </c>
      <c r="H280" s="561" t="s">
        <v>3350</v>
      </c>
      <c r="I280" s="561" t="s">
        <v>3342</v>
      </c>
      <c r="J280" s="561"/>
      <c r="K280" s="562"/>
      <c r="L280" s="563"/>
      <c r="M280" s="563"/>
    </row>
    <row r="281" spans="1:13">
      <c r="A281" s="555">
        <v>280</v>
      </c>
      <c r="B281" s="556" t="s">
        <v>3892</v>
      </c>
      <c r="C281" s="557" t="s">
        <v>2525</v>
      </c>
      <c r="D281" s="557">
        <v>4.5</v>
      </c>
      <c r="E281" s="558"/>
      <c r="F281" s="559" t="s">
        <v>3930</v>
      </c>
      <c r="G281" s="569" t="s">
        <v>3931</v>
      </c>
      <c r="H281" s="561" t="s">
        <v>3350</v>
      </c>
      <c r="I281" s="561" t="s">
        <v>3342</v>
      </c>
      <c r="J281" s="561"/>
      <c r="K281" s="562"/>
      <c r="L281" s="563"/>
      <c r="M281" s="563"/>
    </row>
    <row r="282" spans="1:13">
      <c r="A282" s="555">
        <v>281</v>
      </c>
      <c r="B282" s="556" t="s">
        <v>3892</v>
      </c>
      <c r="C282" s="557" t="s">
        <v>2908</v>
      </c>
      <c r="D282" s="557">
        <v>1.5</v>
      </c>
      <c r="E282" s="558"/>
      <c r="F282" s="559" t="s">
        <v>3932</v>
      </c>
      <c r="G282" s="569" t="s">
        <v>3933</v>
      </c>
      <c r="H282" s="561" t="s">
        <v>3350</v>
      </c>
      <c r="I282" s="561" t="s">
        <v>3342</v>
      </c>
      <c r="J282" s="561"/>
      <c r="K282" s="562"/>
      <c r="L282" s="563"/>
      <c r="M282" s="563"/>
    </row>
    <row r="283" spans="1:13">
      <c r="A283" s="555">
        <v>282</v>
      </c>
      <c r="B283" s="556" t="s">
        <v>3892</v>
      </c>
      <c r="C283" s="557" t="s">
        <v>2524</v>
      </c>
      <c r="D283" s="557">
        <v>4.5</v>
      </c>
      <c r="E283" s="558"/>
      <c r="F283" s="559" t="s">
        <v>3934</v>
      </c>
      <c r="G283" s="569" t="s">
        <v>3935</v>
      </c>
      <c r="H283" s="561" t="s">
        <v>3350</v>
      </c>
      <c r="I283" s="561" t="s">
        <v>3342</v>
      </c>
      <c r="J283" s="561"/>
      <c r="K283" s="562"/>
      <c r="L283" s="563"/>
      <c r="M283" s="563"/>
    </row>
    <row r="284" spans="1:13">
      <c r="A284" s="555">
        <v>283</v>
      </c>
      <c r="B284" s="600" t="s">
        <v>3936</v>
      </c>
      <c r="C284" s="557" t="s">
        <v>2913</v>
      </c>
      <c r="D284" s="557">
        <v>4.5</v>
      </c>
      <c r="E284" s="558"/>
      <c r="F284" s="559" t="s">
        <v>3937</v>
      </c>
      <c r="G284" s="569" t="s">
        <v>3938</v>
      </c>
      <c r="H284" s="561" t="s">
        <v>3350</v>
      </c>
      <c r="I284" s="561" t="s">
        <v>3342</v>
      </c>
      <c r="J284" s="561"/>
      <c r="K284" s="562"/>
      <c r="L284" s="563"/>
      <c r="M284" s="563"/>
    </row>
    <row r="285" spans="1:13">
      <c r="A285" s="555">
        <v>284</v>
      </c>
      <c r="B285" s="600" t="s">
        <v>3936</v>
      </c>
      <c r="C285" s="557" t="s">
        <v>2528</v>
      </c>
      <c r="D285" s="557">
        <v>2.5</v>
      </c>
      <c r="E285" s="558"/>
      <c r="F285" s="559" t="s">
        <v>3939</v>
      </c>
      <c r="G285" s="569" t="s">
        <v>3940</v>
      </c>
      <c r="H285" s="561" t="s">
        <v>3350</v>
      </c>
      <c r="I285" s="561" t="s">
        <v>3342</v>
      </c>
      <c r="J285" s="561"/>
      <c r="K285" s="562"/>
      <c r="L285" s="563"/>
      <c r="M285" s="563"/>
    </row>
    <row r="286" spans="1:13">
      <c r="A286" s="555">
        <v>285</v>
      </c>
      <c r="B286" s="600" t="s">
        <v>3936</v>
      </c>
      <c r="C286" s="557" t="s">
        <v>2529</v>
      </c>
      <c r="D286" s="557">
        <v>4.5</v>
      </c>
      <c r="E286" s="558"/>
      <c r="F286" s="559" t="s">
        <v>3941</v>
      </c>
      <c r="G286" s="569" t="s">
        <v>3942</v>
      </c>
      <c r="H286" s="561" t="s">
        <v>3350</v>
      </c>
      <c r="I286" s="561" t="s">
        <v>3342</v>
      </c>
      <c r="J286" s="561"/>
      <c r="K286" s="562"/>
      <c r="L286" s="563"/>
      <c r="M286" s="563"/>
    </row>
    <row r="287" spans="1:13">
      <c r="A287" s="555">
        <v>286</v>
      </c>
      <c r="B287" s="600" t="s">
        <v>3936</v>
      </c>
      <c r="C287" s="557" t="s">
        <v>2915</v>
      </c>
      <c r="D287" s="557">
        <v>3.5</v>
      </c>
      <c r="E287" s="558"/>
      <c r="F287" s="559" t="s">
        <v>3943</v>
      </c>
      <c r="G287" s="569" t="s">
        <v>3944</v>
      </c>
      <c r="H287" s="561" t="s">
        <v>3350</v>
      </c>
      <c r="I287" s="561" t="s">
        <v>3342</v>
      </c>
      <c r="J287" s="561"/>
      <c r="K287" s="562"/>
      <c r="L287" s="563"/>
      <c r="M287" s="563"/>
    </row>
    <row r="288" spans="1:13">
      <c r="A288" s="555">
        <v>287</v>
      </c>
      <c r="B288" s="600" t="s">
        <v>3936</v>
      </c>
      <c r="C288" s="557" t="s">
        <v>2917</v>
      </c>
      <c r="D288" s="557">
        <v>2.5</v>
      </c>
      <c r="E288" s="558"/>
      <c r="F288" s="559" t="s">
        <v>3945</v>
      </c>
      <c r="G288" s="569" t="s">
        <v>3946</v>
      </c>
      <c r="H288" s="561" t="s">
        <v>3350</v>
      </c>
      <c r="I288" s="561" t="s">
        <v>3342</v>
      </c>
      <c r="J288" s="561"/>
      <c r="K288" s="562"/>
      <c r="L288" s="563"/>
      <c r="M288" s="563"/>
    </row>
    <row r="289" spans="1:13">
      <c r="A289" s="555">
        <v>288</v>
      </c>
      <c r="B289" s="600" t="s">
        <v>3936</v>
      </c>
      <c r="C289" s="557" t="s">
        <v>2914</v>
      </c>
      <c r="D289" s="557">
        <v>2.5</v>
      </c>
      <c r="E289" s="558"/>
      <c r="F289" s="559" t="s">
        <v>3947</v>
      </c>
      <c r="G289" s="569" t="s">
        <v>3948</v>
      </c>
      <c r="H289" s="561" t="s">
        <v>3350</v>
      </c>
      <c r="I289" s="561" t="s">
        <v>3342</v>
      </c>
      <c r="J289" s="561"/>
      <c r="K289" s="562"/>
      <c r="L289" s="563"/>
      <c r="M289" s="563"/>
    </row>
    <row r="290" spans="1:13">
      <c r="A290" s="555">
        <v>289</v>
      </c>
      <c r="B290" s="600" t="s">
        <v>3936</v>
      </c>
      <c r="C290" s="557" t="s">
        <v>2536</v>
      </c>
      <c r="D290" s="557">
        <v>4.5</v>
      </c>
      <c r="E290" s="558"/>
      <c r="F290" s="559" t="s">
        <v>3949</v>
      </c>
      <c r="G290" s="569" t="s">
        <v>3950</v>
      </c>
      <c r="H290" s="561" t="s">
        <v>3350</v>
      </c>
      <c r="I290" s="561" t="s">
        <v>3342</v>
      </c>
      <c r="J290" s="561"/>
      <c r="K290" s="562"/>
      <c r="L290" s="563"/>
      <c r="M290" s="563"/>
    </row>
    <row r="291" spans="1:13">
      <c r="A291" s="555">
        <v>290</v>
      </c>
      <c r="B291" s="600" t="s">
        <v>3936</v>
      </c>
      <c r="C291" s="557" t="s">
        <v>2534</v>
      </c>
      <c r="D291" s="557">
        <v>1.5</v>
      </c>
      <c r="E291" s="558"/>
      <c r="F291" s="559" t="s">
        <v>3951</v>
      </c>
      <c r="G291" s="569" t="s">
        <v>3952</v>
      </c>
      <c r="H291" s="561" t="s">
        <v>3350</v>
      </c>
      <c r="I291" s="561" t="s">
        <v>3342</v>
      </c>
      <c r="J291" s="561"/>
      <c r="K291" s="562"/>
      <c r="L291" s="563"/>
      <c r="M291" s="563"/>
    </row>
    <row r="292" spans="1:13">
      <c r="A292" s="555">
        <v>291</v>
      </c>
      <c r="B292" s="600" t="s">
        <v>3936</v>
      </c>
      <c r="C292" s="557" t="s">
        <v>2533</v>
      </c>
      <c r="D292" s="557">
        <v>3.5</v>
      </c>
      <c r="E292" s="558"/>
      <c r="F292" s="559" t="s">
        <v>3953</v>
      </c>
      <c r="G292" s="569" t="s">
        <v>3954</v>
      </c>
      <c r="H292" s="561" t="s">
        <v>3350</v>
      </c>
      <c r="I292" s="561" t="s">
        <v>3342</v>
      </c>
      <c r="J292" s="561"/>
      <c r="K292" s="562"/>
      <c r="L292" s="563"/>
      <c r="M292" s="563"/>
    </row>
    <row r="293" spans="1:13">
      <c r="A293" s="555">
        <v>292</v>
      </c>
      <c r="B293" s="600" t="s">
        <v>3936</v>
      </c>
      <c r="C293" s="557" t="s">
        <v>2916</v>
      </c>
      <c r="D293" s="557">
        <v>1.5</v>
      </c>
      <c r="E293" s="558"/>
      <c r="F293" s="559" t="s">
        <v>3955</v>
      </c>
      <c r="G293" s="569" t="s">
        <v>3956</v>
      </c>
      <c r="H293" s="561" t="s">
        <v>3350</v>
      </c>
      <c r="I293" s="561" t="s">
        <v>3342</v>
      </c>
      <c r="J293" s="561"/>
      <c r="K293" s="562"/>
      <c r="L293" s="563"/>
      <c r="M293" s="563"/>
    </row>
    <row r="294" spans="1:13">
      <c r="A294" s="555">
        <v>293</v>
      </c>
      <c r="B294" s="556" t="s">
        <v>3957</v>
      </c>
      <c r="C294" s="557" t="s">
        <v>2920</v>
      </c>
      <c r="D294" s="557">
        <v>3.5</v>
      </c>
      <c r="E294" s="558"/>
      <c r="F294" s="559" t="s">
        <v>3958</v>
      </c>
      <c r="G294" s="569" t="s">
        <v>3959</v>
      </c>
      <c r="H294" s="561" t="s">
        <v>3350</v>
      </c>
      <c r="I294" s="561" t="s">
        <v>3342</v>
      </c>
      <c r="J294" s="561"/>
      <c r="K294" s="562"/>
      <c r="L294" s="563"/>
      <c r="M294" s="563"/>
    </row>
    <row r="295" spans="1:13">
      <c r="A295" s="555">
        <v>294</v>
      </c>
      <c r="B295" s="556" t="s">
        <v>3957</v>
      </c>
      <c r="C295" s="557" t="s">
        <v>2542</v>
      </c>
      <c r="D295" s="557">
        <v>4.5</v>
      </c>
      <c r="E295" s="558"/>
      <c r="F295" s="559" t="s">
        <v>3960</v>
      </c>
      <c r="G295" s="569" t="s">
        <v>3961</v>
      </c>
      <c r="H295" s="561" t="s">
        <v>3350</v>
      </c>
      <c r="I295" s="561" t="s">
        <v>3342</v>
      </c>
      <c r="J295" s="561"/>
      <c r="K295" s="562"/>
      <c r="L295" s="563"/>
      <c r="M295" s="563"/>
    </row>
    <row r="296" spans="1:13">
      <c r="A296" s="555">
        <v>295</v>
      </c>
      <c r="B296" s="556" t="s">
        <v>3957</v>
      </c>
      <c r="C296" s="557" t="s">
        <v>2923</v>
      </c>
      <c r="D296" s="557">
        <v>1.5</v>
      </c>
      <c r="E296" s="558"/>
      <c r="F296" s="559" t="s">
        <v>3962</v>
      </c>
      <c r="G296" s="569" t="s">
        <v>3963</v>
      </c>
      <c r="H296" s="561" t="s">
        <v>3350</v>
      </c>
      <c r="I296" s="561" t="s">
        <v>3342</v>
      </c>
      <c r="J296" s="561"/>
      <c r="K296" s="562"/>
      <c r="L296" s="563"/>
      <c r="M296" s="563"/>
    </row>
    <row r="297" spans="1:13">
      <c r="A297" s="555">
        <v>296</v>
      </c>
      <c r="B297" s="556" t="s">
        <v>3957</v>
      </c>
      <c r="C297" s="557" t="s">
        <v>2927</v>
      </c>
      <c r="D297" s="557">
        <v>1.5</v>
      </c>
      <c r="E297" s="558"/>
      <c r="F297" s="559" t="s">
        <v>3964</v>
      </c>
      <c r="G297" s="569" t="s">
        <v>3965</v>
      </c>
      <c r="H297" s="561" t="s">
        <v>3350</v>
      </c>
      <c r="I297" s="561" t="s">
        <v>3342</v>
      </c>
      <c r="J297" s="561"/>
      <c r="K297" s="562"/>
      <c r="L297" s="563"/>
      <c r="M297" s="563"/>
    </row>
    <row r="298" spans="1:13">
      <c r="A298" s="555">
        <v>297</v>
      </c>
      <c r="B298" s="556" t="s">
        <v>3957</v>
      </c>
      <c r="C298" s="557" t="s">
        <v>2932</v>
      </c>
      <c r="D298" s="557">
        <v>2.5</v>
      </c>
      <c r="E298" s="558"/>
      <c r="F298" s="559" t="s">
        <v>3966</v>
      </c>
      <c r="G298" s="569" t="s">
        <v>3967</v>
      </c>
      <c r="H298" s="561" t="s">
        <v>3350</v>
      </c>
      <c r="I298" s="561" t="s">
        <v>3342</v>
      </c>
      <c r="J298" s="561"/>
      <c r="K298" s="562"/>
      <c r="L298" s="563"/>
      <c r="M298" s="563"/>
    </row>
    <row r="299" spans="1:13">
      <c r="A299" s="555">
        <v>298</v>
      </c>
      <c r="B299" s="556" t="s">
        <v>3957</v>
      </c>
      <c r="C299" s="557" t="s">
        <v>2918</v>
      </c>
      <c r="D299" s="557">
        <v>3.5</v>
      </c>
      <c r="E299" s="558"/>
      <c r="F299" s="559" t="s">
        <v>3968</v>
      </c>
      <c r="G299" s="569" t="s">
        <v>3969</v>
      </c>
      <c r="H299" s="561" t="s">
        <v>3350</v>
      </c>
      <c r="I299" s="561" t="s">
        <v>3342</v>
      </c>
      <c r="J299" s="561"/>
      <c r="K299" s="562"/>
      <c r="L299" s="563"/>
      <c r="M299" s="563"/>
    </row>
    <row r="300" spans="1:13">
      <c r="A300" s="555">
        <v>299</v>
      </c>
      <c r="B300" s="556" t="s">
        <v>3957</v>
      </c>
      <c r="C300" s="557" t="s">
        <v>2922</v>
      </c>
      <c r="D300" s="557">
        <v>3.5</v>
      </c>
      <c r="E300" s="558"/>
      <c r="F300" s="559" t="s">
        <v>3970</v>
      </c>
      <c r="G300" s="569" t="s">
        <v>3971</v>
      </c>
      <c r="H300" s="561" t="s">
        <v>3350</v>
      </c>
      <c r="I300" s="561" t="s">
        <v>3342</v>
      </c>
      <c r="J300" s="561"/>
      <c r="K300" s="562"/>
      <c r="L300" s="563"/>
      <c r="M300" s="563"/>
    </row>
    <row r="301" spans="1:13">
      <c r="A301" s="555">
        <v>300</v>
      </c>
      <c r="B301" s="556" t="s">
        <v>3957</v>
      </c>
      <c r="C301" s="557" t="s">
        <v>2925</v>
      </c>
      <c r="D301" s="557">
        <v>3.5</v>
      </c>
      <c r="E301" s="558"/>
      <c r="F301" s="559" t="s">
        <v>3972</v>
      </c>
      <c r="G301" s="569" t="s">
        <v>3973</v>
      </c>
      <c r="H301" s="561" t="s">
        <v>3350</v>
      </c>
      <c r="I301" s="561" t="s">
        <v>3342</v>
      </c>
      <c r="J301" s="561"/>
      <c r="K301" s="562"/>
      <c r="L301" s="563"/>
      <c r="M301" s="563"/>
    </row>
    <row r="302" spans="1:13">
      <c r="A302" s="555">
        <v>301</v>
      </c>
      <c r="B302" s="556" t="s">
        <v>3957</v>
      </c>
      <c r="C302" s="557" t="s">
        <v>2930</v>
      </c>
      <c r="D302" s="557">
        <v>3.5</v>
      </c>
      <c r="E302" s="558"/>
      <c r="F302" s="559" t="s">
        <v>3974</v>
      </c>
      <c r="G302" s="569" t="s">
        <v>3975</v>
      </c>
      <c r="H302" s="561" t="s">
        <v>3350</v>
      </c>
      <c r="I302" s="561" t="s">
        <v>3342</v>
      </c>
      <c r="J302" s="561"/>
      <c r="K302" s="562"/>
      <c r="L302" s="563"/>
      <c r="M302" s="563"/>
    </row>
    <row r="303" spans="1:13">
      <c r="A303" s="555">
        <v>302</v>
      </c>
      <c r="B303" s="556" t="s">
        <v>3957</v>
      </c>
      <c r="C303" s="557" t="s">
        <v>2931</v>
      </c>
      <c r="D303" s="557">
        <v>3.5</v>
      </c>
      <c r="E303" s="558"/>
      <c r="F303" s="559" t="s">
        <v>3976</v>
      </c>
      <c r="G303" s="569" t="s">
        <v>3977</v>
      </c>
      <c r="H303" s="561" t="s">
        <v>3350</v>
      </c>
      <c r="I303" s="561" t="s">
        <v>3342</v>
      </c>
      <c r="J303" s="561"/>
      <c r="K303" s="562"/>
      <c r="L303" s="563"/>
      <c r="M303" s="563"/>
    </row>
    <row r="304" spans="1:13">
      <c r="A304" s="555">
        <v>303</v>
      </c>
      <c r="B304" s="556" t="s">
        <v>3957</v>
      </c>
      <c r="C304" s="557" t="s">
        <v>2919</v>
      </c>
      <c r="D304" s="557">
        <v>3.5</v>
      </c>
      <c r="E304" s="558"/>
      <c r="F304" s="559" t="s">
        <v>3978</v>
      </c>
      <c r="G304" s="569" t="s">
        <v>3979</v>
      </c>
      <c r="H304" s="561" t="s">
        <v>3350</v>
      </c>
      <c r="I304" s="561" t="s">
        <v>3342</v>
      </c>
      <c r="J304" s="561"/>
      <c r="K304" s="562"/>
      <c r="L304" s="563"/>
      <c r="M304" s="563"/>
    </row>
    <row r="305" spans="1:13">
      <c r="A305" s="555">
        <v>304</v>
      </c>
      <c r="B305" s="556" t="s">
        <v>3957</v>
      </c>
      <c r="C305" s="557" t="s">
        <v>2924</v>
      </c>
      <c r="D305" s="557">
        <v>0</v>
      </c>
      <c r="E305" s="558"/>
      <c r="F305" s="559" t="s">
        <v>3980</v>
      </c>
      <c r="G305" s="560" t="s">
        <v>3981</v>
      </c>
      <c r="H305" s="561" t="s">
        <v>3337</v>
      </c>
      <c r="I305" s="561" t="s">
        <v>3338</v>
      </c>
      <c r="J305" s="561"/>
      <c r="K305" s="562"/>
      <c r="L305" s="563"/>
      <c r="M305" s="563"/>
    </row>
    <row r="306" spans="1:13">
      <c r="A306" s="555">
        <v>305</v>
      </c>
      <c r="B306" s="556" t="s">
        <v>3957</v>
      </c>
      <c r="C306" s="557" t="s">
        <v>2926</v>
      </c>
      <c r="D306" s="557">
        <v>1</v>
      </c>
      <c r="E306" s="558"/>
      <c r="F306" s="559" t="s">
        <v>3982</v>
      </c>
      <c r="G306" s="569" t="s">
        <v>3983</v>
      </c>
      <c r="H306" s="561" t="s">
        <v>3350</v>
      </c>
      <c r="I306" s="561" t="s">
        <v>3342</v>
      </c>
      <c r="J306" s="561"/>
      <c r="K306" s="562"/>
      <c r="L306" s="563"/>
      <c r="M306" s="563"/>
    </row>
    <row r="307" spans="1:13">
      <c r="A307" s="555">
        <v>306</v>
      </c>
      <c r="B307" s="556" t="s">
        <v>3957</v>
      </c>
      <c r="C307" s="557" t="s">
        <v>2928</v>
      </c>
      <c r="D307" s="557">
        <v>3.5</v>
      </c>
      <c r="E307" s="558"/>
      <c r="F307" s="559" t="s">
        <v>3984</v>
      </c>
      <c r="G307" s="569" t="s">
        <v>3985</v>
      </c>
      <c r="H307" s="561" t="s">
        <v>3350</v>
      </c>
      <c r="I307" s="561" t="s">
        <v>3342</v>
      </c>
      <c r="J307" s="561"/>
      <c r="K307" s="562"/>
      <c r="L307" s="563"/>
      <c r="M307" s="563"/>
    </row>
    <row r="308" spans="1:13">
      <c r="A308" s="555">
        <v>307</v>
      </c>
      <c r="B308" s="556" t="s">
        <v>3957</v>
      </c>
      <c r="C308" s="557" t="s">
        <v>2929</v>
      </c>
      <c r="D308" s="557">
        <v>1.5</v>
      </c>
      <c r="E308" s="558"/>
      <c r="F308" s="559" t="s">
        <v>3986</v>
      </c>
      <c r="G308" s="569" t="s">
        <v>3987</v>
      </c>
      <c r="H308" s="561" t="s">
        <v>3350</v>
      </c>
      <c r="I308" s="561" t="s">
        <v>3342</v>
      </c>
      <c r="J308" s="561"/>
      <c r="K308" s="562"/>
      <c r="L308" s="563"/>
      <c r="M308" s="563"/>
    </row>
    <row r="309" spans="1:13">
      <c r="A309" s="555">
        <v>308</v>
      </c>
      <c r="B309" s="573" t="s">
        <v>3988</v>
      </c>
      <c r="C309" s="557" t="s">
        <v>2933</v>
      </c>
      <c r="D309" s="557">
        <v>3</v>
      </c>
      <c r="E309" s="558"/>
      <c r="F309" s="559" t="s">
        <v>3989</v>
      </c>
      <c r="G309" s="569" t="s">
        <v>3990</v>
      </c>
      <c r="H309" s="561" t="s">
        <v>3350</v>
      </c>
      <c r="I309" s="561" t="s">
        <v>3342</v>
      </c>
      <c r="J309" s="561"/>
      <c r="K309" s="562"/>
      <c r="L309" s="563"/>
      <c r="M309" s="563"/>
    </row>
    <row r="310" spans="1:13">
      <c r="A310" s="555">
        <v>309</v>
      </c>
      <c r="B310" s="573" t="s">
        <v>3988</v>
      </c>
      <c r="C310" s="557" t="s">
        <v>2934</v>
      </c>
      <c r="D310" s="557">
        <v>2.5</v>
      </c>
      <c r="E310" s="558"/>
      <c r="F310" s="559" t="s">
        <v>3991</v>
      </c>
      <c r="G310" s="569" t="s">
        <v>3992</v>
      </c>
      <c r="H310" s="561" t="s">
        <v>3350</v>
      </c>
      <c r="I310" s="561" t="s">
        <v>3342</v>
      </c>
      <c r="J310" s="561"/>
      <c r="K310" s="562"/>
      <c r="L310" s="563"/>
      <c r="M310" s="563"/>
    </row>
    <row r="311" spans="1:13">
      <c r="A311" s="555">
        <v>310</v>
      </c>
      <c r="B311" s="573" t="s">
        <v>3988</v>
      </c>
      <c r="C311" s="557" t="s">
        <v>2559</v>
      </c>
      <c r="D311" s="602" t="s">
        <v>3993</v>
      </c>
      <c r="E311" s="576" t="s">
        <v>3720</v>
      </c>
      <c r="F311" s="598" t="s">
        <v>3994</v>
      </c>
      <c r="G311" s="569" t="s">
        <v>3995</v>
      </c>
      <c r="H311" s="561" t="s">
        <v>3350</v>
      </c>
      <c r="I311" s="561" t="s">
        <v>3338</v>
      </c>
      <c r="J311" s="561" t="s">
        <v>3346</v>
      </c>
      <c r="K311" s="562"/>
      <c r="L311" s="563"/>
      <c r="M311" s="563"/>
    </row>
    <row r="312" spans="1:13">
      <c r="A312" s="555">
        <v>311</v>
      </c>
      <c r="B312" s="573" t="s">
        <v>3988</v>
      </c>
      <c r="C312" s="557" t="s">
        <v>2560</v>
      </c>
      <c r="D312" s="557">
        <v>1.5</v>
      </c>
      <c r="E312" s="558"/>
      <c r="F312" s="559" t="s">
        <v>3996</v>
      </c>
      <c r="G312" s="569" t="s">
        <v>3997</v>
      </c>
      <c r="H312" s="561" t="s">
        <v>3350</v>
      </c>
      <c r="I312" s="561" t="s">
        <v>3342</v>
      </c>
      <c r="J312" s="561"/>
      <c r="K312" s="562"/>
      <c r="L312" s="563"/>
      <c r="M312" s="563"/>
    </row>
    <row r="313" spans="1:13">
      <c r="A313" s="555">
        <v>312</v>
      </c>
      <c r="B313" s="573" t="s">
        <v>3988</v>
      </c>
      <c r="C313" s="557" t="s">
        <v>2561</v>
      </c>
      <c r="D313" s="557">
        <v>2.5</v>
      </c>
      <c r="E313" s="558"/>
      <c r="F313" s="559" t="s">
        <v>3998</v>
      </c>
      <c r="G313" s="569" t="s">
        <v>3999</v>
      </c>
      <c r="H313" s="561" t="s">
        <v>3350</v>
      </c>
      <c r="I313" s="561" t="s">
        <v>3342</v>
      </c>
      <c r="J313" s="561"/>
      <c r="K313" s="562"/>
      <c r="L313" s="563"/>
      <c r="M313" s="563"/>
    </row>
    <row r="314" spans="1:13">
      <c r="A314" s="555">
        <v>313</v>
      </c>
      <c r="B314" s="573" t="s">
        <v>3988</v>
      </c>
      <c r="C314" s="557" t="s">
        <v>1901</v>
      </c>
      <c r="D314" s="557" t="s">
        <v>4000</v>
      </c>
      <c r="E314" s="576" t="s">
        <v>3720</v>
      </c>
      <c r="F314" s="598" t="s">
        <v>4001</v>
      </c>
      <c r="G314" s="569" t="s">
        <v>4002</v>
      </c>
      <c r="H314" s="561" t="s">
        <v>3350</v>
      </c>
      <c r="I314" s="561" t="s">
        <v>3338</v>
      </c>
      <c r="J314" s="561" t="s">
        <v>3346</v>
      </c>
      <c r="K314" s="562"/>
      <c r="L314" s="563"/>
      <c r="M314" s="563"/>
    </row>
    <row r="315" spans="1:13">
      <c r="A315" s="555">
        <v>314</v>
      </c>
      <c r="B315" s="573" t="s">
        <v>3988</v>
      </c>
      <c r="C315" s="557" t="s">
        <v>2563</v>
      </c>
      <c r="D315" s="557" t="s">
        <v>4003</v>
      </c>
      <c r="E315" s="576" t="s">
        <v>3720</v>
      </c>
      <c r="F315" s="598" t="s">
        <v>4004</v>
      </c>
      <c r="G315" s="569" t="s">
        <v>4005</v>
      </c>
      <c r="H315" s="561" t="s">
        <v>3350</v>
      </c>
      <c r="I315" s="561" t="s">
        <v>3338</v>
      </c>
      <c r="J315" s="561" t="s">
        <v>3346</v>
      </c>
      <c r="K315" s="562"/>
      <c r="L315" s="563"/>
      <c r="M315" s="563"/>
    </row>
    <row r="316" spans="1:13">
      <c r="A316" s="555">
        <v>315</v>
      </c>
      <c r="B316" s="573" t="s">
        <v>3988</v>
      </c>
      <c r="C316" s="557" t="s">
        <v>1904</v>
      </c>
      <c r="D316" s="557" t="s">
        <v>3843</v>
      </c>
      <c r="E316" s="576" t="s">
        <v>3720</v>
      </c>
      <c r="F316" s="598" t="s">
        <v>4006</v>
      </c>
      <c r="G316" s="560" t="s">
        <v>4007</v>
      </c>
      <c r="H316" s="561" t="s">
        <v>3337</v>
      </c>
      <c r="I316" s="561" t="s">
        <v>3338</v>
      </c>
      <c r="J316" s="561" t="s">
        <v>3346</v>
      </c>
      <c r="K316" s="562"/>
      <c r="L316" s="563"/>
      <c r="M316" s="563"/>
    </row>
    <row r="317" spans="1:13">
      <c r="A317" s="555">
        <v>316</v>
      </c>
      <c r="B317" s="573" t="s">
        <v>3988</v>
      </c>
      <c r="C317" s="557" t="s">
        <v>1906</v>
      </c>
      <c r="D317" s="557" t="s">
        <v>4008</v>
      </c>
      <c r="E317" s="576" t="s">
        <v>3720</v>
      </c>
      <c r="F317" s="598" t="s">
        <v>4009</v>
      </c>
      <c r="G317" s="560" t="s">
        <v>4010</v>
      </c>
      <c r="H317" s="561" t="s">
        <v>3337</v>
      </c>
      <c r="I317" s="561" t="s">
        <v>3338</v>
      </c>
      <c r="J317" s="561" t="s">
        <v>3346</v>
      </c>
      <c r="K317" s="562"/>
      <c r="L317" s="563"/>
      <c r="M317" s="563"/>
    </row>
    <row r="318" spans="1:13">
      <c r="A318" s="555">
        <v>317</v>
      </c>
      <c r="B318" s="573" t="s">
        <v>3988</v>
      </c>
      <c r="C318" s="557" t="s">
        <v>1908</v>
      </c>
      <c r="D318" s="557" t="s">
        <v>3829</v>
      </c>
      <c r="E318" s="576" t="s">
        <v>3720</v>
      </c>
      <c r="F318" s="598" t="s">
        <v>4011</v>
      </c>
      <c r="G318" s="560" t="s">
        <v>4012</v>
      </c>
      <c r="H318" s="561" t="s">
        <v>3337</v>
      </c>
      <c r="I318" s="561" t="s">
        <v>3338</v>
      </c>
      <c r="J318" s="561" t="s">
        <v>3346</v>
      </c>
      <c r="K318" s="562"/>
      <c r="L318" s="563"/>
      <c r="M318" s="563"/>
    </row>
    <row r="319" spans="1:13">
      <c r="A319" s="555">
        <v>318</v>
      </c>
      <c r="B319" s="573" t="s">
        <v>3988</v>
      </c>
      <c r="C319" s="557" t="s">
        <v>1902</v>
      </c>
      <c r="D319" s="557" t="s">
        <v>4013</v>
      </c>
      <c r="E319" s="576" t="s">
        <v>3720</v>
      </c>
      <c r="F319" s="598" t="s">
        <v>4014</v>
      </c>
      <c r="G319" s="560" t="s">
        <v>4015</v>
      </c>
      <c r="H319" s="561" t="s">
        <v>3337</v>
      </c>
      <c r="I319" s="561" t="s">
        <v>3338</v>
      </c>
      <c r="J319" s="561" t="s">
        <v>3346</v>
      </c>
      <c r="K319" s="562"/>
      <c r="L319" s="563"/>
      <c r="M319" s="563"/>
    </row>
    <row r="320" spans="1:13">
      <c r="A320" s="555">
        <v>319</v>
      </c>
      <c r="B320" s="573" t="s">
        <v>3988</v>
      </c>
      <c r="C320" s="557" t="s">
        <v>1903</v>
      </c>
      <c r="D320" s="557">
        <v>2.5</v>
      </c>
      <c r="E320" s="558"/>
      <c r="F320" s="559" t="s">
        <v>4016</v>
      </c>
      <c r="G320" s="569" t="s">
        <v>4017</v>
      </c>
      <c r="H320" s="561" t="s">
        <v>3350</v>
      </c>
      <c r="I320" s="561" t="s">
        <v>3342</v>
      </c>
      <c r="J320" s="561"/>
      <c r="K320" s="562"/>
      <c r="L320" s="563"/>
      <c r="M320" s="563"/>
    </row>
    <row r="321" spans="1:13">
      <c r="A321" s="555">
        <v>320</v>
      </c>
      <c r="B321" s="573" t="s">
        <v>3988</v>
      </c>
      <c r="C321" s="557" t="s">
        <v>2565</v>
      </c>
      <c r="D321" s="557" t="s">
        <v>4003</v>
      </c>
      <c r="E321" s="576" t="s">
        <v>3720</v>
      </c>
      <c r="F321" s="598" t="s">
        <v>4018</v>
      </c>
      <c r="G321" s="560" t="s">
        <v>4019</v>
      </c>
      <c r="H321" s="561" t="s">
        <v>3337</v>
      </c>
      <c r="I321" s="561" t="s">
        <v>3338</v>
      </c>
      <c r="J321" s="561" t="s">
        <v>3346</v>
      </c>
      <c r="K321" s="562"/>
      <c r="L321" s="563"/>
      <c r="M321" s="563"/>
    </row>
    <row r="322" spans="1:13">
      <c r="A322" s="555">
        <v>321</v>
      </c>
      <c r="B322" s="573" t="s">
        <v>3988</v>
      </c>
      <c r="C322" s="557" t="s">
        <v>1975</v>
      </c>
      <c r="D322" s="557" t="s">
        <v>4020</v>
      </c>
      <c r="E322" s="576" t="s">
        <v>3720</v>
      </c>
      <c r="F322" s="598" t="s">
        <v>4021</v>
      </c>
      <c r="G322" s="560" t="s">
        <v>4022</v>
      </c>
      <c r="H322" s="561" t="s">
        <v>3337</v>
      </c>
      <c r="I322" s="561" t="s">
        <v>3338</v>
      </c>
      <c r="J322" s="561" t="s">
        <v>3346</v>
      </c>
      <c r="K322" s="562"/>
      <c r="L322" s="563"/>
      <c r="M322" s="563"/>
    </row>
    <row r="323" spans="1:13">
      <c r="A323" s="555">
        <v>322</v>
      </c>
      <c r="B323" s="573" t="s">
        <v>3988</v>
      </c>
      <c r="C323" s="557" t="s">
        <v>2567</v>
      </c>
      <c r="D323" s="557" t="s">
        <v>4003</v>
      </c>
      <c r="E323" s="576" t="s">
        <v>3720</v>
      </c>
      <c r="F323" s="598" t="s">
        <v>4023</v>
      </c>
      <c r="G323" s="560" t="s">
        <v>4024</v>
      </c>
      <c r="H323" s="561" t="s">
        <v>3337</v>
      </c>
      <c r="I323" s="561" t="s">
        <v>3338</v>
      </c>
      <c r="J323" s="561" t="s">
        <v>3346</v>
      </c>
      <c r="K323" s="562"/>
      <c r="L323" s="563"/>
      <c r="M323" s="563"/>
    </row>
    <row r="324" spans="1:13">
      <c r="A324" s="555">
        <v>323</v>
      </c>
      <c r="B324" s="573" t="s">
        <v>3988</v>
      </c>
      <c r="C324" s="557" t="s">
        <v>2568</v>
      </c>
      <c r="D324" s="557">
        <v>1.5</v>
      </c>
      <c r="E324" s="558"/>
      <c r="F324" s="559" t="s">
        <v>4025</v>
      </c>
      <c r="G324" s="569" t="s">
        <v>4026</v>
      </c>
      <c r="H324" s="561" t="s">
        <v>3350</v>
      </c>
      <c r="I324" s="561" t="s">
        <v>3342</v>
      </c>
      <c r="J324" s="561"/>
      <c r="K324" s="562"/>
      <c r="L324" s="563"/>
      <c r="M324" s="563"/>
    </row>
    <row r="325" spans="1:13">
      <c r="A325" s="555">
        <v>324</v>
      </c>
      <c r="B325" s="573" t="s">
        <v>3988</v>
      </c>
      <c r="C325" s="557" t="s">
        <v>1977</v>
      </c>
      <c r="D325" s="557" t="s">
        <v>4027</v>
      </c>
      <c r="E325" s="576" t="s">
        <v>3720</v>
      </c>
      <c r="F325" s="598" t="s">
        <v>4028</v>
      </c>
      <c r="G325" s="560" t="s">
        <v>4029</v>
      </c>
      <c r="H325" s="561" t="s">
        <v>3337</v>
      </c>
      <c r="I325" s="561" t="s">
        <v>3338</v>
      </c>
      <c r="J325" s="561" t="s">
        <v>3346</v>
      </c>
      <c r="K325" s="562"/>
      <c r="L325" s="563"/>
      <c r="M325" s="563"/>
    </row>
    <row r="326" spans="1:13">
      <c r="A326" s="555">
        <v>325</v>
      </c>
      <c r="B326" s="573" t="s">
        <v>3988</v>
      </c>
      <c r="C326" s="557" t="s">
        <v>2569</v>
      </c>
      <c r="D326" s="557">
        <v>2.5</v>
      </c>
      <c r="E326" s="558"/>
      <c r="F326" s="559" t="s">
        <v>4030</v>
      </c>
      <c r="G326" s="569" t="s">
        <v>4031</v>
      </c>
      <c r="H326" s="561" t="s">
        <v>3350</v>
      </c>
      <c r="I326" s="561" t="s">
        <v>3342</v>
      </c>
      <c r="J326" s="561"/>
      <c r="K326" s="562"/>
      <c r="L326" s="563"/>
      <c r="M326" s="563"/>
    </row>
    <row r="327" spans="1:13">
      <c r="A327" s="555">
        <v>326</v>
      </c>
      <c r="B327" s="573" t="s">
        <v>3988</v>
      </c>
      <c r="C327" s="557" t="s">
        <v>1979</v>
      </c>
      <c r="D327" s="557" t="s">
        <v>4032</v>
      </c>
      <c r="E327" s="576" t="s">
        <v>3720</v>
      </c>
      <c r="F327" s="598" t="s">
        <v>4033</v>
      </c>
      <c r="G327" s="560" t="s">
        <v>4034</v>
      </c>
      <c r="H327" s="561" t="s">
        <v>3337</v>
      </c>
      <c r="I327" s="561" t="s">
        <v>3338</v>
      </c>
      <c r="J327" s="561" t="s">
        <v>3346</v>
      </c>
      <c r="K327" s="562"/>
      <c r="L327" s="563"/>
      <c r="M327" s="563"/>
    </row>
    <row r="328" spans="1:13">
      <c r="A328" s="555">
        <v>327</v>
      </c>
      <c r="B328" s="573" t="s">
        <v>3988</v>
      </c>
      <c r="C328" s="557" t="s">
        <v>2935</v>
      </c>
      <c r="D328" s="557" t="s">
        <v>4000</v>
      </c>
      <c r="E328" s="576" t="s">
        <v>3720</v>
      </c>
      <c r="F328" s="581" t="s">
        <v>4035</v>
      </c>
      <c r="G328" s="569" t="s">
        <v>4036</v>
      </c>
      <c r="H328" s="561" t="s">
        <v>3350</v>
      </c>
      <c r="I328" s="561" t="s">
        <v>3338</v>
      </c>
      <c r="J328" s="561" t="s">
        <v>3346</v>
      </c>
      <c r="K328" s="603" t="s">
        <v>4037</v>
      </c>
      <c r="L328" s="563"/>
    </row>
    <row r="329" spans="1:13">
      <c r="A329" s="555">
        <v>328</v>
      </c>
      <c r="B329" s="604" t="s">
        <v>4038</v>
      </c>
      <c r="C329" s="557" t="s">
        <v>1910</v>
      </c>
      <c r="D329" s="557">
        <v>0</v>
      </c>
      <c r="E329" s="558"/>
      <c r="F329" s="567" t="s">
        <v>4039</v>
      </c>
      <c r="G329" s="560" t="s">
        <v>4040</v>
      </c>
      <c r="H329" s="561" t="s">
        <v>3337</v>
      </c>
      <c r="I329" s="561" t="s">
        <v>3338</v>
      </c>
      <c r="J329" s="561" t="s">
        <v>3346</v>
      </c>
      <c r="K329" s="562"/>
      <c r="L329" s="563"/>
      <c r="M329" s="563"/>
    </row>
    <row r="330" spans="1:13">
      <c r="A330" s="555">
        <v>329</v>
      </c>
      <c r="B330" s="604" t="s">
        <v>4038</v>
      </c>
      <c r="C330" s="557" t="s">
        <v>1217</v>
      </c>
      <c r="D330" s="557">
        <v>0.5</v>
      </c>
      <c r="E330" s="558"/>
      <c r="F330" s="559" t="s">
        <v>4041</v>
      </c>
      <c r="G330" s="560" t="s">
        <v>4042</v>
      </c>
      <c r="H330" s="561" t="s">
        <v>3337</v>
      </c>
      <c r="I330" s="561" t="s">
        <v>3342</v>
      </c>
      <c r="J330" s="561"/>
      <c r="K330" s="562"/>
      <c r="L330" s="563"/>
      <c r="M330" s="563"/>
    </row>
    <row r="331" spans="1:13">
      <c r="A331" s="555">
        <v>330</v>
      </c>
      <c r="B331" s="604" t="s">
        <v>4038</v>
      </c>
      <c r="C331" s="557" t="s">
        <v>1911</v>
      </c>
      <c r="D331" s="557">
        <v>0</v>
      </c>
      <c r="E331" s="558"/>
      <c r="F331" s="567" t="s">
        <v>4043</v>
      </c>
      <c r="G331" s="560" t="s">
        <v>4044</v>
      </c>
      <c r="H331" s="561" t="s">
        <v>3337</v>
      </c>
      <c r="I331" s="561" t="s">
        <v>3338</v>
      </c>
      <c r="J331" s="561" t="s">
        <v>3346</v>
      </c>
      <c r="K331" s="586" t="s">
        <v>4045</v>
      </c>
      <c r="L331" s="563"/>
      <c r="M331" s="563"/>
    </row>
    <row r="332" spans="1:13">
      <c r="A332" s="555">
        <v>331</v>
      </c>
      <c r="B332" s="604" t="s">
        <v>4038</v>
      </c>
      <c r="C332" s="557" t="s">
        <v>1268</v>
      </c>
      <c r="D332" s="557">
        <v>0.5</v>
      </c>
      <c r="E332" s="558"/>
      <c r="F332" s="559" t="s">
        <v>4046</v>
      </c>
      <c r="G332" s="560" t="s">
        <v>4047</v>
      </c>
      <c r="H332" s="561" t="s">
        <v>3337</v>
      </c>
      <c r="I332" s="561" t="s">
        <v>3342</v>
      </c>
      <c r="J332" s="561"/>
      <c r="K332" s="562"/>
      <c r="L332" s="563"/>
      <c r="M332" s="563"/>
    </row>
    <row r="333" spans="1:13">
      <c r="A333" s="555">
        <v>332</v>
      </c>
      <c r="B333" s="604" t="s">
        <v>4038</v>
      </c>
      <c r="C333" s="557" t="s">
        <v>1289</v>
      </c>
      <c r="D333" s="557">
        <v>0.5</v>
      </c>
      <c r="E333" s="558"/>
      <c r="F333" s="559" t="s">
        <v>4048</v>
      </c>
      <c r="G333" s="560" t="s">
        <v>4049</v>
      </c>
      <c r="H333" s="561" t="s">
        <v>3337</v>
      </c>
      <c r="I333" s="561" t="s">
        <v>3342</v>
      </c>
      <c r="J333" s="561"/>
      <c r="K333" s="562"/>
      <c r="L333" s="563"/>
      <c r="M333" s="563"/>
    </row>
    <row r="334" spans="1:13">
      <c r="A334" s="555">
        <v>333</v>
      </c>
      <c r="B334" s="604" t="s">
        <v>4038</v>
      </c>
      <c r="C334" s="557" t="s">
        <v>2576</v>
      </c>
      <c r="D334" s="557">
        <v>3.5</v>
      </c>
      <c r="E334" s="558"/>
      <c r="F334" s="559" t="s">
        <v>4050</v>
      </c>
      <c r="G334" s="569" t="s">
        <v>4051</v>
      </c>
      <c r="H334" s="561" t="s">
        <v>3350</v>
      </c>
      <c r="I334" s="561" t="s">
        <v>3342</v>
      </c>
      <c r="J334" s="561"/>
      <c r="K334" s="562"/>
      <c r="L334" s="563"/>
      <c r="M334" s="563"/>
    </row>
    <row r="335" spans="1:13">
      <c r="A335" s="555">
        <v>334</v>
      </c>
      <c r="B335" s="604" t="s">
        <v>4038</v>
      </c>
      <c r="C335" s="557" t="s">
        <v>2572</v>
      </c>
      <c r="D335" s="557">
        <v>1.5</v>
      </c>
      <c r="E335" s="558"/>
      <c r="F335" s="559" t="s">
        <v>4052</v>
      </c>
      <c r="G335" s="569" t="s">
        <v>4053</v>
      </c>
      <c r="H335" s="561" t="s">
        <v>3350</v>
      </c>
      <c r="I335" s="561" t="s">
        <v>3342</v>
      </c>
      <c r="J335" s="561"/>
      <c r="K335" s="562"/>
      <c r="L335" s="563"/>
      <c r="M335" s="563"/>
    </row>
    <row r="336" spans="1:13">
      <c r="A336" s="555">
        <v>335</v>
      </c>
      <c r="B336" s="604" t="s">
        <v>4038</v>
      </c>
      <c r="C336" s="557" t="s">
        <v>2575</v>
      </c>
      <c r="D336" s="557">
        <v>1.5</v>
      </c>
      <c r="E336" s="558"/>
      <c r="F336" s="567" t="s">
        <v>4054</v>
      </c>
      <c r="G336" s="560" t="s">
        <v>4055</v>
      </c>
      <c r="H336" s="561" t="s">
        <v>3337</v>
      </c>
      <c r="I336" s="561" t="s">
        <v>3338</v>
      </c>
      <c r="J336" s="561" t="s">
        <v>3346</v>
      </c>
      <c r="K336" s="605"/>
      <c r="L336" s="563"/>
      <c r="M336" s="563"/>
    </row>
    <row r="337" spans="1:13">
      <c r="A337" s="555">
        <v>336</v>
      </c>
      <c r="B337" s="604" t="s">
        <v>4038</v>
      </c>
      <c r="C337" s="557" t="s">
        <v>2573</v>
      </c>
      <c r="D337" s="557">
        <v>2.5</v>
      </c>
      <c r="E337" s="558"/>
      <c r="F337" s="559" t="s">
        <v>4056</v>
      </c>
      <c r="G337" s="569" t="s">
        <v>4057</v>
      </c>
      <c r="H337" s="561" t="s">
        <v>3350</v>
      </c>
      <c r="I337" s="561" t="s">
        <v>3342</v>
      </c>
      <c r="J337" s="561"/>
      <c r="K337" s="605"/>
      <c r="L337" s="563"/>
      <c r="M337" s="563"/>
    </row>
    <row r="338" spans="1:13">
      <c r="A338" s="555">
        <v>337</v>
      </c>
      <c r="B338" s="604" t="s">
        <v>4038</v>
      </c>
      <c r="C338" s="557" t="s">
        <v>2574</v>
      </c>
      <c r="D338" s="557">
        <v>0.5</v>
      </c>
      <c r="E338" s="558"/>
      <c r="F338" s="559" t="s">
        <v>4058</v>
      </c>
      <c r="G338" s="560" t="s">
        <v>4059</v>
      </c>
      <c r="H338" s="561" t="s">
        <v>3337</v>
      </c>
      <c r="I338" s="561" t="s">
        <v>3342</v>
      </c>
      <c r="J338" s="561"/>
      <c r="K338" s="605"/>
      <c r="L338" s="563"/>
      <c r="M338" s="563"/>
    </row>
    <row r="339" spans="1:13">
      <c r="A339" s="555">
        <v>338</v>
      </c>
      <c r="B339" s="604" t="s">
        <v>4038</v>
      </c>
      <c r="C339" s="557" t="s">
        <v>2936</v>
      </c>
      <c r="D339" s="557">
        <v>3.5</v>
      </c>
      <c r="E339" s="558"/>
      <c r="F339" s="559" t="s">
        <v>4060</v>
      </c>
      <c r="G339" s="560" t="s">
        <v>4061</v>
      </c>
      <c r="H339" s="561" t="s">
        <v>3337</v>
      </c>
      <c r="I339" s="561" t="s">
        <v>3342</v>
      </c>
      <c r="J339" s="561"/>
      <c r="K339" s="562"/>
      <c r="L339" s="563"/>
      <c r="M339" s="563"/>
    </row>
    <row r="340" spans="1:13">
      <c r="A340" s="555">
        <v>339</v>
      </c>
      <c r="B340" s="604" t="s">
        <v>4038</v>
      </c>
      <c r="C340" s="557" t="s">
        <v>2580</v>
      </c>
      <c r="D340" s="557">
        <v>5.5</v>
      </c>
      <c r="E340" s="558"/>
      <c r="F340" s="559" t="s">
        <v>4062</v>
      </c>
      <c r="G340" s="569" t="s">
        <v>4063</v>
      </c>
      <c r="H340" s="561" t="s">
        <v>3350</v>
      </c>
      <c r="I340" s="561" t="s">
        <v>3342</v>
      </c>
      <c r="J340" s="561"/>
      <c r="K340" s="562"/>
      <c r="L340" s="563"/>
      <c r="M340" s="563"/>
    </row>
    <row r="341" spans="1:13">
      <c r="A341" s="555">
        <v>340</v>
      </c>
      <c r="B341" s="604" t="s">
        <v>4038</v>
      </c>
      <c r="C341" s="557" t="s">
        <v>2937</v>
      </c>
      <c r="D341" s="557">
        <v>1.5</v>
      </c>
      <c r="E341" s="558"/>
      <c r="F341" s="559" t="s">
        <v>4064</v>
      </c>
      <c r="G341" s="569" t="s">
        <v>4065</v>
      </c>
      <c r="H341" s="561" t="s">
        <v>3350</v>
      </c>
      <c r="I341" s="561" t="s">
        <v>3342</v>
      </c>
      <c r="J341" s="561"/>
      <c r="K341" s="562"/>
      <c r="L341" s="563"/>
      <c r="M341" s="563"/>
    </row>
    <row r="342" spans="1:13">
      <c r="A342" s="555">
        <v>341</v>
      </c>
      <c r="B342" s="604" t="s">
        <v>4038</v>
      </c>
      <c r="C342" s="557" t="s">
        <v>2579</v>
      </c>
      <c r="D342" s="557">
        <v>2.5</v>
      </c>
      <c r="E342" s="558"/>
      <c r="F342" s="559" t="s">
        <v>4066</v>
      </c>
      <c r="G342" s="569" t="s">
        <v>4067</v>
      </c>
      <c r="H342" s="561" t="s">
        <v>3350</v>
      </c>
      <c r="I342" s="561" t="s">
        <v>3342</v>
      </c>
      <c r="J342" s="561"/>
      <c r="K342" s="562"/>
      <c r="L342" s="563"/>
      <c r="M342" s="563"/>
    </row>
    <row r="343" spans="1:13">
      <c r="A343" s="555">
        <v>342</v>
      </c>
      <c r="B343" s="604" t="s">
        <v>4038</v>
      </c>
      <c r="C343" s="557" t="s">
        <v>2938</v>
      </c>
      <c r="D343" s="557">
        <v>2.5</v>
      </c>
      <c r="E343" s="558"/>
      <c r="F343" s="559" t="s">
        <v>4068</v>
      </c>
      <c r="G343" s="569" t="s">
        <v>4069</v>
      </c>
      <c r="H343" s="561" t="s">
        <v>3350</v>
      </c>
      <c r="I343" s="561" t="s">
        <v>3342</v>
      </c>
      <c r="J343" s="561"/>
      <c r="K343" s="562"/>
      <c r="L343" s="563"/>
      <c r="M343" s="563"/>
    </row>
    <row r="344" spans="1:13">
      <c r="A344" s="555">
        <v>343</v>
      </c>
      <c r="B344" s="556" t="s">
        <v>4070</v>
      </c>
      <c r="C344" s="557" t="s">
        <v>2940</v>
      </c>
      <c r="D344" s="557">
        <v>5.5</v>
      </c>
      <c r="E344" s="558"/>
      <c r="F344" s="559" t="s">
        <v>4071</v>
      </c>
      <c r="G344" s="569" t="s">
        <v>4072</v>
      </c>
      <c r="H344" s="561" t="s">
        <v>3350</v>
      </c>
      <c r="I344" s="561" t="s">
        <v>3342</v>
      </c>
      <c r="J344" s="561"/>
      <c r="K344" s="562"/>
      <c r="L344" s="563"/>
      <c r="M344" s="563"/>
    </row>
    <row r="345" spans="1:13">
      <c r="A345" s="555">
        <v>344</v>
      </c>
      <c r="B345" s="556" t="s">
        <v>4070</v>
      </c>
      <c r="C345" s="557" t="s">
        <v>2942</v>
      </c>
      <c r="D345" s="557">
        <v>3.5</v>
      </c>
      <c r="E345" s="558"/>
      <c r="F345" s="559" t="s">
        <v>4073</v>
      </c>
      <c r="G345" s="569" t="s">
        <v>4074</v>
      </c>
      <c r="H345" s="561" t="s">
        <v>3350</v>
      </c>
      <c r="I345" s="561" t="s">
        <v>3342</v>
      </c>
      <c r="J345" s="561"/>
      <c r="K345" s="562"/>
      <c r="L345" s="563"/>
      <c r="M345" s="563"/>
    </row>
    <row r="346" spans="1:13">
      <c r="A346" s="555">
        <v>345</v>
      </c>
      <c r="B346" s="556" t="s">
        <v>4070</v>
      </c>
      <c r="C346" s="557" t="s">
        <v>2586</v>
      </c>
      <c r="D346" s="557">
        <v>2.5</v>
      </c>
      <c r="E346" s="558"/>
      <c r="F346" s="559" t="s">
        <v>4075</v>
      </c>
      <c r="G346" s="569" t="s">
        <v>4076</v>
      </c>
      <c r="H346" s="561" t="s">
        <v>3350</v>
      </c>
      <c r="I346" s="561" t="s">
        <v>3342</v>
      </c>
      <c r="J346" s="561"/>
      <c r="K346" s="562"/>
      <c r="L346" s="563"/>
      <c r="M346" s="563"/>
    </row>
    <row r="347" spans="1:13">
      <c r="A347" s="555">
        <v>346</v>
      </c>
      <c r="B347" s="556" t="s">
        <v>4070</v>
      </c>
      <c r="C347" s="557" t="s">
        <v>2585</v>
      </c>
      <c r="D347" s="557">
        <v>2.5</v>
      </c>
      <c r="E347" s="558"/>
      <c r="F347" s="559" t="s">
        <v>4077</v>
      </c>
      <c r="G347" s="569" t="s">
        <v>4078</v>
      </c>
      <c r="H347" s="561" t="s">
        <v>3350</v>
      </c>
      <c r="I347" s="561" t="s">
        <v>3342</v>
      </c>
      <c r="J347" s="561"/>
      <c r="K347" s="562"/>
      <c r="L347" s="563"/>
      <c r="M347" s="563"/>
    </row>
    <row r="348" spans="1:13">
      <c r="A348" s="555">
        <v>347</v>
      </c>
      <c r="B348" s="556" t="s">
        <v>4070</v>
      </c>
      <c r="C348" s="557" t="s">
        <v>2944</v>
      </c>
      <c r="D348" s="557">
        <v>2.5</v>
      </c>
      <c r="E348" s="558"/>
      <c r="F348" s="559" t="s">
        <v>4079</v>
      </c>
      <c r="G348" s="569" t="s">
        <v>4080</v>
      </c>
      <c r="H348" s="561" t="s">
        <v>3350</v>
      </c>
      <c r="I348" s="561" t="s">
        <v>3342</v>
      </c>
      <c r="J348" s="561"/>
      <c r="K348" s="562"/>
      <c r="L348" s="563"/>
      <c r="M348" s="563"/>
    </row>
    <row r="349" spans="1:13">
      <c r="A349" s="555">
        <v>348</v>
      </c>
      <c r="B349" s="556" t="s">
        <v>4070</v>
      </c>
      <c r="C349" s="557" t="s">
        <v>2590</v>
      </c>
      <c r="D349" s="557">
        <v>3.5</v>
      </c>
      <c r="E349" s="558"/>
      <c r="F349" s="559" t="s">
        <v>4081</v>
      </c>
      <c r="G349" s="569" t="s">
        <v>4082</v>
      </c>
      <c r="H349" s="561" t="s">
        <v>3350</v>
      </c>
      <c r="I349" s="561" t="s">
        <v>3342</v>
      </c>
      <c r="J349" s="561"/>
      <c r="K349" s="562"/>
      <c r="L349" s="563"/>
      <c r="M349" s="563"/>
    </row>
    <row r="350" spans="1:13">
      <c r="A350" s="555">
        <v>349</v>
      </c>
      <c r="B350" s="556" t="s">
        <v>4070</v>
      </c>
      <c r="C350" s="557" t="s">
        <v>2591</v>
      </c>
      <c r="D350" s="557">
        <v>2.5</v>
      </c>
      <c r="E350" s="558"/>
      <c r="F350" s="559" t="s">
        <v>4083</v>
      </c>
      <c r="G350" s="569" t="s">
        <v>4084</v>
      </c>
      <c r="H350" s="561" t="s">
        <v>3350</v>
      </c>
      <c r="I350" s="561" t="s">
        <v>3342</v>
      </c>
      <c r="J350" s="561"/>
      <c r="K350" s="562"/>
      <c r="L350" s="563"/>
      <c r="M350" s="563"/>
    </row>
    <row r="351" spans="1:13">
      <c r="A351" s="555">
        <v>350</v>
      </c>
      <c r="B351" s="556" t="s">
        <v>4070</v>
      </c>
      <c r="C351" s="557" t="s">
        <v>2592</v>
      </c>
      <c r="D351" s="557">
        <v>3.5</v>
      </c>
      <c r="E351" s="558"/>
      <c r="F351" s="559" t="s">
        <v>4085</v>
      </c>
      <c r="G351" s="569" t="s">
        <v>4086</v>
      </c>
      <c r="H351" s="561" t="s">
        <v>3350</v>
      </c>
      <c r="I351" s="561" t="s">
        <v>3342</v>
      </c>
      <c r="J351" s="561"/>
      <c r="K351" s="562"/>
      <c r="L351" s="563"/>
      <c r="M351" s="563"/>
    </row>
    <row r="352" spans="1:13">
      <c r="A352" s="555">
        <v>351</v>
      </c>
      <c r="B352" s="556" t="s">
        <v>4070</v>
      </c>
      <c r="C352" s="557" t="s">
        <v>2594</v>
      </c>
      <c r="D352" s="557">
        <v>1.5</v>
      </c>
      <c r="E352" s="558"/>
      <c r="F352" s="559" t="s">
        <v>4087</v>
      </c>
      <c r="G352" s="569" t="s">
        <v>4088</v>
      </c>
      <c r="H352" s="561" t="s">
        <v>3350</v>
      </c>
      <c r="I352" s="561" t="s">
        <v>3342</v>
      </c>
      <c r="J352" s="561"/>
      <c r="K352" s="562"/>
      <c r="L352" s="563"/>
      <c r="M352" s="563"/>
    </row>
    <row r="353" spans="1:13">
      <c r="A353" s="555">
        <v>352</v>
      </c>
      <c r="B353" s="556" t="s">
        <v>4070</v>
      </c>
      <c r="C353" s="557" t="s">
        <v>2593</v>
      </c>
      <c r="D353" s="557">
        <v>5.5</v>
      </c>
      <c r="E353" s="558"/>
      <c r="F353" s="559" t="s">
        <v>4089</v>
      </c>
      <c r="G353" s="569" t="s">
        <v>4090</v>
      </c>
      <c r="H353" s="561" t="s">
        <v>3350</v>
      </c>
      <c r="I353" s="561" t="s">
        <v>3342</v>
      </c>
      <c r="J353" s="561"/>
      <c r="K353" s="562"/>
      <c r="L353" s="563"/>
      <c r="M353" s="563"/>
    </row>
    <row r="354" spans="1:13">
      <c r="A354" s="555">
        <v>353</v>
      </c>
      <c r="B354" s="556" t="s">
        <v>4070</v>
      </c>
      <c r="C354" s="557" t="s">
        <v>2939</v>
      </c>
      <c r="D354" s="557">
        <v>2.5</v>
      </c>
      <c r="E354" s="558"/>
      <c r="F354" s="559" t="s">
        <v>4091</v>
      </c>
      <c r="G354" s="569" t="s">
        <v>4092</v>
      </c>
      <c r="H354" s="561" t="s">
        <v>3350</v>
      </c>
      <c r="I354" s="561" t="s">
        <v>3342</v>
      </c>
      <c r="J354" s="561"/>
      <c r="K354" s="562"/>
      <c r="L354" s="563"/>
      <c r="M354" s="563"/>
    </row>
    <row r="355" spans="1:13">
      <c r="A355" s="555">
        <v>354</v>
      </c>
      <c r="B355" s="556" t="s">
        <v>4070</v>
      </c>
      <c r="C355" s="557" t="s">
        <v>2596</v>
      </c>
      <c r="D355" s="557">
        <v>3.5</v>
      </c>
      <c r="E355" s="558"/>
      <c r="F355" s="559" t="s">
        <v>4093</v>
      </c>
      <c r="G355" s="569" t="s">
        <v>4094</v>
      </c>
      <c r="H355" s="561" t="s">
        <v>3350</v>
      </c>
      <c r="I355" s="561" t="s">
        <v>3342</v>
      </c>
      <c r="J355" s="561"/>
      <c r="K355" s="562"/>
      <c r="L355" s="563"/>
      <c r="M355" s="563"/>
    </row>
    <row r="356" spans="1:13">
      <c r="A356" s="555">
        <v>355</v>
      </c>
      <c r="B356" s="556" t="s">
        <v>4070</v>
      </c>
      <c r="C356" s="557" t="s">
        <v>2941</v>
      </c>
      <c r="D356" s="557">
        <v>2.5</v>
      </c>
      <c r="E356" s="558"/>
      <c r="F356" s="559" t="s">
        <v>4095</v>
      </c>
      <c r="G356" s="569" t="s">
        <v>4096</v>
      </c>
      <c r="H356" s="561" t="s">
        <v>3350</v>
      </c>
      <c r="I356" s="561" t="s">
        <v>3342</v>
      </c>
      <c r="J356" s="561"/>
      <c r="K356" s="562"/>
      <c r="L356" s="563"/>
      <c r="M356" s="563"/>
    </row>
    <row r="357" spans="1:13">
      <c r="A357" s="555">
        <v>356</v>
      </c>
      <c r="B357" s="556" t="s">
        <v>4070</v>
      </c>
      <c r="C357" s="557" t="s">
        <v>2943</v>
      </c>
      <c r="D357" s="557">
        <v>6.5</v>
      </c>
      <c r="E357" s="558"/>
      <c r="F357" s="559" t="s">
        <v>4097</v>
      </c>
      <c r="G357" s="569" t="s">
        <v>4098</v>
      </c>
      <c r="H357" s="561" t="s">
        <v>3350</v>
      </c>
      <c r="I357" s="561" t="s">
        <v>3342</v>
      </c>
      <c r="J357" s="561"/>
      <c r="K357" s="562"/>
      <c r="L357" s="563"/>
      <c r="M357" s="563"/>
    </row>
    <row r="358" spans="1:13">
      <c r="A358" s="555">
        <v>357</v>
      </c>
      <c r="B358" s="556" t="s">
        <v>4070</v>
      </c>
      <c r="C358" s="557" t="s">
        <v>2600</v>
      </c>
      <c r="D358" s="557">
        <v>7.5</v>
      </c>
      <c r="E358" s="558"/>
      <c r="F358" s="559" t="s">
        <v>4099</v>
      </c>
      <c r="G358" s="569" t="s">
        <v>4100</v>
      </c>
      <c r="H358" s="561" t="s">
        <v>3350</v>
      </c>
      <c r="I358" s="561" t="s">
        <v>3342</v>
      </c>
      <c r="J358" s="561"/>
      <c r="K358" s="562"/>
      <c r="L358" s="563"/>
      <c r="M358" s="563"/>
    </row>
    <row r="359" spans="1:13">
      <c r="A359" s="555">
        <v>358</v>
      </c>
      <c r="B359" s="573" t="s">
        <v>4101</v>
      </c>
      <c r="C359" s="557" t="s">
        <v>2947</v>
      </c>
      <c r="D359" s="557">
        <v>4.5</v>
      </c>
      <c r="E359" s="558"/>
      <c r="F359" s="559" t="s">
        <v>4102</v>
      </c>
      <c r="G359" s="569" t="s">
        <v>4103</v>
      </c>
      <c r="H359" s="561" t="s">
        <v>3350</v>
      </c>
      <c r="I359" s="561" t="s">
        <v>3342</v>
      </c>
      <c r="J359" s="561"/>
      <c r="K359" s="562"/>
      <c r="L359" s="563"/>
      <c r="M359" s="563"/>
    </row>
    <row r="360" spans="1:13">
      <c r="A360" s="555">
        <v>359</v>
      </c>
      <c r="B360" s="573" t="s">
        <v>4101</v>
      </c>
      <c r="C360" s="557" t="s">
        <v>2606</v>
      </c>
      <c r="D360" s="557">
        <v>2.5</v>
      </c>
      <c r="E360" s="558"/>
      <c r="F360" s="559" t="s">
        <v>4104</v>
      </c>
      <c r="G360" s="560" t="s">
        <v>4105</v>
      </c>
      <c r="H360" s="561" t="s">
        <v>3337</v>
      </c>
      <c r="I360" s="561" t="s">
        <v>3342</v>
      </c>
      <c r="J360" s="561"/>
      <c r="K360" s="562"/>
      <c r="L360" s="563"/>
      <c r="M360" s="563"/>
    </row>
    <row r="361" spans="1:13">
      <c r="A361" s="555">
        <v>360</v>
      </c>
      <c r="B361" s="573" t="s">
        <v>4101</v>
      </c>
      <c r="C361" s="557" t="s">
        <v>2602</v>
      </c>
      <c r="D361" s="557">
        <v>2.5</v>
      </c>
      <c r="E361" s="558"/>
      <c r="F361" s="559" t="s">
        <v>4106</v>
      </c>
      <c r="G361" s="569" t="s">
        <v>4107</v>
      </c>
      <c r="H361" s="561" t="s">
        <v>3350</v>
      </c>
      <c r="I361" s="561" t="s">
        <v>3342</v>
      </c>
      <c r="J361" s="561"/>
      <c r="K361" s="562"/>
      <c r="L361" s="563"/>
      <c r="M361" s="563"/>
    </row>
    <row r="362" spans="1:13">
      <c r="A362" s="555">
        <v>361</v>
      </c>
      <c r="B362" s="573" t="s">
        <v>4101</v>
      </c>
      <c r="C362" s="557" t="s">
        <v>2948</v>
      </c>
      <c r="D362" s="557">
        <v>2.5</v>
      </c>
      <c r="E362" s="578"/>
      <c r="F362" s="559" t="s">
        <v>4108</v>
      </c>
      <c r="G362" s="583" t="s">
        <v>4109</v>
      </c>
      <c r="H362" s="561" t="s">
        <v>3337</v>
      </c>
      <c r="I362" s="561" t="s">
        <v>3342</v>
      </c>
      <c r="J362" s="561"/>
      <c r="K362" s="562"/>
      <c r="L362" s="563"/>
      <c r="M362" s="563"/>
    </row>
    <row r="363" spans="1:13">
      <c r="A363" s="555">
        <v>362</v>
      </c>
      <c r="B363" s="573" t="s">
        <v>4101</v>
      </c>
      <c r="C363" s="557" t="s">
        <v>2952</v>
      </c>
      <c r="D363" s="557">
        <v>2.5</v>
      </c>
      <c r="E363" s="558"/>
      <c r="F363" s="559" t="s">
        <v>4110</v>
      </c>
      <c r="G363" s="569" t="s">
        <v>4111</v>
      </c>
      <c r="H363" s="561" t="s">
        <v>3350</v>
      </c>
      <c r="I363" s="561" t="s">
        <v>3342</v>
      </c>
      <c r="J363" s="561"/>
      <c r="K363" s="562"/>
      <c r="L363" s="563"/>
      <c r="M363" s="563"/>
    </row>
    <row r="364" spans="1:13">
      <c r="A364" s="555">
        <v>363</v>
      </c>
      <c r="B364" s="573" t="s">
        <v>4101</v>
      </c>
      <c r="C364" s="557" t="s">
        <v>2950</v>
      </c>
      <c r="D364" s="557">
        <v>2.5</v>
      </c>
      <c r="E364" s="558"/>
      <c r="F364" s="559" t="s">
        <v>4112</v>
      </c>
      <c r="G364" s="569" t="s">
        <v>4113</v>
      </c>
      <c r="H364" s="561" t="s">
        <v>3350</v>
      </c>
      <c r="I364" s="561" t="s">
        <v>3342</v>
      </c>
      <c r="J364" s="561"/>
      <c r="K364" s="562"/>
      <c r="L364" s="563"/>
      <c r="M364" s="563"/>
    </row>
    <row r="365" spans="1:13">
      <c r="A365" s="555">
        <v>364</v>
      </c>
      <c r="B365" s="573" t="s">
        <v>4101</v>
      </c>
      <c r="C365" s="557" t="s">
        <v>2953</v>
      </c>
      <c r="D365" s="557">
        <v>1.5</v>
      </c>
      <c r="E365" s="558"/>
      <c r="F365" s="567" t="s">
        <v>4114</v>
      </c>
      <c r="G365" s="560" t="s">
        <v>4115</v>
      </c>
      <c r="H365" s="561" t="s">
        <v>3337</v>
      </c>
      <c r="I365" s="561" t="s">
        <v>3338</v>
      </c>
      <c r="J365" s="561"/>
      <c r="K365" s="562"/>
      <c r="L365" s="563"/>
      <c r="M365" s="563"/>
    </row>
    <row r="366" spans="1:13">
      <c r="A366" s="555">
        <v>365</v>
      </c>
      <c r="B366" s="573" t="s">
        <v>4101</v>
      </c>
      <c r="C366" s="557" t="s">
        <v>2610</v>
      </c>
      <c r="D366" s="557">
        <v>2.5</v>
      </c>
      <c r="E366" s="558"/>
      <c r="F366" s="559" t="s">
        <v>4116</v>
      </c>
      <c r="G366" s="569" t="s">
        <v>4117</v>
      </c>
      <c r="H366" s="561" t="s">
        <v>3350</v>
      </c>
      <c r="I366" s="561" t="s">
        <v>3342</v>
      </c>
      <c r="J366" s="561"/>
      <c r="K366" s="562"/>
      <c r="L366" s="563"/>
      <c r="M366" s="563"/>
    </row>
    <row r="367" spans="1:13">
      <c r="A367" s="555">
        <v>366</v>
      </c>
      <c r="B367" s="573" t="s">
        <v>4101</v>
      </c>
      <c r="C367" s="557" t="s">
        <v>2612</v>
      </c>
      <c r="D367" s="557">
        <v>2.5</v>
      </c>
      <c r="E367" s="558"/>
      <c r="F367" s="559" t="s">
        <v>4118</v>
      </c>
      <c r="G367" s="569" t="s">
        <v>4119</v>
      </c>
      <c r="H367" s="561" t="s">
        <v>3350</v>
      </c>
      <c r="I367" s="561" t="s">
        <v>3342</v>
      </c>
      <c r="J367" s="561"/>
      <c r="K367" s="562"/>
      <c r="L367" s="563"/>
      <c r="M367" s="563"/>
    </row>
    <row r="368" spans="1:13">
      <c r="A368" s="555">
        <v>367</v>
      </c>
      <c r="B368" s="573" t="s">
        <v>4101</v>
      </c>
      <c r="C368" s="557" t="s">
        <v>2611</v>
      </c>
      <c r="D368" s="557">
        <v>4.5</v>
      </c>
      <c r="E368" s="558"/>
      <c r="F368" s="559" t="s">
        <v>4120</v>
      </c>
      <c r="G368" s="583" t="s">
        <v>4121</v>
      </c>
      <c r="H368" s="561" t="s">
        <v>3337</v>
      </c>
      <c r="I368" s="561" t="s">
        <v>3342</v>
      </c>
      <c r="J368" s="561"/>
      <c r="K368" s="562"/>
      <c r="L368" s="563"/>
      <c r="M368" s="563"/>
    </row>
    <row r="369" spans="1:13">
      <c r="A369" s="555">
        <v>368</v>
      </c>
      <c r="B369" s="573" t="s">
        <v>4101</v>
      </c>
      <c r="C369" s="557" t="s">
        <v>2945</v>
      </c>
      <c r="D369" s="557">
        <v>1.5</v>
      </c>
      <c r="E369" s="558"/>
      <c r="F369" s="559" t="s">
        <v>4122</v>
      </c>
      <c r="G369" s="583" t="s">
        <v>4123</v>
      </c>
      <c r="H369" s="561" t="s">
        <v>3337</v>
      </c>
      <c r="I369" s="561" t="s">
        <v>3342</v>
      </c>
      <c r="J369" s="561"/>
      <c r="K369" s="562"/>
      <c r="L369" s="563"/>
      <c r="M369" s="563"/>
    </row>
    <row r="370" spans="1:13">
      <c r="A370" s="555">
        <v>369</v>
      </c>
      <c r="B370" s="573" t="s">
        <v>4101</v>
      </c>
      <c r="C370" s="557" t="s">
        <v>2946</v>
      </c>
      <c r="D370" s="557">
        <v>3.5</v>
      </c>
      <c r="E370" s="558"/>
      <c r="F370" s="567" t="s">
        <v>4124</v>
      </c>
      <c r="G370" s="560" t="s">
        <v>4125</v>
      </c>
      <c r="H370" s="561" t="s">
        <v>3337</v>
      </c>
      <c r="I370" s="561" t="s">
        <v>3338</v>
      </c>
      <c r="J370" s="561" t="s">
        <v>3346</v>
      </c>
      <c r="K370" s="562"/>
      <c r="L370" s="563"/>
      <c r="M370" s="563"/>
    </row>
    <row r="371" spans="1:13">
      <c r="A371" s="555">
        <v>370</v>
      </c>
      <c r="B371" s="573" t="s">
        <v>4101</v>
      </c>
      <c r="C371" s="557" t="s">
        <v>2614</v>
      </c>
      <c r="D371" s="557">
        <v>3.5</v>
      </c>
      <c r="E371" s="558"/>
      <c r="F371" s="559" t="s">
        <v>4126</v>
      </c>
      <c r="G371" s="569" t="s">
        <v>4127</v>
      </c>
      <c r="H371" s="561" t="s">
        <v>3350</v>
      </c>
      <c r="I371" s="561" t="s">
        <v>3342</v>
      </c>
      <c r="J371" s="561"/>
      <c r="K371" s="562"/>
      <c r="L371" s="563"/>
      <c r="M371" s="563"/>
    </row>
    <row r="372" spans="1:13">
      <c r="A372" s="555">
        <v>371</v>
      </c>
      <c r="B372" s="573" t="s">
        <v>4101</v>
      </c>
      <c r="C372" s="557" t="s">
        <v>2949</v>
      </c>
      <c r="D372" s="557">
        <v>6.5</v>
      </c>
      <c r="E372" s="558"/>
      <c r="F372" s="559" t="s">
        <v>4128</v>
      </c>
      <c r="G372" s="569" t="s">
        <v>4129</v>
      </c>
      <c r="H372" s="561" t="s">
        <v>3350</v>
      </c>
      <c r="I372" s="561" t="s">
        <v>3342</v>
      </c>
      <c r="J372" s="561"/>
      <c r="K372" s="562"/>
      <c r="L372" s="563"/>
      <c r="M372" s="563"/>
    </row>
    <row r="373" spans="1:13">
      <c r="A373" s="555">
        <v>372</v>
      </c>
      <c r="B373" s="573" t="s">
        <v>4101</v>
      </c>
      <c r="C373" s="557" t="s">
        <v>2951</v>
      </c>
      <c r="D373" s="557">
        <v>4.5</v>
      </c>
      <c r="E373" s="558"/>
      <c r="F373" s="559" t="s">
        <v>4130</v>
      </c>
      <c r="G373" s="569" t="s">
        <v>4131</v>
      </c>
      <c r="H373" s="561" t="s">
        <v>3350</v>
      </c>
      <c r="I373" s="561" t="s">
        <v>3342</v>
      </c>
      <c r="J373" s="561"/>
      <c r="K373" s="562"/>
      <c r="L373" s="563"/>
      <c r="M373" s="563"/>
    </row>
    <row r="374" spans="1:13" ht="27" customHeight="1">
      <c r="A374" s="555">
        <v>373</v>
      </c>
      <c r="B374" s="556" t="s">
        <v>4132</v>
      </c>
      <c r="C374" s="557" t="s">
        <v>1914</v>
      </c>
      <c r="D374" s="557">
        <v>1</v>
      </c>
      <c r="E374" s="572" t="s">
        <v>4133</v>
      </c>
      <c r="F374" s="559" t="s">
        <v>4134</v>
      </c>
      <c r="G374" s="560" t="s">
        <v>4135</v>
      </c>
      <c r="H374" s="561" t="s">
        <v>3337</v>
      </c>
      <c r="I374" s="561" t="s">
        <v>3342</v>
      </c>
      <c r="J374" s="561"/>
      <c r="K374" s="562"/>
      <c r="L374" s="563"/>
      <c r="M374" s="563"/>
    </row>
    <row r="375" spans="1:13">
      <c r="A375" s="555">
        <v>374</v>
      </c>
      <c r="B375" s="556" t="s">
        <v>4132</v>
      </c>
      <c r="C375" s="557" t="s">
        <v>2958</v>
      </c>
      <c r="D375" s="557">
        <v>2.5</v>
      </c>
      <c r="E375" s="558"/>
      <c r="F375" s="559" t="s">
        <v>4136</v>
      </c>
      <c r="G375" s="560" t="s">
        <v>4137</v>
      </c>
      <c r="H375" s="561" t="s">
        <v>3337</v>
      </c>
      <c r="I375" s="561" t="s">
        <v>3342</v>
      </c>
      <c r="J375" s="561"/>
      <c r="K375" s="562"/>
      <c r="L375" s="563"/>
      <c r="M375" s="563"/>
    </row>
    <row r="376" spans="1:13">
      <c r="A376" s="555">
        <v>375</v>
      </c>
      <c r="B376" s="556" t="s">
        <v>4132</v>
      </c>
      <c r="C376" s="557" t="s">
        <v>1916</v>
      </c>
      <c r="D376" s="557">
        <v>1.5</v>
      </c>
      <c r="E376" s="558"/>
      <c r="F376" s="559" t="s">
        <v>4138</v>
      </c>
      <c r="G376" s="560" t="s">
        <v>4139</v>
      </c>
      <c r="H376" s="561" t="s">
        <v>3337</v>
      </c>
      <c r="I376" s="561" t="s">
        <v>3342</v>
      </c>
      <c r="J376" s="561"/>
      <c r="K376" s="562"/>
      <c r="L376" s="563"/>
      <c r="M376" s="563"/>
    </row>
    <row r="377" spans="1:13">
      <c r="A377" s="555">
        <v>376</v>
      </c>
      <c r="B377" s="556" t="s">
        <v>4132</v>
      </c>
      <c r="C377" s="557" t="s">
        <v>2959</v>
      </c>
      <c r="D377" s="557">
        <v>2.5</v>
      </c>
      <c r="E377" s="558"/>
      <c r="F377" s="559" t="s">
        <v>4140</v>
      </c>
      <c r="G377" s="569" t="s">
        <v>4141</v>
      </c>
      <c r="H377" s="561" t="s">
        <v>3350</v>
      </c>
      <c r="I377" s="561" t="s">
        <v>3342</v>
      </c>
      <c r="J377" s="561"/>
      <c r="K377" s="562"/>
      <c r="L377" s="563"/>
      <c r="M377" s="563"/>
    </row>
    <row r="378" spans="1:13">
      <c r="A378" s="555">
        <v>377</v>
      </c>
      <c r="B378" s="556" t="s">
        <v>4132</v>
      </c>
      <c r="C378" s="557" t="s">
        <v>1918</v>
      </c>
      <c r="D378" s="557">
        <v>4.5</v>
      </c>
      <c r="E378" s="558"/>
      <c r="F378" s="559" t="s">
        <v>4142</v>
      </c>
      <c r="G378" s="560" t="s">
        <v>4143</v>
      </c>
      <c r="H378" s="561" t="s">
        <v>3337</v>
      </c>
      <c r="I378" s="561" t="s">
        <v>3342</v>
      </c>
      <c r="J378" s="561"/>
      <c r="K378" s="562"/>
      <c r="L378" s="563"/>
      <c r="M378" s="563"/>
    </row>
    <row r="379" spans="1:13">
      <c r="A379" s="555">
        <v>378</v>
      </c>
      <c r="B379" s="556" t="s">
        <v>4132</v>
      </c>
      <c r="C379" s="557" t="s">
        <v>2954</v>
      </c>
      <c r="D379" s="557">
        <v>1.5</v>
      </c>
      <c r="E379" s="558"/>
      <c r="F379" s="559" t="s">
        <v>4144</v>
      </c>
      <c r="G379" s="569" t="s">
        <v>4145</v>
      </c>
      <c r="H379" s="561" t="s">
        <v>3350</v>
      </c>
      <c r="I379" s="561" t="s">
        <v>3342</v>
      </c>
      <c r="J379" s="561"/>
      <c r="K379" s="562"/>
      <c r="L379" s="563"/>
      <c r="M379" s="563"/>
    </row>
    <row r="380" spans="1:13">
      <c r="A380" s="555">
        <v>379</v>
      </c>
      <c r="B380" s="556" t="s">
        <v>4132</v>
      </c>
      <c r="C380" s="557" t="s">
        <v>2956</v>
      </c>
      <c r="D380" s="557">
        <v>2.5</v>
      </c>
      <c r="E380" s="558"/>
      <c r="F380" s="559" t="s">
        <v>4146</v>
      </c>
      <c r="G380" s="569" t="s">
        <v>4147</v>
      </c>
      <c r="H380" s="561" t="s">
        <v>3350</v>
      </c>
      <c r="I380" s="561" t="s">
        <v>3342</v>
      </c>
      <c r="J380" s="561"/>
      <c r="K380" s="562"/>
      <c r="L380" s="563"/>
      <c r="M380" s="563"/>
    </row>
    <row r="381" spans="1:13">
      <c r="A381" s="555">
        <v>380</v>
      </c>
      <c r="B381" s="556" t="s">
        <v>4132</v>
      </c>
      <c r="C381" s="557" t="s">
        <v>2960</v>
      </c>
      <c r="D381" s="557">
        <v>1.5</v>
      </c>
      <c r="E381" s="558"/>
      <c r="F381" s="559" t="s">
        <v>4148</v>
      </c>
      <c r="G381" s="569" t="s">
        <v>4149</v>
      </c>
      <c r="H381" s="561" t="s">
        <v>3350</v>
      </c>
      <c r="I381" s="561" t="s">
        <v>3342</v>
      </c>
      <c r="J381" s="561"/>
      <c r="K381" s="562"/>
      <c r="L381" s="563"/>
      <c r="M381" s="563"/>
    </row>
    <row r="382" spans="1:13">
      <c r="A382" s="555">
        <v>381</v>
      </c>
      <c r="B382" s="556" t="s">
        <v>4132</v>
      </c>
      <c r="C382" s="557" t="s">
        <v>2961</v>
      </c>
      <c r="D382" s="557">
        <v>1.5</v>
      </c>
      <c r="E382" s="558"/>
      <c r="F382" s="559" t="s">
        <v>4150</v>
      </c>
      <c r="G382" s="569" t="s">
        <v>4151</v>
      </c>
      <c r="H382" s="561" t="s">
        <v>3350</v>
      </c>
      <c r="I382" s="561" t="s">
        <v>3342</v>
      </c>
      <c r="J382" s="561"/>
      <c r="K382" s="562"/>
      <c r="L382" s="563"/>
      <c r="M382" s="563"/>
    </row>
    <row r="383" spans="1:13">
      <c r="A383" s="555">
        <v>382</v>
      </c>
      <c r="B383" s="556" t="s">
        <v>4132</v>
      </c>
      <c r="C383" s="557" t="s">
        <v>2955</v>
      </c>
      <c r="D383" s="557">
        <v>1.5</v>
      </c>
      <c r="E383" s="558"/>
      <c r="F383" s="559" t="s">
        <v>4152</v>
      </c>
      <c r="G383" s="560" t="s">
        <v>4143</v>
      </c>
      <c r="H383" s="561" t="s">
        <v>3337</v>
      </c>
      <c r="I383" s="561" t="s">
        <v>3342</v>
      </c>
      <c r="J383" s="561"/>
      <c r="K383" s="562"/>
      <c r="L383" s="563"/>
      <c r="M383" s="563"/>
    </row>
    <row r="384" spans="1:13">
      <c r="A384" s="555">
        <v>383</v>
      </c>
      <c r="B384" s="556" t="s">
        <v>4132</v>
      </c>
      <c r="C384" s="557" t="s">
        <v>1988</v>
      </c>
      <c r="D384" s="557">
        <v>2.5</v>
      </c>
      <c r="E384" s="558"/>
      <c r="F384" s="559" t="s">
        <v>4153</v>
      </c>
      <c r="G384" s="560" t="s">
        <v>4154</v>
      </c>
      <c r="H384" s="561" t="s">
        <v>3337</v>
      </c>
      <c r="I384" s="561" t="s">
        <v>3342</v>
      </c>
      <c r="J384" s="561"/>
      <c r="K384" s="562"/>
      <c r="L384" s="563"/>
      <c r="M384" s="563"/>
    </row>
    <row r="385" spans="1:13" ht="27.6">
      <c r="A385" s="555">
        <v>384</v>
      </c>
      <c r="B385" s="556" t="s">
        <v>4132</v>
      </c>
      <c r="C385" s="557" t="s">
        <v>2957</v>
      </c>
      <c r="D385" s="557">
        <v>3.5</v>
      </c>
      <c r="E385" s="606" t="s">
        <v>4155</v>
      </c>
      <c r="F385" s="559" t="s">
        <v>4156</v>
      </c>
      <c r="G385" s="560" t="s">
        <v>4157</v>
      </c>
      <c r="H385" s="561" t="s">
        <v>3337</v>
      </c>
      <c r="I385" s="561" t="s">
        <v>3342</v>
      </c>
      <c r="J385" s="561"/>
      <c r="K385" s="562"/>
      <c r="L385" s="563"/>
      <c r="M385" s="563"/>
    </row>
    <row r="386" spans="1:13">
      <c r="A386" s="555">
        <v>385</v>
      </c>
      <c r="B386" s="556" t="s">
        <v>4132</v>
      </c>
      <c r="C386" s="557" t="s">
        <v>1990</v>
      </c>
      <c r="D386" s="557">
        <v>2.5</v>
      </c>
      <c r="E386" s="558"/>
      <c r="F386" s="559" t="s">
        <v>4158</v>
      </c>
      <c r="G386" s="560" t="s">
        <v>4159</v>
      </c>
      <c r="H386" s="561" t="s">
        <v>3337</v>
      </c>
      <c r="I386" s="561" t="s">
        <v>3342</v>
      </c>
      <c r="J386" s="561"/>
      <c r="K386" s="562"/>
      <c r="L386" s="563"/>
      <c r="M386" s="563"/>
    </row>
    <row r="387" spans="1:13">
      <c r="A387" s="555">
        <v>386</v>
      </c>
      <c r="B387" s="556" t="s">
        <v>4132</v>
      </c>
      <c r="C387" s="557" t="s">
        <v>1991</v>
      </c>
      <c r="D387" s="557">
        <v>0.5</v>
      </c>
      <c r="E387" s="558"/>
      <c r="F387" s="559" t="s">
        <v>4160</v>
      </c>
      <c r="G387" s="560" t="s">
        <v>4161</v>
      </c>
      <c r="H387" s="561" t="s">
        <v>3337</v>
      </c>
      <c r="I387" s="561" t="s">
        <v>3342</v>
      </c>
      <c r="J387" s="561"/>
      <c r="K387" s="562"/>
      <c r="L387" s="563"/>
      <c r="M387" s="563"/>
    </row>
    <row r="388" spans="1:13">
      <c r="A388" s="555">
        <v>387</v>
      </c>
      <c r="B388" s="573" t="s">
        <v>4162</v>
      </c>
      <c r="C388" s="557" t="s">
        <v>1919</v>
      </c>
      <c r="D388" s="557">
        <v>0</v>
      </c>
      <c r="E388" s="558"/>
      <c r="F388" s="567" t="s">
        <v>4163</v>
      </c>
      <c r="G388" s="560" t="s">
        <v>4164</v>
      </c>
      <c r="H388" s="561" t="s">
        <v>3337</v>
      </c>
      <c r="I388" s="561" t="s">
        <v>3338</v>
      </c>
      <c r="J388" s="561" t="s">
        <v>3346</v>
      </c>
      <c r="K388" s="562"/>
      <c r="L388" s="563"/>
      <c r="M388" s="563"/>
    </row>
    <row r="389" spans="1:13">
      <c r="A389" s="555">
        <v>388</v>
      </c>
      <c r="B389" s="573" t="s">
        <v>4162</v>
      </c>
      <c r="C389" s="557" t="s">
        <v>2630</v>
      </c>
      <c r="D389" s="557">
        <v>2.5</v>
      </c>
      <c r="E389" s="558"/>
      <c r="F389" s="559" t="s">
        <v>4165</v>
      </c>
      <c r="G389" s="560" t="s">
        <v>4166</v>
      </c>
      <c r="H389" s="561" t="s">
        <v>3337</v>
      </c>
      <c r="I389" s="561" t="s">
        <v>3342</v>
      </c>
      <c r="J389" s="561"/>
      <c r="K389" s="562"/>
      <c r="L389" s="563"/>
      <c r="M389" s="563"/>
    </row>
    <row r="390" spans="1:13">
      <c r="A390" s="555">
        <v>389</v>
      </c>
      <c r="B390" s="573" t="s">
        <v>4162</v>
      </c>
      <c r="C390" s="557" t="s">
        <v>2631</v>
      </c>
      <c r="D390" s="557">
        <v>1.5</v>
      </c>
      <c r="E390" s="558"/>
      <c r="F390" s="559" t="s">
        <v>4167</v>
      </c>
      <c r="G390" s="560" t="s">
        <v>4168</v>
      </c>
      <c r="H390" s="561" t="s">
        <v>3337</v>
      </c>
      <c r="I390" s="561" t="s">
        <v>3342</v>
      </c>
      <c r="J390" s="561"/>
      <c r="K390" s="562"/>
      <c r="L390" s="563"/>
      <c r="M390" s="563"/>
    </row>
    <row r="391" spans="1:13">
      <c r="A391" s="555">
        <v>390</v>
      </c>
      <c r="B391" s="573" t="s">
        <v>4162</v>
      </c>
      <c r="C391" s="557" t="s">
        <v>2632</v>
      </c>
      <c r="D391" s="557">
        <v>2.5</v>
      </c>
      <c r="E391" s="558"/>
      <c r="F391" s="559" t="s">
        <v>4169</v>
      </c>
      <c r="G391" s="560" t="s">
        <v>4170</v>
      </c>
      <c r="H391" s="561" t="s">
        <v>3337</v>
      </c>
      <c r="I391" s="561" t="s">
        <v>3342</v>
      </c>
      <c r="J391" s="561"/>
      <c r="K391" s="562"/>
      <c r="L391" s="563"/>
      <c r="M391" s="563"/>
    </row>
    <row r="392" spans="1:13">
      <c r="A392" s="555">
        <v>391</v>
      </c>
      <c r="B392" s="573" t="s">
        <v>4162</v>
      </c>
      <c r="C392" s="557" t="s">
        <v>2633</v>
      </c>
      <c r="D392" s="557">
        <v>2.5</v>
      </c>
      <c r="E392" s="558"/>
      <c r="F392" s="559" t="s">
        <v>4171</v>
      </c>
      <c r="G392" s="560" t="s">
        <v>4172</v>
      </c>
      <c r="H392" s="561" t="s">
        <v>3337</v>
      </c>
      <c r="I392" s="561" t="s">
        <v>3342</v>
      </c>
      <c r="J392" s="561"/>
      <c r="K392" s="562"/>
      <c r="L392" s="563"/>
      <c r="M392" s="563"/>
    </row>
    <row r="393" spans="1:13">
      <c r="A393" s="555">
        <v>392</v>
      </c>
      <c r="B393" s="573" t="s">
        <v>4162</v>
      </c>
      <c r="C393" s="557" t="s">
        <v>1921</v>
      </c>
      <c r="D393" s="557">
        <v>1</v>
      </c>
      <c r="E393" s="558"/>
      <c r="F393" s="567" t="s">
        <v>4173</v>
      </c>
      <c r="G393" s="560" t="s">
        <v>4174</v>
      </c>
      <c r="H393" s="561" t="s">
        <v>3337</v>
      </c>
      <c r="I393" s="561" t="s">
        <v>3338</v>
      </c>
      <c r="J393" s="561" t="s">
        <v>3346</v>
      </c>
      <c r="K393" s="562"/>
      <c r="L393" s="563"/>
      <c r="M393" s="563"/>
    </row>
    <row r="394" spans="1:13">
      <c r="A394" s="555">
        <v>393</v>
      </c>
      <c r="B394" s="573" t="s">
        <v>4162</v>
      </c>
      <c r="C394" s="557" t="s">
        <v>2962</v>
      </c>
      <c r="D394" s="557">
        <v>2</v>
      </c>
      <c r="E394" s="558"/>
      <c r="F394" s="559" t="s">
        <v>4175</v>
      </c>
      <c r="G394" s="560" t="s">
        <v>4176</v>
      </c>
      <c r="H394" s="561" t="s">
        <v>3337</v>
      </c>
      <c r="I394" s="561" t="s">
        <v>3342</v>
      </c>
      <c r="J394" s="561"/>
      <c r="K394" s="562"/>
      <c r="L394" s="563"/>
      <c r="M394" s="563"/>
    </row>
    <row r="395" spans="1:13">
      <c r="A395" s="555">
        <v>394</v>
      </c>
      <c r="B395" s="573" t="s">
        <v>4162</v>
      </c>
      <c r="C395" s="557" t="s">
        <v>2636</v>
      </c>
      <c r="D395" s="557">
        <v>1.5</v>
      </c>
      <c r="E395" s="558"/>
      <c r="F395" s="559" t="s">
        <v>4177</v>
      </c>
      <c r="G395" s="560" t="s">
        <v>4178</v>
      </c>
      <c r="H395" s="561" t="s">
        <v>3337</v>
      </c>
      <c r="I395" s="561" t="s">
        <v>3342</v>
      </c>
      <c r="J395" s="561"/>
      <c r="K395" s="562"/>
      <c r="L395" s="563"/>
      <c r="M395" s="563"/>
    </row>
    <row r="396" spans="1:13">
      <c r="A396" s="555">
        <v>395</v>
      </c>
      <c r="B396" s="573" t="s">
        <v>4162</v>
      </c>
      <c r="C396" s="557" t="s">
        <v>2637</v>
      </c>
      <c r="D396" s="557">
        <v>1.5</v>
      </c>
      <c r="E396" s="558"/>
      <c r="F396" s="559" t="s">
        <v>4179</v>
      </c>
      <c r="G396" s="560" t="s">
        <v>4180</v>
      </c>
      <c r="H396" s="561" t="s">
        <v>3337</v>
      </c>
      <c r="I396" s="561" t="s">
        <v>3342</v>
      </c>
      <c r="J396" s="561"/>
      <c r="K396" s="562"/>
      <c r="L396" s="563"/>
      <c r="M396" s="563"/>
    </row>
    <row r="397" spans="1:13">
      <c r="A397" s="555">
        <v>396</v>
      </c>
      <c r="B397" s="573" t="s">
        <v>4162</v>
      </c>
      <c r="C397" s="557" t="s">
        <v>1996</v>
      </c>
      <c r="D397" s="557">
        <v>0</v>
      </c>
      <c r="E397" s="558"/>
      <c r="F397" s="567" t="s">
        <v>4181</v>
      </c>
      <c r="G397" s="560" t="s">
        <v>4182</v>
      </c>
      <c r="H397" s="561" t="s">
        <v>3337</v>
      </c>
      <c r="I397" s="561" t="s">
        <v>3338</v>
      </c>
      <c r="J397" s="561" t="s">
        <v>3346</v>
      </c>
      <c r="K397" s="562"/>
      <c r="L397" s="563"/>
      <c r="M397" s="563"/>
    </row>
    <row r="398" spans="1:13">
      <c r="A398" s="555">
        <v>397</v>
      </c>
      <c r="B398" s="573" t="s">
        <v>4162</v>
      </c>
      <c r="C398" s="557" t="s">
        <v>2638</v>
      </c>
      <c r="D398" s="557">
        <v>1.5</v>
      </c>
      <c r="E398" s="558"/>
      <c r="F398" s="559" t="s">
        <v>4183</v>
      </c>
      <c r="G398" s="560" t="s">
        <v>4184</v>
      </c>
      <c r="H398" s="561" t="s">
        <v>3337</v>
      </c>
      <c r="I398" s="561" t="s">
        <v>3342</v>
      </c>
      <c r="J398" s="561"/>
      <c r="K398" s="562"/>
      <c r="L398" s="563"/>
      <c r="M398" s="563"/>
    </row>
    <row r="399" spans="1:13">
      <c r="A399" s="555">
        <v>398</v>
      </c>
      <c r="B399" s="573" t="s">
        <v>4162</v>
      </c>
      <c r="C399" s="557" t="s">
        <v>3283</v>
      </c>
      <c r="D399" s="557">
        <v>2</v>
      </c>
      <c r="E399" s="558"/>
      <c r="F399" s="559" t="s">
        <v>4185</v>
      </c>
      <c r="G399" s="560" t="s">
        <v>4186</v>
      </c>
      <c r="H399" s="561" t="s">
        <v>3337</v>
      </c>
      <c r="I399" s="561" t="s">
        <v>3342</v>
      </c>
      <c r="J399" s="561"/>
      <c r="K399" s="562"/>
      <c r="L399" s="563"/>
      <c r="M399" s="563"/>
    </row>
    <row r="400" spans="1:13">
      <c r="A400" s="555">
        <v>399</v>
      </c>
      <c r="B400" s="573" t="s">
        <v>4162</v>
      </c>
      <c r="C400" s="557" t="s">
        <v>2626</v>
      </c>
      <c r="D400" s="557">
        <v>1.5</v>
      </c>
      <c r="E400" s="558"/>
      <c r="F400" s="567" t="s">
        <v>4187</v>
      </c>
      <c r="G400" s="569" t="s">
        <v>4188</v>
      </c>
      <c r="H400" s="561" t="s">
        <v>3350</v>
      </c>
      <c r="I400" s="561" t="s">
        <v>3338</v>
      </c>
      <c r="J400" s="561" t="s">
        <v>3346</v>
      </c>
      <c r="K400" s="562"/>
      <c r="L400" s="563"/>
      <c r="M400" s="563"/>
    </row>
    <row r="401" spans="1:13">
      <c r="A401" s="555">
        <v>400</v>
      </c>
      <c r="B401" s="573" t="s">
        <v>4162</v>
      </c>
      <c r="C401" s="557" t="s">
        <v>2625</v>
      </c>
      <c r="D401" s="557">
        <v>3.5</v>
      </c>
      <c r="E401" s="558"/>
      <c r="F401" s="567" t="s">
        <v>4189</v>
      </c>
      <c r="G401" s="569" t="s">
        <v>4190</v>
      </c>
      <c r="H401" s="561" t="s">
        <v>3350</v>
      </c>
      <c r="I401" s="561" t="s">
        <v>3338</v>
      </c>
      <c r="J401" s="561" t="s">
        <v>3346</v>
      </c>
      <c r="K401" s="562"/>
      <c r="L401" s="563"/>
      <c r="M401" s="563"/>
    </row>
    <row r="402" spans="1:13">
      <c r="A402" s="555">
        <v>401</v>
      </c>
      <c r="B402" s="573" t="s">
        <v>4162</v>
      </c>
      <c r="C402" s="557" t="s">
        <v>2624</v>
      </c>
      <c r="D402" s="557">
        <v>1.5</v>
      </c>
      <c r="E402" s="558"/>
      <c r="F402" s="567" t="s">
        <v>4191</v>
      </c>
      <c r="G402" s="569" t="s">
        <v>4192</v>
      </c>
      <c r="H402" s="561" t="s">
        <v>3350</v>
      </c>
      <c r="I402" s="561" t="s">
        <v>3338</v>
      </c>
      <c r="J402" s="561" t="s">
        <v>3346</v>
      </c>
      <c r="K402" s="562"/>
      <c r="L402" s="563"/>
      <c r="M402" s="563"/>
    </row>
    <row r="403" spans="1:13">
      <c r="A403" s="555">
        <v>402</v>
      </c>
      <c r="B403" s="573" t="s">
        <v>4162</v>
      </c>
      <c r="C403" s="557" t="s">
        <v>1992</v>
      </c>
      <c r="D403" s="557">
        <v>0.5</v>
      </c>
      <c r="E403" s="558"/>
      <c r="F403" s="567" t="s">
        <v>4193</v>
      </c>
      <c r="G403" s="569" t="s">
        <v>4194</v>
      </c>
      <c r="H403" s="561" t="s">
        <v>3350</v>
      </c>
      <c r="I403" s="561" t="s">
        <v>3338</v>
      </c>
      <c r="J403" s="561" t="s">
        <v>3346</v>
      </c>
      <c r="K403" s="562"/>
      <c r="L403" s="563"/>
      <c r="M403" s="563"/>
    </row>
    <row r="404" spans="1:13">
      <c r="A404" s="555">
        <v>403</v>
      </c>
      <c r="B404" s="573" t="s">
        <v>4162</v>
      </c>
      <c r="C404" s="557" t="s">
        <v>2628</v>
      </c>
      <c r="D404" s="557">
        <v>1.5</v>
      </c>
      <c r="E404" s="558"/>
      <c r="F404" s="567" t="s">
        <v>4195</v>
      </c>
      <c r="G404" s="569" t="s">
        <v>4196</v>
      </c>
      <c r="H404" s="561" t="s">
        <v>3350</v>
      </c>
      <c r="I404" s="561" t="s">
        <v>3338</v>
      </c>
      <c r="J404" s="561" t="s">
        <v>3346</v>
      </c>
      <c r="K404" s="562"/>
      <c r="L404" s="563"/>
      <c r="M404" s="563"/>
    </row>
    <row r="405" spans="1:13">
      <c r="A405" s="555">
        <v>404</v>
      </c>
      <c r="B405" s="573" t="s">
        <v>4162</v>
      </c>
      <c r="C405" s="557" t="s">
        <v>1994</v>
      </c>
      <c r="D405" s="557">
        <v>0.5</v>
      </c>
      <c r="E405" s="558"/>
      <c r="F405" s="567" t="s">
        <v>4197</v>
      </c>
      <c r="G405" s="569" t="s">
        <v>4198</v>
      </c>
      <c r="H405" s="561" t="s">
        <v>3350</v>
      </c>
      <c r="I405" s="561" t="s">
        <v>3338</v>
      </c>
      <c r="J405" s="561" t="s">
        <v>3346</v>
      </c>
      <c r="K405" s="562"/>
      <c r="L405" s="563"/>
      <c r="M405" s="563"/>
    </row>
    <row r="406" spans="1:13" ht="16.5" customHeight="1">
      <c r="A406" s="555">
        <v>405</v>
      </c>
      <c r="B406" s="604" t="s">
        <v>4199</v>
      </c>
      <c r="C406" s="557" t="s">
        <v>1923</v>
      </c>
      <c r="D406" s="557">
        <v>0</v>
      </c>
      <c r="E406" s="558"/>
      <c r="F406" s="607" t="s">
        <v>4200</v>
      </c>
      <c r="G406" s="608" t="s">
        <v>4201</v>
      </c>
      <c r="H406" s="561" t="s">
        <v>3337</v>
      </c>
      <c r="I406" s="561" t="s">
        <v>3338</v>
      </c>
      <c r="J406" s="609"/>
      <c r="K406" s="562"/>
      <c r="L406" s="563"/>
      <c r="M406" s="563"/>
    </row>
    <row r="407" spans="1:13">
      <c r="A407" s="555">
        <v>406</v>
      </c>
      <c r="B407" s="604" t="s">
        <v>4199</v>
      </c>
      <c r="C407" s="557" t="s">
        <v>2064</v>
      </c>
      <c r="D407" s="557">
        <v>1.5</v>
      </c>
      <c r="E407" s="558"/>
      <c r="F407" s="567" t="s">
        <v>4202</v>
      </c>
      <c r="G407" s="560" t="s">
        <v>4203</v>
      </c>
      <c r="H407" s="561" t="s">
        <v>3337</v>
      </c>
      <c r="I407" s="561" t="s">
        <v>3338</v>
      </c>
      <c r="J407" s="561" t="s">
        <v>3346</v>
      </c>
      <c r="K407" s="562"/>
      <c r="L407" s="563"/>
      <c r="M407" s="563"/>
    </row>
    <row r="408" spans="1:13">
      <c r="A408" s="555">
        <v>407</v>
      </c>
      <c r="B408" s="604" t="s">
        <v>4199</v>
      </c>
      <c r="C408" s="557" t="s">
        <v>2065</v>
      </c>
      <c r="D408" s="557">
        <v>1.5</v>
      </c>
      <c r="E408" s="558"/>
      <c r="F408" s="559" t="s">
        <v>4204</v>
      </c>
      <c r="G408" s="560" t="s">
        <v>4205</v>
      </c>
      <c r="H408" s="561" t="s">
        <v>3337</v>
      </c>
      <c r="I408" s="561" t="s">
        <v>3342</v>
      </c>
      <c r="J408" s="561"/>
      <c r="K408" s="562"/>
      <c r="L408" s="563"/>
      <c r="M408" s="563"/>
    </row>
    <row r="409" spans="1:13">
      <c r="A409" s="555">
        <v>408</v>
      </c>
      <c r="B409" s="604" t="s">
        <v>4199</v>
      </c>
      <c r="C409" s="557" t="s">
        <v>2066</v>
      </c>
      <c r="D409" s="557">
        <v>2.5</v>
      </c>
      <c r="E409" s="558"/>
      <c r="F409" s="559" t="s">
        <v>4206</v>
      </c>
      <c r="G409" s="560" t="s">
        <v>4207</v>
      </c>
      <c r="H409" s="561" t="s">
        <v>3337</v>
      </c>
      <c r="I409" s="561" t="s">
        <v>3342</v>
      </c>
      <c r="J409" s="561"/>
      <c r="K409" s="562"/>
      <c r="L409" s="563"/>
      <c r="M409" s="563"/>
    </row>
    <row r="410" spans="1:13">
      <c r="A410" s="555">
        <v>409</v>
      </c>
      <c r="B410" s="604" t="s">
        <v>4199</v>
      </c>
      <c r="C410" s="557" t="s">
        <v>2067</v>
      </c>
      <c r="D410" s="557">
        <v>1.5</v>
      </c>
      <c r="E410" s="558"/>
      <c r="F410" s="559" t="s">
        <v>4208</v>
      </c>
      <c r="G410" s="560" t="s">
        <v>4209</v>
      </c>
      <c r="H410" s="561" t="s">
        <v>3337</v>
      </c>
      <c r="I410" s="561" t="s">
        <v>3342</v>
      </c>
      <c r="J410" s="561"/>
      <c r="K410" s="562"/>
      <c r="L410" s="563"/>
      <c r="M410" s="563"/>
    </row>
    <row r="411" spans="1:13">
      <c r="A411" s="555">
        <v>410</v>
      </c>
      <c r="B411" s="604" t="s">
        <v>4199</v>
      </c>
      <c r="C411" s="557" t="s">
        <v>1998</v>
      </c>
      <c r="D411" s="557">
        <v>0</v>
      </c>
      <c r="E411" s="558"/>
      <c r="F411" s="567" t="s">
        <v>4210</v>
      </c>
      <c r="G411" s="560" t="s">
        <v>4211</v>
      </c>
      <c r="H411" s="561" t="s">
        <v>3337</v>
      </c>
      <c r="I411" s="561" t="s">
        <v>3338</v>
      </c>
      <c r="J411" s="561" t="s">
        <v>3346</v>
      </c>
      <c r="K411" s="562"/>
      <c r="L411" s="563"/>
      <c r="M411" s="563"/>
    </row>
    <row r="412" spans="1:13">
      <c r="A412" s="555">
        <v>411</v>
      </c>
      <c r="B412" s="604" t="s">
        <v>4199</v>
      </c>
      <c r="C412" s="557" t="s">
        <v>2071</v>
      </c>
      <c r="D412" s="557">
        <v>1.5</v>
      </c>
      <c r="E412" s="558"/>
      <c r="F412" s="559" t="s">
        <v>4212</v>
      </c>
      <c r="G412" s="560" t="s">
        <v>4213</v>
      </c>
      <c r="H412" s="561" t="s">
        <v>3337</v>
      </c>
      <c r="I412" s="561" t="s">
        <v>3342</v>
      </c>
      <c r="J412" s="561"/>
      <c r="K412" s="562"/>
      <c r="L412" s="563"/>
      <c r="M412" s="563"/>
    </row>
    <row r="413" spans="1:13" ht="17.25" customHeight="1">
      <c r="A413" s="555">
        <v>412</v>
      </c>
      <c r="B413" s="604" t="s">
        <v>4199</v>
      </c>
      <c r="C413" s="557" t="s">
        <v>2072</v>
      </c>
      <c r="D413" s="557">
        <v>0.5</v>
      </c>
      <c r="E413" s="558"/>
      <c r="F413" s="567" t="s">
        <v>4214</v>
      </c>
      <c r="G413" s="560" t="s">
        <v>4215</v>
      </c>
      <c r="H413" s="561" t="s">
        <v>3337</v>
      </c>
      <c r="I413" s="561" t="s">
        <v>3338</v>
      </c>
      <c r="J413" s="561" t="s">
        <v>3346</v>
      </c>
      <c r="K413" s="562"/>
      <c r="L413" s="563"/>
      <c r="M413" s="563"/>
    </row>
    <row r="414" spans="1:13">
      <c r="A414" s="555">
        <v>413</v>
      </c>
      <c r="B414" s="604" t="s">
        <v>4199</v>
      </c>
      <c r="C414" s="557" t="s">
        <v>2002</v>
      </c>
      <c r="D414" s="557">
        <v>1.5</v>
      </c>
      <c r="E414" s="558"/>
      <c r="F414" s="559" t="s">
        <v>4216</v>
      </c>
      <c r="G414" s="560" t="s">
        <v>4217</v>
      </c>
      <c r="H414" s="561" t="s">
        <v>3337</v>
      </c>
      <c r="I414" s="561" t="s">
        <v>3342</v>
      </c>
      <c r="J414" s="561"/>
      <c r="K414" s="562"/>
      <c r="L414" s="563"/>
      <c r="M414" s="563"/>
    </row>
    <row r="415" spans="1:13">
      <c r="A415" s="555">
        <v>414</v>
      </c>
      <c r="B415" s="604" t="s">
        <v>4199</v>
      </c>
      <c r="C415" s="557" t="s">
        <v>2003</v>
      </c>
      <c r="D415" s="557">
        <v>1</v>
      </c>
      <c r="E415" s="558"/>
      <c r="F415" s="559" t="s">
        <v>4218</v>
      </c>
      <c r="G415" s="560" t="s">
        <v>4219</v>
      </c>
      <c r="H415" s="561" t="s">
        <v>3337</v>
      </c>
      <c r="I415" s="561" t="s">
        <v>3342</v>
      </c>
      <c r="J415" s="561"/>
      <c r="K415" s="562"/>
      <c r="L415" s="563"/>
      <c r="M415" s="563"/>
    </row>
    <row r="416" spans="1:13">
      <c r="A416" s="555">
        <v>415</v>
      </c>
      <c r="B416" s="604" t="s">
        <v>4199</v>
      </c>
      <c r="C416" s="570" t="s">
        <v>2004</v>
      </c>
      <c r="D416" s="557">
        <v>0.5</v>
      </c>
      <c r="E416" s="558"/>
      <c r="F416" s="567" t="s">
        <v>4220</v>
      </c>
      <c r="G416" s="560" t="s">
        <v>4221</v>
      </c>
      <c r="H416" s="561" t="s">
        <v>3337</v>
      </c>
      <c r="I416" s="561" t="s">
        <v>3338</v>
      </c>
      <c r="J416" s="561" t="s">
        <v>3346</v>
      </c>
      <c r="K416" s="610" t="s">
        <v>4222</v>
      </c>
      <c r="L416" s="563"/>
    </row>
    <row r="417" spans="1:13">
      <c r="A417" s="555">
        <v>416</v>
      </c>
      <c r="B417" s="611" t="s">
        <v>4223</v>
      </c>
      <c r="C417" s="557" t="s">
        <v>2759</v>
      </c>
      <c r="D417" s="557">
        <v>2.5</v>
      </c>
      <c r="E417" s="558"/>
      <c r="F417" s="559" t="s">
        <v>4224</v>
      </c>
      <c r="G417" s="560" t="s">
        <v>4225</v>
      </c>
      <c r="H417" s="561" t="s">
        <v>3337</v>
      </c>
      <c r="I417" s="561" t="s">
        <v>3342</v>
      </c>
      <c r="J417" s="561"/>
      <c r="K417" s="562"/>
      <c r="L417" s="563"/>
      <c r="M417" s="563"/>
    </row>
    <row r="418" spans="1:13">
      <c r="A418" s="555">
        <v>417</v>
      </c>
      <c r="B418" s="611" t="s">
        <v>4223</v>
      </c>
      <c r="C418" s="557" t="s">
        <v>1236</v>
      </c>
      <c r="D418" s="557">
        <v>4.5</v>
      </c>
      <c r="E418" s="558"/>
      <c r="F418" s="559" t="s">
        <v>4226</v>
      </c>
      <c r="G418" s="560" t="s">
        <v>4227</v>
      </c>
      <c r="H418" s="561" t="s">
        <v>3337</v>
      </c>
      <c r="I418" s="561" t="s">
        <v>3342</v>
      </c>
      <c r="J418" s="561"/>
      <c r="K418" s="562"/>
      <c r="L418" s="563"/>
      <c r="M418" s="563"/>
    </row>
    <row r="419" spans="1:13">
      <c r="A419" s="555">
        <v>418</v>
      </c>
      <c r="B419" s="611" t="s">
        <v>4223</v>
      </c>
      <c r="C419" s="557" t="s">
        <v>1273</v>
      </c>
      <c r="D419" s="557">
        <v>1.5</v>
      </c>
      <c r="E419" s="558"/>
      <c r="F419" s="559" t="s">
        <v>4228</v>
      </c>
      <c r="G419" s="583" t="s">
        <v>4229</v>
      </c>
      <c r="H419" s="561" t="s">
        <v>3337</v>
      </c>
      <c r="I419" s="561" t="s">
        <v>3342</v>
      </c>
      <c r="J419" s="561"/>
      <c r="K419" s="562"/>
      <c r="L419" s="563"/>
      <c r="M419" s="563"/>
    </row>
    <row r="420" spans="1:13">
      <c r="A420" s="555">
        <v>419</v>
      </c>
      <c r="B420" s="611" t="s">
        <v>4223</v>
      </c>
      <c r="C420" s="557" t="s">
        <v>1292</v>
      </c>
      <c r="D420" s="557">
        <v>1</v>
      </c>
      <c r="E420" s="558"/>
      <c r="F420" s="559" t="s">
        <v>4230</v>
      </c>
      <c r="G420" s="560" t="s">
        <v>4231</v>
      </c>
      <c r="H420" s="561" t="s">
        <v>3337</v>
      </c>
      <c r="I420" s="561" t="s">
        <v>3342</v>
      </c>
      <c r="J420" s="561"/>
      <c r="K420" s="562"/>
      <c r="L420" s="563"/>
      <c r="M420" s="563"/>
    </row>
    <row r="421" spans="1:13">
      <c r="A421" s="555">
        <v>420</v>
      </c>
      <c r="B421" s="611" t="s">
        <v>4223</v>
      </c>
      <c r="C421" s="557" t="s">
        <v>2760</v>
      </c>
      <c r="D421" s="557">
        <v>2.5</v>
      </c>
      <c r="E421" s="558"/>
      <c r="F421" s="567" t="s">
        <v>4232</v>
      </c>
      <c r="G421" s="560" t="s">
        <v>4233</v>
      </c>
      <c r="H421" s="561" t="s">
        <v>3337</v>
      </c>
      <c r="I421" s="561" t="s">
        <v>3338</v>
      </c>
      <c r="J421" s="561"/>
      <c r="K421" s="562"/>
      <c r="L421" s="563"/>
      <c r="M421" s="563"/>
    </row>
    <row r="422" spans="1:13">
      <c r="A422" s="555">
        <v>421</v>
      </c>
      <c r="B422" s="611" t="s">
        <v>4223</v>
      </c>
      <c r="C422" s="557" t="s">
        <v>2761</v>
      </c>
      <c r="D422" s="557">
        <v>0.5</v>
      </c>
      <c r="E422" s="558"/>
      <c r="F422" s="559" t="s">
        <v>4234</v>
      </c>
      <c r="G422" s="560" t="s">
        <v>4235</v>
      </c>
      <c r="H422" s="561" t="s">
        <v>3337</v>
      </c>
      <c r="I422" s="561" t="s">
        <v>3338</v>
      </c>
      <c r="J422" s="561"/>
      <c r="K422" s="562"/>
      <c r="L422" s="563"/>
      <c r="M422" s="563"/>
    </row>
    <row r="423" spans="1:13">
      <c r="A423" s="555">
        <v>422</v>
      </c>
      <c r="B423" s="611" t="s">
        <v>4223</v>
      </c>
      <c r="C423" s="557" t="s">
        <v>1496</v>
      </c>
      <c r="D423" s="557">
        <v>2.5</v>
      </c>
      <c r="E423" s="558"/>
      <c r="F423" s="559" t="s">
        <v>4236</v>
      </c>
      <c r="G423" s="560" t="s">
        <v>4237</v>
      </c>
      <c r="H423" s="561" t="s">
        <v>3337</v>
      </c>
      <c r="I423" s="561" t="s">
        <v>3342</v>
      </c>
      <c r="J423" s="561"/>
      <c r="K423" s="562"/>
      <c r="L423" s="563"/>
      <c r="M423" s="563"/>
    </row>
    <row r="424" spans="1:13">
      <c r="A424" s="555">
        <v>423</v>
      </c>
      <c r="B424" s="611" t="s">
        <v>4223</v>
      </c>
      <c r="C424" s="557" t="s">
        <v>1511</v>
      </c>
      <c r="D424" s="557">
        <v>1.5</v>
      </c>
      <c r="E424" s="558"/>
      <c r="F424" s="559" t="s">
        <v>4238</v>
      </c>
      <c r="G424" s="560" t="s">
        <v>4239</v>
      </c>
      <c r="H424" s="561" t="s">
        <v>3337</v>
      </c>
      <c r="I424" s="561" t="s">
        <v>3342</v>
      </c>
      <c r="J424" s="561"/>
      <c r="K424" s="562"/>
      <c r="L424" s="563"/>
      <c r="M424" s="563"/>
    </row>
    <row r="425" spans="1:13">
      <c r="A425" s="555">
        <v>424</v>
      </c>
      <c r="B425" s="611" t="s">
        <v>4223</v>
      </c>
      <c r="C425" s="557" t="s">
        <v>2010</v>
      </c>
      <c r="D425" s="557">
        <v>3.5</v>
      </c>
      <c r="E425" s="558"/>
      <c r="F425" s="559" t="s">
        <v>4240</v>
      </c>
      <c r="G425" s="560" t="s">
        <v>4241</v>
      </c>
      <c r="H425" s="561" t="s">
        <v>3337</v>
      </c>
      <c r="I425" s="561" t="s">
        <v>3342</v>
      </c>
      <c r="J425" s="561"/>
      <c r="K425" s="562"/>
      <c r="L425" s="563"/>
      <c r="M425" s="563"/>
    </row>
    <row r="426" spans="1:13">
      <c r="A426" s="555">
        <v>425</v>
      </c>
      <c r="B426" s="573" t="s">
        <v>4242</v>
      </c>
      <c r="C426" s="557" t="s">
        <v>2762</v>
      </c>
      <c r="D426" s="557">
        <v>1.5</v>
      </c>
      <c r="E426" s="558"/>
      <c r="F426" s="559" t="s">
        <v>4243</v>
      </c>
      <c r="G426" s="569" t="s">
        <v>4244</v>
      </c>
      <c r="H426" s="561" t="s">
        <v>3350</v>
      </c>
      <c r="I426" s="561" t="s">
        <v>3342</v>
      </c>
      <c r="J426" s="561"/>
      <c r="K426" s="562"/>
      <c r="L426" s="563"/>
      <c r="M426" s="563"/>
    </row>
    <row r="427" spans="1:13">
      <c r="A427" s="555">
        <v>426</v>
      </c>
      <c r="B427" s="573" t="s">
        <v>4242</v>
      </c>
      <c r="C427" s="557" t="s">
        <v>2763</v>
      </c>
      <c r="D427" s="557">
        <v>2.5</v>
      </c>
      <c r="E427" s="558"/>
      <c r="F427" s="559" t="s">
        <v>4245</v>
      </c>
      <c r="G427" s="569" t="s">
        <v>4246</v>
      </c>
      <c r="H427" s="561" t="s">
        <v>3350</v>
      </c>
      <c r="I427" s="561" t="s">
        <v>3342</v>
      </c>
      <c r="J427" s="561"/>
      <c r="K427" s="562"/>
      <c r="L427" s="563"/>
      <c r="M427" s="563"/>
    </row>
    <row r="428" spans="1:13">
      <c r="A428" s="555">
        <v>427</v>
      </c>
      <c r="B428" s="573" t="s">
        <v>4242</v>
      </c>
      <c r="C428" s="557" t="s">
        <v>1274</v>
      </c>
      <c r="D428" s="557">
        <v>1.5</v>
      </c>
      <c r="E428" s="558"/>
      <c r="F428" s="559" t="s">
        <v>4247</v>
      </c>
      <c r="G428" s="560" t="s">
        <v>4248</v>
      </c>
      <c r="H428" s="561" t="s">
        <v>3337</v>
      </c>
      <c r="I428" s="561" t="s">
        <v>3338</v>
      </c>
      <c r="J428" s="561"/>
      <c r="K428" s="562"/>
      <c r="L428" s="563"/>
      <c r="M428" s="563"/>
    </row>
    <row r="429" spans="1:13">
      <c r="A429" s="555">
        <v>428</v>
      </c>
      <c r="B429" s="573" t="s">
        <v>4242</v>
      </c>
      <c r="C429" s="557" t="s">
        <v>1293</v>
      </c>
      <c r="D429" s="557">
        <v>3.5</v>
      </c>
      <c r="E429" s="558"/>
      <c r="F429" s="567" t="s">
        <v>4249</v>
      </c>
      <c r="G429" s="569" t="s">
        <v>4250</v>
      </c>
      <c r="H429" s="561" t="s">
        <v>3350</v>
      </c>
      <c r="I429" s="561" t="s">
        <v>3338</v>
      </c>
      <c r="J429" s="561"/>
      <c r="K429" s="562"/>
      <c r="L429" s="563"/>
      <c r="M429" s="563"/>
    </row>
    <row r="430" spans="1:13">
      <c r="A430" s="555">
        <v>429</v>
      </c>
      <c r="B430" s="573" t="s">
        <v>4242</v>
      </c>
      <c r="C430" s="557" t="s">
        <v>1931</v>
      </c>
      <c r="D430" s="557" t="s">
        <v>4032</v>
      </c>
      <c r="E430" s="576" t="s">
        <v>3720</v>
      </c>
      <c r="F430" s="598" t="s">
        <v>4251</v>
      </c>
      <c r="G430" s="560" t="s">
        <v>4252</v>
      </c>
      <c r="H430" s="561" t="s">
        <v>3337</v>
      </c>
      <c r="I430" s="561" t="s">
        <v>3338</v>
      </c>
      <c r="J430" s="561"/>
      <c r="K430" s="562"/>
      <c r="L430" s="563"/>
      <c r="M430" s="563"/>
    </row>
    <row r="431" spans="1:13">
      <c r="A431" s="555">
        <v>430</v>
      </c>
      <c r="B431" s="573" t="s">
        <v>4242</v>
      </c>
      <c r="C431" s="557" t="s">
        <v>2764</v>
      </c>
      <c r="D431" s="557">
        <v>1.5</v>
      </c>
      <c r="E431" s="558"/>
      <c r="F431" s="559" t="s">
        <v>4253</v>
      </c>
      <c r="G431" s="560" t="s">
        <v>4254</v>
      </c>
      <c r="H431" s="561" t="s">
        <v>3337</v>
      </c>
      <c r="I431" s="561" t="s">
        <v>3338</v>
      </c>
      <c r="J431" s="561"/>
      <c r="K431" s="562"/>
      <c r="L431" s="563"/>
      <c r="M431" s="563"/>
    </row>
    <row r="432" spans="1:13">
      <c r="A432" s="555">
        <v>431</v>
      </c>
      <c r="B432" s="573" t="s">
        <v>4242</v>
      </c>
      <c r="C432" s="557" t="s">
        <v>2086</v>
      </c>
      <c r="D432" s="557">
        <v>1.5</v>
      </c>
      <c r="E432" s="558"/>
      <c r="F432" s="559" t="s">
        <v>4255</v>
      </c>
      <c r="G432" s="569" t="s">
        <v>4256</v>
      </c>
      <c r="H432" s="561" t="s">
        <v>3350</v>
      </c>
      <c r="I432" s="561" t="s">
        <v>3342</v>
      </c>
      <c r="J432" s="561"/>
      <c r="K432" s="562"/>
      <c r="L432" s="563"/>
      <c r="M432" s="563"/>
    </row>
    <row r="433" spans="1:13">
      <c r="A433" s="555">
        <v>432</v>
      </c>
      <c r="B433" s="573" t="s">
        <v>4242</v>
      </c>
      <c r="C433" s="557" t="s">
        <v>1933</v>
      </c>
      <c r="D433" s="557" t="s">
        <v>4257</v>
      </c>
      <c r="E433" s="576" t="s">
        <v>3720</v>
      </c>
      <c r="F433" s="598" t="s">
        <v>4258</v>
      </c>
      <c r="G433" s="560" t="s">
        <v>4259</v>
      </c>
      <c r="H433" s="561" t="s">
        <v>3337</v>
      </c>
      <c r="I433" s="561" t="s">
        <v>3338</v>
      </c>
      <c r="J433" s="561"/>
      <c r="K433" s="562"/>
      <c r="L433" s="563"/>
      <c r="M433" s="563"/>
    </row>
    <row r="434" spans="1:13">
      <c r="A434" s="555">
        <v>433</v>
      </c>
      <c r="B434" s="573" t="s">
        <v>4242</v>
      </c>
      <c r="C434" s="557" t="s">
        <v>2087</v>
      </c>
      <c r="D434" s="557">
        <v>3.5</v>
      </c>
      <c r="E434" s="558"/>
      <c r="F434" s="559" t="s">
        <v>4260</v>
      </c>
      <c r="G434" s="569" t="s">
        <v>4261</v>
      </c>
      <c r="H434" s="561" t="s">
        <v>3350</v>
      </c>
      <c r="I434" s="561" t="s">
        <v>3342</v>
      </c>
      <c r="J434" s="561"/>
      <c r="K434" s="562"/>
      <c r="L434" s="563"/>
      <c r="M434" s="563"/>
    </row>
    <row r="435" spans="1:13">
      <c r="A435" s="555">
        <v>434</v>
      </c>
      <c r="B435" s="573" t="s">
        <v>4242</v>
      </c>
      <c r="C435" s="557" t="s">
        <v>1451</v>
      </c>
      <c r="D435" s="557" t="s">
        <v>4262</v>
      </c>
      <c r="E435" s="576" t="s">
        <v>3720</v>
      </c>
      <c r="F435" s="598" t="s">
        <v>4263</v>
      </c>
      <c r="G435" s="560" t="s">
        <v>4264</v>
      </c>
      <c r="H435" s="561" t="s">
        <v>3337</v>
      </c>
      <c r="I435" s="561" t="s">
        <v>3338</v>
      </c>
      <c r="J435" s="561"/>
      <c r="K435" s="562"/>
      <c r="L435" s="563"/>
      <c r="M435" s="563"/>
    </row>
    <row r="436" spans="1:13">
      <c r="A436" s="555">
        <v>435</v>
      </c>
      <c r="B436" s="573" t="s">
        <v>4242</v>
      </c>
      <c r="C436" s="557" t="s">
        <v>1461</v>
      </c>
      <c r="D436" s="557" t="s">
        <v>3993</v>
      </c>
      <c r="E436" s="576" t="s">
        <v>3720</v>
      </c>
      <c r="F436" s="598" t="s">
        <v>4265</v>
      </c>
      <c r="G436" s="560" t="s">
        <v>4266</v>
      </c>
      <c r="H436" s="561" t="s">
        <v>3337</v>
      </c>
      <c r="I436" s="561" t="s">
        <v>3338</v>
      </c>
      <c r="J436" s="561"/>
      <c r="K436" s="562"/>
      <c r="L436" s="563"/>
      <c r="M436" s="563"/>
    </row>
    <row r="437" spans="1:13">
      <c r="A437" s="555">
        <v>436</v>
      </c>
      <c r="B437" s="573" t="s">
        <v>4242</v>
      </c>
      <c r="C437" s="557" t="s">
        <v>1497</v>
      </c>
      <c r="D437" s="557" t="s">
        <v>4000</v>
      </c>
      <c r="E437" s="576" t="s">
        <v>3720</v>
      </c>
      <c r="F437" s="598" t="s">
        <v>4267</v>
      </c>
      <c r="G437" s="560" t="s">
        <v>4268</v>
      </c>
      <c r="H437" s="561" t="s">
        <v>3337</v>
      </c>
      <c r="I437" s="561" t="s">
        <v>3338</v>
      </c>
      <c r="J437" s="561"/>
      <c r="K437" s="562"/>
      <c r="L437" s="563"/>
      <c r="M437" s="563"/>
    </row>
    <row r="438" spans="1:13">
      <c r="A438" s="555">
        <v>437</v>
      </c>
      <c r="B438" s="573" t="s">
        <v>4242</v>
      </c>
      <c r="C438" s="557" t="s">
        <v>1512</v>
      </c>
      <c r="D438" s="557" t="s">
        <v>4269</v>
      </c>
      <c r="E438" s="576" t="s">
        <v>3720</v>
      </c>
      <c r="F438" s="559" t="s">
        <v>4270</v>
      </c>
      <c r="G438" s="569" t="s">
        <v>4271</v>
      </c>
      <c r="H438" s="561" t="s">
        <v>3350</v>
      </c>
      <c r="I438" s="561" t="s">
        <v>3342</v>
      </c>
      <c r="J438" s="561"/>
      <c r="K438" s="562"/>
      <c r="L438" s="563"/>
      <c r="M438" s="563"/>
    </row>
    <row r="439" spans="1:13">
      <c r="A439" s="555">
        <v>438</v>
      </c>
      <c r="B439" s="573" t="s">
        <v>4242</v>
      </c>
      <c r="C439" s="557" t="s">
        <v>1546</v>
      </c>
      <c r="D439" s="557">
        <v>1.5</v>
      </c>
      <c r="E439" s="558"/>
      <c r="F439" s="559" t="s">
        <v>4272</v>
      </c>
      <c r="G439" s="560" t="s">
        <v>4273</v>
      </c>
      <c r="H439" s="561" t="s">
        <v>3337</v>
      </c>
      <c r="I439" s="561" t="s">
        <v>3338</v>
      </c>
      <c r="J439" s="561"/>
      <c r="K439" s="562"/>
      <c r="L439" s="563"/>
      <c r="M439" s="563"/>
    </row>
    <row r="440" spans="1:13">
      <c r="A440" s="555">
        <v>439</v>
      </c>
      <c r="B440" s="573" t="s">
        <v>4242</v>
      </c>
      <c r="C440" s="557" t="s">
        <v>1604</v>
      </c>
      <c r="D440" s="557" t="s">
        <v>4000</v>
      </c>
      <c r="E440" s="576" t="s">
        <v>3720</v>
      </c>
      <c r="F440" s="598" t="s">
        <v>4274</v>
      </c>
      <c r="G440" s="560" t="s">
        <v>4275</v>
      </c>
      <c r="H440" s="561" t="s">
        <v>3337</v>
      </c>
      <c r="I440" s="561" t="s">
        <v>3338</v>
      </c>
      <c r="J440" s="561"/>
      <c r="K440" s="562"/>
      <c r="L440" s="563"/>
      <c r="M440" s="563"/>
    </row>
    <row r="441" spans="1:13">
      <c r="A441" s="555">
        <v>440</v>
      </c>
      <c r="B441" s="573" t="s">
        <v>4242</v>
      </c>
      <c r="C441" s="557" t="s">
        <v>1639</v>
      </c>
      <c r="D441" s="557">
        <v>1.5</v>
      </c>
      <c r="E441" s="558"/>
      <c r="F441" s="567" t="s">
        <v>4276</v>
      </c>
      <c r="G441" s="560" t="s">
        <v>4277</v>
      </c>
      <c r="H441" s="561" t="s">
        <v>3337</v>
      </c>
      <c r="I441" s="561" t="s">
        <v>3338</v>
      </c>
      <c r="J441" s="561"/>
      <c r="K441" s="562"/>
      <c r="L441" s="563"/>
      <c r="M441" s="563"/>
    </row>
    <row r="442" spans="1:13">
      <c r="A442" s="555">
        <v>441</v>
      </c>
      <c r="B442" s="573" t="s">
        <v>4242</v>
      </c>
      <c r="C442" s="557" t="s">
        <v>1653</v>
      </c>
      <c r="D442" s="557">
        <v>3.5</v>
      </c>
      <c r="E442" s="558"/>
      <c r="F442" s="559" t="s">
        <v>4278</v>
      </c>
      <c r="G442" s="569" t="s">
        <v>4279</v>
      </c>
      <c r="H442" s="561" t="s">
        <v>3350</v>
      </c>
      <c r="I442" s="561" t="s">
        <v>3342</v>
      </c>
      <c r="J442" s="561"/>
      <c r="K442" s="562"/>
      <c r="L442" s="563"/>
      <c r="M442" s="563"/>
    </row>
    <row r="443" spans="1:13">
      <c r="A443" s="555">
        <v>442</v>
      </c>
      <c r="B443" s="573" t="s">
        <v>4242</v>
      </c>
      <c r="C443" s="557" t="s">
        <v>1686</v>
      </c>
      <c r="D443" s="557">
        <v>4.5</v>
      </c>
      <c r="E443" s="558"/>
      <c r="F443" s="559" t="s">
        <v>4280</v>
      </c>
      <c r="G443" s="569" t="s">
        <v>4281</v>
      </c>
      <c r="H443" s="561" t="s">
        <v>3350</v>
      </c>
      <c r="I443" s="561" t="s">
        <v>3342</v>
      </c>
      <c r="J443" s="561"/>
      <c r="K443" s="562"/>
      <c r="L443" s="563"/>
      <c r="M443" s="563"/>
    </row>
    <row r="444" spans="1:13">
      <c r="A444" s="555">
        <v>443</v>
      </c>
      <c r="B444" s="573" t="s">
        <v>4242</v>
      </c>
      <c r="C444" s="557" t="s">
        <v>1697</v>
      </c>
      <c r="D444" s="557">
        <v>2.5</v>
      </c>
      <c r="E444" s="558"/>
      <c r="F444" s="559" t="s">
        <v>4282</v>
      </c>
      <c r="G444" s="569" t="s">
        <v>4283</v>
      </c>
      <c r="H444" s="561" t="s">
        <v>3350</v>
      </c>
      <c r="I444" s="561" t="s">
        <v>3342</v>
      </c>
      <c r="J444" s="561"/>
      <c r="K444" s="562"/>
      <c r="L444" s="563"/>
      <c r="M444" s="563"/>
    </row>
    <row r="445" spans="1:13">
      <c r="A445" s="555">
        <v>444</v>
      </c>
      <c r="B445" s="573" t="s">
        <v>4242</v>
      </c>
      <c r="C445" s="557" t="s">
        <v>2091</v>
      </c>
      <c r="D445" s="557" t="s">
        <v>3843</v>
      </c>
      <c r="E445" s="576" t="s">
        <v>3720</v>
      </c>
      <c r="F445" s="598" t="s">
        <v>4284</v>
      </c>
      <c r="G445" s="560" t="s">
        <v>4285</v>
      </c>
      <c r="H445" s="561" t="s">
        <v>3337</v>
      </c>
      <c r="I445" s="561" t="s">
        <v>3338</v>
      </c>
      <c r="J445" s="561"/>
      <c r="K445" s="562"/>
      <c r="L445" s="563"/>
      <c r="M445" s="563"/>
    </row>
    <row r="446" spans="1:13">
      <c r="A446" s="555">
        <v>445</v>
      </c>
      <c r="B446" s="573" t="s">
        <v>4242</v>
      </c>
      <c r="C446" s="557" t="s">
        <v>2092</v>
      </c>
      <c r="D446" s="557">
        <v>2.5</v>
      </c>
      <c r="E446" s="558"/>
      <c r="F446" s="559" t="s">
        <v>4286</v>
      </c>
      <c r="G446" s="569" t="s">
        <v>4287</v>
      </c>
      <c r="H446" s="561" t="s">
        <v>3350</v>
      </c>
      <c r="I446" s="561" t="s">
        <v>3342</v>
      </c>
      <c r="J446" s="561"/>
      <c r="K446" s="562"/>
      <c r="L446" s="563"/>
      <c r="M446" s="563"/>
    </row>
    <row r="447" spans="1:13">
      <c r="A447" s="555">
        <v>446</v>
      </c>
      <c r="B447" s="573" t="s">
        <v>4242</v>
      </c>
      <c r="C447" s="557" t="s">
        <v>2018</v>
      </c>
      <c r="D447" s="557" t="s">
        <v>4027</v>
      </c>
      <c r="E447" s="576" t="s">
        <v>3720</v>
      </c>
      <c r="F447" s="598" t="s">
        <v>4288</v>
      </c>
      <c r="G447" s="560" t="s">
        <v>4289</v>
      </c>
      <c r="H447" s="561" t="s">
        <v>3337</v>
      </c>
      <c r="I447" s="561" t="s">
        <v>3338</v>
      </c>
      <c r="J447" s="561"/>
      <c r="K447" s="562"/>
      <c r="L447" s="563"/>
      <c r="M447" s="563"/>
    </row>
    <row r="448" spans="1:13">
      <c r="A448" s="555">
        <v>447</v>
      </c>
      <c r="B448" s="573" t="s">
        <v>4242</v>
      </c>
      <c r="C448" s="557" t="s">
        <v>1770</v>
      </c>
      <c r="D448" s="557">
        <v>3.5</v>
      </c>
      <c r="E448" s="558"/>
      <c r="F448" s="559" t="s">
        <v>4290</v>
      </c>
      <c r="G448" s="569" t="s">
        <v>4291</v>
      </c>
      <c r="H448" s="561" t="s">
        <v>3350</v>
      </c>
      <c r="I448" s="561" t="s">
        <v>3342</v>
      </c>
      <c r="J448" s="561"/>
      <c r="K448" s="562"/>
      <c r="L448" s="563"/>
      <c r="M448" s="563"/>
    </row>
    <row r="449" spans="1:13">
      <c r="A449" s="555">
        <v>448</v>
      </c>
      <c r="B449" s="573" t="s">
        <v>4242</v>
      </c>
      <c r="C449" s="557" t="s">
        <v>2019</v>
      </c>
      <c r="D449" s="557" t="s">
        <v>4032</v>
      </c>
      <c r="E449" s="576" t="s">
        <v>3720</v>
      </c>
      <c r="F449" s="567" t="s">
        <v>4292</v>
      </c>
      <c r="G449" s="560" t="s">
        <v>4293</v>
      </c>
      <c r="H449" s="561" t="s">
        <v>3337</v>
      </c>
      <c r="I449" s="561" t="s">
        <v>3338</v>
      </c>
      <c r="J449" s="561"/>
      <c r="K449" s="562"/>
      <c r="L449" s="563"/>
      <c r="M449" s="563"/>
    </row>
    <row r="450" spans="1:13">
      <c r="A450" s="555">
        <v>449</v>
      </c>
      <c r="B450" s="573" t="s">
        <v>4242</v>
      </c>
      <c r="C450" s="557" t="s">
        <v>2094</v>
      </c>
      <c r="D450" s="557">
        <v>1.5</v>
      </c>
      <c r="E450" s="558"/>
      <c r="F450" s="559" t="s">
        <v>4294</v>
      </c>
      <c r="G450" s="569" t="s">
        <v>4295</v>
      </c>
      <c r="H450" s="561" t="s">
        <v>3350</v>
      </c>
      <c r="I450" s="561" t="s">
        <v>3342</v>
      </c>
      <c r="J450" s="561"/>
      <c r="K450" s="562"/>
      <c r="L450" s="563"/>
      <c r="M450" s="563"/>
    </row>
    <row r="451" spans="1:13">
      <c r="A451" s="555">
        <v>450</v>
      </c>
      <c r="B451" s="573" t="s">
        <v>4242</v>
      </c>
      <c r="C451" s="557" t="s">
        <v>2095</v>
      </c>
      <c r="D451" s="557">
        <v>1.5</v>
      </c>
      <c r="E451" s="558"/>
      <c r="F451" s="559" t="s">
        <v>4296</v>
      </c>
      <c r="G451" s="569" t="s">
        <v>4297</v>
      </c>
      <c r="H451" s="561" t="s">
        <v>3350</v>
      </c>
      <c r="I451" s="561" t="s">
        <v>3342</v>
      </c>
      <c r="J451" s="561"/>
      <c r="K451" s="562"/>
      <c r="L451" s="563"/>
      <c r="M451" s="563"/>
    </row>
    <row r="452" spans="1:13">
      <c r="A452" s="555">
        <v>451</v>
      </c>
      <c r="B452" s="573" t="s">
        <v>4242</v>
      </c>
      <c r="C452" s="557" t="s">
        <v>2096</v>
      </c>
      <c r="D452" s="557">
        <v>2.5</v>
      </c>
      <c r="E452" s="558"/>
      <c r="F452" s="559" t="s">
        <v>4298</v>
      </c>
      <c r="G452" s="569" t="s">
        <v>4299</v>
      </c>
      <c r="H452" s="561" t="s">
        <v>3350</v>
      </c>
      <c r="I452" s="561" t="s">
        <v>3342</v>
      </c>
      <c r="J452" s="561"/>
      <c r="K452" s="562"/>
      <c r="L452" s="563"/>
      <c r="M452" s="563"/>
    </row>
    <row r="453" spans="1:13">
      <c r="A453" s="555">
        <v>452</v>
      </c>
      <c r="B453" s="573" t="s">
        <v>4242</v>
      </c>
      <c r="C453" s="557" t="s">
        <v>2097</v>
      </c>
      <c r="D453" s="557">
        <v>1.5</v>
      </c>
      <c r="E453" s="558"/>
      <c r="F453" s="559" t="s">
        <v>4300</v>
      </c>
      <c r="G453" s="569" t="s">
        <v>4301</v>
      </c>
      <c r="H453" s="561" t="s">
        <v>3350</v>
      </c>
      <c r="I453" s="561" t="s">
        <v>3342</v>
      </c>
      <c r="J453" s="561"/>
      <c r="K453" s="562"/>
      <c r="L453" s="563"/>
      <c r="M453" s="563"/>
    </row>
    <row r="454" spans="1:13">
      <c r="A454" s="555">
        <v>453</v>
      </c>
      <c r="B454" s="556" t="s">
        <v>4302</v>
      </c>
      <c r="C454" s="557" t="s">
        <v>2765</v>
      </c>
      <c r="D454" s="580" t="s">
        <v>3993</v>
      </c>
      <c r="E454" s="576" t="s">
        <v>3720</v>
      </c>
      <c r="F454" s="559" t="s">
        <v>4303</v>
      </c>
      <c r="G454" s="560" t="s">
        <v>4304</v>
      </c>
      <c r="H454" s="561" t="s">
        <v>3337</v>
      </c>
      <c r="I454" s="561" t="s">
        <v>3338</v>
      </c>
      <c r="J454" s="561"/>
      <c r="K454" s="562"/>
      <c r="L454" s="563"/>
      <c r="M454" s="563"/>
    </row>
    <row r="455" spans="1:13">
      <c r="A455" s="555">
        <v>454</v>
      </c>
      <c r="B455" s="556" t="s">
        <v>4302</v>
      </c>
      <c r="C455" s="557" t="s">
        <v>1221</v>
      </c>
      <c r="D455" s="580">
        <v>1.5</v>
      </c>
      <c r="E455" s="558"/>
      <c r="F455" s="559" t="s">
        <v>4305</v>
      </c>
      <c r="G455" s="560" t="s">
        <v>4306</v>
      </c>
      <c r="H455" s="561" t="s">
        <v>3337</v>
      </c>
      <c r="I455" s="561" t="s">
        <v>3338</v>
      </c>
      <c r="J455" s="561"/>
      <c r="K455" s="562"/>
      <c r="L455" s="563"/>
      <c r="M455" s="563"/>
    </row>
    <row r="456" spans="1:13">
      <c r="A456" s="555">
        <v>455</v>
      </c>
      <c r="B456" s="556" t="s">
        <v>4302</v>
      </c>
      <c r="C456" s="557" t="s">
        <v>1936</v>
      </c>
      <c r="D456" s="580" t="s">
        <v>3846</v>
      </c>
      <c r="E456" s="576" t="s">
        <v>3720</v>
      </c>
      <c r="F456" s="567" t="s">
        <v>4307</v>
      </c>
      <c r="G456" s="560" t="s">
        <v>4308</v>
      </c>
      <c r="H456" s="561" t="s">
        <v>3337</v>
      </c>
      <c r="I456" s="561" t="s">
        <v>3338</v>
      </c>
      <c r="J456" s="561"/>
      <c r="K456" s="562"/>
      <c r="L456" s="563"/>
      <c r="M456" s="563"/>
    </row>
    <row r="457" spans="1:13">
      <c r="A457" s="555">
        <v>456</v>
      </c>
      <c r="B457" s="556" t="s">
        <v>4302</v>
      </c>
      <c r="C457" s="557" t="s">
        <v>1937</v>
      </c>
      <c r="D457" s="580">
        <v>1.5</v>
      </c>
      <c r="E457" s="558"/>
      <c r="F457" s="559" t="s">
        <v>4309</v>
      </c>
      <c r="G457" s="560" t="s">
        <v>4310</v>
      </c>
      <c r="H457" s="561" t="s">
        <v>3337</v>
      </c>
      <c r="I457" s="561" t="s">
        <v>3342</v>
      </c>
      <c r="J457" s="561"/>
      <c r="K457" s="562"/>
      <c r="L457" s="563"/>
      <c r="M457" s="563"/>
    </row>
    <row r="458" spans="1:13">
      <c r="A458" s="555">
        <v>457</v>
      </c>
      <c r="B458" s="556" t="s">
        <v>4302</v>
      </c>
      <c r="C458" s="557" t="s">
        <v>1938</v>
      </c>
      <c r="D458" s="580" t="s">
        <v>3829</v>
      </c>
      <c r="E458" s="576" t="s">
        <v>3720</v>
      </c>
      <c r="F458" s="567" t="s">
        <v>4311</v>
      </c>
      <c r="G458" s="560" t="s">
        <v>4312</v>
      </c>
      <c r="H458" s="561" t="s">
        <v>3337</v>
      </c>
      <c r="I458" s="561" t="s">
        <v>3338</v>
      </c>
      <c r="J458" s="561"/>
      <c r="K458" s="562"/>
      <c r="L458" s="563"/>
      <c r="M458" s="563"/>
    </row>
    <row r="459" spans="1:13">
      <c r="A459" s="555">
        <v>458</v>
      </c>
      <c r="B459" s="556" t="s">
        <v>4302</v>
      </c>
      <c r="C459" s="557" t="s">
        <v>1329</v>
      </c>
      <c r="D459" s="580">
        <v>0.5</v>
      </c>
      <c r="E459" s="558"/>
      <c r="F459" s="559" t="s">
        <v>4313</v>
      </c>
      <c r="G459" s="560" t="s">
        <v>4314</v>
      </c>
      <c r="H459" s="561" t="s">
        <v>3337</v>
      </c>
      <c r="I459" s="561" t="s">
        <v>3338</v>
      </c>
      <c r="J459" s="561"/>
      <c r="K459" s="562"/>
      <c r="L459" s="563"/>
      <c r="M459" s="563"/>
    </row>
    <row r="460" spans="1:13" ht="27.6">
      <c r="A460" s="555">
        <v>459</v>
      </c>
      <c r="B460" s="556" t="s">
        <v>4302</v>
      </c>
      <c r="C460" s="557" t="s">
        <v>1939</v>
      </c>
      <c r="D460" s="580">
        <v>2.5</v>
      </c>
      <c r="E460" s="606" t="s">
        <v>4315</v>
      </c>
      <c r="F460" s="567" t="s">
        <v>4316</v>
      </c>
      <c r="G460" s="560" t="s">
        <v>4317</v>
      </c>
      <c r="H460" s="561" t="s">
        <v>3337</v>
      </c>
      <c r="I460" s="561" t="s">
        <v>3338</v>
      </c>
      <c r="J460" s="561"/>
      <c r="K460" s="562"/>
      <c r="L460" s="563"/>
      <c r="M460" s="563"/>
    </row>
    <row r="461" spans="1:13">
      <c r="A461" s="555">
        <v>460</v>
      </c>
      <c r="B461" s="556" t="s">
        <v>4302</v>
      </c>
      <c r="C461" s="557" t="s">
        <v>1940</v>
      </c>
      <c r="D461" s="580">
        <v>1.5</v>
      </c>
      <c r="E461" s="558"/>
      <c r="F461" s="559" t="s">
        <v>4318</v>
      </c>
      <c r="G461" s="560" t="s">
        <v>4319</v>
      </c>
      <c r="H461" s="561" t="s">
        <v>3337</v>
      </c>
      <c r="I461" s="561" t="s">
        <v>3342</v>
      </c>
      <c r="J461" s="561"/>
      <c r="K461" s="562"/>
      <c r="L461" s="563"/>
      <c r="M461" s="563"/>
    </row>
    <row r="462" spans="1:13">
      <c r="A462" s="555">
        <v>461</v>
      </c>
      <c r="B462" s="556" t="s">
        <v>4302</v>
      </c>
      <c r="C462" s="557" t="s">
        <v>2766</v>
      </c>
      <c r="D462" s="580">
        <v>1.5</v>
      </c>
      <c r="E462" s="558"/>
      <c r="F462" s="559" t="s">
        <v>4320</v>
      </c>
      <c r="G462" s="560" t="s">
        <v>4321</v>
      </c>
      <c r="H462" s="561" t="s">
        <v>3337</v>
      </c>
      <c r="I462" s="561" t="s">
        <v>3342</v>
      </c>
      <c r="J462" s="561"/>
      <c r="K462" s="562"/>
      <c r="L462" s="563"/>
      <c r="M462" s="563"/>
    </row>
    <row r="463" spans="1:13">
      <c r="A463" s="555">
        <v>462</v>
      </c>
      <c r="B463" s="556" t="s">
        <v>4302</v>
      </c>
      <c r="C463" s="557" t="s">
        <v>1462</v>
      </c>
      <c r="D463" s="580">
        <v>0.5</v>
      </c>
      <c r="E463" s="558"/>
      <c r="F463" s="567" t="s">
        <v>4322</v>
      </c>
      <c r="G463" s="560" t="s">
        <v>4323</v>
      </c>
      <c r="H463" s="561" t="s">
        <v>3337</v>
      </c>
      <c r="I463" s="561" t="s">
        <v>3338</v>
      </c>
      <c r="J463" s="561"/>
      <c r="K463" s="562"/>
      <c r="L463" s="563"/>
      <c r="M463" s="563"/>
    </row>
    <row r="464" spans="1:13">
      <c r="A464" s="555">
        <v>463</v>
      </c>
      <c r="B464" s="556" t="s">
        <v>4302</v>
      </c>
      <c r="C464" s="557" t="s">
        <v>2022</v>
      </c>
      <c r="D464" s="580">
        <v>1.5</v>
      </c>
      <c r="E464" s="558"/>
      <c r="F464" s="567" t="s">
        <v>3814</v>
      </c>
      <c r="G464" s="560" t="s">
        <v>3815</v>
      </c>
      <c r="H464" s="561" t="s">
        <v>3337</v>
      </c>
      <c r="I464" s="561" t="s">
        <v>3338</v>
      </c>
      <c r="J464" s="561"/>
      <c r="K464" s="562"/>
      <c r="L464" s="563"/>
      <c r="M464" s="563"/>
    </row>
    <row r="465" spans="1:13">
      <c r="A465" s="555">
        <v>464</v>
      </c>
      <c r="B465" s="556" t="s">
        <v>4302</v>
      </c>
      <c r="C465" s="557" t="s">
        <v>1513</v>
      </c>
      <c r="D465" s="580">
        <v>0.5</v>
      </c>
      <c r="E465" s="558"/>
      <c r="F465" s="567" t="s">
        <v>4324</v>
      </c>
      <c r="G465" s="560" t="s">
        <v>4325</v>
      </c>
      <c r="H465" s="561" t="s">
        <v>3337</v>
      </c>
      <c r="I465" s="561" t="s">
        <v>3338</v>
      </c>
      <c r="J465" s="561"/>
      <c r="K465" s="562"/>
      <c r="L465" s="563"/>
      <c r="M465" s="563"/>
    </row>
    <row r="466" spans="1:13">
      <c r="A466" s="555">
        <v>465</v>
      </c>
      <c r="B466" s="556" t="s">
        <v>4302</v>
      </c>
      <c r="C466" s="557" t="s">
        <v>2023</v>
      </c>
      <c r="D466" s="580">
        <v>1.5</v>
      </c>
      <c r="E466" s="558"/>
      <c r="F466" s="559" t="s">
        <v>4326</v>
      </c>
      <c r="G466" s="560" t="s">
        <v>4327</v>
      </c>
      <c r="H466" s="561" t="s">
        <v>3337</v>
      </c>
      <c r="I466" s="561" t="s">
        <v>3342</v>
      </c>
      <c r="J466" s="561"/>
      <c r="K466" s="562"/>
      <c r="L466" s="563"/>
      <c r="M466" s="563"/>
    </row>
    <row r="467" spans="1:13">
      <c r="A467" s="555">
        <v>466</v>
      </c>
      <c r="B467" s="556" t="s">
        <v>4302</v>
      </c>
      <c r="C467" s="557" t="s">
        <v>1561</v>
      </c>
      <c r="D467" s="580">
        <v>1.5</v>
      </c>
      <c r="E467" s="558"/>
      <c r="F467" s="567" t="s">
        <v>4328</v>
      </c>
      <c r="G467" s="560" t="s">
        <v>4329</v>
      </c>
      <c r="H467" s="561" t="s">
        <v>3337</v>
      </c>
      <c r="I467" s="561" t="s">
        <v>3338</v>
      </c>
      <c r="J467" s="561"/>
      <c r="K467" s="562"/>
      <c r="L467" s="563"/>
      <c r="M467" s="563"/>
    </row>
    <row r="468" spans="1:13">
      <c r="A468" s="555">
        <v>467</v>
      </c>
      <c r="B468" s="556" t="s">
        <v>4302</v>
      </c>
      <c r="C468" s="557" t="s">
        <v>2024</v>
      </c>
      <c r="D468" s="580">
        <v>1.5</v>
      </c>
      <c r="E468" s="558"/>
      <c r="F468" s="559" t="s">
        <v>4330</v>
      </c>
      <c r="G468" s="560" t="s">
        <v>4331</v>
      </c>
      <c r="H468" s="561" t="s">
        <v>3337</v>
      </c>
      <c r="I468" s="561" t="s">
        <v>3342</v>
      </c>
      <c r="J468" s="561"/>
      <c r="K468" s="562"/>
      <c r="L468" s="563"/>
      <c r="M468" s="563"/>
    </row>
    <row r="469" spans="1:13">
      <c r="A469" s="555">
        <v>468</v>
      </c>
      <c r="B469" s="556" t="s">
        <v>4302</v>
      </c>
      <c r="C469" s="557" t="s">
        <v>2025</v>
      </c>
      <c r="D469" s="580">
        <v>1.5</v>
      </c>
      <c r="E469" s="558"/>
      <c r="F469" s="559" t="s">
        <v>4332</v>
      </c>
      <c r="G469" s="560" t="s">
        <v>4333</v>
      </c>
      <c r="H469" s="561" t="s">
        <v>3337</v>
      </c>
      <c r="I469" s="561" t="s">
        <v>3342</v>
      </c>
      <c r="J469" s="561"/>
      <c r="K469" s="562"/>
      <c r="L469" s="563"/>
      <c r="M469" s="563"/>
    </row>
    <row r="470" spans="1:13">
      <c r="A470" s="555">
        <v>469</v>
      </c>
      <c r="B470" s="612" t="s">
        <v>4334</v>
      </c>
      <c r="C470" s="557" t="s">
        <v>2767</v>
      </c>
      <c r="D470" s="557">
        <v>2.5</v>
      </c>
      <c r="E470" s="558"/>
      <c r="F470" s="559" t="s">
        <v>4335</v>
      </c>
      <c r="G470" s="569" t="s">
        <v>4336</v>
      </c>
      <c r="H470" s="561" t="s">
        <v>3350</v>
      </c>
      <c r="I470" s="561" t="s">
        <v>3342</v>
      </c>
      <c r="J470" s="561"/>
      <c r="K470" s="562"/>
      <c r="L470" s="563"/>
      <c r="M470" s="563"/>
    </row>
    <row r="471" spans="1:13">
      <c r="A471" s="555">
        <v>470</v>
      </c>
      <c r="B471" s="612" t="s">
        <v>4334</v>
      </c>
      <c r="C471" s="557" t="s">
        <v>1222</v>
      </c>
      <c r="D471" s="557">
        <v>5.5</v>
      </c>
      <c r="E471" s="558"/>
      <c r="F471" s="559" t="s">
        <v>4337</v>
      </c>
      <c r="G471" s="569" t="s">
        <v>4338</v>
      </c>
      <c r="H471" s="561" t="s">
        <v>3350</v>
      </c>
      <c r="I471" s="561" t="s">
        <v>3342</v>
      </c>
      <c r="J471" s="561"/>
      <c r="K471" s="562"/>
      <c r="L471" s="563"/>
      <c r="M471" s="563"/>
    </row>
    <row r="472" spans="1:13">
      <c r="A472" s="555">
        <v>471</v>
      </c>
      <c r="B472" s="612" t="s">
        <v>4334</v>
      </c>
      <c r="C472" s="557" t="s">
        <v>1239</v>
      </c>
      <c r="D472" s="557">
        <v>2.5</v>
      </c>
      <c r="E472" s="558"/>
      <c r="F472" s="559" t="s">
        <v>4339</v>
      </c>
      <c r="G472" s="569" t="s">
        <v>4340</v>
      </c>
      <c r="H472" s="561" t="s">
        <v>3350</v>
      </c>
      <c r="I472" s="561" t="s">
        <v>3342</v>
      </c>
      <c r="J472" s="561"/>
      <c r="K472" s="562"/>
      <c r="L472" s="563"/>
      <c r="M472" s="563"/>
    </row>
    <row r="473" spans="1:13">
      <c r="A473" s="555">
        <v>472</v>
      </c>
      <c r="B473" s="612" t="s">
        <v>4334</v>
      </c>
      <c r="C473" s="557" t="s">
        <v>1276</v>
      </c>
      <c r="D473" s="557">
        <v>4.5</v>
      </c>
      <c r="E473" s="558"/>
      <c r="F473" s="559" t="s">
        <v>4341</v>
      </c>
      <c r="G473" s="569" t="s">
        <v>4342</v>
      </c>
      <c r="H473" s="561" t="s">
        <v>3350</v>
      </c>
      <c r="I473" s="561" t="s">
        <v>3342</v>
      </c>
      <c r="J473" s="561"/>
      <c r="K473" s="562"/>
      <c r="L473" s="563"/>
      <c r="M473" s="563"/>
    </row>
    <row r="474" spans="1:13">
      <c r="A474" s="555">
        <v>473</v>
      </c>
      <c r="B474" s="612" t="s">
        <v>4334</v>
      </c>
      <c r="C474" s="557" t="s">
        <v>1295</v>
      </c>
      <c r="D474" s="557">
        <v>3.5</v>
      </c>
      <c r="E474" s="558"/>
      <c r="F474" s="559" t="s">
        <v>4343</v>
      </c>
      <c r="G474" s="569" t="s">
        <v>4344</v>
      </c>
      <c r="H474" s="561" t="s">
        <v>3350</v>
      </c>
      <c r="I474" s="561" t="s">
        <v>3342</v>
      </c>
      <c r="J474" s="561"/>
      <c r="K474" s="562"/>
      <c r="L474" s="563"/>
      <c r="M474" s="563"/>
    </row>
    <row r="475" spans="1:13">
      <c r="A475" s="555">
        <v>474</v>
      </c>
      <c r="B475" s="612" t="s">
        <v>4334</v>
      </c>
      <c r="C475" s="557" t="s">
        <v>1343</v>
      </c>
      <c r="D475" s="557">
        <v>1.5</v>
      </c>
      <c r="E475" s="558"/>
      <c r="F475" s="559" t="s">
        <v>2052</v>
      </c>
      <c r="G475" s="569" t="s">
        <v>2053</v>
      </c>
      <c r="H475" s="561" t="s">
        <v>3350</v>
      </c>
      <c r="I475" s="561" t="s">
        <v>3338</v>
      </c>
      <c r="J475" s="561"/>
      <c r="K475" s="562"/>
      <c r="L475" s="563"/>
      <c r="M475" s="563"/>
    </row>
    <row r="476" spans="1:13">
      <c r="A476" s="555">
        <v>475</v>
      </c>
      <c r="B476" s="612" t="s">
        <v>4334</v>
      </c>
      <c r="C476" s="557" t="s">
        <v>766</v>
      </c>
      <c r="D476" s="557">
        <v>1.5</v>
      </c>
      <c r="E476" s="558"/>
      <c r="F476" s="559" t="s">
        <v>4345</v>
      </c>
      <c r="G476" s="569" t="s">
        <v>4346</v>
      </c>
      <c r="H476" s="561" t="s">
        <v>3350</v>
      </c>
      <c r="I476" s="561" t="s">
        <v>3342</v>
      </c>
      <c r="J476" s="561"/>
      <c r="K476" s="562"/>
      <c r="L476" s="563"/>
      <c r="M476" s="563"/>
    </row>
    <row r="477" spans="1:13">
      <c r="A477" s="555">
        <v>476</v>
      </c>
      <c r="B477" s="612" t="s">
        <v>4334</v>
      </c>
      <c r="C477" s="557" t="s">
        <v>767</v>
      </c>
      <c r="D477" s="557">
        <v>1.5</v>
      </c>
      <c r="E477" s="558"/>
      <c r="F477" s="559" t="s">
        <v>4347</v>
      </c>
      <c r="G477" s="569" t="s">
        <v>4348</v>
      </c>
      <c r="H477" s="561" t="s">
        <v>3350</v>
      </c>
      <c r="I477" s="561" t="s">
        <v>3342</v>
      </c>
      <c r="J477" s="561"/>
      <c r="K477" s="562"/>
      <c r="L477" s="563"/>
      <c r="M477" s="563"/>
    </row>
    <row r="478" spans="1:13">
      <c r="A478" s="555">
        <v>477</v>
      </c>
      <c r="B478" s="612" t="s">
        <v>4334</v>
      </c>
      <c r="C478" s="557" t="s">
        <v>768</v>
      </c>
      <c r="D478" s="557">
        <v>2.5</v>
      </c>
      <c r="E478" s="558"/>
      <c r="F478" s="559" t="s">
        <v>4349</v>
      </c>
      <c r="G478" s="569" t="s">
        <v>4350</v>
      </c>
      <c r="H478" s="561" t="s">
        <v>3350</v>
      </c>
      <c r="I478" s="561" t="s">
        <v>3342</v>
      </c>
      <c r="J478" s="561"/>
      <c r="K478" s="562"/>
      <c r="L478" s="563"/>
      <c r="M478" s="563"/>
    </row>
    <row r="479" spans="1:13">
      <c r="A479" s="555">
        <v>478</v>
      </c>
      <c r="B479" s="612" t="s">
        <v>4334</v>
      </c>
      <c r="C479" s="557" t="s">
        <v>769</v>
      </c>
      <c r="D479" s="557">
        <v>2.5</v>
      </c>
      <c r="E479" s="558"/>
      <c r="F479" s="559" t="s">
        <v>4351</v>
      </c>
      <c r="G479" s="569" t="s">
        <v>4352</v>
      </c>
      <c r="H479" s="561" t="s">
        <v>3350</v>
      </c>
      <c r="I479" s="561" t="s">
        <v>3342</v>
      </c>
      <c r="J479" s="561"/>
      <c r="K479" s="562"/>
      <c r="L479" s="563"/>
      <c r="M479" s="563"/>
    </row>
    <row r="480" spans="1:13">
      <c r="A480" s="555">
        <v>479</v>
      </c>
      <c r="B480" s="612" t="s">
        <v>4334</v>
      </c>
      <c r="C480" s="557" t="s">
        <v>1463</v>
      </c>
      <c r="D480" s="557">
        <v>3.5</v>
      </c>
      <c r="E480" s="558"/>
      <c r="F480" s="559" t="s">
        <v>4353</v>
      </c>
      <c r="G480" s="569" t="s">
        <v>4354</v>
      </c>
      <c r="H480" s="561" t="s">
        <v>3350</v>
      </c>
      <c r="I480" s="561" t="s">
        <v>3342</v>
      </c>
      <c r="J480" s="561"/>
      <c r="K480" s="562"/>
      <c r="L480" s="563"/>
      <c r="M480" s="563"/>
    </row>
    <row r="481" spans="1:13">
      <c r="A481" s="555">
        <v>480</v>
      </c>
      <c r="B481" s="612" t="s">
        <v>4334</v>
      </c>
      <c r="C481" s="557" t="s">
        <v>1499</v>
      </c>
      <c r="D481" s="557">
        <v>1.5</v>
      </c>
      <c r="E481" s="558"/>
      <c r="F481" s="559" t="s">
        <v>4355</v>
      </c>
      <c r="G481" s="569" t="s">
        <v>4356</v>
      </c>
      <c r="H481" s="561" t="s">
        <v>3350</v>
      </c>
      <c r="I481" s="561" t="s">
        <v>3342</v>
      </c>
      <c r="J481" s="561"/>
      <c r="K481" s="562"/>
      <c r="L481" s="563"/>
      <c r="M481" s="563"/>
    </row>
    <row r="482" spans="1:13">
      <c r="A482" s="555">
        <v>481</v>
      </c>
      <c r="B482" s="612" t="s">
        <v>4334</v>
      </c>
      <c r="C482" s="557" t="s">
        <v>1514</v>
      </c>
      <c r="D482" s="557">
        <v>3.5</v>
      </c>
      <c r="E482" s="558"/>
      <c r="F482" s="559" t="s">
        <v>4357</v>
      </c>
      <c r="G482" s="569" t="s">
        <v>4358</v>
      </c>
      <c r="H482" s="561" t="s">
        <v>3350</v>
      </c>
      <c r="I482" s="561" t="s">
        <v>3342</v>
      </c>
      <c r="J482" s="561"/>
      <c r="K482" s="562"/>
      <c r="L482" s="563"/>
      <c r="M482" s="563"/>
    </row>
    <row r="483" spans="1:13">
      <c r="A483" s="555">
        <v>482</v>
      </c>
      <c r="B483" s="612" t="s">
        <v>4334</v>
      </c>
      <c r="C483" s="557" t="s">
        <v>1548</v>
      </c>
      <c r="D483" s="557">
        <v>1.5</v>
      </c>
      <c r="E483" s="558"/>
      <c r="F483" s="559" t="s">
        <v>4359</v>
      </c>
      <c r="G483" s="569" t="s">
        <v>4360</v>
      </c>
      <c r="H483" s="561" t="s">
        <v>3350</v>
      </c>
      <c r="I483" s="561" t="s">
        <v>3342</v>
      </c>
      <c r="J483" s="561"/>
      <c r="K483" s="562"/>
      <c r="L483" s="563"/>
      <c r="M483" s="563"/>
    </row>
    <row r="484" spans="1:13">
      <c r="A484" s="555">
        <v>483</v>
      </c>
      <c r="B484" s="612" t="s">
        <v>4334</v>
      </c>
      <c r="C484" s="557" t="s">
        <v>1562</v>
      </c>
      <c r="D484" s="557">
        <v>3.5</v>
      </c>
      <c r="E484" s="558"/>
      <c r="F484" s="559" t="s">
        <v>4361</v>
      </c>
      <c r="G484" s="569" t="s">
        <v>4362</v>
      </c>
      <c r="H484" s="561" t="s">
        <v>3350</v>
      </c>
      <c r="I484" s="561" t="s">
        <v>3342</v>
      </c>
      <c r="J484" s="561"/>
      <c r="K484" s="562"/>
      <c r="L484" s="563"/>
      <c r="M484" s="563"/>
    </row>
    <row r="485" spans="1:13">
      <c r="A485" s="555">
        <v>484</v>
      </c>
      <c r="B485" s="612" t="s">
        <v>4334</v>
      </c>
      <c r="C485" s="557" t="s">
        <v>1606</v>
      </c>
      <c r="D485" s="557">
        <v>3.5</v>
      </c>
      <c r="E485" s="558"/>
      <c r="F485" s="559" t="s">
        <v>4363</v>
      </c>
      <c r="G485" s="569" t="s">
        <v>4364</v>
      </c>
      <c r="H485" s="561" t="s">
        <v>3350</v>
      </c>
      <c r="I485" s="561" t="s">
        <v>3342</v>
      </c>
      <c r="J485" s="561"/>
      <c r="K485" s="562"/>
      <c r="L485" s="563"/>
      <c r="M485" s="563"/>
    </row>
    <row r="486" spans="1:13">
      <c r="A486" s="555">
        <v>485</v>
      </c>
      <c r="B486" s="612" t="s">
        <v>4334</v>
      </c>
      <c r="C486" s="557" t="s">
        <v>1640</v>
      </c>
      <c r="D486" s="557">
        <v>2.5</v>
      </c>
      <c r="E486" s="558"/>
      <c r="F486" s="559" t="s">
        <v>4365</v>
      </c>
      <c r="G486" s="569" t="s">
        <v>4366</v>
      </c>
      <c r="H486" s="561" t="s">
        <v>3350</v>
      </c>
      <c r="I486" s="561" t="s">
        <v>3342</v>
      </c>
      <c r="J486" s="561"/>
      <c r="K486" s="562"/>
      <c r="L486" s="563"/>
      <c r="M486" s="563"/>
    </row>
    <row r="487" spans="1:13">
      <c r="A487" s="555">
        <v>486</v>
      </c>
      <c r="B487" s="612" t="s">
        <v>4334</v>
      </c>
      <c r="C487" s="557" t="s">
        <v>1654</v>
      </c>
      <c r="D487" s="557">
        <v>4.5</v>
      </c>
      <c r="E487" s="558"/>
      <c r="F487" s="559" t="s">
        <v>4367</v>
      </c>
      <c r="G487" s="569" t="s">
        <v>4368</v>
      </c>
      <c r="H487" s="561" t="s">
        <v>3350</v>
      </c>
      <c r="I487" s="561" t="s">
        <v>3342</v>
      </c>
      <c r="J487" s="561"/>
      <c r="K487" s="562"/>
      <c r="L487" s="563"/>
      <c r="M487" s="563"/>
    </row>
    <row r="488" spans="1:13">
      <c r="A488" s="555">
        <v>487</v>
      </c>
      <c r="B488" s="612" t="s">
        <v>4334</v>
      </c>
      <c r="C488" s="557" t="s">
        <v>1687</v>
      </c>
      <c r="D488" s="557">
        <v>7.5</v>
      </c>
      <c r="E488" s="558"/>
      <c r="F488" s="559" t="s">
        <v>4369</v>
      </c>
      <c r="G488" s="569" t="s">
        <v>4370</v>
      </c>
      <c r="H488" s="561" t="s">
        <v>3350</v>
      </c>
      <c r="I488" s="561" t="s">
        <v>3342</v>
      </c>
      <c r="J488" s="561"/>
      <c r="K488" s="562"/>
      <c r="L488" s="563"/>
      <c r="M488" s="563"/>
    </row>
    <row r="489" spans="1:13">
      <c r="A489" s="555">
        <v>488</v>
      </c>
      <c r="B489" s="612" t="s">
        <v>4334</v>
      </c>
      <c r="C489" s="557" t="s">
        <v>2768</v>
      </c>
      <c r="D489" s="557">
        <v>4.5</v>
      </c>
      <c r="E489" s="558"/>
      <c r="F489" s="559" t="s">
        <v>4371</v>
      </c>
      <c r="G489" s="569" t="s">
        <v>4372</v>
      </c>
      <c r="H489" s="561" t="s">
        <v>3350</v>
      </c>
      <c r="I489" s="561" t="s">
        <v>3342</v>
      </c>
      <c r="J489" s="561"/>
      <c r="K489" s="562"/>
      <c r="L489" s="563"/>
      <c r="M489" s="563"/>
    </row>
    <row r="490" spans="1:13">
      <c r="A490" s="555">
        <v>489</v>
      </c>
      <c r="B490" s="573" t="s">
        <v>4373</v>
      </c>
      <c r="C490" s="557" t="s">
        <v>2769</v>
      </c>
      <c r="D490" s="557">
        <v>3.5</v>
      </c>
      <c r="E490" s="558"/>
      <c r="F490" s="559" t="s">
        <v>4374</v>
      </c>
      <c r="G490" s="569" t="s">
        <v>4375</v>
      </c>
      <c r="H490" s="561" t="s">
        <v>3350</v>
      </c>
      <c r="I490" s="561" t="s">
        <v>3342</v>
      </c>
      <c r="J490" s="561"/>
      <c r="K490" s="562"/>
      <c r="L490" s="563"/>
      <c r="M490" s="563"/>
    </row>
    <row r="491" spans="1:13" ht="18" customHeight="1">
      <c r="A491" s="555">
        <v>490</v>
      </c>
      <c r="B491" s="573" t="s">
        <v>4373</v>
      </c>
      <c r="C491" s="557" t="s">
        <v>2121</v>
      </c>
      <c r="D491" s="557">
        <v>2.5</v>
      </c>
      <c r="E491" s="558"/>
      <c r="F491" s="559" t="s">
        <v>4376</v>
      </c>
      <c r="G491" s="569" t="s">
        <v>4377</v>
      </c>
      <c r="H491" s="561" t="s">
        <v>3350</v>
      </c>
      <c r="I491" s="561" t="s">
        <v>3342</v>
      </c>
      <c r="J491" s="561"/>
      <c r="K491" s="562"/>
      <c r="L491" s="563"/>
      <c r="M491" s="563"/>
    </row>
    <row r="492" spans="1:13" ht="18" customHeight="1">
      <c r="A492" s="555">
        <v>491</v>
      </c>
      <c r="B492" s="573" t="s">
        <v>4373</v>
      </c>
      <c r="C492" s="557" t="s">
        <v>2122</v>
      </c>
      <c r="D492" s="557">
        <v>2.5</v>
      </c>
      <c r="E492" s="558"/>
      <c r="F492" s="559" t="s">
        <v>4378</v>
      </c>
      <c r="G492" s="569" t="s">
        <v>4379</v>
      </c>
      <c r="H492" s="561" t="s">
        <v>3350</v>
      </c>
      <c r="I492" s="561" t="s">
        <v>3342</v>
      </c>
      <c r="J492" s="561"/>
      <c r="K492" s="562"/>
      <c r="L492" s="563"/>
      <c r="M492" s="563"/>
    </row>
    <row r="493" spans="1:13">
      <c r="A493" s="555">
        <v>492</v>
      </c>
      <c r="B493" s="573" t="s">
        <v>4373</v>
      </c>
      <c r="C493" s="557" t="s">
        <v>2123</v>
      </c>
      <c r="D493" s="557">
        <v>2.5</v>
      </c>
      <c r="E493" s="558"/>
      <c r="F493" s="559" t="s">
        <v>4380</v>
      </c>
      <c r="G493" s="569" t="s">
        <v>4381</v>
      </c>
      <c r="H493" s="561" t="s">
        <v>3350</v>
      </c>
      <c r="I493" s="561" t="s">
        <v>3342</v>
      </c>
      <c r="J493" s="561"/>
      <c r="K493" s="562"/>
      <c r="L493" s="563"/>
      <c r="M493" s="563"/>
    </row>
    <row r="494" spans="1:13">
      <c r="A494" s="555">
        <v>493</v>
      </c>
      <c r="B494" s="573" t="s">
        <v>4373</v>
      </c>
      <c r="C494" s="557" t="s">
        <v>2124</v>
      </c>
      <c r="D494" s="557">
        <v>1.5</v>
      </c>
      <c r="E494" s="558"/>
      <c r="F494" s="559" t="s">
        <v>4382</v>
      </c>
      <c r="G494" s="569" t="s">
        <v>4383</v>
      </c>
      <c r="H494" s="561" t="s">
        <v>3350</v>
      </c>
      <c r="I494" s="561" t="s">
        <v>3342</v>
      </c>
      <c r="J494" s="561"/>
      <c r="K494" s="562"/>
      <c r="L494" s="563"/>
      <c r="M494" s="563"/>
    </row>
    <row r="495" spans="1:13">
      <c r="A495" s="555">
        <v>494</v>
      </c>
      <c r="B495" s="573" t="s">
        <v>4373</v>
      </c>
      <c r="C495" s="557" t="s">
        <v>2126</v>
      </c>
      <c r="D495" s="557">
        <v>4.5</v>
      </c>
      <c r="E495" s="558"/>
      <c r="F495" s="559" t="s">
        <v>4384</v>
      </c>
      <c r="G495" s="569" t="s">
        <v>4385</v>
      </c>
      <c r="H495" s="561" t="s">
        <v>3350</v>
      </c>
      <c r="I495" s="561" t="s">
        <v>3342</v>
      </c>
      <c r="J495" s="561"/>
      <c r="K495" s="562"/>
      <c r="L495" s="563"/>
      <c r="M495" s="563"/>
    </row>
    <row r="496" spans="1:13" ht="18" customHeight="1">
      <c r="A496" s="555">
        <v>495</v>
      </c>
      <c r="B496" s="573" t="s">
        <v>4373</v>
      </c>
      <c r="C496" s="557" t="s">
        <v>2127</v>
      </c>
      <c r="D496" s="557">
        <v>2.5</v>
      </c>
      <c r="E496" s="558"/>
      <c r="F496" s="559" t="s">
        <v>4386</v>
      </c>
      <c r="G496" s="569" t="s">
        <v>4387</v>
      </c>
      <c r="H496" s="561" t="s">
        <v>3350</v>
      </c>
      <c r="I496" s="561" t="s">
        <v>3342</v>
      </c>
      <c r="J496" s="561"/>
      <c r="K496" s="562"/>
      <c r="L496" s="563"/>
      <c r="M496" s="563"/>
    </row>
    <row r="497" spans="1:13" ht="18" customHeight="1">
      <c r="A497" s="555">
        <v>496</v>
      </c>
      <c r="B497" s="573" t="s">
        <v>4373</v>
      </c>
      <c r="C497" s="557" t="s">
        <v>2128</v>
      </c>
      <c r="D497" s="557">
        <v>3.5</v>
      </c>
      <c r="E497" s="558"/>
      <c r="F497" s="559" t="s">
        <v>4388</v>
      </c>
      <c r="G497" s="569" t="s">
        <v>4389</v>
      </c>
      <c r="H497" s="561" t="s">
        <v>3350</v>
      </c>
      <c r="I497" s="561" t="s">
        <v>3342</v>
      </c>
      <c r="J497" s="561"/>
      <c r="K497" s="562"/>
      <c r="L497" s="563"/>
      <c r="M497" s="563"/>
    </row>
    <row r="498" spans="1:13">
      <c r="A498" s="555">
        <v>497</v>
      </c>
      <c r="B498" s="573" t="s">
        <v>4373</v>
      </c>
      <c r="C498" s="557" t="s">
        <v>2129</v>
      </c>
      <c r="D498" s="557">
        <v>5.5</v>
      </c>
      <c r="E498" s="558"/>
      <c r="F498" s="559" t="s">
        <v>4390</v>
      </c>
      <c r="G498" s="569" t="s">
        <v>4391</v>
      </c>
      <c r="H498" s="561" t="s">
        <v>3350</v>
      </c>
      <c r="I498" s="561" t="s">
        <v>3342</v>
      </c>
      <c r="J498" s="561"/>
      <c r="K498" s="562"/>
      <c r="L498" s="563"/>
      <c r="M498" s="563"/>
    </row>
    <row r="499" spans="1:13">
      <c r="A499" s="555">
        <v>498</v>
      </c>
      <c r="B499" s="573" t="s">
        <v>4373</v>
      </c>
      <c r="C499" s="557" t="s">
        <v>2773</v>
      </c>
      <c r="D499" s="557">
        <v>5.5</v>
      </c>
      <c r="E499" s="558"/>
      <c r="F499" s="559" t="s">
        <v>4392</v>
      </c>
      <c r="G499" s="569" t="s">
        <v>4393</v>
      </c>
      <c r="H499" s="561" t="s">
        <v>3350</v>
      </c>
      <c r="I499" s="561" t="s">
        <v>3342</v>
      </c>
      <c r="J499" s="561"/>
      <c r="K499" s="562"/>
      <c r="L499" s="563"/>
      <c r="M499" s="563"/>
    </row>
    <row r="500" spans="1:13">
      <c r="A500" s="555">
        <v>499</v>
      </c>
      <c r="B500" s="573" t="s">
        <v>4373</v>
      </c>
      <c r="C500" s="557" t="s">
        <v>2133</v>
      </c>
      <c r="D500" s="557">
        <v>2.5</v>
      </c>
      <c r="E500" s="558"/>
      <c r="F500" s="559" t="s">
        <v>4394</v>
      </c>
      <c r="G500" s="560" t="s">
        <v>4395</v>
      </c>
      <c r="H500" s="561" t="s">
        <v>3337</v>
      </c>
      <c r="I500" s="561" t="s">
        <v>3338</v>
      </c>
      <c r="J500" s="561"/>
      <c r="K500" s="562"/>
      <c r="L500" s="563"/>
      <c r="M500" s="563"/>
    </row>
    <row r="501" spans="1:13" ht="18" customHeight="1">
      <c r="A501" s="555">
        <v>500</v>
      </c>
      <c r="B501" s="573" t="s">
        <v>4373</v>
      </c>
      <c r="C501" s="557" t="s">
        <v>2134</v>
      </c>
      <c r="D501" s="557">
        <v>1.5</v>
      </c>
      <c r="E501" s="558"/>
      <c r="F501" s="559" t="s">
        <v>4396</v>
      </c>
      <c r="G501" s="569" t="s">
        <v>4397</v>
      </c>
      <c r="H501" s="561" t="s">
        <v>3350</v>
      </c>
      <c r="I501" s="561" t="s">
        <v>3342</v>
      </c>
      <c r="J501" s="561"/>
      <c r="K501" s="562"/>
      <c r="L501" s="563"/>
      <c r="M501" s="563"/>
    </row>
    <row r="502" spans="1:13" ht="18" customHeight="1">
      <c r="A502" s="555">
        <v>501</v>
      </c>
      <c r="B502" s="573" t="s">
        <v>4373</v>
      </c>
      <c r="C502" s="557" t="s">
        <v>2135</v>
      </c>
      <c r="D502" s="557">
        <v>2.5</v>
      </c>
      <c r="E502" s="558"/>
      <c r="F502" s="559" t="s">
        <v>4398</v>
      </c>
      <c r="G502" s="569" t="s">
        <v>4399</v>
      </c>
      <c r="H502" s="561" t="s">
        <v>3350</v>
      </c>
      <c r="I502" s="561" t="s">
        <v>3342</v>
      </c>
      <c r="J502" s="561"/>
      <c r="K502" s="562"/>
      <c r="L502" s="563"/>
      <c r="M502" s="563"/>
    </row>
    <row r="503" spans="1:13">
      <c r="A503" s="555">
        <v>502</v>
      </c>
      <c r="B503" s="573" t="s">
        <v>4373</v>
      </c>
      <c r="C503" s="557" t="s">
        <v>2136</v>
      </c>
      <c r="D503" s="557">
        <v>3.5</v>
      </c>
      <c r="E503" s="558"/>
      <c r="F503" s="567" t="s">
        <v>4400</v>
      </c>
      <c r="G503" s="569" t="s">
        <v>4401</v>
      </c>
      <c r="H503" s="561" t="s">
        <v>3350</v>
      </c>
      <c r="I503" s="561" t="s">
        <v>3338</v>
      </c>
      <c r="J503" s="561"/>
      <c r="K503" s="562"/>
      <c r="L503" s="563"/>
      <c r="M503" s="563"/>
    </row>
    <row r="504" spans="1:13">
      <c r="A504" s="555">
        <v>503</v>
      </c>
      <c r="B504" s="573" t="s">
        <v>4373</v>
      </c>
      <c r="C504" s="557" t="s">
        <v>2138</v>
      </c>
      <c r="D504" s="557">
        <v>4.5</v>
      </c>
      <c r="E504" s="558"/>
      <c r="F504" s="559" t="s">
        <v>4402</v>
      </c>
      <c r="G504" s="569" t="s">
        <v>4403</v>
      </c>
      <c r="H504" s="561" t="s">
        <v>3350</v>
      </c>
      <c r="I504" s="561" t="s">
        <v>3342</v>
      </c>
      <c r="J504" s="561"/>
      <c r="K504" s="562"/>
      <c r="L504" s="563"/>
      <c r="M504" s="563"/>
    </row>
    <row r="505" spans="1:13">
      <c r="A505" s="555">
        <v>504</v>
      </c>
      <c r="B505" s="573" t="s">
        <v>4373</v>
      </c>
      <c r="C505" s="557" t="s">
        <v>2139</v>
      </c>
      <c r="D505" s="557">
        <v>3.5</v>
      </c>
      <c r="E505" s="558"/>
      <c r="F505" s="559" t="s">
        <v>4404</v>
      </c>
      <c r="G505" s="569" t="s">
        <v>4405</v>
      </c>
      <c r="H505" s="561" t="s">
        <v>3350</v>
      </c>
      <c r="I505" s="561" t="s">
        <v>3342</v>
      </c>
      <c r="J505" s="561"/>
      <c r="K505" s="562"/>
      <c r="L505" s="563"/>
      <c r="M505" s="563"/>
    </row>
    <row r="506" spans="1:13" ht="18" customHeight="1">
      <c r="A506" s="555">
        <v>505</v>
      </c>
      <c r="B506" s="573" t="s">
        <v>4373</v>
      </c>
      <c r="C506" s="557" t="s">
        <v>2140</v>
      </c>
      <c r="D506" s="557">
        <v>3.5</v>
      </c>
      <c r="E506" s="558"/>
      <c r="F506" s="559" t="s">
        <v>4406</v>
      </c>
      <c r="G506" s="569" t="s">
        <v>4407</v>
      </c>
      <c r="H506" s="561" t="s">
        <v>3350</v>
      </c>
      <c r="I506" s="561" t="s">
        <v>3342</v>
      </c>
      <c r="J506" s="561"/>
      <c r="K506" s="562"/>
      <c r="L506" s="563"/>
      <c r="M506" s="563"/>
    </row>
    <row r="507" spans="1:13" ht="18" customHeight="1">
      <c r="A507" s="555">
        <v>506</v>
      </c>
      <c r="B507" s="573" t="s">
        <v>4373</v>
      </c>
      <c r="C507" s="557" t="s">
        <v>2141</v>
      </c>
      <c r="D507" s="557">
        <v>2.5</v>
      </c>
      <c r="E507" s="558"/>
      <c r="F507" s="559" t="s">
        <v>4408</v>
      </c>
      <c r="G507" s="569" t="s">
        <v>4409</v>
      </c>
      <c r="H507" s="561" t="s">
        <v>3350</v>
      </c>
      <c r="I507" s="561" t="s">
        <v>3342</v>
      </c>
      <c r="J507" s="561"/>
      <c r="K507" s="562"/>
      <c r="L507" s="563"/>
      <c r="M507" s="563"/>
    </row>
    <row r="508" spans="1:13">
      <c r="A508" s="555">
        <v>507</v>
      </c>
      <c r="B508" s="579" t="s">
        <v>4410</v>
      </c>
      <c r="C508" s="557" t="s">
        <v>2774</v>
      </c>
      <c r="D508" s="557">
        <v>2.5</v>
      </c>
      <c r="E508" s="558"/>
      <c r="F508" s="559" t="s">
        <v>4411</v>
      </c>
      <c r="G508" s="569" t="s">
        <v>4412</v>
      </c>
      <c r="H508" s="561" t="s">
        <v>3350</v>
      </c>
      <c r="I508" s="561" t="s">
        <v>3342</v>
      </c>
      <c r="J508" s="561"/>
      <c r="K508" s="562"/>
      <c r="L508" s="563"/>
      <c r="M508" s="563"/>
    </row>
    <row r="509" spans="1:13">
      <c r="A509" s="555">
        <v>508</v>
      </c>
      <c r="B509" s="579" t="s">
        <v>4410</v>
      </c>
      <c r="C509" s="557" t="s">
        <v>1223</v>
      </c>
      <c r="D509" s="557">
        <v>3.5</v>
      </c>
      <c r="E509" s="558"/>
      <c r="F509" s="559" t="s">
        <v>4413</v>
      </c>
      <c r="G509" s="569" t="s">
        <v>4414</v>
      </c>
      <c r="H509" s="561" t="s">
        <v>3350</v>
      </c>
      <c r="I509" s="561" t="s">
        <v>3342</v>
      </c>
      <c r="J509" s="561"/>
      <c r="K509" s="562"/>
      <c r="L509" s="563"/>
      <c r="M509" s="563"/>
    </row>
    <row r="510" spans="1:13" ht="18" customHeight="1">
      <c r="A510" s="555">
        <v>509</v>
      </c>
      <c r="B510" s="579" t="s">
        <v>4410</v>
      </c>
      <c r="C510" s="557" t="s">
        <v>1241</v>
      </c>
      <c r="D510" s="580">
        <v>3</v>
      </c>
      <c r="E510" s="558"/>
      <c r="F510" s="559" t="s">
        <v>4415</v>
      </c>
      <c r="G510" s="560" t="s">
        <v>4416</v>
      </c>
      <c r="H510" s="561" t="s">
        <v>3337</v>
      </c>
      <c r="I510" s="561" t="s">
        <v>3342</v>
      </c>
      <c r="J510" s="561"/>
      <c r="K510" s="562"/>
      <c r="L510" s="563"/>
      <c r="M510" s="563"/>
    </row>
    <row r="511" spans="1:13" ht="18" customHeight="1">
      <c r="A511" s="555">
        <v>510</v>
      </c>
      <c r="B511" s="579" t="s">
        <v>4410</v>
      </c>
      <c r="C511" s="557" t="s">
        <v>1278</v>
      </c>
      <c r="D511" s="557">
        <v>1.5</v>
      </c>
      <c r="E511" s="558"/>
      <c r="F511" s="559" t="s">
        <v>4417</v>
      </c>
      <c r="G511" s="569" t="s">
        <v>4418</v>
      </c>
      <c r="H511" s="561" t="s">
        <v>3350</v>
      </c>
      <c r="I511" s="561" t="s">
        <v>3342</v>
      </c>
      <c r="J511" s="561"/>
      <c r="K511" s="562"/>
      <c r="L511" s="563"/>
      <c r="M511" s="563"/>
    </row>
    <row r="512" spans="1:13">
      <c r="A512" s="555">
        <v>511</v>
      </c>
      <c r="B512" s="579" t="s">
        <v>4410</v>
      </c>
      <c r="C512" s="557" t="s">
        <v>1297</v>
      </c>
      <c r="D512" s="557">
        <v>2.5</v>
      </c>
      <c r="E512" s="558"/>
      <c r="F512" s="559" t="s">
        <v>4419</v>
      </c>
      <c r="G512" s="569" t="s">
        <v>4420</v>
      </c>
      <c r="H512" s="561" t="s">
        <v>3350</v>
      </c>
      <c r="I512" s="561" t="s">
        <v>3342</v>
      </c>
      <c r="J512" s="561"/>
      <c r="K512" s="562"/>
      <c r="L512" s="563"/>
      <c r="M512" s="563"/>
    </row>
    <row r="513" spans="1:13">
      <c r="A513" s="555">
        <v>512</v>
      </c>
      <c r="B513" s="579" t="s">
        <v>4410</v>
      </c>
      <c r="C513" s="557" t="s">
        <v>2775</v>
      </c>
      <c r="D513" s="557">
        <v>4.5</v>
      </c>
      <c r="E513" s="558"/>
      <c r="F513" s="559" t="s">
        <v>4421</v>
      </c>
      <c r="G513" s="569" t="s">
        <v>4422</v>
      </c>
      <c r="H513" s="561" t="s">
        <v>3350</v>
      </c>
      <c r="I513" s="561" t="s">
        <v>3342</v>
      </c>
      <c r="J513" s="561"/>
      <c r="K513" s="562"/>
      <c r="L513" s="563"/>
      <c r="M513" s="563"/>
    </row>
    <row r="514" spans="1:13">
      <c r="A514" s="555">
        <v>513</v>
      </c>
      <c r="B514" s="579" t="s">
        <v>4410</v>
      </c>
      <c r="C514" s="557" t="s">
        <v>2778</v>
      </c>
      <c r="D514" s="557">
        <v>3.5</v>
      </c>
      <c r="E514" s="558"/>
      <c r="F514" s="559" t="s">
        <v>4423</v>
      </c>
      <c r="G514" s="569" t="s">
        <v>4424</v>
      </c>
      <c r="H514" s="561" t="s">
        <v>3350</v>
      </c>
      <c r="I514" s="561" t="s">
        <v>3342</v>
      </c>
      <c r="J514" s="561"/>
      <c r="K514" s="562"/>
      <c r="L514" s="563"/>
      <c r="M514" s="563"/>
    </row>
    <row r="515" spans="1:13">
      <c r="A515" s="555">
        <v>514</v>
      </c>
      <c r="B515" s="579" t="s">
        <v>4410</v>
      </c>
      <c r="C515" s="557" t="s">
        <v>1388</v>
      </c>
      <c r="D515" s="557">
        <v>3.5</v>
      </c>
      <c r="E515" s="558"/>
      <c r="F515" s="559" t="s">
        <v>4425</v>
      </c>
      <c r="G515" s="569" t="s">
        <v>4426</v>
      </c>
      <c r="H515" s="561" t="s">
        <v>3350</v>
      </c>
      <c r="I515" s="561" t="s">
        <v>3342</v>
      </c>
      <c r="J515" s="561"/>
      <c r="K515" s="562"/>
      <c r="L515" s="563"/>
      <c r="M515" s="563"/>
    </row>
    <row r="516" spans="1:13">
      <c r="A516" s="555">
        <v>515</v>
      </c>
      <c r="B516" s="579" t="s">
        <v>4410</v>
      </c>
      <c r="C516" s="557" t="s">
        <v>1420</v>
      </c>
      <c r="D516" s="557">
        <v>2.5</v>
      </c>
      <c r="E516" s="558"/>
      <c r="F516" s="559" t="s">
        <v>4427</v>
      </c>
      <c r="G516" s="569" t="s">
        <v>4428</v>
      </c>
      <c r="H516" s="561" t="s">
        <v>3350</v>
      </c>
      <c r="I516" s="561" t="s">
        <v>3342</v>
      </c>
      <c r="J516" s="561"/>
      <c r="K516" s="562"/>
      <c r="L516" s="563"/>
      <c r="M516" s="563"/>
    </row>
    <row r="517" spans="1:13">
      <c r="A517" s="555">
        <v>516</v>
      </c>
      <c r="B517" s="579" t="s">
        <v>4410</v>
      </c>
      <c r="C517" s="557" t="s">
        <v>1432</v>
      </c>
      <c r="D517" s="557">
        <v>2.5</v>
      </c>
      <c r="E517" s="558"/>
      <c r="F517" s="559" t="s">
        <v>4429</v>
      </c>
      <c r="G517" s="569" t="s">
        <v>4430</v>
      </c>
      <c r="H517" s="561" t="s">
        <v>3350</v>
      </c>
      <c r="I517" s="561" t="s">
        <v>3342</v>
      </c>
      <c r="J517" s="561"/>
      <c r="K517" s="562"/>
      <c r="L517" s="563"/>
      <c r="M517" s="563"/>
    </row>
    <row r="518" spans="1:13">
      <c r="A518" s="555">
        <v>517</v>
      </c>
      <c r="B518" s="579" t="s">
        <v>4410</v>
      </c>
      <c r="C518" s="557" t="s">
        <v>2776</v>
      </c>
      <c r="D518" s="557">
        <v>1.5</v>
      </c>
      <c r="E518" s="558"/>
      <c r="F518" s="559" t="s">
        <v>4431</v>
      </c>
      <c r="G518" s="569" t="s">
        <v>4432</v>
      </c>
      <c r="H518" s="561" t="s">
        <v>3350</v>
      </c>
      <c r="I518" s="561" t="s">
        <v>3342</v>
      </c>
      <c r="J518" s="561"/>
      <c r="K518" s="562"/>
      <c r="L518" s="563"/>
      <c r="M518" s="563"/>
    </row>
    <row r="519" spans="1:13">
      <c r="A519" s="555">
        <v>518</v>
      </c>
      <c r="B519" s="579" t="s">
        <v>4410</v>
      </c>
      <c r="C519" s="557" t="s">
        <v>1501</v>
      </c>
      <c r="D519" s="557">
        <v>3.5</v>
      </c>
      <c r="E519" s="558"/>
      <c r="F519" s="559" t="s">
        <v>4433</v>
      </c>
      <c r="G519" s="569" t="s">
        <v>4434</v>
      </c>
      <c r="H519" s="561" t="s">
        <v>3350</v>
      </c>
      <c r="I519" s="561" t="s">
        <v>3342</v>
      </c>
      <c r="J519" s="561"/>
      <c r="K519" s="562"/>
      <c r="L519" s="563"/>
      <c r="M519" s="563"/>
    </row>
    <row r="520" spans="1:13">
      <c r="A520" s="555">
        <v>519</v>
      </c>
      <c r="B520" s="579" t="s">
        <v>4410</v>
      </c>
      <c r="C520" s="557" t="s">
        <v>1516</v>
      </c>
      <c r="D520" s="557">
        <v>3.5</v>
      </c>
      <c r="E520" s="558"/>
      <c r="F520" s="559" t="s">
        <v>4435</v>
      </c>
      <c r="G520" s="569" t="s">
        <v>4436</v>
      </c>
      <c r="H520" s="561" t="s">
        <v>3350</v>
      </c>
      <c r="I520" s="561" t="s">
        <v>3342</v>
      </c>
      <c r="J520" s="561"/>
      <c r="K520" s="562"/>
      <c r="L520" s="563"/>
      <c r="M520" s="563"/>
    </row>
    <row r="521" spans="1:13">
      <c r="A521" s="555">
        <v>520</v>
      </c>
      <c r="B521" s="579" t="s">
        <v>4410</v>
      </c>
      <c r="C521" s="557" t="s">
        <v>1550</v>
      </c>
      <c r="D521" s="557">
        <v>2.5</v>
      </c>
      <c r="E521" s="558"/>
      <c r="F521" s="559" t="s">
        <v>4437</v>
      </c>
      <c r="G521" s="569" t="s">
        <v>4438</v>
      </c>
      <c r="H521" s="561" t="s">
        <v>3350</v>
      </c>
      <c r="I521" s="561" t="s">
        <v>3342</v>
      </c>
      <c r="J521" s="561"/>
      <c r="K521" s="562"/>
      <c r="L521" s="563"/>
      <c r="M521" s="563"/>
    </row>
    <row r="522" spans="1:13">
      <c r="A522" s="555">
        <v>521</v>
      </c>
      <c r="B522" s="579" t="s">
        <v>4410</v>
      </c>
      <c r="C522" s="557" t="s">
        <v>1596</v>
      </c>
      <c r="D522" s="557">
        <v>3.5</v>
      </c>
      <c r="E522" s="558"/>
      <c r="F522" s="559" t="s">
        <v>4439</v>
      </c>
      <c r="G522" s="569" t="s">
        <v>4440</v>
      </c>
      <c r="H522" s="561" t="s">
        <v>3350</v>
      </c>
      <c r="I522" s="561" t="s">
        <v>3342</v>
      </c>
      <c r="J522" s="561"/>
      <c r="K522" s="562"/>
      <c r="L522" s="563"/>
      <c r="M522" s="563"/>
    </row>
    <row r="523" spans="1:13" ht="18" customHeight="1">
      <c r="A523" s="555">
        <v>522</v>
      </c>
      <c r="B523" s="579" t="s">
        <v>4410</v>
      </c>
      <c r="C523" s="557" t="s">
        <v>1608</v>
      </c>
      <c r="D523" s="557">
        <v>0.5</v>
      </c>
      <c r="E523" s="558"/>
      <c r="F523" s="559" t="s">
        <v>4441</v>
      </c>
      <c r="G523" s="560" t="s">
        <v>4442</v>
      </c>
      <c r="H523" s="561" t="s">
        <v>3337</v>
      </c>
      <c r="I523" s="561" t="s">
        <v>3342</v>
      </c>
      <c r="J523" s="561"/>
      <c r="K523" s="562"/>
      <c r="L523" s="563"/>
      <c r="M523" s="563"/>
    </row>
    <row r="524" spans="1:13" ht="18" customHeight="1">
      <c r="A524" s="555">
        <v>523</v>
      </c>
      <c r="B524" s="579" t="s">
        <v>4410</v>
      </c>
      <c r="C524" s="557" t="s">
        <v>1642</v>
      </c>
      <c r="D524" s="557">
        <v>2.5</v>
      </c>
      <c r="E524" s="558"/>
      <c r="F524" s="559" t="s">
        <v>4443</v>
      </c>
      <c r="G524" s="569" t="s">
        <v>4444</v>
      </c>
      <c r="H524" s="561" t="s">
        <v>3350</v>
      </c>
      <c r="I524" s="561" t="s">
        <v>3342</v>
      </c>
      <c r="J524" s="561"/>
      <c r="K524" s="562"/>
      <c r="L524" s="563"/>
      <c r="M524" s="563"/>
    </row>
    <row r="525" spans="1:13">
      <c r="A525" s="555">
        <v>524</v>
      </c>
      <c r="B525" s="579" t="s">
        <v>4410</v>
      </c>
      <c r="C525" s="557" t="s">
        <v>1656</v>
      </c>
      <c r="D525" s="557">
        <v>4.5</v>
      </c>
      <c r="E525" s="558"/>
      <c r="F525" s="559" t="s">
        <v>4445</v>
      </c>
      <c r="G525" s="569" t="s">
        <v>4446</v>
      </c>
      <c r="H525" s="561" t="s">
        <v>3350</v>
      </c>
      <c r="I525" s="561" t="s">
        <v>3342</v>
      </c>
      <c r="J525" s="561"/>
      <c r="K525" s="562"/>
      <c r="L525" s="563"/>
      <c r="M525" s="563"/>
    </row>
    <row r="526" spans="1:13">
      <c r="A526" s="555">
        <v>525</v>
      </c>
      <c r="B526" s="579" t="s">
        <v>4410</v>
      </c>
      <c r="C526" s="557" t="s">
        <v>1689</v>
      </c>
      <c r="D526" s="557">
        <v>2.5</v>
      </c>
      <c r="E526" s="558"/>
      <c r="F526" s="559" t="s">
        <v>4447</v>
      </c>
      <c r="G526" s="569" t="s">
        <v>4448</v>
      </c>
      <c r="H526" s="561" t="s">
        <v>3350</v>
      </c>
      <c r="I526" s="561" t="s">
        <v>3342</v>
      </c>
      <c r="J526" s="561"/>
      <c r="K526" s="562"/>
      <c r="L526" s="563"/>
      <c r="M526" s="563"/>
    </row>
    <row r="527" spans="1:13">
      <c r="A527" s="555">
        <v>526</v>
      </c>
      <c r="B527" s="579" t="s">
        <v>4410</v>
      </c>
      <c r="C527" s="557" t="s">
        <v>1699</v>
      </c>
      <c r="D527" s="557">
        <v>3.5</v>
      </c>
      <c r="E527" s="558"/>
      <c r="F527" s="559" t="s">
        <v>4449</v>
      </c>
      <c r="G527" s="569" t="s">
        <v>4450</v>
      </c>
      <c r="H527" s="561" t="s">
        <v>3350</v>
      </c>
      <c r="I527" s="561" t="s">
        <v>3342</v>
      </c>
      <c r="J527" s="561"/>
      <c r="K527" s="562"/>
      <c r="L527" s="563"/>
      <c r="M527" s="563"/>
    </row>
    <row r="528" spans="1:13">
      <c r="A528" s="555">
        <v>527</v>
      </c>
      <c r="B528" s="589" t="s">
        <v>4451</v>
      </c>
      <c r="C528" s="557" t="s">
        <v>2779</v>
      </c>
      <c r="D528" s="557">
        <v>3.5</v>
      </c>
      <c r="E528" s="558"/>
      <c r="F528" s="559" t="s">
        <v>4452</v>
      </c>
      <c r="G528" s="569" t="s">
        <v>4453</v>
      </c>
      <c r="H528" s="561" t="s">
        <v>3350</v>
      </c>
      <c r="I528" s="561" t="s">
        <v>3342</v>
      </c>
      <c r="J528" s="561"/>
      <c r="K528" s="562"/>
      <c r="L528" s="563"/>
      <c r="M528" s="563"/>
    </row>
    <row r="529" spans="1:13">
      <c r="A529" s="555">
        <v>528</v>
      </c>
      <c r="B529" s="589" t="s">
        <v>4451</v>
      </c>
      <c r="C529" s="557" t="s">
        <v>2149</v>
      </c>
      <c r="D529" s="557">
        <v>2.5</v>
      </c>
      <c r="E529" s="558"/>
      <c r="F529" s="559" t="s">
        <v>4454</v>
      </c>
      <c r="G529" s="569" t="s">
        <v>4455</v>
      </c>
      <c r="H529" s="561" t="s">
        <v>3350</v>
      </c>
      <c r="I529" s="561" t="s">
        <v>3342</v>
      </c>
      <c r="J529" s="561"/>
      <c r="K529" s="562"/>
      <c r="L529" s="563"/>
      <c r="M529" s="563"/>
    </row>
    <row r="530" spans="1:13">
      <c r="A530" s="555">
        <v>529</v>
      </c>
      <c r="B530" s="589" t="s">
        <v>4451</v>
      </c>
      <c r="C530" s="557" t="s">
        <v>2150</v>
      </c>
      <c r="D530" s="557">
        <v>3.5</v>
      </c>
      <c r="E530" s="558"/>
      <c r="F530" s="559" t="s">
        <v>4456</v>
      </c>
      <c r="G530" s="569" t="s">
        <v>4457</v>
      </c>
      <c r="H530" s="561" t="s">
        <v>3350</v>
      </c>
      <c r="I530" s="561" t="s">
        <v>3342</v>
      </c>
      <c r="J530" s="561"/>
      <c r="K530" s="562"/>
      <c r="L530" s="563"/>
      <c r="M530" s="563"/>
    </row>
    <row r="531" spans="1:13">
      <c r="A531" s="555">
        <v>530</v>
      </c>
      <c r="B531" s="589" t="s">
        <v>4451</v>
      </c>
      <c r="C531" s="557" t="s">
        <v>2151</v>
      </c>
      <c r="D531" s="557">
        <v>2.5</v>
      </c>
      <c r="E531" s="558"/>
      <c r="F531" s="559" t="s">
        <v>4458</v>
      </c>
      <c r="G531" s="569" t="s">
        <v>4459</v>
      </c>
      <c r="H531" s="561" t="s">
        <v>3350</v>
      </c>
      <c r="I531" s="561" t="s">
        <v>3342</v>
      </c>
      <c r="J531" s="561"/>
      <c r="K531" s="562"/>
      <c r="L531" s="563"/>
      <c r="M531" s="563"/>
    </row>
    <row r="532" spans="1:13">
      <c r="A532" s="555">
        <v>531</v>
      </c>
      <c r="B532" s="589" t="s">
        <v>4451</v>
      </c>
      <c r="C532" s="557" t="s">
        <v>2152</v>
      </c>
      <c r="D532" s="557">
        <v>3.5</v>
      </c>
      <c r="E532" s="558"/>
      <c r="F532" s="559" t="s">
        <v>4460</v>
      </c>
      <c r="G532" s="569" t="s">
        <v>4461</v>
      </c>
      <c r="H532" s="561" t="s">
        <v>3350</v>
      </c>
      <c r="I532" s="561" t="s">
        <v>3342</v>
      </c>
      <c r="J532" s="561"/>
      <c r="K532" s="562"/>
      <c r="L532" s="563"/>
      <c r="M532" s="563"/>
    </row>
    <row r="533" spans="1:13">
      <c r="A533" s="555">
        <v>532</v>
      </c>
      <c r="B533" s="589" t="s">
        <v>4451</v>
      </c>
      <c r="C533" s="557" t="s">
        <v>2780</v>
      </c>
      <c r="D533" s="557" t="s">
        <v>4462</v>
      </c>
      <c r="E533" s="576" t="s">
        <v>3720</v>
      </c>
      <c r="F533" s="559" t="s">
        <v>4463</v>
      </c>
      <c r="G533" s="569" t="s">
        <v>4464</v>
      </c>
      <c r="H533" s="561" t="s">
        <v>3350</v>
      </c>
      <c r="I533" s="561" t="s">
        <v>3342</v>
      </c>
      <c r="J533" s="561"/>
      <c r="K533" s="562"/>
      <c r="L533" s="563"/>
      <c r="M533" s="563"/>
    </row>
    <row r="534" spans="1:13">
      <c r="A534" s="555">
        <v>533</v>
      </c>
      <c r="B534" s="589" t="s">
        <v>4451</v>
      </c>
      <c r="C534" s="557" t="s">
        <v>2155</v>
      </c>
      <c r="D534" s="557">
        <v>3.5</v>
      </c>
      <c r="E534" s="558"/>
      <c r="F534" s="559" t="s">
        <v>4465</v>
      </c>
      <c r="G534" s="569" t="s">
        <v>4466</v>
      </c>
      <c r="H534" s="561" t="s">
        <v>3350</v>
      </c>
      <c r="I534" s="561" t="s">
        <v>3342</v>
      </c>
      <c r="J534" s="561"/>
      <c r="K534" s="562"/>
      <c r="L534" s="563"/>
      <c r="M534" s="563"/>
    </row>
    <row r="535" spans="1:13">
      <c r="A535" s="555">
        <v>534</v>
      </c>
      <c r="B535" s="589" t="s">
        <v>4451</v>
      </c>
      <c r="C535" s="557" t="s">
        <v>2156</v>
      </c>
      <c r="D535" s="557">
        <v>2.5</v>
      </c>
      <c r="E535" s="558"/>
      <c r="F535" s="559" t="s">
        <v>4467</v>
      </c>
      <c r="G535" s="569" t="s">
        <v>4468</v>
      </c>
      <c r="H535" s="561" t="s">
        <v>3350</v>
      </c>
      <c r="I535" s="561" t="s">
        <v>3342</v>
      </c>
      <c r="J535" s="561"/>
      <c r="K535" s="562"/>
      <c r="L535" s="563"/>
      <c r="M535" s="563"/>
    </row>
    <row r="536" spans="1:13">
      <c r="A536" s="555">
        <v>535</v>
      </c>
      <c r="B536" s="589" t="s">
        <v>4451</v>
      </c>
      <c r="C536" s="557" t="s">
        <v>2157</v>
      </c>
      <c r="D536" s="557">
        <v>3.5</v>
      </c>
      <c r="E536" s="558"/>
      <c r="F536" s="559" t="s">
        <v>4469</v>
      </c>
      <c r="G536" s="569" t="s">
        <v>4470</v>
      </c>
      <c r="H536" s="561" t="s">
        <v>3350</v>
      </c>
      <c r="I536" s="561" t="s">
        <v>3342</v>
      </c>
      <c r="J536" s="561"/>
      <c r="K536" s="562"/>
      <c r="L536" s="563"/>
      <c r="M536" s="563"/>
    </row>
    <row r="537" spans="1:13">
      <c r="A537" s="555">
        <v>536</v>
      </c>
      <c r="B537" s="589" t="s">
        <v>4451</v>
      </c>
      <c r="C537" s="557" t="s">
        <v>2158</v>
      </c>
      <c r="D537" s="557">
        <v>0.5</v>
      </c>
      <c r="E537" s="558"/>
      <c r="F537" s="559" t="s">
        <v>4471</v>
      </c>
      <c r="G537" s="569" t="s">
        <v>4472</v>
      </c>
      <c r="H537" s="561" t="s">
        <v>3350</v>
      </c>
      <c r="I537" s="561" t="s">
        <v>3342</v>
      </c>
      <c r="J537" s="561"/>
      <c r="K537" s="562"/>
      <c r="L537" s="563"/>
      <c r="M537" s="563"/>
    </row>
    <row r="538" spans="1:13">
      <c r="A538" s="555">
        <v>537</v>
      </c>
      <c r="B538" s="589" t="s">
        <v>4451</v>
      </c>
      <c r="C538" s="557" t="s">
        <v>2781</v>
      </c>
      <c r="D538" s="557">
        <v>2.5</v>
      </c>
      <c r="E538" s="558"/>
      <c r="F538" s="559" t="s">
        <v>4473</v>
      </c>
      <c r="G538" s="569" t="s">
        <v>4474</v>
      </c>
      <c r="H538" s="561" t="s">
        <v>3350</v>
      </c>
      <c r="I538" s="561" t="s">
        <v>3342</v>
      </c>
      <c r="J538" s="561"/>
      <c r="K538" s="562"/>
      <c r="L538" s="563"/>
      <c r="M538" s="563"/>
    </row>
    <row r="539" spans="1:13">
      <c r="A539" s="555">
        <v>538</v>
      </c>
      <c r="B539" s="589" t="s">
        <v>4451</v>
      </c>
      <c r="C539" s="557" t="s">
        <v>2161</v>
      </c>
      <c r="D539" s="557">
        <v>1.5</v>
      </c>
      <c r="E539" s="558"/>
      <c r="F539" s="559" t="s">
        <v>4475</v>
      </c>
      <c r="G539" s="569" t="s">
        <v>4476</v>
      </c>
      <c r="H539" s="561" t="s">
        <v>3350</v>
      </c>
      <c r="I539" s="561" t="s">
        <v>3342</v>
      </c>
      <c r="J539" s="561"/>
      <c r="K539" s="562"/>
      <c r="L539" s="563"/>
      <c r="M539" s="563"/>
    </row>
    <row r="540" spans="1:13">
      <c r="A540" s="555">
        <v>539</v>
      </c>
      <c r="B540" s="589" t="s">
        <v>4451</v>
      </c>
      <c r="C540" s="557" t="s">
        <v>2162</v>
      </c>
      <c r="D540" s="557">
        <v>1.5</v>
      </c>
      <c r="E540" s="558"/>
      <c r="F540" s="559" t="s">
        <v>4477</v>
      </c>
      <c r="G540" s="569" t="s">
        <v>4478</v>
      </c>
      <c r="H540" s="561" t="s">
        <v>3350</v>
      </c>
      <c r="I540" s="561" t="s">
        <v>3342</v>
      </c>
      <c r="J540" s="561"/>
      <c r="K540" s="562"/>
      <c r="L540" s="563"/>
      <c r="M540" s="563"/>
    </row>
    <row r="541" spans="1:13">
      <c r="A541" s="555">
        <v>540</v>
      </c>
      <c r="B541" s="589" t="s">
        <v>4451</v>
      </c>
      <c r="C541" s="557" t="s">
        <v>2049</v>
      </c>
      <c r="D541" s="557">
        <v>3.5</v>
      </c>
      <c r="E541" s="558"/>
      <c r="F541" s="559" t="s">
        <v>4479</v>
      </c>
      <c r="G541" s="569" t="s">
        <v>4480</v>
      </c>
      <c r="H541" s="561" t="s">
        <v>3350</v>
      </c>
      <c r="I541" s="561" t="s">
        <v>3342</v>
      </c>
      <c r="J541" s="561"/>
      <c r="K541" s="562"/>
      <c r="L541" s="563"/>
      <c r="M541" s="563"/>
    </row>
    <row r="542" spans="1:13">
      <c r="A542" s="555">
        <v>541</v>
      </c>
      <c r="B542" s="589" t="s">
        <v>4451</v>
      </c>
      <c r="C542" s="557" t="s">
        <v>2163</v>
      </c>
      <c r="D542" s="557">
        <v>4.5</v>
      </c>
      <c r="E542" s="558"/>
      <c r="F542" s="559" t="s">
        <v>4481</v>
      </c>
      <c r="G542" s="569" t="s">
        <v>4482</v>
      </c>
      <c r="H542" s="561" t="s">
        <v>3350</v>
      </c>
      <c r="I542" s="561" t="s">
        <v>3342</v>
      </c>
      <c r="J542" s="561"/>
      <c r="K542" s="562"/>
      <c r="L542" s="563"/>
      <c r="M542" s="563"/>
    </row>
    <row r="543" spans="1:13">
      <c r="A543" s="555">
        <v>542</v>
      </c>
      <c r="B543" s="594" t="s">
        <v>4483</v>
      </c>
      <c r="C543" s="557" t="s">
        <v>2165</v>
      </c>
      <c r="D543" s="557">
        <v>1.5</v>
      </c>
      <c r="E543" s="558"/>
      <c r="F543" s="567" t="s">
        <v>4484</v>
      </c>
      <c r="G543" s="560" t="s">
        <v>4485</v>
      </c>
      <c r="H543" s="561" t="s">
        <v>3337</v>
      </c>
      <c r="I543" s="561" t="s">
        <v>3338</v>
      </c>
      <c r="J543" s="561" t="s">
        <v>3346</v>
      </c>
      <c r="K543" s="562"/>
      <c r="L543" s="563"/>
      <c r="M543" s="563"/>
    </row>
    <row r="544" spans="1:13">
      <c r="A544" s="555">
        <v>543</v>
      </c>
      <c r="B544" s="594" t="s">
        <v>4483</v>
      </c>
      <c r="C544" s="557" t="s">
        <v>1224</v>
      </c>
      <c r="D544" s="557">
        <v>4.5</v>
      </c>
      <c r="E544" s="558"/>
      <c r="F544" s="567" t="s">
        <v>4486</v>
      </c>
      <c r="G544" s="569" t="s">
        <v>4487</v>
      </c>
      <c r="H544" s="561" t="s">
        <v>3350</v>
      </c>
      <c r="I544" s="561" t="s">
        <v>3338</v>
      </c>
      <c r="J544" s="561" t="s">
        <v>3346</v>
      </c>
      <c r="K544" s="562"/>
      <c r="L544" s="563"/>
      <c r="M544" s="563"/>
    </row>
    <row r="545" spans="1:13">
      <c r="A545" s="555">
        <v>544</v>
      </c>
      <c r="B545" s="594" t="s">
        <v>4483</v>
      </c>
      <c r="C545" s="557" t="s">
        <v>1242</v>
      </c>
      <c r="D545" s="557">
        <v>2.5</v>
      </c>
      <c r="E545" s="558"/>
      <c r="F545" s="559" t="s">
        <v>4488</v>
      </c>
      <c r="G545" s="569" t="s">
        <v>4489</v>
      </c>
      <c r="H545" s="561" t="s">
        <v>3350</v>
      </c>
      <c r="I545" s="561" t="s">
        <v>3342</v>
      </c>
      <c r="J545" s="561"/>
      <c r="K545" s="562"/>
      <c r="L545" s="563"/>
      <c r="M545" s="563"/>
    </row>
    <row r="546" spans="1:13">
      <c r="A546" s="555">
        <v>545</v>
      </c>
      <c r="B546" s="594" t="s">
        <v>4483</v>
      </c>
      <c r="C546" s="557" t="s">
        <v>1280</v>
      </c>
      <c r="D546" s="557">
        <v>1.5</v>
      </c>
      <c r="E546" s="558"/>
      <c r="F546" s="567" t="s">
        <v>4490</v>
      </c>
      <c r="G546" s="569" t="s">
        <v>4491</v>
      </c>
      <c r="H546" s="561" t="s">
        <v>3350</v>
      </c>
      <c r="I546" s="561" t="s">
        <v>3338</v>
      </c>
      <c r="J546" s="561" t="s">
        <v>3346</v>
      </c>
      <c r="K546" s="562"/>
      <c r="L546" s="563"/>
      <c r="M546" s="563"/>
    </row>
    <row r="547" spans="1:13">
      <c r="A547" s="555">
        <v>546</v>
      </c>
      <c r="B547" s="594" t="s">
        <v>4483</v>
      </c>
      <c r="C547" s="557" t="s">
        <v>1298</v>
      </c>
      <c r="D547" s="557">
        <v>3.5</v>
      </c>
      <c r="E547" s="558"/>
      <c r="F547" s="559" t="s">
        <v>4492</v>
      </c>
      <c r="G547" s="569" t="s">
        <v>4493</v>
      </c>
      <c r="H547" s="561" t="s">
        <v>3350</v>
      </c>
      <c r="I547" s="561" t="s">
        <v>3342</v>
      </c>
      <c r="J547" s="561"/>
      <c r="K547" s="562"/>
      <c r="L547" s="563"/>
      <c r="M547" s="563"/>
    </row>
    <row r="548" spans="1:13">
      <c r="A548" s="555">
        <v>547</v>
      </c>
      <c r="B548" s="594" t="s">
        <v>4483</v>
      </c>
      <c r="C548" s="557" t="s">
        <v>2167</v>
      </c>
      <c r="D548" s="557">
        <v>1.5</v>
      </c>
      <c r="E548" s="558"/>
      <c r="F548" s="559" t="s">
        <v>4494</v>
      </c>
      <c r="G548" s="569" t="s">
        <v>4495</v>
      </c>
      <c r="H548" s="561" t="s">
        <v>3350</v>
      </c>
      <c r="I548" s="561" t="s">
        <v>3342</v>
      </c>
      <c r="J548" s="561"/>
      <c r="K548" s="562"/>
      <c r="L548" s="563"/>
      <c r="M548" s="563"/>
    </row>
    <row r="549" spans="1:13">
      <c r="A549" s="555">
        <v>548</v>
      </c>
      <c r="B549" s="594" t="s">
        <v>4483</v>
      </c>
      <c r="C549" s="557" t="s">
        <v>1378</v>
      </c>
      <c r="D549" s="557">
        <v>2.5</v>
      </c>
      <c r="E549" s="558"/>
      <c r="F549" s="559" t="s">
        <v>4496</v>
      </c>
      <c r="G549" s="569" t="s">
        <v>4497</v>
      </c>
      <c r="H549" s="561" t="s">
        <v>3350</v>
      </c>
      <c r="I549" s="561" t="s">
        <v>3342</v>
      </c>
      <c r="J549" s="561"/>
      <c r="K549" s="562"/>
      <c r="L549" s="563"/>
      <c r="M549" s="563"/>
    </row>
    <row r="550" spans="1:13">
      <c r="A550" s="555">
        <v>549</v>
      </c>
      <c r="B550" s="594" t="s">
        <v>4483</v>
      </c>
      <c r="C550" s="557" t="s">
        <v>1389</v>
      </c>
      <c r="D550" s="557">
        <v>1.5</v>
      </c>
      <c r="E550" s="558"/>
      <c r="F550" s="559" t="s">
        <v>4498</v>
      </c>
      <c r="G550" s="569" t="s">
        <v>4499</v>
      </c>
      <c r="H550" s="561" t="s">
        <v>3350</v>
      </c>
      <c r="I550" s="561" t="s">
        <v>3342</v>
      </c>
      <c r="J550" s="561"/>
      <c r="K550" s="562"/>
      <c r="L550" s="563"/>
      <c r="M550" s="563"/>
    </row>
    <row r="551" spans="1:13">
      <c r="A551" s="555">
        <v>550</v>
      </c>
      <c r="B551" s="594" t="s">
        <v>4483</v>
      </c>
      <c r="C551" s="557" t="s">
        <v>1422</v>
      </c>
      <c r="D551" s="557">
        <v>5.5</v>
      </c>
      <c r="E551" s="558"/>
      <c r="F551" s="559" t="s">
        <v>4500</v>
      </c>
      <c r="G551" s="569" t="s">
        <v>4501</v>
      </c>
      <c r="H551" s="561" t="s">
        <v>3350</v>
      </c>
      <c r="I551" s="561" t="s">
        <v>3342</v>
      </c>
      <c r="J551" s="561"/>
      <c r="K551" s="562"/>
      <c r="L551" s="563"/>
      <c r="M551" s="563"/>
    </row>
    <row r="552" spans="1:13">
      <c r="A552" s="555">
        <v>551</v>
      </c>
      <c r="B552" s="594" t="s">
        <v>4483</v>
      </c>
      <c r="C552" s="557" t="s">
        <v>1433</v>
      </c>
      <c r="D552" s="557">
        <v>1.5</v>
      </c>
      <c r="E552" s="558"/>
      <c r="F552" s="567" t="s">
        <v>4502</v>
      </c>
      <c r="G552" s="569" t="s">
        <v>4503</v>
      </c>
      <c r="H552" s="561" t="s">
        <v>3350</v>
      </c>
      <c r="I552" s="561" t="s">
        <v>3338</v>
      </c>
      <c r="J552" s="561" t="s">
        <v>3346</v>
      </c>
      <c r="K552" s="562"/>
      <c r="L552" s="563"/>
      <c r="M552" s="563"/>
    </row>
    <row r="553" spans="1:13">
      <c r="A553" s="555">
        <v>552</v>
      </c>
      <c r="B553" s="594" t="s">
        <v>4483</v>
      </c>
      <c r="C553" s="557" t="s">
        <v>131</v>
      </c>
      <c r="D553" s="557">
        <v>3.5</v>
      </c>
      <c r="E553" s="558"/>
      <c r="F553" s="559" t="s">
        <v>4504</v>
      </c>
      <c r="G553" s="569" t="s">
        <v>4505</v>
      </c>
      <c r="H553" s="561" t="s">
        <v>3350</v>
      </c>
      <c r="I553" s="561" t="s">
        <v>3342</v>
      </c>
      <c r="J553" s="561"/>
      <c r="K553" s="562"/>
      <c r="L553" s="563"/>
      <c r="M553" s="563"/>
    </row>
    <row r="554" spans="1:13">
      <c r="A554" s="555">
        <v>553</v>
      </c>
      <c r="B554" s="594" t="s">
        <v>4483</v>
      </c>
      <c r="C554" s="557" t="s">
        <v>128</v>
      </c>
      <c r="D554" s="557">
        <v>1.5</v>
      </c>
      <c r="E554" s="558"/>
      <c r="F554" s="559" t="s">
        <v>4506</v>
      </c>
      <c r="G554" s="569" t="s">
        <v>4507</v>
      </c>
      <c r="H554" s="561" t="s">
        <v>3350</v>
      </c>
      <c r="I554" s="561" t="s">
        <v>3342</v>
      </c>
      <c r="J554" s="561"/>
      <c r="K554" s="562"/>
      <c r="L554" s="563"/>
      <c r="M554" s="563"/>
    </row>
    <row r="555" spans="1:13">
      <c r="A555" s="555">
        <v>554</v>
      </c>
      <c r="B555" s="594" t="s">
        <v>4483</v>
      </c>
      <c r="C555" s="557" t="s">
        <v>2169</v>
      </c>
      <c r="D555" s="557">
        <v>2.5</v>
      </c>
      <c r="E555" s="558"/>
      <c r="F555" s="559" t="s">
        <v>4508</v>
      </c>
      <c r="G555" s="569" t="s">
        <v>4509</v>
      </c>
      <c r="H555" s="561" t="s">
        <v>3350</v>
      </c>
      <c r="I555" s="561" t="s">
        <v>3342</v>
      </c>
      <c r="J555" s="561"/>
      <c r="K555" s="562"/>
      <c r="L555" s="563"/>
      <c r="M555" s="563"/>
    </row>
    <row r="556" spans="1:13">
      <c r="A556" s="555">
        <v>555</v>
      </c>
      <c r="B556" s="594" t="s">
        <v>4483</v>
      </c>
      <c r="C556" s="557" t="s">
        <v>124</v>
      </c>
      <c r="D556" s="557">
        <v>2.5</v>
      </c>
      <c r="E556" s="558"/>
      <c r="F556" s="559" t="s">
        <v>4510</v>
      </c>
      <c r="G556" s="569" t="s">
        <v>4511</v>
      </c>
      <c r="H556" s="561" t="s">
        <v>3350</v>
      </c>
      <c r="I556" s="561" t="s">
        <v>3342</v>
      </c>
      <c r="J556" s="561"/>
      <c r="K556" s="562"/>
      <c r="L556" s="563"/>
      <c r="M556" s="563"/>
    </row>
    <row r="557" spans="1:13">
      <c r="A557" s="555">
        <v>556</v>
      </c>
      <c r="B557" s="594" t="s">
        <v>4483</v>
      </c>
      <c r="C557" s="557" t="s">
        <v>141</v>
      </c>
      <c r="D557" s="557">
        <v>3.5</v>
      </c>
      <c r="E557" s="558"/>
      <c r="F557" s="559" t="s">
        <v>4512</v>
      </c>
      <c r="G557" s="569" t="s">
        <v>4513</v>
      </c>
      <c r="H557" s="561" t="s">
        <v>3350</v>
      </c>
      <c r="I557" s="561" t="s">
        <v>3342</v>
      </c>
      <c r="J557" s="561"/>
      <c r="K557" s="562"/>
      <c r="L557" s="563"/>
      <c r="M557" s="563"/>
    </row>
    <row r="558" spans="1:13">
      <c r="A558" s="555">
        <v>557</v>
      </c>
      <c r="B558" s="594" t="s">
        <v>4483</v>
      </c>
      <c r="C558" s="557" t="s">
        <v>155</v>
      </c>
      <c r="D558" s="557">
        <v>1.5</v>
      </c>
      <c r="E558" s="558"/>
      <c r="F558" s="559" t="s">
        <v>4514</v>
      </c>
      <c r="G558" s="569" t="s">
        <v>4515</v>
      </c>
      <c r="H558" s="561" t="s">
        <v>3350</v>
      </c>
      <c r="I558" s="561" t="s">
        <v>3342</v>
      </c>
      <c r="J558" s="561"/>
      <c r="K558" s="562"/>
      <c r="L558" s="563"/>
      <c r="M558" s="563"/>
    </row>
    <row r="559" spans="1:13">
      <c r="A559" s="555">
        <v>558</v>
      </c>
      <c r="B559" s="594" t="s">
        <v>4483</v>
      </c>
      <c r="C559" s="557" t="s">
        <v>158</v>
      </c>
      <c r="D559" s="557">
        <v>2.5</v>
      </c>
      <c r="E559" s="558"/>
      <c r="F559" s="559" t="s">
        <v>4516</v>
      </c>
      <c r="G559" s="569" t="s">
        <v>4517</v>
      </c>
      <c r="H559" s="561" t="s">
        <v>3350</v>
      </c>
      <c r="I559" s="561" t="s">
        <v>3342</v>
      </c>
      <c r="J559" s="561"/>
      <c r="K559" s="562"/>
      <c r="L559" s="563"/>
      <c r="M559" s="563"/>
    </row>
    <row r="560" spans="1:13">
      <c r="A560" s="555">
        <v>559</v>
      </c>
      <c r="B560" s="594" t="s">
        <v>4483</v>
      </c>
      <c r="C560" s="557" t="s">
        <v>168</v>
      </c>
      <c r="D560" s="557">
        <v>1.5</v>
      </c>
      <c r="E560" s="558"/>
      <c r="F560" s="559" t="s">
        <v>4518</v>
      </c>
      <c r="G560" s="569" t="s">
        <v>4519</v>
      </c>
      <c r="H560" s="561" t="s">
        <v>3350</v>
      </c>
      <c r="I560" s="561" t="s">
        <v>3342</v>
      </c>
      <c r="J560" s="561"/>
      <c r="K560" s="562"/>
      <c r="L560" s="563"/>
      <c r="M560" s="563"/>
    </row>
    <row r="561" spans="1:13">
      <c r="A561" s="555">
        <v>560</v>
      </c>
      <c r="B561" s="594" t="s">
        <v>4483</v>
      </c>
      <c r="C561" s="557" t="s">
        <v>171</v>
      </c>
      <c r="D561" s="557">
        <v>2.5</v>
      </c>
      <c r="E561" s="558"/>
      <c r="F561" s="559" t="s">
        <v>4520</v>
      </c>
      <c r="G561" s="569" t="s">
        <v>4521</v>
      </c>
      <c r="H561" s="561" t="s">
        <v>3350</v>
      </c>
      <c r="I561" s="561" t="s">
        <v>3342</v>
      </c>
      <c r="J561" s="561"/>
      <c r="K561" s="562"/>
      <c r="L561" s="563"/>
      <c r="M561" s="563"/>
    </row>
    <row r="562" spans="1:13">
      <c r="A562" s="555">
        <v>561</v>
      </c>
      <c r="B562" s="594" t="s">
        <v>4483</v>
      </c>
      <c r="C562" s="557" t="s">
        <v>174</v>
      </c>
      <c r="D562" s="557">
        <v>3.5</v>
      </c>
      <c r="E562" s="558"/>
      <c r="F562" s="559" t="s">
        <v>4522</v>
      </c>
      <c r="G562" s="569" t="s">
        <v>4523</v>
      </c>
      <c r="H562" s="561" t="s">
        <v>3350</v>
      </c>
      <c r="I562" s="561" t="s">
        <v>3342</v>
      </c>
      <c r="J562" s="561"/>
      <c r="K562" s="562"/>
      <c r="L562" s="563"/>
      <c r="M562" s="563"/>
    </row>
    <row r="563" spans="1:13">
      <c r="A563" s="555">
        <v>562</v>
      </c>
      <c r="B563" s="556" t="s">
        <v>4524</v>
      </c>
      <c r="C563" s="557" t="s">
        <v>1941</v>
      </c>
      <c r="D563" s="602">
        <v>1</v>
      </c>
      <c r="E563" s="576"/>
      <c r="F563" s="559" t="s">
        <v>4525</v>
      </c>
      <c r="G563" s="569" t="s">
        <v>4526</v>
      </c>
      <c r="H563" s="561" t="s">
        <v>3350</v>
      </c>
      <c r="I563" s="561" t="s">
        <v>3342</v>
      </c>
      <c r="J563" s="561"/>
      <c r="K563" s="562"/>
      <c r="L563" s="563"/>
      <c r="M563" s="563"/>
    </row>
    <row r="564" spans="1:13">
      <c r="A564" s="555">
        <v>563</v>
      </c>
      <c r="B564" s="556" t="s">
        <v>4524</v>
      </c>
      <c r="C564" s="557" t="s">
        <v>1943</v>
      </c>
      <c r="D564" s="602" t="s">
        <v>4003</v>
      </c>
      <c r="E564" s="576" t="s">
        <v>3720</v>
      </c>
      <c r="F564" s="598" t="s">
        <v>4527</v>
      </c>
      <c r="G564" s="569" t="s">
        <v>4528</v>
      </c>
      <c r="H564" s="561" t="s">
        <v>3350</v>
      </c>
      <c r="I564" s="561" t="s">
        <v>3338</v>
      </c>
      <c r="J564" s="561"/>
      <c r="K564" s="562"/>
      <c r="L564" s="563"/>
      <c r="M564" s="563"/>
    </row>
    <row r="565" spans="1:13">
      <c r="A565" s="555">
        <v>564</v>
      </c>
      <c r="B565" s="556" t="s">
        <v>4524</v>
      </c>
      <c r="C565" s="557" t="s">
        <v>1944</v>
      </c>
      <c r="D565" s="602" t="s">
        <v>3993</v>
      </c>
      <c r="E565" s="576" t="s">
        <v>3720</v>
      </c>
      <c r="F565" s="598" t="s">
        <v>4529</v>
      </c>
      <c r="G565" s="569" t="s">
        <v>4530</v>
      </c>
      <c r="H565" s="561" t="s">
        <v>3350</v>
      </c>
      <c r="I565" s="561" t="s">
        <v>3338</v>
      </c>
      <c r="J565" s="561" t="s">
        <v>3346</v>
      </c>
      <c r="K565" s="562"/>
      <c r="L565" s="563"/>
      <c r="M565" s="563"/>
    </row>
    <row r="566" spans="1:13">
      <c r="A566" s="555">
        <v>565</v>
      </c>
      <c r="B566" s="556" t="s">
        <v>4524</v>
      </c>
      <c r="C566" s="557" t="s">
        <v>1945</v>
      </c>
      <c r="D566" s="602" t="s">
        <v>3993</v>
      </c>
      <c r="E566" s="576" t="s">
        <v>3720</v>
      </c>
      <c r="F566" s="598" t="s">
        <v>4531</v>
      </c>
      <c r="G566" s="569" t="s">
        <v>4532</v>
      </c>
      <c r="H566" s="561" t="s">
        <v>3350</v>
      </c>
      <c r="I566" s="561" t="s">
        <v>3338</v>
      </c>
      <c r="J566" s="561" t="s">
        <v>3346</v>
      </c>
      <c r="K566" s="562"/>
      <c r="L566" s="563"/>
      <c r="M566" s="563"/>
    </row>
    <row r="567" spans="1:13">
      <c r="A567" s="555">
        <v>566</v>
      </c>
      <c r="B567" s="556" t="s">
        <v>4524</v>
      </c>
      <c r="C567" s="557" t="s">
        <v>1946</v>
      </c>
      <c r="D567" s="602">
        <v>0.5</v>
      </c>
      <c r="E567" s="576"/>
      <c r="F567" s="559" t="s">
        <v>4533</v>
      </c>
      <c r="G567" s="569" t="s">
        <v>4534</v>
      </c>
      <c r="H567" s="561" t="s">
        <v>3350</v>
      </c>
      <c r="I567" s="561" t="s">
        <v>3338</v>
      </c>
      <c r="J567" s="561"/>
      <c r="K567" s="562"/>
      <c r="L567" s="563"/>
      <c r="M567" s="563"/>
    </row>
    <row r="568" spans="1:13">
      <c r="A568" s="555">
        <v>567</v>
      </c>
      <c r="B568" s="556" t="s">
        <v>4524</v>
      </c>
      <c r="C568" s="557" t="s">
        <v>1947</v>
      </c>
      <c r="D568" s="602">
        <v>0</v>
      </c>
      <c r="E568" s="576"/>
      <c r="F568" s="567" t="s">
        <v>4535</v>
      </c>
      <c r="G568" s="560" t="s">
        <v>4536</v>
      </c>
      <c r="H568" s="561" t="s">
        <v>3337</v>
      </c>
      <c r="I568" s="561" t="s">
        <v>3338</v>
      </c>
      <c r="J568" s="561" t="s">
        <v>3346</v>
      </c>
      <c r="K568" s="562"/>
      <c r="L568" s="563"/>
      <c r="M568" s="563"/>
    </row>
    <row r="569" spans="1:13">
      <c r="A569" s="555">
        <v>568</v>
      </c>
      <c r="B569" s="556" t="s">
        <v>4524</v>
      </c>
      <c r="C569" s="557" t="s">
        <v>1948</v>
      </c>
      <c r="D569" s="602" t="s">
        <v>3993</v>
      </c>
      <c r="E569" s="576" t="s">
        <v>3720</v>
      </c>
      <c r="F569" s="598" t="s">
        <v>4537</v>
      </c>
      <c r="G569" s="569" t="s">
        <v>4538</v>
      </c>
      <c r="H569" s="561" t="s">
        <v>3350</v>
      </c>
      <c r="I569" s="561" t="s">
        <v>3338</v>
      </c>
      <c r="J569" s="561" t="s">
        <v>3346</v>
      </c>
      <c r="K569" s="562"/>
      <c r="L569" s="563"/>
      <c r="M569" s="563"/>
    </row>
    <row r="570" spans="1:13">
      <c r="A570" s="555">
        <v>569</v>
      </c>
      <c r="B570" s="556" t="s">
        <v>4524</v>
      </c>
      <c r="C570" s="557" t="s">
        <v>1949</v>
      </c>
      <c r="D570" s="602" t="s">
        <v>3843</v>
      </c>
      <c r="E570" s="576" t="s">
        <v>3720</v>
      </c>
      <c r="F570" s="598" t="s">
        <v>4539</v>
      </c>
      <c r="G570" s="569" t="s">
        <v>4540</v>
      </c>
      <c r="H570" s="561" t="s">
        <v>3350</v>
      </c>
      <c r="I570" s="561" t="s">
        <v>3338</v>
      </c>
      <c r="J570" s="561" t="s">
        <v>3346</v>
      </c>
      <c r="K570" s="562"/>
      <c r="L570" s="563"/>
      <c r="M570" s="563"/>
    </row>
    <row r="571" spans="1:13">
      <c r="A571" s="555">
        <v>570</v>
      </c>
      <c r="B571" s="556" t="s">
        <v>4524</v>
      </c>
      <c r="C571" s="557" t="s">
        <v>1950</v>
      </c>
      <c r="D571" s="602" t="s">
        <v>4541</v>
      </c>
      <c r="E571" s="576" t="s">
        <v>3720</v>
      </c>
      <c r="F571" s="598" t="s">
        <v>4542</v>
      </c>
      <c r="G571" s="569" t="s">
        <v>4543</v>
      </c>
      <c r="H571" s="561" t="s">
        <v>3350</v>
      </c>
      <c r="I571" s="561" t="s">
        <v>3338</v>
      </c>
      <c r="J571" s="561" t="s">
        <v>3346</v>
      </c>
      <c r="K571" s="562"/>
      <c r="L571" s="563"/>
      <c r="M571" s="563"/>
    </row>
    <row r="572" spans="1:13">
      <c r="A572" s="555">
        <v>571</v>
      </c>
      <c r="B572" s="556" t="s">
        <v>4524</v>
      </c>
      <c r="C572" s="557" t="s">
        <v>1951</v>
      </c>
      <c r="D572" s="602">
        <v>0.5</v>
      </c>
      <c r="E572" s="576"/>
      <c r="F572" s="559" t="s">
        <v>4544</v>
      </c>
      <c r="G572" s="569" t="s">
        <v>4545</v>
      </c>
      <c r="H572" s="561" t="s">
        <v>3350</v>
      </c>
      <c r="I572" s="561" t="s">
        <v>3338</v>
      </c>
      <c r="J572" s="561"/>
      <c r="K572" s="562"/>
      <c r="L572" s="563"/>
      <c r="M572" s="563"/>
    </row>
    <row r="573" spans="1:13">
      <c r="A573" s="555">
        <v>572</v>
      </c>
      <c r="B573" s="556" t="s">
        <v>4524</v>
      </c>
      <c r="C573" s="557" t="s">
        <v>2026</v>
      </c>
      <c r="D573" s="602" t="s">
        <v>3829</v>
      </c>
      <c r="E573" s="576" t="s">
        <v>3720</v>
      </c>
      <c r="F573" s="598" t="s">
        <v>4546</v>
      </c>
      <c r="G573" s="569" t="s">
        <v>4547</v>
      </c>
      <c r="H573" s="561" t="s">
        <v>3350</v>
      </c>
      <c r="I573" s="561" t="s">
        <v>3338</v>
      </c>
      <c r="J573" s="561" t="s">
        <v>3346</v>
      </c>
      <c r="K573" s="613" t="s">
        <v>4548</v>
      </c>
      <c r="L573" s="563"/>
    </row>
    <row r="574" spans="1:13">
      <c r="A574" s="555">
        <v>573</v>
      </c>
      <c r="B574" s="556" t="s">
        <v>4524</v>
      </c>
      <c r="C574" s="557" t="s">
        <v>2028</v>
      </c>
      <c r="D574" s="602">
        <v>0</v>
      </c>
      <c r="E574" s="576"/>
      <c r="F574" s="567" t="s">
        <v>4549</v>
      </c>
      <c r="G574" s="560" t="s">
        <v>4536</v>
      </c>
      <c r="H574" s="561" t="s">
        <v>3337</v>
      </c>
      <c r="I574" s="561" t="s">
        <v>3338</v>
      </c>
      <c r="J574" s="561" t="s">
        <v>3346</v>
      </c>
      <c r="K574" s="562"/>
      <c r="L574" s="563"/>
      <c r="M574" s="563"/>
    </row>
    <row r="575" spans="1:13">
      <c r="A575" s="555">
        <v>574</v>
      </c>
      <c r="B575" s="556" t="s">
        <v>4524</v>
      </c>
      <c r="C575" s="557" t="s">
        <v>2029</v>
      </c>
      <c r="D575" s="602">
        <v>0</v>
      </c>
      <c r="E575" s="576"/>
      <c r="F575" s="559" t="s">
        <v>4550</v>
      </c>
      <c r="G575" s="569" t="s">
        <v>4551</v>
      </c>
      <c r="H575" s="561" t="s">
        <v>3350</v>
      </c>
      <c r="I575" s="561" t="s">
        <v>3338</v>
      </c>
      <c r="J575" s="561"/>
      <c r="K575" s="562"/>
      <c r="L575" s="563"/>
      <c r="M575" s="563"/>
    </row>
    <row r="576" spans="1:13">
      <c r="A576" s="555">
        <v>575</v>
      </c>
      <c r="B576" s="556" t="s">
        <v>4524</v>
      </c>
      <c r="C576" s="557" t="s">
        <v>2030</v>
      </c>
      <c r="D576" s="602" t="s">
        <v>3993</v>
      </c>
      <c r="E576" s="576" t="s">
        <v>3720</v>
      </c>
      <c r="F576" s="598" t="s">
        <v>4552</v>
      </c>
      <c r="G576" s="569" t="s">
        <v>4553</v>
      </c>
      <c r="H576" s="561" t="s">
        <v>3350</v>
      </c>
      <c r="I576" s="561" t="s">
        <v>3338</v>
      </c>
      <c r="J576" s="561" t="s">
        <v>3346</v>
      </c>
      <c r="K576" s="562"/>
      <c r="L576" s="563"/>
      <c r="M576" s="563"/>
    </row>
    <row r="577" spans="1:13">
      <c r="A577" s="555">
        <v>576</v>
      </c>
      <c r="B577" s="556" t="s">
        <v>4524</v>
      </c>
      <c r="C577" s="557" t="s">
        <v>2031</v>
      </c>
      <c r="D577" s="602" t="s">
        <v>4003</v>
      </c>
      <c r="E577" s="576" t="s">
        <v>3720</v>
      </c>
      <c r="F577" s="598" t="s">
        <v>4554</v>
      </c>
      <c r="G577" s="569" t="s">
        <v>4555</v>
      </c>
      <c r="H577" s="561" t="s">
        <v>3350</v>
      </c>
      <c r="I577" s="561" t="s">
        <v>3338</v>
      </c>
      <c r="J577" s="561" t="s">
        <v>3346</v>
      </c>
      <c r="K577" s="562"/>
      <c r="L577" s="563"/>
      <c r="M577" s="563"/>
    </row>
    <row r="578" spans="1:13">
      <c r="A578" s="555">
        <v>577</v>
      </c>
      <c r="B578" s="556" t="s">
        <v>4524</v>
      </c>
      <c r="C578" s="557" t="s">
        <v>2032</v>
      </c>
      <c r="D578" s="602" t="s">
        <v>3829</v>
      </c>
      <c r="E578" s="576" t="s">
        <v>3720</v>
      </c>
      <c r="F578" s="598" t="s">
        <v>4556</v>
      </c>
      <c r="G578" s="569" t="s">
        <v>4557</v>
      </c>
      <c r="H578" s="561" t="s">
        <v>3350</v>
      </c>
      <c r="I578" s="561" t="s">
        <v>3338</v>
      </c>
      <c r="J578" s="561" t="s">
        <v>3346</v>
      </c>
      <c r="K578" s="562"/>
      <c r="L578" s="563"/>
      <c r="M578" s="563"/>
    </row>
    <row r="579" spans="1:13">
      <c r="A579" s="555">
        <v>578</v>
      </c>
      <c r="B579" s="556" t="s">
        <v>4524</v>
      </c>
      <c r="C579" s="557" t="s">
        <v>2033</v>
      </c>
      <c r="D579" s="602" t="s">
        <v>4558</v>
      </c>
      <c r="E579" s="576" t="s">
        <v>3720</v>
      </c>
      <c r="F579" s="567" t="s">
        <v>4559</v>
      </c>
      <c r="G579" s="569" t="s">
        <v>4560</v>
      </c>
      <c r="H579" s="561" t="s">
        <v>3350</v>
      </c>
      <c r="I579" s="561" t="s">
        <v>3338</v>
      </c>
      <c r="J579" s="561" t="s">
        <v>3346</v>
      </c>
      <c r="K579" s="562"/>
      <c r="L579" s="563"/>
      <c r="M579" s="563"/>
    </row>
    <row r="580" spans="1:13">
      <c r="A580" s="555">
        <v>579</v>
      </c>
      <c r="B580" s="556" t="s">
        <v>4524</v>
      </c>
      <c r="C580" s="557" t="s">
        <v>2034</v>
      </c>
      <c r="D580" s="602" t="s">
        <v>3829</v>
      </c>
      <c r="E580" s="576" t="s">
        <v>3720</v>
      </c>
      <c r="F580" s="598" t="s">
        <v>4561</v>
      </c>
      <c r="G580" s="569" t="s">
        <v>4562</v>
      </c>
      <c r="H580" s="561" t="s">
        <v>3350</v>
      </c>
      <c r="I580" s="561" t="s">
        <v>3338</v>
      </c>
      <c r="J580" s="561" t="s">
        <v>3346</v>
      </c>
      <c r="K580" s="562"/>
      <c r="L580" s="563"/>
      <c r="M580" s="563"/>
    </row>
    <row r="581" spans="1:13">
      <c r="A581" s="555">
        <v>580</v>
      </c>
      <c r="B581" s="556" t="s">
        <v>4524</v>
      </c>
      <c r="C581" s="557" t="s">
        <v>2035</v>
      </c>
      <c r="D581" s="602" t="s">
        <v>3829</v>
      </c>
      <c r="E581" s="576" t="s">
        <v>3720</v>
      </c>
      <c r="F581" s="598" t="s">
        <v>4563</v>
      </c>
      <c r="G581" s="569" t="s">
        <v>4564</v>
      </c>
      <c r="H581" s="561" t="s">
        <v>3350</v>
      </c>
      <c r="I581" s="561" t="s">
        <v>3338</v>
      </c>
      <c r="J581" s="561" t="s">
        <v>3346</v>
      </c>
      <c r="K581" s="562"/>
      <c r="L581" s="563"/>
      <c r="M581" s="563"/>
    </row>
    <row r="582" spans="1:13">
      <c r="A582" s="555">
        <v>581</v>
      </c>
      <c r="B582" s="556" t="s">
        <v>4524</v>
      </c>
      <c r="C582" s="557" t="s">
        <v>2036</v>
      </c>
      <c r="D582" s="602">
        <v>1.5</v>
      </c>
      <c r="E582" s="576"/>
      <c r="F582" s="559" t="s">
        <v>4565</v>
      </c>
      <c r="G582" s="569" t="s">
        <v>4566</v>
      </c>
      <c r="H582" s="561" t="s">
        <v>3350</v>
      </c>
      <c r="I582" s="561" t="s">
        <v>3338</v>
      </c>
      <c r="J582" s="561"/>
      <c r="K582" s="562"/>
      <c r="L582" s="563"/>
      <c r="M582" s="563"/>
    </row>
    <row r="583" spans="1:13">
      <c r="A583" s="555">
        <v>582</v>
      </c>
      <c r="B583" s="614" t="s">
        <v>4567</v>
      </c>
      <c r="C583" s="557" t="s">
        <v>2782</v>
      </c>
      <c r="D583" s="557">
        <v>3.5</v>
      </c>
      <c r="E583" s="558"/>
      <c r="F583" s="559" t="s">
        <v>4568</v>
      </c>
      <c r="G583" s="569" t="s">
        <v>4569</v>
      </c>
      <c r="H583" s="561" t="s">
        <v>3350</v>
      </c>
      <c r="I583" s="561" t="s">
        <v>3342</v>
      </c>
      <c r="J583" s="561"/>
      <c r="K583" s="562"/>
      <c r="L583" s="563"/>
      <c r="M583" s="563"/>
    </row>
    <row r="584" spans="1:13">
      <c r="A584" s="555">
        <v>583</v>
      </c>
      <c r="B584" s="614" t="s">
        <v>4567</v>
      </c>
      <c r="C584" s="557" t="s">
        <v>1226</v>
      </c>
      <c r="D584" s="557">
        <v>2.5</v>
      </c>
      <c r="E584" s="558"/>
      <c r="F584" s="559" t="s">
        <v>4570</v>
      </c>
      <c r="G584" s="569" t="s">
        <v>4571</v>
      </c>
      <c r="H584" s="561" t="s">
        <v>3350</v>
      </c>
      <c r="I584" s="561" t="s">
        <v>3342</v>
      </c>
      <c r="J584" s="561"/>
      <c r="K584" s="562"/>
      <c r="L584" s="563"/>
      <c r="M584" s="563"/>
    </row>
    <row r="585" spans="1:13">
      <c r="A585" s="555">
        <v>584</v>
      </c>
      <c r="B585" s="614" t="s">
        <v>4567</v>
      </c>
      <c r="C585" s="557" t="s">
        <v>1244</v>
      </c>
      <c r="D585" s="557">
        <v>3.5</v>
      </c>
      <c r="E585" s="558"/>
      <c r="F585" s="559" t="s">
        <v>4572</v>
      </c>
      <c r="G585" s="569" t="s">
        <v>4573</v>
      </c>
      <c r="H585" s="561" t="s">
        <v>3350</v>
      </c>
      <c r="I585" s="561" t="s">
        <v>3342</v>
      </c>
      <c r="J585" s="561"/>
      <c r="K585" s="562"/>
      <c r="L585" s="563"/>
      <c r="M585" s="563"/>
    </row>
    <row r="586" spans="1:13">
      <c r="A586" s="555">
        <v>585</v>
      </c>
      <c r="B586" s="614" t="s">
        <v>4567</v>
      </c>
      <c r="C586" s="557" t="s">
        <v>1282</v>
      </c>
      <c r="D586" s="557">
        <v>2.5</v>
      </c>
      <c r="E586" s="558"/>
      <c r="F586" s="559" t="s">
        <v>4574</v>
      </c>
      <c r="G586" s="569" t="s">
        <v>4575</v>
      </c>
      <c r="H586" s="561" t="s">
        <v>3350</v>
      </c>
      <c r="I586" s="561" t="s">
        <v>3342</v>
      </c>
      <c r="J586" s="561"/>
      <c r="K586" s="562"/>
      <c r="L586" s="563"/>
      <c r="M586" s="563"/>
    </row>
    <row r="587" spans="1:13">
      <c r="A587" s="555">
        <v>586</v>
      </c>
      <c r="B587" s="614" t="s">
        <v>4567</v>
      </c>
      <c r="C587" s="557" t="s">
        <v>1300</v>
      </c>
      <c r="D587" s="557">
        <v>1.5</v>
      </c>
      <c r="E587" s="558"/>
      <c r="F587" s="559" t="s">
        <v>4576</v>
      </c>
      <c r="G587" s="569" t="s">
        <v>4577</v>
      </c>
      <c r="H587" s="561" t="s">
        <v>3350</v>
      </c>
      <c r="I587" s="561" t="s">
        <v>3342</v>
      </c>
      <c r="J587" s="561"/>
      <c r="K587" s="562"/>
      <c r="L587" s="563"/>
      <c r="M587" s="563"/>
    </row>
    <row r="588" spans="1:13">
      <c r="A588" s="555">
        <v>587</v>
      </c>
      <c r="B588" s="614" t="s">
        <v>4567</v>
      </c>
      <c r="C588" s="557" t="s">
        <v>2178</v>
      </c>
      <c r="D588" s="557">
        <v>2.5</v>
      </c>
      <c r="E588" s="558"/>
      <c r="F588" s="559" t="s">
        <v>4578</v>
      </c>
      <c r="G588" s="569" t="s">
        <v>4579</v>
      </c>
      <c r="H588" s="561" t="s">
        <v>3350</v>
      </c>
      <c r="I588" s="561" t="s">
        <v>3342</v>
      </c>
      <c r="J588" s="561"/>
      <c r="K588" s="562"/>
      <c r="L588" s="563"/>
      <c r="M588" s="563"/>
    </row>
    <row r="589" spans="1:13">
      <c r="A589" s="555">
        <v>588</v>
      </c>
      <c r="B589" s="614" t="s">
        <v>4567</v>
      </c>
      <c r="C589" s="557" t="s">
        <v>1380</v>
      </c>
      <c r="D589" s="557">
        <v>2.5</v>
      </c>
      <c r="E589" s="558"/>
      <c r="F589" s="559" t="s">
        <v>4580</v>
      </c>
      <c r="G589" s="569" t="s">
        <v>4581</v>
      </c>
      <c r="H589" s="561" t="s">
        <v>3350</v>
      </c>
      <c r="I589" s="561" t="s">
        <v>3342</v>
      </c>
      <c r="J589" s="561"/>
      <c r="K589" s="562"/>
      <c r="L589" s="563"/>
      <c r="M589" s="563"/>
    </row>
    <row r="590" spans="1:13">
      <c r="A590" s="555">
        <v>589</v>
      </c>
      <c r="B590" s="614" t="s">
        <v>4567</v>
      </c>
      <c r="C590" s="557" t="s">
        <v>1391</v>
      </c>
      <c r="D590" s="557">
        <v>3.5</v>
      </c>
      <c r="E590" s="558"/>
      <c r="F590" s="559" t="s">
        <v>4582</v>
      </c>
      <c r="G590" s="569" t="s">
        <v>4583</v>
      </c>
      <c r="H590" s="561" t="s">
        <v>3350</v>
      </c>
      <c r="I590" s="561" t="s">
        <v>3342</v>
      </c>
      <c r="J590" s="561"/>
      <c r="K590" s="562"/>
      <c r="L590" s="563"/>
      <c r="M590" s="563"/>
    </row>
    <row r="591" spans="1:13">
      <c r="A591" s="555">
        <v>590</v>
      </c>
      <c r="B591" s="614" t="s">
        <v>4567</v>
      </c>
      <c r="C591" s="557" t="s">
        <v>1424</v>
      </c>
      <c r="D591" s="557">
        <v>2.5</v>
      </c>
      <c r="E591" s="558"/>
      <c r="F591" s="559" t="s">
        <v>4584</v>
      </c>
      <c r="G591" s="569" t="s">
        <v>4585</v>
      </c>
      <c r="H591" s="561" t="s">
        <v>3350</v>
      </c>
      <c r="I591" s="561" t="s">
        <v>3342</v>
      </c>
      <c r="J591" s="561"/>
      <c r="K591" s="562"/>
      <c r="L591" s="563"/>
      <c r="M591" s="563"/>
    </row>
    <row r="592" spans="1:13">
      <c r="A592" s="555">
        <v>591</v>
      </c>
      <c r="B592" s="614" t="s">
        <v>4567</v>
      </c>
      <c r="C592" s="557" t="s">
        <v>1435</v>
      </c>
      <c r="D592" s="557">
        <v>4.5</v>
      </c>
      <c r="E592" s="558"/>
      <c r="F592" s="559" t="s">
        <v>4586</v>
      </c>
      <c r="G592" s="569" t="s">
        <v>4587</v>
      </c>
      <c r="H592" s="561" t="s">
        <v>3350</v>
      </c>
      <c r="I592" s="561" t="s">
        <v>3342</v>
      </c>
      <c r="J592" s="561"/>
      <c r="K592" s="562"/>
      <c r="L592" s="563"/>
      <c r="M592" s="563"/>
    </row>
    <row r="593" spans="1:13">
      <c r="A593" s="555">
        <v>592</v>
      </c>
      <c r="B593" s="614" t="s">
        <v>4567</v>
      </c>
      <c r="C593" s="557" t="s">
        <v>2180</v>
      </c>
      <c r="D593" s="557">
        <v>3.5</v>
      </c>
      <c r="E593" s="558"/>
      <c r="F593" s="559" t="s">
        <v>4588</v>
      </c>
      <c r="G593" s="569" t="s">
        <v>4589</v>
      </c>
      <c r="H593" s="561" t="s">
        <v>3350</v>
      </c>
      <c r="I593" s="561" t="s">
        <v>3342</v>
      </c>
      <c r="J593" s="561"/>
      <c r="K593" s="562"/>
      <c r="L593" s="563"/>
      <c r="M593" s="563"/>
    </row>
    <row r="594" spans="1:13">
      <c r="A594" s="555">
        <v>593</v>
      </c>
      <c r="B594" s="614" t="s">
        <v>4567</v>
      </c>
      <c r="C594" s="557" t="s">
        <v>1504</v>
      </c>
      <c r="D594" s="557">
        <v>1.5</v>
      </c>
      <c r="E594" s="558"/>
      <c r="F594" s="559" t="s">
        <v>4590</v>
      </c>
      <c r="G594" s="569" t="s">
        <v>4591</v>
      </c>
      <c r="H594" s="561" t="s">
        <v>3350</v>
      </c>
      <c r="I594" s="561" t="s">
        <v>3342</v>
      </c>
      <c r="J594" s="561"/>
      <c r="K594" s="562"/>
      <c r="L594" s="563"/>
      <c r="M594" s="563"/>
    </row>
    <row r="595" spans="1:13">
      <c r="A595" s="555">
        <v>594</v>
      </c>
      <c r="B595" s="614" t="s">
        <v>4567</v>
      </c>
      <c r="C595" s="557" t="s">
        <v>1518</v>
      </c>
      <c r="D595" s="557">
        <v>2.5</v>
      </c>
      <c r="E595" s="558"/>
      <c r="F595" s="559" t="s">
        <v>4592</v>
      </c>
      <c r="G595" s="569" t="s">
        <v>4593</v>
      </c>
      <c r="H595" s="561" t="s">
        <v>3350</v>
      </c>
      <c r="I595" s="561" t="s">
        <v>3342</v>
      </c>
      <c r="J595" s="561"/>
      <c r="K595" s="562"/>
      <c r="L595" s="563"/>
      <c r="M595" s="563"/>
    </row>
    <row r="596" spans="1:13">
      <c r="A596" s="555">
        <v>595</v>
      </c>
      <c r="B596" s="614" t="s">
        <v>4567</v>
      </c>
      <c r="C596" s="557" t="s">
        <v>1554</v>
      </c>
      <c r="D596" s="557">
        <v>1.5</v>
      </c>
      <c r="E596" s="558"/>
      <c r="F596" s="567" t="s">
        <v>4594</v>
      </c>
      <c r="G596" s="560" t="s">
        <v>4595</v>
      </c>
      <c r="H596" s="561" t="s">
        <v>3337</v>
      </c>
      <c r="I596" s="561" t="s">
        <v>3338</v>
      </c>
      <c r="J596" s="561" t="s">
        <v>3346</v>
      </c>
      <c r="K596" s="562"/>
      <c r="L596" s="563"/>
      <c r="M596" s="563"/>
    </row>
    <row r="597" spans="1:13">
      <c r="A597" s="555">
        <v>596</v>
      </c>
      <c r="B597" s="614" t="s">
        <v>4567</v>
      </c>
      <c r="C597" s="557" t="s">
        <v>1566</v>
      </c>
      <c r="D597" s="557">
        <v>2.5</v>
      </c>
      <c r="E597" s="558"/>
      <c r="F597" s="559" t="s">
        <v>4596</v>
      </c>
      <c r="G597" s="569" t="s">
        <v>4597</v>
      </c>
      <c r="H597" s="561" t="s">
        <v>3350</v>
      </c>
      <c r="I597" s="561" t="s">
        <v>3342</v>
      </c>
      <c r="J597" s="561"/>
      <c r="K597" s="562"/>
      <c r="L597" s="563"/>
      <c r="M597" s="563"/>
    </row>
    <row r="598" spans="1:13">
      <c r="A598" s="555">
        <v>597</v>
      </c>
      <c r="B598" s="614" t="s">
        <v>4567</v>
      </c>
      <c r="C598" s="557" t="s">
        <v>2182</v>
      </c>
      <c r="D598" s="557">
        <v>2.5</v>
      </c>
      <c r="E598" s="558"/>
      <c r="F598" s="559" t="s">
        <v>4598</v>
      </c>
      <c r="G598" s="569" t="s">
        <v>4599</v>
      </c>
      <c r="H598" s="561" t="s">
        <v>3350</v>
      </c>
      <c r="I598" s="561" t="s">
        <v>3342</v>
      </c>
      <c r="J598" s="561"/>
      <c r="K598" s="562"/>
      <c r="L598" s="563"/>
      <c r="M598" s="563"/>
    </row>
    <row r="599" spans="1:13">
      <c r="A599" s="555">
        <v>598</v>
      </c>
      <c r="B599" s="614" t="s">
        <v>4567</v>
      </c>
      <c r="C599" s="557" t="s">
        <v>1646</v>
      </c>
      <c r="D599" s="557">
        <v>2.5</v>
      </c>
      <c r="E599" s="558"/>
      <c r="F599" s="559" t="s">
        <v>4600</v>
      </c>
      <c r="G599" s="569" t="s">
        <v>4601</v>
      </c>
      <c r="H599" s="561" t="s">
        <v>3350</v>
      </c>
      <c r="I599" s="561" t="s">
        <v>3342</v>
      </c>
      <c r="J599" s="561"/>
      <c r="K599" s="562"/>
      <c r="L599" s="563"/>
      <c r="M599" s="563"/>
    </row>
    <row r="600" spans="1:13">
      <c r="A600" s="555">
        <v>599</v>
      </c>
      <c r="B600" s="614" t="s">
        <v>4567</v>
      </c>
      <c r="C600" s="557" t="s">
        <v>1658</v>
      </c>
      <c r="D600" s="557">
        <v>2.5</v>
      </c>
      <c r="E600" s="558"/>
      <c r="F600" s="559" t="s">
        <v>4602</v>
      </c>
      <c r="G600" s="569" t="s">
        <v>4603</v>
      </c>
      <c r="H600" s="561" t="s">
        <v>3350</v>
      </c>
      <c r="I600" s="561" t="s">
        <v>3342</v>
      </c>
      <c r="J600" s="561"/>
      <c r="K600" s="562"/>
      <c r="L600" s="563"/>
      <c r="M600" s="563"/>
    </row>
    <row r="601" spans="1:13">
      <c r="A601" s="555">
        <v>600</v>
      </c>
      <c r="B601" s="614" t="s">
        <v>4567</v>
      </c>
      <c r="C601" s="557" t="s">
        <v>1693</v>
      </c>
      <c r="D601" s="557">
        <v>4.5</v>
      </c>
      <c r="E601" s="558"/>
      <c r="F601" s="559" t="s">
        <v>4604</v>
      </c>
      <c r="G601" s="569" t="s">
        <v>4605</v>
      </c>
      <c r="H601" s="561" t="s">
        <v>3350</v>
      </c>
      <c r="I601" s="561" t="s">
        <v>3342</v>
      </c>
      <c r="J601" s="561"/>
      <c r="K601" s="562"/>
      <c r="L601" s="563"/>
      <c r="M601" s="563"/>
    </row>
    <row r="602" spans="1:13">
      <c r="A602" s="555">
        <v>601</v>
      </c>
      <c r="B602" s="614" t="s">
        <v>4567</v>
      </c>
      <c r="C602" s="557" t="s">
        <v>1702</v>
      </c>
      <c r="D602" s="557">
        <v>1.5</v>
      </c>
      <c r="E602" s="558"/>
      <c r="F602" s="567" t="s">
        <v>4606</v>
      </c>
      <c r="G602" s="560" t="s">
        <v>4607</v>
      </c>
      <c r="H602" s="561" t="s">
        <v>3337</v>
      </c>
      <c r="I602" s="561" t="s">
        <v>3338</v>
      </c>
      <c r="J602" s="561" t="s">
        <v>3346</v>
      </c>
      <c r="K602" s="562"/>
      <c r="L602" s="563"/>
      <c r="M602" s="563"/>
    </row>
    <row r="603" spans="1:13">
      <c r="A603" s="555">
        <v>602</v>
      </c>
      <c r="B603" s="615" t="s">
        <v>4608</v>
      </c>
      <c r="C603" s="557" t="s">
        <v>2783</v>
      </c>
      <c r="D603" s="557">
        <v>1.5</v>
      </c>
      <c r="E603" s="558"/>
      <c r="F603" s="559" t="s">
        <v>4609</v>
      </c>
      <c r="G603" s="569" t="s">
        <v>4610</v>
      </c>
      <c r="H603" s="561" t="s">
        <v>3350</v>
      </c>
      <c r="I603" s="561" t="s">
        <v>3338</v>
      </c>
      <c r="J603" s="561"/>
      <c r="K603" s="562"/>
      <c r="L603" s="563"/>
      <c r="M603" s="563"/>
    </row>
    <row r="604" spans="1:13">
      <c r="A604" s="555">
        <v>603</v>
      </c>
      <c r="B604" s="615" t="s">
        <v>4608</v>
      </c>
      <c r="C604" s="557" t="s">
        <v>2784</v>
      </c>
      <c r="D604" s="557">
        <v>3.5</v>
      </c>
      <c r="E604" s="558"/>
      <c r="F604" s="559" t="s">
        <v>4611</v>
      </c>
      <c r="G604" s="569" t="s">
        <v>4612</v>
      </c>
      <c r="H604" s="561" t="s">
        <v>3350</v>
      </c>
      <c r="I604" s="561" t="s">
        <v>3338</v>
      </c>
      <c r="J604" s="561"/>
      <c r="K604" s="562"/>
      <c r="L604" s="563"/>
      <c r="M604" s="563"/>
    </row>
    <row r="605" spans="1:13">
      <c r="A605" s="555">
        <v>604</v>
      </c>
      <c r="B605" s="615" t="s">
        <v>4608</v>
      </c>
      <c r="C605" s="557" t="s">
        <v>2785</v>
      </c>
      <c r="D605" s="557">
        <v>0.5</v>
      </c>
      <c r="E605" s="558"/>
      <c r="F605" s="559" t="s">
        <v>4613</v>
      </c>
      <c r="G605" s="569" t="s">
        <v>4614</v>
      </c>
      <c r="H605" s="561" t="s">
        <v>3350</v>
      </c>
      <c r="I605" s="561" t="s">
        <v>3338</v>
      </c>
      <c r="J605" s="561"/>
      <c r="K605" s="562"/>
      <c r="L605" s="563"/>
      <c r="M605" s="563"/>
    </row>
    <row r="606" spans="1:13">
      <c r="A606" s="555">
        <v>605</v>
      </c>
      <c r="B606" s="615" t="s">
        <v>4608</v>
      </c>
      <c r="C606" s="557" t="s">
        <v>1392</v>
      </c>
      <c r="D606" s="557">
        <v>0.5</v>
      </c>
      <c r="E606" s="558"/>
      <c r="F606" s="559" t="s">
        <v>4615</v>
      </c>
      <c r="G606" s="569" t="s">
        <v>4616</v>
      </c>
      <c r="H606" s="561" t="s">
        <v>3350</v>
      </c>
      <c r="I606" s="561" t="s">
        <v>3338</v>
      </c>
      <c r="J606" s="561"/>
      <c r="K606" s="562"/>
      <c r="L606" s="563"/>
      <c r="M606" s="563"/>
    </row>
    <row r="607" spans="1:13">
      <c r="A607" s="555">
        <v>606</v>
      </c>
      <c r="B607" s="615" t="s">
        <v>4608</v>
      </c>
      <c r="C607" s="557" t="s">
        <v>2786</v>
      </c>
      <c r="D607" s="557">
        <v>1.5</v>
      </c>
      <c r="E607" s="558"/>
      <c r="F607" s="559" t="s">
        <v>4617</v>
      </c>
      <c r="G607" s="569" t="s">
        <v>4618</v>
      </c>
      <c r="H607" s="561" t="s">
        <v>3350</v>
      </c>
      <c r="I607" s="561" t="s">
        <v>3338</v>
      </c>
      <c r="J607" s="561"/>
      <c r="K607" s="562"/>
      <c r="L607" s="563"/>
      <c r="M607" s="563"/>
    </row>
    <row r="608" spans="1:13">
      <c r="A608" s="555">
        <v>607</v>
      </c>
      <c r="B608" s="604" t="s">
        <v>4619</v>
      </c>
      <c r="C608" s="557" t="s">
        <v>2038</v>
      </c>
      <c r="D608" s="557">
        <v>0.5</v>
      </c>
      <c r="E608" s="558"/>
      <c r="F608" s="567" t="s">
        <v>4620</v>
      </c>
      <c r="G608" s="569" t="s">
        <v>4621</v>
      </c>
      <c r="H608" s="561" t="s">
        <v>3350</v>
      </c>
      <c r="I608" s="561" t="s">
        <v>3338</v>
      </c>
      <c r="J608" s="561" t="s">
        <v>3346</v>
      </c>
      <c r="K608" s="562"/>
      <c r="L608" s="563"/>
      <c r="M608" s="563"/>
    </row>
    <row r="609" spans="1:13">
      <c r="A609" s="555">
        <v>608</v>
      </c>
      <c r="B609" s="604" t="s">
        <v>4619</v>
      </c>
      <c r="C609" s="557" t="s">
        <v>2189</v>
      </c>
      <c r="D609" s="557">
        <v>3.5</v>
      </c>
      <c r="E609" s="558"/>
      <c r="F609" s="567" t="s">
        <v>4622</v>
      </c>
      <c r="G609" s="569" t="s">
        <v>4623</v>
      </c>
      <c r="H609" s="561" t="s">
        <v>3350</v>
      </c>
      <c r="I609" s="561" t="s">
        <v>3338</v>
      </c>
      <c r="J609" s="561" t="s">
        <v>3346</v>
      </c>
      <c r="K609" s="562"/>
      <c r="L609" s="563"/>
      <c r="M609" s="563"/>
    </row>
    <row r="610" spans="1:13">
      <c r="A610" s="555">
        <v>609</v>
      </c>
      <c r="B610" s="604" t="s">
        <v>4619</v>
      </c>
      <c r="C610" s="557" t="s">
        <v>2190</v>
      </c>
      <c r="D610" s="557">
        <v>3.5</v>
      </c>
      <c r="E610" s="558"/>
      <c r="F610" s="559" t="s">
        <v>4624</v>
      </c>
      <c r="G610" s="569" t="s">
        <v>4625</v>
      </c>
      <c r="H610" s="561" t="s">
        <v>3350</v>
      </c>
      <c r="I610" s="561" t="s">
        <v>3342</v>
      </c>
      <c r="J610" s="561"/>
      <c r="K610" s="562"/>
      <c r="L610" s="563"/>
      <c r="M610" s="563"/>
    </row>
    <row r="611" spans="1:13">
      <c r="A611" s="555">
        <v>610</v>
      </c>
      <c r="B611" s="604" t="s">
        <v>4619</v>
      </c>
      <c r="C611" s="557" t="s">
        <v>2191</v>
      </c>
      <c r="D611" s="557">
        <v>1.5</v>
      </c>
      <c r="E611" s="558"/>
      <c r="F611" s="559" t="s">
        <v>4626</v>
      </c>
      <c r="G611" s="569" t="s">
        <v>4627</v>
      </c>
      <c r="H611" s="561" t="s">
        <v>3350</v>
      </c>
      <c r="I611" s="561" t="s">
        <v>3342</v>
      </c>
      <c r="J611" s="561"/>
      <c r="K611" s="562"/>
      <c r="L611" s="563"/>
      <c r="M611" s="563"/>
    </row>
    <row r="612" spans="1:13">
      <c r="A612" s="555">
        <v>611</v>
      </c>
      <c r="B612" s="604" t="s">
        <v>4619</v>
      </c>
      <c r="C612" s="557" t="s">
        <v>2192</v>
      </c>
      <c r="D612" s="557">
        <v>1.5</v>
      </c>
      <c r="E612" s="558"/>
      <c r="F612" s="559" t="s">
        <v>4628</v>
      </c>
      <c r="G612" s="569" t="s">
        <v>4629</v>
      </c>
      <c r="H612" s="561" t="s">
        <v>3350</v>
      </c>
      <c r="I612" s="561" t="s">
        <v>3342</v>
      </c>
      <c r="J612" s="561"/>
      <c r="K612" s="562"/>
      <c r="L612" s="563"/>
      <c r="M612" s="563"/>
    </row>
    <row r="613" spans="1:13">
      <c r="A613" s="555">
        <v>612</v>
      </c>
      <c r="B613" s="604" t="s">
        <v>4619</v>
      </c>
      <c r="C613" s="557" t="s">
        <v>2194</v>
      </c>
      <c r="D613" s="557">
        <v>1.5</v>
      </c>
      <c r="E613" s="558"/>
      <c r="F613" s="567" t="s">
        <v>4630</v>
      </c>
      <c r="G613" s="569" t="s">
        <v>4631</v>
      </c>
      <c r="H613" s="561" t="s">
        <v>3350</v>
      </c>
      <c r="I613" s="561" t="s">
        <v>3338</v>
      </c>
      <c r="J613" s="561" t="s">
        <v>3346</v>
      </c>
      <c r="K613" s="562"/>
      <c r="L613" s="563"/>
      <c r="M613" s="563"/>
    </row>
    <row r="614" spans="1:13">
      <c r="A614" s="555">
        <v>613</v>
      </c>
      <c r="B614" s="604" t="s">
        <v>4619</v>
      </c>
      <c r="C614" s="557" t="s">
        <v>2195</v>
      </c>
      <c r="D614" s="557">
        <v>2.5</v>
      </c>
      <c r="E614" s="558"/>
      <c r="F614" s="567" t="s">
        <v>4632</v>
      </c>
      <c r="G614" s="569" t="s">
        <v>4633</v>
      </c>
      <c r="H614" s="561" t="s">
        <v>3350</v>
      </c>
      <c r="I614" s="561" t="s">
        <v>3338</v>
      </c>
      <c r="J614" s="561" t="s">
        <v>3346</v>
      </c>
      <c r="K614" s="613" t="s">
        <v>4634</v>
      </c>
      <c r="L614" s="563"/>
    </row>
    <row r="615" spans="1:13">
      <c r="A615" s="555">
        <v>614</v>
      </c>
      <c r="B615" s="604" t="s">
        <v>4619</v>
      </c>
      <c r="C615" s="557" t="s">
        <v>2196</v>
      </c>
      <c r="D615" s="557">
        <v>3.5</v>
      </c>
      <c r="E615" s="558"/>
      <c r="F615" s="559" t="s">
        <v>4635</v>
      </c>
      <c r="G615" s="569" t="s">
        <v>4636</v>
      </c>
      <c r="H615" s="561" t="s">
        <v>3350</v>
      </c>
      <c r="I615" s="561" t="s">
        <v>3342</v>
      </c>
      <c r="J615" s="561"/>
      <c r="K615" s="562"/>
      <c r="L615" s="563"/>
      <c r="M615" s="563"/>
    </row>
    <row r="616" spans="1:13">
      <c r="A616" s="555">
        <v>615</v>
      </c>
      <c r="B616" s="604" t="s">
        <v>4619</v>
      </c>
      <c r="C616" s="557" t="s">
        <v>2040</v>
      </c>
      <c r="D616" s="557">
        <v>0.5</v>
      </c>
      <c r="E616" s="558"/>
      <c r="F616" s="559" t="s">
        <v>4637</v>
      </c>
      <c r="G616" s="569" t="s">
        <v>4638</v>
      </c>
      <c r="H616" s="561" t="s">
        <v>3350</v>
      </c>
      <c r="I616" s="561" t="s">
        <v>3342</v>
      </c>
      <c r="J616" s="561"/>
      <c r="K616" s="562"/>
      <c r="L616" s="563"/>
      <c r="M616" s="563"/>
    </row>
    <row r="617" spans="1:13">
      <c r="A617" s="555">
        <v>616</v>
      </c>
      <c r="B617" s="604" t="s">
        <v>4619</v>
      </c>
      <c r="C617" s="557" t="s">
        <v>2197</v>
      </c>
      <c r="D617" s="557">
        <v>1.5</v>
      </c>
      <c r="E617" s="558"/>
      <c r="F617" s="559" t="s">
        <v>4639</v>
      </c>
      <c r="G617" s="569" t="s">
        <v>4640</v>
      </c>
      <c r="H617" s="561" t="s">
        <v>3350</v>
      </c>
      <c r="I617" s="561" t="s">
        <v>3342</v>
      </c>
      <c r="J617" s="561"/>
      <c r="K617" s="562"/>
      <c r="L617" s="563"/>
      <c r="M617" s="563"/>
    </row>
    <row r="618" spans="1:13">
      <c r="A618" s="555">
        <v>617</v>
      </c>
      <c r="B618" s="604" t="s">
        <v>4619</v>
      </c>
      <c r="C618" s="557" t="s">
        <v>2199</v>
      </c>
      <c r="D618" s="557">
        <v>2.5</v>
      </c>
      <c r="E618" s="558"/>
      <c r="F618" s="559" t="s">
        <v>4641</v>
      </c>
      <c r="G618" s="569" t="s">
        <v>4642</v>
      </c>
      <c r="H618" s="561" t="s">
        <v>3350</v>
      </c>
      <c r="I618" s="561" t="s">
        <v>3342</v>
      </c>
      <c r="J618" s="561"/>
      <c r="K618" s="562"/>
      <c r="L618" s="563"/>
      <c r="M618" s="563"/>
    </row>
    <row r="619" spans="1:13">
      <c r="A619" s="555">
        <v>618</v>
      </c>
      <c r="B619" s="604" t="s">
        <v>4619</v>
      </c>
      <c r="C619" s="557" t="s">
        <v>2200</v>
      </c>
      <c r="D619" s="557">
        <v>4.5</v>
      </c>
      <c r="E619" s="558"/>
      <c r="F619" s="559" t="s">
        <v>4643</v>
      </c>
      <c r="G619" s="569" t="s">
        <v>4644</v>
      </c>
      <c r="H619" s="561" t="s">
        <v>3350</v>
      </c>
      <c r="I619" s="561" t="s">
        <v>3342</v>
      </c>
      <c r="J619" s="561"/>
      <c r="K619" s="562"/>
      <c r="L619" s="563"/>
      <c r="M619" s="563"/>
    </row>
    <row r="620" spans="1:13">
      <c r="A620" s="555">
        <v>619</v>
      </c>
      <c r="B620" s="604" t="s">
        <v>4619</v>
      </c>
      <c r="C620" s="557" t="s">
        <v>2201</v>
      </c>
      <c r="D620" s="557">
        <v>0.5</v>
      </c>
      <c r="E620" s="558"/>
      <c r="F620" s="567" t="s">
        <v>4645</v>
      </c>
      <c r="G620" s="569" t="s">
        <v>4646</v>
      </c>
      <c r="H620" s="561" t="s">
        <v>3350</v>
      </c>
      <c r="I620" s="561" t="s">
        <v>3338</v>
      </c>
      <c r="J620" s="561" t="s">
        <v>3346</v>
      </c>
      <c r="K620" s="562"/>
      <c r="L620" s="563"/>
      <c r="M620" s="563"/>
    </row>
    <row r="621" spans="1:13">
      <c r="A621" s="555">
        <v>620</v>
      </c>
      <c r="B621" s="604" t="s">
        <v>4619</v>
      </c>
      <c r="C621" s="557" t="s">
        <v>2202</v>
      </c>
      <c r="D621" s="557">
        <v>1.5</v>
      </c>
      <c r="E621" s="558"/>
      <c r="F621" s="567" t="s">
        <v>4647</v>
      </c>
      <c r="G621" s="569" t="s">
        <v>4648</v>
      </c>
      <c r="H621" s="561" t="s">
        <v>3350</v>
      </c>
      <c r="I621" s="561" t="s">
        <v>3338</v>
      </c>
      <c r="J621" s="561" t="s">
        <v>3346</v>
      </c>
      <c r="K621" s="562"/>
      <c r="L621" s="563"/>
      <c r="M621" s="563"/>
    </row>
    <row r="622" spans="1:13">
      <c r="A622" s="555">
        <v>621</v>
      </c>
      <c r="B622" s="604" t="s">
        <v>4619</v>
      </c>
      <c r="C622" s="557" t="s">
        <v>2044</v>
      </c>
      <c r="D622" s="557">
        <v>0.5</v>
      </c>
      <c r="E622" s="558"/>
      <c r="F622" s="567" t="s">
        <v>4649</v>
      </c>
      <c r="G622" s="569" t="s">
        <v>4650</v>
      </c>
      <c r="H622" s="561" t="s">
        <v>3350</v>
      </c>
      <c r="I622" s="561" t="s">
        <v>3338</v>
      </c>
      <c r="J622" s="561" t="s">
        <v>3346</v>
      </c>
      <c r="K622" s="562"/>
      <c r="L622" s="563"/>
      <c r="M622" s="563"/>
    </row>
    <row r="623" spans="1:13">
      <c r="A623" s="555">
        <v>622</v>
      </c>
      <c r="B623" s="604" t="s">
        <v>4619</v>
      </c>
      <c r="C623" s="557" t="s">
        <v>2204</v>
      </c>
      <c r="D623" s="557">
        <v>1.5</v>
      </c>
      <c r="E623" s="558"/>
      <c r="F623" s="559" t="s">
        <v>4651</v>
      </c>
      <c r="G623" s="560" t="s">
        <v>4652</v>
      </c>
      <c r="H623" s="561" t="s">
        <v>3337</v>
      </c>
      <c r="I623" s="561" t="s">
        <v>3342</v>
      </c>
      <c r="J623" s="561"/>
      <c r="K623" s="562"/>
      <c r="L623" s="563"/>
      <c r="M623" s="563"/>
    </row>
    <row r="624" spans="1:13">
      <c r="A624" s="555">
        <v>623</v>
      </c>
      <c r="B624" s="604" t="s">
        <v>4619</v>
      </c>
      <c r="C624" s="557" t="s">
        <v>2205</v>
      </c>
      <c r="D624" s="557">
        <v>2.5</v>
      </c>
      <c r="E624" s="558"/>
      <c r="F624" s="559" t="s">
        <v>4653</v>
      </c>
      <c r="G624" s="569" t="s">
        <v>4654</v>
      </c>
      <c r="H624" s="561" t="s">
        <v>3350</v>
      </c>
      <c r="I624" s="561" t="s">
        <v>3342</v>
      </c>
      <c r="J624" s="561"/>
      <c r="K624" s="562"/>
      <c r="L624" s="563"/>
      <c r="M624" s="563"/>
    </row>
    <row r="625" spans="1:13">
      <c r="A625" s="555">
        <v>624</v>
      </c>
      <c r="B625" s="604" t="s">
        <v>4619</v>
      </c>
      <c r="C625" s="557" t="s">
        <v>2206</v>
      </c>
      <c r="D625" s="557">
        <v>1.5</v>
      </c>
      <c r="E625" s="558"/>
      <c r="F625" s="559" t="s">
        <v>4655</v>
      </c>
      <c r="G625" s="569" t="s">
        <v>4656</v>
      </c>
      <c r="H625" s="561" t="s">
        <v>3350</v>
      </c>
      <c r="I625" s="561" t="s">
        <v>3342</v>
      </c>
      <c r="J625" s="561"/>
      <c r="K625" s="562"/>
      <c r="L625" s="563"/>
      <c r="M625" s="563"/>
    </row>
    <row r="626" spans="1:13">
      <c r="A626" s="555">
        <v>625</v>
      </c>
      <c r="B626" s="604" t="s">
        <v>4619</v>
      </c>
      <c r="C626" s="557" t="s">
        <v>2207</v>
      </c>
      <c r="D626" s="557">
        <v>1.5</v>
      </c>
      <c r="E626" s="558"/>
      <c r="F626" s="567" t="s">
        <v>4657</v>
      </c>
      <c r="G626" s="569" t="s">
        <v>4658</v>
      </c>
      <c r="H626" s="561" t="s">
        <v>3350</v>
      </c>
      <c r="I626" s="561" t="s">
        <v>3338</v>
      </c>
      <c r="J626" s="561" t="s">
        <v>3346</v>
      </c>
      <c r="K626" s="562"/>
      <c r="L626" s="563"/>
      <c r="M626" s="563"/>
    </row>
  </sheetData>
  <autoFilter ref="A1:M626" xr:uid="{00000000-0009-0000-0000-00000A000000}">
    <filterColumn colId="10" showButton="0"/>
    <filterColumn colId="11" showButton="0"/>
  </autoFilter>
  <mergeCells count="1">
    <mergeCell ref="K1:M1"/>
  </mergeCells>
  <phoneticPr fontId="3" type="noConversion"/>
  <conditionalFormatting sqref="F2:F31">
    <cfRule type="duplicateValues" dxfId="467" priority="279"/>
  </conditionalFormatting>
  <conditionalFormatting sqref="F32:F33">
    <cfRule type="duplicateValues" dxfId="466" priority="278"/>
  </conditionalFormatting>
  <conditionalFormatting sqref="F34:F35">
    <cfRule type="duplicateValues" dxfId="465" priority="277"/>
  </conditionalFormatting>
  <conditionalFormatting sqref="F36">
    <cfRule type="duplicateValues" dxfId="464" priority="276"/>
  </conditionalFormatting>
  <conditionalFormatting sqref="F37:F38">
    <cfRule type="duplicateValues" dxfId="463" priority="275"/>
  </conditionalFormatting>
  <conditionalFormatting sqref="F39">
    <cfRule type="duplicateValues" dxfId="462" priority="274"/>
  </conditionalFormatting>
  <conditionalFormatting sqref="F40">
    <cfRule type="duplicateValues" dxfId="461" priority="273"/>
  </conditionalFormatting>
  <conditionalFormatting sqref="F41:F42">
    <cfRule type="duplicateValues" dxfId="460" priority="272"/>
  </conditionalFormatting>
  <conditionalFormatting sqref="F43:F44">
    <cfRule type="duplicateValues" dxfId="459" priority="271"/>
  </conditionalFormatting>
  <conditionalFormatting sqref="F45">
    <cfRule type="duplicateValues" dxfId="458" priority="270"/>
  </conditionalFormatting>
  <conditionalFormatting sqref="F46:F47">
    <cfRule type="duplicateValues" dxfId="457" priority="268"/>
  </conditionalFormatting>
  <conditionalFormatting sqref="F48">
    <cfRule type="duplicateValues" dxfId="456" priority="269"/>
  </conditionalFormatting>
  <conditionalFormatting sqref="F49:F50">
    <cfRule type="duplicateValues" dxfId="455" priority="266"/>
  </conditionalFormatting>
  <conditionalFormatting sqref="F51">
    <cfRule type="duplicateValues" dxfId="454" priority="267"/>
  </conditionalFormatting>
  <conditionalFormatting sqref="F52:F53">
    <cfRule type="duplicateValues" dxfId="453" priority="264"/>
  </conditionalFormatting>
  <conditionalFormatting sqref="F54">
    <cfRule type="duplicateValues" dxfId="452" priority="265"/>
  </conditionalFormatting>
  <conditionalFormatting sqref="F55:F56">
    <cfRule type="duplicateValues" dxfId="451" priority="262"/>
  </conditionalFormatting>
  <conditionalFormatting sqref="F57">
    <cfRule type="duplicateValues" dxfId="450" priority="263"/>
  </conditionalFormatting>
  <conditionalFormatting sqref="F58">
    <cfRule type="duplicateValues" dxfId="449" priority="261"/>
  </conditionalFormatting>
  <conditionalFormatting sqref="F59">
    <cfRule type="duplicateValues" dxfId="448" priority="259"/>
  </conditionalFormatting>
  <conditionalFormatting sqref="F62">
    <cfRule type="duplicateValues" dxfId="447" priority="257"/>
  </conditionalFormatting>
  <conditionalFormatting sqref="F63:F64">
    <cfRule type="duplicateValues" dxfId="446" priority="258"/>
  </conditionalFormatting>
  <conditionalFormatting sqref="F65">
    <cfRule type="duplicateValues" dxfId="445" priority="255"/>
  </conditionalFormatting>
  <conditionalFormatting sqref="F66:F67">
    <cfRule type="duplicateValues" dxfId="444" priority="256"/>
  </conditionalFormatting>
  <conditionalFormatting sqref="F68">
    <cfRule type="duplicateValues" dxfId="443" priority="254"/>
  </conditionalFormatting>
  <conditionalFormatting sqref="F60:F61">
    <cfRule type="duplicateValues" dxfId="442" priority="260"/>
  </conditionalFormatting>
  <conditionalFormatting sqref="F69">
    <cfRule type="duplicateValues" dxfId="441" priority="253"/>
  </conditionalFormatting>
  <conditionalFormatting sqref="F70">
    <cfRule type="duplicateValues" dxfId="440" priority="252"/>
  </conditionalFormatting>
  <conditionalFormatting sqref="F71:F72">
    <cfRule type="duplicateValues" dxfId="439" priority="251"/>
  </conditionalFormatting>
  <conditionalFormatting sqref="F73:F74">
    <cfRule type="duplicateValues" dxfId="438" priority="250"/>
  </conditionalFormatting>
  <conditionalFormatting sqref="F75:F76">
    <cfRule type="duplicateValues" dxfId="437" priority="249"/>
  </conditionalFormatting>
  <conditionalFormatting sqref="F77">
    <cfRule type="duplicateValues" dxfId="436" priority="248"/>
  </conditionalFormatting>
  <conditionalFormatting sqref="F78:F79">
    <cfRule type="duplicateValues" dxfId="435" priority="247"/>
  </conditionalFormatting>
  <conditionalFormatting sqref="F80">
    <cfRule type="duplicateValues" dxfId="434" priority="246"/>
  </conditionalFormatting>
  <conditionalFormatting sqref="F81">
    <cfRule type="duplicateValues" dxfId="433" priority="245"/>
  </conditionalFormatting>
  <conditionalFormatting sqref="F82:F83">
    <cfRule type="duplicateValues" dxfId="432" priority="244"/>
  </conditionalFormatting>
  <conditionalFormatting sqref="F84:F85">
    <cfRule type="duplicateValues" dxfId="431" priority="243"/>
  </conditionalFormatting>
  <conditionalFormatting sqref="F86:F87">
    <cfRule type="duplicateValues" dxfId="430" priority="242"/>
  </conditionalFormatting>
  <conditionalFormatting sqref="F88">
    <cfRule type="duplicateValues" dxfId="429" priority="241"/>
  </conditionalFormatting>
  <conditionalFormatting sqref="F106">
    <cfRule type="duplicateValues" dxfId="428" priority="239"/>
  </conditionalFormatting>
  <conditionalFormatting sqref="F107:F108">
    <cfRule type="duplicateValues" dxfId="427" priority="238"/>
  </conditionalFormatting>
  <conditionalFormatting sqref="F90">
    <cfRule type="duplicateValues" dxfId="426" priority="237"/>
  </conditionalFormatting>
  <conditionalFormatting sqref="F91:F92">
    <cfRule type="duplicateValues" dxfId="425" priority="236"/>
  </conditionalFormatting>
  <conditionalFormatting sqref="F93:F94">
    <cfRule type="duplicateValues" dxfId="424" priority="235"/>
  </conditionalFormatting>
  <conditionalFormatting sqref="F95:F96">
    <cfRule type="duplicateValues" dxfId="423" priority="234"/>
  </conditionalFormatting>
  <conditionalFormatting sqref="F97">
    <cfRule type="duplicateValues" dxfId="422" priority="233"/>
  </conditionalFormatting>
  <conditionalFormatting sqref="F98:F99">
    <cfRule type="duplicateValues" dxfId="421" priority="232"/>
  </conditionalFormatting>
  <conditionalFormatting sqref="F100:F101">
    <cfRule type="duplicateValues" dxfId="420" priority="231"/>
  </conditionalFormatting>
  <conditionalFormatting sqref="F103:F104">
    <cfRule type="duplicateValues" dxfId="419" priority="230"/>
  </conditionalFormatting>
  <conditionalFormatting sqref="F89 F102 F105">
    <cfRule type="duplicateValues" dxfId="418" priority="240"/>
  </conditionalFormatting>
  <conditionalFormatting sqref="F109">
    <cfRule type="duplicateValues" dxfId="417" priority="229"/>
  </conditionalFormatting>
  <conditionalFormatting sqref="F110:F111">
    <cfRule type="duplicateValues" dxfId="416" priority="228"/>
  </conditionalFormatting>
  <conditionalFormatting sqref="F112">
    <cfRule type="duplicateValues" dxfId="415" priority="227"/>
  </conditionalFormatting>
  <conditionalFormatting sqref="F113">
    <cfRule type="duplicateValues" dxfId="414" priority="226"/>
  </conditionalFormatting>
  <conditionalFormatting sqref="F114:F115">
    <cfRule type="duplicateValues" dxfId="413" priority="225"/>
  </conditionalFormatting>
  <conditionalFormatting sqref="F116:F117">
    <cfRule type="duplicateValues" dxfId="412" priority="224"/>
  </conditionalFormatting>
  <conditionalFormatting sqref="F118:F119">
    <cfRule type="duplicateValues" dxfId="411" priority="223"/>
  </conditionalFormatting>
  <conditionalFormatting sqref="F120">
    <cfRule type="duplicateValues" dxfId="410" priority="222"/>
  </conditionalFormatting>
  <conditionalFormatting sqref="F121:F122">
    <cfRule type="duplicateValues" dxfId="409" priority="221"/>
  </conditionalFormatting>
  <conditionalFormatting sqref="F123">
    <cfRule type="duplicateValues" dxfId="408" priority="220"/>
  </conditionalFormatting>
  <conditionalFormatting sqref="F124:F125">
    <cfRule type="duplicateValues" dxfId="407" priority="218"/>
  </conditionalFormatting>
  <conditionalFormatting sqref="F126:F127">
    <cfRule type="duplicateValues" dxfId="406" priority="217"/>
  </conditionalFormatting>
  <conditionalFormatting sqref="F128">
    <cfRule type="duplicateValues" dxfId="405" priority="216"/>
  </conditionalFormatting>
  <conditionalFormatting sqref="F129">
    <cfRule type="duplicateValues" dxfId="404" priority="215"/>
  </conditionalFormatting>
  <conditionalFormatting sqref="F130 F132">
    <cfRule type="duplicateValues" dxfId="403" priority="214"/>
  </conditionalFormatting>
  <conditionalFormatting sqref="F133">
    <cfRule type="duplicateValues" dxfId="402" priority="213"/>
  </conditionalFormatting>
  <conditionalFormatting sqref="F134:F135">
    <cfRule type="duplicateValues" dxfId="401" priority="212"/>
  </conditionalFormatting>
  <conditionalFormatting sqref="F136">
    <cfRule type="duplicateValues" dxfId="400" priority="211"/>
  </conditionalFormatting>
  <conditionalFormatting sqref="F137">
    <cfRule type="duplicateValues" dxfId="399" priority="210"/>
  </conditionalFormatting>
  <conditionalFormatting sqref="F138 F131">
    <cfRule type="duplicateValues" dxfId="398" priority="219"/>
  </conditionalFormatting>
  <conditionalFormatting sqref="F139">
    <cfRule type="duplicateValues" dxfId="397" priority="209"/>
  </conditionalFormatting>
  <conditionalFormatting sqref="F140:F141">
    <cfRule type="duplicateValues" dxfId="396" priority="208"/>
  </conditionalFormatting>
  <conditionalFormatting sqref="F142">
    <cfRule type="duplicateValues" dxfId="395" priority="207"/>
  </conditionalFormatting>
  <conditionalFormatting sqref="F143:F144">
    <cfRule type="duplicateValues" dxfId="394" priority="206"/>
  </conditionalFormatting>
  <conditionalFormatting sqref="F145:F146">
    <cfRule type="duplicateValues" dxfId="393" priority="205"/>
  </conditionalFormatting>
  <conditionalFormatting sqref="F147:F148">
    <cfRule type="duplicateValues" dxfId="392" priority="204"/>
  </conditionalFormatting>
  <conditionalFormatting sqref="F149">
    <cfRule type="duplicateValues" dxfId="391" priority="203"/>
  </conditionalFormatting>
  <conditionalFormatting sqref="F150:F151">
    <cfRule type="duplicateValues" dxfId="390" priority="202"/>
  </conditionalFormatting>
  <conditionalFormatting sqref="F152">
    <cfRule type="duplicateValues" dxfId="389" priority="201"/>
  </conditionalFormatting>
  <conditionalFormatting sqref="F153">
    <cfRule type="duplicateValues" dxfId="388" priority="200"/>
  </conditionalFormatting>
  <conditionalFormatting sqref="F164:F168">
    <cfRule type="duplicateValues" dxfId="387" priority="196"/>
  </conditionalFormatting>
  <conditionalFormatting sqref="F160:F162">
    <cfRule type="duplicateValues" dxfId="386" priority="197"/>
  </conditionalFormatting>
  <conditionalFormatting sqref="F169:F171">
    <cfRule type="duplicateValues" dxfId="385" priority="198"/>
  </conditionalFormatting>
  <conditionalFormatting sqref="F163 F154:F159">
    <cfRule type="duplicateValues" dxfId="384" priority="199"/>
  </conditionalFormatting>
  <conditionalFormatting sqref="F172:F173">
    <cfRule type="duplicateValues" dxfId="383" priority="194"/>
  </conditionalFormatting>
  <conditionalFormatting sqref="F174:F175">
    <cfRule type="duplicateValues" dxfId="382" priority="193"/>
  </conditionalFormatting>
  <conditionalFormatting sqref="F176 F182">
    <cfRule type="duplicateValues" dxfId="381" priority="192"/>
  </conditionalFormatting>
  <conditionalFormatting sqref="F183:F184">
    <cfRule type="duplicateValues" dxfId="380" priority="191"/>
  </conditionalFormatting>
  <conditionalFormatting sqref="F177:F181">
    <cfRule type="duplicateValues" dxfId="379" priority="195"/>
  </conditionalFormatting>
  <conditionalFormatting sqref="F185">
    <cfRule type="duplicateValues" dxfId="378" priority="190"/>
  </conditionalFormatting>
  <conditionalFormatting sqref="F186:F187">
    <cfRule type="duplicateValues" dxfId="377" priority="189"/>
  </conditionalFormatting>
  <conditionalFormatting sqref="F188:F189">
    <cfRule type="duplicateValues" dxfId="376" priority="188"/>
  </conditionalFormatting>
  <conditionalFormatting sqref="F190">
    <cfRule type="duplicateValues" dxfId="375" priority="187"/>
  </conditionalFormatting>
  <conditionalFormatting sqref="F191:F192">
    <cfRule type="duplicateValues" dxfId="374" priority="186"/>
  </conditionalFormatting>
  <conditionalFormatting sqref="F193:F194">
    <cfRule type="duplicateValues" dxfId="373" priority="185"/>
  </conditionalFormatting>
  <conditionalFormatting sqref="F195">
    <cfRule type="duplicateValues" dxfId="372" priority="184"/>
  </conditionalFormatting>
  <conditionalFormatting sqref="F196">
    <cfRule type="duplicateValues" dxfId="371" priority="181"/>
  </conditionalFormatting>
  <conditionalFormatting sqref="F197">
    <cfRule type="duplicateValues" dxfId="370" priority="180"/>
  </conditionalFormatting>
  <conditionalFormatting sqref="F198:F199">
    <cfRule type="duplicateValues" dxfId="369" priority="179"/>
  </conditionalFormatting>
  <conditionalFormatting sqref="F200">
    <cfRule type="duplicateValues" dxfId="368" priority="178"/>
  </conditionalFormatting>
  <conditionalFormatting sqref="F203">
    <cfRule type="duplicateValues" dxfId="367" priority="177"/>
  </conditionalFormatting>
  <conditionalFormatting sqref="F204">
    <cfRule type="duplicateValues" dxfId="366" priority="176"/>
  </conditionalFormatting>
  <conditionalFormatting sqref="F206:F207">
    <cfRule type="duplicateValues" dxfId="365" priority="175"/>
  </conditionalFormatting>
  <conditionalFormatting sqref="F208:F209">
    <cfRule type="duplicateValues" dxfId="364" priority="174"/>
  </conditionalFormatting>
  <conditionalFormatting sqref="F201">
    <cfRule type="duplicateValues" dxfId="363" priority="182"/>
  </conditionalFormatting>
  <conditionalFormatting sqref="F202 F205">
    <cfRule type="duplicateValues" dxfId="362" priority="183"/>
  </conditionalFormatting>
  <conditionalFormatting sqref="F210:F213">
    <cfRule type="duplicateValues" dxfId="361" priority="172"/>
  </conditionalFormatting>
  <conditionalFormatting sqref="F214:F217">
    <cfRule type="duplicateValues" dxfId="360" priority="171"/>
  </conditionalFormatting>
  <conditionalFormatting sqref="F218:F221">
    <cfRule type="duplicateValues" dxfId="359" priority="170"/>
  </conditionalFormatting>
  <conditionalFormatting sqref="F222:F226">
    <cfRule type="duplicateValues" dxfId="358" priority="169"/>
  </conditionalFormatting>
  <conditionalFormatting sqref="F227:F230">
    <cfRule type="duplicateValues" dxfId="357" priority="168"/>
  </conditionalFormatting>
  <conditionalFormatting sqref="F231:F233">
    <cfRule type="duplicateValues" dxfId="356" priority="173"/>
  </conditionalFormatting>
  <conditionalFormatting sqref="F236:F238">
    <cfRule type="duplicateValues" dxfId="355" priority="166"/>
  </conditionalFormatting>
  <conditionalFormatting sqref="F239 F241">
    <cfRule type="duplicateValues" dxfId="354" priority="165"/>
  </conditionalFormatting>
  <conditionalFormatting sqref="F242">
    <cfRule type="duplicateValues" dxfId="353" priority="163"/>
  </conditionalFormatting>
  <conditionalFormatting sqref="F243:F244">
    <cfRule type="duplicateValues" dxfId="352" priority="164"/>
  </conditionalFormatting>
  <conditionalFormatting sqref="F245">
    <cfRule type="duplicateValues" dxfId="351" priority="161"/>
  </conditionalFormatting>
  <conditionalFormatting sqref="F246:F247">
    <cfRule type="duplicateValues" dxfId="350" priority="162"/>
  </conditionalFormatting>
  <conditionalFormatting sqref="F248">
    <cfRule type="duplicateValues" dxfId="349" priority="160"/>
  </conditionalFormatting>
  <conditionalFormatting sqref="F240 F234:F235">
    <cfRule type="duplicateValues" dxfId="348" priority="167"/>
  </conditionalFormatting>
  <conditionalFormatting sqref="F263">
    <cfRule type="duplicateValues" dxfId="347" priority="158"/>
  </conditionalFormatting>
  <conditionalFormatting sqref="F250">
    <cfRule type="duplicateValues" dxfId="346" priority="157"/>
  </conditionalFormatting>
  <conditionalFormatting sqref="F251">
    <cfRule type="duplicateValues" dxfId="345" priority="156"/>
  </conditionalFormatting>
  <conditionalFormatting sqref="F254">
    <cfRule type="duplicateValues" dxfId="344" priority="155"/>
  </conditionalFormatting>
  <conditionalFormatting sqref="F255:F256">
    <cfRule type="duplicateValues" dxfId="343" priority="154"/>
  </conditionalFormatting>
  <conditionalFormatting sqref="F258">
    <cfRule type="duplicateValues" dxfId="342" priority="153"/>
  </conditionalFormatting>
  <conditionalFormatting sqref="F259:F260">
    <cfRule type="duplicateValues" dxfId="341" priority="152"/>
  </conditionalFormatting>
  <conditionalFormatting sqref="F261">
    <cfRule type="duplicateValues" dxfId="340" priority="151"/>
  </conditionalFormatting>
  <conditionalFormatting sqref="F249 F252:F253 F257 F262">
    <cfRule type="duplicateValues" dxfId="339" priority="159"/>
  </conditionalFormatting>
  <conditionalFormatting sqref="F264">
    <cfRule type="duplicateValues" dxfId="338" priority="149"/>
  </conditionalFormatting>
  <conditionalFormatting sqref="F273">
    <cfRule type="duplicateValues" dxfId="337" priority="148"/>
  </conditionalFormatting>
  <conditionalFormatting sqref="F274 F278">
    <cfRule type="duplicateValues" dxfId="336" priority="147"/>
  </conditionalFormatting>
  <conditionalFormatting sqref="F279:F280">
    <cfRule type="duplicateValues" dxfId="335" priority="146"/>
  </conditionalFormatting>
  <conditionalFormatting sqref="F281">
    <cfRule type="duplicateValues" dxfId="334" priority="145"/>
  </conditionalFormatting>
  <conditionalFormatting sqref="F282:F283">
    <cfRule type="duplicateValues" dxfId="333" priority="144"/>
  </conditionalFormatting>
  <conditionalFormatting sqref="F265">
    <cfRule type="duplicateValues" dxfId="332" priority="143"/>
  </conditionalFormatting>
  <conditionalFormatting sqref="F266 F272">
    <cfRule type="duplicateValues" dxfId="331" priority="142"/>
  </conditionalFormatting>
  <conditionalFormatting sqref="F267">
    <cfRule type="duplicateValues" dxfId="330" priority="141"/>
  </conditionalFormatting>
  <conditionalFormatting sqref="F268:F269">
    <cfRule type="duplicateValues" dxfId="329" priority="140"/>
  </conditionalFormatting>
  <conditionalFormatting sqref="F270">
    <cfRule type="duplicateValues" dxfId="328" priority="139"/>
  </conditionalFormatting>
  <conditionalFormatting sqref="F271">
    <cfRule type="duplicateValues" dxfId="327" priority="138"/>
  </conditionalFormatting>
  <conditionalFormatting sqref="F275:F277">
    <cfRule type="duplicateValues" dxfId="326" priority="150"/>
  </conditionalFormatting>
  <conditionalFormatting sqref="F284:F285">
    <cfRule type="duplicateValues" dxfId="325" priority="137"/>
  </conditionalFormatting>
  <conditionalFormatting sqref="F286:F287">
    <cfRule type="duplicateValues" dxfId="324" priority="136"/>
  </conditionalFormatting>
  <conditionalFormatting sqref="F288">
    <cfRule type="duplicateValues" dxfId="323" priority="135"/>
  </conditionalFormatting>
  <conditionalFormatting sqref="F289:F290">
    <cfRule type="duplicateValues" dxfId="322" priority="134"/>
  </conditionalFormatting>
  <conditionalFormatting sqref="F291">
    <cfRule type="duplicateValues" dxfId="321" priority="133"/>
  </conditionalFormatting>
  <conditionalFormatting sqref="F292">
    <cfRule type="duplicateValues" dxfId="320" priority="132"/>
  </conditionalFormatting>
  <conditionalFormatting sqref="F293">
    <cfRule type="duplicateValues" dxfId="319" priority="131"/>
  </conditionalFormatting>
  <conditionalFormatting sqref="F294:F295">
    <cfRule type="duplicateValues" dxfId="318" priority="130"/>
  </conditionalFormatting>
  <conditionalFormatting sqref="F296">
    <cfRule type="duplicateValues" dxfId="317" priority="129"/>
  </conditionalFormatting>
  <conditionalFormatting sqref="F297:F298">
    <cfRule type="duplicateValues" dxfId="316" priority="128"/>
  </conditionalFormatting>
  <conditionalFormatting sqref="F299:F300">
    <cfRule type="duplicateValues" dxfId="315" priority="127"/>
  </conditionalFormatting>
  <conditionalFormatting sqref="F301:F303">
    <cfRule type="duplicateValues" dxfId="314" priority="126"/>
  </conditionalFormatting>
  <conditionalFormatting sqref="F304:F305">
    <cfRule type="duplicateValues" dxfId="313" priority="125"/>
  </conditionalFormatting>
  <conditionalFormatting sqref="F306">
    <cfRule type="duplicateValues" dxfId="312" priority="124"/>
  </conditionalFormatting>
  <conditionalFormatting sqref="F307">
    <cfRule type="duplicateValues" dxfId="311" priority="123"/>
  </conditionalFormatting>
  <conditionalFormatting sqref="F308">
    <cfRule type="duplicateValues" dxfId="310" priority="122"/>
  </conditionalFormatting>
  <conditionalFormatting sqref="F309:F310">
    <cfRule type="duplicateValues" dxfId="309" priority="120"/>
  </conditionalFormatting>
  <conditionalFormatting sqref="F311:F328">
    <cfRule type="duplicateValues" dxfId="308" priority="121"/>
  </conditionalFormatting>
  <conditionalFormatting sqref="F329:F331 F336:F338">
    <cfRule type="duplicateValues" dxfId="307" priority="118"/>
  </conditionalFormatting>
  <conditionalFormatting sqref="F332">
    <cfRule type="duplicateValues" dxfId="306" priority="117"/>
  </conditionalFormatting>
  <conditionalFormatting sqref="F340">
    <cfRule type="duplicateValues" dxfId="305" priority="116"/>
  </conditionalFormatting>
  <conditionalFormatting sqref="F341:F342">
    <cfRule type="duplicateValues" dxfId="304" priority="114"/>
  </conditionalFormatting>
  <conditionalFormatting sqref="F334:F335 F343">
    <cfRule type="duplicateValues" dxfId="303" priority="115"/>
  </conditionalFormatting>
  <conditionalFormatting sqref="F339 F333">
    <cfRule type="duplicateValues" dxfId="302" priority="119"/>
  </conditionalFormatting>
  <conditionalFormatting sqref="F350">
    <cfRule type="duplicateValues" dxfId="301" priority="113"/>
  </conditionalFormatting>
  <conditionalFormatting sqref="F351:F352">
    <cfRule type="duplicateValues" dxfId="300" priority="112"/>
  </conditionalFormatting>
  <conditionalFormatting sqref="F353:F354">
    <cfRule type="duplicateValues" dxfId="299" priority="111"/>
  </conditionalFormatting>
  <conditionalFormatting sqref="F355">
    <cfRule type="duplicateValues" dxfId="298" priority="110"/>
  </conditionalFormatting>
  <conditionalFormatting sqref="F356:F357">
    <cfRule type="duplicateValues" dxfId="297" priority="109"/>
  </conditionalFormatting>
  <conditionalFormatting sqref="F358">
    <cfRule type="duplicateValues" dxfId="296" priority="108"/>
  </conditionalFormatting>
  <conditionalFormatting sqref="F344:F345">
    <cfRule type="duplicateValues" dxfId="295" priority="107"/>
  </conditionalFormatting>
  <conditionalFormatting sqref="F346:F347">
    <cfRule type="duplicateValues" dxfId="294" priority="106"/>
  </conditionalFormatting>
  <conditionalFormatting sqref="F348:F349">
    <cfRule type="duplicateValues" dxfId="293" priority="105"/>
  </conditionalFormatting>
  <conditionalFormatting sqref="F359:F361">
    <cfRule type="duplicateValues" dxfId="292" priority="103"/>
  </conditionalFormatting>
  <conditionalFormatting sqref="F361:F363">
    <cfRule type="duplicateValues" dxfId="291" priority="102"/>
  </conditionalFormatting>
  <conditionalFormatting sqref="F364">
    <cfRule type="duplicateValues" dxfId="290" priority="101"/>
  </conditionalFormatting>
  <conditionalFormatting sqref="F365:F366">
    <cfRule type="duplicateValues" dxfId="289" priority="100"/>
  </conditionalFormatting>
  <conditionalFormatting sqref="F367">
    <cfRule type="duplicateValues" dxfId="288" priority="99"/>
  </conditionalFormatting>
  <conditionalFormatting sqref="F368:F369">
    <cfRule type="duplicateValues" dxfId="287" priority="98"/>
  </conditionalFormatting>
  <conditionalFormatting sqref="F371:F372">
    <cfRule type="duplicateValues" dxfId="286" priority="97"/>
  </conditionalFormatting>
  <conditionalFormatting sqref="F373">
    <cfRule type="duplicateValues" dxfId="285" priority="96"/>
  </conditionalFormatting>
  <conditionalFormatting sqref="F363">
    <cfRule type="duplicateValues" dxfId="284" priority="95"/>
  </conditionalFormatting>
  <conditionalFormatting sqref="F359 F370">
    <cfRule type="duplicateValues" dxfId="283" priority="104"/>
  </conditionalFormatting>
  <conditionalFormatting sqref="F374">
    <cfRule type="duplicateValues" dxfId="282" priority="94"/>
  </conditionalFormatting>
  <conditionalFormatting sqref="F375:F376">
    <cfRule type="duplicateValues" dxfId="281" priority="93"/>
  </conditionalFormatting>
  <conditionalFormatting sqref="F377:F382">
    <cfRule type="duplicateValues" dxfId="280" priority="92"/>
  </conditionalFormatting>
  <conditionalFormatting sqref="F383">
    <cfRule type="duplicateValues" dxfId="279" priority="91"/>
  </conditionalFormatting>
  <conditionalFormatting sqref="F384:F385">
    <cfRule type="duplicateValues" dxfId="278" priority="90"/>
  </conditionalFormatting>
  <conditionalFormatting sqref="F386:F387">
    <cfRule type="duplicateValues" dxfId="277" priority="89"/>
  </conditionalFormatting>
  <conditionalFormatting sqref="F388:F405">
    <cfRule type="duplicateValues" dxfId="276" priority="88"/>
  </conditionalFormatting>
  <conditionalFormatting sqref="F406">
    <cfRule type="duplicateValues" dxfId="275" priority="86"/>
  </conditionalFormatting>
  <conditionalFormatting sqref="F407:F416">
    <cfRule type="duplicateValues" dxfId="274" priority="87"/>
  </conditionalFormatting>
  <conditionalFormatting sqref="F417:F418">
    <cfRule type="duplicateValues" dxfId="273" priority="85"/>
  </conditionalFormatting>
  <conditionalFormatting sqref="F419:F420">
    <cfRule type="duplicateValues" dxfId="272" priority="84"/>
  </conditionalFormatting>
  <conditionalFormatting sqref="F421:F422">
    <cfRule type="duplicateValues" dxfId="271" priority="83"/>
  </conditionalFormatting>
  <conditionalFormatting sqref="F423:F424">
    <cfRule type="duplicateValues" dxfId="270" priority="82"/>
  </conditionalFormatting>
  <conditionalFormatting sqref="F425">
    <cfRule type="duplicateValues" dxfId="269" priority="81"/>
  </conditionalFormatting>
  <conditionalFormatting sqref="F426:F427">
    <cfRule type="duplicateValues" dxfId="268" priority="78"/>
  </conditionalFormatting>
  <conditionalFormatting sqref="F428:F429">
    <cfRule type="duplicateValues" dxfId="267" priority="77"/>
  </conditionalFormatting>
  <conditionalFormatting sqref="F430:F431">
    <cfRule type="duplicateValues" dxfId="266" priority="76"/>
  </conditionalFormatting>
  <conditionalFormatting sqref="F432:F433">
    <cfRule type="duplicateValues" dxfId="265" priority="75"/>
  </conditionalFormatting>
  <conditionalFormatting sqref="F434:F435">
    <cfRule type="duplicateValues" dxfId="264" priority="74"/>
  </conditionalFormatting>
  <conditionalFormatting sqref="F436:F437">
    <cfRule type="duplicateValues" dxfId="263" priority="73"/>
  </conditionalFormatting>
  <conditionalFormatting sqref="F438:F439">
    <cfRule type="duplicateValues" dxfId="262" priority="72"/>
  </conditionalFormatting>
  <conditionalFormatting sqref="F440:F441">
    <cfRule type="duplicateValues" dxfId="261" priority="71"/>
  </conditionalFormatting>
  <conditionalFormatting sqref="F442:F443">
    <cfRule type="duplicateValues" dxfId="260" priority="70"/>
  </conditionalFormatting>
  <conditionalFormatting sqref="F444:F445">
    <cfRule type="duplicateValues" dxfId="259" priority="69"/>
  </conditionalFormatting>
  <conditionalFormatting sqref="F447:F448">
    <cfRule type="duplicateValues" dxfId="258" priority="68"/>
  </conditionalFormatting>
  <conditionalFormatting sqref="F449:F450">
    <cfRule type="duplicateValues" dxfId="257" priority="67"/>
  </conditionalFormatting>
  <conditionalFormatting sqref="F451:F452">
    <cfRule type="duplicateValues" dxfId="256" priority="66"/>
  </conditionalFormatting>
  <conditionalFormatting sqref="F446">
    <cfRule type="duplicateValues" dxfId="255" priority="79"/>
  </conditionalFormatting>
  <conditionalFormatting sqref="F453">
    <cfRule type="duplicateValues" dxfId="254" priority="80"/>
  </conditionalFormatting>
  <conditionalFormatting sqref="F454:F455">
    <cfRule type="duplicateValues" dxfId="253" priority="65"/>
  </conditionalFormatting>
  <conditionalFormatting sqref="F456:F457">
    <cfRule type="duplicateValues" dxfId="252" priority="64"/>
  </conditionalFormatting>
  <conditionalFormatting sqref="F458:F459">
    <cfRule type="duplicateValues" dxfId="251" priority="63"/>
  </conditionalFormatting>
  <conditionalFormatting sqref="F460:F461">
    <cfRule type="duplicateValues" dxfId="250" priority="62"/>
  </conditionalFormatting>
  <conditionalFormatting sqref="F462:F463">
    <cfRule type="duplicateValues" dxfId="249" priority="61"/>
  </conditionalFormatting>
  <conditionalFormatting sqref="F464:F465">
    <cfRule type="duplicateValues" dxfId="248" priority="60"/>
  </conditionalFormatting>
  <conditionalFormatting sqref="F466:F467">
    <cfRule type="duplicateValues" dxfId="247" priority="59"/>
  </conditionalFormatting>
  <conditionalFormatting sqref="F468:F469">
    <cfRule type="duplicateValues" dxfId="246" priority="58"/>
  </conditionalFormatting>
  <conditionalFormatting sqref="F475:F479">
    <cfRule type="duplicateValues" dxfId="245" priority="56"/>
  </conditionalFormatting>
  <conditionalFormatting sqref="F480:F484">
    <cfRule type="duplicateValues" dxfId="244" priority="55"/>
  </conditionalFormatting>
  <conditionalFormatting sqref="F485:F489">
    <cfRule type="duplicateValues" dxfId="243" priority="54"/>
  </conditionalFormatting>
  <conditionalFormatting sqref="F470:F474">
    <cfRule type="duplicateValues" dxfId="242" priority="57"/>
  </conditionalFormatting>
  <conditionalFormatting sqref="F495:F499">
    <cfRule type="duplicateValues" dxfId="241" priority="52"/>
  </conditionalFormatting>
  <conditionalFormatting sqref="F500:F504">
    <cfRule type="duplicateValues" dxfId="240" priority="51"/>
  </conditionalFormatting>
  <conditionalFormatting sqref="F505:F507">
    <cfRule type="duplicateValues" dxfId="239" priority="50"/>
  </conditionalFormatting>
  <conditionalFormatting sqref="F490:F494">
    <cfRule type="duplicateValues" dxfId="238" priority="53"/>
  </conditionalFormatting>
  <conditionalFormatting sqref="F508:F509">
    <cfRule type="duplicateValues" dxfId="237" priority="48"/>
  </conditionalFormatting>
  <conditionalFormatting sqref="F510:F520">
    <cfRule type="duplicateValues" dxfId="236" priority="47"/>
  </conditionalFormatting>
  <conditionalFormatting sqref="F521:F522">
    <cfRule type="duplicateValues" dxfId="235" priority="46"/>
  </conditionalFormatting>
  <conditionalFormatting sqref="F523:F527">
    <cfRule type="duplicateValues" dxfId="234" priority="49"/>
  </conditionalFormatting>
  <conditionalFormatting sqref="F528">
    <cfRule type="duplicateValues" dxfId="233" priority="45"/>
  </conditionalFormatting>
  <conditionalFormatting sqref="F529:F530">
    <cfRule type="duplicateValues" dxfId="232" priority="44"/>
  </conditionalFormatting>
  <conditionalFormatting sqref="F531:F532">
    <cfRule type="duplicateValues" dxfId="231" priority="43"/>
  </conditionalFormatting>
  <conditionalFormatting sqref="F533">
    <cfRule type="duplicateValues" dxfId="230" priority="42"/>
  </conditionalFormatting>
  <conditionalFormatting sqref="F534:F535">
    <cfRule type="duplicateValues" dxfId="229" priority="41"/>
  </conditionalFormatting>
  <conditionalFormatting sqref="F536">
    <cfRule type="duplicateValues" dxfId="228" priority="40"/>
  </conditionalFormatting>
  <conditionalFormatting sqref="F537">
    <cfRule type="duplicateValues" dxfId="227" priority="39"/>
  </conditionalFormatting>
  <conditionalFormatting sqref="F538">
    <cfRule type="duplicateValues" dxfId="226" priority="38"/>
  </conditionalFormatting>
  <conditionalFormatting sqref="F539:F540">
    <cfRule type="duplicateValues" dxfId="225" priority="37"/>
  </conditionalFormatting>
  <conditionalFormatting sqref="F541:F542">
    <cfRule type="duplicateValues" dxfId="224" priority="36"/>
  </conditionalFormatting>
  <conditionalFormatting sqref="F553:F558">
    <cfRule type="duplicateValues" dxfId="223" priority="34"/>
  </conditionalFormatting>
  <conditionalFormatting sqref="F547:F551">
    <cfRule type="duplicateValues" dxfId="222" priority="33"/>
  </conditionalFormatting>
  <conditionalFormatting sqref="F559:F562">
    <cfRule type="duplicateValues" dxfId="221" priority="32"/>
  </conditionalFormatting>
  <conditionalFormatting sqref="F543:F546 F552">
    <cfRule type="duplicateValues" dxfId="220" priority="35"/>
  </conditionalFormatting>
  <conditionalFormatting sqref="F563:F564">
    <cfRule type="duplicateValues" dxfId="219" priority="30"/>
  </conditionalFormatting>
  <conditionalFormatting sqref="F567">
    <cfRule type="duplicateValues" dxfId="218" priority="29"/>
  </conditionalFormatting>
  <conditionalFormatting sqref="F572">
    <cfRule type="duplicateValues" dxfId="217" priority="28"/>
  </conditionalFormatting>
  <conditionalFormatting sqref="F575">
    <cfRule type="duplicateValues" dxfId="216" priority="27"/>
  </conditionalFormatting>
  <conditionalFormatting sqref="F582">
    <cfRule type="duplicateValues" dxfId="215" priority="26"/>
  </conditionalFormatting>
  <conditionalFormatting sqref="F565:F566 F568:F571 F573:F574 F576:F581">
    <cfRule type="duplicateValues" dxfId="214" priority="31"/>
  </conditionalFormatting>
  <conditionalFormatting sqref="F594:F595">
    <cfRule type="duplicateValues" dxfId="213" priority="22"/>
  </conditionalFormatting>
  <conditionalFormatting sqref="F598:F599">
    <cfRule type="duplicateValues" dxfId="212" priority="21"/>
  </conditionalFormatting>
  <conditionalFormatting sqref="F600:F601">
    <cfRule type="duplicateValues" dxfId="211" priority="20"/>
  </conditionalFormatting>
  <conditionalFormatting sqref="F583:F584">
    <cfRule type="duplicateValues" dxfId="210" priority="19"/>
  </conditionalFormatting>
  <conditionalFormatting sqref="F585:F586">
    <cfRule type="duplicateValues" dxfId="209" priority="18"/>
  </conditionalFormatting>
  <conditionalFormatting sqref="F587:F588">
    <cfRule type="duplicateValues" dxfId="208" priority="17"/>
  </conditionalFormatting>
  <conditionalFormatting sqref="F589:F590">
    <cfRule type="duplicateValues" dxfId="207" priority="16"/>
  </conditionalFormatting>
  <conditionalFormatting sqref="F592:F593">
    <cfRule type="duplicateValues" dxfId="206" priority="15"/>
  </conditionalFormatting>
  <conditionalFormatting sqref="F591">
    <cfRule type="duplicateValues" dxfId="205" priority="23"/>
  </conditionalFormatting>
  <conditionalFormatting sqref="F597">
    <cfRule type="duplicateValues" dxfId="204" priority="24"/>
  </conditionalFormatting>
  <conditionalFormatting sqref="F602 F596">
    <cfRule type="duplicateValues" dxfId="203" priority="25"/>
  </conditionalFormatting>
  <conditionalFormatting sqref="F603:F605">
    <cfRule type="duplicateValues" dxfId="202" priority="14"/>
  </conditionalFormatting>
  <conditionalFormatting sqref="F606:F607">
    <cfRule type="duplicateValues" dxfId="201" priority="13"/>
  </conditionalFormatting>
  <conditionalFormatting sqref="F610">
    <cfRule type="duplicateValues" dxfId="200" priority="10"/>
  </conditionalFormatting>
  <conditionalFormatting sqref="F611">
    <cfRule type="duplicateValues" dxfId="199" priority="9"/>
  </conditionalFormatting>
  <conditionalFormatting sqref="F615">
    <cfRule type="duplicateValues" dxfId="198" priority="8"/>
  </conditionalFormatting>
  <conditionalFormatting sqref="F616">
    <cfRule type="duplicateValues" dxfId="197" priority="7"/>
  </conditionalFormatting>
  <conditionalFormatting sqref="F612">
    <cfRule type="duplicateValues" dxfId="196" priority="6"/>
  </conditionalFormatting>
  <conditionalFormatting sqref="F617">
    <cfRule type="duplicateValues" dxfId="195" priority="5"/>
  </conditionalFormatting>
  <conditionalFormatting sqref="F618">
    <cfRule type="duplicateValues" dxfId="194" priority="4"/>
  </conditionalFormatting>
  <conditionalFormatting sqref="F623:F624">
    <cfRule type="duplicateValues" dxfId="193" priority="3"/>
  </conditionalFormatting>
  <conditionalFormatting sqref="F625">
    <cfRule type="duplicateValues" dxfId="192" priority="2"/>
  </conditionalFormatting>
  <conditionalFormatting sqref="F619">
    <cfRule type="duplicateValues" dxfId="191" priority="11"/>
  </conditionalFormatting>
  <conditionalFormatting sqref="F608:F609 F613:F614 F620:F622 F626">
    <cfRule type="duplicateValues" dxfId="190" priority="12"/>
  </conditionalFormatting>
  <conditionalFormatting sqref="K275:K277">
    <cfRule type="duplicateValues" dxfId="189" priority="1"/>
  </conditionalFormatting>
  <pageMargins left="0.25" right="0.25" top="0.75" bottom="0.75" header="0.3" footer="0.3"/>
  <pageSetup paperSize="9"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9AC81-8BB4-429D-BBB9-376DD2D66EE9}">
  <sheetPr codeName="工作表26"/>
  <dimension ref="A1:XFD359"/>
  <sheetViews>
    <sheetView workbookViewId="0">
      <pane xSplit="3" ySplit="11" topLeftCell="D30" activePane="bottomRight" state="frozen"/>
      <selection pane="topRight" activeCell="D1" sqref="D1"/>
      <selection pane="bottomLeft" activeCell="A12" sqref="A12"/>
      <selection pane="bottomRight" activeCell="J31" sqref="J31"/>
    </sheetView>
  </sheetViews>
  <sheetFormatPr defaultRowHeight="16.2"/>
  <cols>
    <col min="1" max="1" width="7.21875" bestFit="1" customWidth="1"/>
    <col min="2" max="2" width="9.6640625" customWidth="1"/>
    <col min="3" max="3" width="12.6640625" customWidth="1"/>
    <col min="4" max="4" width="14.6640625" customWidth="1"/>
    <col min="5" max="5" width="14.77734375" bestFit="1" customWidth="1"/>
    <col min="6" max="6" width="16.6640625" bestFit="1" customWidth="1"/>
    <col min="7" max="7" width="13.88671875" bestFit="1" customWidth="1"/>
    <col min="8" max="9" width="12.21875" customWidth="1"/>
    <col min="11" max="11" width="16.109375" bestFit="1" customWidth="1"/>
    <col min="14" max="14" width="17.77734375" customWidth="1"/>
    <col min="18" max="19" width="12.21875" customWidth="1"/>
    <col min="20" max="20" width="9.88671875" customWidth="1"/>
    <col min="24" max="24" width="10.44140625" bestFit="1" customWidth="1"/>
    <col min="25" max="25" width="12.21875" customWidth="1"/>
    <col min="27" max="27" width="12.21875" customWidth="1"/>
    <col min="29" max="29" width="12.21875" customWidth="1"/>
    <col min="30" max="30" width="9.44140625" bestFit="1" customWidth="1"/>
    <col min="31" max="31" width="12.88671875" bestFit="1" customWidth="1"/>
    <col min="16358" max="16358" width="11" bestFit="1" customWidth="1"/>
    <col min="16360" max="16360" width="14.109375" bestFit="1" customWidth="1"/>
    <col min="16361" max="16362" width="11" bestFit="1" customWidth="1"/>
    <col min="16365" max="16365" width="13.6640625" bestFit="1" customWidth="1"/>
    <col min="16366" max="16366" width="6.21875" bestFit="1" customWidth="1"/>
    <col min="16368" max="16368" width="11" bestFit="1" customWidth="1"/>
    <col min="16383" max="16383" width="13.77734375" customWidth="1"/>
  </cols>
  <sheetData>
    <row r="1" spans="1:37 16347:16384" ht="19.8">
      <c r="B1" s="1177" t="s">
        <v>10479</v>
      </c>
      <c r="C1" s="1190">
        <v>929758</v>
      </c>
      <c r="D1" s="1178" t="s">
        <v>10482</v>
      </c>
      <c r="E1" s="1179">
        <v>2.9022000000000001</v>
      </c>
      <c r="F1" s="1178" t="s">
        <v>10483</v>
      </c>
      <c r="G1" s="1180">
        <v>0.20030000000000001</v>
      </c>
      <c r="H1" s="1174"/>
      <c r="K1" s="1524" t="s">
        <v>11069</v>
      </c>
      <c r="L1" s="1525"/>
      <c r="M1" s="1525"/>
      <c r="N1" s="1525"/>
      <c r="O1" s="1525"/>
      <c r="P1" s="1525"/>
      <c r="Q1" s="1525"/>
      <c r="R1" s="1525"/>
      <c r="S1" s="1525"/>
      <c r="T1" s="1525"/>
      <c r="U1" s="1525"/>
      <c r="V1" s="1525"/>
      <c r="W1" s="1526"/>
      <c r="Y1" s="1524" t="s">
        <v>11070</v>
      </c>
      <c r="Z1" s="1525"/>
      <c r="AA1" s="1525"/>
      <c r="AB1" s="1525"/>
      <c r="AC1" s="1525"/>
      <c r="AD1" s="1525"/>
      <c r="AE1" s="1525"/>
      <c r="AF1" s="1525"/>
      <c r="AG1" s="1525"/>
      <c r="AH1" s="1525"/>
      <c r="AI1" s="1525"/>
      <c r="AJ1" s="1525"/>
      <c r="AK1" s="1526"/>
    </row>
    <row r="2" spans="1:37 16347:16384" ht="19.8">
      <c r="B2" s="1181" t="s">
        <v>10501</v>
      </c>
      <c r="C2" s="1232">
        <v>112</v>
      </c>
      <c r="D2" s="1256" t="s">
        <v>10485</v>
      </c>
      <c r="E2" s="1183">
        <f>OTG月報表!G9</f>
        <v>0.2475</v>
      </c>
      <c r="F2" s="1257" t="s">
        <v>10485</v>
      </c>
      <c r="G2" s="1184">
        <f>OTG月報表!P9</f>
        <v>1.78E-2</v>
      </c>
      <c r="H2" s="1174"/>
      <c r="K2" s="1165" t="s">
        <v>10504</v>
      </c>
      <c r="L2" s="1166">
        <v>1</v>
      </c>
      <c r="M2" s="1166">
        <v>2</v>
      </c>
      <c r="N2" s="1166">
        <v>3</v>
      </c>
      <c r="O2" s="1166">
        <v>4</v>
      </c>
      <c r="P2" s="1166">
        <v>5</v>
      </c>
      <c r="Q2" s="1166">
        <v>6</v>
      </c>
      <c r="R2" s="1166">
        <v>7</v>
      </c>
      <c r="S2" s="1166">
        <v>8</v>
      </c>
      <c r="T2" s="1166">
        <v>9</v>
      </c>
      <c r="U2" s="1166">
        <v>2</v>
      </c>
      <c r="V2" s="1166">
        <v>11</v>
      </c>
      <c r="W2" s="1166">
        <v>12</v>
      </c>
      <c r="Y2" s="1165" t="s">
        <v>10504</v>
      </c>
      <c r="Z2" s="1165">
        <v>1</v>
      </c>
      <c r="AA2" s="1165">
        <v>2</v>
      </c>
      <c r="AB2" s="1165">
        <v>3</v>
      </c>
      <c r="AC2" s="1165">
        <v>4</v>
      </c>
      <c r="AD2" s="1165">
        <v>5</v>
      </c>
      <c r="AE2" s="1165">
        <v>6</v>
      </c>
      <c r="AF2" s="1165">
        <v>7</v>
      </c>
      <c r="AG2" s="1165">
        <v>8</v>
      </c>
      <c r="AH2" s="1165">
        <v>9</v>
      </c>
      <c r="AI2" s="1165">
        <v>10</v>
      </c>
      <c r="AJ2" s="1165">
        <v>11</v>
      </c>
      <c r="AK2" s="1165">
        <v>12</v>
      </c>
    </row>
    <row r="3" spans="1:37 16347:16384" ht="19.8">
      <c r="B3" s="1181" t="s">
        <v>10484</v>
      </c>
      <c r="C3" s="1232">
        <v>7</v>
      </c>
      <c r="D3" s="1256" t="s">
        <v>10503</v>
      </c>
      <c r="E3" s="1185">
        <f>OTG月報表!I9</f>
        <v>1.6649</v>
      </c>
      <c r="F3" s="1256" t="s">
        <v>10503</v>
      </c>
      <c r="G3" s="1186">
        <f>OTG月報表!R9</f>
        <v>0.1105</v>
      </c>
      <c r="H3" s="1174"/>
      <c r="K3" s="1162" t="s">
        <v>10485</v>
      </c>
      <c r="L3" s="1170">
        <v>0.20100000000000001</v>
      </c>
      <c r="M3" s="1170">
        <v>0.22639999999999999</v>
      </c>
      <c r="N3" s="1170">
        <v>0.2475</v>
      </c>
      <c r="O3" s="1170">
        <v>0.2475</v>
      </c>
      <c r="P3" s="1170">
        <v>0.2475</v>
      </c>
      <c r="Q3" s="1170">
        <v>0.2475</v>
      </c>
      <c r="R3" s="1170">
        <v>0.2475</v>
      </c>
      <c r="S3" s="1170">
        <v>0.2475</v>
      </c>
      <c r="T3" s="1170">
        <v>0.24729999999999999</v>
      </c>
      <c r="U3" s="1170">
        <v>0.2475</v>
      </c>
      <c r="V3" s="1170">
        <v>0.2475</v>
      </c>
      <c r="W3" s="1170">
        <v>0.2475</v>
      </c>
      <c r="Y3" s="1162" t="s">
        <v>10485</v>
      </c>
      <c r="Z3" s="1164">
        <v>8.3999999999999995E-3</v>
      </c>
      <c r="AA3" s="1164">
        <v>1.38E-2</v>
      </c>
      <c r="AB3" s="1163">
        <v>1.7500000000000002E-2</v>
      </c>
      <c r="AC3" s="1163">
        <v>1.7500000000000002E-2</v>
      </c>
      <c r="AD3" s="1163">
        <v>1.77E-2</v>
      </c>
      <c r="AE3" s="1163">
        <v>1.78E-2</v>
      </c>
      <c r="AF3" s="1163">
        <v>1.78E-2</v>
      </c>
      <c r="AG3" s="1163">
        <v>1.78E-2</v>
      </c>
      <c r="AH3" s="1163">
        <v>1.7999999999999999E-2</v>
      </c>
      <c r="AI3" s="1163">
        <v>1.7999999999999999E-2</v>
      </c>
      <c r="AJ3" s="1163">
        <v>1.7999999999999999E-2</v>
      </c>
      <c r="AK3" s="1163">
        <v>1.7999999999999999E-2</v>
      </c>
    </row>
    <row r="4" spans="1:37 16347:16384" ht="19.8">
      <c r="B4" s="1181" t="s">
        <v>11073</v>
      </c>
      <c r="C4" s="1230" t="str">
        <f>(1911+C2) &amp; "/" &amp; C3 &amp; "/01"</f>
        <v>2023/7/01</v>
      </c>
      <c r="D4" s="1182" t="s">
        <v>10486</v>
      </c>
      <c r="E4" s="1187">
        <f>OTG月報表!F9</f>
        <v>6.7799999999999999E-2</v>
      </c>
      <c r="F4" s="1182" t="s">
        <v>10486</v>
      </c>
      <c r="G4" s="1184">
        <f>OTG月報表!O9</f>
        <v>1.1000000000000001E-3</v>
      </c>
      <c r="H4" s="1174"/>
      <c r="I4">
        <v>0.24709999999999999</v>
      </c>
      <c r="J4">
        <f>I4-I5</f>
        <v>0</v>
      </c>
      <c r="K4" s="1167" t="s">
        <v>10486</v>
      </c>
      <c r="L4" s="1171">
        <v>0.19289999999999999</v>
      </c>
      <c r="M4" s="1171">
        <v>0.22620000000000001</v>
      </c>
      <c r="N4" s="1171">
        <v>0.2472</v>
      </c>
      <c r="O4" s="1171">
        <v>0.24690000000000001</v>
      </c>
      <c r="P4" s="1171">
        <v>0.24709999999999999</v>
      </c>
      <c r="Q4" s="1171">
        <v>0.24729999999999999</v>
      </c>
      <c r="R4" s="1171">
        <v>6.7799999999999999E-2</v>
      </c>
      <c r="S4" s="1171">
        <v>0</v>
      </c>
      <c r="T4" s="1171">
        <v>0</v>
      </c>
      <c r="U4" s="1171">
        <v>0</v>
      </c>
      <c r="V4" s="1171">
        <v>0</v>
      </c>
      <c r="W4" s="1171">
        <v>0</v>
      </c>
      <c r="Y4" s="1167" t="s">
        <v>10486</v>
      </c>
      <c r="Z4" s="1168">
        <v>7.7000000000000002E-3</v>
      </c>
      <c r="AA4" s="1169">
        <v>1.37E-2</v>
      </c>
      <c r="AB4" s="1168">
        <v>1.72E-2</v>
      </c>
      <c r="AC4" s="1168">
        <v>1.4800000000000001E-2</v>
      </c>
      <c r="AD4" s="1168">
        <v>1.4E-2</v>
      </c>
      <c r="AE4" s="1168">
        <v>1.09E-2</v>
      </c>
      <c r="AF4" s="1168">
        <v>1.1000000000000001E-3</v>
      </c>
      <c r="AG4" s="1168">
        <v>0</v>
      </c>
      <c r="AH4" s="1168">
        <v>0</v>
      </c>
      <c r="AI4" s="1168">
        <v>0</v>
      </c>
      <c r="AJ4" s="1168">
        <v>0</v>
      </c>
      <c r="AK4" s="1168">
        <v>0</v>
      </c>
    </row>
    <row r="5" spans="1:37 16347:16384" ht="20.399999999999999" thickBot="1">
      <c r="B5" s="1188" t="s">
        <v>11074</v>
      </c>
      <c r="C5" s="1231" t="str">
        <f>(1911+C2) &amp; "/" &amp; C3 &amp; "/" &amp; DAY(EOMONTH(C2+1911 &amp; "/" &amp;  C3,0))</f>
        <v>2023/7/31</v>
      </c>
      <c r="D5" s="1189" t="s">
        <v>11072</v>
      </c>
      <c r="E5" s="1185" cm="1">
        <f t="array" ref="E5">SUMPRODUCT(IF(K12:K500&lt;&gt;"天然災害",1,0)*IF(X12:X500="洪水災害",0,1)*IF(X12:X500="颱風",0,1)*IF(X12:X500="強風",0,1)*IF(X12:X500="火災",0,1)*IF(X12:X500="地震",0,1)*IF(X12:X500="流彈",0,1)*IF(X12:X500=18,0,1)*IF(X12:X500="一次系統故障",0,1)*IF(X12:X500="山崩",0,1)*IF(X12:X500="失竊",0,1)*IF(G12:G500=1,0,1),G12:G500,H12:H500)/C1</f>
        <v>0.24709999999999999</v>
      </c>
      <c r="F5" s="1189" t="s">
        <v>11072</v>
      </c>
      <c r="G5" s="1186" cm="1">
        <f t="array" ref="G5">SUMPRODUCT(IF(K12:K500&lt;&gt;"天然災害",1,0)*IF(X12:X500=12,0,1)*IF(X12:X500=13,0,1)*IF(X12:X500=14,0,1)*IF(X12:X500=15,0,1)*IF(X12:X500=16,0,1)*IF(X12:X500=18,0,1)*IF(X12:X500=16,0,1)*IF(X12:X500=26,0,1)*IF(X12:X500=33,0,1)*IF(X12:X500=34,0,1)*IF(G12:G500=1,0,1),H12:H500)/C1</f>
        <v>1.61E-2</v>
      </c>
      <c r="I5" s="1302">
        <f>E5</f>
        <v>0.24709999999999999</v>
      </c>
      <c r="J5" s="722">
        <f>E4+J4</f>
        <v>6.7799999999999999E-2</v>
      </c>
      <c r="K5" s="1162" t="s">
        <v>11089</v>
      </c>
      <c r="L5" s="1170">
        <v>0.20100000000000001</v>
      </c>
      <c r="M5" s="1170">
        <v>0.4274</v>
      </c>
      <c r="N5" s="1170">
        <v>0.67490000000000006</v>
      </c>
      <c r="O5" s="1170">
        <v>0.9224</v>
      </c>
      <c r="P5" s="1170">
        <v>1.1698999999999999</v>
      </c>
      <c r="Q5" s="1170">
        <v>1.4174</v>
      </c>
      <c r="R5" s="1170">
        <v>1.6649</v>
      </c>
      <c r="S5" s="1170">
        <v>1.9124000000000001</v>
      </c>
      <c r="T5" s="1170">
        <v>2.1597</v>
      </c>
      <c r="U5" s="1170">
        <v>2.4072</v>
      </c>
      <c r="V5" s="1170">
        <v>2.6547000000000001</v>
      </c>
      <c r="W5" s="1170">
        <v>2.9022000000000001</v>
      </c>
      <c r="Y5" s="1162" t="s">
        <v>10503</v>
      </c>
      <c r="Z5" s="1164">
        <v>8.3999999999999995E-3</v>
      </c>
      <c r="AA5" s="1164">
        <v>2.2200000000000001E-2</v>
      </c>
      <c r="AB5" s="1163">
        <v>3.9699999999999999E-2</v>
      </c>
      <c r="AC5" s="1163">
        <v>5.7200000000000001E-2</v>
      </c>
      <c r="AD5" s="1163">
        <v>7.4899999999999994E-2</v>
      </c>
      <c r="AE5" s="1163">
        <v>9.2700000000000005E-2</v>
      </c>
      <c r="AF5" s="1163">
        <v>0.1105</v>
      </c>
      <c r="AG5" s="1163">
        <v>0.1283</v>
      </c>
      <c r="AH5" s="1163">
        <v>0.14630000000000001</v>
      </c>
      <c r="AI5" s="1163">
        <v>0.1643</v>
      </c>
      <c r="AJ5" s="1163">
        <v>0.18229999999999999</v>
      </c>
      <c r="AK5" s="1163">
        <v>0.20030000000000001</v>
      </c>
    </row>
    <row r="6" spans="1:37 16347:16384">
      <c r="B6" s="491">
        <v>22</v>
      </c>
      <c r="C6" s="1173"/>
      <c r="D6" s="491"/>
      <c r="E6" s="1175">
        <v>0.24640000000000001</v>
      </c>
      <c r="F6" s="1175"/>
      <c r="G6" s="722"/>
      <c r="I6" s="722"/>
      <c r="K6" s="1167" t="s">
        <v>11076</v>
      </c>
      <c r="L6" s="1171">
        <v>0.19289999999999999</v>
      </c>
      <c r="M6" s="1171">
        <v>0.41899999999999998</v>
      </c>
      <c r="N6" s="1171">
        <v>0.66620000000000001</v>
      </c>
      <c r="O6" s="1171">
        <v>0.91310000000000002</v>
      </c>
      <c r="P6" s="1171">
        <v>1.1601999999999999</v>
      </c>
      <c r="Q6" s="1171">
        <v>1.4075</v>
      </c>
      <c r="R6" s="1171">
        <v>1.4753000000000001</v>
      </c>
      <c r="S6" s="1171">
        <v>1.4753000000000001</v>
      </c>
      <c r="T6" s="1171">
        <v>1.4753000000000001</v>
      </c>
      <c r="U6" s="1171">
        <v>1.4753000000000001</v>
      </c>
      <c r="V6" s="1171">
        <v>1.4753000000000001</v>
      </c>
      <c r="W6" s="1171">
        <v>1.4753000000000001</v>
      </c>
      <c r="Y6" s="1167" t="s">
        <v>10502</v>
      </c>
      <c r="Z6" s="1168">
        <v>7.7000000000000002E-3</v>
      </c>
      <c r="AA6" s="1168">
        <v>2.1399999999999999E-2</v>
      </c>
      <c r="AB6" s="1168">
        <v>3.8699999999999998E-2</v>
      </c>
      <c r="AC6" s="1168">
        <v>5.3499999999999999E-2</v>
      </c>
      <c r="AD6" s="1168">
        <v>6.7500000000000004E-2</v>
      </c>
      <c r="AE6" s="1168">
        <v>7.8399999999999997E-2</v>
      </c>
      <c r="AF6" s="1168">
        <v>7.9500000000000001E-2</v>
      </c>
      <c r="AG6" s="1168">
        <v>7.9500000000000001E-2</v>
      </c>
      <c r="AH6" s="1168">
        <v>7.9500000000000001E-2</v>
      </c>
      <c r="AI6" s="1168">
        <v>7.9500000000000001E-2</v>
      </c>
      <c r="AJ6" s="1168">
        <v>7.9500000000000001E-2</v>
      </c>
      <c r="AK6" s="1168">
        <v>7.9500000000000001E-2</v>
      </c>
    </row>
    <row r="7" spans="1:37 16347:16384" ht="10.95" customHeight="1">
      <c r="B7" s="491"/>
      <c r="C7" s="1173"/>
      <c r="D7" s="491"/>
      <c r="E7" s="1176"/>
      <c r="F7" s="1172"/>
      <c r="G7" s="722"/>
      <c r="I7" s="722"/>
    </row>
    <row r="8" spans="1:37 16347:16384">
      <c r="E8" s="1173"/>
      <c r="F8" s="716"/>
    </row>
    <row r="9" spans="1:37 16347:16384">
      <c r="D9" s="491"/>
      <c r="E9" s="1523" t="b">
        <v>0</v>
      </c>
      <c r="F9" s="1523"/>
      <c r="G9" s="1523"/>
      <c r="H9" s="867"/>
      <c r="XDS9" s="532"/>
      <c r="XDT9" s="532"/>
      <c r="XDU9" s="532"/>
      <c r="XDV9" s="532"/>
      <c r="XDW9" s="532"/>
      <c r="XDX9" s="532"/>
      <c r="XDY9" s="532"/>
      <c r="XDZ9" s="532"/>
      <c r="XEA9" s="532"/>
      <c r="XEB9" s="532"/>
      <c r="XEC9" s="532"/>
      <c r="XED9" s="532"/>
      <c r="XEE9" s="532"/>
      <c r="XEF9" s="532"/>
      <c r="XEG9" s="532"/>
      <c r="XEH9" s="532"/>
      <c r="XEI9" s="532"/>
      <c r="XEJ9" s="532"/>
      <c r="XEK9" s="532"/>
      <c r="XEL9" s="532"/>
      <c r="XEM9" s="532"/>
      <c r="XEN9" s="532"/>
      <c r="XEO9" s="532"/>
      <c r="XEP9" s="532"/>
      <c r="XEQ9" s="532"/>
      <c r="XER9" s="532"/>
      <c r="XES9" s="532"/>
      <c r="XET9" s="532"/>
      <c r="XEU9" s="532"/>
      <c r="XEV9" s="532"/>
      <c r="XEW9" s="532"/>
      <c r="XEX9" s="532"/>
      <c r="XEY9" s="532"/>
      <c r="XEZ9" s="532"/>
      <c r="XFA9" s="532"/>
      <c r="XFB9" s="532"/>
      <c r="XFC9" s="532"/>
      <c r="XFD9" s="532"/>
    </row>
    <row r="10" spans="1:37 16347:16384">
      <c r="F10" s="716"/>
      <c r="XDS10" s="532"/>
      <c r="XDT10" s="532"/>
      <c r="XDU10" s="532"/>
      <c r="XDV10" s="532"/>
      <c r="XDW10" s="532"/>
      <c r="XDX10" s="532"/>
      <c r="XDY10" s="532"/>
      <c r="XDZ10" s="532"/>
      <c r="XEA10" s="532"/>
      <c r="XEB10" s="532"/>
      <c r="XEC10" s="532"/>
      <c r="XED10" s="532"/>
      <c r="XEE10" s="532"/>
      <c r="XEF10" s="532"/>
      <c r="XEG10" s="532"/>
      <c r="XEH10" s="532"/>
      <c r="XEI10" s="532"/>
      <c r="XEJ10" s="532"/>
      <c r="XEK10" s="532"/>
      <c r="XEL10" s="532"/>
      <c r="XEM10" s="532"/>
      <c r="XEN10" s="532"/>
      <c r="XEO10" s="532"/>
      <c r="XEP10" s="532"/>
      <c r="XEQ10" s="532"/>
      <c r="XER10" s="532"/>
      <c r="XES10" s="532"/>
      <c r="XET10" s="532"/>
      <c r="XEU10" s="532"/>
      <c r="XEV10" s="532"/>
      <c r="XEW10" s="532"/>
      <c r="XEX10" s="532"/>
      <c r="XEY10" s="532"/>
      <c r="XEZ10" s="532"/>
      <c r="XFA10" s="532"/>
      <c r="XFB10" s="532"/>
      <c r="XFC10" s="532"/>
      <c r="XFD10" s="532"/>
    </row>
    <row r="11" spans="1:37 16347:16384" ht="28.2" customHeight="1">
      <c r="B11" s="1207" t="s">
        <v>10451</v>
      </c>
      <c r="C11" s="1208" t="s">
        <v>10452</v>
      </c>
      <c r="D11" s="1209" t="s">
        <v>10472</v>
      </c>
      <c r="E11" s="1208" t="s">
        <v>10453</v>
      </c>
      <c r="F11" s="1208" t="s">
        <v>364</v>
      </c>
      <c r="G11" s="1208" t="s">
        <v>10473</v>
      </c>
      <c r="H11" s="1209" t="s">
        <v>10474</v>
      </c>
      <c r="I11" s="1208" t="s">
        <v>10475</v>
      </c>
      <c r="J11" s="1208" t="s">
        <v>10476</v>
      </c>
      <c r="K11" s="1208" t="s">
        <v>10477</v>
      </c>
      <c r="L11" s="1208" t="s">
        <v>10454</v>
      </c>
      <c r="M11" s="1208" t="s">
        <v>10455</v>
      </c>
      <c r="N11" s="1208" t="s">
        <v>10456</v>
      </c>
      <c r="O11" s="1208" t="s">
        <v>10457</v>
      </c>
      <c r="P11" s="1208" t="s">
        <v>10458</v>
      </c>
      <c r="Q11" s="1208" t="s">
        <v>10459</v>
      </c>
      <c r="R11" s="1208" t="s">
        <v>10460</v>
      </c>
      <c r="S11" s="1208" t="s">
        <v>10461</v>
      </c>
      <c r="T11" s="1208" t="s">
        <v>10462</v>
      </c>
      <c r="U11" s="1208" t="s">
        <v>10463</v>
      </c>
      <c r="V11" s="1208" t="s">
        <v>10464</v>
      </c>
      <c r="W11" s="1208" t="s">
        <v>10465</v>
      </c>
      <c r="X11" s="1208" t="s">
        <v>10466</v>
      </c>
      <c r="Y11" s="1208" t="s">
        <v>10467</v>
      </c>
      <c r="Z11" s="1208" t="s">
        <v>10468</v>
      </c>
      <c r="AA11" s="1208" t="s">
        <v>10469</v>
      </c>
      <c r="AB11" s="1208" t="s">
        <v>10470</v>
      </c>
      <c r="AC11" s="1210" t="s">
        <v>10471</v>
      </c>
      <c r="AD11" s="1276" t="s">
        <v>38129</v>
      </c>
      <c r="XDS11" s="532"/>
      <c r="XDT11" s="532"/>
      <c r="XDU11" s="532"/>
      <c r="XDV11" s="532"/>
      <c r="XDW11" s="532"/>
      <c r="XDX11" s="532"/>
      <c r="XDY11" s="532"/>
      <c r="XDZ11" s="532"/>
      <c r="XEA11" s="532"/>
      <c r="XEB11" s="532"/>
      <c r="XEC11" s="1194"/>
      <c r="XED11" s="1194"/>
      <c r="XEE11" s="1194"/>
      <c r="XEF11" s="1194"/>
      <c r="XEG11" s="1194"/>
      <c r="XEH11" s="1194"/>
      <c r="XEI11" s="1194"/>
      <c r="XEJ11" s="1194"/>
      <c r="XEK11" s="1194"/>
      <c r="XEL11" s="1194"/>
      <c r="XEM11" s="1194"/>
      <c r="XEN11" s="1194"/>
      <c r="XEO11" s="1194"/>
      <c r="XEP11" s="1194"/>
      <c r="XEQ11" s="1194"/>
      <c r="XER11" s="1194"/>
      <c r="XES11" s="1194"/>
      <c r="XET11" s="1194"/>
      <c r="XEU11" s="1194"/>
      <c r="XEV11" s="1194"/>
      <c r="XEW11" s="1194"/>
      <c r="XEX11" s="1194"/>
      <c r="XEY11" s="1194"/>
      <c r="XEZ11" s="1194"/>
      <c r="XFA11" s="1194"/>
      <c r="XFB11" s="1194"/>
      <c r="XFC11" s="1195"/>
      <c r="XFD11" s="532"/>
    </row>
    <row r="12" spans="1:37 16347:16384">
      <c r="B12" s="1212"/>
      <c r="C12" s="1346" t="s">
        <v>38861</v>
      </c>
      <c r="D12" s="1346">
        <v>11207000042</v>
      </c>
      <c r="E12" s="1346" t="s">
        <v>2033</v>
      </c>
      <c r="F12" s="1347">
        <v>45108.644895833299</v>
      </c>
      <c r="G12" s="1346">
        <v>75</v>
      </c>
      <c r="H12" s="1346">
        <v>2</v>
      </c>
      <c r="I12" s="1346">
        <v>0</v>
      </c>
      <c r="J12" s="1346">
        <v>1</v>
      </c>
      <c r="K12" s="1346" t="s">
        <v>38126</v>
      </c>
      <c r="L12" s="1346">
        <v>3</v>
      </c>
      <c r="M12" s="1346" t="s">
        <v>85</v>
      </c>
      <c r="N12" s="1346" t="s">
        <v>38874</v>
      </c>
      <c r="O12" s="1346" t="s">
        <v>85</v>
      </c>
      <c r="P12" s="1346" t="s">
        <v>85</v>
      </c>
      <c r="Q12" s="1346">
        <v>3</v>
      </c>
      <c r="R12" s="1346"/>
      <c r="S12" s="1346" t="s">
        <v>85</v>
      </c>
      <c r="T12" s="1346" t="s">
        <v>85</v>
      </c>
      <c r="U12" s="1346" t="s">
        <v>85</v>
      </c>
      <c r="V12" s="1346" t="s">
        <v>85</v>
      </c>
      <c r="W12" s="1346" t="s">
        <v>10614</v>
      </c>
      <c r="X12" s="1346" t="s">
        <v>10596</v>
      </c>
      <c r="Y12" s="1204" t="s">
        <v>85</v>
      </c>
      <c r="Z12" s="1204" t="s">
        <v>85</v>
      </c>
      <c r="AA12" s="1204" t="s">
        <v>85</v>
      </c>
      <c r="AB12" s="1204" t="s">
        <v>85</v>
      </c>
      <c r="AC12" s="1213"/>
      <c r="AD12" t="str">
        <f>_xlfn.XLOOKUP(LEFT(C12,2),'OTG DATA'!$H$2:$H$18,'OTG DATA'!$I$2:$I$18,"not found",0)</f>
        <v>二林巡修課</v>
      </c>
      <c r="AE12" s="1277"/>
      <c r="XDS12" s="532"/>
      <c r="XDT12" s="532"/>
      <c r="XDU12" s="532"/>
      <c r="XDV12" s="532"/>
      <c r="XDW12" s="532"/>
      <c r="XDX12" s="532"/>
      <c r="XDY12" s="532"/>
      <c r="XDZ12" s="532"/>
      <c r="XEA12" s="532"/>
      <c r="XEB12" s="532"/>
      <c r="XEC12" s="1196"/>
      <c r="XED12" s="1196"/>
      <c r="XEE12" s="1196"/>
      <c r="XEF12" s="1197"/>
      <c r="XEG12" s="1196"/>
      <c r="XEH12" s="1196"/>
      <c r="XEI12" s="1196"/>
      <c r="XEJ12" s="1196"/>
      <c r="XEK12" s="1196"/>
      <c r="XEL12" s="1196"/>
      <c r="XEM12" s="1196"/>
      <c r="XEN12" s="1196"/>
      <c r="XEO12" s="1196"/>
      <c r="XEP12" s="1196"/>
      <c r="XEQ12" s="1196"/>
      <c r="XER12" s="1196"/>
      <c r="XES12" s="1196"/>
      <c r="XET12" s="1196"/>
      <c r="XEU12" s="1196"/>
      <c r="XEV12" s="1196"/>
      <c r="XEW12" s="1196"/>
      <c r="XEX12" s="1196"/>
      <c r="XEY12" s="1196"/>
      <c r="XEZ12" s="1196"/>
      <c r="XFA12" s="1196"/>
      <c r="XFB12" s="1196"/>
      <c r="XFC12" s="1198"/>
      <c r="XFD12" s="532"/>
    </row>
    <row r="13" spans="1:37 16347:16384">
      <c r="B13" s="1212"/>
      <c r="C13" s="1338" t="s">
        <v>38861</v>
      </c>
      <c r="D13" s="1338">
        <v>11207000042</v>
      </c>
      <c r="E13" s="1338" t="s">
        <v>2033</v>
      </c>
      <c r="F13" s="1339">
        <v>45108.644895833299</v>
      </c>
      <c r="G13" s="1340">
        <v>75</v>
      </c>
      <c r="H13" s="1340">
        <v>2</v>
      </c>
      <c r="I13" s="1338">
        <v>0</v>
      </c>
      <c r="J13" s="1338">
        <v>1</v>
      </c>
      <c r="K13" s="1338" t="s">
        <v>38126</v>
      </c>
      <c r="L13" s="1338">
        <v>1</v>
      </c>
      <c r="M13" s="1338" t="s">
        <v>85</v>
      </c>
      <c r="N13" s="1338" t="s">
        <v>38874</v>
      </c>
      <c r="O13" s="1338" t="s">
        <v>85</v>
      </c>
      <c r="P13" s="1338" t="s">
        <v>85</v>
      </c>
      <c r="Q13" s="1338">
        <v>3</v>
      </c>
      <c r="R13" s="1338"/>
      <c r="S13" s="1338" t="s">
        <v>85</v>
      </c>
      <c r="T13" s="1338" t="s">
        <v>85</v>
      </c>
      <c r="U13" s="1338" t="s">
        <v>85</v>
      </c>
      <c r="V13" s="1338" t="s">
        <v>85</v>
      </c>
      <c r="W13" s="1338" t="s">
        <v>10614</v>
      </c>
      <c r="X13" s="1338" t="s">
        <v>10596</v>
      </c>
      <c r="Y13" s="1204" t="s">
        <v>85</v>
      </c>
      <c r="Z13" s="1204" t="s">
        <v>85</v>
      </c>
      <c r="AA13" s="1204" t="s">
        <v>85</v>
      </c>
      <c r="AB13" s="1204" t="s">
        <v>85</v>
      </c>
      <c r="AC13" s="1213"/>
      <c r="AD13" t="str">
        <f>_xlfn.XLOOKUP(LEFT(C13,2),'OTG DATA'!$H$2:$H$18,'OTG DATA'!$I$2:$I$18,"not found",0)</f>
        <v>二林巡修課</v>
      </c>
      <c r="XDS13" s="532"/>
      <c r="XDT13" s="532"/>
      <c r="XDU13" s="532"/>
      <c r="XDV13" s="532"/>
      <c r="XDW13" s="532"/>
      <c r="XDX13" s="532"/>
      <c r="XDY13" s="532"/>
      <c r="XDZ13" s="532"/>
      <c r="XEA13" s="532"/>
      <c r="XEB13" s="532"/>
      <c r="XEC13" s="532"/>
      <c r="XED13" s="532"/>
      <c r="XEE13" s="532"/>
      <c r="XEF13" s="532"/>
      <c r="XEG13" s="532"/>
      <c r="XEH13" s="532"/>
      <c r="XEI13" s="532"/>
      <c r="XEJ13" s="532"/>
      <c r="XEK13" s="532"/>
      <c r="XEL13" s="532"/>
      <c r="XEM13" s="532"/>
      <c r="XEN13" s="532"/>
      <c r="XEO13" s="532"/>
      <c r="XEP13" s="532"/>
      <c r="XEQ13" s="532"/>
      <c r="XER13" s="532"/>
      <c r="XES13" s="532"/>
      <c r="XET13" s="532"/>
      <c r="XEU13" s="532"/>
      <c r="XEV13" s="532"/>
      <c r="XEW13" s="532"/>
      <c r="XEX13" s="532"/>
      <c r="XEY13" s="532"/>
      <c r="XEZ13" s="532"/>
      <c r="XFA13" s="532"/>
      <c r="XFB13" s="532"/>
      <c r="XFC13" s="532"/>
      <c r="XFD13" s="532"/>
    </row>
    <row r="14" spans="1:37 16347:16384">
      <c r="A14">
        <f>G14*H14</f>
        <v>3336</v>
      </c>
      <c r="B14" s="1212" t="s">
        <v>38899</v>
      </c>
      <c r="C14" s="1338"/>
      <c r="D14" s="1338">
        <v>11207000046</v>
      </c>
      <c r="E14" s="1340" t="s">
        <v>2557</v>
      </c>
      <c r="F14" s="1339">
        <v>45108.677488425899</v>
      </c>
      <c r="G14" s="1338">
        <v>8</v>
      </c>
      <c r="H14" s="1338">
        <v>417</v>
      </c>
      <c r="I14" s="1338">
        <v>5508</v>
      </c>
      <c r="J14" s="1338">
        <v>1</v>
      </c>
      <c r="K14" s="1340" t="s">
        <v>38125</v>
      </c>
      <c r="L14" s="1338">
        <v>3</v>
      </c>
      <c r="M14" s="1338" t="s">
        <v>85</v>
      </c>
      <c r="N14" s="1338" t="s">
        <v>10619</v>
      </c>
      <c r="O14" s="1338" t="s">
        <v>85</v>
      </c>
      <c r="P14" s="1338" t="s">
        <v>85</v>
      </c>
      <c r="Q14" s="1338"/>
      <c r="R14" s="1338"/>
      <c r="S14" s="1338" t="s">
        <v>85</v>
      </c>
      <c r="T14" s="1338" t="s">
        <v>85</v>
      </c>
      <c r="U14" s="1338" t="s">
        <v>85</v>
      </c>
      <c r="V14" s="1338" t="s">
        <v>85</v>
      </c>
      <c r="W14" s="1338" t="s">
        <v>10600</v>
      </c>
      <c r="X14" s="1338" t="s">
        <v>10605</v>
      </c>
      <c r="Y14" s="1204" t="s">
        <v>85</v>
      </c>
      <c r="Z14" s="1204" t="s">
        <v>85</v>
      </c>
      <c r="AA14" s="1204" t="s">
        <v>85</v>
      </c>
      <c r="AB14" s="1204" t="s">
        <v>85</v>
      </c>
      <c r="AC14" s="1213"/>
      <c r="AD14" t="str">
        <f>_xlfn.XLOOKUP(LEFT(C14,2),'OTG DATA'!$H$2:$H$18,'OTG DATA'!$I$2:$I$18,"not found",0)</f>
        <v>not found</v>
      </c>
      <c r="XDS14" s="532"/>
      <c r="XDT14" s="532"/>
      <c r="XDU14" s="532"/>
      <c r="XDV14" s="532"/>
      <c r="XDW14" s="532"/>
      <c r="XDX14" s="532"/>
      <c r="XDY14" s="532"/>
      <c r="XDZ14" s="532"/>
      <c r="XEA14" s="532"/>
      <c r="XEB14" s="532"/>
      <c r="XEC14" s="532"/>
      <c r="XED14" s="532"/>
      <c r="XEE14" s="532"/>
      <c r="XEF14" s="532"/>
      <c r="XEG14" s="532"/>
      <c r="XEH14" s="532"/>
      <c r="XEI14" s="532"/>
      <c r="XEJ14" s="532"/>
      <c r="XEK14" s="532"/>
      <c r="XEL14" s="532"/>
      <c r="XEM14" s="532"/>
      <c r="XEN14" s="532"/>
      <c r="XEO14" s="532"/>
      <c r="XEP14" s="532"/>
      <c r="XEQ14" s="532"/>
      <c r="XER14" s="532"/>
      <c r="XES14" s="532"/>
      <c r="XET14" s="532"/>
      <c r="XEU14" s="532"/>
      <c r="XEV14" s="532"/>
      <c r="XEW14" s="532"/>
      <c r="XEX14" s="532"/>
      <c r="XEY14" s="532"/>
      <c r="XEZ14" s="532"/>
      <c r="XFA14" s="532"/>
      <c r="XFB14" s="532"/>
      <c r="XFC14" s="532"/>
      <c r="XFD14" s="532"/>
    </row>
    <row r="15" spans="1:37 16347:16384">
      <c r="A15">
        <f t="shared" ref="A15:A78" si="0">G15*H15</f>
        <v>5908</v>
      </c>
      <c r="B15" s="1212" t="s">
        <v>38899</v>
      </c>
      <c r="C15" s="1338"/>
      <c r="D15" s="1338">
        <v>11207000046</v>
      </c>
      <c r="E15" s="1340" t="s">
        <v>2557</v>
      </c>
      <c r="F15" s="1339">
        <v>45108.677488425899</v>
      </c>
      <c r="G15" s="1338">
        <v>28</v>
      </c>
      <c r="H15" s="1338">
        <v>211</v>
      </c>
      <c r="I15" s="1338">
        <v>5508</v>
      </c>
      <c r="J15" s="1338">
        <v>1</v>
      </c>
      <c r="K15" s="1340" t="s">
        <v>38125</v>
      </c>
      <c r="L15" s="1338">
        <v>3</v>
      </c>
      <c r="M15" s="1338" t="s">
        <v>85</v>
      </c>
      <c r="N15" s="1338" t="s">
        <v>10619</v>
      </c>
      <c r="O15" s="1338" t="s">
        <v>85</v>
      </c>
      <c r="P15" s="1338" t="s">
        <v>85</v>
      </c>
      <c r="Q15" s="1338"/>
      <c r="R15" s="1338"/>
      <c r="S15" s="1338" t="s">
        <v>85</v>
      </c>
      <c r="T15" s="1338" t="s">
        <v>85</v>
      </c>
      <c r="U15" s="1338" t="s">
        <v>85</v>
      </c>
      <c r="V15" s="1338" t="s">
        <v>85</v>
      </c>
      <c r="W15" s="1338" t="s">
        <v>10600</v>
      </c>
      <c r="X15" s="1338" t="s">
        <v>10605</v>
      </c>
      <c r="Y15" s="1204" t="s">
        <v>85</v>
      </c>
      <c r="Z15" s="1204" t="s">
        <v>85</v>
      </c>
      <c r="AA15" s="1204" t="s">
        <v>85</v>
      </c>
      <c r="AB15" s="1204" t="s">
        <v>85</v>
      </c>
      <c r="AC15" s="1213"/>
      <c r="AD15" t="str">
        <f>_xlfn.XLOOKUP(LEFT(C15,2),'OTG DATA'!$H$2:$H$18,'OTG DATA'!$I$2:$I$18,"not found",0)</f>
        <v>not found</v>
      </c>
    </row>
    <row r="16" spans="1:37 16347:16384" s="532" customFormat="1">
      <c r="A16">
        <f t="shared" si="0"/>
        <v>5272</v>
      </c>
      <c r="B16" s="1212" t="s">
        <v>38896</v>
      </c>
      <c r="C16" s="1338"/>
      <c r="D16" s="1338">
        <v>11207000086</v>
      </c>
      <c r="E16" s="1340" t="s">
        <v>2527</v>
      </c>
      <c r="F16" s="1339">
        <v>45109.214780092603</v>
      </c>
      <c r="G16" s="1338">
        <v>2</v>
      </c>
      <c r="H16" s="1338">
        <v>2636</v>
      </c>
      <c r="I16" s="1338">
        <v>1600</v>
      </c>
      <c r="J16" s="1338">
        <v>1</v>
      </c>
      <c r="K16" s="1340" t="s">
        <v>38125</v>
      </c>
      <c r="L16" s="1338">
        <v>3</v>
      </c>
      <c r="M16" s="1338" t="s">
        <v>85</v>
      </c>
      <c r="N16" s="1338" t="s">
        <v>38261</v>
      </c>
      <c r="O16" s="1338" t="s">
        <v>85</v>
      </c>
      <c r="P16" s="1338" t="s">
        <v>85</v>
      </c>
      <c r="Q16" s="1338">
        <v>3</v>
      </c>
      <c r="R16" s="1338"/>
      <c r="S16" s="1338" t="s">
        <v>85</v>
      </c>
      <c r="T16" s="1338" t="s">
        <v>85</v>
      </c>
      <c r="U16" s="1338" t="s">
        <v>85</v>
      </c>
      <c r="V16" s="1338" t="s">
        <v>85</v>
      </c>
      <c r="W16" s="1338" t="s">
        <v>10600</v>
      </c>
      <c r="X16" s="1338" t="s">
        <v>10601</v>
      </c>
      <c r="Y16" s="1204" t="s">
        <v>85</v>
      </c>
      <c r="Z16" s="1204" t="s">
        <v>85</v>
      </c>
      <c r="AA16" s="1204" t="s">
        <v>85</v>
      </c>
      <c r="AB16" s="1204" t="s">
        <v>85</v>
      </c>
      <c r="AC16" s="1213"/>
      <c r="AD16" s="532" t="str">
        <f>_xlfn.XLOOKUP(LEFT(C16,2),'OTG DATA'!$H$2:$H$18,'OTG DATA'!$I$2:$I$18,"not found",0)</f>
        <v>not found</v>
      </c>
    </row>
    <row r="17" spans="1:30" s="532" customFormat="1">
      <c r="A17">
        <f t="shared" si="0"/>
        <v>2824</v>
      </c>
      <c r="B17" s="1212" t="s">
        <v>38896</v>
      </c>
      <c r="C17" s="1338"/>
      <c r="D17" s="1338">
        <v>11207000086</v>
      </c>
      <c r="E17" s="1340" t="s">
        <v>2527</v>
      </c>
      <c r="F17" s="1339">
        <v>45109.214780092603</v>
      </c>
      <c r="G17" s="1338">
        <v>4</v>
      </c>
      <c r="H17" s="1338">
        <v>706</v>
      </c>
      <c r="I17" s="1338">
        <v>1600</v>
      </c>
      <c r="J17" s="1338">
        <v>1</v>
      </c>
      <c r="K17" s="1340" t="s">
        <v>38125</v>
      </c>
      <c r="L17" s="1338">
        <v>3</v>
      </c>
      <c r="M17" s="1338" t="s">
        <v>85</v>
      </c>
      <c r="N17" s="1338" t="s">
        <v>38261</v>
      </c>
      <c r="O17" s="1338" t="s">
        <v>85</v>
      </c>
      <c r="P17" s="1338" t="s">
        <v>85</v>
      </c>
      <c r="Q17" s="1338">
        <v>3</v>
      </c>
      <c r="R17" s="1338"/>
      <c r="S17" s="1338" t="s">
        <v>85</v>
      </c>
      <c r="T17" s="1338" t="s">
        <v>85</v>
      </c>
      <c r="U17" s="1338" t="s">
        <v>85</v>
      </c>
      <c r="V17" s="1338" t="s">
        <v>85</v>
      </c>
      <c r="W17" s="1338" t="s">
        <v>10600</v>
      </c>
      <c r="X17" s="1338" t="s">
        <v>10601</v>
      </c>
      <c r="Y17" s="1204" t="s">
        <v>85</v>
      </c>
      <c r="Z17" s="1204" t="s">
        <v>85</v>
      </c>
      <c r="AA17" s="1204" t="s">
        <v>85</v>
      </c>
      <c r="AB17" s="1204" t="s">
        <v>85</v>
      </c>
      <c r="AC17" s="1213"/>
      <c r="AD17" s="532" t="str">
        <f>_xlfn.XLOOKUP(LEFT(C17,2),'OTG DATA'!$H$2:$H$18,'OTG DATA'!$I$2:$I$18,"not found",0)</f>
        <v>not found</v>
      </c>
    </row>
    <row r="18" spans="1:30" s="532" customFormat="1">
      <c r="A18">
        <f t="shared" si="0"/>
        <v>2392</v>
      </c>
      <c r="B18" s="1212" t="s">
        <v>38896</v>
      </c>
      <c r="C18" s="1338"/>
      <c r="D18" s="1338">
        <v>11207000086</v>
      </c>
      <c r="E18" s="1340" t="s">
        <v>2527</v>
      </c>
      <c r="F18" s="1339">
        <v>45109.214780092603</v>
      </c>
      <c r="G18" s="1338">
        <v>46</v>
      </c>
      <c r="H18" s="1338">
        <v>52</v>
      </c>
      <c r="I18" s="1338">
        <v>1600</v>
      </c>
      <c r="J18" s="1338">
        <v>1</v>
      </c>
      <c r="K18" s="1340" t="s">
        <v>38125</v>
      </c>
      <c r="L18" s="1338">
        <v>3</v>
      </c>
      <c r="M18" s="1338" t="s">
        <v>85</v>
      </c>
      <c r="N18" s="1338" t="s">
        <v>38261</v>
      </c>
      <c r="O18" s="1338" t="s">
        <v>85</v>
      </c>
      <c r="P18" s="1338" t="s">
        <v>85</v>
      </c>
      <c r="Q18" s="1338">
        <v>3</v>
      </c>
      <c r="R18" s="1338"/>
      <c r="S18" s="1338" t="s">
        <v>85</v>
      </c>
      <c r="T18" s="1338" t="s">
        <v>85</v>
      </c>
      <c r="U18" s="1338" t="s">
        <v>85</v>
      </c>
      <c r="V18" s="1338" t="s">
        <v>85</v>
      </c>
      <c r="W18" s="1338" t="s">
        <v>10600</v>
      </c>
      <c r="X18" s="1338" t="s">
        <v>10601</v>
      </c>
      <c r="Y18" s="1204" t="s">
        <v>85</v>
      </c>
      <c r="Z18" s="1204" t="s">
        <v>85</v>
      </c>
      <c r="AA18" s="1204" t="s">
        <v>85</v>
      </c>
      <c r="AB18" s="1204" t="s">
        <v>85</v>
      </c>
      <c r="AC18" s="1213"/>
    </row>
    <row r="19" spans="1:30">
      <c r="A19">
        <f t="shared" si="0"/>
        <v>2400</v>
      </c>
      <c r="B19" s="1212"/>
      <c r="C19" s="1338" t="s">
        <v>38862</v>
      </c>
      <c r="D19" s="1338">
        <v>11207000117</v>
      </c>
      <c r="E19" s="1338" t="s">
        <v>2239</v>
      </c>
      <c r="F19" s="1339">
        <v>45109.544398148202</v>
      </c>
      <c r="G19" s="1338">
        <v>75</v>
      </c>
      <c r="H19" s="1338">
        <v>32</v>
      </c>
      <c r="I19" s="1338">
        <v>27</v>
      </c>
      <c r="J19" s="1338">
        <v>1</v>
      </c>
      <c r="K19" s="1340" t="s">
        <v>38128</v>
      </c>
      <c r="L19" s="1338">
        <v>1</v>
      </c>
      <c r="M19" s="1338" t="s">
        <v>85</v>
      </c>
      <c r="N19" s="1338" t="s">
        <v>10594</v>
      </c>
      <c r="O19" s="1338" t="s">
        <v>85</v>
      </c>
      <c r="P19" s="1338" t="s">
        <v>85</v>
      </c>
      <c r="Q19" s="1338">
        <v>3</v>
      </c>
      <c r="R19" s="1338"/>
      <c r="S19" s="1338" t="s">
        <v>85</v>
      </c>
      <c r="T19" s="1338" t="s">
        <v>85</v>
      </c>
      <c r="U19" s="1338" t="s">
        <v>85</v>
      </c>
      <c r="V19" s="1338" t="s">
        <v>85</v>
      </c>
      <c r="W19" s="1338" t="s">
        <v>10625</v>
      </c>
      <c r="X19" s="1338" t="s">
        <v>10615</v>
      </c>
      <c r="Y19" s="1204" t="s">
        <v>85</v>
      </c>
      <c r="Z19" s="1204" t="s">
        <v>85</v>
      </c>
      <c r="AA19" s="1204" t="s">
        <v>85</v>
      </c>
      <c r="AB19" s="1204" t="s">
        <v>85</v>
      </c>
      <c r="AC19" s="1213"/>
      <c r="AD19" t="str">
        <f>_xlfn.XLOOKUP(LEFT(C19,2),'OTG DATA'!$H$2:$H$18,'OTG DATA'!$I$2:$I$18,"not found",0)</f>
        <v>鹿和巡修課</v>
      </c>
    </row>
    <row r="20" spans="1:30">
      <c r="A20">
        <f t="shared" si="0"/>
        <v>21147</v>
      </c>
      <c r="B20" s="1212" t="s">
        <v>38898</v>
      </c>
      <c r="C20" s="1338"/>
      <c r="D20" s="1338">
        <v>11207000167</v>
      </c>
      <c r="E20" s="1340" t="s">
        <v>2545</v>
      </c>
      <c r="F20" s="1339">
        <v>45110.286585648202</v>
      </c>
      <c r="G20" s="1338">
        <v>21</v>
      </c>
      <c r="H20" s="1338">
        <v>1007</v>
      </c>
      <c r="I20" s="1338">
        <v>50</v>
      </c>
      <c r="J20" s="1338">
        <v>1</v>
      </c>
      <c r="K20" s="1340" t="s">
        <v>38125</v>
      </c>
      <c r="L20" s="1338">
        <v>1</v>
      </c>
      <c r="M20" s="1338" t="s">
        <v>85</v>
      </c>
      <c r="N20" s="1338" t="s">
        <v>10607</v>
      </c>
      <c r="O20" s="1338" t="s">
        <v>85</v>
      </c>
      <c r="P20" s="1338" t="s">
        <v>85</v>
      </c>
      <c r="Q20" s="1338"/>
      <c r="R20" s="1338"/>
      <c r="S20" s="1338" t="s">
        <v>85</v>
      </c>
      <c r="T20" s="1338" t="s">
        <v>85</v>
      </c>
      <c r="U20" s="1338" t="s">
        <v>85</v>
      </c>
      <c r="V20" s="1338" t="s">
        <v>85</v>
      </c>
      <c r="W20" s="1338" t="s">
        <v>10629</v>
      </c>
      <c r="X20" s="1338" t="s">
        <v>10601</v>
      </c>
      <c r="Y20" s="1204" t="s">
        <v>85</v>
      </c>
      <c r="Z20" s="1204" t="s">
        <v>85</v>
      </c>
      <c r="AA20" s="1204" t="s">
        <v>85</v>
      </c>
      <c r="AB20" s="1204" t="s">
        <v>85</v>
      </c>
      <c r="AC20" s="1213"/>
      <c r="AD20" t="str">
        <f>_xlfn.XLOOKUP(LEFT(C20,2),'OTG DATA'!$H$2:$H$18,'OTG DATA'!$I$2:$I$18,"not found",0)</f>
        <v>not found</v>
      </c>
    </row>
    <row r="21" spans="1:30" s="1325" customFormat="1">
      <c r="A21">
        <f t="shared" si="0"/>
        <v>580</v>
      </c>
      <c r="B21" s="1322"/>
      <c r="C21" s="1341" t="s">
        <v>38888</v>
      </c>
      <c r="D21" s="1341">
        <v>11207000194</v>
      </c>
      <c r="E21" s="1362" t="s">
        <v>2033</v>
      </c>
      <c r="F21" s="1343">
        <v>45110.387743055602</v>
      </c>
      <c r="G21" s="1342">
        <v>58</v>
      </c>
      <c r="H21" s="1342">
        <v>10</v>
      </c>
      <c r="I21" s="1341">
        <v>23</v>
      </c>
      <c r="J21" s="1341">
        <v>1</v>
      </c>
      <c r="K21" s="1362" t="s">
        <v>38127</v>
      </c>
      <c r="L21" s="1341">
        <v>1</v>
      </c>
      <c r="M21" s="1341" t="s">
        <v>85</v>
      </c>
      <c r="N21" s="1341" t="s">
        <v>10632</v>
      </c>
      <c r="O21" s="1341" t="s">
        <v>85</v>
      </c>
      <c r="P21" s="1341" t="s">
        <v>85</v>
      </c>
      <c r="Q21" s="1341">
        <v>3</v>
      </c>
      <c r="R21" s="1341"/>
      <c r="S21" s="1341" t="s">
        <v>85</v>
      </c>
      <c r="T21" s="1341" t="s">
        <v>85</v>
      </c>
      <c r="U21" s="1341" t="s">
        <v>85</v>
      </c>
      <c r="V21" s="1341" t="s">
        <v>85</v>
      </c>
      <c r="W21" s="1341" t="s">
        <v>10604</v>
      </c>
      <c r="X21" s="1341" t="s">
        <v>10615</v>
      </c>
      <c r="Y21" s="1323" t="s">
        <v>85</v>
      </c>
      <c r="Z21" s="1323" t="s">
        <v>85</v>
      </c>
      <c r="AA21" s="1323" t="s">
        <v>85</v>
      </c>
      <c r="AB21" s="1323" t="s">
        <v>85</v>
      </c>
      <c r="AC21" s="1324"/>
      <c r="AD21" s="1325" t="str">
        <f>_xlfn.XLOOKUP(LEFT(C21,2),'OTG DATA'!$H$2:$H$18,'OTG DATA'!$I$2:$I$18,"not found",0)</f>
        <v>二林巡修課</v>
      </c>
    </row>
    <row r="22" spans="1:30" s="532" customFormat="1">
      <c r="A22">
        <f t="shared" si="0"/>
        <v>295</v>
      </c>
      <c r="B22" s="1212"/>
      <c r="C22" s="1348" t="s">
        <v>38889</v>
      </c>
      <c r="D22" s="1338">
        <v>11207000223</v>
      </c>
      <c r="E22" s="1338" t="s">
        <v>1950</v>
      </c>
      <c r="F22" s="1339">
        <v>45110.621006944399</v>
      </c>
      <c r="G22" s="1338">
        <v>59</v>
      </c>
      <c r="H22" s="1338">
        <v>5</v>
      </c>
      <c r="I22" s="1338">
        <v>6</v>
      </c>
      <c r="J22" s="1338">
        <v>1</v>
      </c>
      <c r="K22" s="1340" t="s">
        <v>38128</v>
      </c>
      <c r="L22" s="1338">
        <v>1</v>
      </c>
      <c r="M22" s="1338" t="s">
        <v>85</v>
      </c>
      <c r="N22" s="1338" t="s">
        <v>10594</v>
      </c>
      <c r="O22" s="1338" t="s">
        <v>85</v>
      </c>
      <c r="P22" s="1338" t="s">
        <v>85</v>
      </c>
      <c r="Q22" s="1338">
        <v>3</v>
      </c>
      <c r="R22" s="1338"/>
      <c r="S22" s="1338" t="s">
        <v>85</v>
      </c>
      <c r="T22" s="1338" t="s">
        <v>85</v>
      </c>
      <c r="U22" s="1338" t="s">
        <v>85</v>
      </c>
      <c r="V22" s="1338" t="s">
        <v>85</v>
      </c>
      <c r="W22" s="1338" t="s">
        <v>10595</v>
      </c>
      <c r="X22" s="1338" t="s">
        <v>10615</v>
      </c>
      <c r="Y22" s="1204" t="s">
        <v>85</v>
      </c>
      <c r="Z22" s="1204" t="s">
        <v>85</v>
      </c>
      <c r="AA22" s="1204" t="s">
        <v>85</v>
      </c>
      <c r="AB22" s="1204" t="s">
        <v>85</v>
      </c>
      <c r="AC22" s="1213"/>
      <c r="AD22" s="532" t="str">
        <f>_xlfn.XLOOKUP(LEFT(C22,2),'OTG DATA'!$H$2:$H$18,'OTG DATA'!$I$2:$I$18,"not found",0)</f>
        <v>二林巡修課</v>
      </c>
    </row>
    <row r="23" spans="1:30" s="532" customFormat="1">
      <c r="A23">
        <f t="shared" si="0"/>
        <v>49</v>
      </c>
      <c r="B23" s="1212"/>
      <c r="C23" s="1344" t="s">
        <v>38875</v>
      </c>
      <c r="D23" s="1344">
        <v>11207000279</v>
      </c>
      <c r="E23" s="1344" t="s">
        <v>2284</v>
      </c>
      <c r="F23" s="1345">
        <v>45111.3376041667</v>
      </c>
      <c r="G23" s="1344">
        <v>49</v>
      </c>
      <c r="H23" s="1344">
        <v>1</v>
      </c>
      <c r="I23" s="1344">
        <v>0</v>
      </c>
      <c r="J23" s="1344">
        <v>1</v>
      </c>
      <c r="K23" s="1344" t="s">
        <v>11057</v>
      </c>
      <c r="L23" s="1344">
        <v>1</v>
      </c>
      <c r="M23" s="1344" t="s">
        <v>85</v>
      </c>
      <c r="N23" s="1344" t="s">
        <v>10624</v>
      </c>
      <c r="O23" s="1344" t="s">
        <v>85</v>
      </c>
      <c r="P23" s="1344" t="s">
        <v>85</v>
      </c>
      <c r="Q23" s="1344">
        <v>3</v>
      </c>
      <c r="R23" s="1344"/>
      <c r="S23" s="1344" t="s">
        <v>85</v>
      </c>
      <c r="T23" s="1344" t="s">
        <v>85</v>
      </c>
      <c r="U23" s="1344" t="s">
        <v>85</v>
      </c>
      <c r="V23" s="1344" t="s">
        <v>85</v>
      </c>
      <c r="W23" s="1344" t="s">
        <v>10595</v>
      </c>
      <c r="X23" s="1344" t="s">
        <v>10615</v>
      </c>
      <c r="Y23" s="1204" t="s">
        <v>85</v>
      </c>
      <c r="Z23" s="1204" t="s">
        <v>85</v>
      </c>
      <c r="AA23" s="1204" t="s">
        <v>85</v>
      </c>
      <c r="AB23" s="1204" t="s">
        <v>85</v>
      </c>
      <c r="AC23" s="1213"/>
      <c r="AD23" s="532" t="str">
        <f>_xlfn.XLOOKUP(LEFT(C23,2),'OTG DATA'!$H$2:$H$18,'OTG DATA'!$I$2:$I$18,"not found",0)</f>
        <v>二林巡修課</v>
      </c>
    </row>
    <row r="24" spans="1:30" s="532" customFormat="1">
      <c r="A24">
        <f t="shared" si="0"/>
        <v>140</v>
      </c>
      <c r="B24" s="1212"/>
      <c r="C24" s="1222" t="s">
        <v>38890</v>
      </c>
      <c r="D24" s="1222">
        <v>11207000289</v>
      </c>
      <c r="E24" s="1222" t="s">
        <v>2536</v>
      </c>
      <c r="F24" s="1223">
        <v>45111.399733796301</v>
      </c>
      <c r="G24" s="1222">
        <v>35</v>
      </c>
      <c r="H24" s="1222">
        <v>4</v>
      </c>
      <c r="I24" s="1222">
        <v>0</v>
      </c>
      <c r="J24" s="1222">
        <v>1</v>
      </c>
      <c r="K24" s="1222" t="s">
        <v>11057</v>
      </c>
      <c r="L24" s="1222">
        <v>1</v>
      </c>
      <c r="M24" s="1222" t="s">
        <v>85</v>
      </c>
      <c r="N24" s="1222" t="s">
        <v>10594</v>
      </c>
      <c r="O24" s="1222" t="s">
        <v>85</v>
      </c>
      <c r="P24" s="1222" t="s">
        <v>85</v>
      </c>
      <c r="Q24" s="1222">
        <v>3</v>
      </c>
      <c r="R24" s="1222"/>
      <c r="S24" s="1222" t="s">
        <v>85</v>
      </c>
      <c r="T24" s="1222" t="s">
        <v>85</v>
      </c>
      <c r="U24" s="1222" t="s">
        <v>85</v>
      </c>
      <c r="V24" s="1222" t="s">
        <v>85</v>
      </c>
      <c r="W24" s="1222" t="s">
        <v>10595</v>
      </c>
      <c r="X24" s="1222" t="s">
        <v>10596</v>
      </c>
      <c r="Y24" s="1222" t="s">
        <v>85</v>
      </c>
      <c r="Z24" s="1222" t="s">
        <v>85</v>
      </c>
      <c r="AA24" s="1222" t="s">
        <v>85</v>
      </c>
      <c r="AB24" s="1222" t="s">
        <v>85</v>
      </c>
      <c r="AC24" s="1222"/>
      <c r="AD24" s="532" t="str">
        <f>_xlfn.XLOOKUP(LEFT(C24,2),'OTG DATA'!$H$2:$H$18,'OTG DATA'!$I$2:$I$18,"not found",0)</f>
        <v>二林巡修課</v>
      </c>
    </row>
    <row r="25" spans="1:30" s="532" customFormat="1">
      <c r="A25">
        <f t="shared" si="0"/>
        <v>80</v>
      </c>
      <c r="B25" s="1212"/>
      <c r="C25" s="1212" t="s">
        <v>38949</v>
      </c>
      <c r="D25" s="1214">
        <v>11207000304</v>
      </c>
      <c r="E25" s="1214" t="s">
        <v>1566</v>
      </c>
      <c r="F25" s="1216">
        <v>45111.434305555602</v>
      </c>
      <c r="G25" s="1214">
        <v>40</v>
      </c>
      <c r="H25" s="1214">
        <v>2</v>
      </c>
      <c r="I25" s="1214">
        <v>0</v>
      </c>
      <c r="J25" s="1214">
        <v>1</v>
      </c>
      <c r="K25" s="1214" t="s">
        <v>11057</v>
      </c>
      <c r="L25" s="1214">
        <v>1</v>
      </c>
      <c r="M25" s="1214" t="s">
        <v>85</v>
      </c>
      <c r="N25" s="1214" t="s">
        <v>10599</v>
      </c>
      <c r="O25" s="1214" t="s">
        <v>85</v>
      </c>
      <c r="P25" s="1214" t="s">
        <v>85</v>
      </c>
      <c r="Q25" s="1214"/>
      <c r="R25" s="1214"/>
      <c r="S25" s="1214" t="s">
        <v>85</v>
      </c>
      <c r="T25" s="1214" t="s">
        <v>85</v>
      </c>
      <c r="U25" s="1214" t="s">
        <v>85</v>
      </c>
      <c r="V25" s="1214" t="s">
        <v>85</v>
      </c>
      <c r="W25" s="1214" t="s">
        <v>10595</v>
      </c>
      <c r="X25" s="1214" t="s">
        <v>10615</v>
      </c>
      <c r="Y25" s="1214" t="s">
        <v>85</v>
      </c>
      <c r="Z25" s="1214" t="s">
        <v>85</v>
      </c>
      <c r="AA25" s="1214" t="s">
        <v>85</v>
      </c>
      <c r="AB25" s="1214" t="s">
        <v>85</v>
      </c>
      <c r="AC25" s="1214"/>
      <c r="AD25" s="532" t="str">
        <f>_xlfn.XLOOKUP(LEFT(C25,2),'OTG DATA'!$H$2:$H$18,'OTG DATA'!$I$2:$I$18,"not found",0)</f>
        <v>二林巡修課</v>
      </c>
    </row>
    <row r="26" spans="1:30" s="532" customFormat="1">
      <c r="A26">
        <f t="shared" si="0"/>
        <v>2204</v>
      </c>
      <c r="B26" s="1212"/>
      <c r="C26" s="1212" t="s">
        <v>38926</v>
      </c>
      <c r="D26" s="1214">
        <v>11207000309</v>
      </c>
      <c r="E26" s="1214" t="s">
        <v>1945</v>
      </c>
      <c r="F26" s="1216">
        <v>45111.526539351798</v>
      </c>
      <c r="G26" s="1214">
        <v>19</v>
      </c>
      <c r="H26" s="1214">
        <v>116</v>
      </c>
      <c r="I26" s="1214">
        <v>0</v>
      </c>
      <c r="J26" s="1214">
        <v>1</v>
      </c>
      <c r="K26" s="1215" t="s">
        <v>38128</v>
      </c>
      <c r="L26" s="1214">
        <v>3</v>
      </c>
      <c r="M26" s="1214" t="s">
        <v>85</v>
      </c>
      <c r="N26" s="1214" t="s">
        <v>10594</v>
      </c>
      <c r="O26" s="1214" t="s">
        <v>85</v>
      </c>
      <c r="P26" s="1214" t="s">
        <v>85</v>
      </c>
      <c r="Q26" s="1214">
        <v>3</v>
      </c>
      <c r="R26" s="1214"/>
      <c r="S26" s="1214" t="s">
        <v>85</v>
      </c>
      <c r="T26" s="1214" t="s">
        <v>85</v>
      </c>
      <c r="U26" s="1214" t="s">
        <v>85</v>
      </c>
      <c r="V26" s="1214" t="s">
        <v>85</v>
      </c>
      <c r="W26" s="1214" t="s">
        <v>10614</v>
      </c>
      <c r="X26" s="1214" t="s">
        <v>10596</v>
      </c>
      <c r="Y26" s="1214" t="s">
        <v>85</v>
      </c>
      <c r="Z26" s="1214" t="s">
        <v>85</v>
      </c>
      <c r="AA26" s="1214" t="s">
        <v>85</v>
      </c>
      <c r="AB26" s="1214" t="s">
        <v>85</v>
      </c>
      <c r="AC26" s="1214"/>
      <c r="AD26" s="532" t="str">
        <f>_xlfn.XLOOKUP(LEFT(C26,2),'OTG DATA'!$H$2:$H$18,'OTG DATA'!$I$2:$I$18,"not found",0)</f>
        <v>二林巡修課</v>
      </c>
    </row>
    <row r="27" spans="1:30" s="532" customFormat="1">
      <c r="A27">
        <f t="shared" si="0"/>
        <v>1815</v>
      </c>
      <c r="B27" s="1212"/>
      <c r="C27" s="1212" t="s">
        <v>38863</v>
      </c>
      <c r="D27" s="1214">
        <v>11207000339</v>
      </c>
      <c r="E27" s="1214" t="s">
        <v>2152</v>
      </c>
      <c r="F27" s="1216">
        <v>45111.699560185203</v>
      </c>
      <c r="G27" s="1214">
        <v>55</v>
      </c>
      <c r="H27" s="1214">
        <v>33</v>
      </c>
      <c r="I27" s="1214">
        <v>66</v>
      </c>
      <c r="J27" s="1214">
        <v>1</v>
      </c>
      <c r="K27" s="1215" t="s">
        <v>38128</v>
      </c>
      <c r="L27" s="1214">
        <v>2</v>
      </c>
      <c r="M27" s="1214" t="s">
        <v>85</v>
      </c>
      <c r="N27" s="1214" t="s">
        <v>10599</v>
      </c>
      <c r="O27" s="1214" t="s">
        <v>85</v>
      </c>
      <c r="P27" s="1214" t="s">
        <v>85</v>
      </c>
      <c r="Q27" s="1214"/>
      <c r="R27" s="1214"/>
      <c r="S27" s="1214" t="s">
        <v>85</v>
      </c>
      <c r="T27" s="1214" t="s">
        <v>85</v>
      </c>
      <c r="U27" s="1214" t="s">
        <v>85</v>
      </c>
      <c r="V27" s="1214" t="s">
        <v>85</v>
      </c>
      <c r="W27" s="1214" t="s">
        <v>10609</v>
      </c>
      <c r="X27" s="1214" t="s">
        <v>10605</v>
      </c>
      <c r="Y27" s="1214" t="s">
        <v>85</v>
      </c>
      <c r="Z27" s="1214" t="s">
        <v>85</v>
      </c>
      <c r="AA27" s="1214" t="s">
        <v>85</v>
      </c>
      <c r="AB27" s="1214" t="s">
        <v>85</v>
      </c>
      <c r="AC27" s="1214"/>
      <c r="AD27" s="532" t="str">
        <f>_xlfn.XLOOKUP(LEFT(C27,2),'OTG DATA'!$H$2:$H$18,'OTG DATA'!$I$2:$I$18,"not found",0)</f>
        <v>員林巡修課</v>
      </c>
    </row>
    <row r="28" spans="1:30" s="532" customFormat="1">
      <c r="A28">
        <f t="shared" si="0"/>
        <v>97</v>
      </c>
      <c r="B28" s="1212"/>
      <c r="C28" s="1212" t="s">
        <v>38876</v>
      </c>
      <c r="D28" s="1214">
        <v>11207000409</v>
      </c>
      <c r="E28" s="1214" t="s">
        <v>11092</v>
      </c>
      <c r="F28" s="1216">
        <v>45112.6649189815</v>
      </c>
      <c r="G28" s="1215">
        <v>97</v>
      </c>
      <c r="H28" s="1215">
        <v>1</v>
      </c>
      <c r="I28" s="1214">
        <v>0</v>
      </c>
      <c r="J28" s="1214">
        <v>1</v>
      </c>
      <c r="K28" s="1214" t="s">
        <v>38127</v>
      </c>
      <c r="L28" s="1214">
        <v>1</v>
      </c>
      <c r="M28" s="1214" t="s">
        <v>85</v>
      </c>
      <c r="N28" s="1214" t="s">
        <v>10613</v>
      </c>
      <c r="O28" s="1214" t="s">
        <v>85</v>
      </c>
      <c r="P28" s="1214" t="s">
        <v>85</v>
      </c>
      <c r="Q28" s="1214">
        <v>3</v>
      </c>
      <c r="R28" s="1214">
        <v>10405</v>
      </c>
      <c r="S28" s="1214" t="s">
        <v>85</v>
      </c>
      <c r="T28" s="1214" t="s">
        <v>85</v>
      </c>
      <c r="U28" s="1214" t="s">
        <v>85</v>
      </c>
      <c r="V28" s="1214" t="s">
        <v>85</v>
      </c>
      <c r="W28" s="1214" t="s">
        <v>10595</v>
      </c>
      <c r="X28" s="1214" t="s">
        <v>10596</v>
      </c>
      <c r="Y28" s="1214" t="s">
        <v>85</v>
      </c>
      <c r="Z28" s="1214" t="s">
        <v>85</v>
      </c>
      <c r="AA28" s="1214" t="s">
        <v>85</v>
      </c>
      <c r="AB28" s="1214" t="s">
        <v>85</v>
      </c>
      <c r="AC28" s="1214"/>
      <c r="AD28" s="532" t="str">
        <f>_xlfn.XLOOKUP(LEFT(C28,2),'OTG DATA'!$H$2:$H$18,'OTG DATA'!$I$2:$I$18,"not found",0)</f>
        <v>二林巡修課</v>
      </c>
    </row>
    <row r="29" spans="1:30" s="532" customFormat="1">
      <c r="A29">
        <f t="shared" si="0"/>
        <v>3135</v>
      </c>
      <c r="B29" s="1212"/>
      <c r="C29" s="1214" t="s">
        <v>38877</v>
      </c>
      <c r="D29" s="1214">
        <v>11207000455</v>
      </c>
      <c r="E29" s="1214" t="s">
        <v>1276</v>
      </c>
      <c r="F29" s="1216">
        <v>45113.314143518503</v>
      </c>
      <c r="G29" s="1215">
        <v>209</v>
      </c>
      <c r="H29" s="1215">
        <v>15</v>
      </c>
      <c r="I29" s="1214">
        <v>0</v>
      </c>
      <c r="J29" s="1214">
        <v>1</v>
      </c>
      <c r="K29" s="1214" t="s">
        <v>38127</v>
      </c>
      <c r="L29" s="1214">
        <v>3</v>
      </c>
      <c r="M29" s="1214" t="s">
        <v>85</v>
      </c>
      <c r="N29" s="1214" t="s">
        <v>10613</v>
      </c>
      <c r="O29" s="1214" t="s">
        <v>85</v>
      </c>
      <c r="P29" s="1214" t="s">
        <v>85</v>
      </c>
      <c r="Q29" s="1214">
        <v>3</v>
      </c>
      <c r="R29" s="1214">
        <v>10109</v>
      </c>
      <c r="S29" s="1214" t="s">
        <v>85</v>
      </c>
      <c r="T29" s="1214" t="s">
        <v>85</v>
      </c>
      <c r="U29" s="1214" t="s">
        <v>85</v>
      </c>
      <c r="V29" s="1214" t="s">
        <v>85</v>
      </c>
      <c r="W29" s="1214" t="s">
        <v>10595</v>
      </c>
      <c r="X29" s="1214" t="s">
        <v>10596</v>
      </c>
      <c r="Y29" s="1214" t="s">
        <v>85</v>
      </c>
      <c r="Z29" s="1214" t="s">
        <v>85</v>
      </c>
      <c r="AA29" s="1214" t="s">
        <v>85</v>
      </c>
      <c r="AB29" s="1214" t="s">
        <v>85</v>
      </c>
      <c r="AC29" s="1214"/>
      <c r="AD29" s="532" t="str">
        <f>_xlfn.XLOOKUP(LEFT(C29,2),'OTG DATA'!$H$2:$H$18,'OTG DATA'!$I$2:$I$18,"not found",0)</f>
        <v>二林巡修課</v>
      </c>
    </row>
    <row r="30" spans="1:30" s="532" customFormat="1">
      <c r="A30">
        <f t="shared" si="0"/>
        <v>9828</v>
      </c>
      <c r="B30" s="1212" t="s">
        <v>38897</v>
      </c>
      <c r="C30" s="1214"/>
      <c r="D30" s="1214">
        <v>11207000463</v>
      </c>
      <c r="E30" s="1214" t="s">
        <v>2239</v>
      </c>
      <c r="F30" s="1216">
        <v>45113.367743055598</v>
      </c>
      <c r="G30" s="1214">
        <v>39</v>
      </c>
      <c r="H30" s="1214">
        <v>252</v>
      </c>
      <c r="I30" s="1214">
        <v>10</v>
      </c>
      <c r="J30" s="1214">
        <v>1</v>
      </c>
      <c r="K30" s="1215" t="s">
        <v>38128</v>
      </c>
      <c r="L30" s="1214">
        <v>3</v>
      </c>
      <c r="M30" s="1214" t="s">
        <v>85</v>
      </c>
      <c r="N30" s="1214" t="s">
        <v>10631</v>
      </c>
      <c r="O30" s="1214" t="s">
        <v>85</v>
      </c>
      <c r="P30" s="1214" t="s">
        <v>85</v>
      </c>
      <c r="Q30" s="1214"/>
      <c r="R30" s="1214"/>
      <c r="S30" s="1214" t="s">
        <v>85</v>
      </c>
      <c r="T30" s="1214" t="s">
        <v>85</v>
      </c>
      <c r="U30" s="1214" t="s">
        <v>85</v>
      </c>
      <c r="V30" s="1214" t="s">
        <v>85</v>
      </c>
      <c r="W30" s="1214" t="s">
        <v>10604</v>
      </c>
      <c r="X30" s="1214" t="s">
        <v>10615</v>
      </c>
      <c r="Y30" s="1214" t="s">
        <v>85</v>
      </c>
      <c r="Z30" s="1214" t="s">
        <v>85</v>
      </c>
      <c r="AA30" s="1214" t="s">
        <v>85</v>
      </c>
      <c r="AB30" s="1214" t="s">
        <v>85</v>
      </c>
      <c r="AC30" s="1214"/>
      <c r="AD30" s="532" t="str">
        <f>_xlfn.XLOOKUP(LEFT(C30,2),'OTG DATA'!$H$2:$H$18,'OTG DATA'!$I$2:$I$18,"not found",0)</f>
        <v>not found</v>
      </c>
    </row>
    <row r="31" spans="1:30" s="669" customFormat="1">
      <c r="A31">
        <f t="shared" si="0"/>
        <v>3286</v>
      </c>
      <c r="B31" s="1361"/>
      <c r="C31" s="669" t="s">
        <v>38864</v>
      </c>
      <c r="D31" s="1226">
        <v>11207000468</v>
      </c>
      <c r="E31" s="1226" t="s">
        <v>2361</v>
      </c>
      <c r="F31" s="1228">
        <v>45113.377916666701</v>
      </c>
      <c r="G31" s="1226">
        <v>62</v>
      </c>
      <c r="H31" s="1226">
        <v>53</v>
      </c>
      <c r="I31" s="1226">
        <v>10</v>
      </c>
      <c r="J31" s="1226">
        <v>1</v>
      </c>
      <c r="K31" s="1226" t="s">
        <v>38127</v>
      </c>
      <c r="L31" s="1226">
        <v>1</v>
      </c>
      <c r="M31" s="1226" t="s">
        <v>85</v>
      </c>
      <c r="N31" s="1226" t="s">
        <v>10613</v>
      </c>
      <c r="O31" s="1226" t="s">
        <v>85</v>
      </c>
      <c r="P31" s="1226" t="s">
        <v>85</v>
      </c>
      <c r="Q31" s="1226">
        <v>6</v>
      </c>
      <c r="R31" s="1226">
        <v>10604</v>
      </c>
      <c r="S31" s="1226" t="s">
        <v>85</v>
      </c>
      <c r="T31" s="1226" t="s">
        <v>85</v>
      </c>
      <c r="U31" s="1226" t="s">
        <v>85</v>
      </c>
      <c r="V31" s="1226" t="s">
        <v>85</v>
      </c>
      <c r="W31" s="1226" t="s">
        <v>10614</v>
      </c>
      <c r="X31" s="1226" t="s">
        <v>10615</v>
      </c>
      <c r="Y31" s="1226" t="s">
        <v>85</v>
      </c>
      <c r="Z31" s="1226" t="s">
        <v>85</v>
      </c>
      <c r="AA31" s="1226" t="s">
        <v>85</v>
      </c>
      <c r="AB31" s="1226" t="s">
        <v>85</v>
      </c>
      <c r="AC31" s="1226"/>
      <c r="AD31" s="669" t="str">
        <f>_xlfn.XLOOKUP(LEFT(C31,2),'OTG DATA'!$H$2:$H$18,'OTG DATA'!$I$2:$I$18,"not found",0)</f>
        <v>鹿和巡修課</v>
      </c>
    </row>
    <row r="32" spans="1:30" s="532" customFormat="1">
      <c r="A32">
        <f t="shared" si="0"/>
        <v>1008</v>
      </c>
      <c r="B32" s="1212"/>
      <c r="C32" s="1214" t="s">
        <v>38865</v>
      </c>
      <c r="D32" s="1214">
        <v>11207000492</v>
      </c>
      <c r="E32" s="1214" t="s">
        <v>2573</v>
      </c>
      <c r="F32" s="1216">
        <v>45113.539456018501</v>
      </c>
      <c r="G32" s="1214">
        <v>112</v>
      </c>
      <c r="H32" s="1214">
        <v>9</v>
      </c>
      <c r="I32" s="1214">
        <v>10</v>
      </c>
      <c r="J32" s="1214">
        <v>1</v>
      </c>
      <c r="K32" s="1215" t="s">
        <v>38128</v>
      </c>
      <c r="L32" s="1214">
        <v>1</v>
      </c>
      <c r="M32" s="1214" t="s">
        <v>85</v>
      </c>
      <c r="N32" s="1214" t="s">
        <v>10594</v>
      </c>
      <c r="O32" s="1214" t="s">
        <v>85</v>
      </c>
      <c r="P32" s="1214" t="s">
        <v>85</v>
      </c>
      <c r="Q32" s="1214"/>
      <c r="R32" s="1214"/>
      <c r="S32" s="1214" t="s">
        <v>85</v>
      </c>
      <c r="T32" s="1214" t="s">
        <v>85</v>
      </c>
      <c r="U32" s="1214" t="s">
        <v>85</v>
      </c>
      <c r="V32" s="1214" t="s">
        <v>85</v>
      </c>
      <c r="W32" s="1214" t="s">
        <v>11091</v>
      </c>
      <c r="X32" s="1214" t="s">
        <v>10623</v>
      </c>
      <c r="Y32" s="1214" t="s">
        <v>85</v>
      </c>
      <c r="Z32" s="1214" t="s">
        <v>85</v>
      </c>
      <c r="AA32" s="1214" t="s">
        <v>85</v>
      </c>
      <c r="AB32" s="1214" t="s">
        <v>85</v>
      </c>
      <c r="AC32" s="1214"/>
      <c r="AD32" s="532" t="str">
        <f>_xlfn.XLOOKUP(LEFT(C32,2),'OTG DATA'!$H$2:$H$18,'OTG DATA'!$I$2:$I$18,"not found",0)</f>
        <v>鹿和巡修課</v>
      </c>
    </row>
    <row r="33" spans="1:30" s="532" customFormat="1">
      <c r="A33">
        <f t="shared" si="0"/>
        <v>147</v>
      </c>
      <c r="B33" s="1212"/>
      <c r="C33" s="1212" t="s">
        <v>38950</v>
      </c>
      <c r="D33" s="1214">
        <v>11207000535</v>
      </c>
      <c r="E33" s="1214" t="s">
        <v>2614</v>
      </c>
      <c r="F33" s="1216">
        <v>45113.7823263889</v>
      </c>
      <c r="G33" s="1214">
        <v>49</v>
      </c>
      <c r="H33" s="1214">
        <v>3</v>
      </c>
      <c r="I33" s="1214">
        <v>15</v>
      </c>
      <c r="J33" s="1214">
        <v>1</v>
      </c>
      <c r="K33" s="1214" t="s">
        <v>38127</v>
      </c>
      <c r="L33" s="1214">
        <v>1</v>
      </c>
      <c r="M33" s="1214" t="s">
        <v>85</v>
      </c>
      <c r="N33" s="1214" t="s">
        <v>10599</v>
      </c>
      <c r="O33" s="1214" t="s">
        <v>85</v>
      </c>
      <c r="P33" s="1214" t="s">
        <v>85</v>
      </c>
      <c r="Q33" s="1214">
        <v>6</v>
      </c>
      <c r="R33" s="1214"/>
      <c r="S33" s="1214" t="s">
        <v>85</v>
      </c>
      <c r="T33" s="1214" t="s">
        <v>85</v>
      </c>
      <c r="U33" s="1214" t="s">
        <v>85</v>
      </c>
      <c r="V33" s="1214" t="s">
        <v>85</v>
      </c>
      <c r="W33" s="1214" t="s">
        <v>10609</v>
      </c>
      <c r="X33" s="1214" t="s">
        <v>10601</v>
      </c>
      <c r="Y33" s="1214" t="s">
        <v>85</v>
      </c>
      <c r="Z33" s="1214" t="s">
        <v>85</v>
      </c>
      <c r="AA33" s="1214" t="s">
        <v>85</v>
      </c>
      <c r="AB33" s="1214" t="s">
        <v>85</v>
      </c>
      <c r="AC33" s="1214"/>
      <c r="AD33" s="532" t="str">
        <f>_xlfn.XLOOKUP(LEFT(C33,2),'OTG DATA'!$H$2:$H$18,'OTG DATA'!$I$2:$I$18,"not found",0)</f>
        <v>北斗服務所</v>
      </c>
    </row>
    <row r="34" spans="1:30" s="532" customFormat="1">
      <c r="A34">
        <f t="shared" si="0"/>
        <v>1620</v>
      </c>
      <c r="B34" s="1212"/>
      <c r="C34" s="1212" t="s">
        <v>38866</v>
      </c>
      <c r="D34" s="1214">
        <v>11207000630</v>
      </c>
      <c r="E34" s="1214" t="s">
        <v>1376</v>
      </c>
      <c r="F34" s="1216">
        <v>45115.028275463003</v>
      </c>
      <c r="G34" s="1214">
        <v>180</v>
      </c>
      <c r="H34" s="1214">
        <v>9</v>
      </c>
      <c r="I34" s="1214">
        <v>10</v>
      </c>
      <c r="J34" s="1214">
        <v>1</v>
      </c>
      <c r="K34" s="1214" t="s">
        <v>38126</v>
      </c>
      <c r="L34" s="1214">
        <v>1</v>
      </c>
      <c r="M34" s="1214" t="s">
        <v>85</v>
      </c>
      <c r="N34" s="1214" t="s">
        <v>10613</v>
      </c>
      <c r="O34" s="1214" t="s">
        <v>85</v>
      </c>
      <c r="P34" s="1214" t="s">
        <v>85</v>
      </c>
      <c r="Q34" s="1214">
        <v>6</v>
      </c>
      <c r="R34" s="1214">
        <v>10112</v>
      </c>
      <c r="S34" s="1214" t="s">
        <v>85</v>
      </c>
      <c r="T34" s="1214" t="s">
        <v>85</v>
      </c>
      <c r="U34" s="1214" t="s">
        <v>85</v>
      </c>
      <c r="V34" s="1214" t="s">
        <v>85</v>
      </c>
      <c r="W34" s="1214" t="s">
        <v>10614</v>
      </c>
      <c r="X34" s="1214" t="s">
        <v>10615</v>
      </c>
      <c r="Y34" s="1214" t="s">
        <v>85</v>
      </c>
      <c r="Z34" s="1214" t="s">
        <v>85</v>
      </c>
      <c r="AA34" s="1214" t="s">
        <v>85</v>
      </c>
      <c r="AB34" s="1214" t="s">
        <v>85</v>
      </c>
      <c r="AC34" s="1214"/>
      <c r="AD34" s="532" t="str">
        <f>_xlfn.XLOOKUP(LEFT(C34,2),'OTG DATA'!$H$2:$H$18,'OTG DATA'!$I$2:$I$18,"not found",0)</f>
        <v>鹿和巡修課</v>
      </c>
    </row>
    <row r="35" spans="1:30" s="532" customFormat="1">
      <c r="A35">
        <f t="shared" si="0"/>
        <v>960</v>
      </c>
      <c r="B35" s="1212"/>
      <c r="C35" s="1212" t="s">
        <v>38877</v>
      </c>
      <c r="D35" s="1214">
        <v>11207000700</v>
      </c>
      <c r="E35" s="1214" t="s">
        <v>2534</v>
      </c>
      <c r="F35" s="1216">
        <v>45115.781782407401</v>
      </c>
      <c r="G35" s="1214">
        <v>48</v>
      </c>
      <c r="H35" s="1214">
        <v>20</v>
      </c>
      <c r="I35" s="1214">
        <v>0</v>
      </c>
      <c r="J35" s="1214">
        <v>1</v>
      </c>
      <c r="K35" s="1214" t="s">
        <v>38127</v>
      </c>
      <c r="L35" s="1214">
        <v>1</v>
      </c>
      <c r="M35" s="1214" t="s">
        <v>85</v>
      </c>
      <c r="N35" s="1214" t="s">
        <v>10599</v>
      </c>
      <c r="O35" s="1214" t="s">
        <v>85</v>
      </c>
      <c r="P35" s="1214" t="s">
        <v>85</v>
      </c>
      <c r="Q35" s="1214">
        <v>3</v>
      </c>
      <c r="R35" s="1214"/>
      <c r="S35" s="1214" t="s">
        <v>85</v>
      </c>
      <c r="T35" s="1214" t="s">
        <v>85</v>
      </c>
      <c r="U35" s="1214" t="s">
        <v>85</v>
      </c>
      <c r="V35" s="1214" t="s">
        <v>85</v>
      </c>
      <c r="W35" s="1214" t="s">
        <v>10629</v>
      </c>
      <c r="X35" s="1214" t="s">
        <v>10601</v>
      </c>
      <c r="Y35" s="1214" t="s">
        <v>85</v>
      </c>
      <c r="Z35" s="1214" t="s">
        <v>85</v>
      </c>
      <c r="AA35" s="1214" t="s">
        <v>85</v>
      </c>
      <c r="AB35" s="1214" t="s">
        <v>85</v>
      </c>
      <c r="AC35" s="1214"/>
      <c r="AD35" s="532" t="str">
        <f>_xlfn.XLOOKUP(LEFT(C35,2),'OTG DATA'!$H$2:$H$18,'OTG DATA'!$I$2:$I$18,"not found",0)</f>
        <v>二林巡修課</v>
      </c>
    </row>
    <row r="36" spans="1:30" s="532" customFormat="1">
      <c r="A36">
        <f t="shared" si="0"/>
        <v>2520</v>
      </c>
      <c r="B36" s="1212" t="s">
        <v>38901</v>
      </c>
      <c r="C36" s="1212"/>
      <c r="D36" s="1214">
        <v>11207000737</v>
      </c>
      <c r="E36" s="1215" t="s">
        <v>769</v>
      </c>
      <c r="F36" s="1216">
        <v>45116.389131944401</v>
      </c>
      <c r="G36" s="1214">
        <v>2</v>
      </c>
      <c r="H36" s="1214">
        <v>1260</v>
      </c>
      <c r="I36" s="1214">
        <v>6689</v>
      </c>
      <c r="J36" s="1214">
        <v>1</v>
      </c>
      <c r="K36" s="1215" t="s">
        <v>38125</v>
      </c>
      <c r="L36" s="1214">
        <v>3</v>
      </c>
      <c r="M36" s="1214" t="s">
        <v>85</v>
      </c>
      <c r="N36" s="1214" t="s">
        <v>10624</v>
      </c>
      <c r="O36" s="1214" t="s">
        <v>85</v>
      </c>
      <c r="P36" s="1214" t="s">
        <v>85</v>
      </c>
      <c r="Q36" s="1214">
        <v>3</v>
      </c>
      <c r="R36" s="1214"/>
      <c r="S36" s="1214" t="s">
        <v>85</v>
      </c>
      <c r="T36" s="1214" t="s">
        <v>85</v>
      </c>
      <c r="U36" s="1214" t="s">
        <v>85</v>
      </c>
      <c r="V36" s="1214" t="s">
        <v>85</v>
      </c>
      <c r="W36" s="1214" t="s">
        <v>10595</v>
      </c>
      <c r="X36" s="1214" t="s">
        <v>10596</v>
      </c>
      <c r="Y36" s="1214" t="s">
        <v>85</v>
      </c>
      <c r="Z36" s="1214" t="s">
        <v>85</v>
      </c>
      <c r="AA36" s="1214" t="s">
        <v>85</v>
      </c>
      <c r="AB36" s="1214" t="s">
        <v>85</v>
      </c>
      <c r="AC36" s="1214"/>
      <c r="AD36" s="532" t="str">
        <f>_xlfn.XLOOKUP(LEFT(C36,2),'OTG DATA'!$H$2:$H$18,'OTG DATA'!$I$2:$I$18,"not found",0)</f>
        <v>not found</v>
      </c>
    </row>
    <row r="37" spans="1:30" s="532" customFormat="1">
      <c r="A37">
        <f t="shared" si="0"/>
        <v>5648</v>
      </c>
      <c r="B37" s="1212" t="s">
        <v>38901</v>
      </c>
      <c r="C37" s="1214"/>
      <c r="D37" s="1214">
        <v>11207000737</v>
      </c>
      <c r="E37" s="1215" t="s">
        <v>769</v>
      </c>
      <c r="F37" s="1216">
        <v>45116.389131944401</v>
      </c>
      <c r="G37" s="1214">
        <v>8</v>
      </c>
      <c r="H37" s="1214">
        <v>706</v>
      </c>
      <c r="I37" s="1214">
        <v>6689</v>
      </c>
      <c r="J37" s="1214">
        <v>1</v>
      </c>
      <c r="K37" s="1215" t="s">
        <v>38125</v>
      </c>
      <c r="L37" s="1214">
        <v>3</v>
      </c>
      <c r="M37" s="1214" t="s">
        <v>85</v>
      </c>
      <c r="N37" s="1214" t="s">
        <v>10624</v>
      </c>
      <c r="O37" s="1214" t="s">
        <v>85</v>
      </c>
      <c r="P37" s="1214" t="s">
        <v>85</v>
      </c>
      <c r="Q37" s="1214">
        <v>3</v>
      </c>
      <c r="R37" s="1214"/>
      <c r="S37" s="1214" t="s">
        <v>85</v>
      </c>
      <c r="T37" s="1214" t="s">
        <v>85</v>
      </c>
      <c r="U37" s="1214" t="s">
        <v>85</v>
      </c>
      <c r="V37" s="1214" t="s">
        <v>85</v>
      </c>
      <c r="W37" s="1214" t="s">
        <v>10595</v>
      </c>
      <c r="X37" s="1214" t="s">
        <v>10596</v>
      </c>
      <c r="Y37" s="1214" t="s">
        <v>85</v>
      </c>
      <c r="Z37" s="1214" t="s">
        <v>85</v>
      </c>
      <c r="AA37" s="1214" t="s">
        <v>85</v>
      </c>
      <c r="AB37" s="1214" t="s">
        <v>85</v>
      </c>
      <c r="AC37" s="1214"/>
      <c r="AD37" s="532" t="str">
        <f>_xlfn.XLOOKUP(LEFT(C37,2),'OTG DATA'!$H$2:$H$18,'OTG DATA'!$I$2:$I$18,"not found",0)</f>
        <v>not found</v>
      </c>
    </row>
    <row r="38" spans="1:30" s="532" customFormat="1">
      <c r="A38">
        <f t="shared" si="0"/>
        <v>15680</v>
      </c>
      <c r="B38" s="1212" t="s">
        <v>38901</v>
      </c>
      <c r="C38" s="1212"/>
      <c r="D38" s="1214">
        <v>11207000737</v>
      </c>
      <c r="E38" s="1215" t="s">
        <v>769</v>
      </c>
      <c r="F38" s="1216">
        <v>45116.389131944401</v>
      </c>
      <c r="G38" s="1214">
        <v>56</v>
      </c>
      <c r="H38" s="1214">
        <v>280</v>
      </c>
      <c r="I38" s="1214">
        <v>6689</v>
      </c>
      <c r="J38" s="1214">
        <v>1</v>
      </c>
      <c r="K38" s="1215" t="s">
        <v>38125</v>
      </c>
      <c r="L38" s="1214">
        <v>3</v>
      </c>
      <c r="M38" s="1214" t="s">
        <v>85</v>
      </c>
      <c r="N38" s="1214" t="s">
        <v>10624</v>
      </c>
      <c r="O38" s="1214" t="s">
        <v>85</v>
      </c>
      <c r="P38" s="1214" t="s">
        <v>85</v>
      </c>
      <c r="Q38" s="1214">
        <v>3</v>
      </c>
      <c r="R38" s="1214"/>
      <c r="S38" s="1214" t="s">
        <v>85</v>
      </c>
      <c r="T38" s="1214" t="s">
        <v>85</v>
      </c>
      <c r="U38" s="1214" t="s">
        <v>85</v>
      </c>
      <c r="V38" s="1214" t="s">
        <v>85</v>
      </c>
      <c r="W38" s="1214" t="s">
        <v>10595</v>
      </c>
      <c r="X38" s="1214" t="s">
        <v>10596</v>
      </c>
      <c r="Y38" s="1214" t="s">
        <v>85</v>
      </c>
      <c r="Z38" s="1214" t="s">
        <v>85</v>
      </c>
      <c r="AA38" s="1214" t="s">
        <v>85</v>
      </c>
      <c r="AB38" s="1214" t="s">
        <v>85</v>
      </c>
      <c r="AC38" s="1214"/>
      <c r="AD38" s="532" t="str">
        <f>_xlfn.XLOOKUP(LEFT(C38,2),'OTG DATA'!$H$2:$H$18,'OTG DATA'!$I$2:$I$18,"not found",0)</f>
        <v>not found</v>
      </c>
    </row>
    <row r="39" spans="1:30" s="532" customFormat="1">
      <c r="A39">
        <f t="shared" si="0"/>
        <v>1053</v>
      </c>
      <c r="B39" s="1212"/>
      <c r="C39" s="1212" t="s">
        <v>38891</v>
      </c>
      <c r="D39" s="1214">
        <v>11207000751</v>
      </c>
      <c r="E39" s="1214" t="s">
        <v>1693</v>
      </c>
      <c r="F39" s="1216">
        <v>45116.590046296304</v>
      </c>
      <c r="G39" s="1214">
        <v>81</v>
      </c>
      <c r="H39" s="1214">
        <v>13</v>
      </c>
      <c r="I39" s="1214">
        <v>0</v>
      </c>
      <c r="J39" s="1214">
        <v>1</v>
      </c>
      <c r="K39" s="1214" t="s">
        <v>11057</v>
      </c>
      <c r="L39" s="1214">
        <v>1</v>
      </c>
      <c r="M39" s="1214" t="s">
        <v>85</v>
      </c>
      <c r="N39" s="1214" t="s">
        <v>10613</v>
      </c>
      <c r="O39" s="1214" t="s">
        <v>85</v>
      </c>
      <c r="P39" s="1214" t="s">
        <v>85</v>
      </c>
      <c r="Q39" s="1214">
        <v>3</v>
      </c>
      <c r="R39" s="1214">
        <v>10212</v>
      </c>
      <c r="S39" s="1214" t="s">
        <v>85</v>
      </c>
      <c r="T39" s="1214" t="s">
        <v>85</v>
      </c>
      <c r="U39" s="1214" t="s">
        <v>85</v>
      </c>
      <c r="V39" s="1214" t="s">
        <v>85</v>
      </c>
      <c r="W39" s="1214" t="s">
        <v>10595</v>
      </c>
      <c r="X39" s="1214" t="s">
        <v>10596</v>
      </c>
      <c r="Y39" s="1214" t="s">
        <v>85</v>
      </c>
      <c r="Z39" s="1214" t="s">
        <v>85</v>
      </c>
      <c r="AA39" s="1214" t="s">
        <v>85</v>
      </c>
      <c r="AB39" s="1214" t="s">
        <v>85</v>
      </c>
      <c r="AC39" s="1214"/>
      <c r="AD39" s="532" t="str">
        <f>_xlfn.XLOOKUP(LEFT(C39,2),'OTG DATA'!$H$2:$H$18,'OTG DATA'!$I$2:$I$18,"not found",0)</f>
        <v>二林巡修課</v>
      </c>
    </row>
    <row r="40" spans="1:30" s="532" customFormat="1">
      <c r="A40">
        <f t="shared" si="0"/>
        <v>55</v>
      </c>
      <c r="B40" s="1212"/>
      <c r="C40" s="1212" t="s">
        <v>38878</v>
      </c>
      <c r="D40" s="1214">
        <v>11207000756</v>
      </c>
      <c r="E40" s="1214" t="s">
        <v>2302</v>
      </c>
      <c r="F40" s="1216">
        <v>45116.603194444397</v>
      </c>
      <c r="G40" s="1214">
        <v>55</v>
      </c>
      <c r="H40" s="1214">
        <v>1</v>
      </c>
      <c r="I40" s="1214">
        <v>0</v>
      </c>
      <c r="J40" s="1214">
        <v>1</v>
      </c>
      <c r="K40" s="1214" t="s">
        <v>11057</v>
      </c>
      <c r="L40" s="1214">
        <v>1</v>
      </c>
      <c r="M40" s="1214" t="s">
        <v>85</v>
      </c>
      <c r="N40" s="1214" t="s">
        <v>10594</v>
      </c>
      <c r="O40" s="1214" t="s">
        <v>85</v>
      </c>
      <c r="P40" s="1214" t="s">
        <v>85</v>
      </c>
      <c r="Q40" s="1214">
        <v>3</v>
      </c>
      <c r="R40" s="1214"/>
      <c r="S40" s="1214" t="s">
        <v>85</v>
      </c>
      <c r="T40" s="1214" t="s">
        <v>85</v>
      </c>
      <c r="U40" s="1214" t="s">
        <v>85</v>
      </c>
      <c r="V40" s="1214" t="s">
        <v>85</v>
      </c>
      <c r="W40" s="1214" t="s">
        <v>10595</v>
      </c>
      <c r="X40" s="1214" t="s">
        <v>10615</v>
      </c>
      <c r="Y40" s="1214" t="s">
        <v>85</v>
      </c>
      <c r="Z40" s="1214" t="s">
        <v>85</v>
      </c>
      <c r="AA40" s="1214" t="s">
        <v>85</v>
      </c>
      <c r="AB40" s="1214" t="s">
        <v>85</v>
      </c>
      <c r="AC40" s="1214"/>
      <c r="AD40" s="532" t="str">
        <f>_xlfn.XLOOKUP(LEFT(C40,2),'OTG DATA'!$H$2:$H$18,'OTG DATA'!$I$2:$I$18,"not found",0)</f>
        <v>二林巡修課</v>
      </c>
    </row>
    <row r="41" spans="1:30" s="532" customFormat="1">
      <c r="A41">
        <f t="shared" si="0"/>
        <v>3497</v>
      </c>
      <c r="B41" s="1212" t="s">
        <v>38900</v>
      </c>
      <c r="C41" s="1214"/>
      <c r="D41" s="1214">
        <v>11207000790</v>
      </c>
      <c r="E41" s="1215" t="s">
        <v>2537</v>
      </c>
      <c r="F41" s="1216">
        <v>45117.3067592593</v>
      </c>
      <c r="G41" s="1214">
        <v>13</v>
      </c>
      <c r="H41" s="1214">
        <v>269</v>
      </c>
      <c r="I41" s="1214">
        <v>0</v>
      </c>
      <c r="J41" s="1214">
        <v>1</v>
      </c>
      <c r="K41" s="1215" t="s">
        <v>38125</v>
      </c>
      <c r="L41" s="1214">
        <v>3</v>
      </c>
      <c r="M41" s="1214" t="s">
        <v>85</v>
      </c>
      <c r="N41" s="1214" t="s">
        <v>38261</v>
      </c>
      <c r="O41" s="1214" t="s">
        <v>85</v>
      </c>
      <c r="P41" s="1214" t="s">
        <v>85</v>
      </c>
      <c r="Q41" s="1214">
        <v>3</v>
      </c>
      <c r="R41" s="1214"/>
      <c r="S41" s="1214" t="s">
        <v>85</v>
      </c>
      <c r="T41" s="1214" t="s">
        <v>85</v>
      </c>
      <c r="U41" s="1214" t="s">
        <v>85</v>
      </c>
      <c r="V41" s="1214" t="s">
        <v>85</v>
      </c>
      <c r="W41" s="1214" t="s">
        <v>10595</v>
      </c>
      <c r="X41" s="1214" t="s">
        <v>10601</v>
      </c>
      <c r="Y41" s="1214" t="s">
        <v>85</v>
      </c>
      <c r="Z41" s="1214" t="s">
        <v>85</v>
      </c>
      <c r="AA41" s="1214" t="s">
        <v>85</v>
      </c>
      <c r="AB41" s="1214" t="s">
        <v>85</v>
      </c>
      <c r="AC41" s="1214"/>
      <c r="AD41" s="532" t="str">
        <f>_xlfn.XLOOKUP(LEFT(C41,2),'OTG DATA'!$H$2:$H$18,'OTG DATA'!$I$2:$I$18,"not found",0)</f>
        <v>not found</v>
      </c>
    </row>
    <row r="42" spans="1:30" s="532" customFormat="1">
      <c r="A42">
        <f t="shared" si="0"/>
        <v>3000</v>
      </c>
      <c r="B42" s="1212" t="s">
        <v>38900</v>
      </c>
      <c r="C42" s="1214"/>
      <c r="D42" s="1214">
        <v>11207000790</v>
      </c>
      <c r="E42" s="1215" t="s">
        <v>2537</v>
      </c>
      <c r="F42" s="1216">
        <v>45117.3067592593</v>
      </c>
      <c r="G42" s="1214">
        <v>60</v>
      </c>
      <c r="H42" s="1214">
        <v>50</v>
      </c>
      <c r="I42" s="1214">
        <v>0</v>
      </c>
      <c r="J42" s="1214">
        <v>1</v>
      </c>
      <c r="K42" s="1215" t="s">
        <v>38125</v>
      </c>
      <c r="L42" s="1214">
        <v>3</v>
      </c>
      <c r="M42" s="1214" t="s">
        <v>85</v>
      </c>
      <c r="N42" s="1214" t="s">
        <v>38261</v>
      </c>
      <c r="O42" s="1214" t="s">
        <v>85</v>
      </c>
      <c r="P42" s="1214" t="s">
        <v>85</v>
      </c>
      <c r="Q42" s="1214">
        <v>3</v>
      </c>
      <c r="R42" s="1214"/>
      <c r="S42" s="1214" t="s">
        <v>85</v>
      </c>
      <c r="T42" s="1214" t="s">
        <v>85</v>
      </c>
      <c r="U42" s="1214" t="s">
        <v>85</v>
      </c>
      <c r="V42" s="1214" t="s">
        <v>85</v>
      </c>
      <c r="W42" s="1214" t="s">
        <v>10595</v>
      </c>
      <c r="X42" s="1214" t="s">
        <v>10601</v>
      </c>
      <c r="Y42" s="1214" t="s">
        <v>85</v>
      </c>
      <c r="Z42" s="1214" t="s">
        <v>85</v>
      </c>
      <c r="AA42" s="1214" t="s">
        <v>85</v>
      </c>
      <c r="AB42" s="1214" t="s">
        <v>85</v>
      </c>
      <c r="AC42" s="1214"/>
      <c r="AD42" s="532" t="str">
        <f>_xlfn.XLOOKUP(LEFT(C42,2),'OTG DATA'!$H$2:$H$18,'OTG DATA'!$I$2:$I$18,"not found",0)</f>
        <v>not found</v>
      </c>
    </row>
    <row r="43" spans="1:30" s="532" customFormat="1">
      <c r="A43">
        <f t="shared" si="0"/>
        <v>75</v>
      </c>
      <c r="B43" s="1212"/>
      <c r="C43" s="1212" t="s">
        <v>38892</v>
      </c>
      <c r="D43" s="1214">
        <v>11207000803</v>
      </c>
      <c r="E43" s="1214" t="s">
        <v>2534</v>
      </c>
      <c r="F43" s="1216">
        <v>45117.364560185197</v>
      </c>
      <c r="G43" s="1214">
        <v>75</v>
      </c>
      <c r="H43" s="1214">
        <v>1</v>
      </c>
      <c r="I43" s="1214">
        <v>0</v>
      </c>
      <c r="J43" s="1214">
        <v>1</v>
      </c>
      <c r="K43" s="1214" t="s">
        <v>11057</v>
      </c>
      <c r="L43" s="1214">
        <v>1</v>
      </c>
      <c r="M43" s="1214" t="s">
        <v>85</v>
      </c>
      <c r="N43" s="1214" t="s">
        <v>10632</v>
      </c>
      <c r="O43" s="1214" t="s">
        <v>85</v>
      </c>
      <c r="P43" s="1214" t="s">
        <v>85</v>
      </c>
      <c r="Q43" s="1214">
        <v>3</v>
      </c>
      <c r="R43" s="1214"/>
      <c r="S43" s="1214" t="s">
        <v>85</v>
      </c>
      <c r="T43" s="1214" t="s">
        <v>85</v>
      </c>
      <c r="U43" s="1214" t="s">
        <v>85</v>
      </c>
      <c r="V43" s="1214" t="s">
        <v>85</v>
      </c>
      <c r="W43" s="1214" t="s">
        <v>10625</v>
      </c>
      <c r="X43" s="1214" t="s">
        <v>10596</v>
      </c>
      <c r="Y43" s="1214" t="s">
        <v>85</v>
      </c>
      <c r="Z43" s="1214" t="s">
        <v>85</v>
      </c>
      <c r="AA43" s="1214" t="s">
        <v>85</v>
      </c>
      <c r="AB43" s="1214" t="s">
        <v>85</v>
      </c>
      <c r="AC43" s="1214"/>
      <c r="AD43" s="532" t="str">
        <f>_xlfn.XLOOKUP(LEFT(C43,2),'OTG DATA'!$H$2:$H$18,'OTG DATA'!$I$2:$I$18,"not found",0)</f>
        <v>二林巡修課</v>
      </c>
    </row>
    <row r="44" spans="1:30" s="532" customFormat="1">
      <c r="A44">
        <f t="shared" si="0"/>
        <v>90</v>
      </c>
      <c r="B44" s="1212"/>
      <c r="C44" s="1212" t="s">
        <v>38879</v>
      </c>
      <c r="D44" s="1214">
        <v>11207000820</v>
      </c>
      <c r="E44" s="1214" t="s">
        <v>2036</v>
      </c>
      <c r="F44" s="1216">
        <v>45117.447835648098</v>
      </c>
      <c r="G44" s="1214">
        <v>45</v>
      </c>
      <c r="H44" s="1214">
        <v>2</v>
      </c>
      <c r="I44" s="1214">
        <v>0</v>
      </c>
      <c r="J44" s="1214">
        <v>1</v>
      </c>
      <c r="K44" s="1214" t="s">
        <v>11057</v>
      </c>
      <c r="L44" s="1214">
        <v>1</v>
      </c>
      <c r="M44" s="1214" t="s">
        <v>85</v>
      </c>
      <c r="N44" s="1214" t="s">
        <v>10599</v>
      </c>
      <c r="O44" s="1214" t="s">
        <v>85</v>
      </c>
      <c r="P44" s="1214" t="s">
        <v>85</v>
      </c>
      <c r="Q44" s="1214">
        <v>3</v>
      </c>
      <c r="R44" s="1214"/>
      <c r="S44" s="1214" t="s">
        <v>85</v>
      </c>
      <c r="T44" s="1214" t="s">
        <v>85</v>
      </c>
      <c r="U44" s="1214" t="s">
        <v>85</v>
      </c>
      <c r="V44" s="1214" t="s">
        <v>85</v>
      </c>
      <c r="W44" s="1214" t="s">
        <v>10595</v>
      </c>
      <c r="X44" s="1214" t="s">
        <v>10615</v>
      </c>
      <c r="Y44" s="1214" t="s">
        <v>85</v>
      </c>
      <c r="Z44" s="1214" t="s">
        <v>85</v>
      </c>
      <c r="AA44" s="1214" t="s">
        <v>85</v>
      </c>
      <c r="AB44" s="1214" t="s">
        <v>85</v>
      </c>
      <c r="AC44" s="1214"/>
      <c r="AD44" s="532" t="str">
        <f>_xlfn.XLOOKUP(LEFT(C44,2),'OTG DATA'!$H$2:$H$18,'OTG DATA'!$I$2:$I$18,"not found",0)</f>
        <v>二林巡修課</v>
      </c>
    </row>
    <row r="45" spans="1:30" s="532" customFormat="1">
      <c r="A45">
        <f t="shared" si="0"/>
        <v>43</v>
      </c>
      <c r="B45" s="1212"/>
      <c r="C45" s="1212" t="s">
        <v>38893</v>
      </c>
      <c r="D45" s="1214">
        <v>11207000821</v>
      </c>
      <c r="E45" s="1214" t="s">
        <v>2036</v>
      </c>
      <c r="F45" s="1216">
        <v>45117.574108796303</v>
      </c>
      <c r="G45" s="1214">
        <v>43</v>
      </c>
      <c r="H45" s="1214">
        <v>1</v>
      </c>
      <c r="I45" s="1214">
        <v>0</v>
      </c>
      <c r="J45" s="1214">
        <v>1</v>
      </c>
      <c r="K45" s="1214" t="s">
        <v>11057</v>
      </c>
      <c r="L45" s="1214">
        <v>1</v>
      </c>
      <c r="M45" s="1214" t="s">
        <v>85</v>
      </c>
      <c r="N45" s="1214" t="s">
        <v>10624</v>
      </c>
      <c r="O45" s="1214" t="s">
        <v>85</v>
      </c>
      <c r="P45" s="1214" t="s">
        <v>85</v>
      </c>
      <c r="Q45" s="1214">
        <v>3</v>
      </c>
      <c r="R45" s="1214"/>
      <c r="S45" s="1214" t="s">
        <v>85</v>
      </c>
      <c r="T45" s="1214" t="s">
        <v>85</v>
      </c>
      <c r="U45" s="1214" t="s">
        <v>85</v>
      </c>
      <c r="V45" s="1214" t="s">
        <v>85</v>
      </c>
      <c r="W45" s="1214" t="s">
        <v>10595</v>
      </c>
      <c r="X45" s="1214" t="s">
        <v>10615</v>
      </c>
      <c r="Y45" s="1214" t="s">
        <v>85</v>
      </c>
      <c r="Z45" s="1214" t="s">
        <v>85</v>
      </c>
      <c r="AA45" s="1214" t="s">
        <v>85</v>
      </c>
      <c r="AB45" s="1214" t="s">
        <v>85</v>
      </c>
      <c r="AC45" s="1214"/>
      <c r="AD45" s="532" t="str">
        <f>_xlfn.XLOOKUP(LEFT(C45,2),'OTG DATA'!$H$2:$H$18,'OTG DATA'!$I$2:$I$18,"not found",0)</f>
        <v>二林巡修課</v>
      </c>
    </row>
    <row r="46" spans="1:30" s="532" customFormat="1">
      <c r="A46">
        <f t="shared" si="0"/>
        <v>55</v>
      </c>
      <c r="B46" s="1212"/>
      <c r="C46" s="1214" t="s">
        <v>38880</v>
      </c>
      <c r="D46" s="1214">
        <v>11207000837</v>
      </c>
      <c r="E46" s="1214" t="s">
        <v>1985</v>
      </c>
      <c r="F46" s="1216">
        <v>45117.614039351902</v>
      </c>
      <c r="G46" s="1214">
        <v>55</v>
      </c>
      <c r="H46" s="1214">
        <v>1</v>
      </c>
      <c r="I46" s="1214">
        <v>0</v>
      </c>
      <c r="J46" s="1214">
        <v>1</v>
      </c>
      <c r="K46" s="1214" t="s">
        <v>11057</v>
      </c>
      <c r="L46" s="1214">
        <v>1</v>
      </c>
      <c r="M46" s="1214" t="s">
        <v>85</v>
      </c>
      <c r="N46" s="1214" t="s">
        <v>10624</v>
      </c>
      <c r="O46" s="1214" t="s">
        <v>85</v>
      </c>
      <c r="P46" s="1214" t="s">
        <v>85</v>
      </c>
      <c r="Q46" s="1214">
        <v>3</v>
      </c>
      <c r="R46" s="1214"/>
      <c r="S46" s="1214" t="s">
        <v>85</v>
      </c>
      <c r="T46" s="1214" t="s">
        <v>85</v>
      </c>
      <c r="U46" s="1214" t="s">
        <v>85</v>
      </c>
      <c r="V46" s="1214" t="s">
        <v>85</v>
      </c>
      <c r="W46" s="1214" t="s">
        <v>10595</v>
      </c>
      <c r="X46" s="1214" t="s">
        <v>10596</v>
      </c>
      <c r="Y46" s="1214" t="s">
        <v>85</v>
      </c>
      <c r="Z46" s="1214" t="s">
        <v>85</v>
      </c>
      <c r="AA46" s="1214" t="s">
        <v>85</v>
      </c>
      <c r="AB46" s="1214" t="s">
        <v>85</v>
      </c>
      <c r="AC46" s="1214"/>
      <c r="AD46" s="532" t="str">
        <f>_xlfn.XLOOKUP(LEFT(C46,2),'OTG DATA'!$H$2:$H$18,'OTG DATA'!$I$2:$I$18,"not found",0)</f>
        <v>二林巡修課</v>
      </c>
    </row>
    <row r="47" spans="1:30" s="532" customFormat="1">
      <c r="A47">
        <f t="shared" si="0"/>
        <v>2745</v>
      </c>
      <c r="B47" s="1212"/>
      <c r="C47" s="1212" t="s">
        <v>38867</v>
      </c>
      <c r="D47" s="1214">
        <v>11207000856</v>
      </c>
      <c r="E47" s="1214" t="s">
        <v>2417</v>
      </c>
      <c r="F47" s="1216">
        <v>45117.918379629598</v>
      </c>
      <c r="G47" s="1214">
        <v>45</v>
      </c>
      <c r="H47" s="1214">
        <v>61</v>
      </c>
      <c r="I47" s="1214">
        <v>31</v>
      </c>
      <c r="J47" s="1214">
        <v>1</v>
      </c>
      <c r="K47" s="1215" t="s">
        <v>38128</v>
      </c>
      <c r="L47" s="1214">
        <v>1</v>
      </c>
      <c r="M47" s="1214" t="s">
        <v>85</v>
      </c>
      <c r="N47" s="1214" t="s">
        <v>10599</v>
      </c>
      <c r="O47" s="1214" t="s">
        <v>85</v>
      </c>
      <c r="P47" s="1214" t="s">
        <v>85</v>
      </c>
      <c r="Q47" s="1214">
        <v>6</v>
      </c>
      <c r="R47" s="1214"/>
      <c r="S47" s="1214" t="s">
        <v>85</v>
      </c>
      <c r="T47" s="1214" t="s">
        <v>85</v>
      </c>
      <c r="U47" s="1214" t="s">
        <v>85</v>
      </c>
      <c r="V47" s="1214" t="s">
        <v>85</v>
      </c>
      <c r="W47" s="1214" t="s">
        <v>10609</v>
      </c>
      <c r="X47" s="1214" t="s">
        <v>10615</v>
      </c>
      <c r="Y47" s="1214" t="s">
        <v>85</v>
      </c>
      <c r="Z47" s="1214" t="s">
        <v>85</v>
      </c>
      <c r="AA47" s="1214" t="s">
        <v>85</v>
      </c>
      <c r="AB47" s="1214" t="s">
        <v>85</v>
      </c>
      <c r="AC47" s="1214"/>
      <c r="AD47" s="532" t="str">
        <f>_xlfn.XLOOKUP(LEFT(C47,2),'OTG DATA'!$H$2:$H$18,'OTG DATA'!$I$2:$I$18,"not found",0)</f>
        <v>市區巡修課</v>
      </c>
    </row>
    <row r="48" spans="1:30" s="532" customFormat="1">
      <c r="A48">
        <f t="shared" si="0"/>
        <v>54</v>
      </c>
      <c r="B48" s="1212"/>
      <c r="C48" s="1214" t="s">
        <v>38881</v>
      </c>
      <c r="D48" s="1214">
        <v>11207000906</v>
      </c>
      <c r="E48" s="1214" t="s">
        <v>2278</v>
      </c>
      <c r="F48" s="1216">
        <v>45118.4450462963</v>
      </c>
      <c r="G48" s="1215">
        <v>54</v>
      </c>
      <c r="H48" s="1215">
        <v>1</v>
      </c>
      <c r="I48" s="1214">
        <v>1</v>
      </c>
      <c r="J48" s="1214">
        <v>1</v>
      </c>
      <c r="K48" s="1214" t="s">
        <v>38126</v>
      </c>
      <c r="L48" s="1214">
        <v>1</v>
      </c>
      <c r="M48" s="1214" t="s">
        <v>85</v>
      </c>
      <c r="N48" s="1214" t="s">
        <v>10624</v>
      </c>
      <c r="O48" s="1214" t="s">
        <v>85</v>
      </c>
      <c r="P48" s="1214" t="s">
        <v>85</v>
      </c>
      <c r="Q48" s="1214">
        <v>3</v>
      </c>
      <c r="R48" s="1214"/>
      <c r="S48" s="1214" t="s">
        <v>85</v>
      </c>
      <c r="T48" s="1214" t="s">
        <v>85</v>
      </c>
      <c r="U48" s="1214" t="s">
        <v>85</v>
      </c>
      <c r="V48" s="1214" t="s">
        <v>85</v>
      </c>
      <c r="W48" s="1214" t="s">
        <v>10604</v>
      </c>
      <c r="X48" s="1214" t="s">
        <v>10615</v>
      </c>
      <c r="Y48" s="1214" t="s">
        <v>85</v>
      </c>
      <c r="Z48" s="1214" t="s">
        <v>85</v>
      </c>
      <c r="AA48" s="1214" t="s">
        <v>85</v>
      </c>
      <c r="AB48" s="1214" t="s">
        <v>85</v>
      </c>
      <c r="AC48" s="1214"/>
      <c r="AD48" s="532" t="str">
        <f>_xlfn.XLOOKUP(LEFT(C48,2),'OTG DATA'!$H$2:$H$18,'OTG DATA'!$I$2:$I$18,"not found",0)</f>
        <v>二林巡修課</v>
      </c>
    </row>
    <row r="49" spans="1:30" s="532" customFormat="1">
      <c r="A49">
        <f t="shared" si="0"/>
        <v>1248</v>
      </c>
      <c r="B49" s="1212"/>
      <c r="C49" s="1214" t="s">
        <v>38868</v>
      </c>
      <c r="D49" s="1214">
        <v>11207000932</v>
      </c>
      <c r="E49" s="1214" t="s">
        <v>2500</v>
      </c>
      <c r="F49" s="1216">
        <v>45118.685659722199</v>
      </c>
      <c r="G49" s="1215">
        <v>48</v>
      </c>
      <c r="H49" s="1215">
        <v>26</v>
      </c>
      <c r="I49" s="1214">
        <v>0</v>
      </c>
      <c r="J49" s="1214">
        <v>2</v>
      </c>
      <c r="K49" s="1214" t="s">
        <v>38127</v>
      </c>
      <c r="L49" s="1214">
        <v>1</v>
      </c>
      <c r="M49" s="1214" t="s">
        <v>85</v>
      </c>
      <c r="N49" s="1214" t="s">
        <v>10599</v>
      </c>
      <c r="O49" s="1214" t="s">
        <v>85</v>
      </c>
      <c r="P49" s="1214" t="s">
        <v>85</v>
      </c>
      <c r="Q49" s="1214">
        <v>5</v>
      </c>
      <c r="R49" s="1214"/>
      <c r="S49" s="1214" t="s">
        <v>85</v>
      </c>
      <c r="T49" s="1214" t="s">
        <v>85</v>
      </c>
      <c r="U49" s="1214" t="s">
        <v>85</v>
      </c>
      <c r="V49" s="1214" t="s">
        <v>85</v>
      </c>
      <c r="W49" s="1214" t="s">
        <v>10609</v>
      </c>
      <c r="X49" s="1214" t="s">
        <v>10605</v>
      </c>
      <c r="Y49" s="1214" t="s">
        <v>85</v>
      </c>
      <c r="Z49" s="1214" t="s">
        <v>85</v>
      </c>
      <c r="AA49" s="1214" t="s">
        <v>85</v>
      </c>
      <c r="AB49" s="1214" t="s">
        <v>85</v>
      </c>
      <c r="AC49" s="1214"/>
      <c r="AD49" s="532" t="str">
        <f>_xlfn.XLOOKUP(LEFT(C49,2),'OTG DATA'!$H$2:$H$18,'OTG DATA'!$I$2:$I$18,"not found",0)</f>
        <v>市區巡修課</v>
      </c>
    </row>
    <row r="50" spans="1:30" s="532" customFormat="1">
      <c r="A50">
        <f t="shared" si="0"/>
        <v>114</v>
      </c>
      <c r="B50" s="1212"/>
      <c r="C50" s="1214" t="s">
        <v>38902</v>
      </c>
      <c r="D50" s="1214">
        <v>11207001039</v>
      </c>
      <c r="E50" s="1214" t="s">
        <v>1693</v>
      </c>
      <c r="F50" s="1216">
        <v>45119.646400463003</v>
      </c>
      <c r="G50" s="1214">
        <v>57</v>
      </c>
      <c r="H50" s="1214">
        <v>2</v>
      </c>
      <c r="I50" s="1214">
        <v>0</v>
      </c>
      <c r="J50" s="1214">
        <v>1</v>
      </c>
      <c r="K50" s="1214" t="s">
        <v>38127</v>
      </c>
      <c r="L50" s="1214">
        <v>1</v>
      </c>
      <c r="M50" s="1214" t="s">
        <v>85</v>
      </c>
      <c r="N50" s="1214" t="s">
        <v>10603</v>
      </c>
      <c r="O50" s="1214" t="s">
        <v>85</v>
      </c>
      <c r="P50" s="1214" t="s">
        <v>85</v>
      </c>
      <c r="Q50" s="1214"/>
      <c r="R50" s="1214"/>
      <c r="S50" s="1214" t="s">
        <v>85</v>
      </c>
      <c r="T50" s="1214" t="s">
        <v>85</v>
      </c>
      <c r="U50" s="1214" t="s">
        <v>85</v>
      </c>
      <c r="V50" s="1214" t="s">
        <v>85</v>
      </c>
      <c r="W50" s="1214" t="s">
        <v>10604</v>
      </c>
      <c r="X50" s="1214" t="s">
        <v>10596</v>
      </c>
      <c r="Y50" s="1214" t="s">
        <v>85</v>
      </c>
      <c r="Z50" s="1214" t="s">
        <v>85</v>
      </c>
      <c r="AA50" s="1214" t="s">
        <v>85</v>
      </c>
      <c r="AB50" s="1214" t="s">
        <v>85</v>
      </c>
      <c r="AC50" s="1214"/>
      <c r="AD50" s="532" t="str">
        <f>_xlfn.XLOOKUP(LEFT(C50,2),'OTG DATA'!$H$2:$H$18,'OTG DATA'!$I$2:$I$18,"not found",0)</f>
        <v>二林巡修課</v>
      </c>
    </row>
    <row r="51" spans="1:30" s="532" customFormat="1">
      <c r="A51">
        <f t="shared" si="0"/>
        <v>51</v>
      </c>
      <c r="B51" s="1212"/>
      <c r="C51" s="1214" t="s">
        <v>38927</v>
      </c>
      <c r="D51" s="1214">
        <v>11207001121</v>
      </c>
      <c r="E51" s="1214" t="s">
        <v>2535</v>
      </c>
      <c r="F51" s="1216">
        <v>45120.624212962997</v>
      </c>
      <c r="G51" s="1215">
        <v>51</v>
      </c>
      <c r="H51" s="1215">
        <v>1</v>
      </c>
      <c r="I51" s="1214">
        <v>0</v>
      </c>
      <c r="J51" s="1214">
        <v>1</v>
      </c>
      <c r="K51" s="1214" t="s">
        <v>38126</v>
      </c>
      <c r="L51" s="1214">
        <v>1</v>
      </c>
      <c r="M51" s="1214" t="s">
        <v>85</v>
      </c>
      <c r="N51" s="1214" t="s">
        <v>10632</v>
      </c>
      <c r="O51" s="1214" t="s">
        <v>85</v>
      </c>
      <c r="P51" s="1214" t="s">
        <v>85</v>
      </c>
      <c r="Q51" s="1214">
        <v>3</v>
      </c>
      <c r="R51" s="1214"/>
      <c r="S51" s="1214" t="s">
        <v>85</v>
      </c>
      <c r="T51" s="1214" t="s">
        <v>85</v>
      </c>
      <c r="U51" s="1214" t="s">
        <v>85</v>
      </c>
      <c r="V51" s="1214" t="s">
        <v>85</v>
      </c>
      <c r="W51" s="1214" t="s">
        <v>10604</v>
      </c>
      <c r="X51" s="1214" t="s">
        <v>10615</v>
      </c>
      <c r="Y51" s="1214" t="s">
        <v>85</v>
      </c>
      <c r="Z51" s="1214" t="s">
        <v>85</v>
      </c>
      <c r="AA51" s="1214" t="s">
        <v>85</v>
      </c>
      <c r="AB51" s="1214" t="s">
        <v>85</v>
      </c>
      <c r="AC51" s="1214"/>
      <c r="AD51" s="532" t="str">
        <f>_xlfn.XLOOKUP(LEFT(C51,2),'OTG DATA'!$H$2:$H$18,'OTG DATA'!$I$2:$I$18,"not found",0)</f>
        <v>二林巡修課</v>
      </c>
    </row>
    <row r="52" spans="1:30" s="532" customFormat="1">
      <c r="A52">
        <f t="shared" si="0"/>
        <v>1210</v>
      </c>
      <c r="B52" s="1212"/>
      <c r="C52" s="1214" t="s">
        <v>38882</v>
      </c>
      <c r="D52" s="1214">
        <v>11207001129</v>
      </c>
      <c r="E52" s="1214" t="s">
        <v>2285</v>
      </c>
      <c r="F52" s="1216">
        <v>45120.675810185203</v>
      </c>
      <c r="G52" s="1214">
        <v>110</v>
      </c>
      <c r="H52" s="1214">
        <v>11</v>
      </c>
      <c r="I52" s="1214">
        <v>0</v>
      </c>
      <c r="J52" s="1214">
        <v>1</v>
      </c>
      <c r="K52" s="1214" t="s">
        <v>38127</v>
      </c>
      <c r="L52" s="1214">
        <v>1</v>
      </c>
      <c r="M52" s="1214" t="s">
        <v>85</v>
      </c>
      <c r="N52" s="1214" t="s">
        <v>10613</v>
      </c>
      <c r="O52" s="1214" t="s">
        <v>85</v>
      </c>
      <c r="P52" s="1214" t="s">
        <v>85</v>
      </c>
      <c r="Q52" s="1214">
        <v>6</v>
      </c>
      <c r="R52" s="1214">
        <v>9405</v>
      </c>
      <c r="S52" s="1214" t="s">
        <v>85</v>
      </c>
      <c r="T52" s="1214" t="s">
        <v>85</v>
      </c>
      <c r="U52" s="1214" t="s">
        <v>85</v>
      </c>
      <c r="V52" s="1214" t="s">
        <v>85</v>
      </c>
      <c r="W52" s="1214" t="s">
        <v>10609</v>
      </c>
      <c r="X52" s="1214" t="s">
        <v>10596</v>
      </c>
      <c r="Y52" s="1214" t="s">
        <v>85</v>
      </c>
      <c r="Z52" s="1214" t="s">
        <v>85</v>
      </c>
      <c r="AA52" s="1214" t="s">
        <v>85</v>
      </c>
      <c r="AB52" s="1214" t="s">
        <v>85</v>
      </c>
      <c r="AC52" s="1214"/>
      <c r="AD52" s="532" t="str">
        <f>_xlfn.XLOOKUP(LEFT(C52,2),'OTG DATA'!$H$2:$H$18,'OTG DATA'!$I$2:$I$18,"not found",0)</f>
        <v>二林巡修課</v>
      </c>
    </row>
    <row r="53" spans="1:30" s="532" customFormat="1">
      <c r="A53">
        <f t="shared" si="0"/>
        <v>3379</v>
      </c>
      <c r="B53" s="1212"/>
      <c r="C53" s="1214" t="s">
        <v>38869</v>
      </c>
      <c r="D53" s="1214">
        <v>11207001135</v>
      </c>
      <c r="E53" s="1214" t="s">
        <v>2135</v>
      </c>
      <c r="F53" s="1216">
        <v>45120.7007407407</v>
      </c>
      <c r="G53" s="1215">
        <v>109</v>
      </c>
      <c r="H53" s="1215">
        <v>31</v>
      </c>
      <c r="I53" s="1214">
        <v>31</v>
      </c>
      <c r="J53" s="1214">
        <v>1</v>
      </c>
      <c r="K53" s="1215" t="s">
        <v>38128</v>
      </c>
      <c r="L53" s="1214">
        <v>2</v>
      </c>
      <c r="M53" s="1214" t="s">
        <v>85</v>
      </c>
      <c r="N53" s="1214" t="s">
        <v>10619</v>
      </c>
      <c r="O53" s="1214" t="s">
        <v>85</v>
      </c>
      <c r="P53" s="1214" t="s">
        <v>85</v>
      </c>
      <c r="Q53" s="1214">
        <v>3</v>
      </c>
      <c r="R53" s="1214"/>
      <c r="S53" s="1214" t="s">
        <v>85</v>
      </c>
      <c r="T53" s="1214" t="s">
        <v>85</v>
      </c>
      <c r="U53" s="1214" t="s">
        <v>85</v>
      </c>
      <c r="V53" s="1214" t="s">
        <v>85</v>
      </c>
      <c r="W53" s="1214" t="s">
        <v>10604</v>
      </c>
      <c r="X53" s="1214" t="s">
        <v>10617</v>
      </c>
      <c r="Y53" s="1214" t="s">
        <v>85</v>
      </c>
      <c r="Z53" s="1214" t="s">
        <v>85</v>
      </c>
      <c r="AA53" s="1214" t="s">
        <v>85</v>
      </c>
      <c r="AB53" s="1214" t="s">
        <v>85</v>
      </c>
      <c r="AC53" s="1214"/>
      <c r="AD53" s="532" t="str">
        <f>_xlfn.XLOOKUP(LEFT(C53,2),'OTG DATA'!$H$2:$H$18,'OTG DATA'!$I$2:$I$18,"not found",0)</f>
        <v>鹿和巡修課</v>
      </c>
    </row>
    <row r="54" spans="1:30" s="532" customFormat="1">
      <c r="A54">
        <f t="shared" si="0"/>
        <v>3021</v>
      </c>
      <c r="B54" s="1212"/>
      <c r="C54" s="1212" t="s">
        <v>38870</v>
      </c>
      <c r="D54" s="1214">
        <v>11207001171</v>
      </c>
      <c r="E54" s="1214" t="s">
        <v>1380</v>
      </c>
      <c r="F54" s="1216">
        <v>45121.335104166697</v>
      </c>
      <c r="G54" s="1214">
        <v>57</v>
      </c>
      <c r="H54" s="1214">
        <v>53</v>
      </c>
      <c r="I54" s="1214">
        <v>220</v>
      </c>
      <c r="J54" s="1214">
        <v>1</v>
      </c>
      <c r="K54" s="1215" t="s">
        <v>38128</v>
      </c>
      <c r="L54" s="1214">
        <v>3</v>
      </c>
      <c r="M54" s="1214" t="s">
        <v>85</v>
      </c>
      <c r="N54" s="1214" t="s">
        <v>10599</v>
      </c>
      <c r="O54" s="1214" t="s">
        <v>85</v>
      </c>
      <c r="P54" s="1214" t="s">
        <v>85</v>
      </c>
      <c r="Q54" s="1214"/>
      <c r="R54" s="1214"/>
      <c r="S54" s="1214" t="s">
        <v>85</v>
      </c>
      <c r="T54" s="1214" t="s">
        <v>85</v>
      </c>
      <c r="U54" s="1214" t="s">
        <v>85</v>
      </c>
      <c r="V54" s="1214" t="s">
        <v>85</v>
      </c>
      <c r="W54" s="1214" t="s">
        <v>10609</v>
      </c>
      <c r="X54" s="1214" t="s">
        <v>10601</v>
      </c>
      <c r="Y54" s="1214" t="s">
        <v>85</v>
      </c>
      <c r="Z54" s="1214" t="s">
        <v>85</v>
      </c>
      <c r="AA54" s="1214" t="s">
        <v>85</v>
      </c>
      <c r="AB54" s="1214" t="s">
        <v>85</v>
      </c>
      <c r="AC54" s="1214"/>
      <c r="AD54" s="532" t="str">
        <f>_xlfn.XLOOKUP(LEFT(C54,2),'OTG DATA'!$H$2:$H$18,'OTG DATA'!$I$2:$I$18,"not found",0)</f>
        <v>員林巡修課</v>
      </c>
    </row>
    <row r="55" spans="1:30" s="532" customFormat="1">
      <c r="A55">
        <f t="shared" si="0"/>
        <v>2016</v>
      </c>
      <c r="B55" s="1212"/>
      <c r="C55" s="1212" t="s">
        <v>38871</v>
      </c>
      <c r="D55" s="1214">
        <v>11207001280</v>
      </c>
      <c r="E55" s="1214" t="s">
        <v>1380</v>
      </c>
      <c r="F55" s="1216">
        <v>45122.585706018501</v>
      </c>
      <c r="G55" s="1214">
        <v>42</v>
      </c>
      <c r="H55" s="1214">
        <v>48</v>
      </c>
      <c r="I55" s="1214">
        <v>144</v>
      </c>
      <c r="J55" s="1214">
        <v>1</v>
      </c>
      <c r="K55" s="1214" t="s">
        <v>11057</v>
      </c>
      <c r="L55" s="1214">
        <v>1</v>
      </c>
      <c r="M55" s="1214" t="s">
        <v>85</v>
      </c>
      <c r="N55" s="1214" t="s">
        <v>10613</v>
      </c>
      <c r="O55" s="1214" t="s">
        <v>85</v>
      </c>
      <c r="P55" s="1214" t="s">
        <v>85</v>
      </c>
      <c r="Q55" s="1214">
        <v>6</v>
      </c>
      <c r="R55" s="1214">
        <v>202205</v>
      </c>
      <c r="S55" s="1214" t="s">
        <v>85</v>
      </c>
      <c r="T55" s="1214" t="s">
        <v>85</v>
      </c>
      <c r="U55" s="1214" t="s">
        <v>85</v>
      </c>
      <c r="V55" s="1214" t="s">
        <v>85</v>
      </c>
      <c r="W55" s="1214" t="s">
        <v>10600</v>
      </c>
      <c r="X55" s="1214" t="s">
        <v>10615</v>
      </c>
      <c r="Y55" s="1214" t="s">
        <v>85</v>
      </c>
      <c r="Z55" s="1214" t="s">
        <v>85</v>
      </c>
      <c r="AA55" s="1214" t="s">
        <v>85</v>
      </c>
      <c r="AB55" s="1214" t="s">
        <v>85</v>
      </c>
      <c r="AC55" s="1214"/>
      <c r="AD55" s="532" t="str">
        <f>_xlfn.XLOOKUP(LEFT(C55,2),'OTG DATA'!$H$2:$H$18,'OTG DATA'!$I$2:$I$18,"not found",0)</f>
        <v>員林巡修課</v>
      </c>
    </row>
    <row r="56" spans="1:30" s="532" customFormat="1">
      <c r="A56">
        <f t="shared" si="0"/>
        <v>34</v>
      </c>
      <c r="B56" s="1212"/>
      <c r="C56" s="1212" t="s">
        <v>38883</v>
      </c>
      <c r="D56" s="1214">
        <v>11207001291</v>
      </c>
      <c r="E56" s="1214" t="s">
        <v>2301</v>
      </c>
      <c r="F56" s="1216">
        <v>45122.677858796298</v>
      </c>
      <c r="G56" s="1214">
        <v>34</v>
      </c>
      <c r="H56" s="1214">
        <v>1</v>
      </c>
      <c r="I56" s="1214">
        <v>0</v>
      </c>
      <c r="J56" s="1214">
        <v>1</v>
      </c>
      <c r="K56" s="1214" t="s">
        <v>11057</v>
      </c>
      <c r="L56" s="1214">
        <v>1</v>
      </c>
      <c r="M56" s="1214" t="s">
        <v>85</v>
      </c>
      <c r="N56" s="1214" t="s">
        <v>10624</v>
      </c>
      <c r="O56" s="1214" t="s">
        <v>85</v>
      </c>
      <c r="P56" s="1214" t="s">
        <v>85</v>
      </c>
      <c r="Q56" s="1214">
        <v>3</v>
      </c>
      <c r="R56" s="1214"/>
      <c r="S56" s="1214" t="s">
        <v>85</v>
      </c>
      <c r="T56" s="1214" t="s">
        <v>85</v>
      </c>
      <c r="U56" s="1214" t="s">
        <v>85</v>
      </c>
      <c r="V56" s="1214" t="s">
        <v>85</v>
      </c>
      <c r="W56" s="1214" t="s">
        <v>10595</v>
      </c>
      <c r="X56" s="1214" t="s">
        <v>10615</v>
      </c>
      <c r="Y56" s="1214" t="s">
        <v>85</v>
      </c>
      <c r="Z56" s="1214" t="s">
        <v>85</v>
      </c>
      <c r="AA56" s="1214" t="s">
        <v>85</v>
      </c>
      <c r="AB56" s="1214" t="s">
        <v>85</v>
      </c>
      <c r="AC56" s="1214"/>
      <c r="AD56" s="532" t="str">
        <f>_xlfn.XLOOKUP(LEFT(C56,2),'OTG DATA'!$H$2:$H$18,'OTG DATA'!$I$2:$I$18,"not found",0)</f>
        <v>二林巡修課</v>
      </c>
    </row>
    <row r="57" spans="1:30" s="532" customFormat="1">
      <c r="A57">
        <f t="shared" si="0"/>
        <v>2052</v>
      </c>
      <c r="B57" s="1212"/>
      <c r="C57" s="1214" t="s">
        <v>38872</v>
      </c>
      <c r="D57" s="1214">
        <v>11207001301</v>
      </c>
      <c r="E57" s="1214" t="s">
        <v>2565</v>
      </c>
      <c r="F57" s="1216">
        <v>45122.8791203703</v>
      </c>
      <c r="G57" s="1215">
        <v>114</v>
      </c>
      <c r="H57" s="1215">
        <v>18</v>
      </c>
      <c r="I57" s="1214">
        <v>50</v>
      </c>
      <c r="J57" s="1214">
        <v>1</v>
      </c>
      <c r="K57" s="1214" t="s">
        <v>11057</v>
      </c>
      <c r="L57" s="1214">
        <v>1</v>
      </c>
      <c r="M57" s="1214" t="s">
        <v>85</v>
      </c>
      <c r="N57" s="1214" t="s">
        <v>10613</v>
      </c>
      <c r="O57" s="1214" t="s">
        <v>85</v>
      </c>
      <c r="P57" s="1214" t="s">
        <v>85</v>
      </c>
      <c r="Q57" s="1214">
        <v>6</v>
      </c>
      <c r="R57" s="1214">
        <v>9104</v>
      </c>
      <c r="S57" s="1214" t="s">
        <v>85</v>
      </c>
      <c r="T57" s="1214" t="s">
        <v>85</v>
      </c>
      <c r="U57" s="1214" t="s">
        <v>85</v>
      </c>
      <c r="V57" s="1214" t="s">
        <v>85</v>
      </c>
      <c r="W57" s="1214" t="s">
        <v>10609</v>
      </c>
      <c r="X57" s="1214" t="s">
        <v>10890</v>
      </c>
      <c r="Y57" s="1214" t="s">
        <v>85</v>
      </c>
      <c r="Z57" s="1214" t="s">
        <v>85</v>
      </c>
      <c r="AA57" s="1214" t="s">
        <v>85</v>
      </c>
      <c r="AB57" s="1214" t="s">
        <v>85</v>
      </c>
      <c r="AC57" s="1214"/>
      <c r="AD57" s="532" t="str">
        <f>_xlfn.XLOOKUP(LEFT(C57,2),'OTG DATA'!$H$2:$H$18,'OTG DATA'!$I$2:$I$18,"not found",0)</f>
        <v>員林巡修課</v>
      </c>
    </row>
    <row r="58" spans="1:30" s="1318" customFormat="1">
      <c r="A58">
        <f t="shared" si="0"/>
        <v>53</v>
      </c>
      <c r="B58" s="1319"/>
      <c r="C58" s="1320" t="s">
        <v>38884</v>
      </c>
      <c r="D58" s="1320">
        <v>11207001304</v>
      </c>
      <c r="E58" s="1360" t="s">
        <v>1239</v>
      </c>
      <c r="F58" s="1321">
        <v>45122.910914351902</v>
      </c>
      <c r="G58" s="1332">
        <v>53</v>
      </c>
      <c r="H58" s="1332">
        <v>1</v>
      </c>
      <c r="I58" s="1320">
        <v>0</v>
      </c>
      <c r="J58" s="1320">
        <v>1</v>
      </c>
      <c r="K58" s="1360" t="s">
        <v>38126</v>
      </c>
      <c r="L58" s="1320">
        <v>1</v>
      </c>
      <c r="M58" s="1320" t="s">
        <v>85</v>
      </c>
      <c r="N58" s="1320" t="s">
        <v>38874</v>
      </c>
      <c r="O58" s="1320" t="s">
        <v>85</v>
      </c>
      <c r="P58" s="1320" t="s">
        <v>85</v>
      </c>
      <c r="Q58" s="1320">
        <v>3</v>
      </c>
      <c r="R58" s="1320"/>
      <c r="S58" s="1320" t="s">
        <v>85</v>
      </c>
      <c r="T58" s="1320" t="s">
        <v>85</v>
      </c>
      <c r="U58" s="1320" t="s">
        <v>85</v>
      </c>
      <c r="V58" s="1320" t="s">
        <v>85</v>
      </c>
      <c r="W58" s="1320" t="s">
        <v>10614</v>
      </c>
      <c r="X58" s="1320" t="s">
        <v>10620</v>
      </c>
      <c r="Y58" s="1320" t="s">
        <v>85</v>
      </c>
      <c r="Z58" s="1320" t="s">
        <v>85</v>
      </c>
      <c r="AA58" s="1320" t="s">
        <v>85</v>
      </c>
      <c r="AB58" s="1320" t="s">
        <v>85</v>
      </c>
      <c r="AC58" s="1320"/>
      <c r="AD58" s="1318" t="str">
        <f>_xlfn.XLOOKUP(LEFT(C58,2),'OTG DATA'!$H$2:$H$18,'OTG DATA'!$I$2:$I$18,"not found",0)</f>
        <v>二林巡修課</v>
      </c>
    </row>
    <row r="59" spans="1:30" s="532" customFormat="1">
      <c r="A59">
        <f t="shared" si="0"/>
        <v>14970</v>
      </c>
      <c r="B59" s="1212" t="s">
        <v>38941</v>
      </c>
      <c r="C59" s="1225"/>
      <c r="D59" s="1214">
        <v>11207001333</v>
      </c>
      <c r="E59" s="1215" t="s">
        <v>2399</v>
      </c>
      <c r="F59" s="1216">
        <v>45123.357997685198</v>
      </c>
      <c r="G59" s="1214">
        <v>15</v>
      </c>
      <c r="H59" s="1214">
        <v>998</v>
      </c>
      <c r="I59" s="1214">
        <v>2994</v>
      </c>
      <c r="J59" s="1214">
        <v>1</v>
      </c>
      <c r="K59" s="1215" t="s">
        <v>38125</v>
      </c>
      <c r="L59" s="1214">
        <v>3</v>
      </c>
      <c r="M59" s="1214" t="s">
        <v>85</v>
      </c>
      <c r="N59" s="1214" t="s">
        <v>10631</v>
      </c>
      <c r="O59" s="1214" t="s">
        <v>85</v>
      </c>
      <c r="P59" s="1214" t="s">
        <v>85</v>
      </c>
      <c r="Q59" s="1214">
        <v>6</v>
      </c>
      <c r="R59" s="1214"/>
      <c r="S59" s="1214" t="s">
        <v>85</v>
      </c>
      <c r="T59" s="1214" t="s">
        <v>85</v>
      </c>
      <c r="U59" s="1214" t="s">
        <v>85</v>
      </c>
      <c r="V59" s="1214" t="s">
        <v>85</v>
      </c>
      <c r="W59" s="1214" t="s">
        <v>10600</v>
      </c>
      <c r="X59" s="1214" t="s">
        <v>10601</v>
      </c>
      <c r="Y59" s="1214" t="s">
        <v>85</v>
      </c>
      <c r="Z59" s="1214" t="s">
        <v>85</v>
      </c>
      <c r="AA59" s="1214" t="s">
        <v>85</v>
      </c>
      <c r="AB59" s="1214" t="s">
        <v>85</v>
      </c>
      <c r="AC59" s="1214"/>
      <c r="AD59" s="532" t="str">
        <f>_xlfn.XLOOKUP(LEFT(C59,2),'OTG DATA'!$H$2:$H$18,'OTG DATA'!$I$2:$I$18,"not found",0)</f>
        <v>not found</v>
      </c>
    </row>
    <row r="60" spans="1:30" s="532" customFormat="1">
      <c r="A60" s="532" t="s">
        <v>38334</v>
      </c>
      <c r="B60" s="1212" t="s">
        <v>38951</v>
      </c>
      <c r="C60" s="1214"/>
      <c r="D60" s="1214">
        <v>11207001322</v>
      </c>
      <c r="E60" s="1214" t="s">
        <v>2302</v>
      </c>
      <c r="F60" s="1216">
        <v>45123.362708333298</v>
      </c>
      <c r="G60" s="1214">
        <v>41</v>
      </c>
      <c r="H60" s="1214">
        <v>48</v>
      </c>
      <c r="I60" s="1214">
        <v>0</v>
      </c>
      <c r="J60" s="1214">
        <v>1</v>
      </c>
      <c r="K60" s="1215" t="s">
        <v>38128</v>
      </c>
      <c r="L60" s="1214">
        <v>2</v>
      </c>
      <c r="M60" s="1214" t="s">
        <v>85</v>
      </c>
      <c r="N60" s="1214" t="s">
        <v>10624</v>
      </c>
      <c r="O60" s="1214" t="s">
        <v>85</v>
      </c>
      <c r="P60" s="1214" t="s">
        <v>85</v>
      </c>
      <c r="Q60" s="1214">
        <v>3</v>
      </c>
      <c r="R60" s="1214"/>
      <c r="S60" s="1214" t="s">
        <v>85</v>
      </c>
      <c r="T60" s="1214" t="s">
        <v>85</v>
      </c>
      <c r="U60" s="1214" t="s">
        <v>85</v>
      </c>
      <c r="V60" s="1214" t="s">
        <v>85</v>
      </c>
      <c r="W60" s="1214" t="s">
        <v>10625</v>
      </c>
      <c r="X60" s="1214" t="s">
        <v>10615</v>
      </c>
      <c r="Y60" s="1214" t="s">
        <v>85</v>
      </c>
      <c r="Z60" s="1214" t="s">
        <v>85</v>
      </c>
      <c r="AA60" s="1214" t="s">
        <v>85</v>
      </c>
      <c r="AB60" s="1214" t="s">
        <v>85</v>
      </c>
      <c r="AC60" s="1214"/>
      <c r="AD60" s="532" t="str">
        <f>_xlfn.XLOOKUP(LEFT(C60,2),'OTG DATA'!$H$2:$H$18,'OTG DATA'!$I$2:$I$18,"not found",0)</f>
        <v>not found</v>
      </c>
    </row>
    <row r="61" spans="1:30" s="532" customFormat="1">
      <c r="A61">
        <f t="shared" si="0"/>
        <v>44</v>
      </c>
      <c r="B61" s="1212"/>
      <c r="C61" s="1212" t="s">
        <v>38885</v>
      </c>
      <c r="D61" s="1214">
        <v>11207001339</v>
      </c>
      <c r="E61" s="1214" t="s">
        <v>2031</v>
      </c>
      <c r="F61" s="1216">
        <v>45123.397789351897</v>
      </c>
      <c r="G61" s="1214">
        <v>44</v>
      </c>
      <c r="H61" s="1214">
        <v>1</v>
      </c>
      <c r="I61" s="1214">
        <v>0</v>
      </c>
      <c r="J61" s="1214">
        <v>1</v>
      </c>
      <c r="K61" s="1214" t="s">
        <v>11057</v>
      </c>
      <c r="L61" s="1214">
        <v>1</v>
      </c>
      <c r="M61" s="1214" t="s">
        <v>85</v>
      </c>
      <c r="N61" s="1214" t="s">
        <v>10624</v>
      </c>
      <c r="O61" s="1214" t="s">
        <v>85</v>
      </c>
      <c r="P61" s="1214" t="s">
        <v>85</v>
      </c>
      <c r="Q61" s="1214">
        <v>3</v>
      </c>
      <c r="R61" s="1214"/>
      <c r="S61" s="1214" t="s">
        <v>85</v>
      </c>
      <c r="T61" s="1214" t="s">
        <v>85</v>
      </c>
      <c r="U61" s="1214" t="s">
        <v>85</v>
      </c>
      <c r="V61" s="1214" t="s">
        <v>85</v>
      </c>
      <c r="W61" s="1214" t="s">
        <v>10595</v>
      </c>
      <c r="X61" s="1214" t="s">
        <v>10615</v>
      </c>
      <c r="Y61" s="1214" t="s">
        <v>85</v>
      </c>
      <c r="Z61" s="1214" t="s">
        <v>85</v>
      </c>
      <c r="AA61" s="1214" t="s">
        <v>85</v>
      </c>
      <c r="AB61" s="1214" t="s">
        <v>85</v>
      </c>
      <c r="AC61" s="1214"/>
      <c r="AD61" s="532" t="str">
        <f>_xlfn.XLOOKUP(LEFT(C61,2),'OTG DATA'!$H$2:$H$18,'OTG DATA'!$I$2:$I$18,"not found",0)</f>
        <v>二林巡修課</v>
      </c>
    </row>
    <row r="62" spans="1:30" s="532" customFormat="1">
      <c r="A62">
        <f t="shared" si="0"/>
        <v>1065</v>
      </c>
      <c r="B62" s="1212"/>
      <c r="C62" s="1212" t="s">
        <v>38886</v>
      </c>
      <c r="D62" s="1214">
        <v>11207001343</v>
      </c>
      <c r="E62" s="1214" t="s">
        <v>1985</v>
      </c>
      <c r="F62" s="1216">
        <v>45123.489560185197</v>
      </c>
      <c r="G62" s="1214">
        <v>71</v>
      </c>
      <c r="H62" s="1214">
        <v>15</v>
      </c>
      <c r="I62" s="1214">
        <v>0</v>
      </c>
      <c r="J62" s="1214">
        <v>1</v>
      </c>
      <c r="K62" s="1214" t="s">
        <v>11057</v>
      </c>
      <c r="L62" s="1214">
        <v>1</v>
      </c>
      <c r="M62" s="1214" t="s">
        <v>85</v>
      </c>
      <c r="N62" s="1214" t="s">
        <v>10613</v>
      </c>
      <c r="O62" s="1214" t="s">
        <v>85</v>
      </c>
      <c r="P62" s="1214" t="s">
        <v>85</v>
      </c>
      <c r="Q62" s="1214">
        <v>3</v>
      </c>
      <c r="R62" s="1214">
        <v>10608</v>
      </c>
      <c r="S62" s="1214" t="s">
        <v>85</v>
      </c>
      <c r="T62" s="1214" t="s">
        <v>85</v>
      </c>
      <c r="U62" s="1214" t="s">
        <v>85</v>
      </c>
      <c r="V62" s="1214" t="s">
        <v>85</v>
      </c>
      <c r="W62" s="1214" t="s">
        <v>10595</v>
      </c>
      <c r="X62" s="1214" t="s">
        <v>10615</v>
      </c>
      <c r="Y62" s="1214" t="s">
        <v>85</v>
      </c>
      <c r="Z62" s="1214" t="s">
        <v>85</v>
      </c>
      <c r="AA62" s="1214" t="s">
        <v>85</v>
      </c>
      <c r="AB62" s="1214" t="s">
        <v>85</v>
      </c>
      <c r="AC62" s="1214"/>
      <c r="AD62" s="532" t="str">
        <f>_xlfn.XLOOKUP(LEFT(C62,2),'OTG DATA'!$H$2:$H$18,'OTG DATA'!$I$2:$I$18,"not found",0)</f>
        <v>二林巡修課</v>
      </c>
    </row>
    <row r="63" spans="1:30" s="532" customFormat="1">
      <c r="A63">
        <f t="shared" si="0"/>
        <v>3339</v>
      </c>
      <c r="B63" s="1212" t="s">
        <v>38943</v>
      </c>
      <c r="C63" s="1212"/>
      <c r="D63" s="1214">
        <v>11207001344</v>
      </c>
      <c r="E63" s="1214" t="s">
        <v>2279</v>
      </c>
      <c r="F63" s="1216">
        <v>45123.496018518497</v>
      </c>
      <c r="G63" s="1214">
        <v>63</v>
      </c>
      <c r="H63" s="1214">
        <v>53</v>
      </c>
      <c r="I63" s="1214">
        <v>0</v>
      </c>
      <c r="J63" s="1214">
        <v>1</v>
      </c>
      <c r="K63" s="1214" t="s">
        <v>11057</v>
      </c>
      <c r="L63" s="1214">
        <v>1</v>
      </c>
      <c r="M63" s="1214" t="s">
        <v>85</v>
      </c>
      <c r="N63" s="1214" t="s">
        <v>10613</v>
      </c>
      <c r="O63" s="1214" t="s">
        <v>85</v>
      </c>
      <c r="P63" s="1214" t="s">
        <v>85</v>
      </c>
      <c r="Q63" s="1214">
        <v>3</v>
      </c>
      <c r="R63" s="1214">
        <v>10408</v>
      </c>
      <c r="S63" s="1214" t="s">
        <v>85</v>
      </c>
      <c r="T63" s="1214" t="s">
        <v>85</v>
      </c>
      <c r="U63" s="1214" t="s">
        <v>85</v>
      </c>
      <c r="V63" s="1214" t="s">
        <v>85</v>
      </c>
      <c r="W63" s="1214" t="s">
        <v>10595</v>
      </c>
      <c r="X63" s="1214" t="s">
        <v>10615</v>
      </c>
      <c r="Y63" s="1214" t="s">
        <v>85</v>
      </c>
      <c r="Z63" s="1214" t="s">
        <v>85</v>
      </c>
      <c r="AA63" s="1214" t="s">
        <v>85</v>
      </c>
      <c r="AB63" s="1214" t="s">
        <v>85</v>
      </c>
      <c r="AC63" s="1214"/>
      <c r="AD63" s="532" t="str">
        <f>_xlfn.XLOOKUP(LEFT(C63,2),'OTG DATA'!$H$2:$H$18,'OTG DATA'!$I$2:$I$18,"not found",0)</f>
        <v>not found</v>
      </c>
    </row>
    <row r="64" spans="1:30" s="532" customFormat="1">
      <c r="A64">
        <f t="shared" si="0"/>
        <v>34</v>
      </c>
      <c r="B64" s="1212"/>
      <c r="C64" s="1214" t="s">
        <v>38903</v>
      </c>
      <c r="D64" s="1214">
        <v>11207001345</v>
      </c>
      <c r="E64" s="1214" t="s">
        <v>2026</v>
      </c>
      <c r="F64" s="1216">
        <v>45123.526400463001</v>
      </c>
      <c r="G64" s="1214">
        <v>34</v>
      </c>
      <c r="H64" s="1214">
        <v>1</v>
      </c>
      <c r="I64" s="1214">
        <v>0</v>
      </c>
      <c r="J64" s="1214">
        <v>1</v>
      </c>
      <c r="K64" s="1214" t="s">
        <v>11057</v>
      </c>
      <c r="L64" s="1214">
        <v>1</v>
      </c>
      <c r="M64" s="1214" t="s">
        <v>85</v>
      </c>
      <c r="N64" s="1214" t="s">
        <v>10594</v>
      </c>
      <c r="O64" s="1214" t="s">
        <v>85</v>
      </c>
      <c r="P64" s="1214" t="s">
        <v>85</v>
      </c>
      <c r="Q64" s="1214">
        <v>3</v>
      </c>
      <c r="R64" s="1214"/>
      <c r="S64" s="1214" t="s">
        <v>85</v>
      </c>
      <c r="T64" s="1214" t="s">
        <v>85</v>
      </c>
      <c r="U64" s="1214" t="s">
        <v>85</v>
      </c>
      <c r="V64" s="1214" t="s">
        <v>85</v>
      </c>
      <c r="W64" s="1214" t="s">
        <v>10595</v>
      </c>
      <c r="X64" s="1214" t="s">
        <v>10615</v>
      </c>
      <c r="Y64" s="1214" t="s">
        <v>85</v>
      </c>
      <c r="Z64" s="1214" t="s">
        <v>85</v>
      </c>
      <c r="AA64" s="1214" t="s">
        <v>85</v>
      </c>
      <c r="AB64" s="1214" t="s">
        <v>85</v>
      </c>
      <c r="AC64" s="1214"/>
      <c r="AD64" s="532" t="str">
        <f>_xlfn.XLOOKUP(LEFT(C64,2),'OTG DATA'!$H$2:$H$18,'OTG DATA'!$I$2:$I$18,"not found",0)</f>
        <v>二林巡修課</v>
      </c>
    </row>
    <row r="65" spans="1:30" s="532" customFormat="1">
      <c r="A65">
        <f t="shared" si="0"/>
        <v>2597</v>
      </c>
      <c r="B65" s="1212"/>
      <c r="C65" s="1214" t="s">
        <v>38873</v>
      </c>
      <c r="D65" s="1214">
        <v>11207001352</v>
      </c>
      <c r="E65" s="1214" t="s">
        <v>2180</v>
      </c>
      <c r="F65" s="1216">
        <v>45123.614872685197</v>
      </c>
      <c r="G65" s="1214">
        <v>49</v>
      </c>
      <c r="H65" s="1214">
        <v>53</v>
      </c>
      <c r="I65" s="1214">
        <v>159</v>
      </c>
      <c r="J65" s="1214">
        <v>3</v>
      </c>
      <c r="K65" s="1214" t="s">
        <v>38127</v>
      </c>
      <c r="L65" s="1214">
        <v>1</v>
      </c>
      <c r="M65" s="1214" t="s">
        <v>85</v>
      </c>
      <c r="N65" s="1214" t="s">
        <v>10594</v>
      </c>
      <c r="O65" s="1214" t="s">
        <v>85</v>
      </c>
      <c r="P65" s="1214" t="s">
        <v>85</v>
      </c>
      <c r="Q65" s="1214">
        <v>3</v>
      </c>
      <c r="R65" s="1214"/>
      <c r="S65" s="1214" t="s">
        <v>85</v>
      </c>
      <c r="T65" s="1214" t="s">
        <v>85</v>
      </c>
      <c r="U65" s="1214" t="s">
        <v>85</v>
      </c>
      <c r="V65" s="1214" t="s">
        <v>85</v>
      </c>
      <c r="W65" s="1214" t="s">
        <v>11091</v>
      </c>
      <c r="X65" s="1214" t="s">
        <v>10615</v>
      </c>
      <c r="Y65" s="1214" t="s">
        <v>85</v>
      </c>
      <c r="Z65" s="1214" t="s">
        <v>85</v>
      </c>
      <c r="AA65" s="1214" t="s">
        <v>85</v>
      </c>
      <c r="AB65" s="1214" t="s">
        <v>85</v>
      </c>
      <c r="AC65" s="1214"/>
      <c r="AD65" s="532" t="str">
        <f>_xlfn.XLOOKUP(LEFT(C65,2),'OTG DATA'!$H$2:$H$18,'OTG DATA'!$I$2:$I$18,"not found",0)</f>
        <v>員林巡修課</v>
      </c>
    </row>
    <row r="66" spans="1:30" s="532" customFormat="1">
      <c r="A66">
        <f t="shared" si="0"/>
        <v>322</v>
      </c>
      <c r="B66" s="1212"/>
      <c r="C66" s="1214" t="s">
        <v>38887</v>
      </c>
      <c r="D66" s="1214">
        <v>11207001365</v>
      </c>
      <c r="E66" s="1214" t="s">
        <v>1941</v>
      </c>
      <c r="F66" s="1216">
        <v>45123.655856481499</v>
      </c>
      <c r="G66" s="1214">
        <v>46</v>
      </c>
      <c r="H66" s="1214">
        <v>7</v>
      </c>
      <c r="I66" s="1214">
        <v>0</v>
      </c>
      <c r="J66" s="1214">
        <v>3</v>
      </c>
      <c r="K66" s="1214" t="s">
        <v>11057</v>
      </c>
      <c r="L66" s="1214">
        <v>1</v>
      </c>
      <c r="M66" s="1214" t="s">
        <v>85</v>
      </c>
      <c r="N66" s="1214" t="s">
        <v>10599</v>
      </c>
      <c r="O66" s="1214" t="s">
        <v>85</v>
      </c>
      <c r="P66" s="1214" t="s">
        <v>85</v>
      </c>
      <c r="Q66" s="1214">
        <v>3</v>
      </c>
      <c r="R66" s="1214"/>
      <c r="S66" s="1214" t="s">
        <v>85</v>
      </c>
      <c r="T66" s="1214" t="s">
        <v>85</v>
      </c>
      <c r="U66" s="1214" t="s">
        <v>85</v>
      </c>
      <c r="V66" s="1214" t="s">
        <v>85</v>
      </c>
      <c r="W66" s="1214" t="s">
        <v>10614</v>
      </c>
      <c r="X66" s="1214" t="s">
        <v>10623</v>
      </c>
      <c r="Y66" s="1214" t="s">
        <v>85</v>
      </c>
      <c r="Z66" s="1214" t="s">
        <v>85</v>
      </c>
      <c r="AA66" s="1214" t="s">
        <v>85</v>
      </c>
      <c r="AB66" s="1214" t="s">
        <v>85</v>
      </c>
      <c r="AC66" s="1214"/>
      <c r="AD66" s="532" t="str">
        <f>_xlfn.XLOOKUP(LEFT(C66,2),'OTG DATA'!$H$2:$H$18,'OTG DATA'!$I$2:$I$18,"not found",0)</f>
        <v>二林巡修課</v>
      </c>
    </row>
    <row r="67" spans="1:30" s="532" customFormat="1">
      <c r="A67">
        <f t="shared" si="0"/>
        <v>230</v>
      </c>
      <c r="B67" s="1212"/>
      <c r="C67" s="1214" t="s">
        <v>38904</v>
      </c>
      <c r="D67" s="1214">
        <v>11207001361</v>
      </c>
      <c r="E67" s="1214" t="s">
        <v>2278</v>
      </c>
      <c r="F67" s="1216">
        <v>45123.680208333302</v>
      </c>
      <c r="G67" s="1214">
        <v>23</v>
      </c>
      <c r="H67" s="1214">
        <v>10</v>
      </c>
      <c r="I67" s="1214">
        <v>0</v>
      </c>
      <c r="J67" s="1214">
        <v>1</v>
      </c>
      <c r="K67" s="1214" t="s">
        <v>11057</v>
      </c>
      <c r="L67" s="1214">
        <v>1</v>
      </c>
      <c r="M67" s="1214" t="s">
        <v>85</v>
      </c>
      <c r="N67" s="1214" t="s">
        <v>10599</v>
      </c>
      <c r="O67" s="1214" t="s">
        <v>85</v>
      </c>
      <c r="P67" s="1214" t="s">
        <v>85</v>
      </c>
      <c r="Q67" s="1214">
        <v>3</v>
      </c>
      <c r="R67" s="1214"/>
      <c r="S67" s="1214" t="s">
        <v>85</v>
      </c>
      <c r="T67" s="1214" t="s">
        <v>85</v>
      </c>
      <c r="U67" s="1214" t="s">
        <v>85</v>
      </c>
      <c r="V67" s="1214" t="s">
        <v>85</v>
      </c>
      <c r="W67" s="1214" t="s">
        <v>10609</v>
      </c>
      <c r="X67" s="1214" t="s">
        <v>10612</v>
      </c>
      <c r="Y67" s="1214" t="s">
        <v>85</v>
      </c>
      <c r="Z67" s="1214" t="s">
        <v>85</v>
      </c>
      <c r="AA67" s="1214" t="s">
        <v>85</v>
      </c>
      <c r="AB67" s="1214" t="s">
        <v>85</v>
      </c>
      <c r="AC67" s="1214"/>
      <c r="AD67" s="532" t="str">
        <f>_xlfn.XLOOKUP(LEFT(C67,2),'OTG DATA'!$H$2:$H$18,'OTG DATA'!$I$2:$I$18,"not found",0)</f>
        <v>二林巡修課</v>
      </c>
    </row>
    <row r="68" spans="1:30" s="532" customFormat="1">
      <c r="A68">
        <f t="shared" si="0"/>
        <v>312</v>
      </c>
      <c r="B68" s="1212"/>
      <c r="C68" s="1212" t="s">
        <v>38905</v>
      </c>
      <c r="D68" s="1214">
        <v>11207001422</v>
      </c>
      <c r="E68" s="1214" t="s">
        <v>2278</v>
      </c>
      <c r="F68" s="1216">
        <v>45124.403460648202</v>
      </c>
      <c r="G68" s="1215">
        <v>39</v>
      </c>
      <c r="H68" s="1215">
        <v>8</v>
      </c>
      <c r="I68" s="1214">
        <v>0</v>
      </c>
      <c r="J68" s="1214">
        <v>1</v>
      </c>
      <c r="K68" s="1214" t="s">
        <v>38127</v>
      </c>
      <c r="L68" s="1214">
        <v>1</v>
      </c>
      <c r="M68" s="1214" t="s">
        <v>85</v>
      </c>
      <c r="N68" s="1214" t="s">
        <v>10594</v>
      </c>
      <c r="O68" s="1214" t="s">
        <v>85</v>
      </c>
      <c r="P68" s="1214" t="s">
        <v>85</v>
      </c>
      <c r="Q68" s="1214">
        <v>3</v>
      </c>
      <c r="R68" s="1214"/>
      <c r="S68" s="1214" t="s">
        <v>85</v>
      </c>
      <c r="T68" s="1214" t="s">
        <v>85</v>
      </c>
      <c r="U68" s="1214" t="s">
        <v>85</v>
      </c>
      <c r="V68" s="1214" t="s">
        <v>85</v>
      </c>
      <c r="W68" s="1214" t="s">
        <v>10604</v>
      </c>
      <c r="X68" s="1214" t="s">
        <v>10615</v>
      </c>
      <c r="Y68" s="1214" t="s">
        <v>85</v>
      </c>
      <c r="Z68" s="1214" t="s">
        <v>85</v>
      </c>
      <c r="AA68" s="1214" t="s">
        <v>85</v>
      </c>
      <c r="AB68" s="1214" t="s">
        <v>85</v>
      </c>
      <c r="AC68" s="1214"/>
      <c r="AD68" s="532" t="str">
        <f>_xlfn.XLOOKUP(LEFT(C68,2),'OTG DATA'!$H$2:$H$18,'OTG DATA'!$I$2:$I$18,"not found",0)</f>
        <v>二林巡修課</v>
      </c>
    </row>
    <row r="69" spans="1:30" s="532" customFormat="1">
      <c r="A69">
        <f t="shared" si="0"/>
        <v>520</v>
      </c>
      <c r="B69" s="1212"/>
      <c r="C69" s="1212" t="s">
        <v>38906</v>
      </c>
      <c r="D69" s="1214">
        <v>11207001469</v>
      </c>
      <c r="E69" s="1214" t="s">
        <v>2026</v>
      </c>
      <c r="F69" s="1216">
        <v>45124.709351851903</v>
      </c>
      <c r="G69" s="1214">
        <v>52</v>
      </c>
      <c r="H69" s="1214">
        <v>10</v>
      </c>
      <c r="I69" s="1214">
        <v>0</v>
      </c>
      <c r="J69" s="1214">
        <v>1</v>
      </c>
      <c r="K69" s="1214" t="s">
        <v>38127</v>
      </c>
      <c r="L69" s="1214">
        <v>3</v>
      </c>
      <c r="M69" s="1214" t="s">
        <v>85</v>
      </c>
      <c r="N69" s="1214" t="s">
        <v>10594</v>
      </c>
      <c r="O69" s="1214" t="s">
        <v>85</v>
      </c>
      <c r="P69" s="1214" t="s">
        <v>85</v>
      </c>
      <c r="Q69" s="1214">
        <v>3</v>
      </c>
      <c r="R69" s="1214"/>
      <c r="S69" s="1214" t="s">
        <v>85</v>
      </c>
      <c r="T69" s="1214" t="s">
        <v>85</v>
      </c>
      <c r="U69" s="1214" t="s">
        <v>85</v>
      </c>
      <c r="V69" s="1214" t="s">
        <v>85</v>
      </c>
      <c r="W69" s="1214" t="s">
        <v>10604</v>
      </c>
      <c r="X69" s="1214" t="s">
        <v>10615</v>
      </c>
      <c r="Y69" s="1214" t="s">
        <v>85</v>
      </c>
      <c r="Z69" s="1214" t="s">
        <v>85</v>
      </c>
      <c r="AA69" s="1214" t="s">
        <v>85</v>
      </c>
      <c r="AB69" s="1214" t="s">
        <v>85</v>
      </c>
      <c r="AC69" s="1214"/>
      <c r="AD69" s="532" t="str">
        <f>_xlfn.XLOOKUP(LEFT(C69,2),'OTG DATA'!$H$2:$H$18,'OTG DATA'!$I$2:$I$18,"not found",0)</f>
        <v>二林巡修課</v>
      </c>
    </row>
    <row r="70" spans="1:30" s="1326" customFormat="1">
      <c r="A70">
        <f t="shared" si="0"/>
        <v>270</v>
      </c>
      <c r="B70" s="1327"/>
      <c r="C70" s="1327" t="s">
        <v>38907</v>
      </c>
      <c r="D70" s="1328">
        <v>11207001543</v>
      </c>
      <c r="E70" s="1328" t="s">
        <v>1501</v>
      </c>
      <c r="F70" s="1330">
        <v>45124.836805555598</v>
      </c>
      <c r="G70" s="1329">
        <v>45</v>
      </c>
      <c r="H70" s="1329">
        <v>6</v>
      </c>
      <c r="I70" s="1328">
        <v>18</v>
      </c>
      <c r="J70" s="1328">
        <v>3</v>
      </c>
      <c r="K70" s="1328" t="s">
        <v>38127</v>
      </c>
      <c r="L70" s="1328">
        <v>1</v>
      </c>
      <c r="M70" s="1328" t="s">
        <v>85</v>
      </c>
      <c r="N70" s="1328" t="s">
        <v>10613</v>
      </c>
      <c r="O70" s="1328" t="s">
        <v>85</v>
      </c>
      <c r="P70" s="1328" t="s">
        <v>85</v>
      </c>
      <c r="Q70" s="1328">
        <v>6</v>
      </c>
      <c r="R70" s="1328">
        <v>10804</v>
      </c>
      <c r="S70" s="1328" t="s">
        <v>85</v>
      </c>
      <c r="T70" s="1328" t="s">
        <v>85</v>
      </c>
      <c r="U70" s="1328" t="s">
        <v>85</v>
      </c>
      <c r="V70" s="1328" t="s">
        <v>85</v>
      </c>
      <c r="W70" s="1328" t="s">
        <v>10609</v>
      </c>
      <c r="X70" s="1328" t="s">
        <v>10612</v>
      </c>
      <c r="Y70" s="1328" t="s">
        <v>85</v>
      </c>
      <c r="Z70" s="1328" t="s">
        <v>85</v>
      </c>
      <c r="AA70" s="1328" t="s">
        <v>85</v>
      </c>
      <c r="AB70" s="1328" t="s">
        <v>85</v>
      </c>
      <c r="AC70" s="1328"/>
      <c r="AD70" s="1326" t="str">
        <f>_xlfn.XLOOKUP(LEFT(C70,2),'OTG DATA'!$H$2:$H$18,'OTG DATA'!$I$2:$I$18,"not found",0)</f>
        <v>員林巡修課</v>
      </c>
    </row>
    <row r="71" spans="1:30" s="1326" customFormat="1">
      <c r="A71">
        <f t="shared" si="0"/>
        <v>1040</v>
      </c>
      <c r="B71" s="1327"/>
      <c r="C71" s="1328" t="s">
        <v>38908</v>
      </c>
      <c r="D71" s="1328">
        <v>11207001522</v>
      </c>
      <c r="E71" s="1328" t="s">
        <v>1501</v>
      </c>
      <c r="F71" s="1330">
        <v>45124.8374189815</v>
      </c>
      <c r="G71" s="1329">
        <v>130</v>
      </c>
      <c r="H71" s="1329">
        <v>8</v>
      </c>
      <c r="I71" s="1328">
        <v>24</v>
      </c>
      <c r="J71" s="1328">
        <v>3</v>
      </c>
      <c r="K71" s="1328" t="s">
        <v>38127</v>
      </c>
      <c r="L71" s="1328">
        <v>1</v>
      </c>
      <c r="M71" s="1328" t="s">
        <v>85</v>
      </c>
      <c r="N71" s="1328" t="s">
        <v>10613</v>
      </c>
      <c r="O71" s="1328" t="s">
        <v>85</v>
      </c>
      <c r="P71" s="1328" t="s">
        <v>85</v>
      </c>
      <c r="Q71" s="1328">
        <v>6</v>
      </c>
      <c r="R71" s="1328">
        <v>10203</v>
      </c>
      <c r="S71" s="1328" t="s">
        <v>85</v>
      </c>
      <c r="T71" s="1328" t="s">
        <v>85</v>
      </c>
      <c r="U71" s="1328" t="s">
        <v>85</v>
      </c>
      <c r="V71" s="1328" t="s">
        <v>85</v>
      </c>
      <c r="W71" s="1328" t="s">
        <v>10609</v>
      </c>
      <c r="X71" s="1328" t="s">
        <v>10612</v>
      </c>
      <c r="Y71" s="1328" t="s">
        <v>85</v>
      </c>
      <c r="Z71" s="1328" t="s">
        <v>85</v>
      </c>
      <c r="AA71" s="1328" t="s">
        <v>85</v>
      </c>
      <c r="AB71" s="1328" t="s">
        <v>85</v>
      </c>
      <c r="AC71" s="1328"/>
      <c r="AD71" s="1326" t="str">
        <f>_xlfn.XLOOKUP(LEFT(C71,2),'OTG DATA'!$H$2:$H$18,'OTG DATA'!$I$2:$I$18,"not found",0)</f>
        <v>員林巡修課</v>
      </c>
    </row>
    <row r="72" spans="1:30" s="532" customFormat="1">
      <c r="A72">
        <f t="shared" si="0"/>
        <v>1760</v>
      </c>
      <c r="B72" s="1212"/>
      <c r="C72" s="1212" t="s">
        <v>38909</v>
      </c>
      <c r="D72" s="1214">
        <v>11207001518</v>
      </c>
      <c r="E72" s="1214" t="s">
        <v>2162</v>
      </c>
      <c r="F72" s="1216">
        <v>45124.84375</v>
      </c>
      <c r="G72" s="1214">
        <v>40</v>
      </c>
      <c r="H72" s="1214">
        <v>44</v>
      </c>
      <c r="I72" s="1214">
        <v>132</v>
      </c>
      <c r="J72" s="1214">
        <v>3</v>
      </c>
      <c r="K72" s="1215" t="s">
        <v>38128</v>
      </c>
      <c r="L72" s="1214">
        <v>1</v>
      </c>
      <c r="M72" s="1214" t="s">
        <v>85</v>
      </c>
      <c r="N72" s="1214" t="s">
        <v>10599</v>
      </c>
      <c r="O72" s="1214" t="s">
        <v>85</v>
      </c>
      <c r="P72" s="1214" t="s">
        <v>85</v>
      </c>
      <c r="Q72" s="1214">
        <v>6</v>
      </c>
      <c r="R72" s="1214"/>
      <c r="S72" s="1214" t="s">
        <v>85</v>
      </c>
      <c r="T72" s="1214" t="s">
        <v>85</v>
      </c>
      <c r="U72" s="1214" t="s">
        <v>85</v>
      </c>
      <c r="V72" s="1214" t="s">
        <v>85</v>
      </c>
      <c r="W72" s="1214" t="s">
        <v>10609</v>
      </c>
      <c r="X72" s="1214" t="s">
        <v>10612</v>
      </c>
      <c r="Y72" s="1214" t="s">
        <v>85</v>
      </c>
      <c r="Z72" s="1214" t="s">
        <v>85</v>
      </c>
      <c r="AA72" s="1214" t="s">
        <v>85</v>
      </c>
      <c r="AB72" s="1214" t="s">
        <v>85</v>
      </c>
      <c r="AC72" s="1214"/>
      <c r="AD72" s="532" t="str">
        <f>_xlfn.XLOOKUP(LEFT(C72,2),'OTG DATA'!$H$2:$H$18,'OTG DATA'!$I$2:$I$18,"not found",0)</f>
        <v>員林巡修課</v>
      </c>
    </row>
    <row r="73" spans="1:30" s="532" customFormat="1">
      <c r="A73">
        <f t="shared" si="0"/>
        <v>154</v>
      </c>
      <c r="B73" s="1212"/>
      <c r="C73" s="1212" t="s">
        <v>38910</v>
      </c>
      <c r="D73" s="1214">
        <v>11207001555</v>
      </c>
      <c r="E73" s="1214" t="s">
        <v>2399</v>
      </c>
      <c r="F73" s="1216">
        <v>45125.234293981499</v>
      </c>
      <c r="G73" s="1214">
        <v>22</v>
      </c>
      <c r="H73" s="1214">
        <v>7</v>
      </c>
      <c r="I73" s="1214">
        <v>21</v>
      </c>
      <c r="J73" s="1214">
        <v>3</v>
      </c>
      <c r="K73" s="1214" t="s">
        <v>38127</v>
      </c>
      <c r="L73" s="1214">
        <v>1</v>
      </c>
      <c r="M73" s="1214" t="s">
        <v>85</v>
      </c>
      <c r="N73" s="1214" t="s">
        <v>10613</v>
      </c>
      <c r="O73" s="1214" t="s">
        <v>85</v>
      </c>
      <c r="P73" s="1214" t="s">
        <v>85</v>
      </c>
      <c r="Q73" s="1214">
        <v>6</v>
      </c>
      <c r="R73" s="1214">
        <v>10501</v>
      </c>
      <c r="S73" s="1214" t="s">
        <v>85</v>
      </c>
      <c r="T73" s="1214" t="s">
        <v>85</v>
      </c>
      <c r="U73" s="1214" t="s">
        <v>85</v>
      </c>
      <c r="V73" s="1214" t="s">
        <v>85</v>
      </c>
      <c r="W73" s="1214" t="s">
        <v>10609</v>
      </c>
      <c r="X73" s="1214" t="s">
        <v>10612</v>
      </c>
      <c r="Y73" s="1214" t="s">
        <v>85</v>
      </c>
      <c r="Z73" s="1214" t="s">
        <v>85</v>
      </c>
      <c r="AA73" s="1214" t="s">
        <v>85</v>
      </c>
      <c r="AB73" s="1214" t="s">
        <v>85</v>
      </c>
      <c r="AC73" s="1214"/>
      <c r="AD73" s="532" t="str">
        <f>_xlfn.XLOOKUP(LEFT(C73,2),'OTG DATA'!$H$2:$H$18,'OTG DATA'!$I$2:$I$18,"not found",0)</f>
        <v>員林巡修課</v>
      </c>
    </row>
    <row r="74" spans="1:30" s="532" customFormat="1">
      <c r="A74">
        <f t="shared" si="0"/>
        <v>58</v>
      </c>
      <c r="B74" s="1212"/>
      <c r="C74" s="1212" t="s">
        <v>38894</v>
      </c>
      <c r="D74" s="1214">
        <v>11207001563</v>
      </c>
      <c r="E74" s="1214" t="s">
        <v>2303</v>
      </c>
      <c r="F74" s="1216">
        <v>45125.343958333302</v>
      </c>
      <c r="G74" s="1214">
        <v>58</v>
      </c>
      <c r="H74" s="1214">
        <v>1</v>
      </c>
      <c r="I74" s="1214">
        <v>0</v>
      </c>
      <c r="J74" s="1214">
        <v>1</v>
      </c>
      <c r="K74" s="1214" t="s">
        <v>38126</v>
      </c>
      <c r="L74" s="1214">
        <v>1</v>
      </c>
      <c r="M74" s="1214" t="s">
        <v>85</v>
      </c>
      <c r="N74" s="1214" t="s">
        <v>10622</v>
      </c>
      <c r="O74" s="1214" t="s">
        <v>85</v>
      </c>
      <c r="P74" s="1214" t="s">
        <v>85</v>
      </c>
      <c r="Q74" s="1214"/>
      <c r="R74" s="1214"/>
      <c r="S74" s="1214" t="s">
        <v>85</v>
      </c>
      <c r="T74" s="1214" t="s">
        <v>85</v>
      </c>
      <c r="U74" s="1214" t="s">
        <v>85</v>
      </c>
      <c r="V74" s="1214" t="s">
        <v>85</v>
      </c>
      <c r="W74" s="1214" t="s">
        <v>10604</v>
      </c>
      <c r="X74" s="1214" t="s">
        <v>10605</v>
      </c>
      <c r="Y74" s="1214" t="s">
        <v>85</v>
      </c>
      <c r="Z74" s="1214" t="s">
        <v>85</v>
      </c>
      <c r="AA74" s="1214" t="s">
        <v>85</v>
      </c>
      <c r="AB74" s="1214" t="s">
        <v>85</v>
      </c>
      <c r="AC74" s="1214"/>
      <c r="AD74" s="532" t="str">
        <f>_xlfn.XLOOKUP(LEFT(C74,2),'OTG DATA'!$H$2:$H$18,'OTG DATA'!$I$2:$I$18,"not found",0)</f>
        <v>二林巡修課</v>
      </c>
    </row>
    <row r="75" spans="1:30" s="532" customFormat="1">
      <c r="A75">
        <f t="shared" si="0"/>
        <v>570</v>
      </c>
      <c r="B75" s="1212"/>
      <c r="C75" s="1212" t="s">
        <v>38895</v>
      </c>
      <c r="D75" s="1214">
        <v>11207001586</v>
      </c>
      <c r="E75" s="1214" t="s">
        <v>2527</v>
      </c>
      <c r="F75" s="1216">
        <v>45125.390798611101</v>
      </c>
      <c r="G75" s="1214">
        <v>57</v>
      </c>
      <c r="H75" s="1214">
        <v>10</v>
      </c>
      <c r="I75" s="1214">
        <v>0</v>
      </c>
      <c r="J75" s="1214">
        <v>1</v>
      </c>
      <c r="K75" s="1214" t="s">
        <v>38127</v>
      </c>
      <c r="L75" s="1214">
        <v>3</v>
      </c>
      <c r="M75" s="1214" t="s">
        <v>85</v>
      </c>
      <c r="N75" s="1214" t="s">
        <v>10624</v>
      </c>
      <c r="O75" s="1214" t="s">
        <v>85</v>
      </c>
      <c r="P75" s="1214" t="s">
        <v>85</v>
      </c>
      <c r="Q75" s="1214">
        <v>3</v>
      </c>
      <c r="R75" s="1214"/>
      <c r="S75" s="1214" t="s">
        <v>85</v>
      </c>
      <c r="T75" s="1214" t="s">
        <v>85</v>
      </c>
      <c r="U75" s="1214" t="s">
        <v>85</v>
      </c>
      <c r="V75" s="1214" t="s">
        <v>85</v>
      </c>
      <c r="W75" s="1214" t="s">
        <v>10625</v>
      </c>
      <c r="X75" s="1214" t="s">
        <v>10615</v>
      </c>
      <c r="Y75" s="1214" t="s">
        <v>85</v>
      </c>
      <c r="Z75" s="1214" t="s">
        <v>85</v>
      </c>
      <c r="AA75" s="1214" t="s">
        <v>85</v>
      </c>
      <c r="AB75" s="1214" t="s">
        <v>85</v>
      </c>
      <c r="AC75" s="1214"/>
      <c r="AD75" s="532" t="str">
        <f>_xlfn.XLOOKUP(LEFT(C75,2),'OTG DATA'!$H$2:$H$18,'OTG DATA'!$I$2:$I$18,"not found",0)</f>
        <v>二林巡修課</v>
      </c>
    </row>
    <row r="76" spans="1:30" s="532" customFormat="1">
      <c r="A76">
        <f t="shared" si="0"/>
        <v>216</v>
      </c>
      <c r="B76" s="1212"/>
      <c r="C76" s="1212" t="s">
        <v>38911</v>
      </c>
      <c r="D76" s="1214">
        <v>11207001666</v>
      </c>
      <c r="E76" s="1215" t="s">
        <v>1919</v>
      </c>
      <c r="F76" s="1216">
        <v>45126.174062500002</v>
      </c>
      <c r="G76" s="1214">
        <v>54</v>
      </c>
      <c r="H76" s="1214">
        <v>4</v>
      </c>
      <c r="I76" s="1214">
        <v>153</v>
      </c>
      <c r="J76" s="1214">
        <v>1</v>
      </c>
      <c r="K76" s="1215" t="s">
        <v>38917</v>
      </c>
      <c r="L76" s="1214">
        <v>3</v>
      </c>
      <c r="M76" s="1214" t="s">
        <v>85</v>
      </c>
      <c r="N76" s="1214" t="s">
        <v>38918</v>
      </c>
      <c r="O76" s="1214" t="s">
        <v>85</v>
      </c>
      <c r="P76" s="1214" t="s">
        <v>85</v>
      </c>
      <c r="Q76" s="1214">
        <v>3</v>
      </c>
      <c r="R76" s="1214"/>
      <c r="S76" s="1214" t="s">
        <v>85</v>
      </c>
      <c r="T76" s="1214" t="s">
        <v>85</v>
      </c>
      <c r="U76" s="1214" t="s">
        <v>85</v>
      </c>
      <c r="V76" s="1214" t="s">
        <v>85</v>
      </c>
      <c r="W76" s="1214" t="s">
        <v>10595</v>
      </c>
      <c r="X76" s="1214" t="s">
        <v>10596</v>
      </c>
      <c r="Y76" s="1214" t="s">
        <v>85</v>
      </c>
      <c r="Z76" s="1214" t="s">
        <v>85</v>
      </c>
      <c r="AA76" s="1214" t="s">
        <v>85</v>
      </c>
      <c r="AB76" s="1214" t="s">
        <v>85</v>
      </c>
      <c r="AC76" s="1214"/>
      <c r="AD76" s="532" t="str">
        <f>_xlfn.XLOOKUP(LEFT(C76,2),'OTG DATA'!$H$2:$H$18,'OTG DATA'!$I$2:$I$18,"not found",0)</f>
        <v>鹿和巡修課</v>
      </c>
    </row>
    <row r="77" spans="1:30" s="532" customFormat="1">
      <c r="A77">
        <f t="shared" si="0"/>
        <v>573</v>
      </c>
      <c r="B77" s="1212"/>
      <c r="C77" s="1212" t="s">
        <v>38911</v>
      </c>
      <c r="D77" s="1214">
        <v>11207001666</v>
      </c>
      <c r="E77" s="1215" t="s">
        <v>1919</v>
      </c>
      <c r="F77" s="1216">
        <v>45126.174062500002</v>
      </c>
      <c r="G77" s="1214">
        <v>191</v>
      </c>
      <c r="H77" s="1214">
        <v>3</v>
      </c>
      <c r="I77" s="1214">
        <v>153</v>
      </c>
      <c r="J77" s="1214">
        <v>1</v>
      </c>
      <c r="K77" s="1215" t="s">
        <v>38917</v>
      </c>
      <c r="L77" s="1214">
        <v>3</v>
      </c>
      <c r="M77" s="1214" t="s">
        <v>85</v>
      </c>
      <c r="N77" s="1214" t="s">
        <v>38918</v>
      </c>
      <c r="O77" s="1214" t="s">
        <v>85</v>
      </c>
      <c r="P77" s="1214" t="s">
        <v>85</v>
      </c>
      <c r="Q77" s="1214">
        <v>3</v>
      </c>
      <c r="R77" s="1214"/>
      <c r="S77" s="1214" t="s">
        <v>85</v>
      </c>
      <c r="T77" s="1214" t="s">
        <v>85</v>
      </c>
      <c r="U77" s="1214" t="s">
        <v>85</v>
      </c>
      <c r="V77" s="1214" t="s">
        <v>85</v>
      </c>
      <c r="W77" s="1214" t="s">
        <v>10595</v>
      </c>
      <c r="X77" s="1214" t="s">
        <v>10596</v>
      </c>
      <c r="Y77" s="1214" t="s">
        <v>85</v>
      </c>
      <c r="Z77" s="1214" t="s">
        <v>85</v>
      </c>
      <c r="AA77" s="1214" t="s">
        <v>85</v>
      </c>
      <c r="AB77" s="1214" t="s">
        <v>85</v>
      </c>
      <c r="AC77" s="1214"/>
      <c r="AD77" s="532" t="str">
        <f>_xlfn.XLOOKUP(LEFT(C77,2),'OTG DATA'!$H$2:$H$18,'OTG DATA'!$I$2:$I$18,"not found",0)</f>
        <v>鹿和巡修課</v>
      </c>
    </row>
    <row r="78" spans="1:30" s="532" customFormat="1">
      <c r="A78">
        <f t="shared" si="0"/>
        <v>1200</v>
      </c>
      <c r="B78" s="1212" t="s">
        <v>38945</v>
      </c>
      <c r="C78" s="1212"/>
      <c r="D78" s="1214">
        <v>11207001766</v>
      </c>
      <c r="E78" s="1215" t="s">
        <v>1295</v>
      </c>
      <c r="F78" s="1216">
        <v>45127.385659722197</v>
      </c>
      <c r="G78" s="1214">
        <v>120</v>
      </c>
      <c r="H78" s="1214">
        <v>10</v>
      </c>
      <c r="I78" s="1214">
        <v>153</v>
      </c>
      <c r="J78" s="1214">
        <v>1</v>
      </c>
      <c r="K78" s="1215" t="s">
        <v>38125</v>
      </c>
      <c r="L78" s="1214">
        <v>3</v>
      </c>
      <c r="M78" s="1214" t="s">
        <v>85</v>
      </c>
      <c r="N78" s="1214" t="s">
        <v>10631</v>
      </c>
      <c r="O78" s="1214" t="s">
        <v>85</v>
      </c>
      <c r="P78" s="1214" t="s">
        <v>85</v>
      </c>
      <c r="Q78" s="1214">
        <v>3</v>
      </c>
      <c r="R78" s="1214"/>
      <c r="S78" s="1214" t="s">
        <v>85</v>
      </c>
      <c r="T78" s="1214" t="s">
        <v>85</v>
      </c>
      <c r="U78" s="1214" t="s">
        <v>85</v>
      </c>
      <c r="V78" s="1214" t="s">
        <v>85</v>
      </c>
      <c r="W78" s="1214" t="s">
        <v>10604</v>
      </c>
      <c r="X78" s="1214" t="s">
        <v>10601</v>
      </c>
      <c r="Y78" s="1214" t="s">
        <v>85</v>
      </c>
      <c r="Z78" s="1214" t="s">
        <v>85</v>
      </c>
      <c r="AA78" s="1214" t="s">
        <v>85</v>
      </c>
      <c r="AB78" s="1214" t="s">
        <v>85</v>
      </c>
      <c r="AC78" s="1214"/>
      <c r="AD78" s="532" t="str">
        <f>_xlfn.XLOOKUP(LEFT(C78,2),'OTG DATA'!$H$2:$H$18,'OTG DATA'!$I$2:$I$18,"not found",0)</f>
        <v>not found</v>
      </c>
    </row>
    <row r="79" spans="1:30" s="532" customFormat="1">
      <c r="A79">
        <f t="shared" ref="A79:A98" si="1">G79*H79</f>
        <v>1170</v>
      </c>
      <c r="B79" s="1212" t="s">
        <v>38945</v>
      </c>
      <c r="C79" s="1212"/>
      <c r="D79" s="1214">
        <v>11207001766</v>
      </c>
      <c r="E79" s="1215" t="s">
        <v>1295</v>
      </c>
      <c r="F79" s="1216">
        <v>45127.385659722197</v>
      </c>
      <c r="G79" s="1214">
        <v>45</v>
      </c>
      <c r="H79" s="1214">
        <v>26</v>
      </c>
      <c r="I79" s="1214">
        <v>153</v>
      </c>
      <c r="J79" s="1214">
        <v>1</v>
      </c>
      <c r="K79" s="1215" t="s">
        <v>38125</v>
      </c>
      <c r="L79" s="1214">
        <v>3</v>
      </c>
      <c r="M79" s="1214" t="s">
        <v>85</v>
      </c>
      <c r="N79" s="1214" t="s">
        <v>10631</v>
      </c>
      <c r="O79" s="1214" t="s">
        <v>85</v>
      </c>
      <c r="P79" s="1214" t="s">
        <v>85</v>
      </c>
      <c r="Q79" s="1214">
        <v>3</v>
      </c>
      <c r="R79" s="1214"/>
      <c r="S79" s="1214" t="s">
        <v>85</v>
      </c>
      <c r="T79" s="1214" t="s">
        <v>85</v>
      </c>
      <c r="U79" s="1214" t="s">
        <v>85</v>
      </c>
      <c r="V79" s="1214" t="s">
        <v>85</v>
      </c>
      <c r="W79" s="1214" t="s">
        <v>10604</v>
      </c>
      <c r="X79" s="1214" t="s">
        <v>10601</v>
      </c>
      <c r="Y79" s="1214" t="s">
        <v>85</v>
      </c>
      <c r="Z79" s="1214" t="s">
        <v>85</v>
      </c>
      <c r="AA79" s="1214" t="s">
        <v>85</v>
      </c>
      <c r="AB79" s="1214" t="s">
        <v>85</v>
      </c>
      <c r="AC79" s="1214"/>
      <c r="AD79" s="532" t="str">
        <f>_xlfn.XLOOKUP(LEFT(C79,2),'OTG DATA'!$H$2:$H$18,'OTG DATA'!$I$2:$I$18,"not found",0)</f>
        <v>not found</v>
      </c>
    </row>
    <row r="80" spans="1:30" s="532" customFormat="1">
      <c r="A80">
        <f t="shared" si="1"/>
        <v>1566</v>
      </c>
      <c r="B80" s="1212" t="s">
        <v>38945</v>
      </c>
      <c r="C80" s="1212"/>
      <c r="D80" s="1214">
        <v>11207001766</v>
      </c>
      <c r="E80" s="1215" t="s">
        <v>1295</v>
      </c>
      <c r="F80" s="1216">
        <v>45127.385659722197</v>
      </c>
      <c r="G80" s="1214">
        <v>2</v>
      </c>
      <c r="H80" s="1214">
        <v>783</v>
      </c>
      <c r="I80" s="1214">
        <v>153</v>
      </c>
      <c r="J80" s="1214">
        <v>1</v>
      </c>
      <c r="K80" s="1215" t="s">
        <v>38125</v>
      </c>
      <c r="L80" s="1214">
        <v>3</v>
      </c>
      <c r="M80" s="1214" t="s">
        <v>85</v>
      </c>
      <c r="N80" s="1214" t="s">
        <v>10631</v>
      </c>
      <c r="O80" s="1214" t="s">
        <v>85</v>
      </c>
      <c r="P80" s="1214" t="s">
        <v>85</v>
      </c>
      <c r="Q80" s="1214">
        <v>3</v>
      </c>
      <c r="R80" s="1214"/>
      <c r="S80" s="1214" t="s">
        <v>85</v>
      </c>
      <c r="T80" s="1214" t="s">
        <v>85</v>
      </c>
      <c r="U80" s="1214" t="s">
        <v>85</v>
      </c>
      <c r="V80" s="1214" t="s">
        <v>85</v>
      </c>
      <c r="W80" s="1214" t="s">
        <v>10604</v>
      </c>
      <c r="X80" s="1214" t="s">
        <v>10601</v>
      </c>
      <c r="Y80" s="1214" t="s">
        <v>85</v>
      </c>
      <c r="Z80" s="1214" t="s">
        <v>85</v>
      </c>
      <c r="AA80" s="1214" t="s">
        <v>85</v>
      </c>
      <c r="AB80" s="1214" t="s">
        <v>85</v>
      </c>
      <c r="AC80" s="1214"/>
      <c r="AD80" s="532" t="str">
        <f>_xlfn.XLOOKUP(LEFT(C80,2),'OTG DATA'!$H$2:$H$18,'OTG DATA'!$I$2:$I$18,"not found",0)</f>
        <v>not found</v>
      </c>
    </row>
    <row r="81" spans="1:30" s="532" customFormat="1">
      <c r="A81">
        <f t="shared" si="1"/>
        <v>3584</v>
      </c>
      <c r="B81" s="1212"/>
      <c r="C81" s="1212" t="s">
        <v>38928</v>
      </c>
      <c r="D81" s="1214">
        <v>11207001839</v>
      </c>
      <c r="E81" s="1214" t="s">
        <v>2019</v>
      </c>
      <c r="F81" s="1216">
        <v>45128.333842592598</v>
      </c>
      <c r="G81" s="1214">
        <v>64</v>
      </c>
      <c r="H81" s="1214">
        <v>56</v>
      </c>
      <c r="I81" s="1214">
        <v>168</v>
      </c>
      <c r="J81" s="1214">
        <v>1</v>
      </c>
      <c r="K81" s="1215" t="s">
        <v>38128</v>
      </c>
      <c r="L81" s="1214">
        <v>1</v>
      </c>
      <c r="M81" s="1214" t="s">
        <v>85</v>
      </c>
      <c r="N81" s="1214" t="s">
        <v>10599</v>
      </c>
      <c r="O81" s="1214" t="s">
        <v>85</v>
      </c>
      <c r="P81" s="1214" t="s">
        <v>85</v>
      </c>
      <c r="Q81" s="1214"/>
      <c r="R81" s="1214"/>
      <c r="S81" s="1214" t="s">
        <v>85</v>
      </c>
      <c r="T81" s="1214" t="s">
        <v>85</v>
      </c>
      <c r="U81" s="1214" t="s">
        <v>85</v>
      </c>
      <c r="V81" s="1214" t="s">
        <v>85</v>
      </c>
      <c r="W81" s="1214" t="s">
        <v>10609</v>
      </c>
      <c r="X81" s="1214" t="s">
        <v>10601</v>
      </c>
      <c r="Y81" s="1214" t="s">
        <v>85</v>
      </c>
      <c r="Z81" s="1214" t="s">
        <v>85</v>
      </c>
      <c r="AA81" s="1214" t="s">
        <v>85</v>
      </c>
      <c r="AB81" s="1214" t="s">
        <v>85</v>
      </c>
      <c r="AC81" s="1214"/>
      <c r="AD81" s="532" t="str">
        <f>_xlfn.XLOOKUP(LEFT(C81,2),'OTG DATA'!$H$2:$H$18,'OTG DATA'!$I$2:$I$18,"not found",0)</f>
        <v>員林巡修課</v>
      </c>
    </row>
    <row r="82" spans="1:30" s="532" customFormat="1">
      <c r="A82">
        <f t="shared" si="1"/>
        <v>51</v>
      </c>
      <c r="B82" s="1212"/>
      <c r="C82" s="1212" t="s">
        <v>38929</v>
      </c>
      <c r="D82" s="1214">
        <v>11207001864</v>
      </c>
      <c r="E82" s="1214" t="s">
        <v>1983</v>
      </c>
      <c r="F82" s="1216">
        <v>45128.429456018501</v>
      </c>
      <c r="G82" s="1214">
        <v>51</v>
      </c>
      <c r="H82" s="1214">
        <v>1</v>
      </c>
      <c r="I82" s="1214">
        <v>56</v>
      </c>
      <c r="J82" s="1214">
        <v>1</v>
      </c>
      <c r="K82" s="1214" t="s">
        <v>38127</v>
      </c>
      <c r="L82" s="1214">
        <v>1</v>
      </c>
      <c r="M82" s="1214" t="s">
        <v>85</v>
      </c>
      <c r="N82" s="1214" t="s">
        <v>10599</v>
      </c>
      <c r="O82" s="1214" t="s">
        <v>85</v>
      </c>
      <c r="P82" s="1214" t="s">
        <v>85</v>
      </c>
      <c r="Q82" s="1214">
        <v>3</v>
      </c>
      <c r="R82" s="1214"/>
      <c r="S82" s="1214" t="s">
        <v>85</v>
      </c>
      <c r="T82" s="1214" t="s">
        <v>85</v>
      </c>
      <c r="U82" s="1214" t="s">
        <v>85</v>
      </c>
      <c r="V82" s="1214" t="s">
        <v>85</v>
      </c>
      <c r="W82" s="1214" t="s">
        <v>10609</v>
      </c>
      <c r="X82" s="1214" t="s">
        <v>10615</v>
      </c>
      <c r="Y82" s="1214" t="s">
        <v>85</v>
      </c>
      <c r="Z82" s="1214" t="s">
        <v>85</v>
      </c>
      <c r="AA82" s="1214" t="s">
        <v>85</v>
      </c>
      <c r="AB82" s="1214" t="s">
        <v>85</v>
      </c>
      <c r="AC82" s="1214"/>
      <c r="AD82" s="532" t="str">
        <f>_xlfn.XLOOKUP(LEFT(C82,2),'OTG DATA'!$H$2:$H$18,'OTG DATA'!$I$2:$I$18,"not found",0)</f>
        <v>二林巡修課</v>
      </c>
    </row>
    <row r="83" spans="1:30" s="532" customFormat="1">
      <c r="A83">
        <f t="shared" si="1"/>
        <v>3996</v>
      </c>
      <c r="B83" s="1212" t="s">
        <v>38946</v>
      </c>
      <c r="C83" s="1214"/>
      <c r="D83" s="1214">
        <v>11207001912</v>
      </c>
      <c r="E83" s="1214" t="s">
        <v>1274</v>
      </c>
      <c r="F83" s="1216">
        <v>45129.223009259302</v>
      </c>
      <c r="G83" s="1214">
        <v>27</v>
      </c>
      <c r="H83" s="1214">
        <v>148</v>
      </c>
      <c r="I83" s="1214">
        <v>300</v>
      </c>
      <c r="J83" s="1214">
        <v>1</v>
      </c>
      <c r="K83" s="1215" t="s">
        <v>38128</v>
      </c>
      <c r="L83" s="1214">
        <v>3</v>
      </c>
      <c r="M83" s="1214" t="s">
        <v>85</v>
      </c>
      <c r="N83" s="1214" t="s">
        <v>10599</v>
      </c>
      <c r="O83" s="1214" t="s">
        <v>85</v>
      </c>
      <c r="P83" s="1214" t="s">
        <v>85</v>
      </c>
      <c r="Q83" s="1214"/>
      <c r="R83" s="1214"/>
      <c r="S83" s="1214" t="s">
        <v>85</v>
      </c>
      <c r="T83" s="1214" t="s">
        <v>85</v>
      </c>
      <c r="U83" s="1214" t="s">
        <v>85</v>
      </c>
      <c r="V83" s="1214" t="s">
        <v>85</v>
      </c>
      <c r="W83" s="1214" t="s">
        <v>10609</v>
      </c>
      <c r="X83" s="1214" t="s">
        <v>10601</v>
      </c>
      <c r="Y83" s="1214" t="s">
        <v>85</v>
      </c>
      <c r="Z83" s="1214" t="s">
        <v>85</v>
      </c>
      <c r="AA83" s="1214" t="s">
        <v>85</v>
      </c>
      <c r="AB83" s="1214" t="s">
        <v>85</v>
      </c>
      <c r="AC83" s="1214"/>
      <c r="AD83" s="532" t="str">
        <f>_xlfn.XLOOKUP(LEFT(C83,2),'OTG DATA'!$H$2:$H$18,'OTG DATA'!$I$2:$I$18,"not found",0)</f>
        <v>not found</v>
      </c>
    </row>
    <row r="84" spans="1:30" s="532" customFormat="1">
      <c r="A84">
        <f t="shared" si="1"/>
        <v>1095</v>
      </c>
      <c r="B84" s="1212"/>
      <c r="C84" s="1214" t="s">
        <v>38930</v>
      </c>
      <c r="D84" s="1214">
        <v>11207001926</v>
      </c>
      <c r="E84" s="1214" t="s">
        <v>2278</v>
      </c>
      <c r="F84" s="1216">
        <v>45129.379872685196</v>
      </c>
      <c r="G84" s="1214">
        <v>73</v>
      </c>
      <c r="H84" s="1214">
        <v>15</v>
      </c>
      <c r="I84" s="1214">
        <v>0</v>
      </c>
      <c r="J84" s="1214">
        <v>1</v>
      </c>
      <c r="K84" s="1214" t="s">
        <v>11057</v>
      </c>
      <c r="L84" s="1214">
        <v>1</v>
      </c>
      <c r="M84" s="1214" t="s">
        <v>85</v>
      </c>
      <c r="N84" s="1214" t="s">
        <v>10613</v>
      </c>
      <c r="O84" s="1214" t="s">
        <v>85</v>
      </c>
      <c r="P84" s="1214" t="s">
        <v>85</v>
      </c>
      <c r="Q84" s="1214">
        <v>3</v>
      </c>
      <c r="R84" s="1214">
        <v>10303</v>
      </c>
      <c r="S84" s="1214" t="s">
        <v>85</v>
      </c>
      <c r="T84" s="1214" t="s">
        <v>85</v>
      </c>
      <c r="U84" s="1214" t="s">
        <v>85</v>
      </c>
      <c r="V84" s="1214" t="s">
        <v>85</v>
      </c>
      <c r="W84" s="1214" t="s">
        <v>10595</v>
      </c>
      <c r="X84" s="1214" t="s">
        <v>10615</v>
      </c>
      <c r="Y84" s="1214" t="s">
        <v>85</v>
      </c>
      <c r="Z84" s="1214" t="s">
        <v>85</v>
      </c>
      <c r="AA84" s="1214" t="s">
        <v>85</v>
      </c>
      <c r="AB84" s="1214" t="s">
        <v>85</v>
      </c>
      <c r="AC84" s="1214"/>
      <c r="AD84" s="532" t="str">
        <f>_xlfn.XLOOKUP(LEFT(C84,2),'OTG DATA'!$H$2:$H$18,'OTG DATA'!$I$2:$I$18,"not found",0)</f>
        <v>二林巡修課</v>
      </c>
    </row>
    <row r="85" spans="1:30" s="532" customFormat="1">
      <c r="A85">
        <f t="shared" si="1"/>
        <v>1550</v>
      </c>
      <c r="B85" s="1212"/>
      <c r="C85" s="1214" t="s">
        <v>38931</v>
      </c>
      <c r="D85" s="1214">
        <v>11207001945</v>
      </c>
      <c r="E85" s="1214" t="s">
        <v>1239</v>
      </c>
      <c r="F85" s="1216">
        <v>45129.485694444404</v>
      </c>
      <c r="G85" s="1214">
        <v>50</v>
      </c>
      <c r="H85" s="1214">
        <v>31</v>
      </c>
      <c r="I85" s="1214">
        <v>0</v>
      </c>
      <c r="J85" s="1214">
        <v>1</v>
      </c>
      <c r="K85" s="1214" t="s">
        <v>11057</v>
      </c>
      <c r="L85" s="1214">
        <v>1</v>
      </c>
      <c r="M85" s="1214" t="s">
        <v>85</v>
      </c>
      <c r="N85" s="1214" t="s">
        <v>10599</v>
      </c>
      <c r="O85" s="1214" t="s">
        <v>85</v>
      </c>
      <c r="P85" s="1214" t="s">
        <v>85</v>
      </c>
      <c r="Q85" s="1214">
        <v>3</v>
      </c>
      <c r="R85" s="1214"/>
      <c r="S85" s="1214" t="s">
        <v>85</v>
      </c>
      <c r="T85" s="1214" t="s">
        <v>85</v>
      </c>
      <c r="U85" s="1214" t="s">
        <v>85</v>
      </c>
      <c r="V85" s="1214" t="s">
        <v>85</v>
      </c>
      <c r="W85" s="1214" t="s">
        <v>10609</v>
      </c>
      <c r="X85" s="1214" t="s">
        <v>10615</v>
      </c>
      <c r="Y85" s="1214" t="s">
        <v>85</v>
      </c>
      <c r="Z85" s="1214" t="s">
        <v>85</v>
      </c>
      <c r="AA85" s="1214" t="s">
        <v>85</v>
      </c>
      <c r="AB85" s="1214" t="s">
        <v>85</v>
      </c>
      <c r="AC85" s="1214"/>
      <c r="AD85" s="532" t="str">
        <f>_xlfn.XLOOKUP(LEFT(C85,2),'OTG DATA'!$H$2:$H$18,'OTG DATA'!$I$2:$I$18,"not found",0)</f>
        <v>二林巡修課</v>
      </c>
    </row>
    <row r="86" spans="1:30" s="532" customFormat="1">
      <c r="A86">
        <f t="shared" si="1"/>
        <v>1400</v>
      </c>
      <c r="B86" s="1212"/>
      <c r="C86" s="1214" t="s">
        <v>38932</v>
      </c>
      <c r="D86" s="1214">
        <v>11207001972</v>
      </c>
      <c r="E86" s="1214" t="s">
        <v>2567</v>
      </c>
      <c r="F86" s="1216">
        <v>45130.110775462999</v>
      </c>
      <c r="G86" s="1214">
        <v>56</v>
      </c>
      <c r="H86" s="1214">
        <v>25</v>
      </c>
      <c r="I86" s="1214">
        <v>130</v>
      </c>
      <c r="J86" s="1214">
        <v>3</v>
      </c>
      <c r="K86" s="1215" t="s">
        <v>38128</v>
      </c>
      <c r="L86" s="1214">
        <v>2</v>
      </c>
      <c r="M86" s="1214" t="s">
        <v>85</v>
      </c>
      <c r="N86" s="1214" t="s">
        <v>10599</v>
      </c>
      <c r="O86" s="1214" t="s">
        <v>85</v>
      </c>
      <c r="P86" s="1214" t="s">
        <v>85</v>
      </c>
      <c r="Q86" s="1214"/>
      <c r="R86" s="1214"/>
      <c r="S86" s="1214" t="s">
        <v>85</v>
      </c>
      <c r="T86" s="1214" t="s">
        <v>85</v>
      </c>
      <c r="U86" s="1214" t="s">
        <v>85</v>
      </c>
      <c r="V86" s="1214" t="s">
        <v>85</v>
      </c>
      <c r="W86" s="1214" t="s">
        <v>10609</v>
      </c>
      <c r="X86" s="1214" t="s">
        <v>10608</v>
      </c>
      <c r="Y86" s="1214" t="s">
        <v>85</v>
      </c>
      <c r="Z86" s="1214" t="s">
        <v>85</v>
      </c>
      <c r="AA86" s="1214" t="s">
        <v>85</v>
      </c>
      <c r="AB86" s="1214" t="s">
        <v>85</v>
      </c>
      <c r="AC86" s="1214"/>
      <c r="AD86" s="532" t="str">
        <f>_xlfn.XLOOKUP(LEFT(C86,2),'OTG DATA'!$H$2:$H$18,'OTG DATA'!$I$2:$I$18,"not found",0)</f>
        <v>員林巡修課</v>
      </c>
    </row>
    <row r="87" spans="1:30" s="532" customFormat="1">
      <c r="A87">
        <f t="shared" si="1"/>
        <v>36</v>
      </c>
      <c r="B87" s="1212"/>
      <c r="C87" s="1212" t="s">
        <v>38912</v>
      </c>
      <c r="D87" s="1214">
        <v>11207002049</v>
      </c>
      <c r="E87" s="1214" t="s">
        <v>1986</v>
      </c>
      <c r="F87" s="1216">
        <v>45131.281620370399</v>
      </c>
      <c r="G87" s="1214">
        <v>36</v>
      </c>
      <c r="H87" s="1214">
        <v>1</v>
      </c>
      <c r="I87" s="1214">
        <v>0</v>
      </c>
      <c r="J87" s="1214">
        <v>1</v>
      </c>
      <c r="K87" s="1214" t="s">
        <v>11057</v>
      </c>
      <c r="L87" s="1214">
        <v>1</v>
      </c>
      <c r="M87" s="1214" t="s">
        <v>85</v>
      </c>
      <c r="N87" s="1214" t="s">
        <v>10603</v>
      </c>
      <c r="O87" s="1214" t="s">
        <v>85</v>
      </c>
      <c r="P87" s="1214" t="s">
        <v>85</v>
      </c>
      <c r="Q87" s="1214">
        <v>3</v>
      </c>
      <c r="R87" s="1214"/>
      <c r="S87" s="1214" t="s">
        <v>85</v>
      </c>
      <c r="T87" s="1214" t="s">
        <v>85</v>
      </c>
      <c r="U87" s="1214" t="s">
        <v>85</v>
      </c>
      <c r="V87" s="1214" t="s">
        <v>85</v>
      </c>
      <c r="W87" s="1214" t="s">
        <v>10595</v>
      </c>
      <c r="X87" s="1214" t="s">
        <v>10615</v>
      </c>
      <c r="Y87" s="1214" t="s">
        <v>85</v>
      </c>
      <c r="Z87" s="1214" t="s">
        <v>85</v>
      </c>
      <c r="AA87" s="1214" t="s">
        <v>85</v>
      </c>
      <c r="AB87" s="1214" t="s">
        <v>85</v>
      </c>
      <c r="AC87" s="1214"/>
      <c r="AD87" s="532" t="str">
        <f>_xlfn.XLOOKUP(LEFT(C87,2),'OTG DATA'!$H$2:$H$18,'OTG DATA'!$I$2:$I$18,"not found",0)</f>
        <v>二林巡修課</v>
      </c>
    </row>
    <row r="88" spans="1:30" s="532" customFormat="1">
      <c r="A88">
        <f t="shared" si="1"/>
        <v>504</v>
      </c>
      <c r="B88" s="1212"/>
      <c r="C88" s="1214" t="s">
        <v>38913</v>
      </c>
      <c r="D88" s="1214">
        <v>11207002054</v>
      </c>
      <c r="E88" s="1214" t="s">
        <v>1949</v>
      </c>
      <c r="F88" s="1216">
        <v>45131.366817129601</v>
      </c>
      <c r="G88" s="1214">
        <v>42</v>
      </c>
      <c r="H88" s="1214">
        <v>12</v>
      </c>
      <c r="I88" s="1214">
        <v>0</v>
      </c>
      <c r="J88" s="1214">
        <v>1</v>
      </c>
      <c r="K88" s="1214" t="s">
        <v>38127</v>
      </c>
      <c r="L88" s="1214">
        <v>1</v>
      </c>
      <c r="M88" s="1214" t="s">
        <v>85</v>
      </c>
      <c r="N88" s="1214" t="s">
        <v>10599</v>
      </c>
      <c r="O88" s="1214" t="s">
        <v>85</v>
      </c>
      <c r="P88" s="1214" t="s">
        <v>85</v>
      </c>
      <c r="Q88" s="1214">
        <v>3</v>
      </c>
      <c r="R88" s="1214"/>
      <c r="S88" s="1214" t="s">
        <v>85</v>
      </c>
      <c r="T88" s="1214" t="s">
        <v>85</v>
      </c>
      <c r="U88" s="1214" t="s">
        <v>85</v>
      </c>
      <c r="V88" s="1214" t="s">
        <v>85</v>
      </c>
      <c r="W88" s="1214" t="s">
        <v>10609</v>
      </c>
      <c r="X88" s="1214" t="s">
        <v>10596</v>
      </c>
      <c r="Y88" s="1214" t="s">
        <v>85</v>
      </c>
      <c r="Z88" s="1214" t="s">
        <v>85</v>
      </c>
      <c r="AA88" s="1214" t="s">
        <v>85</v>
      </c>
      <c r="AB88" s="1214" t="s">
        <v>85</v>
      </c>
      <c r="AC88" s="1214"/>
      <c r="AD88" s="532" t="str">
        <f>_xlfn.XLOOKUP(LEFT(C88,2),'OTG DATA'!$H$2:$H$18,'OTG DATA'!$I$2:$I$18,"not found",0)</f>
        <v>二林巡修課</v>
      </c>
    </row>
    <row r="89" spans="1:30" s="532" customFormat="1">
      <c r="A89">
        <f t="shared" si="1"/>
        <v>10741</v>
      </c>
      <c r="B89" s="1212" t="s">
        <v>38942</v>
      </c>
      <c r="C89" s="1214"/>
      <c r="D89" s="1214">
        <v>11207002087</v>
      </c>
      <c r="E89" s="1215" t="s">
        <v>2030</v>
      </c>
      <c r="F89" s="1216">
        <v>45131.587569444397</v>
      </c>
      <c r="G89" s="1215">
        <v>23</v>
      </c>
      <c r="H89" s="1215">
        <v>467</v>
      </c>
      <c r="I89" s="1214">
        <v>0</v>
      </c>
      <c r="J89" s="1214">
        <v>1</v>
      </c>
      <c r="K89" s="1215" t="s">
        <v>38125</v>
      </c>
      <c r="L89" s="1214">
        <v>3</v>
      </c>
      <c r="M89" s="1214" t="s">
        <v>85</v>
      </c>
      <c r="N89" s="1214" t="s">
        <v>38261</v>
      </c>
      <c r="O89" s="1214" t="s">
        <v>85</v>
      </c>
      <c r="P89" s="1214" t="s">
        <v>85</v>
      </c>
      <c r="Q89" s="1214">
        <v>3</v>
      </c>
      <c r="R89" s="1214">
        <v>11105</v>
      </c>
      <c r="S89" s="1214" t="s">
        <v>85</v>
      </c>
      <c r="T89" s="1214" t="s">
        <v>85</v>
      </c>
      <c r="U89" s="1214" t="s">
        <v>85</v>
      </c>
      <c r="V89" s="1214" t="s">
        <v>85</v>
      </c>
      <c r="W89" s="1214" t="s">
        <v>10600</v>
      </c>
      <c r="X89" s="1214" t="s">
        <v>10601</v>
      </c>
      <c r="Y89" s="1214" t="s">
        <v>85</v>
      </c>
      <c r="Z89" s="1214" t="s">
        <v>85</v>
      </c>
      <c r="AA89" s="1214" t="s">
        <v>85</v>
      </c>
      <c r="AB89" s="1214" t="s">
        <v>85</v>
      </c>
      <c r="AC89" s="1214"/>
      <c r="AD89" s="532" t="str">
        <f>_xlfn.XLOOKUP(LEFT(C89,2),'OTG DATA'!$H$2:$H$18,'OTG DATA'!$I$2:$I$18,"not found",0)</f>
        <v>not found</v>
      </c>
    </row>
    <row r="90" spans="1:30" s="532" customFormat="1">
      <c r="A90">
        <f t="shared" si="1"/>
        <v>1334</v>
      </c>
      <c r="B90" s="1212" t="s">
        <v>38942</v>
      </c>
      <c r="C90" s="1214"/>
      <c r="D90" s="1214">
        <v>11207002087</v>
      </c>
      <c r="E90" s="1215" t="s">
        <v>2030</v>
      </c>
      <c r="F90" s="1216">
        <v>45131.587569444397</v>
      </c>
      <c r="G90" s="1215">
        <v>2</v>
      </c>
      <c r="H90" s="1215">
        <v>667</v>
      </c>
      <c r="I90" s="1214">
        <v>0</v>
      </c>
      <c r="J90" s="1214">
        <v>1</v>
      </c>
      <c r="K90" s="1215" t="s">
        <v>38125</v>
      </c>
      <c r="L90" s="1214">
        <v>3</v>
      </c>
      <c r="M90" s="1214" t="s">
        <v>85</v>
      </c>
      <c r="N90" s="1214" t="s">
        <v>38261</v>
      </c>
      <c r="O90" s="1214" t="s">
        <v>85</v>
      </c>
      <c r="P90" s="1214" t="s">
        <v>85</v>
      </c>
      <c r="Q90" s="1214">
        <v>3</v>
      </c>
      <c r="R90" s="1214">
        <v>11105</v>
      </c>
      <c r="S90" s="1214" t="s">
        <v>85</v>
      </c>
      <c r="T90" s="1214" t="s">
        <v>85</v>
      </c>
      <c r="U90" s="1214" t="s">
        <v>85</v>
      </c>
      <c r="V90" s="1214" t="s">
        <v>85</v>
      </c>
      <c r="W90" s="1214" t="s">
        <v>10600</v>
      </c>
      <c r="X90" s="1214" t="s">
        <v>10601</v>
      </c>
      <c r="Y90" s="1214" t="s">
        <v>85</v>
      </c>
      <c r="Z90" s="1214" t="s">
        <v>85</v>
      </c>
      <c r="AA90" s="1214" t="s">
        <v>85</v>
      </c>
      <c r="AB90" s="1214" t="s">
        <v>85</v>
      </c>
      <c r="AC90" s="1214"/>
      <c r="AD90" s="532" t="str">
        <f>_xlfn.XLOOKUP(LEFT(C90,2),'OTG DATA'!$H$2:$H$18,'OTG DATA'!$I$2:$I$18,"not found",0)</f>
        <v>not found</v>
      </c>
    </row>
    <row r="91" spans="1:30" s="532" customFormat="1">
      <c r="A91">
        <f t="shared" si="1"/>
        <v>1575</v>
      </c>
      <c r="B91" s="1212" t="s">
        <v>38942</v>
      </c>
      <c r="C91" s="1214"/>
      <c r="D91" s="1214">
        <v>11207002087</v>
      </c>
      <c r="E91" s="1215" t="s">
        <v>2030</v>
      </c>
      <c r="F91" s="1216">
        <v>45131.587569444397</v>
      </c>
      <c r="G91" s="1214">
        <v>75</v>
      </c>
      <c r="H91" s="1214">
        <v>21</v>
      </c>
      <c r="I91" s="1214">
        <v>0</v>
      </c>
      <c r="J91" s="1214">
        <v>1</v>
      </c>
      <c r="K91" s="1215" t="s">
        <v>38125</v>
      </c>
      <c r="L91" s="1214">
        <v>3</v>
      </c>
      <c r="M91" s="1214" t="s">
        <v>85</v>
      </c>
      <c r="N91" s="1214" t="s">
        <v>38261</v>
      </c>
      <c r="O91" s="1214" t="s">
        <v>85</v>
      </c>
      <c r="P91" s="1214" t="s">
        <v>85</v>
      </c>
      <c r="Q91" s="1214">
        <v>3</v>
      </c>
      <c r="R91" s="1214">
        <v>11105</v>
      </c>
      <c r="S91" s="1214" t="s">
        <v>85</v>
      </c>
      <c r="T91" s="1214" t="s">
        <v>85</v>
      </c>
      <c r="U91" s="1214" t="s">
        <v>85</v>
      </c>
      <c r="V91" s="1214" t="s">
        <v>85</v>
      </c>
      <c r="W91" s="1214" t="s">
        <v>10600</v>
      </c>
      <c r="X91" s="1214" t="s">
        <v>10601</v>
      </c>
      <c r="Y91" s="1214" t="s">
        <v>85</v>
      </c>
      <c r="Z91" s="1214" t="s">
        <v>85</v>
      </c>
      <c r="AA91" s="1214" t="s">
        <v>85</v>
      </c>
      <c r="AB91" s="1214" t="s">
        <v>85</v>
      </c>
      <c r="AC91" s="1214"/>
      <c r="AD91" s="532" t="str">
        <f>_xlfn.XLOOKUP(LEFT(C91,2),'OTG DATA'!$H$2:$H$18,'OTG DATA'!$I$2:$I$18,"not found",0)</f>
        <v>not found</v>
      </c>
    </row>
    <row r="92" spans="1:30" s="532" customFormat="1">
      <c r="A92">
        <f t="shared" si="1"/>
        <v>702</v>
      </c>
      <c r="B92" s="1212"/>
      <c r="C92" s="1214" t="s">
        <v>38914</v>
      </c>
      <c r="D92" s="1214">
        <v>11207002109</v>
      </c>
      <c r="E92" s="1214" t="s">
        <v>1693</v>
      </c>
      <c r="F92" s="1216">
        <v>45131.748842592599</v>
      </c>
      <c r="G92" s="1214">
        <v>54</v>
      </c>
      <c r="H92" s="1214">
        <v>13</v>
      </c>
      <c r="I92" s="1214">
        <v>0</v>
      </c>
      <c r="J92" s="1214">
        <v>1</v>
      </c>
      <c r="K92" s="1214" t="s">
        <v>38127</v>
      </c>
      <c r="L92" s="1214">
        <v>3</v>
      </c>
      <c r="M92" s="1214" t="s">
        <v>85</v>
      </c>
      <c r="N92" s="1214" t="s">
        <v>10594</v>
      </c>
      <c r="O92" s="1214" t="s">
        <v>85</v>
      </c>
      <c r="P92" s="1214" t="s">
        <v>85</v>
      </c>
      <c r="Q92" s="1214"/>
      <c r="R92" s="1214"/>
      <c r="S92" s="1214" t="s">
        <v>85</v>
      </c>
      <c r="T92" s="1214" t="s">
        <v>85</v>
      </c>
      <c r="U92" s="1214" t="s">
        <v>85</v>
      </c>
      <c r="V92" s="1214" t="s">
        <v>85</v>
      </c>
      <c r="W92" s="1214" t="s">
        <v>10625</v>
      </c>
      <c r="X92" s="1214" t="s">
        <v>10615</v>
      </c>
      <c r="Y92" s="1214" t="s">
        <v>85</v>
      </c>
      <c r="Z92" s="1214" t="s">
        <v>85</v>
      </c>
      <c r="AA92" s="1214" t="s">
        <v>85</v>
      </c>
      <c r="AB92" s="1214" t="s">
        <v>85</v>
      </c>
      <c r="AC92" s="1214"/>
      <c r="AD92" s="532" t="str">
        <f>_xlfn.XLOOKUP(LEFT(C92,2),'OTG DATA'!$H$2:$H$18,'OTG DATA'!$I$2:$I$18,"not found",0)</f>
        <v>二林巡修課</v>
      </c>
    </row>
    <row r="93" spans="1:30" s="532" customFormat="1">
      <c r="B93" s="1212"/>
      <c r="C93" s="1212" t="s">
        <v>38953</v>
      </c>
      <c r="D93" s="1214">
        <v>11207002143</v>
      </c>
      <c r="E93" s="1214" t="s">
        <v>1686</v>
      </c>
      <c r="F93" s="1216">
        <v>45132.341180555602</v>
      </c>
      <c r="G93" s="1214">
        <v>8</v>
      </c>
      <c r="H93" s="1214">
        <v>58</v>
      </c>
      <c r="I93" s="1214">
        <v>160</v>
      </c>
      <c r="J93" s="1214">
        <v>1</v>
      </c>
      <c r="K93" s="1215" t="s">
        <v>11064</v>
      </c>
      <c r="L93" s="1214">
        <v>3</v>
      </c>
      <c r="M93" s="1214" t="s">
        <v>85</v>
      </c>
      <c r="N93" s="1214" t="s">
        <v>10599</v>
      </c>
      <c r="O93" s="1214" t="s">
        <v>85</v>
      </c>
      <c r="P93" s="1214" t="s">
        <v>85</v>
      </c>
      <c r="Q93" s="1214"/>
      <c r="R93" s="1214"/>
      <c r="S93" s="1214" t="s">
        <v>85</v>
      </c>
      <c r="T93" s="1214" t="s">
        <v>85</v>
      </c>
      <c r="U93" s="1214" t="s">
        <v>85</v>
      </c>
      <c r="V93" s="1214" t="s">
        <v>85</v>
      </c>
      <c r="W93" s="1214" t="s">
        <v>10609</v>
      </c>
      <c r="X93" s="1214" t="s">
        <v>10601</v>
      </c>
      <c r="Y93" s="1214" t="s">
        <v>85</v>
      </c>
      <c r="Z93" s="1214" t="s">
        <v>85</v>
      </c>
      <c r="AA93" s="1214" t="s">
        <v>85</v>
      </c>
      <c r="AB93" s="1214" t="s">
        <v>85</v>
      </c>
      <c r="AC93" s="1214"/>
      <c r="AD93" s="532" t="str">
        <f>_xlfn.XLOOKUP(LEFT(C93,2),'OTG DATA'!$H$2:$H$18,'OTG DATA'!$I$2:$I$18,"not found",0)</f>
        <v>員林巡修課</v>
      </c>
    </row>
    <row r="94" spans="1:30" s="532" customFormat="1">
      <c r="A94">
        <f t="shared" si="1"/>
        <v>800</v>
      </c>
      <c r="C94" s="532" t="s">
        <v>38915</v>
      </c>
      <c r="D94" s="1214">
        <v>11207002145</v>
      </c>
      <c r="E94" s="1214" t="s">
        <v>1697</v>
      </c>
      <c r="F94" s="1216">
        <v>45132.364675925899</v>
      </c>
      <c r="G94" s="1214">
        <v>40</v>
      </c>
      <c r="H94" s="1214">
        <v>20</v>
      </c>
      <c r="I94" s="1214">
        <v>40</v>
      </c>
      <c r="J94" s="1214">
        <v>1</v>
      </c>
      <c r="K94" s="1215" t="s">
        <v>38128</v>
      </c>
      <c r="L94" s="1214">
        <v>2</v>
      </c>
      <c r="M94" s="1214" t="s">
        <v>85</v>
      </c>
      <c r="N94" s="1214" t="s">
        <v>10599</v>
      </c>
      <c r="O94" s="1214" t="s">
        <v>85</v>
      </c>
      <c r="P94" s="1214" t="s">
        <v>85</v>
      </c>
      <c r="Q94" s="1214"/>
      <c r="R94" s="1214"/>
      <c r="S94" s="1214" t="s">
        <v>85</v>
      </c>
      <c r="T94" s="1214" t="s">
        <v>85</v>
      </c>
      <c r="U94" s="1214" t="s">
        <v>85</v>
      </c>
      <c r="V94" s="1214" t="s">
        <v>85</v>
      </c>
      <c r="W94" s="1214" t="s">
        <v>10609</v>
      </c>
      <c r="X94" s="1214" t="s">
        <v>10605</v>
      </c>
      <c r="Y94" s="1214" t="s">
        <v>85</v>
      </c>
      <c r="Z94" s="1214" t="s">
        <v>85</v>
      </c>
      <c r="AA94" s="1214" t="s">
        <v>85</v>
      </c>
      <c r="AB94" s="1214" t="s">
        <v>85</v>
      </c>
      <c r="AC94" s="1214"/>
      <c r="AD94" s="532" t="str">
        <f>_xlfn.XLOOKUP(LEFT(C94,2),'OTG DATA'!$H$2:$H$18,'OTG DATA'!$I$2:$I$18,"not found",0)</f>
        <v>員林巡修課</v>
      </c>
    </row>
    <row r="95" spans="1:30" s="532" customFormat="1">
      <c r="A95">
        <f t="shared" si="1"/>
        <v>2140</v>
      </c>
      <c r="B95" s="1212" t="s">
        <v>38944</v>
      </c>
      <c r="C95" s="1212"/>
      <c r="D95" s="1214">
        <v>11207002268</v>
      </c>
      <c r="E95" s="1215" t="s">
        <v>2281</v>
      </c>
      <c r="F95" s="1216">
        <v>45133.606446759302</v>
      </c>
      <c r="G95" s="1214">
        <v>2</v>
      </c>
      <c r="H95" s="1214">
        <v>1070</v>
      </c>
      <c r="I95" s="1214">
        <v>5503</v>
      </c>
      <c r="J95" s="1214">
        <v>2</v>
      </c>
      <c r="K95" s="1215" t="s">
        <v>38125</v>
      </c>
      <c r="L95" s="1214">
        <v>3</v>
      </c>
      <c r="M95" s="1214" t="s">
        <v>85</v>
      </c>
      <c r="N95" s="1214" t="s">
        <v>38261</v>
      </c>
      <c r="O95" s="1214" t="s">
        <v>85</v>
      </c>
      <c r="P95" s="1214" t="s">
        <v>85</v>
      </c>
      <c r="Q95" s="1214">
        <v>3</v>
      </c>
      <c r="R95" s="1214"/>
      <c r="S95" s="1214" t="s">
        <v>85</v>
      </c>
      <c r="T95" s="1214" t="s">
        <v>85</v>
      </c>
      <c r="U95" s="1214" t="s">
        <v>85</v>
      </c>
      <c r="V95" s="1214" t="s">
        <v>85</v>
      </c>
      <c r="W95" s="1214" t="s">
        <v>10595</v>
      </c>
      <c r="X95" s="1214" t="s">
        <v>10601</v>
      </c>
      <c r="Y95" s="1214" t="s">
        <v>85</v>
      </c>
      <c r="Z95" s="1214" t="s">
        <v>85</v>
      </c>
      <c r="AA95" s="1214" t="s">
        <v>85</v>
      </c>
      <c r="AB95" s="1214" t="s">
        <v>85</v>
      </c>
      <c r="AC95" s="1214"/>
      <c r="AD95" s="532" t="str">
        <f>_xlfn.XLOOKUP(LEFT(C95,2),'OTG DATA'!$H$2:$H$18,'OTG DATA'!$I$2:$I$18,"not found",0)</f>
        <v>not found</v>
      </c>
    </row>
    <row r="96" spans="1:30" s="532" customFormat="1">
      <c r="A96">
        <f t="shared" si="1"/>
        <v>11868</v>
      </c>
      <c r="B96" s="1212" t="s">
        <v>38944</v>
      </c>
      <c r="C96" s="1212"/>
      <c r="D96" s="1214">
        <v>11207002268</v>
      </c>
      <c r="E96" s="1215" t="s">
        <v>2281</v>
      </c>
      <c r="F96" s="1216">
        <v>45133.606446759302</v>
      </c>
      <c r="G96" s="1215">
        <v>12</v>
      </c>
      <c r="H96" s="1215">
        <v>989</v>
      </c>
      <c r="I96" s="1214">
        <v>5503</v>
      </c>
      <c r="J96" s="1214">
        <v>2</v>
      </c>
      <c r="K96" s="1215" t="s">
        <v>38125</v>
      </c>
      <c r="L96" s="1214">
        <v>3</v>
      </c>
      <c r="M96" s="1214" t="s">
        <v>85</v>
      </c>
      <c r="N96" s="1214" t="s">
        <v>38261</v>
      </c>
      <c r="O96" s="1214" t="s">
        <v>85</v>
      </c>
      <c r="P96" s="1214" t="s">
        <v>85</v>
      </c>
      <c r="Q96" s="1214">
        <v>3</v>
      </c>
      <c r="R96" s="1214"/>
      <c r="S96" s="1214" t="s">
        <v>85</v>
      </c>
      <c r="T96" s="1214" t="s">
        <v>85</v>
      </c>
      <c r="U96" s="1214" t="s">
        <v>85</v>
      </c>
      <c r="V96" s="1214" t="s">
        <v>85</v>
      </c>
      <c r="W96" s="1214" t="s">
        <v>10595</v>
      </c>
      <c r="X96" s="1214" t="s">
        <v>10601</v>
      </c>
      <c r="Y96" s="1214" t="s">
        <v>85</v>
      </c>
      <c r="Z96" s="1214" t="s">
        <v>85</v>
      </c>
      <c r="AA96" s="1214" t="s">
        <v>85</v>
      </c>
      <c r="AB96" s="1214" t="s">
        <v>85</v>
      </c>
      <c r="AC96" s="1214"/>
      <c r="AD96" s="532" t="str">
        <f>_xlfn.XLOOKUP(LEFT(C96,2),'OTG DATA'!$H$2:$H$18,'OTG DATA'!$I$2:$I$18,"not found",0)</f>
        <v>not found</v>
      </c>
    </row>
    <row r="97" spans="1:30" s="532" customFormat="1">
      <c r="A97">
        <f t="shared" si="1"/>
        <v>22126</v>
      </c>
      <c r="B97" s="1212" t="s">
        <v>38944</v>
      </c>
      <c r="C97" s="1214"/>
      <c r="D97" s="1214">
        <v>11207002268</v>
      </c>
      <c r="E97" s="1215" t="s">
        <v>2281</v>
      </c>
      <c r="F97" s="1216">
        <v>45133.606446759302</v>
      </c>
      <c r="G97" s="1214">
        <v>74</v>
      </c>
      <c r="H97" s="1214">
        <v>299</v>
      </c>
      <c r="I97" s="1214">
        <v>5503</v>
      </c>
      <c r="J97" s="1214">
        <v>2</v>
      </c>
      <c r="K97" s="1215" t="s">
        <v>38125</v>
      </c>
      <c r="L97" s="1214">
        <v>3</v>
      </c>
      <c r="M97" s="1214" t="s">
        <v>85</v>
      </c>
      <c r="N97" s="1214" t="s">
        <v>38261</v>
      </c>
      <c r="O97" s="1214" t="s">
        <v>85</v>
      </c>
      <c r="P97" s="1214" t="s">
        <v>85</v>
      </c>
      <c r="Q97" s="1214">
        <v>3</v>
      </c>
      <c r="R97" s="1214"/>
      <c r="S97" s="1214" t="s">
        <v>85</v>
      </c>
      <c r="T97" s="1214" t="s">
        <v>85</v>
      </c>
      <c r="U97" s="1214" t="s">
        <v>85</v>
      </c>
      <c r="V97" s="1214" t="s">
        <v>85</v>
      </c>
      <c r="W97" s="1214" t="s">
        <v>10595</v>
      </c>
      <c r="X97" s="1214" t="s">
        <v>10601</v>
      </c>
      <c r="Y97" s="1214" t="s">
        <v>85</v>
      </c>
      <c r="Z97" s="1214" t="s">
        <v>85</v>
      </c>
      <c r="AA97" s="1214" t="s">
        <v>85</v>
      </c>
      <c r="AB97" s="1214" t="s">
        <v>85</v>
      </c>
      <c r="AC97" s="1214"/>
      <c r="AD97" s="532" t="str">
        <f>_xlfn.XLOOKUP(LEFT(C97,2),'OTG DATA'!$H$2:$H$18,'OTG DATA'!$I$2:$I$18,"not found",0)</f>
        <v>not found</v>
      </c>
    </row>
    <row r="98" spans="1:30" s="532" customFormat="1">
      <c r="A98">
        <f t="shared" si="1"/>
        <v>0</v>
      </c>
      <c r="B98" s="1212" t="s">
        <v>38944</v>
      </c>
      <c r="C98" s="1212"/>
      <c r="D98" s="1214">
        <v>11207002278</v>
      </c>
      <c r="E98" s="1215" t="s">
        <v>2281</v>
      </c>
      <c r="F98" s="1216">
        <v>45133.607812499999</v>
      </c>
      <c r="G98" s="1214">
        <v>0</v>
      </c>
      <c r="H98" s="1214">
        <v>0</v>
      </c>
      <c r="I98" s="1214">
        <v>785</v>
      </c>
      <c r="J98" s="1214">
        <v>2</v>
      </c>
      <c r="K98" s="1215" t="s">
        <v>38125</v>
      </c>
      <c r="L98" s="1214">
        <v>3</v>
      </c>
      <c r="M98" s="1214" t="s">
        <v>85</v>
      </c>
      <c r="N98" s="1214" t="s">
        <v>38261</v>
      </c>
      <c r="O98" s="1214" t="s">
        <v>85</v>
      </c>
      <c r="P98" s="1214" t="s">
        <v>85</v>
      </c>
      <c r="Q98" s="1214">
        <v>3</v>
      </c>
      <c r="R98" s="1214"/>
      <c r="S98" s="1214" t="s">
        <v>85</v>
      </c>
      <c r="T98" s="1214" t="s">
        <v>85</v>
      </c>
      <c r="U98" s="1214" t="s">
        <v>85</v>
      </c>
      <c r="V98" s="1214" t="s">
        <v>85</v>
      </c>
      <c r="W98" s="1214" t="s">
        <v>38329</v>
      </c>
      <c r="X98" s="1214" t="s">
        <v>10601</v>
      </c>
      <c r="Y98" s="1214" t="s">
        <v>85</v>
      </c>
      <c r="Z98" s="1214" t="s">
        <v>85</v>
      </c>
      <c r="AA98" s="1214" t="s">
        <v>85</v>
      </c>
      <c r="AB98" s="1214" t="s">
        <v>85</v>
      </c>
      <c r="AC98" s="1214"/>
      <c r="AD98" s="532" t="str">
        <f>_xlfn.XLOOKUP(LEFT(C98,2),'OTG DATA'!$H$2:$H$18,'OTG DATA'!$I$2:$I$18,"not found",0)</f>
        <v>not found</v>
      </c>
    </row>
    <row r="99" spans="1:30" s="532" customFormat="1">
      <c r="A99" s="532" t="s">
        <v>38334</v>
      </c>
      <c r="B99" s="1212" t="s">
        <v>38952</v>
      </c>
      <c r="C99" s="1214"/>
      <c r="D99" s="1214">
        <v>11207002298</v>
      </c>
      <c r="E99" s="1214" t="s">
        <v>1276</v>
      </c>
      <c r="F99" s="1216">
        <v>45134.000706018502</v>
      </c>
      <c r="G99" s="1214">
        <v>59</v>
      </c>
      <c r="H99" s="1214">
        <v>2</v>
      </c>
      <c r="I99" s="1214">
        <v>0</v>
      </c>
      <c r="J99" s="1214">
        <v>3</v>
      </c>
      <c r="K99" s="1214" t="s">
        <v>38127</v>
      </c>
      <c r="L99" s="1214">
        <v>1</v>
      </c>
      <c r="M99" s="1214" t="s">
        <v>85</v>
      </c>
      <c r="N99" s="1214" t="s">
        <v>10632</v>
      </c>
      <c r="O99" s="1214" t="s">
        <v>85</v>
      </c>
      <c r="P99" s="1214" t="s">
        <v>85</v>
      </c>
      <c r="Q99" s="1214">
        <v>3</v>
      </c>
      <c r="R99" s="1214"/>
      <c r="S99" s="1214" t="s">
        <v>85</v>
      </c>
      <c r="T99" s="1214" t="s">
        <v>85</v>
      </c>
      <c r="U99" s="1214" t="s">
        <v>85</v>
      </c>
      <c r="V99" s="1214" t="s">
        <v>85</v>
      </c>
      <c r="W99" s="1214" t="s">
        <v>10604</v>
      </c>
      <c r="X99" s="1214" t="s">
        <v>10615</v>
      </c>
      <c r="Y99" s="1214" t="s">
        <v>85</v>
      </c>
      <c r="Z99" s="1214" t="s">
        <v>85</v>
      </c>
      <c r="AA99" s="1214" t="s">
        <v>85</v>
      </c>
      <c r="AB99" s="1214" t="s">
        <v>85</v>
      </c>
      <c r="AC99" s="1214"/>
      <c r="AD99" s="532" t="str">
        <f>_xlfn.XLOOKUP(LEFT(C99,2),'OTG DATA'!$H$2:$H$18,'OTG DATA'!$I$2:$I$18,"not found",0)</f>
        <v>not found</v>
      </c>
    </row>
    <row r="100" spans="1:30" s="532" customFormat="1">
      <c r="B100" s="1212" t="s">
        <v>38947</v>
      </c>
      <c r="C100" s="1214"/>
      <c r="D100" s="1214">
        <v>11207002418</v>
      </c>
      <c r="E100" s="1214" t="s">
        <v>1948</v>
      </c>
      <c r="F100" s="1216">
        <v>45135.510590277801</v>
      </c>
      <c r="G100" s="1214">
        <v>56</v>
      </c>
      <c r="H100" s="1214">
        <v>25</v>
      </c>
      <c r="I100" s="1214">
        <v>0</v>
      </c>
      <c r="J100" s="1214">
        <v>6</v>
      </c>
      <c r="K100" s="1214" t="s">
        <v>37999</v>
      </c>
      <c r="L100" s="1214">
        <v>3</v>
      </c>
      <c r="M100" s="1214" t="s">
        <v>85</v>
      </c>
      <c r="N100" s="1214" t="s">
        <v>10599</v>
      </c>
      <c r="O100" s="1214" t="s">
        <v>85</v>
      </c>
      <c r="P100" s="1214" t="s">
        <v>85</v>
      </c>
      <c r="Q100" s="1214">
        <v>3</v>
      </c>
      <c r="R100" s="1214"/>
      <c r="S100" s="1214" t="s">
        <v>85</v>
      </c>
      <c r="T100" s="1214" t="s">
        <v>85</v>
      </c>
      <c r="U100" s="1214" t="s">
        <v>85</v>
      </c>
      <c r="V100" s="1214" t="s">
        <v>85</v>
      </c>
      <c r="W100" s="1214" t="s">
        <v>10609</v>
      </c>
      <c r="X100" s="1214" t="s">
        <v>38940</v>
      </c>
      <c r="Y100" s="1214" t="s">
        <v>85</v>
      </c>
      <c r="Z100" s="1214" t="s">
        <v>85</v>
      </c>
      <c r="AA100" s="1214" t="s">
        <v>85</v>
      </c>
      <c r="AB100" s="1214" t="s">
        <v>85</v>
      </c>
      <c r="AC100" s="1214"/>
      <c r="AD100" s="532" t="str">
        <f>_xlfn.XLOOKUP(LEFT(C100,2),'OTG DATA'!$H$2:$H$18,'OTG DATA'!$I$2:$I$18,"not found",0)</f>
        <v>not found</v>
      </c>
    </row>
    <row r="101" spans="1:30" s="532" customFormat="1">
      <c r="B101" s="1212"/>
      <c r="C101" s="1214" t="s">
        <v>38933</v>
      </c>
      <c r="D101" s="1214">
        <v>11207002425</v>
      </c>
      <c r="E101" s="1214" t="s">
        <v>1276</v>
      </c>
      <c r="F101" s="1216">
        <v>45135.609745370399</v>
      </c>
      <c r="G101" s="1214">
        <v>47</v>
      </c>
      <c r="H101" s="1214">
        <v>1</v>
      </c>
      <c r="I101" s="1214">
        <v>0</v>
      </c>
      <c r="J101" s="1214">
        <v>6</v>
      </c>
      <c r="K101" s="1214" t="s">
        <v>11057</v>
      </c>
      <c r="L101" s="1214">
        <v>1</v>
      </c>
      <c r="M101" s="1214" t="s">
        <v>85</v>
      </c>
      <c r="N101" s="1214" t="s">
        <v>10599</v>
      </c>
      <c r="O101" s="1214" t="s">
        <v>85</v>
      </c>
      <c r="P101" s="1214" t="s">
        <v>85</v>
      </c>
      <c r="Q101" s="1214">
        <v>3</v>
      </c>
      <c r="R101" s="1214"/>
      <c r="S101" s="1214" t="s">
        <v>85</v>
      </c>
      <c r="T101" s="1214" t="s">
        <v>85</v>
      </c>
      <c r="U101" s="1214" t="s">
        <v>85</v>
      </c>
      <c r="V101" s="1214" t="s">
        <v>85</v>
      </c>
      <c r="W101" s="1214" t="s">
        <v>10595</v>
      </c>
      <c r="X101" s="1214" t="s">
        <v>10615</v>
      </c>
      <c r="Y101" s="1214" t="s">
        <v>85</v>
      </c>
      <c r="Z101" s="1214" t="s">
        <v>85</v>
      </c>
      <c r="AA101" s="1214" t="s">
        <v>85</v>
      </c>
      <c r="AB101" s="1214" t="s">
        <v>85</v>
      </c>
      <c r="AC101" s="1214"/>
      <c r="AD101" s="532" t="str">
        <f>_xlfn.XLOOKUP(LEFT(C101,2),'OTG DATA'!$H$2:$H$18,'OTG DATA'!$I$2:$I$18,"not found",0)</f>
        <v>二林巡修課</v>
      </c>
    </row>
    <row r="102" spans="1:30" s="532" customFormat="1">
      <c r="B102" s="1212"/>
      <c r="C102" s="1217" t="s">
        <v>38916</v>
      </c>
      <c r="D102" s="1217">
        <v>11207002447</v>
      </c>
      <c r="E102" s="1214" t="s">
        <v>2328</v>
      </c>
      <c r="F102" s="1218">
        <v>45135.879699074103</v>
      </c>
      <c r="G102" s="1217">
        <v>33</v>
      </c>
      <c r="H102" s="1217">
        <v>126</v>
      </c>
      <c r="I102" s="1217">
        <v>46</v>
      </c>
      <c r="J102" s="1217">
        <v>3</v>
      </c>
      <c r="K102" s="1214" t="s">
        <v>38127</v>
      </c>
      <c r="L102" s="1217">
        <v>2</v>
      </c>
      <c r="M102" s="1217" t="s">
        <v>85</v>
      </c>
      <c r="N102" s="1217" t="s">
        <v>10594</v>
      </c>
      <c r="O102" s="1217" t="s">
        <v>85</v>
      </c>
      <c r="P102" s="1217" t="s">
        <v>85</v>
      </c>
      <c r="Q102" s="1217">
        <v>6</v>
      </c>
      <c r="R102" s="1217"/>
      <c r="S102" s="1217" t="s">
        <v>85</v>
      </c>
      <c r="T102" s="1217" t="s">
        <v>85</v>
      </c>
      <c r="U102" s="1217" t="s">
        <v>85</v>
      </c>
      <c r="V102" s="1217" t="s">
        <v>85</v>
      </c>
      <c r="W102" s="1217" t="s">
        <v>11091</v>
      </c>
      <c r="X102" s="1217" t="s">
        <v>10615</v>
      </c>
      <c r="Y102" s="1217" t="s">
        <v>85</v>
      </c>
      <c r="Z102" s="1217" t="s">
        <v>85</v>
      </c>
      <c r="AA102" s="1217" t="s">
        <v>85</v>
      </c>
      <c r="AB102" s="1217" t="s">
        <v>85</v>
      </c>
      <c r="AC102" s="1217"/>
      <c r="AD102" s="532" t="str">
        <f>_xlfn.XLOOKUP(LEFT(C102,2),'OTG DATA'!$H$2:$H$18,'OTG DATA'!$I$2:$I$18,"not found",0)</f>
        <v>市區巡修課</v>
      </c>
    </row>
    <row r="103" spans="1:30" s="532" customFormat="1">
      <c r="B103" s="1212"/>
      <c r="C103" s="1217" t="s">
        <v>38934</v>
      </c>
      <c r="D103" s="1217">
        <v>11207002489</v>
      </c>
      <c r="E103" s="1214" t="s">
        <v>2302</v>
      </c>
      <c r="F103" s="1218">
        <v>45136.542997685203</v>
      </c>
      <c r="G103" s="1217">
        <v>57</v>
      </c>
      <c r="H103" s="1217">
        <v>1</v>
      </c>
      <c r="I103" s="1217">
        <v>12</v>
      </c>
      <c r="J103" s="1217">
        <v>1</v>
      </c>
      <c r="K103" s="1214" t="s">
        <v>38127</v>
      </c>
      <c r="L103" s="1217">
        <v>1</v>
      </c>
      <c r="M103" s="1217" t="s">
        <v>85</v>
      </c>
      <c r="N103" s="1217" t="s">
        <v>10599</v>
      </c>
      <c r="O103" s="1217" t="s">
        <v>85</v>
      </c>
      <c r="P103" s="1217" t="s">
        <v>85</v>
      </c>
      <c r="Q103" s="1217">
        <v>3</v>
      </c>
      <c r="R103" s="1217"/>
      <c r="S103" s="1217" t="s">
        <v>85</v>
      </c>
      <c r="T103" s="1217" t="s">
        <v>85</v>
      </c>
      <c r="U103" s="1217" t="s">
        <v>85</v>
      </c>
      <c r="V103" s="1217" t="s">
        <v>85</v>
      </c>
      <c r="W103" s="1217" t="s">
        <v>10609</v>
      </c>
      <c r="X103" s="1217" t="s">
        <v>10615</v>
      </c>
      <c r="Y103" s="1217" t="s">
        <v>85</v>
      </c>
      <c r="Z103" s="1217" t="s">
        <v>85</v>
      </c>
      <c r="AA103" s="1217" t="s">
        <v>85</v>
      </c>
      <c r="AB103" s="1217" t="s">
        <v>85</v>
      </c>
      <c r="AC103" s="1217"/>
      <c r="AD103" s="532" t="str">
        <f>_xlfn.XLOOKUP(LEFT(C103,2),'OTG DATA'!$H$2:$H$18,'OTG DATA'!$I$2:$I$18,"not found",0)</f>
        <v>二林巡修課</v>
      </c>
    </row>
    <row r="104" spans="1:30" s="532" customFormat="1">
      <c r="B104" s="1212"/>
      <c r="C104" s="1217" t="s">
        <v>38935</v>
      </c>
      <c r="D104" s="1217">
        <v>11207002511</v>
      </c>
      <c r="E104" s="1214" t="s">
        <v>2529</v>
      </c>
      <c r="F104" s="1218">
        <v>45136.681053240703</v>
      </c>
      <c r="G104" s="1215">
        <v>36</v>
      </c>
      <c r="H104" s="1215">
        <v>20</v>
      </c>
      <c r="I104" s="1217">
        <v>0</v>
      </c>
      <c r="J104" s="1217">
        <v>3</v>
      </c>
      <c r="K104" s="1214" t="s">
        <v>38127</v>
      </c>
      <c r="L104" s="1217">
        <v>1</v>
      </c>
      <c r="M104" s="1217" t="s">
        <v>85</v>
      </c>
      <c r="N104" s="1217" t="s">
        <v>10599</v>
      </c>
      <c r="O104" s="1217" t="s">
        <v>85</v>
      </c>
      <c r="P104" s="1217" t="s">
        <v>85</v>
      </c>
      <c r="Q104" s="1217">
        <v>3</v>
      </c>
      <c r="R104" s="1217"/>
      <c r="S104" s="1217" t="s">
        <v>85</v>
      </c>
      <c r="T104" s="1217" t="s">
        <v>85</v>
      </c>
      <c r="U104" s="1217" t="s">
        <v>85</v>
      </c>
      <c r="V104" s="1217" t="s">
        <v>85</v>
      </c>
      <c r="W104" s="1217" t="s">
        <v>10609</v>
      </c>
      <c r="X104" s="1217" t="s">
        <v>10615</v>
      </c>
      <c r="Y104" s="1217" t="s">
        <v>85</v>
      </c>
      <c r="Z104" s="1217" t="s">
        <v>85</v>
      </c>
      <c r="AA104" s="1217" t="s">
        <v>85</v>
      </c>
      <c r="AB104" s="1217" t="s">
        <v>85</v>
      </c>
      <c r="AC104" s="1217"/>
      <c r="AD104" s="532" t="str">
        <f>_xlfn.XLOOKUP(LEFT(C104,2),'OTG DATA'!$H$2:$H$18,'OTG DATA'!$I$2:$I$18,"not found",0)</f>
        <v>二林巡修課</v>
      </c>
    </row>
    <row r="105" spans="1:30" s="532" customFormat="1">
      <c r="B105" s="1212"/>
      <c r="C105" s="1217" t="s">
        <v>38936</v>
      </c>
      <c r="D105" s="1217">
        <v>11207002512</v>
      </c>
      <c r="E105" s="1214" t="s">
        <v>2533</v>
      </c>
      <c r="F105" s="1218">
        <v>45136.703692129602</v>
      </c>
      <c r="G105" s="1217">
        <v>59</v>
      </c>
      <c r="H105" s="1217">
        <v>3</v>
      </c>
      <c r="I105" s="1217">
        <v>23</v>
      </c>
      <c r="J105" s="1217">
        <v>3</v>
      </c>
      <c r="K105" s="1214" t="s">
        <v>38127</v>
      </c>
      <c r="L105" s="1217">
        <v>1</v>
      </c>
      <c r="M105" s="1217" t="s">
        <v>85</v>
      </c>
      <c r="N105" s="1217" t="s">
        <v>10632</v>
      </c>
      <c r="O105" s="1217" t="s">
        <v>85</v>
      </c>
      <c r="P105" s="1217" t="s">
        <v>85</v>
      </c>
      <c r="Q105" s="1217">
        <v>3</v>
      </c>
      <c r="R105" s="1217"/>
      <c r="S105" s="1217" t="s">
        <v>85</v>
      </c>
      <c r="T105" s="1217" t="s">
        <v>85</v>
      </c>
      <c r="U105" s="1217" t="s">
        <v>85</v>
      </c>
      <c r="V105" s="1217" t="s">
        <v>85</v>
      </c>
      <c r="W105" s="1217" t="s">
        <v>10604</v>
      </c>
      <c r="X105" s="1217" t="s">
        <v>10615</v>
      </c>
      <c r="Y105" s="1217" t="s">
        <v>85</v>
      </c>
      <c r="Z105" s="1217" t="s">
        <v>85</v>
      </c>
      <c r="AA105" s="1217" t="s">
        <v>85</v>
      </c>
      <c r="AB105" s="1217" t="s">
        <v>85</v>
      </c>
      <c r="AC105" s="1217"/>
      <c r="AD105" s="532" t="str">
        <f>_xlfn.XLOOKUP(LEFT(C105,2),'OTG DATA'!$H$2:$H$18,'OTG DATA'!$I$2:$I$18,"not found",0)</f>
        <v>二林巡修課</v>
      </c>
    </row>
    <row r="106" spans="1:30" s="532" customFormat="1">
      <c r="B106" s="1212"/>
      <c r="C106" s="1217" t="s">
        <v>38937</v>
      </c>
      <c r="D106" s="1217">
        <v>11207002533</v>
      </c>
      <c r="E106" s="1214" t="s">
        <v>1985</v>
      </c>
      <c r="F106" s="1218">
        <v>45137.122951388897</v>
      </c>
      <c r="G106" s="1217">
        <v>43</v>
      </c>
      <c r="H106" s="1217">
        <v>9</v>
      </c>
      <c r="I106" s="1217">
        <v>0</v>
      </c>
      <c r="J106" s="1217">
        <v>1</v>
      </c>
      <c r="K106" s="1214" t="s">
        <v>11057</v>
      </c>
      <c r="L106" s="1217">
        <v>1</v>
      </c>
      <c r="M106" s="1217" t="s">
        <v>85</v>
      </c>
      <c r="N106" s="1217" t="s">
        <v>10599</v>
      </c>
      <c r="O106" s="1217" t="s">
        <v>85</v>
      </c>
      <c r="P106" s="1217" t="s">
        <v>85</v>
      </c>
      <c r="Q106" s="1217">
        <v>3</v>
      </c>
      <c r="R106" s="1217"/>
      <c r="S106" s="1217" t="s">
        <v>85</v>
      </c>
      <c r="T106" s="1217" t="s">
        <v>85</v>
      </c>
      <c r="U106" s="1217" t="s">
        <v>85</v>
      </c>
      <c r="V106" s="1217" t="s">
        <v>85</v>
      </c>
      <c r="W106" s="1217" t="s">
        <v>10609</v>
      </c>
      <c r="X106" s="1217" t="s">
        <v>10615</v>
      </c>
      <c r="Y106" s="1217" t="s">
        <v>85</v>
      </c>
      <c r="Z106" s="1217" t="s">
        <v>85</v>
      </c>
      <c r="AA106" s="1217" t="s">
        <v>85</v>
      </c>
      <c r="AB106" s="1217" t="s">
        <v>85</v>
      </c>
      <c r="AC106" s="1217"/>
      <c r="AD106" s="532" t="str">
        <f>_xlfn.XLOOKUP(LEFT(C106,2),'OTG DATA'!$H$2:$H$18,'OTG DATA'!$I$2:$I$18,"not found",0)</f>
        <v>二林巡修課</v>
      </c>
    </row>
    <row r="107" spans="1:30" s="532" customFormat="1">
      <c r="A107" s="532" t="s">
        <v>38948</v>
      </c>
      <c r="B107" s="1212" t="s">
        <v>38955</v>
      </c>
      <c r="C107" s="1212"/>
      <c r="D107" s="1217">
        <v>11207002541</v>
      </c>
      <c r="E107" s="1214" t="s">
        <v>2330</v>
      </c>
      <c r="F107" s="1218">
        <v>45137.186111111099</v>
      </c>
      <c r="G107" s="1215">
        <v>30</v>
      </c>
      <c r="H107" s="1215">
        <v>209</v>
      </c>
      <c r="I107" s="1217">
        <v>890</v>
      </c>
      <c r="J107" s="1217">
        <v>2</v>
      </c>
      <c r="K107" s="1215" t="s">
        <v>11064</v>
      </c>
      <c r="L107" s="1217">
        <v>3</v>
      </c>
      <c r="M107" s="1217" t="s">
        <v>85</v>
      </c>
      <c r="N107" s="1217" t="s">
        <v>38919</v>
      </c>
      <c r="O107" s="1217" t="s">
        <v>85</v>
      </c>
      <c r="P107" s="1217" t="s">
        <v>85</v>
      </c>
      <c r="Q107" s="1217">
        <v>6</v>
      </c>
      <c r="R107" s="1217">
        <v>8310</v>
      </c>
      <c r="S107" s="1217" t="s">
        <v>85</v>
      </c>
      <c r="T107" s="1217" t="s">
        <v>85</v>
      </c>
      <c r="U107" s="1217" t="s">
        <v>85</v>
      </c>
      <c r="V107" s="1217" t="s">
        <v>85</v>
      </c>
      <c r="W107" s="1217" t="s">
        <v>10595</v>
      </c>
      <c r="X107" s="1217" t="s">
        <v>10601</v>
      </c>
      <c r="Y107" s="1217" t="s">
        <v>85</v>
      </c>
      <c r="Z107" s="1217" t="s">
        <v>85</v>
      </c>
      <c r="AA107" s="1217" t="s">
        <v>85</v>
      </c>
      <c r="AB107" s="1217" t="s">
        <v>85</v>
      </c>
      <c r="AC107" s="1217"/>
      <c r="AD107" s="532" t="str">
        <f>_xlfn.XLOOKUP(LEFT(C107,2),'OTG DATA'!$H$2:$H$18,'OTG DATA'!$I$2:$I$18,"not found",0)</f>
        <v>not found</v>
      </c>
    </row>
    <row r="108" spans="1:30" s="532" customFormat="1">
      <c r="B108" s="1212"/>
      <c r="C108" s="1212" t="s">
        <v>38938</v>
      </c>
      <c r="D108" s="1217">
        <v>11207002548</v>
      </c>
      <c r="E108" s="1214" t="s">
        <v>1941</v>
      </c>
      <c r="F108" s="1218">
        <v>45137.313553240703</v>
      </c>
      <c r="G108" s="1215">
        <v>79</v>
      </c>
      <c r="H108" s="1215">
        <v>6</v>
      </c>
      <c r="I108" s="1217">
        <v>0</v>
      </c>
      <c r="J108" s="1217">
        <v>1</v>
      </c>
      <c r="K108" s="1214" t="s">
        <v>38127</v>
      </c>
      <c r="L108" s="1217">
        <v>1</v>
      </c>
      <c r="M108" s="1217" t="s">
        <v>85</v>
      </c>
      <c r="N108" s="1217" t="s">
        <v>10599</v>
      </c>
      <c r="O108" s="1217" t="s">
        <v>85</v>
      </c>
      <c r="P108" s="1217" t="s">
        <v>85</v>
      </c>
      <c r="Q108" s="1217"/>
      <c r="R108" s="1217"/>
      <c r="S108" s="1217" t="s">
        <v>85</v>
      </c>
      <c r="T108" s="1217" t="s">
        <v>85</v>
      </c>
      <c r="U108" s="1217" t="s">
        <v>85</v>
      </c>
      <c r="V108" s="1217" t="s">
        <v>85</v>
      </c>
      <c r="W108" s="1217" t="s">
        <v>10609</v>
      </c>
      <c r="X108" s="1217" t="s">
        <v>10596</v>
      </c>
      <c r="Y108" s="1217" t="s">
        <v>85</v>
      </c>
      <c r="Z108" s="1217" t="s">
        <v>85</v>
      </c>
      <c r="AA108" s="1217" t="s">
        <v>85</v>
      </c>
      <c r="AB108" s="1217" t="s">
        <v>85</v>
      </c>
      <c r="AC108" s="1217"/>
      <c r="AD108" s="532" t="str">
        <f>_xlfn.XLOOKUP(LEFT(C108,2),'OTG DATA'!$H$2:$H$18,'OTG DATA'!$I$2:$I$18,"not found",0)</f>
        <v>二林巡修課</v>
      </c>
    </row>
    <row r="109" spans="1:30" s="532" customFormat="1">
      <c r="B109" s="1212"/>
      <c r="C109" s="1212" t="s">
        <v>38939</v>
      </c>
      <c r="D109" s="1217">
        <v>11207002593</v>
      </c>
      <c r="E109" s="1214" t="s">
        <v>2527</v>
      </c>
      <c r="F109" s="1218">
        <v>45137.732881944401</v>
      </c>
      <c r="G109" s="1215">
        <v>58</v>
      </c>
      <c r="H109" s="1215">
        <v>3</v>
      </c>
      <c r="I109" s="1217">
        <v>0</v>
      </c>
      <c r="J109" s="1217">
        <v>1</v>
      </c>
      <c r="K109" s="1214" t="s">
        <v>38127</v>
      </c>
      <c r="L109" s="1217">
        <v>1</v>
      </c>
      <c r="M109" s="1217" t="s">
        <v>85</v>
      </c>
      <c r="N109" s="1217" t="s">
        <v>10603</v>
      </c>
      <c r="O109" s="1217" t="s">
        <v>85</v>
      </c>
      <c r="P109" s="1217" t="s">
        <v>85</v>
      </c>
      <c r="Q109" s="1217"/>
      <c r="R109" s="1217"/>
      <c r="S109" s="1217" t="s">
        <v>85</v>
      </c>
      <c r="T109" s="1217" t="s">
        <v>85</v>
      </c>
      <c r="U109" s="1217" t="s">
        <v>85</v>
      </c>
      <c r="V109" s="1217" t="s">
        <v>85</v>
      </c>
      <c r="W109" s="1217" t="s">
        <v>10604</v>
      </c>
      <c r="X109" s="1217" t="s">
        <v>10615</v>
      </c>
      <c r="Y109" s="1217" t="s">
        <v>85</v>
      </c>
      <c r="Z109" s="1217" t="s">
        <v>85</v>
      </c>
      <c r="AA109" s="1217" t="s">
        <v>85</v>
      </c>
      <c r="AB109" s="1217" t="s">
        <v>85</v>
      </c>
      <c r="AC109" s="1217"/>
      <c r="AD109" s="532" t="str">
        <f>_xlfn.XLOOKUP(LEFT(C109,2),'OTG DATA'!$H$2:$H$18,'OTG DATA'!$I$2:$I$18,"not found",0)</f>
        <v>二林巡修課</v>
      </c>
    </row>
    <row r="110" spans="1:30" s="532" customFormat="1">
      <c r="A110" s="532" t="s">
        <v>38333</v>
      </c>
      <c r="B110" s="1212" t="s">
        <v>38954</v>
      </c>
      <c r="C110" s="1217"/>
      <c r="D110" s="1217">
        <v>11207002612</v>
      </c>
      <c r="E110" s="1214" t="s">
        <v>2259</v>
      </c>
      <c r="F110" s="1218">
        <v>45138.2328472222</v>
      </c>
      <c r="G110" s="1215">
        <v>18</v>
      </c>
      <c r="H110" s="1215">
        <v>150</v>
      </c>
      <c r="I110" s="1217">
        <v>450</v>
      </c>
      <c r="J110" s="1217">
        <v>1</v>
      </c>
      <c r="K110" s="1215" t="s">
        <v>38128</v>
      </c>
      <c r="L110" s="1217">
        <v>1</v>
      </c>
      <c r="M110" s="1217" t="s">
        <v>85</v>
      </c>
      <c r="N110" s="1217" t="s">
        <v>10599</v>
      </c>
      <c r="O110" s="1217" t="s">
        <v>85</v>
      </c>
      <c r="P110" s="1217" t="s">
        <v>85</v>
      </c>
      <c r="Q110" s="1217"/>
      <c r="R110" s="1217"/>
      <c r="S110" s="1217" t="s">
        <v>85</v>
      </c>
      <c r="T110" s="1217" t="s">
        <v>85</v>
      </c>
      <c r="U110" s="1217" t="s">
        <v>85</v>
      </c>
      <c r="V110" s="1217" t="s">
        <v>85</v>
      </c>
      <c r="W110" s="1217" t="s">
        <v>10609</v>
      </c>
      <c r="X110" s="1217" t="s">
        <v>10860</v>
      </c>
      <c r="Y110" s="1217" t="s">
        <v>85</v>
      </c>
      <c r="Z110" s="1217" t="s">
        <v>85</v>
      </c>
      <c r="AA110" s="1217" t="s">
        <v>85</v>
      </c>
      <c r="AB110" s="1217" t="s">
        <v>85</v>
      </c>
      <c r="AC110" s="1217"/>
      <c r="AD110" s="532" t="str">
        <f>_xlfn.XLOOKUP(LEFT(C110,2),'OTG DATA'!$H$2:$H$18,'OTG DATA'!$I$2:$I$18,"not found",0)</f>
        <v>not found</v>
      </c>
    </row>
    <row r="111" spans="1:30" s="532" customFormat="1">
      <c r="B111" s="1212"/>
      <c r="C111" s="1217"/>
      <c r="D111" s="1217"/>
      <c r="E111" s="1215"/>
      <c r="F111" s="1218"/>
      <c r="G111" s="1215"/>
      <c r="H111" s="1215"/>
      <c r="I111" s="1217"/>
      <c r="J111" s="1217"/>
      <c r="K111" s="1215"/>
      <c r="L111" s="1217"/>
      <c r="M111" s="1217"/>
      <c r="N111" s="1217"/>
      <c r="O111" s="1217"/>
      <c r="P111" s="1217"/>
      <c r="Q111" s="1217"/>
      <c r="R111" s="1217"/>
      <c r="S111" s="1217"/>
      <c r="T111" s="1217"/>
      <c r="U111" s="1217"/>
      <c r="V111" s="1217"/>
      <c r="W111" s="1217"/>
      <c r="X111" s="1217"/>
      <c r="Y111" s="1217"/>
      <c r="Z111" s="1217"/>
      <c r="AA111" s="1217"/>
      <c r="AB111" s="1217"/>
      <c r="AC111" s="1217"/>
      <c r="AD111" s="532" t="str">
        <f>_xlfn.XLOOKUP(LEFT(C111,2),'OTG DATA'!$H$2:$H$18,'OTG DATA'!$I$2:$I$18,"not found",0)</f>
        <v>not found</v>
      </c>
    </row>
    <row r="112" spans="1:30" s="532" customFormat="1">
      <c r="B112" s="1212"/>
      <c r="C112" s="1299"/>
      <c r="D112" s="1300"/>
      <c r="E112" s="1314"/>
      <c r="F112" s="1301"/>
      <c r="G112" s="1315"/>
      <c r="H112" s="1315"/>
      <c r="I112" s="1300"/>
      <c r="J112" s="1300"/>
      <c r="K112" s="1315"/>
      <c r="L112" s="1217"/>
      <c r="M112" s="1217"/>
      <c r="N112" s="1217"/>
      <c r="O112" s="1217"/>
      <c r="P112" s="1217"/>
      <c r="Q112" s="1217"/>
      <c r="R112" s="1217"/>
      <c r="S112" s="1217"/>
      <c r="T112" s="1217"/>
      <c r="U112" s="1217"/>
      <c r="V112" s="1217"/>
      <c r="W112" s="1217"/>
      <c r="X112" s="1217"/>
      <c r="Y112" s="1217"/>
      <c r="Z112" s="1217"/>
      <c r="AA112" s="1217"/>
      <c r="AB112" s="1217"/>
      <c r="AC112" s="1217"/>
      <c r="AD112" s="532" t="str">
        <f>_xlfn.XLOOKUP(LEFT(C112,2),'OTG DATA'!$H$2:$H$18,'OTG DATA'!$I$2:$I$18,"not found",0)</f>
        <v>not found</v>
      </c>
    </row>
    <row r="113" spans="2:30" s="532" customFormat="1">
      <c r="B113" s="1212"/>
      <c r="C113" s="1299"/>
      <c r="D113" s="1300"/>
      <c r="E113" s="1314"/>
      <c r="F113" s="1301"/>
      <c r="G113" s="1300"/>
      <c r="H113" s="1300"/>
      <c r="I113" s="1300"/>
      <c r="J113" s="1300"/>
      <c r="K113" s="1214"/>
      <c r="L113" s="1217"/>
      <c r="M113" s="1217"/>
      <c r="N113" s="1217"/>
      <c r="O113" s="1217"/>
      <c r="P113" s="1217"/>
      <c r="Q113" s="1217"/>
      <c r="R113" s="1217"/>
      <c r="S113" s="1217"/>
      <c r="T113" s="1217"/>
      <c r="U113" s="1217"/>
      <c r="V113" s="1217"/>
      <c r="W113" s="1217"/>
      <c r="X113" s="1217"/>
      <c r="Y113" s="1217"/>
      <c r="Z113" s="1217"/>
      <c r="AA113" s="1217"/>
      <c r="AB113" s="1217"/>
      <c r="AC113" s="1217"/>
      <c r="AD113" s="532" t="str">
        <f>_xlfn.XLOOKUP(LEFT(C113,2),'OTG DATA'!$H$2:$H$18,'OTG DATA'!$I$2:$I$18,"not found",0)</f>
        <v>not found</v>
      </c>
    </row>
    <row r="114" spans="2:30" s="532" customFormat="1">
      <c r="B114" s="1299"/>
      <c r="C114" s="1299"/>
      <c r="D114" s="1300"/>
      <c r="E114" s="1314"/>
      <c r="F114" s="1301"/>
      <c r="G114" s="1331"/>
      <c r="H114" s="1331"/>
      <c r="I114" s="1300"/>
      <c r="J114" s="1300"/>
      <c r="K114" s="1315"/>
      <c r="L114" s="1217"/>
      <c r="M114" s="1217"/>
      <c r="N114" s="1217"/>
      <c r="O114" s="1217"/>
      <c r="P114" s="1217"/>
      <c r="Q114" s="1217"/>
      <c r="R114" s="1217"/>
      <c r="S114" s="1217"/>
      <c r="T114" s="1217"/>
      <c r="U114" s="1217"/>
      <c r="V114" s="1217"/>
      <c r="W114" s="1217"/>
      <c r="X114" s="1217"/>
      <c r="Y114" s="1217"/>
      <c r="Z114" s="1217"/>
      <c r="AA114" s="1217"/>
      <c r="AB114" s="1217"/>
      <c r="AC114" s="1217"/>
      <c r="AD114" s="532" t="str">
        <f>_xlfn.XLOOKUP(LEFT(C112,2),'OTG DATA'!$H$2:$H$18,'OTG DATA'!$I$2:$I$18,"not found",0)</f>
        <v>not found</v>
      </c>
    </row>
    <row r="115" spans="2:30">
      <c r="B115" s="1212"/>
      <c r="C115" s="1219"/>
      <c r="D115" s="1300"/>
      <c r="E115" s="1314"/>
      <c r="F115" s="1301"/>
      <c r="G115" s="1300"/>
      <c r="H115" s="1300"/>
      <c r="I115" s="1300"/>
      <c r="J115" s="1300"/>
      <c r="K115" s="1314"/>
      <c r="L115" s="1217"/>
      <c r="M115" s="1217"/>
      <c r="N115" s="1217"/>
      <c r="O115" s="1217"/>
      <c r="P115" s="1217"/>
      <c r="Q115" s="1217"/>
      <c r="R115" s="1217"/>
      <c r="S115" s="1217"/>
      <c r="T115" s="1217"/>
      <c r="U115" s="1217"/>
      <c r="V115" s="1217"/>
      <c r="W115" s="1217"/>
      <c r="X115" s="1217"/>
      <c r="Y115" s="1217"/>
      <c r="Z115" s="1217"/>
      <c r="AA115" s="1217"/>
      <c r="AB115" s="1217"/>
      <c r="AC115" s="1217"/>
      <c r="AD115" t="str">
        <f>_xlfn.XLOOKUP(LEFT(C113,2),'OTG DATA'!$H$2:$H$18,'OTG DATA'!$I$2:$I$18,"not found",0)</f>
        <v>not found</v>
      </c>
    </row>
    <row r="116" spans="2:30">
      <c r="B116" s="1212"/>
      <c r="C116" s="1219"/>
      <c r="D116" s="1300"/>
      <c r="E116" s="1314"/>
      <c r="F116" s="1301"/>
      <c r="G116" s="1300"/>
      <c r="H116" s="1300"/>
      <c r="I116" s="1300"/>
      <c r="J116" s="1300"/>
      <c r="K116" s="1315"/>
      <c r="L116" s="1217"/>
      <c r="M116" s="1217"/>
      <c r="N116" s="1217"/>
      <c r="O116" s="1217"/>
      <c r="P116" s="1217"/>
      <c r="Q116" s="1217"/>
      <c r="R116" s="1217"/>
      <c r="S116" s="1217"/>
      <c r="T116" s="1217"/>
      <c r="U116" s="1217"/>
      <c r="V116" s="1217"/>
      <c r="W116" s="1217"/>
      <c r="X116" s="1217"/>
      <c r="Y116" s="1217"/>
      <c r="Z116" s="1217"/>
      <c r="AA116" s="1217"/>
      <c r="AB116" s="1217"/>
      <c r="AC116" s="1217"/>
      <c r="AD116" t="str">
        <f>_xlfn.XLOOKUP(LEFT(C114,2),'OTG DATA'!$H$2:$H$18,'OTG DATA'!$I$2:$I$18,"not found",0)</f>
        <v>not found</v>
      </c>
    </row>
    <row r="117" spans="2:30" s="1298" customFormat="1">
      <c r="B117" s="1299"/>
      <c r="C117" s="1300"/>
      <c r="D117" s="1217"/>
      <c r="E117" s="1214"/>
      <c r="F117" s="1218"/>
      <c r="G117" s="1217"/>
      <c r="H117" s="1217"/>
      <c r="I117" s="1217"/>
      <c r="J117" s="1217"/>
      <c r="K117" s="1215"/>
      <c r="L117" s="1217"/>
      <c r="M117" s="1217"/>
      <c r="N117" s="1217"/>
      <c r="O117" s="1217"/>
      <c r="P117" s="1217"/>
      <c r="Q117" s="1217"/>
      <c r="R117" s="1217"/>
      <c r="S117" s="1217"/>
      <c r="T117" s="1217"/>
      <c r="U117" s="1217"/>
      <c r="V117" s="1217"/>
      <c r="W117" s="1217"/>
      <c r="X117" s="1217"/>
      <c r="Y117" s="1217"/>
      <c r="Z117" s="1217"/>
      <c r="AA117" s="1217"/>
      <c r="AB117" s="1217"/>
      <c r="AC117" s="1217"/>
      <c r="AD117" t="str">
        <f>_xlfn.XLOOKUP(LEFT(C115,2),'OTG DATA'!$H$2:$H$18,'OTG DATA'!$I$2:$I$18,"not found",0)</f>
        <v>not found</v>
      </c>
    </row>
    <row r="118" spans="2:30" s="1298" customFormat="1">
      <c r="B118" s="1299"/>
      <c r="C118" s="1300"/>
      <c r="D118" s="1217"/>
      <c r="E118" s="1214"/>
      <c r="F118" s="1218"/>
      <c r="G118" s="1217"/>
      <c r="H118" s="1217"/>
      <c r="I118" s="1217"/>
      <c r="J118" s="1217"/>
      <c r="K118" s="1215"/>
      <c r="L118" s="1217"/>
      <c r="M118" s="1217"/>
      <c r="N118" s="1217"/>
      <c r="O118" s="1217"/>
      <c r="P118" s="1217"/>
      <c r="Q118" s="1217"/>
      <c r="R118" s="1217"/>
      <c r="S118" s="1217"/>
      <c r="T118" s="1217"/>
      <c r="U118" s="1217"/>
      <c r="V118" s="1217"/>
      <c r="W118" s="1217"/>
      <c r="X118" s="1217"/>
      <c r="Y118" s="1217"/>
      <c r="Z118" s="1217"/>
      <c r="AA118" s="1217"/>
      <c r="AB118" s="1217"/>
      <c r="AC118" s="1217"/>
      <c r="AD118" t="str">
        <f>_xlfn.XLOOKUP(LEFT(C116,2),'OTG DATA'!$H$2:$H$18,'OTG DATA'!$I$2:$I$18,"not found",0)</f>
        <v>not found</v>
      </c>
    </row>
    <row r="119" spans="2:30" s="1298" customFormat="1">
      <c r="B119" s="1299"/>
      <c r="C119" s="1300"/>
      <c r="D119" s="1300"/>
      <c r="E119" s="1314"/>
      <c r="F119" s="1301"/>
      <c r="G119" s="1300"/>
      <c r="H119" s="1300"/>
      <c r="I119" s="1300"/>
      <c r="J119" s="1300"/>
      <c r="K119" s="1315"/>
      <c r="L119" s="1300"/>
      <c r="M119" s="1300"/>
      <c r="N119" s="1300"/>
      <c r="O119" s="1300"/>
      <c r="P119" s="1300"/>
      <c r="Q119" s="1300"/>
      <c r="R119" s="1300"/>
      <c r="S119" s="1300"/>
      <c r="T119" s="1300"/>
      <c r="U119" s="1300"/>
      <c r="V119" s="1300"/>
      <c r="W119" s="1300"/>
      <c r="X119" s="1300"/>
      <c r="Y119" s="1300"/>
      <c r="Z119" s="1300"/>
      <c r="AA119" s="1300"/>
      <c r="AB119" s="1300"/>
      <c r="AC119" s="1300"/>
      <c r="AD119" s="1298" t="str">
        <f>_xlfn.XLOOKUP(LEFT(C117,2),'OTG DATA'!$H$2:$H$18,'OTG DATA'!$I$2:$I$18,"not found",0)</f>
        <v>not found</v>
      </c>
    </row>
    <row r="120" spans="2:30" s="1298" customFormat="1">
      <c r="B120" s="1299"/>
      <c r="C120" s="1300"/>
      <c r="D120" s="1300"/>
      <c r="E120" s="1314"/>
      <c r="F120" s="1301"/>
      <c r="G120" s="1300"/>
      <c r="H120" s="1300"/>
      <c r="I120" s="1300"/>
      <c r="J120" s="1300"/>
      <c r="K120" s="1314"/>
      <c r="L120" s="1300"/>
      <c r="M120" s="1300"/>
      <c r="N120" s="1300"/>
      <c r="O120" s="1300"/>
      <c r="P120" s="1300"/>
      <c r="Q120" s="1300"/>
      <c r="R120" s="1300"/>
      <c r="S120" s="1300"/>
      <c r="T120" s="1300"/>
      <c r="U120" s="1300"/>
      <c r="V120" s="1300"/>
      <c r="W120" s="1300"/>
      <c r="X120" s="1300"/>
      <c r="Y120" s="1300"/>
      <c r="Z120" s="1300"/>
      <c r="AA120" s="1300"/>
      <c r="AB120" s="1300"/>
      <c r="AC120" s="1300"/>
      <c r="AD120" s="1298" t="str">
        <f>_xlfn.XLOOKUP(LEFT(C118,2),'OTG DATA'!$H$2:$H$18,'OTG DATA'!$I$2:$I$18,"not found",0)</f>
        <v>not found</v>
      </c>
    </row>
    <row r="121" spans="2:30">
      <c r="B121" s="1212"/>
      <c r="C121" s="1217"/>
      <c r="D121" s="1300"/>
      <c r="E121" s="1314"/>
      <c r="F121" s="1301"/>
      <c r="G121" s="1300"/>
      <c r="H121" s="1300"/>
      <c r="I121" s="1300"/>
      <c r="J121" s="1300"/>
      <c r="K121" s="1314"/>
      <c r="L121" s="1300"/>
      <c r="M121" s="1300"/>
      <c r="N121" s="1300"/>
      <c r="O121" s="1300"/>
      <c r="P121" s="1300"/>
      <c r="Q121" s="1300"/>
      <c r="R121" s="1300"/>
      <c r="S121" s="1300"/>
      <c r="T121" s="1300"/>
      <c r="U121" s="1300"/>
      <c r="V121" s="1300"/>
      <c r="W121" s="1300"/>
      <c r="X121" s="1300"/>
      <c r="Y121" s="1300"/>
      <c r="Z121" s="1300"/>
      <c r="AA121" s="1300"/>
      <c r="AB121" s="1300"/>
      <c r="AC121" s="1300"/>
      <c r="AD121" s="1298" t="str">
        <f>_xlfn.XLOOKUP(LEFT(C119,2),'OTG DATA'!$H$2:$H$18,'OTG DATA'!$I$2:$I$18,"not found",0)</f>
        <v>not found</v>
      </c>
    </row>
    <row r="122" spans="2:30">
      <c r="B122" s="1212"/>
      <c r="C122" s="1217"/>
      <c r="D122" s="1300"/>
      <c r="E122" s="1314"/>
      <c r="F122" s="1301"/>
      <c r="G122" s="1300"/>
      <c r="H122" s="1300"/>
      <c r="I122" s="1300"/>
      <c r="J122" s="1300"/>
      <c r="K122" s="1315"/>
      <c r="L122" s="1300"/>
      <c r="M122" s="1300"/>
      <c r="N122" s="1300"/>
      <c r="O122" s="1300"/>
      <c r="P122" s="1300"/>
      <c r="Q122" s="1300"/>
      <c r="R122" s="1300"/>
      <c r="S122" s="1300"/>
      <c r="T122" s="1300"/>
      <c r="U122" s="1300"/>
      <c r="V122" s="1300"/>
      <c r="W122" s="1300"/>
      <c r="X122" s="1300"/>
      <c r="Y122" s="1300"/>
      <c r="Z122" s="1300"/>
      <c r="AA122" s="1300"/>
      <c r="AB122" s="1300"/>
      <c r="AC122" s="1300"/>
      <c r="AD122" s="1298" t="str">
        <f>_xlfn.XLOOKUP(LEFT(C120,2),'OTG DATA'!$H$2:$H$18,'OTG DATA'!$I$2:$I$18,"not found",0)</f>
        <v>not found</v>
      </c>
    </row>
    <row r="123" spans="2:30">
      <c r="B123" s="1212"/>
      <c r="C123" s="1217"/>
      <c r="D123" s="1217"/>
      <c r="E123" s="1214"/>
      <c r="F123" s="1218"/>
      <c r="G123" s="1217"/>
      <c r="H123" s="1217"/>
      <c r="I123" s="1217"/>
      <c r="J123" s="1217"/>
      <c r="K123" s="1215"/>
      <c r="L123" s="1217"/>
      <c r="M123" s="1217"/>
      <c r="N123" s="1217"/>
      <c r="O123" s="1217"/>
      <c r="P123" s="1217"/>
      <c r="Q123" s="1217"/>
      <c r="R123" s="1217"/>
      <c r="S123" s="1217"/>
      <c r="T123" s="1217"/>
      <c r="U123" s="1217"/>
      <c r="V123" s="1217"/>
      <c r="W123" s="1217"/>
      <c r="X123" s="1217"/>
      <c r="Y123" s="1217"/>
      <c r="Z123" s="1217"/>
      <c r="AA123" s="1217"/>
      <c r="AB123" s="1217"/>
      <c r="AC123" s="1217"/>
      <c r="AD123" t="str">
        <f>_xlfn.XLOOKUP(LEFT(C121,2),'OTG DATA'!$H$2:$H$18,'OTG DATA'!$I$2:$I$18,"not found",0)</f>
        <v>not found</v>
      </c>
    </row>
    <row r="124" spans="2:30">
      <c r="B124" s="1212"/>
      <c r="C124" s="1217"/>
      <c r="D124" s="1217"/>
      <c r="E124" s="1214"/>
      <c r="F124" s="1218"/>
      <c r="G124" s="1217"/>
      <c r="H124" s="1217"/>
      <c r="I124" s="1217"/>
      <c r="J124" s="1217"/>
      <c r="K124" s="1215"/>
      <c r="L124" s="1217"/>
      <c r="M124" s="1217"/>
      <c r="N124" s="1217"/>
      <c r="O124" s="1217"/>
      <c r="P124" s="1217"/>
      <c r="Q124" s="1217"/>
      <c r="R124" s="1217"/>
      <c r="S124" s="1217"/>
      <c r="T124" s="1217"/>
      <c r="U124" s="1217"/>
      <c r="V124" s="1217"/>
      <c r="W124" s="1217"/>
      <c r="X124" s="1214"/>
      <c r="Y124" s="1217"/>
      <c r="Z124" s="1217"/>
      <c r="AA124" s="1217"/>
      <c r="AB124" s="1217"/>
      <c r="AC124" s="1217"/>
      <c r="AD124" t="str">
        <f>_xlfn.XLOOKUP(LEFT(C122,2),'OTG DATA'!$H$2:$H$18,'OTG DATA'!$I$2:$I$18,"not found",0)</f>
        <v>not found</v>
      </c>
    </row>
    <row r="125" spans="2:30">
      <c r="B125" s="1212"/>
      <c r="C125" s="1217"/>
      <c r="D125" s="1217"/>
      <c r="E125" s="1214"/>
      <c r="F125" s="1218"/>
      <c r="G125" s="1217"/>
      <c r="H125" s="1217"/>
      <c r="I125" s="1217"/>
      <c r="J125" s="1217"/>
      <c r="K125" s="1215"/>
      <c r="L125" s="1217"/>
      <c r="M125" s="1217"/>
      <c r="N125" s="1217"/>
      <c r="O125" s="1217"/>
      <c r="P125" s="1217"/>
      <c r="Q125" s="1217"/>
      <c r="R125" s="1217"/>
      <c r="S125" s="1217"/>
      <c r="T125" s="1217"/>
      <c r="U125" s="1217"/>
      <c r="V125" s="1217"/>
      <c r="W125" s="1217"/>
      <c r="X125" s="1214"/>
      <c r="Y125" s="1217"/>
      <c r="Z125" s="1217"/>
      <c r="AA125" s="1217"/>
      <c r="AB125" s="1217"/>
      <c r="AC125" s="1217"/>
      <c r="AD125" t="str">
        <f>_xlfn.XLOOKUP(LEFT(C123,2),'OTG DATA'!$H$2:$H$18,'OTG DATA'!$I$2:$I$18,"not found",0)</f>
        <v>not found</v>
      </c>
    </row>
    <row r="126" spans="2:30">
      <c r="B126" s="1212"/>
      <c r="C126" s="1217"/>
      <c r="D126" s="1217"/>
      <c r="E126" s="1214"/>
      <c r="F126" s="1218"/>
      <c r="G126" s="1217"/>
      <c r="H126" s="1217"/>
      <c r="I126" s="1217"/>
      <c r="J126" s="1217"/>
      <c r="K126" s="1214"/>
      <c r="L126" s="1217"/>
      <c r="M126" s="1217"/>
      <c r="N126" s="1217"/>
      <c r="O126" s="1217"/>
      <c r="P126" s="1217"/>
      <c r="Q126" s="1217"/>
      <c r="R126" s="1217"/>
      <c r="S126" s="1217"/>
      <c r="T126" s="1217"/>
      <c r="U126" s="1217"/>
      <c r="V126" s="1217"/>
      <c r="W126" s="1217"/>
      <c r="X126" s="1217"/>
      <c r="Y126" s="1217"/>
      <c r="Z126" s="1217"/>
      <c r="AA126" s="1217"/>
      <c r="AB126" s="1217"/>
      <c r="AC126" s="1217"/>
      <c r="AD126" t="str">
        <f>_xlfn.XLOOKUP(LEFT(C124,2),'OTG DATA'!$H$2:$H$18,'OTG DATA'!$I$2:$I$18,"not found",0)</f>
        <v>not found</v>
      </c>
    </row>
    <row r="127" spans="2:30">
      <c r="B127" s="1212"/>
      <c r="C127" s="1217"/>
      <c r="D127" s="1217"/>
      <c r="E127" s="1214"/>
      <c r="F127" s="1218"/>
      <c r="G127" s="1217"/>
      <c r="H127" s="1217"/>
      <c r="I127" s="1217"/>
      <c r="J127" s="1217"/>
      <c r="K127" s="1214"/>
      <c r="L127" s="1217"/>
      <c r="M127" s="1217"/>
      <c r="N127" s="1217"/>
      <c r="O127" s="1217"/>
      <c r="P127" s="1217"/>
      <c r="Q127" s="1217"/>
      <c r="R127" s="1217"/>
      <c r="S127" s="1217"/>
      <c r="T127" s="1217"/>
      <c r="U127" s="1217"/>
      <c r="V127" s="1217"/>
      <c r="W127" s="1217"/>
      <c r="X127" s="1217"/>
      <c r="Y127" s="1217"/>
      <c r="Z127" s="1217"/>
      <c r="AA127" s="1217"/>
      <c r="AB127" s="1217"/>
      <c r="AC127" s="1217"/>
      <c r="AD127" t="str">
        <f>_xlfn.XLOOKUP(LEFT(C125,2),'OTG DATA'!$H$2:$H$18,'OTG DATA'!$I$2:$I$18,"not found",0)</f>
        <v>not found</v>
      </c>
    </row>
    <row r="128" spans="2:30">
      <c r="B128" s="1212"/>
      <c r="C128" s="1217"/>
      <c r="D128" s="1217"/>
      <c r="E128" s="1214"/>
      <c r="F128" s="1218"/>
      <c r="G128" s="1217"/>
      <c r="H128" s="1217"/>
      <c r="I128" s="1217"/>
      <c r="J128" s="1217"/>
      <c r="K128" s="1215"/>
      <c r="L128" s="1217"/>
      <c r="M128" s="1217"/>
      <c r="N128" s="1217"/>
      <c r="O128" s="1217"/>
      <c r="P128" s="1217"/>
      <c r="Q128" s="1217"/>
      <c r="R128" s="1217"/>
      <c r="S128" s="1217"/>
      <c r="T128" s="1217"/>
      <c r="U128" s="1217"/>
      <c r="V128" s="1217"/>
      <c r="W128" s="1217"/>
      <c r="X128" s="1214"/>
      <c r="Y128" s="1217"/>
      <c r="Z128" s="1217"/>
      <c r="AA128" s="1217"/>
      <c r="AB128" s="1217"/>
      <c r="AC128" s="1217"/>
      <c r="AD128" t="str">
        <f>_xlfn.XLOOKUP(LEFT(C126,2),'OTG DATA'!$H$2:$H$18,'OTG DATA'!$I$2:$I$18,"not found",0)</f>
        <v>not found</v>
      </c>
    </row>
    <row r="129" spans="2:30">
      <c r="B129" s="1212"/>
      <c r="C129" s="1217"/>
      <c r="D129" s="1217"/>
      <c r="E129" s="1214"/>
      <c r="F129" s="1218"/>
      <c r="G129" s="1217"/>
      <c r="H129" s="1217"/>
      <c r="I129" s="1217"/>
      <c r="J129" s="1217"/>
      <c r="K129" s="1214"/>
      <c r="L129" s="1217"/>
      <c r="M129" s="1217"/>
      <c r="N129" s="1217"/>
      <c r="O129" s="1217"/>
      <c r="P129" s="1217"/>
      <c r="Q129" s="1217"/>
      <c r="R129" s="1217"/>
      <c r="S129" s="1217"/>
      <c r="T129" s="1217"/>
      <c r="U129" s="1217"/>
      <c r="V129" s="1217"/>
      <c r="W129" s="1217"/>
      <c r="X129" s="1214"/>
      <c r="Y129" s="1217"/>
      <c r="Z129" s="1217"/>
      <c r="AA129" s="1217"/>
      <c r="AB129" s="1217"/>
      <c r="AC129" s="1217"/>
      <c r="AD129" t="str">
        <f>_xlfn.XLOOKUP(LEFT(C127,2),'OTG DATA'!$H$2:$H$18,'OTG DATA'!$I$2:$I$18,"not found",0)</f>
        <v>not found</v>
      </c>
    </row>
    <row r="130" spans="2:30">
      <c r="B130" s="1212"/>
      <c r="C130" s="1217"/>
      <c r="D130" s="1217"/>
      <c r="E130" s="1214"/>
      <c r="F130" s="1218"/>
      <c r="G130" s="1217"/>
      <c r="H130" s="1217"/>
      <c r="I130" s="1217"/>
      <c r="J130" s="1217"/>
      <c r="K130" s="1214"/>
      <c r="L130" s="1217"/>
      <c r="M130" s="1217"/>
      <c r="N130" s="1217"/>
      <c r="O130" s="1217"/>
      <c r="P130" s="1217"/>
      <c r="Q130" s="1217"/>
      <c r="R130" s="1217"/>
      <c r="S130" s="1217"/>
      <c r="T130" s="1217"/>
      <c r="U130" s="1217"/>
      <c r="V130" s="1217"/>
      <c r="W130" s="1217"/>
      <c r="X130" s="1214"/>
      <c r="Y130" s="1217"/>
      <c r="Z130" s="1217"/>
      <c r="AA130" s="1217"/>
      <c r="AB130" s="1217"/>
      <c r="AC130" s="1217"/>
      <c r="AD130" t="str">
        <f>_xlfn.XLOOKUP(LEFT(C128,2),'OTG DATA'!$H$2:$H$18,'OTG DATA'!$I$2:$I$18,"not found",0)</f>
        <v>not found</v>
      </c>
    </row>
    <row r="131" spans="2:30">
      <c r="B131" s="1212"/>
      <c r="C131" s="1217"/>
      <c r="D131" s="1217"/>
      <c r="E131" s="1214"/>
      <c r="F131" s="1218"/>
      <c r="G131" s="1217"/>
      <c r="H131" s="1217"/>
      <c r="I131" s="1217"/>
      <c r="J131" s="1217"/>
      <c r="K131" s="1214"/>
      <c r="L131" s="1217"/>
      <c r="M131" s="1217"/>
      <c r="N131" s="1217"/>
      <c r="O131" s="1217"/>
      <c r="P131" s="1217"/>
      <c r="Q131" s="1217"/>
      <c r="R131" s="1217"/>
      <c r="S131" s="1217"/>
      <c r="T131" s="1217"/>
      <c r="U131" s="1217"/>
      <c r="V131" s="1217"/>
      <c r="W131" s="1217"/>
      <c r="X131" s="1214"/>
      <c r="Y131" s="1217"/>
      <c r="Z131" s="1217"/>
      <c r="AA131" s="1217"/>
      <c r="AB131" s="1217"/>
      <c r="AC131" s="1217"/>
      <c r="AD131" t="str">
        <f>_xlfn.XLOOKUP(LEFT(C129,2),'OTG DATA'!$H$2:$H$18,'OTG DATA'!$I$2:$I$18,"not found",0)</f>
        <v>not found</v>
      </c>
    </row>
    <row r="132" spans="2:30">
      <c r="B132" s="1212"/>
      <c r="C132" s="1217"/>
      <c r="D132" s="1217"/>
      <c r="E132" s="1214"/>
      <c r="F132" s="1218"/>
      <c r="G132" s="1217"/>
      <c r="H132" s="1217"/>
      <c r="I132" s="1217"/>
      <c r="J132" s="1217"/>
      <c r="K132" s="1214"/>
      <c r="L132" s="1217"/>
      <c r="M132" s="1217"/>
      <c r="N132" s="1217"/>
      <c r="O132" s="1217"/>
      <c r="P132" s="1217"/>
      <c r="Q132" s="1217"/>
      <c r="R132" s="1217"/>
      <c r="S132" s="1217"/>
      <c r="T132" s="1217"/>
      <c r="U132" s="1217"/>
      <c r="V132" s="1217"/>
      <c r="W132" s="1217"/>
      <c r="X132" s="1217"/>
      <c r="Y132" s="1217"/>
      <c r="Z132" s="1217"/>
      <c r="AA132" s="1217"/>
      <c r="AB132" s="1217"/>
      <c r="AC132" s="1217"/>
      <c r="AD132" t="str">
        <f>_xlfn.XLOOKUP(LEFT(C130,2),'OTG DATA'!$H$2:$H$18,'OTG DATA'!$I$2:$I$18,"not found",0)</f>
        <v>not found</v>
      </c>
    </row>
    <row r="133" spans="2:30">
      <c r="B133" s="1212"/>
      <c r="C133" s="1217"/>
      <c r="D133" s="1217"/>
      <c r="E133" s="1214"/>
      <c r="F133" s="1218"/>
      <c r="G133" s="1217"/>
      <c r="H133" s="1217"/>
      <c r="I133" s="1217"/>
      <c r="J133" s="1217"/>
      <c r="K133" s="1214"/>
      <c r="L133" s="1217"/>
      <c r="M133" s="1217"/>
      <c r="N133" s="1217"/>
      <c r="O133" s="1217"/>
      <c r="P133" s="1217"/>
      <c r="Q133" s="1217"/>
      <c r="R133" s="1217"/>
      <c r="S133" s="1217"/>
      <c r="T133" s="1217"/>
      <c r="U133" s="1217"/>
      <c r="V133" s="1217"/>
      <c r="W133" s="1217"/>
      <c r="X133" s="1217"/>
      <c r="Y133" s="1217"/>
      <c r="Z133" s="1217"/>
      <c r="AA133" s="1217"/>
      <c r="AB133" s="1217"/>
      <c r="AC133" s="1217"/>
      <c r="AD133" t="str">
        <f>_xlfn.XLOOKUP(LEFT(C131,2),'OTG DATA'!$H$2:$H$18,'OTG DATA'!$I$2:$I$18,"not found",0)</f>
        <v>not found</v>
      </c>
    </row>
    <row r="134" spans="2:30">
      <c r="B134" s="1212"/>
      <c r="C134" s="1217"/>
      <c r="D134" s="1217"/>
      <c r="E134" s="1214"/>
      <c r="F134" s="1218"/>
      <c r="G134" s="1217"/>
      <c r="H134" s="1217"/>
      <c r="I134" s="1217"/>
      <c r="J134" s="1217"/>
      <c r="K134" s="1214"/>
      <c r="L134" s="1217"/>
      <c r="M134" s="1217"/>
      <c r="N134" s="1217"/>
      <c r="O134" s="1217"/>
      <c r="P134" s="1217"/>
      <c r="Q134" s="1217"/>
      <c r="R134" s="1217"/>
      <c r="S134" s="1217"/>
      <c r="T134" s="1217"/>
      <c r="U134" s="1217"/>
      <c r="V134" s="1217"/>
      <c r="W134" s="1217"/>
      <c r="X134" s="1217"/>
      <c r="Y134" s="1217"/>
      <c r="Z134" s="1217"/>
      <c r="AA134" s="1217"/>
      <c r="AB134" s="1217"/>
      <c r="AC134" s="1217"/>
      <c r="AD134" t="str">
        <f>_xlfn.XLOOKUP(LEFT(C132,2),'OTG DATA'!$H$2:$H$18,'OTG DATA'!$I$2:$I$18,"not found",0)</f>
        <v>not found</v>
      </c>
    </row>
    <row r="135" spans="2:30">
      <c r="B135" s="1212"/>
      <c r="C135" s="1217"/>
      <c r="D135" s="1217"/>
      <c r="E135" s="1214"/>
      <c r="F135" s="1218"/>
      <c r="G135" s="1217"/>
      <c r="H135" s="1217"/>
      <c r="I135" s="1217"/>
      <c r="J135" s="1217"/>
      <c r="K135" s="1214"/>
      <c r="L135" s="1217"/>
      <c r="M135" s="1217"/>
      <c r="N135" s="1217"/>
      <c r="O135" s="1217"/>
      <c r="P135" s="1217"/>
      <c r="Q135" s="1217"/>
      <c r="R135" s="1217"/>
      <c r="S135" s="1217"/>
      <c r="T135" s="1217"/>
      <c r="U135" s="1217"/>
      <c r="V135" s="1217"/>
      <c r="W135" s="1217"/>
      <c r="X135" s="1217"/>
      <c r="Y135" s="1217"/>
      <c r="Z135" s="1217"/>
      <c r="AA135" s="1217"/>
      <c r="AB135" s="1217"/>
      <c r="AC135" s="1217"/>
      <c r="AD135" t="str">
        <f>_xlfn.XLOOKUP(LEFT(C133,2),'OTG DATA'!$H$2:$H$18,'OTG DATA'!$I$2:$I$18,"not found",0)</f>
        <v>not found</v>
      </c>
    </row>
    <row r="136" spans="2:30">
      <c r="B136" s="1212"/>
      <c r="C136" s="1217"/>
      <c r="D136" s="1217"/>
      <c r="E136" s="1214"/>
      <c r="F136" s="1218"/>
      <c r="G136" s="1217"/>
      <c r="H136" s="1217"/>
      <c r="I136" s="1217"/>
      <c r="J136" s="1217"/>
      <c r="K136" s="1214"/>
      <c r="L136" s="1217"/>
      <c r="M136" s="1217"/>
      <c r="N136" s="1217"/>
      <c r="O136" s="1217"/>
      <c r="P136" s="1217"/>
      <c r="Q136" s="1217"/>
      <c r="R136" s="1217"/>
      <c r="S136" s="1217"/>
      <c r="T136" s="1217"/>
      <c r="U136" s="1217"/>
      <c r="V136" s="1217"/>
      <c r="W136" s="1217"/>
      <c r="X136" s="1217"/>
      <c r="Y136" s="1217"/>
      <c r="Z136" s="1217"/>
      <c r="AA136" s="1217"/>
      <c r="AB136" s="1217"/>
      <c r="AC136" s="1217"/>
      <c r="AD136" t="str">
        <f>_xlfn.XLOOKUP(LEFT(C134,2),'OTG DATA'!$H$2:$H$18,'OTG DATA'!$I$2:$I$18,"not found",0)</f>
        <v>not found</v>
      </c>
    </row>
    <row r="137" spans="2:30">
      <c r="B137" s="1212"/>
      <c r="C137" s="1217"/>
      <c r="D137" s="1217"/>
      <c r="E137" s="1215"/>
      <c r="F137" s="1218"/>
      <c r="G137" s="1217"/>
      <c r="H137" s="1217"/>
      <c r="I137" s="1217"/>
      <c r="J137" s="1217"/>
      <c r="K137" s="1215"/>
      <c r="L137" s="1217"/>
      <c r="M137" s="1217"/>
      <c r="N137" s="1217"/>
      <c r="O137" s="1217"/>
      <c r="P137" s="1217"/>
      <c r="Q137" s="1217"/>
      <c r="R137" s="1217"/>
      <c r="S137" s="1217"/>
      <c r="T137" s="1217"/>
      <c r="U137" s="1217"/>
      <c r="V137" s="1217"/>
      <c r="W137" s="1217"/>
      <c r="X137" s="1217"/>
      <c r="Y137" s="1217"/>
      <c r="Z137" s="1217"/>
      <c r="AA137" s="1217"/>
      <c r="AB137" s="1217"/>
      <c r="AC137" s="1217"/>
      <c r="AD137" t="str">
        <f>_xlfn.XLOOKUP(LEFT(C135,2),'OTG DATA'!$H$2:$H$18,'OTG DATA'!$I$2:$I$18,"not found",0)</f>
        <v>not found</v>
      </c>
    </row>
    <row r="138" spans="2:30">
      <c r="B138" s="1212"/>
      <c r="C138" s="1217"/>
      <c r="D138" s="1217"/>
      <c r="E138" s="1215"/>
      <c r="F138" s="1218"/>
      <c r="G138" s="1217"/>
      <c r="H138" s="1217"/>
      <c r="I138" s="1217"/>
      <c r="J138" s="1217"/>
      <c r="K138" s="1215"/>
      <c r="L138" s="1217"/>
      <c r="M138" s="1217"/>
      <c r="N138" s="1217"/>
      <c r="O138" s="1217"/>
      <c r="P138" s="1217"/>
      <c r="Q138" s="1217"/>
      <c r="R138" s="1217"/>
      <c r="S138" s="1217"/>
      <c r="T138" s="1217"/>
      <c r="U138" s="1217"/>
      <c r="V138" s="1217"/>
      <c r="W138" s="1217"/>
      <c r="X138" s="1217"/>
      <c r="Y138" s="1217"/>
      <c r="Z138" s="1217"/>
      <c r="AA138" s="1217"/>
      <c r="AB138" s="1217"/>
      <c r="AC138" s="1217"/>
      <c r="AD138" t="str">
        <f>_xlfn.XLOOKUP(LEFT(C136,2),'OTG DATA'!$H$2:$H$18,'OTG DATA'!$I$2:$I$18,"not found",0)</f>
        <v>not found</v>
      </c>
    </row>
    <row r="139" spans="2:30">
      <c r="B139" s="1212"/>
      <c r="C139" s="1217"/>
      <c r="D139" s="1217"/>
      <c r="E139" s="1215"/>
      <c r="F139" s="1218"/>
      <c r="G139" s="1217"/>
      <c r="H139" s="1217"/>
      <c r="I139" s="1217"/>
      <c r="J139" s="1217"/>
      <c r="K139" s="1215"/>
      <c r="L139" s="1217"/>
      <c r="M139" s="1217"/>
      <c r="N139" s="1217"/>
      <c r="O139" s="1217"/>
      <c r="P139" s="1217"/>
      <c r="Q139" s="1217"/>
      <c r="R139" s="1217"/>
      <c r="S139" s="1217"/>
      <c r="T139" s="1217"/>
      <c r="U139" s="1217"/>
      <c r="V139" s="1217"/>
      <c r="W139" s="1217"/>
      <c r="X139" s="1217"/>
      <c r="Y139" s="1217"/>
      <c r="Z139" s="1217"/>
      <c r="AA139" s="1217"/>
      <c r="AB139" s="1217"/>
      <c r="AC139" s="1217"/>
      <c r="AD139" t="str">
        <f>_xlfn.XLOOKUP(LEFT(C137,2),'OTG DATA'!$H$2:$H$18,'OTG DATA'!$I$2:$I$18,"not found",0)</f>
        <v>not found</v>
      </c>
    </row>
    <row r="140" spans="2:30">
      <c r="B140" s="1212"/>
      <c r="C140" s="1217"/>
      <c r="D140" s="1217"/>
      <c r="E140" s="1215"/>
      <c r="F140" s="1218"/>
      <c r="G140" s="1217"/>
      <c r="H140" s="1217"/>
      <c r="I140" s="1217"/>
      <c r="J140" s="1217"/>
      <c r="K140" s="1215"/>
      <c r="L140" s="1217"/>
      <c r="M140" s="1217"/>
      <c r="N140" s="1217"/>
      <c r="O140" s="1217"/>
      <c r="P140" s="1217"/>
      <c r="Q140" s="1217"/>
      <c r="R140" s="1217"/>
      <c r="S140" s="1217"/>
      <c r="T140" s="1217"/>
      <c r="U140" s="1217"/>
      <c r="V140" s="1217"/>
      <c r="W140" s="1217"/>
      <c r="X140" s="1217"/>
      <c r="Y140" s="1217"/>
      <c r="Z140" s="1217"/>
      <c r="AA140" s="1217"/>
      <c r="AB140" s="1217"/>
      <c r="AC140" s="1217"/>
      <c r="AD140" t="str">
        <f>_xlfn.XLOOKUP(LEFT(C138,2),'OTG DATA'!$H$2:$H$18,'OTG DATA'!$I$2:$I$18,"not found",0)</f>
        <v>not found</v>
      </c>
    </row>
    <row r="141" spans="2:30">
      <c r="B141" s="1212"/>
      <c r="C141" s="1217"/>
      <c r="D141" s="1217"/>
      <c r="E141" s="1214"/>
      <c r="F141" s="1218"/>
      <c r="G141" s="1217"/>
      <c r="H141" s="1217"/>
      <c r="I141" s="1217"/>
      <c r="J141" s="1217"/>
      <c r="K141" s="1214"/>
      <c r="L141" s="1217"/>
      <c r="M141" s="1217"/>
      <c r="N141" s="1217"/>
      <c r="O141" s="1217"/>
      <c r="P141" s="1217"/>
      <c r="Q141" s="1217"/>
      <c r="R141" s="1217"/>
      <c r="S141" s="1217"/>
      <c r="T141" s="1217"/>
      <c r="U141" s="1217"/>
      <c r="V141" s="1217"/>
      <c r="W141" s="1217"/>
      <c r="X141" s="1217"/>
      <c r="Y141" s="1217"/>
      <c r="Z141" s="1217"/>
      <c r="AA141" s="1217"/>
      <c r="AB141" s="1217"/>
      <c r="AC141" s="1217"/>
      <c r="AD141" t="str">
        <f>_xlfn.XLOOKUP(LEFT(C139,2),'OTG DATA'!$H$2:$H$18,'OTG DATA'!$I$2:$I$18,"not found",0)</f>
        <v>not found</v>
      </c>
    </row>
    <row r="142" spans="2:30">
      <c r="B142" s="1212"/>
      <c r="C142" s="1217"/>
      <c r="D142" s="1217"/>
      <c r="E142" s="1214"/>
      <c r="F142" s="1218"/>
      <c r="G142" s="1217"/>
      <c r="H142" s="1217"/>
      <c r="I142" s="1217"/>
      <c r="J142" s="1217"/>
      <c r="K142" s="1214"/>
      <c r="L142" s="1217"/>
      <c r="M142" s="1217"/>
      <c r="N142" s="1217"/>
      <c r="O142" s="1217"/>
      <c r="P142" s="1217"/>
      <c r="Q142" s="1217"/>
      <c r="R142" s="1217"/>
      <c r="S142" s="1217"/>
      <c r="T142" s="1217"/>
      <c r="U142" s="1217"/>
      <c r="V142" s="1217"/>
      <c r="W142" s="1217"/>
      <c r="X142" s="1217"/>
      <c r="Y142" s="1217"/>
      <c r="Z142" s="1217"/>
      <c r="AA142" s="1217"/>
      <c r="AB142" s="1217"/>
      <c r="AC142" s="1217"/>
      <c r="AD142" t="str">
        <f>_xlfn.XLOOKUP(LEFT(C140,2),'OTG DATA'!$H$2:$H$18,'OTG DATA'!$I$2:$I$18,"not found",0)</f>
        <v>not found</v>
      </c>
    </row>
    <row r="143" spans="2:30">
      <c r="B143" s="1212"/>
      <c r="C143" s="1217"/>
      <c r="D143" s="1217"/>
      <c r="E143" s="1214"/>
      <c r="F143" s="1218"/>
      <c r="G143" s="1217"/>
      <c r="H143" s="1217"/>
      <c r="I143" s="1217"/>
      <c r="J143" s="1217"/>
      <c r="K143" s="1214"/>
      <c r="L143" s="1217"/>
      <c r="M143" s="1217"/>
      <c r="N143" s="1217"/>
      <c r="O143" s="1217"/>
      <c r="P143" s="1217"/>
      <c r="Q143" s="1217"/>
      <c r="R143" s="1217"/>
      <c r="S143" s="1217"/>
      <c r="T143" s="1217"/>
      <c r="U143" s="1217"/>
      <c r="V143" s="1217"/>
      <c r="W143" s="1217"/>
      <c r="X143" s="1217"/>
      <c r="Y143" s="1217"/>
      <c r="Z143" s="1217"/>
      <c r="AA143" s="1217"/>
      <c r="AB143" s="1217"/>
      <c r="AC143" s="1217"/>
      <c r="AD143" t="str">
        <f>_xlfn.XLOOKUP(LEFT(C141,2),'OTG DATA'!$H$2:$H$18,'OTG DATA'!$I$2:$I$18,"not found",0)</f>
        <v>not found</v>
      </c>
    </row>
    <row r="144" spans="2:30">
      <c r="B144" s="1212"/>
      <c r="C144" s="1217"/>
      <c r="D144" s="1217"/>
      <c r="E144" s="1214"/>
      <c r="F144" s="1218"/>
      <c r="G144" s="1217"/>
      <c r="H144" s="1217"/>
      <c r="I144" s="1217"/>
      <c r="J144" s="1217"/>
      <c r="K144" s="1214"/>
      <c r="L144" s="1217"/>
      <c r="M144" s="1217"/>
      <c r="N144" s="1217"/>
      <c r="O144" s="1217"/>
      <c r="P144" s="1217"/>
      <c r="Q144" s="1217"/>
      <c r="R144" s="1217"/>
      <c r="S144" s="1217"/>
      <c r="T144" s="1217"/>
      <c r="U144" s="1217"/>
      <c r="V144" s="1217"/>
      <c r="W144" s="1217"/>
      <c r="X144" s="1217"/>
      <c r="Y144" s="1217"/>
      <c r="Z144" s="1217"/>
      <c r="AA144" s="1217"/>
      <c r="AB144" s="1217"/>
      <c r="AC144" s="1217"/>
      <c r="AD144" t="str">
        <f>_xlfn.XLOOKUP(LEFT(C142,2),'OTG DATA'!$H$2:$H$18,'OTG DATA'!$I$2:$I$18,"not found",0)</f>
        <v>not found</v>
      </c>
    </row>
    <row r="145" spans="1:30">
      <c r="B145" s="1212"/>
      <c r="C145" s="1217"/>
      <c r="D145" s="1217"/>
      <c r="E145" s="1214"/>
      <c r="F145" s="1218"/>
      <c r="G145" s="1217"/>
      <c r="H145" s="1217"/>
      <c r="I145" s="1217"/>
      <c r="J145" s="1217"/>
      <c r="K145" s="1214"/>
      <c r="L145" s="1217"/>
      <c r="M145" s="1217"/>
      <c r="N145" s="1217"/>
      <c r="O145" s="1217"/>
      <c r="P145" s="1217"/>
      <c r="Q145" s="1217"/>
      <c r="R145" s="1217"/>
      <c r="S145" s="1217"/>
      <c r="T145" s="1217"/>
      <c r="U145" s="1217"/>
      <c r="V145" s="1217"/>
      <c r="W145" s="1217"/>
      <c r="X145" s="1217"/>
      <c r="Y145" s="1217"/>
      <c r="Z145" s="1217"/>
      <c r="AA145" s="1217"/>
      <c r="AB145" s="1217"/>
      <c r="AC145" s="1217"/>
      <c r="AD145" t="str">
        <f>_xlfn.XLOOKUP(LEFT(C143,2),'OTG DATA'!$H$2:$H$18,'OTG DATA'!$I$2:$I$18,"not found",0)</f>
        <v>not found</v>
      </c>
    </row>
    <row r="146" spans="1:30">
      <c r="B146" s="1212"/>
      <c r="C146" s="1217"/>
      <c r="D146" s="1217"/>
      <c r="E146" s="1214"/>
      <c r="F146" s="1218"/>
      <c r="G146" s="1217"/>
      <c r="H146" s="1217"/>
      <c r="I146" s="1217"/>
      <c r="J146" s="1217"/>
      <c r="K146" s="1214"/>
      <c r="L146" s="1217"/>
      <c r="M146" s="1217"/>
      <c r="N146" s="1217"/>
      <c r="O146" s="1217"/>
      <c r="P146" s="1217"/>
      <c r="Q146" s="1217"/>
      <c r="R146" s="1217"/>
      <c r="S146" s="1217"/>
      <c r="T146" s="1217"/>
      <c r="U146" s="1217"/>
      <c r="V146" s="1217"/>
      <c r="W146" s="1217"/>
      <c r="X146" s="1217"/>
      <c r="Y146" s="1217"/>
      <c r="Z146" s="1217"/>
      <c r="AA146" s="1217"/>
      <c r="AB146" s="1217"/>
      <c r="AC146" s="1217"/>
      <c r="AD146" t="str">
        <f>_xlfn.XLOOKUP(LEFT(C144,2),'OTG DATA'!$H$2:$H$18,'OTG DATA'!$I$2:$I$18,"not found",0)</f>
        <v>not found</v>
      </c>
    </row>
    <row r="147" spans="1:30">
      <c r="B147" s="1212"/>
      <c r="C147" s="1217"/>
      <c r="D147" s="1217"/>
      <c r="E147" s="1214"/>
      <c r="F147" s="1218"/>
      <c r="G147" s="1217"/>
      <c r="H147" s="1217"/>
      <c r="I147" s="1217"/>
      <c r="J147" s="1217"/>
      <c r="K147" s="1214"/>
      <c r="L147" s="1217"/>
      <c r="M147" s="1217"/>
      <c r="N147" s="1217"/>
      <c r="O147" s="1217"/>
      <c r="P147" s="1217"/>
      <c r="Q147" s="1217"/>
      <c r="R147" s="1217"/>
      <c r="S147" s="1217"/>
      <c r="T147" s="1217"/>
      <c r="U147" s="1217"/>
      <c r="V147" s="1217"/>
      <c r="W147" s="1217"/>
      <c r="X147" s="1217"/>
      <c r="Y147" s="1217"/>
      <c r="Z147" s="1217"/>
      <c r="AA147" s="1217"/>
      <c r="AB147" s="1217"/>
      <c r="AC147" s="1217"/>
      <c r="AD147" t="str">
        <f>_xlfn.XLOOKUP(LEFT(C145,2),'OTG DATA'!$H$2:$H$18,'OTG DATA'!$I$2:$I$18,"not found",0)</f>
        <v>not found</v>
      </c>
    </row>
    <row r="148" spans="1:30">
      <c r="B148" s="1212"/>
      <c r="C148" s="1217"/>
      <c r="D148" s="1217"/>
      <c r="E148" s="1214"/>
      <c r="F148" s="1218"/>
      <c r="G148" s="1217"/>
      <c r="H148" s="1217"/>
      <c r="I148" s="1217"/>
      <c r="J148" s="1217"/>
      <c r="K148" s="1214"/>
      <c r="L148" s="1217"/>
      <c r="M148" s="1217"/>
      <c r="N148" s="1217"/>
      <c r="O148" s="1217"/>
      <c r="P148" s="1217"/>
      <c r="Q148" s="1217"/>
      <c r="R148" s="1217"/>
      <c r="S148" s="1217"/>
      <c r="T148" s="1217"/>
      <c r="U148" s="1217"/>
      <c r="V148" s="1217"/>
      <c r="W148" s="1217"/>
      <c r="X148" s="1217"/>
      <c r="Y148" s="1217"/>
      <c r="Z148" s="1217"/>
      <c r="AA148" s="1217"/>
      <c r="AB148" s="1217"/>
      <c r="AC148" s="1217"/>
      <c r="AD148" t="str">
        <f>_xlfn.XLOOKUP(LEFT(C146,2),'OTG DATA'!$H$2:$H$18,'OTG DATA'!$I$2:$I$18,"not found",0)</f>
        <v>not found</v>
      </c>
    </row>
    <row r="149" spans="1:30">
      <c r="B149" s="1212"/>
      <c r="C149" s="1217"/>
      <c r="D149" s="1217"/>
      <c r="E149" s="1214"/>
      <c r="F149" s="1218"/>
      <c r="G149" s="1217"/>
      <c r="H149" s="1217"/>
      <c r="I149" s="1217"/>
      <c r="J149" s="1217"/>
      <c r="K149" s="1214"/>
      <c r="L149" s="1217"/>
      <c r="M149" s="1217"/>
      <c r="N149" s="1217"/>
      <c r="O149" s="1217"/>
      <c r="P149" s="1217"/>
      <c r="Q149" s="1217"/>
      <c r="R149" s="1217"/>
      <c r="S149" s="1217"/>
      <c r="T149" s="1217"/>
      <c r="U149" s="1217"/>
      <c r="V149" s="1217"/>
      <c r="W149" s="1217"/>
      <c r="X149" s="1217"/>
      <c r="Y149" s="1217"/>
      <c r="Z149" s="1217"/>
      <c r="AA149" s="1217"/>
      <c r="AB149" s="1217"/>
      <c r="AC149" s="1217"/>
      <c r="AD149" t="str">
        <f>_xlfn.XLOOKUP(LEFT(C147,2),'OTG DATA'!$H$2:$H$18,'OTG DATA'!$I$2:$I$18,"not found",0)</f>
        <v>not found</v>
      </c>
    </row>
    <row r="150" spans="1:30">
      <c r="B150" s="1212"/>
      <c r="C150" s="1217"/>
      <c r="D150" s="1217"/>
      <c r="E150" s="1214"/>
      <c r="F150" s="1218"/>
      <c r="G150" s="1217"/>
      <c r="H150" s="1217"/>
      <c r="I150" s="1217"/>
      <c r="J150" s="1217"/>
      <c r="K150" s="1214"/>
      <c r="L150" s="1217"/>
      <c r="M150" s="1217"/>
      <c r="N150" s="1217"/>
      <c r="O150" s="1217"/>
      <c r="P150" s="1217"/>
      <c r="Q150" s="1217"/>
      <c r="R150" s="1217"/>
      <c r="S150" s="1217"/>
      <c r="T150" s="1217"/>
      <c r="U150" s="1217"/>
      <c r="V150" s="1217"/>
      <c r="W150" s="1217"/>
      <c r="X150" s="1217"/>
      <c r="Y150" s="1217"/>
      <c r="Z150" s="1217"/>
      <c r="AA150" s="1217"/>
      <c r="AB150" s="1217"/>
      <c r="AC150" s="1217"/>
      <c r="AD150" t="str">
        <f>_xlfn.XLOOKUP(LEFT(C148,2),'OTG DATA'!$H$2:$H$18,'OTG DATA'!$I$2:$I$18,"not found",0)</f>
        <v>not found</v>
      </c>
    </row>
    <row r="151" spans="1:30">
      <c r="B151" s="1212"/>
      <c r="C151" s="1217"/>
      <c r="D151" s="1217"/>
      <c r="E151" s="1214"/>
      <c r="F151" s="1218"/>
      <c r="G151" s="1217"/>
      <c r="H151" s="1217"/>
      <c r="I151" s="1217"/>
      <c r="J151" s="1217"/>
      <c r="K151" s="1214"/>
      <c r="L151" s="1217"/>
      <c r="M151" s="1217"/>
      <c r="N151" s="1217"/>
      <c r="O151" s="1217"/>
      <c r="P151" s="1217"/>
      <c r="Q151" s="1217"/>
      <c r="R151" s="1217"/>
      <c r="S151" s="1217"/>
      <c r="T151" s="1217"/>
      <c r="U151" s="1217"/>
      <c r="V151" s="1217"/>
      <c r="W151" s="1217"/>
      <c r="X151" s="1217"/>
      <c r="Y151" s="1217"/>
      <c r="Z151" s="1217"/>
      <c r="AA151" s="1217"/>
      <c r="AB151" s="1217"/>
      <c r="AC151" s="1217"/>
      <c r="AD151" t="str">
        <f>_xlfn.XLOOKUP(LEFT(C149,2),'OTG DATA'!$H$2:$H$18,'OTG DATA'!$I$2:$I$18,"not found",0)</f>
        <v>not found</v>
      </c>
    </row>
    <row r="152" spans="1:30">
      <c r="A152" s="1217"/>
      <c r="B152" s="1212"/>
      <c r="C152" s="1217"/>
      <c r="D152" s="1217"/>
      <c r="E152" s="1214"/>
      <c r="F152" s="1218"/>
      <c r="G152" s="1217"/>
      <c r="H152" s="1217"/>
      <c r="I152" s="1217"/>
      <c r="J152" s="1217"/>
      <c r="K152" s="1214"/>
      <c r="L152" s="1217"/>
      <c r="M152" s="1217"/>
      <c r="N152" s="1217"/>
      <c r="O152" s="1217"/>
      <c r="P152" s="1217"/>
      <c r="Q152" s="1217"/>
      <c r="R152" s="1217"/>
      <c r="S152" s="1217"/>
      <c r="T152" s="1217"/>
      <c r="U152" s="1217"/>
      <c r="V152" s="1217"/>
      <c r="W152" s="1217"/>
      <c r="X152" s="1217"/>
      <c r="Y152" s="1217"/>
      <c r="Z152" s="1217"/>
      <c r="AA152" s="1217"/>
      <c r="AB152" s="1217"/>
      <c r="AC152" s="1217"/>
      <c r="AD152" t="str">
        <f>_xlfn.XLOOKUP(LEFT(C150,2),'OTG DATA'!$H$2:$H$18,'OTG DATA'!$I$2:$I$18,"not found",0)</f>
        <v>not found</v>
      </c>
    </row>
    <row r="153" spans="1:30">
      <c r="A153" s="1217"/>
      <c r="B153" s="1212"/>
      <c r="C153" s="1217"/>
      <c r="D153" s="1217"/>
      <c r="E153" s="1214"/>
      <c r="F153" s="1218"/>
      <c r="G153" s="1217"/>
      <c r="H153" s="1217"/>
      <c r="I153" s="1217"/>
      <c r="J153" s="1217"/>
      <c r="K153" s="1214"/>
      <c r="L153" s="1217"/>
      <c r="M153" s="1217"/>
      <c r="N153" s="1217"/>
      <c r="O153" s="1217"/>
      <c r="P153" s="1217"/>
      <c r="Q153" s="1217"/>
      <c r="R153" s="1217"/>
      <c r="S153" s="1217"/>
      <c r="T153" s="1217"/>
      <c r="U153" s="1217"/>
      <c r="V153" s="1217"/>
      <c r="W153" s="1217"/>
      <c r="X153" s="1217"/>
      <c r="Y153" s="1217"/>
      <c r="Z153" s="1217"/>
      <c r="AA153" s="1217"/>
      <c r="AB153" s="1217"/>
      <c r="AC153" s="1217"/>
      <c r="AD153" t="str">
        <f>_xlfn.XLOOKUP(LEFT(C151,2),'OTG DATA'!$H$2:$H$18,'OTG DATA'!$I$2:$I$18,"not found",0)</f>
        <v>not found</v>
      </c>
    </row>
    <row r="154" spans="1:30">
      <c r="B154" s="1212"/>
      <c r="C154" s="1217"/>
      <c r="D154" s="1217"/>
      <c r="E154" s="1214"/>
      <c r="F154" s="1218"/>
      <c r="G154" s="1217"/>
      <c r="H154" s="1217"/>
      <c r="I154" s="1217"/>
      <c r="J154" s="1217"/>
      <c r="K154" s="1214"/>
      <c r="L154" s="1217"/>
      <c r="M154" s="1217"/>
      <c r="N154" s="1217"/>
      <c r="O154" s="1217"/>
      <c r="P154" s="1217"/>
      <c r="Q154" s="1217"/>
      <c r="R154" s="1217"/>
      <c r="S154" s="1217"/>
      <c r="T154" s="1217"/>
      <c r="U154" s="1217"/>
      <c r="V154" s="1217"/>
      <c r="W154" s="1217"/>
      <c r="X154" s="1217"/>
      <c r="Y154" s="1217"/>
      <c r="Z154" s="1217"/>
      <c r="AA154" s="1217"/>
      <c r="AB154" s="1217"/>
      <c r="AC154" s="1217"/>
      <c r="AD154" t="str">
        <f>_xlfn.XLOOKUP(LEFT(C152,2),'OTG DATA'!$H$2:$H$18,'OTG DATA'!$I$2:$I$18,"not found",0)</f>
        <v>not found</v>
      </c>
    </row>
    <row r="155" spans="1:30">
      <c r="B155" s="1212"/>
      <c r="C155" s="1217"/>
      <c r="D155" s="1217"/>
      <c r="E155" s="1214"/>
      <c r="F155" s="1220"/>
      <c r="G155" s="1217"/>
      <c r="H155" s="1217"/>
      <c r="I155" s="1217"/>
      <c r="J155" s="1217"/>
      <c r="K155" s="1214"/>
      <c r="L155" s="1217"/>
      <c r="M155" s="1217"/>
      <c r="N155" s="1217"/>
      <c r="O155" s="1217"/>
      <c r="P155" s="1217"/>
      <c r="Q155" s="1217"/>
      <c r="R155" s="1217"/>
      <c r="S155" s="1217"/>
      <c r="T155" s="1217"/>
      <c r="U155" s="1217"/>
      <c r="V155" s="1217"/>
      <c r="W155" s="1217"/>
      <c r="X155" s="1217"/>
      <c r="Y155" s="1217"/>
      <c r="Z155" s="1217"/>
      <c r="AA155" s="1217"/>
      <c r="AB155" s="1217"/>
      <c r="AC155" s="1217"/>
      <c r="AD155" t="str">
        <f>_xlfn.XLOOKUP(LEFT(C153,2),'OTG DATA'!$H$2:$H$18,'OTG DATA'!$I$2:$I$18,"not found",0)</f>
        <v>not found</v>
      </c>
    </row>
    <row r="156" spans="1:30">
      <c r="B156" s="1212"/>
      <c r="C156" s="1221"/>
      <c r="D156" s="1217"/>
      <c r="E156" s="1214"/>
      <c r="F156" s="1220"/>
      <c r="G156" s="1217"/>
      <c r="H156" s="1217"/>
      <c r="I156" s="1217"/>
      <c r="J156" s="1217"/>
      <c r="K156" s="1214"/>
      <c r="L156" s="1217"/>
      <c r="M156" s="1217"/>
      <c r="N156" s="1217"/>
      <c r="O156" s="1217"/>
      <c r="P156" s="1217"/>
      <c r="Q156" s="1217"/>
      <c r="R156" s="1217"/>
      <c r="S156" s="1217"/>
      <c r="T156" s="1217"/>
      <c r="U156" s="1217"/>
      <c r="V156" s="1217"/>
      <c r="W156" s="1217"/>
      <c r="X156" s="1217"/>
      <c r="Y156" s="1217"/>
      <c r="Z156" s="1217"/>
      <c r="AA156" s="1217"/>
      <c r="AB156" s="1217"/>
      <c r="AC156" s="1217"/>
      <c r="AD156" t="str">
        <f>_xlfn.XLOOKUP(LEFT(C154,2),'OTG DATA'!$H$2:$H$18,'OTG DATA'!$I$2:$I$18,"not found",0)</f>
        <v>not found</v>
      </c>
    </row>
    <row r="157" spans="1:30">
      <c r="B157" s="1212"/>
      <c r="C157" s="1221"/>
      <c r="D157" s="1217"/>
      <c r="E157" s="1214"/>
      <c r="F157" s="1220"/>
      <c r="G157" s="1217"/>
      <c r="H157" s="1217"/>
      <c r="I157" s="1217"/>
      <c r="J157" s="1217"/>
      <c r="K157" s="1214"/>
      <c r="L157" s="1217"/>
      <c r="M157" s="1217"/>
      <c r="N157" s="1217"/>
      <c r="O157" s="1217"/>
      <c r="P157" s="1217"/>
      <c r="Q157" s="1217"/>
      <c r="R157" s="1217"/>
      <c r="S157" s="1217"/>
      <c r="T157" s="1217"/>
      <c r="U157" s="1217"/>
      <c r="V157" s="1217"/>
      <c r="W157" s="1217"/>
      <c r="X157" s="1217"/>
      <c r="Y157" s="1217"/>
      <c r="Z157" s="1217"/>
      <c r="AA157" s="1217"/>
      <c r="AB157" s="1217"/>
      <c r="AC157" s="1217"/>
      <c r="AD157" t="str">
        <f>_xlfn.XLOOKUP(LEFT(C155,2),'OTG DATA'!$H$2:$H$18,'OTG DATA'!$I$2:$I$18,"not found",0)</f>
        <v>not found</v>
      </c>
    </row>
    <row r="158" spans="1:30">
      <c r="B158" s="1212"/>
      <c r="C158" s="1221"/>
      <c r="D158" s="1221"/>
      <c r="E158" s="1214"/>
      <c r="F158" s="1229"/>
      <c r="G158" s="1221"/>
      <c r="H158" s="1221"/>
      <c r="I158" s="1221"/>
      <c r="J158" s="1221"/>
      <c r="K158" s="1214"/>
      <c r="L158" s="1221"/>
      <c r="M158" s="1221"/>
      <c r="N158" s="1221"/>
      <c r="O158" s="1221"/>
      <c r="P158" s="1221"/>
      <c r="Q158" s="1221"/>
      <c r="R158" s="1221"/>
      <c r="S158" s="1221"/>
      <c r="T158" s="1221"/>
      <c r="U158" s="1221"/>
      <c r="V158" s="1221"/>
      <c r="W158" s="1221"/>
      <c r="X158" s="1221"/>
      <c r="Y158" s="1221"/>
      <c r="Z158" s="1221"/>
      <c r="AA158" s="1221"/>
      <c r="AB158" s="1221"/>
      <c r="AC158" s="1221"/>
      <c r="AD158" t="str">
        <f>_xlfn.XLOOKUP(LEFT(C156,2),'OTG DATA'!$H$2:$H$18,'OTG DATA'!$I$2:$I$18,"not found",0)</f>
        <v>not found</v>
      </c>
    </row>
    <row r="159" spans="1:30">
      <c r="B159" s="1212"/>
      <c r="C159" s="1221"/>
      <c r="D159" s="1221"/>
      <c r="E159" s="1214"/>
      <c r="F159" s="1229"/>
      <c r="G159" s="1221"/>
      <c r="H159" s="1221"/>
      <c r="I159" s="1221"/>
      <c r="J159" s="1221"/>
      <c r="K159" s="1214"/>
      <c r="L159" s="1221"/>
      <c r="M159" s="1221"/>
      <c r="N159" s="1221"/>
      <c r="O159" s="1221"/>
      <c r="P159" s="1221"/>
      <c r="Q159" s="1221"/>
      <c r="R159" s="1221"/>
      <c r="S159" s="1221"/>
      <c r="T159" s="1221"/>
      <c r="U159" s="1221"/>
      <c r="V159" s="1221"/>
      <c r="W159" s="1221"/>
      <c r="X159" s="1221"/>
      <c r="Y159" s="1221"/>
      <c r="Z159" s="1221"/>
      <c r="AA159" s="1221"/>
      <c r="AB159" s="1221"/>
      <c r="AC159" s="1221"/>
      <c r="AD159" t="str">
        <f>_xlfn.XLOOKUP(LEFT(C157,2),'OTG DATA'!$H$2:$H$18,'OTG DATA'!$I$2:$I$18,"not found",0)</f>
        <v>not found</v>
      </c>
    </row>
    <row r="160" spans="1:30">
      <c r="B160" s="1212"/>
      <c r="C160" s="1221"/>
      <c r="D160" s="1221"/>
      <c r="E160" s="1214"/>
      <c r="F160" s="1229"/>
      <c r="G160" s="1221"/>
      <c r="H160" s="1221"/>
      <c r="I160" s="1221"/>
      <c r="J160" s="1221"/>
      <c r="K160" s="1214"/>
      <c r="L160" s="1221"/>
      <c r="M160" s="1221"/>
      <c r="N160" s="1221"/>
      <c r="O160" s="1221"/>
      <c r="P160" s="1221"/>
      <c r="Q160" s="1221"/>
      <c r="R160" s="1221"/>
      <c r="S160" s="1221"/>
      <c r="T160" s="1221"/>
      <c r="U160" s="1221"/>
      <c r="V160" s="1221"/>
      <c r="W160" s="1221"/>
      <c r="X160" s="1221"/>
      <c r="Y160" s="1221"/>
      <c r="Z160" s="1221"/>
      <c r="AA160" s="1221"/>
      <c r="AB160" s="1221"/>
      <c r="AC160" s="1221"/>
      <c r="AD160" t="str">
        <f>_xlfn.XLOOKUP(LEFT(C158,2),'OTG DATA'!$H$2:$H$18,'OTG DATA'!$I$2:$I$18,"not found",0)</f>
        <v>not found</v>
      </c>
    </row>
    <row r="161" spans="2:30">
      <c r="B161" s="1212"/>
      <c r="C161" s="1221"/>
      <c r="D161" s="1221"/>
      <c r="E161" s="1214"/>
      <c r="F161" s="1229"/>
      <c r="G161" s="1221"/>
      <c r="H161" s="1221"/>
      <c r="I161" s="1221"/>
      <c r="J161" s="1221"/>
      <c r="K161" s="1214"/>
      <c r="L161" s="1221"/>
      <c r="M161" s="1221"/>
      <c r="N161" s="1221"/>
      <c r="O161" s="1221"/>
      <c r="P161" s="1221"/>
      <c r="Q161" s="1221"/>
      <c r="R161" s="1221"/>
      <c r="S161" s="1221"/>
      <c r="T161" s="1221"/>
      <c r="U161" s="1221"/>
      <c r="V161" s="1221"/>
      <c r="W161" s="1221"/>
      <c r="X161" s="1221"/>
      <c r="Y161" s="1221"/>
      <c r="Z161" s="1221"/>
      <c r="AA161" s="1221"/>
      <c r="AB161" s="1221"/>
      <c r="AC161" s="1221"/>
      <c r="AD161" t="str">
        <f>_xlfn.XLOOKUP(LEFT(C159,2),'OTG DATA'!$H$2:$H$18,'OTG DATA'!$I$2:$I$18,"not found",0)</f>
        <v>not found</v>
      </c>
    </row>
    <row r="162" spans="2:30">
      <c r="B162" s="1212"/>
      <c r="C162" s="1221"/>
      <c r="D162" s="1221"/>
      <c r="E162" s="1214"/>
      <c r="F162" s="1229"/>
      <c r="G162" s="1221"/>
      <c r="H162" s="1221"/>
      <c r="I162" s="1221"/>
      <c r="J162" s="1221"/>
      <c r="K162" s="1214"/>
      <c r="L162" s="1221"/>
      <c r="M162" s="1221"/>
      <c r="N162" s="1221"/>
      <c r="O162" s="1221"/>
      <c r="P162" s="1221"/>
      <c r="Q162" s="1221"/>
      <c r="R162" s="1221"/>
      <c r="S162" s="1221"/>
      <c r="T162" s="1221"/>
      <c r="U162" s="1221"/>
      <c r="V162" s="1221"/>
      <c r="W162" s="1221"/>
      <c r="X162" s="1221"/>
      <c r="Y162" s="1221"/>
      <c r="Z162" s="1221"/>
      <c r="AA162" s="1221"/>
      <c r="AB162" s="1221"/>
      <c r="AC162" s="1221"/>
      <c r="AD162" t="str">
        <f>_xlfn.XLOOKUP(LEFT(C160,2),'OTG DATA'!$H$2:$H$18,'OTG DATA'!$I$2:$I$18,"not found",0)</f>
        <v>not found</v>
      </c>
    </row>
    <row r="163" spans="2:30">
      <c r="B163" s="1212"/>
      <c r="C163" s="1221"/>
      <c r="D163" s="1221"/>
      <c r="E163" s="1214"/>
      <c r="F163" s="1229"/>
      <c r="G163" s="1221"/>
      <c r="H163" s="1221"/>
      <c r="I163" s="1221"/>
      <c r="J163" s="1221"/>
      <c r="K163" s="1214"/>
      <c r="L163" s="1221"/>
      <c r="M163" s="1221"/>
      <c r="N163" s="1221"/>
      <c r="O163" s="1221"/>
      <c r="P163" s="1221"/>
      <c r="Q163" s="1221"/>
      <c r="R163" s="1221"/>
      <c r="S163" s="1221"/>
      <c r="T163" s="1221"/>
      <c r="U163" s="1221"/>
      <c r="V163" s="1221"/>
      <c r="W163" s="1221"/>
      <c r="X163" s="1221"/>
      <c r="Y163" s="1221"/>
      <c r="Z163" s="1221"/>
      <c r="AA163" s="1221"/>
      <c r="AB163" s="1221"/>
      <c r="AC163" s="1221"/>
      <c r="AD163" t="str">
        <f>_xlfn.XLOOKUP(LEFT(C161,2),'OTG DATA'!$H$2:$H$18,'OTG DATA'!$I$2:$I$18,"not found",0)</f>
        <v>not found</v>
      </c>
    </row>
    <row r="164" spans="2:30">
      <c r="B164" s="1212"/>
      <c r="C164" s="1221"/>
      <c r="D164" s="1221"/>
      <c r="E164" s="1214"/>
      <c r="F164" s="1229"/>
      <c r="G164" s="1221"/>
      <c r="H164" s="1221"/>
      <c r="I164" s="1221"/>
      <c r="J164" s="1221"/>
      <c r="K164" s="1214"/>
      <c r="L164" s="1221"/>
      <c r="M164" s="1221"/>
      <c r="N164" s="1221"/>
      <c r="O164" s="1221"/>
      <c r="P164" s="1221"/>
      <c r="Q164" s="1221"/>
      <c r="R164" s="1221"/>
      <c r="S164" s="1221"/>
      <c r="T164" s="1221"/>
      <c r="U164" s="1221"/>
      <c r="V164" s="1221"/>
      <c r="W164" s="1221"/>
      <c r="X164" s="1221"/>
      <c r="Y164" s="1221"/>
      <c r="Z164" s="1221"/>
      <c r="AA164" s="1221"/>
      <c r="AB164" s="1221"/>
      <c r="AC164" s="1221"/>
      <c r="AD164" t="str">
        <f>_xlfn.XLOOKUP(LEFT(C162,2),'OTG DATA'!$H$2:$H$18,'OTG DATA'!$I$2:$I$18,"not found",0)</f>
        <v>not found</v>
      </c>
    </row>
    <row r="165" spans="2:30">
      <c r="B165" s="1212"/>
      <c r="C165" s="1221"/>
      <c r="D165" s="1221"/>
      <c r="E165" s="1214"/>
      <c r="F165" s="1229"/>
      <c r="G165" s="1221"/>
      <c r="H165" s="1221"/>
      <c r="I165" s="1221"/>
      <c r="J165" s="1221"/>
      <c r="K165" s="1214"/>
      <c r="L165" s="1221"/>
      <c r="M165" s="1221"/>
      <c r="N165" s="1221"/>
      <c r="O165" s="1221"/>
      <c r="P165" s="1221"/>
      <c r="Q165" s="1221"/>
      <c r="R165" s="1221"/>
      <c r="S165" s="1221"/>
      <c r="T165" s="1221"/>
      <c r="U165" s="1221"/>
      <c r="V165" s="1221"/>
      <c r="W165" s="1221"/>
      <c r="X165" s="1221"/>
      <c r="Y165" s="1221"/>
      <c r="Z165" s="1221"/>
      <c r="AA165" s="1221"/>
      <c r="AB165" s="1221"/>
      <c r="AC165" s="1221"/>
      <c r="AD165" t="str">
        <f>_xlfn.XLOOKUP(LEFT(C163,2),'OTG DATA'!$H$2:$H$18,'OTG DATA'!$I$2:$I$18,"not found",0)</f>
        <v>not found</v>
      </c>
    </row>
    <row r="166" spans="2:30">
      <c r="B166" s="1212"/>
      <c r="C166" s="1221"/>
      <c r="D166" s="1221"/>
      <c r="E166" s="1214"/>
      <c r="F166" s="1229"/>
      <c r="G166" s="1221"/>
      <c r="H166" s="1221"/>
      <c r="I166" s="1221"/>
      <c r="J166" s="1221"/>
      <c r="K166" s="1214"/>
      <c r="L166" s="1221"/>
      <c r="M166" s="1221"/>
      <c r="N166" s="1221"/>
      <c r="O166" s="1221"/>
      <c r="P166" s="1221"/>
      <c r="Q166" s="1221"/>
      <c r="R166" s="1221"/>
      <c r="S166" s="1221"/>
      <c r="T166" s="1221"/>
      <c r="U166" s="1221"/>
      <c r="V166" s="1221"/>
      <c r="W166" s="1221"/>
      <c r="X166" s="1221"/>
      <c r="Y166" s="1221"/>
      <c r="Z166" s="1221"/>
      <c r="AA166" s="1221"/>
      <c r="AB166" s="1221"/>
      <c r="AC166" s="1221"/>
      <c r="AD166" t="str">
        <f>_xlfn.XLOOKUP(LEFT(C164,2),'OTG DATA'!$H$2:$H$18,'OTG DATA'!$I$2:$I$18,"not found",0)</f>
        <v>not found</v>
      </c>
    </row>
    <row r="167" spans="2:30">
      <c r="B167" s="1212"/>
      <c r="C167" s="1221"/>
      <c r="D167" s="1221"/>
      <c r="E167" s="1214"/>
      <c r="F167" s="1229"/>
      <c r="G167" s="1221"/>
      <c r="H167" s="1221"/>
      <c r="I167" s="1221"/>
      <c r="J167" s="1221"/>
      <c r="K167" s="1214"/>
      <c r="L167" s="1221"/>
      <c r="M167" s="1221"/>
      <c r="N167" s="1221"/>
      <c r="O167" s="1221"/>
      <c r="P167" s="1221"/>
      <c r="Q167" s="1221"/>
      <c r="R167" s="1221"/>
      <c r="S167" s="1221"/>
      <c r="T167" s="1221"/>
      <c r="U167" s="1221"/>
      <c r="V167" s="1221"/>
      <c r="W167" s="1221"/>
      <c r="X167" s="1221"/>
      <c r="Y167" s="1221"/>
      <c r="Z167" s="1221"/>
      <c r="AA167" s="1221"/>
      <c r="AB167" s="1221"/>
      <c r="AC167" s="1221"/>
      <c r="AD167" t="str">
        <f>_xlfn.XLOOKUP(LEFT(C165,2),'OTG DATA'!$H$2:$H$18,'OTG DATA'!$I$2:$I$18,"not found",0)</f>
        <v>not found</v>
      </c>
    </row>
    <row r="168" spans="2:30">
      <c r="B168" s="1212"/>
      <c r="C168" s="1221"/>
      <c r="D168" s="1221"/>
      <c r="E168" s="1214"/>
      <c r="F168" s="1229"/>
      <c r="G168" s="1221"/>
      <c r="H168" s="1221"/>
      <c r="I168" s="1221"/>
      <c r="J168" s="1221"/>
      <c r="K168" s="1214"/>
      <c r="L168" s="1221"/>
      <c r="M168" s="1221"/>
      <c r="N168" s="1221"/>
      <c r="O168" s="1221"/>
      <c r="P168" s="1221"/>
      <c r="Q168" s="1221"/>
      <c r="R168" s="1221"/>
      <c r="S168" s="1221"/>
      <c r="T168" s="1221"/>
      <c r="U168" s="1221"/>
      <c r="V168" s="1221"/>
      <c r="W168" s="1221"/>
      <c r="X168" s="1221"/>
      <c r="Y168" s="1221"/>
      <c r="Z168" s="1221"/>
      <c r="AA168" s="1221"/>
      <c r="AB168" s="1221"/>
      <c r="AC168" s="1221"/>
      <c r="AD168" t="str">
        <f>_xlfn.XLOOKUP(LEFT(C166,2),'OTG DATA'!$H$2:$H$18,'OTG DATA'!$I$2:$I$18,"not found",0)</f>
        <v>not found</v>
      </c>
    </row>
    <row r="169" spans="2:30">
      <c r="B169" s="1212"/>
      <c r="C169" s="1221"/>
      <c r="D169" s="1221"/>
      <c r="E169" s="1214"/>
      <c r="F169" s="1229"/>
      <c r="G169" s="1221"/>
      <c r="H169" s="1221"/>
      <c r="I169" s="1221"/>
      <c r="J169" s="1221"/>
      <c r="K169" s="1214"/>
      <c r="L169" s="1221"/>
      <c r="M169" s="1221"/>
      <c r="N169" s="1221"/>
      <c r="O169" s="1221"/>
      <c r="P169" s="1221"/>
      <c r="Q169" s="1221"/>
      <c r="R169" s="1221"/>
      <c r="S169" s="1221"/>
      <c r="T169" s="1221"/>
      <c r="U169" s="1221"/>
      <c r="V169" s="1221"/>
      <c r="W169" s="1221"/>
      <c r="X169" s="1221"/>
      <c r="Y169" s="1221"/>
      <c r="Z169" s="1221"/>
      <c r="AA169" s="1221"/>
      <c r="AB169" s="1221"/>
      <c r="AC169" s="1221"/>
      <c r="AD169" t="str">
        <f>_xlfn.XLOOKUP(LEFT(C167,2),'OTG DATA'!$H$2:$H$18,'OTG DATA'!$I$2:$I$18,"not found",0)</f>
        <v>not found</v>
      </c>
    </row>
    <row r="170" spans="2:30">
      <c r="B170" s="1212"/>
      <c r="C170" s="1221"/>
      <c r="D170" s="1221"/>
      <c r="E170" s="1214"/>
      <c r="F170" s="1229"/>
      <c r="G170" s="1221"/>
      <c r="H170" s="1221"/>
      <c r="I170" s="1221"/>
      <c r="J170" s="1221"/>
      <c r="K170" s="1214"/>
      <c r="L170" s="1221"/>
      <c r="M170" s="1221"/>
      <c r="N170" s="1221"/>
      <c r="O170" s="1221"/>
      <c r="P170" s="1221"/>
      <c r="Q170" s="1221"/>
      <c r="R170" s="1221"/>
      <c r="S170" s="1221"/>
      <c r="T170" s="1221"/>
      <c r="U170" s="1221"/>
      <c r="V170" s="1221"/>
      <c r="W170" s="1221"/>
      <c r="X170" s="1221"/>
      <c r="Y170" s="1221"/>
      <c r="Z170" s="1221"/>
      <c r="AA170" s="1221"/>
      <c r="AB170" s="1221"/>
      <c r="AC170" s="1221"/>
      <c r="AD170" t="str">
        <f>_xlfn.XLOOKUP(LEFT(C168,2),'OTG DATA'!$H$2:$H$18,'OTG DATA'!$I$2:$I$18,"not found",0)</f>
        <v>not found</v>
      </c>
    </row>
    <row r="171" spans="2:30">
      <c r="B171" s="1212"/>
      <c r="C171" s="1221"/>
      <c r="D171" s="1221"/>
      <c r="E171" s="1214"/>
      <c r="F171" s="1229"/>
      <c r="G171" s="1221"/>
      <c r="H171" s="1221"/>
      <c r="I171" s="1221"/>
      <c r="J171" s="1221"/>
      <c r="K171" s="1214"/>
      <c r="L171" s="1221"/>
      <c r="M171" s="1221"/>
      <c r="N171" s="1221"/>
      <c r="O171" s="1221"/>
      <c r="P171" s="1221"/>
      <c r="Q171" s="1221"/>
      <c r="R171" s="1221"/>
      <c r="S171" s="1221"/>
      <c r="T171" s="1221"/>
      <c r="U171" s="1221"/>
      <c r="V171" s="1221"/>
      <c r="W171" s="1221"/>
      <c r="X171" s="1221"/>
      <c r="Y171" s="1221"/>
      <c r="Z171" s="1221"/>
      <c r="AA171" s="1221"/>
      <c r="AB171" s="1221"/>
      <c r="AC171" s="1221"/>
      <c r="AD171" t="str">
        <f>_xlfn.XLOOKUP(LEFT(C169,2),'OTG DATA'!$H$2:$H$18,'OTG DATA'!$I$2:$I$18,"not found",0)</f>
        <v>not found</v>
      </c>
    </row>
    <row r="172" spans="2:30">
      <c r="B172" s="1212"/>
      <c r="C172" s="1221"/>
      <c r="D172" s="1221"/>
      <c r="E172" s="1214"/>
      <c r="F172" s="1229"/>
      <c r="G172" s="1221"/>
      <c r="H172" s="1221"/>
      <c r="I172" s="1221"/>
      <c r="J172" s="1221"/>
      <c r="K172" s="1214"/>
      <c r="L172" s="1221"/>
      <c r="M172" s="1221"/>
      <c r="N172" s="1221"/>
      <c r="O172" s="1221"/>
      <c r="P172" s="1221"/>
      <c r="Q172" s="1221"/>
      <c r="R172" s="1221"/>
      <c r="S172" s="1221"/>
      <c r="T172" s="1221"/>
      <c r="U172" s="1221"/>
      <c r="V172" s="1221"/>
      <c r="W172" s="1221"/>
      <c r="X172" s="1221"/>
      <c r="Y172" s="1221"/>
      <c r="Z172" s="1221"/>
      <c r="AA172" s="1221"/>
      <c r="AB172" s="1221"/>
      <c r="AC172" s="1221"/>
      <c r="AD172" t="str">
        <f>_xlfn.XLOOKUP(LEFT(C170,2),'OTG DATA'!$H$2:$H$18,'OTG DATA'!$I$2:$I$18,"not found",0)</f>
        <v>not found</v>
      </c>
    </row>
    <row r="173" spans="2:30">
      <c r="B173" s="1212"/>
      <c r="C173" s="1221"/>
      <c r="D173" s="1221"/>
      <c r="E173" s="1214"/>
      <c r="F173" s="1229"/>
      <c r="G173" s="1221"/>
      <c r="H173" s="1221"/>
      <c r="I173" s="1221"/>
      <c r="J173" s="1221"/>
      <c r="K173" s="1214"/>
      <c r="L173" s="1221"/>
      <c r="M173" s="1221"/>
      <c r="N173" s="1221"/>
      <c r="O173" s="1221"/>
      <c r="P173" s="1221"/>
      <c r="Q173" s="1221"/>
      <c r="R173" s="1221"/>
      <c r="S173" s="1221"/>
      <c r="T173" s="1221"/>
      <c r="U173" s="1221"/>
      <c r="V173" s="1221"/>
      <c r="W173" s="1221"/>
      <c r="X173" s="1221"/>
      <c r="Y173" s="1221"/>
      <c r="Z173" s="1221"/>
      <c r="AA173" s="1221"/>
      <c r="AB173" s="1221"/>
      <c r="AC173" s="1221"/>
      <c r="AD173" t="str">
        <f>_xlfn.XLOOKUP(LEFT(C171,2),'OTG DATA'!$H$2:$H$18,'OTG DATA'!$I$2:$I$18,"not found",0)</f>
        <v>not found</v>
      </c>
    </row>
    <row r="174" spans="2:30">
      <c r="B174" s="1212"/>
      <c r="C174" s="1221"/>
      <c r="D174" s="1221"/>
      <c r="E174" s="1214"/>
      <c r="F174" s="1229"/>
      <c r="G174" s="1221"/>
      <c r="H174" s="1221"/>
      <c r="I174" s="1221"/>
      <c r="J174" s="1221"/>
      <c r="K174" s="1214"/>
      <c r="L174" s="1221"/>
      <c r="M174" s="1221"/>
      <c r="N174" s="1221"/>
      <c r="O174" s="1221"/>
      <c r="P174" s="1221"/>
      <c r="Q174" s="1221"/>
      <c r="R174" s="1221"/>
      <c r="S174" s="1221"/>
      <c r="T174" s="1221"/>
      <c r="U174" s="1221"/>
      <c r="V174" s="1221"/>
      <c r="W174" s="1221"/>
      <c r="X174" s="1221"/>
      <c r="Y174" s="1221"/>
      <c r="Z174" s="1221"/>
      <c r="AA174" s="1221"/>
      <c r="AB174" s="1221"/>
      <c r="AC174" s="1221"/>
      <c r="AD174" t="str">
        <f>_xlfn.XLOOKUP(LEFT(C172,2),'OTG DATA'!$H$2:$H$18,'OTG DATA'!$I$2:$I$18,"not found",0)</f>
        <v>not found</v>
      </c>
    </row>
    <row r="175" spans="2:30">
      <c r="B175" s="1212"/>
      <c r="C175" s="1221"/>
      <c r="D175" s="1221"/>
      <c r="E175" s="1214"/>
      <c r="F175" s="1229"/>
      <c r="G175" s="1221"/>
      <c r="H175" s="1221"/>
      <c r="I175" s="1221"/>
      <c r="J175" s="1221"/>
      <c r="K175" s="1214"/>
      <c r="L175" s="1221"/>
      <c r="M175" s="1221"/>
      <c r="N175" s="1221"/>
      <c r="O175" s="1221"/>
      <c r="P175" s="1221"/>
      <c r="Q175" s="1221"/>
      <c r="R175" s="1221"/>
      <c r="S175" s="1221"/>
      <c r="T175" s="1221"/>
      <c r="U175" s="1221"/>
      <c r="V175" s="1221"/>
      <c r="W175" s="1221"/>
      <c r="X175" s="1221"/>
      <c r="Y175" s="1221"/>
      <c r="Z175" s="1221"/>
      <c r="AA175" s="1221"/>
      <c r="AB175" s="1221"/>
      <c r="AC175" s="1221"/>
      <c r="AD175" t="str">
        <f>_xlfn.XLOOKUP(LEFT(C173,2),'OTG DATA'!$H$2:$H$18,'OTG DATA'!$I$2:$I$18,"not found",0)</f>
        <v>not found</v>
      </c>
    </row>
    <row r="176" spans="2:30">
      <c r="B176" s="1212"/>
      <c r="C176" s="1221"/>
      <c r="D176" s="1221"/>
      <c r="E176" s="1214"/>
      <c r="F176" s="1229"/>
      <c r="G176" s="1221"/>
      <c r="H176" s="1221"/>
      <c r="I176" s="1221"/>
      <c r="J176" s="1221"/>
      <c r="K176" s="1214"/>
      <c r="L176" s="1221"/>
      <c r="M176" s="1221"/>
      <c r="N176" s="1221"/>
      <c r="O176" s="1221"/>
      <c r="P176" s="1221"/>
      <c r="Q176" s="1221"/>
      <c r="R176" s="1221"/>
      <c r="S176" s="1221"/>
      <c r="T176" s="1221"/>
      <c r="U176" s="1221"/>
      <c r="V176" s="1221"/>
      <c r="W176" s="1221"/>
      <c r="X176" s="1221"/>
      <c r="Y176" s="1221"/>
      <c r="Z176" s="1221"/>
      <c r="AA176" s="1221"/>
      <c r="AB176" s="1221"/>
      <c r="AC176" s="1221"/>
      <c r="AD176" t="str">
        <f>_xlfn.XLOOKUP(LEFT(C174,2),'OTG DATA'!$H$2:$H$18,'OTG DATA'!$I$2:$I$18,"not found",0)</f>
        <v>not found</v>
      </c>
    </row>
    <row r="177" spans="2:30">
      <c r="B177" s="1212"/>
      <c r="C177" s="1221"/>
      <c r="D177" s="1221"/>
      <c r="E177" s="1214"/>
      <c r="F177" s="1229"/>
      <c r="G177" s="1221"/>
      <c r="H177" s="1221"/>
      <c r="I177" s="1221"/>
      <c r="J177" s="1221"/>
      <c r="K177" s="1214"/>
      <c r="L177" s="1221"/>
      <c r="M177" s="1221"/>
      <c r="N177" s="1221"/>
      <c r="O177" s="1221"/>
      <c r="P177" s="1221"/>
      <c r="Q177" s="1221"/>
      <c r="R177" s="1221"/>
      <c r="S177" s="1221"/>
      <c r="T177" s="1221"/>
      <c r="U177" s="1221"/>
      <c r="V177" s="1221"/>
      <c r="W177" s="1221"/>
      <c r="X177" s="1221"/>
      <c r="Y177" s="1221"/>
      <c r="Z177" s="1221"/>
      <c r="AA177" s="1221"/>
      <c r="AB177" s="1221"/>
      <c r="AC177" s="1221"/>
      <c r="AD177" t="str">
        <f>_xlfn.XLOOKUP(LEFT(C175,2),'OTG DATA'!$H$2:$H$18,'OTG DATA'!$I$2:$I$18,"not found",0)</f>
        <v>not found</v>
      </c>
    </row>
    <row r="178" spans="2:30">
      <c r="B178" s="1212"/>
      <c r="C178" s="1221"/>
      <c r="D178" s="1221"/>
      <c r="E178" s="1214"/>
      <c r="F178" s="1229"/>
      <c r="G178" s="1221"/>
      <c r="H178" s="1221"/>
      <c r="I178" s="1221"/>
      <c r="J178" s="1221"/>
      <c r="K178" s="1214"/>
      <c r="L178" s="1221"/>
      <c r="M178" s="1221"/>
      <c r="N178" s="1221"/>
      <c r="O178" s="1221"/>
      <c r="P178" s="1221"/>
      <c r="Q178" s="1221"/>
      <c r="R178" s="1221"/>
      <c r="S178" s="1221"/>
      <c r="T178" s="1221"/>
      <c r="U178" s="1221"/>
      <c r="V178" s="1221"/>
      <c r="W178" s="1221"/>
      <c r="X178" s="1221"/>
      <c r="Y178" s="1221"/>
      <c r="Z178" s="1221"/>
      <c r="AA178" s="1221"/>
      <c r="AB178" s="1221"/>
      <c r="AC178" s="1221"/>
      <c r="AD178" t="str">
        <f>_xlfn.XLOOKUP(LEFT(C176,2),'OTG DATA'!$H$2:$H$18,'OTG DATA'!$I$2:$I$18,"not found",0)</f>
        <v>not found</v>
      </c>
    </row>
    <row r="179" spans="2:30">
      <c r="B179" s="1212"/>
      <c r="C179" s="1221"/>
      <c r="D179" s="1221"/>
      <c r="E179" s="1214"/>
      <c r="F179" s="1229"/>
      <c r="G179" s="1221"/>
      <c r="H179" s="1221"/>
      <c r="I179" s="1221"/>
      <c r="J179" s="1221"/>
      <c r="K179" s="1214"/>
      <c r="L179" s="1221"/>
      <c r="M179" s="1221"/>
      <c r="N179" s="1221"/>
      <c r="O179" s="1221"/>
      <c r="P179" s="1221"/>
      <c r="Q179" s="1221"/>
      <c r="R179" s="1221"/>
      <c r="S179" s="1221"/>
      <c r="T179" s="1221"/>
      <c r="U179" s="1221"/>
      <c r="V179" s="1221"/>
      <c r="W179" s="1221"/>
      <c r="X179" s="1221"/>
      <c r="Y179" s="1221"/>
      <c r="Z179" s="1221"/>
      <c r="AA179" s="1221"/>
      <c r="AB179" s="1221"/>
      <c r="AC179" s="1221"/>
      <c r="AD179" t="str">
        <f>_xlfn.XLOOKUP(LEFT(C177,2),'OTG DATA'!$H$2:$H$18,'OTG DATA'!$I$2:$I$18,"not found",0)</f>
        <v>not found</v>
      </c>
    </row>
    <row r="180" spans="2:30">
      <c r="B180" s="1212"/>
      <c r="C180" s="1221"/>
      <c r="D180" s="1221"/>
      <c r="E180" s="1214"/>
      <c r="F180" s="1229"/>
      <c r="G180" s="1221"/>
      <c r="H180" s="1221"/>
      <c r="I180" s="1221"/>
      <c r="J180" s="1221"/>
      <c r="K180" s="1214"/>
      <c r="L180" s="1221"/>
      <c r="M180" s="1221"/>
      <c r="N180" s="1221"/>
      <c r="O180" s="1221"/>
      <c r="P180" s="1221"/>
      <c r="Q180" s="1221"/>
      <c r="R180" s="1221"/>
      <c r="S180" s="1221"/>
      <c r="T180" s="1221"/>
      <c r="U180" s="1221"/>
      <c r="V180" s="1221"/>
      <c r="W180" s="1221"/>
      <c r="X180" s="1221"/>
      <c r="Y180" s="1221"/>
      <c r="Z180" s="1221"/>
      <c r="AA180" s="1221"/>
      <c r="AB180" s="1221"/>
      <c r="AC180" s="1221"/>
      <c r="AD180" t="str">
        <f>_xlfn.XLOOKUP(LEFT(C178,2),'OTG DATA'!$H$2:$H$18,'OTG DATA'!$I$2:$I$18,"not found",0)</f>
        <v>not found</v>
      </c>
    </row>
    <row r="181" spans="2:30">
      <c r="B181" s="1212"/>
      <c r="C181" s="1221"/>
      <c r="D181" s="1221"/>
      <c r="E181" s="1214"/>
      <c r="F181" s="1229"/>
      <c r="G181" s="1221"/>
      <c r="H181" s="1221"/>
      <c r="I181" s="1221"/>
      <c r="J181" s="1221"/>
      <c r="K181" s="1214"/>
      <c r="L181" s="1221"/>
      <c r="M181" s="1221"/>
      <c r="N181" s="1221"/>
      <c r="O181" s="1221"/>
      <c r="P181" s="1221"/>
      <c r="Q181" s="1221"/>
      <c r="R181" s="1221"/>
      <c r="S181" s="1221"/>
      <c r="T181" s="1221"/>
      <c r="U181" s="1221"/>
      <c r="V181" s="1221"/>
      <c r="W181" s="1221"/>
      <c r="X181" s="1221"/>
      <c r="Y181" s="1221"/>
      <c r="Z181" s="1221"/>
      <c r="AA181" s="1221"/>
      <c r="AB181" s="1221"/>
      <c r="AC181" s="1221"/>
      <c r="AD181" t="str">
        <f>_xlfn.XLOOKUP(LEFT(C179,2),'OTG DATA'!$H$2:$H$18,'OTG DATA'!$I$2:$I$18,"not found",0)</f>
        <v>not found</v>
      </c>
    </row>
    <row r="182" spans="2:30">
      <c r="B182" s="1212"/>
      <c r="C182" s="1221"/>
      <c r="D182" s="1221"/>
      <c r="E182" s="1214"/>
      <c r="F182" s="1229"/>
      <c r="G182" s="1221"/>
      <c r="H182" s="1221"/>
      <c r="I182" s="1221"/>
      <c r="J182" s="1221"/>
      <c r="K182" s="1214"/>
      <c r="L182" s="1221"/>
      <c r="M182" s="1221"/>
      <c r="N182" s="1221"/>
      <c r="O182" s="1221"/>
      <c r="P182" s="1221"/>
      <c r="Q182" s="1221"/>
      <c r="R182" s="1221"/>
      <c r="S182" s="1221"/>
      <c r="T182" s="1221"/>
      <c r="U182" s="1221"/>
      <c r="V182" s="1221"/>
      <c r="W182" s="1221"/>
      <c r="X182" s="1221"/>
      <c r="Y182" s="1221"/>
      <c r="Z182" s="1221"/>
      <c r="AA182" s="1221"/>
      <c r="AB182" s="1221"/>
      <c r="AC182" s="1221"/>
      <c r="AD182" t="str">
        <f>_xlfn.XLOOKUP(LEFT(C180,2),'OTG DATA'!$H$2:$H$18,'OTG DATA'!$I$2:$I$18,"not found",0)</f>
        <v>not found</v>
      </c>
    </row>
    <row r="183" spans="2:30">
      <c r="B183" s="1212"/>
      <c r="C183" s="1221"/>
      <c r="D183" s="1221"/>
      <c r="E183" s="1214"/>
      <c r="F183" s="1229"/>
      <c r="G183" s="1221"/>
      <c r="H183" s="1221"/>
      <c r="I183" s="1221"/>
      <c r="J183" s="1221"/>
      <c r="K183" s="1214"/>
      <c r="L183" s="1221"/>
      <c r="M183" s="1221"/>
      <c r="N183" s="1221"/>
      <c r="O183" s="1221"/>
      <c r="P183" s="1221"/>
      <c r="Q183" s="1221"/>
      <c r="R183" s="1221"/>
      <c r="S183" s="1221"/>
      <c r="T183" s="1221"/>
      <c r="U183" s="1221"/>
      <c r="V183" s="1221"/>
      <c r="W183" s="1221"/>
      <c r="X183" s="1221"/>
      <c r="Y183" s="1221"/>
      <c r="Z183" s="1221"/>
      <c r="AA183" s="1221"/>
      <c r="AB183" s="1221"/>
      <c r="AC183" s="1221"/>
      <c r="AD183" t="str">
        <f>_xlfn.XLOOKUP(LEFT(C181,2),'OTG DATA'!$H$2:$H$18,'OTG DATA'!$I$2:$I$18,"not found",0)</f>
        <v>not found</v>
      </c>
    </row>
    <row r="184" spans="2:30">
      <c r="B184" s="1212"/>
      <c r="C184" s="1221"/>
      <c r="D184" s="1221"/>
      <c r="E184" s="1214"/>
      <c r="F184" s="1229"/>
      <c r="G184" s="1221"/>
      <c r="H184" s="1221"/>
      <c r="I184" s="1221"/>
      <c r="J184" s="1221"/>
      <c r="K184" s="1214"/>
      <c r="L184" s="1221"/>
      <c r="M184" s="1221"/>
      <c r="N184" s="1221"/>
      <c r="O184" s="1221"/>
      <c r="P184" s="1221"/>
      <c r="Q184" s="1221"/>
      <c r="R184" s="1221"/>
      <c r="S184" s="1221"/>
      <c r="T184" s="1221"/>
      <c r="U184" s="1221"/>
      <c r="V184" s="1221"/>
      <c r="W184" s="1221"/>
      <c r="X184" s="1221"/>
      <c r="Y184" s="1221"/>
      <c r="Z184" s="1221"/>
      <c r="AA184" s="1221"/>
      <c r="AB184" s="1221"/>
      <c r="AC184" s="1221"/>
      <c r="AD184" t="str">
        <f>_xlfn.XLOOKUP(LEFT(C182,2),'OTG DATA'!$H$2:$H$18,'OTG DATA'!$I$2:$I$18,"not found",0)</f>
        <v>not found</v>
      </c>
    </row>
    <row r="185" spans="2:30">
      <c r="B185" s="1212"/>
      <c r="C185" s="1221"/>
      <c r="D185" s="1221"/>
      <c r="E185" s="1214"/>
      <c r="F185" s="1229"/>
      <c r="G185" s="1221"/>
      <c r="H185" s="1221"/>
      <c r="I185" s="1221"/>
      <c r="J185" s="1221"/>
      <c r="K185" s="1214"/>
      <c r="L185" s="1221"/>
      <c r="M185" s="1221"/>
      <c r="N185" s="1221"/>
      <c r="O185" s="1221"/>
      <c r="P185" s="1221"/>
      <c r="Q185" s="1221"/>
      <c r="R185" s="1221"/>
      <c r="S185" s="1221"/>
      <c r="T185" s="1221"/>
      <c r="U185" s="1221"/>
      <c r="V185" s="1221"/>
      <c r="W185" s="1221"/>
      <c r="X185" s="1221"/>
      <c r="Y185" s="1221"/>
      <c r="Z185" s="1221"/>
      <c r="AA185" s="1221"/>
      <c r="AB185" s="1221"/>
      <c r="AC185" s="1221"/>
      <c r="AD185" t="str">
        <f>_xlfn.XLOOKUP(LEFT(C183,2),'OTG DATA'!$H$2:$H$18,'OTG DATA'!$I$2:$I$18,"not found",0)</f>
        <v>not found</v>
      </c>
    </row>
    <row r="186" spans="2:30">
      <c r="B186" s="1212"/>
      <c r="C186" s="1221"/>
      <c r="D186" s="1221"/>
      <c r="E186" s="1214"/>
      <c r="F186" s="1229"/>
      <c r="G186" s="1221"/>
      <c r="H186" s="1221"/>
      <c r="I186" s="1221"/>
      <c r="J186" s="1221"/>
      <c r="K186" s="1214"/>
      <c r="L186" s="1221"/>
      <c r="M186" s="1221"/>
      <c r="N186" s="1221"/>
      <c r="O186" s="1221"/>
      <c r="P186" s="1221"/>
      <c r="Q186" s="1221"/>
      <c r="R186" s="1221"/>
      <c r="S186" s="1221"/>
      <c r="T186" s="1221"/>
      <c r="U186" s="1221"/>
      <c r="V186" s="1221"/>
      <c r="W186" s="1221"/>
      <c r="X186" s="1221"/>
      <c r="Y186" s="1221"/>
      <c r="Z186" s="1221"/>
      <c r="AA186" s="1221"/>
      <c r="AB186" s="1221"/>
      <c r="AC186" s="1221"/>
      <c r="AD186" t="str">
        <f>_xlfn.XLOOKUP(LEFT(C184,2),'OTG DATA'!$H$2:$H$18,'OTG DATA'!$I$2:$I$18,"not found",0)</f>
        <v>not found</v>
      </c>
    </row>
    <row r="187" spans="2:30">
      <c r="B187" s="1212"/>
      <c r="C187" s="1221"/>
      <c r="D187" s="1221"/>
      <c r="E187" s="1214"/>
      <c r="F187" s="1229"/>
      <c r="G187" s="1221"/>
      <c r="H187" s="1221"/>
      <c r="I187" s="1221"/>
      <c r="J187" s="1221"/>
      <c r="K187" s="1214"/>
      <c r="L187" s="1221"/>
      <c r="M187" s="1221"/>
      <c r="N187" s="1221"/>
      <c r="O187" s="1221"/>
      <c r="P187" s="1221"/>
      <c r="Q187" s="1221"/>
      <c r="R187" s="1221"/>
      <c r="S187" s="1221"/>
      <c r="T187" s="1221"/>
      <c r="U187" s="1221"/>
      <c r="V187" s="1221"/>
      <c r="W187" s="1221"/>
      <c r="X187" s="1221"/>
      <c r="Y187" s="1221"/>
      <c r="Z187" s="1221"/>
      <c r="AA187" s="1221"/>
      <c r="AB187" s="1221"/>
      <c r="AC187" s="1221"/>
      <c r="AD187" t="str">
        <f>_xlfn.XLOOKUP(LEFT(C185,2),'OTG DATA'!$H$2:$H$18,'OTG DATA'!$I$2:$I$18,"not found",0)</f>
        <v>not found</v>
      </c>
    </row>
    <row r="188" spans="2:30">
      <c r="B188" s="1212"/>
      <c r="C188" s="1221"/>
      <c r="D188" s="1221"/>
      <c r="E188" s="1214"/>
      <c r="F188" s="1229"/>
      <c r="G188" s="1221"/>
      <c r="H188" s="1221"/>
      <c r="I188" s="1221"/>
      <c r="J188" s="1221"/>
      <c r="K188" s="1214"/>
      <c r="L188" s="1221"/>
      <c r="M188" s="1221"/>
      <c r="N188" s="1221"/>
      <c r="O188" s="1221"/>
      <c r="P188" s="1221"/>
      <c r="Q188" s="1221"/>
      <c r="R188" s="1221"/>
      <c r="S188" s="1221"/>
      <c r="T188" s="1221"/>
      <c r="U188" s="1221"/>
      <c r="V188" s="1221"/>
      <c r="W188" s="1221"/>
      <c r="X188" s="1221"/>
      <c r="Y188" s="1221"/>
      <c r="Z188" s="1221"/>
      <c r="AA188" s="1221"/>
      <c r="AB188" s="1221"/>
      <c r="AC188" s="1221"/>
      <c r="AD188" t="str">
        <f>_xlfn.XLOOKUP(LEFT(C186,2),'OTG DATA'!$H$2:$H$18,'OTG DATA'!$I$2:$I$18,"not found",0)</f>
        <v>not found</v>
      </c>
    </row>
    <row r="189" spans="2:30">
      <c r="B189" s="1212"/>
      <c r="C189" s="1221"/>
      <c r="D189" s="1221"/>
      <c r="E189" s="1214"/>
      <c r="F189" s="1229"/>
      <c r="G189" s="1221"/>
      <c r="H189" s="1221"/>
      <c r="I189" s="1221"/>
      <c r="J189" s="1221"/>
      <c r="K189" s="1214"/>
      <c r="L189" s="1221"/>
      <c r="M189" s="1221"/>
      <c r="N189" s="1221"/>
      <c r="O189" s="1221"/>
      <c r="P189" s="1221"/>
      <c r="Q189" s="1221"/>
      <c r="R189" s="1221"/>
      <c r="S189" s="1221"/>
      <c r="T189" s="1221"/>
      <c r="U189" s="1221"/>
      <c r="V189" s="1221"/>
      <c r="W189" s="1221"/>
      <c r="X189" s="1221"/>
      <c r="Y189" s="1221"/>
      <c r="Z189" s="1221"/>
      <c r="AA189" s="1221"/>
      <c r="AB189" s="1221"/>
      <c r="AC189" s="1221"/>
      <c r="AD189" t="str">
        <f>_xlfn.XLOOKUP(LEFT(C187,2),'OTG DATA'!$H$2:$H$18,'OTG DATA'!$I$2:$I$18,"not found",0)</f>
        <v>not found</v>
      </c>
    </row>
    <row r="190" spans="2:30">
      <c r="B190" s="1212"/>
      <c r="C190" s="1221"/>
      <c r="D190" s="1221"/>
      <c r="E190" s="1214"/>
      <c r="F190" s="1229"/>
      <c r="G190" s="1221"/>
      <c r="H190" s="1221"/>
      <c r="I190" s="1221"/>
      <c r="J190" s="1221"/>
      <c r="K190" s="1214"/>
      <c r="L190" s="1221"/>
      <c r="M190" s="1221"/>
      <c r="N190" s="1221"/>
      <c r="O190" s="1221"/>
      <c r="P190" s="1221"/>
      <c r="Q190" s="1221"/>
      <c r="R190" s="1221"/>
      <c r="S190" s="1221"/>
      <c r="T190" s="1221"/>
      <c r="U190" s="1221"/>
      <c r="V190" s="1221"/>
      <c r="W190" s="1221"/>
      <c r="X190" s="1221"/>
      <c r="Y190" s="1221"/>
      <c r="Z190" s="1221"/>
      <c r="AA190" s="1221"/>
      <c r="AB190" s="1221"/>
      <c r="AC190" s="1221"/>
      <c r="AD190" t="str">
        <f>_xlfn.XLOOKUP(LEFT(C188,2),'OTG DATA'!$H$2:$H$18,'OTG DATA'!$I$2:$I$18,"not found",0)</f>
        <v>not found</v>
      </c>
    </row>
    <row r="191" spans="2:30">
      <c r="B191" s="1212"/>
      <c r="C191" s="1221"/>
      <c r="D191" s="1221"/>
      <c r="E191" s="1214"/>
      <c r="F191" s="1229"/>
      <c r="G191" s="1221"/>
      <c r="H191" s="1221"/>
      <c r="I191" s="1221"/>
      <c r="J191" s="1221"/>
      <c r="K191" s="1214"/>
      <c r="L191" s="1221"/>
      <c r="M191" s="1221"/>
      <c r="N191" s="1221"/>
      <c r="O191" s="1221"/>
      <c r="P191" s="1221"/>
      <c r="Q191" s="1221"/>
      <c r="R191" s="1221"/>
      <c r="S191" s="1221"/>
      <c r="T191" s="1221"/>
      <c r="U191" s="1221"/>
      <c r="V191" s="1221"/>
      <c r="W191" s="1221"/>
      <c r="X191" s="1221"/>
      <c r="Y191" s="1221"/>
      <c r="Z191" s="1221"/>
      <c r="AA191" s="1221"/>
      <c r="AB191" s="1221"/>
      <c r="AC191" s="1221"/>
      <c r="AD191" t="str">
        <f>_xlfn.XLOOKUP(LEFT(C189,2),'OTG DATA'!$H$2:$H$18,'OTG DATA'!$I$2:$I$18,"not found",0)</f>
        <v>not found</v>
      </c>
    </row>
    <row r="192" spans="2:30">
      <c r="B192" s="1212"/>
      <c r="C192" s="1221"/>
      <c r="D192" s="1221"/>
      <c r="E192" s="1214"/>
      <c r="F192" s="1229"/>
      <c r="G192" s="1221"/>
      <c r="H192" s="1221"/>
      <c r="I192" s="1221"/>
      <c r="J192" s="1221"/>
      <c r="K192" s="1214"/>
      <c r="L192" s="1221"/>
      <c r="M192" s="1221"/>
      <c r="N192" s="1221"/>
      <c r="O192" s="1221"/>
      <c r="P192" s="1221"/>
      <c r="Q192" s="1221"/>
      <c r="R192" s="1221"/>
      <c r="S192" s="1221"/>
      <c r="T192" s="1221"/>
      <c r="U192" s="1221"/>
      <c r="V192" s="1221"/>
      <c r="W192" s="1221"/>
      <c r="X192" s="1221"/>
      <c r="Y192" s="1221"/>
      <c r="Z192" s="1221"/>
      <c r="AA192" s="1221"/>
      <c r="AB192" s="1221"/>
      <c r="AC192" s="1221"/>
      <c r="AD192" t="str">
        <f>_xlfn.XLOOKUP(LEFT(C190,2),'OTG DATA'!$H$2:$H$18,'OTG DATA'!$I$2:$I$18,"not found",0)</f>
        <v>not found</v>
      </c>
    </row>
    <row r="193" spans="2:30">
      <c r="B193" s="1212"/>
      <c r="C193" s="1221"/>
      <c r="D193" s="1221"/>
      <c r="E193" s="1214"/>
      <c r="F193" s="1229"/>
      <c r="G193" s="1221"/>
      <c r="H193" s="1221"/>
      <c r="I193" s="1221"/>
      <c r="J193" s="1221"/>
      <c r="K193" s="1214"/>
      <c r="L193" s="1221"/>
      <c r="M193" s="1221"/>
      <c r="N193" s="1221"/>
      <c r="O193" s="1221"/>
      <c r="P193" s="1221"/>
      <c r="Q193" s="1221"/>
      <c r="R193" s="1221"/>
      <c r="S193" s="1221"/>
      <c r="T193" s="1221"/>
      <c r="U193" s="1221"/>
      <c r="V193" s="1221"/>
      <c r="W193" s="1221"/>
      <c r="X193" s="1221"/>
      <c r="Y193" s="1221"/>
      <c r="Z193" s="1221"/>
      <c r="AA193" s="1221"/>
      <c r="AB193" s="1221"/>
      <c r="AC193" s="1221"/>
      <c r="AD193" t="str">
        <f>_xlfn.XLOOKUP(LEFT(C191,2),'OTG DATA'!$H$2:$H$18,'OTG DATA'!$I$2:$I$18,"not found",0)</f>
        <v>not found</v>
      </c>
    </row>
    <row r="194" spans="2:30">
      <c r="B194" s="1212"/>
      <c r="C194" s="1221"/>
      <c r="D194" s="1221"/>
      <c r="E194" s="1215"/>
      <c r="F194" s="1229"/>
      <c r="G194" s="1221"/>
      <c r="H194" s="1221"/>
      <c r="I194" s="1221"/>
      <c r="J194" s="1221"/>
      <c r="K194" s="1215"/>
      <c r="L194" s="1221"/>
      <c r="M194" s="1221"/>
      <c r="N194" s="1221"/>
      <c r="O194" s="1221"/>
      <c r="P194" s="1221"/>
      <c r="Q194" s="1221"/>
      <c r="R194" s="1221"/>
      <c r="S194" s="1221"/>
      <c r="T194" s="1221"/>
      <c r="U194" s="1221"/>
      <c r="V194" s="1221"/>
      <c r="W194" s="1221"/>
      <c r="X194" s="1221"/>
      <c r="Y194" s="1221"/>
      <c r="Z194" s="1221"/>
      <c r="AA194" s="1221"/>
      <c r="AB194" s="1221"/>
      <c r="AC194" s="1221"/>
      <c r="AD194" t="str">
        <f>_xlfn.XLOOKUP(LEFT(C192,2),'OTG DATA'!$H$2:$H$18,'OTG DATA'!$I$2:$I$18,"not found",0)</f>
        <v>not found</v>
      </c>
    </row>
    <row r="195" spans="2:30">
      <c r="B195" s="1212"/>
      <c r="C195" s="1221"/>
      <c r="D195" s="1221"/>
      <c r="E195" s="1215"/>
      <c r="F195" s="1229"/>
      <c r="G195" s="1221"/>
      <c r="H195" s="1221"/>
      <c r="I195" s="1221"/>
      <c r="J195" s="1221"/>
      <c r="K195" s="1215"/>
      <c r="L195" s="1221"/>
      <c r="M195" s="1221"/>
      <c r="N195" s="1221"/>
      <c r="O195" s="1221"/>
      <c r="P195" s="1221"/>
      <c r="Q195" s="1221"/>
      <c r="R195" s="1221"/>
      <c r="S195" s="1221"/>
      <c r="T195" s="1221"/>
      <c r="U195" s="1221"/>
      <c r="V195" s="1221"/>
      <c r="W195" s="1221"/>
      <c r="X195" s="1221"/>
      <c r="Y195" s="1221"/>
      <c r="Z195" s="1221"/>
      <c r="AA195" s="1221"/>
      <c r="AB195" s="1221"/>
      <c r="AC195" s="1221"/>
      <c r="AD195" t="str">
        <f>_xlfn.XLOOKUP(LEFT(C193,2),'OTG DATA'!$H$2:$H$18,'OTG DATA'!$I$2:$I$18,"not found",0)</f>
        <v>not found</v>
      </c>
    </row>
    <row r="196" spans="2:30">
      <c r="B196" s="1212"/>
      <c r="C196" s="1221"/>
      <c r="D196" s="1221"/>
      <c r="E196" s="1215"/>
      <c r="F196" s="1229"/>
      <c r="G196" s="1221"/>
      <c r="H196" s="1221"/>
      <c r="I196" s="1221"/>
      <c r="J196" s="1221"/>
      <c r="K196" s="1215"/>
      <c r="L196" s="1221"/>
      <c r="M196" s="1221"/>
      <c r="N196" s="1221"/>
      <c r="O196" s="1221"/>
      <c r="P196" s="1221"/>
      <c r="Q196" s="1221"/>
      <c r="R196" s="1221"/>
      <c r="S196" s="1221"/>
      <c r="T196" s="1221"/>
      <c r="U196" s="1221"/>
      <c r="V196" s="1221"/>
      <c r="W196" s="1221"/>
      <c r="X196" s="1221"/>
      <c r="Y196" s="1221"/>
      <c r="Z196" s="1221"/>
      <c r="AA196" s="1221"/>
      <c r="AB196" s="1221"/>
      <c r="AC196" s="1221"/>
      <c r="AD196" t="str">
        <f>_xlfn.XLOOKUP(LEFT(C194,2),'OTG DATA'!$H$2:$H$18,'OTG DATA'!$I$2:$I$18,"not found",0)</f>
        <v>not found</v>
      </c>
    </row>
    <row r="197" spans="2:30">
      <c r="B197" s="1212"/>
      <c r="C197" s="1221"/>
      <c r="D197" s="1221"/>
      <c r="E197" s="1215"/>
      <c r="F197" s="1229"/>
      <c r="G197" s="1221"/>
      <c r="H197" s="1221"/>
      <c r="I197" s="1221"/>
      <c r="J197" s="1221"/>
      <c r="K197" s="1215"/>
      <c r="L197" s="1221"/>
      <c r="M197" s="1221"/>
      <c r="N197" s="1221"/>
      <c r="O197" s="1221"/>
      <c r="P197" s="1221"/>
      <c r="Q197" s="1221"/>
      <c r="R197" s="1221"/>
      <c r="S197" s="1221"/>
      <c r="T197" s="1221"/>
      <c r="U197" s="1221"/>
      <c r="V197" s="1221"/>
      <c r="W197" s="1221"/>
      <c r="X197" s="1221"/>
      <c r="Y197" s="1221"/>
      <c r="Z197" s="1221"/>
      <c r="AA197" s="1221"/>
      <c r="AB197" s="1221"/>
      <c r="AC197" s="1221"/>
      <c r="AD197" t="str">
        <f>_xlfn.XLOOKUP(LEFT(C195,2),'OTG DATA'!$H$2:$H$18,'OTG DATA'!$I$2:$I$18,"not found",0)</f>
        <v>not found</v>
      </c>
    </row>
    <row r="198" spans="2:30">
      <c r="B198" s="1212"/>
      <c r="C198" s="1221"/>
      <c r="D198" s="1221"/>
      <c r="E198" s="1214"/>
      <c r="F198" s="1229"/>
      <c r="G198" s="1221"/>
      <c r="H198" s="1221"/>
      <c r="I198" s="1221"/>
      <c r="J198" s="1221"/>
      <c r="K198" s="1214"/>
      <c r="L198" s="1221"/>
      <c r="M198" s="1221"/>
      <c r="N198" s="1221"/>
      <c r="O198" s="1221"/>
      <c r="P198" s="1221"/>
      <c r="Q198" s="1221"/>
      <c r="R198" s="1221"/>
      <c r="S198" s="1221"/>
      <c r="T198" s="1221"/>
      <c r="U198" s="1221"/>
      <c r="V198" s="1221"/>
      <c r="W198" s="1221"/>
      <c r="X198" s="1221"/>
      <c r="Y198" s="1221"/>
      <c r="Z198" s="1221"/>
      <c r="AA198" s="1221"/>
      <c r="AB198" s="1221"/>
      <c r="AC198" s="1221"/>
      <c r="AD198" t="str">
        <f>_xlfn.XLOOKUP(LEFT(C196,2),'OTG DATA'!$H$2:$H$18,'OTG DATA'!$I$2:$I$18,"not found",0)</f>
        <v>not found</v>
      </c>
    </row>
    <row r="199" spans="2:30">
      <c r="B199" s="1212"/>
      <c r="C199" s="1221"/>
      <c r="D199" s="1221"/>
      <c r="E199" s="1214"/>
      <c r="F199" s="1229"/>
      <c r="G199" s="1221"/>
      <c r="H199" s="1221"/>
      <c r="I199" s="1221"/>
      <c r="J199" s="1221"/>
      <c r="K199" s="1214"/>
      <c r="L199" s="1221"/>
      <c r="M199" s="1221"/>
      <c r="N199" s="1221"/>
      <c r="O199" s="1221"/>
      <c r="P199" s="1221"/>
      <c r="Q199" s="1221"/>
      <c r="R199" s="1221"/>
      <c r="S199" s="1221"/>
      <c r="T199" s="1221"/>
      <c r="U199" s="1221"/>
      <c r="V199" s="1221"/>
      <c r="W199" s="1221"/>
      <c r="X199" s="1221"/>
      <c r="Y199" s="1221"/>
      <c r="Z199" s="1221"/>
      <c r="AA199" s="1221"/>
      <c r="AB199" s="1221"/>
      <c r="AC199" s="1221"/>
      <c r="AD199" t="str">
        <f>_xlfn.XLOOKUP(LEFT(C197,2),'OTG DATA'!$H$2:$H$18,'OTG DATA'!$I$2:$I$18,"not found",0)</f>
        <v>not found</v>
      </c>
    </row>
    <row r="200" spans="2:30">
      <c r="B200" s="1212"/>
      <c r="C200" s="1221"/>
      <c r="D200" s="1221"/>
      <c r="E200" s="1214"/>
      <c r="F200" s="1229"/>
      <c r="G200" s="1221"/>
      <c r="H200" s="1221"/>
      <c r="I200" s="1221"/>
      <c r="J200" s="1221"/>
      <c r="K200" s="1214"/>
      <c r="L200" s="1221"/>
      <c r="M200" s="1221"/>
      <c r="N200" s="1221"/>
      <c r="O200" s="1221"/>
      <c r="P200" s="1221"/>
      <c r="Q200" s="1221"/>
      <c r="R200" s="1221"/>
      <c r="S200" s="1221"/>
      <c r="T200" s="1221"/>
      <c r="U200" s="1221"/>
      <c r="V200" s="1221"/>
      <c r="W200" s="1221"/>
      <c r="X200" s="1221"/>
      <c r="Y200" s="1221"/>
      <c r="Z200" s="1221"/>
      <c r="AA200" s="1221"/>
      <c r="AB200" s="1221"/>
      <c r="AC200" s="1221"/>
      <c r="AD200" t="str">
        <f>_xlfn.XLOOKUP(LEFT(C198,2),'OTG DATA'!$H$2:$H$18,'OTG DATA'!$I$2:$I$18,"not found",0)</f>
        <v>not found</v>
      </c>
    </row>
    <row r="201" spans="2:30">
      <c r="B201" s="1212"/>
      <c r="C201" s="1221"/>
      <c r="D201" s="1221"/>
      <c r="E201" s="1214"/>
      <c r="F201" s="1229"/>
      <c r="G201" s="1221"/>
      <c r="H201" s="1221"/>
      <c r="I201" s="1221"/>
      <c r="J201" s="1221"/>
      <c r="K201" s="1214"/>
      <c r="L201" s="1221"/>
      <c r="M201" s="1221"/>
      <c r="N201" s="1221"/>
      <c r="O201" s="1221"/>
      <c r="P201" s="1221"/>
      <c r="Q201" s="1221"/>
      <c r="R201" s="1221"/>
      <c r="S201" s="1221"/>
      <c r="T201" s="1221"/>
      <c r="U201" s="1221"/>
      <c r="V201" s="1221"/>
      <c r="W201" s="1221"/>
      <c r="X201" s="1221"/>
      <c r="Y201" s="1221"/>
      <c r="Z201" s="1221"/>
      <c r="AA201" s="1221"/>
      <c r="AB201" s="1221"/>
      <c r="AC201" s="1221"/>
      <c r="AD201" t="str">
        <f>_xlfn.XLOOKUP(LEFT(C199,2),'OTG DATA'!$H$2:$H$18,'OTG DATA'!$I$2:$I$18,"not found",0)</f>
        <v>not found</v>
      </c>
    </row>
    <row r="202" spans="2:30">
      <c r="B202" s="1212"/>
      <c r="C202" s="1221"/>
      <c r="D202" s="1221"/>
      <c r="E202" s="1214"/>
      <c r="F202" s="1229"/>
      <c r="G202" s="1221"/>
      <c r="H202" s="1221"/>
      <c r="I202" s="1221"/>
      <c r="J202" s="1221"/>
      <c r="K202" s="1214"/>
      <c r="L202" s="1221"/>
      <c r="M202" s="1221"/>
      <c r="N202" s="1221"/>
      <c r="O202" s="1221"/>
      <c r="P202" s="1221"/>
      <c r="Q202" s="1221"/>
      <c r="R202" s="1221"/>
      <c r="S202" s="1221"/>
      <c r="T202" s="1221"/>
      <c r="U202" s="1221"/>
      <c r="V202" s="1221"/>
      <c r="W202" s="1221"/>
      <c r="X202" s="1221"/>
      <c r="Y202" s="1221"/>
      <c r="Z202" s="1221"/>
      <c r="AA202" s="1221"/>
      <c r="AB202" s="1221"/>
      <c r="AC202" s="1221"/>
      <c r="AD202" t="str">
        <f>_xlfn.XLOOKUP(LEFT(C200,2),'OTG DATA'!$H$2:$H$18,'OTG DATA'!$I$2:$I$18,"not found",0)</f>
        <v>not found</v>
      </c>
    </row>
    <row r="203" spans="2:30">
      <c r="B203" s="1212"/>
      <c r="C203" s="1221"/>
      <c r="D203" s="1221"/>
      <c r="E203" s="1214"/>
      <c r="F203" s="1229"/>
      <c r="G203" s="1221"/>
      <c r="H203" s="1221"/>
      <c r="I203" s="1221"/>
      <c r="J203" s="1221"/>
      <c r="K203" s="1214"/>
      <c r="L203" s="1221"/>
      <c r="M203" s="1221"/>
      <c r="N203" s="1221"/>
      <c r="O203" s="1221"/>
      <c r="P203" s="1221"/>
      <c r="Q203" s="1221"/>
      <c r="R203" s="1221"/>
      <c r="S203" s="1221"/>
      <c r="T203" s="1221"/>
      <c r="U203" s="1221"/>
      <c r="V203" s="1221"/>
      <c r="W203" s="1221"/>
      <c r="X203" s="1221"/>
      <c r="Y203" s="1221"/>
      <c r="Z203" s="1221"/>
      <c r="AA203" s="1221"/>
      <c r="AB203" s="1221"/>
      <c r="AC203" s="1221"/>
      <c r="AD203" t="str">
        <f>_xlfn.XLOOKUP(LEFT(C201,2),'OTG DATA'!$H$2:$H$18,'OTG DATA'!$I$2:$I$18,"not found",0)</f>
        <v>not found</v>
      </c>
    </row>
    <row r="204" spans="2:30">
      <c r="B204" s="1212"/>
      <c r="C204" s="1221"/>
      <c r="D204" s="1221"/>
      <c r="E204" s="1214"/>
      <c r="F204" s="1229"/>
      <c r="G204" s="1221"/>
      <c r="H204" s="1221"/>
      <c r="I204" s="1221"/>
      <c r="J204" s="1221"/>
      <c r="K204" s="1214"/>
      <c r="L204" s="1221"/>
      <c r="M204" s="1221"/>
      <c r="N204" s="1221"/>
      <c r="O204" s="1221"/>
      <c r="P204" s="1221"/>
      <c r="Q204" s="1221"/>
      <c r="R204" s="1221"/>
      <c r="S204" s="1221"/>
      <c r="T204" s="1221"/>
      <c r="U204" s="1221"/>
      <c r="V204" s="1221"/>
      <c r="W204" s="1221"/>
      <c r="X204" s="1221"/>
      <c r="Y204" s="1221"/>
      <c r="Z204" s="1221"/>
      <c r="AA204" s="1221"/>
      <c r="AB204" s="1221"/>
      <c r="AC204" s="1221"/>
      <c r="AD204" t="str">
        <f>_xlfn.XLOOKUP(LEFT(C202,2),'OTG DATA'!$H$2:$H$18,'OTG DATA'!$I$2:$I$18,"not found",0)</f>
        <v>not found</v>
      </c>
    </row>
    <row r="205" spans="2:30">
      <c r="B205" s="1212"/>
      <c r="C205" s="1221"/>
      <c r="D205" s="1221"/>
      <c r="E205" s="1214"/>
      <c r="F205" s="1229"/>
      <c r="G205" s="1221"/>
      <c r="H205" s="1221"/>
      <c r="I205" s="1221"/>
      <c r="J205" s="1221"/>
      <c r="K205" s="1214"/>
      <c r="L205" s="1221"/>
      <c r="M205" s="1221"/>
      <c r="N205" s="1221"/>
      <c r="O205" s="1221"/>
      <c r="P205" s="1221"/>
      <c r="Q205" s="1221"/>
      <c r="R205" s="1221"/>
      <c r="S205" s="1221"/>
      <c r="T205" s="1221"/>
      <c r="U205" s="1221"/>
      <c r="V205" s="1221"/>
      <c r="W205" s="1221"/>
      <c r="X205" s="1221"/>
      <c r="Y205" s="1221"/>
      <c r="Z205" s="1221"/>
      <c r="AA205" s="1221"/>
      <c r="AB205" s="1221"/>
      <c r="AC205" s="1221"/>
      <c r="AD205" t="str">
        <f>_xlfn.XLOOKUP(LEFT(C203,2),'OTG DATA'!$H$2:$H$18,'OTG DATA'!$I$2:$I$18,"not found",0)</f>
        <v>not found</v>
      </c>
    </row>
    <row r="206" spans="2:30">
      <c r="B206" s="1212"/>
      <c r="C206" s="1221"/>
      <c r="D206" s="1221"/>
      <c r="E206" s="1214"/>
      <c r="F206" s="1229"/>
      <c r="G206" s="1221"/>
      <c r="H206" s="1221"/>
      <c r="I206" s="1221"/>
      <c r="J206" s="1221"/>
      <c r="K206" s="1214"/>
      <c r="L206" s="1221"/>
      <c r="M206" s="1221"/>
      <c r="N206" s="1221"/>
      <c r="O206" s="1221"/>
      <c r="P206" s="1221"/>
      <c r="Q206" s="1221"/>
      <c r="R206" s="1221"/>
      <c r="S206" s="1221"/>
      <c r="T206" s="1221"/>
      <c r="U206" s="1221"/>
      <c r="V206" s="1221"/>
      <c r="W206" s="1221"/>
      <c r="X206" s="1221"/>
      <c r="Y206" s="1221"/>
      <c r="Z206" s="1221"/>
      <c r="AA206" s="1221"/>
      <c r="AB206" s="1221"/>
      <c r="AC206" s="1221"/>
      <c r="AD206" t="str">
        <f>_xlfn.XLOOKUP(LEFT(C204,2),'OTG DATA'!$H$2:$H$18,'OTG DATA'!$I$2:$I$18,"not found",0)</f>
        <v>not found</v>
      </c>
    </row>
    <row r="207" spans="2:30">
      <c r="B207" s="1212"/>
      <c r="C207" s="1221"/>
      <c r="D207" s="1221"/>
      <c r="E207" s="1215"/>
      <c r="F207" s="1229"/>
      <c r="G207" s="1221"/>
      <c r="H207" s="1221"/>
      <c r="I207" s="1221"/>
      <c r="J207" s="1221"/>
      <c r="K207" s="1214"/>
      <c r="L207" s="1221"/>
      <c r="M207" s="1221"/>
      <c r="N207" s="1221"/>
      <c r="O207" s="1221"/>
      <c r="P207" s="1221"/>
      <c r="Q207" s="1221"/>
      <c r="R207" s="1221"/>
      <c r="S207" s="1221"/>
      <c r="T207" s="1221"/>
      <c r="U207" s="1221"/>
      <c r="V207" s="1221"/>
      <c r="W207" s="1221"/>
      <c r="X207" s="1221"/>
      <c r="Y207" s="1221"/>
      <c r="Z207" s="1221"/>
      <c r="AA207" s="1221"/>
      <c r="AB207" s="1221"/>
      <c r="AC207" s="1221"/>
      <c r="AD207" t="str">
        <f>_xlfn.XLOOKUP(LEFT(C205,2),'OTG DATA'!$H$2:$H$18,'OTG DATA'!$I$2:$I$18,"not found",0)</f>
        <v>not found</v>
      </c>
    </row>
    <row r="208" spans="2:30">
      <c r="B208" s="1212"/>
      <c r="C208" s="1221"/>
      <c r="D208" s="1221"/>
      <c r="E208" s="1215"/>
      <c r="F208" s="1229"/>
      <c r="G208" s="1221"/>
      <c r="H208" s="1221"/>
      <c r="I208" s="1221"/>
      <c r="J208" s="1221"/>
      <c r="K208" s="1214"/>
      <c r="L208" s="1221"/>
      <c r="M208" s="1221"/>
      <c r="N208" s="1221"/>
      <c r="O208" s="1221"/>
      <c r="P208" s="1221"/>
      <c r="Q208" s="1221"/>
      <c r="R208" s="1221"/>
      <c r="S208" s="1221"/>
      <c r="T208" s="1221"/>
      <c r="U208" s="1221"/>
      <c r="V208" s="1221"/>
      <c r="W208" s="1221"/>
      <c r="X208" s="1221"/>
      <c r="Y208" s="1221"/>
      <c r="Z208" s="1221"/>
      <c r="AA208" s="1221"/>
      <c r="AB208" s="1221"/>
      <c r="AC208" s="1221"/>
      <c r="AD208" t="str">
        <f>_xlfn.XLOOKUP(LEFT(C206,2),'OTG DATA'!$H$2:$H$18,'OTG DATA'!$I$2:$I$18,"not found",0)</f>
        <v>not found</v>
      </c>
    </row>
    <row r="209" spans="2:30">
      <c r="B209" s="1212"/>
      <c r="C209" s="1221"/>
      <c r="D209" s="1221"/>
      <c r="E209" s="1215"/>
      <c r="F209" s="1229"/>
      <c r="G209" s="1221"/>
      <c r="H209" s="1221"/>
      <c r="I209" s="1221"/>
      <c r="J209" s="1221"/>
      <c r="K209" s="1214"/>
      <c r="L209" s="1221"/>
      <c r="M209" s="1221"/>
      <c r="N209" s="1221"/>
      <c r="O209" s="1221"/>
      <c r="P209" s="1221"/>
      <c r="Q209" s="1221"/>
      <c r="R209" s="1221"/>
      <c r="S209" s="1221"/>
      <c r="T209" s="1221"/>
      <c r="U209" s="1221"/>
      <c r="V209" s="1221"/>
      <c r="W209" s="1221"/>
      <c r="X209" s="1221"/>
      <c r="Y209" s="1221"/>
      <c r="Z209" s="1221"/>
      <c r="AA209" s="1221"/>
      <c r="AB209" s="1221"/>
      <c r="AC209" s="1221"/>
      <c r="AD209" t="str">
        <f>_xlfn.XLOOKUP(LEFT(C207,2),'OTG DATA'!$H$2:$H$18,'OTG DATA'!$I$2:$I$18,"not found",0)</f>
        <v>not found</v>
      </c>
    </row>
    <row r="210" spans="2:30">
      <c r="B210" s="1212"/>
      <c r="C210" s="1221"/>
      <c r="D210" s="1221"/>
      <c r="E210" s="1214"/>
      <c r="F210" s="1229"/>
      <c r="G210" s="1221"/>
      <c r="H210" s="1221"/>
      <c r="I210" s="1221"/>
      <c r="J210" s="1221"/>
      <c r="K210" s="1214"/>
      <c r="L210" s="1221"/>
      <c r="M210" s="1221"/>
      <c r="N210" s="1221"/>
      <c r="O210" s="1221"/>
      <c r="P210" s="1221"/>
      <c r="Q210" s="1221"/>
      <c r="R210" s="1221"/>
      <c r="S210" s="1221"/>
      <c r="T210" s="1221"/>
      <c r="U210" s="1221"/>
      <c r="V210" s="1221"/>
      <c r="W210" s="1221"/>
      <c r="X210" s="1221"/>
      <c r="Y210" s="1221"/>
      <c r="Z210" s="1221"/>
      <c r="AA210" s="1221"/>
      <c r="AB210" s="1221"/>
      <c r="AC210" s="1221"/>
      <c r="AD210" t="str">
        <f>_xlfn.XLOOKUP(LEFT(C208,2),'OTG DATA'!$H$2:$H$18,'OTG DATA'!$I$2:$I$18,"not found",0)</f>
        <v>not found</v>
      </c>
    </row>
    <row r="211" spans="2:30">
      <c r="B211" s="1212"/>
      <c r="C211" s="1221"/>
      <c r="D211" s="1221"/>
      <c r="E211" s="1214"/>
      <c r="F211" s="1229"/>
      <c r="G211" s="1221"/>
      <c r="H211" s="1221"/>
      <c r="I211" s="1221"/>
      <c r="J211" s="1221"/>
      <c r="K211" s="1214"/>
      <c r="L211" s="1221"/>
      <c r="M211" s="1221"/>
      <c r="N211" s="1221"/>
      <c r="O211" s="1221"/>
      <c r="P211" s="1221"/>
      <c r="Q211" s="1221"/>
      <c r="R211" s="1221"/>
      <c r="S211" s="1221"/>
      <c r="T211" s="1221"/>
      <c r="U211" s="1221"/>
      <c r="V211" s="1221"/>
      <c r="W211" s="1221"/>
      <c r="X211" s="1221"/>
      <c r="Y211" s="1221"/>
      <c r="Z211" s="1221"/>
      <c r="AA211" s="1221"/>
      <c r="AB211" s="1221"/>
      <c r="AC211" s="1221"/>
      <c r="AD211" t="str">
        <f>_xlfn.XLOOKUP(LEFT(C209,2),'OTG DATA'!$H$2:$H$18,'OTG DATA'!$I$2:$I$18,"not found",0)</f>
        <v>not found</v>
      </c>
    </row>
    <row r="212" spans="2:30">
      <c r="B212" s="1212"/>
      <c r="C212" s="1221"/>
      <c r="D212" s="1221"/>
      <c r="E212" s="1214"/>
      <c r="F212" s="1229"/>
      <c r="G212" s="1221"/>
      <c r="H212" s="1221"/>
      <c r="I212" s="1221"/>
      <c r="J212" s="1221"/>
      <c r="K212" s="1214"/>
      <c r="L212" s="1221"/>
      <c r="M212" s="1221"/>
      <c r="N212" s="1221"/>
      <c r="O212" s="1221"/>
      <c r="P212" s="1221"/>
      <c r="Q212" s="1221"/>
      <c r="R212" s="1221"/>
      <c r="S212" s="1221"/>
      <c r="T212" s="1221"/>
      <c r="U212" s="1221"/>
      <c r="V212" s="1221"/>
      <c r="W212" s="1221"/>
      <c r="X212" s="1221"/>
      <c r="Y212" s="1221"/>
      <c r="Z212" s="1221"/>
      <c r="AA212" s="1221"/>
      <c r="AB212" s="1221"/>
      <c r="AC212" s="1221"/>
      <c r="AD212" t="str">
        <f>_xlfn.XLOOKUP(LEFT(C210,2),'OTG DATA'!$H$2:$H$18,'OTG DATA'!$I$2:$I$18,"not found",0)</f>
        <v>not found</v>
      </c>
    </row>
    <row r="213" spans="2:30">
      <c r="B213" s="1212"/>
      <c r="C213" s="1221"/>
      <c r="D213" s="1221"/>
      <c r="E213" s="1214"/>
      <c r="F213" s="1229"/>
      <c r="G213" s="1221"/>
      <c r="H213" s="1221"/>
      <c r="I213" s="1221"/>
      <c r="J213" s="1221"/>
      <c r="K213" s="1214"/>
      <c r="L213" s="1221"/>
      <c r="M213" s="1221"/>
      <c r="N213" s="1221"/>
      <c r="O213" s="1221"/>
      <c r="P213" s="1221"/>
      <c r="Q213" s="1221"/>
      <c r="R213" s="1221"/>
      <c r="S213" s="1221"/>
      <c r="T213" s="1221"/>
      <c r="U213" s="1221"/>
      <c r="V213" s="1221"/>
      <c r="W213" s="1221"/>
      <c r="X213" s="1221"/>
      <c r="Y213" s="1221"/>
      <c r="Z213" s="1221"/>
      <c r="AA213" s="1221"/>
      <c r="AB213" s="1221"/>
      <c r="AC213" s="1221"/>
      <c r="AD213" t="str">
        <f>_xlfn.XLOOKUP(LEFT(C211,2),'OTG DATA'!$H$2:$H$18,'OTG DATA'!$I$2:$I$18,"not found",0)</f>
        <v>not found</v>
      </c>
    </row>
    <row r="214" spans="2:30">
      <c r="B214" s="1212"/>
      <c r="C214" s="1221"/>
      <c r="D214" s="1221"/>
      <c r="E214" s="1214"/>
      <c r="F214" s="1229"/>
      <c r="G214" s="1221"/>
      <c r="H214" s="1221"/>
      <c r="I214" s="1221"/>
      <c r="J214" s="1221"/>
      <c r="K214" s="1214"/>
      <c r="L214" s="1221"/>
      <c r="M214" s="1221"/>
      <c r="N214" s="1221"/>
      <c r="O214" s="1221"/>
      <c r="P214" s="1221"/>
      <c r="Q214" s="1221"/>
      <c r="R214" s="1221"/>
      <c r="S214" s="1221"/>
      <c r="T214" s="1221"/>
      <c r="U214" s="1221"/>
      <c r="V214" s="1221"/>
      <c r="W214" s="1221"/>
      <c r="X214" s="1221"/>
      <c r="Y214" s="1221"/>
      <c r="Z214" s="1221"/>
      <c r="AA214" s="1221"/>
      <c r="AB214" s="1221"/>
      <c r="AC214" s="1221"/>
      <c r="AD214" t="str">
        <f>_xlfn.XLOOKUP(LEFT(C212,2),'OTG DATA'!$H$2:$H$18,'OTG DATA'!$I$2:$I$18,"not found",0)</f>
        <v>not found</v>
      </c>
    </row>
    <row r="215" spans="2:30">
      <c r="B215" s="1212"/>
      <c r="C215" s="1221"/>
      <c r="D215" s="1221"/>
      <c r="E215" s="1214"/>
      <c r="F215" s="1229"/>
      <c r="G215" s="1221"/>
      <c r="H215" s="1221"/>
      <c r="I215" s="1221"/>
      <c r="J215" s="1221"/>
      <c r="K215" s="1214"/>
      <c r="L215" s="1221"/>
      <c r="M215" s="1221"/>
      <c r="N215" s="1221"/>
      <c r="O215" s="1221"/>
      <c r="P215" s="1221"/>
      <c r="Q215" s="1221"/>
      <c r="R215" s="1221"/>
      <c r="S215" s="1221"/>
      <c r="T215" s="1221"/>
      <c r="U215" s="1221"/>
      <c r="V215" s="1221"/>
      <c r="W215" s="1221"/>
      <c r="X215" s="1221"/>
      <c r="Y215" s="1221"/>
      <c r="Z215" s="1221"/>
      <c r="AA215" s="1221"/>
      <c r="AB215" s="1221"/>
      <c r="AC215" s="1221"/>
      <c r="AD215" t="str">
        <f>_xlfn.XLOOKUP(LEFT(C213,2),'OTG DATA'!$H$2:$H$18,'OTG DATA'!$I$2:$I$18,"not found",0)</f>
        <v>not found</v>
      </c>
    </row>
    <row r="216" spans="2:30">
      <c r="B216" s="1212"/>
      <c r="C216" s="1221"/>
      <c r="D216" s="1221"/>
      <c r="E216" s="1214"/>
      <c r="F216" s="1229"/>
      <c r="G216" s="1221"/>
      <c r="H216" s="1221"/>
      <c r="I216" s="1221"/>
      <c r="J216" s="1221"/>
      <c r="K216" s="1214"/>
      <c r="L216" s="1221"/>
      <c r="M216" s="1221"/>
      <c r="N216" s="1221"/>
      <c r="O216" s="1221"/>
      <c r="P216" s="1221"/>
      <c r="Q216" s="1221"/>
      <c r="R216" s="1221"/>
      <c r="S216" s="1221"/>
      <c r="T216" s="1221"/>
      <c r="U216" s="1221"/>
      <c r="V216" s="1221"/>
      <c r="W216" s="1221"/>
      <c r="X216" s="1221"/>
      <c r="Y216" s="1221"/>
      <c r="Z216" s="1221"/>
      <c r="AA216" s="1221"/>
      <c r="AB216" s="1221"/>
      <c r="AC216" s="1221"/>
      <c r="AD216" t="str">
        <f>_xlfn.XLOOKUP(LEFT(C214,2),'OTG DATA'!$H$2:$H$18,'OTG DATA'!$I$2:$I$18,"not found",0)</f>
        <v>not found</v>
      </c>
    </row>
    <row r="217" spans="2:30">
      <c r="B217" s="1212"/>
      <c r="C217" s="1221"/>
      <c r="D217" s="1221"/>
      <c r="E217" s="1214"/>
      <c r="F217" s="1229"/>
      <c r="G217" s="1221"/>
      <c r="H217" s="1221"/>
      <c r="I217" s="1221"/>
      <c r="J217" s="1221"/>
      <c r="K217" s="1214"/>
      <c r="L217" s="1221"/>
      <c r="M217" s="1221"/>
      <c r="N217" s="1221"/>
      <c r="O217" s="1221"/>
      <c r="P217" s="1221"/>
      <c r="Q217" s="1221"/>
      <c r="R217" s="1221"/>
      <c r="S217" s="1221"/>
      <c r="T217" s="1221"/>
      <c r="U217" s="1221"/>
      <c r="V217" s="1221"/>
      <c r="W217" s="1221"/>
      <c r="X217" s="1221"/>
      <c r="Y217" s="1221"/>
      <c r="Z217" s="1221"/>
      <c r="AA217" s="1221"/>
      <c r="AB217" s="1221"/>
      <c r="AC217" s="1221"/>
      <c r="AD217" t="str">
        <f>_xlfn.XLOOKUP(LEFT(C215,2),'OTG DATA'!$H$2:$H$18,'OTG DATA'!$I$2:$I$18,"not found",0)</f>
        <v>not found</v>
      </c>
    </row>
    <row r="218" spans="2:30">
      <c r="B218" s="1212"/>
      <c r="C218" s="1221"/>
      <c r="D218" s="1221"/>
      <c r="E218" s="1214"/>
      <c r="F218" s="1229"/>
      <c r="G218" s="1221"/>
      <c r="H218" s="1221"/>
      <c r="I218" s="1221"/>
      <c r="J218" s="1221"/>
      <c r="K218" s="1214"/>
      <c r="L218" s="1221"/>
      <c r="M218" s="1221"/>
      <c r="N218" s="1221"/>
      <c r="O218" s="1221"/>
      <c r="P218" s="1221"/>
      <c r="Q218" s="1221"/>
      <c r="R218" s="1221"/>
      <c r="S218" s="1221"/>
      <c r="T218" s="1221"/>
      <c r="U218" s="1221"/>
      <c r="V218" s="1221"/>
      <c r="W218" s="1221"/>
      <c r="X218" s="1221"/>
      <c r="Y218" s="1221"/>
      <c r="Z218" s="1221"/>
      <c r="AA218" s="1221"/>
      <c r="AB218" s="1221"/>
      <c r="AC218" s="1221"/>
      <c r="AD218" t="str">
        <f>_xlfn.XLOOKUP(LEFT(C216,2),'OTG DATA'!$H$2:$H$18,'OTG DATA'!$I$2:$I$18,"not found",0)</f>
        <v>not found</v>
      </c>
    </row>
    <row r="219" spans="2:30">
      <c r="B219" s="1212"/>
      <c r="C219" s="1221"/>
      <c r="D219" s="1221"/>
      <c r="E219" s="1214"/>
      <c r="F219" s="1229"/>
      <c r="G219" s="1221"/>
      <c r="H219" s="1221"/>
      <c r="I219" s="1221"/>
      <c r="J219" s="1221"/>
      <c r="K219" s="1214"/>
      <c r="L219" s="1221"/>
      <c r="M219" s="1221"/>
      <c r="N219" s="1221"/>
      <c r="O219" s="1221"/>
      <c r="P219" s="1221"/>
      <c r="Q219" s="1221"/>
      <c r="R219" s="1221"/>
      <c r="S219" s="1221"/>
      <c r="T219" s="1221"/>
      <c r="U219" s="1221"/>
      <c r="V219" s="1221"/>
      <c r="W219" s="1221"/>
      <c r="X219" s="1221"/>
      <c r="Y219" s="1221"/>
      <c r="Z219" s="1221"/>
      <c r="AA219" s="1221"/>
      <c r="AB219" s="1221"/>
      <c r="AC219" s="1221"/>
      <c r="AD219" t="str">
        <f>_xlfn.XLOOKUP(LEFT(C217,2),'OTG DATA'!$H$2:$H$18,'OTG DATA'!$I$2:$I$18,"not found",0)</f>
        <v>not found</v>
      </c>
    </row>
    <row r="220" spans="2:30" s="532" customFormat="1">
      <c r="B220" s="1212"/>
      <c r="C220" s="1221"/>
      <c r="D220" s="1221"/>
      <c r="E220" s="1214"/>
      <c r="F220" s="1229"/>
      <c r="G220" s="1221"/>
      <c r="H220" s="1221"/>
      <c r="I220" s="1221"/>
      <c r="J220" s="1221"/>
      <c r="K220" s="1214"/>
      <c r="L220" s="1221"/>
      <c r="M220" s="1221"/>
      <c r="N220" s="1221"/>
      <c r="O220" s="1221"/>
      <c r="P220" s="1221"/>
      <c r="Q220" s="1221"/>
      <c r="R220" s="1221"/>
      <c r="S220" s="1221"/>
      <c r="T220" s="1221"/>
      <c r="U220" s="1221"/>
      <c r="V220" s="1221"/>
      <c r="W220" s="1221"/>
      <c r="X220" s="1221"/>
      <c r="Y220" s="1221"/>
      <c r="Z220" s="1221"/>
      <c r="AA220" s="1221"/>
      <c r="AB220" s="1221"/>
      <c r="AC220" s="1221"/>
      <c r="AD220" t="str">
        <f>_xlfn.XLOOKUP(LEFT(C218,2),'OTG DATA'!$H$2:$H$18,'OTG DATA'!$I$2:$I$18,"not found",0)</f>
        <v>not found</v>
      </c>
    </row>
    <row r="221" spans="2:30" s="532" customFormat="1">
      <c r="B221" s="1212"/>
      <c r="C221" s="1221"/>
      <c r="D221" s="1221"/>
      <c r="E221" s="1214"/>
      <c r="F221" s="1229"/>
      <c r="G221" s="1221"/>
      <c r="H221" s="1221"/>
      <c r="I221" s="1221"/>
      <c r="J221" s="1221"/>
      <c r="K221" s="1214"/>
      <c r="L221" s="1221"/>
      <c r="M221" s="1221"/>
      <c r="N221" s="1221"/>
      <c r="O221" s="1221"/>
      <c r="P221" s="1221"/>
      <c r="Q221" s="1221"/>
      <c r="R221" s="1221"/>
      <c r="S221" s="1221"/>
      <c r="T221" s="1221"/>
      <c r="U221" s="1221"/>
      <c r="V221" s="1221"/>
      <c r="W221" s="1221"/>
      <c r="X221" s="1221"/>
      <c r="Y221" s="1221"/>
      <c r="Z221" s="1221"/>
      <c r="AA221" s="1221"/>
      <c r="AB221" s="1221"/>
      <c r="AC221" s="1221"/>
      <c r="AD221" t="str">
        <f>_xlfn.XLOOKUP(LEFT(C219,2),'OTG DATA'!$H$2:$H$18,'OTG DATA'!$I$2:$I$18,"not found",0)</f>
        <v>not found</v>
      </c>
    </row>
    <row r="222" spans="2:30">
      <c r="B222" s="1212"/>
      <c r="C222" s="1221"/>
      <c r="D222" s="1221"/>
      <c r="E222" s="1214"/>
      <c r="F222" s="1229"/>
      <c r="G222" s="1221"/>
      <c r="H222" s="1221"/>
      <c r="I222" s="1221"/>
      <c r="J222" s="1221"/>
      <c r="K222" s="1214"/>
      <c r="L222" s="1221"/>
      <c r="M222" s="1221"/>
      <c r="N222" s="1221"/>
      <c r="O222" s="1221"/>
      <c r="P222" s="1221"/>
      <c r="Q222" s="1221"/>
      <c r="R222" s="1221"/>
      <c r="S222" s="1221"/>
      <c r="T222" s="1221"/>
      <c r="U222" s="1221"/>
      <c r="V222" s="1221"/>
      <c r="W222" s="1221"/>
      <c r="X222" s="1221"/>
      <c r="Y222" s="1221"/>
      <c r="Z222" s="1221"/>
      <c r="AA222" s="1221"/>
      <c r="AB222" s="1221"/>
      <c r="AC222" s="1221"/>
      <c r="AD222" t="str">
        <f>_xlfn.XLOOKUP(LEFT(C220,2),'OTG DATA'!$H$2:$H$18,'OTG DATA'!$I$2:$I$18,"not found",0)</f>
        <v>not found</v>
      </c>
    </row>
    <row r="223" spans="2:30">
      <c r="B223" s="1212"/>
      <c r="C223" s="1221"/>
      <c r="D223" s="1221"/>
      <c r="E223" s="1214"/>
      <c r="F223" s="1229"/>
      <c r="G223" s="1221"/>
      <c r="H223" s="1221"/>
      <c r="I223" s="1221"/>
      <c r="J223" s="1221"/>
      <c r="K223" s="1214"/>
      <c r="L223" s="1221"/>
      <c r="M223" s="1221"/>
      <c r="N223" s="1221"/>
      <c r="O223" s="1221"/>
      <c r="P223" s="1221"/>
      <c r="Q223" s="1221"/>
      <c r="R223" s="1221"/>
      <c r="S223" s="1221"/>
      <c r="T223" s="1221"/>
      <c r="U223" s="1221"/>
      <c r="V223" s="1221"/>
      <c r="W223" s="1221"/>
      <c r="X223" s="1221"/>
      <c r="Y223" s="1221"/>
      <c r="Z223" s="1221"/>
      <c r="AA223" s="1221"/>
      <c r="AB223" s="1221"/>
      <c r="AC223" s="1221"/>
      <c r="AD223" t="str">
        <f>_xlfn.XLOOKUP(LEFT(C221,2),'OTG DATA'!$H$2:$H$18,'OTG DATA'!$I$2:$I$18,"not found",0)</f>
        <v>not found</v>
      </c>
    </row>
    <row r="224" spans="2:30">
      <c r="B224" s="1212"/>
      <c r="C224" s="1221"/>
      <c r="D224" s="1221"/>
      <c r="E224" s="1214"/>
      <c r="F224" s="1229"/>
      <c r="G224" s="1221"/>
      <c r="H224" s="1221"/>
      <c r="I224" s="1221"/>
      <c r="J224" s="1221"/>
      <c r="K224" s="1214"/>
      <c r="L224" s="1221"/>
      <c r="M224" s="1221"/>
      <c r="N224" s="1221"/>
      <c r="O224" s="1221"/>
      <c r="P224" s="1221"/>
      <c r="Q224" s="1221"/>
      <c r="R224" s="1221"/>
      <c r="S224" s="1221"/>
      <c r="T224" s="1221"/>
      <c r="U224" s="1221"/>
      <c r="V224" s="1221"/>
      <c r="W224" s="1221"/>
      <c r="X224" s="1221"/>
      <c r="Y224" s="1221"/>
      <c r="Z224" s="1221"/>
      <c r="AA224" s="1221"/>
      <c r="AB224" s="1221"/>
      <c r="AC224" s="1221"/>
      <c r="AD224" t="str">
        <f>_xlfn.XLOOKUP(LEFT(C222,2),'OTG DATA'!$H$2:$H$18,'OTG DATA'!$I$2:$I$18,"not found",0)</f>
        <v>not found</v>
      </c>
    </row>
    <row r="225" spans="2:30">
      <c r="B225" s="1212"/>
      <c r="C225" s="1221"/>
      <c r="D225" s="1221"/>
      <c r="E225" s="1214"/>
      <c r="F225" s="1229"/>
      <c r="G225" s="1221"/>
      <c r="H225" s="1221"/>
      <c r="I225" s="1221"/>
      <c r="J225" s="1221"/>
      <c r="K225" s="1214"/>
      <c r="L225" s="1221"/>
      <c r="M225" s="1221"/>
      <c r="N225" s="1221"/>
      <c r="O225" s="1221"/>
      <c r="P225" s="1221"/>
      <c r="Q225" s="1221"/>
      <c r="R225" s="1221"/>
      <c r="S225" s="1221"/>
      <c r="T225" s="1221"/>
      <c r="U225" s="1221"/>
      <c r="V225" s="1221"/>
      <c r="W225" s="1221"/>
      <c r="X225" s="1221"/>
      <c r="Y225" s="1221"/>
      <c r="Z225" s="1221"/>
      <c r="AA225" s="1221"/>
      <c r="AB225" s="1221"/>
      <c r="AC225" s="1221"/>
      <c r="AD225" t="str">
        <f>_xlfn.XLOOKUP(LEFT(C223,2),'OTG DATA'!$H$2:$H$18,'OTG DATA'!$I$2:$I$18,"not found",0)</f>
        <v>not found</v>
      </c>
    </row>
    <row r="226" spans="2:30">
      <c r="B226" s="1212"/>
      <c r="C226" s="1221"/>
      <c r="D226" s="1221"/>
      <c r="E226" s="1214"/>
      <c r="F226" s="1229"/>
      <c r="G226" s="1221"/>
      <c r="H226" s="1221"/>
      <c r="I226" s="1221"/>
      <c r="J226" s="1221"/>
      <c r="K226" s="1214"/>
      <c r="L226" s="1221"/>
      <c r="M226" s="1221"/>
      <c r="N226" s="1221"/>
      <c r="O226" s="1221"/>
      <c r="P226" s="1221"/>
      <c r="Q226" s="1221"/>
      <c r="R226" s="1221"/>
      <c r="S226" s="1221"/>
      <c r="T226" s="1221"/>
      <c r="U226" s="1221"/>
      <c r="V226" s="1221"/>
      <c r="W226" s="1221"/>
      <c r="X226" s="1221"/>
      <c r="Y226" s="1221"/>
      <c r="Z226" s="1221"/>
      <c r="AA226" s="1221"/>
      <c r="AB226" s="1221"/>
      <c r="AC226" s="1221"/>
      <c r="AD226" t="str">
        <f>_xlfn.XLOOKUP(LEFT(C224,2),'OTG DATA'!$H$2:$H$18,'OTG DATA'!$I$2:$I$18,"not found",0)</f>
        <v>not found</v>
      </c>
    </row>
    <row r="227" spans="2:30">
      <c r="B227" s="1212"/>
      <c r="C227" s="1221"/>
      <c r="D227" s="1221"/>
      <c r="E227" s="1214"/>
      <c r="F227" s="1229"/>
      <c r="G227" s="1221"/>
      <c r="H227" s="1221"/>
      <c r="I227" s="1221"/>
      <c r="J227" s="1221"/>
      <c r="K227" s="1214"/>
      <c r="L227" s="1221"/>
      <c r="M227" s="1221"/>
      <c r="N227" s="1221"/>
      <c r="O227" s="1221"/>
      <c r="P227" s="1221"/>
      <c r="Q227" s="1221"/>
      <c r="R227" s="1221"/>
      <c r="S227" s="1221"/>
      <c r="T227" s="1221"/>
      <c r="U227" s="1221"/>
      <c r="V227" s="1221"/>
      <c r="W227" s="1221"/>
      <c r="X227" s="1221"/>
      <c r="Y227" s="1221"/>
      <c r="Z227" s="1221"/>
      <c r="AA227" s="1221"/>
      <c r="AB227" s="1221"/>
      <c r="AC227" s="1221"/>
      <c r="AD227" t="str">
        <f>_xlfn.XLOOKUP(LEFT(C225,2),'OTG DATA'!$H$2:$H$18,'OTG DATA'!$I$2:$I$18,"not found",0)</f>
        <v>not found</v>
      </c>
    </row>
    <row r="228" spans="2:30">
      <c r="B228" s="1212"/>
      <c r="C228" s="1221"/>
      <c r="D228" s="1221"/>
      <c r="E228" s="1214"/>
      <c r="F228" s="1229"/>
      <c r="G228" s="1221"/>
      <c r="H228" s="1221"/>
      <c r="I228" s="1221"/>
      <c r="J228" s="1221"/>
      <c r="K228" s="1214"/>
      <c r="L228" s="1221"/>
      <c r="M228" s="1221"/>
      <c r="N228" s="1221"/>
      <c r="O228" s="1221"/>
      <c r="P228" s="1221"/>
      <c r="Q228" s="1221"/>
      <c r="R228" s="1221"/>
      <c r="S228" s="1221"/>
      <c r="T228" s="1221"/>
      <c r="U228" s="1221"/>
      <c r="V228" s="1221"/>
      <c r="W228" s="1221"/>
      <c r="X228" s="1221"/>
      <c r="Y228" s="1221"/>
      <c r="Z228" s="1221"/>
      <c r="AA228" s="1221"/>
      <c r="AB228" s="1221"/>
      <c r="AC228" s="1221"/>
      <c r="AD228" t="str">
        <f>_xlfn.XLOOKUP(LEFT(C226,2),'OTG DATA'!$H$2:$H$18,'OTG DATA'!$I$2:$I$18,"not found",0)</f>
        <v>not found</v>
      </c>
    </row>
    <row r="229" spans="2:30">
      <c r="B229" s="1212"/>
      <c r="C229" s="1221"/>
      <c r="D229" s="1221"/>
      <c r="E229" s="1214"/>
      <c r="F229" s="1229"/>
      <c r="G229" s="1221"/>
      <c r="H229" s="1221"/>
      <c r="I229" s="1221"/>
      <c r="J229" s="1221"/>
      <c r="K229" s="1214"/>
      <c r="L229" s="1221"/>
      <c r="M229" s="1221"/>
      <c r="N229" s="1221"/>
      <c r="O229" s="1221"/>
      <c r="P229" s="1221"/>
      <c r="Q229" s="1221"/>
      <c r="R229" s="1221"/>
      <c r="S229" s="1221"/>
      <c r="T229" s="1221"/>
      <c r="U229" s="1221"/>
      <c r="V229" s="1221"/>
      <c r="W229" s="1221"/>
      <c r="X229" s="1221"/>
      <c r="Y229" s="1221"/>
      <c r="Z229" s="1221"/>
      <c r="AA229" s="1221"/>
      <c r="AB229" s="1221"/>
      <c r="AC229" s="1221"/>
      <c r="AD229" t="str">
        <f>_xlfn.XLOOKUP(LEFT(C227,2),'OTG DATA'!$H$2:$H$18,'OTG DATA'!$I$2:$I$18,"not found",0)</f>
        <v>not found</v>
      </c>
    </row>
    <row r="230" spans="2:30">
      <c r="B230" s="1212"/>
      <c r="C230" s="1221"/>
      <c r="D230" s="1221"/>
      <c r="E230" s="1214"/>
      <c r="F230" s="1229"/>
      <c r="G230" s="1221"/>
      <c r="H230" s="1221"/>
      <c r="I230" s="1221"/>
      <c r="J230" s="1221"/>
      <c r="K230" s="1214"/>
      <c r="L230" s="1221"/>
      <c r="M230" s="1221"/>
      <c r="N230" s="1221"/>
      <c r="O230" s="1221"/>
      <c r="P230" s="1221"/>
      <c r="Q230" s="1221"/>
      <c r="R230" s="1221"/>
      <c r="S230" s="1221"/>
      <c r="T230" s="1221"/>
      <c r="U230" s="1221"/>
      <c r="V230" s="1221"/>
      <c r="W230" s="1221"/>
      <c r="X230" s="1221"/>
      <c r="Y230" s="1221"/>
      <c r="Z230" s="1221"/>
      <c r="AA230" s="1221"/>
      <c r="AB230" s="1221"/>
      <c r="AC230" s="1221"/>
      <c r="AD230" t="str">
        <f>_xlfn.XLOOKUP(LEFT(C228,2),'OTG DATA'!$H$2:$H$18,'OTG DATA'!$I$2:$I$18,"not found",0)</f>
        <v>not found</v>
      </c>
    </row>
    <row r="231" spans="2:30">
      <c r="B231" s="1212"/>
      <c r="C231" s="1221"/>
      <c r="D231" s="1221"/>
      <c r="E231" s="1214"/>
      <c r="F231" s="1229"/>
      <c r="G231" s="1221"/>
      <c r="H231" s="1221"/>
      <c r="I231" s="1221"/>
      <c r="J231" s="1221"/>
      <c r="K231" s="1214"/>
      <c r="L231" s="1221"/>
      <c r="M231" s="1221"/>
      <c r="N231" s="1221"/>
      <c r="O231" s="1221"/>
      <c r="P231" s="1221"/>
      <c r="Q231" s="1221"/>
      <c r="R231" s="1221"/>
      <c r="S231" s="1221"/>
      <c r="T231" s="1221"/>
      <c r="U231" s="1221"/>
      <c r="V231" s="1221"/>
      <c r="W231" s="1221"/>
      <c r="X231" s="1221"/>
      <c r="Y231" s="1221"/>
      <c r="Z231" s="1221"/>
      <c r="AA231" s="1221"/>
      <c r="AB231" s="1221"/>
      <c r="AC231" s="1221"/>
      <c r="AD231" t="str">
        <f>_xlfn.XLOOKUP(LEFT(C229,2),'OTG DATA'!$H$2:$H$18,'OTG DATA'!$I$2:$I$18,"not found",0)</f>
        <v>not found</v>
      </c>
    </row>
    <row r="232" spans="2:30">
      <c r="B232" s="1212"/>
      <c r="C232" s="1221"/>
      <c r="D232" s="1221"/>
      <c r="E232" s="1214"/>
      <c r="F232" s="1229"/>
      <c r="G232" s="1221"/>
      <c r="H232" s="1221"/>
      <c r="I232" s="1221"/>
      <c r="J232" s="1221"/>
      <c r="K232" s="1214"/>
      <c r="L232" s="1221"/>
      <c r="M232" s="1221"/>
      <c r="N232" s="1221"/>
      <c r="O232" s="1221"/>
      <c r="P232" s="1221"/>
      <c r="Q232" s="1221"/>
      <c r="R232" s="1221"/>
      <c r="S232" s="1221"/>
      <c r="T232" s="1221"/>
      <c r="U232" s="1221"/>
      <c r="V232" s="1221"/>
      <c r="W232" s="1221"/>
      <c r="X232" s="1221"/>
      <c r="Y232" s="1221"/>
      <c r="Z232" s="1221"/>
      <c r="AA232" s="1221"/>
      <c r="AB232" s="1221"/>
      <c r="AC232" s="1221"/>
      <c r="AD232" t="str">
        <f>_xlfn.XLOOKUP(LEFT(C230,2),'OTG DATA'!$H$2:$H$18,'OTG DATA'!$I$2:$I$18,"not found",0)</f>
        <v>not found</v>
      </c>
    </row>
    <row r="233" spans="2:30">
      <c r="B233" s="1212"/>
      <c r="C233" s="1221"/>
      <c r="D233" s="1221"/>
      <c r="E233" s="1214"/>
      <c r="F233" s="1229"/>
      <c r="G233" s="1221"/>
      <c r="H233" s="1221"/>
      <c r="I233" s="1221"/>
      <c r="J233" s="1221"/>
      <c r="K233" s="1214"/>
      <c r="L233" s="1221"/>
      <c r="M233" s="1221"/>
      <c r="N233" s="1221"/>
      <c r="O233" s="1221"/>
      <c r="P233" s="1221"/>
      <c r="Q233" s="1221"/>
      <c r="R233" s="1221"/>
      <c r="S233" s="1221"/>
      <c r="T233" s="1221"/>
      <c r="U233" s="1221"/>
      <c r="V233" s="1221"/>
      <c r="W233" s="1221"/>
      <c r="X233" s="1221"/>
      <c r="Y233" s="1221"/>
      <c r="Z233" s="1221"/>
      <c r="AA233" s="1221"/>
      <c r="AB233" s="1221"/>
      <c r="AC233" s="1221"/>
      <c r="AD233" t="str">
        <f>_xlfn.XLOOKUP(LEFT(C231,2),'OTG DATA'!$H$2:$H$18,'OTG DATA'!$I$2:$I$18,"not found",0)</f>
        <v>not found</v>
      </c>
    </row>
    <row r="234" spans="2:30">
      <c r="B234" s="1212"/>
      <c r="C234" s="1221"/>
      <c r="D234" s="1221"/>
      <c r="E234" s="1214"/>
      <c r="F234" s="1229"/>
      <c r="G234" s="1221"/>
      <c r="H234" s="1221"/>
      <c r="I234" s="1221"/>
      <c r="J234" s="1221"/>
      <c r="K234" s="1214"/>
      <c r="L234" s="1221"/>
      <c r="M234" s="1221"/>
      <c r="N234" s="1221"/>
      <c r="O234" s="1221"/>
      <c r="P234" s="1221"/>
      <c r="Q234" s="1221"/>
      <c r="R234" s="1221"/>
      <c r="S234" s="1221"/>
      <c r="T234" s="1221"/>
      <c r="U234" s="1221"/>
      <c r="V234" s="1221"/>
      <c r="W234" s="1221"/>
      <c r="X234" s="1221"/>
      <c r="Y234" s="1221"/>
      <c r="Z234" s="1221"/>
      <c r="AA234" s="1221"/>
      <c r="AB234" s="1221"/>
      <c r="AC234" s="1221"/>
      <c r="AD234" t="str">
        <f>_xlfn.XLOOKUP(LEFT(C232,2),'OTG DATA'!$H$2:$H$18,'OTG DATA'!$I$2:$I$18,"not found",0)</f>
        <v>not found</v>
      </c>
    </row>
    <row r="235" spans="2:30">
      <c r="B235" s="1212"/>
      <c r="C235" s="1221"/>
      <c r="D235" s="1221"/>
      <c r="E235" s="1214"/>
      <c r="F235" s="1229"/>
      <c r="G235" s="1221"/>
      <c r="H235" s="1221"/>
      <c r="I235" s="1221"/>
      <c r="J235" s="1221"/>
      <c r="K235" s="1214"/>
      <c r="L235" s="1221"/>
      <c r="M235" s="1221"/>
      <c r="N235" s="1221"/>
      <c r="O235" s="1221"/>
      <c r="P235" s="1221"/>
      <c r="Q235" s="1221"/>
      <c r="R235" s="1221"/>
      <c r="S235" s="1221"/>
      <c r="T235" s="1221"/>
      <c r="U235" s="1221"/>
      <c r="V235" s="1221"/>
      <c r="W235" s="1221"/>
      <c r="X235" s="1221"/>
      <c r="Y235" s="1221"/>
      <c r="Z235" s="1221"/>
      <c r="AA235" s="1221"/>
      <c r="AB235" s="1221"/>
      <c r="AC235" s="1221"/>
      <c r="AD235" t="str">
        <f>_xlfn.XLOOKUP(LEFT(C233,2),'OTG DATA'!$H$2:$H$18,'OTG DATA'!$I$2:$I$18,"not found",0)</f>
        <v>not found</v>
      </c>
    </row>
    <row r="236" spans="2:30">
      <c r="B236" s="1212"/>
      <c r="C236" s="1221"/>
      <c r="D236" s="1221"/>
      <c r="E236" s="1214"/>
      <c r="F236" s="1229"/>
      <c r="G236" s="1221"/>
      <c r="H236" s="1221"/>
      <c r="I236" s="1221"/>
      <c r="J236" s="1221"/>
      <c r="K236" s="1214"/>
      <c r="L236" s="1221"/>
      <c r="M236" s="1221"/>
      <c r="N236" s="1221"/>
      <c r="O236" s="1221"/>
      <c r="P236" s="1221"/>
      <c r="Q236" s="1221"/>
      <c r="R236" s="1221"/>
      <c r="S236" s="1221"/>
      <c r="T236" s="1221"/>
      <c r="U236" s="1221"/>
      <c r="V236" s="1221"/>
      <c r="W236" s="1221"/>
      <c r="X236" s="1221"/>
      <c r="Y236" s="1221"/>
      <c r="Z236" s="1221"/>
      <c r="AA236" s="1221"/>
      <c r="AB236" s="1221"/>
      <c r="AC236" s="1221"/>
      <c r="AD236" t="str">
        <f>_xlfn.XLOOKUP(LEFT(C234,2),'OTG DATA'!$H$2:$H$18,'OTG DATA'!$I$2:$I$18,"not found",0)</f>
        <v>not found</v>
      </c>
    </row>
    <row r="237" spans="2:30">
      <c r="B237" s="1212"/>
      <c r="C237" s="1221"/>
      <c r="D237" s="1221"/>
      <c r="E237" s="1214"/>
      <c r="F237" s="1229"/>
      <c r="G237" s="1221"/>
      <c r="H237" s="1221"/>
      <c r="I237" s="1221"/>
      <c r="J237" s="1221"/>
      <c r="K237" s="1214"/>
      <c r="L237" s="1221"/>
      <c r="M237" s="1221"/>
      <c r="N237" s="1221"/>
      <c r="O237" s="1221"/>
      <c r="P237" s="1221"/>
      <c r="Q237" s="1221"/>
      <c r="R237" s="1221"/>
      <c r="S237" s="1221"/>
      <c r="T237" s="1221"/>
      <c r="U237" s="1221"/>
      <c r="V237" s="1221"/>
      <c r="W237" s="1221"/>
      <c r="X237" s="1221"/>
      <c r="Y237" s="1221"/>
      <c r="Z237" s="1221"/>
      <c r="AA237" s="1221"/>
      <c r="AB237" s="1221"/>
      <c r="AC237" s="1221"/>
      <c r="AD237" t="str">
        <f>_xlfn.XLOOKUP(LEFT(C235,2),'OTG DATA'!$H$2:$H$18,'OTG DATA'!$I$2:$I$18,"not found",0)</f>
        <v>not found</v>
      </c>
    </row>
    <row r="238" spans="2:30">
      <c r="B238" s="1212"/>
      <c r="C238" s="1221"/>
      <c r="D238" s="1221"/>
      <c r="E238" s="1214"/>
      <c r="F238" s="1229"/>
      <c r="G238" s="1221"/>
      <c r="H238" s="1221"/>
      <c r="I238" s="1221"/>
      <c r="J238" s="1221"/>
      <c r="K238" s="1214"/>
      <c r="L238" s="1221"/>
      <c r="M238" s="1221"/>
      <c r="N238" s="1221"/>
      <c r="O238" s="1221"/>
      <c r="P238" s="1221"/>
      <c r="Q238" s="1221"/>
      <c r="R238" s="1221"/>
      <c r="S238" s="1221"/>
      <c r="T238" s="1221"/>
      <c r="U238" s="1221"/>
      <c r="V238" s="1221"/>
      <c r="W238" s="1221"/>
      <c r="X238" s="1221"/>
      <c r="Y238" s="1221"/>
      <c r="Z238" s="1221"/>
      <c r="AA238" s="1221"/>
      <c r="AB238" s="1221"/>
      <c r="AC238" s="1221"/>
      <c r="AD238" t="str">
        <f>_xlfn.XLOOKUP(LEFT(C236,2),'OTG DATA'!$H$2:$H$18,'OTG DATA'!$I$2:$I$18,"not found",0)</f>
        <v>not found</v>
      </c>
    </row>
    <row r="239" spans="2:30">
      <c r="B239" s="1212"/>
      <c r="C239" s="1221"/>
      <c r="D239" s="1221"/>
      <c r="E239" s="1214"/>
      <c r="F239" s="1229"/>
      <c r="G239" s="1221"/>
      <c r="H239" s="1221"/>
      <c r="I239" s="1221"/>
      <c r="J239" s="1221"/>
      <c r="K239" s="1214"/>
      <c r="L239" s="1221"/>
      <c r="M239" s="1221"/>
      <c r="N239" s="1221"/>
      <c r="O239" s="1221"/>
      <c r="P239" s="1221"/>
      <c r="Q239" s="1221"/>
      <c r="R239" s="1221"/>
      <c r="S239" s="1221"/>
      <c r="T239" s="1221"/>
      <c r="U239" s="1221"/>
      <c r="V239" s="1221"/>
      <c r="W239" s="1221"/>
      <c r="X239" s="1221"/>
      <c r="Y239" s="1221"/>
      <c r="Z239" s="1221"/>
      <c r="AA239" s="1221"/>
      <c r="AB239" s="1221"/>
      <c r="AC239" s="1221"/>
      <c r="AD239" t="str">
        <f>_xlfn.XLOOKUP(LEFT(C237,2),'OTG DATA'!$H$2:$H$18,'OTG DATA'!$I$2:$I$18,"not found",0)</f>
        <v>not found</v>
      </c>
    </row>
    <row r="240" spans="2:30">
      <c r="B240" s="1212"/>
      <c r="C240" s="1221"/>
      <c r="D240" s="1221"/>
      <c r="E240" s="1214"/>
      <c r="F240" s="1229"/>
      <c r="G240" s="1221"/>
      <c r="H240" s="1221"/>
      <c r="I240" s="1221"/>
      <c r="J240" s="1221"/>
      <c r="K240" s="1214"/>
      <c r="L240" s="1221"/>
      <c r="M240" s="1221"/>
      <c r="N240" s="1221"/>
      <c r="O240" s="1221"/>
      <c r="P240" s="1221"/>
      <c r="Q240" s="1221"/>
      <c r="R240" s="1221"/>
      <c r="S240" s="1221"/>
      <c r="T240" s="1221"/>
      <c r="U240" s="1221"/>
      <c r="V240" s="1221"/>
      <c r="W240" s="1221"/>
      <c r="X240" s="1221"/>
      <c r="Y240" s="1221"/>
      <c r="Z240" s="1221"/>
      <c r="AA240" s="1221"/>
      <c r="AB240" s="1221"/>
      <c r="AC240" s="1221"/>
      <c r="AD240" t="str">
        <f>_xlfn.XLOOKUP(LEFT(C238,2),'OTG DATA'!$H$2:$H$18,'OTG DATA'!$I$2:$I$18,"not found",0)</f>
        <v>not found</v>
      </c>
    </row>
    <row r="241" spans="2:30">
      <c r="B241" s="1212"/>
      <c r="C241" s="1221"/>
      <c r="D241" s="1221"/>
      <c r="E241" s="1214"/>
      <c r="F241" s="1229"/>
      <c r="G241" s="1221"/>
      <c r="H241" s="1221"/>
      <c r="I241" s="1221"/>
      <c r="J241" s="1221"/>
      <c r="K241" s="1214"/>
      <c r="L241" s="1221"/>
      <c r="M241" s="1221"/>
      <c r="N241" s="1221"/>
      <c r="O241" s="1221"/>
      <c r="P241" s="1221"/>
      <c r="Q241" s="1221"/>
      <c r="R241" s="1221"/>
      <c r="S241" s="1221"/>
      <c r="T241" s="1221"/>
      <c r="U241" s="1221"/>
      <c r="V241" s="1221"/>
      <c r="W241" s="1221"/>
      <c r="X241" s="1221"/>
      <c r="Y241" s="1221"/>
      <c r="Z241" s="1221"/>
      <c r="AA241" s="1221"/>
      <c r="AB241" s="1221"/>
      <c r="AC241" s="1221"/>
      <c r="AD241" t="str">
        <f>_xlfn.XLOOKUP(LEFT(C239,2),'OTG DATA'!$H$2:$H$18,'OTG DATA'!$I$2:$I$18,"not found",0)</f>
        <v>not found</v>
      </c>
    </row>
    <row r="242" spans="2:30">
      <c r="B242" s="1212"/>
      <c r="C242" s="1221"/>
      <c r="D242" s="1221"/>
      <c r="E242" s="1214"/>
      <c r="F242" s="1229"/>
      <c r="G242" s="1221"/>
      <c r="H242" s="1221"/>
      <c r="I242" s="1221"/>
      <c r="J242" s="1221"/>
      <c r="K242" s="1214"/>
      <c r="L242" s="1221"/>
      <c r="M242" s="1221"/>
      <c r="N242" s="1221"/>
      <c r="O242" s="1221"/>
      <c r="P242" s="1221"/>
      <c r="Q242" s="1221"/>
      <c r="R242" s="1221"/>
      <c r="S242" s="1221"/>
      <c r="T242" s="1221"/>
      <c r="U242" s="1221"/>
      <c r="V242" s="1221"/>
      <c r="W242" s="1221"/>
      <c r="X242" s="1221"/>
      <c r="Y242" s="1221"/>
      <c r="Z242" s="1221"/>
      <c r="AA242" s="1221"/>
      <c r="AB242" s="1221"/>
      <c r="AC242" s="1221"/>
      <c r="AD242" t="str">
        <f>_xlfn.XLOOKUP(LEFT(C240,2),'OTG DATA'!$H$2:$H$18,'OTG DATA'!$I$2:$I$18,"not found",0)</f>
        <v>not found</v>
      </c>
    </row>
    <row r="243" spans="2:30">
      <c r="B243" s="1212"/>
      <c r="C243" s="1221"/>
      <c r="D243" s="1221"/>
      <c r="E243" s="1214"/>
      <c r="F243" s="1229"/>
      <c r="G243" s="1221"/>
      <c r="H243" s="1221"/>
      <c r="I243" s="1221"/>
      <c r="J243" s="1221"/>
      <c r="K243" s="1214"/>
      <c r="L243" s="1221"/>
      <c r="M243" s="1221"/>
      <c r="N243" s="1221"/>
      <c r="O243" s="1221"/>
      <c r="P243" s="1221"/>
      <c r="Q243" s="1221"/>
      <c r="R243" s="1221"/>
      <c r="S243" s="1221"/>
      <c r="T243" s="1221"/>
      <c r="U243" s="1221"/>
      <c r="V243" s="1221"/>
      <c r="W243" s="1221"/>
      <c r="X243" s="1221"/>
      <c r="Y243" s="1221"/>
      <c r="Z243" s="1221"/>
      <c r="AA243" s="1221"/>
      <c r="AB243" s="1221"/>
      <c r="AC243" s="1221"/>
      <c r="AD243" t="str">
        <f>_xlfn.XLOOKUP(LEFT(C241,2),'OTG DATA'!$H$2:$H$18,'OTG DATA'!$I$2:$I$18,"not found",0)</f>
        <v>not found</v>
      </c>
    </row>
    <row r="244" spans="2:30">
      <c r="B244" s="1221"/>
      <c r="C244" s="1221"/>
      <c r="D244" s="1221"/>
      <c r="E244" s="1214"/>
      <c r="F244" s="1229"/>
      <c r="G244" s="1221"/>
      <c r="H244" s="1221"/>
      <c r="I244" s="1221"/>
      <c r="J244" s="1221"/>
      <c r="K244" s="1214"/>
      <c r="L244" s="1221"/>
      <c r="M244" s="1221"/>
      <c r="N244" s="1221"/>
      <c r="O244" s="1221"/>
      <c r="P244" s="1221"/>
      <c r="Q244" s="1221"/>
      <c r="R244" s="1221"/>
      <c r="S244" s="1221"/>
      <c r="T244" s="1221"/>
      <c r="U244" s="1221"/>
      <c r="V244" s="1221"/>
      <c r="W244" s="1221"/>
      <c r="X244" s="1221"/>
      <c r="Y244" s="1221"/>
      <c r="Z244" s="1221"/>
      <c r="AA244" s="1221"/>
      <c r="AB244" s="1221"/>
      <c r="AC244" s="1221"/>
      <c r="AD244" t="str">
        <f>_xlfn.XLOOKUP(LEFT(C242,2),'OTG DATA'!$H$2:$H$18,'OTG DATA'!$I$2:$I$18,"not found",0)</f>
        <v>not found</v>
      </c>
    </row>
    <row r="245" spans="2:30">
      <c r="B245" s="1221"/>
      <c r="C245" s="1221"/>
      <c r="D245" s="1221"/>
      <c r="E245" s="1221"/>
      <c r="F245" s="1221"/>
      <c r="G245" s="1221"/>
      <c r="H245" s="1221"/>
      <c r="I245" s="1221"/>
      <c r="J245" s="1221"/>
      <c r="K245" s="1221"/>
      <c r="L245" s="1221"/>
      <c r="M245" s="1221"/>
      <c r="N245" s="1221"/>
      <c r="O245" s="1221"/>
      <c r="P245" s="1221"/>
      <c r="Q245" s="1221"/>
      <c r="R245" s="1221"/>
      <c r="S245" s="1221"/>
      <c r="T245" s="1221"/>
      <c r="U245" s="1221"/>
      <c r="V245" s="1221"/>
      <c r="W245" s="1221"/>
      <c r="X245" s="1221"/>
      <c r="Y245" s="1221"/>
      <c r="Z245" s="1221"/>
      <c r="AA245" s="1221"/>
      <c r="AB245" s="1221"/>
      <c r="AC245" s="1221"/>
      <c r="AD245" t="str">
        <f>_xlfn.XLOOKUP(LEFT(C243,2),'OTG DATA'!$H$2:$H$18,'OTG DATA'!$I$2:$I$18,"not found",0)</f>
        <v>not found</v>
      </c>
    </row>
    <row r="246" spans="2:30">
      <c r="B246" s="1221"/>
      <c r="C246" s="1221"/>
      <c r="D246" s="1221"/>
      <c r="E246" s="1221"/>
      <c r="F246" s="1221"/>
      <c r="G246" s="1221"/>
      <c r="H246" s="1221"/>
      <c r="I246" s="1221"/>
      <c r="J246" s="1221"/>
      <c r="K246" s="1221"/>
      <c r="L246" s="1221"/>
      <c r="M246" s="1221"/>
      <c r="N246" s="1221"/>
      <c r="O246" s="1221"/>
      <c r="P246" s="1221"/>
      <c r="Q246" s="1221"/>
      <c r="R246" s="1221"/>
      <c r="S246" s="1221"/>
      <c r="T246" s="1221"/>
      <c r="U246" s="1221"/>
      <c r="V246" s="1221"/>
      <c r="W246" s="1221"/>
      <c r="X246" s="1221"/>
      <c r="Y246" s="1221"/>
      <c r="Z246" s="1221"/>
      <c r="AA246" s="1221"/>
      <c r="AB246" s="1221"/>
      <c r="AC246" s="1221"/>
      <c r="AD246" t="str">
        <f>_xlfn.XLOOKUP(LEFT(C244,2),'OTG DATA'!$H$2:$H$18,'OTG DATA'!$I$2:$I$18,"not found",0)</f>
        <v>not found</v>
      </c>
    </row>
    <row r="247" spans="2:30">
      <c r="B247" s="1221"/>
      <c r="C247" s="1221"/>
      <c r="D247" s="1221"/>
      <c r="E247" s="1221"/>
      <c r="F247" s="1221"/>
      <c r="G247" s="1221"/>
      <c r="H247" s="1221"/>
      <c r="I247" s="1221"/>
      <c r="J247" s="1221"/>
      <c r="K247" s="1221"/>
      <c r="L247" s="1221"/>
      <c r="M247" s="1221"/>
      <c r="N247" s="1221"/>
      <c r="O247" s="1221"/>
      <c r="P247" s="1221"/>
      <c r="Q247" s="1221"/>
      <c r="R247" s="1221"/>
      <c r="S247" s="1221"/>
      <c r="T247" s="1221"/>
      <c r="U247" s="1221"/>
      <c r="V247" s="1221"/>
      <c r="W247" s="1221"/>
      <c r="X247" s="1221"/>
      <c r="Y247" s="1221"/>
      <c r="Z247" s="1221"/>
      <c r="AA247" s="1221"/>
      <c r="AB247" s="1221"/>
      <c r="AC247" s="1221"/>
      <c r="AD247" t="str">
        <f>_xlfn.XLOOKUP(LEFT(C245,2),'OTG DATA'!$H$2:$H$18,'OTG DATA'!$I$2:$I$18,"not found",0)</f>
        <v>not found</v>
      </c>
    </row>
    <row r="248" spans="2:30">
      <c r="B248" s="1221"/>
      <c r="C248" s="1221"/>
      <c r="D248" s="1221"/>
      <c r="E248" s="1221"/>
      <c r="F248" s="1221"/>
      <c r="G248" s="1221"/>
      <c r="H248" s="1221"/>
      <c r="I248" s="1221"/>
      <c r="J248" s="1221"/>
      <c r="K248" s="1221"/>
      <c r="L248" s="1221"/>
      <c r="M248" s="1221"/>
      <c r="N248" s="1221"/>
      <c r="O248" s="1221"/>
      <c r="P248" s="1221"/>
      <c r="Q248" s="1221"/>
      <c r="R248" s="1221"/>
      <c r="S248" s="1221"/>
      <c r="T248" s="1221"/>
      <c r="U248" s="1221"/>
      <c r="V248" s="1221"/>
      <c r="W248" s="1221"/>
      <c r="X248" s="1221"/>
      <c r="Y248" s="1221"/>
      <c r="Z248" s="1221"/>
      <c r="AA248" s="1221"/>
      <c r="AB248" s="1221"/>
      <c r="AC248" s="1221"/>
      <c r="AD248" t="str">
        <f>_xlfn.XLOOKUP(LEFT(C246,2),'OTG DATA'!$H$2:$H$18,'OTG DATA'!$I$2:$I$18,"not found",0)</f>
        <v>not found</v>
      </c>
    </row>
    <row r="249" spans="2:30">
      <c r="B249" s="1221"/>
      <c r="C249" s="1221"/>
      <c r="D249" s="1221"/>
      <c r="E249" s="1221"/>
      <c r="F249" s="1221"/>
      <c r="G249" s="1221"/>
      <c r="H249" s="1221"/>
      <c r="I249" s="1221"/>
      <c r="J249" s="1221"/>
      <c r="K249" s="1221"/>
      <c r="L249" s="1221"/>
      <c r="M249" s="1221"/>
      <c r="N249" s="1221"/>
      <c r="O249" s="1221"/>
      <c r="P249" s="1221"/>
      <c r="Q249" s="1221"/>
      <c r="R249" s="1221"/>
      <c r="S249" s="1221"/>
      <c r="T249" s="1221"/>
      <c r="U249" s="1221"/>
      <c r="V249" s="1221"/>
      <c r="W249" s="1221"/>
      <c r="X249" s="1221"/>
      <c r="Y249" s="1221"/>
      <c r="Z249" s="1221"/>
      <c r="AA249" s="1221"/>
      <c r="AB249" s="1221"/>
      <c r="AC249" s="1221"/>
      <c r="AD249" t="str">
        <f>_xlfn.XLOOKUP(LEFT(C247,2),'OTG DATA'!$H$2:$H$18,'OTG DATA'!$I$2:$I$18,"not found",0)</f>
        <v>not found</v>
      </c>
    </row>
    <row r="250" spans="2:30">
      <c r="B250" s="1221"/>
      <c r="C250" s="1221"/>
      <c r="D250" s="1221"/>
      <c r="E250" s="1221"/>
      <c r="F250" s="1221"/>
      <c r="G250" s="1221"/>
      <c r="H250" s="1221"/>
      <c r="I250" s="1221"/>
      <c r="J250" s="1221"/>
      <c r="K250" s="1221"/>
      <c r="L250" s="1221"/>
      <c r="M250" s="1221"/>
      <c r="N250" s="1221"/>
      <c r="O250" s="1221"/>
      <c r="P250" s="1221"/>
      <c r="Q250" s="1221"/>
      <c r="R250" s="1221"/>
      <c r="S250" s="1221"/>
      <c r="T250" s="1221"/>
      <c r="U250" s="1221"/>
      <c r="V250" s="1221"/>
      <c r="W250" s="1221"/>
      <c r="X250" s="1221"/>
      <c r="Y250" s="1221"/>
      <c r="Z250" s="1221"/>
      <c r="AA250" s="1221"/>
      <c r="AB250" s="1221"/>
      <c r="AC250" s="1221"/>
      <c r="AD250" t="str">
        <f>_xlfn.XLOOKUP(LEFT(C248,2),'OTG DATA'!$H$2:$H$18,'OTG DATA'!$I$2:$I$18,"not found",0)</f>
        <v>not found</v>
      </c>
    </row>
    <row r="251" spans="2:30">
      <c r="B251" s="1221"/>
      <c r="C251" s="1221"/>
      <c r="D251" s="1221"/>
      <c r="E251" s="1221"/>
      <c r="F251" s="1221"/>
      <c r="G251" s="1221"/>
      <c r="H251" s="1221"/>
      <c r="I251" s="1221"/>
      <c r="J251" s="1221"/>
      <c r="K251" s="1221"/>
      <c r="L251" s="1221"/>
      <c r="M251" s="1221"/>
      <c r="N251" s="1221"/>
      <c r="O251" s="1221"/>
      <c r="P251" s="1221"/>
      <c r="Q251" s="1221"/>
      <c r="R251" s="1221"/>
      <c r="S251" s="1221"/>
      <c r="T251" s="1221"/>
      <c r="U251" s="1221"/>
      <c r="V251" s="1221"/>
      <c r="W251" s="1221"/>
      <c r="X251" s="1221"/>
      <c r="Y251" s="1221"/>
      <c r="Z251" s="1221"/>
      <c r="AA251" s="1221"/>
      <c r="AB251" s="1221"/>
      <c r="AC251" s="1221"/>
      <c r="AD251" t="str">
        <f>_xlfn.XLOOKUP(LEFT(C249,2),'OTG DATA'!$H$2:$H$18,'OTG DATA'!$I$2:$I$18,"not found",0)</f>
        <v>not found</v>
      </c>
    </row>
    <row r="252" spans="2:30">
      <c r="B252" s="1221"/>
      <c r="C252" s="1221"/>
      <c r="D252" s="1221"/>
      <c r="E252" s="1221"/>
      <c r="F252" s="1221"/>
      <c r="G252" s="1221"/>
      <c r="H252" s="1221"/>
      <c r="I252" s="1221"/>
      <c r="J252" s="1221"/>
      <c r="K252" s="1221"/>
      <c r="L252" s="1221"/>
      <c r="M252" s="1221"/>
      <c r="N252" s="1221"/>
      <c r="O252" s="1221"/>
      <c r="P252" s="1221"/>
      <c r="Q252" s="1221"/>
      <c r="R252" s="1221"/>
      <c r="S252" s="1221"/>
      <c r="T252" s="1221"/>
      <c r="U252" s="1221"/>
      <c r="V252" s="1221"/>
      <c r="W252" s="1221"/>
      <c r="X252" s="1221"/>
      <c r="Y252" s="1221"/>
      <c r="Z252" s="1221"/>
      <c r="AA252" s="1221"/>
      <c r="AB252" s="1221"/>
      <c r="AC252" s="1221"/>
      <c r="AD252" t="str">
        <f>_xlfn.XLOOKUP(LEFT(C250,2),'OTG DATA'!$H$2:$H$18,'OTG DATA'!$I$2:$I$18,"not found",0)</f>
        <v>not found</v>
      </c>
    </row>
    <row r="253" spans="2:30">
      <c r="B253" s="1221"/>
      <c r="C253" s="1221"/>
      <c r="D253" s="1221"/>
      <c r="E253" s="1221"/>
      <c r="F253" s="1221"/>
      <c r="G253" s="1221"/>
      <c r="H253" s="1221"/>
      <c r="I253" s="1221"/>
      <c r="J253" s="1221"/>
      <c r="K253" s="1221"/>
      <c r="L253" s="1221"/>
      <c r="M253" s="1221"/>
      <c r="N253" s="1221"/>
      <c r="O253" s="1221"/>
      <c r="P253" s="1221"/>
      <c r="Q253" s="1221"/>
      <c r="R253" s="1221"/>
      <c r="S253" s="1221"/>
      <c r="T253" s="1221"/>
      <c r="U253" s="1221"/>
      <c r="V253" s="1221"/>
      <c r="W253" s="1221"/>
      <c r="X253" s="1221"/>
      <c r="Y253" s="1221"/>
      <c r="Z253" s="1221"/>
      <c r="AA253" s="1221"/>
      <c r="AB253" s="1221"/>
      <c r="AC253" s="1221"/>
      <c r="AD253" t="str">
        <f>_xlfn.XLOOKUP(LEFT(C251,2),'OTG DATA'!$H$2:$H$18,'OTG DATA'!$I$2:$I$18,"not found",0)</f>
        <v>not found</v>
      </c>
    </row>
    <row r="254" spans="2:30">
      <c r="B254" s="1221"/>
      <c r="C254" s="1221"/>
      <c r="D254" s="1221"/>
      <c r="E254" s="1221"/>
      <c r="F254" s="1221"/>
      <c r="G254" s="1221"/>
      <c r="H254" s="1221"/>
      <c r="I254" s="1221"/>
      <c r="J254" s="1221"/>
      <c r="K254" s="1221"/>
      <c r="L254" s="1221"/>
      <c r="M254" s="1221"/>
      <c r="N254" s="1221"/>
      <c r="O254" s="1221"/>
      <c r="P254" s="1221"/>
      <c r="Q254" s="1221"/>
      <c r="R254" s="1221"/>
      <c r="S254" s="1221"/>
      <c r="T254" s="1221"/>
      <c r="U254" s="1221"/>
      <c r="V254" s="1221"/>
      <c r="W254" s="1221"/>
      <c r="X254" s="1221"/>
      <c r="Y254" s="1221"/>
      <c r="Z254" s="1221"/>
      <c r="AA254" s="1221"/>
      <c r="AB254" s="1221"/>
      <c r="AC254" s="1221"/>
      <c r="AD254" t="str">
        <f>_xlfn.XLOOKUP(LEFT(C252,2),'OTG DATA'!$H$2:$H$18,'OTG DATA'!$I$2:$I$18,"not found",0)</f>
        <v>not found</v>
      </c>
    </row>
    <row r="255" spans="2:30">
      <c r="B255" s="1221"/>
      <c r="C255" s="1221"/>
      <c r="D255" s="1221"/>
      <c r="E255" s="1221"/>
      <c r="F255" s="1221"/>
      <c r="G255" s="1221"/>
      <c r="H255" s="1221"/>
      <c r="I255" s="1221"/>
      <c r="J255" s="1221"/>
      <c r="K255" s="1221"/>
      <c r="L255" s="1221"/>
      <c r="M255" s="1221"/>
      <c r="N255" s="1221"/>
      <c r="O255" s="1221"/>
      <c r="P255" s="1221"/>
      <c r="Q255" s="1221"/>
      <c r="R255" s="1221"/>
      <c r="S255" s="1221"/>
      <c r="T255" s="1221"/>
      <c r="U255" s="1221"/>
      <c r="V255" s="1221"/>
      <c r="W255" s="1221"/>
      <c r="X255" s="1221"/>
      <c r="Y255" s="1221"/>
      <c r="Z255" s="1221"/>
      <c r="AA255" s="1221"/>
      <c r="AB255" s="1221"/>
      <c r="AC255" s="1221"/>
      <c r="AD255" t="str">
        <f>_xlfn.XLOOKUP(LEFT(C253,2),'OTG DATA'!$H$2:$H$18,'OTG DATA'!$I$2:$I$18,"not found",0)</f>
        <v>not found</v>
      </c>
    </row>
    <row r="256" spans="2:30">
      <c r="B256" s="1221"/>
      <c r="C256" s="1221"/>
      <c r="D256" s="1221"/>
      <c r="E256" s="1221"/>
      <c r="F256" s="1221"/>
      <c r="G256" s="1221"/>
      <c r="H256" s="1221"/>
      <c r="I256" s="1221"/>
      <c r="J256" s="1221"/>
      <c r="K256" s="1221"/>
      <c r="L256" s="1221"/>
      <c r="M256" s="1221"/>
      <c r="N256" s="1221"/>
      <c r="O256" s="1221"/>
      <c r="P256" s="1221"/>
      <c r="Q256" s="1221"/>
      <c r="R256" s="1221"/>
      <c r="S256" s="1221"/>
      <c r="T256" s="1221"/>
      <c r="U256" s="1221"/>
      <c r="V256" s="1221"/>
      <c r="W256" s="1221"/>
      <c r="X256" s="1221"/>
      <c r="Y256" s="1221"/>
      <c r="Z256" s="1221"/>
      <c r="AA256" s="1221"/>
      <c r="AB256" s="1221"/>
      <c r="AC256" s="1221"/>
      <c r="AD256" t="str">
        <f>_xlfn.XLOOKUP(LEFT(C254,2),'OTG DATA'!$H$2:$H$18,'OTG DATA'!$I$2:$I$18,"not found",0)</f>
        <v>not found</v>
      </c>
    </row>
    <row r="257" spans="2:30">
      <c r="B257" s="1221"/>
      <c r="C257" s="1221"/>
      <c r="D257" s="1221"/>
      <c r="E257" s="1221"/>
      <c r="F257" s="1221"/>
      <c r="G257" s="1221"/>
      <c r="H257" s="1221"/>
      <c r="I257" s="1221"/>
      <c r="J257" s="1221"/>
      <c r="K257" s="1221"/>
      <c r="L257" s="1221"/>
      <c r="M257" s="1221"/>
      <c r="N257" s="1221"/>
      <c r="O257" s="1221"/>
      <c r="P257" s="1221"/>
      <c r="Q257" s="1221"/>
      <c r="R257" s="1221"/>
      <c r="S257" s="1221"/>
      <c r="T257" s="1221"/>
      <c r="U257" s="1221"/>
      <c r="V257" s="1221"/>
      <c r="W257" s="1221"/>
      <c r="X257" s="1221"/>
      <c r="Y257" s="1221"/>
      <c r="Z257" s="1221"/>
      <c r="AA257" s="1221"/>
      <c r="AB257" s="1221"/>
      <c r="AC257" s="1221"/>
      <c r="AD257" t="str">
        <f>_xlfn.XLOOKUP(LEFT(C255,2),'OTG DATA'!$H$2:$H$18,'OTG DATA'!$I$2:$I$18,"not found",0)</f>
        <v>not found</v>
      </c>
    </row>
    <row r="258" spans="2:30">
      <c r="B258" s="1221"/>
      <c r="C258" s="1221"/>
      <c r="D258" s="1221"/>
      <c r="E258" s="1221"/>
      <c r="F258" s="1221"/>
      <c r="G258" s="1221"/>
      <c r="H258" s="1221"/>
      <c r="I258" s="1221"/>
      <c r="J258" s="1221"/>
      <c r="K258" s="1221"/>
      <c r="L258" s="1221"/>
      <c r="M258" s="1221"/>
      <c r="N258" s="1221"/>
      <c r="O258" s="1221"/>
      <c r="P258" s="1221"/>
      <c r="Q258" s="1221"/>
      <c r="R258" s="1221"/>
      <c r="S258" s="1221"/>
      <c r="T258" s="1221"/>
      <c r="U258" s="1221"/>
      <c r="V258" s="1221"/>
      <c r="W258" s="1221"/>
      <c r="X258" s="1221"/>
      <c r="Y258" s="1221"/>
      <c r="Z258" s="1221"/>
      <c r="AA258" s="1221"/>
      <c r="AB258" s="1221"/>
      <c r="AC258" s="1221"/>
      <c r="AD258" t="str">
        <f>_xlfn.XLOOKUP(LEFT(C256,2),'OTG DATA'!$H$2:$H$18,'OTG DATA'!$I$2:$I$18,"not found",0)</f>
        <v>not found</v>
      </c>
    </row>
    <row r="259" spans="2:30">
      <c r="B259" s="1221"/>
      <c r="C259" s="1221"/>
      <c r="D259" s="1221"/>
      <c r="E259" s="1221"/>
      <c r="F259" s="1221"/>
      <c r="G259" s="1221"/>
      <c r="H259" s="1221"/>
      <c r="I259" s="1221"/>
      <c r="J259" s="1221"/>
      <c r="K259" s="1221"/>
      <c r="L259" s="1221"/>
      <c r="M259" s="1221"/>
      <c r="N259" s="1221"/>
      <c r="O259" s="1221"/>
      <c r="P259" s="1221"/>
      <c r="Q259" s="1221"/>
      <c r="R259" s="1221"/>
      <c r="S259" s="1221"/>
      <c r="T259" s="1221"/>
      <c r="U259" s="1221"/>
      <c r="V259" s="1221"/>
      <c r="W259" s="1221"/>
      <c r="X259" s="1221"/>
      <c r="Y259" s="1221"/>
      <c r="Z259" s="1221"/>
      <c r="AA259" s="1221"/>
      <c r="AB259" s="1221"/>
      <c r="AC259" s="1221"/>
      <c r="AD259" t="str">
        <f>_xlfn.XLOOKUP(LEFT(C257,2),'OTG DATA'!$H$2:$H$18,'OTG DATA'!$I$2:$I$18,"not found",0)</f>
        <v>not found</v>
      </c>
    </row>
    <row r="260" spans="2:30">
      <c r="B260" s="1221"/>
      <c r="C260" s="1221"/>
      <c r="D260" s="1221"/>
      <c r="E260" s="1221"/>
      <c r="F260" s="1221"/>
      <c r="G260" s="1221"/>
      <c r="H260" s="1221"/>
      <c r="I260" s="1221"/>
      <c r="J260" s="1221"/>
      <c r="K260" s="1221"/>
      <c r="L260" s="1221"/>
      <c r="M260" s="1221"/>
      <c r="N260" s="1221"/>
      <c r="O260" s="1221"/>
      <c r="P260" s="1221"/>
      <c r="Q260" s="1221"/>
      <c r="R260" s="1221"/>
      <c r="S260" s="1221"/>
      <c r="T260" s="1221"/>
      <c r="U260" s="1221"/>
      <c r="V260" s="1221"/>
      <c r="W260" s="1221"/>
      <c r="X260" s="1221"/>
      <c r="Y260" s="1221"/>
      <c r="Z260" s="1221"/>
      <c r="AA260" s="1221"/>
      <c r="AB260" s="1221"/>
      <c r="AC260" s="1221"/>
      <c r="AD260" t="str">
        <f>_xlfn.XLOOKUP(LEFT(C258,2),'OTG DATA'!$H$2:$H$18,'OTG DATA'!$I$2:$I$18,"not found",0)</f>
        <v>not found</v>
      </c>
    </row>
    <row r="261" spans="2:30">
      <c r="B261" s="1221"/>
      <c r="C261" s="1221"/>
      <c r="D261" s="1221"/>
      <c r="E261" s="1221"/>
      <c r="F261" s="1221"/>
      <c r="G261" s="1221"/>
      <c r="H261" s="1221"/>
      <c r="I261" s="1221"/>
      <c r="J261" s="1221"/>
      <c r="K261" s="1221"/>
      <c r="L261" s="1221"/>
      <c r="M261" s="1221"/>
      <c r="N261" s="1221"/>
      <c r="O261" s="1221"/>
      <c r="P261" s="1221"/>
      <c r="Q261" s="1221"/>
      <c r="R261" s="1221"/>
      <c r="S261" s="1221"/>
      <c r="T261" s="1221"/>
      <c r="U261" s="1221"/>
      <c r="V261" s="1221"/>
      <c r="W261" s="1221"/>
      <c r="X261" s="1221"/>
      <c r="Y261" s="1221"/>
      <c r="Z261" s="1221"/>
      <c r="AA261" s="1221"/>
      <c r="AB261" s="1221"/>
      <c r="AC261" s="1221"/>
      <c r="AD261" t="str">
        <f>_xlfn.XLOOKUP(LEFT(C259,2),'OTG DATA'!$H$2:$H$18,'OTG DATA'!$I$2:$I$18,"not found",0)</f>
        <v>not found</v>
      </c>
    </row>
    <row r="262" spans="2:30">
      <c r="B262" s="1221"/>
      <c r="C262" s="1221"/>
      <c r="D262" s="1221"/>
      <c r="E262" s="1221"/>
      <c r="F262" s="1221"/>
      <c r="G262" s="1221"/>
      <c r="H262" s="1221"/>
      <c r="I262" s="1221"/>
      <c r="J262" s="1221"/>
      <c r="K262" s="1221"/>
      <c r="L262" s="1221"/>
      <c r="M262" s="1221"/>
      <c r="N262" s="1221"/>
      <c r="O262" s="1221"/>
      <c r="P262" s="1221"/>
      <c r="Q262" s="1221"/>
      <c r="R262" s="1221"/>
      <c r="S262" s="1221"/>
      <c r="T262" s="1221"/>
      <c r="U262" s="1221"/>
      <c r="V262" s="1221"/>
      <c r="W262" s="1221"/>
      <c r="X262" s="1221"/>
      <c r="Y262" s="1221"/>
      <c r="Z262" s="1221"/>
      <c r="AA262" s="1221"/>
      <c r="AB262" s="1221"/>
      <c r="AC262" s="1221"/>
      <c r="AD262" t="str">
        <f>_xlfn.XLOOKUP(LEFT(C260,2),'OTG DATA'!$H$2:$H$18,'OTG DATA'!$I$2:$I$18,"not found",0)</f>
        <v>not found</v>
      </c>
    </row>
    <row r="263" spans="2:30">
      <c r="B263" s="1221"/>
      <c r="C263" s="1221"/>
      <c r="D263" s="1221"/>
      <c r="E263" s="1221"/>
      <c r="F263" s="1221"/>
      <c r="G263" s="1221"/>
      <c r="H263" s="1221"/>
      <c r="I263" s="1221"/>
      <c r="J263" s="1221"/>
      <c r="K263" s="1221"/>
      <c r="L263" s="1221"/>
      <c r="M263" s="1221"/>
      <c r="N263" s="1221"/>
      <c r="O263" s="1221"/>
      <c r="P263" s="1221"/>
      <c r="Q263" s="1221"/>
      <c r="R263" s="1221"/>
      <c r="S263" s="1221"/>
      <c r="T263" s="1221"/>
      <c r="U263" s="1221"/>
      <c r="V263" s="1221"/>
      <c r="W263" s="1221"/>
      <c r="X263" s="1221"/>
      <c r="Y263" s="1221"/>
      <c r="Z263" s="1221"/>
      <c r="AA263" s="1221"/>
      <c r="AB263" s="1221"/>
      <c r="AC263" s="1221"/>
      <c r="AD263" t="str">
        <f>_xlfn.XLOOKUP(LEFT(C261,2),'OTG DATA'!$H$2:$H$18,'OTG DATA'!$I$2:$I$18,"not found",0)</f>
        <v>not found</v>
      </c>
    </row>
    <row r="264" spans="2:30">
      <c r="B264" s="1221"/>
      <c r="C264" s="1221"/>
      <c r="D264" s="1221"/>
      <c r="E264" s="1221"/>
      <c r="F264" s="1221"/>
      <c r="G264" s="1221"/>
      <c r="H264" s="1221"/>
      <c r="I264" s="1221"/>
      <c r="J264" s="1221"/>
      <c r="K264" s="1221"/>
      <c r="L264" s="1221"/>
      <c r="M264" s="1221"/>
      <c r="N264" s="1221"/>
      <c r="O264" s="1221"/>
      <c r="P264" s="1221"/>
      <c r="Q264" s="1221"/>
      <c r="R264" s="1221"/>
      <c r="S264" s="1221"/>
      <c r="T264" s="1221"/>
      <c r="U264" s="1221"/>
      <c r="V264" s="1221"/>
      <c r="W264" s="1221"/>
      <c r="X264" s="1221"/>
      <c r="Y264" s="1221"/>
      <c r="Z264" s="1221"/>
      <c r="AA264" s="1221"/>
      <c r="AB264" s="1221"/>
      <c r="AC264" s="1221"/>
      <c r="AD264" t="str">
        <f>_xlfn.XLOOKUP(LEFT(C262,2),'OTG DATA'!$H$2:$H$18,'OTG DATA'!$I$2:$I$18,"not found",0)</f>
        <v>not found</v>
      </c>
    </row>
    <row r="265" spans="2:30">
      <c r="B265" s="1221"/>
      <c r="C265" s="1221"/>
      <c r="D265" s="1221"/>
      <c r="E265" s="1221"/>
      <c r="F265" s="1221"/>
      <c r="G265" s="1221"/>
      <c r="H265" s="1221"/>
      <c r="I265" s="1221"/>
      <c r="J265" s="1221"/>
      <c r="K265" s="1221"/>
      <c r="L265" s="1221"/>
      <c r="M265" s="1221"/>
      <c r="N265" s="1221"/>
      <c r="O265" s="1221"/>
      <c r="P265" s="1221"/>
      <c r="Q265" s="1221"/>
      <c r="R265" s="1221"/>
      <c r="S265" s="1221"/>
      <c r="T265" s="1221"/>
      <c r="U265" s="1221"/>
      <c r="V265" s="1221"/>
      <c r="W265" s="1221"/>
      <c r="X265" s="1221"/>
      <c r="Y265" s="1221"/>
      <c r="Z265" s="1221"/>
      <c r="AA265" s="1221"/>
      <c r="AB265" s="1221"/>
      <c r="AC265" s="1221"/>
      <c r="AD265" t="str">
        <f>_xlfn.XLOOKUP(LEFT(C263,2),'OTG DATA'!$H$2:$H$18,'OTG DATA'!$I$2:$I$18,"not found",0)</f>
        <v>not found</v>
      </c>
    </row>
    <row r="266" spans="2:30">
      <c r="B266" s="1221"/>
      <c r="C266" s="1221"/>
      <c r="D266" s="1221"/>
      <c r="E266" s="1221"/>
      <c r="F266" s="1221"/>
      <c r="G266" s="1221"/>
      <c r="H266" s="1221"/>
      <c r="I266" s="1221"/>
      <c r="J266" s="1221"/>
      <c r="K266" s="1221"/>
      <c r="L266" s="1221"/>
      <c r="M266" s="1221"/>
      <c r="N266" s="1221"/>
      <c r="O266" s="1221"/>
      <c r="P266" s="1221"/>
      <c r="Q266" s="1221"/>
      <c r="R266" s="1221"/>
      <c r="S266" s="1221"/>
      <c r="T266" s="1221"/>
      <c r="U266" s="1221"/>
      <c r="V266" s="1221"/>
      <c r="W266" s="1221"/>
      <c r="X266" s="1221"/>
      <c r="Y266" s="1221"/>
      <c r="Z266" s="1221"/>
      <c r="AA266" s="1221"/>
      <c r="AB266" s="1221"/>
      <c r="AC266" s="1221"/>
      <c r="AD266" t="str">
        <f>_xlfn.XLOOKUP(LEFT(C264,2),'OTG DATA'!$H$2:$H$18,'OTG DATA'!$I$2:$I$18,"not found",0)</f>
        <v>not found</v>
      </c>
    </row>
    <row r="267" spans="2:30">
      <c r="B267" s="1221"/>
      <c r="C267" s="1221"/>
      <c r="D267" s="1221"/>
      <c r="E267" s="1221"/>
      <c r="F267" s="1221"/>
      <c r="G267" s="1221"/>
      <c r="H267" s="1221"/>
      <c r="I267" s="1221"/>
      <c r="J267" s="1221"/>
      <c r="K267" s="1221"/>
      <c r="L267" s="1221"/>
      <c r="M267" s="1221"/>
      <c r="N267" s="1221"/>
      <c r="O267" s="1221"/>
      <c r="P267" s="1221"/>
      <c r="Q267" s="1221"/>
      <c r="R267" s="1221"/>
      <c r="S267" s="1221"/>
      <c r="T267" s="1221"/>
      <c r="U267" s="1221"/>
      <c r="V267" s="1221"/>
      <c r="W267" s="1221"/>
      <c r="X267" s="1221"/>
      <c r="Y267" s="1221"/>
      <c r="Z267" s="1221"/>
      <c r="AA267" s="1221"/>
      <c r="AB267" s="1221"/>
      <c r="AC267" s="1221"/>
      <c r="AD267" t="str">
        <f>_xlfn.XLOOKUP(LEFT(C265,2),'OTG DATA'!$H$2:$H$18,'OTG DATA'!$I$2:$I$18,"not found",0)</f>
        <v>not found</v>
      </c>
    </row>
    <row r="268" spans="2:30">
      <c r="B268" s="1221"/>
      <c r="C268" s="1221"/>
      <c r="D268" s="1221"/>
      <c r="E268" s="1221"/>
      <c r="F268" s="1221"/>
      <c r="G268" s="1221"/>
      <c r="H268" s="1221"/>
      <c r="I268" s="1221"/>
      <c r="J268" s="1221"/>
      <c r="K268" s="1221"/>
      <c r="L268" s="1221"/>
      <c r="M268" s="1221"/>
      <c r="N268" s="1221"/>
      <c r="O268" s="1221"/>
      <c r="P268" s="1221"/>
      <c r="Q268" s="1221"/>
      <c r="R268" s="1221"/>
      <c r="S268" s="1221"/>
      <c r="T268" s="1221"/>
      <c r="U268" s="1221"/>
      <c r="V268" s="1221"/>
      <c r="W268" s="1221"/>
      <c r="X268" s="1221"/>
      <c r="Y268" s="1221"/>
      <c r="Z268" s="1221"/>
      <c r="AA268" s="1221"/>
      <c r="AB268" s="1221"/>
      <c r="AC268" s="1221"/>
      <c r="AD268" t="str">
        <f>_xlfn.XLOOKUP(LEFT(C266,2),'OTG DATA'!$H$2:$H$18,'OTG DATA'!$I$2:$I$18,"not found",0)</f>
        <v>not found</v>
      </c>
    </row>
    <row r="269" spans="2:30">
      <c r="B269" s="1221"/>
      <c r="C269" s="1221"/>
      <c r="D269" s="1221"/>
      <c r="E269" s="1221"/>
      <c r="F269" s="1221"/>
      <c r="G269" s="1221"/>
      <c r="H269" s="1221"/>
      <c r="I269" s="1221"/>
      <c r="J269" s="1221"/>
      <c r="K269" s="1221"/>
      <c r="L269" s="1221"/>
      <c r="M269" s="1221"/>
      <c r="N269" s="1221"/>
      <c r="O269" s="1221"/>
      <c r="P269" s="1221"/>
      <c r="Q269" s="1221"/>
      <c r="R269" s="1221"/>
      <c r="S269" s="1221"/>
      <c r="T269" s="1221"/>
      <c r="U269" s="1221"/>
      <c r="V269" s="1221"/>
      <c r="W269" s="1221"/>
      <c r="X269" s="1221"/>
      <c r="Y269" s="1221"/>
      <c r="Z269" s="1221"/>
      <c r="AA269" s="1221"/>
      <c r="AB269" s="1221"/>
      <c r="AC269" s="1221"/>
      <c r="AD269" t="str">
        <f>_xlfn.XLOOKUP(LEFT(C267,2),'OTG DATA'!$H$2:$H$18,'OTG DATA'!$I$2:$I$18,"not found",0)</f>
        <v>not found</v>
      </c>
    </row>
    <row r="270" spans="2:30">
      <c r="B270" s="1221"/>
      <c r="C270" s="1221"/>
      <c r="D270" s="1221"/>
      <c r="E270" s="1221"/>
      <c r="F270" s="1221"/>
      <c r="G270" s="1221"/>
      <c r="H270" s="1221"/>
      <c r="I270" s="1221"/>
      <c r="J270" s="1221"/>
      <c r="K270" s="1221"/>
      <c r="L270" s="1221"/>
      <c r="M270" s="1221"/>
      <c r="N270" s="1221"/>
      <c r="O270" s="1221"/>
      <c r="P270" s="1221"/>
      <c r="Q270" s="1221"/>
      <c r="R270" s="1221"/>
      <c r="S270" s="1221"/>
      <c r="T270" s="1221"/>
      <c r="U270" s="1221"/>
      <c r="V270" s="1221"/>
      <c r="W270" s="1221"/>
      <c r="X270" s="1221"/>
      <c r="Y270" s="1221"/>
      <c r="Z270" s="1221"/>
      <c r="AA270" s="1221"/>
      <c r="AB270" s="1221"/>
      <c r="AC270" s="1221"/>
      <c r="AD270" t="str">
        <f>_xlfn.XLOOKUP(LEFT(C268,2),'OTG DATA'!$H$2:$H$18,'OTG DATA'!$I$2:$I$18,"not found",0)</f>
        <v>not found</v>
      </c>
    </row>
    <row r="271" spans="2:30">
      <c r="B271" s="1221"/>
      <c r="C271" s="1221"/>
      <c r="D271" s="1221"/>
      <c r="E271" s="1221"/>
      <c r="F271" s="1221"/>
      <c r="G271" s="1221"/>
      <c r="H271" s="1221"/>
      <c r="I271" s="1221"/>
      <c r="J271" s="1221"/>
      <c r="K271" s="1221"/>
      <c r="L271" s="1221"/>
      <c r="M271" s="1221"/>
      <c r="N271" s="1221"/>
      <c r="O271" s="1221"/>
      <c r="P271" s="1221"/>
      <c r="Q271" s="1221"/>
      <c r="R271" s="1221"/>
      <c r="S271" s="1221"/>
      <c r="T271" s="1221"/>
      <c r="U271" s="1221"/>
      <c r="V271" s="1221"/>
      <c r="W271" s="1221"/>
      <c r="X271" s="1221"/>
      <c r="Y271" s="1221"/>
      <c r="Z271" s="1221"/>
      <c r="AA271" s="1221"/>
      <c r="AB271" s="1221"/>
      <c r="AC271" s="1221"/>
      <c r="AD271" t="str">
        <f>_xlfn.XLOOKUP(LEFT(C269,2),'OTG DATA'!$H$2:$H$18,'OTG DATA'!$I$2:$I$18,"not found",0)</f>
        <v>not found</v>
      </c>
    </row>
    <row r="272" spans="2:30">
      <c r="B272" s="1221"/>
      <c r="C272" s="1221"/>
      <c r="D272" s="1221"/>
      <c r="E272" s="1221"/>
      <c r="F272" s="1221"/>
      <c r="G272" s="1221"/>
      <c r="H272" s="1221"/>
      <c r="I272" s="1221"/>
      <c r="J272" s="1221"/>
      <c r="K272" s="1221"/>
      <c r="L272" s="1221"/>
      <c r="M272" s="1221"/>
      <c r="N272" s="1221"/>
      <c r="O272" s="1221"/>
      <c r="P272" s="1221"/>
      <c r="Q272" s="1221"/>
      <c r="R272" s="1221"/>
      <c r="S272" s="1221"/>
      <c r="T272" s="1221"/>
      <c r="U272" s="1221"/>
      <c r="V272" s="1221"/>
      <c r="W272" s="1221"/>
      <c r="X272" s="1221"/>
      <c r="Y272" s="1221"/>
      <c r="Z272" s="1221"/>
      <c r="AA272" s="1221"/>
      <c r="AB272" s="1221"/>
      <c r="AC272" s="1221"/>
      <c r="AD272" t="str">
        <f>_xlfn.XLOOKUP(LEFT(C270,2),'OTG DATA'!$H$2:$H$18,'OTG DATA'!$I$2:$I$18,"not found",0)</f>
        <v>not found</v>
      </c>
    </row>
    <row r="273" spans="2:30">
      <c r="B273" s="1221"/>
      <c r="C273" s="1221"/>
      <c r="D273" s="1221"/>
      <c r="E273" s="1221"/>
      <c r="F273" s="1221"/>
      <c r="G273" s="1221"/>
      <c r="H273" s="1221"/>
      <c r="I273" s="1221"/>
      <c r="J273" s="1221"/>
      <c r="K273" s="1221"/>
      <c r="L273" s="1221"/>
      <c r="M273" s="1221"/>
      <c r="N273" s="1221"/>
      <c r="O273" s="1221"/>
      <c r="P273" s="1221"/>
      <c r="Q273" s="1221"/>
      <c r="R273" s="1221"/>
      <c r="S273" s="1221"/>
      <c r="T273" s="1221"/>
      <c r="U273" s="1221"/>
      <c r="V273" s="1221"/>
      <c r="W273" s="1221"/>
      <c r="X273" s="1221"/>
      <c r="Y273" s="1221"/>
      <c r="Z273" s="1221"/>
      <c r="AA273" s="1221"/>
      <c r="AB273" s="1221"/>
      <c r="AC273" s="1221"/>
      <c r="AD273" t="str">
        <f>_xlfn.XLOOKUP(LEFT(C271,2),'OTG DATA'!$H$2:$H$18,'OTG DATA'!$I$2:$I$18,"not found",0)</f>
        <v>not found</v>
      </c>
    </row>
    <row r="274" spans="2:30">
      <c r="B274" s="1221"/>
      <c r="C274" s="1221"/>
      <c r="D274" s="1221"/>
      <c r="E274" s="1221"/>
      <c r="F274" s="1221"/>
      <c r="G274" s="1221"/>
      <c r="H274" s="1221"/>
      <c r="I274" s="1221"/>
      <c r="J274" s="1221"/>
      <c r="K274" s="1221"/>
      <c r="L274" s="1221"/>
      <c r="M274" s="1221"/>
      <c r="N274" s="1221"/>
      <c r="O274" s="1221"/>
      <c r="P274" s="1221"/>
      <c r="Q274" s="1221"/>
      <c r="R274" s="1221"/>
      <c r="S274" s="1221"/>
      <c r="T274" s="1221"/>
      <c r="U274" s="1221"/>
      <c r="V274" s="1221"/>
      <c r="W274" s="1221"/>
      <c r="X274" s="1221"/>
      <c r="Y274" s="1221"/>
      <c r="Z274" s="1221"/>
      <c r="AA274" s="1221"/>
      <c r="AB274" s="1221"/>
      <c r="AC274" s="1221"/>
      <c r="AD274" t="str">
        <f>_xlfn.XLOOKUP(LEFT(C272,2),'OTG DATA'!$H$2:$H$18,'OTG DATA'!$I$2:$I$18,"not found",0)</f>
        <v>not found</v>
      </c>
    </row>
    <row r="275" spans="2:30">
      <c r="B275" s="1221"/>
      <c r="C275" s="1221"/>
      <c r="D275" s="1221"/>
      <c r="E275" s="1221"/>
      <c r="F275" s="1221"/>
      <c r="G275" s="1221"/>
      <c r="H275" s="1221"/>
      <c r="I275" s="1221"/>
      <c r="J275" s="1221"/>
      <c r="K275" s="1221"/>
      <c r="L275" s="1221"/>
      <c r="M275" s="1221"/>
      <c r="N275" s="1221"/>
      <c r="O275" s="1221"/>
      <c r="P275" s="1221"/>
      <c r="Q275" s="1221"/>
      <c r="R275" s="1221"/>
      <c r="S275" s="1221"/>
      <c r="T275" s="1221"/>
      <c r="U275" s="1221"/>
      <c r="V275" s="1221"/>
      <c r="W275" s="1221"/>
      <c r="X275" s="1221"/>
      <c r="Y275" s="1221"/>
      <c r="Z275" s="1221"/>
      <c r="AA275" s="1221"/>
      <c r="AB275" s="1221"/>
      <c r="AC275" s="1221"/>
      <c r="AD275" t="str">
        <f>_xlfn.XLOOKUP(LEFT(C273,2),'OTG DATA'!$H$2:$H$18,'OTG DATA'!$I$2:$I$18,"not found",0)</f>
        <v>not found</v>
      </c>
    </row>
    <row r="276" spans="2:30">
      <c r="B276" s="1221"/>
      <c r="C276" s="1221"/>
      <c r="D276" s="1221"/>
      <c r="E276" s="1221"/>
      <c r="F276" s="1221"/>
      <c r="G276" s="1221"/>
      <c r="H276" s="1221"/>
      <c r="I276" s="1221"/>
      <c r="J276" s="1221"/>
      <c r="K276" s="1221"/>
      <c r="L276" s="1221"/>
      <c r="M276" s="1221"/>
      <c r="N276" s="1221"/>
      <c r="O276" s="1221"/>
      <c r="P276" s="1221"/>
      <c r="Q276" s="1221"/>
      <c r="R276" s="1221"/>
      <c r="S276" s="1221"/>
      <c r="T276" s="1221"/>
      <c r="U276" s="1221"/>
      <c r="V276" s="1221"/>
      <c r="W276" s="1221"/>
      <c r="X276" s="1221"/>
      <c r="Y276" s="1221"/>
      <c r="Z276" s="1221"/>
      <c r="AA276" s="1221"/>
      <c r="AB276" s="1221"/>
      <c r="AC276" s="1221"/>
      <c r="AD276" t="str">
        <f>_xlfn.XLOOKUP(LEFT(C274,2),'OTG DATA'!$H$2:$H$18,'OTG DATA'!$I$2:$I$18,"not found",0)</f>
        <v>not found</v>
      </c>
    </row>
    <row r="277" spans="2:30">
      <c r="B277" s="1221"/>
      <c r="C277" s="1221"/>
      <c r="D277" s="1221"/>
      <c r="E277" s="1221"/>
      <c r="F277" s="1221"/>
      <c r="G277" s="1221"/>
      <c r="H277" s="1221"/>
      <c r="I277" s="1221"/>
      <c r="J277" s="1221"/>
      <c r="K277" s="1221"/>
      <c r="L277" s="1221"/>
      <c r="M277" s="1221"/>
      <c r="N277" s="1221"/>
      <c r="O277" s="1221"/>
      <c r="P277" s="1221"/>
      <c r="Q277" s="1221"/>
      <c r="R277" s="1221"/>
      <c r="S277" s="1221"/>
      <c r="T277" s="1221"/>
      <c r="U277" s="1221"/>
      <c r="V277" s="1221"/>
      <c r="W277" s="1221"/>
      <c r="X277" s="1221"/>
      <c r="Y277" s="1221"/>
      <c r="Z277" s="1221"/>
      <c r="AA277" s="1221"/>
      <c r="AB277" s="1221"/>
      <c r="AC277" s="1221"/>
      <c r="AD277" t="str">
        <f>_xlfn.XLOOKUP(LEFT(C275,2),'OTG DATA'!$H$2:$H$18,'OTG DATA'!$I$2:$I$18,"not found",0)</f>
        <v>not found</v>
      </c>
    </row>
    <row r="278" spans="2:30">
      <c r="B278" s="1221"/>
      <c r="C278" s="1221"/>
      <c r="D278" s="1221"/>
      <c r="E278" s="1221"/>
      <c r="F278" s="1221"/>
      <c r="G278" s="1221"/>
      <c r="H278" s="1221"/>
      <c r="I278" s="1221"/>
      <c r="J278" s="1221"/>
      <c r="K278" s="1221"/>
      <c r="L278" s="1221"/>
      <c r="M278" s="1221"/>
      <c r="N278" s="1221"/>
      <c r="O278" s="1221"/>
      <c r="P278" s="1221"/>
      <c r="Q278" s="1221"/>
      <c r="R278" s="1221"/>
      <c r="S278" s="1221"/>
      <c r="T278" s="1221"/>
      <c r="U278" s="1221"/>
      <c r="V278" s="1221"/>
      <c r="W278" s="1221"/>
      <c r="X278" s="1221"/>
      <c r="Y278" s="1221"/>
      <c r="Z278" s="1221"/>
      <c r="AA278" s="1221"/>
      <c r="AB278" s="1221"/>
      <c r="AC278" s="1221"/>
      <c r="AD278" t="str">
        <f>_xlfn.XLOOKUP(LEFT(C276,2),'OTG DATA'!$H$2:$H$18,'OTG DATA'!$I$2:$I$18,"not found",0)</f>
        <v>not found</v>
      </c>
    </row>
    <row r="279" spans="2:30">
      <c r="B279" s="1221"/>
      <c r="C279" s="1221"/>
      <c r="D279" s="1221"/>
      <c r="E279" s="1221"/>
      <c r="F279" s="1221"/>
      <c r="G279" s="1221"/>
      <c r="H279" s="1221"/>
      <c r="I279" s="1221"/>
      <c r="J279" s="1221"/>
      <c r="K279" s="1221"/>
      <c r="L279" s="1221"/>
      <c r="M279" s="1221"/>
      <c r="N279" s="1221"/>
      <c r="O279" s="1221"/>
      <c r="P279" s="1221"/>
      <c r="Q279" s="1221"/>
      <c r="R279" s="1221"/>
      <c r="S279" s="1221"/>
      <c r="T279" s="1221"/>
      <c r="U279" s="1221"/>
      <c r="V279" s="1221"/>
      <c r="W279" s="1221"/>
      <c r="X279" s="1221"/>
      <c r="Y279" s="1221"/>
      <c r="Z279" s="1221"/>
      <c r="AA279" s="1221"/>
      <c r="AB279" s="1221"/>
      <c r="AC279" s="1221"/>
      <c r="AD279" t="str">
        <f>_xlfn.XLOOKUP(LEFT(C277,2),'OTG DATA'!$H$2:$H$18,'OTG DATA'!$I$2:$I$18,"not found",0)</f>
        <v>not found</v>
      </c>
    </row>
    <row r="280" spans="2:30">
      <c r="B280" s="1221"/>
      <c r="C280" s="1221"/>
      <c r="D280" s="1221"/>
      <c r="E280" s="1221"/>
      <c r="F280" s="1221"/>
      <c r="G280" s="1221"/>
      <c r="H280" s="1221"/>
      <c r="I280" s="1221"/>
      <c r="J280" s="1221"/>
      <c r="K280" s="1221"/>
      <c r="L280" s="1221"/>
      <c r="M280" s="1221"/>
      <c r="N280" s="1221"/>
      <c r="O280" s="1221"/>
      <c r="P280" s="1221"/>
      <c r="Q280" s="1221"/>
      <c r="R280" s="1221"/>
      <c r="S280" s="1221"/>
      <c r="T280" s="1221"/>
      <c r="U280" s="1221"/>
      <c r="V280" s="1221"/>
      <c r="W280" s="1221"/>
      <c r="X280" s="1221"/>
      <c r="Y280" s="1221"/>
      <c r="Z280" s="1221"/>
      <c r="AA280" s="1221"/>
      <c r="AB280" s="1221"/>
      <c r="AC280" s="1221"/>
      <c r="AD280" t="str">
        <f>_xlfn.XLOOKUP(LEFT(C278,2),'OTG DATA'!$H$2:$H$18,'OTG DATA'!$I$2:$I$18,"not found",0)</f>
        <v>not found</v>
      </c>
    </row>
    <row r="281" spans="2:30">
      <c r="B281" s="1221"/>
      <c r="C281" s="1221"/>
      <c r="D281" s="1221"/>
      <c r="E281" s="1221"/>
      <c r="F281" s="1221"/>
      <c r="G281" s="1221"/>
      <c r="H281" s="1221"/>
      <c r="I281" s="1221"/>
      <c r="J281" s="1221"/>
      <c r="K281" s="1221"/>
      <c r="L281" s="1221"/>
      <c r="M281" s="1221"/>
      <c r="N281" s="1221"/>
      <c r="O281" s="1221"/>
      <c r="P281" s="1221"/>
      <c r="Q281" s="1221"/>
      <c r="R281" s="1221"/>
      <c r="S281" s="1221"/>
      <c r="T281" s="1221"/>
      <c r="U281" s="1221"/>
      <c r="V281" s="1221"/>
      <c r="W281" s="1221"/>
      <c r="X281" s="1221"/>
      <c r="Y281" s="1221"/>
      <c r="Z281" s="1221"/>
      <c r="AA281" s="1221"/>
      <c r="AB281" s="1221"/>
      <c r="AC281" s="1221"/>
      <c r="AD281" t="str">
        <f>_xlfn.XLOOKUP(LEFT(C279,2),'OTG DATA'!$H$2:$H$18,'OTG DATA'!$I$2:$I$18,"not found",0)</f>
        <v>not found</v>
      </c>
    </row>
    <row r="282" spans="2:30">
      <c r="B282" s="1221"/>
      <c r="C282" s="1221"/>
      <c r="D282" s="1221"/>
      <c r="E282" s="1221"/>
      <c r="F282" s="1221"/>
      <c r="G282" s="1221"/>
      <c r="H282" s="1221"/>
      <c r="I282" s="1221"/>
      <c r="J282" s="1221"/>
      <c r="K282" s="1221"/>
      <c r="L282" s="1221"/>
      <c r="M282" s="1221"/>
      <c r="N282" s="1221"/>
      <c r="O282" s="1221"/>
      <c r="P282" s="1221"/>
      <c r="Q282" s="1221"/>
      <c r="R282" s="1221"/>
      <c r="S282" s="1221"/>
      <c r="T282" s="1221"/>
      <c r="U282" s="1221"/>
      <c r="V282" s="1221"/>
      <c r="W282" s="1221"/>
      <c r="X282" s="1221"/>
      <c r="Y282" s="1221"/>
      <c r="Z282" s="1221"/>
      <c r="AA282" s="1221"/>
      <c r="AB282" s="1221"/>
      <c r="AC282" s="1221"/>
      <c r="AD282" t="str">
        <f>_xlfn.XLOOKUP(LEFT(C280,2),'OTG DATA'!$H$2:$H$18,'OTG DATA'!$I$2:$I$18,"not found",0)</f>
        <v>not found</v>
      </c>
    </row>
    <row r="283" spans="2:30">
      <c r="B283" s="1221"/>
      <c r="C283" s="1221"/>
      <c r="D283" s="1221"/>
      <c r="E283" s="1221"/>
      <c r="F283" s="1221"/>
      <c r="G283" s="1221"/>
      <c r="H283" s="1221"/>
      <c r="I283" s="1221"/>
      <c r="J283" s="1221"/>
      <c r="K283" s="1221"/>
      <c r="L283" s="1221"/>
      <c r="M283" s="1221"/>
      <c r="N283" s="1221"/>
      <c r="O283" s="1221"/>
      <c r="P283" s="1221"/>
      <c r="Q283" s="1221"/>
      <c r="R283" s="1221"/>
      <c r="S283" s="1221"/>
      <c r="T283" s="1221"/>
      <c r="U283" s="1221"/>
      <c r="V283" s="1221"/>
      <c r="W283" s="1221"/>
      <c r="X283" s="1221"/>
      <c r="Y283" s="1221"/>
      <c r="Z283" s="1221"/>
      <c r="AA283" s="1221"/>
      <c r="AB283" s="1221"/>
      <c r="AC283" s="1221"/>
      <c r="AD283" t="str">
        <f>_xlfn.XLOOKUP(LEFT(C281,2),'OTG DATA'!$H$2:$H$18,'OTG DATA'!$I$2:$I$18,"not found",0)</f>
        <v>not found</v>
      </c>
    </row>
    <row r="284" spans="2:30">
      <c r="B284" s="1221"/>
      <c r="C284" s="1221"/>
      <c r="D284" s="1221"/>
      <c r="E284" s="1221"/>
      <c r="F284" s="1221"/>
      <c r="G284" s="1221"/>
      <c r="H284" s="1221"/>
      <c r="I284" s="1221"/>
      <c r="J284" s="1221"/>
      <c r="K284" s="1221"/>
      <c r="L284" s="1221"/>
      <c r="M284" s="1221"/>
      <c r="N284" s="1221"/>
      <c r="O284" s="1221"/>
      <c r="P284" s="1221"/>
      <c r="Q284" s="1221"/>
      <c r="R284" s="1221"/>
      <c r="S284" s="1221"/>
      <c r="T284" s="1221"/>
      <c r="U284" s="1221"/>
      <c r="V284" s="1221"/>
      <c r="W284" s="1221"/>
      <c r="X284" s="1221"/>
      <c r="Y284" s="1221"/>
      <c r="Z284" s="1221"/>
      <c r="AA284" s="1221"/>
      <c r="AB284" s="1221"/>
      <c r="AC284" s="1221"/>
      <c r="AD284" t="str">
        <f>_xlfn.XLOOKUP(LEFT(C282,2),'OTG DATA'!$H$2:$H$18,'OTG DATA'!$I$2:$I$18,"not found",0)</f>
        <v>not found</v>
      </c>
    </row>
    <row r="285" spans="2:30">
      <c r="B285" s="1221"/>
      <c r="C285" s="1221"/>
      <c r="D285" s="1221"/>
      <c r="E285" s="1221"/>
      <c r="F285" s="1221"/>
      <c r="G285" s="1221"/>
      <c r="H285" s="1221"/>
      <c r="I285" s="1221"/>
      <c r="J285" s="1221"/>
      <c r="K285" s="1221"/>
      <c r="L285" s="1221"/>
      <c r="M285" s="1221"/>
      <c r="N285" s="1221"/>
      <c r="O285" s="1221"/>
      <c r="P285" s="1221"/>
      <c r="Q285" s="1221"/>
      <c r="R285" s="1221"/>
      <c r="S285" s="1221"/>
      <c r="T285" s="1221"/>
      <c r="U285" s="1221"/>
      <c r="V285" s="1221"/>
      <c r="W285" s="1221"/>
      <c r="X285" s="1221"/>
      <c r="Y285" s="1221"/>
      <c r="Z285" s="1221"/>
      <c r="AA285" s="1221"/>
      <c r="AB285" s="1221"/>
      <c r="AC285" s="1221"/>
      <c r="AD285" t="str">
        <f>_xlfn.XLOOKUP(LEFT(C283,2),'OTG DATA'!$H$2:$H$18,'OTG DATA'!$I$2:$I$18,"not found",0)</f>
        <v>not found</v>
      </c>
    </row>
    <row r="286" spans="2:30">
      <c r="B286" s="1221"/>
      <c r="C286" s="1221"/>
      <c r="D286" s="1221"/>
      <c r="E286" s="1221"/>
      <c r="F286" s="1221"/>
      <c r="G286" s="1221"/>
      <c r="H286" s="1221"/>
      <c r="I286" s="1221"/>
      <c r="J286" s="1221"/>
      <c r="K286" s="1221"/>
      <c r="L286" s="1221"/>
      <c r="M286" s="1221"/>
      <c r="N286" s="1221"/>
      <c r="O286" s="1221"/>
      <c r="P286" s="1221"/>
      <c r="Q286" s="1221"/>
      <c r="R286" s="1221"/>
      <c r="S286" s="1221"/>
      <c r="T286" s="1221"/>
      <c r="U286" s="1221"/>
      <c r="V286" s="1221"/>
      <c r="W286" s="1221"/>
      <c r="X286" s="1221"/>
      <c r="Y286" s="1221"/>
      <c r="Z286" s="1221"/>
      <c r="AA286" s="1221"/>
      <c r="AB286" s="1221"/>
      <c r="AC286" s="1221"/>
      <c r="AD286" t="str">
        <f>_xlfn.XLOOKUP(LEFT(C284,2),'OTG DATA'!$H$2:$H$18,'OTG DATA'!$I$2:$I$18,"not found",0)</f>
        <v>not found</v>
      </c>
    </row>
    <row r="287" spans="2:30">
      <c r="B287" s="1221"/>
      <c r="C287" s="1221"/>
      <c r="D287" s="1221"/>
      <c r="E287" s="1221"/>
      <c r="F287" s="1221"/>
      <c r="G287" s="1221"/>
      <c r="H287" s="1221"/>
      <c r="I287" s="1221"/>
      <c r="J287" s="1221"/>
      <c r="K287" s="1221"/>
      <c r="L287" s="1221"/>
      <c r="M287" s="1221"/>
      <c r="N287" s="1221"/>
      <c r="O287" s="1221"/>
      <c r="P287" s="1221"/>
      <c r="Q287" s="1221"/>
      <c r="R287" s="1221"/>
      <c r="S287" s="1221"/>
      <c r="T287" s="1221"/>
      <c r="U287" s="1221"/>
      <c r="V287" s="1221"/>
      <c r="W287" s="1221"/>
      <c r="X287" s="1221"/>
      <c r="Y287" s="1221"/>
      <c r="Z287" s="1221"/>
      <c r="AA287" s="1221"/>
      <c r="AB287" s="1221"/>
      <c r="AC287" s="1221"/>
      <c r="AD287" t="str">
        <f>_xlfn.XLOOKUP(LEFT(C285,2),'OTG DATA'!$H$2:$H$18,'OTG DATA'!$I$2:$I$18,"not found",0)</f>
        <v>not found</v>
      </c>
    </row>
    <row r="288" spans="2:30">
      <c r="B288" s="1221"/>
      <c r="C288" s="1221"/>
      <c r="D288" s="1221"/>
      <c r="E288" s="1221"/>
      <c r="F288" s="1221"/>
      <c r="G288" s="1221"/>
      <c r="H288" s="1221"/>
      <c r="I288" s="1221"/>
      <c r="J288" s="1221"/>
      <c r="K288" s="1221"/>
      <c r="L288" s="1221"/>
      <c r="M288" s="1221"/>
      <c r="N288" s="1221"/>
      <c r="O288" s="1221"/>
      <c r="P288" s="1221"/>
      <c r="Q288" s="1221"/>
      <c r="R288" s="1221"/>
      <c r="S288" s="1221"/>
      <c r="T288" s="1221"/>
      <c r="U288" s="1221"/>
      <c r="V288" s="1221"/>
      <c r="W288" s="1221"/>
      <c r="X288" s="1221"/>
      <c r="Y288" s="1221"/>
      <c r="Z288" s="1221"/>
      <c r="AA288" s="1221"/>
      <c r="AB288" s="1221"/>
      <c r="AC288" s="1221"/>
      <c r="AD288" t="str">
        <f>_xlfn.XLOOKUP(LEFT(C286,2),'OTG DATA'!$H$2:$H$18,'OTG DATA'!$I$2:$I$18,"not found",0)</f>
        <v>not found</v>
      </c>
    </row>
    <row r="289" spans="2:30">
      <c r="B289" s="1221"/>
      <c r="C289" s="1221"/>
      <c r="D289" s="1221"/>
      <c r="E289" s="1221"/>
      <c r="F289" s="1221"/>
      <c r="G289" s="1221"/>
      <c r="H289" s="1221"/>
      <c r="I289" s="1221"/>
      <c r="J289" s="1221"/>
      <c r="K289" s="1221"/>
      <c r="L289" s="1221"/>
      <c r="M289" s="1221"/>
      <c r="N289" s="1221"/>
      <c r="O289" s="1221"/>
      <c r="P289" s="1221"/>
      <c r="Q289" s="1221"/>
      <c r="R289" s="1221"/>
      <c r="S289" s="1221"/>
      <c r="T289" s="1221"/>
      <c r="U289" s="1221"/>
      <c r="V289" s="1221"/>
      <c r="W289" s="1221"/>
      <c r="X289" s="1221"/>
      <c r="Y289" s="1221"/>
      <c r="Z289" s="1221"/>
      <c r="AA289" s="1221"/>
      <c r="AB289" s="1221"/>
      <c r="AC289" s="1221"/>
      <c r="AD289" t="str">
        <f>_xlfn.XLOOKUP(LEFT(C287,2),'OTG DATA'!$H$2:$H$18,'OTG DATA'!$I$2:$I$18,"not found",0)</f>
        <v>not found</v>
      </c>
    </row>
    <row r="290" spans="2:30">
      <c r="B290" s="1221"/>
      <c r="C290" s="1221"/>
      <c r="D290" s="1221"/>
      <c r="E290" s="1221"/>
      <c r="F290" s="1221"/>
      <c r="G290" s="1221"/>
      <c r="H290" s="1221"/>
      <c r="I290" s="1221"/>
      <c r="J290" s="1221"/>
      <c r="K290" s="1221"/>
      <c r="L290" s="1221"/>
      <c r="M290" s="1221"/>
      <c r="N290" s="1221"/>
      <c r="O290" s="1221"/>
      <c r="P290" s="1221"/>
      <c r="Q290" s="1221"/>
      <c r="R290" s="1221"/>
      <c r="S290" s="1221"/>
      <c r="T290" s="1221"/>
      <c r="U290" s="1221"/>
      <c r="V290" s="1221"/>
      <c r="W290" s="1221"/>
      <c r="X290" s="1221"/>
      <c r="Y290" s="1221"/>
      <c r="Z290" s="1221"/>
      <c r="AA290" s="1221"/>
      <c r="AB290" s="1221"/>
      <c r="AC290" s="1221"/>
      <c r="AD290" t="str">
        <f>_xlfn.XLOOKUP(LEFT(C288,2),'OTG DATA'!$H$2:$H$18,'OTG DATA'!$I$2:$I$18,"not found",0)</f>
        <v>not found</v>
      </c>
    </row>
    <row r="291" spans="2:30">
      <c r="B291" s="1221"/>
      <c r="C291" s="1221"/>
      <c r="D291" s="1221"/>
      <c r="E291" s="1221"/>
      <c r="F291" s="1221"/>
      <c r="G291" s="1221"/>
      <c r="H291" s="1221"/>
      <c r="I291" s="1221"/>
      <c r="J291" s="1221"/>
      <c r="K291" s="1221"/>
      <c r="L291" s="1221"/>
      <c r="M291" s="1221"/>
      <c r="N291" s="1221"/>
      <c r="O291" s="1221"/>
      <c r="P291" s="1221"/>
      <c r="Q291" s="1221"/>
      <c r="R291" s="1221"/>
      <c r="S291" s="1221"/>
      <c r="T291" s="1221"/>
      <c r="U291" s="1221"/>
      <c r="V291" s="1221"/>
      <c r="W291" s="1221"/>
      <c r="X291" s="1221"/>
      <c r="Y291" s="1221"/>
      <c r="Z291" s="1221"/>
      <c r="AA291" s="1221"/>
      <c r="AB291" s="1221"/>
      <c r="AC291" s="1221"/>
      <c r="AD291" t="str">
        <f>_xlfn.XLOOKUP(LEFT(C289,2),'OTG DATA'!$H$2:$H$18,'OTG DATA'!$I$2:$I$18,"not found",0)</f>
        <v>not found</v>
      </c>
    </row>
    <row r="292" spans="2:30">
      <c r="B292" s="1221"/>
      <c r="C292" s="1221"/>
      <c r="D292" s="1221"/>
      <c r="E292" s="1221"/>
      <c r="F292" s="1221"/>
      <c r="G292" s="1221"/>
      <c r="H292" s="1221"/>
      <c r="I292" s="1221"/>
      <c r="J292" s="1221"/>
      <c r="K292" s="1221"/>
      <c r="L292" s="1221"/>
      <c r="M292" s="1221"/>
      <c r="N292" s="1221"/>
      <c r="O292" s="1221"/>
      <c r="P292" s="1221"/>
      <c r="Q292" s="1221"/>
      <c r="R292" s="1221"/>
      <c r="S292" s="1221"/>
      <c r="T292" s="1221"/>
      <c r="U292" s="1221"/>
      <c r="V292" s="1221"/>
      <c r="W292" s="1221"/>
      <c r="X292" s="1221"/>
      <c r="Y292" s="1221"/>
      <c r="Z292" s="1221"/>
      <c r="AA292" s="1221"/>
      <c r="AB292" s="1221"/>
      <c r="AC292" s="1221"/>
      <c r="AD292" t="str">
        <f>_xlfn.XLOOKUP(LEFT(C290,2),'OTG DATA'!$H$2:$H$18,'OTG DATA'!$I$2:$I$18,"not found",0)</f>
        <v>not found</v>
      </c>
    </row>
    <row r="293" spans="2:30">
      <c r="B293" s="1221"/>
      <c r="C293" s="1221"/>
      <c r="D293" s="1221"/>
      <c r="E293" s="1221"/>
      <c r="F293" s="1221"/>
      <c r="G293" s="1221"/>
      <c r="H293" s="1221"/>
      <c r="I293" s="1221"/>
      <c r="J293" s="1221"/>
      <c r="K293" s="1221"/>
      <c r="L293" s="1221"/>
      <c r="M293" s="1221"/>
      <c r="N293" s="1221"/>
      <c r="O293" s="1221"/>
      <c r="P293" s="1221"/>
      <c r="Q293" s="1221"/>
      <c r="R293" s="1221"/>
      <c r="S293" s="1221"/>
      <c r="T293" s="1221"/>
      <c r="U293" s="1221"/>
      <c r="V293" s="1221"/>
      <c r="W293" s="1221"/>
      <c r="X293" s="1221"/>
      <c r="Y293" s="1221"/>
      <c r="Z293" s="1221"/>
      <c r="AA293" s="1221"/>
      <c r="AB293" s="1221"/>
      <c r="AC293" s="1221"/>
      <c r="AD293" t="str">
        <f>_xlfn.XLOOKUP(LEFT(C291,2),'OTG DATA'!$H$2:$H$18,'OTG DATA'!$I$2:$I$18,"not found",0)</f>
        <v>not found</v>
      </c>
    </row>
    <row r="294" spans="2:30">
      <c r="B294" s="1221"/>
      <c r="C294" s="1221"/>
      <c r="D294" s="1221"/>
      <c r="E294" s="1221"/>
      <c r="F294" s="1221"/>
      <c r="G294" s="1221"/>
      <c r="H294" s="1221"/>
      <c r="I294" s="1221"/>
      <c r="J294" s="1221"/>
      <c r="K294" s="1221"/>
      <c r="L294" s="1221"/>
      <c r="M294" s="1221"/>
      <c r="N294" s="1221"/>
      <c r="O294" s="1221"/>
      <c r="P294" s="1221"/>
      <c r="Q294" s="1221"/>
      <c r="R294" s="1221"/>
      <c r="S294" s="1221"/>
      <c r="T294" s="1221"/>
      <c r="U294" s="1221"/>
      <c r="V294" s="1221"/>
      <c r="W294" s="1221"/>
      <c r="X294" s="1221"/>
      <c r="Y294" s="1221"/>
      <c r="Z294" s="1221"/>
      <c r="AA294" s="1221"/>
      <c r="AB294" s="1221"/>
      <c r="AC294" s="1221"/>
      <c r="AD294" t="str">
        <f>_xlfn.XLOOKUP(LEFT(C292,2),'OTG DATA'!$H$2:$H$18,'OTG DATA'!$I$2:$I$18,"not found",0)</f>
        <v>not found</v>
      </c>
    </row>
    <row r="295" spans="2:30">
      <c r="B295" s="1221"/>
      <c r="C295" s="1221"/>
      <c r="D295" s="1221"/>
      <c r="E295" s="1221"/>
      <c r="F295" s="1221"/>
      <c r="G295" s="1221"/>
      <c r="H295" s="1221"/>
      <c r="I295" s="1221"/>
      <c r="J295" s="1221"/>
      <c r="K295" s="1221"/>
      <c r="L295" s="1221"/>
      <c r="M295" s="1221"/>
      <c r="N295" s="1221"/>
      <c r="O295" s="1221"/>
      <c r="P295" s="1221"/>
      <c r="Q295" s="1221"/>
      <c r="R295" s="1221"/>
      <c r="S295" s="1221"/>
      <c r="T295" s="1221"/>
      <c r="U295" s="1221"/>
      <c r="V295" s="1221"/>
      <c r="W295" s="1221"/>
      <c r="X295" s="1221"/>
      <c r="Y295" s="1221"/>
      <c r="Z295" s="1221"/>
      <c r="AA295" s="1221"/>
      <c r="AB295" s="1221"/>
      <c r="AC295" s="1221"/>
      <c r="AD295" t="str">
        <f>_xlfn.XLOOKUP(LEFT(C293,2),'OTG DATA'!$H$2:$H$18,'OTG DATA'!$I$2:$I$18,"not found",0)</f>
        <v>not found</v>
      </c>
    </row>
    <row r="296" spans="2:30">
      <c r="B296" s="1221"/>
      <c r="C296" s="1221"/>
      <c r="D296" s="1221"/>
      <c r="E296" s="1221"/>
      <c r="F296" s="1221"/>
      <c r="G296" s="1221"/>
      <c r="H296" s="1221"/>
      <c r="I296" s="1221"/>
      <c r="J296" s="1221"/>
      <c r="K296" s="1221"/>
      <c r="L296" s="1221"/>
      <c r="M296" s="1221"/>
      <c r="N296" s="1221"/>
      <c r="O296" s="1221"/>
      <c r="P296" s="1221"/>
      <c r="Q296" s="1221"/>
      <c r="R296" s="1221"/>
      <c r="S296" s="1221"/>
      <c r="T296" s="1221"/>
      <c r="U296" s="1221"/>
      <c r="V296" s="1221"/>
      <c r="W296" s="1221"/>
      <c r="X296" s="1221"/>
      <c r="Y296" s="1221"/>
      <c r="Z296" s="1221"/>
      <c r="AA296" s="1221"/>
      <c r="AB296" s="1221"/>
      <c r="AC296" s="1221"/>
      <c r="AD296" t="str">
        <f>_xlfn.XLOOKUP(LEFT(C294,2),'OTG DATA'!$H$2:$H$18,'OTG DATA'!$I$2:$I$18,"not found",0)</f>
        <v>not found</v>
      </c>
    </row>
    <row r="297" spans="2:30">
      <c r="B297" s="1221"/>
      <c r="C297" s="1221"/>
      <c r="D297" s="1221"/>
      <c r="E297" s="1221"/>
      <c r="F297" s="1221"/>
      <c r="G297" s="1221"/>
      <c r="H297" s="1221"/>
      <c r="I297" s="1221"/>
      <c r="J297" s="1221"/>
      <c r="K297" s="1221"/>
      <c r="L297" s="1221"/>
      <c r="M297" s="1221"/>
      <c r="N297" s="1221"/>
      <c r="O297" s="1221"/>
      <c r="P297" s="1221"/>
      <c r="Q297" s="1221"/>
      <c r="R297" s="1221"/>
      <c r="S297" s="1221"/>
      <c r="T297" s="1221"/>
      <c r="U297" s="1221"/>
      <c r="V297" s="1221"/>
      <c r="W297" s="1221"/>
      <c r="X297" s="1221"/>
      <c r="Y297" s="1221"/>
      <c r="Z297" s="1221"/>
      <c r="AA297" s="1221"/>
      <c r="AB297" s="1221"/>
      <c r="AC297" s="1221"/>
      <c r="AD297" t="str">
        <f>_xlfn.XLOOKUP(LEFT(C295,2),'OTG DATA'!$H$2:$H$18,'OTG DATA'!$I$2:$I$18,"not found",0)</f>
        <v>not found</v>
      </c>
    </row>
    <row r="298" spans="2:30">
      <c r="B298" s="1221"/>
      <c r="C298" s="1221"/>
      <c r="D298" s="1221"/>
      <c r="E298" s="1221"/>
      <c r="F298" s="1221"/>
      <c r="G298" s="1221"/>
      <c r="H298" s="1221"/>
      <c r="I298" s="1221"/>
      <c r="J298" s="1221"/>
      <c r="K298" s="1221"/>
      <c r="L298" s="1221"/>
      <c r="M298" s="1221"/>
      <c r="N298" s="1221"/>
      <c r="O298" s="1221"/>
      <c r="P298" s="1221"/>
      <c r="Q298" s="1221"/>
      <c r="R298" s="1221"/>
      <c r="S298" s="1221"/>
      <c r="T298" s="1221"/>
      <c r="U298" s="1221"/>
      <c r="V298" s="1221"/>
      <c r="W298" s="1221"/>
      <c r="X298" s="1221"/>
      <c r="Y298" s="1221"/>
      <c r="Z298" s="1221"/>
      <c r="AA298" s="1221"/>
      <c r="AB298" s="1221"/>
      <c r="AC298" s="1221"/>
      <c r="AD298" t="str">
        <f>_xlfn.XLOOKUP(LEFT(C296,2),'OTG DATA'!$H$2:$H$18,'OTG DATA'!$I$2:$I$18,"not found",0)</f>
        <v>not found</v>
      </c>
    </row>
    <row r="299" spans="2:30">
      <c r="B299" s="1221"/>
      <c r="C299" s="1221"/>
      <c r="D299" s="1221"/>
      <c r="E299" s="1221"/>
      <c r="F299" s="1221"/>
      <c r="G299" s="1221"/>
      <c r="H299" s="1221"/>
      <c r="I299" s="1221"/>
      <c r="J299" s="1221"/>
      <c r="K299" s="1221"/>
      <c r="L299" s="1221"/>
      <c r="M299" s="1221"/>
      <c r="N299" s="1221"/>
      <c r="O299" s="1221"/>
      <c r="P299" s="1221"/>
      <c r="Q299" s="1221"/>
      <c r="R299" s="1221"/>
      <c r="S299" s="1221"/>
      <c r="T299" s="1221"/>
      <c r="U299" s="1221"/>
      <c r="V299" s="1221"/>
      <c r="W299" s="1221"/>
      <c r="X299" s="1221"/>
      <c r="Y299" s="1221"/>
      <c r="Z299" s="1221"/>
      <c r="AA299" s="1221"/>
      <c r="AB299" s="1221"/>
      <c r="AC299" s="1221"/>
      <c r="AD299" t="str">
        <f>_xlfn.XLOOKUP(LEFT(C297,2),'OTG DATA'!$H$2:$H$18,'OTG DATA'!$I$2:$I$18,"not found",0)</f>
        <v>not found</v>
      </c>
    </row>
    <row r="300" spans="2:30">
      <c r="B300" s="1221"/>
      <c r="C300" s="1221"/>
      <c r="D300" s="1221"/>
      <c r="E300" s="1221"/>
      <c r="F300" s="1221"/>
      <c r="G300" s="1221"/>
      <c r="H300" s="1221"/>
      <c r="I300" s="1221"/>
      <c r="J300" s="1221"/>
      <c r="K300" s="1221"/>
      <c r="L300" s="1221"/>
      <c r="M300" s="1221"/>
      <c r="N300" s="1221"/>
      <c r="O300" s="1221"/>
      <c r="P300" s="1221"/>
      <c r="Q300" s="1221"/>
      <c r="R300" s="1221"/>
      <c r="S300" s="1221"/>
      <c r="T300" s="1221"/>
      <c r="U300" s="1221"/>
      <c r="V300" s="1221"/>
      <c r="W300" s="1221"/>
      <c r="X300" s="1221"/>
      <c r="Y300" s="1221"/>
      <c r="Z300" s="1221"/>
      <c r="AA300" s="1221"/>
      <c r="AB300" s="1221"/>
      <c r="AC300" s="1221"/>
      <c r="AD300" t="str">
        <f>_xlfn.XLOOKUP(LEFT(C298,2),'OTG DATA'!$H$2:$H$18,'OTG DATA'!$I$2:$I$18,"not found",0)</f>
        <v>not found</v>
      </c>
    </row>
    <row r="301" spans="2:30">
      <c r="B301" s="1221"/>
      <c r="C301" s="1221"/>
      <c r="D301" s="1221"/>
      <c r="E301" s="1221"/>
      <c r="F301" s="1221"/>
      <c r="G301" s="1221"/>
      <c r="H301" s="1221"/>
      <c r="I301" s="1221"/>
      <c r="J301" s="1221"/>
      <c r="K301" s="1221"/>
      <c r="L301" s="1221"/>
      <c r="M301" s="1221"/>
      <c r="N301" s="1221"/>
      <c r="O301" s="1221"/>
      <c r="P301" s="1221"/>
      <c r="Q301" s="1221"/>
      <c r="R301" s="1221"/>
      <c r="S301" s="1221"/>
      <c r="T301" s="1221"/>
      <c r="U301" s="1221"/>
      <c r="V301" s="1221"/>
      <c r="W301" s="1221"/>
      <c r="X301" s="1221"/>
      <c r="Y301" s="1221"/>
      <c r="Z301" s="1221"/>
      <c r="AA301" s="1221"/>
      <c r="AB301" s="1221"/>
      <c r="AC301" s="1221"/>
      <c r="AD301" t="str">
        <f>_xlfn.XLOOKUP(LEFT(C299,2),'OTG DATA'!$H$2:$H$18,'OTG DATA'!$I$2:$I$18,"not found",0)</f>
        <v>not found</v>
      </c>
    </row>
    <row r="302" spans="2:30">
      <c r="B302" s="1221"/>
      <c r="C302" s="1221"/>
      <c r="D302" s="1221"/>
      <c r="E302" s="1221"/>
      <c r="F302" s="1221"/>
      <c r="G302" s="1221"/>
      <c r="H302" s="1221"/>
      <c r="I302" s="1221"/>
      <c r="J302" s="1221"/>
      <c r="K302" s="1221"/>
      <c r="L302" s="1221"/>
      <c r="M302" s="1221"/>
      <c r="N302" s="1221"/>
      <c r="O302" s="1221"/>
      <c r="P302" s="1221"/>
      <c r="Q302" s="1221"/>
      <c r="R302" s="1221"/>
      <c r="S302" s="1221"/>
      <c r="T302" s="1221"/>
      <c r="U302" s="1221"/>
      <c r="V302" s="1221"/>
      <c r="W302" s="1221"/>
      <c r="X302" s="1221"/>
      <c r="Y302" s="1221"/>
      <c r="Z302" s="1221"/>
      <c r="AA302" s="1221"/>
      <c r="AB302" s="1221"/>
      <c r="AC302" s="1221"/>
      <c r="AD302" t="str">
        <f>_xlfn.XLOOKUP(LEFT(C300,2),'OTG DATA'!$H$2:$H$18,'OTG DATA'!$I$2:$I$18,"not found",0)</f>
        <v>not found</v>
      </c>
    </row>
    <row r="303" spans="2:30">
      <c r="B303" s="1221"/>
      <c r="C303" s="1221"/>
      <c r="D303" s="1221"/>
      <c r="E303" s="1221"/>
      <c r="F303" s="1221"/>
      <c r="G303" s="1221"/>
      <c r="H303" s="1221"/>
      <c r="I303" s="1221"/>
      <c r="J303" s="1221"/>
      <c r="K303" s="1221"/>
      <c r="L303" s="1221"/>
      <c r="M303" s="1221"/>
      <c r="N303" s="1221"/>
      <c r="O303" s="1221"/>
      <c r="P303" s="1221"/>
      <c r="Q303" s="1221"/>
      <c r="R303" s="1221"/>
      <c r="S303" s="1221"/>
      <c r="T303" s="1221"/>
      <c r="U303" s="1221"/>
      <c r="V303" s="1221"/>
      <c r="W303" s="1221"/>
      <c r="X303" s="1221"/>
      <c r="Y303" s="1221"/>
      <c r="Z303" s="1221"/>
      <c r="AA303" s="1221"/>
      <c r="AB303" s="1221"/>
      <c r="AC303" s="1221"/>
      <c r="AD303" t="str">
        <f>_xlfn.XLOOKUP(LEFT(C301,2),'OTG DATA'!$H$2:$H$18,'OTG DATA'!$I$2:$I$18,"not found",0)</f>
        <v>not found</v>
      </c>
    </row>
    <row r="304" spans="2:30">
      <c r="B304" s="1221"/>
      <c r="C304" s="1221"/>
      <c r="D304" s="1221"/>
      <c r="E304" s="1221"/>
      <c r="F304" s="1221"/>
      <c r="G304" s="1221"/>
      <c r="H304" s="1221"/>
      <c r="I304" s="1221"/>
      <c r="J304" s="1221"/>
      <c r="K304" s="1221"/>
      <c r="L304" s="1221"/>
      <c r="M304" s="1221"/>
      <c r="N304" s="1221"/>
      <c r="O304" s="1221"/>
      <c r="P304" s="1221"/>
      <c r="Q304" s="1221"/>
      <c r="R304" s="1221"/>
      <c r="S304" s="1221"/>
      <c r="T304" s="1221"/>
      <c r="U304" s="1221"/>
      <c r="V304" s="1221"/>
      <c r="W304" s="1221"/>
      <c r="X304" s="1221"/>
      <c r="Y304" s="1221"/>
      <c r="Z304" s="1221"/>
      <c r="AA304" s="1221"/>
      <c r="AB304" s="1221"/>
      <c r="AC304" s="1221"/>
      <c r="AD304" t="str">
        <f>_xlfn.XLOOKUP(LEFT(C302,2),'OTG DATA'!$H$2:$H$18,'OTG DATA'!$I$2:$I$18,"not found",0)</f>
        <v>not found</v>
      </c>
    </row>
    <row r="305" spans="2:30">
      <c r="B305" s="1221"/>
      <c r="C305" s="1221"/>
      <c r="D305" s="1221"/>
      <c r="E305" s="1221"/>
      <c r="F305" s="1221"/>
      <c r="G305" s="1221"/>
      <c r="H305" s="1221"/>
      <c r="I305" s="1221"/>
      <c r="J305" s="1221"/>
      <c r="K305" s="1221"/>
      <c r="L305" s="1221"/>
      <c r="M305" s="1221"/>
      <c r="N305" s="1221"/>
      <c r="O305" s="1221"/>
      <c r="P305" s="1221"/>
      <c r="Q305" s="1221"/>
      <c r="R305" s="1221"/>
      <c r="S305" s="1221"/>
      <c r="T305" s="1221"/>
      <c r="U305" s="1221"/>
      <c r="V305" s="1221"/>
      <c r="W305" s="1221"/>
      <c r="X305" s="1221"/>
      <c r="Y305" s="1221"/>
      <c r="Z305" s="1221"/>
      <c r="AA305" s="1221"/>
      <c r="AB305" s="1221"/>
      <c r="AC305" s="1221"/>
      <c r="AD305" t="str">
        <f>_xlfn.XLOOKUP(LEFT(C303,2),'OTG DATA'!$H$2:$H$18,'OTG DATA'!$I$2:$I$18,"not found",0)</f>
        <v>not found</v>
      </c>
    </row>
    <row r="306" spans="2:30">
      <c r="B306" s="1221"/>
      <c r="C306" s="1221"/>
      <c r="D306" s="1221"/>
      <c r="E306" s="1221"/>
      <c r="F306" s="1221"/>
      <c r="G306" s="1221"/>
      <c r="H306" s="1221"/>
      <c r="I306" s="1221"/>
      <c r="J306" s="1221"/>
      <c r="K306" s="1221"/>
      <c r="L306" s="1221"/>
      <c r="M306" s="1221"/>
      <c r="N306" s="1221"/>
      <c r="O306" s="1221"/>
      <c r="P306" s="1221"/>
      <c r="Q306" s="1221"/>
      <c r="R306" s="1221"/>
      <c r="S306" s="1221"/>
      <c r="T306" s="1221"/>
      <c r="U306" s="1221"/>
      <c r="V306" s="1221"/>
      <c r="W306" s="1221"/>
      <c r="X306" s="1221"/>
      <c r="Y306" s="1221"/>
      <c r="Z306" s="1221"/>
      <c r="AA306" s="1221"/>
      <c r="AB306" s="1221"/>
      <c r="AC306" s="1221"/>
      <c r="AD306" t="str">
        <f>_xlfn.XLOOKUP(LEFT(C304,2),'OTG DATA'!$H$2:$H$18,'OTG DATA'!$I$2:$I$18,"not found",0)</f>
        <v>not found</v>
      </c>
    </row>
    <row r="307" spans="2:30">
      <c r="B307" s="1221"/>
      <c r="C307" s="1221"/>
      <c r="D307" s="1221"/>
      <c r="E307" s="1221"/>
      <c r="F307" s="1221"/>
      <c r="G307" s="1221"/>
      <c r="H307" s="1221"/>
      <c r="I307" s="1221"/>
      <c r="J307" s="1221"/>
      <c r="K307" s="1221"/>
      <c r="L307" s="1221"/>
      <c r="M307" s="1221"/>
      <c r="N307" s="1221"/>
      <c r="O307" s="1221"/>
      <c r="P307" s="1221"/>
      <c r="Q307" s="1221"/>
      <c r="R307" s="1221"/>
      <c r="S307" s="1221"/>
      <c r="T307" s="1221"/>
      <c r="U307" s="1221"/>
      <c r="V307" s="1221"/>
      <c r="W307" s="1221"/>
      <c r="X307" s="1221"/>
      <c r="Y307" s="1221"/>
      <c r="Z307" s="1221"/>
      <c r="AA307" s="1221"/>
      <c r="AB307" s="1221"/>
      <c r="AC307" s="1221"/>
      <c r="AD307" t="str">
        <f>_xlfn.XLOOKUP(LEFT(C305,2),'OTG DATA'!$H$2:$H$18,'OTG DATA'!$I$2:$I$18,"not found",0)</f>
        <v>not found</v>
      </c>
    </row>
    <row r="308" spans="2:30">
      <c r="B308" s="1221"/>
      <c r="C308" s="1221"/>
      <c r="D308" s="1221"/>
      <c r="E308" s="1221"/>
      <c r="F308" s="1221"/>
      <c r="G308" s="1221"/>
      <c r="H308" s="1221"/>
      <c r="I308" s="1221"/>
      <c r="J308" s="1221"/>
      <c r="K308" s="1221"/>
      <c r="L308" s="1221"/>
      <c r="M308" s="1221"/>
      <c r="N308" s="1221"/>
      <c r="O308" s="1221"/>
      <c r="P308" s="1221"/>
      <c r="Q308" s="1221"/>
      <c r="R308" s="1221"/>
      <c r="S308" s="1221"/>
      <c r="T308" s="1221"/>
      <c r="U308" s="1221"/>
      <c r="V308" s="1221"/>
      <c r="W308" s="1221"/>
      <c r="X308" s="1221"/>
      <c r="Y308" s="1221"/>
      <c r="Z308" s="1221"/>
      <c r="AA308" s="1221"/>
      <c r="AB308" s="1221"/>
      <c r="AC308" s="1221"/>
      <c r="AD308" t="str">
        <f>_xlfn.XLOOKUP(LEFT(C306,2),'OTG DATA'!$H$2:$H$18,'OTG DATA'!$I$2:$I$18,"not found",0)</f>
        <v>not found</v>
      </c>
    </row>
    <row r="309" spans="2:30">
      <c r="B309" s="1221"/>
      <c r="C309" s="1221"/>
      <c r="D309" s="1221"/>
      <c r="E309" s="1221"/>
      <c r="F309" s="1221"/>
      <c r="G309" s="1221"/>
      <c r="H309" s="1221"/>
      <c r="I309" s="1221"/>
      <c r="J309" s="1221"/>
      <c r="K309" s="1221"/>
      <c r="L309" s="1221"/>
      <c r="M309" s="1221"/>
      <c r="N309" s="1221"/>
      <c r="O309" s="1221"/>
      <c r="P309" s="1221"/>
      <c r="Q309" s="1221"/>
      <c r="R309" s="1221"/>
      <c r="S309" s="1221"/>
      <c r="T309" s="1221"/>
      <c r="U309" s="1221"/>
      <c r="V309" s="1221"/>
      <c r="W309" s="1221"/>
      <c r="X309" s="1221"/>
      <c r="Y309" s="1221"/>
      <c r="Z309" s="1221"/>
      <c r="AA309" s="1221"/>
      <c r="AB309" s="1221"/>
      <c r="AC309" s="1221"/>
      <c r="AD309" t="str">
        <f>_xlfn.XLOOKUP(LEFT(C307,2),'OTG DATA'!$H$2:$H$18,'OTG DATA'!$I$2:$I$18,"not found",0)</f>
        <v>not found</v>
      </c>
    </row>
    <row r="310" spans="2:30">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c r="V310" s="1221"/>
      <c r="W310" s="1221"/>
      <c r="X310" s="1221"/>
      <c r="Y310" s="1221"/>
      <c r="Z310" s="1221"/>
      <c r="AA310" s="1221"/>
      <c r="AB310" s="1221"/>
      <c r="AC310" s="1221"/>
      <c r="AD310" t="str">
        <f>_xlfn.XLOOKUP(LEFT(C308,2),'OTG DATA'!$H$2:$H$18,'OTG DATA'!$I$2:$I$18,"not found",0)</f>
        <v>not found</v>
      </c>
    </row>
    <row r="311" spans="2:30">
      <c r="B311" s="1221"/>
      <c r="C311" s="1221"/>
      <c r="D311" s="1221"/>
      <c r="E311" s="1221"/>
      <c r="F311" s="1221"/>
      <c r="G311" s="1221"/>
      <c r="H311" s="1221"/>
      <c r="I311" s="1221"/>
      <c r="J311" s="1221"/>
      <c r="K311" s="1221"/>
      <c r="L311" s="1221"/>
      <c r="M311" s="1221"/>
      <c r="N311" s="1221"/>
      <c r="O311" s="1221"/>
      <c r="P311" s="1221"/>
      <c r="Q311" s="1221"/>
      <c r="R311" s="1221"/>
      <c r="S311" s="1221"/>
      <c r="T311" s="1221"/>
      <c r="U311" s="1221"/>
      <c r="V311" s="1221"/>
      <c r="W311" s="1221"/>
      <c r="X311" s="1221"/>
      <c r="Y311" s="1221"/>
      <c r="Z311" s="1221"/>
      <c r="AA311" s="1221"/>
      <c r="AB311" s="1221"/>
      <c r="AC311" s="1221"/>
      <c r="AD311" t="str">
        <f>_xlfn.XLOOKUP(LEFT(C309,2),'OTG DATA'!$H$2:$H$18,'OTG DATA'!$I$2:$I$18,"not found",0)</f>
        <v>not found</v>
      </c>
    </row>
    <row r="312" spans="2:30">
      <c r="B312" s="1221"/>
      <c r="C312" s="1221"/>
      <c r="D312" s="1221"/>
      <c r="E312" s="1221"/>
      <c r="F312" s="1221"/>
      <c r="G312" s="1221"/>
      <c r="H312" s="1221"/>
      <c r="I312" s="1221"/>
      <c r="J312" s="1221"/>
      <c r="K312" s="1221"/>
      <c r="L312" s="1221"/>
      <c r="M312" s="1221"/>
      <c r="N312" s="1221"/>
      <c r="O312" s="1221"/>
      <c r="P312" s="1221"/>
      <c r="Q312" s="1221"/>
      <c r="R312" s="1221"/>
      <c r="S312" s="1221"/>
      <c r="T312" s="1221"/>
      <c r="U312" s="1221"/>
      <c r="V312" s="1221"/>
      <c r="W312" s="1221"/>
      <c r="X312" s="1221"/>
      <c r="Y312" s="1221"/>
      <c r="Z312" s="1221"/>
      <c r="AA312" s="1221"/>
      <c r="AB312" s="1221"/>
      <c r="AC312" s="1221"/>
      <c r="AD312" t="str">
        <f>_xlfn.XLOOKUP(LEFT(C310,2),'OTG DATA'!$H$2:$H$18,'OTG DATA'!$I$2:$I$18,"not found",0)</f>
        <v>not found</v>
      </c>
    </row>
    <row r="313" spans="2:30">
      <c r="B313" s="1221"/>
      <c r="C313" s="1221"/>
      <c r="D313" s="1221"/>
      <c r="E313" s="1221"/>
      <c r="F313" s="1221"/>
      <c r="G313" s="1221"/>
      <c r="H313" s="1221"/>
      <c r="I313" s="1221"/>
      <c r="J313" s="1221"/>
      <c r="K313" s="1221"/>
      <c r="L313" s="1221"/>
      <c r="M313" s="1221"/>
      <c r="N313" s="1221"/>
      <c r="O313" s="1221"/>
      <c r="P313" s="1221"/>
      <c r="Q313" s="1221"/>
      <c r="R313" s="1221"/>
      <c r="S313" s="1221"/>
      <c r="T313" s="1221"/>
      <c r="U313" s="1221"/>
      <c r="V313" s="1221"/>
      <c r="W313" s="1221"/>
      <c r="X313" s="1221"/>
      <c r="Y313" s="1221"/>
      <c r="Z313" s="1221"/>
      <c r="AA313" s="1221"/>
      <c r="AB313" s="1221"/>
      <c r="AC313" s="1221"/>
      <c r="AD313" t="str">
        <f>_xlfn.XLOOKUP(LEFT(C311,2),'OTG DATA'!$H$2:$H$18,'OTG DATA'!$I$2:$I$18,"not found",0)</f>
        <v>not found</v>
      </c>
    </row>
    <row r="314" spans="2:30">
      <c r="B314" s="1221"/>
      <c r="C314" s="1221"/>
      <c r="D314" s="1221"/>
      <c r="E314" s="1221"/>
      <c r="F314" s="1221"/>
      <c r="G314" s="1221"/>
      <c r="H314" s="1221"/>
      <c r="I314" s="1221"/>
      <c r="J314" s="1221"/>
      <c r="K314" s="1221"/>
      <c r="L314" s="1221"/>
      <c r="M314" s="1221"/>
      <c r="N314" s="1221"/>
      <c r="O314" s="1221"/>
      <c r="P314" s="1221"/>
      <c r="Q314" s="1221"/>
      <c r="R314" s="1221"/>
      <c r="S314" s="1221"/>
      <c r="T314" s="1221"/>
      <c r="U314" s="1221"/>
      <c r="V314" s="1221"/>
      <c r="W314" s="1221"/>
      <c r="X314" s="1221"/>
      <c r="Y314" s="1221"/>
      <c r="Z314" s="1221"/>
      <c r="AA314" s="1221"/>
      <c r="AB314" s="1221"/>
      <c r="AC314" s="1221"/>
      <c r="AD314" t="str">
        <f>_xlfn.XLOOKUP(LEFT(C312,2),'OTG DATA'!$H$2:$H$18,'OTG DATA'!$I$2:$I$18,"not found",0)</f>
        <v>not found</v>
      </c>
    </row>
    <row r="315" spans="2:30">
      <c r="B315" s="1221"/>
      <c r="C315" s="1221"/>
      <c r="D315" s="1221"/>
      <c r="E315" s="1221"/>
      <c r="F315" s="1221"/>
      <c r="G315" s="1221"/>
      <c r="H315" s="1221"/>
      <c r="I315" s="1221"/>
      <c r="J315" s="1221"/>
      <c r="K315" s="1221"/>
      <c r="L315" s="1221"/>
      <c r="M315" s="1221"/>
      <c r="N315" s="1221"/>
      <c r="O315" s="1221"/>
      <c r="P315" s="1221"/>
      <c r="Q315" s="1221"/>
      <c r="R315" s="1221"/>
      <c r="S315" s="1221"/>
      <c r="T315" s="1221"/>
      <c r="U315" s="1221"/>
      <c r="V315" s="1221"/>
      <c r="W315" s="1221"/>
      <c r="X315" s="1221"/>
      <c r="Y315" s="1221"/>
      <c r="Z315" s="1221"/>
      <c r="AA315" s="1221"/>
      <c r="AB315" s="1221"/>
      <c r="AC315" s="1221"/>
      <c r="AD315" t="str">
        <f>_xlfn.XLOOKUP(LEFT(C313,2),'OTG DATA'!$H$2:$H$18,'OTG DATA'!$I$2:$I$18,"not found",0)</f>
        <v>not found</v>
      </c>
    </row>
    <row r="316" spans="2:30">
      <c r="B316" s="1221"/>
      <c r="C316" s="1221"/>
      <c r="D316" s="1221"/>
      <c r="E316" s="1221"/>
      <c r="F316" s="1221"/>
      <c r="G316" s="1221"/>
      <c r="H316" s="1221"/>
      <c r="I316" s="1221"/>
      <c r="J316" s="1221"/>
      <c r="K316" s="1221"/>
      <c r="L316" s="1221"/>
      <c r="M316" s="1221"/>
      <c r="N316" s="1221"/>
      <c r="O316" s="1221"/>
      <c r="P316" s="1221"/>
      <c r="Q316" s="1221"/>
      <c r="R316" s="1221"/>
      <c r="S316" s="1221"/>
      <c r="T316" s="1221"/>
      <c r="U316" s="1221"/>
      <c r="V316" s="1221"/>
      <c r="W316" s="1221"/>
      <c r="X316" s="1221"/>
      <c r="Y316" s="1221"/>
      <c r="Z316" s="1221"/>
      <c r="AA316" s="1221"/>
      <c r="AB316" s="1221"/>
      <c r="AC316" s="1221"/>
      <c r="AD316" t="str">
        <f>_xlfn.XLOOKUP(LEFT(C314,2),'OTG DATA'!$H$2:$H$18,'OTG DATA'!$I$2:$I$18,"not found",0)</f>
        <v>not found</v>
      </c>
    </row>
    <row r="317" spans="2:30">
      <c r="B317" s="1221"/>
      <c r="C317" s="1221"/>
      <c r="D317" s="1221"/>
      <c r="E317" s="1221"/>
      <c r="F317" s="1221"/>
      <c r="G317" s="1221"/>
      <c r="H317" s="1221"/>
      <c r="I317" s="1221"/>
      <c r="J317" s="1221"/>
      <c r="K317" s="1221"/>
      <c r="L317" s="1221"/>
      <c r="M317" s="1221"/>
      <c r="N317" s="1221"/>
      <c r="O317" s="1221"/>
      <c r="P317" s="1221"/>
      <c r="Q317" s="1221"/>
      <c r="R317" s="1221"/>
      <c r="S317" s="1221"/>
      <c r="T317" s="1221"/>
      <c r="U317" s="1221"/>
      <c r="V317" s="1221"/>
      <c r="W317" s="1221"/>
      <c r="X317" s="1221"/>
      <c r="Y317" s="1221"/>
      <c r="Z317" s="1221"/>
      <c r="AA317" s="1221"/>
      <c r="AB317" s="1221"/>
      <c r="AC317" s="1221"/>
      <c r="AD317" t="str">
        <f>_xlfn.XLOOKUP(LEFT(C315,2),'OTG DATA'!$H$2:$H$18,'OTG DATA'!$I$2:$I$18,"not found",0)</f>
        <v>not found</v>
      </c>
    </row>
    <row r="318" spans="2:30">
      <c r="B318" s="1221"/>
      <c r="C318" s="1221"/>
      <c r="D318" s="1221"/>
      <c r="E318" s="1221"/>
      <c r="F318" s="1221"/>
      <c r="G318" s="1221"/>
      <c r="H318" s="1221"/>
      <c r="I318" s="1221"/>
      <c r="J318" s="1221"/>
      <c r="K318" s="1221"/>
      <c r="L318" s="1221"/>
      <c r="M318" s="1221"/>
      <c r="N318" s="1221"/>
      <c r="O318" s="1221"/>
      <c r="P318" s="1221"/>
      <c r="Q318" s="1221"/>
      <c r="R318" s="1221"/>
      <c r="S318" s="1221"/>
      <c r="T318" s="1221"/>
      <c r="U318" s="1221"/>
      <c r="V318" s="1221"/>
      <c r="W318" s="1221"/>
      <c r="X318" s="1221"/>
      <c r="Y318" s="1221"/>
      <c r="Z318" s="1221"/>
      <c r="AA318" s="1221"/>
      <c r="AB318" s="1221"/>
      <c r="AC318" s="1221"/>
      <c r="AD318" t="str">
        <f>_xlfn.XLOOKUP(LEFT(C316,2),'OTG DATA'!$H$2:$H$18,'OTG DATA'!$I$2:$I$18,"not found",0)</f>
        <v>not found</v>
      </c>
    </row>
    <row r="319" spans="2:30">
      <c r="B319" s="1221"/>
      <c r="C319" s="1221"/>
      <c r="D319" s="1221"/>
      <c r="E319" s="1221"/>
      <c r="F319" s="1221"/>
      <c r="G319" s="1221"/>
      <c r="H319" s="1221"/>
      <c r="I319" s="1221"/>
      <c r="J319" s="1221"/>
      <c r="K319" s="1221"/>
      <c r="L319" s="1221"/>
      <c r="M319" s="1221"/>
      <c r="N319" s="1221"/>
      <c r="O319" s="1221"/>
      <c r="P319" s="1221"/>
      <c r="Q319" s="1221"/>
      <c r="R319" s="1221"/>
      <c r="S319" s="1221"/>
      <c r="T319" s="1221"/>
      <c r="U319" s="1221"/>
      <c r="V319" s="1221"/>
      <c r="W319" s="1221"/>
      <c r="X319" s="1221"/>
      <c r="Y319" s="1221"/>
      <c r="Z319" s="1221"/>
      <c r="AA319" s="1221"/>
      <c r="AB319" s="1221"/>
      <c r="AC319" s="1221"/>
      <c r="AD319" t="str">
        <f>_xlfn.XLOOKUP(LEFT(C317,2),'OTG DATA'!$H$2:$H$18,'OTG DATA'!$I$2:$I$18,"not found",0)</f>
        <v>not found</v>
      </c>
    </row>
    <row r="320" spans="2:30">
      <c r="B320" s="1221"/>
      <c r="C320" s="1221"/>
      <c r="D320" s="1221"/>
      <c r="E320" s="1221"/>
      <c r="F320" s="1221"/>
      <c r="G320" s="1221"/>
      <c r="H320" s="1221"/>
      <c r="I320" s="1221"/>
      <c r="J320" s="1221"/>
      <c r="K320" s="1221"/>
      <c r="L320" s="1221"/>
      <c r="M320" s="1221"/>
      <c r="N320" s="1221"/>
      <c r="O320" s="1221"/>
      <c r="P320" s="1221"/>
      <c r="Q320" s="1221"/>
      <c r="R320" s="1221"/>
      <c r="S320" s="1221"/>
      <c r="T320" s="1221"/>
      <c r="U320" s="1221"/>
      <c r="V320" s="1221"/>
      <c r="W320" s="1221"/>
      <c r="X320" s="1221"/>
      <c r="Y320" s="1221"/>
      <c r="Z320" s="1221"/>
      <c r="AA320" s="1221"/>
      <c r="AB320" s="1221"/>
      <c r="AC320" s="1221"/>
      <c r="AD320" t="str">
        <f>_xlfn.XLOOKUP(LEFT(C318,2),'OTG DATA'!$H$2:$H$18,'OTG DATA'!$I$2:$I$18,"not found",0)</f>
        <v>not found</v>
      </c>
    </row>
    <row r="321" spans="2:30">
      <c r="B321" s="1221"/>
      <c r="C321" s="1221"/>
      <c r="D321" s="1221"/>
      <c r="E321" s="1221"/>
      <c r="F321" s="1221"/>
      <c r="G321" s="1221"/>
      <c r="H321" s="1221"/>
      <c r="I321" s="1221"/>
      <c r="J321" s="1221"/>
      <c r="K321" s="1221"/>
      <c r="L321" s="1221"/>
      <c r="M321" s="1221"/>
      <c r="N321" s="1221"/>
      <c r="O321" s="1221"/>
      <c r="P321" s="1221"/>
      <c r="Q321" s="1221"/>
      <c r="R321" s="1221"/>
      <c r="S321" s="1221"/>
      <c r="T321" s="1221"/>
      <c r="U321" s="1221"/>
      <c r="V321" s="1221"/>
      <c r="W321" s="1221"/>
      <c r="X321" s="1221"/>
      <c r="Y321" s="1221"/>
      <c r="Z321" s="1221"/>
      <c r="AA321" s="1221"/>
      <c r="AB321" s="1221"/>
      <c r="AC321" s="1221"/>
      <c r="AD321" t="str">
        <f>_xlfn.XLOOKUP(LEFT(C319,2),'OTG DATA'!$H$2:$H$18,'OTG DATA'!$I$2:$I$18,"not found",0)</f>
        <v>not found</v>
      </c>
    </row>
    <row r="322" spans="2:30">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c r="V322" s="1221"/>
      <c r="W322" s="1221"/>
      <c r="X322" s="1221"/>
      <c r="Y322" s="1221"/>
      <c r="Z322" s="1221"/>
      <c r="AA322" s="1221"/>
      <c r="AB322" s="1221"/>
      <c r="AC322" s="1221"/>
      <c r="AD322" t="str">
        <f>_xlfn.XLOOKUP(LEFT(C320,2),'OTG DATA'!$H$2:$H$18,'OTG DATA'!$I$2:$I$18,"not found",0)</f>
        <v>not found</v>
      </c>
    </row>
    <row r="323" spans="2:30">
      <c r="B323" s="1221"/>
      <c r="C323" s="1221"/>
      <c r="D323" s="1221"/>
      <c r="E323" s="1221"/>
      <c r="F323" s="1221"/>
      <c r="G323" s="1221"/>
      <c r="H323" s="1221"/>
      <c r="I323" s="1221"/>
      <c r="J323" s="1221"/>
      <c r="K323" s="1221"/>
      <c r="L323" s="1221"/>
      <c r="M323" s="1221"/>
      <c r="N323" s="1221"/>
      <c r="O323" s="1221"/>
      <c r="P323" s="1221"/>
      <c r="Q323" s="1221"/>
      <c r="R323" s="1221"/>
      <c r="S323" s="1221"/>
      <c r="T323" s="1221"/>
      <c r="U323" s="1221"/>
      <c r="V323" s="1221"/>
      <c r="W323" s="1221"/>
      <c r="X323" s="1221"/>
      <c r="Y323" s="1221"/>
      <c r="Z323" s="1221"/>
      <c r="AA323" s="1221"/>
      <c r="AB323" s="1221"/>
      <c r="AC323" s="1221"/>
      <c r="AD323" t="str">
        <f>_xlfn.XLOOKUP(LEFT(C321,2),'OTG DATA'!$H$2:$H$18,'OTG DATA'!$I$2:$I$18,"not found",0)</f>
        <v>not found</v>
      </c>
    </row>
    <row r="324" spans="2:30">
      <c r="B324" s="1221"/>
      <c r="C324" s="1221"/>
      <c r="D324" s="1221"/>
      <c r="E324" s="1221"/>
      <c r="F324" s="1221"/>
      <c r="G324" s="1221"/>
      <c r="H324" s="1221"/>
      <c r="I324" s="1221"/>
      <c r="J324" s="1221"/>
      <c r="K324" s="1221"/>
      <c r="L324" s="1221"/>
      <c r="M324" s="1221"/>
      <c r="N324" s="1221"/>
      <c r="O324" s="1221"/>
      <c r="P324" s="1221"/>
      <c r="Q324" s="1221"/>
      <c r="R324" s="1221"/>
      <c r="S324" s="1221"/>
      <c r="T324" s="1221"/>
      <c r="U324" s="1221"/>
      <c r="V324" s="1221"/>
      <c r="W324" s="1221"/>
      <c r="X324" s="1221"/>
      <c r="Y324" s="1221"/>
      <c r="Z324" s="1221"/>
      <c r="AA324" s="1221"/>
      <c r="AB324" s="1221"/>
      <c r="AC324" s="1221"/>
      <c r="AD324" t="str">
        <f>_xlfn.XLOOKUP(LEFT(C322,2),'OTG DATA'!$H$2:$H$18,'OTG DATA'!$I$2:$I$18,"not found",0)</f>
        <v>not found</v>
      </c>
    </row>
    <row r="325" spans="2:30">
      <c r="B325" s="1221"/>
      <c r="C325" s="1221"/>
      <c r="D325" s="1221"/>
      <c r="E325" s="1221"/>
      <c r="F325" s="1221"/>
      <c r="G325" s="1221"/>
      <c r="H325" s="1221"/>
      <c r="I325" s="1221"/>
      <c r="J325" s="1221"/>
      <c r="K325" s="1221"/>
      <c r="L325" s="1221"/>
      <c r="M325" s="1221"/>
      <c r="N325" s="1221"/>
      <c r="O325" s="1221"/>
      <c r="P325" s="1221"/>
      <c r="Q325" s="1221"/>
      <c r="R325" s="1221"/>
      <c r="S325" s="1221"/>
      <c r="T325" s="1221"/>
      <c r="U325" s="1221"/>
      <c r="V325" s="1221"/>
      <c r="W325" s="1221"/>
      <c r="X325" s="1221"/>
      <c r="Y325" s="1221"/>
      <c r="Z325" s="1221"/>
      <c r="AA325" s="1221"/>
      <c r="AB325" s="1221"/>
      <c r="AC325" s="1221"/>
      <c r="AD325" t="str">
        <f>_xlfn.XLOOKUP(LEFT(C323,2),'OTG DATA'!$H$2:$H$18,'OTG DATA'!$I$2:$I$18,"not found",0)</f>
        <v>not found</v>
      </c>
    </row>
    <row r="326" spans="2:30">
      <c r="B326" s="1221"/>
      <c r="C326" s="1221"/>
      <c r="D326" s="1221"/>
      <c r="E326" s="1221"/>
      <c r="F326" s="1221"/>
      <c r="G326" s="1221"/>
      <c r="H326" s="1221"/>
      <c r="I326" s="1221"/>
      <c r="J326" s="1221"/>
      <c r="K326" s="1221"/>
      <c r="L326" s="1221"/>
      <c r="M326" s="1221"/>
      <c r="N326" s="1221"/>
      <c r="O326" s="1221"/>
      <c r="P326" s="1221"/>
      <c r="Q326" s="1221"/>
      <c r="R326" s="1221"/>
      <c r="S326" s="1221"/>
      <c r="T326" s="1221"/>
      <c r="U326" s="1221"/>
      <c r="V326" s="1221"/>
      <c r="W326" s="1221"/>
      <c r="X326" s="1221"/>
      <c r="Y326" s="1221"/>
      <c r="Z326" s="1221"/>
      <c r="AA326" s="1221"/>
      <c r="AB326" s="1221"/>
      <c r="AC326" s="1221"/>
      <c r="AD326" t="str">
        <f>_xlfn.XLOOKUP(LEFT(C324,2),'OTG DATA'!$H$2:$H$18,'OTG DATA'!$I$2:$I$18,"not found",0)</f>
        <v>not found</v>
      </c>
    </row>
    <row r="327" spans="2:30">
      <c r="B327" s="1221"/>
      <c r="C327" s="1221"/>
      <c r="D327" s="1221"/>
      <c r="E327" s="1221"/>
      <c r="F327" s="1221"/>
      <c r="G327" s="1221"/>
      <c r="H327" s="1221"/>
      <c r="I327" s="1221"/>
      <c r="J327" s="1221"/>
      <c r="K327" s="1221"/>
      <c r="L327" s="1221"/>
      <c r="M327" s="1221"/>
      <c r="N327" s="1221"/>
      <c r="O327" s="1221"/>
      <c r="P327" s="1221"/>
      <c r="Q327" s="1221"/>
      <c r="R327" s="1221"/>
      <c r="S327" s="1221"/>
      <c r="T327" s="1221"/>
      <c r="U327" s="1221"/>
      <c r="V327" s="1221"/>
      <c r="W327" s="1221"/>
      <c r="X327" s="1221"/>
      <c r="Y327" s="1221"/>
      <c r="Z327" s="1221"/>
      <c r="AA327" s="1221"/>
      <c r="AB327" s="1221"/>
      <c r="AC327" s="1221"/>
      <c r="AD327" t="str">
        <f>_xlfn.XLOOKUP(LEFT(C325,2),'OTG DATA'!$H$2:$H$18,'OTG DATA'!$I$2:$I$18,"not found",0)</f>
        <v>not found</v>
      </c>
    </row>
    <row r="328" spans="2:30">
      <c r="B328" s="1221"/>
      <c r="C328" s="1221"/>
      <c r="D328" s="1221"/>
      <c r="E328" s="1221"/>
      <c r="F328" s="1221"/>
      <c r="G328" s="1221"/>
      <c r="H328" s="1221"/>
      <c r="I328" s="1221"/>
      <c r="J328" s="1221"/>
      <c r="K328" s="1221"/>
      <c r="L328" s="1221"/>
      <c r="M328" s="1221"/>
      <c r="N328" s="1221"/>
      <c r="O328" s="1221"/>
      <c r="P328" s="1221"/>
      <c r="Q328" s="1221"/>
      <c r="R328" s="1221"/>
      <c r="S328" s="1221"/>
      <c r="T328" s="1221"/>
      <c r="U328" s="1221"/>
      <c r="V328" s="1221"/>
      <c r="W328" s="1221"/>
      <c r="X328" s="1221"/>
      <c r="Y328" s="1221"/>
      <c r="Z328" s="1221"/>
      <c r="AA328" s="1221"/>
      <c r="AB328" s="1221"/>
      <c r="AC328" s="1221"/>
      <c r="AD328" t="str">
        <f>_xlfn.XLOOKUP(LEFT(C326,2),'OTG DATA'!$H$2:$H$18,'OTG DATA'!$I$2:$I$18,"not found",0)</f>
        <v>not found</v>
      </c>
    </row>
    <row r="329" spans="2:30">
      <c r="B329" s="1221"/>
      <c r="C329" s="1221"/>
      <c r="D329" s="1221"/>
      <c r="E329" s="1221"/>
      <c r="F329" s="1221"/>
      <c r="G329" s="1221"/>
      <c r="H329" s="1221"/>
      <c r="I329" s="1221"/>
      <c r="J329" s="1221"/>
      <c r="K329" s="1221"/>
      <c r="L329" s="1221"/>
      <c r="M329" s="1221"/>
      <c r="N329" s="1221"/>
      <c r="O329" s="1221"/>
      <c r="P329" s="1221"/>
      <c r="Q329" s="1221"/>
      <c r="R329" s="1221"/>
      <c r="S329" s="1221"/>
      <c r="T329" s="1221"/>
      <c r="U329" s="1221"/>
      <c r="V329" s="1221"/>
      <c r="W329" s="1221"/>
      <c r="X329" s="1221"/>
      <c r="Y329" s="1221"/>
      <c r="Z329" s="1221"/>
      <c r="AA329" s="1221"/>
      <c r="AB329" s="1221"/>
      <c r="AC329" s="1221"/>
      <c r="AD329" t="str">
        <f>_xlfn.XLOOKUP(LEFT(C327,2),'OTG DATA'!$H$2:$H$18,'OTG DATA'!$I$2:$I$18,"not found",0)</f>
        <v>not found</v>
      </c>
    </row>
    <row r="330" spans="2:30">
      <c r="B330" s="1221"/>
      <c r="C330" s="1221"/>
      <c r="D330" s="1221"/>
      <c r="E330" s="1221"/>
      <c r="F330" s="1221"/>
      <c r="G330" s="1221"/>
      <c r="H330" s="1221"/>
      <c r="I330" s="1221"/>
      <c r="J330" s="1221"/>
      <c r="K330" s="1221"/>
      <c r="L330" s="1221"/>
      <c r="M330" s="1221"/>
      <c r="N330" s="1221"/>
      <c r="O330" s="1221"/>
      <c r="P330" s="1221"/>
      <c r="Q330" s="1221"/>
      <c r="R330" s="1221"/>
      <c r="S330" s="1221"/>
      <c r="T330" s="1221"/>
      <c r="U330" s="1221"/>
      <c r="V330" s="1221"/>
      <c r="W330" s="1221"/>
      <c r="X330" s="1221"/>
      <c r="Y330" s="1221"/>
      <c r="Z330" s="1221"/>
      <c r="AA330" s="1221"/>
      <c r="AB330" s="1221"/>
      <c r="AC330" s="1221"/>
      <c r="AD330" t="str">
        <f>_xlfn.XLOOKUP(LEFT(C328,2),'OTG DATA'!$H$2:$H$18,'OTG DATA'!$I$2:$I$18,"not found",0)</f>
        <v>not found</v>
      </c>
    </row>
    <row r="331" spans="2:30">
      <c r="B331" s="1221"/>
      <c r="C331" s="1221"/>
      <c r="D331" s="1221"/>
      <c r="E331" s="1221"/>
      <c r="F331" s="1221"/>
      <c r="G331" s="1221"/>
      <c r="H331" s="1221"/>
      <c r="I331" s="1221"/>
      <c r="J331" s="1221"/>
      <c r="K331" s="1221"/>
      <c r="L331" s="1221"/>
      <c r="M331" s="1221"/>
      <c r="N331" s="1221"/>
      <c r="O331" s="1221"/>
      <c r="P331" s="1221"/>
      <c r="Q331" s="1221"/>
      <c r="R331" s="1221"/>
      <c r="S331" s="1221"/>
      <c r="T331" s="1221"/>
      <c r="U331" s="1221"/>
      <c r="V331" s="1221"/>
      <c r="W331" s="1221"/>
      <c r="X331" s="1221"/>
      <c r="Y331" s="1221"/>
      <c r="Z331" s="1221"/>
      <c r="AA331" s="1221"/>
      <c r="AB331" s="1221"/>
      <c r="AC331" s="1221"/>
      <c r="AD331" t="str">
        <f>_xlfn.XLOOKUP(LEFT(C329,2),'OTG DATA'!$H$2:$H$18,'OTG DATA'!$I$2:$I$18,"not found",0)</f>
        <v>not found</v>
      </c>
    </row>
    <row r="332" spans="2:30">
      <c r="B332" s="1221"/>
      <c r="C332" s="1221"/>
      <c r="D332" s="1221"/>
      <c r="E332" s="1221"/>
      <c r="F332" s="1221"/>
      <c r="G332" s="1221"/>
      <c r="H332" s="1221"/>
      <c r="I332" s="1221"/>
      <c r="J332" s="1221"/>
      <c r="K332" s="1221"/>
      <c r="L332" s="1221"/>
      <c r="M332" s="1221"/>
      <c r="N332" s="1221"/>
      <c r="O332" s="1221"/>
      <c r="P332" s="1221"/>
      <c r="Q332" s="1221"/>
      <c r="R332" s="1221"/>
      <c r="S332" s="1221"/>
      <c r="T332" s="1221"/>
      <c r="U332" s="1221"/>
      <c r="V332" s="1221"/>
      <c r="W332" s="1221"/>
      <c r="X332" s="1221"/>
      <c r="Y332" s="1221"/>
      <c r="Z332" s="1221"/>
      <c r="AA332" s="1221"/>
      <c r="AB332" s="1221"/>
      <c r="AC332" s="1221"/>
      <c r="AD332" t="str">
        <f>_xlfn.XLOOKUP(LEFT(C330,2),'OTG DATA'!$H$2:$H$18,'OTG DATA'!$I$2:$I$18,"not found",0)</f>
        <v>not found</v>
      </c>
    </row>
    <row r="333" spans="2:30">
      <c r="B333" s="1221"/>
      <c r="C333" s="1221"/>
      <c r="D333" s="1221"/>
      <c r="E333" s="1221"/>
      <c r="F333" s="1221"/>
      <c r="G333" s="1221"/>
      <c r="H333" s="1221"/>
      <c r="I333" s="1221"/>
      <c r="J333" s="1221"/>
      <c r="K333" s="1221"/>
      <c r="L333" s="1221"/>
      <c r="M333" s="1221"/>
      <c r="N333" s="1221"/>
      <c r="O333" s="1221"/>
      <c r="P333" s="1221"/>
      <c r="Q333" s="1221"/>
      <c r="R333" s="1221"/>
      <c r="S333" s="1221"/>
      <c r="T333" s="1221"/>
      <c r="U333" s="1221"/>
      <c r="V333" s="1221"/>
      <c r="W333" s="1221"/>
      <c r="X333" s="1221"/>
      <c r="Y333" s="1221"/>
      <c r="Z333" s="1221"/>
      <c r="AA333" s="1221"/>
      <c r="AB333" s="1221"/>
      <c r="AC333" s="1221"/>
      <c r="AD333" t="str">
        <f>_xlfn.XLOOKUP(LEFT(C331,2),'OTG DATA'!$H$2:$H$18,'OTG DATA'!$I$2:$I$18,"not found",0)</f>
        <v>not found</v>
      </c>
    </row>
    <row r="334" spans="2:30">
      <c r="B334" s="1221"/>
      <c r="C334" s="1221"/>
      <c r="D334" s="1221"/>
      <c r="E334" s="1221"/>
      <c r="F334" s="1221"/>
      <c r="G334" s="1221"/>
      <c r="H334" s="1221"/>
      <c r="I334" s="1221"/>
      <c r="J334" s="1221"/>
      <c r="K334" s="1221"/>
      <c r="L334" s="1221"/>
      <c r="M334" s="1221"/>
      <c r="N334" s="1221"/>
      <c r="O334" s="1221"/>
      <c r="P334" s="1221"/>
      <c r="Q334" s="1221"/>
      <c r="R334" s="1221"/>
      <c r="S334" s="1221"/>
      <c r="T334" s="1221"/>
      <c r="U334" s="1221"/>
      <c r="V334" s="1221"/>
      <c r="W334" s="1221"/>
      <c r="X334" s="1221"/>
      <c r="Y334" s="1221"/>
      <c r="Z334" s="1221"/>
      <c r="AA334" s="1221"/>
      <c r="AB334" s="1221"/>
      <c r="AC334" s="1221"/>
      <c r="AD334" t="str">
        <f>_xlfn.XLOOKUP(LEFT(C332,2),'OTG DATA'!$H$2:$H$18,'OTG DATA'!$I$2:$I$18,"not found",0)</f>
        <v>not found</v>
      </c>
    </row>
    <row r="335" spans="2:30">
      <c r="B335" s="1221"/>
      <c r="C335" s="1221"/>
      <c r="D335" s="1221"/>
      <c r="E335" s="1221"/>
      <c r="F335" s="1221"/>
      <c r="G335" s="1221"/>
      <c r="H335" s="1221"/>
      <c r="I335" s="1221"/>
      <c r="J335" s="1221"/>
      <c r="K335" s="1221"/>
      <c r="L335" s="1221"/>
      <c r="M335" s="1221"/>
      <c r="N335" s="1221"/>
      <c r="O335" s="1221"/>
      <c r="P335" s="1221"/>
      <c r="Q335" s="1221"/>
      <c r="R335" s="1221"/>
      <c r="S335" s="1221"/>
      <c r="T335" s="1221"/>
      <c r="U335" s="1221"/>
      <c r="V335" s="1221"/>
      <c r="W335" s="1221"/>
      <c r="X335" s="1221"/>
      <c r="Y335" s="1221"/>
      <c r="Z335" s="1221"/>
      <c r="AA335" s="1221"/>
      <c r="AB335" s="1221"/>
      <c r="AC335" s="1221"/>
      <c r="AD335" t="str">
        <f>_xlfn.XLOOKUP(LEFT(C333,2),'OTG DATA'!$H$2:$H$18,'OTG DATA'!$I$2:$I$18,"not found",0)</f>
        <v>not found</v>
      </c>
    </row>
    <row r="336" spans="2:30">
      <c r="B336" s="1221"/>
      <c r="C336" s="1221"/>
      <c r="D336" s="1221"/>
      <c r="E336" s="1221"/>
      <c r="F336" s="1221"/>
      <c r="G336" s="1221"/>
      <c r="H336" s="1221"/>
      <c r="I336" s="1221"/>
      <c r="J336" s="1221"/>
      <c r="K336" s="1221"/>
      <c r="L336" s="1221"/>
      <c r="M336" s="1221"/>
      <c r="N336" s="1221"/>
      <c r="O336" s="1221"/>
      <c r="P336" s="1221"/>
      <c r="Q336" s="1221"/>
      <c r="R336" s="1221"/>
      <c r="S336" s="1221"/>
      <c r="T336" s="1221"/>
      <c r="U336" s="1221"/>
      <c r="V336" s="1221"/>
      <c r="W336" s="1221"/>
      <c r="X336" s="1221"/>
      <c r="Y336" s="1221"/>
      <c r="Z336" s="1221"/>
      <c r="AA336" s="1221"/>
      <c r="AB336" s="1221"/>
      <c r="AC336" s="1221"/>
      <c r="AD336" t="str">
        <f>_xlfn.XLOOKUP(LEFT(C334,2),'OTG DATA'!$H$2:$H$18,'OTG DATA'!$I$2:$I$18,"not found",0)</f>
        <v>not found</v>
      </c>
    </row>
    <row r="337" spans="2:30">
      <c r="B337" s="1224"/>
      <c r="C337" s="1224"/>
      <c r="D337" s="1221"/>
      <c r="E337" s="1221"/>
      <c r="F337" s="1221"/>
      <c r="G337" s="1221"/>
      <c r="H337" s="1221"/>
      <c r="I337" s="1221"/>
      <c r="J337" s="1221"/>
      <c r="K337" s="1221"/>
      <c r="L337" s="1221"/>
      <c r="M337" s="1221"/>
      <c r="N337" s="1221"/>
      <c r="O337" s="1221"/>
      <c r="P337" s="1221"/>
      <c r="Q337" s="1221"/>
      <c r="R337" s="1221"/>
      <c r="S337" s="1221"/>
      <c r="T337" s="1221"/>
      <c r="U337" s="1221"/>
      <c r="V337" s="1221"/>
      <c r="W337" s="1221"/>
      <c r="X337" s="1221"/>
      <c r="Y337" s="1221"/>
      <c r="Z337" s="1221"/>
      <c r="AA337" s="1221"/>
      <c r="AB337" s="1221"/>
      <c r="AC337" s="1221"/>
      <c r="AD337" t="str">
        <f>_xlfn.XLOOKUP(LEFT(C335,2),'OTG DATA'!$H$2:$H$18,'OTG DATA'!$I$2:$I$18,"not found",0)</f>
        <v>not found</v>
      </c>
    </row>
    <row r="338" spans="2:30">
      <c r="B338" s="532"/>
      <c r="C338" s="532"/>
      <c r="D338" s="1221"/>
      <c r="E338" s="1221"/>
      <c r="F338" s="1221"/>
      <c r="G338" s="1221"/>
      <c r="H338" s="1221"/>
      <c r="I338" s="1221"/>
      <c r="J338" s="1221"/>
      <c r="K338" s="1221"/>
      <c r="L338" s="1221"/>
      <c r="M338" s="1221"/>
      <c r="N338" s="1221"/>
      <c r="O338" s="1221"/>
      <c r="P338" s="1221"/>
      <c r="Q338" s="1221"/>
      <c r="R338" s="1221"/>
      <c r="S338" s="1221"/>
      <c r="T338" s="1221"/>
      <c r="U338" s="1221"/>
      <c r="V338" s="1221"/>
      <c r="W338" s="1221"/>
      <c r="X338" s="1221"/>
      <c r="Y338" s="1221"/>
      <c r="Z338" s="1221"/>
      <c r="AA338" s="1221"/>
      <c r="AB338" s="1221"/>
      <c r="AC338" s="1221"/>
      <c r="AD338" t="str">
        <f>_xlfn.XLOOKUP(LEFT(C336,2),'OTG DATA'!$H$2:$H$18,'OTG DATA'!$I$2:$I$18,"not found",0)</f>
        <v>not found</v>
      </c>
    </row>
    <row r="339" spans="2:30">
      <c r="B339" s="532"/>
      <c r="C339" s="532"/>
      <c r="D339" s="1224"/>
      <c r="E339" s="1224"/>
      <c r="F339" s="1224"/>
      <c r="G339" s="1224"/>
      <c r="H339" s="1224"/>
      <c r="I339" s="1224"/>
      <c r="J339" s="1224"/>
      <c r="K339" s="1224"/>
      <c r="L339" s="1224"/>
      <c r="M339" s="1224"/>
      <c r="N339" s="1224"/>
      <c r="O339" s="1224"/>
      <c r="P339" s="1224"/>
      <c r="Q339" s="1224"/>
      <c r="R339" s="1224"/>
      <c r="S339" s="1224"/>
      <c r="T339" s="1224"/>
      <c r="U339" s="1224"/>
      <c r="V339" s="1224"/>
      <c r="W339" s="1224"/>
      <c r="X339" s="1224"/>
      <c r="Y339" s="1224"/>
      <c r="Z339" s="1224"/>
      <c r="AA339" s="1224"/>
      <c r="AB339" s="1224"/>
      <c r="AC339" s="1224"/>
      <c r="AD339" t="str">
        <f>_xlfn.XLOOKUP(LEFT(C337,2),'OTG DATA'!$H$2:$H$18,'OTG DATA'!$I$2:$I$18,"not found",0)</f>
        <v>not found</v>
      </c>
    </row>
    <row r="340" spans="2:30">
      <c r="B340" s="532"/>
      <c r="C340" s="532"/>
      <c r="D340" s="532"/>
      <c r="E340" s="532"/>
      <c r="F340" s="532"/>
      <c r="G340" s="532"/>
      <c r="H340" s="532"/>
      <c r="I340" s="532"/>
      <c r="J340" s="532"/>
      <c r="K340" s="532"/>
      <c r="L340" s="532"/>
      <c r="M340" s="532"/>
      <c r="N340" s="532"/>
      <c r="O340" s="532"/>
      <c r="P340" s="532"/>
      <c r="Q340" s="532"/>
      <c r="R340" s="532"/>
      <c r="S340" s="532"/>
      <c r="T340" s="532"/>
      <c r="U340" s="532"/>
      <c r="V340" s="532"/>
      <c r="W340" s="532"/>
      <c r="X340" s="532"/>
      <c r="Y340" s="532"/>
      <c r="Z340" s="532"/>
      <c r="AA340" s="532"/>
      <c r="AB340" s="532"/>
      <c r="AC340" s="532"/>
      <c r="AD340" t="str">
        <f>_xlfn.XLOOKUP(LEFT(C338,2),'OTG DATA'!$H$2:$H$18,'OTG DATA'!$I$2:$I$18,"not found",0)</f>
        <v>not found</v>
      </c>
    </row>
    <row r="341" spans="2:30">
      <c r="B341" s="532"/>
      <c r="C341" s="532"/>
      <c r="D341" s="532"/>
      <c r="E341" s="532"/>
      <c r="F341" s="532"/>
      <c r="G341" s="532"/>
      <c r="H341" s="532"/>
      <c r="I341" s="532"/>
      <c r="J341" s="532"/>
      <c r="K341" s="532"/>
      <c r="L341" s="532"/>
      <c r="M341" s="532"/>
      <c r="N341" s="532"/>
      <c r="O341" s="532"/>
      <c r="P341" s="532"/>
      <c r="Q341" s="532"/>
      <c r="R341" s="532"/>
      <c r="S341" s="532"/>
      <c r="T341" s="532"/>
      <c r="U341" s="532"/>
      <c r="V341" s="532"/>
      <c r="W341" s="532"/>
      <c r="X341" s="532"/>
      <c r="Y341" s="532"/>
      <c r="Z341" s="532"/>
      <c r="AA341" s="532"/>
      <c r="AB341" s="532"/>
      <c r="AC341" s="532"/>
      <c r="AD341" t="str">
        <f>_xlfn.XLOOKUP(LEFT(C339,2),'OTG DATA'!$H$2:$H$18,'OTG DATA'!$I$2:$I$18,"not found",0)</f>
        <v>not found</v>
      </c>
    </row>
    <row r="342" spans="2:30">
      <c r="B342" s="532"/>
      <c r="C342" s="532"/>
      <c r="D342" s="532"/>
      <c r="E342" s="532"/>
      <c r="F342" s="532"/>
      <c r="G342" s="532"/>
      <c r="H342" s="532"/>
      <c r="I342" s="532"/>
      <c r="J342" s="532"/>
      <c r="K342" s="532"/>
      <c r="L342" s="532"/>
      <c r="M342" s="532"/>
      <c r="N342" s="532"/>
      <c r="O342" s="532"/>
      <c r="P342" s="532"/>
      <c r="Q342" s="532"/>
      <c r="R342" s="532"/>
      <c r="S342" s="532"/>
      <c r="T342" s="532"/>
      <c r="U342" s="532"/>
      <c r="V342" s="532"/>
      <c r="W342" s="532"/>
      <c r="X342" s="532"/>
      <c r="Y342" s="532"/>
      <c r="Z342" s="532"/>
      <c r="AA342" s="532"/>
      <c r="AB342" s="532"/>
      <c r="AC342" s="532"/>
      <c r="AD342" t="str">
        <f>_xlfn.XLOOKUP(LEFT(C340,2),'OTG DATA'!$H$2:$H$18,'OTG DATA'!$I$2:$I$18,"not found",0)</f>
        <v>not found</v>
      </c>
    </row>
    <row r="343" spans="2:30">
      <c r="B343" s="532"/>
      <c r="C343" s="532"/>
      <c r="D343" s="532"/>
      <c r="E343" s="532"/>
      <c r="F343" s="532"/>
      <c r="G343" s="532"/>
      <c r="H343" s="532"/>
      <c r="I343" s="532"/>
      <c r="J343" s="532"/>
      <c r="K343" s="532"/>
      <c r="L343" s="532"/>
      <c r="M343" s="532"/>
      <c r="N343" s="532"/>
      <c r="O343" s="532"/>
      <c r="P343" s="532"/>
      <c r="Q343" s="532"/>
      <c r="R343" s="532"/>
      <c r="S343" s="532"/>
      <c r="T343" s="532"/>
      <c r="U343" s="532"/>
      <c r="V343" s="532"/>
      <c r="W343" s="532"/>
      <c r="X343" s="532"/>
      <c r="Y343" s="532"/>
      <c r="Z343" s="532"/>
      <c r="AA343" s="532"/>
      <c r="AB343" s="532"/>
      <c r="AC343" s="532"/>
      <c r="AD343" t="str">
        <f>_xlfn.XLOOKUP(LEFT(C341,2),'OTG DATA'!$H$2:$H$18,'OTG DATA'!$I$2:$I$18,"not found",0)</f>
        <v>not found</v>
      </c>
    </row>
    <row r="344" spans="2:30">
      <c r="B344" s="532"/>
      <c r="C344" s="532"/>
      <c r="D344" s="532"/>
      <c r="E344" s="532"/>
      <c r="F344" s="532"/>
      <c r="G344" s="532"/>
      <c r="H344" s="532"/>
      <c r="I344" s="532"/>
      <c r="J344" s="532"/>
      <c r="K344" s="532"/>
      <c r="L344" s="532"/>
      <c r="M344" s="532"/>
      <c r="N344" s="532"/>
      <c r="O344" s="532"/>
      <c r="P344" s="532"/>
      <c r="Q344" s="532"/>
      <c r="R344" s="532"/>
      <c r="S344" s="532"/>
      <c r="T344" s="532"/>
      <c r="U344" s="532"/>
      <c r="V344" s="532"/>
      <c r="W344" s="532"/>
      <c r="X344" s="532"/>
      <c r="Y344" s="532"/>
      <c r="Z344" s="532"/>
      <c r="AA344" s="532"/>
      <c r="AB344" s="532"/>
      <c r="AC344" s="532"/>
      <c r="AD344" t="str">
        <f>_xlfn.XLOOKUP(LEFT(C342,2),'OTG DATA'!$H$2:$H$18,'OTG DATA'!$I$2:$I$18,"not found",0)</f>
        <v>not found</v>
      </c>
    </row>
    <row r="345" spans="2:30">
      <c r="B345" s="532"/>
      <c r="C345" s="532"/>
      <c r="D345" s="532"/>
      <c r="E345" s="532"/>
      <c r="F345" s="532"/>
      <c r="G345" s="532"/>
      <c r="H345" s="532"/>
      <c r="I345" s="532"/>
      <c r="J345" s="532"/>
      <c r="K345" s="532"/>
      <c r="L345" s="532"/>
      <c r="M345" s="532"/>
      <c r="N345" s="532"/>
      <c r="O345" s="532"/>
      <c r="P345" s="532"/>
      <c r="Q345" s="532"/>
      <c r="R345" s="532"/>
      <c r="S345" s="532"/>
      <c r="T345" s="532"/>
      <c r="U345" s="532"/>
      <c r="V345" s="532"/>
      <c r="W345" s="532"/>
      <c r="X345" s="532"/>
      <c r="Y345" s="532"/>
      <c r="Z345" s="532"/>
      <c r="AA345" s="532"/>
      <c r="AB345" s="532"/>
      <c r="AC345" s="532"/>
      <c r="AD345" t="str">
        <f>_xlfn.XLOOKUP(LEFT(C343,2),'OTG DATA'!$H$2:$H$18,'OTG DATA'!$I$2:$I$18,"not found",0)</f>
        <v>not found</v>
      </c>
    </row>
    <row r="346" spans="2:30">
      <c r="B346" s="532"/>
      <c r="C346" s="532"/>
      <c r="D346" s="532"/>
      <c r="E346" s="532"/>
      <c r="F346" s="532"/>
      <c r="G346" s="532"/>
      <c r="H346" s="532"/>
      <c r="I346" s="532"/>
      <c r="J346" s="532"/>
      <c r="K346" s="532"/>
      <c r="L346" s="532"/>
      <c r="M346" s="532"/>
      <c r="N346" s="532"/>
      <c r="O346" s="532"/>
      <c r="P346" s="532"/>
      <c r="Q346" s="532"/>
      <c r="R346" s="532"/>
      <c r="S346" s="532"/>
      <c r="T346" s="532"/>
      <c r="U346" s="532"/>
      <c r="V346" s="532"/>
      <c r="W346" s="532"/>
      <c r="X346" s="532"/>
      <c r="Y346" s="532"/>
      <c r="Z346" s="532"/>
      <c r="AA346" s="532"/>
      <c r="AB346" s="532"/>
      <c r="AC346" s="532"/>
    </row>
    <row r="347" spans="2:30">
      <c r="B347" s="532"/>
      <c r="C347" s="532"/>
      <c r="D347" s="532"/>
      <c r="E347" s="532"/>
      <c r="F347" s="532"/>
      <c r="G347" s="532"/>
      <c r="H347" s="532"/>
      <c r="I347" s="532"/>
      <c r="J347" s="532"/>
      <c r="K347" s="532"/>
      <c r="L347" s="532"/>
      <c r="M347" s="532"/>
      <c r="N347" s="532"/>
      <c r="O347" s="532"/>
      <c r="P347" s="532"/>
      <c r="Q347" s="532"/>
      <c r="R347" s="532"/>
      <c r="S347" s="532"/>
      <c r="T347" s="532"/>
      <c r="U347" s="532"/>
      <c r="V347" s="532"/>
      <c r="W347" s="532"/>
      <c r="X347" s="532"/>
      <c r="Y347" s="532"/>
      <c r="Z347" s="532"/>
      <c r="AA347" s="532"/>
      <c r="AB347" s="532"/>
      <c r="AC347" s="532"/>
    </row>
    <row r="348" spans="2:30">
      <c r="B348" s="532"/>
      <c r="C348" s="532"/>
      <c r="D348" s="532"/>
      <c r="E348" s="532"/>
      <c r="F348" s="532"/>
      <c r="G348" s="532"/>
      <c r="H348" s="532"/>
      <c r="I348" s="532"/>
      <c r="J348" s="532"/>
      <c r="K348" s="532"/>
      <c r="L348" s="532"/>
      <c r="M348" s="532"/>
      <c r="N348" s="532"/>
      <c r="O348" s="532"/>
      <c r="P348" s="532"/>
      <c r="Q348" s="532"/>
      <c r="R348" s="532"/>
      <c r="S348" s="532"/>
      <c r="T348" s="532"/>
      <c r="U348" s="532"/>
      <c r="V348" s="532"/>
      <c r="W348" s="532"/>
      <c r="X348" s="532"/>
      <c r="Y348" s="532"/>
      <c r="Z348" s="532"/>
      <c r="AA348" s="532"/>
      <c r="AB348" s="532"/>
      <c r="AC348" s="532"/>
    </row>
    <row r="349" spans="2:30">
      <c r="B349" s="532"/>
      <c r="C349" s="532"/>
      <c r="D349" s="532"/>
      <c r="E349" s="532"/>
      <c r="F349" s="532"/>
      <c r="G349" s="532"/>
      <c r="H349" s="532"/>
      <c r="I349" s="532"/>
      <c r="J349" s="532"/>
      <c r="K349" s="532"/>
      <c r="L349" s="532"/>
      <c r="M349" s="532"/>
      <c r="N349" s="532"/>
      <c r="O349" s="532"/>
      <c r="P349" s="532"/>
      <c r="Q349" s="532"/>
      <c r="R349" s="532"/>
      <c r="S349" s="532"/>
      <c r="T349" s="532"/>
      <c r="U349" s="532"/>
      <c r="V349" s="532"/>
      <c r="W349" s="532"/>
      <c r="X349" s="532"/>
      <c r="Y349" s="532"/>
      <c r="Z349" s="532"/>
      <c r="AA349" s="532"/>
      <c r="AB349" s="532"/>
      <c r="AC349" s="532"/>
    </row>
    <row r="350" spans="2:30">
      <c r="B350" s="532"/>
      <c r="C350" s="532"/>
      <c r="D350" s="532"/>
      <c r="E350" s="532"/>
      <c r="F350" s="532"/>
      <c r="G350" s="532"/>
      <c r="H350" s="532"/>
      <c r="I350" s="532"/>
      <c r="J350" s="532"/>
      <c r="K350" s="532"/>
      <c r="L350" s="532"/>
      <c r="M350" s="532"/>
      <c r="N350" s="532"/>
      <c r="O350" s="532"/>
      <c r="P350" s="532"/>
      <c r="Q350" s="532"/>
      <c r="R350" s="532"/>
      <c r="S350" s="532"/>
      <c r="T350" s="532"/>
      <c r="U350" s="532"/>
      <c r="V350" s="532"/>
      <c r="W350" s="532"/>
      <c r="X350" s="532"/>
      <c r="Y350" s="532"/>
      <c r="Z350" s="532"/>
      <c r="AA350" s="532"/>
      <c r="AB350" s="532"/>
      <c r="AC350" s="532"/>
    </row>
    <row r="351" spans="2:30">
      <c r="B351" s="532"/>
      <c r="C351" s="532"/>
      <c r="D351" s="532"/>
      <c r="E351" s="532"/>
      <c r="F351" s="532"/>
      <c r="G351" s="532"/>
      <c r="H351" s="532"/>
      <c r="I351" s="532"/>
      <c r="J351" s="532"/>
      <c r="K351" s="532"/>
      <c r="L351" s="532"/>
      <c r="M351" s="532"/>
      <c r="N351" s="532"/>
      <c r="O351" s="532"/>
      <c r="P351" s="532"/>
      <c r="Q351" s="532"/>
      <c r="R351" s="532"/>
      <c r="S351" s="532"/>
      <c r="T351" s="532"/>
      <c r="U351" s="532"/>
      <c r="V351" s="532"/>
      <c r="W351" s="532"/>
      <c r="X351" s="532"/>
      <c r="Y351" s="532"/>
      <c r="Z351" s="532"/>
      <c r="AA351" s="532"/>
      <c r="AB351" s="532"/>
      <c r="AC351" s="532"/>
    </row>
    <row r="352" spans="2:30">
      <c r="B352" s="532"/>
      <c r="C352" s="532"/>
      <c r="D352" s="532"/>
      <c r="E352" s="532"/>
      <c r="F352" s="532"/>
      <c r="G352" s="532"/>
      <c r="H352" s="532"/>
      <c r="I352" s="532"/>
      <c r="J352" s="532"/>
      <c r="K352" s="532"/>
      <c r="L352" s="532"/>
      <c r="M352" s="532"/>
      <c r="N352" s="532"/>
      <c r="O352" s="532"/>
      <c r="P352" s="532"/>
      <c r="Q352" s="532"/>
      <c r="R352" s="532"/>
      <c r="S352" s="532"/>
      <c r="T352" s="532"/>
      <c r="U352" s="532"/>
      <c r="V352" s="532"/>
      <c r="W352" s="532"/>
      <c r="X352" s="532"/>
      <c r="Y352" s="532"/>
      <c r="Z352" s="532"/>
      <c r="AA352" s="532"/>
      <c r="AB352" s="532"/>
      <c r="AC352" s="532"/>
    </row>
    <row r="353" spans="2:29">
      <c r="B353" s="532"/>
      <c r="C353" s="532"/>
      <c r="D353" s="532"/>
      <c r="E353" s="532"/>
      <c r="F353" s="532"/>
      <c r="G353" s="532"/>
      <c r="H353" s="532"/>
      <c r="I353" s="532"/>
      <c r="J353" s="532"/>
      <c r="K353" s="532"/>
      <c r="L353" s="532"/>
      <c r="M353" s="532"/>
      <c r="N353" s="532"/>
      <c r="O353" s="532"/>
      <c r="P353" s="532"/>
      <c r="Q353" s="532"/>
      <c r="R353" s="532"/>
      <c r="S353" s="532"/>
      <c r="T353" s="532"/>
      <c r="U353" s="532"/>
      <c r="V353" s="532"/>
      <c r="W353" s="532"/>
      <c r="X353" s="532"/>
      <c r="Y353" s="532"/>
      <c r="Z353" s="532"/>
      <c r="AA353" s="532"/>
      <c r="AB353" s="532"/>
      <c r="AC353" s="532"/>
    </row>
    <row r="354" spans="2:29">
      <c r="B354" s="532"/>
      <c r="C354" s="532"/>
      <c r="D354" s="532"/>
      <c r="E354" s="532"/>
      <c r="F354" s="532"/>
      <c r="G354" s="532"/>
      <c r="H354" s="532"/>
      <c r="I354" s="532"/>
      <c r="J354" s="532"/>
      <c r="K354" s="532"/>
      <c r="L354" s="532"/>
      <c r="M354" s="532"/>
      <c r="N354" s="532"/>
      <c r="O354" s="532"/>
      <c r="P354" s="532"/>
      <c r="Q354" s="532"/>
      <c r="R354" s="532"/>
      <c r="S354" s="532"/>
      <c r="T354" s="532"/>
      <c r="U354" s="532"/>
      <c r="V354" s="532"/>
      <c r="W354" s="532"/>
      <c r="X354" s="532"/>
      <c r="Y354" s="532"/>
      <c r="Z354" s="532"/>
      <c r="AA354" s="532"/>
      <c r="AB354" s="532"/>
      <c r="AC354" s="532"/>
    </row>
    <row r="355" spans="2:29">
      <c r="B355" s="532"/>
      <c r="C355" s="532"/>
      <c r="D355" s="532"/>
      <c r="E355" s="532"/>
      <c r="F355" s="532"/>
      <c r="G355" s="532"/>
      <c r="H355" s="532"/>
      <c r="I355" s="532"/>
      <c r="J355" s="532"/>
      <c r="K355" s="532"/>
      <c r="L355" s="532"/>
      <c r="M355" s="532"/>
      <c r="N355" s="532"/>
      <c r="O355" s="532"/>
      <c r="P355" s="532"/>
      <c r="Q355" s="532"/>
      <c r="R355" s="532"/>
      <c r="S355" s="532"/>
      <c r="T355" s="532"/>
      <c r="U355" s="532"/>
      <c r="V355" s="532"/>
      <c r="W355" s="532"/>
      <c r="X355" s="532"/>
      <c r="Y355" s="532"/>
      <c r="Z355" s="532"/>
      <c r="AA355" s="532"/>
      <c r="AB355" s="532"/>
      <c r="AC355" s="532"/>
    </row>
    <row r="356" spans="2:29">
      <c r="B356" s="532"/>
      <c r="C356" s="532"/>
      <c r="D356" s="532"/>
      <c r="E356" s="532"/>
      <c r="F356" s="532"/>
      <c r="G356" s="532"/>
      <c r="H356" s="532"/>
      <c r="I356" s="532"/>
      <c r="J356" s="532"/>
      <c r="K356" s="532"/>
      <c r="L356" s="532"/>
      <c r="M356" s="532"/>
      <c r="N356" s="532"/>
      <c r="O356" s="532"/>
      <c r="P356" s="532"/>
      <c r="Q356" s="532"/>
      <c r="R356" s="532"/>
      <c r="S356" s="532"/>
      <c r="T356" s="532"/>
      <c r="U356" s="532"/>
      <c r="V356" s="532"/>
      <c r="W356" s="532"/>
      <c r="X356" s="532"/>
      <c r="Y356" s="532"/>
      <c r="Z356" s="532"/>
      <c r="AA356" s="532"/>
      <c r="AB356" s="532"/>
      <c r="AC356" s="532"/>
    </row>
    <row r="357" spans="2:29">
      <c r="B357" s="532"/>
      <c r="C357" s="532"/>
      <c r="D357" s="532"/>
      <c r="E357" s="532"/>
      <c r="F357" s="532"/>
      <c r="G357" s="532"/>
      <c r="H357" s="532"/>
      <c r="I357" s="532"/>
      <c r="J357" s="532"/>
      <c r="K357" s="532"/>
      <c r="L357" s="532"/>
      <c r="M357" s="532"/>
      <c r="N357" s="532"/>
      <c r="O357" s="532"/>
      <c r="P357" s="532"/>
      <c r="Q357" s="532"/>
      <c r="R357" s="532"/>
      <c r="S357" s="532"/>
      <c r="T357" s="532"/>
      <c r="U357" s="532"/>
      <c r="V357" s="532"/>
      <c r="W357" s="532"/>
      <c r="X357" s="532"/>
      <c r="Y357" s="532"/>
      <c r="Z357" s="532"/>
      <c r="AA357" s="532"/>
      <c r="AB357" s="532"/>
      <c r="AC357" s="532"/>
    </row>
    <row r="358" spans="2:29">
      <c r="D358" s="532"/>
      <c r="E358" s="532"/>
      <c r="F358" s="532"/>
      <c r="G358" s="532"/>
      <c r="H358" s="532"/>
      <c r="I358" s="532"/>
      <c r="J358" s="532"/>
      <c r="K358" s="532"/>
      <c r="L358" s="532"/>
      <c r="M358" s="532"/>
      <c r="N358" s="532"/>
      <c r="O358" s="532"/>
      <c r="P358" s="532"/>
      <c r="Q358" s="532"/>
      <c r="R358" s="532"/>
      <c r="S358" s="532"/>
      <c r="T358" s="532"/>
      <c r="U358" s="532"/>
      <c r="V358" s="532"/>
      <c r="W358" s="532"/>
      <c r="X358" s="532"/>
      <c r="Y358" s="532"/>
      <c r="Z358" s="532"/>
      <c r="AA358" s="532"/>
      <c r="AB358" s="532"/>
      <c r="AC358" s="532"/>
    </row>
    <row r="359" spans="2:29">
      <c r="D359" s="532"/>
      <c r="E359" s="532"/>
      <c r="F359" s="532"/>
      <c r="G359" s="532"/>
      <c r="H359" s="532"/>
      <c r="I359" s="532"/>
      <c r="J359" s="532"/>
      <c r="K359" s="532"/>
      <c r="L359" s="532"/>
      <c r="M359" s="532"/>
      <c r="N359" s="532"/>
      <c r="O359" s="532"/>
      <c r="P359" s="532"/>
      <c r="Q359" s="532"/>
      <c r="R359" s="532"/>
      <c r="S359" s="532"/>
      <c r="T359" s="532"/>
      <c r="U359" s="532"/>
      <c r="V359" s="532"/>
      <c r="W359" s="532"/>
      <c r="X359" s="532"/>
      <c r="Y359" s="532"/>
      <c r="Z359" s="532"/>
      <c r="AA359" s="532"/>
      <c r="AB359" s="532"/>
      <c r="AC359" s="532"/>
    </row>
  </sheetData>
  <mergeCells count="3">
    <mergeCell ref="E9:G9"/>
    <mergeCell ref="K1:W1"/>
    <mergeCell ref="Y1:AK1"/>
  </mergeCells>
  <phoneticPr fontId="3" type="noConversion"/>
  <conditionalFormatting sqref="E9">
    <cfRule type="cellIs" dxfId="188" priority="104" operator="equal">
      <formula>TRUE</formula>
    </cfRule>
    <cfRule type="expression" dxfId="187" priority="105">
      <formula>"E9=true"</formula>
    </cfRule>
  </conditionalFormatting>
  <conditionalFormatting sqref="D31:AC31 C32:AC32 B20:B25 B30:B33 B35:B36 C36:AC37 C29:AC30 D26:AC28 C41:AC42 D38:AC40 D43:AC45 C97:AC97 D98:AC98 B244:C343 C99:AC111 C112:C243 C64:AC67 D61:AC63 D33:AC35 C83:AC92 D114:AC345 B13:B15 D68:AC82 B65:B70 C69:C70 B46:AC60 D93:AC96 C13:AC25">
    <cfRule type="expression" dxfId="186" priority="103">
      <formula>MOD(ROW(),2)=1</formula>
    </cfRule>
  </conditionalFormatting>
  <conditionalFormatting sqref="D31:AC31 B12:AC12 C32:AC32 AE12 B121:B243 C36:AC37 C41:AC42 D38:AC40 D43:AC45 C97:AC97 D98:AC98 B115:B116 C64:AC67 D61:AC63 D33:AC35 C83:AC92 B76:B84 D93:AC96">
    <cfRule type="expression" dxfId="185" priority="102">
      <formula>MOD(ROW(),2)=1</formula>
    </cfRule>
  </conditionalFormatting>
  <conditionalFormatting sqref="C71">
    <cfRule type="expression" dxfId="184" priority="99">
      <formula>MOD(ROW(),2)=1</formula>
    </cfRule>
  </conditionalFormatting>
  <conditionalFormatting sqref="C71">
    <cfRule type="expression" dxfId="183" priority="98">
      <formula>MOD(ROW(),2)=1</formula>
    </cfRule>
  </conditionalFormatting>
  <conditionalFormatting sqref="A152:A153">
    <cfRule type="expression" dxfId="182" priority="89">
      <formula>MOD(ROW(),2)=1</formula>
    </cfRule>
  </conditionalFormatting>
  <conditionalFormatting sqref="A152:A153">
    <cfRule type="expression" dxfId="181" priority="88">
      <formula>MOD(ROW(),2)=1</formula>
    </cfRule>
  </conditionalFormatting>
  <conditionalFormatting sqref="B19">
    <cfRule type="expression" dxfId="180" priority="73">
      <formula>MOD(ROW(),2)=1</formula>
    </cfRule>
  </conditionalFormatting>
  <conditionalFormatting sqref="B41">
    <cfRule type="expression" dxfId="179" priority="70">
      <formula>MOD(ROW(),2)=1</formula>
    </cfRule>
  </conditionalFormatting>
  <conditionalFormatting sqref="B61:B64">
    <cfRule type="expression" dxfId="178" priority="69">
      <formula>MOD(ROW(),2)=1</formula>
    </cfRule>
  </conditionalFormatting>
  <conditionalFormatting sqref="B26:B27">
    <cfRule type="expression" dxfId="177" priority="65">
      <formula>MOD(ROW(),2)=1</formula>
    </cfRule>
  </conditionalFormatting>
  <conditionalFormatting sqref="B28">
    <cfRule type="expression" dxfId="176" priority="64">
      <formula>MOD(ROW(),2)=1</formula>
    </cfRule>
  </conditionalFormatting>
  <conditionalFormatting sqref="B40">
    <cfRule type="expression" dxfId="175" priority="63">
      <formula>MOD(ROW(),2)=1</formula>
    </cfRule>
  </conditionalFormatting>
  <conditionalFormatting sqref="B43:B45">
    <cfRule type="expression" dxfId="174" priority="61">
      <formula>MOD(ROW(),2)=1</formula>
    </cfRule>
  </conditionalFormatting>
  <conditionalFormatting sqref="B72:B73">
    <cfRule type="expression" dxfId="173" priority="60">
      <formula>MOD(ROW(),2)=1</formula>
    </cfRule>
  </conditionalFormatting>
  <conditionalFormatting sqref="B74">
    <cfRule type="expression" dxfId="172" priority="59">
      <formula>MOD(ROW(),2)=1</formula>
    </cfRule>
  </conditionalFormatting>
  <conditionalFormatting sqref="B117:B120">
    <cfRule type="expression" dxfId="171" priority="55">
      <formula>MOD(ROW(),2)=1</formula>
    </cfRule>
  </conditionalFormatting>
  <conditionalFormatting sqref="B34">
    <cfRule type="expression" dxfId="170" priority="53">
      <formula>MOD(ROW(),2)=1</formula>
    </cfRule>
  </conditionalFormatting>
  <conditionalFormatting sqref="C35">
    <cfRule type="expression" dxfId="169" priority="52">
      <formula>MOD(ROW(),2)=1</formula>
    </cfRule>
  </conditionalFormatting>
  <conditionalFormatting sqref="C34">
    <cfRule type="expression" dxfId="168" priority="51">
      <formula>MOD(ROW(),2)=1</formula>
    </cfRule>
  </conditionalFormatting>
  <conditionalFormatting sqref="C38">
    <cfRule type="expression" dxfId="167" priority="40">
      <formula>MOD(ROW(),2)=1</formula>
    </cfRule>
  </conditionalFormatting>
  <conditionalFormatting sqref="C72:C73">
    <cfRule type="expression" dxfId="166" priority="47">
      <formula>MOD(ROW(),2)=1</formula>
    </cfRule>
  </conditionalFormatting>
  <conditionalFormatting sqref="C74">
    <cfRule type="expression" dxfId="165" priority="46">
      <formula>MOD(ROW(),2)=1</formula>
    </cfRule>
  </conditionalFormatting>
  <conditionalFormatting sqref="C76:C82">
    <cfRule type="expression" dxfId="164" priority="45">
      <formula>MOD(ROW(),2)=1</formula>
    </cfRule>
  </conditionalFormatting>
  <conditionalFormatting sqref="C26:C27">
    <cfRule type="expression" dxfId="163" priority="43">
      <formula>MOD(ROW(),2)=1</formula>
    </cfRule>
  </conditionalFormatting>
  <conditionalFormatting sqref="C28">
    <cfRule type="expression" dxfId="162" priority="42">
      <formula>MOD(ROW(),2)=1</formula>
    </cfRule>
  </conditionalFormatting>
  <conditionalFormatting sqref="C39:C40">
    <cfRule type="expression" dxfId="161" priority="41">
      <formula>MOD(ROW(),2)=1</formula>
    </cfRule>
  </conditionalFormatting>
  <conditionalFormatting sqref="C43:C45">
    <cfRule type="expression" dxfId="160" priority="39">
      <formula>MOD(ROW(),2)=1</formula>
    </cfRule>
  </conditionalFormatting>
  <conditionalFormatting sqref="C68">
    <cfRule type="expression" dxfId="159" priority="38">
      <formula>MOD(ROW(),2)=1</formula>
    </cfRule>
  </conditionalFormatting>
  <conditionalFormatting sqref="C95:C96">
    <cfRule type="expression" dxfId="158" priority="37">
      <formula>MOD(ROW(),2)=1</formula>
    </cfRule>
  </conditionalFormatting>
  <conditionalFormatting sqref="C98">
    <cfRule type="expression" dxfId="157" priority="36">
      <formula>MOD(ROW(),2)=1</formula>
    </cfRule>
  </conditionalFormatting>
  <conditionalFormatting sqref="C109">
    <cfRule type="expression" dxfId="156" priority="35">
      <formula>MOD(ROW(),2)=1</formula>
    </cfRule>
  </conditionalFormatting>
  <conditionalFormatting sqref="B29">
    <cfRule type="expression" dxfId="155" priority="34">
      <formula>MOD(ROW(),2)=1</formula>
    </cfRule>
  </conditionalFormatting>
  <conditionalFormatting sqref="B99:B113 B85:B93">
    <cfRule type="expression" dxfId="154" priority="25">
      <formula>MOD(ROW(),2)=1</formula>
    </cfRule>
  </conditionalFormatting>
  <conditionalFormatting sqref="B95">
    <cfRule type="expression" dxfId="153" priority="24">
      <formula>MOD(ROW(),2)=1</formula>
    </cfRule>
  </conditionalFormatting>
  <conditionalFormatting sqref="B71">
    <cfRule type="expression" dxfId="152" priority="31">
      <formula>MOD(ROW(),2)=1</formula>
    </cfRule>
  </conditionalFormatting>
  <conditionalFormatting sqref="D112:J113 L112:AC113">
    <cfRule type="expression" dxfId="151" priority="30">
      <formula>MOD(ROW(),2)=1</formula>
    </cfRule>
  </conditionalFormatting>
  <conditionalFormatting sqref="D112:J113 L112:AC113">
    <cfRule type="expression" dxfId="150" priority="29">
      <formula>MOD(ROW(),2)=1</formula>
    </cfRule>
  </conditionalFormatting>
  <conditionalFormatting sqref="K112">
    <cfRule type="expression" dxfId="149" priority="28">
      <formula>MOD(ROW(),2)=1</formula>
    </cfRule>
  </conditionalFormatting>
  <conditionalFormatting sqref="K113">
    <cfRule type="expression" dxfId="148" priority="27">
      <formula>MOD(ROW(),2)=1</formula>
    </cfRule>
  </conditionalFormatting>
  <conditionalFormatting sqref="B114">
    <cfRule type="expression" dxfId="147" priority="26">
      <formula>MOD(ROW(),2)=1</formula>
    </cfRule>
  </conditionalFormatting>
  <conditionalFormatting sqref="B107:B109">
    <cfRule type="expression" dxfId="146" priority="22">
      <formula>MOD(ROW(),2)=1</formula>
    </cfRule>
  </conditionalFormatting>
  <conditionalFormatting sqref="B110">
    <cfRule type="expression" dxfId="145" priority="21">
      <formula>MOD(ROW(),2)=1</formula>
    </cfRule>
  </conditionalFormatting>
  <conditionalFormatting sqref="B111">
    <cfRule type="expression" dxfId="144" priority="20">
      <formula>MOD(ROW(),2)=1</formula>
    </cfRule>
  </conditionalFormatting>
  <conditionalFormatting sqref="C61:C63">
    <cfRule type="expression" dxfId="143" priority="19">
      <formula>MOD(ROW(),2)=1</formula>
    </cfRule>
  </conditionalFormatting>
  <conditionalFormatting sqref="X124">
    <cfRule type="expression" dxfId="142" priority="18">
      <formula>MOD(ROW(),2)=1</formula>
    </cfRule>
  </conditionalFormatting>
  <conditionalFormatting sqref="X125">
    <cfRule type="expression" dxfId="141" priority="17">
      <formula>MOD(ROW(),2)=1</formula>
    </cfRule>
  </conditionalFormatting>
  <conditionalFormatting sqref="X128">
    <cfRule type="expression" dxfId="140" priority="16">
      <formula>MOD(ROW(),2)=1</formula>
    </cfRule>
  </conditionalFormatting>
  <conditionalFormatting sqref="X130">
    <cfRule type="expression" dxfId="139" priority="15">
      <formula>MOD(ROW(),2)=1</formula>
    </cfRule>
  </conditionalFormatting>
  <conditionalFormatting sqref="X131">
    <cfRule type="expression" dxfId="138" priority="14">
      <formula>MOD(ROW(),2)=1</formula>
    </cfRule>
  </conditionalFormatting>
  <conditionalFormatting sqref="X129">
    <cfRule type="expression" dxfId="137" priority="13">
      <formula>MOD(ROW(),2)=1</formula>
    </cfRule>
  </conditionalFormatting>
  <conditionalFormatting sqref="X128">
    <cfRule type="expression" dxfId="136" priority="12">
      <formula>MOD(ROW(),2)=1</formula>
    </cfRule>
  </conditionalFormatting>
  <conditionalFormatting sqref="B16">
    <cfRule type="expression" dxfId="135" priority="11">
      <formula>MOD(ROW(),2)=1</formula>
    </cfRule>
  </conditionalFormatting>
  <conditionalFormatting sqref="C75">
    <cfRule type="expression" dxfId="134" priority="7">
      <formula>MOD(ROW(),2)=1</formula>
    </cfRule>
  </conditionalFormatting>
  <conditionalFormatting sqref="B39">
    <cfRule type="expression" dxfId="133" priority="9">
      <formula>MOD(ROW(),2)=1</formula>
    </cfRule>
  </conditionalFormatting>
  <conditionalFormatting sqref="B75">
    <cfRule type="expression" dxfId="132" priority="8">
      <formula>MOD(ROW(),2)=1</formula>
    </cfRule>
  </conditionalFormatting>
  <conditionalFormatting sqref="B17:B18">
    <cfRule type="expression" dxfId="131" priority="6">
      <formula>MOD(ROW(),2)=1</formula>
    </cfRule>
  </conditionalFormatting>
  <conditionalFormatting sqref="B37:B38">
    <cfRule type="expression" dxfId="130" priority="5">
      <formula>MOD(ROW(),2)=1</formula>
    </cfRule>
  </conditionalFormatting>
  <conditionalFormatting sqref="B42">
    <cfRule type="expression" dxfId="129" priority="4">
      <formula>MOD(ROW(),2)=1</formula>
    </cfRule>
  </conditionalFormatting>
  <conditionalFormatting sqref="B96:B98">
    <cfRule type="expression" dxfId="128" priority="3">
      <formula>MOD(ROW(),2)=1</formula>
    </cfRule>
  </conditionalFormatting>
  <conditionalFormatting sqref="C93">
    <cfRule type="expression" dxfId="127" priority="2">
      <formula>MOD(ROW(),2)=1</formula>
    </cfRule>
  </conditionalFormatting>
  <conditionalFormatting sqref="C33">
    <cfRule type="expression" dxfId="126" priority="1">
      <formula>MOD(ROW(),2)=1</formula>
    </cfRule>
  </conditionalFormatting>
  <dataValidations disablePrompts="1" count="1">
    <dataValidation operator="greaterThanOrEqual" allowBlank="1" showInputMessage="1" showErrorMessage="1" sqref="D9 C5" xr:uid="{DD433270-88A3-40C2-8C54-DAB8F148E05F}"/>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957" r:id="rId4" name="CheckBox2">
          <controlPr defaultSize="0" autoLine="0" autoPict="0" r:id="rId5">
            <anchor moveWithCells="1">
              <from>
                <xdr:col>0</xdr:col>
                <xdr:colOff>60960</xdr:colOff>
                <xdr:row>11</xdr:row>
                <xdr:rowOff>22860</xdr:rowOff>
              </from>
              <to>
                <xdr:col>0</xdr:col>
                <xdr:colOff>381000</xdr:colOff>
                <xdr:row>11</xdr:row>
                <xdr:rowOff>198120</xdr:rowOff>
              </to>
            </anchor>
          </controlPr>
        </control>
      </mc:Choice>
      <mc:Fallback>
        <control shapeId="162957" r:id="rId4" name="CheckBox2"/>
      </mc:Fallback>
    </mc:AlternateContent>
    <mc:AlternateContent xmlns:mc="http://schemas.openxmlformats.org/markup-compatibility/2006">
      <mc:Choice Requires="x14">
        <control shapeId="162817" r:id="rId6" name="Button 1">
          <controlPr defaultSize="0" print="0" autoFill="0" autoPict="0" macro="[0]!OTG_Selenium_抓取受理號碼跟饋線_NEW">
            <anchor moveWithCells="1" sizeWithCells="1">
              <from>
                <xdr:col>7</xdr:col>
                <xdr:colOff>22860</xdr:colOff>
                <xdr:row>7</xdr:row>
                <xdr:rowOff>99060</xdr:rowOff>
              </from>
              <to>
                <xdr:col>8</xdr:col>
                <xdr:colOff>198120</xdr:colOff>
                <xdr:row>9</xdr:row>
                <xdr:rowOff>7620</xdr:rowOff>
              </to>
            </anchor>
          </controlPr>
        </control>
      </mc:Choice>
    </mc:AlternateContent>
    <mc:AlternateContent xmlns:mc="http://schemas.openxmlformats.org/markup-compatibility/2006">
      <mc:Choice Requires="x14">
        <control shapeId="162818" r:id="rId7" name="Button 2">
          <controlPr defaultSize="0" print="0" autoFill="0" autoPict="0" macro="[0]!OTG_test全區處">
            <anchor moveWithCells="1" sizeWithCells="1">
              <from>
                <xdr:col>7</xdr:col>
                <xdr:colOff>68580</xdr:colOff>
                <xdr:row>1</xdr:row>
                <xdr:rowOff>22860</xdr:rowOff>
              </from>
              <to>
                <xdr:col>7</xdr:col>
                <xdr:colOff>822960</xdr:colOff>
                <xdr:row>2</xdr:row>
                <xdr:rowOff>106680</xdr:rowOff>
              </to>
            </anchor>
          </controlPr>
        </control>
      </mc:Choice>
    </mc:AlternateContent>
    <mc:AlternateContent xmlns:mc="http://schemas.openxmlformats.org/markup-compatibility/2006">
      <mc:Choice Requires="x14">
        <control shapeId="162953" r:id="rId8" name="Check Box 137">
          <controlPr defaultSize="0" autoFill="0" autoLine="0" autoPict="0">
            <anchor moveWithCells="1">
              <from>
                <xdr:col>4</xdr:col>
                <xdr:colOff>304800</xdr:colOff>
                <xdr:row>7</xdr:row>
                <xdr:rowOff>213360</xdr:rowOff>
              </from>
              <to>
                <xdr:col>6</xdr:col>
                <xdr:colOff>518160</xdr:colOff>
                <xdr:row>9</xdr:row>
                <xdr:rowOff>30480</xdr:rowOff>
              </to>
            </anchor>
          </controlPr>
        </control>
      </mc:Choice>
    </mc:AlternateContent>
    <mc:AlternateContent xmlns:mc="http://schemas.openxmlformats.org/markup-compatibility/2006">
      <mc:Choice Requires="x14">
        <control shapeId="162958" r:id="rId9" name="Button 142">
          <controlPr defaultSize="0" print="0" autoFill="0" autoPict="0" macro="[0]!工作表26.OTG_未編號資料還原">
            <anchor moveWithCells="1" sizeWithCells="1">
              <from>
                <xdr:col>2</xdr:col>
                <xdr:colOff>640080</xdr:colOff>
                <xdr:row>7</xdr:row>
                <xdr:rowOff>175260</xdr:rowOff>
              </from>
              <to>
                <xdr:col>4</xdr:col>
                <xdr:colOff>289560</xdr:colOff>
                <xdr:row>9</xdr:row>
                <xdr:rowOff>30480</xdr:rowOff>
              </to>
            </anchor>
          </controlPr>
        </control>
      </mc:Choice>
    </mc:AlternateContent>
    <mc:AlternateContent xmlns:mc="http://schemas.openxmlformats.org/markup-compatibility/2006">
      <mc:Choice Requires="x14">
        <control shapeId="162960" r:id="rId10" name="Button 144">
          <controlPr defaultSize="0" print="0" autoFill="0" autoPict="0" macro="[0]!工作表26.清除_未編號之資料">
            <anchor moveWithCells="1" sizeWithCells="1">
              <from>
                <xdr:col>0</xdr:col>
                <xdr:colOff>365760</xdr:colOff>
                <xdr:row>7</xdr:row>
                <xdr:rowOff>175260</xdr:rowOff>
              </from>
              <to>
                <xdr:col>2</xdr:col>
                <xdr:colOff>579120</xdr:colOff>
                <xdr:row>9</xdr:row>
                <xdr:rowOff>38100</xdr:rowOff>
              </to>
            </anchor>
          </controlPr>
        </control>
      </mc:Choice>
    </mc:AlternateContent>
    <mc:AlternateContent xmlns:mc="http://schemas.openxmlformats.org/markup-compatibility/2006">
      <mc:Choice Requires="x14">
        <control shapeId="162964" r:id="rId11" name="Button 148">
          <controlPr defaultSize="0" print="0" autoFill="0" autoPict="0" macro="[0]!OTG總編登入_OTG總表">
            <anchor moveWithCells="1" sizeWithCells="1">
              <from>
                <xdr:col>8</xdr:col>
                <xdr:colOff>480060</xdr:colOff>
                <xdr:row>7</xdr:row>
                <xdr:rowOff>106680</xdr:rowOff>
              </from>
              <to>
                <xdr:col>10</xdr:col>
                <xdr:colOff>45720</xdr:colOff>
                <xdr:row>9</xdr:row>
                <xdr:rowOff>22860</xdr:rowOff>
              </to>
            </anchor>
          </controlPr>
        </control>
      </mc:Choice>
    </mc:AlternateContent>
    <mc:AlternateContent xmlns:mc="http://schemas.openxmlformats.org/markup-compatibility/2006">
      <mc:Choice Requires="x14">
        <control shapeId="162967" r:id="rId12" name="Button 151">
          <controlPr defaultSize="0" print="0" autoFill="0" autoPict="0" macro="[0]!OTG停電資料查詢">
            <anchor moveWithCells="1" sizeWithCells="1">
              <from>
                <xdr:col>10</xdr:col>
                <xdr:colOff>182880</xdr:colOff>
                <xdr:row>7</xdr:row>
                <xdr:rowOff>22860</xdr:rowOff>
              </from>
              <to>
                <xdr:col>12</xdr:col>
                <xdr:colOff>22860</xdr:colOff>
                <xdr:row>9</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A04B8-516F-4319-8ABE-B43D8E02ABEF}">
  <sheetPr codeName="工作表39"/>
  <dimension ref="A1:B21"/>
  <sheetViews>
    <sheetView workbookViewId="0"/>
  </sheetViews>
  <sheetFormatPr defaultRowHeight="16.2"/>
  <cols>
    <col min="2" max="2" width="12.77734375" bestFit="1" customWidth="1"/>
  </cols>
  <sheetData>
    <row r="1" spans="1:2">
      <c r="A1" s="1207" t="s">
        <v>10451</v>
      </c>
      <c r="B1" s="1209" t="s">
        <v>10472</v>
      </c>
    </row>
    <row r="2" spans="1:2">
      <c r="A2" s="1212" t="s">
        <v>38955</v>
      </c>
      <c r="B2" s="1348">
        <v>11207002541</v>
      </c>
    </row>
    <row r="3" spans="1:2">
      <c r="A3" s="1212" t="s">
        <v>38899</v>
      </c>
      <c r="B3" s="1338">
        <v>11207000046</v>
      </c>
    </row>
    <row r="4" spans="1:2">
      <c r="A4" s="1212" t="s">
        <v>38941</v>
      </c>
      <c r="B4" s="1338">
        <v>11207001333</v>
      </c>
    </row>
    <row r="5" spans="1:2">
      <c r="A5" s="1212" t="s">
        <v>38946</v>
      </c>
      <c r="B5" s="1338">
        <v>11207001912</v>
      </c>
    </row>
    <row r="6" spans="1:2">
      <c r="A6" s="1212" t="s">
        <v>38932</v>
      </c>
      <c r="B6" s="1346">
        <v>11207002143</v>
      </c>
    </row>
    <row r="7" spans="1:2">
      <c r="A7" s="1212" t="s">
        <v>38959</v>
      </c>
      <c r="B7" s="1348">
        <v>11207002612</v>
      </c>
    </row>
    <row r="8" spans="1:2">
      <c r="A8" s="1212" t="s">
        <v>38898</v>
      </c>
      <c r="B8" s="1338">
        <v>11207000167</v>
      </c>
    </row>
    <row r="9" spans="1:2">
      <c r="A9" s="1212" t="s">
        <v>38897</v>
      </c>
      <c r="B9" s="1214">
        <v>11207000463</v>
      </c>
    </row>
    <row r="10" spans="1:2">
      <c r="A10" s="1212" t="s">
        <v>38945</v>
      </c>
      <c r="B10" s="1214">
        <v>11207001766</v>
      </c>
    </row>
    <row r="11" spans="1:2">
      <c r="A11" s="1212" t="s">
        <v>38896</v>
      </c>
      <c r="B11" s="1214">
        <v>11207000086</v>
      </c>
    </row>
    <row r="12" spans="1:2">
      <c r="A12" s="1212" t="s">
        <v>38901</v>
      </c>
      <c r="B12" s="1214">
        <v>11207000737</v>
      </c>
    </row>
    <row r="13" spans="1:2">
      <c r="A13" s="1212" t="s">
        <v>38900</v>
      </c>
      <c r="B13" s="1214">
        <v>11207000790</v>
      </c>
    </row>
    <row r="14" spans="1:2">
      <c r="A14" s="1212" t="s">
        <v>38943</v>
      </c>
      <c r="B14" s="1214">
        <v>11207001344</v>
      </c>
    </row>
    <row r="15" spans="1:2">
      <c r="A15" s="1212" t="s">
        <v>38942</v>
      </c>
      <c r="B15" s="1214">
        <v>11207002087</v>
      </c>
    </row>
    <row r="16" spans="1:2">
      <c r="A16" s="1212" t="s">
        <v>38944</v>
      </c>
      <c r="B16" s="1214">
        <v>11207002268</v>
      </c>
    </row>
    <row r="17" spans="1:2">
      <c r="A17" s="1212" t="s">
        <v>38944</v>
      </c>
      <c r="B17" s="1214">
        <v>11207002278</v>
      </c>
    </row>
    <row r="18" spans="1:2">
      <c r="A18" s="1212" t="s">
        <v>38952</v>
      </c>
      <c r="B18" s="1214">
        <v>11207002298</v>
      </c>
    </row>
    <row r="19" spans="1:2">
      <c r="A19" s="1212" t="s">
        <v>38947</v>
      </c>
      <c r="B19" s="1214">
        <v>11207002418</v>
      </c>
    </row>
    <row r="20" spans="1:2">
      <c r="A20" s="1212" t="s">
        <v>38951</v>
      </c>
      <c r="B20" s="1214">
        <v>11207001322</v>
      </c>
    </row>
    <row r="21" spans="1:2">
      <c r="A21" s="1363"/>
      <c r="B21" s="1364"/>
    </row>
  </sheetData>
  <sortState xmlns:xlrd2="http://schemas.microsoft.com/office/spreadsheetml/2017/richdata2" ref="A2:B101">
    <sortCondition ref="A1"/>
  </sortState>
  <phoneticPr fontId="3" type="noConversion"/>
  <conditionalFormatting sqref="A18:A21 A17:B17 A15:A16 A8:A10 A2:A3 B2:B21">
    <cfRule type="expression" dxfId="125" priority="45">
      <formula>MOD(ROW(),2)=1</formula>
    </cfRule>
  </conditionalFormatting>
  <conditionalFormatting sqref="B12">
    <cfRule type="expression" dxfId="124" priority="44">
      <formula>MOD(ROW(),2)=1</formula>
    </cfRule>
  </conditionalFormatting>
  <conditionalFormatting sqref="A13">
    <cfRule type="expression" dxfId="123" priority="40">
      <formula>MOD(ROW(),2)=1</formula>
    </cfRule>
  </conditionalFormatting>
  <conditionalFormatting sqref="A4">
    <cfRule type="expression" dxfId="122" priority="10">
      <formula>MOD(ROW(),2)=1</formula>
    </cfRule>
  </conditionalFormatting>
  <conditionalFormatting sqref="A5:A7">
    <cfRule type="expression" dxfId="121" priority="6">
      <formula>MOD(ROW(),2)=1</formula>
    </cfRule>
  </conditionalFormatting>
  <conditionalFormatting sqref="A11:A12">
    <cfRule type="expression" dxfId="120" priority="5">
      <formula>MOD(ROW(),2)=1</formula>
    </cfRule>
  </conditionalFormatting>
  <conditionalFormatting sqref="A14">
    <cfRule type="expression" dxfId="119" priority="4">
      <formula>MOD(ROW(),2)=1</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6608C-F93D-456D-923E-EEF12D451514}">
  <sheetPr codeName="工作表37"/>
  <dimension ref="A1:N11"/>
  <sheetViews>
    <sheetView workbookViewId="0">
      <selection activeCell="H5" sqref="H5"/>
    </sheetView>
  </sheetViews>
  <sheetFormatPr defaultRowHeight="16.2"/>
  <cols>
    <col min="1" max="1" width="3.109375" style="1351" customWidth="1"/>
    <col min="2" max="2" width="6.33203125" style="1352" customWidth="1"/>
    <col min="3" max="4" width="8.21875" style="1352" bestFit="1" customWidth="1"/>
    <col min="5" max="10" width="7.6640625" style="1352" bestFit="1" customWidth="1"/>
    <col min="11" max="14" width="9.33203125" style="1352" bestFit="1" customWidth="1"/>
    <col min="15" max="16384" width="8.88671875" style="1351"/>
  </cols>
  <sheetData>
    <row r="1" spans="1:14" ht="21" customHeight="1">
      <c r="A1" s="1529" t="s">
        <v>10504</v>
      </c>
      <c r="B1" s="1530"/>
      <c r="C1" s="1353">
        <v>1</v>
      </c>
      <c r="D1" s="1353">
        <v>2</v>
      </c>
      <c r="E1" s="1353">
        <v>3</v>
      </c>
      <c r="F1" s="1353">
        <v>4</v>
      </c>
      <c r="G1" s="1353">
        <v>5</v>
      </c>
      <c r="H1" s="1353">
        <v>6</v>
      </c>
      <c r="I1" s="1353">
        <v>7</v>
      </c>
      <c r="J1" s="1353">
        <v>8</v>
      </c>
      <c r="K1" s="1353">
        <v>9</v>
      </c>
      <c r="L1" s="1353">
        <v>10</v>
      </c>
      <c r="M1" s="1353">
        <v>11</v>
      </c>
      <c r="N1" s="1353">
        <v>12</v>
      </c>
    </row>
    <row r="2" spans="1:14" ht="21" customHeight="1">
      <c r="A2" s="1531" t="s">
        <v>38858</v>
      </c>
      <c r="B2" s="1354" t="s">
        <v>10489</v>
      </c>
      <c r="C2" s="1355">
        <v>0.20100000000000001</v>
      </c>
      <c r="D2" s="1355">
        <v>0.22639999999999999</v>
      </c>
      <c r="E2" s="1354">
        <v>0.2475</v>
      </c>
      <c r="F2" s="1354">
        <v>0.2475</v>
      </c>
      <c r="G2" s="1354">
        <v>0.2475</v>
      </c>
      <c r="H2" s="1354">
        <v>0.2475</v>
      </c>
      <c r="I2" s="1354">
        <v>0.2475</v>
      </c>
      <c r="J2" s="1354">
        <v>0.2475</v>
      </c>
      <c r="K2" s="1354">
        <v>0.24729999999999999</v>
      </c>
      <c r="L2" s="1354">
        <v>0.2475</v>
      </c>
      <c r="M2" s="1354">
        <v>0.2475</v>
      </c>
      <c r="N2" s="1354">
        <v>0.2475</v>
      </c>
    </row>
    <row r="3" spans="1:14" ht="21" customHeight="1">
      <c r="A3" s="1532"/>
      <c r="B3" s="1354" t="s">
        <v>38857</v>
      </c>
      <c r="C3" s="1354">
        <v>0.19289999999999999</v>
      </c>
      <c r="D3" s="1355">
        <v>0.22620000000000001</v>
      </c>
      <c r="E3" s="1354">
        <v>0.2472</v>
      </c>
      <c r="F3" s="1354">
        <v>0.24690000000000001</v>
      </c>
      <c r="G3" s="1354">
        <v>0.24709999999999999</v>
      </c>
      <c r="H3" s="1354">
        <v>0.24729999999999999</v>
      </c>
      <c r="I3" s="1354"/>
      <c r="J3" s="1354"/>
      <c r="K3" s="1354"/>
      <c r="L3" s="1354"/>
      <c r="M3" s="1354"/>
      <c r="N3" s="1354"/>
    </row>
    <row r="4" spans="1:14" ht="21" customHeight="1">
      <c r="A4" s="1531" t="s">
        <v>38859</v>
      </c>
      <c r="B4" s="1354" t="s">
        <v>10489</v>
      </c>
      <c r="C4" s="1355">
        <v>0.20100000000000001</v>
      </c>
      <c r="D4" s="1355">
        <v>0.4274</v>
      </c>
      <c r="E4" s="1354">
        <v>0.67490000000000006</v>
      </c>
      <c r="F4" s="1354">
        <v>0.9224</v>
      </c>
      <c r="G4" s="1354">
        <v>1.1698999999999999</v>
      </c>
      <c r="H4" s="1354">
        <v>1.4174</v>
      </c>
      <c r="I4" s="1354">
        <v>1.6649</v>
      </c>
      <c r="J4" s="1354">
        <v>1.9124000000000001</v>
      </c>
      <c r="K4" s="1354">
        <v>2.1597</v>
      </c>
      <c r="L4" s="1354">
        <v>2.4072</v>
      </c>
      <c r="M4" s="1354">
        <v>2.6547000000000001</v>
      </c>
      <c r="N4" s="1354">
        <v>2.9022000000000001</v>
      </c>
    </row>
    <row r="5" spans="1:14" ht="21" customHeight="1">
      <c r="A5" s="1532"/>
      <c r="B5" s="1354" t="s">
        <v>38857</v>
      </c>
      <c r="C5" s="1354">
        <v>0.19289999999999999</v>
      </c>
      <c r="D5" s="1354">
        <v>0.41899999999999998</v>
      </c>
      <c r="E5" s="1354">
        <v>0.66620000000000001</v>
      </c>
      <c r="F5" s="1354">
        <v>0.91310000000000002</v>
      </c>
      <c r="G5" s="1354">
        <v>1.1601999999999999</v>
      </c>
      <c r="H5" s="1354">
        <v>1.4075</v>
      </c>
      <c r="I5" s="1354"/>
      <c r="J5" s="1354"/>
      <c r="K5" s="1354"/>
      <c r="L5" s="1354"/>
      <c r="M5" s="1354"/>
      <c r="N5" s="1354"/>
    </row>
    <row r="6" spans="1:14" ht="21" customHeight="1"/>
    <row r="7" spans="1:14" ht="21" customHeight="1">
      <c r="A7" s="1533" t="s">
        <v>10504</v>
      </c>
      <c r="B7" s="1534"/>
      <c r="C7" s="1356">
        <v>1</v>
      </c>
      <c r="D7" s="1356">
        <v>2</v>
      </c>
      <c r="E7" s="1356">
        <v>3</v>
      </c>
      <c r="F7" s="1356">
        <v>4</v>
      </c>
      <c r="G7" s="1356">
        <v>5</v>
      </c>
      <c r="H7" s="1356">
        <v>6</v>
      </c>
      <c r="I7" s="1356">
        <v>7</v>
      </c>
      <c r="J7" s="1356">
        <v>8</v>
      </c>
      <c r="K7" s="1356">
        <v>9</v>
      </c>
      <c r="L7" s="1356">
        <v>10</v>
      </c>
      <c r="M7" s="1356">
        <v>11</v>
      </c>
      <c r="N7" s="1356">
        <v>12</v>
      </c>
    </row>
    <row r="8" spans="1:14" ht="21" customHeight="1">
      <c r="A8" s="1527" t="s">
        <v>38858</v>
      </c>
      <c r="B8" s="1357" t="s">
        <v>10489</v>
      </c>
      <c r="C8" s="1358">
        <v>8.3999999999999995E-3</v>
      </c>
      <c r="D8" s="1358">
        <v>1.38E-2</v>
      </c>
      <c r="E8" s="1357">
        <v>1.7500000000000002E-2</v>
      </c>
      <c r="F8" s="1357">
        <v>1.7500000000000002E-2</v>
      </c>
      <c r="G8" s="1357">
        <v>1.77E-2</v>
      </c>
      <c r="H8" s="1357">
        <v>1.78E-2</v>
      </c>
      <c r="I8" s="1357">
        <v>1.78E-2</v>
      </c>
      <c r="J8" s="1357">
        <v>1.78E-2</v>
      </c>
      <c r="K8" s="1359">
        <v>1.7999999999999999E-2</v>
      </c>
      <c r="L8" s="1359">
        <v>1.7999999999999999E-2</v>
      </c>
      <c r="M8" s="1359">
        <v>1.7999999999999999E-2</v>
      </c>
      <c r="N8" s="1359">
        <v>1.7999999999999999E-2</v>
      </c>
    </row>
    <row r="9" spans="1:14" ht="21" customHeight="1">
      <c r="A9" s="1528"/>
      <c r="B9" s="1357" t="s">
        <v>38857</v>
      </c>
      <c r="C9" s="1357">
        <v>7.7000000000000002E-3</v>
      </c>
      <c r="D9" s="1358">
        <v>1.37E-2</v>
      </c>
      <c r="E9" s="1357">
        <v>1.72E-2</v>
      </c>
      <c r="F9" s="1357">
        <v>1.4800000000000001E-2</v>
      </c>
      <c r="G9" s="1357">
        <v>1.4E-2</v>
      </c>
      <c r="H9" s="1357">
        <v>1.09E-2</v>
      </c>
      <c r="I9" s="1357"/>
      <c r="J9" s="1357"/>
      <c r="K9" s="1357"/>
      <c r="L9" s="1357"/>
      <c r="M9" s="1357"/>
      <c r="N9" s="1357"/>
    </row>
    <row r="10" spans="1:14" ht="21" customHeight="1">
      <c r="A10" s="1527" t="s">
        <v>38859</v>
      </c>
      <c r="B10" s="1357" t="s">
        <v>10489</v>
      </c>
      <c r="C10" s="1358">
        <v>8.3999999999999995E-3</v>
      </c>
      <c r="D10" s="1358">
        <v>2.2200000000000001E-2</v>
      </c>
      <c r="E10" s="1357">
        <v>3.9699999999999999E-2</v>
      </c>
      <c r="F10" s="1357">
        <v>5.7200000000000001E-2</v>
      </c>
      <c r="G10" s="1357">
        <v>7.4899999999999994E-2</v>
      </c>
      <c r="H10" s="1357">
        <v>9.2700000000000005E-2</v>
      </c>
      <c r="I10" s="1357">
        <v>0.1105</v>
      </c>
      <c r="J10" s="1357">
        <v>0.1283</v>
      </c>
      <c r="K10" s="1357">
        <v>0.14630000000000001</v>
      </c>
      <c r="L10" s="1357">
        <v>0.1643</v>
      </c>
      <c r="M10" s="1357">
        <v>0.18229999999999999</v>
      </c>
      <c r="N10" s="1357">
        <v>0.20030000000000001</v>
      </c>
    </row>
    <row r="11" spans="1:14" ht="21" customHeight="1">
      <c r="A11" s="1528"/>
      <c r="B11" s="1357" t="s">
        <v>38857</v>
      </c>
      <c r="C11" s="1357">
        <v>7.7000000000000002E-3</v>
      </c>
      <c r="D11" s="1357">
        <v>2.1399999999999999E-2</v>
      </c>
      <c r="E11" s="1357">
        <v>3.8699999999999998E-2</v>
      </c>
      <c r="F11" s="1357">
        <v>5.3499999999999999E-2</v>
      </c>
      <c r="G11" s="1357">
        <v>6.7500000000000004E-2</v>
      </c>
      <c r="H11" s="1357">
        <v>7.8399999999999997E-2</v>
      </c>
      <c r="I11" s="1357"/>
      <c r="J11" s="1357"/>
      <c r="K11" s="1357"/>
      <c r="L11" s="1357"/>
      <c r="M11" s="1357"/>
      <c r="N11" s="1357"/>
    </row>
  </sheetData>
  <mergeCells count="6">
    <mergeCell ref="A10:A11"/>
    <mergeCell ref="A1:B1"/>
    <mergeCell ref="A2:A3"/>
    <mergeCell ref="A4:A5"/>
    <mergeCell ref="A7:B7"/>
    <mergeCell ref="A8:A9"/>
  </mergeCells>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1A07-2501-450D-BDCE-A7CF007C2711}">
  <sheetPr codeName="工作表40">
    <tabColor rgb="FF00B050"/>
  </sheetPr>
  <dimension ref="A1:Y5128"/>
  <sheetViews>
    <sheetView workbookViewId="0"/>
  </sheetViews>
  <sheetFormatPr defaultRowHeight="16.2"/>
  <cols>
    <col min="1" max="1" width="17.21875" style="488" customWidth="1"/>
    <col min="2" max="2" width="20.44140625" bestFit="1" customWidth="1"/>
    <col min="3" max="3" width="19.109375" bestFit="1" customWidth="1"/>
    <col min="4" max="4" width="112.88671875" bestFit="1" customWidth="1"/>
    <col min="5" max="5" width="39.33203125" bestFit="1" customWidth="1"/>
    <col min="6" max="6" width="49.44140625" bestFit="1" customWidth="1"/>
    <col min="7" max="7" width="255.77734375" bestFit="1" customWidth="1"/>
    <col min="8" max="8" width="10.44140625" bestFit="1" customWidth="1"/>
    <col min="9" max="9" width="12.88671875" bestFit="1" customWidth="1"/>
    <col min="10" max="10" width="9.44140625" bestFit="1" customWidth="1"/>
    <col min="11" max="11" width="28.109375" bestFit="1" customWidth="1"/>
    <col min="12" max="12" width="10.44140625" bestFit="1" customWidth="1"/>
    <col min="13" max="13" width="7.44140625" bestFit="1" customWidth="1"/>
    <col min="14" max="14" width="14.6640625" bestFit="1" customWidth="1"/>
    <col min="15" max="15" width="112.88671875" bestFit="1" customWidth="1"/>
    <col min="16" max="16" width="24.44140625" bestFit="1" customWidth="1"/>
    <col min="17" max="17" width="25.109375" bestFit="1" customWidth="1"/>
    <col min="18" max="18" width="13.88671875" bestFit="1" customWidth="1"/>
    <col min="19" max="19" width="9.44140625" bestFit="1" customWidth="1"/>
    <col min="20" max="20" width="255.77734375" bestFit="1" customWidth="1"/>
    <col min="21" max="22" width="8.21875" bestFit="1" customWidth="1"/>
    <col min="23" max="23" width="11.6640625" bestFit="1" customWidth="1"/>
    <col min="24" max="24" width="10.21875" bestFit="1" customWidth="1"/>
  </cols>
  <sheetData>
    <row r="1" spans="1:25">
      <c r="A1" s="1349" t="s">
        <v>11090</v>
      </c>
      <c r="B1" s="1258" t="s">
        <v>11127</v>
      </c>
      <c r="C1" s="1258" t="s">
        <v>11128</v>
      </c>
      <c r="D1" s="1258" t="s">
        <v>11129</v>
      </c>
      <c r="E1" s="1258" t="s">
        <v>10590</v>
      </c>
      <c r="F1" s="1258" t="s">
        <v>11130</v>
      </c>
      <c r="G1" s="1258" t="s">
        <v>11131</v>
      </c>
      <c r="H1" s="1258" t="s">
        <v>11132</v>
      </c>
      <c r="I1" s="1258" t="s">
        <v>11133</v>
      </c>
      <c r="J1" s="1258" t="s">
        <v>11134</v>
      </c>
      <c r="K1" s="1258" t="s">
        <v>11135</v>
      </c>
      <c r="L1" s="1258" t="s">
        <v>11136</v>
      </c>
      <c r="M1" s="1258" t="s">
        <v>11137</v>
      </c>
      <c r="N1" s="1258" t="s">
        <v>11138</v>
      </c>
      <c r="O1" s="1258" t="s">
        <v>3329</v>
      </c>
      <c r="P1" s="1258" t="s">
        <v>11139</v>
      </c>
      <c r="Q1" s="1258" t="s">
        <v>11140</v>
      </c>
      <c r="R1" s="1258" t="s">
        <v>11141</v>
      </c>
      <c r="S1" s="1258" t="s">
        <v>11142</v>
      </c>
      <c r="T1" s="1258" t="s">
        <v>11143</v>
      </c>
      <c r="U1" s="1258" t="s">
        <v>11144</v>
      </c>
      <c r="V1" s="1258" t="s">
        <v>11145</v>
      </c>
      <c r="W1" s="1258" t="s">
        <v>11146</v>
      </c>
      <c r="X1" s="1258" t="s">
        <v>11147</v>
      </c>
      <c r="Y1" s="1258" t="s">
        <v>11148</v>
      </c>
    </row>
    <row r="2" spans="1:25">
      <c r="A2" s="1350">
        <v>11202002584</v>
      </c>
      <c r="B2" s="1260"/>
      <c r="C2" s="1260" t="s">
        <v>11149</v>
      </c>
      <c r="D2" s="1260" t="s">
        <v>11150</v>
      </c>
      <c r="E2" s="1260" t="s">
        <v>11151</v>
      </c>
      <c r="F2" s="1260" t="s">
        <v>11152</v>
      </c>
      <c r="G2" s="1260"/>
      <c r="H2" s="1260" t="s">
        <v>11153</v>
      </c>
      <c r="I2" s="1260" t="s">
        <v>10976</v>
      </c>
      <c r="J2" s="1259">
        <v>7432876</v>
      </c>
      <c r="K2" s="1260" t="s">
        <v>11154</v>
      </c>
      <c r="L2" s="1260" t="s">
        <v>11155</v>
      </c>
      <c r="M2" s="1260" t="s">
        <v>2527</v>
      </c>
      <c r="N2" s="1260" t="s">
        <v>11156</v>
      </c>
      <c r="O2" s="1260" t="s">
        <v>11150</v>
      </c>
      <c r="P2" s="1260" t="s">
        <v>11157</v>
      </c>
      <c r="Q2" s="1260"/>
      <c r="R2" s="1260" t="s">
        <v>11157</v>
      </c>
      <c r="S2" s="1259">
        <v>1</v>
      </c>
      <c r="T2" s="1260"/>
      <c r="U2" s="1260" t="s">
        <v>11158</v>
      </c>
      <c r="V2" s="1260" t="s">
        <v>11159</v>
      </c>
      <c r="W2" s="1259">
        <v>0</v>
      </c>
      <c r="X2" s="1259">
        <v>1005</v>
      </c>
      <c r="Y2" s="1259">
        <v>0</v>
      </c>
    </row>
    <row r="3" spans="1:25">
      <c r="A3" s="1350">
        <v>11202002583</v>
      </c>
      <c r="B3" s="1260"/>
      <c r="C3" s="1260" t="s">
        <v>11160</v>
      </c>
      <c r="D3" s="1260" t="s">
        <v>11161</v>
      </c>
      <c r="E3" s="1260" t="s">
        <v>11162</v>
      </c>
      <c r="F3" s="1260" t="s">
        <v>11163</v>
      </c>
      <c r="G3" s="1260"/>
      <c r="H3" s="1260" t="s">
        <v>11153</v>
      </c>
      <c r="I3" s="1260" t="s">
        <v>11164</v>
      </c>
      <c r="J3" s="1259">
        <v>7432875</v>
      </c>
      <c r="K3" s="1260" t="s">
        <v>11154</v>
      </c>
      <c r="L3" s="1260" t="s">
        <v>11155</v>
      </c>
      <c r="M3" s="1260" t="s">
        <v>2559</v>
      </c>
      <c r="N3" s="1260" t="s">
        <v>11165</v>
      </c>
      <c r="O3" s="1260" t="s">
        <v>11161</v>
      </c>
      <c r="P3" s="1260" t="s">
        <v>11166</v>
      </c>
      <c r="Q3" s="1260" t="s">
        <v>11167</v>
      </c>
      <c r="R3" s="1260" t="s">
        <v>11168</v>
      </c>
      <c r="S3" s="1259">
        <v>1</v>
      </c>
      <c r="T3" s="1260" t="s">
        <v>11169</v>
      </c>
      <c r="U3" s="1260" t="s">
        <v>11170</v>
      </c>
      <c r="V3" s="1260" t="s">
        <v>11171</v>
      </c>
      <c r="W3" s="1259">
        <v>0</v>
      </c>
      <c r="X3" s="1259">
        <v>1005</v>
      </c>
      <c r="Y3" s="1259">
        <v>0</v>
      </c>
    </row>
    <row r="4" spans="1:25">
      <c r="A4" s="1350">
        <v>11202002582</v>
      </c>
      <c r="B4" s="1260" t="s">
        <v>11172</v>
      </c>
      <c r="C4" s="1260" t="s">
        <v>11173</v>
      </c>
      <c r="D4" s="1260" t="s">
        <v>11174</v>
      </c>
      <c r="E4" s="1260" t="s">
        <v>11175</v>
      </c>
      <c r="F4" s="1260" t="s">
        <v>11176</v>
      </c>
      <c r="G4" s="1260"/>
      <c r="H4" s="1260" t="s">
        <v>11153</v>
      </c>
      <c r="I4" s="1260" t="s">
        <v>11177</v>
      </c>
      <c r="J4" s="1259">
        <v>7432874</v>
      </c>
      <c r="K4" s="1260" t="s">
        <v>11154</v>
      </c>
      <c r="L4" s="1260" t="s">
        <v>11155</v>
      </c>
      <c r="M4" s="1260" t="s">
        <v>1514</v>
      </c>
      <c r="N4" s="1260" t="s">
        <v>11178</v>
      </c>
      <c r="O4" s="1260" t="s">
        <v>11174</v>
      </c>
      <c r="P4" s="1260" t="s">
        <v>11179</v>
      </c>
      <c r="Q4" s="1260" t="s">
        <v>11180</v>
      </c>
      <c r="R4" s="1260" t="s">
        <v>11179</v>
      </c>
      <c r="S4" s="1259">
        <v>1</v>
      </c>
      <c r="T4" s="1260" t="s">
        <v>11181</v>
      </c>
      <c r="U4" s="1260" t="s">
        <v>11182</v>
      </c>
      <c r="V4" s="1260" t="s">
        <v>11183</v>
      </c>
      <c r="W4" s="1259">
        <v>0</v>
      </c>
      <c r="X4" s="1259">
        <v>1005</v>
      </c>
      <c r="Y4" s="1259">
        <v>0</v>
      </c>
    </row>
    <row r="5" spans="1:25">
      <c r="A5" s="1350">
        <v>11202002581</v>
      </c>
      <c r="B5" s="1260" t="s">
        <v>11184</v>
      </c>
      <c r="C5" s="1260" t="s">
        <v>11173</v>
      </c>
      <c r="D5" s="1260" t="s">
        <v>11185</v>
      </c>
      <c r="E5" s="1260" t="s">
        <v>11175</v>
      </c>
      <c r="F5" s="1260" t="s">
        <v>11176</v>
      </c>
      <c r="G5" s="1260"/>
      <c r="H5" s="1260" t="s">
        <v>11153</v>
      </c>
      <c r="I5" s="1260" t="s">
        <v>11177</v>
      </c>
      <c r="J5" s="1259">
        <v>7432873</v>
      </c>
      <c r="K5" s="1260" t="s">
        <v>11154</v>
      </c>
      <c r="L5" s="1260" t="s">
        <v>11155</v>
      </c>
      <c r="M5" s="1260" t="s">
        <v>1606</v>
      </c>
      <c r="N5" s="1260" t="s">
        <v>11186</v>
      </c>
      <c r="O5" s="1260" t="s">
        <v>11185</v>
      </c>
      <c r="P5" s="1260" t="s">
        <v>11179</v>
      </c>
      <c r="Q5" s="1260" t="s">
        <v>11180</v>
      </c>
      <c r="R5" s="1260" t="s">
        <v>11179</v>
      </c>
      <c r="S5" s="1259">
        <v>1</v>
      </c>
      <c r="T5" s="1260" t="s">
        <v>11181</v>
      </c>
      <c r="U5" s="1260" t="s">
        <v>11182</v>
      </c>
      <c r="V5" s="1260" t="s">
        <v>11187</v>
      </c>
      <c r="W5" s="1259">
        <v>0</v>
      </c>
      <c r="X5" s="1259">
        <v>1005</v>
      </c>
      <c r="Y5" s="1259">
        <v>0</v>
      </c>
    </row>
    <row r="6" spans="1:25">
      <c r="A6" s="1350">
        <v>11202002580</v>
      </c>
      <c r="B6" s="1260"/>
      <c r="C6" s="1260" t="s">
        <v>11188</v>
      </c>
      <c r="D6" s="1260" t="s">
        <v>11189</v>
      </c>
      <c r="E6" s="1260" t="s">
        <v>11190</v>
      </c>
      <c r="F6" s="1260" t="s">
        <v>11176</v>
      </c>
      <c r="G6" s="1260"/>
      <c r="H6" s="1260" t="s">
        <v>11153</v>
      </c>
      <c r="I6" s="1260" t="s">
        <v>11177</v>
      </c>
      <c r="J6" s="1259">
        <v>7432872</v>
      </c>
      <c r="K6" s="1260" t="s">
        <v>11154</v>
      </c>
      <c r="L6" s="1260" t="s">
        <v>11155</v>
      </c>
      <c r="M6" s="1260" t="s">
        <v>2132</v>
      </c>
      <c r="N6" s="1260" t="s">
        <v>11191</v>
      </c>
      <c r="O6" s="1260" t="s">
        <v>11189</v>
      </c>
      <c r="P6" s="1260" t="s">
        <v>11192</v>
      </c>
      <c r="Q6" s="1260"/>
      <c r="R6" s="1259">
        <v>7580122</v>
      </c>
      <c r="S6" s="1259">
        <v>1</v>
      </c>
      <c r="T6" s="1260"/>
      <c r="U6" s="1260" t="s">
        <v>11193</v>
      </c>
      <c r="V6" s="1260" t="s">
        <v>11194</v>
      </c>
      <c r="W6" s="1259">
        <v>0</v>
      </c>
      <c r="X6" s="1259">
        <v>1005</v>
      </c>
      <c r="Y6" s="1259">
        <v>0</v>
      </c>
    </row>
    <row r="7" spans="1:25">
      <c r="A7" s="1350">
        <v>11202002579</v>
      </c>
      <c r="B7" s="1260"/>
      <c r="C7" s="1260" t="s">
        <v>11195</v>
      </c>
      <c r="D7" s="1260" t="s">
        <v>11196</v>
      </c>
      <c r="E7" s="1260" t="s">
        <v>11190</v>
      </c>
      <c r="F7" s="1260" t="s">
        <v>11176</v>
      </c>
      <c r="G7" s="1260"/>
      <c r="H7" s="1260" t="s">
        <v>11153</v>
      </c>
      <c r="I7" s="1260" t="s">
        <v>11177</v>
      </c>
      <c r="J7" s="1259">
        <v>7432871</v>
      </c>
      <c r="K7" s="1260" t="s">
        <v>11154</v>
      </c>
      <c r="L7" s="1260" t="s">
        <v>11155</v>
      </c>
      <c r="M7" s="1260" t="s">
        <v>2140</v>
      </c>
      <c r="N7" s="1260" t="s">
        <v>11197</v>
      </c>
      <c r="O7" s="1260" t="s">
        <v>11196</v>
      </c>
      <c r="P7" s="1260"/>
      <c r="Q7" s="1260"/>
      <c r="R7" s="1259">
        <v>7581452</v>
      </c>
      <c r="S7" s="1259">
        <v>1</v>
      </c>
      <c r="T7" s="1260"/>
      <c r="U7" s="1260" t="s">
        <v>11198</v>
      </c>
      <c r="V7" s="1260" t="s">
        <v>11199</v>
      </c>
      <c r="W7" s="1259">
        <v>0</v>
      </c>
      <c r="X7" s="1259">
        <v>1005</v>
      </c>
      <c r="Y7" s="1259">
        <v>0</v>
      </c>
    </row>
    <row r="8" spans="1:25">
      <c r="A8" s="1350">
        <v>11202002578</v>
      </c>
      <c r="B8" s="1260" t="s">
        <v>11200</v>
      </c>
      <c r="C8" s="1260" t="s">
        <v>11201</v>
      </c>
      <c r="D8" s="1260" t="s">
        <v>11202</v>
      </c>
      <c r="E8" s="1260" t="s">
        <v>11203</v>
      </c>
      <c r="F8" s="1260" t="s">
        <v>11176</v>
      </c>
      <c r="G8" s="1260"/>
      <c r="H8" s="1260" t="s">
        <v>11153</v>
      </c>
      <c r="I8" s="1260" t="s">
        <v>11177</v>
      </c>
      <c r="J8" s="1259">
        <v>7432870</v>
      </c>
      <c r="K8" s="1260" t="s">
        <v>11154</v>
      </c>
      <c r="L8" s="1260" t="s">
        <v>11155</v>
      </c>
      <c r="M8" s="1260" t="s">
        <v>2132</v>
      </c>
      <c r="N8" s="1260" t="s">
        <v>11204</v>
      </c>
      <c r="O8" s="1260" t="s">
        <v>11202</v>
      </c>
      <c r="P8" s="1260" t="s">
        <v>11205</v>
      </c>
      <c r="Q8" s="1260" t="s">
        <v>11206</v>
      </c>
      <c r="R8" s="1260" t="s">
        <v>11207</v>
      </c>
      <c r="S8" s="1259">
        <v>1</v>
      </c>
      <c r="T8" s="1260" t="s">
        <v>11208</v>
      </c>
      <c r="U8" s="1260" t="s">
        <v>11209</v>
      </c>
      <c r="V8" s="1260" t="s">
        <v>11210</v>
      </c>
      <c r="W8" s="1259">
        <v>0</v>
      </c>
      <c r="X8" s="1259">
        <v>1005</v>
      </c>
      <c r="Y8" s="1259">
        <v>0</v>
      </c>
    </row>
    <row r="9" spans="1:25">
      <c r="A9" s="1350">
        <v>11202002577</v>
      </c>
      <c r="B9" s="1260"/>
      <c r="C9" s="1260" t="s">
        <v>11211</v>
      </c>
      <c r="D9" s="1260" t="s">
        <v>11212</v>
      </c>
      <c r="E9" s="1260" t="s">
        <v>11175</v>
      </c>
      <c r="F9" s="1260" t="s">
        <v>11213</v>
      </c>
      <c r="G9" s="1260"/>
      <c r="H9" s="1260" t="s">
        <v>11153</v>
      </c>
      <c r="I9" s="1260" t="s">
        <v>10976</v>
      </c>
      <c r="J9" s="1259">
        <v>7432869</v>
      </c>
      <c r="K9" s="1260" t="s">
        <v>11154</v>
      </c>
      <c r="L9" s="1260" t="s">
        <v>11155</v>
      </c>
      <c r="M9" s="1260" t="s">
        <v>768</v>
      </c>
      <c r="N9" s="1260" t="s">
        <v>11214</v>
      </c>
      <c r="O9" s="1260" t="s">
        <v>11212</v>
      </c>
      <c r="P9" s="1260" t="s">
        <v>11215</v>
      </c>
      <c r="Q9" s="1260"/>
      <c r="R9" s="1260"/>
      <c r="S9" s="1259">
        <v>1</v>
      </c>
      <c r="T9" s="1260"/>
      <c r="U9" s="1260" t="s">
        <v>11158</v>
      </c>
      <c r="V9" s="1260" t="s">
        <v>11216</v>
      </c>
      <c r="W9" s="1259">
        <v>0</v>
      </c>
      <c r="X9" s="1259">
        <v>1005</v>
      </c>
      <c r="Y9" s="1259">
        <v>0</v>
      </c>
    </row>
    <row r="10" spans="1:25">
      <c r="A10" s="1350">
        <v>11202002576</v>
      </c>
      <c r="B10" s="1260"/>
      <c r="C10" s="1260" t="s">
        <v>11217</v>
      </c>
      <c r="D10" s="1260" t="s">
        <v>11218</v>
      </c>
      <c r="E10" s="1260" t="s">
        <v>11219</v>
      </c>
      <c r="F10" s="1260" t="s">
        <v>11152</v>
      </c>
      <c r="G10" s="1260" t="s">
        <v>11220</v>
      </c>
      <c r="H10" s="1260" t="s">
        <v>11153</v>
      </c>
      <c r="I10" s="1260" t="s">
        <v>10976</v>
      </c>
      <c r="J10" s="1259">
        <v>7432868</v>
      </c>
      <c r="K10" s="1260" t="s">
        <v>11221</v>
      </c>
      <c r="L10" s="1260" t="s">
        <v>11155</v>
      </c>
      <c r="M10" s="1260" t="s">
        <v>262</v>
      </c>
      <c r="N10" s="1260"/>
      <c r="O10" s="1260" t="s">
        <v>11218</v>
      </c>
      <c r="P10" s="1260" t="s">
        <v>11222</v>
      </c>
      <c r="Q10" s="1260" t="s">
        <v>11223</v>
      </c>
      <c r="R10" s="1260" t="s">
        <v>11222</v>
      </c>
      <c r="S10" s="1259">
        <v>1</v>
      </c>
      <c r="T10" s="1260"/>
      <c r="U10" s="1260"/>
      <c r="V10" s="1260"/>
      <c r="W10" s="1259">
        <v>0</v>
      </c>
      <c r="X10" s="1259">
        <v>1007</v>
      </c>
      <c r="Y10" s="1259">
        <v>0</v>
      </c>
    </row>
    <row r="11" spans="1:25">
      <c r="A11" s="1350">
        <v>11202002575</v>
      </c>
      <c r="B11" s="1260" t="s">
        <v>11224</v>
      </c>
      <c r="C11" s="1260" t="s">
        <v>11225</v>
      </c>
      <c r="D11" s="1260" t="s">
        <v>11226</v>
      </c>
      <c r="E11" s="1260" t="s">
        <v>11190</v>
      </c>
      <c r="F11" s="1260" t="s">
        <v>11213</v>
      </c>
      <c r="G11" s="1260"/>
      <c r="H11" s="1260" t="s">
        <v>11153</v>
      </c>
      <c r="I11" s="1260" t="s">
        <v>10976</v>
      </c>
      <c r="J11" s="1259">
        <v>7432867</v>
      </c>
      <c r="K11" s="1260" t="s">
        <v>11154</v>
      </c>
      <c r="L11" s="1260" t="s">
        <v>11155</v>
      </c>
      <c r="M11" s="1260" t="s">
        <v>2528</v>
      </c>
      <c r="N11" s="1260" t="s">
        <v>11227</v>
      </c>
      <c r="O11" s="1260" t="s">
        <v>11226</v>
      </c>
      <c r="P11" s="1260"/>
      <c r="Q11" s="1260" t="s">
        <v>11228</v>
      </c>
      <c r="R11" s="1260" t="s">
        <v>11229</v>
      </c>
      <c r="S11" s="1259">
        <v>1</v>
      </c>
      <c r="T11" s="1260" t="s">
        <v>11230</v>
      </c>
      <c r="U11" s="1260" t="s">
        <v>11231</v>
      </c>
      <c r="V11" s="1260" t="s">
        <v>11232</v>
      </c>
      <c r="W11" s="1259">
        <v>0</v>
      </c>
      <c r="X11" s="1259">
        <v>1005</v>
      </c>
      <c r="Y11" s="1259">
        <v>0</v>
      </c>
    </row>
    <row r="12" spans="1:25">
      <c r="A12" s="1350">
        <v>11202002574</v>
      </c>
      <c r="B12" s="1260"/>
      <c r="C12" s="1260" t="s">
        <v>11233</v>
      </c>
      <c r="D12" s="1260" t="s">
        <v>11234</v>
      </c>
      <c r="E12" s="1260" t="s">
        <v>11190</v>
      </c>
      <c r="F12" s="1260" t="s">
        <v>11152</v>
      </c>
      <c r="G12" s="1260" t="s">
        <v>11235</v>
      </c>
      <c r="H12" s="1260" t="s">
        <v>11153</v>
      </c>
      <c r="I12" s="1260" t="s">
        <v>10976</v>
      </c>
      <c r="J12" s="1259">
        <v>7432866</v>
      </c>
      <c r="K12" s="1260" t="s">
        <v>11221</v>
      </c>
      <c r="L12" s="1260" t="s">
        <v>11155</v>
      </c>
      <c r="M12" s="1260" t="s">
        <v>1946</v>
      </c>
      <c r="N12" s="1260" t="s">
        <v>11236</v>
      </c>
      <c r="O12" s="1260" t="s">
        <v>11234</v>
      </c>
      <c r="P12" s="1260" t="s">
        <v>11237</v>
      </c>
      <c r="Q12" s="1260" t="s">
        <v>11238</v>
      </c>
      <c r="R12" s="1259">
        <v>8945266</v>
      </c>
      <c r="S12" s="1259">
        <v>1</v>
      </c>
      <c r="T12" s="1260"/>
      <c r="U12" s="1260"/>
      <c r="V12" s="1260"/>
      <c r="W12" s="1259">
        <v>0</v>
      </c>
      <c r="X12" s="1259">
        <v>1007</v>
      </c>
      <c r="Y12" s="1259">
        <v>0</v>
      </c>
    </row>
    <row r="13" spans="1:25">
      <c r="A13" s="1350">
        <v>11202002573</v>
      </c>
      <c r="B13" s="1260" t="s">
        <v>11239</v>
      </c>
      <c r="C13" s="1260" t="s">
        <v>11240</v>
      </c>
      <c r="D13" s="1260" t="s">
        <v>11241</v>
      </c>
      <c r="E13" s="1260" t="s">
        <v>11190</v>
      </c>
      <c r="F13" s="1260" t="s">
        <v>11242</v>
      </c>
      <c r="G13" s="1260"/>
      <c r="H13" s="1260" t="s">
        <v>11153</v>
      </c>
      <c r="I13" s="1260" t="s">
        <v>11243</v>
      </c>
      <c r="J13" s="1259">
        <v>7432865</v>
      </c>
      <c r="K13" s="1260" t="s">
        <v>11154</v>
      </c>
      <c r="L13" s="1260" t="s">
        <v>11155</v>
      </c>
      <c r="M13" s="1260" t="s">
        <v>2319</v>
      </c>
      <c r="N13" s="1260" t="s">
        <v>11244</v>
      </c>
      <c r="O13" s="1260" t="s">
        <v>11241</v>
      </c>
      <c r="P13" s="1260"/>
      <c r="Q13" s="1260" t="s">
        <v>11245</v>
      </c>
      <c r="R13" s="1260" t="s">
        <v>11246</v>
      </c>
      <c r="S13" s="1259">
        <v>1</v>
      </c>
      <c r="T13" s="1260"/>
      <c r="U13" s="1260" t="s">
        <v>11247</v>
      </c>
      <c r="V13" s="1260" t="s">
        <v>11248</v>
      </c>
      <c r="W13" s="1259">
        <v>0</v>
      </c>
      <c r="X13" s="1259">
        <v>1005</v>
      </c>
      <c r="Y13" s="1259">
        <v>0</v>
      </c>
    </row>
    <row r="14" spans="1:25">
      <c r="A14" s="1350">
        <v>11202002572</v>
      </c>
      <c r="B14" s="1260"/>
      <c r="C14" s="1260" t="s">
        <v>11249</v>
      </c>
      <c r="D14" s="1260" t="s">
        <v>11250</v>
      </c>
      <c r="E14" s="1260" t="s">
        <v>11251</v>
      </c>
      <c r="F14" s="1260" t="s">
        <v>11252</v>
      </c>
      <c r="G14" s="1260" t="s">
        <v>11253</v>
      </c>
      <c r="H14" s="1260" t="s">
        <v>11153</v>
      </c>
      <c r="I14" s="1260" t="s">
        <v>11164</v>
      </c>
      <c r="J14" s="1259">
        <v>7432864</v>
      </c>
      <c r="K14" s="1260" t="s">
        <v>11221</v>
      </c>
      <c r="L14" s="1260" t="s">
        <v>11155</v>
      </c>
      <c r="M14" s="1260" t="s">
        <v>2154</v>
      </c>
      <c r="N14" s="1260" t="s">
        <v>11254</v>
      </c>
      <c r="O14" s="1260" t="s">
        <v>11250</v>
      </c>
      <c r="P14" s="1260"/>
      <c r="Q14" s="1260"/>
      <c r="R14" s="1260"/>
      <c r="S14" s="1259">
        <v>1</v>
      </c>
      <c r="T14" s="1260" t="s">
        <v>11255</v>
      </c>
      <c r="U14" s="1260" t="s">
        <v>11256</v>
      </c>
      <c r="V14" s="1260" t="s">
        <v>11257</v>
      </c>
      <c r="W14" s="1259">
        <v>0</v>
      </c>
      <c r="X14" s="1259">
        <v>1007</v>
      </c>
      <c r="Y14" s="1259">
        <v>0</v>
      </c>
    </row>
    <row r="15" spans="1:25">
      <c r="A15" s="1350">
        <v>11202002571</v>
      </c>
      <c r="B15" s="1260"/>
      <c r="C15" s="1260" t="s">
        <v>11258</v>
      </c>
      <c r="D15" s="1260" t="s">
        <v>11202</v>
      </c>
      <c r="E15" s="1260" t="s">
        <v>11190</v>
      </c>
      <c r="F15" s="1260" t="s">
        <v>11176</v>
      </c>
      <c r="G15" s="1260"/>
      <c r="H15" s="1260" t="s">
        <v>11153</v>
      </c>
      <c r="I15" s="1260" t="s">
        <v>11177</v>
      </c>
      <c r="J15" s="1259">
        <v>7432863</v>
      </c>
      <c r="K15" s="1260" t="s">
        <v>11154</v>
      </c>
      <c r="L15" s="1260" t="s">
        <v>11155</v>
      </c>
      <c r="M15" s="1260" t="s">
        <v>2132</v>
      </c>
      <c r="N15" s="1260" t="s">
        <v>11204</v>
      </c>
      <c r="O15" s="1260" t="s">
        <v>11202</v>
      </c>
      <c r="P15" s="1260" t="s">
        <v>11192</v>
      </c>
      <c r="Q15" s="1260"/>
      <c r="R15" s="1260" t="s">
        <v>11259</v>
      </c>
      <c r="S15" s="1259">
        <v>1</v>
      </c>
      <c r="T15" s="1260"/>
      <c r="U15" s="1260" t="s">
        <v>11209</v>
      </c>
      <c r="V15" s="1260" t="s">
        <v>11210</v>
      </c>
      <c r="W15" s="1259">
        <v>0</v>
      </c>
      <c r="X15" s="1259">
        <v>1005</v>
      </c>
      <c r="Y15" s="1259">
        <v>0</v>
      </c>
    </row>
    <row r="16" spans="1:25">
      <c r="A16" s="1350">
        <v>11202002570</v>
      </c>
      <c r="B16" s="1260"/>
      <c r="C16" s="1260" t="s">
        <v>11258</v>
      </c>
      <c r="D16" s="1260" t="s">
        <v>11260</v>
      </c>
      <c r="E16" s="1260" t="s">
        <v>11190</v>
      </c>
      <c r="F16" s="1260" t="s">
        <v>11176</v>
      </c>
      <c r="G16" s="1260"/>
      <c r="H16" s="1260" t="s">
        <v>11153</v>
      </c>
      <c r="I16" s="1260" t="s">
        <v>11177</v>
      </c>
      <c r="J16" s="1259">
        <v>7432862</v>
      </c>
      <c r="K16" s="1260" t="s">
        <v>11154</v>
      </c>
      <c r="L16" s="1260" t="s">
        <v>11155</v>
      </c>
      <c r="M16" s="1260" t="s">
        <v>1295</v>
      </c>
      <c r="N16" s="1260" t="s">
        <v>11261</v>
      </c>
      <c r="O16" s="1260" t="s">
        <v>11260</v>
      </c>
      <c r="P16" s="1260" t="s">
        <v>11262</v>
      </c>
      <c r="Q16" s="1260"/>
      <c r="R16" s="1260" t="s">
        <v>11262</v>
      </c>
      <c r="S16" s="1259">
        <v>1</v>
      </c>
      <c r="T16" s="1260"/>
      <c r="U16" s="1260" t="s">
        <v>11158</v>
      </c>
      <c r="V16" s="1260" t="s">
        <v>11263</v>
      </c>
      <c r="W16" s="1259">
        <v>0</v>
      </c>
      <c r="X16" s="1259">
        <v>1005</v>
      </c>
      <c r="Y16" s="1259">
        <v>0</v>
      </c>
    </row>
    <row r="17" spans="1:25">
      <c r="A17" s="1350">
        <v>11202002569</v>
      </c>
      <c r="B17" s="1260"/>
      <c r="C17" s="1260" t="s">
        <v>11264</v>
      </c>
      <c r="D17" s="1260" t="s">
        <v>11265</v>
      </c>
      <c r="E17" s="1260" t="s">
        <v>11266</v>
      </c>
      <c r="F17" s="1260" t="s">
        <v>11176</v>
      </c>
      <c r="G17" s="1260"/>
      <c r="H17" s="1260" t="s">
        <v>11153</v>
      </c>
      <c r="I17" s="1260" t="s">
        <v>11177</v>
      </c>
      <c r="J17" s="1259">
        <v>7432861</v>
      </c>
      <c r="K17" s="1260" t="s">
        <v>11154</v>
      </c>
      <c r="L17" s="1260" t="s">
        <v>11155</v>
      </c>
      <c r="M17" s="1260" t="s">
        <v>1420</v>
      </c>
      <c r="N17" s="1260" t="s">
        <v>11267</v>
      </c>
      <c r="O17" s="1260" t="s">
        <v>11265</v>
      </c>
      <c r="P17" s="1260" t="s">
        <v>11268</v>
      </c>
      <c r="Q17" s="1260"/>
      <c r="R17" s="1260" t="s">
        <v>11268</v>
      </c>
      <c r="S17" s="1259">
        <v>1</v>
      </c>
      <c r="T17" s="1260"/>
      <c r="U17" s="1260" t="s">
        <v>11269</v>
      </c>
      <c r="V17" s="1260" t="s">
        <v>11270</v>
      </c>
      <c r="W17" s="1259">
        <v>0</v>
      </c>
      <c r="X17" s="1259">
        <v>1005</v>
      </c>
      <c r="Y17" s="1259">
        <v>0</v>
      </c>
    </row>
    <row r="18" spans="1:25">
      <c r="A18" s="1350">
        <v>11202002568</v>
      </c>
      <c r="B18" s="1260" t="s">
        <v>11271</v>
      </c>
      <c r="C18" s="1260" t="s">
        <v>11272</v>
      </c>
      <c r="D18" s="1260" t="s">
        <v>11273</v>
      </c>
      <c r="E18" s="1260" t="s">
        <v>11266</v>
      </c>
      <c r="F18" s="1260"/>
      <c r="G18" s="1260"/>
      <c r="H18" s="1260" t="s">
        <v>11153</v>
      </c>
      <c r="I18" s="1260" t="s">
        <v>11164</v>
      </c>
      <c r="J18" s="1259">
        <v>7432860</v>
      </c>
      <c r="K18" s="1260" t="s">
        <v>11274</v>
      </c>
      <c r="L18" s="1260" t="s">
        <v>11275</v>
      </c>
      <c r="M18" s="1260" t="s">
        <v>2182</v>
      </c>
      <c r="N18" s="1260" t="s">
        <v>11276</v>
      </c>
      <c r="O18" s="1260" t="s">
        <v>11273</v>
      </c>
      <c r="P18" s="1260" t="s">
        <v>11277</v>
      </c>
      <c r="Q18" s="1260" t="s">
        <v>11278</v>
      </c>
      <c r="R18" s="1260" t="s">
        <v>11279</v>
      </c>
      <c r="S18" s="1259">
        <v>1</v>
      </c>
      <c r="T18" s="1260" t="s">
        <v>11280</v>
      </c>
      <c r="U18" s="1260" t="s">
        <v>11231</v>
      </c>
      <c r="V18" s="1260" t="s">
        <v>11281</v>
      </c>
      <c r="W18" s="1259">
        <v>0</v>
      </c>
      <c r="X18" s="1259">
        <v>1002</v>
      </c>
      <c r="Y18" s="1259">
        <v>2</v>
      </c>
    </row>
    <row r="19" spans="1:25">
      <c r="A19" s="1350">
        <v>11202002567</v>
      </c>
      <c r="B19" s="1260"/>
      <c r="C19" s="1260" t="s">
        <v>11282</v>
      </c>
      <c r="D19" s="1260" t="s">
        <v>11283</v>
      </c>
      <c r="E19" s="1260" t="s">
        <v>11284</v>
      </c>
      <c r="F19" s="1260" t="s">
        <v>11285</v>
      </c>
      <c r="G19" s="1260" t="s">
        <v>11286</v>
      </c>
      <c r="H19" s="1260" t="s">
        <v>11153</v>
      </c>
      <c r="I19" s="1260" t="s">
        <v>11164</v>
      </c>
      <c r="J19" s="1259">
        <v>7432859</v>
      </c>
      <c r="K19" s="1260" t="s">
        <v>11221</v>
      </c>
      <c r="L19" s="1260" t="s">
        <v>11155</v>
      </c>
      <c r="M19" s="1260" t="s">
        <v>1562</v>
      </c>
      <c r="N19" s="1260" t="s">
        <v>11287</v>
      </c>
      <c r="O19" s="1260" t="s">
        <v>11283</v>
      </c>
      <c r="P19" s="1260" t="s">
        <v>11288</v>
      </c>
      <c r="Q19" s="1260"/>
      <c r="R19" s="1260"/>
      <c r="S19" s="1259">
        <v>1</v>
      </c>
      <c r="T19" s="1260" t="s">
        <v>11289</v>
      </c>
      <c r="U19" s="1260" t="s">
        <v>11290</v>
      </c>
      <c r="V19" s="1260" t="s">
        <v>11291</v>
      </c>
      <c r="W19" s="1259">
        <v>0</v>
      </c>
      <c r="X19" s="1259">
        <v>1007</v>
      </c>
      <c r="Y19" s="1259">
        <v>0</v>
      </c>
    </row>
    <row r="20" spans="1:25">
      <c r="A20" s="1350">
        <v>11202002566</v>
      </c>
      <c r="B20" s="1260"/>
      <c r="C20" s="1260" t="s">
        <v>11292</v>
      </c>
      <c r="D20" s="1260" t="s">
        <v>11293</v>
      </c>
      <c r="E20" s="1260" t="s">
        <v>11294</v>
      </c>
      <c r="F20" s="1260" t="s">
        <v>11295</v>
      </c>
      <c r="G20" s="1260" t="s">
        <v>11296</v>
      </c>
      <c r="H20" s="1260" t="s">
        <v>11153</v>
      </c>
      <c r="I20" s="1260" t="s">
        <v>10976</v>
      </c>
      <c r="J20" s="1259">
        <v>7432858</v>
      </c>
      <c r="K20" s="1260" t="s">
        <v>11221</v>
      </c>
      <c r="L20" s="1260" t="s">
        <v>11155</v>
      </c>
      <c r="M20" s="1260" t="s">
        <v>262</v>
      </c>
      <c r="N20" s="1260"/>
      <c r="O20" s="1260" t="s">
        <v>11293</v>
      </c>
      <c r="P20" s="1259">
        <v>8952220</v>
      </c>
      <c r="Q20" s="1260"/>
      <c r="R20" s="1260"/>
      <c r="S20" s="1259">
        <v>1</v>
      </c>
      <c r="T20" s="1260"/>
      <c r="U20" s="1260"/>
      <c r="V20" s="1260"/>
      <c r="W20" s="1259">
        <v>0</v>
      </c>
      <c r="X20" s="1259">
        <v>1007</v>
      </c>
      <c r="Y20" s="1259">
        <v>0</v>
      </c>
    </row>
    <row r="21" spans="1:25">
      <c r="A21" s="1350">
        <v>11202002565</v>
      </c>
      <c r="B21" s="1260"/>
      <c r="C21" s="1260" t="s">
        <v>11297</v>
      </c>
      <c r="D21" s="1260" t="s">
        <v>11298</v>
      </c>
      <c r="E21" s="1260" t="s">
        <v>11299</v>
      </c>
      <c r="F21" s="1260" t="s">
        <v>11152</v>
      </c>
      <c r="G21" s="1260" t="s">
        <v>11300</v>
      </c>
      <c r="H21" s="1260" t="s">
        <v>11153</v>
      </c>
      <c r="I21" s="1260" t="s">
        <v>10976</v>
      </c>
      <c r="J21" s="1259">
        <v>7432857</v>
      </c>
      <c r="K21" s="1260" t="s">
        <v>11221</v>
      </c>
      <c r="L21" s="1260" t="s">
        <v>11155</v>
      </c>
      <c r="M21" s="1260" t="s">
        <v>262</v>
      </c>
      <c r="N21" s="1260"/>
      <c r="O21" s="1260" t="s">
        <v>11298</v>
      </c>
      <c r="P21" s="1259">
        <v>8952220</v>
      </c>
      <c r="Q21" s="1260"/>
      <c r="R21" s="1260"/>
      <c r="S21" s="1259">
        <v>1</v>
      </c>
      <c r="T21" s="1260"/>
      <c r="U21" s="1260"/>
      <c r="V21" s="1260"/>
      <c r="W21" s="1259">
        <v>0</v>
      </c>
      <c r="X21" s="1259">
        <v>1007</v>
      </c>
      <c r="Y21" s="1259">
        <v>0</v>
      </c>
    </row>
    <row r="22" spans="1:25">
      <c r="A22" s="1350">
        <v>11202002564</v>
      </c>
      <c r="B22" s="1260"/>
      <c r="C22" s="1260" t="s">
        <v>11301</v>
      </c>
      <c r="D22" s="1260" t="s">
        <v>11302</v>
      </c>
      <c r="E22" s="1260" t="s">
        <v>11303</v>
      </c>
      <c r="F22" s="1260" t="s">
        <v>11295</v>
      </c>
      <c r="G22" s="1260" t="s">
        <v>11304</v>
      </c>
      <c r="H22" s="1260" t="s">
        <v>11153</v>
      </c>
      <c r="I22" s="1260" t="s">
        <v>10976</v>
      </c>
      <c r="J22" s="1259">
        <v>7432856</v>
      </c>
      <c r="K22" s="1260" t="s">
        <v>11221</v>
      </c>
      <c r="L22" s="1260" t="s">
        <v>11155</v>
      </c>
      <c r="M22" s="1260" t="s">
        <v>2529</v>
      </c>
      <c r="N22" s="1260" t="s">
        <v>11305</v>
      </c>
      <c r="O22" s="1260" t="s">
        <v>11302</v>
      </c>
      <c r="P22" s="1260" t="s">
        <v>11306</v>
      </c>
      <c r="Q22" s="1260"/>
      <c r="R22" s="1260"/>
      <c r="S22" s="1259">
        <v>1</v>
      </c>
      <c r="T22" s="1260"/>
      <c r="U22" s="1260" t="s">
        <v>11231</v>
      </c>
      <c r="V22" s="1260" t="s">
        <v>11307</v>
      </c>
      <c r="W22" s="1259">
        <v>0</v>
      </c>
      <c r="X22" s="1259">
        <v>1007</v>
      </c>
      <c r="Y22" s="1259">
        <v>0</v>
      </c>
    </row>
    <row r="23" spans="1:25">
      <c r="A23" s="1350">
        <v>11202002563</v>
      </c>
      <c r="B23" s="1260" t="s">
        <v>11308</v>
      </c>
      <c r="C23" s="1260" t="s">
        <v>11309</v>
      </c>
      <c r="D23" s="1260" t="s">
        <v>11310</v>
      </c>
      <c r="E23" s="1260" t="s">
        <v>11311</v>
      </c>
      <c r="F23" s="1260"/>
      <c r="G23" s="1260"/>
      <c r="H23" s="1260" t="s">
        <v>11153</v>
      </c>
      <c r="I23" s="1260" t="s">
        <v>11164</v>
      </c>
      <c r="J23" s="1259">
        <v>7432855</v>
      </c>
      <c r="K23" s="1260" t="s">
        <v>11274</v>
      </c>
      <c r="L23" s="1260" t="s">
        <v>11275</v>
      </c>
      <c r="M23" s="1260" t="s">
        <v>2182</v>
      </c>
      <c r="N23" s="1260" t="s">
        <v>11276</v>
      </c>
      <c r="O23" s="1260" t="s">
        <v>11310</v>
      </c>
      <c r="P23" s="1260" t="s">
        <v>11312</v>
      </c>
      <c r="Q23" s="1260" t="s">
        <v>11313</v>
      </c>
      <c r="R23" s="1260" t="s">
        <v>11312</v>
      </c>
      <c r="S23" s="1259">
        <v>1</v>
      </c>
      <c r="T23" s="1260" t="s">
        <v>11314</v>
      </c>
      <c r="U23" s="1260" t="s">
        <v>11231</v>
      </c>
      <c r="V23" s="1260" t="s">
        <v>11281</v>
      </c>
      <c r="W23" s="1259">
        <v>0</v>
      </c>
      <c r="X23" s="1259">
        <v>1002</v>
      </c>
      <c r="Y23" s="1259">
        <v>2</v>
      </c>
    </row>
    <row r="24" spans="1:25">
      <c r="A24" s="1350">
        <v>11202002562</v>
      </c>
      <c r="B24" s="1260"/>
      <c r="C24" s="1260" t="s">
        <v>11315</v>
      </c>
      <c r="D24" s="1260" t="s">
        <v>11316</v>
      </c>
      <c r="E24" s="1260" t="s">
        <v>11175</v>
      </c>
      <c r="F24" s="1260" t="s">
        <v>11295</v>
      </c>
      <c r="G24" s="1260" t="s">
        <v>11317</v>
      </c>
      <c r="H24" s="1260" t="s">
        <v>11153</v>
      </c>
      <c r="I24" s="1260" t="s">
        <v>10976</v>
      </c>
      <c r="J24" s="1259">
        <v>7432854</v>
      </c>
      <c r="K24" s="1260" t="s">
        <v>11221</v>
      </c>
      <c r="L24" s="1260" t="s">
        <v>11155</v>
      </c>
      <c r="M24" s="1260" t="s">
        <v>1985</v>
      </c>
      <c r="N24" s="1260" t="s">
        <v>11318</v>
      </c>
      <c r="O24" s="1260" t="s">
        <v>11316</v>
      </c>
      <c r="P24" s="1260" t="s">
        <v>11319</v>
      </c>
      <c r="Q24" s="1260"/>
      <c r="R24" s="1260" t="s">
        <v>11320</v>
      </c>
      <c r="S24" s="1259">
        <v>1</v>
      </c>
      <c r="T24" s="1260"/>
      <c r="U24" s="1260" t="s">
        <v>11158</v>
      </c>
      <c r="V24" s="1260" t="s">
        <v>11321</v>
      </c>
      <c r="W24" s="1259">
        <v>0</v>
      </c>
      <c r="X24" s="1259">
        <v>1007</v>
      </c>
      <c r="Y24" s="1259">
        <v>0</v>
      </c>
    </row>
    <row r="25" spans="1:25">
      <c r="A25" s="1350">
        <v>11202002561</v>
      </c>
      <c r="B25" s="1260" t="s">
        <v>11322</v>
      </c>
      <c r="C25" s="1260" t="s">
        <v>11323</v>
      </c>
      <c r="D25" s="1260" t="s">
        <v>11324</v>
      </c>
      <c r="E25" s="1260" t="s">
        <v>11190</v>
      </c>
      <c r="F25" s="1260" t="s">
        <v>11252</v>
      </c>
      <c r="G25" s="1260" t="s">
        <v>11325</v>
      </c>
      <c r="H25" s="1260" t="s">
        <v>11153</v>
      </c>
      <c r="I25" s="1260" t="s">
        <v>11164</v>
      </c>
      <c r="J25" s="1259">
        <v>7432853</v>
      </c>
      <c r="K25" s="1260" t="s">
        <v>11221</v>
      </c>
      <c r="L25" s="1260" t="s">
        <v>11155</v>
      </c>
      <c r="M25" s="1260" t="s">
        <v>1658</v>
      </c>
      <c r="N25" s="1260" t="s">
        <v>11326</v>
      </c>
      <c r="O25" s="1260" t="s">
        <v>11324</v>
      </c>
      <c r="P25" s="1260" t="s">
        <v>11327</v>
      </c>
      <c r="Q25" s="1260" t="s">
        <v>11328</v>
      </c>
      <c r="R25" s="1260" t="s">
        <v>11329</v>
      </c>
      <c r="S25" s="1259">
        <v>1</v>
      </c>
      <c r="T25" s="1260" t="s">
        <v>11330</v>
      </c>
      <c r="U25" s="1260" t="s">
        <v>11209</v>
      </c>
      <c r="V25" s="1260" t="s">
        <v>11331</v>
      </c>
      <c r="W25" s="1259">
        <v>0</v>
      </c>
      <c r="X25" s="1259">
        <v>1007</v>
      </c>
      <c r="Y25" s="1259">
        <v>0</v>
      </c>
    </row>
    <row r="26" spans="1:25">
      <c r="A26" s="1350">
        <v>11202002560</v>
      </c>
      <c r="B26" s="1260"/>
      <c r="C26" s="1260" t="s">
        <v>11332</v>
      </c>
      <c r="D26" s="1260" t="s">
        <v>11333</v>
      </c>
      <c r="E26" s="1260" t="s">
        <v>11190</v>
      </c>
      <c r="F26" s="1260" t="s">
        <v>11176</v>
      </c>
      <c r="G26" s="1260"/>
      <c r="H26" s="1260" t="s">
        <v>11153</v>
      </c>
      <c r="I26" s="1260" t="s">
        <v>11177</v>
      </c>
      <c r="J26" s="1259">
        <v>7432852</v>
      </c>
      <c r="K26" s="1260" t="s">
        <v>11154</v>
      </c>
      <c r="L26" s="1260" t="s">
        <v>11155</v>
      </c>
      <c r="M26" s="1260" t="s">
        <v>2121</v>
      </c>
      <c r="N26" s="1260" t="s">
        <v>11334</v>
      </c>
      <c r="O26" s="1260" t="s">
        <v>11333</v>
      </c>
      <c r="P26" s="1260" t="s">
        <v>11192</v>
      </c>
      <c r="Q26" s="1260"/>
      <c r="R26" s="1260" t="s">
        <v>11335</v>
      </c>
      <c r="S26" s="1259">
        <v>1</v>
      </c>
      <c r="T26" s="1260"/>
      <c r="U26" s="1260" t="s">
        <v>11209</v>
      </c>
      <c r="V26" s="1260" t="s">
        <v>11210</v>
      </c>
      <c r="W26" s="1259">
        <v>0</v>
      </c>
      <c r="X26" s="1259">
        <v>1005</v>
      </c>
      <c r="Y26" s="1259">
        <v>0</v>
      </c>
    </row>
    <row r="27" spans="1:25">
      <c r="A27" s="1350">
        <v>11202002559</v>
      </c>
      <c r="B27" s="1260" t="s">
        <v>11336</v>
      </c>
      <c r="C27" s="1260" t="s">
        <v>11337</v>
      </c>
      <c r="D27" s="1260" t="s">
        <v>11338</v>
      </c>
      <c r="E27" s="1260" t="s">
        <v>11190</v>
      </c>
      <c r="F27" s="1260" t="s">
        <v>11176</v>
      </c>
      <c r="G27" s="1260" t="s">
        <v>11339</v>
      </c>
      <c r="H27" s="1260" t="s">
        <v>11153</v>
      </c>
      <c r="I27" s="1260" t="s">
        <v>11177</v>
      </c>
      <c r="J27" s="1259">
        <v>7432851</v>
      </c>
      <c r="K27" s="1260" t="s">
        <v>11221</v>
      </c>
      <c r="L27" s="1260" t="s">
        <v>11155</v>
      </c>
      <c r="M27" s="1260" t="s">
        <v>2548</v>
      </c>
      <c r="N27" s="1260" t="s">
        <v>11340</v>
      </c>
      <c r="O27" s="1260" t="s">
        <v>11338</v>
      </c>
      <c r="P27" s="1260" t="s">
        <v>11341</v>
      </c>
      <c r="Q27" s="1260"/>
      <c r="R27" s="1260"/>
      <c r="S27" s="1259">
        <v>1</v>
      </c>
      <c r="T27" s="1260"/>
      <c r="U27" s="1260" t="s">
        <v>11269</v>
      </c>
      <c r="V27" s="1260" t="s">
        <v>11342</v>
      </c>
      <c r="W27" s="1259">
        <v>0</v>
      </c>
      <c r="X27" s="1259">
        <v>1007</v>
      </c>
      <c r="Y27" s="1259">
        <v>0</v>
      </c>
    </row>
    <row r="28" spans="1:25">
      <c r="A28" s="1350">
        <v>11202002558</v>
      </c>
      <c r="B28" s="1260" t="s">
        <v>11343</v>
      </c>
      <c r="C28" s="1260" t="s">
        <v>11344</v>
      </c>
      <c r="D28" s="1260" t="s">
        <v>11345</v>
      </c>
      <c r="E28" s="1260" t="s">
        <v>11190</v>
      </c>
      <c r="F28" s="1260" t="s">
        <v>11346</v>
      </c>
      <c r="G28" s="1260" t="s">
        <v>11347</v>
      </c>
      <c r="H28" s="1260" t="s">
        <v>11153</v>
      </c>
      <c r="I28" s="1260" t="s">
        <v>10976</v>
      </c>
      <c r="J28" s="1259">
        <v>7432850</v>
      </c>
      <c r="K28" s="1260" t="s">
        <v>11221</v>
      </c>
      <c r="L28" s="1260" t="s">
        <v>11155</v>
      </c>
      <c r="M28" s="1260" t="s">
        <v>11092</v>
      </c>
      <c r="N28" s="1260" t="s">
        <v>11348</v>
      </c>
      <c r="O28" s="1260" t="s">
        <v>11345</v>
      </c>
      <c r="P28" s="1260" t="s">
        <v>11349</v>
      </c>
      <c r="Q28" s="1260" t="s">
        <v>11223</v>
      </c>
      <c r="R28" s="1260" t="s">
        <v>11349</v>
      </c>
      <c r="S28" s="1259">
        <v>1</v>
      </c>
      <c r="T28" s="1260" t="s">
        <v>11350</v>
      </c>
      <c r="U28" s="1260" t="s">
        <v>11158</v>
      </c>
      <c r="V28" s="1260" t="s">
        <v>11159</v>
      </c>
      <c r="W28" s="1259">
        <v>0</v>
      </c>
      <c r="X28" s="1259">
        <v>1007</v>
      </c>
      <c r="Y28" s="1259">
        <v>0</v>
      </c>
    </row>
    <row r="29" spans="1:25">
      <c r="A29" s="1350">
        <v>11202002557</v>
      </c>
      <c r="B29" s="1260"/>
      <c r="C29" s="1260" t="s">
        <v>11351</v>
      </c>
      <c r="D29" s="1260" t="s">
        <v>11352</v>
      </c>
      <c r="E29" s="1260" t="s">
        <v>11353</v>
      </c>
      <c r="F29" s="1260" t="s">
        <v>11176</v>
      </c>
      <c r="G29" s="1260" t="s">
        <v>11354</v>
      </c>
      <c r="H29" s="1260" t="s">
        <v>11153</v>
      </c>
      <c r="I29" s="1260" t="s">
        <v>11177</v>
      </c>
      <c r="J29" s="1259">
        <v>7432849</v>
      </c>
      <c r="K29" s="1260" t="s">
        <v>11221</v>
      </c>
      <c r="L29" s="1260" t="s">
        <v>11155</v>
      </c>
      <c r="M29" s="1260" t="s">
        <v>262</v>
      </c>
      <c r="N29" s="1260"/>
      <c r="O29" s="1260" t="s">
        <v>11352</v>
      </c>
      <c r="P29" s="1260"/>
      <c r="Q29" s="1260"/>
      <c r="R29" s="1260"/>
      <c r="S29" s="1259">
        <v>1</v>
      </c>
      <c r="T29" s="1260"/>
      <c r="U29" s="1260"/>
      <c r="V29" s="1260"/>
      <c r="W29" s="1259">
        <v>0</v>
      </c>
      <c r="X29" s="1259">
        <v>1007</v>
      </c>
      <c r="Y29" s="1259">
        <v>0</v>
      </c>
    </row>
    <row r="30" spans="1:25">
      <c r="A30" s="1350">
        <v>11202002556</v>
      </c>
      <c r="B30" s="1260"/>
      <c r="C30" s="1260" t="s">
        <v>11355</v>
      </c>
      <c r="D30" s="1260" t="s">
        <v>11356</v>
      </c>
      <c r="E30" s="1260" t="s">
        <v>11357</v>
      </c>
      <c r="F30" s="1260" t="s">
        <v>11358</v>
      </c>
      <c r="G30" s="1260"/>
      <c r="H30" s="1260" t="s">
        <v>11153</v>
      </c>
      <c r="I30" s="1260" t="s">
        <v>11243</v>
      </c>
      <c r="J30" s="1259">
        <v>7432848</v>
      </c>
      <c r="K30" s="1260" t="s">
        <v>11154</v>
      </c>
      <c r="L30" s="1260" t="s">
        <v>11155</v>
      </c>
      <c r="M30" s="1260" t="s">
        <v>262</v>
      </c>
      <c r="N30" s="1260"/>
      <c r="O30" s="1260" t="s">
        <v>11356</v>
      </c>
      <c r="P30" s="1260"/>
      <c r="Q30" s="1260"/>
      <c r="R30" s="1260"/>
      <c r="S30" s="1259">
        <v>1</v>
      </c>
      <c r="T30" s="1260"/>
      <c r="U30" s="1260"/>
      <c r="V30" s="1260"/>
      <c r="W30" s="1259">
        <v>0</v>
      </c>
      <c r="X30" s="1259">
        <v>1005</v>
      </c>
      <c r="Y30" s="1259">
        <v>0</v>
      </c>
    </row>
    <row r="31" spans="1:25">
      <c r="A31" s="1350">
        <v>11202002555</v>
      </c>
      <c r="B31" s="1260" t="s">
        <v>11359</v>
      </c>
      <c r="C31" s="1260" t="s">
        <v>11360</v>
      </c>
      <c r="D31" s="1260" t="s">
        <v>11361</v>
      </c>
      <c r="E31" s="1260" t="s">
        <v>11266</v>
      </c>
      <c r="F31" s="1260" t="s">
        <v>11362</v>
      </c>
      <c r="G31" s="1260" t="s">
        <v>11363</v>
      </c>
      <c r="H31" s="1260" t="s">
        <v>11153</v>
      </c>
      <c r="I31" s="1260" t="s">
        <v>11364</v>
      </c>
      <c r="J31" s="1259">
        <v>7432847</v>
      </c>
      <c r="K31" s="1260" t="s">
        <v>11221</v>
      </c>
      <c r="L31" s="1260" t="s">
        <v>11155</v>
      </c>
      <c r="M31" s="1260" t="s">
        <v>2202</v>
      </c>
      <c r="N31" s="1260" t="s">
        <v>11365</v>
      </c>
      <c r="O31" s="1260" t="s">
        <v>11361</v>
      </c>
      <c r="P31" s="1260" t="s">
        <v>11366</v>
      </c>
      <c r="Q31" s="1260" t="s">
        <v>11367</v>
      </c>
      <c r="R31" s="1260" t="s">
        <v>11366</v>
      </c>
      <c r="S31" s="1259">
        <v>1</v>
      </c>
      <c r="T31" s="1260" t="s">
        <v>11368</v>
      </c>
      <c r="U31" s="1260" t="s">
        <v>11369</v>
      </c>
      <c r="V31" s="1260" t="s">
        <v>11370</v>
      </c>
      <c r="W31" s="1259">
        <v>0</v>
      </c>
      <c r="X31" s="1259">
        <v>1007</v>
      </c>
      <c r="Y31" s="1259">
        <v>0</v>
      </c>
    </row>
    <row r="32" spans="1:25">
      <c r="A32" s="1350">
        <v>11202002554</v>
      </c>
      <c r="B32" s="1260" t="s">
        <v>11371</v>
      </c>
      <c r="C32" s="1260" t="s">
        <v>11372</v>
      </c>
      <c r="D32" s="1260" t="s">
        <v>11373</v>
      </c>
      <c r="E32" s="1260" t="s">
        <v>11175</v>
      </c>
      <c r="F32" s="1260" t="s">
        <v>11346</v>
      </c>
      <c r="G32" s="1260" t="s">
        <v>11374</v>
      </c>
      <c r="H32" s="1260" t="s">
        <v>11153</v>
      </c>
      <c r="I32" s="1260" t="s">
        <v>10976</v>
      </c>
      <c r="J32" s="1259">
        <v>7432846</v>
      </c>
      <c r="K32" s="1260" t="s">
        <v>11375</v>
      </c>
      <c r="L32" s="1260" t="s">
        <v>11155</v>
      </c>
      <c r="M32" s="1260" t="s">
        <v>2530</v>
      </c>
      <c r="N32" s="1260" t="s">
        <v>11376</v>
      </c>
      <c r="O32" s="1260" t="s">
        <v>11373</v>
      </c>
      <c r="P32" s="1260" t="s">
        <v>11377</v>
      </c>
      <c r="Q32" s="1260" t="s">
        <v>11378</v>
      </c>
      <c r="R32" s="1260" t="s">
        <v>11377</v>
      </c>
      <c r="S32" s="1259">
        <v>1</v>
      </c>
      <c r="T32" s="1260" t="s">
        <v>11379</v>
      </c>
      <c r="U32" s="1260" t="s">
        <v>11158</v>
      </c>
      <c r="V32" s="1260" t="s">
        <v>11380</v>
      </c>
      <c r="W32" s="1259">
        <v>0</v>
      </c>
      <c r="X32" s="1259">
        <v>1008</v>
      </c>
      <c r="Y32" s="1259">
        <v>0</v>
      </c>
    </row>
    <row r="33" spans="1:25">
      <c r="A33" s="1350">
        <v>11202002553</v>
      </c>
      <c r="B33" s="1260" t="s">
        <v>11381</v>
      </c>
      <c r="C33" s="1260" t="s">
        <v>11382</v>
      </c>
      <c r="D33" s="1260" t="s">
        <v>11383</v>
      </c>
      <c r="E33" s="1260" t="s">
        <v>11384</v>
      </c>
      <c r="F33" s="1260" t="s">
        <v>11252</v>
      </c>
      <c r="G33" s="1260"/>
      <c r="H33" s="1260" t="s">
        <v>11153</v>
      </c>
      <c r="I33" s="1260" t="s">
        <v>11164</v>
      </c>
      <c r="J33" s="1259">
        <v>7432845</v>
      </c>
      <c r="K33" s="1260" t="s">
        <v>11154</v>
      </c>
      <c r="L33" s="1260" t="s">
        <v>11385</v>
      </c>
      <c r="M33" s="1260" t="s">
        <v>2182</v>
      </c>
      <c r="N33" s="1260" t="s">
        <v>11276</v>
      </c>
      <c r="O33" s="1260" t="s">
        <v>11383</v>
      </c>
      <c r="P33" s="1260"/>
      <c r="Q33" s="1260" t="s">
        <v>11386</v>
      </c>
      <c r="R33" s="1260" t="s">
        <v>11387</v>
      </c>
      <c r="S33" s="1259">
        <v>1</v>
      </c>
      <c r="T33" s="1260"/>
      <c r="U33" s="1260" t="s">
        <v>11231</v>
      </c>
      <c r="V33" s="1260" t="s">
        <v>11281</v>
      </c>
      <c r="W33" s="1259">
        <v>0</v>
      </c>
      <c r="X33" s="1259">
        <v>1005</v>
      </c>
      <c r="Y33" s="1259">
        <v>1</v>
      </c>
    </row>
    <row r="34" spans="1:25">
      <c r="A34" s="1350">
        <v>11202002552</v>
      </c>
      <c r="B34" s="1260" t="s">
        <v>11388</v>
      </c>
      <c r="C34" s="1260" t="s">
        <v>11389</v>
      </c>
      <c r="D34" s="1260" t="s">
        <v>11390</v>
      </c>
      <c r="E34" s="1260" t="s">
        <v>11190</v>
      </c>
      <c r="F34" s="1260" t="s">
        <v>11152</v>
      </c>
      <c r="G34" s="1260" t="s">
        <v>11391</v>
      </c>
      <c r="H34" s="1260" t="s">
        <v>11153</v>
      </c>
      <c r="I34" s="1260" t="s">
        <v>10976</v>
      </c>
      <c r="J34" s="1259">
        <v>7432844</v>
      </c>
      <c r="K34" s="1260" t="s">
        <v>11375</v>
      </c>
      <c r="L34" s="1260" t="s">
        <v>11155</v>
      </c>
      <c r="M34" s="1260" t="s">
        <v>2033</v>
      </c>
      <c r="N34" s="1260" t="s">
        <v>11392</v>
      </c>
      <c r="O34" s="1260" t="s">
        <v>11390</v>
      </c>
      <c r="P34" s="1260" t="s">
        <v>11393</v>
      </c>
      <c r="Q34" s="1260" t="s">
        <v>11394</v>
      </c>
      <c r="R34" s="1260" t="s">
        <v>11393</v>
      </c>
      <c r="S34" s="1259">
        <v>1</v>
      </c>
      <c r="T34" s="1260" t="s">
        <v>11395</v>
      </c>
      <c r="U34" s="1260" t="s">
        <v>11396</v>
      </c>
      <c r="V34" s="1260" t="s">
        <v>11397</v>
      </c>
      <c r="W34" s="1259">
        <v>0</v>
      </c>
      <c r="X34" s="1259">
        <v>1008</v>
      </c>
      <c r="Y34" s="1259">
        <v>0</v>
      </c>
    </row>
    <row r="35" spans="1:25">
      <c r="A35" s="1350">
        <v>11202002551</v>
      </c>
      <c r="B35" s="1260"/>
      <c r="C35" s="1260" t="s">
        <v>11398</v>
      </c>
      <c r="D35" s="1260" t="s">
        <v>11399</v>
      </c>
      <c r="E35" s="1260" t="s">
        <v>11400</v>
      </c>
      <c r="F35" s="1260" t="s">
        <v>11401</v>
      </c>
      <c r="G35" s="1260" t="s">
        <v>11402</v>
      </c>
      <c r="H35" s="1260" t="s">
        <v>11153</v>
      </c>
      <c r="I35" s="1260" t="s">
        <v>11164</v>
      </c>
      <c r="J35" s="1259">
        <v>7432843</v>
      </c>
      <c r="K35" s="1260" t="s">
        <v>11221</v>
      </c>
      <c r="L35" s="1260" t="s">
        <v>11155</v>
      </c>
      <c r="M35" s="1260" t="s">
        <v>1451</v>
      </c>
      <c r="N35" s="1260" t="s">
        <v>11403</v>
      </c>
      <c r="O35" s="1260" t="s">
        <v>11399</v>
      </c>
      <c r="P35" s="1260"/>
      <c r="Q35" s="1260"/>
      <c r="R35" s="1260"/>
      <c r="S35" s="1259">
        <v>1</v>
      </c>
      <c r="T35" s="1260" t="s">
        <v>11404</v>
      </c>
      <c r="U35" s="1260" t="s">
        <v>11405</v>
      </c>
      <c r="V35" s="1260" t="s">
        <v>11406</v>
      </c>
      <c r="W35" s="1259">
        <v>0</v>
      </c>
      <c r="X35" s="1259">
        <v>1007</v>
      </c>
      <c r="Y35" s="1259">
        <v>0</v>
      </c>
    </row>
    <row r="36" spans="1:25">
      <c r="A36" s="1350">
        <v>11202002550</v>
      </c>
      <c r="B36" s="1260"/>
      <c r="C36" s="1260" t="s">
        <v>11407</v>
      </c>
      <c r="D36" s="1260" t="s">
        <v>11408</v>
      </c>
      <c r="E36" s="1260" t="s">
        <v>11190</v>
      </c>
      <c r="F36" s="1260" t="s">
        <v>11163</v>
      </c>
      <c r="G36" s="1260" t="s">
        <v>11409</v>
      </c>
      <c r="H36" s="1260" t="s">
        <v>11153</v>
      </c>
      <c r="I36" s="1260" t="s">
        <v>11164</v>
      </c>
      <c r="J36" s="1259">
        <v>7432842</v>
      </c>
      <c r="K36" s="1260" t="s">
        <v>11221</v>
      </c>
      <c r="L36" s="1260" t="s">
        <v>11155</v>
      </c>
      <c r="M36" s="1260" t="s">
        <v>2472</v>
      </c>
      <c r="N36" s="1260" t="s">
        <v>11410</v>
      </c>
      <c r="O36" s="1260" t="s">
        <v>11408</v>
      </c>
      <c r="P36" s="1260"/>
      <c r="Q36" s="1260" t="s">
        <v>11411</v>
      </c>
      <c r="R36" s="1260" t="s">
        <v>11412</v>
      </c>
      <c r="S36" s="1259">
        <v>1</v>
      </c>
      <c r="T36" s="1260"/>
      <c r="U36" s="1260" t="s">
        <v>11256</v>
      </c>
      <c r="V36" s="1260" t="s">
        <v>11413</v>
      </c>
      <c r="W36" s="1259">
        <v>0</v>
      </c>
      <c r="X36" s="1259">
        <v>1007</v>
      </c>
      <c r="Y36" s="1259">
        <v>0</v>
      </c>
    </row>
    <row r="37" spans="1:25">
      <c r="A37" s="1350">
        <v>11202002549</v>
      </c>
      <c r="B37" s="1260"/>
      <c r="C37" s="1260" t="s">
        <v>11414</v>
      </c>
      <c r="D37" s="1260" t="s">
        <v>11415</v>
      </c>
      <c r="E37" s="1260" t="s">
        <v>11353</v>
      </c>
      <c r="F37" s="1260" t="s">
        <v>11416</v>
      </c>
      <c r="G37" s="1260" t="s">
        <v>11417</v>
      </c>
      <c r="H37" s="1260" t="s">
        <v>11153</v>
      </c>
      <c r="I37" s="1260" t="s">
        <v>10976</v>
      </c>
      <c r="J37" s="1259">
        <v>7432841</v>
      </c>
      <c r="K37" s="1260" t="s">
        <v>11221</v>
      </c>
      <c r="L37" s="1260" t="s">
        <v>11155</v>
      </c>
      <c r="M37" s="1260" t="s">
        <v>262</v>
      </c>
      <c r="N37" s="1260"/>
      <c r="O37" s="1260" t="s">
        <v>11415</v>
      </c>
      <c r="P37" s="1260"/>
      <c r="Q37" s="1260"/>
      <c r="R37" s="1260"/>
      <c r="S37" s="1259">
        <v>1</v>
      </c>
      <c r="T37" s="1260"/>
      <c r="U37" s="1260"/>
      <c r="V37" s="1260"/>
      <c r="W37" s="1259">
        <v>0</v>
      </c>
      <c r="X37" s="1259">
        <v>1007</v>
      </c>
      <c r="Y37" s="1259">
        <v>0</v>
      </c>
    </row>
    <row r="38" spans="1:25">
      <c r="A38" s="1350">
        <v>11202002548</v>
      </c>
      <c r="B38" s="1260"/>
      <c r="C38" s="1260" t="s">
        <v>11414</v>
      </c>
      <c r="D38" s="1260" t="s">
        <v>11418</v>
      </c>
      <c r="E38" s="1260" t="s">
        <v>11419</v>
      </c>
      <c r="F38" s="1260" t="s">
        <v>11420</v>
      </c>
      <c r="G38" s="1260" t="s">
        <v>11421</v>
      </c>
      <c r="H38" s="1260" t="s">
        <v>11153</v>
      </c>
      <c r="I38" s="1260" t="s">
        <v>11164</v>
      </c>
      <c r="J38" s="1259">
        <v>7432840</v>
      </c>
      <c r="K38" s="1260" t="s">
        <v>11221</v>
      </c>
      <c r="L38" s="1260" t="s">
        <v>11155</v>
      </c>
      <c r="M38" s="1260" t="s">
        <v>2270</v>
      </c>
      <c r="N38" s="1260" t="s">
        <v>11422</v>
      </c>
      <c r="O38" s="1260" t="s">
        <v>11418</v>
      </c>
      <c r="P38" s="1260"/>
      <c r="Q38" s="1260"/>
      <c r="R38" s="1260"/>
      <c r="S38" s="1259">
        <v>1</v>
      </c>
      <c r="T38" s="1260"/>
      <c r="U38" s="1260" t="s">
        <v>11290</v>
      </c>
      <c r="V38" s="1260" t="s">
        <v>11423</v>
      </c>
      <c r="W38" s="1259">
        <v>0</v>
      </c>
      <c r="X38" s="1259">
        <v>1007</v>
      </c>
      <c r="Y38" s="1259">
        <v>0</v>
      </c>
    </row>
    <row r="39" spans="1:25">
      <c r="A39" s="1350">
        <v>11202002547</v>
      </c>
      <c r="B39" s="1260"/>
      <c r="C39" s="1260" t="s">
        <v>11424</v>
      </c>
      <c r="D39" s="1260" t="s">
        <v>11425</v>
      </c>
      <c r="E39" s="1260" t="s">
        <v>11426</v>
      </c>
      <c r="F39" s="1260" t="s">
        <v>11420</v>
      </c>
      <c r="G39" s="1260" t="s">
        <v>11427</v>
      </c>
      <c r="H39" s="1260" t="s">
        <v>11153</v>
      </c>
      <c r="I39" s="1260" t="s">
        <v>11164</v>
      </c>
      <c r="J39" s="1259">
        <v>7432839</v>
      </c>
      <c r="K39" s="1260" t="s">
        <v>11221</v>
      </c>
      <c r="L39" s="1260" t="s">
        <v>11155</v>
      </c>
      <c r="M39" s="1260" t="s">
        <v>2438</v>
      </c>
      <c r="N39" s="1260" t="s">
        <v>11428</v>
      </c>
      <c r="O39" s="1260" t="s">
        <v>11425</v>
      </c>
      <c r="P39" s="1260"/>
      <c r="Q39" s="1260"/>
      <c r="R39" s="1260"/>
      <c r="S39" s="1259">
        <v>1</v>
      </c>
      <c r="T39" s="1260"/>
      <c r="U39" s="1260" t="s">
        <v>11405</v>
      </c>
      <c r="V39" s="1260" t="s">
        <v>11429</v>
      </c>
      <c r="W39" s="1259">
        <v>0</v>
      </c>
      <c r="X39" s="1259">
        <v>1007</v>
      </c>
      <c r="Y39" s="1259">
        <v>0</v>
      </c>
    </row>
    <row r="40" spans="1:25">
      <c r="A40" s="1350">
        <v>11202002546</v>
      </c>
      <c r="B40" s="1260"/>
      <c r="C40" s="1260" t="s">
        <v>11430</v>
      </c>
      <c r="D40" s="1260" t="s">
        <v>11431</v>
      </c>
      <c r="E40" s="1260" t="s">
        <v>11353</v>
      </c>
      <c r="F40" s="1260" t="s">
        <v>11432</v>
      </c>
      <c r="G40" s="1260" t="s">
        <v>11433</v>
      </c>
      <c r="H40" s="1260" t="s">
        <v>11153</v>
      </c>
      <c r="I40" s="1260" t="s">
        <v>10976</v>
      </c>
      <c r="J40" s="1259">
        <v>7432838</v>
      </c>
      <c r="K40" s="1260" t="s">
        <v>11221</v>
      </c>
      <c r="L40" s="1260" t="s">
        <v>11155</v>
      </c>
      <c r="M40" s="1260" t="s">
        <v>262</v>
      </c>
      <c r="N40" s="1260"/>
      <c r="O40" s="1260" t="s">
        <v>11431</v>
      </c>
      <c r="P40" s="1260"/>
      <c r="Q40" s="1260"/>
      <c r="R40" s="1260"/>
      <c r="S40" s="1259">
        <v>1</v>
      </c>
      <c r="T40" s="1260"/>
      <c r="U40" s="1260"/>
      <c r="V40" s="1260"/>
      <c r="W40" s="1259">
        <v>0</v>
      </c>
      <c r="X40" s="1259">
        <v>1007</v>
      </c>
      <c r="Y40" s="1259">
        <v>0</v>
      </c>
    </row>
    <row r="41" spans="1:25">
      <c r="A41" s="1350">
        <v>11202002545</v>
      </c>
      <c r="B41" s="1260"/>
      <c r="C41" s="1260" t="s">
        <v>11434</v>
      </c>
      <c r="D41" s="1260" t="s">
        <v>11435</v>
      </c>
      <c r="E41" s="1260" t="s">
        <v>11353</v>
      </c>
      <c r="F41" s="1260" t="s">
        <v>11436</v>
      </c>
      <c r="G41" s="1260" t="s">
        <v>11437</v>
      </c>
      <c r="H41" s="1260" t="s">
        <v>11153</v>
      </c>
      <c r="I41" s="1260" t="s">
        <v>10976</v>
      </c>
      <c r="J41" s="1259">
        <v>7432837</v>
      </c>
      <c r="K41" s="1260" t="s">
        <v>11221</v>
      </c>
      <c r="L41" s="1260" t="s">
        <v>11155</v>
      </c>
      <c r="M41" s="1260" t="s">
        <v>262</v>
      </c>
      <c r="N41" s="1260"/>
      <c r="O41" s="1260" t="s">
        <v>11435</v>
      </c>
      <c r="P41" s="1260"/>
      <c r="Q41" s="1260"/>
      <c r="R41" s="1260"/>
      <c r="S41" s="1259">
        <v>1</v>
      </c>
      <c r="T41" s="1260"/>
      <c r="U41" s="1260"/>
      <c r="V41" s="1260"/>
      <c r="W41" s="1259">
        <v>0</v>
      </c>
      <c r="X41" s="1259">
        <v>1007</v>
      </c>
      <c r="Y41" s="1259">
        <v>0</v>
      </c>
    </row>
    <row r="42" spans="1:25">
      <c r="A42" s="1350">
        <v>11202002544</v>
      </c>
      <c r="B42" s="1260"/>
      <c r="C42" s="1260" t="s">
        <v>11438</v>
      </c>
      <c r="D42" s="1260" t="s">
        <v>11439</v>
      </c>
      <c r="E42" s="1260" t="s">
        <v>11353</v>
      </c>
      <c r="F42" s="1260" t="s">
        <v>11440</v>
      </c>
      <c r="G42" s="1260" t="s">
        <v>11441</v>
      </c>
      <c r="H42" s="1260" t="s">
        <v>11153</v>
      </c>
      <c r="I42" s="1260" t="s">
        <v>11177</v>
      </c>
      <c r="J42" s="1259">
        <v>7432836</v>
      </c>
      <c r="K42" s="1260" t="s">
        <v>11375</v>
      </c>
      <c r="L42" s="1260" t="s">
        <v>11155</v>
      </c>
      <c r="M42" s="1260" t="s">
        <v>262</v>
      </c>
      <c r="N42" s="1260"/>
      <c r="O42" s="1260" t="s">
        <v>11439</v>
      </c>
      <c r="P42" s="1260"/>
      <c r="Q42" s="1260"/>
      <c r="R42" s="1260"/>
      <c r="S42" s="1259">
        <v>1</v>
      </c>
      <c r="T42" s="1260"/>
      <c r="U42" s="1260"/>
      <c r="V42" s="1260"/>
      <c r="W42" s="1259">
        <v>70</v>
      </c>
      <c r="X42" s="1259">
        <v>1008</v>
      </c>
      <c r="Y42" s="1259">
        <v>0</v>
      </c>
    </row>
    <row r="43" spans="1:25">
      <c r="A43" s="1350">
        <v>11202002543</v>
      </c>
      <c r="B43" s="1260"/>
      <c r="C43" s="1260" t="s">
        <v>11442</v>
      </c>
      <c r="D43" s="1260" t="s">
        <v>11443</v>
      </c>
      <c r="E43" s="1260" t="s">
        <v>11444</v>
      </c>
      <c r="F43" s="1260" t="s">
        <v>11440</v>
      </c>
      <c r="G43" s="1260" t="s">
        <v>11445</v>
      </c>
      <c r="H43" s="1260" t="s">
        <v>11153</v>
      </c>
      <c r="I43" s="1260" t="s">
        <v>11177</v>
      </c>
      <c r="J43" s="1259">
        <v>7432835</v>
      </c>
      <c r="K43" s="1260" t="s">
        <v>11221</v>
      </c>
      <c r="L43" s="1260" t="s">
        <v>11155</v>
      </c>
      <c r="M43" s="1260" t="s">
        <v>262</v>
      </c>
      <c r="N43" s="1260"/>
      <c r="O43" s="1260" t="s">
        <v>11443</v>
      </c>
      <c r="P43" s="1260"/>
      <c r="Q43" s="1260"/>
      <c r="R43" s="1260"/>
      <c r="S43" s="1259">
        <v>1</v>
      </c>
      <c r="T43" s="1260"/>
      <c r="U43" s="1260"/>
      <c r="V43" s="1260"/>
      <c r="W43" s="1259">
        <v>0</v>
      </c>
      <c r="X43" s="1259">
        <v>1007</v>
      </c>
      <c r="Y43" s="1259">
        <v>0</v>
      </c>
    </row>
    <row r="44" spans="1:25">
      <c r="A44" s="1350">
        <v>11202002542</v>
      </c>
      <c r="B44" s="1260"/>
      <c r="C44" s="1260" t="s">
        <v>11446</v>
      </c>
      <c r="D44" s="1260" t="s">
        <v>11447</v>
      </c>
      <c r="E44" s="1260" t="s">
        <v>11353</v>
      </c>
      <c r="F44" s="1260" t="s">
        <v>11448</v>
      </c>
      <c r="G44" s="1260" t="s">
        <v>11449</v>
      </c>
      <c r="H44" s="1260" t="s">
        <v>11153</v>
      </c>
      <c r="I44" s="1260" t="s">
        <v>11243</v>
      </c>
      <c r="J44" s="1259">
        <v>7432834</v>
      </c>
      <c r="K44" s="1260" t="s">
        <v>11221</v>
      </c>
      <c r="L44" s="1260" t="s">
        <v>11155</v>
      </c>
      <c r="M44" s="1260" t="s">
        <v>262</v>
      </c>
      <c r="N44" s="1260"/>
      <c r="O44" s="1260" t="s">
        <v>11447</v>
      </c>
      <c r="P44" s="1260"/>
      <c r="Q44" s="1260" t="s">
        <v>11450</v>
      </c>
      <c r="R44" s="1260"/>
      <c r="S44" s="1259">
        <v>1</v>
      </c>
      <c r="T44" s="1260"/>
      <c r="U44" s="1260"/>
      <c r="V44" s="1260"/>
      <c r="W44" s="1259">
        <v>0</v>
      </c>
      <c r="X44" s="1259">
        <v>1007</v>
      </c>
      <c r="Y44" s="1259">
        <v>0</v>
      </c>
    </row>
    <row r="45" spans="1:25">
      <c r="A45" s="1350">
        <v>11202002541</v>
      </c>
      <c r="B45" s="1260"/>
      <c r="C45" s="1260" t="s">
        <v>11451</v>
      </c>
      <c r="D45" s="1260" t="s">
        <v>11452</v>
      </c>
      <c r="E45" s="1260" t="s">
        <v>11353</v>
      </c>
      <c r="F45" s="1260" t="s">
        <v>11453</v>
      </c>
      <c r="G45" s="1260" t="s">
        <v>11454</v>
      </c>
      <c r="H45" s="1260" t="s">
        <v>11153</v>
      </c>
      <c r="I45" s="1260" t="s">
        <v>11243</v>
      </c>
      <c r="J45" s="1259">
        <v>7432833</v>
      </c>
      <c r="K45" s="1260" t="s">
        <v>11221</v>
      </c>
      <c r="L45" s="1260" t="s">
        <v>11155</v>
      </c>
      <c r="M45" s="1260" t="s">
        <v>262</v>
      </c>
      <c r="N45" s="1260"/>
      <c r="O45" s="1260" t="s">
        <v>11452</v>
      </c>
      <c r="P45" s="1260"/>
      <c r="Q45" s="1260" t="s">
        <v>11450</v>
      </c>
      <c r="R45" s="1260"/>
      <c r="S45" s="1259">
        <v>1</v>
      </c>
      <c r="T45" s="1260"/>
      <c r="U45" s="1260"/>
      <c r="V45" s="1260"/>
      <c r="W45" s="1259">
        <v>0</v>
      </c>
      <c r="X45" s="1259">
        <v>1007</v>
      </c>
      <c r="Y45" s="1259">
        <v>0</v>
      </c>
    </row>
    <row r="46" spans="1:25">
      <c r="A46" s="1350">
        <v>11202002540</v>
      </c>
      <c r="B46" s="1260"/>
      <c r="C46" s="1260" t="s">
        <v>11455</v>
      </c>
      <c r="D46" s="1260" t="s">
        <v>11456</v>
      </c>
      <c r="E46" s="1260" t="s">
        <v>11457</v>
      </c>
      <c r="F46" s="1260" t="s">
        <v>11416</v>
      </c>
      <c r="G46" s="1260" t="s">
        <v>11458</v>
      </c>
      <c r="H46" s="1260" t="s">
        <v>11153</v>
      </c>
      <c r="I46" s="1260" t="s">
        <v>10976</v>
      </c>
      <c r="J46" s="1259">
        <v>7432832</v>
      </c>
      <c r="K46" s="1260" t="s">
        <v>11221</v>
      </c>
      <c r="L46" s="1260" t="s">
        <v>11155</v>
      </c>
      <c r="M46" s="1260" t="s">
        <v>262</v>
      </c>
      <c r="N46" s="1260"/>
      <c r="O46" s="1260" t="s">
        <v>11456</v>
      </c>
      <c r="P46" s="1260"/>
      <c r="Q46" s="1260"/>
      <c r="R46" s="1260"/>
      <c r="S46" s="1259">
        <v>1</v>
      </c>
      <c r="T46" s="1260"/>
      <c r="U46" s="1260"/>
      <c r="V46" s="1260"/>
      <c r="W46" s="1259">
        <v>0</v>
      </c>
      <c r="X46" s="1259">
        <v>1007</v>
      </c>
      <c r="Y46" s="1259">
        <v>0</v>
      </c>
    </row>
    <row r="47" spans="1:25">
      <c r="A47" s="1350">
        <v>11202002539</v>
      </c>
      <c r="B47" s="1260"/>
      <c r="C47" s="1260" t="s">
        <v>11459</v>
      </c>
      <c r="D47" s="1260" t="s">
        <v>11460</v>
      </c>
      <c r="E47" s="1260" t="s">
        <v>11461</v>
      </c>
      <c r="F47" s="1260" t="s">
        <v>11462</v>
      </c>
      <c r="G47" s="1260" t="s">
        <v>11463</v>
      </c>
      <c r="H47" s="1260" t="s">
        <v>11153</v>
      </c>
      <c r="I47" s="1260" t="s">
        <v>11164</v>
      </c>
      <c r="J47" s="1259">
        <v>7432831</v>
      </c>
      <c r="K47" s="1260" t="s">
        <v>11221</v>
      </c>
      <c r="L47" s="1260" t="s">
        <v>11155</v>
      </c>
      <c r="M47" s="1260" t="s">
        <v>262</v>
      </c>
      <c r="N47" s="1260"/>
      <c r="O47" s="1260" t="s">
        <v>11460</v>
      </c>
      <c r="P47" s="1260"/>
      <c r="Q47" s="1260"/>
      <c r="R47" s="1260"/>
      <c r="S47" s="1259">
        <v>1</v>
      </c>
      <c r="T47" s="1260"/>
      <c r="U47" s="1260"/>
      <c r="V47" s="1260"/>
      <c r="W47" s="1259">
        <v>0</v>
      </c>
      <c r="X47" s="1259">
        <v>1007</v>
      </c>
      <c r="Y47" s="1259">
        <v>0</v>
      </c>
    </row>
    <row r="48" spans="1:25">
      <c r="A48" s="1350">
        <v>11202002538</v>
      </c>
      <c r="B48" s="1260"/>
      <c r="C48" s="1260" t="s">
        <v>11464</v>
      </c>
      <c r="D48" s="1260" t="s">
        <v>11465</v>
      </c>
      <c r="E48" s="1260" t="s">
        <v>11303</v>
      </c>
      <c r="F48" s="1260" t="s">
        <v>11440</v>
      </c>
      <c r="G48" s="1260" t="s">
        <v>11466</v>
      </c>
      <c r="H48" s="1260" t="s">
        <v>11153</v>
      </c>
      <c r="I48" s="1260" t="s">
        <v>11177</v>
      </c>
      <c r="J48" s="1259">
        <v>7432830</v>
      </c>
      <c r="K48" s="1260" t="s">
        <v>11221</v>
      </c>
      <c r="L48" s="1260" t="s">
        <v>11155</v>
      </c>
      <c r="M48" s="1260" t="s">
        <v>262</v>
      </c>
      <c r="N48" s="1260"/>
      <c r="O48" s="1260" t="s">
        <v>11465</v>
      </c>
      <c r="P48" s="1260"/>
      <c r="Q48" s="1260"/>
      <c r="R48" s="1260"/>
      <c r="S48" s="1259">
        <v>1</v>
      </c>
      <c r="T48" s="1260"/>
      <c r="U48" s="1260"/>
      <c r="V48" s="1260"/>
      <c r="W48" s="1259">
        <v>0</v>
      </c>
      <c r="X48" s="1259">
        <v>1007</v>
      </c>
      <c r="Y48" s="1259">
        <v>0</v>
      </c>
    </row>
    <row r="49" spans="1:25">
      <c r="A49" s="1350">
        <v>11202002537</v>
      </c>
      <c r="B49" s="1260" t="s">
        <v>11467</v>
      </c>
      <c r="C49" s="1260" t="s">
        <v>11468</v>
      </c>
      <c r="D49" s="1260" t="s">
        <v>11469</v>
      </c>
      <c r="E49" s="1260" t="s">
        <v>11311</v>
      </c>
      <c r="F49" s="1260"/>
      <c r="G49" s="1260"/>
      <c r="H49" s="1260" t="s">
        <v>11153</v>
      </c>
      <c r="I49" s="1260" t="s">
        <v>11164</v>
      </c>
      <c r="J49" s="1259">
        <v>7432829</v>
      </c>
      <c r="K49" s="1260" t="s">
        <v>11221</v>
      </c>
      <c r="L49" s="1260" t="s">
        <v>11275</v>
      </c>
      <c r="M49" s="1260" t="s">
        <v>2149</v>
      </c>
      <c r="N49" s="1260" t="s">
        <v>11470</v>
      </c>
      <c r="O49" s="1260" t="s">
        <v>11469</v>
      </c>
      <c r="P49" s="1260"/>
      <c r="Q49" s="1260" t="s">
        <v>11471</v>
      </c>
      <c r="R49" s="1260" t="s">
        <v>11472</v>
      </c>
      <c r="S49" s="1259">
        <v>1</v>
      </c>
      <c r="T49" s="1260"/>
      <c r="U49" s="1260" t="s">
        <v>11182</v>
      </c>
      <c r="V49" s="1260" t="s">
        <v>11473</v>
      </c>
      <c r="W49" s="1259">
        <v>0</v>
      </c>
      <c r="X49" s="1259">
        <v>1007</v>
      </c>
      <c r="Y49" s="1259">
        <v>2</v>
      </c>
    </row>
    <row r="50" spans="1:25">
      <c r="A50" s="1350">
        <v>11202002536</v>
      </c>
      <c r="B50" s="1260" t="s">
        <v>11474</v>
      </c>
      <c r="C50" s="1260" t="s">
        <v>11475</v>
      </c>
      <c r="D50" s="1260" t="s">
        <v>11476</v>
      </c>
      <c r="E50" s="1260" t="s">
        <v>11190</v>
      </c>
      <c r="F50" s="1260"/>
      <c r="G50" s="1260"/>
      <c r="H50" s="1260" t="s">
        <v>11153</v>
      </c>
      <c r="I50" s="1260" t="s">
        <v>11164</v>
      </c>
      <c r="J50" s="1259">
        <v>7432828</v>
      </c>
      <c r="K50" s="1260" t="s">
        <v>11221</v>
      </c>
      <c r="L50" s="1260" t="s">
        <v>11275</v>
      </c>
      <c r="M50" s="1260" t="s">
        <v>2149</v>
      </c>
      <c r="N50" s="1260" t="s">
        <v>11477</v>
      </c>
      <c r="O50" s="1260" t="s">
        <v>11476</v>
      </c>
      <c r="P50" s="1260"/>
      <c r="Q50" s="1260" t="s">
        <v>11478</v>
      </c>
      <c r="R50" s="1260" t="s">
        <v>11479</v>
      </c>
      <c r="S50" s="1259">
        <v>1</v>
      </c>
      <c r="T50" s="1260"/>
      <c r="U50" s="1260" t="s">
        <v>11182</v>
      </c>
      <c r="V50" s="1260" t="s">
        <v>11473</v>
      </c>
      <c r="W50" s="1259">
        <v>0</v>
      </c>
      <c r="X50" s="1259">
        <v>1007</v>
      </c>
      <c r="Y50" s="1259">
        <v>2</v>
      </c>
    </row>
    <row r="51" spans="1:25">
      <c r="A51" s="1350">
        <v>11202002535</v>
      </c>
      <c r="B51" s="1260" t="s">
        <v>11480</v>
      </c>
      <c r="C51" s="1260" t="s">
        <v>11481</v>
      </c>
      <c r="D51" s="1260" t="s">
        <v>11482</v>
      </c>
      <c r="E51" s="1260" t="s">
        <v>11311</v>
      </c>
      <c r="F51" s="1260" t="s">
        <v>11483</v>
      </c>
      <c r="G51" s="1260" t="s">
        <v>11484</v>
      </c>
      <c r="H51" s="1260" t="s">
        <v>11153</v>
      </c>
      <c r="I51" s="1260" t="s">
        <v>11164</v>
      </c>
      <c r="J51" s="1259">
        <v>7432827</v>
      </c>
      <c r="K51" s="1260" t="s">
        <v>11221</v>
      </c>
      <c r="L51" s="1260" t="s">
        <v>11385</v>
      </c>
      <c r="M51" s="1260" t="s">
        <v>2149</v>
      </c>
      <c r="N51" s="1260" t="s">
        <v>11477</v>
      </c>
      <c r="O51" s="1260" t="s">
        <v>11482</v>
      </c>
      <c r="P51" s="1260" t="s">
        <v>11485</v>
      </c>
      <c r="Q51" s="1260" t="s">
        <v>11486</v>
      </c>
      <c r="R51" s="1260" t="s">
        <v>11487</v>
      </c>
      <c r="S51" s="1259">
        <v>1</v>
      </c>
      <c r="T51" s="1260" t="s">
        <v>11488</v>
      </c>
      <c r="U51" s="1260" t="s">
        <v>11182</v>
      </c>
      <c r="V51" s="1260" t="s">
        <v>11473</v>
      </c>
      <c r="W51" s="1259">
        <v>0</v>
      </c>
      <c r="X51" s="1259">
        <v>1007</v>
      </c>
      <c r="Y51" s="1259">
        <v>1</v>
      </c>
    </row>
    <row r="52" spans="1:25">
      <c r="A52" s="1350">
        <v>11202002534</v>
      </c>
      <c r="B52" s="1260"/>
      <c r="C52" s="1260" t="s">
        <v>11489</v>
      </c>
      <c r="D52" s="1260" t="s">
        <v>11490</v>
      </c>
      <c r="E52" s="1260" t="s">
        <v>11491</v>
      </c>
      <c r="F52" s="1260" t="s">
        <v>11462</v>
      </c>
      <c r="G52" s="1260" t="s">
        <v>11492</v>
      </c>
      <c r="H52" s="1260" t="s">
        <v>11153</v>
      </c>
      <c r="I52" s="1260" t="s">
        <v>11164</v>
      </c>
      <c r="J52" s="1259">
        <v>7432826</v>
      </c>
      <c r="K52" s="1260" t="s">
        <v>11221</v>
      </c>
      <c r="L52" s="1260" t="s">
        <v>11155</v>
      </c>
      <c r="M52" s="1260" t="s">
        <v>2261</v>
      </c>
      <c r="N52" s="1260" t="s">
        <v>11493</v>
      </c>
      <c r="O52" s="1260" t="s">
        <v>11490</v>
      </c>
      <c r="P52" s="1260" t="s">
        <v>11494</v>
      </c>
      <c r="Q52" s="1260"/>
      <c r="R52" s="1260" t="s">
        <v>11494</v>
      </c>
      <c r="S52" s="1259">
        <v>1</v>
      </c>
      <c r="T52" s="1260" t="s">
        <v>11495</v>
      </c>
      <c r="U52" s="1260" t="s">
        <v>11209</v>
      </c>
      <c r="V52" s="1260" t="s">
        <v>11496</v>
      </c>
      <c r="W52" s="1259">
        <v>0</v>
      </c>
      <c r="X52" s="1259">
        <v>1007</v>
      </c>
      <c r="Y52" s="1259">
        <v>0</v>
      </c>
    </row>
    <row r="53" spans="1:25">
      <c r="A53" s="1350">
        <v>11202002533</v>
      </c>
      <c r="B53" s="1260" t="s">
        <v>11497</v>
      </c>
      <c r="C53" s="1260" t="s">
        <v>11498</v>
      </c>
      <c r="D53" s="1260" t="s">
        <v>11499</v>
      </c>
      <c r="E53" s="1260" t="s">
        <v>11311</v>
      </c>
      <c r="F53" s="1260" t="s">
        <v>11440</v>
      </c>
      <c r="G53" s="1260" t="s">
        <v>11500</v>
      </c>
      <c r="H53" s="1260" t="s">
        <v>11153</v>
      </c>
      <c r="I53" s="1260" t="s">
        <v>11177</v>
      </c>
      <c r="J53" s="1259">
        <v>7432825</v>
      </c>
      <c r="K53" s="1260" t="s">
        <v>11221</v>
      </c>
      <c r="L53" s="1260" t="s">
        <v>11155</v>
      </c>
      <c r="M53" s="1260" t="s">
        <v>2444</v>
      </c>
      <c r="N53" s="1260" t="s">
        <v>11501</v>
      </c>
      <c r="O53" s="1260" t="s">
        <v>11499</v>
      </c>
      <c r="P53" s="1260" t="s">
        <v>11502</v>
      </c>
      <c r="Q53" s="1260" t="s">
        <v>11503</v>
      </c>
      <c r="R53" s="1260" t="s">
        <v>11502</v>
      </c>
      <c r="S53" s="1259">
        <v>1</v>
      </c>
      <c r="T53" s="1260" t="s">
        <v>11504</v>
      </c>
      <c r="U53" s="1260" t="s">
        <v>11269</v>
      </c>
      <c r="V53" s="1260" t="s">
        <v>11505</v>
      </c>
      <c r="W53" s="1259">
        <v>0</v>
      </c>
      <c r="X53" s="1259">
        <v>1007</v>
      </c>
      <c r="Y53" s="1259">
        <v>0</v>
      </c>
    </row>
    <row r="54" spans="1:25">
      <c r="A54" s="1350">
        <v>11202002532</v>
      </c>
      <c r="B54" s="1260" t="s">
        <v>11506</v>
      </c>
      <c r="C54" s="1260" t="s">
        <v>11507</v>
      </c>
      <c r="D54" s="1260" t="s">
        <v>11508</v>
      </c>
      <c r="E54" s="1260" t="s">
        <v>11509</v>
      </c>
      <c r="F54" s="1260" t="s">
        <v>11510</v>
      </c>
      <c r="G54" s="1260" t="s">
        <v>11511</v>
      </c>
      <c r="H54" s="1260" t="s">
        <v>11153</v>
      </c>
      <c r="I54" s="1260" t="s">
        <v>11512</v>
      </c>
      <c r="J54" s="1259">
        <v>7432824</v>
      </c>
      <c r="K54" s="1260" t="s">
        <v>11221</v>
      </c>
      <c r="L54" s="1260" t="s">
        <v>11155</v>
      </c>
      <c r="M54" s="1260" t="s">
        <v>2590</v>
      </c>
      <c r="N54" s="1260" t="s">
        <v>11513</v>
      </c>
      <c r="O54" s="1260" t="s">
        <v>11508</v>
      </c>
      <c r="P54" s="1260" t="s">
        <v>11514</v>
      </c>
      <c r="Q54" s="1260" t="s">
        <v>11515</v>
      </c>
      <c r="R54" s="1260" t="s">
        <v>11516</v>
      </c>
      <c r="S54" s="1259">
        <v>1</v>
      </c>
      <c r="T54" s="1260" t="s">
        <v>11517</v>
      </c>
      <c r="U54" s="1260" t="s">
        <v>11518</v>
      </c>
      <c r="V54" s="1260" t="s">
        <v>11519</v>
      </c>
      <c r="W54" s="1259">
        <v>0</v>
      </c>
      <c r="X54" s="1259">
        <v>1007</v>
      </c>
      <c r="Y54" s="1259">
        <v>0</v>
      </c>
    </row>
    <row r="55" spans="1:25">
      <c r="A55" s="1350">
        <v>11202002531</v>
      </c>
      <c r="B55" s="1260"/>
      <c r="C55" s="1260" t="s">
        <v>11520</v>
      </c>
      <c r="D55" s="1260" t="s">
        <v>11521</v>
      </c>
      <c r="E55" s="1260" t="s">
        <v>11303</v>
      </c>
      <c r="F55" s="1260" t="s">
        <v>11522</v>
      </c>
      <c r="G55" s="1260" t="s">
        <v>11523</v>
      </c>
      <c r="H55" s="1260" t="s">
        <v>11153</v>
      </c>
      <c r="I55" s="1260" t="s">
        <v>11177</v>
      </c>
      <c r="J55" s="1259">
        <v>7432823</v>
      </c>
      <c r="K55" s="1260" t="s">
        <v>11221</v>
      </c>
      <c r="L55" s="1260" t="s">
        <v>11155</v>
      </c>
      <c r="M55" s="1260" t="s">
        <v>262</v>
      </c>
      <c r="N55" s="1260"/>
      <c r="O55" s="1260" t="s">
        <v>11521</v>
      </c>
      <c r="P55" s="1260"/>
      <c r="Q55" s="1260"/>
      <c r="R55" s="1260"/>
      <c r="S55" s="1259">
        <v>1</v>
      </c>
      <c r="T55" s="1260"/>
      <c r="U55" s="1260"/>
      <c r="V55" s="1260"/>
      <c r="W55" s="1259">
        <v>0</v>
      </c>
      <c r="X55" s="1259">
        <v>1007</v>
      </c>
      <c r="Y55" s="1259">
        <v>0</v>
      </c>
    </row>
    <row r="56" spans="1:25">
      <c r="A56" s="1350">
        <v>11202002530</v>
      </c>
      <c r="B56" s="1260"/>
      <c r="C56" s="1260" t="s">
        <v>11524</v>
      </c>
      <c r="D56" s="1260" t="s">
        <v>11525</v>
      </c>
      <c r="E56" s="1260" t="s">
        <v>11526</v>
      </c>
      <c r="F56" s="1260" t="s">
        <v>11527</v>
      </c>
      <c r="G56" s="1260" t="s">
        <v>11528</v>
      </c>
      <c r="H56" s="1260" t="s">
        <v>11153</v>
      </c>
      <c r="I56" s="1260" t="s">
        <v>11243</v>
      </c>
      <c r="J56" s="1259">
        <v>7432822</v>
      </c>
      <c r="K56" s="1260" t="s">
        <v>11221</v>
      </c>
      <c r="L56" s="1260" t="s">
        <v>11155</v>
      </c>
      <c r="M56" s="1260" t="s">
        <v>262</v>
      </c>
      <c r="N56" s="1260"/>
      <c r="O56" s="1260" t="s">
        <v>11525</v>
      </c>
      <c r="P56" s="1260"/>
      <c r="Q56" s="1260" t="s">
        <v>11529</v>
      </c>
      <c r="R56" s="1260"/>
      <c r="S56" s="1259">
        <v>1</v>
      </c>
      <c r="T56" s="1260"/>
      <c r="U56" s="1260"/>
      <c r="V56" s="1260"/>
      <c r="W56" s="1259">
        <v>0</v>
      </c>
      <c r="X56" s="1259">
        <v>1007</v>
      </c>
      <c r="Y56" s="1259">
        <v>0</v>
      </c>
    </row>
    <row r="57" spans="1:25">
      <c r="A57" s="1350">
        <v>11202002529</v>
      </c>
      <c r="B57" s="1260"/>
      <c r="C57" s="1260" t="s">
        <v>11530</v>
      </c>
      <c r="D57" s="1260" t="s">
        <v>11531</v>
      </c>
      <c r="E57" s="1260" t="s">
        <v>11353</v>
      </c>
      <c r="F57" s="1260" t="s">
        <v>11527</v>
      </c>
      <c r="G57" s="1260" t="s">
        <v>11532</v>
      </c>
      <c r="H57" s="1260" t="s">
        <v>11153</v>
      </c>
      <c r="I57" s="1260" t="s">
        <v>11243</v>
      </c>
      <c r="J57" s="1259">
        <v>7432821</v>
      </c>
      <c r="K57" s="1260" t="s">
        <v>11221</v>
      </c>
      <c r="L57" s="1260" t="s">
        <v>11155</v>
      </c>
      <c r="M57" s="1260" t="s">
        <v>262</v>
      </c>
      <c r="N57" s="1260"/>
      <c r="O57" s="1260" t="s">
        <v>11531</v>
      </c>
      <c r="P57" s="1260"/>
      <c r="Q57" s="1260" t="s">
        <v>11533</v>
      </c>
      <c r="R57" s="1260"/>
      <c r="S57" s="1259">
        <v>1</v>
      </c>
      <c r="T57" s="1260"/>
      <c r="U57" s="1260"/>
      <c r="V57" s="1260"/>
      <c r="W57" s="1259">
        <v>0</v>
      </c>
      <c r="X57" s="1259">
        <v>1007</v>
      </c>
      <c r="Y57" s="1259">
        <v>0</v>
      </c>
    </row>
    <row r="58" spans="1:25">
      <c r="A58" s="1350">
        <v>11202002528</v>
      </c>
      <c r="B58" s="1260"/>
      <c r="C58" s="1260" t="s">
        <v>11534</v>
      </c>
      <c r="D58" s="1260" t="s">
        <v>11535</v>
      </c>
      <c r="E58" s="1260" t="s">
        <v>11353</v>
      </c>
      <c r="F58" s="1260" t="s">
        <v>11536</v>
      </c>
      <c r="G58" s="1260" t="s">
        <v>11537</v>
      </c>
      <c r="H58" s="1260" t="s">
        <v>11153</v>
      </c>
      <c r="I58" s="1260" t="s">
        <v>11243</v>
      </c>
      <c r="J58" s="1259">
        <v>7432820</v>
      </c>
      <c r="K58" s="1260" t="s">
        <v>11221</v>
      </c>
      <c r="L58" s="1260" t="s">
        <v>11155</v>
      </c>
      <c r="M58" s="1260" t="s">
        <v>262</v>
      </c>
      <c r="N58" s="1260"/>
      <c r="O58" s="1260" t="s">
        <v>11535</v>
      </c>
      <c r="P58" s="1260"/>
      <c r="Q58" s="1260" t="s">
        <v>11533</v>
      </c>
      <c r="R58" s="1260"/>
      <c r="S58" s="1259">
        <v>1</v>
      </c>
      <c r="T58" s="1260"/>
      <c r="U58" s="1260"/>
      <c r="V58" s="1260"/>
      <c r="W58" s="1259">
        <v>0</v>
      </c>
      <c r="X58" s="1259">
        <v>1007</v>
      </c>
      <c r="Y58" s="1259">
        <v>0</v>
      </c>
    </row>
    <row r="59" spans="1:25">
      <c r="A59" s="1350">
        <v>11202002527</v>
      </c>
      <c r="B59" s="1260"/>
      <c r="C59" s="1260" t="s">
        <v>11538</v>
      </c>
      <c r="D59" s="1260" t="s">
        <v>11539</v>
      </c>
      <c r="E59" s="1260" t="s">
        <v>11353</v>
      </c>
      <c r="F59" s="1260" t="s">
        <v>11536</v>
      </c>
      <c r="G59" s="1260" t="s">
        <v>11540</v>
      </c>
      <c r="H59" s="1260" t="s">
        <v>11153</v>
      </c>
      <c r="I59" s="1260" t="s">
        <v>11243</v>
      </c>
      <c r="J59" s="1259">
        <v>7432819</v>
      </c>
      <c r="K59" s="1260" t="s">
        <v>11221</v>
      </c>
      <c r="L59" s="1260" t="s">
        <v>11155</v>
      </c>
      <c r="M59" s="1260" t="s">
        <v>262</v>
      </c>
      <c r="N59" s="1260"/>
      <c r="O59" s="1260" t="s">
        <v>11539</v>
      </c>
      <c r="P59" s="1260"/>
      <c r="Q59" s="1260" t="s">
        <v>11533</v>
      </c>
      <c r="R59" s="1260"/>
      <c r="S59" s="1259">
        <v>1</v>
      </c>
      <c r="T59" s="1260"/>
      <c r="U59" s="1260"/>
      <c r="V59" s="1260"/>
      <c r="W59" s="1259">
        <v>0</v>
      </c>
      <c r="X59" s="1259">
        <v>1007</v>
      </c>
      <c r="Y59" s="1259">
        <v>0</v>
      </c>
    </row>
    <row r="60" spans="1:25">
      <c r="A60" s="1350">
        <v>11202002526</v>
      </c>
      <c r="B60" s="1260"/>
      <c r="C60" s="1260" t="s">
        <v>11541</v>
      </c>
      <c r="D60" s="1260" t="s">
        <v>11542</v>
      </c>
      <c r="E60" s="1260" t="s">
        <v>11543</v>
      </c>
      <c r="F60" s="1260" t="s">
        <v>11544</v>
      </c>
      <c r="G60" s="1260" t="s">
        <v>11545</v>
      </c>
      <c r="H60" s="1260" t="s">
        <v>11153</v>
      </c>
      <c r="I60" s="1260" t="s">
        <v>11243</v>
      </c>
      <c r="J60" s="1259">
        <v>7432818</v>
      </c>
      <c r="K60" s="1260" t="s">
        <v>11221</v>
      </c>
      <c r="L60" s="1260" t="s">
        <v>11155</v>
      </c>
      <c r="M60" s="1260" t="s">
        <v>262</v>
      </c>
      <c r="N60" s="1260"/>
      <c r="O60" s="1260" t="s">
        <v>11542</v>
      </c>
      <c r="P60" s="1260"/>
      <c r="Q60" s="1260" t="s">
        <v>11533</v>
      </c>
      <c r="R60" s="1260"/>
      <c r="S60" s="1259">
        <v>1</v>
      </c>
      <c r="T60" s="1260"/>
      <c r="U60" s="1260"/>
      <c r="V60" s="1260"/>
      <c r="W60" s="1259">
        <v>0</v>
      </c>
      <c r="X60" s="1259">
        <v>1007</v>
      </c>
      <c r="Y60" s="1259">
        <v>0</v>
      </c>
    </row>
    <row r="61" spans="1:25">
      <c r="A61" s="1350">
        <v>11202002525</v>
      </c>
      <c r="B61" s="1260" t="s">
        <v>11546</v>
      </c>
      <c r="C61" s="1260" t="s">
        <v>11547</v>
      </c>
      <c r="D61" s="1260" t="s">
        <v>11548</v>
      </c>
      <c r="E61" s="1260" t="s">
        <v>11491</v>
      </c>
      <c r="F61" s="1260" t="s">
        <v>11549</v>
      </c>
      <c r="G61" s="1260" t="s">
        <v>11550</v>
      </c>
      <c r="H61" s="1260" t="s">
        <v>11153</v>
      </c>
      <c r="I61" s="1260" t="s">
        <v>11164</v>
      </c>
      <c r="J61" s="1259">
        <v>7432817</v>
      </c>
      <c r="K61" s="1260" t="s">
        <v>11221</v>
      </c>
      <c r="L61" s="1260" t="s">
        <v>11155</v>
      </c>
      <c r="M61" s="1260" t="s">
        <v>2261</v>
      </c>
      <c r="N61" s="1260" t="s">
        <v>11493</v>
      </c>
      <c r="O61" s="1260" t="s">
        <v>11548</v>
      </c>
      <c r="P61" s="1260" t="s">
        <v>11494</v>
      </c>
      <c r="Q61" s="1260" t="s">
        <v>11394</v>
      </c>
      <c r="R61" s="1260" t="s">
        <v>11494</v>
      </c>
      <c r="S61" s="1259">
        <v>1</v>
      </c>
      <c r="T61" s="1260" t="s">
        <v>11551</v>
      </c>
      <c r="U61" s="1260" t="s">
        <v>11209</v>
      </c>
      <c r="V61" s="1260" t="s">
        <v>11496</v>
      </c>
      <c r="W61" s="1259">
        <v>0</v>
      </c>
      <c r="X61" s="1259">
        <v>1007</v>
      </c>
      <c r="Y61" s="1259">
        <v>0</v>
      </c>
    </row>
    <row r="62" spans="1:25">
      <c r="A62" s="1350">
        <v>11202002524</v>
      </c>
      <c r="B62" s="1260"/>
      <c r="C62" s="1260" t="s">
        <v>11552</v>
      </c>
      <c r="D62" s="1260" t="s">
        <v>11553</v>
      </c>
      <c r="E62" s="1260" t="s">
        <v>11190</v>
      </c>
      <c r="F62" s="1260" t="s">
        <v>11522</v>
      </c>
      <c r="G62" s="1260" t="s">
        <v>11554</v>
      </c>
      <c r="H62" s="1260" t="s">
        <v>11153</v>
      </c>
      <c r="I62" s="1260" t="s">
        <v>11177</v>
      </c>
      <c r="J62" s="1259">
        <v>7432816</v>
      </c>
      <c r="K62" s="1260" t="s">
        <v>11221</v>
      </c>
      <c r="L62" s="1260" t="s">
        <v>11155</v>
      </c>
      <c r="M62" s="1260" t="s">
        <v>2120</v>
      </c>
      <c r="N62" s="1260" t="s">
        <v>11555</v>
      </c>
      <c r="O62" s="1260" t="s">
        <v>11553</v>
      </c>
      <c r="P62" s="1260"/>
      <c r="Q62" s="1260"/>
      <c r="R62" s="1260" t="s">
        <v>11556</v>
      </c>
      <c r="S62" s="1259">
        <v>1</v>
      </c>
      <c r="T62" s="1260"/>
      <c r="U62" s="1260" t="s">
        <v>11193</v>
      </c>
      <c r="V62" s="1260" t="s">
        <v>11557</v>
      </c>
      <c r="W62" s="1259">
        <v>0</v>
      </c>
      <c r="X62" s="1259">
        <v>1007</v>
      </c>
      <c r="Y62" s="1259">
        <v>0</v>
      </c>
    </row>
    <row r="63" spans="1:25">
      <c r="A63" s="1350">
        <v>11202002523</v>
      </c>
      <c r="B63" s="1260"/>
      <c r="C63" s="1260" t="s">
        <v>11558</v>
      </c>
      <c r="D63" s="1260" t="s">
        <v>11559</v>
      </c>
      <c r="E63" s="1260" t="s">
        <v>11560</v>
      </c>
      <c r="F63" s="1260" t="s">
        <v>11561</v>
      </c>
      <c r="G63" s="1260" t="s">
        <v>11562</v>
      </c>
      <c r="H63" s="1260" t="s">
        <v>11153</v>
      </c>
      <c r="I63" s="1260" t="s">
        <v>10976</v>
      </c>
      <c r="J63" s="1259">
        <v>7432815</v>
      </c>
      <c r="K63" s="1260" t="s">
        <v>11221</v>
      </c>
      <c r="L63" s="1260" t="s">
        <v>11155</v>
      </c>
      <c r="M63" s="1260" t="s">
        <v>1276</v>
      </c>
      <c r="N63" s="1260" t="s">
        <v>11563</v>
      </c>
      <c r="O63" s="1260" t="s">
        <v>11559</v>
      </c>
      <c r="P63" s="1260"/>
      <c r="Q63" s="1260"/>
      <c r="R63" s="1260" t="s">
        <v>11564</v>
      </c>
      <c r="S63" s="1259">
        <v>1</v>
      </c>
      <c r="T63" s="1260"/>
      <c r="U63" s="1260" t="s">
        <v>11158</v>
      </c>
      <c r="V63" s="1260" t="s">
        <v>11565</v>
      </c>
      <c r="W63" s="1259">
        <v>0</v>
      </c>
      <c r="X63" s="1259">
        <v>1007</v>
      </c>
      <c r="Y63" s="1259">
        <v>0</v>
      </c>
    </row>
    <row r="64" spans="1:25">
      <c r="A64" s="1350">
        <v>11202002522</v>
      </c>
      <c r="B64" s="1260" t="s">
        <v>11566</v>
      </c>
      <c r="C64" s="1260" t="s">
        <v>11567</v>
      </c>
      <c r="D64" s="1260" t="s">
        <v>11568</v>
      </c>
      <c r="E64" s="1260" t="s">
        <v>11266</v>
      </c>
      <c r="F64" s="1260" t="s">
        <v>11522</v>
      </c>
      <c r="G64" s="1260" t="s">
        <v>11569</v>
      </c>
      <c r="H64" s="1260" t="s">
        <v>11153</v>
      </c>
      <c r="I64" s="1260" t="s">
        <v>11177</v>
      </c>
      <c r="J64" s="1259">
        <v>7432814</v>
      </c>
      <c r="K64" s="1260" t="s">
        <v>11221</v>
      </c>
      <c r="L64" s="1260" t="s">
        <v>11155</v>
      </c>
      <c r="M64" s="1260" t="s">
        <v>2244</v>
      </c>
      <c r="N64" s="1260" t="s">
        <v>11570</v>
      </c>
      <c r="O64" s="1260" t="s">
        <v>11568</v>
      </c>
      <c r="P64" s="1260" t="s">
        <v>11571</v>
      </c>
      <c r="Q64" s="1260" t="s">
        <v>11572</v>
      </c>
      <c r="R64" s="1260" t="s">
        <v>11573</v>
      </c>
      <c r="S64" s="1259">
        <v>1</v>
      </c>
      <c r="T64" s="1260" t="s">
        <v>11574</v>
      </c>
      <c r="U64" s="1260" t="s">
        <v>11269</v>
      </c>
      <c r="V64" s="1260" t="s">
        <v>11505</v>
      </c>
      <c r="W64" s="1259">
        <v>0</v>
      </c>
      <c r="X64" s="1259">
        <v>1007</v>
      </c>
      <c r="Y64" s="1259">
        <v>0</v>
      </c>
    </row>
    <row r="65" spans="1:25">
      <c r="A65" s="1350">
        <v>11202002521</v>
      </c>
      <c r="B65" s="1260" t="s">
        <v>11575</v>
      </c>
      <c r="C65" s="1260" t="s">
        <v>11576</v>
      </c>
      <c r="D65" s="1260" t="s">
        <v>11577</v>
      </c>
      <c r="E65" s="1260" t="s">
        <v>11203</v>
      </c>
      <c r="F65" s="1260" t="s">
        <v>11578</v>
      </c>
      <c r="G65" s="1260" t="s">
        <v>11579</v>
      </c>
      <c r="H65" s="1260" t="s">
        <v>11153</v>
      </c>
      <c r="I65" s="1260" t="s">
        <v>10976</v>
      </c>
      <c r="J65" s="1259">
        <v>7432813</v>
      </c>
      <c r="K65" s="1260" t="s">
        <v>11221</v>
      </c>
      <c r="L65" s="1260" t="s">
        <v>11155</v>
      </c>
      <c r="M65" s="1260" t="s">
        <v>2031</v>
      </c>
      <c r="N65" s="1260" t="s">
        <v>11580</v>
      </c>
      <c r="O65" s="1260" t="s">
        <v>11577</v>
      </c>
      <c r="P65" s="1260" t="s">
        <v>11581</v>
      </c>
      <c r="Q65" s="1260" t="s">
        <v>11582</v>
      </c>
      <c r="R65" s="1260" t="s">
        <v>11581</v>
      </c>
      <c r="S65" s="1259">
        <v>1</v>
      </c>
      <c r="T65" s="1260" t="s">
        <v>11583</v>
      </c>
      <c r="U65" s="1260" t="s">
        <v>11231</v>
      </c>
      <c r="V65" s="1260" t="s">
        <v>11584</v>
      </c>
      <c r="W65" s="1259">
        <v>0</v>
      </c>
      <c r="X65" s="1259">
        <v>1007</v>
      </c>
      <c r="Y65" s="1259">
        <v>0</v>
      </c>
    </row>
    <row r="66" spans="1:25">
      <c r="A66" s="1350">
        <v>11202002520</v>
      </c>
      <c r="B66" s="1260"/>
      <c r="C66" s="1260" t="s">
        <v>11585</v>
      </c>
      <c r="D66" s="1260" t="s">
        <v>11586</v>
      </c>
      <c r="E66" s="1260" t="s">
        <v>11426</v>
      </c>
      <c r="F66" s="1260" t="s">
        <v>11561</v>
      </c>
      <c r="G66" s="1260" t="s">
        <v>11587</v>
      </c>
      <c r="H66" s="1260" t="s">
        <v>11153</v>
      </c>
      <c r="I66" s="1260" t="s">
        <v>10976</v>
      </c>
      <c r="J66" s="1259">
        <v>7432812</v>
      </c>
      <c r="K66" s="1260" t="s">
        <v>11221</v>
      </c>
      <c r="L66" s="1260" t="s">
        <v>11155</v>
      </c>
      <c r="M66" s="1260" t="s">
        <v>2535</v>
      </c>
      <c r="N66" s="1260" t="s">
        <v>11588</v>
      </c>
      <c r="O66" s="1260" t="s">
        <v>11586</v>
      </c>
      <c r="P66" s="1260" t="s">
        <v>11589</v>
      </c>
      <c r="Q66" s="1260" t="s">
        <v>11313</v>
      </c>
      <c r="R66" s="1260" t="s">
        <v>11590</v>
      </c>
      <c r="S66" s="1259">
        <v>1</v>
      </c>
      <c r="T66" s="1260"/>
      <c r="U66" s="1260" t="s">
        <v>11158</v>
      </c>
      <c r="V66" s="1260" t="s">
        <v>11380</v>
      </c>
      <c r="W66" s="1259">
        <v>0</v>
      </c>
      <c r="X66" s="1259">
        <v>1007</v>
      </c>
      <c r="Y66" s="1259">
        <v>0</v>
      </c>
    </row>
    <row r="67" spans="1:25">
      <c r="A67" s="1350">
        <v>11202002519</v>
      </c>
      <c r="B67" s="1260"/>
      <c r="C67" s="1260" t="s">
        <v>11591</v>
      </c>
      <c r="D67" s="1260" t="s">
        <v>11592</v>
      </c>
      <c r="E67" s="1260" t="s">
        <v>11593</v>
      </c>
      <c r="F67" s="1260" t="s">
        <v>11594</v>
      </c>
      <c r="G67" s="1260" t="s">
        <v>11595</v>
      </c>
      <c r="H67" s="1260" t="s">
        <v>11153</v>
      </c>
      <c r="I67" s="1260" t="s">
        <v>11164</v>
      </c>
      <c r="J67" s="1259">
        <v>7432811</v>
      </c>
      <c r="K67" s="1260" t="s">
        <v>11221</v>
      </c>
      <c r="L67" s="1260" t="s">
        <v>11155</v>
      </c>
      <c r="M67" s="1260" t="s">
        <v>262</v>
      </c>
      <c r="N67" s="1260"/>
      <c r="O67" s="1260" t="s">
        <v>11592</v>
      </c>
      <c r="P67" s="1260"/>
      <c r="Q67" s="1260" t="s">
        <v>11596</v>
      </c>
      <c r="R67" s="1259">
        <v>8337955</v>
      </c>
      <c r="S67" s="1259">
        <v>1</v>
      </c>
      <c r="T67" s="1260"/>
      <c r="U67" s="1260"/>
      <c r="V67" s="1260"/>
      <c r="W67" s="1259">
        <v>0</v>
      </c>
      <c r="X67" s="1259">
        <v>1007</v>
      </c>
      <c r="Y67" s="1259">
        <v>0</v>
      </c>
    </row>
    <row r="68" spans="1:25">
      <c r="A68" s="1350">
        <v>11202002518</v>
      </c>
      <c r="B68" s="1260" t="s">
        <v>11597</v>
      </c>
      <c r="C68" s="1260" t="s">
        <v>11598</v>
      </c>
      <c r="D68" s="1260" t="s">
        <v>11599</v>
      </c>
      <c r="E68" s="1260" t="s">
        <v>11203</v>
      </c>
      <c r="F68" s="1260" t="s">
        <v>11522</v>
      </c>
      <c r="G68" s="1260" t="s">
        <v>11600</v>
      </c>
      <c r="H68" s="1260" t="s">
        <v>11153</v>
      </c>
      <c r="I68" s="1260" t="s">
        <v>11177</v>
      </c>
      <c r="J68" s="1259">
        <v>7432810</v>
      </c>
      <c r="K68" s="1260" t="s">
        <v>11221</v>
      </c>
      <c r="L68" s="1260" t="s">
        <v>11155</v>
      </c>
      <c r="M68" s="1260" t="s">
        <v>1606</v>
      </c>
      <c r="N68" s="1260" t="s">
        <v>11601</v>
      </c>
      <c r="O68" s="1260" t="s">
        <v>11599</v>
      </c>
      <c r="P68" s="1260" t="s">
        <v>11602</v>
      </c>
      <c r="Q68" s="1260" t="s">
        <v>11603</v>
      </c>
      <c r="R68" s="1260" t="s">
        <v>11602</v>
      </c>
      <c r="S68" s="1259">
        <v>1</v>
      </c>
      <c r="T68" s="1260" t="s">
        <v>11604</v>
      </c>
      <c r="U68" s="1260" t="s">
        <v>11182</v>
      </c>
      <c r="V68" s="1260" t="s">
        <v>11183</v>
      </c>
      <c r="W68" s="1259">
        <v>0</v>
      </c>
      <c r="X68" s="1259">
        <v>1007</v>
      </c>
      <c r="Y68" s="1259">
        <v>0</v>
      </c>
    </row>
    <row r="69" spans="1:25">
      <c r="A69" s="1350">
        <v>11202002517</v>
      </c>
      <c r="B69" s="1260"/>
      <c r="C69" s="1260" t="s">
        <v>11605</v>
      </c>
      <c r="D69" s="1260" t="s">
        <v>11606</v>
      </c>
      <c r="E69" s="1260" t="s">
        <v>11560</v>
      </c>
      <c r="F69" s="1260" t="s">
        <v>11607</v>
      </c>
      <c r="G69" s="1260" t="s">
        <v>11608</v>
      </c>
      <c r="H69" s="1260" t="s">
        <v>11153</v>
      </c>
      <c r="I69" s="1260" t="s">
        <v>11164</v>
      </c>
      <c r="J69" s="1259">
        <v>7432809</v>
      </c>
      <c r="K69" s="1260" t="s">
        <v>11221</v>
      </c>
      <c r="L69" s="1260" t="s">
        <v>11155</v>
      </c>
      <c r="M69" s="1260" t="s">
        <v>2524</v>
      </c>
      <c r="N69" s="1260" t="s">
        <v>11609</v>
      </c>
      <c r="O69" s="1260" t="s">
        <v>11606</v>
      </c>
      <c r="P69" s="1260"/>
      <c r="Q69" s="1260" t="s">
        <v>11223</v>
      </c>
      <c r="R69" s="1260"/>
      <c r="S69" s="1259">
        <v>1</v>
      </c>
      <c r="T69" s="1260"/>
      <c r="U69" s="1260" t="s">
        <v>11610</v>
      </c>
      <c r="V69" s="1260" t="s">
        <v>11611</v>
      </c>
      <c r="W69" s="1259">
        <v>0</v>
      </c>
      <c r="X69" s="1259">
        <v>1007</v>
      </c>
      <c r="Y69" s="1259">
        <v>0</v>
      </c>
    </row>
    <row r="70" spans="1:25">
      <c r="A70" s="1350">
        <v>11202002516</v>
      </c>
      <c r="B70" s="1260"/>
      <c r="C70" s="1260" t="s">
        <v>11612</v>
      </c>
      <c r="D70" s="1260" t="s">
        <v>11613</v>
      </c>
      <c r="E70" s="1260" t="s">
        <v>11614</v>
      </c>
      <c r="F70" s="1260" t="s">
        <v>11522</v>
      </c>
      <c r="G70" s="1260" t="s">
        <v>11615</v>
      </c>
      <c r="H70" s="1260" t="s">
        <v>11153</v>
      </c>
      <c r="I70" s="1260" t="s">
        <v>11177</v>
      </c>
      <c r="J70" s="1259">
        <v>7432808</v>
      </c>
      <c r="K70" s="1260" t="s">
        <v>11221</v>
      </c>
      <c r="L70" s="1260" t="s">
        <v>11155</v>
      </c>
      <c r="M70" s="1260" t="s">
        <v>262</v>
      </c>
      <c r="N70" s="1260"/>
      <c r="O70" s="1260" t="s">
        <v>11613</v>
      </c>
      <c r="P70" s="1260"/>
      <c r="Q70" s="1260"/>
      <c r="R70" s="1260"/>
      <c r="S70" s="1259">
        <v>1</v>
      </c>
      <c r="T70" s="1260"/>
      <c r="U70" s="1260"/>
      <c r="V70" s="1260"/>
      <c r="W70" s="1259">
        <v>0</v>
      </c>
      <c r="X70" s="1259">
        <v>1007</v>
      </c>
      <c r="Y70" s="1259">
        <v>0</v>
      </c>
    </row>
    <row r="71" spans="1:25">
      <c r="A71" s="1350">
        <v>11202002515</v>
      </c>
      <c r="B71" s="1260"/>
      <c r="C71" s="1260" t="s">
        <v>11616</v>
      </c>
      <c r="D71" s="1260" t="s">
        <v>11617</v>
      </c>
      <c r="E71" s="1260" t="s">
        <v>11175</v>
      </c>
      <c r="F71" s="1260" t="s">
        <v>11522</v>
      </c>
      <c r="G71" s="1260" t="s">
        <v>11618</v>
      </c>
      <c r="H71" s="1260" t="s">
        <v>11153</v>
      </c>
      <c r="I71" s="1260" t="s">
        <v>11177</v>
      </c>
      <c r="J71" s="1259">
        <v>7432807</v>
      </c>
      <c r="K71" s="1260" t="s">
        <v>11221</v>
      </c>
      <c r="L71" s="1260" t="s">
        <v>11155</v>
      </c>
      <c r="M71" s="1260" t="s">
        <v>2121</v>
      </c>
      <c r="N71" s="1260" t="s">
        <v>11619</v>
      </c>
      <c r="O71" s="1260" t="s">
        <v>11617</v>
      </c>
      <c r="P71" s="1260"/>
      <c r="Q71" s="1260"/>
      <c r="R71" s="1259">
        <v>7714557</v>
      </c>
      <c r="S71" s="1259">
        <v>1</v>
      </c>
      <c r="T71" s="1260"/>
      <c r="U71" s="1260" t="s">
        <v>11269</v>
      </c>
      <c r="V71" s="1260" t="s">
        <v>11620</v>
      </c>
      <c r="W71" s="1259">
        <v>0</v>
      </c>
      <c r="X71" s="1259">
        <v>1007</v>
      </c>
      <c r="Y71" s="1259">
        <v>0</v>
      </c>
    </row>
    <row r="72" spans="1:25">
      <c r="A72" s="1350">
        <v>11202002514</v>
      </c>
      <c r="B72" s="1260" t="s">
        <v>11621</v>
      </c>
      <c r="C72" s="1260" t="s">
        <v>11622</v>
      </c>
      <c r="D72" s="1260" t="s">
        <v>11623</v>
      </c>
      <c r="E72" s="1260" t="s">
        <v>11175</v>
      </c>
      <c r="F72" s="1260" t="s">
        <v>11544</v>
      </c>
      <c r="G72" s="1260" t="s">
        <v>11624</v>
      </c>
      <c r="H72" s="1260" t="s">
        <v>11153</v>
      </c>
      <c r="I72" s="1260" t="s">
        <v>11243</v>
      </c>
      <c r="J72" s="1259">
        <v>7432806</v>
      </c>
      <c r="K72" s="1260" t="s">
        <v>11221</v>
      </c>
      <c r="L72" s="1260" t="s">
        <v>11155</v>
      </c>
      <c r="M72" s="1260" t="s">
        <v>2493</v>
      </c>
      <c r="N72" s="1260" t="s">
        <v>11625</v>
      </c>
      <c r="O72" s="1260" t="s">
        <v>11623</v>
      </c>
      <c r="P72" s="1260" t="s">
        <v>11626</v>
      </c>
      <c r="Q72" s="1260" t="s">
        <v>11627</v>
      </c>
      <c r="R72" s="1260" t="s">
        <v>11626</v>
      </c>
      <c r="S72" s="1259">
        <v>1</v>
      </c>
      <c r="T72" s="1260" t="s">
        <v>11628</v>
      </c>
      <c r="U72" s="1260" t="s">
        <v>11247</v>
      </c>
      <c r="V72" s="1260" t="s">
        <v>11629</v>
      </c>
      <c r="W72" s="1259">
        <v>0</v>
      </c>
      <c r="X72" s="1259">
        <v>1007</v>
      </c>
      <c r="Y72" s="1259">
        <v>0</v>
      </c>
    </row>
    <row r="73" spans="1:25">
      <c r="A73" s="1350">
        <v>11202002513</v>
      </c>
      <c r="B73" s="1260"/>
      <c r="C73" s="1260" t="s">
        <v>11630</v>
      </c>
      <c r="D73" s="1260" t="s">
        <v>11631</v>
      </c>
      <c r="E73" s="1260" t="s">
        <v>11632</v>
      </c>
      <c r="F73" s="1260" t="s">
        <v>11561</v>
      </c>
      <c r="G73" s="1260" t="s">
        <v>11633</v>
      </c>
      <c r="H73" s="1260" t="s">
        <v>11153</v>
      </c>
      <c r="I73" s="1260" t="s">
        <v>10976</v>
      </c>
      <c r="J73" s="1259">
        <v>7432805</v>
      </c>
      <c r="K73" s="1260" t="s">
        <v>11221</v>
      </c>
      <c r="L73" s="1260" t="s">
        <v>11155</v>
      </c>
      <c r="M73" s="1260" t="s">
        <v>11092</v>
      </c>
      <c r="N73" s="1260" t="s">
        <v>11634</v>
      </c>
      <c r="O73" s="1260" t="s">
        <v>11631</v>
      </c>
      <c r="P73" s="1260"/>
      <c r="Q73" s="1260"/>
      <c r="R73" s="1260" t="s">
        <v>11635</v>
      </c>
      <c r="S73" s="1259">
        <v>1</v>
      </c>
      <c r="T73" s="1260"/>
      <c r="U73" s="1260" t="s">
        <v>11158</v>
      </c>
      <c r="V73" s="1260" t="s">
        <v>11321</v>
      </c>
      <c r="W73" s="1259">
        <v>0</v>
      </c>
      <c r="X73" s="1259">
        <v>1007</v>
      </c>
      <c r="Y73" s="1259">
        <v>0</v>
      </c>
    </row>
    <row r="74" spans="1:25">
      <c r="A74" s="1350">
        <v>11202002512</v>
      </c>
      <c r="B74" s="1260"/>
      <c r="C74" s="1260" t="s">
        <v>11636</v>
      </c>
      <c r="D74" s="1260" t="s">
        <v>11637</v>
      </c>
      <c r="E74" s="1260" t="s">
        <v>11638</v>
      </c>
      <c r="F74" s="1260" t="s">
        <v>11639</v>
      </c>
      <c r="G74" s="1260" t="s">
        <v>11640</v>
      </c>
      <c r="H74" s="1260" t="s">
        <v>11153</v>
      </c>
      <c r="I74" s="1260" t="s">
        <v>10976</v>
      </c>
      <c r="J74" s="1259">
        <v>7432804</v>
      </c>
      <c r="K74" s="1260" t="s">
        <v>11221</v>
      </c>
      <c r="L74" s="1260" t="s">
        <v>11155</v>
      </c>
      <c r="M74" s="1260" t="s">
        <v>2034</v>
      </c>
      <c r="N74" s="1260" t="s">
        <v>11641</v>
      </c>
      <c r="O74" s="1260" t="s">
        <v>11637</v>
      </c>
      <c r="P74" s="1260" t="s">
        <v>11642</v>
      </c>
      <c r="Q74" s="1260" t="s">
        <v>11643</v>
      </c>
      <c r="R74" s="1260" t="s">
        <v>11644</v>
      </c>
      <c r="S74" s="1259">
        <v>1</v>
      </c>
      <c r="T74" s="1260"/>
      <c r="U74" s="1260" t="s">
        <v>11396</v>
      </c>
      <c r="V74" s="1260" t="s">
        <v>11645</v>
      </c>
      <c r="W74" s="1259">
        <v>0</v>
      </c>
      <c r="X74" s="1259">
        <v>1007</v>
      </c>
      <c r="Y74" s="1259">
        <v>0</v>
      </c>
    </row>
    <row r="75" spans="1:25">
      <c r="A75" s="1350">
        <v>11202002511</v>
      </c>
      <c r="B75" s="1260"/>
      <c r="C75" s="1260" t="s">
        <v>11646</v>
      </c>
      <c r="D75" s="1260" t="s">
        <v>11647</v>
      </c>
      <c r="E75" s="1260" t="s">
        <v>11648</v>
      </c>
      <c r="F75" s="1260" t="s">
        <v>11649</v>
      </c>
      <c r="G75" s="1260" t="s">
        <v>11650</v>
      </c>
      <c r="H75" s="1260" t="s">
        <v>11153</v>
      </c>
      <c r="I75" s="1260" t="s">
        <v>10976</v>
      </c>
      <c r="J75" s="1259">
        <v>7432803</v>
      </c>
      <c r="K75" s="1260" t="s">
        <v>11221</v>
      </c>
      <c r="L75" s="1260" t="s">
        <v>11155</v>
      </c>
      <c r="M75" s="1260" t="s">
        <v>2032</v>
      </c>
      <c r="N75" s="1260" t="s">
        <v>11651</v>
      </c>
      <c r="O75" s="1260" t="s">
        <v>11647</v>
      </c>
      <c r="P75" s="1260"/>
      <c r="Q75" s="1260"/>
      <c r="R75" s="1260" t="s">
        <v>11652</v>
      </c>
      <c r="S75" s="1259">
        <v>1</v>
      </c>
      <c r="T75" s="1260"/>
      <c r="U75" s="1260" t="s">
        <v>11396</v>
      </c>
      <c r="V75" s="1260" t="s">
        <v>11653</v>
      </c>
      <c r="W75" s="1259">
        <v>0</v>
      </c>
      <c r="X75" s="1259">
        <v>1007</v>
      </c>
      <c r="Y75" s="1259">
        <v>0</v>
      </c>
    </row>
    <row r="76" spans="1:25">
      <c r="A76" s="1350">
        <v>11202002510</v>
      </c>
      <c r="B76" s="1260" t="s">
        <v>11654</v>
      </c>
      <c r="C76" s="1260" t="s">
        <v>11655</v>
      </c>
      <c r="D76" s="1260" t="s">
        <v>11283</v>
      </c>
      <c r="E76" s="1260" t="s">
        <v>11203</v>
      </c>
      <c r="F76" s="1260" t="s">
        <v>11656</v>
      </c>
      <c r="G76" s="1260" t="s">
        <v>11657</v>
      </c>
      <c r="H76" s="1260" t="s">
        <v>11153</v>
      </c>
      <c r="I76" s="1260" t="s">
        <v>11164</v>
      </c>
      <c r="J76" s="1259">
        <v>7432802</v>
      </c>
      <c r="K76" s="1260" t="s">
        <v>11221</v>
      </c>
      <c r="L76" s="1260" t="s">
        <v>11155</v>
      </c>
      <c r="M76" s="1260" t="s">
        <v>1562</v>
      </c>
      <c r="N76" s="1260" t="s">
        <v>11287</v>
      </c>
      <c r="O76" s="1260" t="s">
        <v>11283</v>
      </c>
      <c r="P76" s="1260" t="s">
        <v>11288</v>
      </c>
      <c r="Q76" s="1260" t="s">
        <v>11658</v>
      </c>
      <c r="R76" s="1260" t="s">
        <v>11288</v>
      </c>
      <c r="S76" s="1259">
        <v>1</v>
      </c>
      <c r="T76" s="1260" t="s">
        <v>11659</v>
      </c>
      <c r="U76" s="1260" t="s">
        <v>11290</v>
      </c>
      <c r="V76" s="1260" t="s">
        <v>11291</v>
      </c>
      <c r="W76" s="1259">
        <v>0</v>
      </c>
      <c r="X76" s="1259">
        <v>1007</v>
      </c>
      <c r="Y76" s="1259">
        <v>0</v>
      </c>
    </row>
    <row r="77" spans="1:25">
      <c r="A77" s="1350">
        <v>11202002509</v>
      </c>
      <c r="B77" s="1260"/>
      <c r="C77" s="1260" t="s">
        <v>11660</v>
      </c>
      <c r="D77" s="1260" t="s">
        <v>11661</v>
      </c>
      <c r="E77" s="1260" t="s">
        <v>11162</v>
      </c>
      <c r="F77" s="1260" t="s">
        <v>11662</v>
      </c>
      <c r="G77" s="1260" t="s">
        <v>11663</v>
      </c>
      <c r="H77" s="1260" t="s">
        <v>11153</v>
      </c>
      <c r="I77" s="1260" t="s">
        <v>11164</v>
      </c>
      <c r="J77" s="1259">
        <v>7432801</v>
      </c>
      <c r="K77" s="1260" t="s">
        <v>11221</v>
      </c>
      <c r="L77" s="1260" t="s">
        <v>11155</v>
      </c>
      <c r="M77" s="1260" t="s">
        <v>262</v>
      </c>
      <c r="N77" s="1260"/>
      <c r="O77" s="1260" t="s">
        <v>11661</v>
      </c>
      <c r="P77" s="1260"/>
      <c r="Q77" s="1260" t="s">
        <v>11664</v>
      </c>
      <c r="R77" s="1259">
        <v>119</v>
      </c>
      <c r="S77" s="1259">
        <v>1</v>
      </c>
      <c r="T77" s="1260"/>
      <c r="U77" s="1260"/>
      <c r="V77" s="1260"/>
      <c r="W77" s="1259">
        <v>0</v>
      </c>
      <c r="X77" s="1259">
        <v>1007</v>
      </c>
      <c r="Y77" s="1259">
        <v>0</v>
      </c>
    </row>
    <row r="78" spans="1:25">
      <c r="A78" s="1350">
        <v>11202002508</v>
      </c>
      <c r="B78" s="1260" t="s">
        <v>11665</v>
      </c>
      <c r="C78" s="1260" t="s">
        <v>11666</v>
      </c>
      <c r="D78" s="1260" t="s">
        <v>11667</v>
      </c>
      <c r="E78" s="1260" t="s">
        <v>11668</v>
      </c>
      <c r="F78" s="1260" t="s">
        <v>11561</v>
      </c>
      <c r="G78" s="1260" t="s">
        <v>11669</v>
      </c>
      <c r="H78" s="1260" t="s">
        <v>11153</v>
      </c>
      <c r="I78" s="1260" t="s">
        <v>10976</v>
      </c>
      <c r="J78" s="1259">
        <v>7432800</v>
      </c>
      <c r="K78" s="1260" t="s">
        <v>11221</v>
      </c>
      <c r="L78" s="1260" t="s">
        <v>11155</v>
      </c>
      <c r="M78" s="1260" t="s">
        <v>11092</v>
      </c>
      <c r="N78" s="1260" t="s">
        <v>11670</v>
      </c>
      <c r="O78" s="1260" t="s">
        <v>11667</v>
      </c>
      <c r="P78" s="1260" t="s">
        <v>11671</v>
      </c>
      <c r="Q78" s="1260" t="s">
        <v>11411</v>
      </c>
      <c r="R78" s="1260" t="s">
        <v>11672</v>
      </c>
      <c r="S78" s="1259">
        <v>1</v>
      </c>
      <c r="T78" s="1260" t="s">
        <v>11673</v>
      </c>
      <c r="U78" s="1260" t="s">
        <v>11158</v>
      </c>
      <c r="V78" s="1260" t="s">
        <v>11674</v>
      </c>
      <c r="W78" s="1259">
        <v>0</v>
      </c>
      <c r="X78" s="1259">
        <v>1007</v>
      </c>
      <c r="Y78" s="1259">
        <v>0</v>
      </c>
    </row>
    <row r="79" spans="1:25">
      <c r="A79" s="1350">
        <v>11202002507</v>
      </c>
      <c r="B79" s="1260" t="s">
        <v>11675</v>
      </c>
      <c r="C79" s="1260" t="s">
        <v>11676</v>
      </c>
      <c r="D79" s="1260" t="s">
        <v>11677</v>
      </c>
      <c r="E79" s="1260" t="s">
        <v>11632</v>
      </c>
      <c r="F79" s="1260" t="s">
        <v>11678</v>
      </c>
      <c r="G79" s="1260" t="s">
        <v>11679</v>
      </c>
      <c r="H79" s="1260" t="s">
        <v>11153</v>
      </c>
      <c r="I79" s="1260" t="s">
        <v>10976</v>
      </c>
      <c r="J79" s="1259">
        <v>7432799</v>
      </c>
      <c r="K79" s="1260" t="s">
        <v>11221</v>
      </c>
      <c r="L79" s="1260" t="s">
        <v>11155</v>
      </c>
      <c r="M79" s="1260" t="s">
        <v>1424</v>
      </c>
      <c r="N79" s="1260" t="s">
        <v>11680</v>
      </c>
      <c r="O79" s="1260" t="s">
        <v>11677</v>
      </c>
      <c r="P79" s="1260" t="s">
        <v>11681</v>
      </c>
      <c r="Q79" s="1260" t="s">
        <v>11394</v>
      </c>
      <c r="R79" s="1260" t="s">
        <v>11681</v>
      </c>
      <c r="S79" s="1259">
        <v>1</v>
      </c>
      <c r="T79" s="1260" t="s">
        <v>11682</v>
      </c>
      <c r="U79" s="1260" t="s">
        <v>11231</v>
      </c>
      <c r="V79" s="1260" t="s">
        <v>11683</v>
      </c>
      <c r="W79" s="1259">
        <v>0</v>
      </c>
      <c r="X79" s="1259">
        <v>1007</v>
      </c>
      <c r="Y79" s="1259">
        <v>0</v>
      </c>
    </row>
    <row r="80" spans="1:25">
      <c r="A80" s="1350">
        <v>11202002506</v>
      </c>
      <c r="B80" s="1260"/>
      <c r="C80" s="1260" t="s">
        <v>11684</v>
      </c>
      <c r="D80" s="1260" t="s">
        <v>11685</v>
      </c>
      <c r="E80" s="1260" t="s">
        <v>11426</v>
      </c>
      <c r="F80" s="1260" t="s">
        <v>11686</v>
      </c>
      <c r="G80" s="1260" t="s">
        <v>11687</v>
      </c>
      <c r="H80" s="1260" t="s">
        <v>11153</v>
      </c>
      <c r="I80" s="1260" t="s">
        <v>10976</v>
      </c>
      <c r="J80" s="1259">
        <v>7432798</v>
      </c>
      <c r="K80" s="1260" t="s">
        <v>11221</v>
      </c>
      <c r="L80" s="1260" t="s">
        <v>11155</v>
      </c>
      <c r="M80" s="1260" t="s">
        <v>2036</v>
      </c>
      <c r="N80" s="1260" t="s">
        <v>11688</v>
      </c>
      <c r="O80" s="1260" t="s">
        <v>11685</v>
      </c>
      <c r="P80" s="1260" t="s">
        <v>11192</v>
      </c>
      <c r="Q80" s="1260"/>
      <c r="R80" s="1260" t="s">
        <v>11689</v>
      </c>
      <c r="S80" s="1259">
        <v>1</v>
      </c>
      <c r="T80" s="1260"/>
      <c r="U80" s="1260" t="s">
        <v>11396</v>
      </c>
      <c r="V80" s="1260" t="s">
        <v>11690</v>
      </c>
      <c r="W80" s="1259">
        <v>0</v>
      </c>
      <c r="X80" s="1259">
        <v>1007</v>
      </c>
      <c r="Y80" s="1259">
        <v>0</v>
      </c>
    </row>
    <row r="81" spans="1:25">
      <c r="A81" s="1350">
        <v>11202002505</v>
      </c>
      <c r="B81" s="1260" t="s">
        <v>11691</v>
      </c>
      <c r="C81" s="1260" t="s">
        <v>11692</v>
      </c>
      <c r="D81" s="1260" t="s">
        <v>11693</v>
      </c>
      <c r="E81" s="1260" t="s">
        <v>11668</v>
      </c>
      <c r="F81" s="1260" t="s">
        <v>11694</v>
      </c>
      <c r="G81" s="1260" t="s">
        <v>11695</v>
      </c>
      <c r="H81" s="1260" t="s">
        <v>11153</v>
      </c>
      <c r="I81" s="1260" t="s">
        <v>10976</v>
      </c>
      <c r="J81" s="1259">
        <v>7432797</v>
      </c>
      <c r="K81" s="1260" t="s">
        <v>11221</v>
      </c>
      <c r="L81" s="1260" t="s">
        <v>11155</v>
      </c>
      <c r="M81" s="1260" t="s">
        <v>1941</v>
      </c>
      <c r="N81" s="1260" t="s">
        <v>11696</v>
      </c>
      <c r="O81" s="1260" t="s">
        <v>11693</v>
      </c>
      <c r="P81" s="1260" t="s">
        <v>11697</v>
      </c>
      <c r="Q81" s="1260" t="s">
        <v>11394</v>
      </c>
      <c r="R81" s="1260" t="s">
        <v>11697</v>
      </c>
      <c r="S81" s="1259">
        <v>1</v>
      </c>
      <c r="T81" s="1260" t="s">
        <v>11698</v>
      </c>
      <c r="U81" s="1260" t="s">
        <v>11396</v>
      </c>
      <c r="V81" s="1260" t="s">
        <v>11699</v>
      </c>
      <c r="W81" s="1259">
        <v>0</v>
      </c>
      <c r="X81" s="1259">
        <v>1007</v>
      </c>
      <c r="Y81" s="1259">
        <v>0</v>
      </c>
    </row>
    <row r="82" spans="1:25">
      <c r="A82" s="1350">
        <v>11202002504</v>
      </c>
      <c r="B82" s="1260"/>
      <c r="C82" s="1260" t="s">
        <v>11700</v>
      </c>
      <c r="D82" s="1260" t="s">
        <v>11701</v>
      </c>
      <c r="E82" s="1260" t="s">
        <v>11702</v>
      </c>
      <c r="F82" s="1260" t="s">
        <v>11522</v>
      </c>
      <c r="G82" s="1260" t="s">
        <v>11703</v>
      </c>
      <c r="H82" s="1260" t="s">
        <v>11153</v>
      </c>
      <c r="I82" s="1260" t="s">
        <v>11177</v>
      </c>
      <c r="J82" s="1259">
        <v>7432796</v>
      </c>
      <c r="K82" s="1260" t="s">
        <v>11221</v>
      </c>
      <c r="L82" s="1260" t="s">
        <v>11155</v>
      </c>
      <c r="M82" s="1260" t="s">
        <v>2357</v>
      </c>
      <c r="N82" s="1260" t="s">
        <v>11704</v>
      </c>
      <c r="O82" s="1260" t="s">
        <v>11701</v>
      </c>
      <c r="P82" s="1260"/>
      <c r="Q82" s="1260"/>
      <c r="R82" s="1259">
        <v>7981423</v>
      </c>
      <c r="S82" s="1259">
        <v>1</v>
      </c>
      <c r="T82" s="1260"/>
      <c r="U82" s="1260" t="s">
        <v>11193</v>
      </c>
      <c r="V82" s="1260" t="s">
        <v>11705</v>
      </c>
      <c r="W82" s="1259">
        <v>0</v>
      </c>
      <c r="X82" s="1259">
        <v>1007</v>
      </c>
      <c r="Y82" s="1259">
        <v>0</v>
      </c>
    </row>
    <row r="83" spans="1:25">
      <c r="A83" s="1350">
        <v>11202002503</v>
      </c>
      <c r="B83" s="1260" t="s">
        <v>11706</v>
      </c>
      <c r="C83" s="1260" t="s">
        <v>11707</v>
      </c>
      <c r="D83" s="1260" t="s">
        <v>11708</v>
      </c>
      <c r="E83" s="1260" t="s">
        <v>11311</v>
      </c>
      <c r="F83" s="1260" t="s">
        <v>11709</v>
      </c>
      <c r="G83" s="1260" t="s">
        <v>11710</v>
      </c>
      <c r="H83" s="1260" t="s">
        <v>11153</v>
      </c>
      <c r="I83" s="1260" t="s">
        <v>10977</v>
      </c>
      <c r="J83" s="1259">
        <v>7432795</v>
      </c>
      <c r="K83" s="1260" t="s">
        <v>11221</v>
      </c>
      <c r="L83" s="1260" t="s">
        <v>11155</v>
      </c>
      <c r="M83" s="1260" t="s">
        <v>2525</v>
      </c>
      <c r="N83" s="1260" t="s">
        <v>11711</v>
      </c>
      <c r="O83" s="1260" t="s">
        <v>11708</v>
      </c>
      <c r="P83" s="1260"/>
      <c r="Q83" s="1260" t="s">
        <v>11712</v>
      </c>
      <c r="R83" s="1260" t="s">
        <v>11713</v>
      </c>
      <c r="S83" s="1259">
        <v>1</v>
      </c>
      <c r="T83" s="1260"/>
      <c r="U83" s="1260" t="s">
        <v>11714</v>
      </c>
      <c r="V83" s="1260" t="s">
        <v>11321</v>
      </c>
      <c r="W83" s="1259">
        <v>0</v>
      </c>
      <c r="X83" s="1259">
        <v>1007</v>
      </c>
      <c r="Y83" s="1259">
        <v>0</v>
      </c>
    </row>
    <row r="84" spans="1:25">
      <c r="A84" s="1350">
        <v>11202002502</v>
      </c>
      <c r="B84" s="1260" t="s">
        <v>11715</v>
      </c>
      <c r="C84" s="1260" t="s">
        <v>11716</v>
      </c>
      <c r="D84" s="1260" t="s">
        <v>11717</v>
      </c>
      <c r="E84" s="1260" t="s">
        <v>11648</v>
      </c>
      <c r="F84" s="1260" t="s">
        <v>11678</v>
      </c>
      <c r="G84" s="1260" t="s">
        <v>11718</v>
      </c>
      <c r="H84" s="1260" t="s">
        <v>11153</v>
      </c>
      <c r="I84" s="1260" t="s">
        <v>10976</v>
      </c>
      <c r="J84" s="1259">
        <v>7432794</v>
      </c>
      <c r="K84" s="1260" t="s">
        <v>11221</v>
      </c>
      <c r="L84" s="1260" t="s">
        <v>11155</v>
      </c>
      <c r="M84" s="1260" t="s">
        <v>1944</v>
      </c>
      <c r="N84" s="1260" t="s">
        <v>11719</v>
      </c>
      <c r="O84" s="1260" t="s">
        <v>11717</v>
      </c>
      <c r="P84" s="1260" t="s">
        <v>11720</v>
      </c>
      <c r="Q84" s="1260" t="s">
        <v>11206</v>
      </c>
      <c r="R84" s="1260" t="s">
        <v>11721</v>
      </c>
      <c r="S84" s="1259">
        <v>1</v>
      </c>
      <c r="T84" s="1260" t="s">
        <v>11722</v>
      </c>
      <c r="U84" s="1260" t="s">
        <v>11158</v>
      </c>
      <c r="V84" s="1260" t="s">
        <v>11723</v>
      </c>
      <c r="W84" s="1259">
        <v>0</v>
      </c>
      <c r="X84" s="1259">
        <v>1007</v>
      </c>
      <c r="Y84" s="1259">
        <v>0</v>
      </c>
    </row>
    <row r="85" spans="1:25">
      <c r="A85" s="1350">
        <v>11202002501</v>
      </c>
      <c r="B85" s="1260"/>
      <c r="C85" s="1260" t="s">
        <v>11724</v>
      </c>
      <c r="D85" s="1260" t="s">
        <v>11725</v>
      </c>
      <c r="E85" s="1260" t="s">
        <v>11190</v>
      </c>
      <c r="F85" s="1260" t="s">
        <v>11522</v>
      </c>
      <c r="G85" s="1260" t="s">
        <v>11726</v>
      </c>
      <c r="H85" s="1260" t="s">
        <v>11153</v>
      </c>
      <c r="I85" s="1260" t="s">
        <v>11177</v>
      </c>
      <c r="J85" s="1259">
        <v>7432793</v>
      </c>
      <c r="K85" s="1260" t="s">
        <v>11221</v>
      </c>
      <c r="L85" s="1260" t="s">
        <v>11155</v>
      </c>
      <c r="M85" s="1260" t="s">
        <v>2242</v>
      </c>
      <c r="N85" s="1260" t="s">
        <v>11727</v>
      </c>
      <c r="O85" s="1260" t="s">
        <v>11725</v>
      </c>
      <c r="P85" s="1260" t="s">
        <v>11728</v>
      </c>
      <c r="Q85" s="1260"/>
      <c r="R85" s="1260" t="s">
        <v>11729</v>
      </c>
      <c r="S85" s="1259">
        <v>1</v>
      </c>
      <c r="T85" s="1260"/>
      <c r="U85" s="1260" t="s">
        <v>11182</v>
      </c>
      <c r="V85" s="1260" t="s">
        <v>11730</v>
      </c>
      <c r="W85" s="1259">
        <v>0</v>
      </c>
      <c r="X85" s="1259">
        <v>1007</v>
      </c>
      <c r="Y85" s="1259">
        <v>0</v>
      </c>
    </row>
    <row r="86" spans="1:25">
      <c r="A86" s="1350">
        <v>11202002500</v>
      </c>
      <c r="B86" s="1260"/>
      <c r="C86" s="1260" t="s">
        <v>11731</v>
      </c>
      <c r="D86" s="1260" t="s">
        <v>11732</v>
      </c>
      <c r="E86" s="1260" t="s">
        <v>11668</v>
      </c>
      <c r="F86" s="1260" t="s">
        <v>11733</v>
      </c>
      <c r="G86" s="1260" t="s">
        <v>11734</v>
      </c>
      <c r="H86" s="1260" t="s">
        <v>11153</v>
      </c>
      <c r="I86" s="1260" t="s">
        <v>10976</v>
      </c>
      <c r="J86" s="1259">
        <v>7432792</v>
      </c>
      <c r="K86" s="1260" t="s">
        <v>11221</v>
      </c>
      <c r="L86" s="1260" t="s">
        <v>11155</v>
      </c>
      <c r="M86" s="1260" t="s">
        <v>2031</v>
      </c>
      <c r="N86" s="1260" t="s">
        <v>11735</v>
      </c>
      <c r="O86" s="1260" t="s">
        <v>11732</v>
      </c>
      <c r="P86" s="1260" t="s">
        <v>11192</v>
      </c>
      <c r="Q86" s="1260"/>
      <c r="R86" s="1260" t="s">
        <v>11736</v>
      </c>
      <c r="S86" s="1259">
        <v>1</v>
      </c>
      <c r="T86" s="1260"/>
      <c r="U86" s="1260" t="s">
        <v>11396</v>
      </c>
      <c r="V86" s="1260" t="s">
        <v>11737</v>
      </c>
      <c r="W86" s="1259">
        <v>0</v>
      </c>
      <c r="X86" s="1259">
        <v>1007</v>
      </c>
      <c r="Y86" s="1259">
        <v>0</v>
      </c>
    </row>
    <row r="87" spans="1:25">
      <c r="A87" s="1350">
        <v>11202002499</v>
      </c>
      <c r="B87" s="1260" t="s">
        <v>11738</v>
      </c>
      <c r="C87" s="1260" t="s">
        <v>11739</v>
      </c>
      <c r="D87" s="1260" t="s">
        <v>11740</v>
      </c>
      <c r="E87" s="1260" t="s">
        <v>11311</v>
      </c>
      <c r="F87" s="1260"/>
      <c r="G87" s="1260"/>
      <c r="H87" s="1260" t="s">
        <v>11153</v>
      </c>
      <c r="I87" s="1260" t="s">
        <v>11177</v>
      </c>
      <c r="J87" s="1259">
        <v>7432791</v>
      </c>
      <c r="K87" s="1260" t="s">
        <v>11221</v>
      </c>
      <c r="L87" s="1260" t="s">
        <v>11275</v>
      </c>
      <c r="M87" s="1260" t="s">
        <v>2442</v>
      </c>
      <c r="N87" s="1260" t="s">
        <v>11741</v>
      </c>
      <c r="O87" s="1260" t="s">
        <v>11740</v>
      </c>
      <c r="P87" s="1260"/>
      <c r="Q87" s="1260" t="s">
        <v>11742</v>
      </c>
      <c r="R87" s="1260" t="s">
        <v>11743</v>
      </c>
      <c r="S87" s="1259">
        <v>1</v>
      </c>
      <c r="T87" s="1260"/>
      <c r="U87" s="1260" t="s">
        <v>11182</v>
      </c>
      <c r="V87" s="1260" t="s">
        <v>11744</v>
      </c>
      <c r="W87" s="1259">
        <v>0</v>
      </c>
      <c r="X87" s="1259">
        <v>1007</v>
      </c>
      <c r="Y87" s="1259">
        <v>2</v>
      </c>
    </row>
    <row r="88" spans="1:25">
      <c r="A88" s="1350">
        <v>11202002498</v>
      </c>
      <c r="B88" s="1260"/>
      <c r="C88" s="1260" t="s">
        <v>11745</v>
      </c>
      <c r="D88" s="1260" t="s">
        <v>11746</v>
      </c>
      <c r="E88" s="1260" t="s">
        <v>11747</v>
      </c>
      <c r="F88" s="1260" t="s">
        <v>11522</v>
      </c>
      <c r="G88" s="1260" t="s">
        <v>11748</v>
      </c>
      <c r="H88" s="1260" t="s">
        <v>11153</v>
      </c>
      <c r="I88" s="1260" t="s">
        <v>11177</v>
      </c>
      <c r="J88" s="1259">
        <v>7432790</v>
      </c>
      <c r="K88" s="1260" t="s">
        <v>11221</v>
      </c>
      <c r="L88" s="1260" t="s">
        <v>11155</v>
      </c>
      <c r="M88" s="1260" t="s">
        <v>2358</v>
      </c>
      <c r="N88" s="1260" t="s">
        <v>11749</v>
      </c>
      <c r="O88" s="1260" t="s">
        <v>11746</v>
      </c>
      <c r="P88" s="1260" t="s">
        <v>11750</v>
      </c>
      <c r="Q88" s="1260"/>
      <c r="R88" s="1260" t="s">
        <v>11750</v>
      </c>
      <c r="S88" s="1259">
        <v>1</v>
      </c>
      <c r="T88" s="1260"/>
      <c r="U88" s="1260" t="s">
        <v>11751</v>
      </c>
      <c r="V88" s="1260" t="s">
        <v>11752</v>
      </c>
      <c r="W88" s="1259">
        <v>0</v>
      </c>
      <c r="X88" s="1259">
        <v>1007</v>
      </c>
      <c r="Y88" s="1259">
        <v>0</v>
      </c>
    </row>
    <row r="89" spans="1:25">
      <c r="A89" s="1350">
        <v>11202002497</v>
      </c>
      <c r="B89" s="1260" t="s">
        <v>11753</v>
      </c>
      <c r="C89" s="1260" t="s">
        <v>11754</v>
      </c>
      <c r="D89" s="1260" t="s">
        <v>11755</v>
      </c>
      <c r="E89" s="1260" t="s">
        <v>11632</v>
      </c>
      <c r="F89" s="1260" t="s">
        <v>11756</v>
      </c>
      <c r="G89" s="1260" t="s">
        <v>11757</v>
      </c>
      <c r="H89" s="1260" t="s">
        <v>11153</v>
      </c>
      <c r="I89" s="1260" t="s">
        <v>10976</v>
      </c>
      <c r="J89" s="1259">
        <v>7432789</v>
      </c>
      <c r="K89" s="1260" t="s">
        <v>11221</v>
      </c>
      <c r="L89" s="1260" t="s">
        <v>11155</v>
      </c>
      <c r="M89" s="1260" t="s">
        <v>2533</v>
      </c>
      <c r="N89" s="1260" t="s">
        <v>11758</v>
      </c>
      <c r="O89" s="1260" t="s">
        <v>11755</v>
      </c>
      <c r="P89" s="1260" t="s">
        <v>11759</v>
      </c>
      <c r="Q89" s="1260" t="s">
        <v>11394</v>
      </c>
      <c r="R89" s="1260" t="s">
        <v>11760</v>
      </c>
      <c r="S89" s="1259">
        <v>1</v>
      </c>
      <c r="T89" s="1260" t="s">
        <v>11761</v>
      </c>
      <c r="U89" s="1260" t="s">
        <v>11158</v>
      </c>
      <c r="V89" s="1260" t="s">
        <v>11762</v>
      </c>
      <c r="W89" s="1259">
        <v>0</v>
      </c>
      <c r="X89" s="1259">
        <v>1007</v>
      </c>
      <c r="Y89" s="1259">
        <v>0</v>
      </c>
    </row>
    <row r="90" spans="1:25">
      <c r="A90" s="1350">
        <v>11202002496</v>
      </c>
      <c r="B90" s="1260" t="s">
        <v>11763</v>
      </c>
      <c r="C90" s="1260" t="s">
        <v>11764</v>
      </c>
      <c r="D90" s="1260" t="s">
        <v>11765</v>
      </c>
      <c r="E90" s="1260" t="s">
        <v>11151</v>
      </c>
      <c r="F90" s="1260" t="s">
        <v>11522</v>
      </c>
      <c r="G90" s="1260" t="s">
        <v>11766</v>
      </c>
      <c r="H90" s="1260" t="s">
        <v>11153</v>
      </c>
      <c r="I90" s="1260" t="s">
        <v>11177</v>
      </c>
      <c r="J90" s="1259">
        <v>7432788</v>
      </c>
      <c r="K90" s="1260" t="s">
        <v>11221</v>
      </c>
      <c r="L90" s="1260" t="s">
        <v>11155</v>
      </c>
      <c r="M90" s="1260" t="s">
        <v>1388</v>
      </c>
      <c r="N90" s="1260" t="s">
        <v>11767</v>
      </c>
      <c r="O90" s="1260" t="s">
        <v>11765</v>
      </c>
      <c r="P90" s="1260" t="s">
        <v>11768</v>
      </c>
      <c r="Q90" s="1260" t="s">
        <v>11769</v>
      </c>
      <c r="R90" s="1260" t="s">
        <v>11768</v>
      </c>
      <c r="S90" s="1259">
        <v>1</v>
      </c>
      <c r="T90" s="1260" t="s">
        <v>11770</v>
      </c>
      <c r="U90" s="1260" t="s">
        <v>11269</v>
      </c>
      <c r="V90" s="1260" t="s">
        <v>11270</v>
      </c>
      <c r="W90" s="1259">
        <v>0</v>
      </c>
      <c r="X90" s="1259">
        <v>1007</v>
      </c>
      <c r="Y90" s="1259">
        <v>0</v>
      </c>
    </row>
    <row r="91" spans="1:25">
      <c r="A91" s="1350">
        <v>11202002495</v>
      </c>
      <c r="B91" s="1260" t="s">
        <v>11771</v>
      </c>
      <c r="C91" s="1260" t="s">
        <v>11772</v>
      </c>
      <c r="D91" s="1260" t="s">
        <v>11773</v>
      </c>
      <c r="E91" s="1260" t="s">
        <v>11774</v>
      </c>
      <c r="F91" s="1260" t="s">
        <v>11694</v>
      </c>
      <c r="G91" s="1260" t="s">
        <v>11775</v>
      </c>
      <c r="H91" s="1260" t="s">
        <v>11153</v>
      </c>
      <c r="I91" s="1260" t="s">
        <v>10976</v>
      </c>
      <c r="J91" s="1259">
        <v>7432787</v>
      </c>
      <c r="K91" s="1260" t="s">
        <v>11221</v>
      </c>
      <c r="L91" s="1260" t="s">
        <v>11155</v>
      </c>
      <c r="M91" s="1260" t="s">
        <v>1950</v>
      </c>
      <c r="N91" s="1260" t="s">
        <v>11776</v>
      </c>
      <c r="O91" s="1260" t="s">
        <v>11773</v>
      </c>
      <c r="P91" s="1260" t="s">
        <v>11777</v>
      </c>
      <c r="Q91" s="1260" t="s">
        <v>11778</v>
      </c>
      <c r="R91" s="1260" t="s">
        <v>11777</v>
      </c>
      <c r="S91" s="1259">
        <v>1</v>
      </c>
      <c r="T91" s="1260" t="s">
        <v>11779</v>
      </c>
      <c r="U91" s="1260" t="s">
        <v>11396</v>
      </c>
      <c r="V91" s="1260" t="s">
        <v>11780</v>
      </c>
      <c r="W91" s="1259">
        <v>0</v>
      </c>
      <c r="X91" s="1259">
        <v>1007</v>
      </c>
      <c r="Y91" s="1259">
        <v>0</v>
      </c>
    </row>
    <row r="92" spans="1:25">
      <c r="A92" s="1350">
        <v>11202002494</v>
      </c>
      <c r="B92" s="1260"/>
      <c r="C92" s="1260" t="s">
        <v>11781</v>
      </c>
      <c r="D92" s="1260" t="s">
        <v>11782</v>
      </c>
      <c r="E92" s="1260" t="s">
        <v>11175</v>
      </c>
      <c r="F92" s="1260" t="s">
        <v>11522</v>
      </c>
      <c r="G92" s="1260" t="s">
        <v>11783</v>
      </c>
      <c r="H92" s="1260" t="s">
        <v>11153</v>
      </c>
      <c r="I92" s="1260" t="s">
        <v>11177</v>
      </c>
      <c r="J92" s="1259">
        <v>7432786</v>
      </c>
      <c r="K92" s="1260" t="s">
        <v>11221</v>
      </c>
      <c r="L92" s="1260" t="s">
        <v>11155</v>
      </c>
      <c r="M92" s="1260" t="s">
        <v>2245</v>
      </c>
      <c r="N92" s="1260" t="s">
        <v>11784</v>
      </c>
      <c r="O92" s="1260" t="s">
        <v>11782</v>
      </c>
      <c r="P92" s="1260" t="s">
        <v>11785</v>
      </c>
      <c r="Q92" s="1260"/>
      <c r="R92" s="1260" t="s">
        <v>11786</v>
      </c>
      <c r="S92" s="1259">
        <v>1</v>
      </c>
      <c r="T92" s="1260"/>
      <c r="U92" s="1260" t="s">
        <v>11269</v>
      </c>
      <c r="V92" s="1260" t="s">
        <v>11787</v>
      </c>
      <c r="W92" s="1259">
        <v>0</v>
      </c>
      <c r="X92" s="1259">
        <v>1007</v>
      </c>
      <c r="Y92" s="1259">
        <v>0</v>
      </c>
    </row>
    <row r="93" spans="1:25">
      <c r="A93" s="1350">
        <v>11202002493</v>
      </c>
      <c r="B93" s="1260" t="s">
        <v>11788</v>
      </c>
      <c r="C93" s="1260" t="s">
        <v>11789</v>
      </c>
      <c r="D93" s="1260" t="s">
        <v>11790</v>
      </c>
      <c r="E93" s="1260" t="s">
        <v>11190</v>
      </c>
      <c r="F93" s="1260" t="s">
        <v>11791</v>
      </c>
      <c r="G93" s="1260" t="s">
        <v>11792</v>
      </c>
      <c r="H93" s="1260" t="s">
        <v>11153</v>
      </c>
      <c r="I93" s="1260" t="s">
        <v>11164</v>
      </c>
      <c r="J93" s="1259">
        <v>7432785</v>
      </c>
      <c r="K93" s="1260" t="s">
        <v>11221</v>
      </c>
      <c r="L93" s="1260" t="s">
        <v>11155</v>
      </c>
      <c r="M93" s="1260" t="s">
        <v>1562</v>
      </c>
      <c r="N93" s="1260" t="s">
        <v>11793</v>
      </c>
      <c r="O93" s="1260" t="s">
        <v>11790</v>
      </c>
      <c r="P93" s="1260" t="s">
        <v>11794</v>
      </c>
      <c r="Q93" s="1260" t="s">
        <v>11795</v>
      </c>
      <c r="R93" s="1260" t="s">
        <v>11796</v>
      </c>
      <c r="S93" s="1259">
        <v>1</v>
      </c>
      <c r="T93" s="1260" t="s">
        <v>11797</v>
      </c>
      <c r="U93" s="1260" t="s">
        <v>11231</v>
      </c>
      <c r="V93" s="1260" t="s">
        <v>11798</v>
      </c>
      <c r="W93" s="1259">
        <v>0</v>
      </c>
      <c r="X93" s="1259">
        <v>1007</v>
      </c>
      <c r="Y93" s="1259">
        <v>0</v>
      </c>
    </row>
    <row r="94" spans="1:25">
      <c r="A94" s="1350">
        <v>11202002492</v>
      </c>
      <c r="B94" s="1260" t="s">
        <v>11799</v>
      </c>
      <c r="C94" s="1260" t="s">
        <v>11800</v>
      </c>
      <c r="D94" s="1260" t="s">
        <v>11801</v>
      </c>
      <c r="E94" s="1260" t="s">
        <v>11190</v>
      </c>
      <c r="F94" s="1260" t="s">
        <v>11522</v>
      </c>
      <c r="G94" s="1260" t="s">
        <v>11802</v>
      </c>
      <c r="H94" s="1260" t="s">
        <v>11153</v>
      </c>
      <c r="I94" s="1260" t="s">
        <v>11177</v>
      </c>
      <c r="J94" s="1259">
        <v>7432784</v>
      </c>
      <c r="K94" s="1260" t="s">
        <v>11221</v>
      </c>
      <c r="L94" s="1260" t="s">
        <v>11155</v>
      </c>
      <c r="M94" s="1260" t="s">
        <v>2443</v>
      </c>
      <c r="N94" s="1260" t="s">
        <v>11803</v>
      </c>
      <c r="O94" s="1260" t="s">
        <v>11801</v>
      </c>
      <c r="P94" s="1260" t="s">
        <v>11804</v>
      </c>
      <c r="Q94" s="1260" t="s">
        <v>11411</v>
      </c>
      <c r="R94" s="1260" t="s">
        <v>11805</v>
      </c>
      <c r="S94" s="1259">
        <v>1</v>
      </c>
      <c r="T94" s="1260" t="s">
        <v>11806</v>
      </c>
      <c r="U94" s="1260" t="s">
        <v>11269</v>
      </c>
      <c r="V94" s="1260" t="s">
        <v>11787</v>
      </c>
      <c r="W94" s="1259">
        <v>0</v>
      </c>
      <c r="X94" s="1259">
        <v>1007</v>
      </c>
      <c r="Y94" s="1259">
        <v>0</v>
      </c>
    </row>
    <row r="95" spans="1:25">
      <c r="A95" s="1350">
        <v>11202002491</v>
      </c>
      <c r="B95" s="1260"/>
      <c r="C95" s="1260" t="s">
        <v>11807</v>
      </c>
      <c r="D95" s="1260" t="s">
        <v>11808</v>
      </c>
      <c r="E95" s="1260" t="s">
        <v>11353</v>
      </c>
      <c r="F95" s="1260" t="s">
        <v>11809</v>
      </c>
      <c r="G95" s="1260" t="s">
        <v>11810</v>
      </c>
      <c r="H95" s="1260" t="s">
        <v>11153</v>
      </c>
      <c r="I95" s="1260" t="s">
        <v>11164</v>
      </c>
      <c r="J95" s="1259">
        <v>7432783</v>
      </c>
      <c r="K95" s="1260" t="s">
        <v>11221</v>
      </c>
      <c r="L95" s="1260" t="s">
        <v>11155</v>
      </c>
      <c r="M95" s="1260" t="s">
        <v>262</v>
      </c>
      <c r="N95" s="1260"/>
      <c r="O95" s="1260" t="s">
        <v>11808</v>
      </c>
      <c r="P95" s="1260"/>
      <c r="Q95" s="1260" t="s">
        <v>11596</v>
      </c>
      <c r="R95" s="1260"/>
      <c r="S95" s="1259">
        <v>1</v>
      </c>
      <c r="T95" s="1260"/>
      <c r="U95" s="1260"/>
      <c r="V95" s="1260"/>
      <c r="W95" s="1259">
        <v>0</v>
      </c>
      <c r="X95" s="1259">
        <v>1007</v>
      </c>
      <c r="Y95" s="1259">
        <v>0</v>
      </c>
    </row>
    <row r="96" spans="1:25">
      <c r="A96" s="1350">
        <v>11202002490</v>
      </c>
      <c r="B96" s="1260"/>
      <c r="C96" s="1260" t="s">
        <v>11811</v>
      </c>
      <c r="D96" s="1260" t="s">
        <v>11812</v>
      </c>
      <c r="E96" s="1260" t="s">
        <v>11353</v>
      </c>
      <c r="F96" s="1260" t="s">
        <v>11813</v>
      </c>
      <c r="G96" s="1260" t="s">
        <v>11814</v>
      </c>
      <c r="H96" s="1260" t="s">
        <v>11153</v>
      </c>
      <c r="I96" s="1260" t="s">
        <v>11164</v>
      </c>
      <c r="J96" s="1259">
        <v>7432782</v>
      </c>
      <c r="K96" s="1260" t="s">
        <v>11221</v>
      </c>
      <c r="L96" s="1260" t="s">
        <v>11155</v>
      </c>
      <c r="M96" s="1260" t="s">
        <v>262</v>
      </c>
      <c r="N96" s="1260"/>
      <c r="O96" s="1260" t="s">
        <v>11812</v>
      </c>
      <c r="P96" s="1260"/>
      <c r="Q96" s="1260" t="s">
        <v>11596</v>
      </c>
      <c r="R96" s="1260"/>
      <c r="S96" s="1259">
        <v>1</v>
      </c>
      <c r="T96" s="1260"/>
      <c r="U96" s="1260"/>
      <c r="V96" s="1260"/>
      <c r="W96" s="1259">
        <v>0</v>
      </c>
      <c r="X96" s="1259">
        <v>1007</v>
      </c>
      <c r="Y96" s="1259">
        <v>0</v>
      </c>
    </row>
    <row r="97" spans="1:25">
      <c r="A97" s="1350">
        <v>11202002489</v>
      </c>
      <c r="B97" s="1260" t="s">
        <v>11815</v>
      </c>
      <c r="C97" s="1260" t="s">
        <v>11816</v>
      </c>
      <c r="D97" s="1260" t="s">
        <v>11817</v>
      </c>
      <c r="E97" s="1260" t="s">
        <v>11203</v>
      </c>
      <c r="F97" s="1260" t="s">
        <v>11818</v>
      </c>
      <c r="G97" s="1260" t="s">
        <v>11819</v>
      </c>
      <c r="H97" s="1260" t="s">
        <v>11153</v>
      </c>
      <c r="I97" s="1260" t="s">
        <v>10976</v>
      </c>
      <c r="J97" s="1259">
        <v>7432781</v>
      </c>
      <c r="K97" s="1260" t="s">
        <v>11221</v>
      </c>
      <c r="L97" s="1260" t="s">
        <v>11155</v>
      </c>
      <c r="M97" s="1260" t="s">
        <v>1276</v>
      </c>
      <c r="N97" s="1260" t="s">
        <v>11820</v>
      </c>
      <c r="O97" s="1260" t="s">
        <v>11817</v>
      </c>
      <c r="P97" s="1260" t="s">
        <v>11821</v>
      </c>
      <c r="Q97" s="1260" t="s">
        <v>11411</v>
      </c>
      <c r="R97" s="1260" t="s">
        <v>11822</v>
      </c>
      <c r="S97" s="1259">
        <v>1</v>
      </c>
      <c r="T97" s="1260" t="s">
        <v>11823</v>
      </c>
      <c r="U97" s="1260" t="s">
        <v>11158</v>
      </c>
      <c r="V97" s="1260" t="s">
        <v>11824</v>
      </c>
      <c r="W97" s="1259">
        <v>0</v>
      </c>
      <c r="X97" s="1259">
        <v>1007</v>
      </c>
      <c r="Y97" s="1259">
        <v>0</v>
      </c>
    </row>
    <row r="98" spans="1:25">
      <c r="A98" s="1350">
        <v>11202002488</v>
      </c>
      <c r="B98" s="1260" t="s">
        <v>11825</v>
      </c>
      <c r="C98" s="1260" t="s">
        <v>11826</v>
      </c>
      <c r="D98" s="1260" t="s">
        <v>11827</v>
      </c>
      <c r="E98" s="1260" t="s">
        <v>11311</v>
      </c>
      <c r="F98" s="1260"/>
      <c r="G98" s="1260"/>
      <c r="H98" s="1260" t="s">
        <v>11153</v>
      </c>
      <c r="I98" s="1260" t="s">
        <v>11177</v>
      </c>
      <c r="J98" s="1259">
        <v>7432780</v>
      </c>
      <c r="K98" s="1260" t="s">
        <v>11221</v>
      </c>
      <c r="L98" s="1260" t="s">
        <v>11275</v>
      </c>
      <c r="M98" s="1260" t="s">
        <v>2442</v>
      </c>
      <c r="N98" s="1260" t="s">
        <v>11828</v>
      </c>
      <c r="O98" s="1260" t="s">
        <v>11827</v>
      </c>
      <c r="P98" s="1260" t="s">
        <v>11829</v>
      </c>
      <c r="Q98" s="1260" t="s">
        <v>11830</v>
      </c>
      <c r="R98" s="1260" t="s">
        <v>11831</v>
      </c>
      <c r="S98" s="1259">
        <v>1</v>
      </c>
      <c r="T98" s="1260" t="s">
        <v>11832</v>
      </c>
      <c r="U98" s="1260" t="s">
        <v>11182</v>
      </c>
      <c r="V98" s="1260" t="s">
        <v>11744</v>
      </c>
      <c r="W98" s="1259">
        <v>0</v>
      </c>
      <c r="X98" s="1259">
        <v>1007</v>
      </c>
      <c r="Y98" s="1259">
        <v>2</v>
      </c>
    </row>
    <row r="99" spans="1:25">
      <c r="A99" s="1350">
        <v>11202002487</v>
      </c>
      <c r="B99" s="1260" t="s">
        <v>11833</v>
      </c>
      <c r="C99" s="1260" t="s">
        <v>11834</v>
      </c>
      <c r="D99" s="1260" t="s">
        <v>11835</v>
      </c>
      <c r="E99" s="1260" t="s">
        <v>11175</v>
      </c>
      <c r="F99" s="1260" t="s">
        <v>11678</v>
      </c>
      <c r="G99" s="1260" t="s">
        <v>11836</v>
      </c>
      <c r="H99" s="1260" t="s">
        <v>11153</v>
      </c>
      <c r="I99" s="1260" t="s">
        <v>10976</v>
      </c>
      <c r="J99" s="1259">
        <v>7432779</v>
      </c>
      <c r="K99" s="1260" t="s">
        <v>11221</v>
      </c>
      <c r="L99" s="1260" t="s">
        <v>11155</v>
      </c>
      <c r="M99" s="1260" t="s">
        <v>2033</v>
      </c>
      <c r="N99" s="1260" t="s">
        <v>11837</v>
      </c>
      <c r="O99" s="1260" t="s">
        <v>11835</v>
      </c>
      <c r="P99" s="1260" t="s">
        <v>11838</v>
      </c>
      <c r="Q99" s="1260" t="s">
        <v>11795</v>
      </c>
      <c r="R99" s="1260" t="s">
        <v>11839</v>
      </c>
      <c r="S99" s="1259">
        <v>1</v>
      </c>
      <c r="T99" s="1260" t="s">
        <v>11840</v>
      </c>
      <c r="U99" s="1260" t="s">
        <v>11396</v>
      </c>
      <c r="V99" s="1260" t="s">
        <v>11397</v>
      </c>
      <c r="W99" s="1259">
        <v>0</v>
      </c>
      <c r="X99" s="1259">
        <v>1007</v>
      </c>
      <c r="Y99" s="1259">
        <v>0</v>
      </c>
    </row>
    <row r="100" spans="1:25">
      <c r="A100" s="1350">
        <v>11202002486</v>
      </c>
      <c r="B100" s="1260" t="s">
        <v>11841</v>
      </c>
      <c r="C100" s="1260" t="s">
        <v>11842</v>
      </c>
      <c r="D100" s="1260" t="s">
        <v>11843</v>
      </c>
      <c r="E100" s="1260" t="s">
        <v>11190</v>
      </c>
      <c r="F100" s="1260" t="s">
        <v>11522</v>
      </c>
      <c r="G100" s="1260" t="s">
        <v>11844</v>
      </c>
      <c r="H100" s="1260" t="s">
        <v>11153</v>
      </c>
      <c r="I100" s="1260" t="s">
        <v>11177</v>
      </c>
      <c r="J100" s="1259">
        <v>7432778</v>
      </c>
      <c r="K100" s="1260" t="s">
        <v>11221</v>
      </c>
      <c r="L100" s="1260" t="s">
        <v>11385</v>
      </c>
      <c r="M100" s="1260" t="s">
        <v>2442</v>
      </c>
      <c r="N100" s="1260" t="s">
        <v>11828</v>
      </c>
      <c r="O100" s="1260" t="s">
        <v>11843</v>
      </c>
      <c r="P100" s="1260" t="s">
        <v>11845</v>
      </c>
      <c r="Q100" s="1260" t="s">
        <v>11846</v>
      </c>
      <c r="R100" s="1260" t="s">
        <v>11847</v>
      </c>
      <c r="S100" s="1259">
        <v>1</v>
      </c>
      <c r="T100" s="1260" t="s">
        <v>11848</v>
      </c>
      <c r="U100" s="1260" t="s">
        <v>11182</v>
      </c>
      <c r="V100" s="1260" t="s">
        <v>11744</v>
      </c>
      <c r="W100" s="1259">
        <v>0</v>
      </c>
      <c r="X100" s="1259">
        <v>1007</v>
      </c>
      <c r="Y100" s="1259">
        <v>1</v>
      </c>
    </row>
    <row r="101" spans="1:25">
      <c r="A101" s="1350">
        <v>11202002485</v>
      </c>
      <c r="B101" s="1260"/>
      <c r="C101" s="1260" t="s">
        <v>11849</v>
      </c>
      <c r="D101" s="1260" t="s">
        <v>11850</v>
      </c>
      <c r="E101" s="1260" t="s">
        <v>11266</v>
      </c>
      <c r="F101" s="1260" t="s">
        <v>11522</v>
      </c>
      <c r="G101" s="1260" t="s">
        <v>11851</v>
      </c>
      <c r="H101" s="1260" t="s">
        <v>11153</v>
      </c>
      <c r="I101" s="1260" t="s">
        <v>11177</v>
      </c>
      <c r="J101" s="1259">
        <v>7432777</v>
      </c>
      <c r="K101" s="1260" t="s">
        <v>11221</v>
      </c>
      <c r="L101" s="1260" t="s">
        <v>11155</v>
      </c>
      <c r="M101" s="1260" t="s">
        <v>262</v>
      </c>
      <c r="N101" s="1260"/>
      <c r="O101" s="1260" t="s">
        <v>11850</v>
      </c>
      <c r="P101" s="1260"/>
      <c r="Q101" s="1260"/>
      <c r="R101" s="1260" t="s">
        <v>11852</v>
      </c>
      <c r="S101" s="1259">
        <v>1</v>
      </c>
      <c r="T101" s="1260"/>
      <c r="U101" s="1260"/>
      <c r="V101" s="1260"/>
      <c r="W101" s="1259">
        <v>0</v>
      </c>
      <c r="X101" s="1259">
        <v>1007</v>
      </c>
      <c r="Y101" s="1259">
        <v>0</v>
      </c>
    </row>
    <row r="102" spans="1:25">
      <c r="A102" s="1350">
        <v>11202002484</v>
      </c>
      <c r="B102" s="1260"/>
      <c r="C102" s="1260" t="s">
        <v>11853</v>
      </c>
      <c r="D102" s="1260" t="s">
        <v>11854</v>
      </c>
      <c r="E102" s="1260" t="s">
        <v>11266</v>
      </c>
      <c r="F102" s="1260" t="s">
        <v>11522</v>
      </c>
      <c r="G102" s="1260" t="s">
        <v>11855</v>
      </c>
      <c r="H102" s="1260" t="s">
        <v>11153</v>
      </c>
      <c r="I102" s="1260" t="s">
        <v>11177</v>
      </c>
      <c r="J102" s="1259">
        <v>7432776</v>
      </c>
      <c r="K102" s="1260" t="s">
        <v>11221</v>
      </c>
      <c r="L102" s="1260" t="s">
        <v>11155</v>
      </c>
      <c r="M102" s="1260" t="s">
        <v>2635</v>
      </c>
      <c r="N102" s="1260" t="s">
        <v>11856</v>
      </c>
      <c r="O102" s="1260" t="s">
        <v>11854</v>
      </c>
      <c r="P102" s="1260" t="s">
        <v>11857</v>
      </c>
      <c r="Q102" s="1260"/>
      <c r="R102" s="1260" t="s">
        <v>11858</v>
      </c>
      <c r="S102" s="1259">
        <v>1</v>
      </c>
      <c r="T102" s="1260"/>
      <c r="U102" s="1260" t="s">
        <v>11751</v>
      </c>
      <c r="V102" s="1260" t="s">
        <v>11859</v>
      </c>
      <c r="W102" s="1259">
        <v>0</v>
      </c>
      <c r="X102" s="1259">
        <v>1007</v>
      </c>
      <c r="Y102" s="1259">
        <v>0</v>
      </c>
    </row>
    <row r="103" spans="1:25">
      <c r="A103" s="1350">
        <v>11202002483</v>
      </c>
      <c r="B103" s="1260" t="s">
        <v>11860</v>
      </c>
      <c r="C103" s="1260" t="s">
        <v>11861</v>
      </c>
      <c r="D103" s="1260" t="s">
        <v>11862</v>
      </c>
      <c r="E103" s="1260" t="s">
        <v>11632</v>
      </c>
      <c r="F103" s="1260" t="s">
        <v>11863</v>
      </c>
      <c r="G103" s="1260" t="s">
        <v>11864</v>
      </c>
      <c r="H103" s="1260" t="s">
        <v>11153</v>
      </c>
      <c r="I103" s="1260" t="s">
        <v>10976</v>
      </c>
      <c r="J103" s="1259">
        <v>7432775</v>
      </c>
      <c r="K103" s="1260" t="s">
        <v>11221</v>
      </c>
      <c r="L103" s="1260" t="s">
        <v>11155</v>
      </c>
      <c r="M103" s="1260" t="s">
        <v>2278</v>
      </c>
      <c r="N103" s="1260" t="s">
        <v>11865</v>
      </c>
      <c r="O103" s="1260" t="s">
        <v>11862</v>
      </c>
      <c r="P103" s="1260" t="s">
        <v>11866</v>
      </c>
      <c r="Q103" s="1260" t="s">
        <v>11867</v>
      </c>
      <c r="R103" s="1260" t="s">
        <v>11866</v>
      </c>
      <c r="S103" s="1259">
        <v>1</v>
      </c>
      <c r="T103" s="1260" t="s">
        <v>11868</v>
      </c>
      <c r="U103" s="1260" t="s">
        <v>11158</v>
      </c>
      <c r="V103" s="1260" t="s">
        <v>11869</v>
      </c>
      <c r="W103" s="1259">
        <v>0</v>
      </c>
      <c r="X103" s="1259">
        <v>1007</v>
      </c>
      <c r="Y103" s="1259">
        <v>0</v>
      </c>
    </row>
    <row r="104" spans="1:25">
      <c r="A104" s="1350">
        <v>11202002482</v>
      </c>
      <c r="B104" s="1260" t="s">
        <v>11870</v>
      </c>
      <c r="C104" s="1260" t="s">
        <v>11871</v>
      </c>
      <c r="D104" s="1260" t="s">
        <v>11872</v>
      </c>
      <c r="E104" s="1260" t="s">
        <v>11560</v>
      </c>
      <c r="F104" s="1260" t="s">
        <v>11873</v>
      </c>
      <c r="G104" s="1260" t="s">
        <v>11874</v>
      </c>
      <c r="H104" s="1260" t="s">
        <v>11153</v>
      </c>
      <c r="I104" s="1260" t="s">
        <v>10976</v>
      </c>
      <c r="J104" s="1259">
        <v>7432774</v>
      </c>
      <c r="K104" s="1260" t="s">
        <v>11375</v>
      </c>
      <c r="L104" s="1260" t="s">
        <v>11155</v>
      </c>
      <c r="M104" s="1260" t="s">
        <v>2032</v>
      </c>
      <c r="N104" s="1260" t="s">
        <v>11875</v>
      </c>
      <c r="O104" s="1260" t="s">
        <v>11872</v>
      </c>
      <c r="P104" s="1260" t="s">
        <v>11876</v>
      </c>
      <c r="Q104" s="1260" t="s">
        <v>11877</v>
      </c>
      <c r="R104" s="1260" t="s">
        <v>11876</v>
      </c>
      <c r="S104" s="1259">
        <v>1</v>
      </c>
      <c r="T104" s="1260"/>
      <c r="U104" s="1260" t="s">
        <v>11396</v>
      </c>
      <c r="V104" s="1260" t="s">
        <v>11878</v>
      </c>
      <c r="W104" s="1259">
        <v>5</v>
      </c>
      <c r="X104" s="1259">
        <v>1008</v>
      </c>
      <c r="Y104" s="1259">
        <v>0</v>
      </c>
    </row>
    <row r="105" spans="1:25">
      <c r="A105" s="1350">
        <v>11202002481</v>
      </c>
      <c r="B105" s="1260" t="s">
        <v>11879</v>
      </c>
      <c r="C105" s="1260" t="s">
        <v>11880</v>
      </c>
      <c r="D105" s="1260" t="s">
        <v>11881</v>
      </c>
      <c r="E105" s="1260" t="s">
        <v>11284</v>
      </c>
      <c r="F105" s="1260" t="s">
        <v>11694</v>
      </c>
      <c r="G105" s="1260" t="s">
        <v>11882</v>
      </c>
      <c r="H105" s="1260" t="s">
        <v>11153</v>
      </c>
      <c r="I105" s="1260" t="s">
        <v>10976</v>
      </c>
      <c r="J105" s="1259">
        <v>7432773</v>
      </c>
      <c r="K105" s="1260" t="s">
        <v>11375</v>
      </c>
      <c r="L105" s="1260" t="s">
        <v>11155</v>
      </c>
      <c r="M105" s="1260" t="s">
        <v>1985</v>
      </c>
      <c r="N105" s="1260" t="s">
        <v>11883</v>
      </c>
      <c r="O105" s="1260" t="s">
        <v>11881</v>
      </c>
      <c r="P105" s="1260" t="s">
        <v>11884</v>
      </c>
      <c r="Q105" s="1260" t="s">
        <v>11867</v>
      </c>
      <c r="R105" s="1260" t="s">
        <v>11885</v>
      </c>
      <c r="S105" s="1259">
        <v>1</v>
      </c>
      <c r="T105" s="1260" t="s">
        <v>11886</v>
      </c>
      <c r="U105" s="1260" t="s">
        <v>11158</v>
      </c>
      <c r="V105" s="1260" t="s">
        <v>11869</v>
      </c>
      <c r="W105" s="1259">
        <v>47</v>
      </c>
      <c r="X105" s="1259">
        <v>1008</v>
      </c>
      <c r="Y105" s="1259">
        <v>0</v>
      </c>
    </row>
    <row r="106" spans="1:25">
      <c r="A106" s="1350">
        <v>11202002480</v>
      </c>
      <c r="B106" s="1260"/>
      <c r="C106" s="1260" t="s">
        <v>11887</v>
      </c>
      <c r="D106" s="1260" t="s">
        <v>11888</v>
      </c>
      <c r="E106" s="1260" t="s">
        <v>11190</v>
      </c>
      <c r="F106" s="1260" t="s">
        <v>11678</v>
      </c>
      <c r="G106" s="1260" t="s">
        <v>11889</v>
      </c>
      <c r="H106" s="1260" t="s">
        <v>11153</v>
      </c>
      <c r="I106" s="1260" t="s">
        <v>10976</v>
      </c>
      <c r="J106" s="1259">
        <v>7432772</v>
      </c>
      <c r="K106" s="1260" t="s">
        <v>11221</v>
      </c>
      <c r="L106" s="1260" t="s">
        <v>11155</v>
      </c>
      <c r="M106" s="1260" t="s">
        <v>1276</v>
      </c>
      <c r="N106" s="1260" t="s">
        <v>11890</v>
      </c>
      <c r="O106" s="1260" t="s">
        <v>11888</v>
      </c>
      <c r="P106" s="1260" t="s">
        <v>11852</v>
      </c>
      <c r="Q106" s="1260"/>
      <c r="R106" s="1260" t="s">
        <v>11891</v>
      </c>
      <c r="S106" s="1259">
        <v>1</v>
      </c>
      <c r="T106" s="1260"/>
      <c r="U106" s="1260" t="s">
        <v>11158</v>
      </c>
      <c r="V106" s="1260" t="s">
        <v>11321</v>
      </c>
      <c r="W106" s="1259">
        <v>0</v>
      </c>
      <c r="X106" s="1259">
        <v>1007</v>
      </c>
      <c r="Y106" s="1259">
        <v>0</v>
      </c>
    </row>
    <row r="107" spans="1:25">
      <c r="A107" s="1350">
        <v>11202002479</v>
      </c>
      <c r="B107" s="1260" t="s">
        <v>11892</v>
      </c>
      <c r="C107" s="1260" t="s">
        <v>11893</v>
      </c>
      <c r="D107" s="1260" t="s">
        <v>11894</v>
      </c>
      <c r="E107" s="1260" t="s">
        <v>11311</v>
      </c>
      <c r="F107" s="1260" t="s">
        <v>11440</v>
      </c>
      <c r="G107" s="1260" t="s">
        <v>11895</v>
      </c>
      <c r="H107" s="1260" t="s">
        <v>11153</v>
      </c>
      <c r="I107" s="1260" t="s">
        <v>11177</v>
      </c>
      <c r="J107" s="1259">
        <v>7432771</v>
      </c>
      <c r="K107" s="1260" t="s">
        <v>11221</v>
      </c>
      <c r="L107" s="1260" t="s">
        <v>11155</v>
      </c>
      <c r="M107" s="1260" t="s">
        <v>2241</v>
      </c>
      <c r="N107" s="1260" t="s">
        <v>11896</v>
      </c>
      <c r="O107" s="1260" t="s">
        <v>11894</v>
      </c>
      <c r="P107" s="1260"/>
      <c r="Q107" s="1260" t="s">
        <v>11846</v>
      </c>
      <c r="R107" s="1260" t="s">
        <v>11897</v>
      </c>
      <c r="S107" s="1259">
        <v>1</v>
      </c>
      <c r="T107" s="1260"/>
      <c r="U107" s="1260" t="s">
        <v>11182</v>
      </c>
      <c r="V107" s="1260" t="s">
        <v>11898</v>
      </c>
      <c r="W107" s="1259">
        <v>0</v>
      </c>
      <c r="X107" s="1259">
        <v>1007</v>
      </c>
      <c r="Y107" s="1259">
        <v>0</v>
      </c>
    </row>
    <row r="108" spans="1:25">
      <c r="A108" s="1350">
        <v>11202002478</v>
      </c>
      <c r="B108" s="1260" t="s">
        <v>11899</v>
      </c>
      <c r="C108" s="1260" t="s">
        <v>11900</v>
      </c>
      <c r="D108" s="1260" t="s">
        <v>11901</v>
      </c>
      <c r="E108" s="1260" t="s">
        <v>11426</v>
      </c>
      <c r="F108" s="1260" t="s">
        <v>11902</v>
      </c>
      <c r="G108" s="1260" t="s">
        <v>11903</v>
      </c>
      <c r="H108" s="1260" t="s">
        <v>11153</v>
      </c>
      <c r="I108" s="1260" t="s">
        <v>10976</v>
      </c>
      <c r="J108" s="1259">
        <v>7432770</v>
      </c>
      <c r="K108" s="1260" t="s">
        <v>11221</v>
      </c>
      <c r="L108" s="1260" t="s">
        <v>11155</v>
      </c>
      <c r="M108" s="1260" t="s">
        <v>1276</v>
      </c>
      <c r="N108" s="1260" t="s">
        <v>11904</v>
      </c>
      <c r="O108" s="1260" t="s">
        <v>11901</v>
      </c>
      <c r="P108" s="1260" t="s">
        <v>11905</v>
      </c>
      <c r="Q108" s="1260" t="s">
        <v>11313</v>
      </c>
      <c r="R108" s="1260" t="s">
        <v>11905</v>
      </c>
      <c r="S108" s="1259">
        <v>1</v>
      </c>
      <c r="T108" s="1260"/>
      <c r="U108" s="1260" t="s">
        <v>11158</v>
      </c>
      <c r="V108" s="1260" t="s">
        <v>11321</v>
      </c>
      <c r="W108" s="1259">
        <v>0</v>
      </c>
      <c r="X108" s="1259">
        <v>1007</v>
      </c>
      <c r="Y108" s="1259">
        <v>0</v>
      </c>
    </row>
    <row r="109" spans="1:25">
      <c r="A109" s="1350">
        <v>11202002477</v>
      </c>
      <c r="B109" s="1260"/>
      <c r="C109" s="1260" t="s">
        <v>11906</v>
      </c>
      <c r="D109" s="1260" t="s">
        <v>11907</v>
      </c>
      <c r="E109" s="1260" t="s">
        <v>11190</v>
      </c>
      <c r="F109" s="1260" t="s">
        <v>11440</v>
      </c>
      <c r="G109" s="1260" t="s">
        <v>11908</v>
      </c>
      <c r="H109" s="1260" t="s">
        <v>11153</v>
      </c>
      <c r="I109" s="1260" t="s">
        <v>11177</v>
      </c>
      <c r="J109" s="1259">
        <v>7432769</v>
      </c>
      <c r="K109" s="1260" t="s">
        <v>11221</v>
      </c>
      <c r="L109" s="1260" t="s">
        <v>11155</v>
      </c>
      <c r="M109" s="1260" t="s">
        <v>1606</v>
      </c>
      <c r="N109" s="1260" t="s">
        <v>11909</v>
      </c>
      <c r="O109" s="1260" t="s">
        <v>11907</v>
      </c>
      <c r="P109" s="1260"/>
      <c r="Q109" s="1260"/>
      <c r="R109" s="1260" t="s">
        <v>11910</v>
      </c>
      <c r="S109" s="1259">
        <v>1</v>
      </c>
      <c r="T109" s="1260"/>
      <c r="U109" s="1260" t="s">
        <v>11158</v>
      </c>
      <c r="V109" s="1260" t="s">
        <v>11263</v>
      </c>
      <c r="W109" s="1259">
        <v>0</v>
      </c>
      <c r="X109" s="1259">
        <v>1007</v>
      </c>
      <c r="Y109" s="1259">
        <v>0</v>
      </c>
    </row>
    <row r="110" spans="1:25">
      <c r="A110" s="1350">
        <v>11202002476</v>
      </c>
      <c r="B110" s="1260"/>
      <c r="C110" s="1260" t="s">
        <v>11911</v>
      </c>
      <c r="D110" s="1260" t="s">
        <v>11912</v>
      </c>
      <c r="E110" s="1260" t="s">
        <v>11353</v>
      </c>
      <c r="F110" s="1260" t="s">
        <v>11913</v>
      </c>
      <c r="G110" s="1260" t="s">
        <v>11914</v>
      </c>
      <c r="H110" s="1260" t="s">
        <v>11153</v>
      </c>
      <c r="I110" s="1260" t="s">
        <v>10976</v>
      </c>
      <c r="J110" s="1259">
        <v>7432768</v>
      </c>
      <c r="K110" s="1260" t="s">
        <v>11221</v>
      </c>
      <c r="L110" s="1260" t="s">
        <v>11155</v>
      </c>
      <c r="M110" s="1260" t="s">
        <v>262</v>
      </c>
      <c r="N110" s="1260"/>
      <c r="O110" s="1260" t="s">
        <v>11912</v>
      </c>
      <c r="P110" s="1260"/>
      <c r="Q110" s="1260"/>
      <c r="R110" s="1260"/>
      <c r="S110" s="1259">
        <v>1</v>
      </c>
      <c r="T110" s="1260"/>
      <c r="U110" s="1260"/>
      <c r="V110" s="1260"/>
      <c r="W110" s="1259">
        <v>0</v>
      </c>
      <c r="X110" s="1259">
        <v>1007</v>
      </c>
      <c r="Y110" s="1259">
        <v>0</v>
      </c>
    </row>
    <row r="111" spans="1:25">
      <c r="A111" s="1350">
        <v>11202002475</v>
      </c>
      <c r="B111" s="1260"/>
      <c r="C111" s="1260" t="s">
        <v>11915</v>
      </c>
      <c r="D111" s="1260" t="s">
        <v>11916</v>
      </c>
      <c r="E111" s="1260" t="s">
        <v>11426</v>
      </c>
      <c r="F111" s="1260" t="s">
        <v>11917</v>
      </c>
      <c r="G111" s="1260" t="s">
        <v>11918</v>
      </c>
      <c r="H111" s="1260" t="s">
        <v>11153</v>
      </c>
      <c r="I111" s="1260" t="s">
        <v>11164</v>
      </c>
      <c r="J111" s="1259">
        <v>7432767</v>
      </c>
      <c r="K111" s="1260" t="s">
        <v>11221</v>
      </c>
      <c r="L111" s="1260" t="s">
        <v>11155</v>
      </c>
      <c r="M111" s="1260" t="s">
        <v>2095</v>
      </c>
      <c r="N111" s="1260" t="s">
        <v>11919</v>
      </c>
      <c r="O111" s="1260" t="s">
        <v>11916</v>
      </c>
      <c r="P111" s="1260" t="s">
        <v>11920</v>
      </c>
      <c r="Q111" s="1260"/>
      <c r="R111" s="1260"/>
      <c r="S111" s="1259">
        <v>1</v>
      </c>
      <c r="T111" s="1260"/>
      <c r="U111" s="1260" t="s">
        <v>11921</v>
      </c>
      <c r="V111" s="1260" t="s">
        <v>11922</v>
      </c>
      <c r="W111" s="1259">
        <v>0</v>
      </c>
      <c r="X111" s="1259">
        <v>1007</v>
      </c>
      <c r="Y111" s="1259">
        <v>0</v>
      </c>
    </row>
    <row r="112" spans="1:25">
      <c r="A112" s="1350">
        <v>11202002474</v>
      </c>
      <c r="B112" s="1260" t="s">
        <v>11923</v>
      </c>
      <c r="C112" s="1260" t="s">
        <v>11924</v>
      </c>
      <c r="D112" s="1260" t="s">
        <v>11925</v>
      </c>
      <c r="E112" s="1260" t="s">
        <v>11311</v>
      </c>
      <c r="F112" s="1260" t="s">
        <v>11926</v>
      </c>
      <c r="G112" s="1260" t="s">
        <v>11927</v>
      </c>
      <c r="H112" s="1260" t="s">
        <v>11153</v>
      </c>
      <c r="I112" s="1260" t="s">
        <v>11164</v>
      </c>
      <c r="J112" s="1259">
        <v>7432766</v>
      </c>
      <c r="K112" s="1260" t="s">
        <v>11221</v>
      </c>
      <c r="L112" s="1260" t="s">
        <v>11155</v>
      </c>
      <c r="M112" s="1260" t="s">
        <v>2019</v>
      </c>
      <c r="N112" s="1260" t="s">
        <v>11928</v>
      </c>
      <c r="O112" s="1260" t="s">
        <v>11925</v>
      </c>
      <c r="P112" s="1260" t="s">
        <v>11929</v>
      </c>
      <c r="Q112" s="1260" t="s">
        <v>11411</v>
      </c>
      <c r="R112" s="1260" t="s">
        <v>11929</v>
      </c>
      <c r="S112" s="1259">
        <v>1</v>
      </c>
      <c r="T112" s="1260" t="s">
        <v>11930</v>
      </c>
      <c r="U112" s="1260" t="s">
        <v>11921</v>
      </c>
      <c r="V112" s="1260" t="s">
        <v>11931</v>
      </c>
      <c r="W112" s="1259">
        <v>0</v>
      </c>
      <c r="X112" s="1259">
        <v>1007</v>
      </c>
      <c r="Y112" s="1259">
        <v>0</v>
      </c>
    </row>
    <row r="113" spans="1:25">
      <c r="A113" s="1350">
        <v>11202002473</v>
      </c>
      <c r="B113" s="1260"/>
      <c r="C113" s="1260" t="s">
        <v>11932</v>
      </c>
      <c r="D113" s="1260" t="s">
        <v>11933</v>
      </c>
      <c r="E113" s="1260" t="s">
        <v>11353</v>
      </c>
      <c r="F113" s="1260" t="s">
        <v>11934</v>
      </c>
      <c r="G113" s="1260" t="s">
        <v>11935</v>
      </c>
      <c r="H113" s="1260" t="s">
        <v>11153</v>
      </c>
      <c r="I113" s="1260" t="s">
        <v>11243</v>
      </c>
      <c r="J113" s="1259">
        <v>7432765</v>
      </c>
      <c r="K113" s="1260" t="s">
        <v>11221</v>
      </c>
      <c r="L113" s="1260" t="s">
        <v>11155</v>
      </c>
      <c r="M113" s="1260" t="s">
        <v>262</v>
      </c>
      <c r="N113" s="1260"/>
      <c r="O113" s="1260" t="s">
        <v>11933</v>
      </c>
      <c r="P113" s="1260"/>
      <c r="Q113" s="1260" t="s">
        <v>11450</v>
      </c>
      <c r="R113" s="1260"/>
      <c r="S113" s="1259">
        <v>1</v>
      </c>
      <c r="T113" s="1260"/>
      <c r="U113" s="1260"/>
      <c r="V113" s="1260"/>
      <c r="W113" s="1259">
        <v>0</v>
      </c>
      <c r="X113" s="1259">
        <v>1007</v>
      </c>
      <c r="Y113" s="1259">
        <v>0</v>
      </c>
    </row>
    <row r="114" spans="1:25">
      <c r="A114" s="1350">
        <v>11202002472</v>
      </c>
      <c r="B114" s="1260"/>
      <c r="C114" s="1260" t="s">
        <v>11936</v>
      </c>
      <c r="D114" s="1260" t="s">
        <v>11937</v>
      </c>
      <c r="E114" s="1260" t="s">
        <v>11353</v>
      </c>
      <c r="F114" s="1260" t="s">
        <v>11938</v>
      </c>
      <c r="G114" s="1260" t="s">
        <v>11939</v>
      </c>
      <c r="H114" s="1260" t="s">
        <v>11153</v>
      </c>
      <c r="I114" s="1260" t="s">
        <v>11243</v>
      </c>
      <c r="J114" s="1259">
        <v>7432764</v>
      </c>
      <c r="K114" s="1260" t="s">
        <v>11221</v>
      </c>
      <c r="L114" s="1260" t="s">
        <v>11155</v>
      </c>
      <c r="M114" s="1260" t="s">
        <v>262</v>
      </c>
      <c r="N114" s="1260"/>
      <c r="O114" s="1260" t="s">
        <v>11937</v>
      </c>
      <c r="P114" s="1260"/>
      <c r="Q114" s="1260" t="s">
        <v>11450</v>
      </c>
      <c r="R114" s="1260"/>
      <c r="S114" s="1259">
        <v>1</v>
      </c>
      <c r="T114" s="1260"/>
      <c r="U114" s="1260"/>
      <c r="V114" s="1260"/>
      <c r="W114" s="1259">
        <v>0</v>
      </c>
      <c r="X114" s="1259">
        <v>1007</v>
      </c>
      <c r="Y114" s="1259">
        <v>0</v>
      </c>
    </row>
    <row r="115" spans="1:25">
      <c r="A115" s="1350">
        <v>11202002471</v>
      </c>
      <c r="B115" s="1260"/>
      <c r="C115" s="1260" t="s">
        <v>11940</v>
      </c>
      <c r="D115" s="1260" t="s">
        <v>11941</v>
      </c>
      <c r="E115" s="1260" t="s">
        <v>11457</v>
      </c>
      <c r="F115" s="1260" t="s">
        <v>11913</v>
      </c>
      <c r="G115" s="1260" t="s">
        <v>11942</v>
      </c>
      <c r="H115" s="1260" t="s">
        <v>11153</v>
      </c>
      <c r="I115" s="1260" t="s">
        <v>10976</v>
      </c>
      <c r="J115" s="1259">
        <v>7432763</v>
      </c>
      <c r="K115" s="1260" t="s">
        <v>11221</v>
      </c>
      <c r="L115" s="1260" t="s">
        <v>11155</v>
      </c>
      <c r="M115" s="1260" t="s">
        <v>262</v>
      </c>
      <c r="N115" s="1260"/>
      <c r="O115" s="1260" t="s">
        <v>11941</v>
      </c>
      <c r="P115" s="1260"/>
      <c r="Q115" s="1260"/>
      <c r="R115" s="1260"/>
      <c r="S115" s="1259">
        <v>1</v>
      </c>
      <c r="T115" s="1260"/>
      <c r="U115" s="1260"/>
      <c r="V115" s="1260"/>
      <c r="W115" s="1259">
        <v>0</v>
      </c>
      <c r="X115" s="1259">
        <v>1007</v>
      </c>
      <c r="Y115" s="1259">
        <v>0</v>
      </c>
    </row>
    <row r="116" spans="1:25">
      <c r="A116" s="1350">
        <v>11202002470</v>
      </c>
      <c r="B116" s="1260"/>
      <c r="C116" s="1260" t="s">
        <v>11943</v>
      </c>
      <c r="D116" s="1260" t="s">
        <v>11944</v>
      </c>
      <c r="E116" s="1260" t="s">
        <v>11457</v>
      </c>
      <c r="F116" s="1260" t="s">
        <v>11440</v>
      </c>
      <c r="G116" s="1260" t="s">
        <v>11945</v>
      </c>
      <c r="H116" s="1260" t="s">
        <v>11153</v>
      </c>
      <c r="I116" s="1260" t="s">
        <v>11177</v>
      </c>
      <c r="J116" s="1259">
        <v>7432762</v>
      </c>
      <c r="K116" s="1260" t="s">
        <v>11221</v>
      </c>
      <c r="L116" s="1260" t="s">
        <v>11155</v>
      </c>
      <c r="M116" s="1260" t="s">
        <v>262</v>
      </c>
      <c r="N116" s="1260"/>
      <c r="O116" s="1260" t="s">
        <v>11944</v>
      </c>
      <c r="P116" s="1260"/>
      <c r="Q116" s="1260"/>
      <c r="R116" s="1260"/>
      <c r="S116" s="1259">
        <v>1</v>
      </c>
      <c r="T116" s="1260"/>
      <c r="U116" s="1260"/>
      <c r="V116" s="1260"/>
      <c r="W116" s="1259">
        <v>0</v>
      </c>
      <c r="X116" s="1259">
        <v>1007</v>
      </c>
      <c r="Y116" s="1259">
        <v>0</v>
      </c>
    </row>
    <row r="117" spans="1:25">
      <c r="A117" s="1350">
        <v>11202002469</v>
      </c>
      <c r="B117" s="1260" t="s">
        <v>11946</v>
      </c>
      <c r="C117" s="1260" t="s">
        <v>11947</v>
      </c>
      <c r="D117" s="1260" t="s">
        <v>11948</v>
      </c>
      <c r="E117" s="1260" t="s">
        <v>11949</v>
      </c>
      <c r="F117" s="1260" t="s">
        <v>11440</v>
      </c>
      <c r="G117" s="1260" t="s">
        <v>11950</v>
      </c>
      <c r="H117" s="1260" t="s">
        <v>11153</v>
      </c>
      <c r="I117" s="1260" t="s">
        <v>11177</v>
      </c>
      <c r="J117" s="1259">
        <v>7432761</v>
      </c>
      <c r="K117" s="1260" t="s">
        <v>11375</v>
      </c>
      <c r="L117" s="1260" t="s">
        <v>11155</v>
      </c>
      <c r="M117" s="1260" t="s">
        <v>2241</v>
      </c>
      <c r="N117" s="1260" t="s">
        <v>11951</v>
      </c>
      <c r="O117" s="1260" t="s">
        <v>11948</v>
      </c>
      <c r="P117" s="1260" t="s">
        <v>11952</v>
      </c>
      <c r="Q117" s="1260" t="s">
        <v>11953</v>
      </c>
      <c r="R117" s="1260" t="s">
        <v>11954</v>
      </c>
      <c r="S117" s="1259">
        <v>1</v>
      </c>
      <c r="T117" s="1260" t="s">
        <v>11955</v>
      </c>
      <c r="U117" s="1260" t="s">
        <v>11182</v>
      </c>
      <c r="V117" s="1260" t="s">
        <v>11956</v>
      </c>
      <c r="W117" s="1259">
        <v>526</v>
      </c>
      <c r="X117" s="1259">
        <v>1008</v>
      </c>
      <c r="Y117" s="1259">
        <v>0</v>
      </c>
    </row>
    <row r="118" spans="1:25">
      <c r="A118" s="1350">
        <v>11202002468</v>
      </c>
      <c r="B118" s="1260"/>
      <c r="C118" s="1260" t="s">
        <v>11957</v>
      </c>
      <c r="D118" s="1260" t="s">
        <v>11958</v>
      </c>
      <c r="E118" s="1260" t="s">
        <v>11303</v>
      </c>
      <c r="F118" s="1260" t="s">
        <v>11440</v>
      </c>
      <c r="G118" s="1260" t="s">
        <v>11959</v>
      </c>
      <c r="H118" s="1260" t="s">
        <v>11153</v>
      </c>
      <c r="I118" s="1260" t="s">
        <v>11177</v>
      </c>
      <c r="J118" s="1259">
        <v>7432760</v>
      </c>
      <c r="K118" s="1260" t="s">
        <v>11221</v>
      </c>
      <c r="L118" s="1260" t="s">
        <v>11155</v>
      </c>
      <c r="M118" s="1260" t="s">
        <v>262</v>
      </c>
      <c r="N118" s="1260"/>
      <c r="O118" s="1260" t="s">
        <v>11958</v>
      </c>
      <c r="P118" s="1260"/>
      <c r="Q118" s="1260"/>
      <c r="R118" s="1260" t="s">
        <v>11960</v>
      </c>
      <c r="S118" s="1259">
        <v>1</v>
      </c>
      <c r="T118" s="1260"/>
      <c r="U118" s="1260"/>
      <c r="V118" s="1260"/>
      <c r="W118" s="1259">
        <v>0</v>
      </c>
      <c r="X118" s="1259">
        <v>1007</v>
      </c>
      <c r="Y118" s="1259">
        <v>0</v>
      </c>
    </row>
    <row r="119" spans="1:25">
      <c r="A119" s="1350">
        <v>11202002467</v>
      </c>
      <c r="B119" s="1260" t="s">
        <v>11961</v>
      </c>
      <c r="C119" s="1260" t="s">
        <v>11962</v>
      </c>
      <c r="D119" s="1260" t="s">
        <v>11963</v>
      </c>
      <c r="E119" s="1260" t="s">
        <v>11311</v>
      </c>
      <c r="F119" s="1260" t="s">
        <v>11964</v>
      </c>
      <c r="G119" s="1260" t="s">
        <v>11965</v>
      </c>
      <c r="H119" s="1260" t="s">
        <v>11153</v>
      </c>
      <c r="I119" s="1260" t="s">
        <v>10976</v>
      </c>
      <c r="J119" s="1259">
        <v>7432759</v>
      </c>
      <c r="K119" s="1260" t="s">
        <v>11221</v>
      </c>
      <c r="L119" s="1260" t="s">
        <v>11155</v>
      </c>
      <c r="M119" s="1260" t="s">
        <v>2285</v>
      </c>
      <c r="N119" s="1260" t="s">
        <v>11966</v>
      </c>
      <c r="O119" s="1260" t="s">
        <v>11963</v>
      </c>
      <c r="P119" s="1260" t="s">
        <v>11967</v>
      </c>
      <c r="Q119" s="1260" t="s">
        <v>11795</v>
      </c>
      <c r="R119" s="1260" t="s">
        <v>11967</v>
      </c>
      <c r="S119" s="1259">
        <v>1</v>
      </c>
      <c r="T119" s="1260" t="s">
        <v>11968</v>
      </c>
      <c r="U119" s="1260" t="s">
        <v>11231</v>
      </c>
      <c r="V119" s="1260" t="s">
        <v>11969</v>
      </c>
      <c r="W119" s="1259">
        <v>0</v>
      </c>
      <c r="X119" s="1259">
        <v>1007</v>
      </c>
      <c r="Y119" s="1259">
        <v>0</v>
      </c>
    </row>
    <row r="120" spans="1:25">
      <c r="A120" s="1350">
        <v>11202002466</v>
      </c>
      <c r="B120" s="1260"/>
      <c r="C120" s="1260" t="s">
        <v>11970</v>
      </c>
      <c r="D120" s="1260" t="s">
        <v>11971</v>
      </c>
      <c r="E120" s="1260" t="s">
        <v>11461</v>
      </c>
      <c r="F120" s="1260" t="s">
        <v>11483</v>
      </c>
      <c r="G120" s="1260" t="s">
        <v>11972</v>
      </c>
      <c r="H120" s="1260" t="s">
        <v>11153</v>
      </c>
      <c r="I120" s="1260" t="s">
        <v>11164</v>
      </c>
      <c r="J120" s="1259">
        <v>7432758</v>
      </c>
      <c r="K120" s="1260" t="s">
        <v>11221</v>
      </c>
      <c r="L120" s="1260" t="s">
        <v>11155</v>
      </c>
      <c r="M120" s="1260" t="s">
        <v>262</v>
      </c>
      <c r="N120" s="1260"/>
      <c r="O120" s="1260" t="s">
        <v>11971</v>
      </c>
      <c r="P120" s="1260"/>
      <c r="Q120" s="1260"/>
      <c r="R120" s="1260"/>
      <c r="S120" s="1259">
        <v>1</v>
      </c>
      <c r="T120" s="1260"/>
      <c r="U120" s="1260"/>
      <c r="V120" s="1260"/>
      <c r="W120" s="1259">
        <v>0</v>
      </c>
      <c r="X120" s="1259">
        <v>1007</v>
      </c>
      <c r="Y120" s="1259">
        <v>0</v>
      </c>
    </row>
    <row r="121" spans="1:25">
      <c r="A121" s="1350">
        <v>11202002465</v>
      </c>
      <c r="B121" s="1260"/>
      <c r="C121" s="1260" t="s">
        <v>11973</v>
      </c>
      <c r="D121" s="1260" t="s">
        <v>11974</v>
      </c>
      <c r="E121" s="1260" t="s">
        <v>11975</v>
      </c>
      <c r="F121" s="1260" t="s">
        <v>11976</v>
      </c>
      <c r="G121" s="1260" t="s">
        <v>11977</v>
      </c>
      <c r="H121" s="1260" t="s">
        <v>11153</v>
      </c>
      <c r="I121" s="1260" t="s">
        <v>10976</v>
      </c>
      <c r="J121" s="1259">
        <v>7432757</v>
      </c>
      <c r="K121" s="1260" t="s">
        <v>11221</v>
      </c>
      <c r="L121" s="1260" t="s">
        <v>11155</v>
      </c>
      <c r="M121" s="1260" t="s">
        <v>262</v>
      </c>
      <c r="N121" s="1260"/>
      <c r="O121" s="1260" t="s">
        <v>11974</v>
      </c>
      <c r="P121" s="1260"/>
      <c r="Q121" s="1260"/>
      <c r="R121" s="1260"/>
      <c r="S121" s="1259">
        <v>1</v>
      </c>
      <c r="T121" s="1260"/>
      <c r="U121" s="1260"/>
      <c r="V121" s="1260"/>
      <c r="W121" s="1259">
        <v>0</v>
      </c>
      <c r="X121" s="1259">
        <v>1007</v>
      </c>
      <c r="Y121" s="1259">
        <v>0</v>
      </c>
    </row>
    <row r="122" spans="1:25">
      <c r="A122" s="1350">
        <v>11202002464</v>
      </c>
      <c r="B122" s="1260" t="s">
        <v>11978</v>
      </c>
      <c r="C122" s="1260" t="s">
        <v>11979</v>
      </c>
      <c r="D122" s="1260" t="s">
        <v>11980</v>
      </c>
      <c r="E122" s="1260" t="s">
        <v>11190</v>
      </c>
      <c r="F122" s="1260" t="s">
        <v>11981</v>
      </c>
      <c r="G122" s="1260" t="s">
        <v>11982</v>
      </c>
      <c r="H122" s="1260" t="s">
        <v>11153</v>
      </c>
      <c r="I122" s="1260" t="s">
        <v>10976</v>
      </c>
      <c r="J122" s="1259">
        <v>7432756</v>
      </c>
      <c r="K122" s="1260" t="s">
        <v>11221</v>
      </c>
      <c r="L122" s="1260" t="s">
        <v>11155</v>
      </c>
      <c r="M122" s="1260" t="s">
        <v>1949</v>
      </c>
      <c r="N122" s="1260" t="s">
        <v>11983</v>
      </c>
      <c r="O122" s="1260" t="s">
        <v>11980</v>
      </c>
      <c r="P122" s="1260" t="s">
        <v>11984</v>
      </c>
      <c r="Q122" s="1260" t="s">
        <v>11985</v>
      </c>
      <c r="R122" s="1260" t="s">
        <v>11986</v>
      </c>
      <c r="S122" s="1259">
        <v>1</v>
      </c>
      <c r="T122" s="1260" t="s">
        <v>11987</v>
      </c>
      <c r="U122" s="1260" t="s">
        <v>11396</v>
      </c>
      <c r="V122" s="1260" t="s">
        <v>11988</v>
      </c>
      <c r="W122" s="1259">
        <v>0</v>
      </c>
      <c r="X122" s="1259">
        <v>1007</v>
      </c>
      <c r="Y122" s="1259">
        <v>0</v>
      </c>
    </row>
    <row r="123" spans="1:25">
      <c r="A123" s="1350">
        <v>11202002463</v>
      </c>
      <c r="B123" s="1260" t="s">
        <v>11989</v>
      </c>
      <c r="C123" s="1260" t="s">
        <v>11990</v>
      </c>
      <c r="D123" s="1260" t="s">
        <v>11991</v>
      </c>
      <c r="E123" s="1260" t="s">
        <v>11311</v>
      </c>
      <c r="F123" s="1260" t="s">
        <v>11440</v>
      </c>
      <c r="G123" s="1260" t="s">
        <v>11992</v>
      </c>
      <c r="H123" s="1260" t="s">
        <v>11153</v>
      </c>
      <c r="I123" s="1260" t="s">
        <v>11177</v>
      </c>
      <c r="J123" s="1259">
        <v>7432755</v>
      </c>
      <c r="K123" s="1260" t="s">
        <v>11221</v>
      </c>
      <c r="L123" s="1260" t="s">
        <v>11155</v>
      </c>
      <c r="M123" s="1260" t="s">
        <v>1994</v>
      </c>
      <c r="N123" s="1260" t="s">
        <v>11993</v>
      </c>
      <c r="O123" s="1260" t="s">
        <v>11991</v>
      </c>
      <c r="P123" s="1260" t="s">
        <v>11994</v>
      </c>
      <c r="Q123" s="1260" t="s">
        <v>11995</v>
      </c>
      <c r="R123" s="1260" t="s">
        <v>11994</v>
      </c>
      <c r="S123" s="1259">
        <v>1</v>
      </c>
      <c r="T123" s="1260" t="s">
        <v>11996</v>
      </c>
      <c r="U123" s="1260" t="s">
        <v>11193</v>
      </c>
      <c r="V123" s="1260" t="s">
        <v>11997</v>
      </c>
      <c r="W123" s="1259">
        <v>0</v>
      </c>
      <c r="X123" s="1259">
        <v>1007</v>
      </c>
      <c r="Y123" s="1259">
        <v>0</v>
      </c>
    </row>
    <row r="124" spans="1:25">
      <c r="A124" s="1350">
        <v>11202002462</v>
      </c>
      <c r="B124" s="1260"/>
      <c r="C124" s="1260" t="s">
        <v>11998</v>
      </c>
      <c r="D124" s="1260" t="s">
        <v>11999</v>
      </c>
      <c r="E124" s="1260" t="s">
        <v>11353</v>
      </c>
      <c r="F124" s="1260" t="s">
        <v>11544</v>
      </c>
      <c r="G124" s="1260" t="s">
        <v>12000</v>
      </c>
      <c r="H124" s="1260" t="s">
        <v>11153</v>
      </c>
      <c r="I124" s="1260" t="s">
        <v>11243</v>
      </c>
      <c r="J124" s="1259">
        <v>7432754</v>
      </c>
      <c r="K124" s="1260" t="s">
        <v>11221</v>
      </c>
      <c r="L124" s="1260" t="s">
        <v>11155</v>
      </c>
      <c r="M124" s="1260" t="s">
        <v>262</v>
      </c>
      <c r="N124" s="1260"/>
      <c r="O124" s="1260" t="s">
        <v>11999</v>
      </c>
      <c r="P124" s="1260"/>
      <c r="Q124" s="1260" t="s">
        <v>11533</v>
      </c>
      <c r="R124" s="1260"/>
      <c r="S124" s="1259">
        <v>1</v>
      </c>
      <c r="T124" s="1260"/>
      <c r="U124" s="1260"/>
      <c r="V124" s="1260"/>
      <c r="W124" s="1259">
        <v>0</v>
      </c>
      <c r="X124" s="1259">
        <v>1007</v>
      </c>
      <c r="Y124" s="1259">
        <v>0</v>
      </c>
    </row>
    <row r="125" spans="1:25">
      <c r="A125" s="1350">
        <v>11202002461</v>
      </c>
      <c r="B125" s="1260"/>
      <c r="C125" s="1260" t="s">
        <v>12001</v>
      </c>
      <c r="D125" s="1260" t="s">
        <v>12002</v>
      </c>
      <c r="E125" s="1260" t="s">
        <v>11353</v>
      </c>
      <c r="F125" s="1260" t="s">
        <v>12003</v>
      </c>
      <c r="G125" s="1260" t="s">
        <v>12004</v>
      </c>
      <c r="H125" s="1260" t="s">
        <v>11153</v>
      </c>
      <c r="I125" s="1260" t="s">
        <v>11243</v>
      </c>
      <c r="J125" s="1259">
        <v>7432753</v>
      </c>
      <c r="K125" s="1260" t="s">
        <v>11221</v>
      </c>
      <c r="L125" s="1260" t="s">
        <v>11155</v>
      </c>
      <c r="M125" s="1260" t="s">
        <v>262</v>
      </c>
      <c r="N125" s="1260"/>
      <c r="O125" s="1260" t="s">
        <v>12002</v>
      </c>
      <c r="P125" s="1260"/>
      <c r="Q125" s="1260" t="s">
        <v>11533</v>
      </c>
      <c r="R125" s="1260"/>
      <c r="S125" s="1259">
        <v>1</v>
      </c>
      <c r="T125" s="1260"/>
      <c r="U125" s="1260"/>
      <c r="V125" s="1260"/>
      <c r="W125" s="1259">
        <v>0</v>
      </c>
      <c r="X125" s="1259">
        <v>1007</v>
      </c>
      <c r="Y125" s="1259">
        <v>0</v>
      </c>
    </row>
    <row r="126" spans="1:25">
      <c r="A126" s="1350">
        <v>11202002460</v>
      </c>
      <c r="B126" s="1260"/>
      <c r="C126" s="1260" t="s">
        <v>12005</v>
      </c>
      <c r="D126" s="1260" t="s">
        <v>12006</v>
      </c>
      <c r="E126" s="1260" t="s">
        <v>12007</v>
      </c>
      <c r="F126" s="1260" t="s">
        <v>12008</v>
      </c>
      <c r="G126" s="1260" t="s">
        <v>12009</v>
      </c>
      <c r="H126" s="1260" t="s">
        <v>11153</v>
      </c>
      <c r="I126" s="1260" t="s">
        <v>10976</v>
      </c>
      <c r="J126" s="1259">
        <v>7432752</v>
      </c>
      <c r="K126" s="1260" t="s">
        <v>11221</v>
      </c>
      <c r="L126" s="1260" t="s">
        <v>11155</v>
      </c>
      <c r="M126" s="1260" t="s">
        <v>1276</v>
      </c>
      <c r="N126" s="1260" t="s">
        <v>12010</v>
      </c>
      <c r="O126" s="1260" t="s">
        <v>12006</v>
      </c>
      <c r="P126" s="1260" t="s">
        <v>12011</v>
      </c>
      <c r="Q126" s="1260" t="s">
        <v>11223</v>
      </c>
      <c r="R126" s="1260" t="s">
        <v>12011</v>
      </c>
      <c r="S126" s="1259">
        <v>1</v>
      </c>
      <c r="T126" s="1260"/>
      <c r="U126" s="1260" t="s">
        <v>11158</v>
      </c>
      <c r="V126" s="1260" t="s">
        <v>11216</v>
      </c>
      <c r="W126" s="1259">
        <v>0</v>
      </c>
      <c r="X126" s="1259">
        <v>1007</v>
      </c>
      <c r="Y126" s="1259">
        <v>0</v>
      </c>
    </row>
    <row r="127" spans="1:25">
      <c r="A127" s="1350">
        <v>11202002459</v>
      </c>
      <c r="B127" s="1260"/>
      <c r="C127" s="1260" t="s">
        <v>12012</v>
      </c>
      <c r="D127" s="1260" t="s">
        <v>12013</v>
      </c>
      <c r="E127" s="1260" t="s">
        <v>11162</v>
      </c>
      <c r="F127" s="1260" t="s">
        <v>11522</v>
      </c>
      <c r="G127" s="1260" t="s">
        <v>12014</v>
      </c>
      <c r="H127" s="1260" t="s">
        <v>11153</v>
      </c>
      <c r="I127" s="1260" t="s">
        <v>11177</v>
      </c>
      <c r="J127" s="1259">
        <v>7432751</v>
      </c>
      <c r="K127" s="1260" t="s">
        <v>11221</v>
      </c>
      <c r="L127" s="1260" t="s">
        <v>11155</v>
      </c>
      <c r="M127" s="1260" t="s">
        <v>262</v>
      </c>
      <c r="N127" s="1260"/>
      <c r="O127" s="1260" t="s">
        <v>12013</v>
      </c>
      <c r="P127" s="1259">
        <v>119</v>
      </c>
      <c r="Q127" s="1260"/>
      <c r="R127" s="1260"/>
      <c r="S127" s="1259">
        <v>1</v>
      </c>
      <c r="T127" s="1260"/>
      <c r="U127" s="1260"/>
      <c r="V127" s="1260"/>
      <c r="W127" s="1259">
        <v>0</v>
      </c>
      <c r="X127" s="1259">
        <v>1007</v>
      </c>
      <c r="Y127" s="1259">
        <v>0</v>
      </c>
    </row>
    <row r="128" spans="1:25">
      <c r="A128" s="1350">
        <v>11202002458</v>
      </c>
      <c r="B128" s="1260"/>
      <c r="C128" s="1260" t="s">
        <v>12015</v>
      </c>
      <c r="D128" s="1260" t="s">
        <v>12016</v>
      </c>
      <c r="E128" s="1260" t="s">
        <v>11203</v>
      </c>
      <c r="F128" s="1260" t="s">
        <v>12017</v>
      </c>
      <c r="G128" s="1260" t="s">
        <v>12018</v>
      </c>
      <c r="H128" s="1260" t="s">
        <v>11153</v>
      </c>
      <c r="I128" s="1260" t="s">
        <v>10976</v>
      </c>
      <c r="J128" s="1259">
        <v>7432750</v>
      </c>
      <c r="K128" s="1260" t="s">
        <v>11221</v>
      </c>
      <c r="L128" s="1260" t="s">
        <v>11155</v>
      </c>
      <c r="M128" s="1260" t="s">
        <v>1944</v>
      </c>
      <c r="N128" s="1260" t="s">
        <v>12019</v>
      </c>
      <c r="O128" s="1260" t="s">
        <v>12016</v>
      </c>
      <c r="P128" s="1260" t="s">
        <v>12020</v>
      </c>
      <c r="Q128" s="1260" t="s">
        <v>11877</v>
      </c>
      <c r="R128" s="1260" t="s">
        <v>12021</v>
      </c>
      <c r="S128" s="1259">
        <v>1</v>
      </c>
      <c r="T128" s="1260"/>
      <c r="U128" s="1260" t="s">
        <v>11396</v>
      </c>
      <c r="V128" s="1260" t="s">
        <v>12022</v>
      </c>
      <c r="W128" s="1259">
        <v>0</v>
      </c>
      <c r="X128" s="1259">
        <v>1007</v>
      </c>
      <c r="Y128" s="1259">
        <v>0</v>
      </c>
    </row>
    <row r="129" spans="1:25">
      <c r="A129" s="1350">
        <v>11202002457</v>
      </c>
      <c r="B129" s="1260"/>
      <c r="C129" s="1260" t="s">
        <v>12023</v>
      </c>
      <c r="D129" s="1260" t="s">
        <v>12024</v>
      </c>
      <c r="E129" s="1260" t="s">
        <v>11175</v>
      </c>
      <c r="F129" s="1260" t="s">
        <v>11522</v>
      </c>
      <c r="G129" s="1260" t="s">
        <v>12025</v>
      </c>
      <c r="H129" s="1260" t="s">
        <v>11153</v>
      </c>
      <c r="I129" s="1260" t="s">
        <v>11177</v>
      </c>
      <c r="J129" s="1259">
        <v>7432749</v>
      </c>
      <c r="K129" s="1260" t="s">
        <v>11221</v>
      </c>
      <c r="L129" s="1260" t="s">
        <v>11155</v>
      </c>
      <c r="M129" s="1260" t="s">
        <v>2121</v>
      </c>
      <c r="N129" s="1260" t="s">
        <v>12026</v>
      </c>
      <c r="O129" s="1260" t="s">
        <v>12024</v>
      </c>
      <c r="P129" s="1260" t="s">
        <v>11192</v>
      </c>
      <c r="Q129" s="1260"/>
      <c r="R129" s="1260" t="s">
        <v>12027</v>
      </c>
      <c r="S129" s="1259">
        <v>1</v>
      </c>
      <c r="T129" s="1260"/>
      <c r="U129" s="1260" t="s">
        <v>11269</v>
      </c>
      <c r="V129" s="1260" t="s">
        <v>11620</v>
      </c>
      <c r="W129" s="1259">
        <v>0</v>
      </c>
      <c r="X129" s="1259">
        <v>1007</v>
      </c>
      <c r="Y129" s="1259">
        <v>0</v>
      </c>
    </row>
    <row r="130" spans="1:25">
      <c r="A130" s="1350">
        <v>11202002456</v>
      </c>
      <c r="B130" s="1260" t="s">
        <v>12028</v>
      </c>
      <c r="C130" s="1260" t="s">
        <v>12029</v>
      </c>
      <c r="D130" s="1260" t="s">
        <v>12030</v>
      </c>
      <c r="E130" s="1260" t="s">
        <v>11190</v>
      </c>
      <c r="F130" s="1260" t="s">
        <v>12031</v>
      </c>
      <c r="G130" s="1260" t="s">
        <v>12032</v>
      </c>
      <c r="H130" s="1260" t="s">
        <v>11153</v>
      </c>
      <c r="I130" s="1260" t="s">
        <v>10976</v>
      </c>
      <c r="J130" s="1259">
        <v>7432748</v>
      </c>
      <c r="K130" s="1260" t="s">
        <v>11221</v>
      </c>
      <c r="L130" s="1260" t="s">
        <v>11155</v>
      </c>
      <c r="M130" s="1260" t="s">
        <v>769</v>
      </c>
      <c r="N130" s="1260" t="s">
        <v>12033</v>
      </c>
      <c r="O130" s="1260" t="s">
        <v>12030</v>
      </c>
      <c r="P130" s="1260" t="s">
        <v>12034</v>
      </c>
      <c r="Q130" s="1260" t="s">
        <v>11223</v>
      </c>
      <c r="R130" s="1260" t="s">
        <v>12034</v>
      </c>
      <c r="S130" s="1259">
        <v>1</v>
      </c>
      <c r="T130" s="1260" t="s">
        <v>12035</v>
      </c>
      <c r="U130" s="1260" t="s">
        <v>11158</v>
      </c>
      <c r="V130" s="1260" t="s">
        <v>11565</v>
      </c>
      <c r="W130" s="1259">
        <v>0</v>
      </c>
      <c r="X130" s="1259">
        <v>1007</v>
      </c>
      <c r="Y130" s="1259">
        <v>0</v>
      </c>
    </row>
    <row r="131" spans="1:25">
      <c r="A131" s="1350">
        <v>11202002455</v>
      </c>
      <c r="B131" s="1260"/>
      <c r="C131" s="1260" t="s">
        <v>12036</v>
      </c>
      <c r="D131" s="1260" t="s">
        <v>12037</v>
      </c>
      <c r="E131" s="1260" t="s">
        <v>11190</v>
      </c>
      <c r="F131" s="1260" t="s">
        <v>11522</v>
      </c>
      <c r="G131" s="1260" t="s">
        <v>12038</v>
      </c>
      <c r="H131" s="1260" t="s">
        <v>11153</v>
      </c>
      <c r="I131" s="1260" t="s">
        <v>11177</v>
      </c>
      <c r="J131" s="1259">
        <v>7432747</v>
      </c>
      <c r="K131" s="1260" t="s">
        <v>11221</v>
      </c>
      <c r="L131" s="1260" t="s">
        <v>11155</v>
      </c>
      <c r="M131" s="1260" t="s">
        <v>1687</v>
      </c>
      <c r="N131" s="1260" t="s">
        <v>12039</v>
      </c>
      <c r="O131" s="1260" t="s">
        <v>12037</v>
      </c>
      <c r="P131" s="1260"/>
      <c r="Q131" s="1260"/>
      <c r="R131" s="1260" t="s">
        <v>12040</v>
      </c>
      <c r="S131" s="1259">
        <v>1</v>
      </c>
      <c r="T131" s="1260"/>
      <c r="U131" s="1260" t="s">
        <v>11182</v>
      </c>
      <c r="V131" s="1260" t="s">
        <v>12041</v>
      </c>
      <c r="W131" s="1259">
        <v>0</v>
      </c>
      <c r="X131" s="1259">
        <v>1007</v>
      </c>
      <c r="Y131" s="1259">
        <v>0</v>
      </c>
    </row>
    <row r="132" spans="1:25">
      <c r="A132" s="1350">
        <v>11202002454</v>
      </c>
      <c r="B132" s="1260" t="s">
        <v>12042</v>
      </c>
      <c r="C132" s="1260" t="s">
        <v>12043</v>
      </c>
      <c r="D132" s="1260" t="s">
        <v>12044</v>
      </c>
      <c r="E132" s="1260" t="s">
        <v>11311</v>
      </c>
      <c r="F132" s="1260" t="s">
        <v>12045</v>
      </c>
      <c r="G132" s="1260" t="s">
        <v>12046</v>
      </c>
      <c r="H132" s="1260" t="s">
        <v>11153</v>
      </c>
      <c r="I132" s="1260" t="s">
        <v>10976</v>
      </c>
      <c r="J132" s="1259">
        <v>7432746</v>
      </c>
      <c r="K132" s="1260" t="s">
        <v>11221</v>
      </c>
      <c r="L132" s="1260" t="s">
        <v>11155</v>
      </c>
      <c r="M132" s="1260" t="s">
        <v>2033</v>
      </c>
      <c r="N132" s="1260" t="s">
        <v>12047</v>
      </c>
      <c r="O132" s="1260" t="s">
        <v>12044</v>
      </c>
      <c r="P132" s="1260" t="s">
        <v>12048</v>
      </c>
      <c r="Q132" s="1260" t="s">
        <v>12049</v>
      </c>
      <c r="R132" s="1260" t="s">
        <v>12050</v>
      </c>
      <c r="S132" s="1259">
        <v>1</v>
      </c>
      <c r="T132" s="1260" t="s">
        <v>12051</v>
      </c>
      <c r="U132" s="1260" t="s">
        <v>11396</v>
      </c>
      <c r="V132" s="1260" t="s">
        <v>11397</v>
      </c>
      <c r="W132" s="1259">
        <v>0</v>
      </c>
      <c r="X132" s="1259">
        <v>1007</v>
      </c>
      <c r="Y132" s="1259">
        <v>0</v>
      </c>
    </row>
    <row r="133" spans="1:25">
      <c r="A133" s="1350">
        <v>11202002453</v>
      </c>
      <c r="B133" s="1260" t="s">
        <v>12052</v>
      </c>
      <c r="C133" s="1260" t="s">
        <v>12053</v>
      </c>
      <c r="D133" s="1260" t="s">
        <v>12054</v>
      </c>
      <c r="E133" s="1260" t="s">
        <v>11175</v>
      </c>
      <c r="F133" s="1260" t="s">
        <v>12055</v>
      </c>
      <c r="G133" s="1260" t="s">
        <v>12056</v>
      </c>
      <c r="H133" s="1260" t="s">
        <v>11153</v>
      </c>
      <c r="I133" s="1260" t="s">
        <v>11164</v>
      </c>
      <c r="J133" s="1259">
        <v>7432745</v>
      </c>
      <c r="K133" s="1260" t="s">
        <v>11221</v>
      </c>
      <c r="L133" s="1260" t="s">
        <v>11155</v>
      </c>
      <c r="M133" s="1260" t="s">
        <v>1981</v>
      </c>
      <c r="N133" s="1260" t="s">
        <v>12057</v>
      </c>
      <c r="O133" s="1260" t="s">
        <v>12054</v>
      </c>
      <c r="P133" s="1260" t="s">
        <v>12058</v>
      </c>
      <c r="Q133" s="1260" t="s">
        <v>11846</v>
      </c>
      <c r="R133" s="1260" t="s">
        <v>12059</v>
      </c>
      <c r="S133" s="1259">
        <v>1</v>
      </c>
      <c r="T133" s="1260" t="s">
        <v>12060</v>
      </c>
      <c r="U133" s="1260" t="s">
        <v>11921</v>
      </c>
      <c r="V133" s="1260" t="s">
        <v>12061</v>
      </c>
      <c r="W133" s="1259">
        <v>0</v>
      </c>
      <c r="X133" s="1259">
        <v>1007</v>
      </c>
      <c r="Y133" s="1259">
        <v>0</v>
      </c>
    </row>
    <row r="134" spans="1:25">
      <c r="A134" s="1350">
        <v>11202002452</v>
      </c>
      <c r="B134" s="1260" t="s">
        <v>12062</v>
      </c>
      <c r="C134" s="1260" t="s">
        <v>12063</v>
      </c>
      <c r="D134" s="1260" t="s">
        <v>12064</v>
      </c>
      <c r="E134" s="1260" t="s">
        <v>11266</v>
      </c>
      <c r="F134" s="1260" t="s">
        <v>12031</v>
      </c>
      <c r="G134" s="1260" t="s">
        <v>12065</v>
      </c>
      <c r="H134" s="1260" t="s">
        <v>11153</v>
      </c>
      <c r="I134" s="1260" t="s">
        <v>10976</v>
      </c>
      <c r="J134" s="1259">
        <v>7432744</v>
      </c>
      <c r="K134" s="1260" t="s">
        <v>11221</v>
      </c>
      <c r="L134" s="1260" t="s">
        <v>11155</v>
      </c>
      <c r="M134" s="1260" t="s">
        <v>1654</v>
      </c>
      <c r="N134" s="1260" t="s">
        <v>12066</v>
      </c>
      <c r="O134" s="1260" t="s">
        <v>12064</v>
      </c>
      <c r="P134" s="1260" t="s">
        <v>12034</v>
      </c>
      <c r="Q134" s="1260" t="s">
        <v>11223</v>
      </c>
      <c r="R134" s="1260" t="s">
        <v>12034</v>
      </c>
      <c r="S134" s="1259">
        <v>1</v>
      </c>
      <c r="T134" s="1260" t="s">
        <v>12035</v>
      </c>
      <c r="U134" s="1260" t="s">
        <v>11182</v>
      </c>
      <c r="V134" s="1260" t="s">
        <v>12067</v>
      </c>
      <c r="W134" s="1259">
        <v>0</v>
      </c>
      <c r="X134" s="1259">
        <v>1007</v>
      </c>
      <c r="Y134" s="1259">
        <v>0</v>
      </c>
    </row>
    <row r="135" spans="1:25">
      <c r="A135" s="1350">
        <v>11202002451</v>
      </c>
      <c r="B135" s="1260" t="s">
        <v>12068</v>
      </c>
      <c r="C135" s="1260" t="s">
        <v>12069</v>
      </c>
      <c r="D135" s="1260" t="s">
        <v>12016</v>
      </c>
      <c r="E135" s="1260" t="s">
        <v>11311</v>
      </c>
      <c r="F135" s="1260" t="s">
        <v>12017</v>
      </c>
      <c r="G135" s="1260" t="s">
        <v>12070</v>
      </c>
      <c r="H135" s="1260" t="s">
        <v>11153</v>
      </c>
      <c r="I135" s="1260" t="s">
        <v>10976</v>
      </c>
      <c r="J135" s="1259">
        <v>7432743</v>
      </c>
      <c r="K135" s="1260" t="s">
        <v>11221</v>
      </c>
      <c r="L135" s="1260" t="s">
        <v>11155</v>
      </c>
      <c r="M135" s="1260" t="s">
        <v>1944</v>
      </c>
      <c r="N135" s="1260" t="s">
        <v>12019</v>
      </c>
      <c r="O135" s="1260" t="s">
        <v>12016</v>
      </c>
      <c r="P135" s="1260" t="s">
        <v>12020</v>
      </c>
      <c r="Q135" s="1260" t="s">
        <v>12071</v>
      </c>
      <c r="R135" s="1260" t="s">
        <v>12020</v>
      </c>
      <c r="S135" s="1259">
        <v>1</v>
      </c>
      <c r="T135" s="1260" t="s">
        <v>12072</v>
      </c>
      <c r="U135" s="1260" t="s">
        <v>11396</v>
      </c>
      <c r="V135" s="1260" t="s">
        <v>12022</v>
      </c>
      <c r="W135" s="1259">
        <v>0</v>
      </c>
      <c r="X135" s="1259">
        <v>1007</v>
      </c>
      <c r="Y135" s="1259">
        <v>0</v>
      </c>
    </row>
    <row r="136" spans="1:25">
      <c r="A136" s="1350">
        <v>11202002450</v>
      </c>
      <c r="B136" s="1260"/>
      <c r="C136" s="1260" t="s">
        <v>12073</v>
      </c>
      <c r="D136" s="1260" t="s">
        <v>12074</v>
      </c>
      <c r="E136" s="1260" t="s">
        <v>11509</v>
      </c>
      <c r="F136" s="1260" t="s">
        <v>12017</v>
      </c>
      <c r="G136" s="1260" t="s">
        <v>12075</v>
      </c>
      <c r="H136" s="1260" t="s">
        <v>11153</v>
      </c>
      <c r="I136" s="1260" t="s">
        <v>10976</v>
      </c>
      <c r="J136" s="1259">
        <v>7432742</v>
      </c>
      <c r="K136" s="1260" t="s">
        <v>11221</v>
      </c>
      <c r="L136" s="1260" t="s">
        <v>11155</v>
      </c>
      <c r="M136" s="1260" t="s">
        <v>1941</v>
      </c>
      <c r="N136" s="1260" t="s">
        <v>12076</v>
      </c>
      <c r="O136" s="1260" t="s">
        <v>12074</v>
      </c>
      <c r="P136" s="1260" t="s">
        <v>11192</v>
      </c>
      <c r="Q136" s="1260" t="s">
        <v>11394</v>
      </c>
      <c r="R136" s="1259">
        <v>8944706</v>
      </c>
      <c r="S136" s="1259">
        <v>1</v>
      </c>
      <c r="T136" s="1260"/>
      <c r="U136" s="1260" t="s">
        <v>11396</v>
      </c>
      <c r="V136" s="1260" t="s">
        <v>11699</v>
      </c>
      <c r="W136" s="1259">
        <v>0</v>
      </c>
      <c r="X136" s="1259">
        <v>1007</v>
      </c>
      <c r="Y136" s="1259">
        <v>0</v>
      </c>
    </row>
    <row r="137" spans="1:25">
      <c r="A137" s="1350">
        <v>11202002449</v>
      </c>
      <c r="B137" s="1260"/>
      <c r="C137" s="1260" t="s">
        <v>12077</v>
      </c>
      <c r="D137" s="1260" t="s">
        <v>12078</v>
      </c>
      <c r="E137" s="1260" t="s">
        <v>11509</v>
      </c>
      <c r="F137" s="1260" t="s">
        <v>12045</v>
      </c>
      <c r="G137" s="1260" t="s">
        <v>12079</v>
      </c>
      <c r="H137" s="1260" t="s">
        <v>11153</v>
      </c>
      <c r="I137" s="1260" t="s">
        <v>10976</v>
      </c>
      <c r="J137" s="1259">
        <v>7432741</v>
      </c>
      <c r="K137" s="1260" t="s">
        <v>11221</v>
      </c>
      <c r="L137" s="1260" t="s">
        <v>11155</v>
      </c>
      <c r="M137" s="1260" t="s">
        <v>2033</v>
      </c>
      <c r="N137" s="1260" t="s">
        <v>12080</v>
      </c>
      <c r="O137" s="1260" t="s">
        <v>12078</v>
      </c>
      <c r="P137" s="1260" t="s">
        <v>11192</v>
      </c>
      <c r="Q137" s="1260" t="s">
        <v>12081</v>
      </c>
      <c r="R137" s="1260" t="s">
        <v>12082</v>
      </c>
      <c r="S137" s="1259">
        <v>1</v>
      </c>
      <c r="T137" s="1260"/>
      <c r="U137" s="1260" t="s">
        <v>11396</v>
      </c>
      <c r="V137" s="1260" t="s">
        <v>12083</v>
      </c>
      <c r="W137" s="1259">
        <v>0</v>
      </c>
      <c r="X137" s="1259">
        <v>1007</v>
      </c>
      <c r="Y137" s="1259">
        <v>0</v>
      </c>
    </row>
    <row r="138" spans="1:25">
      <c r="A138" s="1350">
        <v>11202002448</v>
      </c>
      <c r="B138" s="1260"/>
      <c r="C138" s="1260" t="s">
        <v>12084</v>
      </c>
      <c r="D138" s="1260" t="s">
        <v>12085</v>
      </c>
      <c r="E138" s="1260" t="s">
        <v>12007</v>
      </c>
      <c r="F138" s="1260" t="s">
        <v>12086</v>
      </c>
      <c r="G138" s="1260" t="s">
        <v>12087</v>
      </c>
      <c r="H138" s="1260" t="s">
        <v>11153</v>
      </c>
      <c r="I138" s="1260" t="s">
        <v>10976</v>
      </c>
      <c r="J138" s="1259">
        <v>7432740</v>
      </c>
      <c r="K138" s="1260" t="s">
        <v>11221</v>
      </c>
      <c r="L138" s="1260" t="s">
        <v>11155</v>
      </c>
      <c r="M138" s="1260" t="s">
        <v>768</v>
      </c>
      <c r="N138" s="1260" t="s">
        <v>12088</v>
      </c>
      <c r="O138" s="1260" t="s">
        <v>12085</v>
      </c>
      <c r="P138" s="1260" t="s">
        <v>12089</v>
      </c>
      <c r="Q138" s="1260" t="s">
        <v>11867</v>
      </c>
      <c r="R138" s="1260" t="s">
        <v>12089</v>
      </c>
      <c r="S138" s="1259">
        <v>1</v>
      </c>
      <c r="T138" s="1260"/>
      <c r="U138" s="1260" t="s">
        <v>11158</v>
      </c>
      <c r="V138" s="1260" t="s">
        <v>11824</v>
      </c>
      <c r="W138" s="1259">
        <v>0</v>
      </c>
      <c r="X138" s="1259">
        <v>1007</v>
      </c>
      <c r="Y138" s="1259">
        <v>0</v>
      </c>
    </row>
    <row r="139" spans="1:25">
      <c r="A139" s="1350">
        <v>11202002447</v>
      </c>
      <c r="B139" s="1260"/>
      <c r="C139" s="1260" t="s">
        <v>12090</v>
      </c>
      <c r="D139" s="1260" t="s">
        <v>12091</v>
      </c>
      <c r="E139" s="1260" t="s">
        <v>11668</v>
      </c>
      <c r="F139" s="1260" t="s">
        <v>12017</v>
      </c>
      <c r="G139" s="1260" t="s">
        <v>12092</v>
      </c>
      <c r="H139" s="1260" t="s">
        <v>11153</v>
      </c>
      <c r="I139" s="1260" t="s">
        <v>10976</v>
      </c>
      <c r="J139" s="1259">
        <v>7432739</v>
      </c>
      <c r="K139" s="1260" t="s">
        <v>11221</v>
      </c>
      <c r="L139" s="1260" t="s">
        <v>11155</v>
      </c>
      <c r="M139" s="1260" t="s">
        <v>1941</v>
      </c>
      <c r="N139" s="1260" t="s">
        <v>12093</v>
      </c>
      <c r="O139" s="1260" t="s">
        <v>12091</v>
      </c>
      <c r="P139" s="1260" t="s">
        <v>12094</v>
      </c>
      <c r="Q139" s="1260" t="s">
        <v>11795</v>
      </c>
      <c r="R139" s="1260" t="s">
        <v>12094</v>
      </c>
      <c r="S139" s="1259">
        <v>1</v>
      </c>
      <c r="T139" s="1260"/>
      <c r="U139" s="1260" t="s">
        <v>11396</v>
      </c>
      <c r="V139" s="1260" t="s">
        <v>11699</v>
      </c>
      <c r="W139" s="1259">
        <v>0</v>
      </c>
      <c r="X139" s="1259">
        <v>1007</v>
      </c>
      <c r="Y139" s="1259">
        <v>0</v>
      </c>
    </row>
    <row r="140" spans="1:25">
      <c r="A140" s="1350">
        <v>11202002446</v>
      </c>
      <c r="B140" s="1260"/>
      <c r="C140" s="1260" t="s">
        <v>12095</v>
      </c>
      <c r="D140" s="1260" t="s">
        <v>12096</v>
      </c>
      <c r="E140" s="1260" t="s">
        <v>11614</v>
      </c>
      <c r="F140" s="1260" t="s">
        <v>11440</v>
      </c>
      <c r="G140" s="1260" t="s">
        <v>12097</v>
      </c>
      <c r="H140" s="1260" t="s">
        <v>11153</v>
      </c>
      <c r="I140" s="1260" t="s">
        <v>11177</v>
      </c>
      <c r="J140" s="1259">
        <v>7432738</v>
      </c>
      <c r="K140" s="1260" t="s">
        <v>11221</v>
      </c>
      <c r="L140" s="1260" t="s">
        <v>11155</v>
      </c>
      <c r="M140" s="1260" t="s">
        <v>262</v>
      </c>
      <c r="N140" s="1260"/>
      <c r="O140" s="1260" t="s">
        <v>12096</v>
      </c>
      <c r="P140" s="1260"/>
      <c r="Q140" s="1260"/>
      <c r="R140" s="1260"/>
      <c r="S140" s="1259">
        <v>1</v>
      </c>
      <c r="T140" s="1260"/>
      <c r="U140" s="1260"/>
      <c r="V140" s="1260"/>
      <c r="W140" s="1259">
        <v>0</v>
      </c>
      <c r="X140" s="1259">
        <v>1007</v>
      </c>
      <c r="Y140" s="1259">
        <v>0</v>
      </c>
    </row>
    <row r="141" spans="1:25">
      <c r="A141" s="1350">
        <v>11202002445</v>
      </c>
      <c r="B141" s="1260" t="s">
        <v>12098</v>
      </c>
      <c r="C141" s="1260" t="s">
        <v>12099</v>
      </c>
      <c r="D141" s="1260" t="s">
        <v>12100</v>
      </c>
      <c r="E141" s="1260" t="s">
        <v>11151</v>
      </c>
      <c r="F141" s="1260" t="s">
        <v>12101</v>
      </c>
      <c r="G141" s="1260" t="s">
        <v>12102</v>
      </c>
      <c r="H141" s="1260" t="s">
        <v>11153</v>
      </c>
      <c r="I141" s="1260" t="s">
        <v>11164</v>
      </c>
      <c r="J141" s="1259">
        <v>7432737</v>
      </c>
      <c r="K141" s="1260" t="s">
        <v>11221</v>
      </c>
      <c r="L141" s="1260" t="s">
        <v>11155</v>
      </c>
      <c r="M141" s="1260" t="s">
        <v>766</v>
      </c>
      <c r="N141" s="1260" t="s">
        <v>12103</v>
      </c>
      <c r="O141" s="1260" t="s">
        <v>12100</v>
      </c>
      <c r="P141" s="1260" t="s">
        <v>12104</v>
      </c>
      <c r="Q141" s="1260" t="s">
        <v>11394</v>
      </c>
      <c r="R141" s="1260" t="s">
        <v>12104</v>
      </c>
      <c r="S141" s="1259">
        <v>1</v>
      </c>
      <c r="T141" s="1260" t="s">
        <v>12105</v>
      </c>
      <c r="U141" s="1260" t="s">
        <v>11231</v>
      </c>
      <c r="V141" s="1260" t="s">
        <v>11798</v>
      </c>
      <c r="W141" s="1259">
        <v>0</v>
      </c>
      <c r="X141" s="1259">
        <v>1007</v>
      </c>
      <c r="Y141" s="1259">
        <v>0</v>
      </c>
    </row>
    <row r="142" spans="1:25">
      <c r="A142" s="1350">
        <v>11202002444</v>
      </c>
      <c r="B142" s="1260"/>
      <c r="C142" s="1260" t="s">
        <v>12106</v>
      </c>
      <c r="D142" s="1260" t="s">
        <v>12107</v>
      </c>
      <c r="E142" s="1260" t="s">
        <v>12108</v>
      </c>
      <c r="F142" s="1260" t="s">
        <v>12101</v>
      </c>
      <c r="G142" s="1260" t="s">
        <v>12109</v>
      </c>
      <c r="H142" s="1260" t="s">
        <v>11153</v>
      </c>
      <c r="I142" s="1260" t="s">
        <v>11164</v>
      </c>
      <c r="J142" s="1259">
        <v>7432736</v>
      </c>
      <c r="K142" s="1260" t="s">
        <v>11221</v>
      </c>
      <c r="L142" s="1260" t="s">
        <v>11155</v>
      </c>
      <c r="M142" s="1260" t="s">
        <v>1244</v>
      </c>
      <c r="N142" s="1260" t="s">
        <v>12110</v>
      </c>
      <c r="O142" s="1260" t="s">
        <v>12107</v>
      </c>
      <c r="P142" s="1260"/>
      <c r="Q142" s="1260" t="s">
        <v>12111</v>
      </c>
      <c r="R142" s="1259">
        <v>6319</v>
      </c>
      <c r="S142" s="1259">
        <v>1</v>
      </c>
      <c r="T142" s="1260"/>
      <c r="U142" s="1260" t="s">
        <v>11209</v>
      </c>
      <c r="V142" s="1260" t="s">
        <v>12112</v>
      </c>
      <c r="W142" s="1259">
        <v>0</v>
      </c>
      <c r="X142" s="1259">
        <v>1007</v>
      </c>
      <c r="Y142" s="1259">
        <v>0</v>
      </c>
    </row>
    <row r="143" spans="1:25">
      <c r="A143" s="1350">
        <v>11202002443</v>
      </c>
      <c r="B143" s="1260" t="s">
        <v>12113</v>
      </c>
      <c r="C143" s="1260" t="s">
        <v>12114</v>
      </c>
      <c r="D143" s="1260" t="s">
        <v>12115</v>
      </c>
      <c r="E143" s="1260" t="s">
        <v>11190</v>
      </c>
      <c r="F143" s="1260" t="s">
        <v>11522</v>
      </c>
      <c r="G143" s="1260" t="s">
        <v>12116</v>
      </c>
      <c r="H143" s="1260" t="s">
        <v>11153</v>
      </c>
      <c r="I143" s="1260" t="s">
        <v>11177</v>
      </c>
      <c r="J143" s="1259">
        <v>7432735</v>
      </c>
      <c r="K143" s="1260" t="s">
        <v>11221</v>
      </c>
      <c r="L143" s="1260" t="s">
        <v>11155</v>
      </c>
      <c r="M143" s="1260" t="s">
        <v>1654</v>
      </c>
      <c r="N143" s="1260" t="s">
        <v>12117</v>
      </c>
      <c r="O143" s="1260" t="s">
        <v>12115</v>
      </c>
      <c r="P143" s="1260" t="s">
        <v>12118</v>
      </c>
      <c r="Q143" s="1260" t="s">
        <v>11223</v>
      </c>
      <c r="R143" s="1260" t="s">
        <v>12034</v>
      </c>
      <c r="S143" s="1259">
        <v>1</v>
      </c>
      <c r="T143" s="1260" t="s">
        <v>12119</v>
      </c>
      <c r="U143" s="1260" t="s">
        <v>11182</v>
      </c>
      <c r="V143" s="1260" t="s">
        <v>12067</v>
      </c>
      <c r="W143" s="1259">
        <v>0</v>
      </c>
      <c r="X143" s="1259">
        <v>1007</v>
      </c>
      <c r="Y143" s="1259">
        <v>0</v>
      </c>
    </row>
    <row r="144" spans="1:25">
      <c r="A144" s="1350">
        <v>11202002442</v>
      </c>
      <c r="B144" s="1260"/>
      <c r="C144" s="1260" t="s">
        <v>12120</v>
      </c>
      <c r="D144" s="1260" t="s">
        <v>12121</v>
      </c>
      <c r="E144" s="1260" t="s">
        <v>11303</v>
      </c>
      <c r="F144" s="1260" t="s">
        <v>11818</v>
      </c>
      <c r="G144" s="1260" t="s">
        <v>12122</v>
      </c>
      <c r="H144" s="1260" t="s">
        <v>11153</v>
      </c>
      <c r="I144" s="1260" t="s">
        <v>10976</v>
      </c>
      <c r="J144" s="1259">
        <v>7432734</v>
      </c>
      <c r="K144" s="1260" t="s">
        <v>11221</v>
      </c>
      <c r="L144" s="1260" t="s">
        <v>11155</v>
      </c>
      <c r="M144" s="1260" t="s">
        <v>2529</v>
      </c>
      <c r="N144" s="1260" t="s">
        <v>12123</v>
      </c>
      <c r="O144" s="1260" t="s">
        <v>12121</v>
      </c>
      <c r="P144" s="1260"/>
      <c r="Q144" s="1260" t="s">
        <v>12124</v>
      </c>
      <c r="R144" s="1260" t="s">
        <v>12125</v>
      </c>
      <c r="S144" s="1259">
        <v>1</v>
      </c>
      <c r="T144" s="1260"/>
      <c r="U144" s="1260" t="s">
        <v>11231</v>
      </c>
      <c r="V144" s="1260" t="s">
        <v>12126</v>
      </c>
      <c r="W144" s="1259">
        <v>0</v>
      </c>
      <c r="X144" s="1259">
        <v>1007</v>
      </c>
      <c r="Y144" s="1259">
        <v>0</v>
      </c>
    </row>
    <row r="145" spans="1:25">
      <c r="A145" s="1350">
        <v>11202002441</v>
      </c>
      <c r="B145" s="1260"/>
      <c r="C145" s="1260" t="s">
        <v>12127</v>
      </c>
      <c r="D145" s="1260" t="s">
        <v>12128</v>
      </c>
      <c r="E145" s="1260" t="s">
        <v>11560</v>
      </c>
      <c r="F145" s="1260" t="s">
        <v>11756</v>
      </c>
      <c r="G145" s="1260"/>
      <c r="H145" s="1260" t="s">
        <v>11153</v>
      </c>
      <c r="I145" s="1260" t="s">
        <v>10976</v>
      </c>
      <c r="J145" s="1259">
        <v>7432733</v>
      </c>
      <c r="K145" s="1260" t="s">
        <v>11221</v>
      </c>
      <c r="L145" s="1260" t="s">
        <v>11275</v>
      </c>
      <c r="M145" s="1260" t="s">
        <v>2529</v>
      </c>
      <c r="N145" s="1260" t="s">
        <v>12129</v>
      </c>
      <c r="O145" s="1260" t="s">
        <v>12128</v>
      </c>
      <c r="P145" s="1260" t="s">
        <v>12130</v>
      </c>
      <c r="Q145" s="1260" t="s">
        <v>12131</v>
      </c>
      <c r="R145" s="1260" t="s">
        <v>12130</v>
      </c>
      <c r="S145" s="1259">
        <v>1</v>
      </c>
      <c r="T145" s="1260" t="s">
        <v>12132</v>
      </c>
      <c r="U145" s="1260" t="s">
        <v>11158</v>
      </c>
      <c r="V145" s="1260" t="s">
        <v>11380</v>
      </c>
      <c r="W145" s="1259">
        <v>0</v>
      </c>
      <c r="X145" s="1259">
        <v>1007</v>
      </c>
      <c r="Y145" s="1259">
        <v>2</v>
      </c>
    </row>
    <row r="146" spans="1:25">
      <c r="A146" s="1350">
        <v>11202002440</v>
      </c>
      <c r="B146" s="1260"/>
      <c r="C146" s="1260" t="s">
        <v>12095</v>
      </c>
      <c r="D146" s="1260" t="s">
        <v>12133</v>
      </c>
      <c r="E146" s="1260" t="s">
        <v>11509</v>
      </c>
      <c r="F146" s="1260" t="s">
        <v>12086</v>
      </c>
      <c r="G146" s="1260" t="s">
        <v>12134</v>
      </c>
      <c r="H146" s="1260" t="s">
        <v>11153</v>
      </c>
      <c r="I146" s="1260" t="s">
        <v>10976</v>
      </c>
      <c r="J146" s="1259">
        <v>7432732</v>
      </c>
      <c r="K146" s="1260" t="s">
        <v>11221</v>
      </c>
      <c r="L146" s="1260" t="s">
        <v>11155</v>
      </c>
      <c r="M146" s="1260" t="s">
        <v>1944</v>
      </c>
      <c r="N146" s="1260" t="s">
        <v>12135</v>
      </c>
      <c r="O146" s="1260" t="s">
        <v>12133</v>
      </c>
      <c r="P146" s="1260"/>
      <c r="Q146" s="1260" t="s">
        <v>11206</v>
      </c>
      <c r="R146" s="1260" t="s">
        <v>12136</v>
      </c>
      <c r="S146" s="1259">
        <v>1</v>
      </c>
      <c r="T146" s="1260"/>
      <c r="U146" s="1260" t="s">
        <v>11158</v>
      </c>
      <c r="V146" s="1260" t="s">
        <v>11723</v>
      </c>
      <c r="W146" s="1259">
        <v>0</v>
      </c>
      <c r="X146" s="1259">
        <v>1007</v>
      </c>
      <c r="Y146" s="1259">
        <v>0</v>
      </c>
    </row>
    <row r="147" spans="1:25">
      <c r="A147" s="1350">
        <v>11202002439</v>
      </c>
      <c r="B147" s="1260" t="s">
        <v>12137</v>
      </c>
      <c r="C147" s="1260" t="s">
        <v>12138</v>
      </c>
      <c r="D147" s="1260" t="s">
        <v>12128</v>
      </c>
      <c r="E147" s="1260" t="s">
        <v>11203</v>
      </c>
      <c r="F147" s="1260" t="s">
        <v>12139</v>
      </c>
      <c r="G147" s="1260" t="s">
        <v>12140</v>
      </c>
      <c r="H147" s="1260" t="s">
        <v>11153</v>
      </c>
      <c r="I147" s="1260" t="s">
        <v>10976</v>
      </c>
      <c r="J147" s="1259">
        <v>7432731</v>
      </c>
      <c r="K147" s="1260" t="s">
        <v>11221</v>
      </c>
      <c r="L147" s="1260" t="s">
        <v>11385</v>
      </c>
      <c r="M147" s="1260" t="s">
        <v>2529</v>
      </c>
      <c r="N147" s="1260" t="s">
        <v>12129</v>
      </c>
      <c r="O147" s="1260" t="s">
        <v>12128</v>
      </c>
      <c r="P147" s="1260" t="s">
        <v>12130</v>
      </c>
      <c r="Q147" s="1260" t="s">
        <v>12131</v>
      </c>
      <c r="R147" s="1260" t="s">
        <v>12130</v>
      </c>
      <c r="S147" s="1259">
        <v>1</v>
      </c>
      <c r="T147" s="1260" t="s">
        <v>12141</v>
      </c>
      <c r="U147" s="1260" t="s">
        <v>11158</v>
      </c>
      <c r="V147" s="1260" t="s">
        <v>11380</v>
      </c>
      <c r="W147" s="1259">
        <v>0</v>
      </c>
      <c r="X147" s="1259">
        <v>1007</v>
      </c>
      <c r="Y147" s="1259">
        <v>1</v>
      </c>
    </row>
    <row r="148" spans="1:25">
      <c r="A148" s="1350">
        <v>11202002438</v>
      </c>
      <c r="B148" s="1260" t="s">
        <v>12142</v>
      </c>
      <c r="C148" s="1260" t="s">
        <v>12143</v>
      </c>
      <c r="D148" s="1260" t="s">
        <v>12144</v>
      </c>
      <c r="E148" s="1260" t="s">
        <v>11266</v>
      </c>
      <c r="F148" s="1260" t="s">
        <v>11522</v>
      </c>
      <c r="G148" s="1260" t="s">
        <v>12145</v>
      </c>
      <c r="H148" s="1260" t="s">
        <v>11153</v>
      </c>
      <c r="I148" s="1260" t="s">
        <v>11177</v>
      </c>
      <c r="J148" s="1259">
        <v>7432730</v>
      </c>
      <c r="K148" s="1260" t="s">
        <v>11221</v>
      </c>
      <c r="L148" s="1260" t="s">
        <v>11155</v>
      </c>
      <c r="M148" s="1260" t="s">
        <v>2049</v>
      </c>
      <c r="N148" s="1260" t="s">
        <v>12146</v>
      </c>
      <c r="O148" s="1260" t="s">
        <v>12144</v>
      </c>
      <c r="P148" s="1260" t="s">
        <v>11852</v>
      </c>
      <c r="Q148" s="1260" t="s">
        <v>12147</v>
      </c>
      <c r="R148" s="1260" t="s">
        <v>11852</v>
      </c>
      <c r="S148" s="1259">
        <v>1</v>
      </c>
      <c r="T148" s="1260" t="s">
        <v>12148</v>
      </c>
      <c r="U148" s="1260" t="s">
        <v>11290</v>
      </c>
      <c r="V148" s="1260" t="s">
        <v>12149</v>
      </c>
      <c r="W148" s="1259">
        <v>0</v>
      </c>
      <c r="X148" s="1259">
        <v>1007</v>
      </c>
      <c r="Y148" s="1259">
        <v>0</v>
      </c>
    </row>
    <row r="149" spans="1:25">
      <c r="A149" s="1350">
        <v>11202002437</v>
      </c>
      <c r="B149" s="1260" t="s">
        <v>12150</v>
      </c>
      <c r="C149" s="1260" t="s">
        <v>12151</v>
      </c>
      <c r="D149" s="1260" t="s">
        <v>12152</v>
      </c>
      <c r="E149" s="1260" t="s">
        <v>11311</v>
      </c>
      <c r="F149" s="1260"/>
      <c r="G149" s="1260"/>
      <c r="H149" s="1260" t="s">
        <v>11153</v>
      </c>
      <c r="I149" s="1260" t="s">
        <v>11177</v>
      </c>
      <c r="J149" s="1259">
        <v>7432729</v>
      </c>
      <c r="K149" s="1260" t="s">
        <v>11221</v>
      </c>
      <c r="L149" s="1260" t="s">
        <v>11275</v>
      </c>
      <c r="M149" s="1260" t="s">
        <v>2132</v>
      </c>
      <c r="N149" s="1260" t="s">
        <v>12153</v>
      </c>
      <c r="O149" s="1260" t="s">
        <v>12152</v>
      </c>
      <c r="P149" s="1260" t="s">
        <v>12154</v>
      </c>
      <c r="Q149" s="1260" t="s">
        <v>11411</v>
      </c>
      <c r="R149" s="1260" t="s">
        <v>12154</v>
      </c>
      <c r="S149" s="1259">
        <v>1</v>
      </c>
      <c r="T149" s="1260" t="s">
        <v>12155</v>
      </c>
      <c r="U149" s="1260" t="s">
        <v>11209</v>
      </c>
      <c r="V149" s="1260" t="s">
        <v>11210</v>
      </c>
      <c r="W149" s="1259">
        <v>0</v>
      </c>
      <c r="X149" s="1259">
        <v>1007</v>
      </c>
      <c r="Y149" s="1259">
        <v>2</v>
      </c>
    </row>
    <row r="150" spans="1:25">
      <c r="A150" s="1350">
        <v>11202002436</v>
      </c>
      <c r="B150" s="1260"/>
      <c r="C150" s="1260" t="s">
        <v>12156</v>
      </c>
      <c r="D150" s="1260" t="s">
        <v>12157</v>
      </c>
      <c r="E150" s="1260" t="s">
        <v>11203</v>
      </c>
      <c r="F150" s="1260" t="s">
        <v>12158</v>
      </c>
      <c r="G150" s="1260" t="s">
        <v>12159</v>
      </c>
      <c r="H150" s="1260" t="s">
        <v>11153</v>
      </c>
      <c r="I150" s="1260" t="s">
        <v>11243</v>
      </c>
      <c r="J150" s="1259">
        <v>7432728</v>
      </c>
      <c r="K150" s="1260" t="s">
        <v>11221</v>
      </c>
      <c r="L150" s="1260" t="s">
        <v>11155</v>
      </c>
      <c r="M150" s="1260" t="s">
        <v>262</v>
      </c>
      <c r="N150" s="1260"/>
      <c r="O150" s="1260" t="s">
        <v>12157</v>
      </c>
      <c r="P150" s="1260"/>
      <c r="Q150" s="1260" t="s">
        <v>12160</v>
      </c>
      <c r="R150" s="1260" t="s">
        <v>12161</v>
      </c>
      <c r="S150" s="1259">
        <v>1</v>
      </c>
      <c r="T150" s="1260"/>
      <c r="U150" s="1260"/>
      <c r="V150" s="1260"/>
      <c r="W150" s="1259">
        <v>0</v>
      </c>
      <c r="X150" s="1259">
        <v>1007</v>
      </c>
      <c r="Y150" s="1259">
        <v>0</v>
      </c>
    </row>
    <row r="151" spans="1:25">
      <c r="A151" s="1350">
        <v>11202002435</v>
      </c>
      <c r="B151" s="1260" t="s">
        <v>12162</v>
      </c>
      <c r="C151" s="1260" t="s">
        <v>12163</v>
      </c>
      <c r="D151" s="1260" t="s">
        <v>12164</v>
      </c>
      <c r="E151" s="1260" t="s">
        <v>11311</v>
      </c>
      <c r="F151" s="1260" t="s">
        <v>11522</v>
      </c>
      <c r="G151" s="1260" t="s">
        <v>12165</v>
      </c>
      <c r="H151" s="1260" t="s">
        <v>11153</v>
      </c>
      <c r="I151" s="1260" t="s">
        <v>11177</v>
      </c>
      <c r="J151" s="1259">
        <v>7432727</v>
      </c>
      <c r="K151" s="1260" t="s">
        <v>11221</v>
      </c>
      <c r="L151" s="1260" t="s">
        <v>11155</v>
      </c>
      <c r="M151" s="1260" t="s">
        <v>124</v>
      </c>
      <c r="N151" s="1260" t="s">
        <v>12166</v>
      </c>
      <c r="O151" s="1260" t="s">
        <v>12164</v>
      </c>
      <c r="P151" s="1260"/>
      <c r="Q151" s="1260" t="s">
        <v>12167</v>
      </c>
      <c r="R151" s="1260" t="s">
        <v>12168</v>
      </c>
      <c r="S151" s="1259">
        <v>1</v>
      </c>
      <c r="T151" s="1260"/>
      <c r="U151" s="1260" t="s">
        <v>11751</v>
      </c>
      <c r="V151" s="1260" t="s">
        <v>12169</v>
      </c>
      <c r="W151" s="1259">
        <v>0</v>
      </c>
      <c r="X151" s="1259">
        <v>1007</v>
      </c>
      <c r="Y151" s="1259">
        <v>0</v>
      </c>
    </row>
    <row r="152" spans="1:25">
      <c r="A152" s="1350">
        <v>11202002434</v>
      </c>
      <c r="B152" s="1260" t="s">
        <v>12170</v>
      </c>
      <c r="C152" s="1260" t="s">
        <v>12171</v>
      </c>
      <c r="D152" s="1260" t="s">
        <v>12172</v>
      </c>
      <c r="E152" s="1260" t="s">
        <v>11384</v>
      </c>
      <c r="F152" s="1260" t="s">
        <v>11522</v>
      </c>
      <c r="G152" s="1260" t="s">
        <v>12173</v>
      </c>
      <c r="H152" s="1260" t="s">
        <v>11153</v>
      </c>
      <c r="I152" s="1260" t="s">
        <v>11177</v>
      </c>
      <c r="J152" s="1259">
        <v>7432726</v>
      </c>
      <c r="K152" s="1260" t="s">
        <v>11221</v>
      </c>
      <c r="L152" s="1260" t="s">
        <v>11155</v>
      </c>
      <c r="M152" s="1260" t="s">
        <v>2581</v>
      </c>
      <c r="N152" s="1260" t="s">
        <v>12174</v>
      </c>
      <c r="O152" s="1260" t="s">
        <v>12172</v>
      </c>
      <c r="P152" s="1260" t="s">
        <v>12175</v>
      </c>
      <c r="Q152" s="1260" t="s">
        <v>11846</v>
      </c>
      <c r="R152" s="1260" t="s">
        <v>12175</v>
      </c>
      <c r="S152" s="1259">
        <v>1</v>
      </c>
      <c r="T152" s="1260" t="s">
        <v>12176</v>
      </c>
      <c r="U152" s="1260" t="s">
        <v>11193</v>
      </c>
      <c r="V152" s="1260" t="s">
        <v>12177</v>
      </c>
      <c r="W152" s="1259">
        <v>0</v>
      </c>
      <c r="X152" s="1259">
        <v>1007</v>
      </c>
      <c r="Y152" s="1259">
        <v>0</v>
      </c>
    </row>
    <row r="153" spans="1:25">
      <c r="A153" s="1350">
        <v>11202002433</v>
      </c>
      <c r="B153" s="1260" t="s">
        <v>12178</v>
      </c>
      <c r="C153" s="1260" t="s">
        <v>12151</v>
      </c>
      <c r="D153" s="1260" t="s">
        <v>12179</v>
      </c>
      <c r="E153" s="1260" t="s">
        <v>11190</v>
      </c>
      <c r="F153" s="1260" t="s">
        <v>11522</v>
      </c>
      <c r="G153" s="1260" t="s">
        <v>12180</v>
      </c>
      <c r="H153" s="1260" t="s">
        <v>11153</v>
      </c>
      <c r="I153" s="1260" t="s">
        <v>11177</v>
      </c>
      <c r="J153" s="1259">
        <v>7432725</v>
      </c>
      <c r="K153" s="1260" t="s">
        <v>11221</v>
      </c>
      <c r="L153" s="1260" t="s">
        <v>11385</v>
      </c>
      <c r="M153" s="1260" t="s">
        <v>2132</v>
      </c>
      <c r="N153" s="1260" t="s">
        <v>12153</v>
      </c>
      <c r="O153" s="1260" t="s">
        <v>12179</v>
      </c>
      <c r="P153" s="1260" t="s">
        <v>12181</v>
      </c>
      <c r="Q153" s="1260" t="s">
        <v>11846</v>
      </c>
      <c r="R153" s="1260" t="s">
        <v>12182</v>
      </c>
      <c r="S153" s="1259">
        <v>1</v>
      </c>
      <c r="T153" s="1260" t="s">
        <v>12183</v>
      </c>
      <c r="U153" s="1260" t="s">
        <v>11209</v>
      </c>
      <c r="V153" s="1260" t="s">
        <v>11210</v>
      </c>
      <c r="W153" s="1259">
        <v>0</v>
      </c>
      <c r="X153" s="1259">
        <v>1007</v>
      </c>
      <c r="Y153" s="1259">
        <v>1</v>
      </c>
    </row>
    <row r="154" spans="1:25">
      <c r="A154" s="1350">
        <v>11202002432</v>
      </c>
      <c r="B154" s="1260"/>
      <c r="C154" s="1260" t="s">
        <v>12184</v>
      </c>
      <c r="D154" s="1260" t="s">
        <v>12185</v>
      </c>
      <c r="E154" s="1260" t="s">
        <v>11747</v>
      </c>
      <c r="F154" s="1260" t="s">
        <v>11522</v>
      </c>
      <c r="G154" s="1260" t="s">
        <v>12186</v>
      </c>
      <c r="H154" s="1260" t="s">
        <v>11153</v>
      </c>
      <c r="I154" s="1260" t="s">
        <v>11177</v>
      </c>
      <c r="J154" s="1259">
        <v>7432724</v>
      </c>
      <c r="K154" s="1260" t="s">
        <v>11221</v>
      </c>
      <c r="L154" s="1260" t="s">
        <v>11155</v>
      </c>
      <c r="M154" s="1260" t="s">
        <v>2121</v>
      </c>
      <c r="N154" s="1260" t="s">
        <v>12187</v>
      </c>
      <c r="O154" s="1260" t="s">
        <v>12185</v>
      </c>
      <c r="P154" s="1260"/>
      <c r="Q154" s="1260"/>
      <c r="R154" s="1259">
        <v>7581273</v>
      </c>
      <c r="S154" s="1259">
        <v>1</v>
      </c>
      <c r="T154" s="1260"/>
      <c r="U154" s="1260" t="s">
        <v>11290</v>
      </c>
      <c r="V154" s="1260" t="s">
        <v>12188</v>
      </c>
      <c r="W154" s="1259">
        <v>0</v>
      </c>
      <c r="X154" s="1259">
        <v>1007</v>
      </c>
      <c r="Y154" s="1259">
        <v>0</v>
      </c>
    </row>
    <row r="155" spans="1:25">
      <c r="A155" s="1350">
        <v>11202002431</v>
      </c>
      <c r="B155" s="1260"/>
      <c r="C155" s="1260" t="s">
        <v>12189</v>
      </c>
      <c r="D155" s="1260" t="s">
        <v>12190</v>
      </c>
      <c r="E155" s="1260" t="s">
        <v>11614</v>
      </c>
      <c r="F155" s="1260" t="s">
        <v>11522</v>
      </c>
      <c r="G155" s="1260" t="s">
        <v>12191</v>
      </c>
      <c r="H155" s="1260" t="s">
        <v>11153</v>
      </c>
      <c r="I155" s="1260" t="s">
        <v>11177</v>
      </c>
      <c r="J155" s="1259">
        <v>7432723</v>
      </c>
      <c r="K155" s="1260" t="s">
        <v>11221</v>
      </c>
      <c r="L155" s="1260" t="s">
        <v>11155</v>
      </c>
      <c r="M155" s="1260" t="s">
        <v>262</v>
      </c>
      <c r="N155" s="1260"/>
      <c r="O155" s="1260" t="s">
        <v>12190</v>
      </c>
      <c r="P155" s="1260"/>
      <c r="Q155" s="1260"/>
      <c r="R155" s="1260"/>
      <c r="S155" s="1259">
        <v>1</v>
      </c>
      <c r="T155" s="1260"/>
      <c r="U155" s="1260"/>
      <c r="V155" s="1260"/>
      <c r="W155" s="1259">
        <v>0</v>
      </c>
      <c r="X155" s="1259">
        <v>1007</v>
      </c>
      <c r="Y155" s="1259">
        <v>0</v>
      </c>
    </row>
    <row r="156" spans="1:25">
      <c r="A156" s="1350">
        <v>11202002430</v>
      </c>
      <c r="B156" s="1260" t="s">
        <v>12192</v>
      </c>
      <c r="C156" s="1260" t="s">
        <v>12193</v>
      </c>
      <c r="D156" s="1260" t="s">
        <v>12194</v>
      </c>
      <c r="E156" s="1260" t="s">
        <v>11190</v>
      </c>
      <c r="F156" s="1260" t="s">
        <v>12195</v>
      </c>
      <c r="G156" s="1260" t="s">
        <v>12196</v>
      </c>
      <c r="H156" s="1260" t="s">
        <v>11153</v>
      </c>
      <c r="I156" s="1260" t="s">
        <v>10976</v>
      </c>
      <c r="J156" s="1259">
        <v>7432722</v>
      </c>
      <c r="K156" s="1260" t="s">
        <v>11221</v>
      </c>
      <c r="L156" s="1260" t="s">
        <v>11155</v>
      </c>
      <c r="M156" s="1260" t="s">
        <v>2275</v>
      </c>
      <c r="N156" s="1260" t="s">
        <v>12197</v>
      </c>
      <c r="O156" s="1260" t="s">
        <v>12194</v>
      </c>
      <c r="P156" s="1260" t="s">
        <v>12198</v>
      </c>
      <c r="Q156" s="1260" t="s">
        <v>11206</v>
      </c>
      <c r="R156" s="1260" t="s">
        <v>12199</v>
      </c>
      <c r="S156" s="1259">
        <v>1</v>
      </c>
      <c r="T156" s="1260" t="s">
        <v>12200</v>
      </c>
      <c r="U156" s="1260" t="s">
        <v>11231</v>
      </c>
      <c r="V156" s="1260" t="s">
        <v>12201</v>
      </c>
      <c r="W156" s="1259">
        <v>0</v>
      </c>
      <c r="X156" s="1259">
        <v>1007</v>
      </c>
      <c r="Y156" s="1259">
        <v>0</v>
      </c>
    </row>
    <row r="157" spans="1:25">
      <c r="A157" s="1350">
        <v>11202002429</v>
      </c>
      <c r="B157" s="1260" t="s">
        <v>12202</v>
      </c>
      <c r="C157" s="1260" t="s">
        <v>12203</v>
      </c>
      <c r="D157" s="1260" t="s">
        <v>12204</v>
      </c>
      <c r="E157" s="1260" t="s">
        <v>11175</v>
      </c>
      <c r="F157" s="1260" t="s">
        <v>12205</v>
      </c>
      <c r="G157" s="1260" t="s">
        <v>12206</v>
      </c>
      <c r="H157" s="1260" t="s">
        <v>11153</v>
      </c>
      <c r="I157" s="1260" t="s">
        <v>10976</v>
      </c>
      <c r="J157" s="1259">
        <v>7432721</v>
      </c>
      <c r="K157" s="1260" t="s">
        <v>11221</v>
      </c>
      <c r="L157" s="1260" t="s">
        <v>11155</v>
      </c>
      <c r="M157" s="1260" t="s">
        <v>1985</v>
      </c>
      <c r="N157" s="1260" t="s">
        <v>12207</v>
      </c>
      <c r="O157" s="1260" t="s">
        <v>12204</v>
      </c>
      <c r="P157" s="1260" t="s">
        <v>12208</v>
      </c>
      <c r="Q157" s="1260" t="s">
        <v>12209</v>
      </c>
      <c r="R157" s="1260" t="s">
        <v>12210</v>
      </c>
      <c r="S157" s="1259">
        <v>1</v>
      </c>
      <c r="T157" s="1260" t="s">
        <v>12211</v>
      </c>
      <c r="U157" s="1260" t="s">
        <v>11158</v>
      </c>
      <c r="V157" s="1260" t="s">
        <v>12212</v>
      </c>
      <c r="W157" s="1259">
        <v>0</v>
      </c>
      <c r="X157" s="1259">
        <v>1007</v>
      </c>
      <c r="Y157" s="1259">
        <v>0</v>
      </c>
    </row>
    <row r="158" spans="1:25">
      <c r="A158" s="1350">
        <v>11202002428</v>
      </c>
      <c r="B158" s="1260" t="s">
        <v>12213</v>
      </c>
      <c r="C158" s="1260" t="s">
        <v>12214</v>
      </c>
      <c r="D158" s="1260" t="s">
        <v>12215</v>
      </c>
      <c r="E158" s="1260" t="s">
        <v>11151</v>
      </c>
      <c r="F158" s="1260" t="s">
        <v>11522</v>
      </c>
      <c r="G158" s="1260" t="s">
        <v>12216</v>
      </c>
      <c r="H158" s="1260" t="s">
        <v>11153</v>
      </c>
      <c r="I158" s="1260" t="s">
        <v>11177</v>
      </c>
      <c r="J158" s="1259">
        <v>7432720</v>
      </c>
      <c r="K158" s="1260" t="s">
        <v>11221</v>
      </c>
      <c r="L158" s="1260" t="s">
        <v>11155</v>
      </c>
      <c r="M158" s="1260" t="s">
        <v>2102</v>
      </c>
      <c r="N158" s="1260" t="s">
        <v>12217</v>
      </c>
      <c r="O158" s="1260" t="s">
        <v>12215</v>
      </c>
      <c r="P158" s="1260" t="s">
        <v>12218</v>
      </c>
      <c r="Q158" s="1260" t="s">
        <v>11877</v>
      </c>
      <c r="R158" s="1260" t="s">
        <v>12219</v>
      </c>
      <c r="S158" s="1259">
        <v>1</v>
      </c>
      <c r="T158" s="1260" t="s">
        <v>12220</v>
      </c>
      <c r="U158" s="1260" t="s">
        <v>11158</v>
      </c>
      <c r="V158" s="1260" t="s">
        <v>11263</v>
      </c>
      <c r="W158" s="1259">
        <v>0</v>
      </c>
      <c r="X158" s="1259">
        <v>1007</v>
      </c>
      <c r="Y158" s="1259">
        <v>0</v>
      </c>
    </row>
    <row r="159" spans="1:25">
      <c r="A159" s="1350">
        <v>11202002427</v>
      </c>
      <c r="B159" s="1260" t="s">
        <v>12221</v>
      </c>
      <c r="C159" s="1260" t="s">
        <v>12222</v>
      </c>
      <c r="D159" s="1260" t="s">
        <v>12223</v>
      </c>
      <c r="E159" s="1260" t="s">
        <v>11203</v>
      </c>
      <c r="F159" s="1260" t="s">
        <v>11522</v>
      </c>
      <c r="G159" s="1260" t="s">
        <v>12224</v>
      </c>
      <c r="H159" s="1260" t="s">
        <v>11153</v>
      </c>
      <c r="I159" s="1260" t="s">
        <v>11177</v>
      </c>
      <c r="J159" s="1259">
        <v>7432719</v>
      </c>
      <c r="K159" s="1260" t="s">
        <v>11221</v>
      </c>
      <c r="L159" s="1260" t="s">
        <v>11155</v>
      </c>
      <c r="M159" s="1260" t="s">
        <v>1463</v>
      </c>
      <c r="N159" s="1260" t="s">
        <v>12225</v>
      </c>
      <c r="O159" s="1260" t="s">
        <v>12223</v>
      </c>
      <c r="P159" s="1260" t="s">
        <v>12226</v>
      </c>
      <c r="Q159" s="1260" t="s">
        <v>11394</v>
      </c>
      <c r="R159" s="1260" t="s">
        <v>12226</v>
      </c>
      <c r="S159" s="1259">
        <v>1</v>
      </c>
      <c r="T159" s="1260" t="s">
        <v>12227</v>
      </c>
      <c r="U159" s="1260" t="s">
        <v>11158</v>
      </c>
      <c r="V159" s="1260" t="s">
        <v>11263</v>
      </c>
      <c r="W159" s="1259">
        <v>0</v>
      </c>
      <c r="X159" s="1259">
        <v>1007</v>
      </c>
      <c r="Y159" s="1259">
        <v>0</v>
      </c>
    </row>
    <row r="160" spans="1:25">
      <c r="A160" s="1350">
        <v>11202002426</v>
      </c>
      <c r="B160" s="1260" t="s">
        <v>12228</v>
      </c>
      <c r="C160" s="1260" t="s">
        <v>12229</v>
      </c>
      <c r="D160" s="1260" t="s">
        <v>12230</v>
      </c>
      <c r="E160" s="1260" t="s">
        <v>11311</v>
      </c>
      <c r="F160" s="1260"/>
      <c r="G160" s="1260"/>
      <c r="H160" s="1260" t="s">
        <v>11153</v>
      </c>
      <c r="I160" s="1260" t="s">
        <v>11177</v>
      </c>
      <c r="J160" s="1259">
        <v>7432718</v>
      </c>
      <c r="K160" s="1260" t="s">
        <v>11221</v>
      </c>
      <c r="L160" s="1260" t="s">
        <v>11275</v>
      </c>
      <c r="M160" s="1260" t="s">
        <v>1463</v>
      </c>
      <c r="N160" s="1260" t="s">
        <v>12231</v>
      </c>
      <c r="O160" s="1260" t="s">
        <v>12230</v>
      </c>
      <c r="P160" s="1260" t="s">
        <v>12232</v>
      </c>
      <c r="Q160" s="1260" t="s">
        <v>11658</v>
      </c>
      <c r="R160" s="1260" t="s">
        <v>12232</v>
      </c>
      <c r="S160" s="1259">
        <v>1</v>
      </c>
      <c r="T160" s="1260" t="s">
        <v>11779</v>
      </c>
      <c r="U160" s="1260" t="s">
        <v>11158</v>
      </c>
      <c r="V160" s="1260" t="s">
        <v>11263</v>
      </c>
      <c r="W160" s="1259">
        <v>0</v>
      </c>
      <c r="X160" s="1259">
        <v>1007</v>
      </c>
      <c r="Y160" s="1259">
        <v>2</v>
      </c>
    </row>
    <row r="161" spans="1:25">
      <c r="A161" s="1350">
        <v>11202002424</v>
      </c>
      <c r="B161" s="1260" t="s">
        <v>12233</v>
      </c>
      <c r="C161" s="1260" t="s">
        <v>12234</v>
      </c>
      <c r="D161" s="1260" t="s">
        <v>12235</v>
      </c>
      <c r="E161" s="1260" t="s">
        <v>11190</v>
      </c>
      <c r="F161" s="1260" t="s">
        <v>11522</v>
      </c>
      <c r="G161" s="1260" t="s">
        <v>12236</v>
      </c>
      <c r="H161" s="1260" t="s">
        <v>11153</v>
      </c>
      <c r="I161" s="1260" t="s">
        <v>11177</v>
      </c>
      <c r="J161" s="1259">
        <v>7432716</v>
      </c>
      <c r="K161" s="1260" t="s">
        <v>11221</v>
      </c>
      <c r="L161" s="1260" t="s">
        <v>11155</v>
      </c>
      <c r="M161" s="1260" t="s">
        <v>262</v>
      </c>
      <c r="N161" s="1260"/>
      <c r="O161" s="1260" t="s">
        <v>12235</v>
      </c>
      <c r="P161" s="1260"/>
      <c r="Q161" s="1260"/>
      <c r="R161" s="1260"/>
      <c r="S161" s="1259">
        <v>1</v>
      </c>
      <c r="T161" s="1260"/>
      <c r="U161" s="1260"/>
      <c r="V161" s="1260"/>
      <c r="W161" s="1259">
        <v>0</v>
      </c>
      <c r="X161" s="1259">
        <v>1007</v>
      </c>
      <c r="Y161" s="1259">
        <v>0</v>
      </c>
    </row>
    <row r="162" spans="1:25">
      <c r="A162" s="1350">
        <v>11202002423</v>
      </c>
      <c r="B162" s="1260"/>
      <c r="C162" s="1260" t="s">
        <v>12237</v>
      </c>
      <c r="D162" s="1260" t="s">
        <v>12238</v>
      </c>
      <c r="E162" s="1260" t="s">
        <v>11593</v>
      </c>
      <c r="F162" s="1260" t="s">
        <v>12239</v>
      </c>
      <c r="G162" s="1260" t="s">
        <v>12240</v>
      </c>
      <c r="H162" s="1260" t="s">
        <v>11153</v>
      </c>
      <c r="I162" s="1260" t="s">
        <v>11164</v>
      </c>
      <c r="J162" s="1259">
        <v>7432715</v>
      </c>
      <c r="K162" s="1260" t="s">
        <v>11221</v>
      </c>
      <c r="L162" s="1260" t="s">
        <v>11155</v>
      </c>
      <c r="M162" s="1260" t="s">
        <v>262</v>
      </c>
      <c r="N162" s="1260"/>
      <c r="O162" s="1260" t="s">
        <v>12238</v>
      </c>
      <c r="P162" s="1260"/>
      <c r="Q162" s="1260" t="s">
        <v>11596</v>
      </c>
      <c r="R162" s="1259">
        <v>8337955</v>
      </c>
      <c r="S162" s="1259">
        <v>1</v>
      </c>
      <c r="T162" s="1260"/>
      <c r="U162" s="1260"/>
      <c r="V162" s="1260"/>
      <c r="W162" s="1259">
        <v>0</v>
      </c>
      <c r="X162" s="1259">
        <v>1007</v>
      </c>
      <c r="Y162" s="1259">
        <v>0</v>
      </c>
    </row>
    <row r="163" spans="1:25">
      <c r="A163" s="1350">
        <v>11202002422</v>
      </c>
      <c r="B163" s="1260" t="s">
        <v>12241</v>
      </c>
      <c r="C163" s="1260" t="s">
        <v>12242</v>
      </c>
      <c r="D163" s="1260" t="s">
        <v>12243</v>
      </c>
      <c r="E163" s="1260" t="s">
        <v>11175</v>
      </c>
      <c r="F163" s="1260" t="s">
        <v>11522</v>
      </c>
      <c r="G163" s="1260" t="s">
        <v>12244</v>
      </c>
      <c r="H163" s="1260" t="s">
        <v>11153</v>
      </c>
      <c r="I163" s="1260" t="s">
        <v>11177</v>
      </c>
      <c r="J163" s="1259">
        <v>7432714</v>
      </c>
      <c r="K163" s="1260" t="s">
        <v>11221</v>
      </c>
      <c r="L163" s="1260" t="s">
        <v>11155</v>
      </c>
      <c r="M163" s="1260" t="s">
        <v>1295</v>
      </c>
      <c r="N163" s="1260" t="s">
        <v>12245</v>
      </c>
      <c r="O163" s="1260" t="s">
        <v>12243</v>
      </c>
      <c r="P163" s="1260" t="s">
        <v>12246</v>
      </c>
      <c r="Q163" s="1260" t="s">
        <v>11867</v>
      </c>
      <c r="R163" s="1260" t="s">
        <v>12246</v>
      </c>
      <c r="S163" s="1259">
        <v>1</v>
      </c>
      <c r="T163" s="1260" t="s">
        <v>12247</v>
      </c>
      <c r="U163" s="1260" t="s">
        <v>11158</v>
      </c>
      <c r="V163" s="1260" t="s">
        <v>11263</v>
      </c>
      <c r="W163" s="1259">
        <v>0</v>
      </c>
      <c r="X163" s="1259">
        <v>1007</v>
      </c>
      <c r="Y163" s="1259">
        <v>0</v>
      </c>
    </row>
    <row r="164" spans="1:25">
      <c r="A164" s="1350">
        <v>11202002421</v>
      </c>
      <c r="B164" s="1260" t="s">
        <v>12248</v>
      </c>
      <c r="C164" s="1260" t="s">
        <v>12249</v>
      </c>
      <c r="D164" s="1260" t="s">
        <v>12250</v>
      </c>
      <c r="E164" s="1260" t="s">
        <v>11175</v>
      </c>
      <c r="F164" s="1260" t="s">
        <v>11522</v>
      </c>
      <c r="G164" s="1260"/>
      <c r="H164" s="1260" t="s">
        <v>11153</v>
      </c>
      <c r="I164" s="1260" t="s">
        <v>11177</v>
      </c>
      <c r="J164" s="1259">
        <v>7432713</v>
      </c>
      <c r="K164" s="1260" t="s">
        <v>11221</v>
      </c>
      <c r="L164" s="1260" t="s">
        <v>11275</v>
      </c>
      <c r="M164" s="1260" t="s">
        <v>1463</v>
      </c>
      <c r="N164" s="1260" t="s">
        <v>12251</v>
      </c>
      <c r="O164" s="1260" t="s">
        <v>12250</v>
      </c>
      <c r="P164" s="1260" t="s">
        <v>12252</v>
      </c>
      <c r="Q164" s="1260" t="s">
        <v>11658</v>
      </c>
      <c r="R164" s="1260" t="s">
        <v>12253</v>
      </c>
      <c r="S164" s="1259">
        <v>1</v>
      </c>
      <c r="T164" s="1260" t="s">
        <v>12254</v>
      </c>
      <c r="U164" s="1260" t="s">
        <v>11158</v>
      </c>
      <c r="V164" s="1260" t="s">
        <v>11263</v>
      </c>
      <c r="W164" s="1259">
        <v>0</v>
      </c>
      <c r="X164" s="1259">
        <v>1007</v>
      </c>
      <c r="Y164" s="1259">
        <v>2</v>
      </c>
    </row>
    <row r="165" spans="1:25">
      <c r="A165" s="1350">
        <v>11202002420</v>
      </c>
      <c r="B165" s="1260" t="s">
        <v>12255</v>
      </c>
      <c r="C165" s="1260" t="s">
        <v>12256</v>
      </c>
      <c r="D165" s="1260" t="s">
        <v>12257</v>
      </c>
      <c r="E165" s="1260" t="s">
        <v>11311</v>
      </c>
      <c r="F165" s="1260" t="s">
        <v>11522</v>
      </c>
      <c r="G165" s="1260" t="s">
        <v>12258</v>
      </c>
      <c r="H165" s="1260" t="s">
        <v>11153</v>
      </c>
      <c r="I165" s="1260" t="s">
        <v>11177</v>
      </c>
      <c r="J165" s="1259">
        <v>7432712</v>
      </c>
      <c r="K165" s="1260" t="s">
        <v>11375</v>
      </c>
      <c r="L165" s="1260" t="s">
        <v>11385</v>
      </c>
      <c r="M165" s="1260" t="s">
        <v>1463</v>
      </c>
      <c r="N165" s="1260" t="s">
        <v>12259</v>
      </c>
      <c r="O165" s="1260" t="s">
        <v>12257</v>
      </c>
      <c r="P165" s="1260" t="s">
        <v>12260</v>
      </c>
      <c r="Q165" s="1260" t="s">
        <v>12261</v>
      </c>
      <c r="R165" s="1260" t="s">
        <v>12262</v>
      </c>
      <c r="S165" s="1259">
        <v>1</v>
      </c>
      <c r="T165" s="1260" t="s">
        <v>12263</v>
      </c>
      <c r="U165" s="1260" t="s">
        <v>11158</v>
      </c>
      <c r="V165" s="1260" t="s">
        <v>11263</v>
      </c>
      <c r="W165" s="1259">
        <v>312</v>
      </c>
      <c r="X165" s="1259">
        <v>1008</v>
      </c>
      <c r="Y165" s="1259">
        <v>1</v>
      </c>
    </row>
    <row r="166" spans="1:25">
      <c r="A166" s="1350">
        <v>11202002419</v>
      </c>
      <c r="B166" s="1260" t="s">
        <v>12264</v>
      </c>
      <c r="C166" s="1260" t="s">
        <v>12265</v>
      </c>
      <c r="D166" s="1260" t="s">
        <v>12266</v>
      </c>
      <c r="E166" s="1260" t="s">
        <v>12267</v>
      </c>
      <c r="F166" s="1260" t="s">
        <v>12268</v>
      </c>
      <c r="G166" s="1260" t="s">
        <v>12269</v>
      </c>
      <c r="H166" s="1260" t="s">
        <v>11153</v>
      </c>
      <c r="I166" s="1260" t="s">
        <v>11164</v>
      </c>
      <c r="J166" s="1259">
        <v>7432711</v>
      </c>
      <c r="K166" s="1260" t="s">
        <v>11221</v>
      </c>
      <c r="L166" s="1260" t="s">
        <v>11155</v>
      </c>
      <c r="M166" s="1260" t="s">
        <v>2082</v>
      </c>
      <c r="N166" s="1260" t="s">
        <v>12270</v>
      </c>
      <c r="O166" s="1260" t="s">
        <v>12266</v>
      </c>
      <c r="P166" s="1260" t="s">
        <v>12271</v>
      </c>
      <c r="Q166" s="1260" t="s">
        <v>12272</v>
      </c>
      <c r="R166" s="1260" t="s">
        <v>12273</v>
      </c>
      <c r="S166" s="1259">
        <v>1</v>
      </c>
      <c r="T166" s="1260" t="s">
        <v>12274</v>
      </c>
      <c r="U166" s="1260" t="s">
        <v>11921</v>
      </c>
      <c r="V166" s="1260" t="s">
        <v>12275</v>
      </c>
      <c r="W166" s="1259">
        <v>0</v>
      </c>
      <c r="X166" s="1259">
        <v>1007</v>
      </c>
      <c r="Y166" s="1259">
        <v>0</v>
      </c>
    </row>
    <row r="167" spans="1:25">
      <c r="A167" s="1350">
        <v>11202002418</v>
      </c>
      <c r="B167" s="1260" t="s">
        <v>12276</v>
      </c>
      <c r="C167" s="1260" t="s">
        <v>12277</v>
      </c>
      <c r="D167" s="1260" t="s">
        <v>12278</v>
      </c>
      <c r="E167" s="1260" t="s">
        <v>11190</v>
      </c>
      <c r="F167" s="1260" t="s">
        <v>11522</v>
      </c>
      <c r="G167" s="1260" t="s">
        <v>12279</v>
      </c>
      <c r="H167" s="1260" t="s">
        <v>11153</v>
      </c>
      <c r="I167" s="1260" t="s">
        <v>11177</v>
      </c>
      <c r="J167" s="1259">
        <v>7432710</v>
      </c>
      <c r="K167" s="1260" t="s">
        <v>11221</v>
      </c>
      <c r="L167" s="1260" t="s">
        <v>11155</v>
      </c>
      <c r="M167" s="1260" t="s">
        <v>262</v>
      </c>
      <c r="N167" s="1260"/>
      <c r="O167" s="1260" t="s">
        <v>12278</v>
      </c>
      <c r="P167" s="1260"/>
      <c r="Q167" s="1260"/>
      <c r="R167" s="1260"/>
      <c r="S167" s="1259">
        <v>2</v>
      </c>
      <c r="T167" s="1260" t="s">
        <v>12280</v>
      </c>
      <c r="U167" s="1260"/>
      <c r="V167" s="1260"/>
      <c r="W167" s="1259">
        <v>0</v>
      </c>
      <c r="X167" s="1259">
        <v>1007</v>
      </c>
      <c r="Y167" s="1259">
        <v>0</v>
      </c>
    </row>
    <row r="168" spans="1:25">
      <c r="A168" s="1350">
        <v>11202002418</v>
      </c>
      <c r="B168" s="1260" t="s">
        <v>12281</v>
      </c>
      <c r="C168" s="1260" t="s">
        <v>12277</v>
      </c>
      <c r="D168" s="1260" t="s">
        <v>12278</v>
      </c>
      <c r="E168" s="1260" t="s">
        <v>11190</v>
      </c>
      <c r="F168" s="1260" t="s">
        <v>11522</v>
      </c>
      <c r="G168" s="1260" t="s">
        <v>12279</v>
      </c>
      <c r="H168" s="1260" t="s">
        <v>11153</v>
      </c>
      <c r="I168" s="1260" t="s">
        <v>11177</v>
      </c>
      <c r="J168" s="1259">
        <v>7432710</v>
      </c>
      <c r="K168" s="1260" t="s">
        <v>11221</v>
      </c>
      <c r="L168" s="1260" t="s">
        <v>11155</v>
      </c>
      <c r="M168" s="1260" t="s">
        <v>262</v>
      </c>
      <c r="N168" s="1260"/>
      <c r="O168" s="1260" t="s">
        <v>12278</v>
      </c>
      <c r="P168" s="1260"/>
      <c r="Q168" s="1260"/>
      <c r="R168" s="1260"/>
      <c r="S168" s="1259">
        <v>2</v>
      </c>
      <c r="T168" s="1260" t="s">
        <v>12280</v>
      </c>
      <c r="U168" s="1260"/>
      <c r="V168" s="1260"/>
      <c r="W168" s="1259">
        <v>0</v>
      </c>
      <c r="X168" s="1259">
        <v>1007</v>
      </c>
      <c r="Y168" s="1259">
        <v>0</v>
      </c>
    </row>
    <row r="169" spans="1:25">
      <c r="A169" s="1350">
        <v>11202002417</v>
      </c>
      <c r="B169" s="1260" t="s">
        <v>12282</v>
      </c>
      <c r="C169" s="1260" t="s">
        <v>12283</v>
      </c>
      <c r="D169" s="1260" t="s">
        <v>12284</v>
      </c>
      <c r="E169" s="1260" t="s">
        <v>11284</v>
      </c>
      <c r="F169" s="1260" t="s">
        <v>11522</v>
      </c>
      <c r="G169" s="1260" t="s">
        <v>12285</v>
      </c>
      <c r="H169" s="1260" t="s">
        <v>11153</v>
      </c>
      <c r="I169" s="1260" t="s">
        <v>11177</v>
      </c>
      <c r="J169" s="1259">
        <v>7432709</v>
      </c>
      <c r="K169" s="1260" t="s">
        <v>11221</v>
      </c>
      <c r="L169" s="1260" t="s">
        <v>11155</v>
      </c>
      <c r="M169" s="1260" t="s">
        <v>1499</v>
      </c>
      <c r="N169" s="1260" t="s">
        <v>12286</v>
      </c>
      <c r="O169" s="1260" t="s">
        <v>12284</v>
      </c>
      <c r="P169" s="1260" t="s">
        <v>12287</v>
      </c>
      <c r="Q169" s="1260" t="s">
        <v>11394</v>
      </c>
      <c r="R169" s="1260" t="s">
        <v>12288</v>
      </c>
      <c r="S169" s="1259">
        <v>1</v>
      </c>
      <c r="T169" s="1260" t="s">
        <v>12289</v>
      </c>
      <c r="U169" s="1260" t="s">
        <v>11158</v>
      </c>
      <c r="V169" s="1260" t="s">
        <v>11263</v>
      </c>
      <c r="W169" s="1259">
        <v>0</v>
      </c>
      <c r="X169" s="1259">
        <v>1007</v>
      </c>
      <c r="Y169" s="1259">
        <v>0</v>
      </c>
    </row>
    <row r="170" spans="1:25">
      <c r="A170" s="1350">
        <v>11202002416</v>
      </c>
      <c r="B170" s="1260"/>
      <c r="C170" s="1260" t="s">
        <v>12290</v>
      </c>
      <c r="D170" s="1260" t="s">
        <v>12291</v>
      </c>
      <c r="E170" s="1260" t="s">
        <v>11266</v>
      </c>
      <c r="F170" s="1260" t="s">
        <v>11522</v>
      </c>
      <c r="G170" s="1260" t="s">
        <v>12292</v>
      </c>
      <c r="H170" s="1260" t="s">
        <v>11153</v>
      </c>
      <c r="I170" s="1260" t="s">
        <v>11177</v>
      </c>
      <c r="J170" s="1259">
        <v>7432708</v>
      </c>
      <c r="K170" s="1260" t="s">
        <v>11221</v>
      </c>
      <c r="L170" s="1260" t="s">
        <v>11155</v>
      </c>
      <c r="M170" s="1260" t="s">
        <v>2449</v>
      </c>
      <c r="N170" s="1260" t="s">
        <v>12293</v>
      </c>
      <c r="O170" s="1260" t="s">
        <v>12291</v>
      </c>
      <c r="P170" s="1260" t="s">
        <v>11192</v>
      </c>
      <c r="Q170" s="1260"/>
      <c r="R170" s="1260" t="s">
        <v>12294</v>
      </c>
      <c r="S170" s="1259">
        <v>1</v>
      </c>
      <c r="T170" s="1260"/>
      <c r="U170" s="1260" t="s">
        <v>11269</v>
      </c>
      <c r="V170" s="1260" t="s">
        <v>12295</v>
      </c>
      <c r="W170" s="1259">
        <v>0</v>
      </c>
      <c r="X170" s="1259">
        <v>1007</v>
      </c>
      <c r="Y170" s="1259">
        <v>0</v>
      </c>
    </row>
    <row r="171" spans="1:25">
      <c r="A171" s="1350">
        <v>11202002415</v>
      </c>
      <c r="B171" s="1260"/>
      <c r="C171" s="1260" t="s">
        <v>12296</v>
      </c>
      <c r="D171" s="1260" t="s">
        <v>12297</v>
      </c>
      <c r="E171" s="1260" t="s">
        <v>12298</v>
      </c>
      <c r="F171" s="1260" t="s">
        <v>11873</v>
      </c>
      <c r="G171" s="1260" t="s">
        <v>12299</v>
      </c>
      <c r="H171" s="1260" t="s">
        <v>11153</v>
      </c>
      <c r="I171" s="1260" t="s">
        <v>10976</v>
      </c>
      <c r="J171" s="1259">
        <v>7432707</v>
      </c>
      <c r="K171" s="1260" t="s">
        <v>11221</v>
      </c>
      <c r="L171" s="1260" t="s">
        <v>11155</v>
      </c>
      <c r="M171" s="1260" t="s">
        <v>262</v>
      </c>
      <c r="N171" s="1260"/>
      <c r="O171" s="1260" t="s">
        <v>12297</v>
      </c>
      <c r="P171" s="1260"/>
      <c r="Q171" s="1260" t="s">
        <v>11223</v>
      </c>
      <c r="R171" s="1260" t="s">
        <v>12118</v>
      </c>
      <c r="S171" s="1259">
        <v>1</v>
      </c>
      <c r="T171" s="1260"/>
      <c r="U171" s="1260"/>
      <c r="V171" s="1260"/>
      <c r="W171" s="1259">
        <v>0</v>
      </c>
      <c r="X171" s="1259">
        <v>1007</v>
      </c>
      <c r="Y171" s="1259">
        <v>0</v>
      </c>
    </row>
    <row r="172" spans="1:25">
      <c r="A172" s="1350">
        <v>11202002414</v>
      </c>
      <c r="B172" s="1260"/>
      <c r="C172" s="1260" t="s">
        <v>12300</v>
      </c>
      <c r="D172" s="1260" t="s">
        <v>12297</v>
      </c>
      <c r="E172" s="1260" t="s">
        <v>12298</v>
      </c>
      <c r="F172" s="1260" t="s">
        <v>12086</v>
      </c>
      <c r="G172" s="1260" t="s">
        <v>12301</v>
      </c>
      <c r="H172" s="1260" t="s">
        <v>11153</v>
      </c>
      <c r="I172" s="1260" t="s">
        <v>10976</v>
      </c>
      <c r="J172" s="1259">
        <v>7432706</v>
      </c>
      <c r="K172" s="1260" t="s">
        <v>11221</v>
      </c>
      <c r="L172" s="1260" t="s">
        <v>11155</v>
      </c>
      <c r="M172" s="1260" t="s">
        <v>262</v>
      </c>
      <c r="N172" s="1260"/>
      <c r="O172" s="1260" t="s">
        <v>12297</v>
      </c>
      <c r="P172" s="1260" t="s">
        <v>12118</v>
      </c>
      <c r="Q172" s="1260" t="s">
        <v>11223</v>
      </c>
      <c r="R172" s="1260" t="s">
        <v>12118</v>
      </c>
      <c r="S172" s="1259">
        <v>1</v>
      </c>
      <c r="T172" s="1260"/>
      <c r="U172" s="1260"/>
      <c r="V172" s="1260"/>
      <c r="W172" s="1259">
        <v>0</v>
      </c>
      <c r="X172" s="1259">
        <v>1007</v>
      </c>
      <c r="Y172" s="1259">
        <v>0</v>
      </c>
    </row>
    <row r="173" spans="1:25">
      <c r="A173" s="1350">
        <v>11202002413</v>
      </c>
      <c r="B173" s="1260" t="s">
        <v>12302</v>
      </c>
      <c r="C173" s="1260" t="s">
        <v>12303</v>
      </c>
      <c r="D173" s="1260" t="s">
        <v>12304</v>
      </c>
      <c r="E173" s="1260" t="s">
        <v>12305</v>
      </c>
      <c r="F173" s="1260" t="s">
        <v>11522</v>
      </c>
      <c r="G173" s="1260" t="s">
        <v>12306</v>
      </c>
      <c r="H173" s="1260" t="s">
        <v>11153</v>
      </c>
      <c r="I173" s="1260" t="s">
        <v>11177</v>
      </c>
      <c r="J173" s="1259">
        <v>7432705</v>
      </c>
      <c r="K173" s="1260" t="s">
        <v>11221</v>
      </c>
      <c r="L173" s="1260" t="s">
        <v>11155</v>
      </c>
      <c r="M173" s="1260" t="s">
        <v>2541</v>
      </c>
      <c r="N173" s="1260" t="s">
        <v>12307</v>
      </c>
      <c r="O173" s="1260" t="s">
        <v>12304</v>
      </c>
      <c r="P173" s="1260" t="s">
        <v>12308</v>
      </c>
      <c r="Q173" s="1260" t="s">
        <v>11486</v>
      </c>
      <c r="R173" s="1260" t="s">
        <v>12309</v>
      </c>
      <c r="S173" s="1259">
        <v>1</v>
      </c>
      <c r="T173" s="1260" t="s">
        <v>12310</v>
      </c>
      <c r="U173" s="1260" t="s">
        <v>11269</v>
      </c>
      <c r="V173" s="1260" t="s">
        <v>12311</v>
      </c>
      <c r="W173" s="1259">
        <v>0</v>
      </c>
      <c r="X173" s="1259">
        <v>1007</v>
      </c>
      <c r="Y173" s="1259">
        <v>0</v>
      </c>
    </row>
    <row r="174" spans="1:25">
      <c r="A174" s="1350">
        <v>11202002412</v>
      </c>
      <c r="B174" s="1260" t="s">
        <v>12312</v>
      </c>
      <c r="C174" s="1260" t="s">
        <v>12313</v>
      </c>
      <c r="D174" s="1260" t="s">
        <v>12314</v>
      </c>
      <c r="E174" s="1260" t="s">
        <v>11175</v>
      </c>
      <c r="F174" s="1260"/>
      <c r="G174" s="1260"/>
      <c r="H174" s="1260" t="s">
        <v>11153</v>
      </c>
      <c r="I174" s="1260" t="s">
        <v>11177</v>
      </c>
      <c r="J174" s="1259">
        <v>7432704</v>
      </c>
      <c r="K174" s="1260" t="s">
        <v>11221</v>
      </c>
      <c r="L174" s="1260" t="s">
        <v>11275</v>
      </c>
      <c r="M174" s="1260" t="s">
        <v>1994</v>
      </c>
      <c r="N174" s="1260" t="s">
        <v>12315</v>
      </c>
      <c r="O174" s="1260" t="s">
        <v>12314</v>
      </c>
      <c r="P174" s="1260" t="s">
        <v>12316</v>
      </c>
      <c r="Q174" s="1260" t="s">
        <v>12317</v>
      </c>
      <c r="R174" s="1260" t="s">
        <v>12318</v>
      </c>
      <c r="S174" s="1259">
        <v>1</v>
      </c>
      <c r="T174" s="1260" t="s">
        <v>12319</v>
      </c>
      <c r="U174" s="1260" t="s">
        <v>12320</v>
      </c>
      <c r="V174" s="1260" t="s">
        <v>12321</v>
      </c>
      <c r="W174" s="1259">
        <v>0</v>
      </c>
      <c r="X174" s="1259">
        <v>1007</v>
      </c>
      <c r="Y174" s="1259">
        <v>2</v>
      </c>
    </row>
    <row r="175" spans="1:25">
      <c r="A175" s="1350">
        <v>11202002411</v>
      </c>
      <c r="B175" s="1260" t="s">
        <v>12322</v>
      </c>
      <c r="C175" s="1260" t="s">
        <v>12323</v>
      </c>
      <c r="D175" s="1260" t="s">
        <v>12324</v>
      </c>
      <c r="E175" s="1260" t="s">
        <v>11203</v>
      </c>
      <c r="F175" s="1260" t="s">
        <v>11522</v>
      </c>
      <c r="G175" s="1260" t="s">
        <v>12325</v>
      </c>
      <c r="H175" s="1260" t="s">
        <v>11153</v>
      </c>
      <c r="I175" s="1260" t="s">
        <v>11177</v>
      </c>
      <c r="J175" s="1259">
        <v>7432703</v>
      </c>
      <c r="K175" s="1260" t="s">
        <v>11221</v>
      </c>
      <c r="L175" s="1260" t="s">
        <v>11155</v>
      </c>
      <c r="M175" s="1260" t="s">
        <v>1687</v>
      </c>
      <c r="N175" s="1260" t="s">
        <v>12326</v>
      </c>
      <c r="O175" s="1260" t="s">
        <v>12324</v>
      </c>
      <c r="P175" s="1260" t="s">
        <v>12327</v>
      </c>
      <c r="Q175" s="1260" t="s">
        <v>11953</v>
      </c>
      <c r="R175" s="1260" t="s">
        <v>12327</v>
      </c>
      <c r="S175" s="1259">
        <v>1</v>
      </c>
      <c r="T175" s="1260" t="s">
        <v>12328</v>
      </c>
      <c r="U175" s="1260" t="s">
        <v>11182</v>
      </c>
      <c r="V175" s="1260" t="s">
        <v>11956</v>
      </c>
      <c r="W175" s="1259">
        <v>0</v>
      </c>
      <c r="X175" s="1259">
        <v>1007</v>
      </c>
      <c r="Y175" s="1259">
        <v>0</v>
      </c>
    </row>
    <row r="176" spans="1:25">
      <c r="A176" s="1350">
        <v>11202002410</v>
      </c>
      <c r="B176" s="1260" t="s">
        <v>12329</v>
      </c>
      <c r="C176" s="1260" t="s">
        <v>12330</v>
      </c>
      <c r="D176" s="1260" t="s">
        <v>12331</v>
      </c>
      <c r="E176" s="1260" t="s">
        <v>11175</v>
      </c>
      <c r="F176" s="1260" t="s">
        <v>12158</v>
      </c>
      <c r="G176" s="1260" t="s">
        <v>12332</v>
      </c>
      <c r="H176" s="1260" t="s">
        <v>11153</v>
      </c>
      <c r="I176" s="1260" t="s">
        <v>11243</v>
      </c>
      <c r="J176" s="1259">
        <v>7432702</v>
      </c>
      <c r="K176" s="1260" t="s">
        <v>11221</v>
      </c>
      <c r="L176" s="1260" t="s">
        <v>11155</v>
      </c>
      <c r="M176" s="1260" t="s">
        <v>2224</v>
      </c>
      <c r="N176" s="1260" t="s">
        <v>12333</v>
      </c>
      <c r="O176" s="1260" t="s">
        <v>12331</v>
      </c>
      <c r="P176" s="1260" t="s">
        <v>12334</v>
      </c>
      <c r="Q176" s="1260" t="s">
        <v>12335</v>
      </c>
      <c r="R176" s="1260" t="s">
        <v>12334</v>
      </c>
      <c r="S176" s="1259">
        <v>1</v>
      </c>
      <c r="T176" s="1260" t="s">
        <v>12336</v>
      </c>
      <c r="U176" s="1260" t="s">
        <v>11247</v>
      </c>
      <c r="V176" s="1260" t="s">
        <v>12337</v>
      </c>
      <c r="W176" s="1259">
        <v>0</v>
      </c>
      <c r="X176" s="1259">
        <v>1007</v>
      </c>
      <c r="Y176" s="1259">
        <v>0</v>
      </c>
    </row>
    <row r="177" spans="1:25">
      <c r="A177" s="1350">
        <v>11202002409</v>
      </c>
      <c r="B177" s="1260" t="s">
        <v>12338</v>
      </c>
      <c r="C177" s="1260" t="s">
        <v>12339</v>
      </c>
      <c r="D177" s="1260" t="s">
        <v>12340</v>
      </c>
      <c r="E177" s="1260" t="s">
        <v>11175</v>
      </c>
      <c r="F177" s="1260" t="s">
        <v>12341</v>
      </c>
      <c r="G177" s="1260" t="s">
        <v>12342</v>
      </c>
      <c r="H177" s="1260" t="s">
        <v>11153</v>
      </c>
      <c r="I177" s="1260" t="s">
        <v>10976</v>
      </c>
      <c r="J177" s="1259">
        <v>7432701</v>
      </c>
      <c r="K177" s="1260" t="s">
        <v>11221</v>
      </c>
      <c r="L177" s="1260" t="s">
        <v>11155</v>
      </c>
      <c r="M177" s="1260" t="s">
        <v>2031</v>
      </c>
      <c r="N177" s="1260" t="s">
        <v>12343</v>
      </c>
      <c r="O177" s="1260" t="s">
        <v>12340</v>
      </c>
      <c r="P177" s="1260" t="s">
        <v>12344</v>
      </c>
      <c r="Q177" s="1260" t="s">
        <v>11867</v>
      </c>
      <c r="R177" s="1260" t="s">
        <v>12344</v>
      </c>
      <c r="S177" s="1259">
        <v>1</v>
      </c>
      <c r="T177" s="1260" t="s">
        <v>12345</v>
      </c>
      <c r="U177" s="1260" t="s">
        <v>11231</v>
      </c>
      <c r="V177" s="1260" t="s">
        <v>11584</v>
      </c>
      <c r="W177" s="1259">
        <v>0</v>
      </c>
      <c r="X177" s="1259">
        <v>1007</v>
      </c>
      <c r="Y177" s="1259">
        <v>0</v>
      </c>
    </row>
    <row r="178" spans="1:25">
      <c r="A178" s="1350">
        <v>11202002408</v>
      </c>
      <c r="B178" s="1260"/>
      <c r="C178" s="1260" t="s">
        <v>12346</v>
      </c>
      <c r="D178" s="1260" t="s">
        <v>12347</v>
      </c>
      <c r="E178" s="1260" t="s">
        <v>12348</v>
      </c>
      <c r="F178" s="1260" t="s">
        <v>12349</v>
      </c>
      <c r="G178" s="1260" t="s">
        <v>12350</v>
      </c>
      <c r="H178" s="1260" t="s">
        <v>11153</v>
      </c>
      <c r="I178" s="1260" t="s">
        <v>11164</v>
      </c>
      <c r="J178" s="1259">
        <v>7432700</v>
      </c>
      <c r="K178" s="1260" t="s">
        <v>11221</v>
      </c>
      <c r="L178" s="1260" t="s">
        <v>11155</v>
      </c>
      <c r="M178" s="1260" t="s">
        <v>2567</v>
      </c>
      <c r="N178" s="1260" t="s">
        <v>12351</v>
      </c>
      <c r="O178" s="1260" t="s">
        <v>12347</v>
      </c>
      <c r="P178" s="1260" t="s">
        <v>12352</v>
      </c>
      <c r="Q178" s="1260" t="s">
        <v>11596</v>
      </c>
      <c r="R178" s="1259">
        <v>8337955</v>
      </c>
      <c r="S178" s="1259">
        <v>1</v>
      </c>
      <c r="T178" s="1260"/>
      <c r="U178" s="1260" t="s">
        <v>11921</v>
      </c>
      <c r="V178" s="1260" t="s">
        <v>12353</v>
      </c>
      <c r="W178" s="1259">
        <v>0</v>
      </c>
      <c r="X178" s="1259">
        <v>1007</v>
      </c>
      <c r="Y178" s="1259">
        <v>0</v>
      </c>
    </row>
    <row r="179" spans="1:25">
      <c r="A179" s="1350">
        <v>11202002407</v>
      </c>
      <c r="B179" s="1260"/>
      <c r="C179" s="1260" t="s">
        <v>12354</v>
      </c>
      <c r="D179" s="1260" t="s">
        <v>12355</v>
      </c>
      <c r="E179" s="1260" t="s">
        <v>11702</v>
      </c>
      <c r="F179" s="1260" t="s">
        <v>11522</v>
      </c>
      <c r="G179" s="1260" t="s">
        <v>12356</v>
      </c>
      <c r="H179" s="1260" t="s">
        <v>11153</v>
      </c>
      <c r="I179" s="1260" t="s">
        <v>11177</v>
      </c>
      <c r="J179" s="1259">
        <v>7432699</v>
      </c>
      <c r="K179" s="1260" t="s">
        <v>11221</v>
      </c>
      <c r="L179" s="1260" t="s">
        <v>11155</v>
      </c>
      <c r="M179" s="1260" t="s">
        <v>1606</v>
      </c>
      <c r="N179" s="1260" t="s">
        <v>12357</v>
      </c>
      <c r="O179" s="1260" t="s">
        <v>12355</v>
      </c>
      <c r="P179" s="1260" t="s">
        <v>12358</v>
      </c>
      <c r="Q179" s="1260"/>
      <c r="R179" s="1260" t="s">
        <v>12358</v>
      </c>
      <c r="S179" s="1259">
        <v>1</v>
      </c>
      <c r="T179" s="1260"/>
      <c r="U179" s="1260" t="s">
        <v>11231</v>
      </c>
      <c r="V179" s="1260" t="s">
        <v>11798</v>
      </c>
      <c r="W179" s="1259">
        <v>0</v>
      </c>
      <c r="X179" s="1259">
        <v>1007</v>
      </c>
      <c r="Y179" s="1259">
        <v>0</v>
      </c>
    </row>
    <row r="180" spans="1:25">
      <c r="A180" s="1350">
        <v>11202002406</v>
      </c>
      <c r="B180" s="1260" t="s">
        <v>12359</v>
      </c>
      <c r="C180" s="1260" t="s">
        <v>12360</v>
      </c>
      <c r="D180" s="1260" t="s">
        <v>12361</v>
      </c>
      <c r="E180" s="1260" t="s">
        <v>11190</v>
      </c>
      <c r="F180" s="1260" t="s">
        <v>11522</v>
      </c>
      <c r="G180" s="1260" t="s">
        <v>12362</v>
      </c>
      <c r="H180" s="1260" t="s">
        <v>11153</v>
      </c>
      <c r="I180" s="1260" t="s">
        <v>11177</v>
      </c>
      <c r="J180" s="1259">
        <v>7432698</v>
      </c>
      <c r="K180" s="1260" t="s">
        <v>11221</v>
      </c>
      <c r="L180" s="1260" t="s">
        <v>11155</v>
      </c>
      <c r="M180" s="1260" t="s">
        <v>1548</v>
      </c>
      <c r="N180" s="1260" t="s">
        <v>12363</v>
      </c>
      <c r="O180" s="1260" t="s">
        <v>12361</v>
      </c>
      <c r="P180" s="1260" t="s">
        <v>12364</v>
      </c>
      <c r="Q180" s="1260" t="s">
        <v>11313</v>
      </c>
      <c r="R180" s="1260" t="s">
        <v>12364</v>
      </c>
      <c r="S180" s="1259">
        <v>1</v>
      </c>
      <c r="T180" s="1260" t="s">
        <v>12365</v>
      </c>
      <c r="U180" s="1260" t="s">
        <v>11158</v>
      </c>
      <c r="V180" s="1260" t="s">
        <v>11263</v>
      </c>
      <c r="W180" s="1259">
        <v>0</v>
      </c>
      <c r="X180" s="1259">
        <v>1007</v>
      </c>
      <c r="Y180" s="1259">
        <v>0</v>
      </c>
    </row>
    <row r="181" spans="1:25">
      <c r="A181" s="1350">
        <v>11202002405</v>
      </c>
      <c r="B181" s="1260" t="s">
        <v>12366</v>
      </c>
      <c r="C181" s="1260" t="s">
        <v>12367</v>
      </c>
      <c r="D181" s="1260" t="s">
        <v>12368</v>
      </c>
      <c r="E181" s="1260" t="s">
        <v>11190</v>
      </c>
      <c r="F181" s="1260" t="s">
        <v>12158</v>
      </c>
      <c r="G181" s="1260" t="s">
        <v>12369</v>
      </c>
      <c r="H181" s="1260" t="s">
        <v>11153</v>
      </c>
      <c r="I181" s="1260" t="s">
        <v>11243</v>
      </c>
      <c r="J181" s="1259">
        <v>7432697</v>
      </c>
      <c r="K181" s="1260" t="s">
        <v>11221</v>
      </c>
      <c r="L181" s="1260" t="s">
        <v>11155</v>
      </c>
      <c r="M181" s="1260" t="s">
        <v>2489</v>
      </c>
      <c r="N181" s="1260" t="s">
        <v>12370</v>
      </c>
      <c r="O181" s="1260" t="s">
        <v>12368</v>
      </c>
      <c r="P181" s="1260"/>
      <c r="Q181" s="1260" t="s">
        <v>12371</v>
      </c>
      <c r="R181" s="1260" t="s">
        <v>12372</v>
      </c>
      <c r="S181" s="1259">
        <v>1</v>
      </c>
      <c r="T181" s="1260"/>
      <c r="U181" s="1260" t="s">
        <v>11247</v>
      </c>
      <c r="V181" s="1260" t="s">
        <v>12373</v>
      </c>
      <c r="W181" s="1259">
        <v>0</v>
      </c>
      <c r="X181" s="1259">
        <v>1007</v>
      </c>
      <c r="Y181" s="1259">
        <v>0</v>
      </c>
    </row>
    <row r="182" spans="1:25">
      <c r="A182" s="1350">
        <v>11202002404</v>
      </c>
      <c r="B182" s="1260" t="s">
        <v>12374</v>
      </c>
      <c r="C182" s="1260" t="s">
        <v>12375</v>
      </c>
      <c r="D182" s="1260" t="s">
        <v>12376</v>
      </c>
      <c r="E182" s="1260" t="s">
        <v>12377</v>
      </c>
      <c r="F182" s="1260" t="s">
        <v>11522</v>
      </c>
      <c r="G182" s="1260" t="s">
        <v>12378</v>
      </c>
      <c r="H182" s="1260" t="s">
        <v>11153</v>
      </c>
      <c r="I182" s="1260" t="s">
        <v>11177</v>
      </c>
      <c r="J182" s="1259">
        <v>7432696</v>
      </c>
      <c r="K182" s="1260" t="s">
        <v>11221</v>
      </c>
      <c r="L182" s="1260" t="s">
        <v>11385</v>
      </c>
      <c r="M182" s="1260" t="s">
        <v>1994</v>
      </c>
      <c r="N182" s="1260" t="s">
        <v>12379</v>
      </c>
      <c r="O182" s="1260" t="s">
        <v>12376</v>
      </c>
      <c r="P182" s="1260" t="s">
        <v>12380</v>
      </c>
      <c r="Q182" s="1260" t="s">
        <v>11795</v>
      </c>
      <c r="R182" s="1260" t="s">
        <v>12380</v>
      </c>
      <c r="S182" s="1259">
        <v>1</v>
      </c>
      <c r="T182" s="1260" t="s">
        <v>11779</v>
      </c>
      <c r="U182" s="1260" t="s">
        <v>12320</v>
      </c>
      <c r="V182" s="1260" t="s">
        <v>12321</v>
      </c>
      <c r="W182" s="1259">
        <v>0</v>
      </c>
      <c r="X182" s="1259">
        <v>1007</v>
      </c>
      <c r="Y182" s="1259">
        <v>1</v>
      </c>
    </row>
    <row r="183" spans="1:25">
      <c r="A183" s="1350">
        <v>11202002403</v>
      </c>
      <c r="B183" s="1260"/>
      <c r="C183" s="1260" t="s">
        <v>12381</v>
      </c>
      <c r="D183" s="1260" t="s">
        <v>12382</v>
      </c>
      <c r="E183" s="1260" t="s">
        <v>11266</v>
      </c>
      <c r="F183" s="1260" t="s">
        <v>11522</v>
      </c>
      <c r="G183" s="1260" t="s">
        <v>12383</v>
      </c>
      <c r="H183" s="1260" t="s">
        <v>11153</v>
      </c>
      <c r="I183" s="1260" t="s">
        <v>11177</v>
      </c>
      <c r="J183" s="1259">
        <v>7432695</v>
      </c>
      <c r="K183" s="1260" t="s">
        <v>11221</v>
      </c>
      <c r="L183" s="1260" t="s">
        <v>11155</v>
      </c>
      <c r="M183" s="1260" t="s">
        <v>2467</v>
      </c>
      <c r="N183" s="1260" t="s">
        <v>3820</v>
      </c>
      <c r="O183" s="1260" t="s">
        <v>12382</v>
      </c>
      <c r="P183" s="1260" t="s">
        <v>12384</v>
      </c>
      <c r="Q183" s="1260"/>
      <c r="R183" s="1260" t="s">
        <v>12385</v>
      </c>
      <c r="S183" s="1259">
        <v>1</v>
      </c>
      <c r="T183" s="1260"/>
      <c r="U183" s="1260" t="s">
        <v>11269</v>
      </c>
      <c r="V183" s="1260" t="s">
        <v>12295</v>
      </c>
      <c r="W183" s="1259">
        <v>0</v>
      </c>
      <c r="X183" s="1259">
        <v>1007</v>
      </c>
      <c r="Y183" s="1259">
        <v>0</v>
      </c>
    </row>
    <row r="184" spans="1:25">
      <c r="A184" s="1350">
        <v>11202002402</v>
      </c>
      <c r="B184" s="1260"/>
      <c r="C184" s="1260" t="s">
        <v>12386</v>
      </c>
      <c r="D184" s="1260" t="s">
        <v>12387</v>
      </c>
      <c r="E184" s="1260" t="s">
        <v>11190</v>
      </c>
      <c r="F184" s="1260" t="s">
        <v>11522</v>
      </c>
      <c r="G184" s="1260" t="s">
        <v>12388</v>
      </c>
      <c r="H184" s="1260" t="s">
        <v>11153</v>
      </c>
      <c r="I184" s="1260" t="s">
        <v>11177</v>
      </c>
      <c r="J184" s="1259">
        <v>7432694</v>
      </c>
      <c r="K184" s="1260" t="s">
        <v>11221</v>
      </c>
      <c r="L184" s="1260" t="s">
        <v>11155</v>
      </c>
      <c r="M184" s="1260" t="s">
        <v>2121</v>
      </c>
      <c r="N184" s="1260" t="s">
        <v>12389</v>
      </c>
      <c r="O184" s="1260" t="s">
        <v>12387</v>
      </c>
      <c r="P184" s="1260" t="s">
        <v>12390</v>
      </c>
      <c r="Q184" s="1260"/>
      <c r="R184" s="1260" t="s">
        <v>12391</v>
      </c>
      <c r="S184" s="1259">
        <v>1</v>
      </c>
      <c r="T184" s="1260"/>
      <c r="U184" s="1260" t="s">
        <v>11198</v>
      </c>
      <c r="V184" s="1260" t="s">
        <v>12392</v>
      </c>
      <c r="W184" s="1259">
        <v>0</v>
      </c>
      <c r="X184" s="1259">
        <v>1007</v>
      </c>
      <c r="Y184" s="1259">
        <v>0</v>
      </c>
    </row>
    <row r="185" spans="1:25">
      <c r="A185" s="1350">
        <v>11202002401</v>
      </c>
      <c r="B185" s="1260" t="s">
        <v>12393</v>
      </c>
      <c r="C185" s="1260" t="s">
        <v>12394</v>
      </c>
      <c r="D185" s="1260" t="s">
        <v>12395</v>
      </c>
      <c r="E185" s="1260" t="s">
        <v>11190</v>
      </c>
      <c r="F185" s="1260" t="s">
        <v>11522</v>
      </c>
      <c r="G185" s="1260" t="s">
        <v>12396</v>
      </c>
      <c r="H185" s="1260" t="s">
        <v>11153</v>
      </c>
      <c r="I185" s="1260" t="s">
        <v>11177</v>
      </c>
      <c r="J185" s="1259">
        <v>7432693</v>
      </c>
      <c r="K185" s="1260" t="s">
        <v>11221</v>
      </c>
      <c r="L185" s="1260" t="s">
        <v>11155</v>
      </c>
      <c r="M185" s="1260" t="s">
        <v>262</v>
      </c>
      <c r="N185" s="1260"/>
      <c r="O185" s="1260" t="s">
        <v>12395</v>
      </c>
      <c r="P185" s="1260"/>
      <c r="Q185" s="1260"/>
      <c r="R185" s="1260"/>
      <c r="S185" s="1259">
        <v>1</v>
      </c>
      <c r="T185" s="1260"/>
      <c r="U185" s="1260"/>
      <c r="V185" s="1260"/>
      <c r="W185" s="1259">
        <v>0</v>
      </c>
      <c r="X185" s="1259">
        <v>1007</v>
      </c>
      <c r="Y185" s="1259">
        <v>0</v>
      </c>
    </row>
    <row r="186" spans="1:25">
      <c r="A186" s="1350">
        <v>11202002400</v>
      </c>
      <c r="B186" s="1260"/>
      <c r="C186" s="1260" t="s">
        <v>12394</v>
      </c>
      <c r="D186" s="1260" t="s">
        <v>12397</v>
      </c>
      <c r="E186" s="1260" t="s">
        <v>11747</v>
      </c>
      <c r="F186" s="1260" t="s">
        <v>12398</v>
      </c>
      <c r="G186" s="1260" t="s">
        <v>12399</v>
      </c>
      <c r="H186" s="1260" t="s">
        <v>11153</v>
      </c>
      <c r="I186" s="1260" t="s">
        <v>10976</v>
      </c>
      <c r="J186" s="1259">
        <v>7432692</v>
      </c>
      <c r="K186" s="1260" t="s">
        <v>11221</v>
      </c>
      <c r="L186" s="1260" t="s">
        <v>11155</v>
      </c>
      <c r="M186" s="1260" t="s">
        <v>1986</v>
      </c>
      <c r="N186" s="1260" t="s">
        <v>12400</v>
      </c>
      <c r="O186" s="1260" t="s">
        <v>12397</v>
      </c>
      <c r="P186" s="1260"/>
      <c r="Q186" s="1260" t="s">
        <v>11867</v>
      </c>
      <c r="R186" s="1260"/>
      <c r="S186" s="1259">
        <v>1</v>
      </c>
      <c r="T186" s="1260"/>
      <c r="U186" s="1260" t="s">
        <v>11158</v>
      </c>
      <c r="V186" s="1260" t="s">
        <v>12401</v>
      </c>
      <c r="W186" s="1259">
        <v>0</v>
      </c>
      <c r="X186" s="1259">
        <v>1007</v>
      </c>
      <c r="Y186" s="1259">
        <v>0</v>
      </c>
    </row>
    <row r="187" spans="1:25">
      <c r="A187" s="1350">
        <v>11202002399</v>
      </c>
      <c r="B187" s="1260"/>
      <c r="C187" s="1260" t="s">
        <v>12402</v>
      </c>
      <c r="D187" s="1260" t="s">
        <v>12403</v>
      </c>
      <c r="E187" s="1260" t="s">
        <v>11560</v>
      </c>
      <c r="F187" s="1260" t="s">
        <v>12404</v>
      </c>
      <c r="G187" s="1260" t="s">
        <v>12405</v>
      </c>
      <c r="H187" s="1260" t="s">
        <v>11153</v>
      </c>
      <c r="I187" s="1260" t="s">
        <v>10976</v>
      </c>
      <c r="J187" s="1259">
        <v>7432691</v>
      </c>
      <c r="K187" s="1260" t="s">
        <v>11221</v>
      </c>
      <c r="L187" s="1260" t="s">
        <v>11155</v>
      </c>
      <c r="M187" s="1260" t="s">
        <v>2301</v>
      </c>
      <c r="N187" s="1260" t="s">
        <v>12406</v>
      </c>
      <c r="O187" s="1260" t="s">
        <v>12403</v>
      </c>
      <c r="P187" s="1260"/>
      <c r="Q187" s="1260" t="s">
        <v>12407</v>
      </c>
      <c r="R187" s="1260"/>
      <c r="S187" s="1259">
        <v>1</v>
      </c>
      <c r="T187" s="1260"/>
      <c r="U187" s="1260" t="s">
        <v>12408</v>
      </c>
      <c r="V187" s="1260" t="s">
        <v>12409</v>
      </c>
      <c r="W187" s="1259">
        <v>0</v>
      </c>
      <c r="X187" s="1259">
        <v>1007</v>
      </c>
      <c r="Y187" s="1259">
        <v>0</v>
      </c>
    </row>
    <row r="188" spans="1:25">
      <c r="A188" s="1350">
        <v>11202002398</v>
      </c>
      <c r="B188" s="1260" t="s">
        <v>12410</v>
      </c>
      <c r="C188" s="1260" t="s">
        <v>12411</v>
      </c>
      <c r="D188" s="1260" t="s">
        <v>12412</v>
      </c>
      <c r="E188" s="1260" t="s">
        <v>11266</v>
      </c>
      <c r="F188" s="1260" t="s">
        <v>12158</v>
      </c>
      <c r="G188" s="1260" t="s">
        <v>12413</v>
      </c>
      <c r="H188" s="1260" t="s">
        <v>11153</v>
      </c>
      <c r="I188" s="1260" t="s">
        <v>11243</v>
      </c>
      <c r="J188" s="1259">
        <v>7432690</v>
      </c>
      <c r="K188" s="1260" t="s">
        <v>11221</v>
      </c>
      <c r="L188" s="1260" t="s">
        <v>11155</v>
      </c>
      <c r="M188" s="1260" t="s">
        <v>2489</v>
      </c>
      <c r="N188" s="1260" t="s">
        <v>12370</v>
      </c>
      <c r="O188" s="1260" t="s">
        <v>12412</v>
      </c>
      <c r="P188" s="1260" t="s">
        <v>12414</v>
      </c>
      <c r="Q188" s="1260" t="s">
        <v>11394</v>
      </c>
      <c r="R188" s="1260" t="s">
        <v>12415</v>
      </c>
      <c r="S188" s="1259">
        <v>1</v>
      </c>
      <c r="T188" s="1260" t="s">
        <v>12416</v>
      </c>
      <c r="U188" s="1260" t="s">
        <v>11247</v>
      </c>
      <c r="V188" s="1260" t="s">
        <v>12373</v>
      </c>
      <c r="W188" s="1259">
        <v>0</v>
      </c>
      <c r="X188" s="1259">
        <v>1007</v>
      </c>
      <c r="Y188" s="1259">
        <v>0</v>
      </c>
    </row>
    <row r="189" spans="1:25">
      <c r="A189" s="1350">
        <v>11202002397</v>
      </c>
      <c r="B189" s="1260" t="s">
        <v>12417</v>
      </c>
      <c r="C189" s="1260" t="s">
        <v>12381</v>
      </c>
      <c r="D189" s="1260" t="s">
        <v>12418</v>
      </c>
      <c r="E189" s="1260" t="s">
        <v>11175</v>
      </c>
      <c r="F189" s="1260" t="s">
        <v>12419</v>
      </c>
      <c r="G189" s="1260" t="s">
        <v>12420</v>
      </c>
      <c r="H189" s="1260" t="s">
        <v>11153</v>
      </c>
      <c r="I189" s="1260" t="s">
        <v>10976</v>
      </c>
      <c r="J189" s="1259">
        <v>7432689</v>
      </c>
      <c r="K189" s="1260" t="s">
        <v>11221</v>
      </c>
      <c r="L189" s="1260" t="s">
        <v>11155</v>
      </c>
      <c r="M189" s="1260" t="s">
        <v>2036</v>
      </c>
      <c r="N189" s="1260" t="s">
        <v>12421</v>
      </c>
      <c r="O189" s="1260" t="s">
        <v>12418</v>
      </c>
      <c r="P189" s="1260" t="s">
        <v>12422</v>
      </c>
      <c r="Q189" s="1260" t="s">
        <v>12423</v>
      </c>
      <c r="R189" s="1260" t="s">
        <v>12422</v>
      </c>
      <c r="S189" s="1259">
        <v>1</v>
      </c>
      <c r="T189" s="1260" t="s">
        <v>12424</v>
      </c>
      <c r="U189" s="1260" t="s">
        <v>11396</v>
      </c>
      <c r="V189" s="1260" t="s">
        <v>12425</v>
      </c>
      <c r="W189" s="1259">
        <v>0</v>
      </c>
      <c r="X189" s="1259">
        <v>1007</v>
      </c>
      <c r="Y189" s="1259">
        <v>0</v>
      </c>
    </row>
    <row r="190" spans="1:25">
      <c r="A190" s="1350">
        <v>11202002396</v>
      </c>
      <c r="B190" s="1260" t="s">
        <v>12426</v>
      </c>
      <c r="C190" s="1260" t="s">
        <v>12427</v>
      </c>
      <c r="D190" s="1260" t="s">
        <v>12428</v>
      </c>
      <c r="E190" s="1260" t="s">
        <v>11190</v>
      </c>
      <c r="F190" s="1260" t="s">
        <v>11522</v>
      </c>
      <c r="G190" s="1260" t="s">
        <v>12429</v>
      </c>
      <c r="H190" s="1260" t="s">
        <v>11153</v>
      </c>
      <c r="I190" s="1260" t="s">
        <v>11177</v>
      </c>
      <c r="J190" s="1259">
        <v>7432688</v>
      </c>
      <c r="K190" s="1260" t="s">
        <v>11221</v>
      </c>
      <c r="L190" s="1260" t="s">
        <v>11155</v>
      </c>
      <c r="M190" s="1260" t="s">
        <v>262</v>
      </c>
      <c r="N190" s="1260"/>
      <c r="O190" s="1260" t="s">
        <v>12428</v>
      </c>
      <c r="P190" s="1260"/>
      <c r="Q190" s="1260"/>
      <c r="R190" s="1260"/>
      <c r="S190" s="1259">
        <v>1</v>
      </c>
      <c r="T190" s="1260"/>
      <c r="U190" s="1260"/>
      <c r="V190" s="1260"/>
      <c r="W190" s="1259">
        <v>0</v>
      </c>
      <c r="X190" s="1259">
        <v>1007</v>
      </c>
      <c r="Y190" s="1259">
        <v>0</v>
      </c>
    </row>
    <row r="191" spans="1:25">
      <c r="A191" s="1350">
        <v>11202002395</v>
      </c>
      <c r="B191" s="1260"/>
      <c r="C191" s="1260" t="s">
        <v>12430</v>
      </c>
      <c r="D191" s="1260" t="s">
        <v>12431</v>
      </c>
      <c r="E191" s="1260" t="s">
        <v>12432</v>
      </c>
      <c r="F191" s="1260" t="s">
        <v>12433</v>
      </c>
      <c r="G191" s="1260" t="s">
        <v>12434</v>
      </c>
      <c r="H191" s="1260" t="s">
        <v>11153</v>
      </c>
      <c r="I191" s="1260" t="s">
        <v>11164</v>
      </c>
      <c r="J191" s="1259">
        <v>7432687</v>
      </c>
      <c r="K191" s="1260" t="s">
        <v>11221</v>
      </c>
      <c r="L191" s="1260" t="s">
        <v>11155</v>
      </c>
      <c r="M191" s="1260" t="s">
        <v>2266</v>
      </c>
      <c r="N191" s="1260" t="s">
        <v>12435</v>
      </c>
      <c r="O191" s="1260" t="s">
        <v>12431</v>
      </c>
      <c r="P191" s="1260"/>
      <c r="Q191" s="1260" t="s">
        <v>11411</v>
      </c>
      <c r="R191" s="1260" t="s">
        <v>12436</v>
      </c>
      <c r="S191" s="1259">
        <v>1</v>
      </c>
      <c r="T191" s="1260"/>
      <c r="U191" s="1260" t="s">
        <v>11290</v>
      </c>
      <c r="V191" s="1260" t="s">
        <v>12437</v>
      </c>
      <c r="W191" s="1259">
        <v>0</v>
      </c>
      <c r="X191" s="1259">
        <v>1007</v>
      </c>
      <c r="Y191" s="1259">
        <v>0</v>
      </c>
    </row>
    <row r="192" spans="1:25">
      <c r="A192" s="1350">
        <v>11202002394</v>
      </c>
      <c r="B192" s="1260"/>
      <c r="C192" s="1260" t="s">
        <v>12438</v>
      </c>
      <c r="D192" s="1260" t="s">
        <v>12439</v>
      </c>
      <c r="E192" s="1260" t="s">
        <v>11175</v>
      </c>
      <c r="F192" s="1260" t="s">
        <v>12433</v>
      </c>
      <c r="G192" s="1260" t="s">
        <v>12440</v>
      </c>
      <c r="H192" s="1260" t="s">
        <v>11153</v>
      </c>
      <c r="I192" s="1260" t="s">
        <v>11164</v>
      </c>
      <c r="J192" s="1259">
        <v>7432686</v>
      </c>
      <c r="K192" s="1260" t="s">
        <v>11221</v>
      </c>
      <c r="L192" s="1260" t="s">
        <v>11155</v>
      </c>
      <c r="M192" s="1260" t="s">
        <v>1562</v>
      </c>
      <c r="N192" s="1260" t="s">
        <v>12441</v>
      </c>
      <c r="O192" s="1260" t="s">
        <v>12439</v>
      </c>
      <c r="P192" s="1260" t="s">
        <v>12442</v>
      </c>
      <c r="Q192" s="1260" t="s">
        <v>11769</v>
      </c>
      <c r="R192" s="1260" t="s">
        <v>12442</v>
      </c>
      <c r="S192" s="1259">
        <v>1</v>
      </c>
      <c r="T192" s="1260" t="s">
        <v>12443</v>
      </c>
      <c r="U192" s="1260" t="s">
        <v>11290</v>
      </c>
      <c r="V192" s="1260" t="s">
        <v>12444</v>
      </c>
      <c r="W192" s="1259">
        <v>0</v>
      </c>
      <c r="X192" s="1259">
        <v>1007</v>
      </c>
      <c r="Y192" s="1259">
        <v>0</v>
      </c>
    </row>
    <row r="193" spans="1:25">
      <c r="A193" s="1350">
        <v>11202002393</v>
      </c>
      <c r="B193" s="1260"/>
      <c r="C193" s="1260" t="s">
        <v>12438</v>
      </c>
      <c r="D193" s="1260" t="s">
        <v>12445</v>
      </c>
      <c r="E193" s="1260" t="s">
        <v>11175</v>
      </c>
      <c r="F193" s="1260" t="s">
        <v>12045</v>
      </c>
      <c r="G193" s="1260" t="s">
        <v>12446</v>
      </c>
      <c r="H193" s="1260" t="s">
        <v>11153</v>
      </c>
      <c r="I193" s="1260" t="s">
        <v>10976</v>
      </c>
      <c r="J193" s="1259">
        <v>7432685</v>
      </c>
      <c r="K193" s="1260" t="s">
        <v>11221</v>
      </c>
      <c r="L193" s="1260" t="s">
        <v>11155</v>
      </c>
      <c r="M193" s="1260" t="s">
        <v>2285</v>
      </c>
      <c r="N193" s="1260" t="s">
        <v>12447</v>
      </c>
      <c r="O193" s="1260" t="s">
        <v>12445</v>
      </c>
      <c r="P193" s="1260"/>
      <c r="Q193" s="1260"/>
      <c r="R193" s="1260" t="s">
        <v>12448</v>
      </c>
      <c r="S193" s="1259">
        <v>1</v>
      </c>
      <c r="T193" s="1260"/>
      <c r="U193" s="1260" t="s">
        <v>12408</v>
      </c>
      <c r="V193" s="1260" t="s">
        <v>12449</v>
      </c>
      <c r="W193" s="1259">
        <v>0</v>
      </c>
      <c r="X193" s="1259">
        <v>1007</v>
      </c>
      <c r="Y193" s="1259">
        <v>0</v>
      </c>
    </row>
    <row r="194" spans="1:25">
      <c r="A194" s="1350">
        <v>11202002392</v>
      </c>
      <c r="B194" s="1260" t="s">
        <v>12450</v>
      </c>
      <c r="C194" s="1260" t="s">
        <v>12451</v>
      </c>
      <c r="D194" s="1260" t="s">
        <v>12439</v>
      </c>
      <c r="E194" s="1260" t="s">
        <v>11175</v>
      </c>
      <c r="F194" s="1260" t="s">
        <v>11163</v>
      </c>
      <c r="G194" s="1260" t="s">
        <v>12452</v>
      </c>
      <c r="H194" s="1260" t="s">
        <v>11153</v>
      </c>
      <c r="I194" s="1260" t="s">
        <v>11164</v>
      </c>
      <c r="J194" s="1259">
        <v>7432684</v>
      </c>
      <c r="K194" s="1260" t="s">
        <v>11221</v>
      </c>
      <c r="L194" s="1260" t="s">
        <v>11155</v>
      </c>
      <c r="M194" s="1260" t="s">
        <v>1562</v>
      </c>
      <c r="N194" s="1260" t="s">
        <v>12441</v>
      </c>
      <c r="O194" s="1260" t="s">
        <v>12439</v>
      </c>
      <c r="P194" s="1260" t="s">
        <v>12442</v>
      </c>
      <c r="Q194" s="1260" t="s">
        <v>11769</v>
      </c>
      <c r="R194" s="1260" t="s">
        <v>12442</v>
      </c>
      <c r="S194" s="1259">
        <v>1</v>
      </c>
      <c r="T194" s="1260" t="s">
        <v>12443</v>
      </c>
      <c r="U194" s="1260" t="s">
        <v>11290</v>
      </c>
      <c r="V194" s="1260" t="s">
        <v>12444</v>
      </c>
      <c r="W194" s="1259">
        <v>0</v>
      </c>
      <c r="X194" s="1259">
        <v>1007</v>
      </c>
      <c r="Y194" s="1259">
        <v>0</v>
      </c>
    </row>
    <row r="195" spans="1:25">
      <c r="A195" s="1350">
        <v>11202002391</v>
      </c>
      <c r="B195" s="1260"/>
      <c r="C195" s="1260" t="s">
        <v>12453</v>
      </c>
      <c r="D195" s="1260" t="s">
        <v>12454</v>
      </c>
      <c r="E195" s="1260" t="s">
        <v>11251</v>
      </c>
      <c r="F195" s="1260" t="s">
        <v>12455</v>
      </c>
      <c r="G195" s="1260" t="s">
        <v>12456</v>
      </c>
      <c r="H195" s="1260" t="s">
        <v>11153</v>
      </c>
      <c r="I195" s="1260" t="s">
        <v>11164</v>
      </c>
      <c r="J195" s="1259">
        <v>7432683</v>
      </c>
      <c r="K195" s="1260" t="s">
        <v>11221</v>
      </c>
      <c r="L195" s="1260" t="s">
        <v>11155</v>
      </c>
      <c r="M195" s="1260" t="s">
        <v>262</v>
      </c>
      <c r="N195" s="1260"/>
      <c r="O195" s="1260" t="s">
        <v>12454</v>
      </c>
      <c r="P195" s="1260"/>
      <c r="Q195" s="1260"/>
      <c r="R195" s="1260"/>
      <c r="S195" s="1259">
        <v>1</v>
      </c>
      <c r="T195" s="1260"/>
      <c r="U195" s="1260"/>
      <c r="V195" s="1260"/>
      <c r="W195" s="1259">
        <v>0</v>
      </c>
      <c r="X195" s="1259">
        <v>1007</v>
      </c>
      <c r="Y195" s="1259">
        <v>0</v>
      </c>
    </row>
    <row r="196" spans="1:25">
      <c r="A196" s="1350">
        <v>11202002390</v>
      </c>
      <c r="B196" s="1260"/>
      <c r="C196" s="1260" t="s">
        <v>12457</v>
      </c>
      <c r="D196" s="1260" t="s">
        <v>12458</v>
      </c>
      <c r="E196" s="1260" t="s">
        <v>11190</v>
      </c>
      <c r="F196" s="1260" t="s">
        <v>12459</v>
      </c>
      <c r="G196" s="1260" t="s">
        <v>12460</v>
      </c>
      <c r="H196" s="1260" t="s">
        <v>11153</v>
      </c>
      <c r="I196" s="1260" t="s">
        <v>10976</v>
      </c>
      <c r="J196" s="1259">
        <v>7432682</v>
      </c>
      <c r="K196" s="1260" t="s">
        <v>11221</v>
      </c>
      <c r="L196" s="1260" t="s">
        <v>11155</v>
      </c>
      <c r="M196" s="1260" t="s">
        <v>2033</v>
      </c>
      <c r="N196" s="1260" t="s">
        <v>12461</v>
      </c>
      <c r="O196" s="1260" t="s">
        <v>12458</v>
      </c>
      <c r="P196" s="1260"/>
      <c r="Q196" s="1260"/>
      <c r="R196" s="1260" t="s">
        <v>12462</v>
      </c>
      <c r="S196" s="1259">
        <v>1</v>
      </c>
      <c r="T196" s="1260"/>
      <c r="U196" s="1260" t="s">
        <v>11396</v>
      </c>
      <c r="V196" s="1260" t="s">
        <v>11699</v>
      </c>
      <c r="W196" s="1259">
        <v>0</v>
      </c>
      <c r="X196" s="1259">
        <v>1007</v>
      </c>
      <c r="Y196" s="1259">
        <v>0</v>
      </c>
    </row>
    <row r="197" spans="1:25">
      <c r="A197" s="1350">
        <v>11202002389</v>
      </c>
      <c r="B197" s="1260" t="s">
        <v>12463</v>
      </c>
      <c r="C197" s="1260" t="s">
        <v>12464</v>
      </c>
      <c r="D197" s="1260" t="s">
        <v>12465</v>
      </c>
      <c r="E197" s="1260" t="s">
        <v>11175</v>
      </c>
      <c r="F197" s="1260" t="s">
        <v>12466</v>
      </c>
      <c r="G197" s="1260" t="s">
        <v>12467</v>
      </c>
      <c r="H197" s="1260" t="s">
        <v>11153</v>
      </c>
      <c r="I197" s="1260" t="s">
        <v>10976</v>
      </c>
      <c r="J197" s="1259">
        <v>7432681</v>
      </c>
      <c r="K197" s="1260" t="s">
        <v>11221</v>
      </c>
      <c r="L197" s="1260" t="s">
        <v>11155</v>
      </c>
      <c r="M197" s="1260" t="s">
        <v>2278</v>
      </c>
      <c r="N197" s="1260" t="s">
        <v>12468</v>
      </c>
      <c r="O197" s="1260" t="s">
        <v>12465</v>
      </c>
      <c r="P197" s="1260" t="s">
        <v>12469</v>
      </c>
      <c r="Q197" s="1260" t="s">
        <v>11867</v>
      </c>
      <c r="R197" s="1260" t="s">
        <v>12469</v>
      </c>
      <c r="S197" s="1259">
        <v>1</v>
      </c>
      <c r="T197" s="1260" t="s">
        <v>12470</v>
      </c>
      <c r="U197" s="1260" t="s">
        <v>11158</v>
      </c>
      <c r="V197" s="1260" t="s">
        <v>11869</v>
      </c>
      <c r="W197" s="1259">
        <v>0</v>
      </c>
      <c r="X197" s="1259">
        <v>1007</v>
      </c>
      <c r="Y197" s="1259">
        <v>0</v>
      </c>
    </row>
    <row r="198" spans="1:25">
      <c r="A198" s="1350">
        <v>11202002388</v>
      </c>
      <c r="B198" s="1260"/>
      <c r="C198" s="1260" t="s">
        <v>12471</v>
      </c>
      <c r="D198" s="1260" t="s">
        <v>12472</v>
      </c>
      <c r="E198" s="1260" t="s">
        <v>12473</v>
      </c>
      <c r="F198" s="1260" t="s">
        <v>12474</v>
      </c>
      <c r="G198" s="1260" t="s">
        <v>12475</v>
      </c>
      <c r="H198" s="1260" t="s">
        <v>11153</v>
      </c>
      <c r="I198" s="1260" t="s">
        <v>11243</v>
      </c>
      <c r="J198" s="1259">
        <v>7432680</v>
      </c>
      <c r="K198" s="1260" t="s">
        <v>11221</v>
      </c>
      <c r="L198" s="1260" t="s">
        <v>11155</v>
      </c>
      <c r="M198" s="1260" t="s">
        <v>262</v>
      </c>
      <c r="N198" s="1260"/>
      <c r="O198" s="1260" t="s">
        <v>12472</v>
      </c>
      <c r="P198" s="1260"/>
      <c r="Q198" s="1260"/>
      <c r="R198" s="1260"/>
      <c r="S198" s="1259">
        <v>1</v>
      </c>
      <c r="T198" s="1260"/>
      <c r="U198" s="1260"/>
      <c r="V198" s="1260"/>
      <c r="W198" s="1259">
        <v>0</v>
      </c>
      <c r="X198" s="1259">
        <v>1007</v>
      </c>
      <c r="Y198" s="1259">
        <v>0</v>
      </c>
    </row>
    <row r="199" spans="1:25">
      <c r="A199" s="1350">
        <v>11202002387</v>
      </c>
      <c r="B199" s="1260"/>
      <c r="C199" s="1260" t="s">
        <v>12476</v>
      </c>
      <c r="D199" s="1260" t="s">
        <v>11447</v>
      </c>
      <c r="E199" s="1260" t="s">
        <v>11353</v>
      </c>
      <c r="F199" s="1260" t="s">
        <v>11242</v>
      </c>
      <c r="G199" s="1260" t="s">
        <v>12477</v>
      </c>
      <c r="H199" s="1260" t="s">
        <v>11153</v>
      </c>
      <c r="I199" s="1260" t="s">
        <v>11243</v>
      </c>
      <c r="J199" s="1259">
        <v>7432679</v>
      </c>
      <c r="K199" s="1260" t="s">
        <v>11221</v>
      </c>
      <c r="L199" s="1260" t="s">
        <v>11155</v>
      </c>
      <c r="M199" s="1260" t="s">
        <v>262</v>
      </c>
      <c r="N199" s="1260"/>
      <c r="O199" s="1260" t="s">
        <v>11447</v>
      </c>
      <c r="P199" s="1260"/>
      <c r="Q199" s="1260"/>
      <c r="R199" s="1260"/>
      <c r="S199" s="1259">
        <v>1</v>
      </c>
      <c r="T199" s="1260"/>
      <c r="U199" s="1260"/>
      <c r="V199" s="1260"/>
      <c r="W199" s="1259">
        <v>0</v>
      </c>
      <c r="X199" s="1259">
        <v>1007</v>
      </c>
      <c r="Y199" s="1259">
        <v>0</v>
      </c>
    </row>
    <row r="200" spans="1:25">
      <c r="A200" s="1350">
        <v>11202002386</v>
      </c>
      <c r="B200" s="1260" t="s">
        <v>12478</v>
      </c>
      <c r="C200" s="1260" t="s">
        <v>12479</v>
      </c>
      <c r="D200" s="1260" t="s">
        <v>12480</v>
      </c>
      <c r="E200" s="1260" t="s">
        <v>11311</v>
      </c>
      <c r="F200" s="1260"/>
      <c r="G200" s="1260"/>
      <c r="H200" s="1260" t="s">
        <v>11153</v>
      </c>
      <c r="I200" s="1260" t="s">
        <v>11177</v>
      </c>
      <c r="J200" s="1259">
        <v>7432678</v>
      </c>
      <c r="K200" s="1260" t="s">
        <v>11221</v>
      </c>
      <c r="L200" s="1260" t="s">
        <v>11275</v>
      </c>
      <c r="M200" s="1260" t="s">
        <v>2132</v>
      </c>
      <c r="N200" s="1260" t="s">
        <v>12481</v>
      </c>
      <c r="O200" s="1260" t="s">
        <v>12480</v>
      </c>
      <c r="P200" s="1260" t="s">
        <v>12482</v>
      </c>
      <c r="Q200" s="1260" t="s">
        <v>11658</v>
      </c>
      <c r="R200" s="1260" t="s">
        <v>12483</v>
      </c>
      <c r="S200" s="1259">
        <v>1</v>
      </c>
      <c r="T200" s="1260" t="s">
        <v>12484</v>
      </c>
      <c r="U200" s="1260" t="s">
        <v>11290</v>
      </c>
      <c r="V200" s="1260" t="s">
        <v>12188</v>
      </c>
      <c r="W200" s="1259">
        <v>0</v>
      </c>
      <c r="X200" s="1259">
        <v>1007</v>
      </c>
      <c r="Y200" s="1259">
        <v>2</v>
      </c>
    </row>
    <row r="201" spans="1:25">
      <c r="A201" s="1350">
        <v>11202002385</v>
      </c>
      <c r="B201" s="1260"/>
      <c r="C201" s="1260" t="s">
        <v>12485</v>
      </c>
      <c r="D201" s="1260" t="s">
        <v>12486</v>
      </c>
      <c r="E201" s="1260" t="s">
        <v>11190</v>
      </c>
      <c r="F201" s="1260" t="s">
        <v>11176</v>
      </c>
      <c r="G201" s="1260" t="s">
        <v>12487</v>
      </c>
      <c r="H201" s="1260" t="s">
        <v>11153</v>
      </c>
      <c r="I201" s="1260" t="s">
        <v>11177</v>
      </c>
      <c r="J201" s="1259">
        <v>7432677</v>
      </c>
      <c r="K201" s="1260" t="s">
        <v>11221</v>
      </c>
      <c r="L201" s="1260" t="s">
        <v>11385</v>
      </c>
      <c r="M201" s="1260" t="s">
        <v>2132</v>
      </c>
      <c r="N201" s="1260" t="s">
        <v>12488</v>
      </c>
      <c r="O201" s="1260" t="s">
        <v>12486</v>
      </c>
      <c r="P201" s="1260" t="s">
        <v>11192</v>
      </c>
      <c r="Q201" s="1260"/>
      <c r="R201" s="1260" t="s">
        <v>12489</v>
      </c>
      <c r="S201" s="1259">
        <v>1</v>
      </c>
      <c r="T201" s="1260"/>
      <c r="U201" s="1260" t="s">
        <v>11209</v>
      </c>
      <c r="V201" s="1260" t="s">
        <v>11210</v>
      </c>
      <c r="W201" s="1259">
        <v>71</v>
      </c>
      <c r="X201" s="1259">
        <v>1007</v>
      </c>
      <c r="Y201" s="1259">
        <v>1</v>
      </c>
    </row>
    <row r="202" spans="1:25">
      <c r="A202" s="1350">
        <v>11202002384</v>
      </c>
      <c r="B202" s="1260" t="s">
        <v>12490</v>
      </c>
      <c r="C202" s="1260" t="s">
        <v>12491</v>
      </c>
      <c r="D202" s="1260" t="s">
        <v>12492</v>
      </c>
      <c r="E202" s="1260" t="s">
        <v>11311</v>
      </c>
      <c r="F202" s="1260"/>
      <c r="G202" s="1260"/>
      <c r="H202" s="1260" t="s">
        <v>11153</v>
      </c>
      <c r="I202" s="1260" t="s">
        <v>11177</v>
      </c>
      <c r="J202" s="1259">
        <v>7432676</v>
      </c>
      <c r="K202" s="1260" t="s">
        <v>11221</v>
      </c>
      <c r="L202" s="1260" t="s">
        <v>11275</v>
      </c>
      <c r="M202" s="1260" t="s">
        <v>1654</v>
      </c>
      <c r="N202" s="1260" t="s">
        <v>12493</v>
      </c>
      <c r="O202" s="1260" t="s">
        <v>12492</v>
      </c>
      <c r="P202" s="1260"/>
      <c r="Q202" s="1260" t="s">
        <v>12494</v>
      </c>
      <c r="R202" s="1260" t="s">
        <v>12495</v>
      </c>
      <c r="S202" s="1259">
        <v>1</v>
      </c>
      <c r="T202" s="1260" t="s">
        <v>12132</v>
      </c>
      <c r="U202" s="1260" t="s">
        <v>11182</v>
      </c>
      <c r="V202" s="1260" t="s">
        <v>11956</v>
      </c>
      <c r="W202" s="1259">
        <v>0</v>
      </c>
      <c r="X202" s="1259">
        <v>1007</v>
      </c>
      <c r="Y202" s="1259">
        <v>2</v>
      </c>
    </row>
    <row r="203" spans="1:25">
      <c r="A203" s="1350">
        <v>11202002383</v>
      </c>
      <c r="B203" s="1260" t="s">
        <v>12496</v>
      </c>
      <c r="C203" s="1260" t="s">
        <v>12497</v>
      </c>
      <c r="D203" s="1260" t="s">
        <v>12498</v>
      </c>
      <c r="E203" s="1260" t="s">
        <v>11949</v>
      </c>
      <c r="F203" s="1260" t="s">
        <v>11176</v>
      </c>
      <c r="G203" s="1260"/>
      <c r="H203" s="1260" t="s">
        <v>11153</v>
      </c>
      <c r="I203" s="1260" t="s">
        <v>11177</v>
      </c>
      <c r="J203" s="1259">
        <v>7432675</v>
      </c>
      <c r="K203" s="1260" t="s">
        <v>11221</v>
      </c>
      <c r="L203" s="1260" t="s">
        <v>11275</v>
      </c>
      <c r="M203" s="1260" t="s">
        <v>1654</v>
      </c>
      <c r="N203" s="1260" t="s">
        <v>12499</v>
      </c>
      <c r="O203" s="1260" t="s">
        <v>12498</v>
      </c>
      <c r="P203" s="1260" t="s">
        <v>12500</v>
      </c>
      <c r="Q203" s="1260" t="s">
        <v>12501</v>
      </c>
      <c r="R203" s="1260" t="s">
        <v>12502</v>
      </c>
      <c r="S203" s="1259">
        <v>1</v>
      </c>
      <c r="T203" s="1260" t="s">
        <v>12503</v>
      </c>
      <c r="U203" s="1260" t="s">
        <v>11158</v>
      </c>
      <c r="V203" s="1260" t="s">
        <v>11263</v>
      </c>
      <c r="W203" s="1259">
        <v>0</v>
      </c>
      <c r="X203" s="1259">
        <v>1007</v>
      </c>
      <c r="Y203" s="1259">
        <v>2</v>
      </c>
    </row>
    <row r="204" spans="1:25">
      <c r="A204" s="1350">
        <v>11202002382</v>
      </c>
      <c r="B204" s="1260" t="s">
        <v>12504</v>
      </c>
      <c r="C204" s="1260" t="s">
        <v>12505</v>
      </c>
      <c r="D204" s="1260" t="s">
        <v>12506</v>
      </c>
      <c r="E204" s="1260" t="s">
        <v>11203</v>
      </c>
      <c r="F204" s="1260" t="s">
        <v>11176</v>
      </c>
      <c r="G204" s="1260"/>
      <c r="H204" s="1260" t="s">
        <v>11153</v>
      </c>
      <c r="I204" s="1260" t="s">
        <v>11177</v>
      </c>
      <c r="J204" s="1259">
        <v>7432674</v>
      </c>
      <c r="K204" s="1260" t="s">
        <v>11221</v>
      </c>
      <c r="L204" s="1260" t="s">
        <v>11275</v>
      </c>
      <c r="M204" s="1260" t="s">
        <v>1654</v>
      </c>
      <c r="N204" s="1260" t="s">
        <v>12507</v>
      </c>
      <c r="O204" s="1260" t="s">
        <v>12506</v>
      </c>
      <c r="P204" s="1260" t="s">
        <v>12508</v>
      </c>
      <c r="Q204" s="1260" t="s">
        <v>11846</v>
      </c>
      <c r="R204" s="1260" t="s">
        <v>12508</v>
      </c>
      <c r="S204" s="1259">
        <v>1</v>
      </c>
      <c r="T204" s="1260" t="s">
        <v>12509</v>
      </c>
      <c r="U204" s="1260" t="s">
        <v>11158</v>
      </c>
      <c r="V204" s="1260" t="s">
        <v>11263</v>
      </c>
      <c r="W204" s="1259">
        <v>0</v>
      </c>
      <c r="X204" s="1259">
        <v>1007</v>
      </c>
      <c r="Y204" s="1259">
        <v>2</v>
      </c>
    </row>
    <row r="205" spans="1:25">
      <c r="A205" s="1350">
        <v>11202002381</v>
      </c>
      <c r="B205" s="1260" t="s">
        <v>12510</v>
      </c>
      <c r="C205" s="1260" t="s">
        <v>12511</v>
      </c>
      <c r="D205" s="1260" t="s">
        <v>12512</v>
      </c>
      <c r="E205" s="1260" t="s">
        <v>11384</v>
      </c>
      <c r="F205" s="1260"/>
      <c r="G205" s="1260"/>
      <c r="H205" s="1260" t="s">
        <v>11153</v>
      </c>
      <c r="I205" s="1260" t="s">
        <v>11177</v>
      </c>
      <c r="J205" s="1259">
        <v>7432673</v>
      </c>
      <c r="K205" s="1260" t="s">
        <v>11221</v>
      </c>
      <c r="L205" s="1260" t="s">
        <v>11275</v>
      </c>
      <c r="M205" s="1260" t="s">
        <v>1654</v>
      </c>
      <c r="N205" s="1260" t="s">
        <v>12513</v>
      </c>
      <c r="O205" s="1260" t="s">
        <v>12512</v>
      </c>
      <c r="P205" s="1260" t="s">
        <v>12514</v>
      </c>
      <c r="Q205" s="1260" t="s">
        <v>12515</v>
      </c>
      <c r="R205" s="1260" t="s">
        <v>12514</v>
      </c>
      <c r="S205" s="1259">
        <v>1</v>
      </c>
      <c r="T205" s="1260" t="s">
        <v>12516</v>
      </c>
      <c r="U205" s="1260" t="s">
        <v>11158</v>
      </c>
      <c r="V205" s="1260" t="s">
        <v>11263</v>
      </c>
      <c r="W205" s="1259">
        <v>0</v>
      </c>
      <c r="X205" s="1259">
        <v>1007</v>
      </c>
      <c r="Y205" s="1259">
        <v>2</v>
      </c>
    </row>
    <row r="206" spans="1:25">
      <c r="A206" s="1350">
        <v>11202002380</v>
      </c>
      <c r="B206" s="1260" t="s">
        <v>12517</v>
      </c>
      <c r="C206" s="1260" t="s">
        <v>12518</v>
      </c>
      <c r="D206" s="1260" t="s">
        <v>12519</v>
      </c>
      <c r="E206" s="1260" t="s">
        <v>11190</v>
      </c>
      <c r="F206" s="1260"/>
      <c r="G206" s="1260"/>
      <c r="H206" s="1260" t="s">
        <v>11153</v>
      </c>
      <c r="I206" s="1260" t="s">
        <v>11177</v>
      </c>
      <c r="J206" s="1259">
        <v>7432672</v>
      </c>
      <c r="K206" s="1260" t="s">
        <v>11221</v>
      </c>
      <c r="L206" s="1260" t="s">
        <v>11275</v>
      </c>
      <c r="M206" s="1260" t="s">
        <v>262</v>
      </c>
      <c r="N206" s="1260"/>
      <c r="O206" s="1260" t="s">
        <v>12519</v>
      </c>
      <c r="P206" s="1260"/>
      <c r="Q206" s="1260"/>
      <c r="R206" s="1260"/>
      <c r="S206" s="1259">
        <v>1</v>
      </c>
      <c r="T206" s="1260" t="s">
        <v>12132</v>
      </c>
      <c r="U206" s="1260"/>
      <c r="V206" s="1260"/>
      <c r="W206" s="1259">
        <v>0</v>
      </c>
      <c r="X206" s="1259">
        <v>1007</v>
      </c>
      <c r="Y206" s="1259">
        <v>2</v>
      </c>
    </row>
    <row r="207" spans="1:25">
      <c r="A207" s="1350">
        <v>11202002379</v>
      </c>
      <c r="B207" s="1260" t="s">
        <v>12520</v>
      </c>
      <c r="C207" s="1260" t="s">
        <v>12518</v>
      </c>
      <c r="D207" s="1260" t="s">
        <v>12521</v>
      </c>
      <c r="E207" s="1260" t="s">
        <v>11190</v>
      </c>
      <c r="F207" s="1260"/>
      <c r="G207" s="1260"/>
      <c r="H207" s="1260" t="s">
        <v>11153</v>
      </c>
      <c r="I207" s="1260" t="s">
        <v>11177</v>
      </c>
      <c r="J207" s="1259">
        <v>7432671</v>
      </c>
      <c r="K207" s="1260" t="s">
        <v>11221</v>
      </c>
      <c r="L207" s="1260" t="s">
        <v>11275</v>
      </c>
      <c r="M207" s="1260" t="s">
        <v>1654</v>
      </c>
      <c r="N207" s="1260" t="s">
        <v>12522</v>
      </c>
      <c r="O207" s="1260" t="s">
        <v>12521</v>
      </c>
      <c r="P207" s="1260" t="s">
        <v>12523</v>
      </c>
      <c r="Q207" s="1260"/>
      <c r="R207" s="1260"/>
      <c r="S207" s="1259">
        <v>1</v>
      </c>
      <c r="T207" s="1260" t="s">
        <v>12132</v>
      </c>
      <c r="U207" s="1260" t="s">
        <v>11182</v>
      </c>
      <c r="V207" s="1260" t="s">
        <v>12067</v>
      </c>
      <c r="W207" s="1259">
        <v>0</v>
      </c>
      <c r="X207" s="1259">
        <v>1007</v>
      </c>
      <c r="Y207" s="1259">
        <v>2</v>
      </c>
    </row>
    <row r="208" spans="1:25">
      <c r="A208" s="1350">
        <v>11202002378</v>
      </c>
      <c r="B208" s="1260" t="s">
        <v>12524</v>
      </c>
      <c r="C208" s="1260" t="s">
        <v>12518</v>
      </c>
      <c r="D208" s="1260" t="s">
        <v>12525</v>
      </c>
      <c r="E208" s="1260" t="s">
        <v>11190</v>
      </c>
      <c r="F208" s="1260"/>
      <c r="G208" s="1260"/>
      <c r="H208" s="1260" t="s">
        <v>11153</v>
      </c>
      <c r="I208" s="1260" t="s">
        <v>11177</v>
      </c>
      <c r="J208" s="1259">
        <v>7432670</v>
      </c>
      <c r="K208" s="1260" t="s">
        <v>11221</v>
      </c>
      <c r="L208" s="1260" t="s">
        <v>11275</v>
      </c>
      <c r="M208" s="1260" t="s">
        <v>1654</v>
      </c>
      <c r="N208" s="1260" t="s">
        <v>12526</v>
      </c>
      <c r="O208" s="1260" t="s">
        <v>12525</v>
      </c>
      <c r="P208" s="1260" t="s">
        <v>12527</v>
      </c>
      <c r="Q208" s="1260"/>
      <c r="R208" s="1260"/>
      <c r="S208" s="1259">
        <v>1</v>
      </c>
      <c r="T208" s="1260" t="s">
        <v>12132</v>
      </c>
      <c r="U208" s="1260" t="s">
        <v>11182</v>
      </c>
      <c r="V208" s="1260" t="s">
        <v>12067</v>
      </c>
      <c r="W208" s="1259">
        <v>0</v>
      </c>
      <c r="X208" s="1259">
        <v>1007</v>
      </c>
      <c r="Y208" s="1259">
        <v>2</v>
      </c>
    </row>
    <row r="209" spans="1:25">
      <c r="A209" s="1350">
        <v>11202002377</v>
      </c>
      <c r="B209" s="1260" t="s">
        <v>12528</v>
      </c>
      <c r="C209" s="1260" t="s">
        <v>12518</v>
      </c>
      <c r="D209" s="1260" t="s">
        <v>12529</v>
      </c>
      <c r="E209" s="1260" t="s">
        <v>11190</v>
      </c>
      <c r="F209" s="1260"/>
      <c r="G209" s="1260"/>
      <c r="H209" s="1260" t="s">
        <v>11153</v>
      </c>
      <c r="I209" s="1260" t="s">
        <v>11177</v>
      </c>
      <c r="J209" s="1259">
        <v>7432669</v>
      </c>
      <c r="K209" s="1260" t="s">
        <v>11221</v>
      </c>
      <c r="L209" s="1260" t="s">
        <v>11275</v>
      </c>
      <c r="M209" s="1260" t="s">
        <v>262</v>
      </c>
      <c r="N209" s="1260"/>
      <c r="O209" s="1260" t="s">
        <v>12529</v>
      </c>
      <c r="P209" s="1260"/>
      <c r="Q209" s="1260"/>
      <c r="R209" s="1260"/>
      <c r="S209" s="1259">
        <v>1</v>
      </c>
      <c r="T209" s="1260" t="s">
        <v>12132</v>
      </c>
      <c r="U209" s="1260"/>
      <c r="V209" s="1260"/>
      <c r="W209" s="1259">
        <v>0</v>
      </c>
      <c r="X209" s="1259">
        <v>1007</v>
      </c>
      <c r="Y209" s="1259">
        <v>2</v>
      </c>
    </row>
    <row r="210" spans="1:25">
      <c r="A210" s="1350">
        <v>11202002376</v>
      </c>
      <c r="B210" s="1260" t="s">
        <v>12530</v>
      </c>
      <c r="C210" s="1260" t="s">
        <v>12518</v>
      </c>
      <c r="D210" s="1260" t="s">
        <v>12531</v>
      </c>
      <c r="E210" s="1260" t="s">
        <v>11190</v>
      </c>
      <c r="F210" s="1260"/>
      <c r="G210" s="1260"/>
      <c r="H210" s="1260" t="s">
        <v>11153</v>
      </c>
      <c r="I210" s="1260" t="s">
        <v>11177</v>
      </c>
      <c r="J210" s="1259">
        <v>7432668</v>
      </c>
      <c r="K210" s="1260" t="s">
        <v>11221</v>
      </c>
      <c r="L210" s="1260" t="s">
        <v>11275</v>
      </c>
      <c r="M210" s="1260" t="s">
        <v>262</v>
      </c>
      <c r="N210" s="1260"/>
      <c r="O210" s="1260" t="s">
        <v>12531</v>
      </c>
      <c r="P210" s="1260"/>
      <c r="Q210" s="1260"/>
      <c r="R210" s="1260"/>
      <c r="S210" s="1259">
        <v>1</v>
      </c>
      <c r="T210" s="1260" t="s">
        <v>12132</v>
      </c>
      <c r="U210" s="1260"/>
      <c r="V210" s="1260"/>
      <c r="W210" s="1259">
        <v>0</v>
      </c>
      <c r="X210" s="1259">
        <v>1007</v>
      </c>
      <c r="Y210" s="1259">
        <v>2</v>
      </c>
    </row>
    <row r="211" spans="1:25">
      <c r="A211" s="1350">
        <v>11202002375</v>
      </c>
      <c r="B211" s="1260" t="s">
        <v>12532</v>
      </c>
      <c r="C211" s="1260" t="s">
        <v>12518</v>
      </c>
      <c r="D211" s="1260" t="s">
        <v>12428</v>
      </c>
      <c r="E211" s="1260" t="s">
        <v>11190</v>
      </c>
      <c r="F211" s="1260"/>
      <c r="G211" s="1260"/>
      <c r="H211" s="1260" t="s">
        <v>11153</v>
      </c>
      <c r="I211" s="1260" t="s">
        <v>11177</v>
      </c>
      <c r="J211" s="1259">
        <v>7432667</v>
      </c>
      <c r="K211" s="1260" t="s">
        <v>11221</v>
      </c>
      <c r="L211" s="1260" t="s">
        <v>11275</v>
      </c>
      <c r="M211" s="1260" t="s">
        <v>262</v>
      </c>
      <c r="N211" s="1260"/>
      <c r="O211" s="1260" t="s">
        <v>12428</v>
      </c>
      <c r="P211" s="1260"/>
      <c r="Q211" s="1260"/>
      <c r="R211" s="1260"/>
      <c r="S211" s="1259">
        <v>1</v>
      </c>
      <c r="T211" s="1260" t="s">
        <v>12132</v>
      </c>
      <c r="U211" s="1260"/>
      <c r="V211" s="1260"/>
      <c r="W211" s="1259">
        <v>0</v>
      </c>
      <c r="X211" s="1259">
        <v>1007</v>
      </c>
      <c r="Y211" s="1259">
        <v>2</v>
      </c>
    </row>
    <row r="212" spans="1:25">
      <c r="A212" s="1350">
        <v>11202002374</v>
      </c>
      <c r="B212" s="1260" t="s">
        <v>12533</v>
      </c>
      <c r="C212" s="1260" t="s">
        <v>12518</v>
      </c>
      <c r="D212" s="1260" t="s">
        <v>12534</v>
      </c>
      <c r="E212" s="1260" t="s">
        <v>11190</v>
      </c>
      <c r="F212" s="1260"/>
      <c r="G212" s="1260"/>
      <c r="H212" s="1260" t="s">
        <v>11153</v>
      </c>
      <c r="I212" s="1260" t="s">
        <v>11177</v>
      </c>
      <c r="J212" s="1259">
        <v>7432666</v>
      </c>
      <c r="K212" s="1260" t="s">
        <v>11221</v>
      </c>
      <c r="L212" s="1260" t="s">
        <v>11275</v>
      </c>
      <c r="M212" s="1260" t="s">
        <v>1654</v>
      </c>
      <c r="N212" s="1260" t="s">
        <v>12535</v>
      </c>
      <c r="O212" s="1260" t="s">
        <v>12534</v>
      </c>
      <c r="P212" s="1260" t="s">
        <v>12536</v>
      </c>
      <c r="Q212" s="1260"/>
      <c r="R212" s="1260"/>
      <c r="S212" s="1259">
        <v>1</v>
      </c>
      <c r="T212" s="1260" t="s">
        <v>12132</v>
      </c>
      <c r="U212" s="1260" t="s">
        <v>11182</v>
      </c>
      <c r="V212" s="1260" t="s">
        <v>12067</v>
      </c>
      <c r="W212" s="1259">
        <v>0</v>
      </c>
      <c r="X212" s="1259">
        <v>1007</v>
      </c>
      <c r="Y212" s="1259">
        <v>2</v>
      </c>
    </row>
    <row r="213" spans="1:25">
      <c r="A213" s="1350">
        <v>11202002373</v>
      </c>
      <c r="B213" s="1260" t="s">
        <v>12537</v>
      </c>
      <c r="C213" s="1260" t="s">
        <v>12518</v>
      </c>
      <c r="D213" s="1260" t="s">
        <v>12538</v>
      </c>
      <c r="E213" s="1260" t="s">
        <v>11190</v>
      </c>
      <c r="F213" s="1260"/>
      <c r="G213" s="1260"/>
      <c r="H213" s="1260" t="s">
        <v>11153</v>
      </c>
      <c r="I213" s="1260" t="s">
        <v>11177</v>
      </c>
      <c r="J213" s="1259">
        <v>7432665</v>
      </c>
      <c r="K213" s="1260" t="s">
        <v>11221</v>
      </c>
      <c r="L213" s="1260" t="s">
        <v>11275</v>
      </c>
      <c r="M213" s="1260" t="s">
        <v>1654</v>
      </c>
      <c r="N213" s="1260" t="s">
        <v>12539</v>
      </c>
      <c r="O213" s="1260" t="s">
        <v>12538</v>
      </c>
      <c r="P213" s="1259">
        <v>7801130</v>
      </c>
      <c r="Q213" s="1260"/>
      <c r="R213" s="1260"/>
      <c r="S213" s="1259">
        <v>1</v>
      </c>
      <c r="T213" s="1260" t="s">
        <v>12132</v>
      </c>
      <c r="U213" s="1260" t="s">
        <v>11182</v>
      </c>
      <c r="V213" s="1260" t="s">
        <v>12067</v>
      </c>
      <c r="W213" s="1259">
        <v>0</v>
      </c>
      <c r="X213" s="1259">
        <v>1007</v>
      </c>
      <c r="Y213" s="1259">
        <v>2</v>
      </c>
    </row>
    <row r="214" spans="1:25">
      <c r="A214" s="1350">
        <v>11202002372</v>
      </c>
      <c r="B214" s="1260" t="s">
        <v>12540</v>
      </c>
      <c r="C214" s="1260" t="s">
        <v>12518</v>
      </c>
      <c r="D214" s="1260" t="s">
        <v>12541</v>
      </c>
      <c r="E214" s="1260" t="s">
        <v>11190</v>
      </c>
      <c r="F214" s="1260"/>
      <c r="G214" s="1260"/>
      <c r="H214" s="1260" t="s">
        <v>11153</v>
      </c>
      <c r="I214" s="1260" t="s">
        <v>11177</v>
      </c>
      <c r="J214" s="1259">
        <v>7432664</v>
      </c>
      <c r="K214" s="1260" t="s">
        <v>11221</v>
      </c>
      <c r="L214" s="1260" t="s">
        <v>11275</v>
      </c>
      <c r="M214" s="1260" t="s">
        <v>1654</v>
      </c>
      <c r="N214" s="1260" t="s">
        <v>12542</v>
      </c>
      <c r="O214" s="1260" t="s">
        <v>12541</v>
      </c>
      <c r="P214" s="1260" t="s">
        <v>12543</v>
      </c>
      <c r="Q214" s="1260"/>
      <c r="R214" s="1260"/>
      <c r="S214" s="1259">
        <v>1</v>
      </c>
      <c r="T214" s="1260" t="s">
        <v>12132</v>
      </c>
      <c r="U214" s="1260" t="s">
        <v>11158</v>
      </c>
      <c r="V214" s="1260" t="s">
        <v>11263</v>
      </c>
      <c r="W214" s="1259">
        <v>0</v>
      </c>
      <c r="X214" s="1259">
        <v>1007</v>
      </c>
      <c r="Y214" s="1259">
        <v>2</v>
      </c>
    </row>
    <row r="215" spans="1:25">
      <c r="A215" s="1350">
        <v>11202002371</v>
      </c>
      <c r="B215" s="1260" t="s">
        <v>12544</v>
      </c>
      <c r="C215" s="1260" t="s">
        <v>12518</v>
      </c>
      <c r="D215" s="1260" t="s">
        <v>12545</v>
      </c>
      <c r="E215" s="1260" t="s">
        <v>11190</v>
      </c>
      <c r="F215" s="1260"/>
      <c r="G215" s="1260"/>
      <c r="H215" s="1260" t="s">
        <v>11153</v>
      </c>
      <c r="I215" s="1260" t="s">
        <v>11177</v>
      </c>
      <c r="J215" s="1259">
        <v>7432663</v>
      </c>
      <c r="K215" s="1260" t="s">
        <v>11221</v>
      </c>
      <c r="L215" s="1260" t="s">
        <v>11275</v>
      </c>
      <c r="M215" s="1260" t="s">
        <v>1654</v>
      </c>
      <c r="N215" s="1260" t="s">
        <v>12546</v>
      </c>
      <c r="O215" s="1260" t="s">
        <v>12545</v>
      </c>
      <c r="P215" s="1260" t="s">
        <v>12547</v>
      </c>
      <c r="Q215" s="1260"/>
      <c r="R215" s="1260"/>
      <c r="S215" s="1259">
        <v>1</v>
      </c>
      <c r="T215" s="1260" t="s">
        <v>12132</v>
      </c>
      <c r="U215" s="1260" t="s">
        <v>11182</v>
      </c>
      <c r="V215" s="1260" t="s">
        <v>12067</v>
      </c>
      <c r="W215" s="1259">
        <v>0</v>
      </c>
      <c r="X215" s="1259">
        <v>1007</v>
      </c>
      <c r="Y215" s="1259">
        <v>2</v>
      </c>
    </row>
    <row r="216" spans="1:25">
      <c r="A216" s="1350">
        <v>11202002370</v>
      </c>
      <c r="B216" s="1260" t="s">
        <v>12548</v>
      </c>
      <c r="C216" s="1260" t="s">
        <v>12518</v>
      </c>
      <c r="D216" s="1260" t="s">
        <v>12549</v>
      </c>
      <c r="E216" s="1260" t="s">
        <v>11190</v>
      </c>
      <c r="F216" s="1260" t="s">
        <v>11176</v>
      </c>
      <c r="G216" s="1260" t="s">
        <v>12550</v>
      </c>
      <c r="H216" s="1260" t="s">
        <v>11153</v>
      </c>
      <c r="I216" s="1260" t="s">
        <v>11177</v>
      </c>
      <c r="J216" s="1259">
        <v>7432662</v>
      </c>
      <c r="K216" s="1260" t="s">
        <v>11221</v>
      </c>
      <c r="L216" s="1260" t="s">
        <v>11385</v>
      </c>
      <c r="M216" s="1260" t="s">
        <v>262</v>
      </c>
      <c r="N216" s="1260"/>
      <c r="O216" s="1260" t="s">
        <v>12549</v>
      </c>
      <c r="P216" s="1260"/>
      <c r="Q216" s="1260"/>
      <c r="R216" s="1260"/>
      <c r="S216" s="1259">
        <v>1</v>
      </c>
      <c r="T216" s="1260"/>
      <c r="U216" s="1260"/>
      <c r="V216" s="1260"/>
      <c r="W216" s="1259">
        <v>254</v>
      </c>
      <c r="X216" s="1259">
        <v>1007</v>
      </c>
      <c r="Y216" s="1259">
        <v>1</v>
      </c>
    </row>
    <row r="217" spans="1:25">
      <c r="A217" s="1350">
        <v>11202002369</v>
      </c>
      <c r="B217" s="1260"/>
      <c r="C217" s="1260" t="s">
        <v>12551</v>
      </c>
      <c r="D217" s="1260" t="s">
        <v>2527</v>
      </c>
      <c r="E217" s="1260" t="s">
        <v>12552</v>
      </c>
      <c r="F217" s="1260" t="s">
        <v>12466</v>
      </c>
      <c r="G217" s="1260" t="s">
        <v>12553</v>
      </c>
      <c r="H217" s="1260" t="s">
        <v>11153</v>
      </c>
      <c r="I217" s="1260" t="s">
        <v>10976</v>
      </c>
      <c r="J217" s="1259">
        <v>7432661</v>
      </c>
      <c r="K217" s="1260" t="s">
        <v>11221</v>
      </c>
      <c r="L217" s="1260" t="s">
        <v>11155</v>
      </c>
      <c r="M217" s="1260" t="s">
        <v>262</v>
      </c>
      <c r="N217" s="1260"/>
      <c r="O217" s="1260" t="s">
        <v>2527</v>
      </c>
      <c r="P217" s="1260"/>
      <c r="Q217" s="1260"/>
      <c r="R217" s="1260"/>
      <c r="S217" s="1259">
        <v>1</v>
      </c>
      <c r="T217" s="1260"/>
      <c r="U217" s="1260"/>
      <c r="V217" s="1260"/>
      <c r="W217" s="1259">
        <v>0</v>
      </c>
      <c r="X217" s="1259">
        <v>1007</v>
      </c>
      <c r="Y217" s="1259">
        <v>0</v>
      </c>
    </row>
    <row r="218" spans="1:25">
      <c r="A218" s="1350">
        <v>11202002368</v>
      </c>
      <c r="B218" s="1260" t="s">
        <v>12554</v>
      </c>
      <c r="C218" s="1260" t="s">
        <v>12555</v>
      </c>
      <c r="D218" s="1260" t="s">
        <v>12556</v>
      </c>
      <c r="E218" s="1260" t="s">
        <v>11175</v>
      </c>
      <c r="F218" s="1260" t="s">
        <v>12557</v>
      </c>
      <c r="G218" s="1260" t="s">
        <v>12558</v>
      </c>
      <c r="H218" s="1260" t="s">
        <v>11153</v>
      </c>
      <c r="I218" s="1260" t="s">
        <v>10976</v>
      </c>
      <c r="J218" s="1259">
        <v>7432660</v>
      </c>
      <c r="K218" s="1260" t="s">
        <v>11221</v>
      </c>
      <c r="L218" s="1260" t="s">
        <v>11155</v>
      </c>
      <c r="M218" s="1260" t="s">
        <v>2276</v>
      </c>
      <c r="N218" s="1260" t="s">
        <v>12559</v>
      </c>
      <c r="O218" s="1260" t="s">
        <v>12556</v>
      </c>
      <c r="P218" s="1260" t="s">
        <v>12560</v>
      </c>
      <c r="Q218" s="1260" t="s">
        <v>11867</v>
      </c>
      <c r="R218" s="1260" t="s">
        <v>12560</v>
      </c>
      <c r="S218" s="1259">
        <v>1</v>
      </c>
      <c r="T218" s="1260" t="s">
        <v>12561</v>
      </c>
      <c r="U218" s="1260" t="s">
        <v>11231</v>
      </c>
      <c r="V218" s="1260" t="s">
        <v>12201</v>
      </c>
      <c r="W218" s="1259">
        <v>0</v>
      </c>
      <c r="X218" s="1259">
        <v>1007</v>
      </c>
      <c r="Y218" s="1259">
        <v>0</v>
      </c>
    </row>
    <row r="219" spans="1:25">
      <c r="A219" s="1350">
        <v>11202002367</v>
      </c>
      <c r="B219" s="1260"/>
      <c r="C219" s="1260" t="s">
        <v>12562</v>
      </c>
      <c r="D219" s="1260" t="s">
        <v>12563</v>
      </c>
      <c r="E219" s="1260" t="s">
        <v>11461</v>
      </c>
      <c r="F219" s="1260" t="s">
        <v>12564</v>
      </c>
      <c r="G219" s="1260" t="s">
        <v>12565</v>
      </c>
      <c r="H219" s="1260" t="s">
        <v>11153</v>
      </c>
      <c r="I219" s="1260" t="s">
        <v>11164</v>
      </c>
      <c r="J219" s="1259">
        <v>7432659</v>
      </c>
      <c r="K219" s="1260" t="s">
        <v>11221</v>
      </c>
      <c r="L219" s="1260" t="s">
        <v>11155</v>
      </c>
      <c r="M219" s="1260" t="s">
        <v>262</v>
      </c>
      <c r="N219" s="1260"/>
      <c r="O219" s="1260" t="s">
        <v>12563</v>
      </c>
      <c r="P219" s="1260"/>
      <c r="Q219" s="1260"/>
      <c r="R219" s="1260"/>
      <c r="S219" s="1259">
        <v>1</v>
      </c>
      <c r="T219" s="1260"/>
      <c r="U219" s="1260"/>
      <c r="V219" s="1260"/>
      <c r="W219" s="1259">
        <v>0</v>
      </c>
      <c r="X219" s="1259">
        <v>1007</v>
      </c>
      <c r="Y219" s="1259">
        <v>0</v>
      </c>
    </row>
    <row r="220" spans="1:25">
      <c r="A220" s="1350">
        <v>11202002366</v>
      </c>
      <c r="B220" s="1260"/>
      <c r="C220" s="1260" t="s">
        <v>12566</v>
      </c>
      <c r="D220" s="1260" t="s">
        <v>12567</v>
      </c>
      <c r="E220" s="1260" t="s">
        <v>12568</v>
      </c>
      <c r="F220" s="1260" t="s">
        <v>12474</v>
      </c>
      <c r="G220" s="1260" t="s">
        <v>12569</v>
      </c>
      <c r="H220" s="1260" t="s">
        <v>11153</v>
      </c>
      <c r="I220" s="1260" t="s">
        <v>11243</v>
      </c>
      <c r="J220" s="1259">
        <v>7432658</v>
      </c>
      <c r="K220" s="1260" t="s">
        <v>11221</v>
      </c>
      <c r="L220" s="1260" t="s">
        <v>11155</v>
      </c>
      <c r="M220" s="1260" t="s">
        <v>262</v>
      </c>
      <c r="N220" s="1260"/>
      <c r="O220" s="1260" t="s">
        <v>12567</v>
      </c>
      <c r="P220" s="1260"/>
      <c r="Q220" s="1260"/>
      <c r="R220" s="1260"/>
      <c r="S220" s="1259">
        <v>1</v>
      </c>
      <c r="T220" s="1260"/>
      <c r="U220" s="1260"/>
      <c r="V220" s="1260"/>
      <c r="W220" s="1259">
        <v>0</v>
      </c>
      <c r="X220" s="1259">
        <v>1007</v>
      </c>
      <c r="Y220" s="1259">
        <v>0</v>
      </c>
    </row>
    <row r="221" spans="1:25">
      <c r="A221" s="1350">
        <v>11202002365</v>
      </c>
      <c r="B221" s="1260"/>
      <c r="C221" s="1260" t="s">
        <v>12570</v>
      </c>
      <c r="D221" s="1260" t="s">
        <v>12571</v>
      </c>
      <c r="E221" s="1260" t="s">
        <v>11175</v>
      </c>
      <c r="F221" s="1260" t="s">
        <v>12572</v>
      </c>
      <c r="G221" s="1260" t="s">
        <v>12573</v>
      </c>
      <c r="H221" s="1260" t="s">
        <v>11153</v>
      </c>
      <c r="I221" s="1260" t="s">
        <v>11164</v>
      </c>
      <c r="J221" s="1259">
        <v>7432657</v>
      </c>
      <c r="K221" s="1260" t="s">
        <v>11221</v>
      </c>
      <c r="L221" s="1260" t="s">
        <v>11155</v>
      </c>
      <c r="M221" s="1260" t="s">
        <v>2262</v>
      </c>
      <c r="N221" s="1260" t="s">
        <v>12574</v>
      </c>
      <c r="O221" s="1260" t="s">
        <v>12571</v>
      </c>
      <c r="P221" s="1260"/>
      <c r="Q221" s="1260"/>
      <c r="R221" s="1260"/>
      <c r="S221" s="1259">
        <v>1</v>
      </c>
      <c r="T221" s="1260"/>
      <c r="U221" s="1260" t="s">
        <v>11290</v>
      </c>
      <c r="V221" s="1260" t="s">
        <v>12575</v>
      </c>
      <c r="W221" s="1259">
        <v>0</v>
      </c>
      <c r="X221" s="1259">
        <v>1007</v>
      </c>
      <c r="Y221" s="1259">
        <v>0</v>
      </c>
    </row>
    <row r="222" spans="1:25">
      <c r="A222" s="1350">
        <v>11202002364</v>
      </c>
      <c r="B222" s="1260" t="s">
        <v>12576</v>
      </c>
      <c r="C222" s="1260" t="s">
        <v>12577</v>
      </c>
      <c r="D222" s="1260" t="s">
        <v>12578</v>
      </c>
      <c r="E222" s="1260" t="s">
        <v>11175</v>
      </c>
      <c r="F222" s="1260" t="s">
        <v>11176</v>
      </c>
      <c r="G222" s="1260" t="s">
        <v>12579</v>
      </c>
      <c r="H222" s="1260" t="s">
        <v>11153</v>
      </c>
      <c r="I222" s="1260" t="s">
        <v>11177</v>
      </c>
      <c r="J222" s="1259">
        <v>7432656</v>
      </c>
      <c r="K222" s="1260" t="s">
        <v>11221</v>
      </c>
      <c r="L222" s="1260" t="s">
        <v>11155</v>
      </c>
      <c r="M222" s="1260" t="s">
        <v>2134</v>
      </c>
      <c r="N222" s="1260" t="s">
        <v>12580</v>
      </c>
      <c r="O222" s="1260" t="s">
        <v>12578</v>
      </c>
      <c r="P222" s="1260" t="s">
        <v>12581</v>
      </c>
      <c r="Q222" s="1260" t="s">
        <v>12582</v>
      </c>
      <c r="R222" s="1260" t="s">
        <v>12583</v>
      </c>
      <c r="S222" s="1259">
        <v>1</v>
      </c>
      <c r="T222" s="1260" t="s">
        <v>12584</v>
      </c>
      <c r="U222" s="1260" t="s">
        <v>11198</v>
      </c>
      <c r="V222" s="1260" t="s">
        <v>12585</v>
      </c>
      <c r="W222" s="1259">
        <v>0</v>
      </c>
      <c r="X222" s="1259">
        <v>1007</v>
      </c>
      <c r="Y222" s="1259">
        <v>0</v>
      </c>
    </row>
    <row r="223" spans="1:25">
      <c r="A223" s="1350">
        <v>11202002363</v>
      </c>
      <c r="B223" s="1260"/>
      <c r="C223" s="1260" t="s">
        <v>12586</v>
      </c>
      <c r="D223" s="1260" t="s">
        <v>12587</v>
      </c>
      <c r="E223" s="1260" t="s">
        <v>11509</v>
      </c>
      <c r="F223" s="1260" t="s">
        <v>12564</v>
      </c>
      <c r="G223" s="1260" t="s">
        <v>12588</v>
      </c>
      <c r="H223" s="1260" t="s">
        <v>11153</v>
      </c>
      <c r="I223" s="1260" t="s">
        <v>11164</v>
      </c>
      <c r="J223" s="1259">
        <v>7432655</v>
      </c>
      <c r="K223" s="1260" t="s">
        <v>11221</v>
      </c>
      <c r="L223" s="1260" t="s">
        <v>11155</v>
      </c>
      <c r="M223" s="1260" t="s">
        <v>1293</v>
      </c>
      <c r="N223" s="1260" t="s">
        <v>12589</v>
      </c>
      <c r="O223" s="1260" t="s">
        <v>12587</v>
      </c>
      <c r="P223" s="1260"/>
      <c r="Q223" s="1260"/>
      <c r="R223" s="1260"/>
      <c r="S223" s="1259">
        <v>1</v>
      </c>
      <c r="T223" s="1260"/>
      <c r="U223" s="1260" t="s">
        <v>11921</v>
      </c>
      <c r="V223" s="1260" t="s">
        <v>12590</v>
      </c>
      <c r="W223" s="1259">
        <v>0</v>
      </c>
      <c r="X223" s="1259">
        <v>1007</v>
      </c>
      <c r="Y223" s="1259">
        <v>0</v>
      </c>
    </row>
    <row r="224" spans="1:25">
      <c r="A224" s="1350">
        <v>11202002362</v>
      </c>
      <c r="B224" s="1260" t="s">
        <v>12591</v>
      </c>
      <c r="C224" s="1260" t="s">
        <v>12592</v>
      </c>
      <c r="D224" s="1260" t="s">
        <v>12593</v>
      </c>
      <c r="E224" s="1260" t="s">
        <v>11162</v>
      </c>
      <c r="F224" s="1260" t="s">
        <v>12594</v>
      </c>
      <c r="G224" s="1260" t="s">
        <v>12595</v>
      </c>
      <c r="H224" s="1260" t="s">
        <v>11153</v>
      </c>
      <c r="I224" s="1260" t="s">
        <v>10976</v>
      </c>
      <c r="J224" s="1259">
        <v>7432654</v>
      </c>
      <c r="K224" s="1260" t="s">
        <v>11221</v>
      </c>
      <c r="L224" s="1260" t="s">
        <v>11155</v>
      </c>
      <c r="M224" s="1260" t="s">
        <v>2610</v>
      </c>
      <c r="N224" s="1260" t="s">
        <v>12596</v>
      </c>
      <c r="O224" s="1260" t="s">
        <v>12593</v>
      </c>
      <c r="P224" s="1260" t="s">
        <v>12597</v>
      </c>
      <c r="Q224" s="1260" t="s">
        <v>12598</v>
      </c>
      <c r="R224" s="1260" t="s">
        <v>12599</v>
      </c>
      <c r="S224" s="1259">
        <v>1</v>
      </c>
      <c r="T224" s="1260" t="s">
        <v>12600</v>
      </c>
      <c r="U224" s="1260" t="s">
        <v>12601</v>
      </c>
      <c r="V224" s="1260" t="s">
        <v>12602</v>
      </c>
      <c r="W224" s="1259">
        <v>0</v>
      </c>
      <c r="X224" s="1259">
        <v>1007</v>
      </c>
      <c r="Y224" s="1259">
        <v>0</v>
      </c>
    </row>
    <row r="225" spans="1:25">
      <c r="A225" s="1350">
        <v>11202002361</v>
      </c>
      <c r="B225" s="1260"/>
      <c r="C225" s="1260" t="s">
        <v>12603</v>
      </c>
      <c r="D225" s="1260" t="s">
        <v>12604</v>
      </c>
      <c r="E225" s="1260" t="s">
        <v>12605</v>
      </c>
      <c r="F225" s="1260" t="s">
        <v>12594</v>
      </c>
      <c r="G225" s="1260" t="s">
        <v>12606</v>
      </c>
      <c r="H225" s="1260" t="s">
        <v>11153</v>
      </c>
      <c r="I225" s="1260" t="s">
        <v>10976</v>
      </c>
      <c r="J225" s="1259">
        <v>7432653</v>
      </c>
      <c r="K225" s="1260" t="s">
        <v>11221</v>
      </c>
      <c r="L225" s="1260" t="s">
        <v>11155</v>
      </c>
      <c r="M225" s="1260" t="s">
        <v>2610</v>
      </c>
      <c r="N225" s="1260" t="s">
        <v>12607</v>
      </c>
      <c r="O225" s="1260" t="s">
        <v>12604</v>
      </c>
      <c r="P225" s="1260"/>
      <c r="Q225" s="1260"/>
      <c r="R225" s="1259">
        <v>8870816</v>
      </c>
      <c r="S225" s="1259">
        <v>1</v>
      </c>
      <c r="T225" s="1260"/>
      <c r="U225" s="1260" t="s">
        <v>12601</v>
      </c>
      <c r="V225" s="1260" t="s">
        <v>12602</v>
      </c>
      <c r="W225" s="1259">
        <v>0</v>
      </c>
      <c r="X225" s="1259">
        <v>1007</v>
      </c>
      <c r="Y225" s="1259">
        <v>0</v>
      </c>
    </row>
    <row r="226" spans="1:25">
      <c r="A226" s="1350">
        <v>11202002360</v>
      </c>
      <c r="B226" s="1260"/>
      <c r="C226" s="1260" t="s">
        <v>12608</v>
      </c>
      <c r="D226" s="1260" t="s">
        <v>12609</v>
      </c>
      <c r="E226" s="1260" t="s">
        <v>12610</v>
      </c>
      <c r="F226" s="1260" t="s">
        <v>12557</v>
      </c>
      <c r="G226" s="1260" t="s">
        <v>12611</v>
      </c>
      <c r="H226" s="1260" t="s">
        <v>11153</v>
      </c>
      <c r="I226" s="1260" t="s">
        <v>10976</v>
      </c>
      <c r="J226" s="1259">
        <v>7432652</v>
      </c>
      <c r="K226" s="1260" t="s">
        <v>11221</v>
      </c>
      <c r="L226" s="1260" t="s">
        <v>11155</v>
      </c>
      <c r="M226" s="1260" t="s">
        <v>2030</v>
      </c>
      <c r="N226" s="1260" t="s">
        <v>12612</v>
      </c>
      <c r="O226" s="1260" t="s">
        <v>12609</v>
      </c>
      <c r="P226" s="1260"/>
      <c r="Q226" s="1260"/>
      <c r="R226" s="1260" t="s">
        <v>12613</v>
      </c>
      <c r="S226" s="1259">
        <v>1</v>
      </c>
      <c r="T226" s="1260"/>
      <c r="U226" s="1260" t="s">
        <v>11396</v>
      </c>
      <c r="V226" s="1260" t="s">
        <v>12425</v>
      </c>
      <c r="W226" s="1259">
        <v>0</v>
      </c>
      <c r="X226" s="1259">
        <v>1007</v>
      </c>
      <c r="Y226" s="1259">
        <v>0</v>
      </c>
    </row>
    <row r="227" spans="1:25">
      <c r="A227" s="1350">
        <v>11202002359</v>
      </c>
      <c r="B227" s="1260"/>
      <c r="C227" s="1260" t="s">
        <v>12614</v>
      </c>
      <c r="D227" s="1260" t="s">
        <v>12615</v>
      </c>
      <c r="E227" s="1260" t="s">
        <v>11509</v>
      </c>
      <c r="F227" s="1260" t="s">
        <v>11176</v>
      </c>
      <c r="G227" s="1260" t="s">
        <v>12616</v>
      </c>
      <c r="H227" s="1260" t="s">
        <v>11153</v>
      </c>
      <c r="I227" s="1260" t="s">
        <v>11177</v>
      </c>
      <c r="J227" s="1259">
        <v>7432651</v>
      </c>
      <c r="K227" s="1260" t="s">
        <v>11221</v>
      </c>
      <c r="L227" s="1260" t="s">
        <v>11155</v>
      </c>
      <c r="M227" s="1260" t="s">
        <v>1463</v>
      </c>
      <c r="N227" s="1260" t="s">
        <v>12617</v>
      </c>
      <c r="O227" s="1260" t="s">
        <v>12615</v>
      </c>
      <c r="P227" s="1260" t="s">
        <v>12618</v>
      </c>
      <c r="Q227" s="1260"/>
      <c r="R227" s="1259">
        <v>8990142</v>
      </c>
      <c r="S227" s="1259">
        <v>1</v>
      </c>
      <c r="T227" s="1260"/>
      <c r="U227" s="1260" t="s">
        <v>11158</v>
      </c>
      <c r="V227" s="1260" t="s">
        <v>11263</v>
      </c>
      <c r="W227" s="1259">
        <v>0</v>
      </c>
      <c r="X227" s="1259">
        <v>1007</v>
      </c>
      <c r="Y227" s="1259">
        <v>0</v>
      </c>
    </row>
    <row r="228" spans="1:25">
      <c r="A228" s="1350">
        <v>11202002358</v>
      </c>
      <c r="B228" s="1260"/>
      <c r="C228" s="1260" t="s">
        <v>12619</v>
      </c>
      <c r="D228" s="1260" t="s">
        <v>12620</v>
      </c>
      <c r="E228" s="1260" t="s">
        <v>11303</v>
      </c>
      <c r="F228" s="1260" t="s">
        <v>11964</v>
      </c>
      <c r="G228" s="1260" t="s">
        <v>12621</v>
      </c>
      <c r="H228" s="1260" t="s">
        <v>11153</v>
      </c>
      <c r="I228" s="1260" t="s">
        <v>10976</v>
      </c>
      <c r="J228" s="1259">
        <v>7432650</v>
      </c>
      <c r="K228" s="1260" t="s">
        <v>11221</v>
      </c>
      <c r="L228" s="1260" t="s">
        <v>11155</v>
      </c>
      <c r="M228" s="1260" t="s">
        <v>262</v>
      </c>
      <c r="N228" s="1260"/>
      <c r="O228" s="1260" t="s">
        <v>12620</v>
      </c>
      <c r="P228" s="1260"/>
      <c r="Q228" s="1260" t="s">
        <v>12622</v>
      </c>
      <c r="R228" s="1260" t="s">
        <v>12623</v>
      </c>
      <c r="S228" s="1259">
        <v>1</v>
      </c>
      <c r="T228" s="1260"/>
      <c r="U228" s="1260"/>
      <c r="V228" s="1260"/>
      <c r="W228" s="1259">
        <v>0</v>
      </c>
      <c r="X228" s="1259">
        <v>1007</v>
      </c>
      <c r="Y228" s="1259">
        <v>0</v>
      </c>
    </row>
    <row r="229" spans="1:25">
      <c r="A229" s="1350">
        <v>11202002357</v>
      </c>
      <c r="B229" s="1260"/>
      <c r="C229" s="1260" t="s">
        <v>12624</v>
      </c>
      <c r="D229" s="1260" t="s">
        <v>12625</v>
      </c>
      <c r="E229" s="1260" t="s">
        <v>12626</v>
      </c>
      <c r="F229" s="1260" t="s">
        <v>11964</v>
      </c>
      <c r="G229" s="1260" t="s">
        <v>12627</v>
      </c>
      <c r="H229" s="1260" t="s">
        <v>11153</v>
      </c>
      <c r="I229" s="1260" t="s">
        <v>10976</v>
      </c>
      <c r="J229" s="1259">
        <v>7432649</v>
      </c>
      <c r="K229" s="1260" t="s">
        <v>11221</v>
      </c>
      <c r="L229" s="1260" t="s">
        <v>11155</v>
      </c>
      <c r="M229" s="1260" t="s">
        <v>262</v>
      </c>
      <c r="N229" s="1260"/>
      <c r="O229" s="1260" t="s">
        <v>12625</v>
      </c>
      <c r="P229" s="1260"/>
      <c r="Q229" s="1260" t="s">
        <v>12628</v>
      </c>
      <c r="R229" s="1260" t="s">
        <v>12629</v>
      </c>
      <c r="S229" s="1259">
        <v>1</v>
      </c>
      <c r="T229" s="1260"/>
      <c r="U229" s="1260"/>
      <c r="V229" s="1260"/>
      <c r="W229" s="1259">
        <v>0</v>
      </c>
      <c r="X229" s="1259">
        <v>1007</v>
      </c>
      <c r="Y229" s="1259">
        <v>0</v>
      </c>
    </row>
    <row r="230" spans="1:25">
      <c r="A230" s="1350">
        <v>11202002356</v>
      </c>
      <c r="B230" s="1260"/>
      <c r="C230" s="1260" t="s">
        <v>12630</v>
      </c>
      <c r="D230" s="1260" t="s">
        <v>12631</v>
      </c>
      <c r="E230" s="1260" t="s">
        <v>12632</v>
      </c>
      <c r="F230" s="1260" t="s">
        <v>12633</v>
      </c>
      <c r="G230" s="1260" t="s">
        <v>12634</v>
      </c>
      <c r="H230" s="1260" t="s">
        <v>11153</v>
      </c>
      <c r="I230" s="1260" t="s">
        <v>10976</v>
      </c>
      <c r="J230" s="1259">
        <v>7432648</v>
      </c>
      <c r="K230" s="1260" t="s">
        <v>11221</v>
      </c>
      <c r="L230" s="1260" t="s">
        <v>11155</v>
      </c>
      <c r="M230" s="1260" t="s">
        <v>262</v>
      </c>
      <c r="N230" s="1260"/>
      <c r="O230" s="1260" t="s">
        <v>12631</v>
      </c>
      <c r="P230" s="1260"/>
      <c r="Q230" s="1260"/>
      <c r="R230" s="1260"/>
      <c r="S230" s="1259">
        <v>1</v>
      </c>
      <c r="T230" s="1260"/>
      <c r="U230" s="1260"/>
      <c r="V230" s="1260"/>
      <c r="W230" s="1259">
        <v>0</v>
      </c>
      <c r="X230" s="1259">
        <v>1007</v>
      </c>
      <c r="Y230" s="1259">
        <v>0</v>
      </c>
    </row>
    <row r="231" spans="1:25">
      <c r="A231" s="1350">
        <v>11202002355</v>
      </c>
      <c r="B231" s="1260"/>
      <c r="C231" s="1260" t="s">
        <v>12635</v>
      </c>
      <c r="D231" s="1260" t="s">
        <v>12636</v>
      </c>
      <c r="E231" s="1260" t="s">
        <v>11190</v>
      </c>
      <c r="F231" s="1260" t="s">
        <v>12637</v>
      </c>
      <c r="G231" s="1260" t="s">
        <v>12638</v>
      </c>
      <c r="H231" s="1260" t="s">
        <v>11153</v>
      </c>
      <c r="I231" s="1260" t="s">
        <v>10976</v>
      </c>
      <c r="J231" s="1259">
        <v>7432647</v>
      </c>
      <c r="K231" s="1260" t="s">
        <v>11221</v>
      </c>
      <c r="L231" s="1260" t="s">
        <v>11155</v>
      </c>
      <c r="M231" s="1260" t="s">
        <v>2031</v>
      </c>
      <c r="N231" s="1260" t="s">
        <v>12639</v>
      </c>
      <c r="O231" s="1260" t="s">
        <v>12636</v>
      </c>
      <c r="P231" s="1260"/>
      <c r="Q231" s="1260" t="s">
        <v>12640</v>
      </c>
      <c r="R231" s="1260" t="s">
        <v>12641</v>
      </c>
      <c r="S231" s="1259">
        <v>1</v>
      </c>
      <c r="T231" s="1260"/>
      <c r="U231" s="1260" t="s">
        <v>11231</v>
      </c>
      <c r="V231" s="1260" t="s">
        <v>11584</v>
      </c>
      <c r="W231" s="1259">
        <v>0</v>
      </c>
      <c r="X231" s="1259">
        <v>1007</v>
      </c>
      <c r="Y231" s="1259">
        <v>0</v>
      </c>
    </row>
    <row r="232" spans="1:25">
      <c r="A232" s="1350">
        <v>11202002354</v>
      </c>
      <c r="B232" s="1260" t="s">
        <v>12642</v>
      </c>
      <c r="C232" s="1260" t="s">
        <v>12643</v>
      </c>
      <c r="D232" s="1260" t="s">
        <v>12644</v>
      </c>
      <c r="E232" s="1260" t="s">
        <v>11175</v>
      </c>
      <c r="F232" s="1260" t="s">
        <v>11440</v>
      </c>
      <c r="G232" s="1260" t="s">
        <v>12645</v>
      </c>
      <c r="H232" s="1260" t="s">
        <v>11153</v>
      </c>
      <c r="I232" s="1260" t="s">
        <v>11177</v>
      </c>
      <c r="J232" s="1259">
        <v>7432646</v>
      </c>
      <c r="K232" s="1260" t="s">
        <v>11221</v>
      </c>
      <c r="L232" s="1260" t="s">
        <v>11155</v>
      </c>
      <c r="M232" s="1260" t="s">
        <v>2140</v>
      </c>
      <c r="N232" s="1260" t="s">
        <v>12646</v>
      </c>
      <c r="O232" s="1260" t="s">
        <v>12644</v>
      </c>
      <c r="P232" s="1260" t="s">
        <v>12647</v>
      </c>
      <c r="Q232" s="1260" t="s">
        <v>11206</v>
      </c>
      <c r="R232" s="1260" t="s">
        <v>12648</v>
      </c>
      <c r="S232" s="1259">
        <v>1</v>
      </c>
      <c r="T232" s="1260" t="s">
        <v>12649</v>
      </c>
      <c r="U232" s="1260" t="s">
        <v>11193</v>
      </c>
      <c r="V232" s="1260" t="s">
        <v>11557</v>
      </c>
      <c r="W232" s="1259">
        <v>0</v>
      </c>
      <c r="X232" s="1259">
        <v>1007</v>
      </c>
      <c r="Y232" s="1259">
        <v>0</v>
      </c>
    </row>
    <row r="233" spans="1:25">
      <c r="A233" s="1350">
        <v>11202002353</v>
      </c>
      <c r="B233" s="1260"/>
      <c r="C233" s="1260" t="s">
        <v>12650</v>
      </c>
      <c r="D233" s="1260" t="s">
        <v>12651</v>
      </c>
      <c r="E233" s="1260" t="s">
        <v>11190</v>
      </c>
      <c r="F233" s="1260" t="s">
        <v>11964</v>
      </c>
      <c r="G233" s="1260" t="s">
        <v>12652</v>
      </c>
      <c r="H233" s="1260" t="s">
        <v>11153</v>
      </c>
      <c r="I233" s="1260" t="s">
        <v>10976</v>
      </c>
      <c r="J233" s="1259">
        <v>7432645</v>
      </c>
      <c r="K233" s="1260" t="s">
        <v>11221</v>
      </c>
      <c r="L233" s="1260" t="s">
        <v>11155</v>
      </c>
      <c r="M233" s="1260" t="s">
        <v>2036</v>
      </c>
      <c r="N233" s="1260" t="s">
        <v>12653</v>
      </c>
      <c r="O233" s="1260" t="s">
        <v>12651</v>
      </c>
      <c r="P233" s="1260"/>
      <c r="Q233" s="1260" t="s">
        <v>12654</v>
      </c>
      <c r="R233" s="1260" t="s">
        <v>12613</v>
      </c>
      <c r="S233" s="1259">
        <v>1</v>
      </c>
      <c r="T233" s="1260"/>
      <c r="U233" s="1260" t="s">
        <v>11396</v>
      </c>
      <c r="V233" s="1260" t="s">
        <v>11690</v>
      </c>
      <c r="W233" s="1259">
        <v>0</v>
      </c>
      <c r="X233" s="1259">
        <v>1007</v>
      </c>
      <c r="Y233" s="1259">
        <v>0</v>
      </c>
    </row>
    <row r="234" spans="1:25">
      <c r="A234" s="1350">
        <v>11202002352</v>
      </c>
      <c r="B234" s="1260"/>
      <c r="C234" s="1260" t="s">
        <v>12655</v>
      </c>
      <c r="D234" s="1260" t="s">
        <v>12656</v>
      </c>
      <c r="E234" s="1260" t="s">
        <v>11266</v>
      </c>
      <c r="F234" s="1260" t="s">
        <v>11440</v>
      </c>
      <c r="G234" s="1260" t="s">
        <v>12657</v>
      </c>
      <c r="H234" s="1260" t="s">
        <v>11153</v>
      </c>
      <c r="I234" s="1260" t="s">
        <v>11177</v>
      </c>
      <c r="J234" s="1259">
        <v>7432644</v>
      </c>
      <c r="K234" s="1260" t="s">
        <v>11221</v>
      </c>
      <c r="L234" s="1260" t="s">
        <v>11155</v>
      </c>
      <c r="M234" s="1260" t="s">
        <v>2140</v>
      </c>
      <c r="N234" s="1260" t="s">
        <v>12658</v>
      </c>
      <c r="O234" s="1260" t="s">
        <v>12656</v>
      </c>
      <c r="P234" s="1260" t="s">
        <v>11192</v>
      </c>
      <c r="Q234" s="1260"/>
      <c r="R234" s="1260"/>
      <c r="S234" s="1259">
        <v>1</v>
      </c>
      <c r="T234" s="1260"/>
      <c r="U234" s="1260" t="s">
        <v>11193</v>
      </c>
      <c r="V234" s="1260" t="s">
        <v>11557</v>
      </c>
      <c r="W234" s="1259">
        <v>0</v>
      </c>
      <c r="X234" s="1259">
        <v>1007</v>
      </c>
      <c r="Y234" s="1259">
        <v>0</v>
      </c>
    </row>
    <row r="235" spans="1:25">
      <c r="A235" s="1350">
        <v>11202002351</v>
      </c>
      <c r="B235" s="1260" t="s">
        <v>12659</v>
      </c>
      <c r="C235" s="1260" t="s">
        <v>12660</v>
      </c>
      <c r="D235" s="1260" t="s">
        <v>12661</v>
      </c>
      <c r="E235" s="1260" t="s">
        <v>11426</v>
      </c>
      <c r="F235" s="1260" t="s">
        <v>12662</v>
      </c>
      <c r="G235" s="1260" t="s">
        <v>12663</v>
      </c>
      <c r="H235" s="1260" t="s">
        <v>11153</v>
      </c>
      <c r="I235" s="1260" t="s">
        <v>11243</v>
      </c>
      <c r="J235" s="1259">
        <v>7432643</v>
      </c>
      <c r="K235" s="1260" t="s">
        <v>11221</v>
      </c>
      <c r="L235" s="1260" t="s">
        <v>11155</v>
      </c>
      <c r="M235" s="1260" t="s">
        <v>1223</v>
      </c>
      <c r="N235" s="1260" t="s">
        <v>12664</v>
      </c>
      <c r="O235" s="1260" t="s">
        <v>12661</v>
      </c>
      <c r="P235" s="1260" t="s">
        <v>12665</v>
      </c>
      <c r="Q235" s="1260" t="s">
        <v>12666</v>
      </c>
      <c r="R235" s="1260" t="s">
        <v>12665</v>
      </c>
      <c r="S235" s="1259">
        <v>1</v>
      </c>
      <c r="T235" s="1260" t="s">
        <v>12667</v>
      </c>
      <c r="U235" s="1260" t="s">
        <v>11751</v>
      </c>
      <c r="V235" s="1260" t="s">
        <v>12668</v>
      </c>
      <c r="W235" s="1259">
        <v>0</v>
      </c>
      <c r="X235" s="1259">
        <v>1007</v>
      </c>
      <c r="Y235" s="1259">
        <v>0</v>
      </c>
    </row>
    <row r="236" spans="1:25">
      <c r="A236" s="1350">
        <v>11202002350</v>
      </c>
      <c r="B236" s="1260"/>
      <c r="C236" s="1260" t="s">
        <v>12669</v>
      </c>
      <c r="D236" s="1260" t="s">
        <v>12670</v>
      </c>
      <c r="E236" s="1260" t="s">
        <v>11203</v>
      </c>
      <c r="F236" s="1260" t="s">
        <v>12671</v>
      </c>
      <c r="G236" s="1260" t="s">
        <v>12672</v>
      </c>
      <c r="H236" s="1260" t="s">
        <v>11153</v>
      </c>
      <c r="I236" s="1260" t="s">
        <v>10976</v>
      </c>
      <c r="J236" s="1259">
        <v>7432642</v>
      </c>
      <c r="K236" s="1260" t="s">
        <v>11221</v>
      </c>
      <c r="L236" s="1260" t="s">
        <v>11155</v>
      </c>
      <c r="M236" s="1260" t="s">
        <v>2285</v>
      </c>
      <c r="N236" s="1260" t="s">
        <v>12673</v>
      </c>
      <c r="O236" s="1260" t="s">
        <v>12670</v>
      </c>
      <c r="P236" s="1260"/>
      <c r="Q236" s="1260"/>
      <c r="R236" s="1260" t="s">
        <v>12674</v>
      </c>
      <c r="S236" s="1259">
        <v>1</v>
      </c>
      <c r="T236" s="1260"/>
      <c r="U236" s="1260" t="s">
        <v>12408</v>
      </c>
      <c r="V236" s="1260" t="s">
        <v>12675</v>
      </c>
      <c r="W236" s="1259">
        <v>0</v>
      </c>
      <c r="X236" s="1259">
        <v>1007</v>
      </c>
      <c r="Y236" s="1259">
        <v>0</v>
      </c>
    </row>
    <row r="237" spans="1:25">
      <c r="A237" s="1350">
        <v>11202002349</v>
      </c>
      <c r="B237" s="1260" t="s">
        <v>12676</v>
      </c>
      <c r="C237" s="1260" t="s">
        <v>12677</v>
      </c>
      <c r="D237" s="1260" t="s">
        <v>12678</v>
      </c>
      <c r="E237" s="1260" t="s">
        <v>11311</v>
      </c>
      <c r="F237" s="1260" t="s">
        <v>12679</v>
      </c>
      <c r="G237" s="1260" t="s">
        <v>12680</v>
      </c>
      <c r="H237" s="1260" t="s">
        <v>11153</v>
      </c>
      <c r="I237" s="1260" t="s">
        <v>10976</v>
      </c>
      <c r="J237" s="1259">
        <v>7432641</v>
      </c>
      <c r="K237" s="1260" t="s">
        <v>11221</v>
      </c>
      <c r="L237" s="1260" t="s">
        <v>11155</v>
      </c>
      <c r="M237" s="1260" t="s">
        <v>1983</v>
      </c>
      <c r="N237" s="1260" t="s">
        <v>12681</v>
      </c>
      <c r="O237" s="1260" t="s">
        <v>12678</v>
      </c>
      <c r="P237" s="1260" t="s">
        <v>12682</v>
      </c>
      <c r="Q237" s="1260" t="s">
        <v>12683</v>
      </c>
      <c r="R237" s="1260" t="s">
        <v>12682</v>
      </c>
      <c r="S237" s="1259">
        <v>1</v>
      </c>
      <c r="T237" s="1260" t="s">
        <v>12684</v>
      </c>
      <c r="U237" s="1260" t="s">
        <v>11158</v>
      </c>
      <c r="V237" s="1260" t="s">
        <v>12685</v>
      </c>
      <c r="W237" s="1259">
        <v>0</v>
      </c>
      <c r="X237" s="1259">
        <v>1007</v>
      </c>
      <c r="Y237" s="1259">
        <v>0</v>
      </c>
    </row>
    <row r="238" spans="1:25">
      <c r="A238" s="1350">
        <v>11202002348</v>
      </c>
      <c r="B238" s="1260"/>
      <c r="C238" s="1260" t="s">
        <v>12686</v>
      </c>
      <c r="D238" s="1260" t="s">
        <v>12687</v>
      </c>
      <c r="E238" s="1260" t="s">
        <v>12688</v>
      </c>
      <c r="F238" s="1260" t="s">
        <v>12637</v>
      </c>
      <c r="G238" s="1260" t="s">
        <v>12689</v>
      </c>
      <c r="H238" s="1260" t="s">
        <v>11153</v>
      </c>
      <c r="I238" s="1260" t="s">
        <v>10976</v>
      </c>
      <c r="J238" s="1259">
        <v>7432640</v>
      </c>
      <c r="K238" s="1260" t="s">
        <v>11221</v>
      </c>
      <c r="L238" s="1260" t="s">
        <v>11155</v>
      </c>
      <c r="M238" s="1260" t="s">
        <v>262</v>
      </c>
      <c r="N238" s="1260"/>
      <c r="O238" s="1260" t="s">
        <v>12687</v>
      </c>
      <c r="P238" s="1260"/>
      <c r="Q238" s="1260"/>
      <c r="R238" s="1260"/>
      <c r="S238" s="1259">
        <v>1</v>
      </c>
      <c r="T238" s="1260"/>
      <c r="U238" s="1260"/>
      <c r="V238" s="1260"/>
      <c r="W238" s="1259">
        <v>0</v>
      </c>
      <c r="X238" s="1259">
        <v>1007</v>
      </c>
      <c r="Y238" s="1259">
        <v>0</v>
      </c>
    </row>
    <row r="239" spans="1:25">
      <c r="A239" s="1350">
        <v>11202002347</v>
      </c>
      <c r="B239" s="1260"/>
      <c r="C239" s="1260" t="s">
        <v>12690</v>
      </c>
      <c r="D239" s="1260" t="s">
        <v>12691</v>
      </c>
      <c r="E239" s="1260" t="s">
        <v>11203</v>
      </c>
      <c r="F239" s="1260" t="s">
        <v>11964</v>
      </c>
      <c r="G239" s="1260" t="s">
        <v>12692</v>
      </c>
      <c r="H239" s="1260" t="s">
        <v>11153</v>
      </c>
      <c r="I239" s="1260" t="s">
        <v>10976</v>
      </c>
      <c r="J239" s="1259">
        <v>7432639</v>
      </c>
      <c r="K239" s="1260" t="s">
        <v>11221</v>
      </c>
      <c r="L239" s="1260" t="s">
        <v>11155</v>
      </c>
      <c r="M239" s="1260" t="s">
        <v>2276</v>
      </c>
      <c r="N239" s="1260" t="s">
        <v>12693</v>
      </c>
      <c r="O239" s="1260" t="s">
        <v>12691</v>
      </c>
      <c r="P239" s="1260" t="s">
        <v>11192</v>
      </c>
      <c r="Q239" s="1260" t="s">
        <v>12654</v>
      </c>
      <c r="R239" s="1260" t="s">
        <v>12694</v>
      </c>
      <c r="S239" s="1259">
        <v>1</v>
      </c>
      <c r="T239" s="1260"/>
      <c r="U239" s="1260" t="s">
        <v>11231</v>
      </c>
      <c r="V239" s="1260" t="s">
        <v>12695</v>
      </c>
      <c r="W239" s="1259">
        <v>0</v>
      </c>
      <c r="X239" s="1259">
        <v>1007</v>
      </c>
      <c r="Y239" s="1259">
        <v>0</v>
      </c>
    </row>
    <row r="240" spans="1:25">
      <c r="A240" s="1350">
        <v>11202002346</v>
      </c>
      <c r="B240" s="1260" t="s">
        <v>12696</v>
      </c>
      <c r="C240" s="1260" t="s">
        <v>12697</v>
      </c>
      <c r="D240" s="1260" t="s">
        <v>12698</v>
      </c>
      <c r="E240" s="1260" t="s">
        <v>11668</v>
      </c>
      <c r="F240" s="1260" t="s">
        <v>11440</v>
      </c>
      <c r="G240" s="1260" t="s">
        <v>12699</v>
      </c>
      <c r="H240" s="1260" t="s">
        <v>11153</v>
      </c>
      <c r="I240" s="1260" t="s">
        <v>11177</v>
      </c>
      <c r="J240" s="1259">
        <v>7432638</v>
      </c>
      <c r="K240" s="1260" t="s">
        <v>11221</v>
      </c>
      <c r="L240" s="1260" t="s">
        <v>11155</v>
      </c>
      <c r="M240" s="1260" t="s">
        <v>2141</v>
      </c>
      <c r="N240" s="1260" t="s">
        <v>12700</v>
      </c>
      <c r="O240" s="1260" t="s">
        <v>12698</v>
      </c>
      <c r="P240" s="1260" t="s">
        <v>12701</v>
      </c>
      <c r="Q240" s="1260" t="s">
        <v>11394</v>
      </c>
      <c r="R240" s="1260" t="s">
        <v>12701</v>
      </c>
      <c r="S240" s="1259">
        <v>1</v>
      </c>
      <c r="T240" s="1260" t="s">
        <v>12702</v>
      </c>
      <c r="U240" s="1260" t="s">
        <v>11198</v>
      </c>
      <c r="V240" s="1260" t="s">
        <v>11199</v>
      </c>
      <c r="W240" s="1259">
        <v>0</v>
      </c>
      <c r="X240" s="1259">
        <v>1007</v>
      </c>
      <c r="Y240" s="1259">
        <v>0</v>
      </c>
    </row>
    <row r="241" spans="1:25">
      <c r="A241" s="1350">
        <v>11202002345</v>
      </c>
      <c r="B241" s="1260"/>
      <c r="C241" s="1260" t="s">
        <v>12703</v>
      </c>
      <c r="D241" s="1260" t="s">
        <v>12704</v>
      </c>
      <c r="E241" s="1260" t="s">
        <v>11190</v>
      </c>
      <c r="F241" s="1260" t="s">
        <v>12637</v>
      </c>
      <c r="G241" s="1260" t="s">
        <v>12705</v>
      </c>
      <c r="H241" s="1260" t="s">
        <v>11153</v>
      </c>
      <c r="I241" s="1260" t="s">
        <v>10976</v>
      </c>
      <c r="J241" s="1259">
        <v>7432637</v>
      </c>
      <c r="K241" s="1260" t="s">
        <v>11221</v>
      </c>
      <c r="L241" s="1260" t="s">
        <v>11155</v>
      </c>
      <c r="M241" s="1260" t="s">
        <v>2031</v>
      </c>
      <c r="N241" s="1260" t="s">
        <v>12706</v>
      </c>
      <c r="O241" s="1260" t="s">
        <v>12704</v>
      </c>
      <c r="P241" s="1260"/>
      <c r="Q241" s="1260" t="s">
        <v>11223</v>
      </c>
      <c r="R241" s="1260" t="s">
        <v>12707</v>
      </c>
      <c r="S241" s="1259">
        <v>1</v>
      </c>
      <c r="T241" s="1260"/>
      <c r="U241" s="1260" t="s">
        <v>11396</v>
      </c>
      <c r="V241" s="1260" t="s">
        <v>11737</v>
      </c>
      <c r="W241" s="1259">
        <v>0</v>
      </c>
      <c r="X241" s="1259">
        <v>1007</v>
      </c>
      <c r="Y241" s="1259">
        <v>0</v>
      </c>
    </row>
    <row r="242" spans="1:25">
      <c r="A242" s="1350">
        <v>11202002344</v>
      </c>
      <c r="B242" s="1260"/>
      <c r="C242" s="1260" t="s">
        <v>12708</v>
      </c>
      <c r="D242" s="1260" t="s">
        <v>12709</v>
      </c>
      <c r="E242" s="1260" t="s">
        <v>11353</v>
      </c>
      <c r="F242" s="1260" t="s">
        <v>12633</v>
      </c>
      <c r="G242" s="1260" t="s">
        <v>12710</v>
      </c>
      <c r="H242" s="1260" t="s">
        <v>11153</v>
      </c>
      <c r="I242" s="1260" t="s">
        <v>10976</v>
      </c>
      <c r="J242" s="1259">
        <v>7432636</v>
      </c>
      <c r="K242" s="1260" t="s">
        <v>11221</v>
      </c>
      <c r="L242" s="1260" t="s">
        <v>11155</v>
      </c>
      <c r="M242" s="1260" t="s">
        <v>262</v>
      </c>
      <c r="N242" s="1260"/>
      <c r="O242" s="1260" t="s">
        <v>12709</v>
      </c>
      <c r="P242" s="1260"/>
      <c r="Q242" s="1260"/>
      <c r="R242" s="1260"/>
      <c r="S242" s="1259">
        <v>1</v>
      </c>
      <c r="T242" s="1260"/>
      <c r="U242" s="1260"/>
      <c r="V242" s="1260"/>
      <c r="W242" s="1259">
        <v>0</v>
      </c>
      <c r="X242" s="1259">
        <v>1007</v>
      </c>
      <c r="Y242" s="1259">
        <v>0</v>
      </c>
    </row>
    <row r="243" spans="1:25">
      <c r="A243" s="1350">
        <v>11202002343</v>
      </c>
      <c r="B243" s="1260"/>
      <c r="C243" s="1260" t="s">
        <v>12711</v>
      </c>
      <c r="D243" s="1260" t="s">
        <v>12712</v>
      </c>
      <c r="E243" s="1260" t="s">
        <v>11190</v>
      </c>
      <c r="F243" s="1260" t="s">
        <v>12679</v>
      </c>
      <c r="G243" s="1260" t="s">
        <v>12713</v>
      </c>
      <c r="H243" s="1260" t="s">
        <v>11153</v>
      </c>
      <c r="I243" s="1260" t="s">
        <v>10976</v>
      </c>
      <c r="J243" s="1259">
        <v>7432635</v>
      </c>
      <c r="K243" s="1260" t="s">
        <v>11221</v>
      </c>
      <c r="L243" s="1260" t="s">
        <v>11155</v>
      </c>
      <c r="M243" s="1260" t="s">
        <v>2527</v>
      </c>
      <c r="N243" s="1260" t="s">
        <v>12714</v>
      </c>
      <c r="O243" s="1260" t="s">
        <v>12712</v>
      </c>
      <c r="P243" s="1260"/>
      <c r="Q243" s="1260" t="s">
        <v>11877</v>
      </c>
      <c r="R243" s="1260" t="s">
        <v>12715</v>
      </c>
      <c r="S243" s="1259">
        <v>1</v>
      </c>
      <c r="T243" s="1260"/>
      <c r="U243" s="1260" t="s">
        <v>11158</v>
      </c>
      <c r="V243" s="1260" t="s">
        <v>12716</v>
      </c>
      <c r="W243" s="1259">
        <v>0</v>
      </c>
      <c r="X243" s="1259">
        <v>1007</v>
      </c>
      <c r="Y243" s="1259">
        <v>0</v>
      </c>
    </row>
    <row r="244" spans="1:25">
      <c r="A244" s="1350">
        <v>11202002342</v>
      </c>
      <c r="B244" s="1260" t="s">
        <v>12717</v>
      </c>
      <c r="C244" s="1260" t="s">
        <v>12718</v>
      </c>
      <c r="D244" s="1260" t="s">
        <v>12719</v>
      </c>
      <c r="E244" s="1260" t="s">
        <v>11175</v>
      </c>
      <c r="F244" s="1260" t="s">
        <v>11964</v>
      </c>
      <c r="G244" s="1260" t="s">
        <v>12720</v>
      </c>
      <c r="H244" s="1260" t="s">
        <v>11153</v>
      </c>
      <c r="I244" s="1260" t="s">
        <v>10976</v>
      </c>
      <c r="J244" s="1259">
        <v>7432634</v>
      </c>
      <c r="K244" s="1260" t="s">
        <v>11221</v>
      </c>
      <c r="L244" s="1260" t="s">
        <v>11155</v>
      </c>
      <c r="M244" s="1260" t="s">
        <v>1948</v>
      </c>
      <c r="N244" s="1260" t="s">
        <v>12721</v>
      </c>
      <c r="O244" s="1260" t="s">
        <v>12719</v>
      </c>
      <c r="P244" s="1260" t="s">
        <v>12722</v>
      </c>
      <c r="Q244" s="1260" t="s">
        <v>11394</v>
      </c>
      <c r="R244" s="1260" t="s">
        <v>12722</v>
      </c>
      <c r="S244" s="1259">
        <v>1</v>
      </c>
      <c r="T244" s="1260" t="s">
        <v>12723</v>
      </c>
      <c r="U244" s="1260" t="s">
        <v>11396</v>
      </c>
      <c r="V244" s="1260" t="s">
        <v>11645</v>
      </c>
      <c r="W244" s="1259">
        <v>0</v>
      </c>
      <c r="X244" s="1259">
        <v>1007</v>
      </c>
      <c r="Y244" s="1259">
        <v>0</v>
      </c>
    </row>
    <row r="245" spans="1:25">
      <c r="A245" s="1350">
        <v>11202002341</v>
      </c>
      <c r="B245" s="1260" t="s">
        <v>12724</v>
      </c>
      <c r="C245" s="1260" t="s">
        <v>12725</v>
      </c>
      <c r="D245" s="1260" t="s">
        <v>12726</v>
      </c>
      <c r="E245" s="1260" t="s">
        <v>11311</v>
      </c>
      <c r="F245" s="1260" t="s">
        <v>12679</v>
      </c>
      <c r="G245" s="1260" t="s">
        <v>12727</v>
      </c>
      <c r="H245" s="1260" t="s">
        <v>11153</v>
      </c>
      <c r="I245" s="1260" t="s">
        <v>10976</v>
      </c>
      <c r="J245" s="1259">
        <v>7432633</v>
      </c>
      <c r="K245" s="1260" t="s">
        <v>11221</v>
      </c>
      <c r="L245" s="1260" t="s">
        <v>11155</v>
      </c>
      <c r="M245" s="1260" t="s">
        <v>2529</v>
      </c>
      <c r="N245" s="1260" t="s">
        <v>12728</v>
      </c>
      <c r="O245" s="1260" t="s">
        <v>12726</v>
      </c>
      <c r="P245" s="1260" t="s">
        <v>12729</v>
      </c>
      <c r="Q245" s="1260" t="s">
        <v>11313</v>
      </c>
      <c r="R245" s="1260" t="s">
        <v>12729</v>
      </c>
      <c r="S245" s="1259">
        <v>1</v>
      </c>
      <c r="T245" s="1260" t="s">
        <v>12730</v>
      </c>
      <c r="U245" s="1260" t="s">
        <v>11158</v>
      </c>
      <c r="V245" s="1260" t="s">
        <v>11380</v>
      </c>
      <c r="W245" s="1259">
        <v>0</v>
      </c>
      <c r="X245" s="1259">
        <v>1007</v>
      </c>
      <c r="Y245" s="1259">
        <v>0</v>
      </c>
    </row>
    <row r="246" spans="1:25">
      <c r="A246" s="1350">
        <v>11202002340</v>
      </c>
      <c r="B246" s="1260"/>
      <c r="C246" s="1260" t="s">
        <v>12731</v>
      </c>
      <c r="D246" s="1260" t="s">
        <v>12732</v>
      </c>
      <c r="E246" s="1260" t="s">
        <v>11175</v>
      </c>
      <c r="F246" s="1260" t="s">
        <v>12633</v>
      </c>
      <c r="G246" s="1260" t="s">
        <v>12733</v>
      </c>
      <c r="H246" s="1260" t="s">
        <v>11153</v>
      </c>
      <c r="I246" s="1260" t="s">
        <v>10976</v>
      </c>
      <c r="J246" s="1259">
        <v>7432632</v>
      </c>
      <c r="K246" s="1260" t="s">
        <v>11221</v>
      </c>
      <c r="L246" s="1260" t="s">
        <v>11155</v>
      </c>
      <c r="M246" s="1260" t="s">
        <v>2278</v>
      </c>
      <c r="N246" s="1260" t="s">
        <v>12734</v>
      </c>
      <c r="O246" s="1260" t="s">
        <v>12732</v>
      </c>
      <c r="P246" s="1259">
        <v>8962527</v>
      </c>
      <c r="Q246" s="1260" t="s">
        <v>11223</v>
      </c>
      <c r="R246" s="1259">
        <v>8962527</v>
      </c>
      <c r="S246" s="1259">
        <v>1</v>
      </c>
      <c r="T246" s="1260"/>
      <c r="U246" s="1260" t="s">
        <v>11158</v>
      </c>
      <c r="V246" s="1260" t="s">
        <v>12735</v>
      </c>
      <c r="W246" s="1259">
        <v>0</v>
      </c>
      <c r="X246" s="1259">
        <v>1007</v>
      </c>
      <c r="Y246" s="1259">
        <v>0</v>
      </c>
    </row>
    <row r="247" spans="1:25">
      <c r="A247" s="1350">
        <v>11202002339</v>
      </c>
      <c r="B247" s="1260" t="s">
        <v>12736</v>
      </c>
      <c r="C247" s="1260" t="s">
        <v>12737</v>
      </c>
      <c r="D247" s="1260" t="s">
        <v>12738</v>
      </c>
      <c r="E247" s="1260" t="s">
        <v>11203</v>
      </c>
      <c r="F247" s="1260" t="s">
        <v>12637</v>
      </c>
      <c r="G247" s="1260" t="s">
        <v>12739</v>
      </c>
      <c r="H247" s="1260" t="s">
        <v>11153</v>
      </c>
      <c r="I247" s="1260" t="s">
        <v>10976</v>
      </c>
      <c r="J247" s="1259">
        <v>7432631</v>
      </c>
      <c r="K247" s="1260" t="s">
        <v>11221</v>
      </c>
      <c r="L247" s="1260" t="s">
        <v>11155</v>
      </c>
      <c r="M247" s="1260" t="s">
        <v>1693</v>
      </c>
      <c r="N247" s="1260" t="s">
        <v>12740</v>
      </c>
      <c r="O247" s="1260" t="s">
        <v>12738</v>
      </c>
      <c r="P247" s="1260" t="s">
        <v>12741</v>
      </c>
      <c r="Q247" s="1260" t="s">
        <v>12742</v>
      </c>
      <c r="R247" s="1260" t="s">
        <v>12741</v>
      </c>
      <c r="S247" s="1259">
        <v>1</v>
      </c>
      <c r="T247" s="1260" t="s">
        <v>12743</v>
      </c>
      <c r="U247" s="1260" t="s">
        <v>12408</v>
      </c>
      <c r="V247" s="1260" t="s">
        <v>12744</v>
      </c>
      <c r="W247" s="1259">
        <v>0</v>
      </c>
      <c r="X247" s="1259">
        <v>1007</v>
      </c>
      <c r="Y247" s="1259">
        <v>0</v>
      </c>
    </row>
    <row r="248" spans="1:25">
      <c r="A248" s="1350">
        <v>11202002338</v>
      </c>
      <c r="B248" s="1260"/>
      <c r="C248" s="1260" t="s">
        <v>12745</v>
      </c>
      <c r="D248" s="1260" t="s">
        <v>12746</v>
      </c>
      <c r="E248" s="1260" t="s">
        <v>11190</v>
      </c>
      <c r="F248" s="1260" t="s">
        <v>12633</v>
      </c>
      <c r="G248" s="1260" t="s">
        <v>12747</v>
      </c>
      <c r="H248" s="1260" t="s">
        <v>11153</v>
      </c>
      <c r="I248" s="1260" t="s">
        <v>10976</v>
      </c>
      <c r="J248" s="1259">
        <v>7432630</v>
      </c>
      <c r="K248" s="1260" t="s">
        <v>11221</v>
      </c>
      <c r="L248" s="1260" t="s">
        <v>11155</v>
      </c>
      <c r="M248" s="1260" t="s">
        <v>2033</v>
      </c>
      <c r="N248" s="1260" t="s">
        <v>12748</v>
      </c>
      <c r="O248" s="1260" t="s">
        <v>12746</v>
      </c>
      <c r="P248" s="1260" t="s">
        <v>12749</v>
      </c>
      <c r="Q248" s="1260" t="s">
        <v>11867</v>
      </c>
      <c r="R248" s="1259">
        <v>8982227</v>
      </c>
      <c r="S248" s="1259">
        <v>1</v>
      </c>
      <c r="T248" s="1260"/>
      <c r="U248" s="1260" t="s">
        <v>11396</v>
      </c>
      <c r="V248" s="1260" t="s">
        <v>12083</v>
      </c>
      <c r="W248" s="1259">
        <v>0</v>
      </c>
      <c r="X248" s="1259">
        <v>1007</v>
      </c>
      <c r="Y248" s="1259">
        <v>0</v>
      </c>
    </row>
    <row r="249" spans="1:25">
      <c r="A249" s="1350">
        <v>11202002337</v>
      </c>
      <c r="B249" s="1260"/>
      <c r="C249" s="1260" t="s">
        <v>12750</v>
      </c>
      <c r="D249" s="1260" t="s">
        <v>12751</v>
      </c>
      <c r="E249" s="1260" t="s">
        <v>11190</v>
      </c>
      <c r="F249" s="1260" t="s">
        <v>12633</v>
      </c>
      <c r="G249" s="1260" t="s">
        <v>12752</v>
      </c>
      <c r="H249" s="1260" t="s">
        <v>11153</v>
      </c>
      <c r="I249" s="1260" t="s">
        <v>10976</v>
      </c>
      <c r="J249" s="1259">
        <v>7432629</v>
      </c>
      <c r="K249" s="1260" t="s">
        <v>11221</v>
      </c>
      <c r="L249" s="1260" t="s">
        <v>11155</v>
      </c>
      <c r="M249" s="1260" t="s">
        <v>2277</v>
      </c>
      <c r="N249" s="1260" t="s">
        <v>12753</v>
      </c>
      <c r="O249" s="1260" t="s">
        <v>12751</v>
      </c>
      <c r="P249" s="1260" t="s">
        <v>12754</v>
      </c>
      <c r="Q249" s="1260" t="s">
        <v>12755</v>
      </c>
      <c r="R249" s="1260" t="s">
        <v>12756</v>
      </c>
      <c r="S249" s="1259">
        <v>1</v>
      </c>
      <c r="T249" s="1260"/>
      <c r="U249" s="1260" t="s">
        <v>11231</v>
      </c>
      <c r="V249" s="1260" t="s">
        <v>11584</v>
      </c>
      <c r="W249" s="1259">
        <v>0</v>
      </c>
      <c r="X249" s="1259">
        <v>1007</v>
      </c>
      <c r="Y249" s="1259">
        <v>0</v>
      </c>
    </row>
    <row r="250" spans="1:25">
      <c r="A250" s="1350">
        <v>11202002336</v>
      </c>
      <c r="B250" s="1260"/>
      <c r="C250" s="1260" t="s">
        <v>12757</v>
      </c>
      <c r="D250" s="1260" t="s">
        <v>12758</v>
      </c>
      <c r="E250" s="1260" t="s">
        <v>11203</v>
      </c>
      <c r="F250" s="1260" t="s">
        <v>12759</v>
      </c>
      <c r="G250" s="1260" t="s">
        <v>12760</v>
      </c>
      <c r="H250" s="1260" t="s">
        <v>11153</v>
      </c>
      <c r="I250" s="1260" t="s">
        <v>10976</v>
      </c>
      <c r="J250" s="1259">
        <v>7432628</v>
      </c>
      <c r="K250" s="1260" t="s">
        <v>11221</v>
      </c>
      <c r="L250" s="1260" t="s">
        <v>11155</v>
      </c>
      <c r="M250" s="1260" t="s">
        <v>1949</v>
      </c>
      <c r="N250" s="1260" t="s">
        <v>12761</v>
      </c>
      <c r="O250" s="1260" t="s">
        <v>12758</v>
      </c>
      <c r="P250" s="1260" t="s">
        <v>12762</v>
      </c>
      <c r="Q250" s="1260" t="s">
        <v>12763</v>
      </c>
      <c r="R250" s="1260" t="s">
        <v>12764</v>
      </c>
      <c r="S250" s="1259">
        <v>1</v>
      </c>
      <c r="T250" s="1260"/>
      <c r="U250" s="1260" t="s">
        <v>11396</v>
      </c>
      <c r="V250" s="1260" t="s">
        <v>11645</v>
      </c>
      <c r="W250" s="1259">
        <v>0</v>
      </c>
      <c r="X250" s="1259">
        <v>1007</v>
      </c>
      <c r="Y250" s="1259">
        <v>0</v>
      </c>
    </row>
    <row r="251" spans="1:25">
      <c r="A251" s="1350">
        <v>11202002335</v>
      </c>
      <c r="B251" s="1260"/>
      <c r="C251" s="1260" t="s">
        <v>12765</v>
      </c>
      <c r="D251" s="1260" t="s">
        <v>12766</v>
      </c>
      <c r="E251" s="1260" t="s">
        <v>11175</v>
      </c>
      <c r="F251" s="1260" t="s">
        <v>12759</v>
      </c>
      <c r="G251" s="1260" t="s">
        <v>12767</v>
      </c>
      <c r="H251" s="1260" t="s">
        <v>11153</v>
      </c>
      <c r="I251" s="1260" t="s">
        <v>10976</v>
      </c>
      <c r="J251" s="1259">
        <v>7432627</v>
      </c>
      <c r="K251" s="1260" t="s">
        <v>11221</v>
      </c>
      <c r="L251" s="1260" t="s">
        <v>11155</v>
      </c>
      <c r="M251" s="1260" t="s">
        <v>2033</v>
      </c>
      <c r="N251" s="1260" t="s">
        <v>12768</v>
      </c>
      <c r="O251" s="1260" t="s">
        <v>12766</v>
      </c>
      <c r="P251" s="1260" t="s">
        <v>12769</v>
      </c>
      <c r="Q251" s="1260"/>
      <c r="R251" s="1260" t="s">
        <v>12769</v>
      </c>
      <c r="S251" s="1259">
        <v>1</v>
      </c>
      <c r="T251" s="1260"/>
      <c r="U251" s="1260" t="s">
        <v>11396</v>
      </c>
      <c r="V251" s="1260" t="s">
        <v>11699</v>
      </c>
      <c r="W251" s="1259">
        <v>0</v>
      </c>
      <c r="X251" s="1259">
        <v>1007</v>
      </c>
      <c r="Y251" s="1259">
        <v>0</v>
      </c>
    </row>
    <row r="252" spans="1:25">
      <c r="A252" s="1350">
        <v>11202002334</v>
      </c>
      <c r="B252" s="1260"/>
      <c r="C252" s="1260" t="s">
        <v>12770</v>
      </c>
      <c r="D252" s="1260" t="s">
        <v>12771</v>
      </c>
      <c r="E252" s="1260" t="s">
        <v>11203</v>
      </c>
      <c r="F252" s="1260" t="s">
        <v>12759</v>
      </c>
      <c r="G252" s="1260" t="s">
        <v>12772</v>
      </c>
      <c r="H252" s="1260" t="s">
        <v>11153</v>
      </c>
      <c r="I252" s="1260" t="s">
        <v>10976</v>
      </c>
      <c r="J252" s="1259">
        <v>7432626</v>
      </c>
      <c r="K252" s="1260" t="s">
        <v>11221</v>
      </c>
      <c r="L252" s="1260" t="s">
        <v>11155</v>
      </c>
      <c r="M252" s="1260" t="s">
        <v>262</v>
      </c>
      <c r="N252" s="1260"/>
      <c r="O252" s="1260" t="s">
        <v>12771</v>
      </c>
      <c r="P252" s="1260"/>
      <c r="Q252" s="1260" t="s">
        <v>12773</v>
      </c>
      <c r="R252" s="1260" t="s">
        <v>12774</v>
      </c>
      <c r="S252" s="1259">
        <v>1</v>
      </c>
      <c r="T252" s="1260"/>
      <c r="U252" s="1260"/>
      <c r="V252" s="1260"/>
      <c r="W252" s="1259">
        <v>0</v>
      </c>
      <c r="X252" s="1259">
        <v>1007</v>
      </c>
      <c r="Y252" s="1259">
        <v>0</v>
      </c>
    </row>
    <row r="253" spans="1:25">
      <c r="A253" s="1350">
        <v>11202002333</v>
      </c>
      <c r="B253" s="1260"/>
      <c r="C253" s="1260" t="s">
        <v>12775</v>
      </c>
      <c r="D253" s="1260" t="s">
        <v>12776</v>
      </c>
      <c r="E253" s="1260" t="s">
        <v>11311</v>
      </c>
      <c r="F253" s="1260" t="s">
        <v>11440</v>
      </c>
      <c r="G253" s="1260" t="s">
        <v>12777</v>
      </c>
      <c r="H253" s="1260" t="s">
        <v>11153</v>
      </c>
      <c r="I253" s="1260" t="s">
        <v>11177</v>
      </c>
      <c r="J253" s="1259">
        <v>7432625</v>
      </c>
      <c r="K253" s="1260" t="s">
        <v>11221</v>
      </c>
      <c r="L253" s="1260" t="s">
        <v>11155</v>
      </c>
      <c r="M253" s="1260" t="s">
        <v>2442</v>
      </c>
      <c r="N253" s="1260" t="s">
        <v>12778</v>
      </c>
      <c r="O253" s="1260" t="s">
        <v>12776</v>
      </c>
      <c r="P253" s="1260" t="s">
        <v>12779</v>
      </c>
      <c r="Q253" s="1260"/>
      <c r="R253" s="1260" t="s">
        <v>12780</v>
      </c>
      <c r="S253" s="1259">
        <v>1</v>
      </c>
      <c r="T253" s="1260"/>
      <c r="U253" s="1260" t="s">
        <v>11182</v>
      </c>
      <c r="V253" s="1260" t="s">
        <v>11744</v>
      </c>
      <c r="W253" s="1259">
        <v>0</v>
      </c>
      <c r="X253" s="1259">
        <v>1007</v>
      </c>
      <c r="Y253" s="1259">
        <v>0</v>
      </c>
    </row>
    <row r="254" spans="1:25">
      <c r="A254" s="1350">
        <v>11202002332</v>
      </c>
      <c r="B254" s="1260"/>
      <c r="C254" s="1260" t="s">
        <v>12781</v>
      </c>
      <c r="D254" s="1260" t="s">
        <v>12782</v>
      </c>
      <c r="E254" s="1260" t="s">
        <v>11190</v>
      </c>
      <c r="F254" s="1260" t="s">
        <v>12679</v>
      </c>
      <c r="G254" s="1260" t="s">
        <v>12783</v>
      </c>
      <c r="H254" s="1260" t="s">
        <v>11153</v>
      </c>
      <c r="I254" s="1260" t="s">
        <v>10976</v>
      </c>
      <c r="J254" s="1259">
        <v>7432624</v>
      </c>
      <c r="K254" s="1260" t="s">
        <v>11221</v>
      </c>
      <c r="L254" s="1260" t="s">
        <v>11155</v>
      </c>
      <c r="M254" s="1260" t="s">
        <v>2529</v>
      </c>
      <c r="N254" s="1260" t="s">
        <v>12784</v>
      </c>
      <c r="O254" s="1260" t="s">
        <v>12782</v>
      </c>
      <c r="P254" s="1260"/>
      <c r="Q254" s="1260" t="s">
        <v>11867</v>
      </c>
      <c r="R254" s="1260" t="s">
        <v>12785</v>
      </c>
      <c r="S254" s="1259">
        <v>1</v>
      </c>
      <c r="T254" s="1260"/>
      <c r="U254" s="1260" t="s">
        <v>11231</v>
      </c>
      <c r="V254" s="1260" t="s">
        <v>11307</v>
      </c>
      <c r="W254" s="1259">
        <v>0</v>
      </c>
      <c r="X254" s="1259">
        <v>1007</v>
      </c>
      <c r="Y254" s="1259">
        <v>0</v>
      </c>
    </row>
    <row r="255" spans="1:25">
      <c r="A255" s="1350">
        <v>11202002331</v>
      </c>
      <c r="B255" s="1260"/>
      <c r="C255" s="1260" t="s">
        <v>12786</v>
      </c>
      <c r="D255" s="1260" t="s">
        <v>12787</v>
      </c>
      <c r="E255" s="1260" t="s">
        <v>11426</v>
      </c>
      <c r="F255" s="1260" t="s">
        <v>12637</v>
      </c>
      <c r="G255" s="1260" t="s">
        <v>12788</v>
      </c>
      <c r="H255" s="1260" t="s">
        <v>11153</v>
      </c>
      <c r="I255" s="1260" t="s">
        <v>10976</v>
      </c>
      <c r="J255" s="1259">
        <v>7432623</v>
      </c>
      <c r="K255" s="1260" t="s">
        <v>11221</v>
      </c>
      <c r="L255" s="1260" t="s">
        <v>11155</v>
      </c>
      <c r="M255" s="1260" t="s">
        <v>262</v>
      </c>
      <c r="N255" s="1260"/>
      <c r="O255" s="1260" t="s">
        <v>12787</v>
      </c>
      <c r="P255" s="1260"/>
      <c r="Q255" s="1260"/>
      <c r="R255" s="1259">
        <v>8945827</v>
      </c>
      <c r="S255" s="1259">
        <v>1</v>
      </c>
      <c r="T255" s="1260"/>
      <c r="U255" s="1260"/>
      <c r="V255" s="1260"/>
      <c r="W255" s="1259">
        <v>0</v>
      </c>
      <c r="X255" s="1259">
        <v>1007</v>
      </c>
      <c r="Y255" s="1259">
        <v>0</v>
      </c>
    </row>
    <row r="256" spans="1:25">
      <c r="A256" s="1350">
        <v>11202002330</v>
      </c>
      <c r="B256" s="1260" t="s">
        <v>12789</v>
      </c>
      <c r="C256" s="1260" t="s">
        <v>12790</v>
      </c>
      <c r="D256" s="1260" t="s">
        <v>12791</v>
      </c>
      <c r="E256" s="1260" t="s">
        <v>11949</v>
      </c>
      <c r="F256" s="1260" t="s">
        <v>11440</v>
      </c>
      <c r="G256" s="1260" t="s">
        <v>12792</v>
      </c>
      <c r="H256" s="1260" t="s">
        <v>11153</v>
      </c>
      <c r="I256" s="1260" t="s">
        <v>11177</v>
      </c>
      <c r="J256" s="1259">
        <v>7432622</v>
      </c>
      <c r="K256" s="1260" t="s">
        <v>11375</v>
      </c>
      <c r="L256" s="1260" t="s">
        <v>11155</v>
      </c>
      <c r="M256" s="1260" t="s">
        <v>2442</v>
      </c>
      <c r="N256" s="1260" t="s">
        <v>12793</v>
      </c>
      <c r="O256" s="1260" t="s">
        <v>12791</v>
      </c>
      <c r="P256" s="1260" t="s">
        <v>12794</v>
      </c>
      <c r="Q256" s="1260" t="s">
        <v>12795</v>
      </c>
      <c r="R256" s="1260" t="s">
        <v>12796</v>
      </c>
      <c r="S256" s="1259">
        <v>1</v>
      </c>
      <c r="T256" s="1260" t="s">
        <v>12797</v>
      </c>
      <c r="U256" s="1260" t="s">
        <v>11269</v>
      </c>
      <c r="V256" s="1260" t="s">
        <v>12295</v>
      </c>
      <c r="W256" s="1259">
        <v>0</v>
      </c>
      <c r="X256" s="1259">
        <v>1008</v>
      </c>
      <c r="Y256" s="1259">
        <v>0</v>
      </c>
    </row>
    <row r="257" spans="1:25">
      <c r="A257" s="1350">
        <v>11202002329</v>
      </c>
      <c r="B257" s="1260" t="s">
        <v>12798</v>
      </c>
      <c r="C257" s="1260" t="s">
        <v>12799</v>
      </c>
      <c r="D257" s="1260" t="s">
        <v>12800</v>
      </c>
      <c r="E257" s="1260" t="s">
        <v>11311</v>
      </c>
      <c r="F257" s="1260" t="s">
        <v>12679</v>
      </c>
      <c r="G257" s="1260" t="s">
        <v>12801</v>
      </c>
      <c r="H257" s="1260" t="s">
        <v>11153</v>
      </c>
      <c r="I257" s="1260" t="s">
        <v>10976</v>
      </c>
      <c r="J257" s="1259">
        <v>7432621</v>
      </c>
      <c r="K257" s="1260" t="s">
        <v>11221</v>
      </c>
      <c r="L257" s="1260" t="s">
        <v>11155</v>
      </c>
      <c r="M257" s="1260" t="s">
        <v>2278</v>
      </c>
      <c r="N257" s="1260" t="s">
        <v>11865</v>
      </c>
      <c r="O257" s="1260" t="s">
        <v>12800</v>
      </c>
      <c r="P257" s="1260" t="s">
        <v>12802</v>
      </c>
      <c r="Q257" s="1260" t="s">
        <v>11867</v>
      </c>
      <c r="R257" s="1260" t="s">
        <v>12802</v>
      </c>
      <c r="S257" s="1259">
        <v>1</v>
      </c>
      <c r="T257" s="1260" t="s">
        <v>12803</v>
      </c>
      <c r="U257" s="1260" t="s">
        <v>11158</v>
      </c>
      <c r="V257" s="1260" t="s">
        <v>11869</v>
      </c>
      <c r="W257" s="1259">
        <v>0</v>
      </c>
      <c r="X257" s="1259">
        <v>1007</v>
      </c>
      <c r="Y257" s="1259">
        <v>0</v>
      </c>
    </row>
    <row r="258" spans="1:25">
      <c r="A258" s="1350">
        <v>11202002328</v>
      </c>
      <c r="B258" s="1260" t="s">
        <v>12804</v>
      </c>
      <c r="C258" s="1260" t="s">
        <v>12586</v>
      </c>
      <c r="D258" s="1260" t="s">
        <v>12805</v>
      </c>
      <c r="E258" s="1260" t="s">
        <v>11203</v>
      </c>
      <c r="F258" s="1260" t="s">
        <v>11440</v>
      </c>
      <c r="G258" s="1260" t="s">
        <v>12806</v>
      </c>
      <c r="H258" s="1260" t="s">
        <v>11153</v>
      </c>
      <c r="I258" s="1260" t="s">
        <v>11177</v>
      </c>
      <c r="J258" s="1259">
        <v>7432620</v>
      </c>
      <c r="K258" s="1260" t="s">
        <v>11221</v>
      </c>
      <c r="L258" s="1260" t="s">
        <v>11155</v>
      </c>
      <c r="M258" s="1260" t="s">
        <v>1514</v>
      </c>
      <c r="N258" s="1260" t="s">
        <v>12807</v>
      </c>
      <c r="O258" s="1260" t="s">
        <v>12805</v>
      </c>
      <c r="P258" s="1260" t="s">
        <v>12808</v>
      </c>
      <c r="Q258" s="1260" t="s">
        <v>11486</v>
      </c>
      <c r="R258" s="1260" t="s">
        <v>12809</v>
      </c>
      <c r="S258" s="1259">
        <v>1</v>
      </c>
      <c r="T258" s="1260" t="s">
        <v>12810</v>
      </c>
      <c r="U258" s="1260" t="s">
        <v>11290</v>
      </c>
      <c r="V258" s="1260" t="s">
        <v>12149</v>
      </c>
      <c r="W258" s="1259">
        <v>0</v>
      </c>
      <c r="X258" s="1259">
        <v>1007</v>
      </c>
      <c r="Y258" s="1259">
        <v>0</v>
      </c>
    </row>
    <row r="259" spans="1:25">
      <c r="A259" s="1350">
        <v>11202002327</v>
      </c>
      <c r="B259" s="1260"/>
      <c r="C259" s="1260" t="s">
        <v>12811</v>
      </c>
      <c r="D259" s="1260" t="s">
        <v>12812</v>
      </c>
      <c r="E259" s="1260" t="s">
        <v>11190</v>
      </c>
      <c r="F259" s="1260" t="s">
        <v>12637</v>
      </c>
      <c r="G259" s="1260" t="s">
        <v>12813</v>
      </c>
      <c r="H259" s="1260" t="s">
        <v>11153</v>
      </c>
      <c r="I259" s="1260" t="s">
        <v>10976</v>
      </c>
      <c r="J259" s="1259">
        <v>7432619</v>
      </c>
      <c r="K259" s="1260" t="s">
        <v>11221</v>
      </c>
      <c r="L259" s="1260" t="s">
        <v>11155</v>
      </c>
      <c r="M259" s="1260" t="s">
        <v>1950</v>
      </c>
      <c r="N259" s="1260" t="s">
        <v>12814</v>
      </c>
      <c r="O259" s="1260" t="s">
        <v>12812</v>
      </c>
      <c r="P259" s="1259">
        <v>8943853</v>
      </c>
      <c r="Q259" s="1260" t="s">
        <v>12815</v>
      </c>
      <c r="R259" s="1259">
        <v>8943853</v>
      </c>
      <c r="S259" s="1259">
        <v>1</v>
      </c>
      <c r="T259" s="1260"/>
      <c r="U259" s="1260" t="s">
        <v>11396</v>
      </c>
      <c r="V259" s="1260" t="s">
        <v>12816</v>
      </c>
      <c r="W259" s="1259">
        <v>0</v>
      </c>
      <c r="X259" s="1259">
        <v>1007</v>
      </c>
      <c r="Y259" s="1259">
        <v>0</v>
      </c>
    </row>
    <row r="260" spans="1:25">
      <c r="A260" s="1350">
        <v>11202002326</v>
      </c>
      <c r="B260" s="1260"/>
      <c r="C260" s="1260" t="s">
        <v>12817</v>
      </c>
      <c r="D260" s="1260" t="s">
        <v>12818</v>
      </c>
      <c r="E260" s="1260" t="s">
        <v>11190</v>
      </c>
      <c r="F260" s="1260" t="s">
        <v>12637</v>
      </c>
      <c r="G260" s="1260" t="s">
        <v>12819</v>
      </c>
      <c r="H260" s="1260" t="s">
        <v>11153</v>
      </c>
      <c r="I260" s="1260" t="s">
        <v>10976</v>
      </c>
      <c r="J260" s="1259">
        <v>7432618</v>
      </c>
      <c r="K260" s="1260" t="s">
        <v>11221</v>
      </c>
      <c r="L260" s="1260" t="s">
        <v>11155</v>
      </c>
      <c r="M260" s="1260" t="s">
        <v>1276</v>
      </c>
      <c r="N260" s="1260" t="s">
        <v>12820</v>
      </c>
      <c r="O260" s="1260" t="s">
        <v>12818</v>
      </c>
      <c r="P260" s="1260"/>
      <c r="Q260" s="1260" t="s">
        <v>12131</v>
      </c>
      <c r="R260" s="1260" t="s">
        <v>12821</v>
      </c>
      <c r="S260" s="1259">
        <v>1</v>
      </c>
      <c r="T260" s="1260"/>
      <c r="U260" s="1260" t="s">
        <v>11158</v>
      </c>
      <c r="V260" s="1260" t="s">
        <v>11565</v>
      </c>
      <c r="W260" s="1259">
        <v>0</v>
      </c>
      <c r="X260" s="1259">
        <v>1007</v>
      </c>
      <c r="Y260" s="1259">
        <v>0</v>
      </c>
    </row>
    <row r="261" spans="1:25">
      <c r="A261" s="1350">
        <v>11202002325</v>
      </c>
      <c r="B261" s="1260"/>
      <c r="C261" s="1260" t="s">
        <v>12822</v>
      </c>
      <c r="D261" s="1260" t="s">
        <v>12823</v>
      </c>
      <c r="E261" s="1260" t="s">
        <v>11203</v>
      </c>
      <c r="F261" s="1260" t="s">
        <v>11964</v>
      </c>
      <c r="G261" s="1260" t="s">
        <v>12824</v>
      </c>
      <c r="H261" s="1260" t="s">
        <v>11153</v>
      </c>
      <c r="I261" s="1260" t="s">
        <v>10976</v>
      </c>
      <c r="J261" s="1259">
        <v>7432617</v>
      </c>
      <c r="K261" s="1260" t="s">
        <v>11221</v>
      </c>
      <c r="L261" s="1260" t="s">
        <v>11155</v>
      </c>
      <c r="M261" s="1260" t="s">
        <v>1945</v>
      </c>
      <c r="N261" s="1260" t="s">
        <v>12825</v>
      </c>
      <c r="O261" s="1260" t="s">
        <v>12823</v>
      </c>
      <c r="P261" s="1260"/>
      <c r="Q261" s="1260" t="s">
        <v>11313</v>
      </c>
      <c r="R261" s="1260" t="s">
        <v>12826</v>
      </c>
      <c r="S261" s="1259">
        <v>1</v>
      </c>
      <c r="T261" s="1260"/>
      <c r="U261" s="1260" t="s">
        <v>11396</v>
      </c>
      <c r="V261" s="1260" t="s">
        <v>12425</v>
      </c>
      <c r="W261" s="1259">
        <v>0</v>
      </c>
      <c r="X261" s="1259">
        <v>1007</v>
      </c>
      <c r="Y261" s="1259">
        <v>0</v>
      </c>
    </row>
    <row r="262" spans="1:25">
      <c r="A262" s="1350">
        <v>11202002324</v>
      </c>
      <c r="B262" s="1260"/>
      <c r="C262" s="1260" t="s">
        <v>12827</v>
      </c>
      <c r="D262" s="1260" t="s">
        <v>12828</v>
      </c>
      <c r="E262" s="1260" t="s">
        <v>11190</v>
      </c>
      <c r="F262" s="1260" t="s">
        <v>12679</v>
      </c>
      <c r="G262" s="1260" t="s">
        <v>12829</v>
      </c>
      <c r="H262" s="1260" t="s">
        <v>11153</v>
      </c>
      <c r="I262" s="1260" t="s">
        <v>10976</v>
      </c>
      <c r="J262" s="1259">
        <v>7432616</v>
      </c>
      <c r="K262" s="1260" t="s">
        <v>11221</v>
      </c>
      <c r="L262" s="1260" t="s">
        <v>11155</v>
      </c>
      <c r="M262" s="1260" t="s">
        <v>2533</v>
      </c>
      <c r="N262" s="1260" t="s">
        <v>12830</v>
      </c>
      <c r="O262" s="1260" t="s">
        <v>12828</v>
      </c>
      <c r="P262" s="1260" t="s">
        <v>12831</v>
      </c>
      <c r="Q262" s="1260" t="s">
        <v>11394</v>
      </c>
      <c r="R262" s="1260" t="s">
        <v>12832</v>
      </c>
      <c r="S262" s="1259">
        <v>1</v>
      </c>
      <c r="T262" s="1260"/>
      <c r="U262" s="1260" t="s">
        <v>11231</v>
      </c>
      <c r="V262" s="1260" t="s">
        <v>12833</v>
      </c>
      <c r="W262" s="1259">
        <v>0</v>
      </c>
      <c r="X262" s="1259">
        <v>1007</v>
      </c>
      <c r="Y262" s="1259">
        <v>0</v>
      </c>
    </row>
    <row r="263" spans="1:25">
      <c r="A263" s="1350">
        <v>11202002323</v>
      </c>
      <c r="B263" s="1260"/>
      <c r="C263" s="1260" t="s">
        <v>12834</v>
      </c>
      <c r="D263" s="1260" t="s">
        <v>12835</v>
      </c>
      <c r="E263" s="1260" t="s">
        <v>11190</v>
      </c>
      <c r="F263" s="1260" t="s">
        <v>12633</v>
      </c>
      <c r="G263" s="1260" t="s">
        <v>12836</v>
      </c>
      <c r="H263" s="1260" t="s">
        <v>11153</v>
      </c>
      <c r="I263" s="1260" t="s">
        <v>10976</v>
      </c>
      <c r="J263" s="1259">
        <v>7432615</v>
      </c>
      <c r="K263" s="1260" t="s">
        <v>11221</v>
      </c>
      <c r="L263" s="1260" t="s">
        <v>11155</v>
      </c>
      <c r="M263" s="1260" t="s">
        <v>2531</v>
      </c>
      <c r="N263" s="1260" t="s">
        <v>12837</v>
      </c>
      <c r="O263" s="1260" t="s">
        <v>12835</v>
      </c>
      <c r="P263" s="1260"/>
      <c r="Q263" s="1260" t="s">
        <v>12838</v>
      </c>
      <c r="R263" s="1260" t="s">
        <v>12839</v>
      </c>
      <c r="S263" s="1259">
        <v>1</v>
      </c>
      <c r="T263" s="1260"/>
      <c r="U263" s="1260" t="s">
        <v>11158</v>
      </c>
      <c r="V263" s="1260" t="s">
        <v>11380</v>
      </c>
      <c r="W263" s="1259">
        <v>0</v>
      </c>
      <c r="X263" s="1259">
        <v>1007</v>
      </c>
      <c r="Y263" s="1259">
        <v>0</v>
      </c>
    </row>
    <row r="264" spans="1:25">
      <c r="A264" s="1350">
        <v>11202002322</v>
      </c>
      <c r="B264" s="1260"/>
      <c r="C264" s="1260" t="s">
        <v>12840</v>
      </c>
      <c r="D264" s="1260" t="s">
        <v>12841</v>
      </c>
      <c r="E264" s="1260" t="s">
        <v>11190</v>
      </c>
      <c r="F264" s="1260" t="s">
        <v>12842</v>
      </c>
      <c r="G264" s="1260" t="s">
        <v>12843</v>
      </c>
      <c r="H264" s="1260" t="s">
        <v>11153</v>
      </c>
      <c r="I264" s="1260" t="s">
        <v>10976</v>
      </c>
      <c r="J264" s="1259">
        <v>7432614</v>
      </c>
      <c r="K264" s="1260" t="s">
        <v>11221</v>
      </c>
      <c r="L264" s="1260" t="s">
        <v>11155</v>
      </c>
      <c r="M264" s="1260" t="s">
        <v>2530</v>
      </c>
      <c r="N264" s="1260" t="s">
        <v>12844</v>
      </c>
      <c r="O264" s="1260" t="s">
        <v>12841</v>
      </c>
      <c r="P264" s="1260" t="s">
        <v>11192</v>
      </c>
      <c r="Q264" s="1260" t="s">
        <v>11795</v>
      </c>
      <c r="R264" s="1260" t="s">
        <v>12845</v>
      </c>
      <c r="S264" s="1259">
        <v>1</v>
      </c>
      <c r="T264" s="1260"/>
      <c r="U264" s="1260" t="s">
        <v>11158</v>
      </c>
      <c r="V264" s="1260" t="s">
        <v>11380</v>
      </c>
      <c r="W264" s="1259">
        <v>0</v>
      </c>
      <c r="X264" s="1259">
        <v>1007</v>
      </c>
      <c r="Y264" s="1259">
        <v>0</v>
      </c>
    </row>
    <row r="265" spans="1:25">
      <c r="A265" s="1350">
        <v>11202002321</v>
      </c>
      <c r="B265" s="1260" t="s">
        <v>12846</v>
      </c>
      <c r="C265" s="1260" t="s">
        <v>12847</v>
      </c>
      <c r="D265" s="1260" t="s">
        <v>12848</v>
      </c>
      <c r="E265" s="1260" t="s">
        <v>12298</v>
      </c>
      <c r="F265" s="1260" t="s">
        <v>12679</v>
      </c>
      <c r="G265" s="1260" t="s">
        <v>12849</v>
      </c>
      <c r="H265" s="1260" t="s">
        <v>11153</v>
      </c>
      <c r="I265" s="1260" t="s">
        <v>10976</v>
      </c>
      <c r="J265" s="1259">
        <v>7432613</v>
      </c>
      <c r="K265" s="1260" t="s">
        <v>11221</v>
      </c>
      <c r="L265" s="1260" t="s">
        <v>11155</v>
      </c>
      <c r="M265" s="1260" t="s">
        <v>1985</v>
      </c>
      <c r="N265" s="1260" t="s">
        <v>12850</v>
      </c>
      <c r="O265" s="1260" t="s">
        <v>12848</v>
      </c>
      <c r="P265" s="1260" t="s">
        <v>12034</v>
      </c>
      <c r="Q265" s="1260" t="s">
        <v>11223</v>
      </c>
      <c r="R265" s="1260" t="s">
        <v>12034</v>
      </c>
      <c r="S265" s="1259">
        <v>1</v>
      </c>
      <c r="T265" s="1260" t="s">
        <v>12851</v>
      </c>
      <c r="U265" s="1260" t="s">
        <v>11158</v>
      </c>
      <c r="V265" s="1260" t="s">
        <v>12212</v>
      </c>
      <c r="W265" s="1259">
        <v>0</v>
      </c>
      <c r="X265" s="1259">
        <v>1007</v>
      </c>
      <c r="Y265" s="1259">
        <v>0</v>
      </c>
    </row>
    <row r="266" spans="1:25">
      <c r="A266" s="1350">
        <v>11202002320</v>
      </c>
      <c r="B266" s="1260" t="s">
        <v>12852</v>
      </c>
      <c r="C266" s="1260" t="s">
        <v>12853</v>
      </c>
      <c r="D266" s="1260" t="s">
        <v>12854</v>
      </c>
      <c r="E266" s="1260" t="s">
        <v>11175</v>
      </c>
      <c r="F266" s="1260" t="s">
        <v>11440</v>
      </c>
      <c r="G266" s="1260" t="s">
        <v>12855</v>
      </c>
      <c r="H266" s="1260" t="s">
        <v>11153</v>
      </c>
      <c r="I266" s="1260" t="s">
        <v>11177</v>
      </c>
      <c r="J266" s="1259">
        <v>7432612</v>
      </c>
      <c r="K266" s="1260" t="s">
        <v>11221</v>
      </c>
      <c r="L266" s="1260" t="s">
        <v>11155</v>
      </c>
      <c r="M266" s="1260" t="s">
        <v>2138</v>
      </c>
      <c r="N266" s="1260" t="s">
        <v>12856</v>
      </c>
      <c r="O266" s="1260" t="s">
        <v>12854</v>
      </c>
      <c r="P266" s="1260" t="s">
        <v>12857</v>
      </c>
      <c r="Q266" s="1260" t="s">
        <v>12858</v>
      </c>
      <c r="R266" s="1260" t="s">
        <v>12859</v>
      </c>
      <c r="S266" s="1259">
        <v>1</v>
      </c>
      <c r="T266" s="1260" t="s">
        <v>12860</v>
      </c>
      <c r="U266" s="1260" t="s">
        <v>11193</v>
      </c>
      <c r="V266" s="1260" t="s">
        <v>11705</v>
      </c>
      <c r="W266" s="1259">
        <v>0</v>
      </c>
      <c r="X266" s="1259">
        <v>1007</v>
      </c>
      <c r="Y266" s="1259">
        <v>0</v>
      </c>
    </row>
    <row r="267" spans="1:25">
      <c r="A267" s="1350">
        <v>11202002319</v>
      </c>
      <c r="B267" s="1260" t="s">
        <v>12861</v>
      </c>
      <c r="C267" s="1260" t="s">
        <v>12862</v>
      </c>
      <c r="D267" s="1260" t="s">
        <v>12863</v>
      </c>
      <c r="E267" s="1260" t="s">
        <v>11203</v>
      </c>
      <c r="F267" s="1260" t="s">
        <v>12864</v>
      </c>
      <c r="G267" s="1260" t="s">
        <v>12865</v>
      </c>
      <c r="H267" s="1260" t="s">
        <v>11153</v>
      </c>
      <c r="I267" s="1260" t="s">
        <v>11164</v>
      </c>
      <c r="J267" s="1259">
        <v>7432611</v>
      </c>
      <c r="K267" s="1260" t="s">
        <v>11221</v>
      </c>
      <c r="L267" s="1260" t="s">
        <v>11155</v>
      </c>
      <c r="M267" s="1260" t="s">
        <v>2561</v>
      </c>
      <c r="N267" s="1260" t="s">
        <v>12866</v>
      </c>
      <c r="O267" s="1260" t="s">
        <v>12863</v>
      </c>
      <c r="P267" s="1260" t="s">
        <v>12867</v>
      </c>
      <c r="Q267" s="1260" t="s">
        <v>12868</v>
      </c>
      <c r="R267" s="1260" t="s">
        <v>12867</v>
      </c>
      <c r="S267" s="1259">
        <v>1</v>
      </c>
      <c r="T267" s="1260" t="s">
        <v>12869</v>
      </c>
      <c r="U267" s="1260" t="s">
        <v>11921</v>
      </c>
      <c r="V267" s="1260" t="s">
        <v>12870</v>
      </c>
      <c r="W267" s="1259">
        <v>0</v>
      </c>
      <c r="X267" s="1259">
        <v>1007</v>
      </c>
      <c r="Y267" s="1259">
        <v>0</v>
      </c>
    </row>
    <row r="268" spans="1:25">
      <c r="A268" s="1350">
        <v>11202002318</v>
      </c>
      <c r="B268" s="1260"/>
      <c r="C268" s="1260" t="s">
        <v>12871</v>
      </c>
      <c r="D268" s="1260" t="s">
        <v>12872</v>
      </c>
      <c r="E268" s="1260" t="s">
        <v>11203</v>
      </c>
      <c r="F268" s="1260" t="s">
        <v>12633</v>
      </c>
      <c r="G268" s="1260" t="s">
        <v>12873</v>
      </c>
      <c r="H268" s="1260" t="s">
        <v>11153</v>
      </c>
      <c r="I268" s="1260" t="s">
        <v>10976</v>
      </c>
      <c r="J268" s="1259">
        <v>7432610</v>
      </c>
      <c r="K268" s="1260" t="s">
        <v>11221</v>
      </c>
      <c r="L268" s="1260" t="s">
        <v>11155</v>
      </c>
      <c r="M268" s="1260" t="s">
        <v>2036</v>
      </c>
      <c r="N268" s="1260" t="s">
        <v>12874</v>
      </c>
      <c r="O268" s="1260" t="s">
        <v>12872</v>
      </c>
      <c r="P268" s="1260"/>
      <c r="Q268" s="1260" t="s">
        <v>11867</v>
      </c>
      <c r="R268" s="1260" t="s">
        <v>12875</v>
      </c>
      <c r="S268" s="1259">
        <v>1</v>
      </c>
      <c r="T268" s="1260"/>
      <c r="U268" s="1260" t="s">
        <v>12408</v>
      </c>
      <c r="V268" s="1260" t="s">
        <v>12675</v>
      </c>
      <c r="W268" s="1259">
        <v>0</v>
      </c>
      <c r="X268" s="1259">
        <v>1007</v>
      </c>
      <c r="Y268" s="1259">
        <v>0</v>
      </c>
    </row>
    <row r="269" spans="1:25">
      <c r="A269" s="1350">
        <v>11202002317</v>
      </c>
      <c r="B269" s="1260"/>
      <c r="C269" s="1260" t="s">
        <v>12876</v>
      </c>
      <c r="D269" s="1260" t="s">
        <v>12355</v>
      </c>
      <c r="E269" s="1260" t="s">
        <v>11190</v>
      </c>
      <c r="F269" s="1260" t="s">
        <v>11440</v>
      </c>
      <c r="G269" s="1260" t="s">
        <v>12877</v>
      </c>
      <c r="H269" s="1260" t="s">
        <v>11153</v>
      </c>
      <c r="I269" s="1260" t="s">
        <v>11177</v>
      </c>
      <c r="J269" s="1259">
        <v>7432609</v>
      </c>
      <c r="K269" s="1260" t="s">
        <v>11221</v>
      </c>
      <c r="L269" s="1260" t="s">
        <v>11155</v>
      </c>
      <c r="M269" s="1260" t="s">
        <v>1606</v>
      </c>
      <c r="N269" s="1260" t="s">
        <v>12357</v>
      </c>
      <c r="O269" s="1260" t="s">
        <v>12355</v>
      </c>
      <c r="P269" s="1260"/>
      <c r="Q269" s="1260"/>
      <c r="R269" s="1260" t="s">
        <v>12358</v>
      </c>
      <c r="S269" s="1259">
        <v>1</v>
      </c>
      <c r="T269" s="1260"/>
      <c r="U269" s="1260" t="s">
        <v>11231</v>
      </c>
      <c r="V269" s="1260" t="s">
        <v>11798</v>
      </c>
      <c r="W269" s="1259">
        <v>0</v>
      </c>
      <c r="X269" s="1259">
        <v>1007</v>
      </c>
      <c r="Y269" s="1259">
        <v>0</v>
      </c>
    </row>
    <row r="270" spans="1:25">
      <c r="A270" s="1350">
        <v>11202002316</v>
      </c>
      <c r="B270" s="1260" t="s">
        <v>12878</v>
      </c>
      <c r="C270" s="1260" t="s">
        <v>12879</v>
      </c>
      <c r="D270" s="1260" t="s">
        <v>12278</v>
      </c>
      <c r="E270" s="1260" t="s">
        <v>11190</v>
      </c>
      <c r="F270" s="1260" t="s">
        <v>11440</v>
      </c>
      <c r="G270" s="1260" t="s">
        <v>12880</v>
      </c>
      <c r="H270" s="1260" t="s">
        <v>11153</v>
      </c>
      <c r="I270" s="1260" t="s">
        <v>11177</v>
      </c>
      <c r="J270" s="1259">
        <v>7432608</v>
      </c>
      <c r="K270" s="1260" t="s">
        <v>11221</v>
      </c>
      <c r="L270" s="1260" t="s">
        <v>11155</v>
      </c>
      <c r="M270" s="1260" t="s">
        <v>262</v>
      </c>
      <c r="N270" s="1260"/>
      <c r="O270" s="1260" t="s">
        <v>12278</v>
      </c>
      <c r="P270" s="1260"/>
      <c r="Q270" s="1260"/>
      <c r="R270" s="1260"/>
      <c r="S270" s="1259">
        <v>1</v>
      </c>
      <c r="T270" s="1260"/>
      <c r="U270" s="1260"/>
      <c r="V270" s="1260"/>
      <c r="W270" s="1259">
        <v>0</v>
      </c>
      <c r="X270" s="1259">
        <v>1007</v>
      </c>
      <c r="Y270" s="1259">
        <v>0</v>
      </c>
    </row>
    <row r="271" spans="1:25">
      <c r="A271" s="1350">
        <v>11202002315</v>
      </c>
      <c r="B271" s="1260"/>
      <c r="C271" s="1260" t="s">
        <v>12881</v>
      </c>
      <c r="D271" s="1260" t="s">
        <v>12882</v>
      </c>
      <c r="E271" s="1260" t="s">
        <v>11190</v>
      </c>
      <c r="F271" s="1260" t="s">
        <v>11440</v>
      </c>
      <c r="G271" s="1260" t="s">
        <v>12883</v>
      </c>
      <c r="H271" s="1260" t="s">
        <v>11153</v>
      </c>
      <c r="I271" s="1260" t="s">
        <v>11177</v>
      </c>
      <c r="J271" s="1259">
        <v>7432607</v>
      </c>
      <c r="K271" s="1260" t="s">
        <v>11221</v>
      </c>
      <c r="L271" s="1260" t="s">
        <v>11155</v>
      </c>
      <c r="M271" s="1260" t="s">
        <v>2121</v>
      </c>
      <c r="N271" s="1260" t="s">
        <v>12884</v>
      </c>
      <c r="O271" s="1260" t="s">
        <v>12882</v>
      </c>
      <c r="P271" s="1260"/>
      <c r="Q271" s="1260"/>
      <c r="R271" s="1260" t="s">
        <v>12885</v>
      </c>
      <c r="S271" s="1259">
        <v>1</v>
      </c>
      <c r="T271" s="1260"/>
      <c r="U271" s="1260" t="s">
        <v>11269</v>
      </c>
      <c r="V271" s="1260" t="s">
        <v>11620</v>
      </c>
      <c r="W271" s="1259">
        <v>0</v>
      </c>
      <c r="X271" s="1259">
        <v>1007</v>
      </c>
      <c r="Y271" s="1259">
        <v>0</v>
      </c>
    </row>
    <row r="272" spans="1:25">
      <c r="A272" s="1350">
        <v>11202002314</v>
      </c>
      <c r="B272" s="1260" t="s">
        <v>12886</v>
      </c>
      <c r="C272" s="1260" t="s">
        <v>12887</v>
      </c>
      <c r="D272" s="1260" t="s">
        <v>12888</v>
      </c>
      <c r="E272" s="1260" t="s">
        <v>11190</v>
      </c>
      <c r="F272" s="1260" t="s">
        <v>12679</v>
      </c>
      <c r="G272" s="1260" t="s">
        <v>12889</v>
      </c>
      <c r="H272" s="1260" t="s">
        <v>11153</v>
      </c>
      <c r="I272" s="1260" t="s">
        <v>10976</v>
      </c>
      <c r="J272" s="1259">
        <v>7432606</v>
      </c>
      <c r="K272" s="1260" t="s">
        <v>11221</v>
      </c>
      <c r="L272" s="1260" t="s">
        <v>11155</v>
      </c>
      <c r="M272" s="1260" t="s">
        <v>262</v>
      </c>
      <c r="N272" s="1260"/>
      <c r="O272" s="1260" t="s">
        <v>12888</v>
      </c>
      <c r="P272" s="1260"/>
      <c r="Q272" s="1260"/>
      <c r="R272" s="1260"/>
      <c r="S272" s="1259">
        <v>1</v>
      </c>
      <c r="T272" s="1260"/>
      <c r="U272" s="1260"/>
      <c r="V272" s="1260"/>
      <c r="W272" s="1259">
        <v>0</v>
      </c>
      <c r="X272" s="1259">
        <v>1007</v>
      </c>
      <c r="Y272" s="1259">
        <v>0</v>
      </c>
    </row>
    <row r="273" spans="1:25">
      <c r="A273" s="1350">
        <v>11202002313</v>
      </c>
      <c r="B273" s="1260" t="s">
        <v>12890</v>
      </c>
      <c r="C273" s="1260" t="s">
        <v>12891</v>
      </c>
      <c r="D273" s="1260" t="s">
        <v>12892</v>
      </c>
      <c r="E273" s="1260" t="s">
        <v>11203</v>
      </c>
      <c r="F273" s="1260" t="s">
        <v>11440</v>
      </c>
      <c r="G273" s="1260" t="s">
        <v>12893</v>
      </c>
      <c r="H273" s="1260" t="s">
        <v>11153</v>
      </c>
      <c r="I273" s="1260" t="s">
        <v>11177</v>
      </c>
      <c r="J273" s="1259">
        <v>7432605</v>
      </c>
      <c r="K273" s="1260" t="s">
        <v>11221</v>
      </c>
      <c r="L273" s="1260" t="s">
        <v>11155</v>
      </c>
      <c r="M273" s="1260" t="s">
        <v>2366</v>
      </c>
      <c r="N273" s="1260" t="s">
        <v>12894</v>
      </c>
      <c r="O273" s="1260" t="s">
        <v>12892</v>
      </c>
      <c r="P273" s="1260" t="s">
        <v>12895</v>
      </c>
      <c r="Q273" s="1260" t="s">
        <v>12896</v>
      </c>
      <c r="R273" s="1260" t="s">
        <v>12897</v>
      </c>
      <c r="S273" s="1259">
        <v>1</v>
      </c>
      <c r="T273" s="1260" t="s">
        <v>12898</v>
      </c>
      <c r="U273" s="1260" t="s">
        <v>11198</v>
      </c>
      <c r="V273" s="1260" t="s">
        <v>11199</v>
      </c>
      <c r="W273" s="1259">
        <v>0</v>
      </c>
      <c r="X273" s="1259">
        <v>1007</v>
      </c>
      <c r="Y273" s="1259">
        <v>0</v>
      </c>
    </row>
    <row r="274" spans="1:25">
      <c r="A274" s="1350">
        <v>11202002312</v>
      </c>
      <c r="B274" s="1260"/>
      <c r="C274" s="1260" t="s">
        <v>12899</v>
      </c>
      <c r="D274" s="1260" t="s">
        <v>12900</v>
      </c>
      <c r="E274" s="1260" t="s">
        <v>11509</v>
      </c>
      <c r="F274" s="1260" t="s">
        <v>12864</v>
      </c>
      <c r="G274" s="1260" t="s">
        <v>12901</v>
      </c>
      <c r="H274" s="1260" t="s">
        <v>11153</v>
      </c>
      <c r="I274" s="1260" t="s">
        <v>11164</v>
      </c>
      <c r="J274" s="1259">
        <v>7432604</v>
      </c>
      <c r="K274" s="1260" t="s">
        <v>11221</v>
      </c>
      <c r="L274" s="1260" t="s">
        <v>11155</v>
      </c>
      <c r="M274" s="1260" t="s">
        <v>2510</v>
      </c>
      <c r="N274" s="1260" t="s">
        <v>12902</v>
      </c>
      <c r="O274" s="1260" t="s">
        <v>12900</v>
      </c>
      <c r="P274" s="1260"/>
      <c r="Q274" s="1260" t="s">
        <v>12903</v>
      </c>
      <c r="R274" s="1260" t="s">
        <v>12904</v>
      </c>
      <c r="S274" s="1259">
        <v>1</v>
      </c>
      <c r="T274" s="1260"/>
      <c r="U274" s="1260" t="s">
        <v>11714</v>
      </c>
      <c r="V274" s="1260" t="s">
        <v>12905</v>
      </c>
      <c r="W274" s="1259">
        <v>0</v>
      </c>
      <c r="X274" s="1259">
        <v>1007</v>
      </c>
      <c r="Y274" s="1259">
        <v>0</v>
      </c>
    </row>
    <row r="275" spans="1:25">
      <c r="A275" s="1350">
        <v>11202002311</v>
      </c>
      <c r="B275" s="1260" t="s">
        <v>12906</v>
      </c>
      <c r="C275" s="1260" t="s">
        <v>12907</v>
      </c>
      <c r="D275" s="1260" t="s">
        <v>12908</v>
      </c>
      <c r="E275" s="1260" t="s">
        <v>11266</v>
      </c>
      <c r="F275" s="1260" t="s">
        <v>11440</v>
      </c>
      <c r="G275" s="1260" t="s">
        <v>12909</v>
      </c>
      <c r="H275" s="1260" t="s">
        <v>11153</v>
      </c>
      <c r="I275" s="1260" t="s">
        <v>11177</v>
      </c>
      <c r="J275" s="1259">
        <v>7432603</v>
      </c>
      <c r="K275" s="1260" t="s">
        <v>11221</v>
      </c>
      <c r="L275" s="1260" t="s">
        <v>11155</v>
      </c>
      <c r="M275" s="1260" t="s">
        <v>2251</v>
      </c>
      <c r="N275" s="1260" t="s">
        <v>12910</v>
      </c>
      <c r="O275" s="1260" t="s">
        <v>12908</v>
      </c>
      <c r="P275" s="1260" t="s">
        <v>12911</v>
      </c>
      <c r="Q275" s="1260" t="s">
        <v>11394</v>
      </c>
      <c r="R275" s="1260" t="s">
        <v>12912</v>
      </c>
      <c r="S275" s="1259">
        <v>1</v>
      </c>
      <c r="T275" s="1260" t="s">
        <v>12913</v>
      </c>
      <c r="U275" s="1260" t="s">
        <v>11182</v>
      </c>
      <c r="V275" s="1260" t="s">
        <v>12914</v>
      </c>
      <c r="W275" s="1259">
        <v>0</v>
      </c>
      <c r="X275" s="1259">
        <v>1007</v>
      </c>
      <c r="Y275" s="1259">
        <v>0</v>
      </c>
    </row>
    <row r="276" spans="1:25">
      <c r="A276" s="1350">
        <v>11202002310</v>
      </c>
      <c r="B276" s="1260" t="s">
        <v>12915</v>
      </c>
      <c r="C276" s="1260" t="s">
        <v>12916</v>
      </c>
      <c r="D276" s="1260" t="s">
        <v>12917</v>
      </c>
      <c r="E276" s="1260" t="s">
        <v>11949</v>
      </c>
      <c r="F276" s="1260" t="s">
        <v>11440</v>
      </c>
      <c r="G276" s="1260" t="s">
        <v>12918</v>
      </c>
      <c r="H276" s="1260" t="s">
        <v>11153</v>
      </c>
      <c r="I276" s="1260" t="s">
        <v>11177</v>
      </c>
      <c r="J276" s="1259">
        <v>7432602</v>
      </c>
      <c r="K276" s="1260" t="s">
        <v>11221</v>
      </c>
      <c r="L276" s="1260" t="s">
        <v>11155</v>
      </c>
      <c r="M276" s="1260" t="s">
        <v>1994</v>
      </c>
      <c r="N276" s="1260" t="s">
        <v>12919</v>
      </c>
      <c r="O276" s="1260" t="s">
        <v>12917</v>
      </c>
      <c r="P276" s="1260" t="s">
        <v>12920</v>
      </c>
      <c r="Q276" s="1260" t="s">
        <v>12921</v>
      </c>
      <c r="R276" s="1260" t="s">
        <v>12920</v>
      </c>
      <c r="S276" s="1259">
        <v>1</v>
      </c>
      <c r="T276" s="1260" t="s">
        <v>12922</v>
      </c>
      <c r="U276" s="1260" t="s">
        <v>11751</v>
      </c>
      <c r="V276" s="1260" t="s">
        <v>12923</v>
      </c>
      <c r="W276" s="1259">
        <v>0</v>
      </c>
      <c r="X276" s="1259">
        <v>1007</v>
      </c>
      <c r="Y276" s="1259">
        <v>0</v>
      </c>
    </row>
    <row r="277" spans="1:25">
      <c r="A277" s="1350">
        <v>11202002309</v>
      </c>
      <c r="B277" s="1260" t="s">
        <v>12924</v>
      </c>
      <c r="C277" s="1260" t="s">
        <v>12925</v>
      </c>
      <c r="D277" s="1260" t="s">
        <v>12926</v>
      </c>
      <c r="E277" s="1260" t="s">
        <v>11175</v>
      </c>
      <c r="F277" s="1260" t="s">
        <v>12679</v>
      </c>
      <c r="G277" s="1260" t="s">
        <v>12927</v>
      </c>
      <c r="H277" s="1260" t="s">
        <v>11153</v>
      </c>
      <c r="I277" s="1260" t="s">
        <v>10976</v>
      </c>
      <c r="J277" s="1259">
        <v>7432601</v>
      </c>
      <c r="K277" s="1260" t="s">
        <v>11221</v>
      </c>
      <c r="L277" s="1260" t="s">
        <v>11155</v>
      </c>
      <c r="M277" s="1260" t="s">
        <v>769</v>
      </c>
      <c r="N277" s="1260" t="s">
        <v>12928</v>
      </c>
      <c r="O277" s="1260" t="s">
        <v>12926</v>
      </c>
      <c r="P277" s="1260" t="s">
        <v>12929</v>
      </c>
      <c r="Q277" s="1260" t="s">
        <v>12930</v>
      </c>
      <c r="R277" s="1260" t="s">
        <v>12931</v>
      </c>
      <c r="S277" s="1259">
        <v>1</v>
      </c>
      <c r="T277" s="1260" t="s">
        <v>12932</v>
      </c>
      <c r="U277" s="1260" t="s">
        <v>11158</v>
      </c>
      <c r="V277" s="1260" t="s">
        <v>11762</v>
      </c>
      <c r="W277" s="1259">
        <v>0</v>
      </c>
      <c r="X277" s="1259">
        <v>1007</v>
      </c>
      <c r="Y277" s="1259">
        <v>0</v>
      </c>
    </row>
    <row r="278" spans="1:25">
      <c r="A278" s="1350">
        <v>11202002308</v>
      </c>
      <c r="B278" s="1260"/>
      <c r="C278" s="1260" t="s">
        <v>12786</v>
      </c>
      <c r="D278" s="1260" t="s">
        <v>12933</v>
      </c>
      <c r="E278" s="1260" t="s">
        <v>11175</v>
      </c>
      <c r="F278" s="1260" t="s">
        <v>12934</v>
      </c>
      <c r="G278" s="1260" t="s">
        <v>12935</v>
      </c>
      <c r="H278" s="1260" t="s">
        <v>11153</v>
      </c>
      <c r="I278" s="1260" t="s">
        <v>11164</v>
      </c>
      <c r="J278" s="1259">
        <v>7432600</v>
      </c>
      <c r="K278" s="1260" t="s">
        <v>11221</v>
      </c>
      <c r="L278" s="1260" t="s">
        <v>11155</v>
      </c>
      <c r="M278" s="1260" t="s">
        <v>2180</v>
      </c>
      <c r="N278" s="1260" t="s">
        <v>12936</v>
      </c>
      <c r="O278" s="1260" t="s">
        <v>12933</v>
      </c>
      <c r="P278" s="1260" t="s">
        <v>12937</v>
      </c>
      <c r="Q278" s="1260"/>
      <c r="R278" s="1260" t="s">
        <v>12937</v>
      </c>
      <c r="S278" s="1259">
        <v>1</v>
      </c>
      <c r="T278" s="1260"/>
      <c r="U278" s="1260" t="s">
        <v>11231</v>
      </c>
      <c r="V278" s="1260" t="s">
        <v>11798</v>
      </c>
      <c r="W278" s="1259">
        <v>0</v>
      </c>
      <c r="X278" s="1259">
        <v>1007</v>
      </c>
      <c r="Y278" s="1259">
        <v>0</v>
      </c>
    </row>
    <row r="279" spans="1:25">
      <c r="A279" s="1350">
        <v>11202002307</v>
      </c>
      <c r="B279" s="1260" t="s">
        <v>12938</v>
      </c>
      <c r="C279" s="1260" t="s">
        <v>12939</v>
      </c>
      <c r="D279" s="1260" t="s">
        <v>12940</v>
      </c>
      <c r="E279" s="1260" t="s">
        <v>11190</v>
      </c>
      <c r="F279" s="1260" t="s">
        <v>11440</v>
      </c>
      <c r="G279" s="1260" t="s">
        <v>12941</v>
      </c>
      <c r="H279" s="1260" t="s">
        <v>11153</v>
      </c>
      <c r="I279" s="1260" t="s">
        <v>11177</v>
      </c>
      <c r="J279" s="1259">
        <v>7432599</v>
      </c>
      <c r="K279" s="1260" t="s">
        <v>11221</v>
      </c>
      <c r="L279" s="1260" t="s">
        <v>11155</v>
      </c>
      <c r="M279" s="1260" t="s">
        <v>158</v>
      </c>
      <c r="N279" s="1260" t="s">
        <v>12942</v>
      </c>
      <c r="O279" s="1260" t="s">
        <v>12940</v>
      </c>
      <c r="P279" s="1260" t="s">
        <v>12943</v>
      </c>
      <c r="Q279" s="1260" t="s">
        <v>12515</v>
      </c>
      <c r="R279" s="1260" t="s">
        <v>12943</v>
      </c>
      <c r="S279" s="1259">
        <v>1</v>
      </c>
      <c r="T279" s="1260" t="s">
        <v>12944</v>
      </c>
      <c r="U279" s="1260" t="s">
        <v>11751</v>
      </c>
      <c r="V279" s="1260" t="s">
        <v>12945</v>
      </c>
      <c r="W279" s="1259">
        <v>0</v>
      </c>
      <c r="X279" s="1259">
        <v>1007</v>
      </c>
      <c r="Y279" s="1259">
        <v>0</v>
      </c>
    </row>
    <row r="280" spans="1:25">
      <c r="A280" s="1350">
        <v>11202002306</v>
      </c>
      <c r="B280" s="1260" t="s">
        <v>12946</v>
      </c>
      <c r="C280" s="1260" t="s">
        <v>12947</v>
      </c>
      <c r="D280" s="1260" t="s">
        <v>12948</v>
      </c>
      <c r="E280" s="1260" t="s">
        <v>11509</v>
      </c>
      <c r="F280" s="1260" t="s">
        <v>12934</v>
      </c>
      <c r="G280" s="1260" t="s">
        <v>12949</v>
      </c>
      <c r="H280" s="1260" t="s">
        <v>11153</v>
      </c>
      <c r="I280" s="1260" t="s">
        <v>11164</v>
      </c>
      <c r="J280" s="1259">
        <v>7432598</v>
      </c>
      <c r="K280" s="1260" t="s">
        <v>11221</v>
      </c>
      <c r="L280" s="1260" t="s">
        <v>11155</v>
      </c>
      <c r="M280" s="1260" t="s">
        <v>2150</v>
      </c>
      <c r="N280" s="1260" t="s">
        <v>12950</v>
      </c>
      <c r="O280" s="1260" t="s">
        <v>12948</v>
      </c>
      <c r="P280" s="1260" t="s">
        <v>12951</v>
      </c>
      <c r="Q280" s="1260" t="s">
        <v>12952</v>
      </c>
      <c r="R280" s="1260" t="s">
        <v>12953</v>
      </c>
      <c r="S280" s="1259">
        <v>1</v>
      </c>
      <c r="T280" s="1260" t="s">
        <v>12954</v>
      </c>
      <c r="U280" s="1260" t="s">
        <v>11269</v>
      </c>
      <c r="V280" s="1260" t="s">
        <v>12311</v>
      </c>
      <c r="W280" s="1259">
        <v>0</v>
      </c>
      <c r="X280" s="1259">
        <v>1007</v>
      </c>
      <c r="Y280" s="1259">
        <v>0</v>
      </c>
    </row>
    <row r="281" spans="1:25">
      <c r="A281" s="1350">
        <v>11202002305</v>
      </c>
      <c r="B281" s="1260" t="s">
        <v>12955</v>
      </c>
      <c r="C281" s="1260" t="s">
        <v>12956</v>
      </c>
      <c r="D281" s="1260" t="s">
        <v>12957</v>
      </c>
      <c r="E281" s="1260" t="s">
        <v>11266</v>
      </c>
      <c r="F281" s="1260" t="s">
        <v>12934</v>
      </c>
      <c r="G281" s="1260" t="s">
        <v>12958</v>
      </c>
      <c r="H281" s="1260" t="s">
        <v>11153</v>
      </c>
      <c r="I281" s="1260" t="s">
        <v>11164</v>
      </c>
      <c r="J281" s="1259">
        <v>7432597</v>
      </c>
      <c r="K281" s="1260" t="s">
        <v>11221</v>
      </c>
      <c r="L281" s="1260" t="s">
        <v>11155</v>
      </c>
      <c r="M281" s="1260" t="s">
        <v>1562</v>
      </c>
      <c r="N281" s="1260" t="s">
        <v>12959</v>
      </c>
      <c r="O281" s="1260" t="s">
        <v>12957</v>
      </c>
      <c r="P281" s="1260" t="s">
        <v>12929</v>
      </c>
      <c r="Q281" s="1260" t="s">
        <v>11795</v>
      </c>
      <c r="R281" s="1260" t="s">
        <v>12929</v>
      </c>
      <c r="S281" s="1259">
        <v>1</v>
      </c>
      <c r="T281" s="1260" t="s">
        <v>12960</v>
      </c>
      <c r="U281" s="1260" t="s">
        <v>11231</v>
      </c>
      <c r="V281" s="1260" t="s">
        <v>12833</v>
      </c>
      <c r="W281" s="1259">
        <v>0</v>
      </c>
      <c r="X281" s="1259">
        <v>1007</v>
      </c>
      <c r="Y281" s="1259">
        <v>0</v>
      </c>
    </row>
    <row r="282" spans="1:25">
      <c r="A282" s="1350">
        <v>11202002304</v>
      </c>
      <c r="B282" s="1260" t="s">
        <v>12961</v>
      </c>
      <c r="C282" s="1260" t="s">
        <v>12962</v>
      </c>
      <c r="D282" s="1260" t="s">
        <v>12963</v>
      </c>
      <c r="E282" s="1260" t="s">
        <v>11311</v>
      </c>
      <c r="F282" s="1260" t="s">
        <v>11440</v>
      </c>
      <c r="G282" s="1260" t="s">
        <v>12964</v>
      </c>
      <c r="H282" s="1260" t="s">
        <v>11153</v>
      </c>
      <c r="I282" s="1260" t="s">
        <v>11177</v>
      </c>
      <c r="J282" s="1259">
        <v>7432596</v>
      </c>
      <c r="K282" s="1260" t="s">
        <v>11221</v>
      </c>
      <c r="L282" s="1260" t="s">
        <v>11155</v>
      </c>
      <c r="M282" s="1260" t="s">
        <v>2444</v>
      </c>
      <c r="N282" s="1260" t="s">
        <v>12965</v>
      </c>
      <c r="O282" s="1260" t="s">
        <v>12963</v>
      </c>
      <c r="P282" s="1260" t="s">
        <v>12966</v>
      </c>
      <c r="Q282" s="1260" t="s">
        <v>11846</v>
      </c>
      <c r="R282" s="1260" t="s">
        <v>12967</v>
      </c>
      <c r="S282" s="1259">
        <v>1</v>
      </c>
      <c r="T282" s="1260" t="s">
        <v>12968</v>
      </c>
      <c r="U282" s="1260" t="s">
        <v>11269</v>
      </c>
      <c r="V282" s="1260" t="s">
        <v>12969</v>
      </c>
      <c r="W282" s="1259">
        <v>0</v>
      </c>
      <c r="X282" s="1259">
        <v>1007</v>
      </c>
      <c r="Y282" s="1259">
        <v>0</v>
      </c>
    </row>
    <row r="283" spans="1:25">
      <c r="A283" s="1350">
        <v>11202002303</v>
      </c>
      <c r="B283" s="1260" t="s">
        <v>12970</v>
      </c>
      <c r="C283" s="1260" t="s">
        <v>12971</v>
      </c>
      <c r="D283" s="1260" t="s">
        <v>12972</v>
      </c>
      <c r="E283" s="1260" t="s">
        <v>11190</v>
      </c>
      <c r="F283" s="1260" t="s">
        <v>11964</v>
      </c>
      <c r="G283" s="1260" t="s">
        <v>12973</v>
      </c>
      <c r="H283" s="1260" t="s">
        <v>11153</v>
      </c>
      <c r="I283" s="1260" t="s">
        <v>10976</v>
      </c>
      <c r="J283" s="1259">
        <v>7432595</v>
      </c>
      <c r="K283" s="1260" t="s">
        <v>11221</v>
      </c>
      <c r="L283" s="1260" t="s">
        <v>11155</v>
      </c>
      <c r="M283" s="1260" t="s">
        <v>262</v>
      </c>
      <c r="N283" s="1260"/>
      <c r="O283" s="1260" t="s">
        <v>12972</v>
      </c>
      <c r="P283" s="1260"/>
      <c r="Q283" s="1260"/>
      <c r="R283" s="1260"/>
      <c r="S283" s="1259">
        <v>1</v>
      </c>
      <c r="T283" s="1260"/>
      <c r="U283" s="1260"/>
      <c r="V283" s="1260"/>
      <c r="W283" s="1259">
        <v>0</v>
      </c>
      <c r="X283" s="1259">
        <v>1007</v>
      </c>
      <c r="Y283" s="1259">
        <v>0</v>
      </c>
    </row>
    <row r="284" spans="1:25">
      <c r="A284" s="1350">
        <v>11202002302</v>
      </c>
      <c r="B284" s="1260" t="s">
        <v>12974</v>
      </c>
      <c r="C284" s="1260" t="s">
        <v>12975</v>
      </c>
      <c r="D284" s="1260" t="s">
        <v>12976</v>
      </c>
      <c r="E284" s="1260" t="s">
        <v>11284</v>
      </c>
      <c r="F284" s="1260" t="s">
        <v>12977</v>
      </c>
      <c r="G284" s="1260" t="s">
        <v>12978</v>
      </c>
      <c r="H284" s="1260" t="s">
        <v>11153</v>
      </c>
      <c r="I284" s="1260" t="s">
        <v>11164</v>
      </c>
      <c r="J284" s="1259">
        <v>7432594</v>
      </c>
      <c r="K284" s="1260" t="s">
        <v>11221</v>
      </c>
      <c r="L284" s="1260" t="s">
        <v>11155</v>
      </c>
      <c r="M284" s="1260" t="s">
        <v>1562</v>
      </c>
      <c r="N284" s="1260" t="s">
        <v>12979</v>
      </c>
      <c r="O284" s="1260" t="s">
        <v>12976</v>
      </c>
      <c r="P284" s="1260" t="s">
        <v>12980</v>
      </c>
      <c r="Q284" s="1260" t="s">
        <v>11394</v>
      </c>
      <c r="R284" s="1260" t="s">
        <v>12981</v>
      </c>
      <c r="S284" s="1259">
        <v>1</v>
      </c>
      <c r="T284" s="1260" t="s">
        <v>12982</v>
      </c>
      <c r="U284" s="1260" t="s">
        <v>11290</v>
      </c>
      <c r="V284" s="1260" t="s">
        <v>12149</v>
      </c>
      <c r="W284" s="1259">
        <v>0</v>
      </c>
      <c r="X284" s="1259">
        <v>1007</v>
      </c>
      <c r="Y284" s="1259">
        <v>0</v>
      </c>
    </row>
    <row r="285" spans="1:25">
      <c r="A285" s="1350">
        <v>11202002301</v>
      </c>
      <c r="B285" s="1260" t="s">
        <v>12983</v>
      </c>
      <c r="C285" s="1260" t="s">
        <v>12984</v>
      </c>
      <c r="D285" s="1260" t="s">
        <v>12985</v>
      </c>
      <c r="E285" s="1260" t="s">
        <v>11151</v>
      </c>
      <c r="F285" s="1260" t="s">
        <v>11440</v>
      </c>
      <c r="G285" s="1260" t="s">
        <v>12986</v>
      </c>
      <c r="H285" s="1260" t="s">
        <v>11153</v>
      </c>
      <c r="I285" s="1260" t="s">
        <v>11177</v>
      </c>
      <c r="J285" s="1259">
        <v>7432593</v>
      </c>
      <c r="K285" s="1260" t="s">
        <v>11221</v>
      </c>
      <c r="L285" s="1260" t="s">
        <v>11155</v>
      </c>
      <c r="M285" s="1260" t="s">
        <v>1295</v>
      </c>
      <c r="N285" s="1260" t="s">
        <v>12987</v>
      </c>
      <c r="O285" s="1260" t="s">
        <v>12985</v>
      </c>
      <c r="P285" s="1260" t="s">
        <v>12988</v>
      </c>
      <c r="Q285" s="1260" t="s">
        <v>11867</v>
      </c>
      <c r="R285" s="1260" t="s">
        <v>12989</v>
      </c>
      <c r="S285" s="1259">
        <v>1</v>
      </c>
      <c r="T285" s="1260" t="s">
        <v>12990</v>
      </c>
      <c r="U285" s="1260" t="s">
        <v>11158</v>
      </c>
      <c r="V285" s="1260" t="s">
        <v>11263</v>
      </c>
      <c r="W285" s="1259">
        <v>0</v>
      </c>
      <c r="X285" s="1259">
        <v>1007</v>
      </c>
      <c r="Y285" s="1259">
        <v>0</v>
      </c>
    </row>
    <row r="286" spans="1:25">
      <c r="A286" s="1350">
        <v>11202002300</v>
      </c>
      <c r="B286" s="1260"/>
      <c r="C286" s="1260" t="s">
        <v>12991</v>
      </c>
      <c r="D286" s="1260" t="s">
        <v>12992</v>
      </c>
      <c r="E286" s="1260" t="s">
        <v>12993</v>
      </c>
      <c r="F286" s="1260" t="s">
        <v>12994</v>
      </c>
      <c r="G286" s="1260" t="s">
        <v>12995</v>
      </c>
      <c r="H286" s="1260" t="s">
        <v>11153</v>
      </c>
      <c r="I286" s="1260" t="s">
        <v>11243</v>
      </c>
      <c r="J286" s="1259">
        <v>7432592</v>
      </c>
      <c r="K286" s="1260" t="s">
        <v>11221</v>
      </c>
      <c r="L286" s="1260" t="s">
        <v>11155</v>
      </c>
      <c r="M286" s="1260" t="s">
        <v>2542</v>
      </c>
      <c r="N286" s="1260" t="s">
        <v>12996</v>
      </c>
      <c r="O286" s="1260" t="s">
        <v>12992</v>
      </c>
      <c r="P286" s="1260" t="s">
        <v>12997</v>
      </c>
      <c r="Q286" s="1260" t="s">
        <v>12261</v>
      </c>
      <c r="R286" s="1260" t="s">
        <v>12997</v>
      </c>
      <c r="S286" s="1259">
        <v>1</v>
      </c>
      <c r="T286" s="1260"/>
      <c r="U286" s="1260" t="s">
        <v>11269</v>
      </c>
      <c r="V286" s="1260" t="s">
        <v>12998</v>
      </c>
      <c r="W286" s="1259">
        <v>0</v>
      </c>
      <c r="X286" s="1259">
        <v>1007</v>
      </c>
      <c r="Y286" s="1259">
        <v>0</v>
      </c>
    </row>
    <row r="287" spans="1:25">
      <c r="A287" s="1350">
        <v>11202002299</v>
      </c>
      <c r="B287" s="1260" t="s">
        <v>12999</v>
      </c>
      <c r="C287" s="1260" t="s">
        <v>13000</v>
      </c>
      <c r="D287" s="1260" t="s">
        <v>13001</v>
      </c>
      <c r="E287" s="1260" t="s">
        <v>11426</v>
      </c>
      <c r="F287" s="1260" t="s">
        <v>12679</v>
      </c>
      <c r="G287" s="1260" t="s">
        <v>13002</v>
      </c>
      <c r="H287" s="1260" t="s">
        <v>11153</v>
      </c>
      <c r="I287" s="1260" t="s">
        <v>10976</v>
      </c>
      <c r="J287" s="1259">
        <v>7432591</v>
      </c>
      <c r="K287" s="1260" t="s">
        <v>11221</v>
      </c>
      <c r="L287" s="1260" t="s">
        <v>11155</v>
      </c>
      <c r="M287" s="1260" t="s">
        <v>11092</v>
      </c>
      <c r="N287" s="1260" t="s">
        <v>13003</v>
      </c>
      <c r="O287" s="1260" t="s">
        <v>13001</v>
      </c>
      <c r="P287" s="1260" t="s">
        <v>13004</v>
      </c>
      <c r="Q287" s="1260" t="s">
        <v>13005</v>
      </c>
      <c r="R287" s="1260" t="s">
        <v>13004</v>
      </c>
      <c r="S287" s="1259">
        <v>1</v>
      </c>
      <c r="T287" s="1260" t="s">
        <v>13006</v>
      </c>
      <c r="U287" s="1260" t="s">
        <v>11158</v>
      </c>
      <c r="V287" s="1260" t="s">
        <v>11159</v>
      </c>
      <c r="W287" s="1259">
        <v>0</v>
      </c>
      <c r="X287" s="1259">
        <v>1007</v>
      </c>
      <c r="Y287" s="1259">
        <v>0</v>
      </c>
    </row>
    <row r="288" spans="1:25">
      <c r="A288" s="1350">
        <v>11202002298</v>
      </c>
      <c r="B288" s="1260" t="s">
        <v>13007</v>
      </c>
      <c r="C288" s="1260" t="s">
        <v>13008</v>
      </c>
      <c r="D288" s="1260" t="s">
        <v>13009</v>
      </c>
      <c r="E288" s="1260" t="s">
        <v>11190</v>
      </c>
      <c r="F288" s="1260" t="s">
        <v>12633</v>
      </c>
      <c r="G288" s="1260" t="s">
        <v>13010</v>
      </c>
      <c r="H288" s="1260" t="s">
        <v>11153</v>
      </c>
      <c r="I288" s="1260" t="s">
        <v>10976</v>
      </c>
      <c r="J288" s="1259">
        <v>7432590</v>
      </c>
      <c r="K288" s="1260" t="s">
        <v>11221</v>
      </c>
      <c r="L288" s="1260" t="s">
        <v>11155</v>
      </c>
      <c r="M288" s="1260" t="s">
        <v>2285</v>
      </c>
      <c r="N288" s="1260" t="s">
        <v>13011</v>
      </c>
      <c r="O288" s="1260" t="s">
        <v>13009</v>
      </c>
      <c r="P288" s="1260"/>
      <c r="Q288" s="1260" t="s">
        <v>11846</v>
      </c>
      <c r="R288" s="1260" t="s">
        <v>13012</v>
      </c>
      <c r="S288" s="1259">
        <v>1</v>
      </c>
      <c r="T288" s="1260"/>
      <c r="U288" s="1260" t="s">
        <v>12408</v>
      </c>
      <c r="V288" s="1260" t="s">
        <v>12675</v>
      </c>
      <c r="W288" s="1259">
        <v>0</v>
      </c>
      <c r="X288" s="1259">
        <v>1007</v>
      </c>
      <c r="Y288" s="1259">
        <v>0</v>
      </c>
    </row>
    <row r="289" spans="1:25">
      <c r="A289" s="1350">
        <v>11202002297</v>
      </c>
      <c r="B289" s="1260" t="s">
        <v>13013</v>
      </c>
      <c r="C289" s="1260" t="s">
        <v>13014</v>
      </c>
      <c r="D289" s="1260" t="s">
        <v>13015</v>
      </c>
      <c r="E289" s="1260" t="s">
        <v>11593</v>
      </c>
      <c r="F289" s="1260" t="s">
        <v>11440</v>
      </c>
      <c r="G289" s="1260" t="s">
        <v>13016</v>
      </c>
      <c r="H289" s="1260" t="s">
        <v>11153</v>
      </c>
      <c r="I289" s="1260" t="s">
        <v>11177</v>
      </c>
      <c r="J289" s="1259">
        <v>7432589</v>
      </c>
      <c r="K289" s="1260" t="s">
        <v>11221</v>
      </c>
      <c r="L289" s="1260" t="s">
        <v>11155</v>
      </c>
      <c r="M289" s="1260" t="s">
        <v>2245</v>
      </c>
      <c r="N289" s="1260" t="s">
        <v>13017</v>
      </c>
      <c r="O289" s="1260" t="s">
        <v>13015</v>
      </c>
      <c r="P289" s="1260" t="s">
        <v>13018</v>
      </c>
      <c r="Q289" s="1260" t="s">
        <v>13019</v>
      </c>
      <c r="R289" s="1260" t="s">
        <v>13018</v>
      </c>
      <c r="S289" s="1259">
        <v>1</v>
      </c>
      <c r="T289" s="1260" t="s">
        <v>13020</v>
      </c>
      <c r="U289" s="1260" t="s">
        <v>11269</v>
      </c>
      <c r="V289" s="1260" t="s">
        <v>11787</v>
      </c>
      <c r="W289" s="1259">
        <v>0</v>
      </c>
      <c r="X289" s="1259">
        <v>1007</v>
      </c>
      <c r="Y289" s="1259">
        <v>0</v>
      </c>
    </row>
    <row r="290" spans="1:25">
      <c r="A290" s="1350">
        <v>11202002296</v>
      </c>
      <c r="B290" s="1260" t="s">
        <v>13021</v>
      </c>
      <c r="C290" s="1260" t="s">
        <v>13022</v>
      </c>
      <c r="D290" s="1260" t="s">
        <v>13023</v>
      </c>
      <c r="E290" s="1260" t="s">
        <v>13024</v>
      </c>
      <c r="F290" s="1260" t="s">
        <v>13025</v>
      </c>
      <c r="G290" s="1260" t="s">
        <v>13026</v>
      </c>
      <c r="H290" s="1260" t="s">
        <v>11153</v>
      </c>
      <c r="I290" s="1260" t="s">
        <v>13027</v>
      </c>
      <c r="J290" s="1259">
        <v>7432588</v>
      </c>
      <c r="K290" s="1260" t="s">
        <v>11221</v>
      </c>
      <c r="L290" s="1260" t="s">
        <v>11155</v>
      </c>
      <c r="M290" s="1260" t="s">
        <v>1699</v>
      </c>
      <c r="N290" s="1260" t="s">
        <v>13028</v>
      </c>
      <c r="O290" s="1260" t="s">
        <v>13023</v>
      </c>
      <c r="P290" s="1260" t="s">
        <v>13029</v>
      </c>
      <c r="Q290" s="1260" t="s">
        <v>11795</v>
      </c>
      <c r="R290" s="1260" t="s">
        <v>13029</v>
      </c>
      <c r="S290" s="1259">
        <v>1</v>
      </c>
      <c r="T290" s="1260" t="s">
        <v>13030</v>
      </c>
      <c r="U290" s="1260" t="s">
        <v>11198</v>
      </c>
      <c r="V290" s="1260" t="s">
        <v>13031</v>
      </c>
      <c r="W290" s="1259">
        <v>0</v>
      </c>
      <c r="X290" s="1259">
        <v>1007</v>
      </c>
      <c r="Y290" s="1259">
        <v>0</v>
      </c>
    </row>
    <row r="291" spans="1:25">
      <c r="A291" s="1350">
        <v>11202002295</v>
      </c>
      <c r="B291" s="1260"/>
      <c r="C291" s="1260" t="s">
        <v>12822</v>
      </c>
      <c r="D291" s="1260" t="s">
        <v>13032</v>
      </c>
      <c r="E291" s="1260" t="s">
        <v>12348</v>
      </c>
      <c r="F291" s="1260" t="s">
        <v>13033</v>
      </c>
      <c r="G291" s="1260" t="s">
        <v>13034</v>
      </c>
      <c r="H291" s="1260" t="s">
        <v>11153</v>
      </c>
      <c r="I291" s="1260" t="s">
        <v>11164</v>
      </c>
      <c r="J291" s="1259">
        <v>7432587</v>
      </c>
      <c r="K291" s="1260" t="s">
        <v>11221</v>
      </c>
      <c r="L291" s="1260" t="s">
        <v>11155</v>
      </c>
      <c r="M291" s="1260" t="s">
        <v>2482</v>
      </c>
      <c r="N291" s="1260" t="s">
        <v>13035</v>
      </c>
      <c r="O291" s="1260" t="s">
        <v>13032</v>
      </c>
      <c r="P291" s="1260"/>
      <c r="Q291" s="1260"/>
      <c r="R291" s="1260"/>
      <c r="S291" s="1259">
        <v>1</v>
      </c>
      <c r="T291" s="1260"/>
      <c r="U291" s="1260" t="s">
        <v>11405</v>
      </c>
      <c r="V291" s="1260" t="s">
        <v>13036</v>
      </c>
      <c r="W291" s="1259">
        <v>0</v>
      </c>
      <c r="X291" s="1259">
        <v>1007</v>
      </c>
      <c r="Y291" s="1259">
        <v>0</v>
      </c>
    </row>
    <row r="292" spans="1:25">
      <c r="A292" s="1350">
        <v>11202002294</v>
      </c>
      <c r="B292" s="1260" t="s">
        <v>13037</v>
      </c>
      <c r="C292" s="1260" t="s">
        <v>13038</v>
      </c>
      <c r="D292" s="1260" t="s">
        <v>13039</v>
      </c>
      <c r="E292" s="1260" t="s">
        <v>11203</v>
      </c>
      <c r="F292" s="1260" t="s">
        <v>11440</v>
      </c>
      <c r="G292" s="1260" t="s">
        <v>13040</v>
      </c>
      <c r="H292" s="1260" t="s">
        <v>11153</v>
      </c>
      <c r="I292" s="1260" t="s">
        <v>11177</v>
      </c>
      <c r="J292" s="1259">
        <v>7432586</v>
      </c>
      <c r="K292" s="1260" t="s">
        <v>11221</v>
      </c>
      <c r="L292" s="1260" t="s">
        <v>11155</v>
      </c>
      <c r="M292" s="1260" t="s">
        <v>2121</v>
      </c>
      <c r="N292" s="1260" t="s">
        <v>13041</v>
      </c>
      <c r="O292" s="1260" t="s">
        <v>13039</v>
      </c>
      <c r="P292" s="1260" t="s">
        <v>13042</v>
      </c>
      <c r="Q292" s="1260" t="s">
        <v>11206</v>
      </c>
      <c r="R292" s="1260" t="s">
        <v>13042</v>
      </c>
      <c r="S292" s="1259">
        <v>1</v>
      </c>
      <c r="T292" s="1260" t="s">
        <v>13043</v>
      </c>
      <c r="U292" s="1260" t="s">
        <v>11269</v>
      </c>
      <c r="V292" s="1260" t="s">
        <v>11620</v>
      </c>
      <c r="W292" s="1259">
        <v>0</v>
      </c>
      <c r="X292" s="1259">
        <v>1007</v>
      </c>
      <c r="Y292" s="1259">
        <v>0</v>
      </c>
    </row>
    <row r="293" spans="1:25">
      <c r="A293" s="1350">
        <v>11202002293</v>
      </c>
      <c r="B293" s="1260"/>
      <c r="C293" s="1260" t="s">
        <v>13044</v>
      </c>
      <c r="D293" s="1260" t="s">
        <v>13045</v>
      </c>
      <c r="E293" s="1260" t="s">
        <v>12348</v>
      </c>
      <c r="F293" s="1260" t="s">
        <v>13046</v>
      </c>
      <c r="G293" s="1260" t="s">
        <v>13047</v>
      </c>
      <c r="H293" s="1260" t="s">
        <v>11153</v>
      </c>
      <c r="I293" s="1260" t="s">
        <v>11164</v>
      </c>
      <c r="J293" s="1259">
        <v>7432585</v>
      </c>
      <c r="K293" s="1260" t="s">
        <v>11221</v>
      </c>
      <c r="L293" s="1260" t="s">
        <v>11155</v>
      </c>
      <c r="M293" s="1260" t="s">
        <v>2482</v>
      </c>
      <c r="N293" s="1260" t="s">
        <v>13048</v>
      </c>
      <c r="O293" s="1260" t="s">
        <v>13045</v>
      </c>
      <c r="P293" s="1259">
        <v>8337955</v>
      </c>
      <c r="Q293" s="1260"/>
      <c r="R293" s="1260"/>
      <c r="S293" s="1259">
        <v>1</v>
      </c>
      <c r="T293" s="1260"/>
      <c r="U293" s="1260" t="s">
        <v>11405</v>
      </c>
      <c r="V293" s="1260" t="s">
        <v>13036</v>
      </c>
      <c r="W293" s="1259">
        <v>0</v>
      </c>
      <c r="X293" s="1259">
        <v>1007</v>
      </c>
      <c r="Y293" s="1259">
        <v>0</v>
      </c>
    </row>
    <row r="294" spans="1:25">
      <c r="A294" s="1350">
        <v>11202002292</v>
      </c>
      <c r="B294" s="1260"/>
      <c r="C294" s="1260" t="s">
        <v>13049</v>
      </c>
      <c r="D294" s="1260" t="s">
        <v>13050</v>
      </c>
      <c r="E294" s="1260" t="s">
        <v>11190</v>
      </c>
      <c r="F294" s="1260" t="s">
        <v>12679</v>
      </c>
      <c r="G294" s="1260" t="s">
        <v>13051</v>
      </c>
      <c r="H294" s="1260" t="s">
        <v>11153</v>
      </c>
      <c r="I294" s="1260" t="s">
        <v>10976</v>
      </c>
      <c r="J294" s="1259">
        <v>7432584</v>
      </c>
      <c r="K294" s="1260" t="s">
        <v>11375</v>
      </c>
      <c r="L294" s="1260" t="s">
        <v>11155</v>
      </c>
      <c r="M294" s="1260" t="s">
        <v>2535</v>
      </c>
      <c r="N294" s="1260" t="s">
        <v>13052</v>
      </c>
      <c r="O294" s="1260" t="s">
        <v>13050</v>
      </c>
      <c r="P294" s="1260"/>
      <c r="Q294" s="1260" t="s">
        <v>13053</v>
      </c>
      <c r="R294" s="1260" t="s">
        <v>13054</v>
      </c>
      <c r="S294" s="1259">
        <v>1</v>
      </c>
      <c r="T294" s="1260"/>
      <c r="U294" s="1260" t="s">
        <v>11158</v>
      </c>
      <c r="V294" s="1260" t="s">
        <v>12716</v>
      </c>
      <c r="W294" s="1259">
        <v>14</v>
      </c>
      <c r="X294" s="1259">
        <v>1008</v>
      </c>
      <c r="Y294" s="1259">
        <v>0</v>
      </c>
    </row>
    <row r="295" spans="1:25">
      <c r="A295" s="1350">
        <v>11202002291</v>
      </c>
      <c r="B295" s="1260" t="s">
        <v>13055</v>
      </c>
      <c r="C295" s="1260" t="s">
        <v>13056</v>
      </c>
      <c r="D295" s="1260" t="s">
        <v>13057</v>
      </c>
      <c r="E295" s="1260" t="s">
        <v>11175</v>
      </c>
      <c r="F295" s="1260" t="s">
        <v>11440</v>
      </c>
      <c r="G295" s="1260" t="s">
        <v>13058</v>
      </c>
      <c r="H295" s="1260" t="s">
        <v>11153</v>
      </c>
      <c r="I295" s="1260" t="s">
        <v>11177</v>
      </c>
      <c r="J295" s="1259">
        <v>7432583</v>
      </c>
      <c r="K295" s="1260" t="s">
        <v>11221</v>
      </c>
      <c r="L295" s="1260" t="s">
        <v>11155</v>
      </c>
      <c r="M295" s="1260" t="s">
        <v>2135</v>
      </c>
      <c r="N295" s="1260" t="s">
        <v>13059</v>
      </c>
      <c r="O295" s="1260" t="s">
        <v>13057</v>
      </c>
      <c r="P295" s="1260" t="s">
        <v>13060</v>
      </c>
      <c r="Q295" s="1260" t="s">
        <v>11985</v>
      </c>
      <c r="R295" s="1260" t="s">
        <v>13061</v>
      </c>
      <c r="S295" s="1259">
        <v>1</v>
      </c>
      <c r="T295" s="1260" t="s">
        <v>13062</v>
      </c>
      <c r="U295" s="1260" t="s">
        <v>11269</v>
      </c>
      <c r="V295" s="1260" t="s">
        <v>11620</v>
      </c>
      <c r="W295" s="1259">
        <v>0</v>
      </c>
      <c r="X295" s="1259">
        <v>1007</v>
      </c>
      <c r="Y295" s="1259">
        <v>0</v>
      </c>
    </row>
    <row r="296" spans="1:25">
      <c r="A296" s="1350">
        <v>11202002290</v>
      </c>
      <c r="B296" s="1260" t="s">
        <v>13063</v>
      </c>
      <c r="C296" s="1260" t="s">
        <v>13064</v>
      </c>
      <c r="D296" s="1260" t="s">
        <v>13065</v>
      </c>
      <c r="E296" s="1260" t="s">
        <v>11175</v>
      </c>
      <c r="F296" s="1260" t="s">
        <v>11964</v>
      </c>
      <c r="G296" s="1260" t="s">
        <v>13066</v>
      </c>
      <c r="H296" s="1260" t="s">
        <v>11153</v>
      </c>
      <c r="I296" s="1260" t="s">
        <v>10976</v>
      </c>
      <c r="J296" s="1259">
        <v>7432582</v>
      </c>
      <c r="K296" s="1260" t="s">
        <v>11221</v>
      </c>
      <c r="L296" s="1260" t="s">
        <v>11155</v>
      </c>
      <c r="M296" s="1260" t="s">
        <v>1946</v>
      </c>
      <c r="N296" s="1260" t="s">
        <v>13067</v>
      </c>
      <c r="O296" s="1260" t="s">
        <v>13065</v>
      </c>
      <c r="P296" s="1260" t="s">
        <v>13068</v>
      </c>
      <c r="Q296" s="1260" t="s">
        <v>11394</v>
      </c>
      <c r="R296" s="1260" t="s">
        <v>13069</v>
      </c>
      <c r="S296" s="1259">
        <v>1</v>
      </c>
      <c r="T296" s="1260" t="s">
        <v>13070</v>
      </c>
      <c r="U296" s="1260" t="s">
        <v>11396</v>
      </c>
      <c r="V296" s="1260" t="s">
        <v>13071</v>
      </c>
      <c r="W296" s="1259">
        <v>0</v>
      </c>
      <c r="X296" s="1259">
        <v>1007</v>
      </c>
      <c r="Y296" s="1259">
        <v>0</v>
      </c>
    </row>
    <row r="297" spans="1:25">
      <c r="A297" s="1350">
        <v>11202002289</v>
      </c>
      <c r="B297" s="1260" t="s">
        <v>13072</v>
      </c>
      <c r="C297" s="1260" t="s">
        <v>13073</v>
      </c>
      <c r="D297" s="1260" t="s">
        <v>13074</v>
      </c>
      <c r="E297" s="1260" t="s">
        <v>11190</v>
      </c>
      <c r="F297" s="1260" t="s">
        <v>12633</v>
      </c>
      <c r="G297" s="1260" t="s">
        <v>13075</v>
      </c>
      <c r="H297" s="1260" t="s">
        <v>11153</v>
      </c>
      <c r="I297" s="1260" t="s">
        <v>10976</v>
      </c>
      <c r="J297" s="1259">
        <v>7432581</v>
      </c>
      <c r="K297" s="1260" t="s">
        <v>11221</v>
      </c>
      <c r="L297" s="1260" t="s">
        <v>11155</v>
      </c>
      <c r="M297" s="1260" t="s">
        <v>2281</v>
      </c>
      <c r="N297" s="1260" t="s">
        <v>13076</v>
      </c>
      <c r="O297" s="1260" t="s">
        <v>13074</v>
      </c>
      <c r="P297" s="1260" t="s">
        <v>13077</v>
      </c>
      <c r="Q297" s="1260" t="s">
        <v>11867</v>
      </c>
      <c r="R297" s="1260" t="s">
        <v>13077</v>
      </c>
      <c r="S297" s="1259">
        <v>1</v>
      </c>
      <c r="T297" s="1260" t="s">
        <v>13078</v>
      </c>
      <c r="U297" s="1260" t="s">
        <v>11231</v>
      </c>
      <c r="V297" s="1260" t="s">
        <v>13079</v>
      </c>
      <c r="W297" s="1259">
        <v>0</v>
      </c>
      <c r="X297" s="1259">
        <v>1007</v>
      </c>
      <c r="Y297" s="1259">
        <v>0</v>
      </c>
    </row>
    <row r="298" spans="1:25">
      <c r="A298" s="1350">
        <v>11202002288</v>
      </c>
      <c r="B298" s="1260"/>
      <c r="C298" s="1260" t="s">
        <v>13080</v>
      </c>
      <c r="D298" s="1260" t="s">
        <v>13081</v>
      </c>
      <c r="E298" s="1260" t="s">
        <v>11560</v>
      </c>
      <c r="F298" s="1260" t="s">
        <v>11440</v>
      </c>
      <c r="G298" s="1260" t="s">
        <v>13082</v>
      </c>
      <c r="H298" s="1260" t="s">
        <v>11153</v>
      </c>
      <c r="I298" s="1260" t="s">
        <v>11177</v>
      </c>
      <c r="J298" s="1259">
        <v>7432580</v>
      </c>
      <c r="K298" s="1260" t="s">
        <v>11221</v>
      </c>
      <c r="L298" s="1260" t="s">
        <v>11155</v>
      </c>
      <c r="M298" s="1260" t="s">
        <v>2628</v>
      </c>
      <c r="N298" s="1260" t="s">
        <v>13083</v>
      </c>
      <c r="O298" s="1260" t="s">
        <v>13081</v>
      </c>
      <c r="P298" s="1260" t="s">
        <v>13084</v>
      </c>
      <c r="Q298" s="1260"/>
      <c r="R298" s="1260" t="s">
        <v>13084</v>
      </c>
      <c r="S298" s="1259">
        <v>1</v>
      </c>
      <c r="T298" s="1260"/>
      <c r="U298" s="1260" t="s">
        <v>11193</v>
      </c>
      <c r="V298" s="1260" t="s">
        <v>13085</v>
      </c>
      <c r="W298" s="1259">
        <v>0</v>
      </c>
      <c r="X298" s="1259">
        <v>1007</v>
      </c>
      <c r="Y298" s="1259">
        <v>0</v>
      </c>
    </row>
    <row r="299" spans="1:25">
      <c r="A299" s="1350">
        <v>11202002287</v>
      </c>
      <c r="B299" s="1260" t="s">
        <v>13086</v>
      </c>
      <c r="C299" s="1260" t="s">
        <v>13080</v>
      </c>
      <c r="D299" s="1260" t="s">
        <v>13087</v>
      </c>
      <c r="E299" s="1260" t="s">
        <v>11203</v>
      </c>
      <c r="F299" s="1260" t="s">
        <v>13088</v>
      </c>
      <c r="G299" s="1260" t="s">
        <v>13089</v>
      </c>
      <c r="H299" s="1260" t="s">
        <v>11153</v>
      </c>
      <c r="I299" s="1260" t="s">
        <v>11243</v>
      </c>
      <c r="J299" s="1259">
        <v>7432579</v>
      </c>
      <c r="K299" s="1260" t="s">
        <v>11221</v>
      </c>
      <c r="L299" s="1260" t="s">
        <v>11155</v>
      </c>
      <c r="M299" s="1260" t="s">
        <v>2546</v>
      </c>
      <c r="N299" s="1260" t="s">
        <v>13090</v>
      </c>
      <c r="O299" s="1260" t="s">
        <v>13087</v>
      </c>
      <c r="P299" s="1260" t="s">
        <v>13091</v>
      </c>
      <c r="Q299" s="1260" t="s">
        <v>12049</v>
      </c>
      <c r="R299" s="1260" t="s">
        <v>13091</v>
      </c>
      <c r="S299" s="1259">
        <v>1</v>
      </c>
      <c r="T299" s="1260" t="s">
        <v>13092</v>
      </c>
      <c r="U299" s="1260" t="s">
        <v>11751</v>
      </c>
      <c r="V299" s="1260" t="s">
        <v>12668</v>
      </c>
      <c r="W299" s="1259">
        <v>0</v>
      </c>
      <c r="X299" s="1259">
        <v>1007</v>
      </c>
      <c r="Y299" s="1259">
        <v>0</v>
      </c>
    </row>
    <row r="300" spans="1:25">
      <c r="A300" s="1350">
        <v>11202002286</v>
      </c>
      <c r="B300" s="1260"/>
      <c r="C300" s="1260" t="s">
        <v>12834</v>
      </c>
      <c r="D300" s="1260" t="s">
        <v>13093</v>
      </c>
      <c r="E300" s="1260" t="s">
        <v>11190</v>
      </c>
      <c r="F300" s="1260" t="s">
        <v>11440</v>
      </c>
      <c r="G300" s="1260" t="s">
        <v>13094</v>
      </c>
      <c r="H300" s="1260" t="s">
        <v>11153</v>
      </c>
      <c r="I300" s="1260" t="s">
        <v>11177</v>
      </c>
      <c r="J300" s="1259">
        <v>7432578</v>
      </c>
      <c r="K300" s="1260" t="s">
        <v>11221</v>
      </c>
      <c r="L300" s="1260" t="s">
        <v>11155</v>
      </c>
      <c r="M300" s="1260" t="s">
        <v>2578</v>
      </c>
      <c r="N300" s="1260" t="s">
        <v>13095</v>
      </c>
      <c r="O300" s="1260" t="s">
        <v>13093</v>
      </c>
      <c r="P300" s="1260"/>
      <c r="Q300" s="1260"/>
      <c r="R300" s="1260" t="s">
        <v>13096</v>
      </c>
      <c r="S300" s="1259">
        <v>1</v>
      </c>
      <c r="T300" s="1260"/>
      <c r="U300" s="1260" t="s">
        <v>11209</v>
      </c>
      <c r="V300" s="1260" t="s">
        <v>13097</v>
      </c>
      <c r="W300" s="1259">
        <v>0</v>
      </c>
      <c r="X300" s="1259">
        <v>1007</v>
      </c>
      <c r="Y300" s="1259">
        <v>0</v>
      </c>
    </row>
    <row r="301" spans="1:25">
      <c r="A301" s="1350">
        <v>11202002285</v>
      </c>
      <c r="B301" s="1260"/>
      <c r="C301" s="1260" t="s">
        <v>13098</v>
      </c>
      <c r="D301" s="1260" t="s">
        <v>13099</v>
      </c>
      <c r="E301" s="1260" t="s">
        <v>11353</v>
      </c>
      <c r="F301" s="1260" t="s">
        <v>13100</v>
      </c>
      <c r="G301" s="1260" t="s">
        <v>13101</v>
      </c>
      <c r="H301" s="1260" t="s">
        <v>11153</v>
      </c>
      <c r="I301" s="1260" t="s">
        <v>11243</v>
      </c>
      <c r="J301" s="1259">
        <v>7432577</v>
      </c>
      <c r="K301" s="1260" t="s">
        <v>11221</v>
      </c>
      <c r="L301" s="1260" t="s">
        <v>11155</v>
      </c>
      <c r="M301" s="1260" t="s">
        <v>262</v>
      </c>
      <c r="N301" s="1260"/>
      <c r="O301" s="1260" t="s">
        <v>13099</v>
      </c>
      <c r="P301" s="1260"/>
      <c r="Q301" s="1260" t="s">
        <v>11450</v>
      </c>
      <c r="R301" s="1260"/>
      <c r="S301" s="1259">
        <v>1</v>
      </c>
      <c r="T301" s="1260"/>
      <c r="U301" s="1260"/>
      <c r="V301" s="1260"/>
      <c r="W301" s="1259">
        <v>0</v>
      </c>
      <c r="X301" s="1259">
        <v>1007</v>
      </c>
      <c r="Y301" s="1259">
        <v>0</v>
      </c>
    </row>
    <row r="302" spans="1:25">
      <c r="A302" s="1350">
        <v>11202002284</v>
      </c>
      <c r="B302" s="1260" t="s">
        <v>13102</v>
      </c>
      <c r="C302" s="1260" t="s">
        <v>13103</v>
      </c>
      <c r="D302" s="1260" t="s">
        <v>13104</v>
      </c>
      <c r="E302" s="1260" t="s">
        <v>11491</v>
      </c>
      <c r="F302" s="1260" t="s">
        <v>13105</v>
      </c>
      <c r="G302" s="1260" t="s">
        <v>13106</v>
      </c>
      <c r="H302" s="1260" t="s">
        <v>11153</v>
      </c>
      <c r="I302" s="1260" t="s">
        <v>11243</v>
      </c>
      <c r="J302" s="1259">
        <v>7432576</v>
      </c>
      <c r="K302" s="1260" t="s">
        <v>11221</v>
      </c>
      <c r="L302" s="1260" t="s">
        <v>11155</v>
      </c>
      <c r="M302" s="1260" t="s">
        <v>2328</v>
      </c>
      <c r="N302" s="1260" t="s">
        <v>13107</v>
      </c>
      <c r="O302" s="1260" t="s">
        <v>13104</v>
      </c>
      <c r="P302" s="1260" t="s">
        <v>13108</v>
      </c>
      <c r="Q302" s="1260" t="s">
        <v>12049</v>
      </c>
      <c r="R302" s="1260" t="s">
        <v>13108</v>
      </c>
      <c r="S302" s="1259">
        <v>1</v>
      </c>
      <c r="T302" s="1260" t="s">
        <v>13109</v>
      </c>
      <c r="U302" s="1260" t="s">
        <v>11247</v>
      </c>
      <c r="V302" s="1260" t="s">
        <v>13110</v>
      </c>
      <c r="W302" s="1259">
        <v>0</v>
      </c>
      <c r="X302" s="1259">
        <v>1007</v>
      </c>
      <c r="Y302" s="1259">
        <v>0</v>
      </c>
    </row>
    <row r="303" spans="1:25">
      <c r="A303" s="1350">
        <v>11202002283</v>
      </c>
      <c r="B303" s="1260"/>
      <c r="C303" s="1260" t="s">
        <v>13111</v>
      </c>
      <c r="D303" s="1260" t="s">
        <v>11725</v>
      </c>
      <c r="E303" s="1260" t="s">
        <v>11560</v>
      </c>
      <c r="F303" s="1260" t="s">
        <v>11440</v>
      </c>
      <c r="G303" s="1260" t="s">
        <v>13112</v>
      </c>
      <c r="H303" s="1260" t="s">
        <v>11153</v>
      </c>
      <c r="I303" s="1260" t="s">
        <v>11177</v>
      </c>
      <c r="J303" s="1259">
        <v>7432575</v>
      </c>
      <c r="K303" s="1260" t="s">
        <v>11221</v>
      </c>
      <c r="L303" s="1260" t="s">
        <v>11155</v>
      </c>
      <c r="M303" s="1260" t="s">
        <v>2242</v>
      </c>
      <c r="N303" s="1260" t="s">
        <v>11727</v>
      </c>
      <c r="O303" s="1260" t="s">
        <v>11725</v>
      </c>
      <c r="P303" s="1260"/>
      <c r="Q303" s="1260"/>
      <c r="R303" s="1260" t="s">
        <v>11728</v>
      </c>
      <c r="S303" s="1259">
        <v>1</v>
      </c>
      <c r="T303" s="1260"/>
      <c r="U303" s="1260" t="s">
        <v>11182</v>
      </c>
      <c r="V303" s="1260" t="s">
        <v>11730</v>
      </c>
      <c r="W303" s="1259">
        <v>0</v>
      </c>
      <c r="X303" s="1259">
        <v>1007</v>
      </c>
      <c r="Y303" s="1259">
        <v>0</v>
      </c>
    </row>
    <row r="304" spans="1:25">
      <c r="A304" s="1350">
        <v>11202002282</v>
      </c>
      <c r="B304" s="1260"/>
      <c r="C304" s="1260" t="s">
        <v>13113</v>
      </c>
      <c r="D304" s="1260" t="s">
        <v>13114</v>
      </c>
      <c r="E304" s="1260" t="s">
        <v>11190</v>
      </c>
      <c r="F304" s="1260" t="s">
        <v>11440</v>
      </c>
      <c r="G304" s="1260" t="s">
        <v>13115</v>
      </c>
      <c r="H304" s="1260" t="s">
        <v>11153</v>
      </c>
      <c r="I304" s="1260" t="s">
        <v>11177</v>
      </c>
      <c r="J304" s="1259">
        <v>7432574</v>
      </c>
      <c r="K304" s="1260" t="s">
        <v>11221</v>
      </c>
      <c r="L304" s="1260" t="s">
        <v>11155</v>
      </c>
      <c r="M304" s="1260" t="s">
        <v>1654</v>
      </c>
      <c r="N304" s="1260" t="s">
        <v>13116</v>
      </c>
      <c r="O304" s="1260" t="s">
        <v>13114</v>
      </c>
      <c r="P304" s="1259">
        <v>7705164</v>
      </c>
      <c r="Q304" s="1260"/>
      <c r="R304" s="1259">
        <v>7705164</v>
      </c>
      <c r="S304" s="1259">
        <v>1</v>
      </c>
      <c r="T304" s="1260"/>
      <c r="U304" s="1260" t="s">
        <v>11182</v>
      </c>
      <c r="V304" s="1260" t="s">
        <v>12067</v>
      </c>
      <c r="W304" s="1259">
        <v>0</v>
      </c>
      <c r="X304" s="1259">
        <v>1007</v>
      </c>
      <c r="Y304" s="1259">
        <v>0</v>
      </c>
    </row>
    <row r="305" spans="1:25">
      <c r="A305" s="1350">
        <v>11202002281</v>
      </c>
      <c r="B305" s="1260"/>
      <c r="C305" s="1260" t="s">
        <v>13117</v>
      </c>
      <c r="D305" s="1260" t="s">
        <v>13118</v>
      </c>
      <c r="E305" s="1260" t="s">
        <v>11190</v>
      </c>
      <c r="F305" s="1260" t="s">
        <v>12637</v>
      </c>
      <c r="G305" s="1260" t="s">
        <v>13119</v>
      </c>
      <c r="H305" s="1260" t="s">
        <v>11153</v>
      </c>
      <c r="I305" s="1260" t="s">
        <v>10976</v>
      </c>
      <c r="J305" s="1259">
        <v>7432573</v>
      </c>
      <c r="K305" s="1260" t="s">
        <v>11221</v>
      </c>
      <c r="L305" s="1260" t="s">
        <v>11155</v>
      </c>
      <c r="M305" s="1260" t="s">
        <v>1985</v>
      </c>
      <c r="N305" s="1260" t="s">
        <v>13120</v>
      </c>
      <c r="O305" s="1260" t="s">
        <v>13118</v>
      </c>
      <c r="P305" s="1260" t="s">
        <v>13121</v>
      </c>
      <c r="Q305" s="1260" t="s">
        <v>11867</v>
      </c>
      <c r="R305" s="1260" t="s">
        <v>13121</v>
      </c>
      <c r="S305" s="1259">
        <v>1</v>
      </c>
      <c r="T305" s="1260"/>
      <c r="U305" s="1260" t="s">
        <v>11158</v>
      </c>
      <c r="V305" s="1260" t="s">
        <v>12685</v>
      </c>
      <c r="W305" s="1259">
        <v>0</v>
      </c>
      <c r="X305" s="1259">
        <v>1007</v>
      </c>
      <c r="Y305" s="1259">
        <v>0</v>
      </c>
    </row>
    <row r="306" spans="1:25">
      <c r="A306" s="1350">
        <v>11202002280</v>
      </c>
      <c r="B306" s="1260" t="s">
        <v>13122</v>
      </c>
      <c r="C306" s="1260" t="s">
        <v>13123</v>
      </c>
      <c r="D306" s="1260" t="s">
        <v>13124</v>
      </c>
      <c r="E306" s="1260" t="s">
        <v>11426</v>
      </c>
      <c r="F306" s="1260" t="s">
        <v>12679</v>
      </c>
      <c r="G306" s="1260" t="s">
        <v>13125</v>
      </c>
      <c r="H306" s="1260" t="s">
        <v>11153</v>
      </c>
      <c r="I306" s="1260" t="s">
        <v>10976</v>
      </c>
      <c r="J306" s="1259">
        <v>7432572</v>
      </c>
      <c r="K306" s="1260" t="s">
        <v>11221</v>
      </c>
      <c r="L306" s="1260" t="s">
        <v>11155</v>
      </c>
      <c r="M306" s="1260" t="s">
        <v>2527</v>
      </c>
      <c r="N306" s="1260" t="s">
        <v>13126</v>
      </c>
      <c r="O306" s="1260" t="s">
        <v>13124</v>
      </c>
      <c r="P306" s="1260" t="s">
        <v>13127</v>
      </c>
      <c r="Q306" s="1260" t="s">
        <v>11223</v>
      </c>
      <c r="R306" s="1260" t="s">
        <v>13127</v>
      </c>
      <c r="S306" s="1259">
        <v>1</v>
      </c>
      <c r="T306" s="1260" t="s">
        <v>13128</v>
      </c>
      <c r="U306" s="1260" t="s">
        <v>11158</v>
      </c>
      <c r="V306" s="1260" t="s">
        <v>12716</v>
      </c>
      <c r="W306" s="1259">
        <v>0</v>
      </c>
      <c r="X306" s="1259">
        <v>1007</v>
      </c>
      <c r="Y306" s="1259">
        <v>0</v>
      </c>
    </row>
    <row r="307" spans="1:25">
      <c r="A307" s="1350">
        <v>11202002279</v>
      </c>
      <c r="B307" s="1260" t="s">
        <v>13129</v>
      </c>
      <c r="C307" s="1260" t="s">
        <v>13130</v>
      </c>
      <c r="D307" s="1260" t="s">
        <v>12215</v>
      </c>
      <c r="E307" s="1260" t="s">
        <v>11203</v>
      </c>
      <c r="F307" s="1260" t="s">
        <v>11440</v>
      </c>
      <c r="G307" s="1260" t="s">
        <v>13131</v>
      </c>
      <c r="H307" s="1260" t="s">
        <v>11153</v>
      </c>
      <c r="I307" s="1260" t="s">
        <v>11177</v>
      </c>
      <c r="J307" s="1259">
        <v>7432571</v>
      </c>
      <c r="K307" s="1260" t="s">
        <v>11221</v>
      </c>
      <c r="L307" s="1260" t="s">
        <v>11155</v>
      </c>
      <c r="M307" s="1260" t="s">
        <v>2102</v>
      </c>
      <c r="N307" s="1260" t="s">
        <v>12217</v>
      </c>
      <c r="O307" s="1260" t="s">
        <v>12215</v>
      </c>
      <c r="P307" s="1260" t="s">
        <v>12218</v>
      </c>
      <c r="Q307" s="1260" t="s">
        <v>11877</v>
      </c>
      <c r="R307" s="1260" t="s">
        <v>12219</v>
      </c>
      <c r="S307" s="1259">
        <v>1</v>
      </c>
      <c r="T307" s="1260" t="s">
        <v>13132</v>
      </c>
      <c r="U307" s="1260" t="s">
        <v>11158</v>
      </c>
      <c r="V307" s="1260" t="s">
        <v>11263</v>
      </c>
      <c r="W307" s="1259">
        <v>0</v>
      </c>
      <c r="X307" s="1259">
        <v>1007</v>
      </c>
      <c r="Y307" s="1259">
        <v>0</v>
      </c>
    </row>
    <row r="308" spans="1:25">
      <c r="A308" s="1350">
        <v>11202002278</v>
      </c>
      <c r="B308" s="1260" t="s">
        <v>13133</v>
      </c>
      <c r="C308" s="1260" t="s">
        <v>13134</v>
      </c>
      <c r="D308" s="1260" t="s">
        <v>13135</v>
      </c>
      <c r="E308" s="1260" t="s">
        <v>11251</v>
      </c>
      <c r="F308" s="1260" t="s">
        <v>13136</v>
      </c>
      <c r="G308" s="1260" t="s">
        <v>13137</v>
      </c>
      <c r="H308" s="1260" t="s">
        <v>11153</v>
      </c>
      <c r="I308" s="1260" t="s">
        <v>11243</v>
      </c>
      <c r="J308" s="1259">
        <v>7432570</v>
      </c>
      <c r="K308" s="1260" t="s">
        <v>11221</v>
      </c>
      <c r="L308" s="1260" t="s">
        <v>11155</v>
      </c>
      <c r="M308" s="1260" t="s">
        <v>1955</v>
      </c>
      <c r="N308" s="1260" t="s">
        <v>13138</v>
      </c>
      <c r="O308" s="1260" t="s">
        <v>13135</v>
      </c>
      <c r="P308" s="1260" t="s">
        <v>13139</v>
      </c>
      <c r="Q308" s="1260" t="s">
        <v>11394</v>
      </c>
      <c r="R308" s="1260" t="s">
        <v>13140</v>
      </c>
      <c r="S308" s="1259">
        <v>1</v>
      </c>
      <c r="T308" s="1260" t="s">
        <v>13141</v>
      </c>
      <c r="U308" s="1260" t="s">
        <v>11170</v>
      </c>
      <c r="V308" s="1260" t="s">
        <v>13142</v>
      </c>
      <c r="W308" s="1259">
        <v>0</v>
      </c>
      <c r="X308" s="1259">
        <v>1007</v>
      </c>
      <c r="Y308" s="1259">
        <v>0</v>
      </c>
    </row>
    <row r="309" spans="1:25">
      <c r="A309" s="1350">
        <v>11202002277</v>
      </c>
      <c r="B309" s="1260" t="s">
        <v>13143</v>
      </c>
      <c r="C309" s="1260" t="s">
        <v>13144</v>
      </c>
      <c r="D309" s="1260" t="s">
        <v>13145</v>
      </c>
      <c r="E309" s="1260" t="s">
        <v>11426</v>
      </c>
      <c r="F309" s="1260" t="s">
        <v>11176</v>
      </c>
      <c r="G309" s="1260" t="s">
        <v>13146</v>
      </c>
      <c r="H309" s="1260" t="s">
        <v>11153</v>
      </c>
      <c r="I309" s="1260" t="s">
        <v>11177</v>
      </c>
      <c r="J309" s="1259">
        <v>7432569</v>
      </c>
      <c r="K309" s="1260" t="s">
        <v>11221</v>
      </c>
      <c r="L309" s="1260" t="s">
        <v>11155</v>
      </c>
      <c r="M309" s="1260" t="s">
        <v>1883</v>
      </c>
      <c r="N309" s="1260" t="s">
        <v>13147</v>
      </c>
      <c r="O309" s="1260" t="s">
        <v>13145</v>
      </c>
      <c r="P309" s="1260" t="s">
        <v>13148</v>
      </c>
      <c r="Q309" s="1260" t="s">
        <v>11411</v>
      </c>
      <c r="R309" s="1260" t="s">
        <v>13149</v>
      </c>
      <c r="S309" s="1259">
        <v>1</v>
      </c>
      <c r="T309" s="1260" t="s">
        <v>13150</v>
      </c>
      <c r="U309" s="1260" t="s">
        <v>11269</v>
      </c>
      <c r="V309" s="1260" t="s">
        <v>13151</v>
      </c>
      <c r="W309" s="1259">
        <v>0</v>
      </c>
      <c r="X309" s="1259">
        <v>1007</v>
      </c>
      <c r="Y309" s="1259">
        <v>0</v>
      </c>
    </row>
    <row r="310" spans="1:25">
      <c r="A310" s="1350">
        <v>11202002276</v>
      </c>
      <c r="B310" s="1260"/>
      <c r="C310" s="1260" t="s">
        <v>13152</v>
      </c>
      <c r="D310" s="1260" t="s">
        <v>13153</v>
      </c>
      <c r="E310" s="1260" t="s">
        <v>11353</v>
      </c>
      <c r="F310" s="1260" t="s">
        <v>11176</v>
      </c>
      <c r="G310" s="1260" t="s">
        <v>13154</v>
      </c>
      <c r="H310" s="1260" t="s">
        <v>11153</v>
      </c>
      <c r="I310" s="1260" t="s">
        <v>11177</v>
      </c>
      <c r="J310" s="1259">
        <v>7432568</v>
      </c>
      <c r="K310" s="1260" t="s">
        <v>11221</v>
      </c>
      <c r="L310" s="1260" t="s">
        <v>11155</v>
      </c>
      <c r="M310" s="1260" t="s">
        <v>262</v>
      </c>
      <c r="N310" s="1260"/>
      <c r="O310" s="1260" t="s">
        <v>13153</v>
      </c>
      <c r="P310" s="1260"/>
      <c r="Q310" s="1260"/>
      <c r="R310" s="1260"/>
      <c r="S310" s="1259">
        <v>1</v>
      </c>
      <c r="T310" s="1260"/>
      <c r="U310" s="1260"/>
      <c r="V310" s="1260"/>
      <c r="W310" s="1259">
        <v>0</v>
      </c>
      <c r="X310" s="1259">
        <v>1007</v>
      </c>
      <c r="Y310" s="1259">
        <v>0</v>
      </c>
    </row>
    <row r="311" spans="1:25">
      <c r="A311" s="1350">
        <v>11202002275</v>
      </c>
      <c r="B311" s="1260"/>
      <c r="C311" s="1260" t="s">
        <v>13155</v>
      </c>
      <c r="D311" s="1260" t="s">
        <v>12472</v>
      </c>
      <c r="E311" s="1260" t="s">
        <v>12473</v>
      </c>
      <c r="F311" s="1260" t="s">
        <v>12474</v>
      </c>
      <c r="G311" s="1260" t="s">
        <v>13156</v>
      </c>
      <c r="H311" s="1260" t="s">
        <v>11153</v>
      </c>
      <c r="I311" s="1260" t="s">
        <v>11243</v>
      </c>
      <c r="J311" s="1259">
        <v>7432567</v>
      </c>
      <c r="K311" s="1260" t="s">
        <v>11221</v>
      </c>
      <c r="L311" s="1260" t="s">
        <v>11155</v>
      </c>
      <c r="M311" s="1260" t="s">
        <v>262</v>
      </c>
      <c r="N311" s="1260"/>
      <c r="O311" s="1260" t="s">
        <v>12472</v>
      </c>
      <c r="P311" s="1260"/>
      <c r="Q311" s="1260"/>
      <c r="R311" s="1260"/>
      <c r="S311" s="1259">
        <v>1</v>
      </c>
      <c r="T311" s="1260"/>
      <c r="U311" s="1260"/>
      <c r="V311" s="1260"/>
      <c r="W311" s="1259">
        <v>0</v>
      </c>
      <c r="X311" s="1259">
        <v>1007</v>
      </c>
      <c r="Y311" s="1259">
        <v>0</v>
      </c>
    </row>
    <row r="312" spans="1:25">
      <c r="A312" s="1350">
        <v>11202002274</v>
      </c>
      <c r="B312" s="1260"/>
      <c r="C312" s="1260" t="s">
        <v>13155</v>
      </c>
      <c r="D312" s="1260" t="s">
        <v>11447</v>
      </c>
      <c r="E312" s="1260" t="s">
        <v>11353</v>
      </c>
      <c r="F312" s="1260" t="s">
        <v>13157</v>
      </c>
      <c r="G312" s="1260" t="s">
        <v>13158</v>
      </c>
      <c r="H312" s="1260" t="s">
        <v>11153</v>
      </c>
      <c r="I312" s="1260" t="s">
        <v>11243</v>
      </c>
      <c r="J312" s="1259">
        <v>7432566</v>
      </c>
      <c r="K312" s="1260" t="s">
        <v>11221</v>
      </c>
      <c r="L312" s="1260" t="s">
        <v>11155</v>
      </c>
      <c r="M312" s="1260" t="s">
        <v>262</v>
      </c>
      <c r="N312" s="1260"/>
      <c r="O312" s="1260" t="s">
        <v>11447</v>
      </c>
      <c r="P312" s="1260"/>
      <c r="Q312" s="1260"/>
      <c r="R312" s="1260"/>
      <c r="S312" s="1259">
        <v>1</v>
      </c>
      <c r="T312" s="1260"/>
      <c r="U312" s="1260"/>
      <c r="V312" s="1260"/>
      <c r="W312" s="1259">
        <v>0</v>
      </c>
      <c r="X312" s="1259">
        <v>1007</v>
      </c>
      <c r="Y312" s="1259">
        <v>0</v>
      </c>
    </row>
    <row r="313" spans="1:25">
      <c r="A313" s="1350">
        <v>11202002273</v>
      </c>
      <c r="B313" s="1260" t="s">
        <v>13159</v>
      </c>
      <c r="C313" s="1260" t="s">
        <v>13160</v>
      </c>
      <c r="D313" s="1260" t="s">
        <v>13161</v>
      </c>
      <c r="E313" s="1260" t="s">
        <v>11426</v>
      </c>
      <c r="F313" s="1260" t="s">
        <v>13162</v>
      </c>
      <c r="G313" s="1260" t="s">
        <v>13163</v>
      </c>
      <c r="H313" s="1260" t="s">
        <v>11153</v>
      </c>
      <c r="I313" s="1260" t="s">
        <v>11164</v>
      </c>
      <c r="J313" s="1259">
        <v>7432565</v>
      </c>
      <c r="K313" s="1260" t="s">
        <v>11221</v>
      </c>
      <c r="L313" s="1260" t="s">
        <v>11155</v>
      </c>
      <c r="M313" s="1260" t="s">
        <v>2265</v>
      </c>
      <c r="N313" s="1260" t="s">
        <v>13164</v>
      </c>
      <c r="O313" s="1260" t="s">
        <v>13161</v>
      </c>
      <c r="P313" s="1260" t="s">
        <v>13165</v>
      </c>
      <c r="Q313" s="1260" t="s">
        <v>11411</v>
      </c>
      <c r="R313" s="1260" t="s">
        <v>13165</v>
      </c>
      <c r="S313" s="1259">
        <v>1</v>
      </c>
      <c r="T313" s="1260"/>
      <c r="U313" s="1260" t="s">
        <v>11209</v>
      </c>
      <c r="V313" s="1260" t="s">
        <v>13166</v>
      </c>
      <c r="W313" s="1259">
        <v>0</v>
      </c>
      <c r="X313" s="1259">
        <v>1007</v>
      </c>
      <c r="Y313" s="1259">
        <v>0</v>
      </c>
    </row>
    <row r="314" spans="1:25">
      <c r="A314" s="1350">
        <v>11202002272</v>
      </c>
      <c r="B314" s="1260" t="s">
        <v>13167</v>
      </c>
      <c r="C314" s="1260" t="s">
        <v>13168</v>
      </c>
      <c r="D314" s="1260" t="s">
        <v>13169</v>
      </c>
      <c r="E314" s="1260" t="s">
        <v>11949</v>
      </c>
      <c r="F314" s="1260" t="s">
        <v>11176</v>
      </c>
      <c r="G314" s="1260" t="s">
        <v>13170</v>
      </c>
      <c r="H314" s="1260" t="s">
        <v>11153</v>
      </c>
      <c r="I314" s="1260" t="s">
        <v>11177</v>
      </c>
      <c r="J314" s="1259">
        <v>7432564</v>
      </c>
      <c r="K314" s="1260" t="s">
        <v>11221</v>
      </c>
      <c r="L314" s="1260" t="s">
        <v>11155</v>
      </c>
      <c r="M314" s="1260" t="s">
        <v>2253</v>
      </c>
      <c r="N314" s="1260" t="s">
        <v>13171</v>
      </c>
      <c r="O314" s="1260" t="s">
        <v>13169</v>
      </c>
      <c r="P314" s="1260" t="s">
        <v>13172</v>
      </c>
      <c r="Q314" s="1260" t="s">
        <v>11180</v>
      </c>
      <c r="R314" s="1260" t="s">
        <v>13172</v>
      </c>
      <c r="S314" s="1259">
        <v>1</v>
      </c>
      <c r="T314" s="1260" t="s">
        <v>13173</v>
      </c>
      <c r="U314" s="1260" t="s">
        <v>11269</v>
      </c>
      <c r="V314" s="1260" t="s">
        <v>11505</v>
      </c>
      <c r="W314" s="1259">
        <v>0</v>
      </c>
      <c r="X314" s="1259">
        <v>1007</v>
      </c>
      <c r="Y314" s="1259">
        <v>0</v>
      </c>
    </row>
    <row r="315" spans="1:25">
      <c r="A315" s="1350">
        <v>11202002271</v>
      </c>
      <c r="B315" s="1260" t="s">
        <v>13174</v>
      </c>
      <c r="C315" s="1260" t="s">
        <v>13175</v>
      </c>
      <c r="D315" s="1260" t="s">
        <v>13176</v>
      </c>
      <c r="E315" s="1260" t="s">
        <v>11419</v>
      </c>
      <c r="F315" s="1260" t="s">
        <v>13025</v>
      </c>
      <c r="G315" s="1260" t="s">
        <v>13177</v>
      </c>
      <c r="H315" s="1260" t="s">
        <v>11153</v>
      </c>
      <c r="I315" s="1260" t="s">
        <v>13027</v>
      </c>
      <c r="J315" s="1259">
        <v>7432563</v>
      </c>
      <c r="K315" s="1260" t="s">
        <v>11221</v>
      </c>
      <c r="L315" s="1260" t="s">
        <v>11155</v>
      </c>
      <c r="M315" s="1260" t="s">
        <v>2480</v>
      </c>
      <c r="N315" s="1260" t="s">
        <v>13178</v>
      </c>
      <c r="O315" s="1260" t="s">
        <v>13176</v>
      </c>
      <c r="P315" s="1260" t="s">
        <v>13179</v>
      </c>
      <c r="Q315" s="1260" t="s">
        <v>12515</v>
      </c>
      <c r="R315" s="1260" t="s">
        <v>13179</v>
      </c>
      <c r="S315" s="1259">
        <v>1</v>
      </c>
      <c r="T315" s="1260" t="s">
        <v>13180</v>
      </c>
      <c r="U315" s="1260" t="s">
        <v>11256</v>
      </c>
      <c r="V315" s="1260" t="s">
        <v>13181</v>
      </c>
      <c r="W315" s="1259">
        <v>0</v>
      </c>
      <c r="X315" s="1259">
        <v>1007</v>
      </c>
      <c r="Y315" s="1259">
        <v>0</v>
      </c>
    </row>
    <row r="316" spans="1:25">
      <c r="A316" s="1350">
        <v>11202002270</v>
      </c>
      <c r="B316" s="1260"/>
      <c r="C316" s="1260" t="s">
        <v>13182</v>
      </c>
      <c r="D316" s="1260" t="s">
        <v>13183</v>
      </c>
      <c r="E316" s="1260" t="s">
        <v>11175</v>
      </c>
      <c r="F316" s="1260" t="s">
        <v>13184</v>
      </c>
      <c r="G316" s="1260" t="s">
        <v>13185</v>
      </c>
      <c r="H316" s="1260" t="s">
        <v>11153</v>
      </c>
      <c r="I316" s="1260" t="s">
        <v>10976</v>
      </c>
      <c r="J316" s="1259">
        <v>7432562</v>
      </c>
      <c r="K316" s="1260" t="s">
        <v>11221</v>
      </c>
      <c r="L316" s="1260" t="s">
        <v>11155</v>
      </c>
      <c r="M316" s="1260" t="s">
        <v>769</v>
      </c>
      <c r="N316" s="1260" t="s">
        <v>13186</v>
      </c>
      <c r="O316" s="1260" t="s">
        <v>13183</v>
      </c>
      <c r="P316" s="1260"/>
      <c r="Q316" s="1260"/>
      <c r="R316" s="1260"/>
      <c r="S316" s="1259">
        <v>1</v>
      </c>
      <c r="T316" s="1260"/>
      <c r="U316" s="1260" t="s">
        <v>11158</v>
      </c>
      <c r="V316" s="1260" t="s">
        <v>11762</v>
      </c>
      <c r="W316" s="1259">
        <v>0</v>
      </c>
      <c r="X316" s="1259">
        <v>1007</v>
      </c>
      <c r="Y316" s="1259">
        <v>0</v>
      </c>
    </row>
    <row r="317" spans="1:25">
      <c r="A317" s="1350">
        <v>11202002269</v>
      </c>
      <c r="B317" s="1260" t="s">
        <v>13187</v>
      </c>
      <c r="C317" s="1260" t="s">
        <v>13188</v>
      </c>
      <c r="D317" s="1260" t="s">
        <v>13189</v>
      </c>
      <c r="E317" s="1260" t="s">
        <v>13190</v>
      </c>
      <c r="F317" s="1260" t="s">
        <v>13191</v>
      </c>
      <c r="G317" s="1260" t="s">
        <v>13192</v>
      </c>
      <c r="H317" s="1260" t="s">
        <v>11153</v>
      </c>
      <c r="I317" s="1260" t="s">
        <v>11164</v>
      </c>
      <c r="J317" s="1259">
        <v>7432561</v>
      </c>
      <c r="K317" s="1260" t="s">
        <v>11221</v>
      </c>
      <c r="L317" s="1260" t="s">
        <v>11155</v>
      </c>
      <c r="M317" s="1260" t="s">
        <v>2472</v>
      </c>
      <c r="N317" s="1260" t="s">
        <v>13193</v>
      </c>
      <c r="O317" s="1260" t="s">
        <v>13189</v>
      </c>
      <c r="P317" s="1260" t="s">
        <v>13194</v>
      </c>
      <c r="Q317" s="1260" t="s">
        <v>12858</v>
      </c>
      <c r="R317" s="1260" t="s">
        <v>13194</v>
      </c>
      <c r="S317" s="1259">
        <v>1</v>
      </c>
      <c r="T317" s="1260" t="s">
        <v>13195</v>
      </c>
      <c r="U317" s="1260" t="s">
        <v>11256</v>
      </c>
      <c r="V317" s="1260" t="s">
        <v>13196</v>
      </c>
      <c r="W317" s="1259">
        <v>0</v>
      </c>
      <c r="X317" s="1259">
        <v>1007</v>
      </c>
      <c r="Y317" s="1259">
        <v>0</v>
      </c>
    </row>
    <row r="318" spans="1:25">
      <c r="A318" s="1350">
        <v>11202002268</v>
      </c>
      <c r="B318" s="1260" t="s">
        <v>13197</v>
      </c>
      <c r="C318" s="1260" t="s">
        <v>13198</v>
      </c>
      <c r="D318" s="1260" t="s">
        <v>13199</v>
      </c>
      <c r="E318" s="1260" t="s">
        <v>11426</v>
      </c>
      <c r="F318" s="1260" t="s">
        <v>13200</v>
      </c>
      <c r="G318" s="1260" t="s">
        <v>13201</v>
      </c>
      <c r="H318" s="1260" t="s">
        <v>11153</v>
      </c>
      <c r="I318" s="1260" t="s">
        <v>10976</v>
      </c>
      <c r="J318" s="1259">
        <v>7432560</v>
      </c>
      <c r="K318" s="1260" t="s">
        <v>11221</v>
      </c>
      <c r="L318" s="1260" t="s">
        <v>11155</v>
      </c>
      <c r="M318" s="1260" t="s">
        <v>2278</v>
      </c>
      <c r="N318" s="1260" t="s">
        <v>13202</v>
      </c>
      <c r="O318" s="1260" t="s">
        <v>13199</v>
      </c>
      <c r="P318" s="1260" t="s">
        <v>13203</v>
      </c>
      <c r="Q318" s="1260" t="s">
        <v>12167</v>
      </c>
      <c r="R318" s="1260" t="s">
        <v>13204</v>
      </c>
      <c r="S318" s="1259">
        <v>1</v>
      </c>
      <c r="T318" s="1260" t="s">
        <v>13205</v>
      </c>
      <c r="U318" s="1260" t="s">
        <v>11231</v>
      </c>
      <c r="V318" s="1260" t="s">
        <v>13206</v>
      </c>
      <c r="W318" s="1259">
        <v>0</v>
      </c>
      <c r="X318" s="1259">
        <v>1007</v>
      </c>
      <c r="Y318" s="1259">
        <v>0</v>
      </c>
    </row>
    <row r="319" spans="1:25">
      <c r="A319" s="1350">
        <v>11202002267</v>
      </c>
      <c r="B319" s="1260"/>
      <c r="C319" s="1260" t="s">
        <v>13207</v>
      </c>
      <c r="D319" s="1260" t="s">
        <v>13208</v>
      </c>
      <c r="E319" s="1260" t="s">
        <v>11303</v>
      </c>
      <c r="F319" s="1260" t="s">
        <v>11176</v>
      </c>
      <c r="G319" s="1260" t="s">
        <v>13209</v>
      </c>
      <c r="H319" s="1260" t="s">
        <v>11153</v>
      </c>
      <c r="I319" s="1260" t="s">
        <v>11177</v>
      </c>
      <c r="J319" s="1259">
        <v>7432559</v>
      </c>
      <c r="K319" s="1260" t="s">
        <v>11221</v>
      </c>
      <c r="L319" s="1260" t="s">
        <v>11155</v>
      </c>
      <c r="M319" s="1260" t="s">
        <v>262</v>
      </c>
      <c r="N319" s="1260"/>
      <c r="O319" s="1260" t="s">
        <v>13208</v>
      </c>
      <c r="P319" s="1260"/>
      <c r="Q319" s="1260"/>
      <c r="R319" s="1260" t="s">
        <v>13210</v>
      </c>
      <c r="S319" s="1259">
        <v>1</v>
      </c>
      <c r="T319" s="1260"/>
      <c r="U319" s="1260"/>
      <c r="V319" s="1260"/>
      <c r="W319" s="1259">
        <v>0</v>
      </c>
      <c r="X319" s="1259">
        <v>1007</v>
      </c>
      <c r="Y319" s="1259">
        <v>0</v>
      </c>
    </row>
    <row r="320" spans="1:25">
      <c r="A320" s="1350">
        <v>11202002266</v>
      </c>
      <c r="B320" s="1260"/>
      <c r="C320" s="1260" t="s">
        <v>13211</v>
      </c>
      <c r="D320" s="1260" t="s">
        <v>1276</v>
      </c>
      <c r="E320" s="1260" t="s">
        <v>12552</v>
      </c>
      <c r="F320" s="1260" t="s">
        <v>13212</v>
      </c>
      <c r="G320" s="1260" t="s">
        <v>13213</v>
      </c>
      <c r="H320" s="1260" t="s">
        <v>11153</v>
      </c>
      <c r="I320" s="1260" t="s">
        <v>10976</v>
      </c>
      <c r="J320" s="1259">
        <v>7432558</v>
      </c>
      <c r="K320" s="1260" t="s">
        <v>11221</v>
      </c>
      <c r="L320" s="1260" t="s">
        <v>11155</v>
      </c>
      <c r="M320" s="1260" t="s">
        <v>262</v>
      </c>
      <c r="N320" s="1260"/>
      <c r="O320" s="1260" t="s">
        <v>1276</v>
      </c>
      <c r="P320" s="1260"/>
      <c r="Q320" s="1260"/>
      <c r="R320" s="1260"/>
      <c r="S320" s="1259">
        <v>1</v>
      </c>
      <c r="T320" s="1260"/>
      <c r="U320" s="1260"/>
      <c r="V320" s="1260"/>
      <c r="W320" s="1259">
        <v>0</v>
      </c>
      <c r="X320" s="1259">
        <v>1007</v>
      </c>
      <c r="Y320" s="1259">
        <v>0</v>
      </c>
    </row>
    <row r="321" spans="1:25">
      <c r="A321" s="1350">
        <v>11202002265</v>
      </c>
      <c r="B321" s="1260" t="s">
        <v>13214</v>
      </c>
      <c r="C321" s="1260" t="s">
        <v>13215</v>
      </c>
      <c r="D321" s="1260" t="s">
        <v>13216</v>
      </c>
      <c r="E321" s="1260" t="s">
        <v>11426</v>
      </c>
      <c r="F321" s="1260" t="s">
        <v>13200</v>
      </c>
      <c r="G321" s="1260" t="s">
        <v>13217</v>
      </c>
      <c r="H321" s="1260" t="s">
        <v>11153</v>
      </c>
      <c r="I321" s="1260" t="s">
        <v>10976</v>
      </c>
      <c r="J321" s="1259">
        <v>7432557</v>
      </c>
      <c r="K321" s="1260" t="s">
        <v>11221</v>
      </c>
      <c r="L321" s="1260" t="s">
        <v>11155</v>
      </c>
      <c r="M321" s="1260" t="s">
        <v>2527</v>
      </c>
      <c r="N321" s="1260" t="s">
        <v>13218</v>
      </c>
      <c r="O321" s="1260" t="s">
        <v>13216</v>
      </c>
      <c r="P321" s="1260" t="s">
        <v>13219</v>
      </c>
      <c r="Q321" s="1260" t="s">
        <v>11223</v>
      </c>
      <c r="R321" s="1260" t="s">
        <v>13220</v>
      </c>
      <c r="S321" s="1259">
        <v>1</v>
      </c>
      <c r="T321" s="1260" t="s">
        <v>13221</v>
      </c>
      <c r="U321" s="1260" t="s">
        <v>11231</v>
      </c>
      <c r="V321" s="1260" t="s">
        <v>12126</v>
      </c>
      <c r="W321" s="1259">
        <v>0</v>
      </c>
      <c r="X321" s="1259">
        <v>1007</v>
      </c>
      <c r="Y321" s="1259">
        <v>0</v>
      </c>
    </row>
    <row r="322" spans="1:25">
      <c r="A322" s="1350">
        <v>11202002264</v>
      </c>
      <c r="B322" s="1260" t="s">
        <v>13222</v>
      </c>
      <c r="C322" s="1260" t="s">
        <v>13223</v>
      </c>
      <c r="D322" s="1260" t="s">
        <v>13224</v>
      </c>
      <c r="E322" s="1260" t="s">
        <v>11426</v>
      </c>
      <c r="F322" s="1260"/>
      <c r="G322" s="1260"/>
      <c r="H322" s="1260" t="s">
        <v>11153</v>
      </c>
      <c r="I322" s="1260" t="s">
        <v>10976</v>
      </c>
      <c r="J322" s="1259">
        <v>7432556</v>
      </c>
      <c r="K322" s="1260" t="s">
        <v>11221</v>
      </c>
      <c r="L322" s="1260" t="s">
        <v>11275</v>
      </c>
      <c r="M322" s="1260" t="s">
        <v>769</v>
      </c>
      <c r="N322" s="1260" t="s">
        <v>13225</v>
      </c>
      <c r="O322" s="1260" t="s">
        <v>13224</v>
      </c>
      <c r="P322" s="1260"/>
      <c r="Q322" s="1260" t="s">
        <v>13226</v>
      </c>
      <c r="R322" s="1260" t="s">
        <v>13227</v>
      </c>
      <c r="S322" s="1259">
        <v>1</v>
      </c>
      <c r="T322" s="1260"/>
      <c r="U322" s="1260" t="s">
        <v>11158</v>
      </c>
      <c r="V322" s="1260" t="s">
        <v>11762</v>
      </c>
      <c r="W322" s="1259">
        <v>0</v>
      </c>
      <c r="X322" s="1259">
        <v>1007</v>
      </c>
      <c r="Y322" s="1259">
        <v>2</v>
      </c>
    </row>
    <row r="323" spans="1:25">
      <c r="A323" s="1350">
        <v>11202002263</v>
      </c>
      <c r="B323" s="1260" t="s">
        <v>13228</v>
      </c>
      <c r="C323" s="1260" t="s">
        <v>13223</v>
      </c>
      <c r="D323" s="1260" t="s">
        <v>13229</v>
      </c>
      <c r="E323" s="1260" t="s">
        <v>11949</v>
      </c>
      <c r="F323" s="1260" t="s">
        <v>13230</v>
      </c>
      <c r="G323" s="1260" t="s">
        <v>13231</v>
      </c>
      <c r="H323" s="1260" t="s">
        <v>11153</v>
      </c>
      <c r="I323" s="1260" t="s">
        <v>10976</v>
      </c>
      <c r="J323" s="1259">
        <v>7432555</v>
      </c>
      <c r="K323" s="1260" t="s">
        <v>11221</v>
      </c>
      <c r="L323" s="1260" t="s">
        <v>11155</v>
      </c>
      <c r="M323" s="1260" t="s">
        <v>2289</v>
      </c>
      <c r="N323" s="1260" t="s">
        <v>13232</v>
      </c>
      <c r="O323" s="1260" t="s">
        <v>13229</v>
      </c>
      <c r="P323" s="1260" t="s">
        <v>13233</v>
      </c>
      <c r="Q323" s="1260" t="s">
        <v>13234</v>
      </c>
      <c r="R323" s="1260" t="s">
        <v>13235</v>
      </c>
      <c r="S323" s="1259">
        <v>1</v>
      </c>
      <c r="T323" s="1260" t="s">
        <v>13236</v>
      </c>
      <c r="U323" s="1260" t="s">
        <v>12408</v>
      </c>
      <c r="V323" s="1260" t="s">
        <v>13237</v>
      </c>
      <c r="W323" s="1259">
        <v>0</v>
      </c>
      <c r="X323" s="1259">
        <v>1007</v>
      </c>
      <c r="Y323" s="1259">
        <v>0</v>
      </c>
    </row>
    <row r="324" spans="1:25">
      <c r="A324" s="1350">
        <v>11202002262</v>
      </c>
      <c r="B324" s="1260"/>
      <c r="C324" s="1260" t="s">
        <v>13238</v>
      </c>
      <c r="D324" s="1260" t="s">
        <v>13239</v>
      </c>
      <c r="E324" s="1260" t="s">
        <v>11461</v>
      </c>
      <c r="F324" s="1260" t="s">
        <v>13240</v>
      </c>
      <c r="G324" s="1260" t="s">
        <v>13241</v>
      </c>
      <c r="H324" s="1260" t="s">
        <v>11153</v>
      </c>
      <c r="I324" s="1260" t="s">
        <v>11164</v>
      </c>
      <c r="J324" s="1259">
        <v>7432554</v>
      </c>
      <c r="K324" s="1260" t="s">
        <v>11221</v>
      </c>
      <c r="L324" s="1260" t="s">
        <v>11155</v>
      </c>
      <c r="M324" s="1260" t="s">
        <v>262</v>
      </c>
      <c r="N324" s="1260"/>
      <c r="O324" s="1260" t="s">
        <v>13239</v>
      </c>
      <c r="P324" s="1260"/>
      <c r="Q324" s="1260"/>
      <c r="R324" s="1260"/>
      <c r="S324" s="1259">
        <v>1</v>
      </c>
      <c r="T324" s="1260"/>
      <c r="U324" s="1260"/>
      <c r="V324" s="1260"/>
      <c r="W324" s="1259">
        <v>0</v>
      </c>
      <c r="X324" s="1259">
        <v>1007</v>
      </c>
      <c r="Y324" s="1259">
        <v>0</v>
      </c>
    </row>
    <row r="325" spans="1:25">
      <c r="A325" s="1350">
        <v>11202002261</v>
      </c>
      <c r="B325" s="1260"/>
      <c r="C325" s="1260" t="s">
        <v>13223</v>
      </c>
      <c r="D325" s="1260" t="s">
        <v>13242</v>
      </c>
      <c r="E325" s="1260" t="s">
        <v>11175</v>
      </c>
      <c r="F325" s="1260" t="s">
        <v>13200</v>
      </c>
      <c r="G325" s="1260" t="s">
        <v>13243</v>
      </c>
      <c r="H325" s="1260" t="s">
        <v>11153</v>
      </c>
      <c r="I325" s="1260" t="s">
        <v>10976</v>
      </c>
      <c r="J325" s="1259">
        <v>7432553</v>
      </c>
      <c r="K325" s="1260" t="s">
        <v>11375</v>
      </c>
      <c r="L325" s="1260" t="s">
        <v>11385</v>
      </c>
      <c r="M325" s="1260" t="s">
        <v>769</v>
      </c>
      <c r="N325" s="1260" t="s">
        <v>13186</v>
      </c>
      <c r="O325" s="1260" t="s">
        <v>13242</v>
      </c>
      <c r="P325" s="1260" t="s">
        <v>13244</v>
      </c>
      <c r="Q325" s="1260"/>
      <c r="R325" s="1260" t="s">
        <v>13244</v>
      </c>
      <c r="S325" s="1259">
        <v>1</v>
      </c>
      <c r="T325" s="1260"/>
      <c r="U325" s="1260" t="s">
        <v>11158</v>
      </c>
      <c r="V325" s="1260" t="s">
        <v>11762</v>
      </c>
      <c r="W325" s="1259">
        <v>62</v>
      </c>
      <c r="X325" s="1259">
        <v>1008</v>
      </c>
      <c r="Y325" s="1259">
        <v>1</v>
      </c>
    </row>
    <row r="326" spans="1:25">
      <c r="A326" s="1350">
        <v>11202002260</v>
      </c>
      <c r="B326" s="1260" t="s">
        <v>13245</v>
      </c>
      <c r="C326" s="1260" t="s">
        <v>13246</v>
      </c>
      <c r="D326" s="1260" t="s">
        <v>13247</v>
      </c>
      <c r="E326" s="1260" t="s">
        <v>11426</v>
      </c>
      <c r="F326" s="1260" t="s">
        <v>11176</v>
      </c>
      <c r="G326" s="1260" t="s">
        <v>13248</v>
      </c>
      <c r="H326" s="1260" t="s">
        <v>11153</v>
      </c>
      <c r="I326" s="1260" t="s">
        <v>11177</v>
      </c>
      <c r="J326" s="1259">
        <v>7432552</v>
      </c>
      <c r="K326" s="1260" t="s">
        <v>11221</v>
      </c>
      <c r="L326" s="1260" t="s">
        <v>11155</v>
      </c>
      <c r="M326" s="1260" t="s">
        <v>2245</v>
      </c>
      <c r="N326" s="1260" t="s">
        <v>13249</v>
      </c>
      <c r="O326" s="1260" t="s">
        <v>13247</v>
      </c>
      <c r="P326" s="1260" t="s">
        <v>13250</v>
      </c>
      <c r="Q326" s="1260" t="s">
        <v>11769</v>
      </c>
      <c r="R326" s="1260" t="s">
        <v>13251</v>
      </c>
      <c r="S326" s="1259">
        <v>1</v>
      </c>
      <c r="T326" s="1260" t="s">
        <v>13252</v>
      </c>
      <c r="U326" s="1260" t="s">
        <v>11231</v>
      </c>
      <c r="V326" s="1260" t="s">
        <v>11281</v>
      </c>
      <c r="W326" s="1259">
        <v>0</v>
      </c>
      <c r="X326" s="1259">
        <v>1007</v>
      </c>
      <c r="Y326" s="1259">
        <v>0</v>
      </c>
    </row>
    <row r="327" spans="1:25">
      <c r="A327" s="1350">
        <v>11202002259</v>
      </c>
      <c r="B327" s="1260"/>
      <c r="C327" s="1260" t="s">
        <v>13253</v>
      </c>
      <c r="D327" s="1260" t="s">
        <v>13254</v>
      </c>
      <c r="E327" s="1260" t="s">
        <v>13255</v>
      </c>
      <c r="F327" s="1260" t="s">
        <v>11242</v>
      </c>
      <c r="G327" s="1260" t="s">
        <v>13256</v>
      </c>
      <c r="H327" s="1260" t="s">
        <v>11153</v>
      </c>
      <c r="I327" s="1260" t="s">
        <v>11243</v>
      </c>
      <c r="J327" s="1259">
        <v>7432551</v>
      </c>
      <c r="K327" s="1260" t="s">
        <v>11221</v>
      </c>
      <c r="L327" s="1260" t="s">
        <v>11155</v>
      </c>
      <c r="M327" s="1260" t="s">
        <v>262</v>
      </c>
      <c r="N327" s="1260"/>
      <c r="O327" s="1260" t="s">
        <v>13254</v>
      </c>
      <c r="P327" s="1260"/>
      <c r="Q327" s="1260"/>
      <c r="R327" s="1260"/>
      <c r="S327" s="1259">
        <v>1</v>
      </c>
      <c r="T327" s="1260"/>
      <c r="U327" s="1260"/>
      <c r="V327" s="1260"/>
      <c r="W327" s="1259">
        <v>0</v>
      </c>
      <c r="X327" s="1259">
        <v>1007</v>
      </c>
      <c r="Y327" s="1259">
        <v>0</v>
      </c>
    </row>
    <row r="328" spans="1:25">
      <c r="A328" s="1350">
        <v>11202002258</v>
      </c>
      <c r="B328" s="1260"/>
      <c r="C328" s="1260" t="s">
        <v>13257</v>
      </c>
      <c r="D328" s="1260" t="s">
        <v>13258</v>
      </c>
      <c r="E328" s="1260" t="s">
        <v>11353</v>
      </c>
      <c r="F328" s="1260" t="s">
        <v>11176</v>
      </c>
      <c r="G328" s="1260" t="s">
        <v>13259</v>
      </c>
      <c r="H328" s="1260" t="s">
        <v>11153</v>
      </c>
      <c r="I328" s="1260" t="s">
        <v>11177</v>
      </c>
      <c r="J328" s="1259">
        <v>7432550</v>
      </c>
      <c r="K328" s="1260" t="s">
        <v>11221</v>
      </c>
      <c r="L328" s="1260" t="s">
        <v>11155</v>
      </c>
      <c r="M328" s="1260" t="s">
        <v>262</v>
      </c>
      <c r="N328" s="1260"/>
      <c r="O328" s="1260" t="s">
        <v>13258</v>
      </c>
      <c r="P328" s="1260"/>
      <c r="Q328" s="1260"/>
      <c r="R328" s="1260"/>
      <c r="S328" s="1259">
        <v>1</v>
      </c>
      <c r="T328" s="1260"/>
      <c r="U328" s="1260"/>
      <c r="V328" s="1260"/>
      <c r="W328" s="1259">
        <v>0</v>
      </c>
      <c r="X328" s="1259">
        <v>1007</v>
      </c>
      <c r="Y328" s="1259">
        <v>0</v>
      </c>
    </row>
    <row r="329" spans="1:25">
      <c r="A329" s="1350">
        <v>11202002257</v>
      </c>
      <c r="B329" s="1260"/>
      <c r="C329" s="1260" t="s">
        <v>13260</v>
      </c>
      <c r="D329" s="1260" t="s">
        <v>13261</v>
      </c>
      <c r="E329" s="1260" t="s">
        <v>11668</v>
      </c>
      <c r="F329" s="1260" t="s">
        <v>11176</v>
      </c>
      <c r="G329" s="1260" t="s">
        <v>13262</v>
      </c>
      <c r="H329" s="1260" t="s">
        <v>11153</v>
      </c>
      <c r="I329" s="1260" t="s">
        <v>11177</v>
      </c>
      <c r="J329" s="1259">
        <v>7432549</v>
      </c>
      <c r="K329" s="1260" t="s">
        <v>11221</v>
      </c>
      <c r="L329" s="1260" t="s">
        <v>11155</v>
      </c>
      <c r="M329" s="1260" t="s">
        <v>2251</v>
      </c>
      <c r="N329" s="1260" t="s">
        <v>13263</v>
      </c>
      <c r="O329" s="1260" t="s">
        <v>13261</v>
      </c>
      <c r="P329" s="1260"/>
      <c r="Q329" s="1260"/>
      <c r="R329" s="1260" t="s">
        <v>13264</v>
      </c>
      <c r="S329" s="1259">
        <v>1</v>
      </c>
      <c r="T329" s="1260"/>
      <c r="U329" s="1260" t="s">
        <v>11269</v>
      </c>
      <c r="V329" s="1260" t="s">
        <v>13265</v>
      </c>
      <c r="W329" s="1259">
        <v>0</v>
      </c>
      <c r="X329" s="1259">
        <v>1007</v>
      </c>
      <c r="Y329" s="1259">
        <v>0</v>
      </c>
    </row>
    <row r="330" spans="1:25">
      <c r="A330" s="1350">
        <v>11202002256</v>
      </c>
      <c r="B330" s="1260" t="s">
        <v>13266</v>
      </c>
      <c r="C330" s="1260" t="s">
        <v>13267</v>
      </c>
      <c r="D330" s="1260" t="s">
        <v>13268</v>
      </c>
      <c r="E330" s="1260" t="s">
        <v>11509</v>
      </c>
      <c r="F330" s="1260" t="s">
        <v>11176</v>
      </c>
      <c r="G330" s="1260" t="s">
        <v>13269</v>
      </c>
      <c r="H330" s="1260" t="s">
        <v>11153</v>
      </c>
      <c r="I330" s="1260" t="s">
        <v>11177</v>
      </c>
      <c r="J330" s="1259">
        <v>7432548</v>
      </c>
      <c r="K330" s="1260" t="s">
        <v>11221</v>
      </c>
      <c r="L330" s="1260" t="s">
        <v>11155</v>
      </c>
      <c r="M330" s="1260" t="s">
        <v>2548</v>
      </c>
      <c r="N330" s="1260" t="s">
        <v>13270</v>
      </c>
      <c r="O330" s="1260" t="s">
        <v>13268</v>
      </c>
      <c r="P330" s="1260" t="s">
        <v>13271</v>
      </c>
      <c r="Q330" s="1260" t="s">
        <v>11394</v>
      </c>
      <c r="R330" s="1260" t="s">
        <v>13272</v>
      </c>
      <c r="S330" s="1259">
        <v>1</v>
      </c>
      <c r="T330" s="1260" t="s">
        <v>13273</v>
      </c>
      <c r="U330" s="1260" t="s">
        <v>11269</v>
      </c>
      <c r="V330" s="1260" t="s">
        <v>11342</v>
      </c>
      <c r="W330" s="1259">
        <v>0</v>
      </c>
      <c r="X330" s="1259">
        <v>1007</v>
      </c>
      <c r="Y330" s="1259">
        <v>0</v>
      </c>
    </row>
    <row r="331" spans="1:25">
      <c r="A331" s="1350">
        <v>11202002255</v>
      </c>
      <c r="B331" s="1260" t="s">
        <v>13274</v>
      </c>
      <c r="C331" s="1260" t="s">
        <v>13275</v>
      </c>
      <c r="D331" s="1260" t="s">
        <v>13276</v>
      </c>
      <c r="E331" s="1260" t="s">
        <v>11426</v>
      </c>
      <c r="F331" s="1260" t="s">
        <v>11176</v>
      </c>
      <c r="G331" s="1260" t="s">
        <v>13277</v>
      </c>
      <c r="H331" s="1260" t="s">
        <v>11153</v>
      </c>
      <c r="I331" s="1260" t="s">
        <v>11177</v>
      </c>
      <c r="J331" s="1259">
        <v>7432547</v>
      </c>
      <c r="K331" s="1260" t="s">
        <v>11221</v>
      </c>
      <c r="L331" s="1260" t="s">
        <v>11155</v>
      </c>
      <c r="M331" s="1260" t="s">
        <v>2581</v>
      </c>
      <c r="N331" s="1260" t="s">
        <v>13278</v>
      </c>
      <c r="O331" s="1260" t="s">
        <v>13276</v>
      </c>
      <c r="P331" s="1260" t="s">
        <v>13279</v>
      </c>
      <c r="Q331" s="1260" t="s">
        <v>11846</v>
      </c>
      <c r="R331" s="1260" t="s">
        <v>13280</v>
      </c>
      <c r="S331" s="1259">
        <v>1</v>
      </c>
      <c r="T331" s="1260" t="s">
        <v>13281</v>
      </c>
      <c r="U331" s="1260" t="s">
        <v>11209</v>
      </c>
      <c r="V331" s="1260" t="s">
        <v>13282</v>
      </c>
      <c r="W331" s="1259">
        <v>0</v>
      </c>
      <c r="X331" s="1259">
        <v>1007</v>
      </c>
      <c r="Y331" s="1259">
        <v>0</v>
      </c>
    </row>
    <row r="332" spans="1:25">
      <c r="A332" s="1350">
        <v>11202002254</v>
      </c>
      <c r="B332" s="1260"/>
      <c r="C332" s="1260" t="s">
        <v>13283</v>
      </c>
      <c r="D332" s="1260" t="s">
        <v>13284</v>
      </c>
      <c r="E332" s="1260" t="s">
        <v>13285</v>
      </c>
      <c r="F332" s="1260" t="s">
        <v>13212</v>
      </c>
      <c r="G332" s="1260" t="s">
        <v>13286</v>
      </c>
      <c r="H332" s="1260" t="s">
        <v>11153</v>
      </c>
      <c r="I332" s="1260" t="s">
        <v>10976</v>
      </c>
      <c r="J332" s="1259">
        <v>7432546</v>
      </c>
      <c r="K332" s="1260" t="s">
        <v>11221</v>
      </c>
      <c r="L332" s="1260" t="s">
        <v>11155</v>
      </c>
      <c r="M332" s="1260" t="s">
        <v>2032</v>
      </c>
      <c r="N332" s="1260" t="s">
        <v>13287</v>
      </c>
      <c r="O332" s="1260" t="s">
        <v>13284</v>
      </c>
      <c r="P332" s="1260"/>
      <c r="Q332" s="1260"/>
      <c r="R332" s="1260" t="s">
        <v>13288</v>
      </c>
      <c r="S332" s="1259">
        <v>1</v>
      </c>
      <c r="T332" s="1260"/>
      <c r="U332" s="1260" t="s">
        <v>11396</v>
      </c>
      <c r="V332" s="1260" t="s">
        <v>11878</v>
      </c>
      <c r="W332" s="1259">
        <v>0</v>
      </c>
      <c r="X332" s="1259">
        <v>1007</v>
      </c>
      <c r="Y332" s="1259">
        <v>0</v>
      </c>
    </row>
    <row r="333" spans="1:25">
      <c r="A333" s="1350">
        <v>11202002253</v>
      </c>
      <c r="B333" s="1260" t="s">
        <v>13289</v>
      </c>
      <c r="C333" s="1260" t="s">
        <v>13290</v>
      </c>
      <c r="D333" s="1260" t="s">
        <v>13291</v>
      </c>
      <c r="E333" s="1260" t="s">
        <v>11175</v>
      </c>
      <c r="F333" s="1260" t="s">
        <v>13230</v>
      </c>
      <c r="G333" s="1260" t="s">
        <v>13292</v>
      </c>
      <c r="H333" s="1260" t="s">
        <v>11153</v>
      </c>
      <c r="I333" s="1260" t="s">
        <v>10976</v>
      </c>
      <c r="J333" s="1259">
        <v>7432545</v>
      </c>
      <c r="K333" s="1260" t="s">
        <v>11221</v>
      </c>
      <c r="L333" s="1260" t="s">
        <v>11155</v>
      </c>
      <c r="M333" s="1260" t="s">
        <v>2533</v>
      </c>
      <c r="N333" s="1260" t="s">
        <v>13293</v>
      </c>
      <c r="O333" s="1260" t="s">
        <v>13291</v>
      </c>
      <c r="P333" s="1260" t="s">
        <v>13294</v>
      </c>
      <c r="Q333" s="1260" t="s">
        <v>11795</v>
      </c>
      <c r="R333" s="1260" t="s">
        <v>13295</v>
      </c>
      <c r="S333" s="1259">
        <v>1</v>
      </c>
      <c r="T333" s="1260" t="s">
        <v>13296</v>
      </c>
      <c r="U333" s="1260" t="s">
        <v>11231</v>
      </c>
      <c r="V333" s="1260" t="s">
        <v>12833</v>
      </c>
      <c r="W333" s="1259">
        <v>0</v>
      </c>
      <c r="X333" s="1259">
        <v>1007</v>
      </c>
      <c r="Y333" s="1259">
        <v>0</v>
      </c>
    </row>
    <row r="334" spans="1:25">
      <c r="A334" s="1350">
        <v>11202002252</v>
      </c>
      <c r="B334" s="1260" t="s">
        <v>13297</v>
      </c>
      <c r="C334" s="1260" t="s">
        <v>13283</v>
      </c>
      <c r="D334" s="1260" t="s">
        <v>13298</v>
      </c>
      <c r="E334" s="1260" t="s">
        <v>13190</v>
      </c>
      <c r="F334" s="1260" t="s">
        <v>13162</v>
      </c>
      <c r="G334" s="1260" t="s">
        <v>13299</v>
      </c>
      <c r="H334" s="1260" t="s">
        <v>11153</v>
      </c>
      <c r="I334" s="1260" t="s">
        <v>11164</v>
      </c>
      <c r="J334" s="1259">
        <v>7432544</v>
      </c>
      <c r="K334" s="1260" t="s">
        <v>11221</v>
      </c>
      <c r="L334" s="1260" t="s">
        <v>11155</v>
      </c>
      <c r="M334" s="1260" t="s">
        <v>2095</v>
      </c>
      <c r="N334" s="1260" t="s">
        <v>13300</v>
      </c>
      <c r="O334" s="1260" t="s">
        <v>13298</v>
      </c>
      <c r="P334" s="1260" t="s">
        <v>13301</v>
      </c>
      <c r="Q334" s="1260" t="s">
        <v>11313</v>
      </c>
      <c r="R334" s="1260" t="s">
        <v>13301</v>
      </c>
      <c r="S334" s="1259">
        <v>1</v>
      </c>
      <c r="T334" s="1260" t="s">
        <v>13302</v>
      </c>
      <c r="U334" s="1260" t="s">
        <v>11921</v>
      </c>
      <c r="V334" s="1260" t="s">
        <v>13303</v>
      </c>
      <c r="W334" s="1259">
        <v>0</v>
      </c>
      <c r="X334" s="1259">
        <v>1007</v>
      </c>
      <c r="Y334" s="1259">
        <v>0</v>
      </c>
    </row>
    <row r="335" spans="1:25">
      <c r="A335" s="1350">
        <v>11202002251</v>
      </c>
      <c r="B335" s="1260" t="s">
        <v>13304</v>
      </c>
      <c r="C335" s="1260" t="s">
        <v>13305</v>
      </c>
      <c r="D335" s="1260" t="s">
        <v>13306</v>
      </c>
      <c r="E335" s="1260" t="s">
        <v>11426</v>
      </c>
      <c r="F335" s="1260" t="s">
        <v>13307</v>
      </c>
      <c r="G335" s="1260" t="s">
        <v>13308</v>
      </c>
      <c r="H335" s="1260" t="s">
        <v>11153</v>
      </c>
      <c r="I335" s="1260" t="s">
        <v>10976</v>
      </c>
      <c r="J335" s="1259">
        <v>7432543</v>
      </c>
      <c r="K335" s="1260" t="s">
        <v>11221</v>
      </c>
      <c r="L335" s="1260" t="s">
        <v>11155</v>
      </c>
      <c r="M335" s="1260" t="s">
        <v>2533</v>
      </c>
      <c r="N335" s="1260" t="s">
        <v>11758</v>
      </c>
      <c r="O335" s="1260" t="s">
        <v>13306</v>
      </c>
      <c r="P335" s="1260" t="s">
        <v>13309</v>
      </c>
      <c r="Q335" s="1260" t="s">
        <v>12755</v>
      </c>
      <c r="R335" s="1260" t="s">
        <v>13310</v>
      </c>
      <c r="S335" s="1259">
        <v>1</v>
      </c>
      <c r="T335" s="1260" t="s">
        <v>13311</v>
      </c>
      <c r="U335" s="1260" t="s">
        <v>11158</v>
      </c>
      <c r="V335" s="1260" t="s">
        <v>11762</v>
      </c>
      <c r="W335" s="1259">
        <v>0</v>
      </c>
      <c r="X335" s="1259">
        <v>1007</v>
      </c>
      <c r="Y335" s="1259">
        <v>0</v>
      </c>
    </row>
    <row r="336" spans="1:25">
      <c r="A336" s="1350">
        <v>11202002250</v>
      </c>
      <c r="B336" s="1260" t="s">
        <v>13312</v>
      </c>
      <c r="C336" s="1260" t="s">
        <v>13313</v>
      </c>
      <c r="D336" s="1260" t="s">
        <v>13314</v>
      </c>
      <c r="E336" s="1260" t="s">
        <v>11426</v>
      </c>
      <c r="F336" s="1260" t="s">
        <v>13307</v>
      </c>
      <c r="G336" s="1260" t="s">
        <v>13315</v>
      </c>
      <c r="H336" s="1260" t="s">
        <v>11153</v>
      </c>
      <c r="I336" s="1260" t="s">
        <v>10976</v>
      </c>
      <c r="J336" s="1259">
        <v>7432542</v>
      </c>
      <c r="K336" s="1260" t="s">
        <v>11221</v>
      </c>
      <c r="L336" s="1260" t="s">
        <v>11155</v>
      </c>
      <c r="M336" s="1260" t="s">
        <v>2535</v>
      </c>
      <c r="N336" s="1260" t="s">
        <v>13316</v>
      </c>
      <c r="O336" s="1260" t="s">
        <v>13314</v>
      </c>
      <c r="P336" s="1260" t="s">
        <v>13317</v>
      </c>
      <c r="Q336" s="1260" t="s">
        <v>11313</v>
      </c>
      <c r="R336" s="1260" t="s">
        <v>13318</v>
      </c>
      <c r="S336" s="1259">
        <v>1</v>
      </c>
      <c r="T336" s="1260" t="s">
        <v>13319</v>
      </c>
      <c r="U336" s="1260" t="s">
        <v>11158</v>
      </c>
      <c r="V336" s="1260" t="s">
        <v>13320</v>
      </c>
      <c r="W336" s="1259">
        <v>0</v>
      </c>
      <c r="X336" s="1259">
        <v>1007</v>
      </c>
      <c r="Y336" s="1259">
        <v>0</v>
      </c>
    </row>
    <row r="337" spans="1:25">
      <c r="A337" s="1350">
        <v>11202002249</v>
      </c>
      <c r="B337" s="1260"/>
      <c r="C337" s="1260" t="s">
        <v>13321</v>
      </c>
      <c r="D337" s="1260" t="s">
        <v>13322</v>
      </c>
      <c r="E337" s="1260" t="s">
        <v>11426</v>
      </c>
      <c r="F337" s="1260" t="s">
        <v>11242</v>
      </c>
      <c r="G337" s="1260" t="s">
        <v>13323</v>
      </c>
      <c r="H337" s="1260" t="s">
        <v>11153</v>
      </c>
      <c r="I337" s="1260" t="s">
        <v>11243</v>
      </c>
      <c r="J337" s="1259">
        <v>7432541</v>
      </c>
      <c r="K337" s="1260" t="s">
        <v>11221</v>
      </c>
      <c r="L337" s="1260" t="s">
        <v>11155</v>
      </c>
      <c r="M337" s="1260" t="s">
        <v>2331</v>
      </c>
      <c r="N337" s="1260" t="s">
        <v>13324</v>
      </c>
      <c r="O337" s="1260" t="s">
        <v>13322</v>
      </c>
      <c r="P337" s="1260" t="s">
        <v>13325</v>
      </c>
      <c r="Q337" s="1260"/>
      <c r="R337" s="1260"/>
      <c r="S337" s="1259">
        <v>1</v>
      </c>
      <c r="T337" s="1260"/>
      <c r="U337" s="1260" t="s">
        <v>11751</v>
      </c>
      <c r="V337" s="1260" t="s">
        <v>12668</v>
      </c>
      <c r="W337" s="1259">
        <v>0</v>
      </c>
      <c r="X337" s="1259">
        <v>1007</v>
      </c>
      <c r="Y337" s="1259">
        <v>0</v>
      </c>
    </row>
    <row r="338" spans="1:25">
      <c r="A338" s="1350">
        <v>11202002248</v>
      </c>
      <c r="B338" s="1260"/>
      <c r="C338" s="1260" t="s">
        <v>13326</v>
      </c>
      <c r="D338" s="1260" t="s">
        <v>12454</v>
      </c>
      <c r="E338" s="1260" t="s">
        <v>13327</v>
      </c>
      <c r="F338" s="1260" t="s">
        <v>13162</v>
      </c>
      <c r="G338" s="1260" t="s">
        <v>13328</v>
      </c>
      <c r="H338" s="1260" t="s">
        <v>11153</v>
      </c>
      <c r="I338" s="1260" t="s">
        <v>11164</v>
      </c>
      <c r="J338" s="1259">
        <v>7432540</v>
      </c>
      <c r="K338" s="1260" t="s">
        <v>11221</v>
      </c>
      <c r="L338" s="1260" t="s">
        <v>11155</v>
      </c>
      <c r="M338" s="1260" t="s">
        <v>262</v>
      </c>
      <c r="N338" s="1260"/>
      <c r="O338" s="1260" t="s">
        <v>12454</v>
      </c>
      <c r="P338" s="1260"/>
      <c r="Q338" s="1260"/>
      <c r="R338" s="1260"/>
      <c r="S338" s="1259">
        <v>1</v>
      </c>
      <c r="T338" s="1260" t="s">
        <v>13329</v>
      </c>
      <c r="U338" s="1260"/>
      <c r="V338" s="1260"/>
      <c r="W338" s="1259">
        <v>0</v>
      </c>
      <c r="X338" s="1259">
        <v>1007</v>
      </c>
      <c r="Y338" s="1259">
        <v>0</v>
      </c>
    </row>
    <row r="339" spans="1:25">
      <c r="A339" s="1350">
        <v>11202002247</v>
      </c>
      <c r="B339" s="1260" t="s">
        <v>13330</v>
      </c>
      <c r="C339" s="1260" t="s">
        <v>13331</v>
      </c>
      <c r="D339" s="1260" t="s">
        <v>13332</v>
      </c>
      <c r="E339" s="1260" t="s">
        <v>11426</v>
      </c>
      <c r="F339" s="1260" t="s">
        <v>11176</v>
      </c>
      <c r="G339" s="1260" t="s">
        <v>13333</v>
      </c>
      <c r="H339" s="1260" t="s">
        <v>11153</v>
      </c>
      <c r="I339" s="1260" t="s">
        <v>11177</v>
      </c>
      <c r="J339" s="1259">
        <v>7432539</v>
      </c>
      <c r="K339" s="1260" t="s">
        <v>11221</v>
      </c>
      <c r="L339" s="1260" t="s">
        <v>11155</v>
      </c>
      <c r="M339" s="1260" t="s">
        <v>2132</v>
      </c>
      <c r="N339" s="1260" t="s">
        <v>13334</v>
      </c>
      <c r="O339" s="1260" t="s">
        <v>13332</v>
      </c>
      <c r="P339" s="1260" t="s">
        <v>13335</v>
      </c>
      <c r="Q339" s="1260" t="s">
        <v>12858</v>
      </c>
      <c r="R339" s="1260" t="s">
        <v>13335</v>
      </c>
      <c r="S339" s="1259">
        <v>1</v>
      </c>
      <c r="T339" s="1260" t="s">
        <v>13336</v>
      </c>
      <c r="U339" s="1260" t="s">
        <v>11209</v>
      </c>
      <c r="V339" s="1260" t="s">
        <v>11210</v>
      </c>
      <c r="W339" s="1259">
        <v>0</v>
      </c>
      <c r="X339" s="1259">
        <v>1007</v>
      </c>
      <c r="Y339" s="1259">
        <v>0</v>
      </c>
    </row>
    <row r="340" spans="1:25">
      <c r="A340" s="1350">
        <v>11202002246</v>
      </c>
      <c r="B340" s="1260"/>
      <c r="C340" s="1260" t="s">
        <v>13337</v>
      </c>
      <c r="D340" s="1260" t="s">
        <v>13338</v>
      </c>
      <c r="E340" s="1260" t="s">
        <v>11303</v>
      </c>
      <c r="F340" s="1260" t="s">
        <v>13339</v>
      </c>
      <c r="G340" s="1260" t="s">
        <v>13340</v>
      </c>
      <c r="H340" s="1260" t="s">
        <v>11153</v>
      </c>
      <c r="I340" s="1260" t="s">
        <v>11164</v>
      </c>
      <c r="J340" s="1259">
        <v>7432538</v>
      </c>
      <c r="K340" s="1260" t="s">
        <v>11221</v>
      </c>
      <c r="L340" s="1260" t="s">
        <v>11155</v>
      </c>
      <c r="M340" s="1260" t="s">
        <v>2482</v>
      </c>
      <c r="N340" s="1260" t="s">
        <v>13341</v>
      </c>
      <c r="O340" s="1260" t="s">
        <v>13338</v>
      </c>
      <c r="P340" s="1260"/>
      <c r="Q340" s="1260" t="s">
        <v>13342</v>
      </c>
      <c r="R340" s="1260" t="s">
        <v>13343</v>
      </c>
      <c r="S340" s="1259">
        <v>1</v>
      </c>
      <c r="T340" s="1260" t="s">
        <v>13344</v>
      </c>
      <c r="U340" s="1260" t="s">
        <v>11405</v>
      </c>
      <c r="V340" s="1260" t="s">
        <v>13345</v>
      </c>
      <c r="W340" s="1259">
        <v>0</v>
      </c>
      <c r="X340" s="1259">
        <v>1007</v>
      </c>
      <c r="Y340" s="1259">
        <v>0</v>
      </c>
    </row>
    <row r="341" spans="1:25">
      <c r="A341" s="1350">
        <v>11202002245</v>
      </c>
      <c r="B341" s="1260" t="s">
        <v>13346</v>
      </c>
      <c r="C341" s="1260" t="s">
        <v>13347</v>
      </c>
      <c r="D341" s="1260" t="s">
        <v>13348</v>
      </c>
      <c r="E341" s="1260" t="s">
        <v>11426</v>
      </c>
      <c r="F341" s="1260" t="s">
        <v>11176</v>
      </c>
      <c r="G341" s="1260" t="s">
        <v>13349</v>
      </c>
      <c r="H341" s="1260" t="s">
        <v>11153</v>
      </c>
      <c r="I341" s="1260" t="s">
        <v>11177</v>
      </c>
      <c r="J341" s="1259">
        <v>7432537</v>
      </c>
      <c r="K341" s="1260" t="s">
        <v>11221</v>
      </c>
      <c r="L341" s="1260" t="s">
        <v>11155</v>
      </c>
      <c r="M341" s="1260" t="s">
        <v>2127</v>
      </c>
      <c r="N341" s="1260" t="s">
        <v>13350</v>
      </c>
      <c r="O341" s="1260" t="s">
        <v>13348</v>
      </c>
      <c r="P341" s="1260" t="s">
        <v>13351</v>
      </c>
      <c r="Q341" s="1260" t="s">
        <v>11313</v>
      </c>
      <c r="R341" s="1260" t="s">
        <v>13352</v>
      </c>
      <c r="S341" s="1259">
        <v>1</v>
      </c>
      <c r="T341" s="1260" t="s">
        <v>13353</v>
      </c>
      <c r="U341" s="1260" t="s">
        <v>11198</v>
      </c>
      <c r="V341" s="1260" t="s">
        <v>13354</v>
      </c>
      <c r="W341" s="1259">
        <v>0</v>
      </c>
      <c r="X341" s="1259">
        <v>1007</v>
      </c>
      <c r="Y341" s="1259">
        <v>0</v>
      </c>
    </row>
    <row r="342" spans="1:25">
      <c r="A342" s="1350">
        <v>11202002244</v>
      </c>
      <c r="B342" s="1260" t="s">
        <v>13355</v>
      </c>
      <c r="C342" s="1260" t="s">
        <v>13356</v>
      </c>
      <c r="D342" s="1260" t="s">
        <v>13357</v>
      </c>
      <c r="E342" s="1260" t="s">
        <v>11190</v>
      </c>
      <c r="F342" s="1260" t="s">
        <v>11176</v>
      </c>
      <c r="G342" s="1260" t="s">
        <v>13358</v>
      </c>
      <c r="H342" s="1260" t="s">
        <v>11153</v>
      </c>
      <c r="I342" s="1260" t="s">
        <v>11177</v>
      </c>
      <c r="J342" s="1259">
        <v>7432536</v>
      </c>
      <c r="K342" s="1260" t="s">
        <v>11221</v>
      </c>
      <c r="L342" s="1260" t="s">
        <v>11155</v>
      </c>
      <c r="M342" s="1260" t="s">
        <v>1687</v>
      </c>
      <c r="N342" s="1260" t="s">
        <v>13359</v>
      </c>
      <c r="O342" s="1260" t="s">
        <v>13357</v>
      </c>
      <c r="P342" s="1260" t="s">
        <v>13360</v>
      </c>
      <c r="Q342" s="1260" t="s">
        <v>13361</v>
      </c>
      <c r="R342" s="1260" t="s">
        <v>13362</v>
      </c>
      <c r="S342" s="1259">
        <v>1</v>
      </c>
      <c r="T342" s="1260" t="s">
        <v>13363</v>
      </c>
      <c r="U342" s="1260" t="s">
        <v>11182</v>
      </c>
      <c r="V342" s="1260" t="s">
        <v>13364</v>
      </c>
      <c r="W342" s="1259">
        <v>0</v>
      </c>
      <c r="X342" s="1259">
        <v>1007</v>
      </c>
      <c r="Y342" s="1259">
        <v>0</v>
      </c>
    </row>
    <row r="343" spans="1:25">
      <c r="A343" s="1350">
        <v>11202002243</v>
      </c>
      <c r="B343" s="1260"/>
      <c r="C343" s="1260" t="s">
        <v>13365</v>
      </c>
      <c r="D343" s="1260" t="s">
        <v>13366</v>
      </c>
      <c r="E343" s="1260" t="s">
        <v>11190</v>
      </c>
      <c r="F343" s="1260" t="s">
        <v>13200</v>
      </c>
      <c r="G343" s="1260" t="s">
        <v>13367</v>
      </c>
      <c r="H343" s="1260" t="s">
        <v>11153</v>
      </c>
      <c r="I343" s="1260" t="s">
        <v>10976</v>
      </c>
      <c r="J343" s="1259">
        <v>7432535</v>
      </c>
      <c r="K343" s="1260" t="s">
        <v>11221</v>
      </c>
      <c r="L343" s="1260" t="s">
        <v>11155</v>
      </c>
      <c r="M343" s="1260" t="s">
        <v>2031</v>
      </c>
      <c r="N343" s="1260" t="s">
        <v>13368</v>
      </c>
      <c r="O343" s="1260" t="s">
        <v>13366</v>
      </c>
      <c r="P343" s="1260"/>
      <c r="Q343" s="1260"/>
      <c r="R343" s="1260" t="s">
        <v>13369</v>
      </c>
      <c r="S343" s="1259">
        <v>1</v>
      </c>
      <c r="T343" s="1260"/>
      <c r="U343" s="1260" t="s">
        <v>11231</v>
      </c>
      <c r="V343" s="1260" t="s">
        <v>12695</v>
      </c>
      <c r="W343" s="1259">
        <v>0</v>
      </c>
      <c r="X343" s="1259">
        <v>1007</v>
      </c>
      <c r="Y343" s="1259">
        <v>0</v>
      </c>
    </row>
    <row r="344" spans="1:25">
      <c r="A344" s="1350">
        <v>11202002242</v>
      </c>
      <c r="B344" s="1260" t="s">
        <v>13370</v>
      </c>
      <c r="C344" s="1260" t="s">
        <v>13371</v>
      </c>
      <c r="D344" s="1260" t="s">
        <v>13372</v>
      </c>
      <c r="E344" s="1260" t="s">
        <v>11426</v>
      </c>
      <c r="F344" s="1260" t="s">
        <v>11176</v>
      </c>
      <c r="G344" s="1260" t="s">
        <v>13373</v>
      </c>
      <c r="H344" s="1260" t="s">
        <v>11153</v>
      </c>
      <c r="I344" s="1260" t="s">
        <v>11177</v>
      </c>
      <c r="J344" s="1259">
        <v>7432534</v>
      </c>
      <c r="K344" s="1260" t="s">
        <v>11221</v>
      </c>
      <c r="L344" s="1260" t="s">
        <v>11155</v>
      </c>
      <c r="M344" s="1260" t="s">
        <v>2552</v>
      </c>
      <c r="N344" s="1260" t="s">
        <v>13374</v>
      </c>
      <c r="O344" s="1260" t="s">
        <v>13372</v>
      </c>
      <c r="P344" s="1260" t="s">
        <v>13375</v>
      </c>
      <c r="Q344" s="1260" t="s">
        <v>11411</v>
      </c>
      <c r="R344" s="1260" t="s">
        <v>13375</v>
      </c>
      <c r="S344" s="1259">
        <v>1</v>
      </c>
      <c r="T344" s="1260" t="s">
        <v>13376</v>
      </c>
      <c r="U344" s="1260" t="s">
        <v>11269</v>
      </c>
      <c r="V344" s="1260" t="s">
        <v>13377</v>
      </c>
      <c r="W344" s="1259">
        <v>0</v>
      </c>
      <c r="X344" s="1259">
        <v>1007</v>
      </c>
      <c r="Y344" s="1259">
        <v>0</v>
      </c>
    </row>
    <row r="345" spans="1:25">
      <c r="A345" s="1350">
        <v>11202002241</v>
      </c>
      <c r="B345" s="1260"/>
      <c r="C345" s="1260" t="s">
        <v>13378</v>
      </c>
      <c r="D345" s="1260" t="s">
        <v>12615</v>
      </c>
      <c r="E345" s="1260" t="s">
        <v>11190</v>
      </c>
      <c r="F345" s="1260" t="s">
        <v>11176</v>
      </c>
      <c r="G345" s="1260" t="s">
        <v>13379</v>
      </c>
      <c r="H345" s="1260" t="s">
        <v>11153</v>
      </c>
      <c r="I345" s="1260" t="s">
        <v>11177</v>
      </c>
      <c r="J345" s="1259">
        <v>7432533</v>
      </c>
      <c r="K345" s="1260" t="s">
        <v>11221</v>
      </c>
      <c r="L345" s="1260" t="s">
        <v>11155</v>
      </c>
      <c r="M345" s="1260" t="s">
        <v>1463</v>
      </c>
      <c r="N345" s="1260" t="s">
        <v>12617</v>
      </c>
      <c r="O345" s="1260" t="s">
        <v>12615</v>
      </c>
      <c r="P345" s="1259">
        <v>8990142</v>
      </c>
      <c r="Q345" s="1260"/>
      <c r="R345" s="1260" t="s">
        <v>12618</v>
      </c>
      <c r="S345" s="1259">
        <v>1</v>
      </c>
      <c r="T345" s="1260"/>
      <c r="U345" s="1260" t="s">
        <v>11158</v>
      </c>
      <c r="V345" s="1260" t="s">
        <v>11263</v>
      </c>
      <c r="W345" s="1259">
        <v>0</v>
      </c>
      <c r="X345" s="1259">
        <v>1007</v>
      </c>
      <c r="Y345" s="1259">
        <v>0</v>
      </c>
    </row>
    <row r="346" spans="1:25">
      <c r="A346" s="1350">
        <v>11202002240</v>
      </c>
      <c r="B346" s="1260" t="s">
        <v>13380</v>
      </c>
      <c r="C346" s="1260" t="s">
        <v>13381</v>
      </c>
      <c r="D346" s="1260" t="s">
        <v>13382</v>
      </c>
      <c r="E346" s="1260" t="s">
        <v>11426</v>
      </c>
      <c r="F346" s="1260" t="s">
        <v>13307</v>
      </c>
      <c r="G346" s="1260" t="s">
        <v>13383</v>
      </c>
      <c r="H346" s="1260" t="s">
        <v>11153</v>
      </c>
      <c r="I346" s="1260" t="s">
        <v>10976</v>
      </c>
      <c r="J346" s="1259">
        <v>7432532</v>
      </c>
      <c r="K346" s="1260" t="s">
        <v>11375</v>
      </c>
      <c r="L346" s="1260" t="s">
        <v>11155</v>
      </c>
      <c r="M346" s="1260" t="s">
        <v>2536</v>
      </c>
      <c r="N346" s="1260" t="s">
        <v>13384</v>
      </c>
      <c r="O346" s="1260" t="s">
        <v>13382</v>
      </c>
      <c r="P346" s="1260" t="s">
        <v>13385</v>
      </c>
      <c r="Q346" s="1260" t="s">
        <v>11223</v>
      </c>
      <c r="R346" s="1260" t="s">
        <v>13386</v>
      </c>
      <c r="S346" s="1259">
        <v>1</v>
      </c>
      <c r="T346" s="1260" t="s">
        <v>13387</v>
      </c>
      <c r="U346" s="1260" t="s">
        <v>11158</v>
      </c>
      <c r="V346" s="1260" t="s">
        <v>11565</v>
      </c>
      <c r="W346" s="1259">
        <v>0</v>
      </c>
      <c r="X346" s="1259">
        <v>1008</v>
      </c>
      <c r="Y346" s="1259">
        <v>0</v>
      </c>
    </row>
    <row r="347" spans="1:25">
      <c r="A347" s="1350">
        <v>11202002239</v>
      </c>
      <c r="B347" s="1260" t="s">
        <v>13388</v>
      </c>
      <c r="C347" s="1260" t="s">
        <v>13389</v>
      </c>
      <c r="D347" s="1260" t="s">
        <v>13390</v>
      </c>
      <c r="E347" s="1260" t="s">
        <v>11426</v>
      </c>
      <c r="F347" s="1260" t="s">
        <v>11440</v>
      </c>
      <c r="G347" s="1260" t="s">
        <v>13391</v>
      </c>
      <c r="H347" s="1260" t="s">
        <v>11153</v>
      </c>
      <c r="I347" s="1260" t="s">
        <v>11177</v>
      </c>
      <c r="J347" s="1259">
        <v>7432531</v>
      </c>
      <c r="K347" s="1260" t="s">
        <v>11221</v>
      </c>
      <c r="L347" s="1260" t="s">
        <v>11155</v>
      </c>
      <c r="M347" s="1260" t="s">
        <v>1994</v>
      </c>
      <c r="N347" s="1260" t="s">
        <v>13392</v>
      </c>
      <c r="O347" s="1260" t="s">
        <v>13390</v>
      </c>
      <c r="P347" s="1260" t="s">
        <v>13393</v>
      </c>
      <c r="Q347" s="1260" t="s">
        <v>11206</v>
      </c>
      <c r="R347" s="1260" t="s">
        <v>13393</v>
      </c>
      <c r="S347" s="1259">
        <v>1</v>
      </c>
      <c r="T347" s="1260" t="s">
        <v>13394</v>
      </c>
      <c r="U347" s="1260" t="s">
        <v>13395</v>
      </c>
      <c r="V347" s="1260" t="s">
        <v>13396</v>
      </c>
      <c r="W347" s="1259">
        <v>0</v>
      </c>
      <c r="X347" s="1259">
        <v>1007</v>
      </c>
      <c r="Y347" s="1259">
        <v>0</v>
      </c>
    </row>
    <row r="348" spans="1:25">
      <c r="A348" s="1350">
        <v>11202002238</v>
      </c>
      <c r="B348" s="1260"/>
      <c r="C348" s="1260" t="s">
        <v>13397</v>
      </c>
      <c r="D348" s="1260" t="s">
        <v>13398</v>
      </c>
      <c r="E348" s="1260" t="s">
        <v>11353</v>
      </c>
      <c r="F348" s="1260" t="s">
        <v>12759</v>
      </c>
      <c r="G348" s="1260" t="s">
        <v>13399</v>
      </c>
      <c r="H348" s="1260" t="s">
        <v>11153</v>
      </c>
      <c r="I348" s="1260" t="s">
        <v>10976</v>
      </c>
      <c r="J348" s="1259">
        <v>7432530</v>
      </c>
      <c r="K348" s="1260" t="s">
        <v>11221</v>
      </c>
      <c r="L348" s="1260" t="s">
        <v>11155</v>
      </c>
      <c r="M348" s="1260" t="s">
        <v>262</v>
      </c>
      <c r="N348" s="1260"/>
      <c r="O348" s="1260" t="s">
        <v>13398</v>
      </c>
      <c r="P348" s="1260"/>
      <c r="Q348" s="1260"/>
      <c r="R348" s="1260"/>
      <c r="S348" s="1259">
        <v>1</v>
      </c>
      <c r="T348" s="1260"/>
      <c r="U348" s="1260"/>
      <c r="V348" s="1260"/>
      <c r="W348" s="1259">
        <v>0</v>
      </c>
      <c r="X348" s="1259">
        <v>1007</v>
      </c>
      <c r="Y348" s="1259">
        <v>0</v>
      </c>
    </row>
    <row r="349" spans="1:25">
      <c r="A349" s="1350">
        <v>11202002237</v>
      </c>
      <c r="B349" s="1260" t="s">
        <v>13400</v>
      </c>
      <c r="C349" s="1260" t="s">
        <v>13401</v>
      </c>
      <c r="D349" s="1260" t="s">
        <v>13402</v>
      </c>
      <c r="E349" s="1260" t="s">
        <v>11426</v>
      </c>
      <c r="F349" s="1260" t="s">
        <v>11440</v>
      </c>
      <c r="G349" s="1260" t="s">
        <v>13403</v>
      </c>
      <c r="H349" s="1260" t="s">
        <v>11153</v>
      </c>
      <c r="I349" s="1260" t="s">
        <v>11177</v>
      </c>
      <c r="J349" s="1259">
        <v>7432529</v>
      </c>
      <c r="K349" s="1260" t="s">
        <v>11221</v>
      </c>
      <c r="L349" s="1260" t="s">
        <v>11155</v>
      </c>
      <c r="M349" s="1260" t="s">
        <v>1687</v>
      </c>
      <c r="N349" s="1260" t="s">
        <v>13404</v>
      </c>
      <c r="O349" s="1260" t="s">
        <v>13402</v>
      </c>
      <c r="P349" s="1260" t="s">
        <v>13405</v>
      </c>
      <c r="Q349" s="1260" t="s">
        <v>11877</v>
      </c>
      <c r="R349" s="1260" t="s">
        <v>13406</v>
      </c>
      <c r="S349" s="1259">
        <v>1</v>
      </c>
      <c r="T349" s="1260" t="s">
        <v>13407</v>
      </c>
      <c r="U349" s="1260" t="s">
        <v>11182</v>
      </c>
      <c r="V349" s="1260" t="s">
        <v>13364</v>
      </c>
      <c r="W349" s="1259">
        <v>0</v>
      </c>
      <c r="X349" s="1259">
        <v>1007</v>
      </c>
      <c r="Y349" s="1259">
        <v>0</v>
      </c>
    </row>
    <row r="350" spans="1:25">
      <c r="A350" s="1350">
        <v>11202002236</v>
      </c>
      <c r="B350" s="1260"/>
      <c r="C350" s="1260" t="s">
        <v>13408</v>
      </c>
      <c r="D350" s="1260" t="s">
        <v>13409</v>
      </c>
      <c r="E350" s="1260" t="s">
        <v>11426</v>
      </c>
      <c r="F350" s="1260" t="s">
        <v>13410</v>
      </c>
      <c r="G350" s="1260" t="s">
        <v>13411</v>
      </c>
      <c r="H350" s="1260" t="s">
        <v>11153</v>
      </c>
      <c r="I350" s="1260" t="s">
        <v>10976</v>
      </c>
      <c r="J350" s="1259">
        <v>7432528</v>
      </c>
      <c r="K350" s="1260" t="s">
        <v>11221</v>
      </c>
      <c r="L350" s="1260" t="s">
        <v>11155</v>
      </c>
      <c r="M350" s="1260" t="s">
        <v>1945</v>
      </c>
      <c r="N350" s="1260" t="s">
        <v>13412</v>
      </c>
      <c r="O350" s="1260" t="s">
        <v>13409</v>
      </c>
      <c r="P350" s="1260"/>
      <c r="Q350" s="1260" t="s">
        <v>11795</v>
      </c>
      <c r="R350" s="1260" t="s">
        <v>13413</v>
      </c>
      <c r="S350" s="1259">
        <v>1</v>
      </c>
      <c r="T350" s="1260"/>
      <c r="U350" s="1260" t="s">
        <v>11396</v>
      </c>
      <c r="V350" s="1260" t="s">
        <v>12425</v>
      </c>
      <c r="W350" s="1259">
        <v>0</v>
      </c>
      <c r="X350" s="1259">
        <v>1007</v>
      </c>
      <c r="Y350" s="1259">
        <v>0</v>
      </c>
    </row>
    <row r="351" spans="1:25">
      <c r="A351" s="1350">
        <v>11202002235</v>
      </c>
      <c r="B351" s="1260"/>
      <c r="C351" s="1260" t="s">
        <v>13414</v>
      </c>
      <c r="D351" s="1260" t="s">
        <v>13415</v>
      </c>
      <c r="E351" s="1260" t="s">
        <v>11353</v>
      </c>
      <c r="F351" s="1260" t="s">
        <v>13416</v>
      </c>
      <c r="G351" s="1260" t="s">
        <v>13417</v>
      </c>
      <c r="H351" s="1260" t="s">
        <v>11153</v>
      </c>
      <c r="I351" s="1260" t="s">
        <v>10976</v>
      </c>
      <c r="J351" s="1259">
        <v>7432527</v>
      </c>
      <c r="K351" s="1260" t="s">
        <v>11221</v>
      </c>
      <c r="L351" s="1260" t="s">
        <v>11155</v>
      </c>
      <c r="M351" s="1260" t="s">
        <v>262</v>
      </c>
      <c r="N351" s="1260"/>
      <c r="O351" s="1260" t="s">
        <v>13415</v>
      </c>
      <c r="P351" s="1260"/>
      <c r="Q351" s="1260"/>
      <c r="R351" s="1260"/>
      <c r="S351" s="1259">
        <v>1</v>
      </c>
      <c r="T351" s="1260"/>
      <c r="U351" s="1260"/>
      <c r="V351" s="1260"/>
      <c r="W351" s="1259">
        <v>0</v>
      </c>
      <c r="X351" s="1259">
        <v>1007</v>
      </c>
      <c r="Y351" s="1259">
        <v>0</v>
      </c>
    </row>
    <row r="352" spans="1:25">
      <c r="A352" s="1350">
        <v>11202002234</v>
      </c>
      <c r="B352" s="1260"/>
      <c r="C352" s="1260" t="s">
        <v>13418</v>
      </c>
      <c r="D352" s="1260" t="s">
        <v>13419</v>
      </c>
      <c r="E352" s="1260" t="s">
        <v>11190</v>
      </c>
      <c r="F352" s="1260" t="s">
        <v>13410</v>
      </c>
      <c r="G352" s="1260" t="s">
        <v>13420</v>
      </c>
      <c r="H352" s="1260" t="s">
        <v>11153</v>
      </c>
      <c r="I352" s="1260" t="s">
        <v>10976</v>
      </c>
      <c r="J352" s="1259">
        <v>7432526</v>
      </c>
      <c r="K352" s="1260" t="s">
        <v>11221</v>
      </c>
      <c r="L352" s="1260" t="s">
        <v>11155</v>
      </c>
      <c r="M352" s="1260" t="s">
        <v>1950</v>
      </c>
      <c r="N352" s="1260" t="s">
        <v>13421</v>
      </c>
      <c r="O352" s="1260" t="s">
        <v>13419</v>
      </c>
      <c r="P352" s="1260" t="s">
        <v>13422</v>
      </c>
      <c r="Q352" s="1260" t="s">
        <v>11378</v>
      </c>
      <c r="R352" s="1260" t="s">
        <v>13423</v>
      </c>
      <c r="S352" s="1259">
        <v>1</v>
      </c>
      <c r="T352" s="1260"/>
      <c r="U352" s="1260" t="s">
        <v>11396</v>
      </c>
      <c r="V352" s="1260" t="s">
        <v>11780</v>
      </c>
      <c r="W352" s="1259">
        <v>0</v>
      </c>
      <c r="X352" s="1259">
        <v>1007</v>
      </c>
      <c r="Y352" s="1259">
        <v>0</v>
      </c>
    </row>
    <row r="353" spans="1:25">
      <c r="A353" s="1350">
        <v>11202002233</v>
      </c>
      <c r="B353" s="1260"/>
      <c r="C353" s="1260" t="s">
        <v>13424</v>
      </c>
      <c r="D353" s="1260" t="s">
        <v>13425</v>
      </c>
      <c r="E353" s="1260" t="s">
        <v>11190</v>
      </c>
      <c r="F353" s="1260" t="s">
        <v>13426</v>
      </c>
      <c r="G353" s="1260" t="s">
        <v>13427</v>
      </c>
      <c r="H353" s="1260" t="s">
        <v>11153</v>
      </c>
      <c r="I353" s="1260" t="s">
        <v>10976</v>
      </c>
      <c r="J353" s="1259">
        <v>7432525</v>
      </c>
      <c r="K353" s="1260" t="s">
        <v>11221</v>
      </c>
      <c r="L353" s="1260" t="s">
        <v>11155</v>
      </c>
      <c r="M353" s="1260" t="s">
        <v>2530</v>
      </c>
      <c r="N353" s="1260" t="s">
        <v>13428</v>
      </c>
      <c r="O353" s="1260" t="s">
        <v>13425</v>
      </c>
      <c r="P353" s="1260"/>
      <c r="Q353" s="1260" t="s">
        <v>11223</v>
      </c>
      <c r="R353" s="1260" t="s">
        <v>13429</v>
      </c>
      <c r="S353" s="1259">
        <v>1</v>
      </c>
      <c r="T353" s="1260"/>
      <c r="U353" s="1260" t="s">
        <v>11158</v>
      </c>
      <c r="V353" s="1260" t="s">
        <v>11762</v>
      </c>
      <c r="W353" s="1259">
        <v>0</v>
      </c>
      <c r="X353" s="1259">
        <v>1007</v>
      </c>
      <c r="Y353" s="1259">
        <v>0</v>
      </c>
    </row>
    <row r="354" spans="1:25">
      <c r="A354" s="1350">
        <v>11202002232</v>
      </c>
      <c r="B354" s="1260"/>
      <c r="C354" s="1260" t="s">
        <v>13430</v>
      </c>
      <c r="D354" s="1260" t="s">
        <v>13431</v>
      </c>
      <c r="E354" s="1260" t="s">
        <v>11190</v>
      </c>
      <c r="F354" s="1260" t="s">
        <v>13410</v>
      </c>
      <c r="G354" s="1260" t="s">
        <v>13432</v>
      </c>
      <c r="H354" s="1260" t="s">
        <v>11153</v>
      </c>
      <c r="I354" s="1260" t="s">
        <v>10976</v>
      </c>
      <c r="J354" s="1259">
        <v>7432524</v>
      </c>
      <c r="K354" s="1260" t="s">
        <v>11221</v>
      </c>
      <c r="L354" s="1260" t="s">
        <v>11155</v>
      </c>
      <c r="M354" s="1260" t="s">
        <v>1982</v>
      </c>
      <c r="N354" s="1260" t="s">
        <v>13433</v>
      </c>
      <c r="O354" s="1260" t="s">
        <v>13431</v>
      </c>
      <c r="P354" s="1260" t="s">
        <v>11192</v>
      </c>
      <c r="Q354" s="1260" t="s">
        <v>13434</v>
      </c>
      <c r="R354" s="1260" t="s">
        <v>13435</v>
      </c>
      <c r="S354" s="1259">
        <v>1</v>
      </c>
      <c r="T354" s="1260"/>
      <c r="U354" s="1260" t="s">
        <v>11158</v>
      </c>
      <c r="V354" s="1260" t="s">
        <v>13436</v>
      </c>
      <c r="W354" s="1259">
        <v>0</v>
      </c>
      <c r="X354" s="1259">
        <v>1007</v>
      </c>
      <c r="Y354" s="1259">
        <v>0</v>
      </c>
    </row>
    <row r="355" spans="1:25">
      <c r="A355" s="1350">
        <v>11202002231</v>
      </c>
      <c r="B355" s="1260" t="s">
        <v>13437</v>
      </c>
      <c r="C355" s="1260" t="s">
        <v>13438</v>
      </c>
      <c r="D355" s="1260" t="s">
        <v>13439</v>
      </c>
      <c r="E355" s="1260" t="s">
        <v>11203</v>
      </c>
      <c r="F355" s="1260" t="s">
        <v>11440</v>
      </c>
      <c r="G355" s="1260" t="s">
        <v>13440</v>
      </c>
      <c r="H355" s="1260" t="s">
        <v>11153</v>
      </c>
      <c r="I355" s="1260" t="s">
        <v>11177</v>
      </c>
      <c r="J355" s="1259">
        <v>7432523</v>
      </c>
      <c r="K355" s="1260" t="s">
        <v>11221</v>
      </c>
      <c r="L355" s="1260" t="s">
        <v>11155</v>
      </c>
      <c r="M355" s="1260" t="s">
        <v>2141</v>
      </c>
      <c r="N355" s="1260" t="s">
        <v>12700</v>
      </c>
      <c r="O355" s="1260" t="s">
        <v>13439</v>
      </c>
      <c r="P355" s="1260" t="s">
        <v>12701</v>
      </c>
      <c r="Q355" s="1260" t="s">
        <v>11394</v>
      </c>
      <c r="R355" s="1260" t="s">
        <v>12701</v>
      </c>
      <c r="S355" s="1259">
        <v>1</v>
      </c>
      <c r="T355" s="1260" t="s">
        <v>13441</v>
      </c>
      <c r="U355" s="1260" t="s">
        <v>11198</v>
      </c>
      <c r="V355" s="1260" t="s">
        <v>11199</v>
      </c>
      <c r="W355" s="1259">
        <v>0</v>
      </c>
      <c r="X355" s="1259">
        <v>1007</v>
      </c>
      <c r="Y355" s="1259">
        <v>0</v>
      </c>
    </row>
    <row r="356" spans="1:25">
      <c r="A356" s="1350">
        <v>11202002230</v>
      </c>
      <c r="B356" s="1260"/>
      <c r="C356" s="1260" t="s">
        <v>13442</v>
      </c>
      <c r="D356" s="1260" t="s">
        <v>13443</v>
      </c>
      <c r="E356" s="1260" t="s">
        <v>11190</v>
      </c>
      <c r="F356" s="1260" t="s">
        <v>13426</v>
      </c>
      <c r="G356" s="1260" t="s">
        <v>13444</v>
      </c>
      <c r="H356" s="1260" t="s">
        <v>11153</v>
      </c>
      <c r="I356" s="1260" t="s">
        <v>10976</v>
      </c>
      <c r="J356" s="1259">
        <v>7432522</v>
      </c>
      <c r="K356" s="1260" t="s">
        <v>11221</v>
      </c>
      <c r="L356" s="1260" t="s">
        <v>11155</v>
      </c>
      <c r="M356" s="1260" t="s">
        <v>2529</v>
      </c>
      <c r="N356" s="1260" t="s">
        <v>13445</v>
      </c>
      <c r="O356" s="1260" t="s">
        <v>13443</v>
      </c>
      <c r="P356" s="1260"/>
      <c r="Q356" s="1260" t="s">
        <v>11394</v>
      </c>
      <c r="R356" s="1260" t="s">
        <v>13446</v>
      </c>
      <c r="S356" s="1259">
        <v>1</v>
      </c>
      <c r="T356" s="1260"/>
      <c r="U356" s="1260" t="s">
        <v>11231</v>
      </c>
      <c r="V356" s="1260" t="s">
        <v>13447</v>
      </c>
      <c r="W356" s="1259">
        <v>0</v>
      </c>
      <c r="X356" s="1259">
        <v>1007</v>
      </c>
      <c r="Y356" s="1259">
        <v>0</v>
      </c>
    </row>
    <row r="357" spans="1:25">
      <c r="A357" s="1350">
        <v>11202002229</v>
      </c>
      <c r="B357" s="1260"/>
      <c r="C357" s="1260" t="s">
        <v>13448</v>
      </c>
      <c r="D357" s="1260" t="s">
        <v>13449</v>
      </c>
      <c r="E357" s="1260" t="s">
        <v>11190</v>
      </c>
      <c r="F357" s="1260" t="s">
        <v>13450</v>
      </c>
      <c r="G357" s="1260" t="s">
        <v>13451</v>
      </c>
      <c r="H357" s="1260" t="s">
        <v>11153</v>
      </c>
      <c r="I357" s="1260" t="s">
        <v>11164</v>
      </c>
      <c r="J357" s="1259">
        <v>7432521</v>
      </c>
      <c r="K357" s="1260" t="s">
        <v>11221</v>
      </c>
      <c r="L357" s="1260" t="s">
        <v>11155</v>
      </c>
      <c r="M357" s="1260" t="s">
        <v>1562</v>
      </c>
      <c r="N357" s="1260" t="s">
        <v>13452</v>
      </c>
      <c r="O357" s="1260" t="s">
        <v>13449</v>
      </c>
      <c r="P357" s="1260" t="s">
        <v>13453</v>
      </c>
      <c r="Q357" s="1260" t="s">
        <v>11658</v>
      </c>
      <c r="R357" s="1260" t="s">
        <v>13454</v>
      </c>
      <c r="S357" s="1259">
        <v>1</v>
      </c>
      <c r="T357" s="1260"/>
      <c r="U357" s="1260" t="s">
        <v>11290</v>
      </c>
      <c r="V357" s="1260" t="s">
        <v>13455</v>
      </c>
      <c r="W357" s="1259">
        <v>0</v>
      </c>
      <c r="X357" s="1259">
        <v>1007</v>
      </c>
      <c r="Y357" s="1259">
        <v>0</v>
      </c>
    </row>
    <row r="358" spans="1:25">
      <c r="A358" s="1350">
        <v>11202002228</v>
      </c>
      <c r="B358" s="1260"/>
      <c r="C358" s="1260" t="s">
        <v>13456</v>
      </c>
      <c r="D358" s="1260" t="s">
        <v>13457</v>
      </c>
      <c r="E358" s="1260" t="s">
        <v>11509</v>
      </c>
      <c r="F358" s="1260" t="s">
        <v>12637</v>
      </c>
      <c r="G358" s="1260" t="s">
        <v>13458</v>
      </c>
      <c r="H358" s="1260" t="s">
        <v>11153</v>
      </c>
      <c r="I358" s="1260" t="s">
        <v>10976</v>
      </c>
      <c r="J358" s="1259">
        <v>7432520</v>
      </c>
      <c r="K358" s="1260" t="s">
        <v>11221</v>
      </c>
      <c r="L358" s="1260" t="s">
        <v>11155</v>
      </c>
      <c r="M358" s="1260" t="s">
        <v>1239</v>
      </c>
      <c r="N358" s="1260" t="s">
        <v>13459</v>
      </c>
      <c r="O358" s="1260" t="s">
        <v>13457</v>
      </c>
      <c r="P358" s="1260" t="s">
        <v>13460</v>
      </c>
      <c r="Q358" s="1260" t="s">
        <v>11223</v>
      </c>
      <c r="R358" s="1260" t="s">
        <v>13461</v>
      </c>
      <c r="S358" s="1259">
        <v>1</v>
      </c>
      <c r="T358" s="1260"/>
      <c r="U358" s="1260" t="s">
        <v>11158</v>
      </c>
      <c r="V358" s="1260" t="s">
        <v>11321</v>
      </c>
      <c r="W358" s="1259">
        <v>0</v>
      </c>
      <c r="X358" s="1259">
        <v>1007</v>
      </c>
      <c r="Y358" s="1259">
        <v>0</v>
      </c>
    </row>
    <row r="359" spans="1:25">
      <c r="A359" s="1350">
        <v>11202002227</v>
      </c>
      <c r="B359" s="1260"/>
      <c r="C359" s="1260" t="s">
        <v>13462</v>
      </c>
      <c r="D359" s="1260" t="s">
        <v>13463</v>
      </c>
      <c r="E359" s="1260" t="s">
        <v>11190</v>
      </c>
      <c r="F359" s="1260" t="s">
        <v>13410</v>
      </c>
      <c r="G359" s="1260" t="s">
        <v>13464</v>
      </c>
      <c r="H359" s="1260" t="s">
        <v>11153</v>
      </c>
      <c r="I359" s="1260" t="s">
        <v>10976</v>
      </c>
      <c r="J359" s="1259">
        <v>7432519</v>
      </c>
      <c r="K359" s="1260" t="s">
        <v>11221</v>
      </c>
      <c r="L359" s="1260" t="s">
        <v>11155</v>
      </c>
      <c r="M359" s="1260" t="s">
        <v>2030</v>
      </c>
      <c r="N359" s="1260" t="s">
        <v>13465</v>
      </c>
      <c r="O359" s="1260" t="s">
        <v>13463</v>
      </c>
      <c r="P359" s="1260" t="s">
        <v>13466</v>
      </c>
      <c r="Q359" s="1260" t="s">
        <v>11795</v>
      </c>
      <c r="R359" s="1260" t="s">
        <v>13467</v>
      </c>
      <c r="S359" s="1259">
        <v>1</v>
      </c>
      <c r="T359" s="1260"/>
      <c r="U359" s="1260" t="s">
        <v>11396</v>
      </c>
      <c r="V359" s="1260" t="s">
        <v>12425</v>
      </c>
      <c r="W359" s="1259">
        <v>0</v>
      </c>
      <c r="X359" s="1259">
        <v>1007</v>
      </c>
      <c r="Y359" s="1259">
        <v>0</v>
      </c>
    </row>
    <row r="360" spans="1:25">
      <c r="A360" s="1350">
        <v>11202002226</v>
      </c>
      <c r="B360" s="1260"/>
      <c r="C360" s="1260" t="s">
        <v>13408</v>
      </c>
      <c r="D360" s="1260" t="s">
        <v>13468</v>
      </c>
      <c r="E360" s="1260" t="s">
        <v>11251</v>
      </c>
      <c r="F360" s="1260" t="s">
        <v>13469</v>
      </c>
      <c r="G360" s="1260" t="s">
        <v>13470</v>
      </c>
      <c r="H360" s="1260" t="s">
        <v>11153</v>
      </c>
      <c r="I360" s="1260" t="s">
        <v>11164</v>
      </c>
      <c r="J360" s="1259">
        <v>7432518</v>
      </c>
      <c r="K360" s="1260" t="s">
        <v>11221</v>
      </c>
      <c r="L360" s="1260" t="s">
        <v>11155</v>
      </c>
      <c r="M360" s="1260" t="s">
        <v>2180</v>
      </c>
      <c r="N360" s="1260" t="s">
        <v>13471</v>
      </c>
      <c r="O360" s="1260" t="s">
        <v>13468</v>
      </c>
      <c r="P360" s="1260"/>
      <c r="Q360" s="1260" t="s">
        <v>11596</v>
      </c>
      <c r="R360" s="1259">
        <v>8337955</v>
      </c>
      <c r="S360" s="1259">
        <v>1</v>
      </c>
      <c r="T360" s="1260"/>
      <c r="U360" s="1260" t="s">
        <v>11290</v>
      </c>
      <c r="V360" s="1260" t="s">
        <v>13472</v>
      </c>
      <c r="W360" s="1259">
        <v>0</v>
      </c>
      <c r="X360" s="1259">
        <v>1007</v>
      </c>
      <c r="Y360" s="1259">
        <v>0</v>
      </c>
    </row>
    <row r="361" spans="1:25">
      <c r="A361" s="1350">
        <v>11202002225</v>
      </c>
      <c r="B361" s="1260"/>
      <c r="C361" s="1260" t="s">
        <v>13473</v>
      </c>
      <c r="D361" s="1260" t="s">
        <v>13474</v>
      </c>
      <c r="E361" s="1260" t="s">
        <v>11190</v>
      </c>
      <c r="F361" s="1260" t="s">
        <v>13426</v>
      </c>
      <c r="G361" s="1260" t="s">
        <v>13475</v>
      </c>
      <c r="H361" s="1260" t="s">
        <v>11153</v>
      </c>
      <c r="I361" s="1260" t="s">
        <v>10976</v>
      </c>
      <c r="J361" s="1259">
        <v>7432517</v>
      </c>
      <c r="K361" s="1260" t="s">
        <v>11221</v>
      </c>
      <c r="L361" s="1260" t="s">
        <v>11155</v>
      </c>
      <c r="M361" s="1260" t="s">
        <v>2533</v>
      </c>
      <c r="N361" s="1260" t="s">
        <v>13476</v>
      </c>
      <c r="O361" s="1260" t="s">
        <v>13474</v>
      </c>
      <c r="P361" s="1259">
        <v>8862705</v>
      </c>
      <c r="Q361" s="1260" t="s">
        <v>11206</v>
      </c>
      <c r="R361" s="1260" t="s">
        <v>13477</v>
      </c>
      <c r="S361" s="1259">
        <v>1</v>
      </c>
      <c r="T361" s="1260"/>
      <c r="U361" s="1260" t="s">
        <v>11158</v>
      </c>
      <c r="V361" s="1260" t="s">
        <v>11762</v>
      </c>
      <c r="W361" s="1259">
        <v>0</v>
      </c>
      <c r="X361" s="1259">
        <v>1007</v>
      </c>
      <c r="Y361" s="1259">
        <v>0</v>
      </c>
    </row>
    <row r="362" spans="1:25">
      <c r="A362" s="1350">
        <v>11202002224</v>
      </c>
      <c r="B362" s="1260"/>
      <c r="C362" s="1260" t="s">
        <v>13478</v>
      </c>
      <c r="D362" s="1260" t="s">
        <v>13479</v>
      </c>
      <c r="E362" s="1260" t="s">
        <v>11190</v>
      </c>
      <c r="F362" s="1260" t="s">
        <v>13426</v>
      </c>
      <c r="G362" s="1260" t="s">
        <v>13480</v>
      </c>
      <c r="H362" s="1260" t="s">
        <v>11153</v>
      </c>
      <c r="I362" s="1260" t="s">
        <v>10976</v>
      </c>
      <c r="J362" s="1259">
        <v>7432516</v>
      </c>
      <c r="K362" s="1260" t="s">
        <v>11221</v>
      </c>
      <c r="L362" s="1260" t="s">
        <v>11155</v>
      </c>
      <c r="M362" s="1260" t="s">
        <v>2527</v>
      </c>
      <c r="N362" s="1260" t="s">
        <v>13481</v>
      </c>
      <c r="O362" s="1260" t="s">
        <v>13479</v>
      </c>
      <c r="P362" s="1260"/>
      <c r="Q362" s="1260" t="s">
        <v>11394</v>
      </c>
      <c r="R362" s="1260" t="s">
        <v>13482</v>
      </c>
      <c r="S362" s="1259">
        <v>1</v>
      </c>
      <c r="T362" s="1260"/>
      <c r="U362" s="1260" t="s">
        <v>11158</v>
      </c>
      <c r="V362" s="1260" t="s">
        <v>12716</v>
      </c>
      <c r="W362" s="1259">
        <v>0</v>
      </c>
      <c r="X362" s="1259">
        <v>1007</v>
      </c>
      <c r="Y362" s="1259">
        <v>0</v>
      </c>
    </row>
    <row r="363" spans="1:25">
      <c r="A363" s="1350">
        <v>11202002223</v>
      </c>
      <c r="B363" s="1260"/>
      <c r="C363" s="1260" t="s">
        <v>13483</v>
      </c>
      <c r="D363" s="1260" t="s">
        <v>13484</v>
      </c>
      <c r="E363" s="1260" t="s">
        <v>11190</v>
      </c>
      <c r="F363" s="1260" t="s">
        <v>13426</v>
      </c>
      <c r="G363" s="1260" t="s">
        <v>13485</v>
      </c>
      <c r="H363" s="1260" t="s">
        <v>11153</v>
      </c>
      <c r="I363" s="1260" t="s">
        <v>10976</v>
      </c>
      <c r="J363" s="1259">
        <v>7432515</v>
      </c>
      <c r="K363" s="1260" t="s">
        <v>11221</v>
      </c>
      <c r="L363" s="1260" t="s">
        <v>11155</v>
      </c>
      <c r="M363" s="1260" t="s">
        <v>1276</v>
      </c>
      <c r="N363" s="1260" t="s">
        <v>13486</v>
      </c>
      <c r="O363" s="1260" t="s">
        <v>13484</v>
      </c>
      <c r="P363" s="1260" t="s">
        <v>13487</v>
      </c>
      <c r="Q363" s="1260" t="s">
        <v>12515</v>
      </c>
      <c r="R363" s="1260" t="s">
        <v>13488</v>
      </c>
      <c r="S363" s="1259">
        <v>1</v>
      </c>
      <c r="T363" s="1260"/>
      <c r="U363" s="1260" t="s">
        <v>11158</v>
      </c>
      <c r="V363" s="1260" t="s">
        <v>11565</v>
      </c>
      <c r="W363" s="1259">
        <v>0</v>
      </c>
      <c r="X363" s="1259">
        <v>1007</v>
      </c>
      <c r="Y363" s="1259">
        <v>0</v>
      </c>
    </row>
    <row r="364" spans="1:25">
      <c r="A364" s="1350">
        <v>11202002222</v>
      </c>
      <c r="B364" s="1260"/>
      <c r="C364" s="1260" t="s">
        <v>13489</v>
      </c>
      <c r="D364" s="1260" t="s">
        <v>13490</v>
      </c>
      <c r="E364" s="1260" t="s">
        <v>13491</v>
      </c>
      <c r="F364" s="1260" t="s">
        <v>13492</v>
      </c>
      <c r="G364" s="1260" t="s">
        <v>13493</v>
      </c>
      <c r="H364" s="1260" t="s">
        <v>11153</v>
      </c>
      <c r="I364" s="1260" t="s">
        <v>11243</v>
      </c>
      <c r="J364" s="1259">
        <v>7432514</v>
      </c>
      <c r="K364" s="1260" t="s">
        <v>11221</v>
      </c>
      <c r="L364" s="1260" t="s">
        <v>11155</v>
      </c>
      <c r="M364" s="1260" t="s">
        <v>2499</v>
      </c>
      <c r="N364" s="1260" t="s">
        <v>13494</v>
      </c>
      <c r="O364" s="1260" t="s">
        <v>13490</v>
      </c>
      <c r="P364" s="1260" t="s">
        <v>11192</v>
      </c>
      <c r="Q364" s="1260" t="s">
        <v>11846</v>
      </c>
      <c r="R364" s="1259">
        <v>7282997</v>
      </c>
      <c r="S364" s="1259">
        <v>1</v>
      </c>
      <c r="T364" s="1260"/>
      <c r="U364" s="1260" t="s">
        <v>11247</v>
      </c>
      <c r="V364" s="1260" t="s">
        <v>13495</v>
      </c>
      <c r="W364" s="1259">
        <v>0</v>
      </c>
      <c r="X364" s="1259">
        <v>1007</v>
      </c>
      <c r="Y364" s="1259">
        <v>0</v>
      </c>
    </row>
    <row r="365" spans="1:25">
      <c r="A365" s="1350">
        <v>11202002221</v>
      </c>
      <c r="B365" s="1260"/>
      <c r="C365" s="1260" t="s">
        <v>13496</v>
      </c>
      <c r="D365" s="1260" t="s">
        <v>13497</v>
      </c>
      <c r="E365" s="1260" t="s">
        <v>11190</v>
      </c>
      <c r="F365" s="1260" t="s">
        <v>13410</v>
      </c>
      <c r="G365" s="1260" t="s">
        <v>13498</v>
      </c>
      <c r="H365" s="1260" t="s">
        <v>11153</v>
      </c>
      <c r="I365" s="1260" t="s">
        <v>10976</v>
      </c>
      <c r="J365" s="1259">
        <v>7432513</v>
      </c>
      <c r="K365" s="1260" t="s">
        <v>11221</v>
      </c>
      <c r="L365" s="1260" t="s">
        <v>11155</v>
      </c>
      <c r="M365" s="1260" t="s">
        <v>2026</v>
      </c>
      <c r="N365" s="1260" t="s">
        <v>13499</v>
      </c>
      <c r="O365" s="1260" t="s">
        <v>13497</v>
      </c>
      <c r="P365" s="1260"/>
      <c r="Q365" s="1260" t="s">
        <v>11167</v>
      </c>
      <c r="R365" s="1260" t="s">
        <v>13500</v>
      </c>
      <c r="S365" s="1259">
        <v>1</v>
      </c>
      <c r="T365" s="1260"/>
      <c r="U365" s="1260" t="s">
        <v>11396</v>
      </c>
      <c r="V365" s="1260" t="s">
        <v>13501</v>
      </c>
      <c r="W365" s="1259">
        <v>0</v>
      </c>
      <c r="X365" s="1259">
        <v>1007</v>
      </c>
      <c r="Y365" s="1259">
        <v>0</v>
      </c>
    </row>
    <row r="366" spans="1:25">
      <c r="A366" s="1350">
        <v>11202002220</v>
      </c>
      <c r="B366" s="1260" t="s">
        <v>13502</v>
      </c>
      <c r="C366" s="1260" t="s">
        <v>13503</v>
      </c>
      <c r="D366" s="1260" t="s">
        <v>13504</v>
      </c>
      <c r="E366" s="1260" t="s">
        <v>11747</v>
      </c>
      <c r="F366" s="1260" t="s">
        <v>11440</v>
      </c>
      <c r="G366" s="1260" t="s">
        <v>13505</v>
      </c>
      <c r="H366" s="1260" t="s">
        <v>11153</v>
      </c>
      <c r="I366" s="1260" t="s">
        <v>11177</v>
      </c>
      <c r="J366" s="1259">
        <v>7432512</v>
      </c>
      <c r="K366" s="1260" t="s">
        <v>11221</v>
      </c>
      <c r="L366" s="1260" t="s">
        <v>11155</v>
      </c>
      <c r="M366" s="1260" t="s">
        <v>2121</v>
      </c>
      <c r="N366" s="1260" t="s">
        <v>13506</v>
      </c>
      <c r="O366" s="1260" t="s">
        <v>13504</v>
      </c>
      <c r="P366" s="1260" t="s">
        <v>13507</v>
      </c>
      <c r="Q366" s="1260" t="s">
        <v>13508</v>
      </c>
      <c r="R366" s="1260" t="s">
        <v>13509</v>
      </c>
      <c r="S366" s="1259">
        <v>1</v>
      </c>
      <c r="T366" s="1260" t="s">
        <v>13510</v>
      </c>
      <c r="U366" s="1260" t="s">
        <v>11269</v>
      </c>
      <c r="V366" s="1260" t="s">
        <v>11620</v>
      </c>
      <c r="W366" s="1259">
        <v>0</v>
      </c>
      <c r="X366" s="1259">
        <v>1007</v>
      </c>
      <c r="Y366" s="1259">
        <v>0</v>
      </c>
    </row>
    <row r="367" spans="1:25">
      <c r="A367" s="1350">
        <v>11202002219</v>
      </c>
      <c r="B367" s="1260"/>
      <c r="C367" s="1260" t="s">
        <v>13511</v>
      </c>
      <c r="D367" s="1260" t="s">
        <v>13512</v>
      </c>
      <c r="E367" s="1260" t="s">
        <v>13513</v>
      </c>
      <c r="F367" s="1260" t="s">
        <v>13426</v>
      </c>
      <c r="G367" s="1260" t="s">
        <v>13514</v>
      </c>
      <c r="H367" s="1260" t="s">
        <v>11153</v>
      </c>
      <c r="I367" s="1260" t="s">
        <v>10976</v>
      </c>
      <c r="J367" s="1259">
        <v>7432511</v>
      </c>
      <c r="K367" s="1260" t="s">
        <v>11221</v>
      </c>
      <c r="L367" s="1260" t="s">
        <v>11155</v>
      </c>
      <c r="M367" s="1260" t="s">
        <v>262</v>
      </c>
      <c r="N367" s="1260"/>
      <c r="O367" s="1260" t="s">
        <v>13512</v>
      </c>
      <c r="P367" s="1260"/>
      <c r="Q367" s="1260" t="s">
        <v>11867</v>
      </c>
      <c r="R367" s="1260" t="s">
        <v>13515</v>
      </c>
      <c r="S367" s="1259">
        <v>1</v>
      </c>
      <c r="T367" s="1260"/>
      <c r="U367" s="1260"/>
      <c r="V367" s="1260"/>
      <c r="W367" s="1259">
        <v>0</v>
      </c>
      <c r="X367" s="1259">
        <v>1007</v>
      </c>
      <c r="Y367" s="1259">
        <v>0</v>
      </c>
    </row>
    <row r="368" spans="1:25">
      <c r="A368" s="1350">
        <v>11202002218</v>
      </c>
      <c r="B368" s="1260"/>
      <c r="C368" s="1260" t="s">
        <v>13516</v>
      </c>
      <c r="D368" s="1260" t="s">
        <v>13517</v>
      </c>
      <c r="E368" s="1260" t="s">
        <v>12298</v>
      </c>
      <c r="F368" s="1260" t="s">
        <v>13518</v>
      </c>
      <c r="G368" s="1260" t="s">
        <v>13519</v>
      </c>
      <c r="H368" s="1260" t="s">
        <v>11153</v>
      </c>
      <c r="I368" s="1260" t="s">
        <v>11164</v>
      </c>
      <c r="J368" s="1259">
        <v>7432510</v>
      </c>
      <c r="K368" s="1260" t="s">
        <v>11221</v>
      </c>
      <c r="L368" s="1260" t="s">
        <v>11155</v>
      </c>
      <c r="M368" s="1260" t="s">
        <v>2163</v>
      </c>
      <c r="N368" s="1260" t="s">
        <v>13520</v>
      </c>
      <c r="O368" s="1260" t="s">
        <v>13517</v>
      </c>
      <c r="P368" s="1260"/>
      <c r="Q368" s="1260" t="s">
        <v>13521</v>
      </c>
      <c r="R368" s="1259">
        <v>8652301</v>
      </c>
      <c r="S368" s="1259">
        <v>1</v>
      </c>
      <c r="T368" s="1260"/>
      <c r="U368" s="1260" t="s">
        <v>11290</v>
      </c>
      <c r="V368" s="1260" t="s">
        <v>12575</v>
      </c>
      <c r="W368" s="1259">
        <v>0</v>
      </c>
      <c r="X368" s="1259">
        <v>1007</v>
      </c>
      <c r="Y368" s="1259">
        <v>0</v>
      </c>
    </row>
    <row r="369" spans="1:25">
      <c r="A369" s="1350">
        <v>11202002217</v>
      </c>
      <c r="B369" s="1260"/>
      <c r="C369" s="1260" t="s">
        <v>13522</v>
      </c>
      <c r="D369" s="1260" t="s">
        <v>13523</v>
      </c>
      <c r="E369" s="1260" t="s">
        <v>11190</v>
      </c>
      <c r="F369" s="1260" t="s">
        <v>13410</v>
      </c>
      <c r="G369" s="1260" t="s">
        <v>13524</v>
      </c>
      <c r="H369" s="1260" t="s">
        <v>11153</v>
      </c>
      <c r="I369" s="1260" t="s">
        <v>10976</v>
      </c>
      <c r="J369" s="1259">
        <v>7432509</v>
      </c>
      <c r="K369" s="1260" t="s">
        <v>11221</v>
      </c>
      <c r="L369" s="1260" t="s">
        <v>11155</v>
      </c>
      <c r="M369" s="1260" t="s">
        <v>1985</v>
      </c>
      <c r="N369" s="1260" t="s">
        <v>13525</v>
      </c>
      <c r="O369" s="1260" t="s">
        <v>13523</v>
      </c>
      <c r="P369" s="1260"/>
      <c r="Q369" s="1260" t="s">
        <v>12501</v>
      </c>
      <c r="R369" s="1259">
        <v>8984537</v>
      </c>
      <c r="S369" s="1259">
        <v>1</v>
      </c>
      <c r="T369" s="1260"/>
      <c r="U369" s="1260" t="s">
        <v>11158</v>
      </c>
      <c r="V369" s="1260" t="s">
        <v>13526</v>
      </c>
      <c r="W369" s="1259">
        <v>0</v>
      </c>
      <c r="X369" s="1259">
        <v>1007</v>
      </c>
      <c r="Y369" s="1259">
        <v>0</v>
      </c>
    </row>
    <row r="370" spans="1:25">
      <c r="A370" s="1350">
        <v>11202002216</v>
      </c>
      <c r="B370" s="1260"/>
      <c r="C370" s="1260" t="s">
        <v>13527</v>
      </c>
      <c r="D370" s="1260" t="s">
        <v>13528</v>
      </c>
      <c r="E370" s="1260" t="s">
        <v>11190</v>
      </c>
      <c r="F370" s="1260" t="s">
        <v>13426</v>
      </c>
      <c r="G370" s="1260" t="s">
        <v>13529</v>
      </c>
      <c r="H370" s="1260" t="s">
        <v>11153</v>
      </c>
      <c r="I370" s="1260" t="s">
        <v>10976</v>
      </c>
      <c r="J370" s="1259">
        <v>7432508</v>
      </c>
      <c r="K370" s="1260" t="s">
        <v>11221</v>
      </c>
      <c r="L370" s="1260" t="s">
        <v>11155</v>
      </c>
      <c r="M370" s="1260" t="s">
        <v>1239</v>
      </c>
      <c r="N370" s="1260" t="s">
        <v>13530</v>
      </c>
      <c r="O370" s="1260" t="s">
        <v>13528</v>
      </c>
      <c r="P370" s="1260" t="s">
        <v>13531</v>
      </c>
      <c r="Q370" s="1260" t="s">
        <v>11223</v>
      </c>
      <c r="R370" s="1260" t="s">
        <v>13532</v>
      </c>
      <c r="S370" s="1259">
        <v>1</v>
      </c>
      <c r="T370" s="1260"/>
      <c r="U370" s="1260" t="s">
        <v>11158</v>
      </c>
      <c r="V370" s="1260" t="s">
        <v>11321</v>
      </c>
      <c r="W370" s="1259">
        <v>0</v>
      </c>
      <c r="X370" s="1259">
        <v>1007</v>
      </c>
      <c r="Y370" s="1259">
        <v>0</v>
      </c>
    </row>
    <row r="371" spans="1:25">
      <c r="A371" s="1350">
        <v>11202002215</v>
      </c>
      <c r="B371" s="1260"/>
      <c r="C371" s="1260" t="s">
        <v>13496</v>
      </c>
      <c r="D371" s="1260" t="s">
        <v>13533</v>
      </c>
      <c r="E371" s="1260" t="s">
        <v>11190</v>
      </c>
      <c r="F371" s="1260" t="s">
        <v>13534</v>
      </c>
      <c r="G371" s="1260" t="s">
        <v>13535</v>
      </c>
      <c r="H371" s="1260" t="s">
        <v>11153</v>
      </c>
      <c r="I371" s="1260" t="s">
        <v>10976</v>
      </c>
      <c r="J371" s="1259">
        <v>7432507</v>
      </c>
      <c r="K371" s="1260" t="s">
        <v>11221</v>
      </c>
      <c r="L371" s="1260" t="s">
        <v>11155</v>
      </c>
      <c r="M371" s="1260" t="s">
        <v>2529</v>
      </c>
      <c r="N371" s="1260" t="s">
        <v>13445</v>
      </c>
      <c r="O371" s="1260" t="s">
        <v>13533</v>
      </c>
      <c r="P371" s="1260" t="s">
        <v>13536</v>
      </c>
      <c r="Q371" s="1260" t="s">
        <v>11394</v>
      </c>
      <c r="R371" s="1260" t="s">
        <v>13536</v>
      </c>
      <c r="S371" s="1259">
        <v>1</v>
      </c>
      <c r="T371" s="1260"/>
      <c r="U371" s="1260" t="s">
        <v>11231</v>
      </c>
      <c r="V371" s="1260" t="s">
        <v>13447</v>
      </c>
      <c r="W371" s="1259">
        <v>0</v>
      </c>
      <c r="X371" s="1259">
        <v>1007</v>
      </c>
      <c r="Y371" s="1259">
        <v>0</v>
      </c>
    </row>
    <row r="372" spans="1:25">
      <c r="A372" s="1350">
        <v>11202002214</v>
      </c>
      <c r="B372" s="1260"/>
      <c r="C372" s="1260" t="s">
        <v>13537</v>
      </c>
      <c r="D372" s="1260" t="s">
        <v>13538</v>
      </c>
      <c r="E372" s="1260" t="s">
        <v>11426</v>
      </c>
      <c r="F372" s="1260" t="s">
        <v>13426</v>
      </c>
      <c r="G372" s="1260" t="s">
        <v>13539</v>
      </c>
      <c r="H372" s="1260" t="s">
        <v>11153</v>
      </c>
      <c r="I372" s="1260" t="s">
        <v>10976</v>
      </c>
      <c r="J372" s="1259">
        <v>7432506</v>
      </c>
      <c r="K372" s="1260" t="s">
        <v>11221</v>
      </c>
      <c r="L372" s="1260" t="s">
        <v>11155</v>
      </c>
      <c r="M372" s="1260" t="s">
        <v>262</v>
      </c>
      <c r="N372" s="1260"/>
      <c r="O372" s="1260" t="s">
        <v>13538</v>
      </c>
      <c r="P372" s="1260"/>
      <c r="Q372" s="1260" t="s">
        <v>13540</v>
      </c>
      <c r="R372" s="1260" t="s">
        <v>13541</v>
      </c>
      <c r="S372" s="1259">
        <v>1</v>
      </c>
      <c r="T372" s="1260"/>
      <c r="U372" s="1260"/>
      <c r="V372" s="1260"/>
      <c r="W372" s="1259">
        <v>0</v>
      </c>
      <c r="X372" s="1259">
        <v>1007</v>
      </c>
      <c r="Y372" s="1259">
        <v>0</v>
      </c>
    </row>
    <row r="373" spans="1:25">
      <c r="A373" s="1350">
        <v>11202002213</v>
      </c>
      <c r="B373" s="1260" t="s">
        <v>13542</v>
      </c>
      <c r="C373" s="1260" t="s">
        <v>13543</v>
      </c>
      <c r="D373" s="1260" t="s">
        <v>13544</v>
      </c>
      <c r="E373" s="1260" t="s">
        <v>11175</v>
      </c>
      <c r="F373" s="1260" t="s">
        <v>13545</v>
      </c>
      <c r="G373" s="1260" t="s">
        <v>13546</v>
      </c>
      <c r="H373" s="1260" t="s">
        <v>11153</v>
      </c>
      <c r="I373" s="1260" t="s">
        <v>13547</v>
      </c>
      <c r="J373" s="1259">
        <v>7432505</v>
      </c>
      <c r="K373" s="1260" t="s">
        <v>11221</v>
      </c>
      <c r="L373" s="1260" t="s">
        <v>11155</v>
      </c>
      <c r="M373" s="1260" t="s">
        <v>2306</v>
      </c>
      <c r="N373" s="1260" t="s">
        <v>13548</v>
      </c>
      <c r="O373" s="1260" t="s">
        <v>13544</v>
      </c>
      <c r="P373" s="1260" t="s">
        <v>13549</v>
      </c>
      <c r="Q373" s="1260" t="s">
        <v>11769</v>
      </c>
      <c r="R373" s="1260" t="s">
        <v>13550</v>
      </c>
      <c r="S373" s="1259">
        <v>1</v>
      </c>
      <c r="T373" s="1260" t="s">
        <v>13551</v>
      </c>
      <c r="U373" s="1260" t="s">
        <v>13552</v>
      </c>
      <c r="V373" s="1260" t="s">
        <v>13553</v>
      </c>
      <c r="W373" s="1259">
        <v>0</v>
      </c>
      <c r="X373" s="1259">
        <v>1007</v>
      </c>
      <c r="Y373" s="1259">
        <v>0</v>
      </c>
    </row>
    <row r="374" spans="1:25">
      <c r="A374" s="1350">
        <v>11202002212</v>
      </c>
      <c r="B374" s="1260"/>
      <c r="C374" s="1260" t="s">
        <v>13554</v>
      </c>
      <c r="D374" s="1260" t="s">
        <v>13555</v>
      </c>
      <c r="E374" s="1260" t="s">
        <v>13556</v>
      </c>
      <c r="F374" s="1260" t="s">
        <v>13534</v>
      </c>
      <c r="G374" s="1260" t="s">
        <v>13557</v>
      </c>
      <c r="H374" s="1260" t="s">
        <v>11153</v>
      </c>
      <c r="I374" s="1260" t="s">
        <v>10976</v>
      </c>
      <c r="J374" s="1259">
        <v>7432504</v>
      </c>
      <c r="K374" s="1260" t="s">
        <v>11221</v>
      </c>
      <c r="L374" s="1260" t="s">
        <v>11155</v>
      </c>
      <c r="M374" s="1260" t="s">
        <v>262</v>
      </c>
      <c r="N374" s="1260"/>
      <c r="O374" s="1260" t="s">
        <v>13555</v>
      </c>
      <c r="P374" s="1260"/>
      <c r="Q374" s="1260" t="s">
        <v>11877</v>
      </c>
      <c r="R374" s="1260" t="s">
        <v>13558</v>
      </c>
      <c r="S374" s="1259">
        <v>1</v>
      </c>
      <c r="T374" s="1260"/>
      <c r="U374" s="1260"/>
      <c r="V374" s="1260"/>
      <c r="W374" s="1259">
        <v>0</v>
      </c>
      <c r="X374" s="1259">
        <v>1007</v>
      </c>
      <c r="Y374" s="1259">
        <v>0</v>
      </c>
    </row>
    <row r="375" spans="1:25">
      <c r="A375" s="1350">
        <v>11202002211</v>
      </c>
      <c r="B375" s="1260"/>
      <c r="C375" s="1260" t="s">
        <v>13559</v>
      </c>
      <c r="D375" s="1260" t="s">
        <v>13560</v>
      </c>
      <c r="E375" s="1260" t="s">
        <v>13561</v>
      </c>
      <c r="F375" s="1260" t="s">
        <v>13562</v>
      </c>
      <c r="G375" s="1260" t="s">
        <v>13563</v>
      </c>
      <c r="H375" s="1260" t="s">
        <v>11153</v>
      </c>
      <c r="I375" s="1260" t="s">
        <v>11164</v>
      </c>
      <c r="J375" s="1259">
        <v>7432503</v>
      </c>
      <c r="K375" s="1260" t="s">
        <v>11221</v>
      </c>
      <c r="L375" s="1260" t="s">
        <v>11155</v>
      </c>
      <c r="M375" s="1260" t="s">
        <v>2472</v>
      </c>
      <c r="N375" s="1260" t="s">
        <v>13564</v>
      </c>
      <c r="O375" s="1260" t="s">
        <v>13560</v>
      </c>
      <c r="P375" s="1260"/>
      <c r="Q375" s="1260" t="s">
        <v>13565</v>
      </c>
      <c r="R375" s="1260"/>
      <c r="S375" s="1259">
        <v>1</v>
      </c>
      <c r="T375" s="1260"/>
      <c r="U375" s="1260" t="s">
        <v>11256</v>
      </c>
      <c r="V375" s="1260" t="s">
        <v>11413</v>
      </c>
      <c r="W375" s="1259">
        <v>0</v>
      </c>
      <c r="X375" s="1259">
        <v>1007</v>
      </c>
      <c r="Y375" s="1259">
        <v>0</v>
      </c>
    </row>
    <row r="376" spans="1:25">
      <c r="A376" s="1350">
        <v>11202002210</v>
      </c>
      <c r="B376" s="1260"/>
      <c r="C376" s="1260" t="s">
        <v>13566</v>
      </c>
      <c r="D376" s="1260" t="s">
        <v>13567</v>
      </c>
      <c r="E376" s="1260" t="s">
        <v>11190</v>
      </c>
      <c r="F376" s="1260" t="s">
        <v>13426</v>
      </c>
      <c r="G376" s="1260" t="s">
        <v>13568</v>
      </c>
      <c r="H376" s="1260" t="s">
        <v>11153</v>
      </c>
      <c r="I376" s="1260" t="s">
        <v>10976</v>
      </c>
      <c r="J376" s="1259">
        <v>7432502</v>
      </c>
      <c r="K376" s="1260" t="s">
        <v>11221</v>
      </c>
      <c r="L376" s="1260" t="s">
        <v>11155</v>
      </c>
      <c r="M376" s="1260" t="s">
        <v>1985</v>
      </c>
      <c r="N376" s="1260" t="s">
        <v>13569</v>
      </c>
      <c r="O376" s="1260" t="s">
        <v>13567</v>
      </c>
      <c r="P376" s="1260" t="s">
        <v>13570</v>
      </c>
      <c r="Q376" s="1260" t="s">
        <v>11223</v>
      </c>
      <c r="R376" s="1260" t="s">
        <v>13571</v>
      </c>
      <c r="S376" s="1259">
        <v>1</v>
      </c>
      <c r="T376" s="1260"/>
      <c r="U376" s="1260" t="s">
        <v>11158</v>
      </c>
      <c r="V376" s="1260" t="s">
        <v>11321</v>
      </c>
      <c r="W376" s="1259">
        <v>0</v>
      </c>
      <c r="X376" s="1259">
        <v>1007</v>
      </c>
      <c r="Y376" s="1259">
        <v>0</v>
      </c>
    </row>
    <row r="377" spans="1:25">
      <c r="A377" s="1350">
        <v>11202002209</v>
      </c>
      <c r="B377" s="1260"/>
      <c r="C377" s="1260" t="s">
        <v>13572</v>
      </c>
      <c r="D377" s="1260" t="s">
        <v>12828</v>
      </c>
      <c r="E377" s="1260" t="s">
        <v>11190</v>
      </c>
      <c r="F377" s="1260" t="s">
        <v>13426</v>
      </c>
      <c r="G377" s="1260" t="s">
        <v>13573</v>
      </c>
      <c r="H377" s="1260" t="s">
        <v>11153</v>
      </c>
      <c r="I377" s="1260" t="s">
        <v>10976</v>
      </c>
      <c r="J377" s="1259">
        <v>7432501</v>
      </c>
      <c r="K377" s="1260" t="s">
        <v>11221</v>
      </c>
      <c r="L377" s="1260" t="s">
        <v>11155</v>
      </c>
      <c r="M377" s="1260" t="s">
        <v>2533</v>
      </c>
      <c r="N377" s="1260" t="s">
        <v>12830</v>
      </c>
      <c r="O377" s="1260" t="s">
        <v>12828</v>
      </c>
      <c r="P377" s="1260"/>
      <c r="Q377" s="1260" t="s">
        <v>11394</v>
      </c>
      <c r="R377" s="1260" t="s">
        <v>12831</v>
      </c>
      <c r="S377" s="1259">
        <v>1</v>
      </c>
      <c r="T377" s="1260"/>
      <c r="U377" s="1260" t="s">
        <v>11231</v>
      </c>
      <c r="V377" s="1260" t="s">
        <v>12833</v>
      </c>
      <c r="W377" s="1259">
        <v>0</v>
      </c>
      <c r="X377" s="1259">
        <v>1007</v>
      </c>
      <c r="Y377" s="1259">
        <v>0</v>
      </c>
    </row>
    <row r="378" spans="1:25">
      <c r="A378" s="1350">
        <v>11202002208</v>
      </c>
      <c r="B378" s="1260"/>
      <c r="C378" s="1260" t="s">
        <v>13574</v>
      </c>
      <c r="D378" s="1260" t="s">
        <v>13575</v>
      </c>
      <c r="E378" s="1260" t="s">
        <v>11593</v>
      </c>
      <c r="F378" s="1260" t="s">
        <v>13518</v>
      </c>
      <c r="G378" s="1260" t="s">
        <v>13576</v>
      </c>
      <c r="H378" s="1260" t="s">
        <v>11153</v>
      </c>
      <c r="I378" s="1260" t="s">
        <v>11164</v>
      </c>
      <c r="J378" s="1259">
        <v>7432500</v>
      </c>
      <c r="K378" s="1260" t="s">
        <v>11221</v>
      </c>
      <c r="L378" s="1260" t="s">
        <v>11155</v>
      </c>
      <c r="M378" s="1260" t="s">
        <v>262</v>
      </c>
      <c r="N378" s="1260"/>
      <c r="O378" s="1260" t="s">
        <v>13575</v>
      </c>
      <c r="P378" s="1260"/>
      <c r="Q378" s="1260" t="s">
        <v>11596</v>
      </c>
      <c r="R378" s="1259">
        <v>8337955</v>
      </c>
      <c r="S378" s="1259">
        <v>1</v>
      </c>
      <c r="T378" s="1260"/>
      <c r="U378" s="1260"/>
      <c r="V378" s="1260"/>
      <c r="W378" s="1259">
        <v>0</v>
      </c>
      <c r="X378" s="1259">
        <v>1007</v>
      </c>
      <c r="Y378" s="1259">
        <v>0</v>
      </c>
    </row>
    <row r="379" spans="1:25">
      <c r="A379" s="1350">
        <v>11202002207</v>
      </c>
      <c r="B379" s="1260"/>
      <c r="C379" s="1260" t="s">
        <v>13577</v>
      </c>
      <c r="D379" s="1260" t="s">
        <v>13578</v>
      </c>
      <c r="E379" s="1260" t="s">
        <v>11353</v>
      </c>
      <c r="F379" s="1260" t="s">
        <v>13579</v>
      </c>
      <c r="G379" s="1260" t="s">
        <v>13580</v>
      </c>
      <c r="H379" s="1260" t="s">
        <v>11153</v>
      </c>
      <c r="I379" s="1260" t="s">
        <v>11164</v>
      </c>
      <c r="J379" s="1259">
        <v>7432499</v>
      </c>
      <c r="K379" s="1260" t="s">
        <v>11221</v>
      </c>
      <c r="L379" s="1260" t="s">
        <v>11155</v>
      </c>
      <c r="M379" s="1260" t="s">
        <v>2152</v>
      </c>
      <c r="N379" s="1260" t="s">
        <v>13581</v>
      </c>
      <c r="O379" s="1260" t="s">
        <v>13578</v>
      </c>
      <c r="P379" s="1260" t="s">
        <v>11192</v>
      </c>
      <c r="Q379" s="1260" t="s">
        <v>11596</v>
      </c>
      <c r="R379" s="1259">
        <v>8337955</v>
      </c>
      <c r="S379" s="1259">
        <v>1</v>
      </c>
      <c r="T379" s="1260"/>
      <c r="U379" s="1260" t="s">
        <v>11290</v>
      </c>
      <c r="V379" s="1260" t="s">
        <v>13582</v>
      </c>
      <c r="W379" s="1259">
        <v>0</v>
      </c>
      <c r="X379" s="1259">
        <v>1007</v>
      </c>
      <c r="Y379" s="1259">
        <v>0</v>
      </c>
    </row>
    <row r="380" spans="1:25">
      <c r="A380" s="1350">
        <v>11202002206</v>
      </c>
      <c r="B380" s="1260" t="s">
        <v>13583</v>
      </c>
      <c r="C380" s="1260" t="s">
        <v>13584</v>
      </c>
      <c r="D380" s="1260" t="s">
        <v>13585</v>
      </c>
      <c r="E380" s="1260" t="s">
        <v>11190</v>
      </c>
      <c r="F380" s="1260" t="s">
        <v>13410</v>
      </c>
      <c r="G380" s="1260" t="s">
        <v>13586</v>
      </c>
      <c r="H380" s="1260" t="s">
        <v>11153</v>
      </c>
      <c r="I380" s="1260" t="s">
        <v>10976</v>
      </c>
      <c r="J380" s="1259">
        <v>7432498</v>
      </c>
      <c r="K380" s="1260" t="s">
        <v>11221</v>
      </c>
      <c r="L380" s="1260" t="s">
        <v>11155</v>
      </c>
      <c r="M380" s="1260" t="s">
        <v>2031</v>
      </c>
      <c r="N380" s="1260" t="s">
        <v>13587</v>
      </c>
      <c r="O380" s="1260" t="s">
        <v>13585</v>
      </c>
      <c r="P380" s="1260" t="s">
        <v>13588</v>
      </c>
      <c r="Q380" s="1260" t="s">
        <v>11867</v>
      </c>
      <c r="R380" s="1260" t="s">
        <v>13588</v>
      </c>
      <c r="S380" s="1259">
        <v>1</v>
      </c>
      <c r="T380" s="1260" t="s">
        <v>13589</v>
      </c>
      <c r="U380" s="1260" t="s">
        <v>11231</v>
      </c>
      <c r="V380" s="1260" t="s">
        <v>11584</v>
      </c>
      <c r="W380" s="1259">
        <v>0</v>
      </c>
      <c r="X380" s="1259">
        <v>1007</v>
      </c>
      <c r="Y380" s="1259">
        <v>0</v>
      </c>
    </row>
    <row r="381" spans="1:25">
      <c r="A381" s="1350">
        <v>11202002205</v>
      </c>
      <c r="B381" s="1260"/>
      <c r="C381" s="1260" t="s">
        <v>13554</v>
      </c>
      <c r="D381" s="1260" t="s">
        <v>13590</v>
      </c>
      <c r="E381" s="1260" t="s">
        <v>11303</v>
      </c>
      <c r="F381" s="1260" t="s">
        <v>13426</v>
      </c>
      <c r="G381" s="1260" t="s">
        <v>13591</v>
      </c>
      <c r="H381" s="1260" t="s">
        <v>11153</v>
      </c>
      <c r="I381" s="1260" t="s">
        <v>10976</v>
      </c>
      <c r="J381" s="1259">
        <v>7432497</v>
      </c>
      <c r="K381" s="1260" t="s">
        <v>11221</v>
      </c>
      <c r="L381" s="1260" t="s">
        <v>11155</v>
      </c>
      <c r="M381" s="1260" t="s">
        <v>262</v>
      </c>
      <c r="N381" s="1260"/>
      <c r="O381" s="1260" t="s">
        <v>13590</v>
      </c>
      <c r="P381" s="1260"/>
      <c r="Q381" s="1260" t="s">
        <v>13592</v>
      </c>
      <c r="R381" s="1260" t="s">
        <v>13593</v>
      </c>
      <c r="S381" s="1259">
        <v>1</v>
      </c>
      <c r="T381" s="1260"/>
      <c r="U381" s="1260"/>
      <c r="V381" s="1260"/>
      <c r="W381" s="1259">
        <v>0</v>
      </c>
      <c r="X381" s="1259">
        <v>1007</v>
      </c>
      <c r="Y381" s="1259">
        <v>0</v>
      </c>
    </row>
    <row r="382" spans="1:25">
      <c r="A382" s="1350">
        <v>11202002204</v>
      </c>
      <c r="B382" s="1260"/>
      <c r="C382" s="1260" t="s">
        <v>13594</v>
      </c>
      <c r="D382" s="1260" t="s">
        <v>13595</v>
      </c>
      <c r="E382" s="1260" t="s">
        <v>11190</v>
      </c>
      <c r="F382" s="1260" t="s">
        <v>13410</v>
      </c>
      <c r="G382" s="1260" t="s">
        <v>13596</v>
      </c>
      <c r="H382" s="1260" t="s">
        <v>11153</v>
      </c>
      <c r="I382" s="1260" t="s">
        <v>10976</v>
      </c>
      <c r="J382" s="1259">
        <v>7432496</v>
      </c>
      <c r="K382" s="1260" t="s">
        <v>11221</v>
      </c>
      <c r="L382" s="1260" t="s">
        <v>11155</v>
      </c>
      <c r="M382" s="1260" t="s">
        <v>1985</v>
      </c>
      <c r="N382" s="1260" t="s">
        <v>13597</v>
      </c>
      <c r="O382" s="1260" t="s">
        <v>13595</v>
      </c>
      <c r="P382" s="1260"/>
      <c r="Q382" s="1260" t="s">
        <v>13598</v>
      </c>
      <c r="R382" s="1260" t="s">
        <v>13599</v>
      </c>
      <c r="S382" s="1259">
        <v>1</v>
      </c>
      <c r="T382" s="1260"/>
      <c r="U382" s="1260" t="s">
        <v>11158</v>
      </c>
      <c r="V382" s="1260" t="s">
        <v>12401</v>
      </c>
      <c r="W382" s="1259">
        <v>0</v>
      </c>
      <c r="X382" s="1259">
        <v>1007</v>
      </c>
      <c r="Y382" s="1259">
        <v>0</v>
      </c>
    </row>
    <row r="383" spans="1:25">
      <c r="A383" s="1350">
        <v>11202002203</v>
      </c>
      <c r="B383" s="1260"/>
      <c r="C383" s="1260" t="s">
        <v>13600</v>
      </c>
      <c r="D383" s="1260" t="s">
        <v>13601</v>
      </c>
      <c r="E383" s="1260" t="s">
        <v>11353</v>
      </c>
      <c r="F383" s="1260" t="s">
        <v>13602</v>
      </c>
      <c r="G383" s="1260" t="s">
        <v>13603</v>
      </c>
      <c r="H383" s="1260" t="s">
        <v>11153</v>
      </c>
      <c r="I383" s="1260" t="s">
        <v>11243</v>
      </c>
      <c r="J383" s="1259">
        <v>7432495</v>
      </c>
      <c r="K383" s="1260" t="s">
        <v>11221</v>
      </c>
      <c r="L383" s="1260" t="s">
        <v>11155</v>
      </c>
      <c r="M383" s="1260" t="s">
        <v>262</v>
      </c>
      <c r="N383" s="1260"/>
      <c r="O383" s="1260" t="s">
        <v>13601</v>
      </c>
      <c r="P383" s="1260"/>
      <c r="Q383" s="1260" t="s">
        <v>11450</v>
      </c>
      <c r="R383" s="1260"/>
      <c r="S383" s="1259">
        <v>1</v>
      </c>
      <c r="T383" s="1260"/>
      <c r="U383" s="1260"/>
      <c r="V383" s="1260"/>
      <c r="W383" s="1259">
        <v>0</v>
      </c>
      <c r="X383" s="1259">
        <v>1007</v>
      </c>
      <c r="Y383" s="1259">
        <v>0</v>
      </c>
    </row>
    <row r="384" spans="1:25">
      <c r="A384" s="1350">
        <v>11202002202</v>
      </c>
      <c r="B384" s="1260" t="s">
        <v>13604</v>
      </c>
      <c r="C384" s="1260" t="s">
        <v>13605</v>
      </c>
      <c r="D384" s="1260" t="s">
        <v>13606</v>
      </c>
      <c r="E384" s="1260" t="s">
        <v>11266</v>
      </c>
      <c r="F384" s="1260" t="s">
        <v>11510</v>
      </c>
      <c r="G384" s="1260"/>
      <c r="H384" s="1260" t="s">
        <v>11153</v>
      </c>
      <c r="I384" s="1260" t="s">
        <v>11512</v>
      </c>
      <c r="J384" s="1259">
        <v>7432494</v>
      </c>
      <c r="K384" s="1260" t="s">
        <v>11154</v>
      </c>
      <c r="L384" s="1260" t="s">
        <v>11155</v>
      </c>
      <c r="M384" s="1260" t="s">
        <v>2590</v>
      </c>
      <c r="N384" s="1260" t="s">
        <v>13607</v>
      </c>
      <c r="O384" s="1260" t="s">
        <v>13606</v>
      </c>
      <c r="P384" s="1260"/>
      <c r="Q384" s="1260" t="s">
        <v>11394</v>
      </c>
      <c r="R384" s="1260" t="s">
        <v>13608</v>
      </c>
      <c r="S384" s="1259">
        <v>1</v>
      </c>
      <c r="T384" s="1260"/>
      <c r="U384" s="1260" t="s">
        <v>11518</v>
      </c>
      <c r="V384" s="1260" t="s">
        <v>13609</v>
      </c>
      <c r="W384" s="1259">
        <v>0</v>
      </c>
      <c r="X384" s="1259">
        <v>1005</v>
      </c>
      <c r="Y384" s="1259">
        <v>0</v>
      </c>
    </row>
    <row r="385" spans="1:25">
      <c r="A385" s="1350">
        <v>11202002201</v>
      </c>
      <c r="B385" s="1260" t="s">
        <v>13610</v>
      </c>
      <c r="C385" s="1260" t="s">
        <v>13611</v>
      </c>
      <c r="D385" s="1260" t="s">
        <v>13039</v>
      </c>
      <c r="E385" s="1260" t="s">
        <v>11203</v>
      </c>
      <c r="F385" s="1260" t="s">
        <v>11440</v>
      </c>
      <c r="G385" s="1260" t="s">
        <v>13612</v>
      </c>
      <c r="H385" s="1260" t="s">
        <v>11153</v>
      </c>
      <c r="I385" s="1260" t="s">
        <v>11177</v>
      </c>
      <c r="J385" s="1259">
        <v>7432493</v>
      </c>
      <c r="K385" s="1260" t="s">
        <v>11221</v>
      </c>
      <c r="L385" s="1260" t="s">
        <v>11155</v>
      </c>
      <c r="M385" s="1260" t="s">
        <v>2121</v>
      </c>
      <c r="N385" s="1260" t="s">
        <v>13041</v>
      </c>
      <c r="O385" s="1260" t="s">
        <v>13039</v>
      </c>
      <c r="P385" s="1260" t="s">
        <v>13042</v>
      </c>
      <c r="Q385" s="1260" t="s">
        <v>11206</v>
      </c>
      <c r="R385" s="1260" t="s">
        <v>13042</v>
      </c>
      <c r="S385" s="1259">
        <v>1</v>
      </c>
      <c r="T385" s="1260" t="s">
        <v>13613</v>
      </c>
      <c r="U385" s="1260" t="s">
        <v>11269</v>
      </c>
      <c r="V385" s="1260" t="s">
        <v>11620</v>
      </c>
      <c r="W385" s="1259">
        <v>0</v>
      </c>
      <c r="X385" s="1259">
        <v>1007</v>
      </c>
      <c r="Y385" s="1259">
        <v>0</v>
      </c>
    </row>
    <row r="386" spans="1:25">
      <c r="A386" s="1350">
        <v>11202002200</v>
      </c>
      <c r="B386" s="1260"/>
      <c r="C386" s="1260" t="s">
        <v>13614</v>
      </c>
      <c r="D386" s="1260" t="s">
        <v>13615</v>
      </c>
      <c r="E386" s="1260" t="s">
        <v>11190</v>
      </c>
      <c r="F386" s="1260" t="s">
        <v>12759</v>
      </c>
      <c r="G386" s="1260" t="s">
        <v>13616</v>
      </c>
      <c r="H386" s="1260" t="s">
        <v>11153</v>
      </c>
      <c r="I386" s="1260" t="s">
        <v>10976</v>
      </c>
      <c r="J386" s="1259">
        <v>7432492</v>
      </c>
      <c r="K386" s="1260" t="s">
        <v>11221</v>
      </c>
      <c r="L386" s="1260" t="s">
        <v>11155</v>
      </c>
      <c r="M386" s="1260" t="s">
        <v>2301</v>
      </c>
      <c r="N386" s="1260" t="s">
        <v>13617</v>
      </c>
      <c r="O386" s="1260" t="s">
        <v>13615</v>
      </c>
      <c r="P386" s="1260"/>
      <c r="Q386" s="1260" t="s">
        <v>11867</v>
      </c>
      <c r="R386" s="1260" t="s">
        <v>13618</v>
      </c>
      <c r="S386" s="1259">
        <v>1</v>
      </c>
      <c r="T386" s="1260"/>
      <c r="U386" s="1260" t="s">
        <v>12408</v>
      </c>
      <c r="V386" s="1260" t="s">
        <v>12744</v>
      </c>
      <c r="W386" s="1259">
        <v>0</v>
      </c>
      <c r="X386" s="1259">
        <v>1007</v>
      </c>
      <c r="Y386" s="1259">
        <v>0</v>
      </c>
    </row>
    <row r="387" spans="1:25">
      <c r="A387" s="1350">
        <v>11202002199</v>
      </c>
      <c r="B387" s="1260"/>
      <c r="C387" s="1260" t="s">
        <v>13619</v>
      </c>
      <c r="D387" s="1260" t="s">
        <v>13620</v>
      </c>
      <c r="E387" s="1260" t="s">
        <v>13621</v>
      </c>
      <c r="F387" s="1260" t="s">
        <v>13602</v>
      </c>
      <c r="G387" s="1260" t="s">
        <v>13622</v>
      </c>
      <c r="H387" s="1260" t="s">
        <v>11153</v>
      </c>
      <c r="I387" s="1260" t="s">
        <v>11243</v>
      </c>
      <c r="J387" s="1259">
        <v>7432491</v>
      </c>
      <c r="K387" s="1260" t="s">
        <v>11221</v>
      </c>
      <c r="L387" s="1260" t="s">
        <v>11155</v>
      </c>
      <c r="M387" s="1260" t="s">
        <v>262</v>
      </c>
      <c r="N387" s="1260"/>
      <c r="O387" s="1260" t="s">
        <v>13620</v>
      </c>
      <c r="P387" s="1260"/>
      <c r="Q387" s="1260" t="s">
        <v>13623</v>
      </c>
      <c r="R387" s="1260" t="s">
        <v>13624</v>
      </c>
      <c r="S387" s="1259">
        <v>1</v>
      </c>
      <c r="T387" s="1260"/>
      <c r="U387" s="1260"/>
      <c r="V387" s="1260"/>
      <c r="W387" s="1259">
        <v>0</v>
      </c>
      <c r="X387" s="1259">
        <v>1007</v>
      </c>
      <c r="Y387" s="1259">
        <v>0</v>
      </c>
    </row>
    <row r="388" spans="1:25">
      <c r="A388" s="1350">
        <v>11202002198</v>
      </c>
      <c r="B388" s="1260" t="s">
        <v>13625</v>
      </c>
      <c r="C388" s="1260" t="s">
        <v>13626</v>
      </c>
      <c r="D388" s="1260" t="s">
        <v>13627</v>
      </c>
      <c r="E388" s="1260" t="s">
        <v>11509</v>
      </c>
      <c r="F388" s="1260" t="s">
        <v>11440</v>
      </c>
      <c r="G388" s="1260" t="s">
        <v>13628</v>
      </c>
      <c r="H388" s="1260" t="s">
        <v>11153</v>
      </c>
      <c r="I388" s="1260" t="s">
        <v>11177</v>
      </c>
      <c r="J388" s="1259">
        <v>7432490</v>
      </c>
      <c r="K388" s="1260" t="s">
        <v>11221</v>
      </c>
      <c r="L388" s="1260" t="s">
        <v>11155</v>
      </c>
      <c r="M388" s="1260" t="s">
        <v>1606</v>
      </c>
      <c r="N388" s="1260" t="s">
        <v>13629</v>
      </c>
      <c r="O388" s="1260" t="s">
        <v>13627</v>
      </c>
      <c r="P388" s="1260" t="s">
        <v>11602</v>
      </c>
      <c r="Q388" s="1260" t="s">
        <v>11603</v>
      </c>
      <c r="R388" s="1260" t="s">
        <v>11602</v>
      </c>
      <c r="S388" s="1259">
        <v>1</v>
      </c>
      <c r="T388" s="1260"/>
      <c r="U388" s="1260" t="s">
        <v>11182</v>
      </c>
      <c r="V388" s="1260" t="s">
        <v>11183</v>
      </c>
      <c r="W388" s="1259">
        <v>0</v>
      </c>
      <c r="X388" s="1259">
        <v>1007</v>
      </c>
      <c r="Y388" s="1259">
        <v>0</v>
      </c>
    </row>
    <row r="389" spans="1:25">
      <c r="A389" s="1350">
        <v>11202002197</v>
      </c>
      <c r="B389" s="1260"/>
      <c r="C389" s="1260" t="s">
        <v>13630</v>
      </c>
      <c r="D389" s="1260" t="s">
        <v>13631</v>
      </c>
      <c r="E389" s="1260" t="s">
        <v>11203</v>
      </c>
      <c r="F389" s="1260" t="s">
        <v>13562</v>
      </c>
      <c r="G389" s="1260" t="s">
        <v>13632</v>
      </c>
      <c r="H389" s="1260" t="s">
        <v>11153</v>
      </c>
      <c r="I389" s="1260" t="s">
        <v>11164</v>
      </c>
      <c r="J389" s="1259">
        <v>7432489</v>
      </c>
      <c r="K389" s="1260" t="s">
        <v>11221</v>
      </c>
      <c r="L389" s="1260" t="s">
        <v>11155</v>
      </c>
      <c r="M389" s="1260" t="s">
        <v>2559</v>
      </c>
      <c r="N389" s="1260" t="s">
        <v>13633</v>
      </c>
      <c r="O389" s="1260" t="s">
        <v>13631</v>
      </c>
      <c r="P389" s="1260"/>
      <c r="Q389" s="1260" t="s">
        <v>11411</v>
      </c>
      <c r="R389" s="1260" t="s">
        <v>13634</v>
      </c>
      <c r="S389" s="1259">
        <v>1</v>
      </c>
      <c r="T389" s="1260"/>
      <c r="U389" s="1260" t="s">
        <v>11170</v>
      </c>
      <c r="V389" s="1260" t="s">
        <v>13635</v>
      </c>
      <c r="W389" s="1259">
        <v>0</v>
      </c>
      <c r="X389" s="1259">
        <v>1007</v>
      </c>
      <c r="Y389" s="1259">
        <v>0</v>
      </c>
    </row>
    <row r="390" spans="1:25">
      <c r="A390" s="1350">
        <v>11202002196</v>
      </c>
      <c r="B390" s="1260"/>
      <c r="C390" s="1260" t="s">
        <v>13572</v>
      </c>
      <c r="D390" s="1260" t="s">
        <v>13636</v>
      </c>
      <c r="E390" s="1260" t="s">
        <v>12632</v>
      </c>
      <c r="F390" s="1260" t="s">
        <v>13637</v>
      </c>
      <c r="G390" s="1260" t="s">
        <v>13638</v>
      </c>
      <c r="H390" s="1260" t="s">
        <v>11153</v>
      </c>
      <c r="I390" s="1260" t="s">
        <v>10976</v>
      </c>
      <c r="J390" s="1259">
        <v>7432488</v>
      </c>
      <c r="K390" s="1260" t="s">
        <v>11221</v>
      </c>
      <c r="L390" s="1260" t="s">
        <v>11155</v>
      </c>
      <c r="M390" s="1260" t="s">
        <v>262</v>
      </c>
      <c r="N390" s="1260"/>
      <c r="O390" s="1260" t="s">
        <v>13636</v>
      </c>
      <c r="P390" s="1260"/>
      <c r="Q390" s="1260"/>
      <c r="R390" s="1260"/>
      <c r="S390" s="1259">
        <v>1</v>
      </c>
      <c r="T390" s="1260"/>
      <c r="U390" s="1260"/>
      <c r="V390" s="1260"/>
      <c r="W390" s="1259">
        <v>0</v>
      </c>
      <c r="X390" s="1259">
        <v>1007</v>
      </c>
      <c r="Y390" s="1259">
        <v>0</v>
      </c>
    </row>
    <row r="391" spans="1:25">
      <c r="A391" s="1350">
        <v>11202002195</v>
      </c>
      <c r="B391" s="1260"/>
      <c r="C391" s="1260" t="s">
        <v>13639</v>
      </c>
      <c r="D391" s="1260" t="s">
        <v>13640</v>
      </c>
      <c r="E391" s="1260" t="s">
        <v>12267</v>
      </c>
      <c r="F391" s="1260" t="s">
        <v>13641</v>
      </c>
      <c r="G391" s="1260" t="s">
        <v>13642</v>
      </c>
      <c r="H391" s="1260" t="s">
        <v>11153</v>
      </c>
      <c r="I391" s="1260" t="s">
        <v>11243</v>
      </c>
      <c r="J391" s="1259">
        <v>7432487</v>
      </c>
      <c r="K391" s="1260" t="s">
        <v>11221</v>
      </c>
      <c r="L391" s="1260" t="s">
        <v>11155</v>
      </c>
      <c r="M391" s="1260" t="s">
        <v>1956</v>
      </c>
      <c r="N391" s="1260" t="s">
        <v>13643</v>
      </c>
      <c r="O391" s="1260" t="s">
        <v>13640</v>
      </c>
      <c r="P391" s="1260" t="s">
        <v>13644</v>
      </c>
      <c r="Q391" s="1260" t="s">
        <v>11411</v>
      </c>
      <c r="R391" s="1260" t="s">
        <v>13645</v>
      </c>
      <c r="S391" s="1259">
        <v>1</v>
      </c>
      <c r="T391" s="1260"/>
      <c r="U391" s="1260" t="s">
        <v>11247</v>
      </c>
      <c r="V391" s="1260" t="s">
        <v>13646</v>
      </c>
      <c r="W391" s="1259">
        <v>0</v>
      </c>
      <c r="X391" s="1259">
        <v>1007</v>
      </c>
      <c r="Y391" s="1259">
        <v>0</v>
      </c>
    </row>
    <row r="392" spans="1:25">
      <c r="A392" s="1350">
        <v>11202002194</v>
      </c>
      <c r="B392" s="1260"/>
      <c r="C392" s="1260" t="s">
        <v>13647</v>
      </c>
      <c r="D392" s="1260" t="s">
        <v>13648</v>
      </c>
      <c r="E392" s="1260" t="s">
        <v>13621</v>
      </c>
      <c r="F392" s="1260" t="s">
        <v>13649</v>
      </c>
      <c r="G392" s="1260" t="s">
        <v>13650</v>
      </c>
      <c r="H392" s="1260" t="s">
        <v>11153</v>
      </c>
      <c r="I392" s="1260" t="s">
        <v>11243</v>
      </c>
      <c r="J392" s="1259">
        <v>7432486</v>
      </c>
      <c r="K392" s="1260" t="s">
        <v>11221</v>
      </c>
      <c r="L392" s="1260" t="s">
        <v>11155</v>
      </c>
      <c r="M392" s="1260" t="s">
        <v>2542</v>
      </c>
      <c r="N392" s="1260" t="s">
        <v>13651</v>
      </c>
      <c r="O392" s="1260" t="s">
        <v>13648</v>
      </c>
      <c r="P392" s="1260"/>
      <c r="Q392" s="1260" t="s">
        <v>11846</v>
      </c>
      <c r="R392" s="1259">
        <v>7633841</v>
      </c>
      <c r="S392" s="1259">
        <v>1</v>
      </c>
      <c r="T392" s="1260"/>
      <c r="U392" s="1260" t="s">
        <v>11751</v>
      </c>
      <c r="V392" s="1260" t="s">
        <v>12668</v>
      </c>
      <c r="W392" s="1259">
        <v>0</v>
      </c>
      <c r="X392" s="1259">
        <v>1007</v>
      </c>
      <c r="Y392" s="1259">
        <v>0</v>
      </c>
    </row>
    <row r="393" spans="1:25">
      <c r="A393" s="1350">
        <v>11202002193</v>
      </c>
      <c r="B393" s="1260" t="s">
        <v>13652</v>
      </c>
      <c r="C393" s="1260" t="s">
        <v>13653</v>
      </c>
      <c r="D393" s="1260" t="s">
        <v>13654</v>
      </c>
      <c r="E393" s="1260" t="s">
        <v>11747</v>
      </c>
      <c r="F393" s="1260" t="s">
        <v>11440</v>
      </c>
      <c r="G393" s="1260" t="s">
        <v>13655</v>
      </c>
      <c r="H393" s="1260" t="s">
        <v>11153</v>
      </c>
      <c r="I393" s="1260" t="s">
        <v>11177</v>
      </c>
      <c r="J393" s="1259">
        <v>7432485</v>
      </c>
      <c r="K393" s="1260" t="s">
        <v>11221</v>
      </c>
      <c r="L393" s="1260" t="s">
        <v>11155</v>
      </c>
      <c r="M393" s="1260" t="s">
        <v>1687</v>
      </c>
      <c r="N393" s="1260" t="s">
        <v>13656</v>
      </c>
      <c r="O393" s="1260" t="s">
        <v>13654</v>
      </c>
      <c r="P393" s="1260" t="s">
        <v>13657</v>
      </c>
      <c r="Q393" s="1260" t="s">
        <v>11411</v>
      </c>
      <c r="R393" s="1260" t="s">
        <v>13657</v>
      </c>
      <c r="S393" s="1259">
        <v>1</v>
      </c>
      <c r="T393" s="1260" t="s">
        <v>13658</v>
      </c>
      <c r="U393" s="1260" t="s">
        <v>11182</v>
      </c>
      <c r="V393" s="1260" t="s">
        <v>11956</v>
      </c>
      <c r="W393" s="1259">
        <v>0</v>
      </c>
      <c r="X393" s="1259">
        <v>1007</v>
      </c>
      <c r="Y393" s="1259">
        <v>0</v>
      </c>
    </row>
    <row r="394" spans="1:25">
      <c r="A394" s="1350">
        <v>11202002192</v>
      </c>
      <c r="B394" s="1260" t="s">
        <v>13659</v>
      </c>
      <c r="C394" s="1260" t="s">
        <v>13660</v>
      </c>
      <c r="D394" s="1260" t="s">
        <v>13661</v>
      </c>
      <c r="E394" s="1260" t="s">
        <v>11251</v>
      </c>
      <c r="F394" s="1260" t="s">
        <v>13534</v>
      </c>
      <c r="G394" s="1260" t="s">
        <v>13662</v>
      </c>
      <c r="H394" s="1260" t="s">
        <v>11153</v>
      </c>
      <c r="I394" s="1260" t="s">
        <v>10976</v>
      </c>
      <c r="J394" s="1259">
        <v>7432484</v>
      </c>
      <c r="K394" s="1260" t="s">
        <v>11221</v>
      </c>
      <c r="L394" s="1260" t="s">
        <v>11155</v>
      </c>
      <c r="M394" s="1260" t="s">
        <v>2309</v>
      </c>
      <c r="N394" s="1260" t="s">
        <v>13663</v>
      </c>
      <c r="O394" s="1260" t="s">
        <v>13661</v>
      </c>
      <c r="P394" s="1260" t="s">
        <v>13664</v>
      </c>
      <c r="Q394" s="1260" t="s">
        <v>13665</v>
      </c>
      <c r="R394" s="1260" t="s">
        <v>13666</v>
      </c>
      <c r="S394" s="1259">
        <v>1</v>
      </c>
      <c r="T394" s="1260" t="s">
        <v>13667</v>
      </c>
      <c r="U394" s="1260" t="s">
        <v>12601</v>
      </c>
      <c r="V394" s="1260" t="s">
        <v>13668</v>
      </c>
      <c r="W394" s="1259">
        <v>0</v>
      </c>
      <c r="X394" s="1259">
        <v>1007</v>
      </c>
      <c r="Y394" s="1259">
        <v>0</v>
      </c>
    </row>
    <row r="395" spans="1:25">
      <c r="A395" s="1350">
        <v>11202002191</v>
      </c>
      <c r="B395" s="1260" t="s">
        <v>13669</v>
      </c>
      <c r="C395" s="1260" t="s">
        <v>13670</v>
      </c>
      <c r="D395" s="1260" t="s">
        <v>13671</v>
      </c>
      <c r="E395" s="1260" t="s">
        <v>11175</v>
      </c>
      <c r="F395" s="1260" t="s">
        <v>13426</v>
      </c>
      <c r="G395" s="1260" t="s">
        <v>13672</v>
      </c>
      <c r="H395" s="1260" t="s">
        <v>11153</v>
      </c>
      <c r="I395" s="1260" t="s">
        <v>10976</v>
      </c>
      <c r="J395" s="1259">
        <v>7432483</v>
      </c>
      <c r="K395" s="1260" t="s">
        <v>11221</v>
      </c>
      <c r="L395" s="1260" t="s">
        <v>11155</v>
      </c>
      <c r="M395" s="1260" t="s">
        <v>2537</v>
      </c>
      <c r="N395" s="1260" t="s">
        <v>13673</v>
      </c>
      <c r="O395" s="1260" t="s">
        <v>13671</v>
      </c>
      <c r="P395" s="1260" t="s">
        <v>13674</v>
      </c>
      <c r="Q395" s="1260" t="s">
        <v>13675</v>
      </c>
      <c r="R395" s="1260" t="s">
        <v>13674</v>
      </c>
      <c r="S395" s="1259">
        <v>1</v>
      </c>
      <c r="T395" s="1260" t="s">
        <v>13676</v>
      </c>
      <c r="U395" s="1260" t="s">
        <v>11158</v>
      </c>
      <c r="V395" s="1260" t="s">
        <v>12716</v>
      </c>
      <c r="W395" s="1259">
        <v>0</v>
      </c>
      <c r="X395" s="1259">
        <v>1007</v>
      </c>
      <c r="Y395" s="1259">
        <v>0</v>
      </c>
    </row>
    <row r="396" spans="1:25">
      <c r="A396" s="1350">
        <v>11202002190</v>
      </c>
      <c r="B396" s="1260"/>
      <c r="C396" s="1260" t="s">
        <v>13677</v>
      </c>
      <c r="D396" s="1260" t="s">
        <v>13678</v>
      </c>
      <c r="E396" s="1260" t="s">
        <v>13679</v>
      </c>
      <c r="F396" s="1260" t="s">
        <v>13680</v>
      </c>
      <c r="G396" s="1260" t="s">
        <v>13681</v>
      </c>
      <c r="H396" s="1260" t="s">
        <v>11153</v>
      </c>
      <c r="I396" s="1260" t="s">
        <v>11164</v>
      </c>
      <c r="J396" s="1259">
        <v>7432482</v>
      </c>
      <c r="K396" s="1260" t="s">
        <v>11221</v>
      </c>
      <c r="L396" s="1260" t="s">
        <v>11155</v>
      </c>
      <c r="M396" s="1260" t="s">
        <v>262</v>
      </c>
      <c r="N396" s="1260"/>
      <c r="O396" s="1260" t="s">
        <v>13678</v>
      </c>
      <c r="P396" s="1260"/>
      <c r="Q396" s="1260"/>
      <c r="R396" s="1260"/>
      <c r="S396" s="1259">
        <v>1</v>
      </c>
      <c r="T396" s="1260"/>
      <c r="U396" s="1260"/>
      <c r="V396" s="1260"/>
      <c r="W396" s="1259">
        <v>0</v>
      </c>
      <c r="X396" s="1259">
        <v>1007</v>
      </c>
      <c r="Y396" s="1259">
        <v>0</v>
      </c>
    </row>
    <row r="397" spans="1:25">
      <c r="A397" s="1350">
        <v>11202002189</v>
      </c>
      <c r="B397" s="1260" t="s">
        <v>13682</v>
      </c>
      <c r="C397" s="1260" t="s">
        <v>13677</v>
      </c>
      <c r="D397" s="1260" t="s">
        <v>13683</v>
      </c>
      <c r="E397" s="1260" t="s">
        <v>11426</v>
      </c>
      <c r="F397" s="1260" t="s">
        <v>11440</v>
      </c>
      <c r="G397" s="1260" t="s">
        <v>13684</v>
      </c>
      <c r="H397" s="1260" t="s">
        <v>11153</v>
      </c>
      <c r="I397" s="1260" t="s">
        <v>11177</v>
      </c>
      <c r="J397" s="1259">
        <v>7432481</v>
      </c>
      <c r="K397" s="1260" t="s">
        <v>11221</v>
      </c>
      <c r="L397" s="1260" t="s">
        <v>11155</v>
      </c>
      <c r="M397" s="1260" t="s">
        <v>2138</v>
      </c>
      <c r="N397" s="1260" t="s">
        <v>13685</v>
      </c>
      <c r="O397" s="1260" t="s">
        <v>13683</v>
      </c>
      <c r="P397" s="1260" t="s">
        <v>13686</v>
      </c>
      <c r="Q397" s="1260" t="s">
        <v>12921</v>
      </c>
      <c r="R397" s="1260" t="s">
        <v>13686</v>
      </c>
      <c r="S397" s="1259">
        <v>1</v>
      </c>
      <c r="T397" s="1260" t="s">
        <v>13687</v>
      </c>
      <c r="U397" s="1260" t="s">
        <v>11193</v>
      </c>
      <c r="V397" s="1260" t="s">
        <v>13688</v>
      </c>
      <c r="W397" s="1259">
        <v>0</v>
      </c>
      <c r="X397" s="1259">
        <v>1007</v>
      </c>
      <c r="Y397" s="1259">
        <v>0</v>
      </c>
    </row>
    <row r="398" spans="1:25">
      <c r="A398" s="1350">
        <v>11202002188</v>
      </c>
      <c r="B398" s="1260" t="s">
        <v>13689</v>
      </c>
      <c r="C398" s="1260" t="s">
        <v>13677</v>
      </c>
      <c r="D398" s="1260" t="s">
        <v>13690</v>
      </c>
      <c r="E398" s="1260" t="s">
        <v>12377</v>
      </c>
      <c r="F398" s="1260" t="s">
        <v>11440</v>
      </c>
      <c r="G398" s="1260" t="s">
        <v>13691</v>
      </c>
      <c r="H398" s="1260" t="s">
        <v>11153</v>
      </c>
      <c r="I398" s="1260" t="s">
        <v>11177</v>
      </c>
      <c r="J398" s="1259">
        <v>7432480</v>
      </c>
      <c r="K398" s="1260" t="s">
        <v>11221</v>
      </c>
      <c r="L398" s="1260" t="s">
        <v>11155</v>
      </c>
      <c r="M398" s="1260" t="s">
        <v>1496</v>
      </c>
      <c r="N398" s="1260" t="s">
        <v>13692</v>
      </c>
      <c r="O398" s="1260" t="s">
        <v>13690</v>
      </c>
      <c r="P398" s="1260" t="s">
        <v>13693</v>
      </c>
      <c r="Q398" s="1260" t="s">
        <v>11846</v>
      </c>
      <c r="R398" s="1260" t="s">
        <v>13693</v>
      </c>
      <c r="S398" s="1259">
        <v>1</v>
      </c>
      <c r="T398" s="1260" t="s">
        <v>13694</v>
      </c>
      <c r="U398" s="1260" t="s">
        <v>11198</v>
      </c>
      <c r="V398" s="1260" t="s">
        <v>12392</v>
      </c>
      <c r="W398" s="1259">
        <v>0</v>
      </c>
      <c r="X398" s="1259">
        <v>1007</v>
      </c>
      <c r="Y398" s="1259">
        <v>0</v>
      </c>
    </row>
    <row r="399" spans="1:25">
      <c r="A399" s="1350">
        <v>11202002187</v>
      </c>
      <c r="B399" s="1260" t="s">
        <v>13695</v>
      </c>
      <c r="C399" s="1260" t="s">
        <v>13696</v>
      </c>
      <c r="D399" s="1260" t="s">
        <v>13697</v>
      </c>
      <c r="E399" s="1260" t="s">
        <v>11203</v>
      </c>
      <c r="F399" s="1260" t="s">
        <v>11440</v>
      </c>
      <c r="G399" s="1260" t="s">
        <v>13698</v>
      </c>
      <c r="H399" s="1260" t="s">
        <v>11153</v>
      </c>
      <c r="I399" s="1260" t="s">
        <v>11177</v>
      </c>
      <c r="J399" s="1259">
        <v>7432479</v>
      </c>
      <c r="K399" s="1260" t="s">
        <v>11221</v>
      </c>
      <c r="L399" s="1260" t="s">
        <v>11155</v>
      </c>
      <c r="M399" s="1260" t="s">
        <v>1596</v>
      </c>
      <c r="N399" s="1260" t="s">
        <v>13699</v>
      </c>
      <c r="O399" s="1260" t="s">
        <v>13697</v>
      </c>
      <c r="P399" s="1260" t="s">
        <v>13700</v>
      </c>
      <c r="Q399" s="1260" t="s">
        <v>13701</v>
      </c>
      <c r="R399" s="1260" t="s">
        <v>13700</v>
      </c>
      <c r="S399" s="1259">
        <v>1</v>
      </c>
      <c r="T399" s="1260" t="s">
        <v>13702</v>
      </c>
      <c r="U399" s="1260" t="s">
        <v>11269</v>
      </c>
      <c r="V399" s="1260" t="s">
        <v>13703</v>
      </c>
      <c r="W399" s="1259">
        <v>0</v>
      </c>
      <c r="X399" s="1259">
        <v>1007</v>
      </c>
      <c r="Y399" s="1259">
        <v>0</v>
      </c>
    </row>
    <row r="400" spans="1:25">
      <c r="A400" s="1350">
        <v>11202002186</v>
      </c>
      <c r="B400" s="1260" t="s">
        <v>13704</v>
      </c>
      <c r="C400" s="1260" t="s">
        <v>13705</v>
      </c>
      <c r="D400" s="1260" t="s">
        <v>13706</v>
      </c>
      <c r="E400" s="1260" t="s">
        <v>11151</v>
      </c>
      <c r="F400" s="1260" t="s">
        <v>13450</v>
      </c>
      <c r="G400" s="1260" t="s">
        <v>13707</v>
      </c>
      <c r="H400" s="1260" t="s">
        <v>11153</v>
      </c>
      <c r="I400" s="1260" t="s">
        <v>11164</v>
      </c>
      <c r="J400" s="1259">
        <v>7432478</v>
      </c>
      <c r="K400" s="1260" t="s">
        <v>11221</v>
      </c>
      <c r="L400" s="1260" t="s">
        <v>11155</v>
      </c>
      <c r="M400" s="1260" t="s">
        <v>1562</v>
      </c>
      <c r="N400" s="1260" t="s">
        <v>13708</v>
      </c>
      <c r="O400" s="1260" t="s">
        <v>13706</v>
      </c>
      <c r="P400" s="1260" t="s">
        <v>13709</v>
      </c>
      <c r="Q400" s="1260" t="s">
        <v>11658</v>
      </c>
      <c r="R400" s="1260" t="s">
        <v>13709</v>
      </c>
      <c r="S400" s="1259">
        <v>1</v>
      </c>
      <c r="T400" s="1260" t="s">
        <v>13710</v>
      </c>
      <c r="U400" s="1260" t="s">
        <v>11231</v>
      </c>
      <c r="V400" s="1260" t="s">
        <v>11798</v>
      </c>
      <c r="W400" s="1259">
        <v>0</v>
      </c>
      <c r="X400" s="1259">
        <v>1007</v>
      </c>
      <c r="Y400" s="1259">
        <v>0</v>
      </c>
    </row>
    <row r="401" spans="1:25">
      <c r="A401" s="1350">
        <v>11202002185</v>
      </c>
      <c r="B401" s="1260"/>
      <c r="C401" s="1260" t="s">
        <v>13711</v>
      </c>
      <c r="D401" s="1260" t="s">
        <v>13712</v>
      </c>
      <c r="E401" s="1260" t="s">
        <v>11560</v>
      </c>
      <c r="F401" s="1260" t="s">
        <v>11440</v>
      </c>
      <c r="G401" s="1260" t="s">
        <v>13713</v>
      </c>
      <c r="H401" s="1260" t="s">
        <v>11153</v>
      </c>
      <c r="I401" s="1260" t="s">
        <v>11177</v>
      </c>
      <c r="J401" s="1259">
        <v>7432477</v>
      </c>
      <c r="K401" s="1260" t="s">
        <v>11221</v>
      </c>
      <c r="L401" s="1260" t="s">
        <v>11155</v>
      </c>
      <c r="M401" s="1260" t="s">
        <v>262</v>
      </c>
      <c r="N401" s="1260"/>
      <c r="O401" s="1260" t="s">
        <v>13712</v>
      </c>
      <c r="P401" s="1260"/>
      <c r="Q401" s="1260"/>
      <c r="R401" s="1260"/>
      <c r="S401" s="1259">
        <v>1</v>
      </c>
      <c r="T401" s="1260"/>
      <c r="U401" s="1260"/>
      <c r="V401" s="1260"/>
      <c r="W401" s="1259">
        <v>0</v>
      </c>
      <c r="X401" s="1259">
        <v>1007</v>
      </c>
      <c r="Y401" s="1259">
        <v>0</v>
      </c>
    </row>
    <row r="402" spans="1:25">
      <c r="A402" s="1350">
        <v>11202002184</v>
      </c>
      <c r="B402" s="1260"/>
      <c r="C402" s="1260" t="s">
        <v>13714</v>
      </c>
      <c r="D402" s="1260" t="s">
        <v>13715</v>
      </c>
      <c r="E402" s="1260" t="s">
        <v>11151</v>
      </c>
      <c r="F402" s="1260" t="s">
        <v>13450</v>
      </c>
      <c r="G402" s="1260" t="s">
        <v>13716</v>
      </c>
      <c r="H402" s="1260" t="s">
        <v>11153</v>
      </c>
      <c r="I402" s="1260" t="s">
        <v>11164</v>
      </c>
      <c r="J402" s="1259">
        <v>7432476</v>
      </c>
      <c r="K402" s="1260" t="s">
        <v>11221</v>
      </c>
      <c r="L402" s="1260" t="s">
        <v>11155</v>
      </c>
      <c r="M402" s="1260" t="s">
        <v>1300</v>
      </c>
      <c r="N402" s="1260" t="s">
        <v>13717</v>
      </c>
      <c r="O402" s="1260" t="s">
        <v>13715</v>
      </c>
      <c r="P402" s="1260"/>
      <c r="Q402" s="1260"/>
      <c r="R402" s="1260" t="s">
        <v>13718</v>
      </c>
      <c r="S402" s="1259">
        <v>1</v>
      </c>
      <c r="T402" s="1260"/>
      <c r="U402" s="1260" t="s">
        <v>11231</v>
      </c>
      <c r="V402" s="1260" t="s">
        <v>13719</v>
      </c>
      <c r="W402" s="1259">
        <v>0</v>
      </c>
      <c r="X402" s="1259">
        <v>1007</v>
      </c>
      <c r="Y402" s="1259">
        <v>0</v>
      </c>
    </row>
    <row r="403" spans="1:25">
      <c r="A403" s="1350">
        <v>11202002183</v>
      </c>
      <c r="B403" s="1260" t="s">
        <v>13720</v>
      </c>
      <c r="C403" s="1260" t="s">
        <v>13721</v>
      </c>
      <c r="D403" s="1260" t="s">
        <v>13722</v>
      </c>
      <c r="E403" s="1260" t="s">
        <v>13190</v>
      </c>
      <c r="F403" s="1260" t="s">
        <v>13723</v>
      </c>
      <c r="G403" s="1260" t="s">
        <v>13724</v>
      </c>
      <c r="H403" s="1260" t="s">
        <v>11153</v>
      </c>
      <c r="I403" s="1260" t="s">
        <v>11164</v>
      </c>
      <c r="J403" s="1259">
        <v>7432475</v>
      </c>
      <c r="K403" s="1260" t="s">
        <v>11221</v>
      </c>
      <c r="L403" s="1260" t="s">
        <v>11155</v>
      </c>
      <c r="M403" s="1260" t="s">
        <v>2262</v>
      </c>
      <c r="N403" s="1260" t="s">
        <v>13725</v>
      </c>
      <c r="O403" s="1260" t="s">
        <v>13722</v>
      </c>
      <c r="P403" s="1260" t="s">
        <v>13726</v>
      </c>
      <c r="Q403" s="1260" t="s">
        <v>11867</v>
      </c>
      <c r="R403" s="1260" t="s">
        <v>13727</v>
      </c>
      <c r="S403" s="1259">
        <v>1</v>
      </c>
      <c r="T403" s="1260" t="s">
        <v>13728</v>
      </c>
      <c r="U403" s="1260" t="s">
        <v>11290</v>
      </c>
      <c r="V403" s="1260" t="s">
        <v>12437</v>
      </c>
      <c r="W403" s="1259">
        <v>0</v>
      </c>
      <c r="X403" s="1259">
        <v>1007</v>
      </c>
      <c r="Y403" s="1259">
        <v>0</v>
      </c>
    </row>
    <row r="404" spans="1:25">
      <c r="A404" s="1350">
        <v>11202002182</v>
      </c>
      <c r="B404" s="1260"/>
      <c r="C404" s="1260" t="s">
        <v>13729</v>
      </c>
      <c r="D404" s="1260" t="s">
        <v>13730</v>
      </c>
      <c r="E404" s="1260" t="s">
        <v>11203</v>
      </c>
      <c r="F404" s="1260" t="s">
        <v>13731</v>
      </c>
      <c r="G404" s="1260" t="s">
        <v>13732</v>
      </c>
      <c r="H404" s="1260" t="s">
        <v>11153</v>
      </c>
      <c r="I404" s="1260" t="s">
        <v>10976</v>
      </c>
      <c r="J404" s="1259">
        <v>7432474</v>
      </c>
      <c r="K404" s="1260" t="s">
        <v>11221</v>
      </c>
      <c r="L404" s="1260" t="s">
        <v>11155</v>
      </c>
      <c r="M404" s="1260" t="s">
        <v>1986</v>
      </c>
      <c r="N404" s="1260" t="s">
        <v>13733</v>
      </c>
      <c r="O404" s="1260" t="s">
        <v>13730</v>
      </c>
      <c r="P404" s="1260" t="s">
        <v>13734</v>
      </c>
      <c r="Q404" s="1260" t="s">
        <v>11867</v>
      </c>
      <c r="R404" s="1260" t="s">
        <v>13121</v>
      </c>
      <c r="S404" s="1259">
        <v>1</v>
      </c>
      <c r="T404" s="1260"/>
      <c r="U404" s="1260" t="s">
        <v>11158</v>
      </c>
      <c r="V404" s="1260" t="s">
        <v>12401</v>
      </c>
      <c r="W404" s="1259">
        <v>6</v>
      </c>
      <c r="X404" s="1259">
        <v>1007</v>
      </c>
      <c r="Y404" s="1259">
        <v>0</v>
      </c>
    </row>
    <row r="405" spans="1:25">
      <c r="A405" s="1350">
        <v>11202002181</v>
      </c>
      <c r="B405" s="1260"/>
      <c r="C405" s="1260" t="s">
        <v>13729</v>
      </c>
      <c r="D405" s="1260" t="s">
        <v>13735</v>
      </c>
      <c r="E405" s="1260" t="s">
        <v>11175</v>
      </c>
      <c r="F405" s="1260" t="s">
        <v>13736</v>
      </c>
      <c r="G405" s="1260" t="s">
        <v>13737</v>
      </c>
      <c r="H405" s="1260" t="s">
        <v>11153</v>
      </c>
      <c r="I405" s="1260" t="s">
        <v>11164</v>
      </c>
      <c r="J405" s="1259">
        <v>7432473</v>
      </c>
      <c r="K405" s="1260" t="s">
        <v>11221</v>
      </c>
      <c r="L405" s="1260" t="s">
        <v>11155</v>
      </c>
      <c r="M405" s="1260" t="s">
        <v>2160</v>
      </c>
      <c r="N405" s="1260" t="s">
        <v>13738</v>
      </c>
      <c r="O405" s="1260" t="s">
        <v>13735</v>
      </c>
      <c r="P405" s="1260" t="s">
        <v>11192</v>
      </c>
      <c r="Q405" s="1260"/>
      <c r="R405" s="1260" t="s">
        <v>13739</v>
      </c>
      <c r="S405" s="1259">
        <v>1</v>
      </c>
      <c r="T405" s="1260"/>
      <c r="U405" s="1260" t="s">
        <v>11290</v>
      </c>
      <c r="V405" s="1260" t="s">
        <v>13740</v>
      </c>
      <c r="W405" s="1259">
        <v>0</v>
      </c>
      <c r="X405" s="1259">
        <v>1007</v>
      </c>
      <c r="Y405" s="1259">
        <v>0</v>
      </c>
    </row>
    <row r="406" spans="1:25">
      <c r="A406" s="1350">
        <v>11202002180</v>
      </c>
      <c r="B406" s="1260"/>
      <c r="C406" s="1260" t="s">
        <v>13741</v>
      </c>
      <c r="D406" s="1260" t="s">
        <v>13742</v>
      </c>
      <c r="E406" s="1260" t="s">
        <v>11353</v>
      </c>
      <c r="F406" s="1260" t="s">
        <v>13105</v>
      </c>
      <c r="G406" s="1260" t="s">
        <v>13743</v>
      </c>
      <c r="H406" s="1260" t="s">
        <v>11153</v>
      </c>
      <c r="I406" s="1260" t="s">
        <v>11243</v>
      </c>
      <c r="J406" s="1259">
        <v>7432472</v>
      </c>
      <c r="K406" s="1260" t="s">
        <v>11221</v>
      </c>
      <c r="L406" s="1260" t="s">
        <v>11155</v>
      </c>
      <c r="M406" s="1260" t="s">
        <v>262</v>
      </c>
      <c r="N406" s="1260"/>
      <c r="O406" s="1260" t="s">
        <v>13742</v>
      </c>
      <c r="P406" s="1260"/>
      <c r="Q406" s="1260" t="s">
        <v>11450</v>
      </c>
      <c r="R406" s="1260"/>
      <c r="S406" s="1259">
        <v>1</v>
      </c>
      <c r="T406" s="1260"/>
      <c r="U406" s="1260"/>
      <c r="V406" s="1260"/>
      <c r="W406" s="1259">
        <v>0</v>
      </c>
      <c r="X406" s="1259">
        <v>1007</v>
      </c>
      <c r="Y406" s="1259">
        <v>0</v>
      </c>
    </row>
    <row r="407" spans="1:25">
      <c r="A407" s="1350">
        <v>11202002179</v>
      </c>
      <c r="B407" s="1260" t="s">
        <v>13744</v>
      </c>
      <c r="C407" s="1260" t="s">
        <v>13745</v>
      </c>
      <c r="D407" s="1260" t="s">
        <v>13746</v>
      </c>
      <c r="E407" s="1260" t="s">
        <v>11419</v>
      </c>
      <c r="F407" s="1260" t="s">
        <v>13534</v>
      </c>
      <c r="G407" s="1260" t="s">
        <v>13747</v>
      </c>
      <c r="H407" s="1260" t="s">
        <v>11153</v>
      </c>
      <c r="I407" s="1260" t="s">
        <v>10976</v>
      </c>
      <c r="J407" s="1259">
        <v>7432471</v>
      </c>
      <c r="K407" s="1260" t="s">
        <v>11221</v>
      </c>
      <c r="L407" s="1260" t="s">
        <v>11155</v>
      </c>
      <c r="M407" s="1260" t="s">
        <v>2182</v>
      </c>
      <c r="N407" s="1260" t="s">
        <v>13748</v>
      </c>
      <c r="O407" s="1260" t="s">
        <v>13746</v>
      </c>
      <c r="P407" s="1260" t="s">
        <v>13749</v>
      </c>
      <c r="Q407" s="1260" t="s">
        <v>11367</v>
      </c>
      <c r="R407" s="1260" t="s">
        <v>13750</v>
      </c>
      <c r="S407" s="1259">
        <v>1</v>
      </c>
      <c r="T407" s="1260" t="s">
        <v>13751</v>
      </c>
      <c r="U407" s="1260" t="s">
        <v>12601</v>
      </c>
      <c r="V407" s="1260" t="s">
        <v>13752</v>
      </c>
      <c r="W407" s="1259">
        <v>0</v>
      </c>
      <c r="X407" s="1259">
        <v>1007</v>
      </c>
      <c r="Y407" s="1259">
        <v>0</v>
      </c>
    </row>
    <row r="408" spans="1:25">
      <c r="A408" s="1350">
        <v>11202002178</v>
      </c>
      <c r="B408" s="1260" t="s">
        <v>13753</v>
      </c>
      <c r="C408" s="1260" t="s">
        <v>13754</v>
      </c>
      <c r="D408" s="1260" t="s">
        <v>13755</v>
      </c>
      <c r="E408" s="1260" t="s">
        <v>13024</v>
      </c>
      <c r="F408" s="1260" t="s">
        <v>13410</v>
      </c>
      <c r="G408" s="1260" t="s">
        <v>13756</v>
      </c>
      <c r="H408" s="1260" t="s">
        <v>11153</v>
      </c>
      <c r="I408" s="1260" t="s">
        <v>10976</v>
      </c>
      <c r="J408" s="1259">
        <v>7432470</v>
      </c>
      <c r="K408" s="1260" t="s">
        <v>11221</v>
      </c>
      <c r="L408" s="1260" t="s">
        <v>11155</v>
      </c>
      <c r="M408" s="1260" t="s">
        <v>1950</v>
      </c>
      <c r="N408" s="1260" t="s">
        <v>13757</v>
      </c>
      <c r="O408" s="1260" t="s">
        <v>13755</v>
      </c>
      <c r="P408" s="1260" t="s">
        <v>13758</v>
      </c>
      <c r="Q408" s="1260" t="s">
        <v>11206</v>
      </c>
      <c r="R408" s="1260" t="s">
        <v>13758</v>
      </c>
      <c r="S408" s="1259">
        <v>1</v>
      </c>
      <c r="T408" s="1260" t="s">
        <v>13759</v>
      </c>
      <c r="U408" s="1260" t="s">
        <v>11396</v>
      </c>
      <c r="V408" s="1260" t="s">
        <v>12816</v>
      </c>
      <c r="W408" s="1259">
        <v>0</v>
      </c>
      <c r="X408" s="1259">
        <v>1007</v>
      </c>
      <c r="Y408" s="1259">
        <v>0</v>
      </c>
    </row>
    <row r="409" spans="1:25">
      <c r="A409" s="1350">
        <v>11202002177</v>
      </c>
      <c r="B409" s="1260" t="s">
        <v>13760</v>
      </c>
      <c r="C409" s="1260" t="s">
        <v>13761</v>
      </c>
      <c r="D409" s="1260" t="s">
        <v>13762</v>
      </c>
      <c r="E409" s="1260" t="s">
        <v>11426</v>
      </c>
      <c r="F409" s="1260" t="s">
        <v>11440</v>
      </c>
      <c r="G409" s="1260" t="s">
        <v>13763</v>
      </c>
      <c r="H409" s="1260" t="s">
        <v>11153</v>
      </c>
      <c r="I409" s="1260" t="s">
        <v>11177</v>
      </c>
      <c r="J409" s="1259">
        <v>7432469</v>
      </c>
      <c r="K409" s="1260" t="s">
        <v>11221</v>
      </c>
      <c r="L409" s="1260" t="s">
        <v>11155</v>
      </c>
      <c r="M409" s="1260" t="s">
        <v>1432</v>
      </c>
      <c r="N409" s="1260" t="s">
        <v>13764</v>
      </c>
      <c r="O409" s="1260" t="s">
        <v>13762</v>
      </c>
      <c r="P409" s="1260" t="s">
        <v>13765</v>
      </c>
      <c r="Q409" s="1260" t="s">
        <v>12515</v>
      </c>
      <c r="R409" s="1260" t="s">
        <v>13765</v>
      </c>
      <c r="S409" s="1259">
        <v>1</v>
      </c>
      <c r="T409" s="1260" t="s">
        <v>13766</v>
      </c>
      <c r="U409" s="1260" t="s">
        <v>11182</v>
      </c>
      <c r="V409" s="1260" t="s">
        <v>13767</v>
      </c>
      <c r="W409" s="1259">
        <v>0</v>
      </c>
      <c r="X409" s="1259">
        <v>1007</v>
      </c>
      <c r="Y409" s="1259">
        <v>0</v>
      </c>
    </row>
    <row r="410" spans="1:25">
      <c r="A410" s="1350">
        <v>11202002176</v>
      </c>
      <c r="B410" s="1260"/>
      <c r="C410" s="1260" t="s">
        <v>13768</v>
      </c>
      <c r="D410" s="1260" t="s">
        <v>13769</v>
      </c>
      <c r="E410" s="1260" t="s">
        <v>11175</v>
      </c>
      <c r="F410" s="1260" t="s">
        <v>13426</v>
      </c>
      <c r="G410" s="1260" t="s">
        <v>13770</v>
      </c>
      <c r="H410" s="1260" t="s">
        <v>11153</v>
      </c>
      <c r="I410" s="1260" t="s">
        <v>10976</v>
      </c>
      <c r="J410" s="1259">
        <v>7432468</v>
      </c>
      <c r="K410" s="1260" t="s">
        <v>11221</v>
      </c>
      <c r="L410" s="1260" t="s">
        <v>11155</v>
      </c>
      <c r="M410" s="1260" t="s">
        <v>769</v>
      </c>
      <c r="N410" s="1260" t="s">
        <v>13771</v>
      </c>
      <c r="O410" s="1260" t="s">
        <v>13769</v>
      </c>
      <c r="P410" s="1260" t="s">
        <v>11192</v>
      </c>
      <c r="Q410" s="1260" t="s">
        <v>11394</v>
      </c>
      <c r="R410" s="1260" t="s">
        <v>13772</v>
      </c>
      <c r="S410" s="1259">
        <v>1</v>
      </c>
      <c r="T410" s="1260"/>
      <c r="U410" s="1260" t="s">
        <v>11158</v>
      </c>
      <c r="V410" s="1260" t="s">
        <v>11565</v>
      </c>
      <c r="W410" s="1259">
        <v>0</v>
      </c>
      <c r="X410" s="1259">
        <v>1007</v>
      </c>
      <c r="Y410" s="1259">
        <v>0</v>
      </c>
    </row>
    <row r="411" spans="1:25">
      <c r="A411" s="1350">
        <v>11202002175</v>
      </c>
      <c r="B411" s="1260"/>
      <c r="C411" s="1260" t="s">
        <v>13773</v>
      </c>
      <c r="D411" s="1260" t="s">
        <v>13774</v>
      </c>
      <c r="E411" s="1260" t="s">
        <v>11419</v>
      </c>
      <c r="F411" s="1260" t="s">
        <v>11440</v>
      </c>
      <c r="G411" s="1260" t="s">
        <v>13775</v>
      </c>
      <c r="H411" s="1260" t="s">
        <v>11153</v>
      </c>
      <c r="I411" s="1260" t="s">
        <v>11177</v>
      </c>
      <c r="J411" s="1259">
        <v>7432467</v>
      </c>
      <c r="K411" s="1260" t="s">
        <v>11221</v>
      </c>
      <c r="L411" s="1260" t="s">
        <v>11155</v>
      </c>
      <c r="M411" s="1260" t="s">
        <v>262</v>
      </c>
      <c r="N411" s="1260"/>
      <c r="O411" s="1260" t="s">
        <v>13774</v>
      </c>
      <c r="P411" s="1260"/>
      <c r="Q411" s="1260" t="s">
        <v>11867</v>
      </c>
      <c r="R411" s="1259">
        <v>7364558</v>
      </c>
      <c r="S411" s="1259">
        <v>1</v>
      </c>
      <c r="T411" s="1260"/>
      <c r="U411" s="1260"/>
      <c r="V411" s="1260"/>
      <c r="W411" s="1259">
        <v>0</v>
      </c>
      <c r="X411" s="1259">
        <v>1007</v>
      </c>
      <c r="Y411" s="1259">
        <v>0</v>
      </c>
    </row>
    <row r="412" spans="1:25">
      <c r="A412" s="1350">
        <v>11202002174</v>
      </c>
      <c r="B412" s="1260"/>
      <c r="C412" s="1260" t="s">
        <v>13776</v>
      </c>
      <c r="D412" s="1260" t="s">
        <v>13777</v>
      </c>
      <c r="E412" s="1260" t="s">
        <v>11419</v>
      </c>
      <c r="F412" s="1260" t="s">
        <v>11440</v>
      </c>
      <c r="G412" s="1260" t="s">
        <v>13778</v>
      </c>
      <c r="H412" s="1260" t="s">
        <v>11153</v>
      </c>
      <c r="I412" s="1260" t="s">
        <v>11177</v>
      </c>
      <c r="J412" s="1259">
        <v>7432466</v>
      </c>
      <c r="K412" s="1260" t="s">
        <v>11221</v>
      </c>
      <c r="L412" s="1260" t="s">
        <v>11155</v>
      </c>
      <c r="M412" s="1260" t="s">
        <v>158</v>
      </c>
      <c r="N412" s="1260" t="s">
        <v>13779</v>
      </c>
      <c r="O412" s="1260" t="s">
        <v>13777</v>
      </c>
      <c r="P412" s="1260"/>
      <c r="Q412" s="1260"/>
      <c r="R412" s="1260"/>
      <c r="S412" s="1259">
        <v>1</v>
      </c>
      <c r="T412" s="1260"/>
      <c r="U412" s="1260" t="s">
        <v>11751</v>
      </c>
      <c r="V412" s="1260" t="s">
        <v>12945</v>
      </c>
      <c r="W412" s="1259">
        <v>0</v>
      </c>
      <c r="X412" s="1259">
        <v>1007</v>
      </c>
      <c r="Y412" s="1259">
        <v>0</v>
      </c>
    </row>
    <row r="413" spans="1:25">
      <c r="A413" s="1350">
        <v>11202002173</v>
      </c>
      <c r="B413" s="1260" t="s">
        <v>13780</v>
      </c>
      <c r="C413" s="1260" t="s">
        <v>13781</v>
      </c>
      <c r="D413" s="1260" t="s">
        <v>13782</v>
      </c>
      <c r="E413" s="1260" t="s">
        <v>11203</v>
      </c>
      <c r="F413" s="1260" t="s">
        <v>13783</v>
      </c>
      <c r="G413" s="1260" t="s">
        <v>13784</v>
      </c>
      <c r="H413" s="1260" t="s">
        <v>11153</v>
      </c>
      <c r="I413" s="1260" t="s">
        <v>10976</v>
      </c>
      <c r="J413" s="1259">
        <v>7432465</v>
      </c>
      <c r="K413" s="1260" t="s">
        <v>11221</v>
      </c>
      <c r="L413" s="1260" t="s">
        <v>11155</v>
      </c>
      <c r="M413" s="1260" t="s">
        <v>1985</v>
      </c>
      <c r="N413" s="1260" t="s">
        <v>13785</v>
      </c>
      <c r="O413" s="1260" t="s">
        <v>13782</v>
      </c>
      <c r="P413" s="1260" t="s">
        <v>13786</v>
      </c>
      <c r="Q413" s="1260" t="s">
        <v>11394</v>
      </c>
      <c r="R413" s="1260" t="s">
        <v>13787</v>
      </c>
      <c r="S413" s="1259">
        <v>1</v>
      </c>
      <c r="T413" s="1260" t="s">
        <v>13788</v>
      </c>
      <c r="U413" s="1260" t="s">
        <v>11158</v>
      </c>
      <c r="V413" s="1260" t="s">
        <v>13789</v>
      </c>
      <c r="W413" s="1259">
        <v>0</v>
      </c>
      <c r="X413" s="1259">
        <v>1007</v>
      </c>
      <c r="Y413" s="1259">
        <v>0</v>
      </c>
    </row>
    <row r="414" spans="1:25">
      <c r="A414" s="1350">
        <v>11202002172</v>
      </c>
      <c r="B414" s="1260" t="s">
        <v>13790</v>
      </c>
      <c r="C414" s="1260" t="s">
        <v>13791</v>
      </c>
      <c r="D414" s="1260" t="s">
        <v>13792</v>
      </c>
      <c r="E414" s="1260" t="s">
        <v>11175</v>
      </c>
      <c r="F414" s="1260" t="s">
        <v>11440</v>
      </c>
      <c r="G414" s="1260" t="s">
        <v>13793</v>
      </c>
      <c r="H414" s="1260" t="s">
        <v>11153</v>
      </c>
      <c r="I414" s="1260" t="s">
        <v>11177</v>
      </c>
      <c r="J414" s="1259">
        <v>7432464</v>
      </c>
      <c r="K414" s="1260" t="s">
        <v>11221</v>
      </c>
      <c r="L414" s="1260" t="s">
        <v>11155</v>
      </c>
      <c r="M414" s="1260" t="s">
        <v>2140</v>
      </c>
      <c r="N414" s="1260" t="s">
        <v>13794</v>
      </c>
      <c r="O414" s="1260" t="s">
        <v>13792</v>
      </c>
      <c r="P414" s="1260" t="s">
        <v>13795</v>
      </c>
      <c r="Q414" s="1260" t="s">
        <v>11877</v>
      </c>
      <c r="R414" s="1260" t="s">
        <v>13795</v>
      </c>
      <c r="S414" s="1259">
        <v>1</v>
      </c>
      <c r="T414" s="1260" t="s">
        <v>13796</v>
      </c>
      <c r="U414" s="1260" t="s">
        <v>11290</v>
      </c>
      <c r="V414" s="1260" t="s">
        <v>12188</v>
      </c>
      <c r="W414" s="1259">
        <v>0</v>
      </c>
      <c r="X414" s="1259">
        <v>1007</v>
      </c>
      <c r="Y414" s="1259">
        <v>0</v>
      </c>
    </row>
    <row r="415" spans="1:25">
      <c r="A415" s="1350">
        <v>11202002171</v>
      </c>
      <c r="B415" s="1260" t="s">
        <v>13797</v>
      </c>
      <c r="C415" s="1260" t="s">
        <v>13798</v>
      </c>
      <c r="D415" s="1260" t="s">
        <v>13799</v>
      </c>
      <c r="E415" s="1260" t="s">
        <v>11384</v>
      </c>
      <c r="F415" s="1260" t="s">
        <v>13025</v>
      </c>
      <c r="G415" s="1260" t="s">
        <v>13800</v>
      </c>
      <c r="H415" s="1260" t="s">
        <v>11153</v>
      </c>
      <c r="I415" s="1260" t="s">
        <v>13027</v>
      </c>
      <c r="J415" s="1259">
        <v>7432463</v>
      </c>
      <c r="K415" s="1260" t="s">
        <v>11221</v>
      </c>
      <c r="L415" s="1260" t="s">
        <v>11155</v>
      </c>
      <c r="M415" s="1260" t="s">
        <v>2542</v>
      </c>
      <c r="N415" s="1260" t="s">
        <v>13801</v>
      </c>
      <c r="O415" s="1260" t="s">
        <v>13799</v>
      </c>
      <c r="P415" s="1260"/>
      <c r="Q415" s="1260" t="s">
        <v>13802</v>
      </c>
      <c r="R415" s="1260" t="s">
        <v>13803</v>
      </c>
      <c r="S415" s="1259">
        <v>1</v>
      </c>
      <c r="T415" s="1260"/>
      <c r="U415" s="1260" t="s">
        <v>11269</v>
      </c>
      <c r="V415" s="1260" t="s">
        <v>12998</v>
      </c>
      <c r="W415" s="1259">
        <v>0</v>
      </c>
      <c r="X415" s="1259">
        <v>1007</v>
      </c>
      <c r="Y415" s="1259">
        <v>0</v>
      </c>
    </row>
    <row r="416" spans="1:25">
      <c r="A416" s="1350">
        <v>11202002170</v>
      </c>
      <c r="B416" s="1260"/>
      <c r="C416" s="1260" t="s">
        <v>13594</v>
      </c>
      <c r="D416" s="1260" t="s">
        <v>13804</v>
      </c>
      <c r="E416" s="1260" t="s">
        <v>11175</v>
      </c>
      <c r="F416" s="1260" t="s">
        <v>11440</v>
      </c>
      <c r="G416" s="1260" t="s">
        <v>13805</v>
      </c>
      <c r="H416" s="1260" t="s">
        <v>11153</v>
      </c>
      <c r="I416" s="1260" t="s">
        <v>11177</v>
      </c>
      <c r="J416" s="1259">
        <v>7432462</v>
      </c>
      <c r="K416" s="1260" t="s">
        <v>11221</v>
      </c>
      <c r="L416" s="1260" t="s">
        <v>11155</v>
      </c>
      <c r="M416" s="1260" t="s">
        <v>2239</v>
      </c>
      <c r="N416" s="1260" t="s">
        <v>13806</v>
      </c>
      <c r="O416" s="1260" t="s">
        <v>13804</v>
      </c>
      <c r="P416" s="1260" t="s">
        <v>11192</v>
      </c>
      <c r="Q416" s="1260" t="s">
        <v>11953</v>
      </c>
      <c r="R416" s="1260" t="s">
        <v>13807</v>
      </c>
      <c r="S416" s="1259">
        <v>1</v>
      </c>
      <c r="T416" s="1260"/>
      <c r="U416" s="1260" t="s">
        <v>11182</v>
      </c>
      <c r="V416" s="1260" t="s">
        <v>13808</v>
      </c>
      <c r="W416" s="1259">
        <v>0</v>
      </c>
      <c r="X416" s="1259">
        <v>1007</v>
      </c>
      <c r="Y416" s="1259">
        <v>0</v>
      </c>
    </row>
    <row r="417" spans="1:25">
      <c r="A417" s="1350">
        <v>11202002169</v>
      </c>
      <c r="B417" s="1260" t="s">
        <v>13809</v>
      </c>
      <c r="C417" s="1260" t="s">
        <v>13566</v>
      </c>
      <c r="D417" s="1260" t="s">
        <v>13810</v>
      </c>
      <c r="E417" s="1260" t="s">
        <v>11949</v>
      </c>
      <c r="F417" s="1260" t="s">
        <v>13534</v>
      </c>
      <c r="G417" s="1260" t="s">
        <v>13811</v>
      </c>
      <c r="H417" s="1260" t="s">
        <v>11153</v>
      </c>
      <c r="I417" s="1260" t="s">
        <v>10976</v>
      </c>
      <c r="J417" s="1259">
        <v>7432461</v>
      </c>
      <c r="K417" s="1260" t="s">
        <v>11221</v>
      </c>
      <c r="L417" s="1260" t="s">
        <v>11155</v>
      </c>
      <c r="M417" s="1260" t="s">
        <v>2285</v>
      </c>
      <c r="N417" s="1260" t="s">
        <v>13812</v>
      </c>
      <c r="O417" s="1260" t="s">
        <v>13810</v>
      </c>
      <c r="P417" s="1260" t="s">
        <v>13813</v>
      </c>
      <c r="Q417" s="1260" t="s">
        <v>12423</v>
      </c>
      <c r="R417" s="1260" t="s">
        <v>13814</v>
      </c>
      <c r="S417" s="1259">
        <v>1</v>
      </c>
      <c r="T417" s="1260" t="s">
        <v>13815</v>
      </c>
      <c r="U417" s="1260" t="s">
        <v>12408</v>
      </c>
      <c r="V417" s="1260" t="s">
        <v>12675</v>
      </c>
      <c r="W417" s="1259">
        <v>0</v>
      </c>
      <c r="X417" s="1259">
        <v>1007</v>
      </c>
      <c r="Y417" s="1259">
        <v>0</v>
      </c>
    </row>
    <row r="418" spans="1:25">
      <c r="A418" s="1350">
        <v>11202002168</v>
      </c>
      <c r="B418" s="1260"/>
      <c r="C418" s="1260" t="s">
        <v>13816</v>
      </c>
      <c r="D418" s="1260" t="s">
        <v>13817</v>
      </c>
      <c r="E418" s="1260" t="s">
        <v>11175</v>
      </c>
      <c r="F418" s="1260" t="s">
        <v>13450</v>
      </c>
      <c r="G418" s="1260" t="s">
        <v>13818</v>
      </c>
      <c r="H418" s="1260" t="s">
        <v>11153</v>
      </c>
      <c r="I418" s="1260" t="s">
        <v>11164</v>
      </c>
      <c r="J418" s="1259">
        <v>7432460</v>
      </c>
      <c r="K418" s="1260" t="s">
        <v>11221</v>
      </c>
      <c r="L418" s="1260" t="s">
        <v>11155</v>
      </c>
      <c r="M418" s="1260" t="s">
        <v>2180</v>
      </c>
      <c r="N418" s="1260" t="s">
        <v>13819</v>
      </c>
      <c r="O418" s="1260" t="s">
        <v>13817</v>
      </c>
      <c r="P418" s="1260" t="s">
        <v>11192</v>
      </c>
      <c r="Q418" s="1260"/>
      <c r="R418" s="1260" t="s">
        <v>13820</v>
      </c>
      <c r="S418" s="1259">
        <v>1</v>
      </c>
      <c r="T418" s="1260"/>
      <c r="U418" s="1260" t="s">
        <v>11290</v>
      </c>
      <c r="V418" s="1260" t="s">
        <v>13821</v>
      </c>
      <c r="W418" s="1259">
        <v>0</v>
      </c>
      <c r="X418" s="1259">
        <v>1007</v>
      </c>
      <c r="Y418" s="1259">
        <v>0</v>
      </c>
    </row>
    <row r="419" spans="1:25">
      <c r="A419" s="1350">
        <v>11202002167</v>
      </c>
      <c r="B419" s="1260"/>
      <c r="C419" s="1260" t="s">
        <v>13822</v>
      </c>
      <c r="D419" s="1260" t="s">
        <v>13823</v>
      </c>
      <c r="E419" s="1260" t="s">
        <v>11426</v>
      </c>
      <c r="F419" s="1260" t="s">
        <v>11440</v>
      </c>
      <c r="G419" s="1260" t="s">
        <v>13824</v>
      </c>
      <c r="H419" s="1260" t="s">
        <v>11153</v>
      </c>
      <c r="I419" s="1260" t="s">
        <v>11177</v>
      </c>
      <c r="J419" s="1259">
        <v>7432459</v>
      </c>
      <c r="K419" s="1260" t="s">
        <v>11221</v>
      </c>
      <c r="L419" s="1260" t="s">
        <v>11155</v>
      </c>
      <c r="M419" s="1260" t="s">
        <v>2138</v>
      </c>
      <c r="N419" s="1260" t="s">
        <v>13825</v>
      </c>
      <c r="O419" s="1260" t="s">
        <v>13823</v>
      </c>
      <c r="P419" s="1260"/>
      <c r="Q419" s="1260"/>
      <c r="R419" s="1260" t="s">
        <v>13826</v>
      </c>
      <c r="S419" s="1259">
        <v>1</v>
      </c>
      <c r="T419" s="1260" t="s">
        <v>13827</v>
      </c>
      <c r="U419" s="1260" t="s">
        <v>11209</v>
      </c>
      <c r="V419" s="1260" t="s">
        <v>13828</v>
      </c>
      <c r="W419" s="1259">
        <v>0</v>
      </c>
      <c r="X419" s="1259">
        <v>1007</v>
      </c>
      <c r="Y419" s="1259">
        <v>0</v>
      </c>
    </row>
    <row r="420" spans="1:25">
      <c r="A420" s="1350">
        <v>11202002166</v>
      </c>
      <c r="B420" s="1260"/>
      <c r="C420" s="1260" t="s">
        <v>13829</v>
      </c>
      <c r="D420" s="1260" t="s">
        <v>13830</v>
      </c>
      <c r="E420" s="1260" t="s">
        <v>11175</v>
      </c>
      <c r="F420" s="1260" t="s">
        <v>13450</v>
      </c>
      <c r="G420" s="1260" t="s">
        <v>13831</v>
      </c>
      <c r="H420" s="1260" t="s">
        <v>11153</v>
      </c>
      <c r="I420" s="1260" t="s">
        <v>11164</v>
      </c>
      <c r="J420" s="1259">
        <v>7432458</v>
      </c>
      <c r="K420" s="1260" t="s">
        <v>11221</v>
      </c>
      <c r="L420" s="1260" t="s">
        <v>11155</v>
      </c>
      <c r="M420" s="1260" t="s">
        <v>2270</v>
      </c>
      <c r="N420" s="1260" t="s">
        <v>13832</v>
      </c>
      <c r="O420" s="1260" t="s">
        <v>13830</v>
      </c>
      <c r="P420" s="1260" t="s">
        <v>11192</v>
      </c>
      <c r="Q420" s="1260"/>
      <c r="R420" s="1260" t="s">
        <v>13833</v>
      </c>
      <c r="S420" s="1259">
        <v>1</v>
      </c>
      <c r="T420" s="1260"/>
      <c r="U420" s="1260" t="s">
        <v>11209</v>
      </c>
      <c r="V420" s="1260" t="s">
        <v>11331</v>
      </c>
      <c r="W420" s="1259">
        <v>0</v>
      </c>
      <c r="X420" s="1259">
        <v>1007</v>
      </c>
      <c r="Y420" s="1259">
        <v>0</v>
      </c>
    </row>
    <row r="421" spans="1:25">
      <c r="A421" s="1350">
        <v>11202002165</v>
      </c>
      <c r="B421" s="1260" t="s">
        <v>13834</v>
      </c>
      <c r="C421" s="1260" t="s">
        <v>13835</v>
      </c>
      <c r="D421" s="1260" t="s">
        <v>13836</v>
      </c>
      <c r="E421" s="1260" t="s">
        <v>11151</v>
      </c>
      <c r="F421" s="1260" t="s">
        <v>13410</v>
      </c>
      <c r="G421" s="1260" t="s">
        <v>13837</v>
      </c>
      <c r="H421" s="1260" t="s">
        <v>11153</v>
      </c>
      <c r="I421" s="1260" t="s">
        <v>10976</v>
      </c>
      <c r="J421" s="1259">
        <v>7432457</v>
      </c>
      <c r="K421" s="1260" t="s">
        <v>11221</v>
      </c>
      <c r="L421" s="1260" t="s">
        <v>11155</v>
      </c>
      <c r="M421" s="1260" t="s">
        <v>1985</v>
      </c>
      <c r="N421" s="1260" t="s">
        <v>13838</v>
      </c>
      <c r="O421" s="1260" t="s">
        <v>13836</v>
      </c>
      <c r="P421" s="1260" t="s">
        <v>13839</v>
      </c>
      <c r="Q421" s="1260" t="s">
        <v>11867</v>
      </c>
      <c r="R421" s="1260" t="s">
        <v>13840</v>
      </c>
      <c r="S421" s="1259">
        <v>1</v>
      </c>
      <c r="T421" s="1260" t="s">
        <v>13841</v>
      </c>
      <c r="U421" s="1260" t="s">
        <v>11158</v>
      </c>
      <c r="V421" s="1260" t="s">
        <v>13526</v>
      </c>
      <c r="W421" s="1259">
        <v>0</v>
      </c>
      <c r="X421" s="1259">
        <v>1007</v>
      </c>
      <c r="Y421" s="1259">
        <v>0</v>
      </c>
    </row>
    <row r="422" spans="1:25">
      <c r="A422" s="1350">
        <v>11202002164</v>
      </c>
      <c r="B422" s="1260"/>
      <c r="C422" s="1260" t="s">
        <v>13842</v>
      </c>
      <c r="D422" s="1260" t="s">
        <v>13843</v>
      </c>
      <c r="E422" s="1260" t="s">
        <v>11509</v>
      </c>
      <c r="F422" s="1260" t="s">
        <v>11440</v>
      </c>
      <c r="G422" s="1260" t="s">
        <v>13844</v>
      </c>
      <c r="H422" s="1260" t="s">
        <v>11153</v>
      </c>
      <c r="I422" s="1260" t="s">
        <v>11177</v>
      </c>
      <c r="J422" s="1259">
        <v>7432456</v>
      </c>
      <c r="K422" s="1260" t="s">
        <v>11221</v>
      </c>
      <c r="L422" s="1260" t="s">
        <v>11155</v>
      </c>
      <c r="M422" s="1260" t="s">
        <v>2241</v>
      </c>
      <c r="N422" s="1260" t="s">
        <v>13845</v>
      </c>
      <c r="O422" s="1260" t="s">
        <v>13843</v>
      </c>
      <c r="P422" s="1260" t="s">
        <v>13846</v>
      </c>
      <c r="Q422" s="1260" t="s">
        <v>12131</v>
      </c>
      <c r="R422" s="1259">
        <v>7743334</v>
      </c>
      <c r="S422" s="1259">
        <v>1</v>
      </c>
      <c r="T422" s="1260"/>
      <c r="U422" s="1260" t="s">
        <v>11182</v>
      </c>
      <c r="V422" s="1260" t="s">
        <v>11898</v>
      </c>
      <c r="W422" s="1259">
        <v>0</v>
      </c>
      <c r="X422" s="1259">
        <v>1007</v>
      </c>
      <c r="Y422" s="1259">
        <v>0</v>
      </c>
    </row>
    <row r="423" spans="1:25">
      <c r="A423" s="1350">
        <v>11202002163</v>
      </c>
      <c r="B423" s="1260" t="s">
        <v>13847</v>
      </c>
      <c r="C423" s="1260" t="s">
        <v>13848</v>
      </c>
      <c r="D423" s="1260" t="s">
        <v>13849</v>
      </c>
      <c r="E423" s="1260" t="s">
        <v>11266</v>
      </c>
      <c r="F423" s="1260" t="s">
        <v>13534</v>
      </c>
      <c r="G423" s="1260" t="s">
        <v>13850</v>
      </c>
      <c r="H423" s="1260" t="s">
        <v>11153</v>
      </c>
      <c r="I423" s="1260" t="s">
        <v>10976</v>
      </c>
      <c r="J423" s="1259">
        <v>7432455</v>
      </c>
      <c r="K423" s="1260" t="s">
        <v>11221</v>
      </c>
      <c r="L423" s="1260" t="s">
        <v>11155</v>
      </c>
      <c r="M423" s="1260" t="s">
        <v>2301</v>
      </c>
      <c r="N423" s="1260" t="s">
        <v>13851</v>
      </c>
      <c r="O423" s="1260" t="s">
        <v>13849</v>
      </c>
      <c r="P423" s="1260"/>
      <c r="Q423" s="1260" t="s">
        <v>12515</v>
      </c>
      <c r="R423" s="1260" t="s">
        <v>13852</v>
      </c>
      <c r="S423" s="1259">
        <v>1</v>
      </c>
      <c r="T423" s="1260" t="s">
        <v>13853</v>
      </c>
      <c r="U423" s="1260" t="s">
        <v>12408</v>
      </c>
      <c r="V423" s="1260" t="s">
        <v>13854</v>
      </c>
      <c r="W423" s="1259">
        <v>0</v>
      </c>
      <c r="X423" s="1259">
        <v>1007</v>
      </c>
      <c r="Y423" s="1259">
        <v>0</v>
      </c>
    </row>
    <row r="424" spans="1:25">
      <c r="A424" s="1350">
        <v>11202002162</v>
      </c>
      <c r="B424" s="1260" t="s">
        <v>13855</v>
      </c>
      <c r="C424" s="1260" t="s">
        <v>13856</v>
      </c>
      <c r="D424" s="1260" t="s">
        <v>13857</v>
      </c>
      <c r="E424" s="1260" t="s">
        <v>11311</v>
      </c>
      <c r="F424" s="1260"/>
      <c r="G424" s="1260"/>
      <c r="H424" s="1260" t="s">
        <v>11153</v>
      </c>
      <c r="I424" s="1260" t="s">
        <v>11177</v>
      </c>
      <c r="J424" s="1259">
        <v>7432454</v>
      </c>
      <c r="K424" s="1260" t="s">
        <v>11221</v>
      </c>
      <c r="L424" s="1260" t="s">
        <v>11275</v>
      </c>
      <c r="M424" s="1260" t="s">
        <v>2135</v>
      </c>
      <c r="N424" s="1260" t="s">
        <v>13858</v>
      </c>
      <c r="O424" s="1260" t="s">
        <v>13857</v>
      </c>
      <c r="P424" s="1260"/>
      <c r="Q424" s="1260" t="s">
        <v>13859</v>
      </c>
      <c r="R424" s="1260" t="s">
        <v>13860</v>
      </c>
      <c r="S424" s="1259">
        <v>1</v>
      </c>
      <c r="T424" s="1260"/>
      <c r="U424" s="1260" t="s">
        <v>11269</v>
      </c>
      <c r="V424" s="1260" t="s">
        <v>11620</v>
      </c>
      <c r="W424" s="1259">
        <v>0</v>
      </c>
      <c r="X424" s="1259">
        <v>1007</v>
      </c>
      <c r="Y424" s="1259">
        <v>2</v>
      </c>
    </row>
    <row r="425" spans="1:25">
      <c r="A425" s="1350">
        <v>11202002161</v>
      </c>
      <c r="B425" s="1260" t="s">
        <v>13861</v>
      </c>
      <c r="C425" s="1260" t="s">
        <v>13862</v>
      </c>
      <c r="D425" s="1260" t="s">
        <v>13863</v>
      </c>
      <c r="E425" s="1260" t="s">
        <v>11203</v>
      </c>
      <c r="F425" s="1260" t="s">
        <v>13025</v>
      </c>
      <c r="G425" s="1260" t="s">
        <v>13864</v>
      </c>
      <c r="H425" s="1260" t="s">
        <v>11153</v>
      </c>
      <c r="I425" s="1260" t="s">
        <v>13027</v>
      </c>
      <c r="J425" s="1259">
        <v>7432453</v>
      </c>
      <c r="K425" s="1260" t="s">
        <v>13865</v>
      </c>
      <c r="L425" s="1260" t="s">
        <v>11155</v>
      </c>
      <c r="M425" s="1260" t="s">
        <v>2542</v>
      </c>
      <c r="N425" s="1260" t="s">
        <v>13801</v>
      </c>
      <c r="O425" s="1260" t="s">
        <v>13863</v>
      </c>
      <c r="P425" s="1260" t="s">
        <v>13866</v>
      </c>
      <c r="Q425" s="1260" t="s">
        <v>11394</v>
      </c>
      <c r="R425" s="1260" t="s">
        <v>13866</v>
      </c>
      <c r="S425" s="1259">
        <v>1</v>
      </c>
      <c r="T425" s="1260" t="s">
        <v>13867</v>
      </c>
      <c r="U425" s="1260" t="s">
        <v>11269</v>
      </c>
      <c r="V425" s="1260" t="s">
        <v>12998</v>
      </c>
      <c r="W425" s="1259">
        <v>0</v>
      </c>
      <c r="X425" s="1259">
        <v>1006</v>
      </c>
      <c r="Y425" s="1259">
        <v>0</v>
      </c>
    </row>
    <row r="426" spans="1:25">
      <c r="A426" s="1350">
        <v>11202002160</v>
      </c>
      <c r="B426" s="1260"/>
      <c r="C426" s="1260" t="s">
        <v>13868</v>
      </c>
      <c r="D426" s="1260" t="s">
        <v>13869</v>
      </c>
      <c r="E426" s="1260" t="s">
        <v>11190</v>
      </c>
      <c r="F426" s="1260" t="s">
        <v>11440</v>
      </c>
      <c r="G426" s="1260" t="s">
        <v>13870</v>
      </c>
      <c r="H426" s="1260" t="s">
        <v>11153</v>
      </c>
      <c r="I426" s="1260" t="s">
        <v>11177</v>
      </c>
      <c r="J426" s="1259">
        <v>7432452</v>
      </c>
      <c r="K426" s="1260" t="s">
        <v>11221</v>
      </c>
      <c r="L426" s="1260" t="s">
        <v>11155</v>
      </c>
      <c r="M426" s="1260" t="s">
        <v>2246</v>
      </c>
      <c r="N426" s="1260" t="s">
        <v>13871</v>
      </c>
      <c r="O426" s="1260" t="s">
        <v>13869</v>
      </c>
      <c r="P426" s="1260" t="s">
        <v>11192</v>
      </c>
      <c r="Q426" s="1260" t="s">
        <v>11846</v>
      </c>
      <c r="R426" s="1260" t="s">
        <v>13872</v>
      </c>
      <c r="S426" s="1259">
        <v>1</v>
      </c>
      <c r="T426" s="1260"/>
      <c r="U426" s="1260" t="s">
        <v>11269</v>
      </c>
      <c r="V426" s="1260" t="s">
        <v>11787</v>
      </c>
      <c r="W426" s="1259">
        <v>0</v>
      </c>
      <c r="X426" s="1259">
        <v>1007</v>
      </c>
      <c r="Y426" s="1259">
        <v>0</v>
      </c>
    </row>
    <row r="427" spans="1:25">
      <c r="A427" s="1350">
        <v>11202002159</v>
      </c>
      <c r="B427" s="1260"/>
      <c r="C427" s="1260" t="s">
        <v>13873</v>
      </c>
      <c r="D427" s="1260" t="s">
        <v>13874</v>
      </c>
      <c r="E427" s="1260" t="s">
        <v>11190</v>
      </c>
      <c r="F427" s="1260" t="s">
        <v>11440</v>
      </c>
      <c r="G427" s="1260" t="s">
        <v>13875</v>
      </c>
      <c r="H427" s="1260" t="s">
        <v>11153</v>
      </c>
      <c r="I427" s="1260" t="s">
        <v>11177</v>
      </c>
      <c r="J427" s="1259">
        <v>7432451</v>
      </c>
      <c r="K427" s="1260" t="s">
        <v>11221</v>
      </c>
      <c r="L427" s="1260" t="s">
        <v>11155</v>
      </c>
      <c r="M427" s="1260" t="s">
        <v>1687</v>
      </c>
      <c r="N427" s="1260" t="s">
        <v>13876</v>
      </c>
      <c r="O427" s="1260" t="s">
        <v>13874</v>
      </c>
      <c r="P427" s="1260"/>
      <c r="Q427" s="1260" t="s">
        <v>13877</v>
      </c>
      <c r="R427" s="1259">
        <v>7700206</v>
      </c>
      <c r="S427" s="1259">
        <v>1</v>
      </c>
      <c r="T427" s="1260"/>
      <c r="U427" s="1260" t="s">
        <v>11182</v>
      </c>
      <c r="V427" s="1260" t="s">
        <v>13364</v>
      </c>
      <c r="W427" s="1259">
        <v>0</v>
      </c>
      <c r="X427" s="1259">
        <v>1007</v>
      </c>
      <c r="Y427" s="1259">
        <v>0</v>
      </c>
    </row>
    <row r="428" spans="1:25">
      <c r="A428" s="1350">
        <v>11202002158</v>
      </c>
      <c r="B428" s="1260"/>
      <c r="C428" s="1260" t="s">
        <v>13878</v>
      </c>
      <c r="D428" s="1260" t="s">
        <v>13879</v>
      </c>
      <c r="E428" s="1260" t="s">
        <v>11175</v>
      </c>
      <c r="F428" s="1260" t="s">
        <v>11440</v>
      </c>
      <c r="G428" s="1260" t="s">
        <v>13880</v>
      </c>
      <c r="H428" s="1260" t="s">
        <v>11153</v>
      </c>
      <c r="I428" s="1260" t="s">
        <v>11177</v>
      </c>
      <c r="J428" s="1259">
        <v>7432450</v>
      </c>
      <c r="K428" s="1260" t="s">
        <v>11221</v>
      </c>
      <c r="L428" s="1260" t="s">
        <v>11385</v>
      </c>
      <c r="M428" s="1260" t="s">
        <v>2135</v>
      </c>
      <c r="N428" s="1260" t="s">
        <v>13881</v>
      </c>
      <c r="O428" s="1260" t="s">
        <v>13879</v>
      </c>
      <c r="P428" s="1260" t="s">
        <v>11192</v>
      </c>
      <c r="Q428" s="1260" t="s">
        <v>12838</v>
      </c>
      <c r="R428" s="1259">
        <v>7715112</v>
      </c>
      <c r="S428" s="1259">
        <v>1</v>
      </c>
      <c r="T428" s="1260"/>
      <c r="U428" s="1260" t="s">
        <v>11269</v>
      </c>
      <c r="V428" s="1260" t="s">
        <v>11620</v>
      </c>
      <c r="W428" s="1259">
        <v>0</v>
      </c>
      <c r="X428" s="1259">
        <v>1007</v>
      </c>
      <c r="Y428" s="1259">
        <v>1</v>
      </c>
    </row>
    <row r="429" spans="1:25">
      <c r="A429" s="1350">
        <v>11202002157</v>
      </c>
      <c r="B429" s="1260"/>
      <c r="C429" s="1260" t="s">
        <v>13882</v>
      </c>
      <c r="D429" s="1260" t="s">
        <v>13883</v>
      </c>
      <c r="E429" s="1260" t="s">
        <v>11509</v>
      </c>
      <c r="F429" s="1260" t="s">
        <v>11440</v>
      </c>
      <c r="G429" s="1260" t="s">
        <v>13884</v>
      </c>
      <c r="H429" s="1260" t="s">
        <v>11153</v>
      </c>
      <c r="I429" s="1260" t="s">
        <v>11177</v>
      </c>
      <c r="J429" s="1259">
        <v>7432449</v>
      </c>
      <c r="K429" s="1260" t="s">
        <v>11221</v>
      </c>
      <c r="L429" s="1260" t="s">
        <v>11155</v>
      </c>
      <c r="M429" s="1260" t="s">
        <v>2121</v>
      </c>
      <c r="N429" s="1260" t="s">
        <v>13885</v>
      </c>
      <c r="O429" s="1260" t="s">
        <v>13883</v>
      </c>
      <c r="P429" s="1259">
        <v>7580177</v>
      </c>
      <c r="Q429" s="1260" t="s">
        <v>11411</v>
      </c>
      <c r="R429" s="1260" t="s">
        <v>13886</v>
      </c>
      <c r="S429" s="1259">
        <v>1</v>
      </c>
      <c r="T429" s="1260"/>
      <c r="U429" s="1260" t="s">
        <v>11269</v>
      </c>
      <c r="V429" s="1260" t="s">
        <v>11620</v>
      </c>
      <c r="W429" s="1259">
        <v>0</v>
      </c>
      <c r="X429" s="1259">
        <v>1007</v>
      </c>
      <c r="Y429" s="1259">
        <v>0</v>
      </c>
    </row>
    <row r="430" spans="1:25">
      <c r="A430" s="1350">
        <v>11202002156</v>
      </c>
      <c r="B430" s="1260" t="s">
        <v>13887</v>
      </c>
      <c r="C430" s="1260" t="s">
        <v>13888</v>
      </c>
      <c r="D430" s="1260" t="s">
        <v>13889</v>
      </c>
      <c r="E430" s="1260" t="s">
        <v>11426</v>
      </c>
      <c r="F430" s="1260" t="s">
        <v>11440</v>
      </c>
      <c r="G430" s="1260" t="s">
        <v>13890</v>
      </c>
      <c r="H430" s="1260" t="s">
        <v>11153</v>
      </c>
      <c r="I430" s="1260" t="s">
        <v>11177</v>
      </c>
      <c r="J430" s="1259">
        <v>7432448</v>
      </c>
      <c r="K430" s="1260" t="s">
        <v>11221</v>
      </c>
      <c r="L430" s="1260" t="s">
        <v>11155</v>
      </c>
      <c r="M430" s="1260" t="s">
        <v>1608</v>
      </c>
      <c r="N430" s="1260" t="s">
        <v>4441</v>
      </c>
      <c r="O430" s="1260" t="s">
        <v>13889</v>
      </c>
      <c r="P430" s="1260" t="s">
        <v>13891</v>
      </c>
      <c r="Q430" s="1260" t="s">
        <v>13892</v>
      </c>
      <c r="R430" s="1260" t="s">
        <v>13893</v>
      </c>
      <c r="S430" s="1259">
        <v>1</v>
      </c>
      <c r="T430" s="1260" t="s">
        <v>13894</v>
      </c>
      <c r="U430" s="1260" t="s">
        <v>11182</v>
      </c>
      <c r="V430" s="1260" t="s">
        <v>13895</v>
      </c>
      <c r="W430" s="1259">
        <v>0</v>
      </c>
      <c r="X430" s="1259">
        <v>1007</v>
      </c>
      <c r="Y430" s="1259">
        <v>0</v>
      </c>
    </row>
    <row r="431" spans="1:25">
      <c r="A431" s="1350">
        <v>11202002155</v>
      </c>
      <c r="B431" s="1260" t="s">
        <v>13896</v>
      </c>
      <c r="C431" s="1260" t="s">
        <v>13888</v>
      </c>
      <c r="D431" s="1260" t="s">
        <v>13897</v>
      </c>
      <c r="E431" s="1260" t="s">
        <v>11190</v>
      </c>
      <c r="F431" s="1260" t="s">
        <v>13450</v>
      </c>
      <c r="G431" s="1260" t="s">
        <v>13898</v>
      </c>
      <c r="H431" s="1260" t="s">
        <v>11153</v>
      </c>
      <c r="I431" s="1260" t="s">
        <v>11164</v>
      </c>
      <c r="J431" s="1259">
        <v>7432447</v>
      </c>
      <c r="K431" s="1260" t="s">
        <v>11221</v>
      </c>
      <c r="L431" s="1260" t="s">
        <v>11155</v>
      </c>
      <c r="M431" s="1260" t="s">
        <v>766</v>
      </c>
      <c r="N431" s="1260" t="s">
        <v>13899</v>
      </c>
      <c r="O431" s="1260" t="s">
        <v>13897</v>
      </c>
      <c r="P431" s="1260" t="s">
        <v>13900</v>
      </c>
      <c r="Q431" s="1260" t="s">
        <v>11411</v>
      </c>
      <c r="R431" s="1260" t="s">
        <v>13901</v>
      </c>
      <c r="S431" s="1259">
        <v>1</v>
      </c>
      <c r="T431" s="1260" t="s">
        <v>13902</v>
      </c>
      <c r="U431" s="1260" t="s">
        <v>11231</v>
      </c>
      <c r="V431" s="1260" t="s">
        <v>12833</v>
      </c>
      <c r="W431" s="1259">
        <v>0</v>
      </c>
      <c r="X431" s="1259">
        <v>1007</v>
      </c>
      <c r="Y431" s="1259">
        <v>0</v>
      </c>
    </row>
    <row r="432" spans="1:25">
      <c r="A432" s="1350">
        <v>11202002154</v>
      </c>
      <c r="B432" s="1260" t="s">
        <v>13903</v>
      </c>
      <c r="C432" s="1260" t="s">
        <v>13888</v>
      </c>
      <c r="D432" s="1260" t="s">
        <v>13904</v>
      </c>
      <c r="E432" s="1260" t="s">
        <v>11175</v>
      </c>
      <c r="F432" s="1260" t="s">
        <v>13025</v>
      </c>
      <c r="G432" s="1260" t="s">
        <v>13905</v>
      </c>
      <c r="H432" s="1260" t="s">
        <v>11153</v>
      </c>
      <c r="I432" s="1260" t="s">
        <v>13027</v>
      </c>
      <c r="J432" s="1259">
        <v>7432446</v>
      </c>
      <c r="K432" s="1260" t="s">
        <v>11221</v>
      </c>
      <c r="L432" s="1260" t="s">
        <v>11155</v>
      </c>
      <c r="M432" s="1260" t="s">
        <v>2143</v>
      </c>
      <c r="N432" s="1260" t="s">
        <v>13906</v>
      </c>
      <c r="O432" s="1260" t="s">
        <v>13904</v>
      </c>
      <c r="P432" s="1260" t="s">
        <v>13907</v>
      </c>
      <c r="Q432" s="1260" t="s">
        <v>11411</v>
      </c>
      <c r="R432" s="1260" t="s">
        <v>13908</v>
      </c>
      <c r="S432" s="1259">
        <v>1</v>
      </c>
      <c r="T432" s="1260" t="s">
        <v>13909</v>
      </c>
      <c r="U432" s="1260" t="s">
        <v>11198</v>
      </c>
      <c r="V432" s="1260" t="s">
        <v>13031</v>
      </c>
      <c r="W432" s="1259">
        <v>0</v>
      </c>
      <c r="X432" s="1259">
        <v>1007</v>
      </c>
      <c r="Y432" s="1259">
        <v>0</v>
      </c>
    </row>
    <row r="433" spans="1:25">
      <c r="A433" s="1350">
        <v>11202002153</v>
      </c>
      <c r="B433" s="1260"/>
      <c r="C433" s="1260" t="s">
        <v>13910</v>
      </c>
      <c r="D433" s="1260" t="s">
        <v>13911</v>
      </c>
      <c r="E433" s="1260" t="s">
        <v>11203</v>
      </c>
      <c r="F433" s="1260" t="s">
        <v>13534</v>
      </c>
      <c r="G433" s="1260" t="s">
        <v>13912</v>
      </c>
      <c r="H433" s="1260" t="s">
        <v>11153</v>
      </c>
      <c r="I433" s="1260" t="s">
        <v>10976</v>
      </c>
      <c r="J433" s="1259">
        <v>7432445</v>
      </c>
      <c r="K433" s="1260" t="s">
        <v>11221</v>
      </c>
      <c r="L433" s="1260" t="s">
        <v>11155</v>
      </c>
      <c r="M433" s="1260" t="s">
        <v>2302</v>
      </c>
      <c r="N433" s="1260" t="s">
        <v>13913</v>
      </c>
      <c r="O433" s="1260" t="s">
        <v>13911</v>
      </c>
      <c r="P433" s="1260"/>
      <c r="Q433" s="1260" t="s">
        <v>11378</v>
      </c>
      <c r="R433" s="1260" t="s">
        <v>13423</v>
      </c>
      <c r="S433" s="1259">
        <v>1</v>
      </c>
      <c r="T433" s="1260"/>
      <c r="U433" s="1260" t="s">
        <v>11231</v>
      </c>
      <c r="V433" s="1260" t="s">
        <v>13914</v>
      </c>
      <c r="W433" s="1259">
        <v>0</v>
      </c>
      <c r="X433" s="1259">
        <v>1007</v>
      </c>
      <c r="Y433" s="1259">
        <v>0</v>
      </c>
    </row>
    <row r="434" spans="1:25">
      <c r="A434" s="1350">
        <v>11202002152</v>
      </c>
      <c r="B434" s="1260" t="s">
        <v>13915</v>
      </c>
      <c r="C434" s="1260" t="s">
        <v>13916</v>
      </c>
      <c r="D434" s="1260" t="s">
        <v>13917</v>
      </c>
      <c r="E434" s="1260" t="s">
        <v>13190</v>
      </c>
      <c r="F434" s="1260" t="s">
        <v>13918</v>
      </c>
      <c r="G434" s="1260" t="s">
        <v>13919</v>
      </c>
      <c r="H434" s="1260" t="s">
        <v>11153</v>
      </c>
      <c r="I434" s="1260" t="s">
        <v>11164</v>
      </c>
      <c r="J434" s="1259">
        <v>7432444</v>
      </c>
      <c r="K434" s="1260" t="s">
        <v>11221</v>
      </c>
      <c r="L434" s="1260" t="s">
        <v>11155</v>
      </c>
      <c r="M434" s="1260" t="s">
        <v>2429</v>
      </c>
      <c r="N434" s="1260" t="s">
        <v>13920</v>
      </c>
      <c r="O434" s="1260" t="s">
        <v>13917</v>
      </c>
      <c r="P434" s="1260" t="s">
        <v>13921</v>
      </c>
      <c r="Q434" s="1260" t="s">
        <v>11223</v>
      </c>
      <c r="R434" s="1260" t="s">
        <v>13921</v>
      </c>
      <c r="S434" s="1259">
        <v>1</v>
      </c>
      <c r="T434" s="1260" t="s">
        <v>13922</v>
      </c>
      <c r="U434" s="1260" t="s">
        <v>11405</v>
      </c>
      <c r="V434" s="1260" t="s">
        <v>13923</v>
      </c>
      <c r="W434" s="1259">
        <v>0</v>
      </c>
      <c r="X434" s="1259">
        <v>1007</v>
      </c>
      <c r="Y434" s="1259">
        <v>0</v>
      </c>
    </row>
    <row r="435" spans="1:25">
      <c r="A435" s="1350">
        <v>11202002151</v>
      </c>
      <c r="B435" s="1260" t="s">
        <v>13924</v>
      </c>
      <c r="C435" s="1260" t="s">
        <v>13925</v>
      </c>
      <c r="D435" s="1260" t="s">
        <v>13926</v>
      </c>
      <c r="E435" s="1260" t="s">
        <v>11190</v>
      </c>
      <c r="F435" s="1260" t="s">
        <v>12045</v>
      </c>
      <c r="G435" s="1260" t="s">
        <v>13927</v>
      </c>
      <c r="H435" s="1260" t="s">
        <v>11153</v>
      </c>
      <c r="I435" s="1260" t="s">
        <v>10976</v>
      </c>
      <c r="J435" s="1259">
        <v>7432443</v>
      </c>
      <c r="K435" s="1260" t="s">
        <v>11221</v>
      </c>
      <c r="L435" s="1260" t="s">
        <v>11155</v>
      </c>
      <c r="M435" s="1260" t="s">
        <v>2283</v>
      </c>
      <c r="N435" s="1260" t="s">
        <v>13928</v>
      </c>
      <c r="O435" s="1260" t="s">
        <v>13926</v>
      </c>
      <c r="P435" s="1260" t="s">
        <v>13929</v>
      </c>
      <c r="Q435" s="1260"/>
      <c r="R435" s="1259">
        <v>8952036</v>
      </c>
      <c r="S435" s="1259">
        <v>1</v>
      </c>
      <c r="T435" s="1260"/>
      <c r="U435" s="1260" t="s">
        <v>11231</v>
      </c>
      <c r="V435" s="1260" t="s">
        <v>13930</v>
      </c>
      <c r="W435" s="1259">
        <v>0</v>
      </c>
      <c r="X435" s="1259">
        <v>1007</v>
      </c>
      <c r="Y435" s="1259">
        <v>0</v>
      </c>
    </row>
    <row r="436" spans="1:25">
      <c r="A436" s="1350">
        <v>11202002150</v>
      </c>
      <c r="B436" s="1260" t="s">
        <v>13931</v>
      </c>
      <c r="C436" s="1260" t="s">
        <v>13932</v>
      </c>
      <c r="D436" s="1260" t="s">
        <v>13933</v>
      </c>
      <c r="E436" s="1260" t="s">
        <v>12298</v>
      </c>
      <c r="F436" s="1260" t="s">
        <v>11709</v>
      </c>
      <c r="G436" s="1260" t="s">
        <v>13934</v>
      </c>
      <c r="H436" s="1260" t="s">
        <v>11153</v>
      </c>
      <c r="I436" s="1260" t="s">
        <v>13547</v>
      </c>
      <c r="J436" s="1259">
        <v>7432442</v>
      </c>
      <c r="K436" s="1260" t="s">
        <v>11221</v>
      </c>
      <c r="L436" s="1260" t="s">
        <v>11155</v>
      </c>
      <c r="M436" s="1260" t="s">
        <v>2297</v>
      </c>
      <c r="N436" s="1260" t="s">
        <v>13935</v>
      </c>
      <c r="O436" s="1260" t="s">
        <v>13933</v>
      </c>
      <c r="P436" s="1260" t="s">
        <v>13936</v>
      </c>
      <c r="Q436" s="1260" t="s">
        <v>13665</v>
      </c>
      <c r="R436" s="1260" t="s">
        <v>13936</v>
      </c>
      <c r="S436" s="1259">
        <v>1</v>
      </c>
      <c r="T436" s="1260" t="s">
        <v>13937</v>
      </c>
      <c r="U436" s="1260" t="s">
        <v>13552</v>
      </c>
      <c r="V436" s="1260" t="s">
        <v>13938</v>
      </c>
      <c r="W436" s="1259">
        <v>0</v>
      </c>
      <c r="X436" s="1259">
        <v>1007</v>
      </c>
      <c r="Y436" s="1259">
        <v>0</v>
      </c>
    </row>
    <row r="437" spans="1:25">
      <c r="A437" s="1350">
        <v>11202002149</v>
      </c>
      <c r="B437" s="1260" t="s">
        <v>13939</v>
      </c>
      <c r="C437" s="1260" t="s">
        <v>13940</v>
      </c>
      <c r="D437" s="1260" t="s">
        <v>13941</v>
      </c>
      <c r="E437" s="1260" t="s">
        <v>11203</v>
      </c>
      <c r="F437" s="1260" t="s">
        <v>13025</v>
      </c>
      <c r="G437" s="1260" t="s">
        <v>13864</v>
      </c>
      <c r="H437" s="1260" t="s">
        <v>11153</v>
      </c>
      <c r="I437" s="1260" t="s">
        <v>13027</v>
      </c>
      <c r="J437" s="1259">
        <v>7432441</v>
      </c>
      <c r="K437" s="1260" t="s">
        <v>13865</v>
      </c>
      <c r="L437" s="1260" t="s">
        <v>11155</v>
      </c>
      <c r="M437" s="1260" t="s">
        <v>2542</v>
      </c>
      <c r="N437" s="1260" t="s">
        <v>13942</v>
      </c>
      <c r="O437" s="1260" t="s">
        <v>13941</v>
      </c>
      <c r="P437" s="1260" t="s">
        <v>13943</v>
      </c>
      <c r="Q437" s="1260" t="s">
        <v>12049</v>
      </c>
      <c r="R437" s="1260" t="s">
        <v>13944</v>
      </c>
      <c r="S437" s="1259">
        <v>1</v>
      </c>
      <c r="T437" s="1260" t="s">
        <v>13945</v>
      </c>
      <c r="U437" s="1260" t="s">
        <v>11269</v>
      </c>
      <c r="V437" s="1260" t="s">
        <v>12998</v>
      </c>
      <c r="W437" s="1259">
        <v>0</v>
      </c>
      <c r="X437" s="1259">
        <v>1006</v>
      </c>
      <c r="Y437" s="1259">
        <v>0</v>
      </c>
    </row>
    <row r="438" spans="1:25">
      <c r="A438" s="1350">
        <v>11202002148</v>
      </c>
      <c r="B438" s="1260" t="s">
        <v>13946</v>
      </c>
      <c r="C438" s="1260" t="s">
        <v>13947</v>
      </c>
      <c r="D438" s="1260" t="s">
        <v>13948</v>
      </c>
      <c r="E438" s="1260" t="s">
        <v>11384</v>
      </c>
      <c r="F438" s="1260"/>
      <c r="G438" s="1260"/>
      <c r="H438" s="1260" t="s">
        <v>11153</v>
      </c>
      <c r="I438" s="1260" t="s">
        <v>13027</v>
      </c>
      <c r="J438" s="1259">
        <v>7432440</v>
      </c>
      <c r="K438" s="1260" t="s">
        <v>11221</v>
      </c>
      <c r="L438" s="1260" t="s">
        <v>11275</v>
      </c>
      <c r="M438" s="1260" t="s">
        <v>2542</v>
      </c>
      <c r="N438" s="1260" t="s">
        <v>13942</v>
      </c>
      <c r="O438" s="1260" t="s">
        <v>13948</v>
      </c>
      <c r="P438" s="1260"/>
      <c r="Q438" s="1260" t="s">
        <v>12049</v>
      </c>
      <c r="R438" s="1260" t="s">
        <v>13944</v>
      </c>
      <c r="S438" s="1259">
        <v>1</v>
      </c>
      <c r="T438" s="1260"/>
      <c r="U438" s="1260" t="s">
        <v>11269</v>
      </c>
      <c r="V438" s="1260" t="s">
        <v>12998</v>
      </c>
      <c r="W438" s="1259">
        <v>0</v>
      </c>
      <c r="X438" s="1259">
        <v>1007</v>
      </c>
      <c r="Y438" s="1259">
        <v>2</v>
      </c>
    </row>
    <row r="439" spans="1:25">
      <c r="A439" s="1350">
        <v>11202002147</v>
      </c>
      <c r="B439" s="1260" t="s">
        <v>13949</v>
      </c>
      <c r="C439" s="1260" t="s">
        <v>13950</v>
      </c>
      <c r="D439" s="1260" t="s">
        <v>13951</v>
      </c>
      <c r="E439" s="1260" t="s">
        <v>11384</v>
      </c>
      <c r="F439" s="1260"/>
      <c r="G439" s="1260"/>
      <c r="H439" s="1260" t="s">
        <v>11153</v>
      </c>
      <c r="I439" s="1260" t="s">
        <v>13027</v>
      </c>
      <c r="J439" s="1259">
        <v>7432439</v>
      </c>
      <c r="K439" s="1260" t="s">
        <v>11221</v>
      </c>
      <c r="L439" s="1260" t="s">
        <v>11275</v>
      </c>
      <c r="M439" s="1260" t="s">
        <v>2542</v>
      </c>
      <c r="N439" s="1260" t="s">
        <v>13952</v>
      </c>
      <c r="O439" s="1260" t="s">
        <v>13951</v>
      </c>
      <c r="P439" s="1260"/>
      <c r="Q439" s="1260" t="s">
        <v>12049</v>
      </c>
      <c r="R439" s="1260" t="s">
        <v>13944</v>
      </c>
      <c r="S439" s="1259">
        <v>1</v>
      </c>
      <c r="T439" s="1260" t="s">
        <v>13953</v>
      </c>
      <c r="U439" s="1260" t="s">
        <v>11269</v>
      </c>
      <c r="V439" s="1260" t="s">
        <v>12998</v>
      </c>
      <c r="W439" s="1259">
        <v>0</v>
      </c>
      <c r="X439" s="1259">
        <v>1007</v>
      </c>
      <c r="Y439" s="1259">
        <v>2</v>
      </c>
    </row>
    <row r="440" spans="1:25">
      <c r="A440" s="1350">
        <v>11202002146</v>
      </c>
      <c r="B440" s="1260"/>
      <c r="C440" s="1260" t="s">
        <v>13954</v>
      </c>
      <c r="D440" s="1260" t="s">
        <v>13955</v>
      </c>
      <c r="E440" s="1260" t="s">
        <v>13956</v>
      </c>
      <c r="F440" s="1260" t="s">
        <v>13957</v>
      </c>
      <c r="G440" s="1260" t="s">
        <v>13958</v>
      </c>
      <c r="H440" s="1260" t="s">
        <v>11153</v>
      </c>
      <c r="I440" s="1260" t="s">
        <v>11164</v>
      </c>
      <c r="J440" s="1259">
        <v>7432438</v>
      </c>
      <c r="K440" s="1260" t="s">
        <v>11221</v>
      </c>
      <c r="L440" s="1260" t="s">
        <v>11155</v>
      </c>
      <c r="M440" s="1260" t="s">
        <v>262</v>
      </c>
      <c r="N440" s="1260"/>
      <c r="O440" s="1260" t="s">
        <v>13955</v>
      </c>
      <c r="P440" s="1260"/>
      <c r="Q440" s="1260" t="s">
        <v>11596</v>
      </c>
      <c r="R440" s="1260"/>
      <c r="S440" s="1259">
        <v>1</v>
      </c>
      <c r="T440" s="1260"/>
      <c r="U440" s="1260"/>
      <c r="V440" s="1260"/>
      <c r="W440" s="1259">
        <v>0</v>
      </c>
      <c r="X440" s="1259">
        <v>1007</v>
      </c>
      <c r="Y440" s="1259">
        <v>0</v>
      </c>
    </row>
    <row r="441" spans="1:25">
      <c r="A441" s="1350">
        <v>11202002145</v>
      </c>
      <c r="B441" s="1260"/>
      <c r="C441" s="1260" t="s">
        <v>13959</v>
      </c>
      <c r="D441" s="1260" t="s">
        <v>13960</v>
      </c>
      <c r="E441" s="1260" t="s">
        <v>11461</v>
      </c>
      <c r="F441" s="1260" t="s">
        <v>13961</v>
      </c>
      <c r="G441" s="1260" t="s">
        <v>13962</v>
      </c>
      <c r="H441" s="1260" t="s">
        <v>11153</v>
      </c>
      <c r="I441" s="1260" t="s">
        <v>11164</v>
      </c>
      <c r="J441" s="1259">
        <v>7432437</v>
      </c>
      <c r="K441" s="1260" t="s">
        <v>11221</v>
      </c>
      <c r="L441" s="1260" t="s">
        <v>11155</v>
      </c>
      <c r="M441" s="1260" t="s">
        <v>262</v>
      </c>
      <c r="N441" s="1260"/>
      <c r="O441" s="1260" t="s">
        <v>13960</v>
      </c>
      <c r="P441" s="1260"/>
      <c r="Q441" s="1260" t="s">
        <v>11596</v>
      </c>
      <c r="R441" s="1260"/>
      <c r="S441" s="1259">
        <v>1</v>
      </c>
      <c r="T441" s="1260"/>
      <c r="U441" s="1260"/>
      <c r="V441" s="1260"/>
      <c r="W441" s="1259">
        <v>0</v>
      </c>
      <c r="X441" s="1259">
        <v>1007</v>
      </c>
      <c r="Y441" s="1259">
        <v>0</v>
      </c>
    </row>
    <row r="442" spans="1:25">
      <c r="A442" s="1350">
        <v>11202002144</v>
      </c>
      <c r="B442" s="1260" t="s">
        <v>13963</v>
      </c>
      <c r="C442" s="1260" t="s">
        <v>13964</v>
      </c>
      <c r="D442" s="1260" t="s">
        <v>13965</v>
      </c>
      <c r="E442" s="1260" t="s">
        <v>11949</v>
      </c>
      <c r="F442" s="1260" t="s">
        <v>13025</v>
      </c>
      <c r="G442" s="1260" t="s">
        <v>13864</v>
      </c>
      <c r="H442" s="1260" t="s">
        <v>11153</v>
      </c>
      <c r="I442" s="1260" t="s">
        <v>13027</v>
      </c>
      <c r="J442" s="1259">
        <v>7432436</v>
      </c>
      <c r="K442" s="1260" t="s">
        <v>13865</v>
      </c>
      <c r="L442" s="1260" t="s">
        <v>11155</v>
      </c>
      <c r="M442" s="1260" t="s">
        <v>2542</v>
      </c>
      <c r="N442" s="1260" t="s">
        <v>13966</v>
      </c>
      <c r="O442" s="1260" t="s">
        <v>13965</v>
      </c>
      <c r="P442" s="1260" t="s">
        <v>13967</v>
      </c>
      <c r="Q442" s="1260" t="s">
        <v>11877</v>
      </c>
      <c r="R442" s="1260" t="s">
        <v>13968</v>
      </c>
      <c r="S442" s="1259">
        <v>1</v>
      </c>
      <c r="T442" s="1260" t="s">
        <v>13969</v>
      </c>
      <c r="U442" s="1260" t="s">
        <v>11269</v>
      </c>
      <c r="V442" s="1260" t="s">
        <v>12998</v>
      </c>
      <c r="W442" s="1259">
        <v>0</v>
      </c>
      <c r="X442" s="1259">
        <v>1006</v>
      </c>
      <c r="Y442" s="1259">
        <v>0</v>
      </c>
    </row>
    <row r="443" spans="1:25">
      <c r="A443" s="1350">
        <v>11202002143</v>
      </c>
      <c r="B443" s="1260" t="s">
        <v>13970</v>
      </c>
      <c r="C443" s="1260" t="s">
        <v>13971</v>
      </c>
      <c r="D443" s="1260" t="s">
        <v>13972</v>
      </c>
      <c r="E443" s="1260" t="s">
        <v>11175</v>
      </c>
      <c r="F443" s="1260" t="s">
        <v>11440</v>
      </c>
      <c r="G443" s="1260" t="s">
        <v>13973</v>
      </c>
      <c r="H443" s="1260" t="s">
        <v>11153</v>
      </c>
      <c r="I443" s="1260" t="s">
        <v>11177</v>
      </c>
      <c r="J443" s="1259">
        <v>7432435</v>
      </c>
      <c r="K443" s="1260" t="s">
        <v>11221</v>
      </c>
      <c r="L443" s="1260" t="s">
        <v>11155</v>
      </c>
      <c r="M443" s="1260" t="s">
        <v>1606</v>
      </c>
      <c r="N443" s="1260" t="s">
        <v>13974</v>
      </c>
      <c r="O443" s="1260" t="s">
        <v>13972</v>
      </c>
      <c r="P443" s="1260" t="s">
        <v>13975</v>
      </c>
      <c r="Q443" s="1260" t="s">
        <v>11877</v>
      </c>
      <c r="R443" s="1260" t="s">
        <v>13976</v>
      </c>
      <c r="S443" s="1259">
        <v>1</v>
      </c>
      <c r="T443" s="1260" t="s">
        <v>13977</v>
      </c>
      <c r="U443" s="1260" t="s">
        <v>11158</v>
      </c>
      <c r="V443" s="1260" t="s">
        <v>11263</v>
      </c>
      <c r="W443" s="1259">
        <v>0</v>
      </c>
      <c r="X443" s="1259">
        <v>1007</v>
      </c>
      <c r="Y443" s="1259">
        <v>0</v>
      </c>
    </row>
    <row r="444" spans="1:25">
      <c r="A444" s="1350">
        <v>11202002142</v>
      </c>
      <c r="B444" s="1260"/>
      <c r="C444" s="1260" t="s">
        <v>13978</v>
      </c>
      <c r="D444" s="1260" t="s">
        <v>13979</v>
      </c>
      <c r="E444" s="1260" t="s">
        <v>11353</v>
      </c>
      <c r="F444" s="1260" t="s">
        <v>11544</v>
      </c>
      <c r="G444" s="1260" t="s">
        <v>13980</v>
      </c>
      <c r="H444" s="1260" t="s">
        <v>11153</v>
      </c>
      <c r="I444" s="1260" t="s">
        <v>11243</v>
      </c>
      <c r="J444" s="1259">
        <v>7432434</v>
      </c>
      <c r="K444" s="1260" t="s">
        <v>11221</v>
      </c>
      <c r="L444" s="1260" t="s">
        <v>11155</v>
      </c>
      <c r="M444" s="1260" t="s">
        <v>262</v>
      </c>
      <c r="N444" s="1260"/>
      <c r="O444" s="1260" t="s">
        <v>13979</v>
      </c>
      <c r="P444" s="1260"/>
      <c r="Q444" s="1260" t="s">
        <v>11533</v>
      </c>
      <c r="R444" s="1260"/>
      <c r="S444" s="1259">
        <v>1</v>
      </c>
      <c r="T444" s="1260"/>
      <c r="U444" s="1260"/>
      <c r="V444" s="1260"/>
      <c r="W444" s="1259">
        <v>0</v>
      </c>
      <c r="X444" s="1259">
        <v>1007</v>
      </c>
      <c r="Y444" s="1259">
        <v>0</v>
      </c>
    </row>
    <row r="445" spans="1:25">
      <c r="A445" s="1350">
        <v>11202002141</v>
      </c>
      <c r="B445" s="1260" t="s">
        <v>13981</v>
      </c>
      <c r="C445" s="1260" t="s">
        <v>13982</v>
      </c>
      <c r="D445" s="1260" t="s">
        <v>13983</v>
      </c>
      <c r="E445" s="1260" t="s">
        <v>11203</v>
      </c>
      <c r="F445" s="1260" t="s">
        <v>11522</v>
      </c>
      <c r="G445" s="1260" t="s">
        <v>13984</v>
      </c>
      <c r="H445" s="1260" t="s">
        <v>11153</v>
      </c>
      <c r="I445" s="1260" t="s">
        <v>11177</v>
      </c>
      <c r="J445" s="1259">
        <v>7432433</v>
      </c>
      <c r="K445" s="1260" t="s">
        <v>11221</v>
      </c>
      <c r="L445" s="1260" t="s">
        <v>11155</v>
      </c>
      <c r="M445" s="1260" t="s">
        <v>2542</v>
      </c>
      <c r="N445" s="1260" t="s">
        <v>13985</v>
      </c>
      <c r="O445" s="1260" t="s">
        <v>13983</v>
      </c>
      <c r="P445" s="1260" t="s">
        <v>13986</v>
      </c>
      <c r="Q445" s="1260" t="s">
        <v>11394</v>
      </c>
      <c r="R445" s="1260" t="s">
        <v>13987</v>
      </c>
      <c r="S445" s="1259">
        <v>1</v>
      </c>
      <c r="T445" s="1260" t="s">
        <v>13988</v>
      </c>
      <c r="U445" s="1260" t="s">
        <v>11269</v>
      </c>
      <c r="V445" s="1260" t="s">
        <v>12998</v>
      </c>
      <c r="W445" s="1259">
        <v>0</v>
      </c>
      <c r="X445" s="1259">
        <v>1007</v>
      </c>
      <c r="Y445" s="1259">
        <v>0</v>
      </c>
    </row>
    <row r="446" spans="1:25">
      <c r="A446" s="1350">
        <v>11202002140</v>
      </c>
      <c r="B446" s="1260"/>
      <c r="C446" s="1260" t="s">
        <v>13989</v>
      </c>
      <c r="D446" s="1260" t="s">
        <v>13990</v>
      </c>
      <c r="E446" s="1260" t="s">
        <v>11353</v>
      </c>
      <c r="F446" s="1260" t="s">
        <v>13991</v>
      </c>
      <c r="G446" s="1260" t="s">
        <v>13992</v>
      </c>
      <c r="H446" s="1260" t="s">
        <v>11153</v>
      </c>
      <c r="I446" s="1260" t="s">
        <v>11243</v>
      </c>
      <c r="J446" s="1259">
        <v>7432432</v>
      </c>
      <c r="K446" s="1260" t="s">
        <v>11221</v>
      </c>
      <c r="L446" s="1260" t="s">
        <v>11155</v>
      </c>
      <c r="M446" s="1260" t="s">
        <v>262</v>
      </c>
      <c r="N446" s="1260"/>
      <c r="O446" s="1260" t="s">
        <v>13990</v>
      </c>
      <c r="P446" s="1260"/>
      <c r="Q446" s="1260" t="s">
        <v>11533</v>
      </c>
      <c r="R446" s="1260"/>
      <c r="S446" s="1259">
        <v>1</v>
      </c>
      <c r="T446" s="1260"/>
      <c r="U446" s="1260"/>
      <c r="V446" s="1260"/>
      <c r="W446" s="1259">
        <v>0</v>
      </c>
      <c r="X446" s="1259">
        <v>1007</v>
      </c>
      <c r="Y446" s="1259">
        <v>0</v>
      </c>
    </row>
    <row r="447" spans="1:25">
      <c r="A447" s="1350">
        <v>11202002139</v>
      </c>
      <c r="B447" s="1260"/>
      <c r="C447" s="1260" t="s">
        <v>13993</v>
      </c>
      <c r="D447" s="1260" t="s">
        <v>13994</v>
      </c>
      <c r="E447" s="1260" t="s">
        <v>11353</v>
      </c>
      <c r="F447" s="1260" t="s">
        <v>13995</v>
      </c>
      <c r="G447" s="1260" t="s">
        <v>13996</v>
      </c>
      <c r="H447" s="1260" t="s">
        <v>11153</v>
      </c>
      <c r="I447" s="1260" t="s">
        <v>11243</v>
      </c>
      <c r="J447" s="1259">
        <v>7432431</v>
      </c>
      <c r="K447" s="1260" t="s">
        <v>11221</v>
      </c>
      <c r="L447" s="1260" t="s">
        <v>11155</v>
      </c>
      <c r="M447" s="1260" t="s">
        <v>262</v>
      </c>
      <c r="N447" s="1260"/>
      <c r="O447" s="1260" t="s">
        <v>13994</v>
      </c>
      <c r="P447" s="1260"/>
      <c r="Q447" s="1260" t="s">
        <v>11533</v>
      </c>
      <c r="R447" s="1260"/>
      <c r="S447" s="1259">
        <v>1</v>
      </c>
      <c r="T447" s="1260"/>
      <c r="U447" s="1260"/>
      <c r="V447" s="1260"/>
      <c r="W447" s="1259">
        <v>0</v>
      </c>
      <c r="X447" s="1259">
        <v>1007</v>
      </c>
      <c r="Y447" s="1259">
        <v>0</v>
      </c>
    </row>
    <row r="448" spans="1:25">
      <c r="A448" s="1350">
        <v>11202002138</v>
      </c>
      <c r="B448" s="1260"/>
      <c r="C448" s="1260" t="s">
        <v>13997</v>
      </c>
      <c r="D448" s="1260" t="s">
        <v>13998</v>
      </c>
      <c r="E448" s="1260" t="s">
        <v>13999</v>
      </c>
      <c r="F448" s="1260" t="s">
        <v>14000</v>
      </c>
      <c r="G448" s="1260" t="s">
        <v>14001</v>
      </c>
      <c r="H448" s="1260" t="s">
        <v>11153</v>
      </c>
      <c r="I448" s="1260" t="s">
        <v>11243</v>
      </c>
      <c r="J448" s="1259">
        <v>7432430</v>
      </c>
      <c r="K448" s="1260" t="s">
        <v>11221</v>
      </c>
      <c r="L448" s="1260" t="s">
        <v>11155</v>
      </c>
      <c r="M448" s="1260" t="s">
        <v>262</v>
      </c>
      <c r="N448" s="1260"/>
      <c r="O448" s="1260" t="s">
        <v>13998</v>
      </c>
      <c r="P448" s="1260"/>
      <c r="Q448" s="1260" t="s">
        <v>11533</v>
      </c>
      <c r="R448" s="1260"/>
      <c r="S448" s="1259">
        <v>1</v>
      </c>
      <c r="T448" s="1260"/>
      <c r="U448" s="1260"/>
      <c r="V448" s="1260"/>
      <c r="W448" s="1259">
        <v>0</v>
      </c>
      <c r="X448" s="1259">
        <v>1007</v>
      </c>
      <c r="Y448" s="1259">
        <v>0</v>
      </c>
    </row>
    <row r="449" spans="1:25">
      <c r="A449" s="1350">
        <v>11202002137</v>
      </c>
      <c r="B449" s="1260"/>
      <c r="C449" s="1260" t="s">
        <v>14002</v>
      </c>
      <c r="D449" s="1260" t="s">
        <v>14003</v>
      </c>
      <c r="E449" s="1260" t="s">
        <v>11190</v>
      </c>
      <c r="F449" s="1260" t="s">
        <v>11522</v>
      </c>
      <c r="G449" s="1260" t="s">
        <v>14004</v>
      </c>
      <c r="H449" s="1260" t="s">
        <v>11153</v>
      </c>
      <c r="I449" s="1260" t="s">
        <v>11177</v>
      </c>
      <c r="J449" s="1259">
        <v>7432429</v>
      </c>
      <c r="K449" s="1260" t="s">
        <v>11221</v>
      </c>
      <c r="L449" s="1260" t="s">
        <v>11155</v>
      </c>
      <c r="M449" s="1260" t="s">
        <v>2366</v>
      </c>
      <c r="N449" s="1260" t="s">
        <v>14005</v>
      </c>
      <c r="O449" s="1260" t="s">
        <v>14003</v>
      </c>
      <c r="P449" s="1260" t="s">
        <v>14006</v>
      </c>
      <c r="Q449" s="1260"/>
      <c r="R449" s="1260" t="s">
        <v>14006</v>
      </c>
      <c r="S449" s="1259">
        <v>1</v>
      </c>
      <c r="T449" s="1260"/>
      <c r="U449" s="1260" t="s">
        <v>11751</v>
      </c>
      <c r="V449" s="1260" t="s">
        <v>11752</v>
      </c>
      <c r="W449" s="1259">
        <v>0</v>
      </c>
      <c r="X449" s="1259">
        <v>1007</v>
      </c>
      <c r="Y449" s="1259">
        <v>0</v>
      </c>
    </row>
    <row r="450" spans="1:25">
      <c r="A450" s="1350">
        <v>11202002136</v>
      </c>
      <c r="B450" s="1260" t="s">
        <v>14007</v>
      </c>
      <c r="C450" s="1260" t="s">
        <v>14008</v>
      </c>
      <c r="D450" s="1260" t="s">
        <v>14009</v>
      </c>
      <c r="E450" s="1260" t="s">
        <v>11311</v>
      </c>
      <c r="F450" s="1260" t="s">
        <v>14010</v>
      </c>
      <c r="G450" s="1260"/>
      <c r="H450" s="1260" t="s">
        <v>11153</v>
      </c>
      <c r="I450" s="1260" t="s">
        <v>13027</v>
      </c>
      <c r="J450" s="1259">
        <v>7432428</v>
      </c>
      <c r="K450" s="1260" t="s">
        <v>11221</v>
      </c>
      <c r="L450" s="1260" t="s">
        <v>11275</v>
      </c>
      <c r="M450" s="1260" t="s">
        <v>2542</v>
      </c>
      <c r="N450" s="1260" t="s">
        <v>14011</v>
      </c>
      <c r="O450" s="1260" t="s">
        <v>14009</v>
      </c>
      <c r="P450" s="1260"/>
      <c r="Q450" s="1260" t="s">
        <v>14012</v>
      </c>
      <c r="R450" s="1260" t="s">
        <v>14013</v>
      </c>
      <c r="S450" s="1259">
        <v>1</v>
      </c>
      <c r="T450" s="1260"/>
      <c r="U450" s="1260" t="s">
        <v>11269</v>
      </c>
      <c r="V450" s="1260" t="s">
        <v>12998</v>
      </c>
      <c r="W450" s="1259">
        <v>0</v>
      </c>
      <c r="X450" s="1259">
        <v>1007</v>
      </c>
      <c r="Y450" s="1259">
        <v>2</v>
      </c>
    </row>
    <row r="451" spans="1:25">
      <c r="A451" s="1350">
        <v>11202002135</v>
      </c>
      <c r="B451" s="1260" t="s">
        <v>14014</v>
      </c>
      <c r="C451" s="1260" t="s">
        <v>14008</v>
      </c>
      <c r="D451" s="1260" t="s">
        <v>14015</v>
      </c>
      <c r="E451" s="1260" t="s">
        <v>11175</v>
      </c>
      <c r="F451" s="1260" t="s">
        <v>14010</v>
      </c>
      <c r="G451" s="1260" t="s">
        <v>13864</v>
      </c>
      <c r="H451" s="1260" t="s">
        <v>11153</v>
      </c>
      <c r="I451" s="1260" t="s">
        <v>13027</v>
      </c>
      <c r="J451" s="1259">
        <v>7432427</v>
      </c>
      <c r="K451" s="1260" t="s">
        <v>13865</v>
      </c>
      <c r="L451" s="1260" t="s">
        <v>11385</v>
      </c>
      <c r="M451" s="1260" t="s">
        <v>2542</v>
      </c>
      <c r="N451" s="1260" t="s">
        <v>14016</v>
      </c>
      <c r="O451" s="1260" t="s">
        <v>14015</v>
      </c>
      <c r="P451" s="1260" t="s">
        <v>14017</v>
      </c>
      <c r="Q451" s="1260" t="s">
        <v>11223</v>
      </c>
      <c r="R451" s="1260" t="s">
        <v>14018</v>
      </c>
      <c r="S451" s="1259">
        <v>1</v>
      </c>
      <c r="T451" s="1260" t="s">
        <v>14019</v>
      </c>
      <c r="U451" s="1260" t="s">
        <v>11269</v>
      </c>
      <c r="V451" s="1260" t="s">
        <v>12998</v>
      </c>
      <c r="W451" s="1259">
        <v>0</v>
      </c>
      <c r="X451" s="1259">
        <v>1006</v>
      </c>
      <c r="Y451" s="1259">
        <v>1</v>
      </c>
    </row>
    <row r="452" spans="1:25">
      <c r="A452" s="1350">
        <v>11202002134</v>
      </c>
      <c r="B452" s="1260"/>
      <c r="C452" s="1260" t="s">
        <v>14020</v>
      </c>
      <c r="D452" s="1260" t="s">
        <v>14021</v>
      </c>
      <c r="E452" s="1260" t="s">
        <v>14022</v>
      </c>
      <c r="F452" s="1260" t="s">
        <v>14023</v>
      </c>
      <c r="G452" s="1260" t="s">
        <v>14024</v>
      </c>
      <c r="H452" s="1260" t="s">
        <v>11153</v>
      </c>
      <c r="I452" s="1260" t="s">
        <v>10976</v>
      </c>
      <c r="J452" s="1259">
        <v>7432426</v>
      </c>
      <c r="K452" s="1260" t="s">
        <v>11221</v>
      </c>
      <c r="L452" s="1260" t="s">
        <v>11385</v>
      </c>
      <c r="M452" s="1260" t="s">
        <v>262</v>
      </c>
      <c r="N452" s="1260"/>
      <c r="O452" s="1260" t="s">
        <v>14021</v>
      </c>
      <c r="P452" s="1260"/>
      <c r="Q452" s="1260"/>
      <c r="R452" s="1259">
        <v>7256461</v>
      </c>
      <c r="S452" s="1259">
        <v>1</v>
      </c>
      <c r="T452" s="1260"/>
      <c r="U452" s="1260"/>
      <c r="V452" s="1260"/>
      <c r="W452" s="1259">
        <v>0</v>
      </c>
      <c r="X452" s="1259">
        <v>1007</v>
      </c>
      <c r="Y452" s="1259">
        <v>1</v>
      </c>
    </row>
    <row r="453" spans="1:25">
      <c r="A453" s="1350">
        <v>11202002133</v>
      </c>
      <c r="B453" s="1260"/>
      <c r="C453" s="1260" t="s">
        <v>14025</v>
      </c>
      <c r="D453" s="1260" t="s">
        <v>14026</v>
      </c>
      <c r="E453" s="1260" t="s">
        <v>11444</v>
      </c>
      <c r="F453" s="1260" t="s">
        <v>14027</v>
      </c>
      <c r="G453" s="1260" t="s">
        <v>14028</v>
      </c>
      <c r="H453" s="1260" t="s">
        <v>11153</v>
      </c>
      <c r="I453" s="1260" t="s">
        <v>11177</v>
      </c>
      <c r="J453" s="1259">
        <v>7432425</v>
      </c>
      <c r="K453" s="1260" t="s">
        <v>11221</v>
      </c>
      <c r="L453" s="1260" t="s">
        <v>11155</v>
      </c>
      <c r="M453" s="1260" t="s">
        <v>262</v>
      </c>
      <c r="N453" s="1260"/>
      <c r="O453" s="1260" t="s">
        <v>14026</v>
      </c>
      <c r="P453" s="1260"/>
      <c r="Q453" s="1260"/>
      <c r="R453" s="1260"/>
      <c r="S453" s="1259">
        <v>1</v>
      </c>
      <c r="T453" s="1260"/>
      <c r="U453" s="1260"/>
      <c r="V453" s="1260"/>
      <c r="W453" s="1259">
        <v>0</v>
      </c>
      <c r="X453" s="1259">
        <v>1007</v>
      </c>
      <c r="Y453" s="1259">
        <v>0</v>
      </c>
    </row>
    <row r="454" spans="1:25">
      <c r="A454" s="1350">
        <v>11202002132</v>
      </c>
      <c r="B454" s="1260" t="s">
        <v>14029</v>
      </c>
      <c r="C454" s="1260" t="s">
        <v>13989</v>
      </c>
      <c r="D454" s="1260" t="s">
        <v>14030</v>
      </c>
      <c r="E454" s="1260" t="s">
        <v>11266</v>
      </c>
      <c r="F454" s="1260" t="s">
        <v>14023</v>
      </c>
      <c r="G454" s="1260" t="s">
        <v>14031</v>
      </c>
      <c r="H454" s="1260" t="s">
        <v>11153</v>
      </c>
      <c r="I454" s="1260" t="s">
        <v>10976</v>
      </c>
      <c r="J454" s="1259">
        <v>7432424</v>
      </c>
      <c r="K454" s="1260" t="s">
        <v>11221</v>
      </c>
      <c r="L454" s="1260" t="s">
        <v>11155</v>
      </c>
      <c r="M454" s="1260" t="s">
        <v>2529</v>
      </c>
      <c r="N454" s="1260" t="s">
        <v>14032</v>
      </c>
      <c r="O454" s="1260" t="s">
        <v>14030</v>
      </c>
      <c r="P454" s="1260" t="s">
        <v>14033</v>
      </c>
      <c r="Q454" s="1260" t="s">
        <v>14034</v>
      </c>
      <c r="R454" s="1260" t="s">
        <v>14033</v>
      </c>
      <c r="S454" s="1259">
        <v>1</v>
      </c>
      <c r="T454" s="1260" t="s">
        <v>14035</v>
      </c>
      <c r="U454" s="1260" t="s">
        <v>11231</v>
      </c>
      <c r="V454" s="1260" t="s">
        <v>12126</v>
      </c>
      <c r="W454" s="1259">
        <v>0</v>
      </c>
      <c r="X454" s="1259">
        <v>1007</v>
      </c>
      <c r="Y454" s="1259">
        <v>0</v>
      </c>
    </row>
    <row r="455" spans="1:25">
      <c r="A455" s="1350">
        <v>11202002131</v>
      </c>
      <c r="B455" s="1260" t="s">
        <v>14036</v>
      </c>
      <c r="C455" s="1260" t="s">
        <v>14037</v>
      </c>
      <c r="D455" s="1260" t="s">
        <v>14038</v>
      </c>
      <c r="E455" s="1260" t="s">
        <v>11190</v>
      </c>
      <c r="F455" s="1260" t="s">
        <v>14023</v>
      </c>
      <c r="G455" s="1260"/>
      <c r="H455" s="1260" t="s">
        <v>11153</v>
      </c>
      <c r="I455" s="1260" t="s">
        <v>10976</v>
      </c>
      <c r="J455" s="1259">
        <v>7432423</v>
      </c>
      <c r="K455" s="1260" t="s">
        <v>11221</v>
      </c>
      <c r="L455" s="1260" t="s">
        <v>11275</v>
      </c>
      <c r="M455" s="1260" t="s">
        <v>2529</v>
      </c>
      <c r="N455" s="1260" t="s">
        <v>14039</v>
      </c>
      <c r="O455" s="1260" t="s">
        <v>14038</v>
      </c>
      <c r="P455" s="1260" t="s">
        <v>14040</v>
      </c>
      <c r="Q455" s="1260"/>
      <c r="R455" s="1260"/>
      <c r="S455" s="1259">
        <v>1</v>
      </c>
      <c r="T455" s="1260" t="s">
        <v>12132</v>
      </c>
      <c r="U455" s="1260" t="s">
        <v>11231</v>
      </c>
      <c r="V455" s="1260" t="s">
        <v>11307</v>
      </c>
      <c r="W455" s="1259">
        <v>0</v>
      </c>
      <c r="X455" s="1259">
        <v>1007</v>
      </c>
      <c r="Y455" s="1259">
        <v>2</v>
      </c>
    </row>
    <row r="456" spans="1:25">
      <c r="A456" s="1350">
        <v>11202002130</v>
      </c>
      <c r="B456" s="1260" t="s">
        <v>14041</v>
      </c>
      <c r="C456" s="1260" t="s">
        <v>14042</v>
      </c>
      <c r="D456" s="1260" t="s">
        <v>14043</v>
      </c>
      <c r="E456" s="1260" t="s">
        <v>11190</v>
      </c>
      <c r="F456" s="1260" t="s">
        <v>11578</v>
      </c>
      <c r="G456" s="1260" t="s">
        <v>14044</v>
      </c>
      <c r="H456" s="1260" t="s">
        <v>11153</v>
      </c>
      <c r="I456" s="1260" t="s">
        <v>10976</v>
      </c>
      <c r="J456" s="1259">
        <v>7432422</v>
      </c>
      <c r="K456" s="1260" t="s">
        <v>11221</v>
      </c>
      <c r="L456" s="1260" t="s">
        <v>11155</v>
      </c>
      <c r="M456" s="1260" t="s">
        <v>262</v>
      </c>
      <c r="N456" s="1260"/>
      <c r="O456" s="1260" t="s">
        <v>14043</v>
      </c>
      <c r="P456" s="1260"/>
      <c r="Q456" s="1260"/>
      <c r="R456" s="1260"/>
      <c r="S456" s="1259">
        <v>1</v>
      </c>
      <c r="T456" s="1260"/>
      <c r="U456" s="1260"/>
      <c r="V456" s="1260"/>
      <c r="W456" s="1259">
        <v>0</v>
      </c>
      <c r="X456" s="1259">
        <v>1007</v>
      </c>
      <c r="Y456" s="1259">
        <v>0</v>
      </c>
    </row>
    <row r="457" spans="1:25">
      <c r="A457" s="1350">
        <v>11202002129</v>
      </c>
      <c r="B457" s="1260" t="s">
        <v>14045</v>
      </c>
      <c r="C457" s="1260" t="s">
        <v>14046</v>
      </c>
      <c r="D457" s="1260" t="s">
        <v>14047</v>
      </c>
      <c r="E457" s="1260" t="s">
        <v>14048</v>
      </c>
      <c r="F457" s="1260" t="s">
        <v>14023</v>
      </c>
      <c r="G457" s="1260" t="s">
        <v>14049</v>
      </c>
      <c r="H457" s="1260" t="s">
        <v>11153</v>
      </c>
      <c r="I457" s="1260" t="s">
        <v>10976</v>
      </c>
      <c r="J457" s="1259">
        <v>7432421</v>
      </c>
      <c r="K457" s="1260" t="s">
        <v>11221</v>
      </c>
      <c r="L457" s="1260" t="s">
        <v>11155</v>
      </c>
      <c r="M457" s="1260" t="s">
        <v>1944</v>
      </c>
      <c r="N457" s="1260" t="s">
        <v>14050</v>
      </c>
      <c r="O457" s="1260" t="s">
        <v>14047</v>
      </c>
      <c r="P457" s="1260" t="s">
        <v>14051</v>
      </c>
      <c r="Q457" s="1260" t="s">
        <v>11867</v>
      </c>
      <c r="R457" s="1260" t="s">
        <v>14051</v>
      </c>
      <c r="S457" s="1259">
        <v>1</v>
      </c>
      <c r="T457" s="1260" t="s">
        <v>14052</v>
      </c>
      <c r="U457" s="1260" t="s">
        <v>11396</v>
      </c>
      <c r="V457" s="1260" t="s">
        <v>13501</v>
      </c>
      <c r="W457" s="1259">
        <v>0</v>
      </c>
      <c r="X457" s="1259">
        <v>1007</v>
      </c>
      <c r="Y457" s="1259">
        <v>0</v>
      </c>
    </row>
    <row r="458" spans="1:25">
      <c r="A458" s="1350">
        <v>11202002128</v>
      </c>
      <c r="B458" s="1260"/>
      <c r="C458" s="1260" t="s">
        <v>14053</v>
      </c>
      <c r="D458" s="1260" t="s">
        <v>14054</v>
      </c>
      <c r="E458" s="1260" t="s">
        <v>14055</v>
      </c>
      <c r="F458" s="1260" t="s">
        <v>11522</v>
      </c>
      <c r="G458" s="1260" t="s">
        <v>14056</v>
      </c>
      <c r="H458" s="1260" t="s">
        <v>11153</v>
      </c>
      <c r="I458" s="1260" t="s">
        <v>11177</v>
      </c>
      <c r="J458" s="1259">
        <v>7432420</v>
      </c>
      <c r="K458" s="1260" t="s">
        <v>11221</v>
      </c>
      <c r="L458" s="1260" t="s">
        <v>11155</v>
      </c>
      <c r="M458" s="1260" t="s">
        <v>262</v>
      </c>
      <c r="N458" s="1260"/>
      <c r="O458" s="1260" t="s">
        <v>14054</v>
      </c>
      <c r="P458" s="1260"/>
      <c r="Q458" s="1260"/>
      <c r="R458" s="1260"/>
      <c r="S458" s="1259">
        <v>1</v>
      </c>
      <c r="T458" s="1260"/>
      <c r="U458" s="1260"/>
      <c r="V458" s="1260"/>
      <c r="W458" s="1259">
        <v>0</v>
      </c>
      <c r="X458" s="1259">
        <v>1007</v>
      </c>
      <c r="Y458" s="1259">
        <v>0</v>
      </c>
    </row>
    <row r="459" spans="1:25">
      <c r="A459" s="1350">
        <v>11202002127</v>
      </c>
      <c r="B459" s="1260" t="s">
        <v>14057</v>
      </c>
      <c r="C459" s="1260" t="s">
        <v>14058</v>
      </c>
      <c r="D459" s="1260" t="s">
        <v>14059</v>
      </c>
      <c r="E459" s="1260" t="s">
        <v>11426</v>
      </c>
      <c r="F459" s="1260" t="s">
        <v>12045</v>
      </c>
      <c r="G459" s="1260" t="s">
        <v>14060</v>
      </c>
      <c r="H459" s="1260" t="s">
        <v>11153</v>
      </c>
      <c r="I459" s="1260" t="s">
        <v>10976</v>
      </c>
      <c r="J459" s="1259">
        <v>7432419</v>
      </c>
      <c r="K459" s="1260" t="s">
        <v>11375</v>
      </c>
      <c r="L459" s="1260" t="s">
        <v>11155</v>
      </c>
      <c r="M459" s="1260" t="s">
        <v>1951</v>
      </c>
      <c r="N459" s="1260" t="s">
        <v>14061</v>
      </c>
      <c r="O459" s="1260" t="s">
        <v>14059</v>
      </c>
      <c r="P459" s="1260" t="s">
        <v>14062</v>
      </c>
      <c r="Q459" s="1260" t="s">
        <v>11867</v>
      </c>
      <c r="R459" s="1260" t="s">
        <v>14063</v>
      </c>
      <c r="S459" s="1259">
        <v>1</v>
      </c>
      <c r="T459" s="1260" t="s">
        <v>14064</v>
      </c>
      <c r="U459" s="1260" t="s">
        <v>11396</v>
      </c>
      <c r="V459" s="1260" t="s">
        <v>13071</v>
      </c>
      <c r="W459" s="1259">
        <v>0</v>
      </c>
      <c r="X459" s="1259">
        <v>1008</v>
      </c>
      <c r="Y459" s="1259">
        <v>0</v>
      </c>
    </row>
    <row r="460" spans="1:25">
      <c r="A460" s="1350">
        <v>11202002126</v>
      </c>
      <c r="B460" s="1260"/>
      <c r="C460" s="1260" t="s">
        <v>14065</v>
      </c>
      <c r="D460" s="1260" t="s">
        <v>14066</v>
      </c>
      <c r="E460" s="1260" t="s">
        <v>11560</v>
      </c>
      <c r="F460" s="1260" t="s">
        <v>14067</v>
      </c>
      <c r="G460" s="1260" t="s">
        <v>14068</v>
      </c>
      <c r="H460" s="1260" t="s">
        <v>11153</v>
      </c>
      <c r="I460" s="1260" t="s">
        <v>11164</v>
      </c>
      <c r="J460" s="1259">
        <v>7432418</v>
      </c>
      <c r="K460" s="1260" t="s">
        <v>11221</v>
      </c>
      <c r="L460" s="1260" t="s">
        <v>11155</v>
      </c>
      <c r="M460" s="1260" t="s">
        <v>2398</v>
      </c>
      <c r="N460" s="1260" t="s">
        <v>14069</v>
      </c>
      <c r="O460" s="1260" t="s">
        <v>14066</v>
      </c>
      <c r="P460" s="1260" t="s">
        <v>11192</v>
      </c>
      <c r="Q460" s="1260" t="s">
        <v>14070</v>
      </c>
      <c r="R460" s="1260"/>
      <c r="S460" s="1259">
        <v>1</v>
      </c>
      <c r="T460" s="1260"/>
      <c r="U460" s="1260" t="s">
        <v>12320</v>
      </c>
      <c r="V460" s="1260" t="s">
        <v>13821</v>
      </c>
      <c r="W460" s="1259">
        <v>0</v>
      </c>
      <c r="X460" s="1259">
        <v>1007</v>
      </c>
      <c r="Y460" s="1259">
        <v>0</v>
      </c>
    </row>
    <row r="461" spans="1:25">
      <c r="A461" s="1350">
        <v>11202002125</v>
      </c>
      <c r="B461" s="1260"/>
      <c r="C461" s="1260" t="s">
        <v>14071</v>
      </c>
      <c r="D461" s="1260" t="s">
        <v>14072</v>
      </c>
      <c r="E461" s="1260" t="s">
        <v>14073</v>
      </c>
      <c r="F461" s="1260" t="s">
        <v>11578</v>
      </c>
      <c r="G461" s="1260" t="s">
        <v>14074</v>
      </c>
      <c r="H461" s="1260" t="s">
        <v>11153</v>
      </c>
      <c r="I461" s="1260" t="s">
        <v>10976</v>
      </c>
      <c r="J461" s="1259">
        <v>7432417</v>
      </c>
      <c r="K461" s="1260" t="s">
        <v>11221</v>
      </c>
      <c r="L461" s="1260" t="s">
        <v>11155</v>
      </c>
      <c r="M461" s="1260" t="s">
        <v>262</v>
      </c>
      <c r="N461" s="1260"/>
      <c r="O461" s="1260" t="s">
        <v>14072</v>
      </c>
      <c r="P461" s="1260"/>
      <c r="Q461" s="1260"/>
      <c r="R461" s="1259">
        <v>8952220</v>
      </c>
      <c r="S461" s="1259">
        <v>1</v>
      </c>
      <c r="T461" s="1260"/>
      <c r="U461" s="1260"/>
      <c r="V461" s="1260"/>
      <c r="W461" s="1259">
        <v>0</v>
      </c>
      <c r="X461" s="1259">
        <v>1007</v>
      </c>
      <c r="Y461" s="1259">
        <v>0</v>
      </c>
    </row>
    <row r="462" spans="1:25">
      <c r="A462" s="1350">
        <v>11202002124</v>
      </c>
      <c r="B462" s="1260"/>
      <c r="C462" s="1260" t="s">
        <v>14075</v>
      </c>
      <c r="D462" s="1260" t="s">
        <v>14076</v>
      </c>
      <c r="E462" s="1260" t="s">
        <v>11426</v>
      </c>
      <c r="F462" s="1260" t="s">
        <v>12045</v>
      </c>
      <c r="G462" s="1260" t="s">
        <v>14077</v>
      </c>
      <c r="H462" s="1260" t="s">
        <v>11153</v>
      </c>
      <c r="I462" s="1260" t="s">
        <v>10976</v>
      </c>
      <c r="J462" s="1259">
        <v>7432416</v>
      </c>
      <c r="K462" s="1260" t="s">
        <v>11375</v>
      </c>
      <c r="L462" s="1260" t="s">
        <v>11155</v>
      </c>
      <c r="M462" s="1260" t="s">
        <v>262</v>
      </c>
      <c r="N462" s="1260"/>
      <c r="O462" s="1260" t="s">
        <v>14076</v>
      </c>
      <c r="P462" s="1260"/>
      <c r="Q462" s="1260"/>
      <c r="R462" s="1260" t="s">
        <v>14078</v>
      </c>
      <c r="S462" s="1259">
        <v>1</v>
      </c>
      <c r="T462" s="1260"/>
      <c r="U462" s="1260"/>
      <c r="V462" s="1260"/>
      <c r="W462" s="1259">
        <v>0</v>
      </c>
      <c r="X462" s="1259">
        <v>1008</v>
      </c>
      <c r="Y462" s="1259">
        <v>0</v>
      </c>
    </row>
    <row r="463" spans="1:25">
      <c r="A463" s="1350">
        <v>11202002123</v>
      </c>
      <c r="B463" s="1260"/>
      <c r="C463" s="1260" t="s">
        <v>14079</v>
      </c>
      <c r="D463" s="1260" t="s">
        <v>14080</v>
      </c>
      <c r="E463" s="1260" t="s">
        <v>14081</v>
      </c>
      <c r="F463" s="1260" t="s">
        <v>14067</v>
      </c>
      <c r="G463" s="1260" t="s">
        <v>14082</v>
      </c>
      <c r="H463" s="1260" t="s">
        <v>11153</v>
      </c>
      <c r="I463" s="1260" t="s">
        <v>11164</v>
      </c>
      <c r="J463" s="1259">
        <v>7432415</v>
      </c>
      <c r="K463" s="1260" t="s">
        <v>11221</v>
      </c>
      <c r="L463" s="1260" t="s">
        <v>11155</v>
      </c>
      <c r="M463" s="1260" t="s">
        <v>262</v>
      </c>
      <c r="N463" s="1260"/>
      <c r="O463" s="1260" t="s">
        <v>14080</v>
      </c>
      <c r="P463" s="1260"/>
      <c r="Q463" s="1260" t="s">
        <v>11596</v>
      </c>
      <c r="R463" s="1260"/>
      <c r="S463" s="1259">
        <v>1</v>
      </c>
      <c r="T463" s="1260"/>
      <c r="U463" s="1260"/>
      <c r="V463" s="1260"/>
      <c r="W463" s="1259">
        <v>0</v>
      </c>
      <c r="X463" s="1259">
        <v>1007</v>
      </c>
      <c r="Y463" s="1259">
        <v>0</v>
      </c>
    </row>
    <row r="464" spans="1:25">
      <c r="A464" s="1350">
        <v>11202002122</v>
      </c>
      <c r="B464" s="1260"/>
      <c r="C464" s="1260" t="s">
        <v>14083</v>
      </c>
      <c r="D464" s="1260" t="s">
        <v>14084</v>
      </c>
      <c r="E464" s="1260" t="s">
        <v>11509</v>
      </c>
      <c r="F464" s="1260" t="s">
        <v>13957</v>
      </c>
      <c r="G464" s="1260" t="s">
        <v>14085</v>
      </c>
      <c r="H464" s="1260" t="s">
        <v>11153</v>
      </c>
      <c r="I464" s="1260" t="s">
        <v>11164</v>
      </c>
      <c r="J464" s="1259">
        <v>7432414</v>
      </c>
      <c r="K464" s="1260" t="s">
        <v>11221</v>
      </c>
      <c r="L464" s="1260" t="s">
        <v>11155</v>
      </c>
      <c r="M464" s="1260" t="s">
        <v>2399</v>
      </c>
      <c r="N464" s="1260" t="s">
        <v>14086</v>
      </c>
      <c r="O464" s="1260" t="s">
        <v>14084</v>
      </c>
      <c r="P464" s="1260"/>
      <c r="Q464" s="1260" t="s">
        <v>11846</v>
      </c>
      <c r="R464" s="1260"/>
      <c r="S464" s="1259">
        <v>1</v>
      </c>
      <c r="T464" s="1260"/>
      <c r="U464" s="1260" t="s">
        <v>12320</v>
      </c>
      <c r="V464" s="1260" t="s">
        <v>14087</v>
      </c>
      <c r="W464" s="1259">
        <v>0</v>
      </c>
      <c r="X464" s="1259">
        <v>1007</v>
      </c>
      <c r="Y464" s="1259">
        <v>0</v>
      </c>
    </row>
    <row r="465" spans="1:25">
      <c r="A465" s="1350">
        <v>11202002120</v>
      </c>
      <c r="B465" s="1260"/>
      <c r="C465" s="1260" t="s">
        <v>14088</v>
      </c>
      <c r="D465" s="1260" t="s">
        <v>14089</v>
      </c>
      <c r="E465" s="1260" t="s">
        <v>13956</v>
      </c>
      <c r="F465" s="1260" t="s">
        <v>11522</v>
      </c>
      <c r="G465" s="1260" t="s">
        <v>14090</v>
      </c>
      <c r="H465" s="1260" t="s">
        <v>11153</v>
      </c>
      <c r="I465" s="1260" t="s">
        <v>11177</v>
      </c>
      <c r="J465" s="1259">
        <v>7432412</v>
      </c>
      <c r="K465" s="1260" t="s">
        <v>11221</v>
      </c>
      <c r="L465" s="1260" t="s">
        <v>11155</v>
      </c>
      <c r="M465" s="1260" t="s">
        <v>262</v>
      </c>
      <c r="N465" s="1260"/>
      <c r="O465" s="1260" t="s">
        <v>14089</v>
      </c>
      <c r="P465" s="1260"/>
      <c r="Q465" s="1260"/>
      <c r="R465" s="1260"/>
      <c r="S465" s="1259">
        <v>1</v>
      </c>
      <c r="T465" s="1260"/>
      <c r="U465" s="1260"/>
      <c r="V465" s="1260"/>
      <c r="W465" s="1259">
        <v>0</v>
      </c>
      <c r="X465" s="1259">
        <v>1007</v>
      </c>
      <c r="Y465" s="1259">
        <v>0</v>
      </c>
    </row>
    <row r="466" spans="1:25">
      <c r="A466" s="1350">
        <v>11202002119</v>
      </c>
      <c r="B466" s="1260"/>
      <c r="C466" s="1260" t="s">
        <v>14091</v>
      </c>
      <c r="D466" s="1260" t="s">
        <v>14092</v>
      </c>
      <c r="E466" s="1260" t="s">
        <v>13956</v>
      </c>
      <c r="F466" s="1260" t="s">
        <v>11522</v>
      </c>
      <c r="G466" s="1260" t="s">
        <v>14093</v>
      </c>
      <c r="H466" s="1260" t="s">
        <v>11153</v>
      </c>
      <c r="I466" s="1260" t="s">
        <v>11177</v>
      </c>
      <c r="J466" s="1259">
        <v>7432411</v>
      </c>
      <c r="K466" s="1260" t="s">
        <v>11221</v>
      </c>
      <c r="L466" s="1260" t="s">
        <v>11155</v>
      </c>
      <c r="M466" s="1260" t="s">
        <v>262</v>
      </c>
      <c r="N466" s="1260"/>
      <c r="O466" s="1260" t="s">
        <v>14092</v>
      </c>
      <c r="P466" s="1260"/>
      <c r="Q466" s="1260"/>
      <c r="R466" s="1260"/>
      <c r="S466" s="1259">
        <v>1</v>
      </c>
      <c r="T466" s="1260"/>
      <c r="U466" s="1260"/>
      <c r="V466" s="1260"/>
      <c r="W466" s="1259">
        <v>0</v>
      </c>
      <c r="X466" s="1259">
        <v>1007</v>
      </c>
      <c r="Y466" s="1259">
        <v>0</v>
      </c>
    </row>
    <row r="467" spans="1:25">
      <c r="A467" s="1350">
        <v>11202002118</v>
      </c>
      <c r="B467" s="1260"/>
      <c r="C467" s="1260" t="s">
        <v>14094</v>
      </c>
      <c r="D467" s="1260" t="s">
        <v>14095</v>
      </c>
      <c r="E467" s="1260" t="s">
        <v>14096</v>
      </c>
      <c r="F467" s="1260" t="s">
        <v>14097</v>
      </c>
      <c r="G467" s="1260" t="s">
        <v>14098</v>
      </c>
      <c r="H467" s="1260" t="s">
        <v>11153</v>
      </c>
      <c r="I467" s="1260" t="s">
        <v>11164</v>
      </c>
      <c r="J467" s="1259">
        <v>7432410</v>
      </c>
      <c r="K467" s="1260" t="s">
        <v>11221</v>
      </c>
      <c r="L467" s="1260" t="s">
        <v>11155</v>
      </c>
      <c r="M467" s="1260" t="s">
        <v>262</v>
      </c>
      <c r="N467" s="1260"/>
      <c r="O467" s="1260" t="s">
        <v>14095</v>
      </c>
      <c r="P467" s="1260"/>
      <c r="Q467" s="1260" t="s">
        <v>11313</v>
      </c>
      <c r="R467" s="1260"/>
      <c r="S467" s="1259">
        <v>1</v>
      </c>
      <c r="T467" s="1260"/>
      <c r="U467" s="1260"/>
      <c r="V467" s="1260"/>
      <c r="W467" s="1259">
        <v>0</v>
      </c>
      <c r="X467" s="1259">
        <v>1007</v>
      </c>
      <c r="Y467" s="1259">
        <v>0</v>
      </c>
    </row>
    <row r="468" spans="1:25">
      <c r="A468" s="1350">
        <v>11202002117</v>
      </c>
      <c r="B468" s="1260" t="s">
        <v>14099</v>
      </c>
      <c r="C468" s="1260" t="s">
        <v>14100</v>
      </c>
      <c r="D468" s="1260" t="s">
        <v>14101</v>
      </c>
      <c r="E468" s="1260" t="s">
        <v>11426</v>
      </c>
      <c r="F468" s="1260" t="s">
        <v>14097</v>
      </c>
      <c r="G468" s="1260" t="s">
        <v>14102</v>
      </c>
      <c r="H468" s="1260" t="s">
        <v>11153</v>
      </c>
      <c r="I468" s="1260" t="s">
        <v>11164</v>
      </c>
      <c r="J468" s="1259">
        <v>7432409</v>
      </c>
      <c r="K468" s="1260" t="s">
        <v>11221</v>
      </c>
      <c r="L468" s="1260" t="s">
        <v>11155</v>
      </c>
      <c r="M468" s="1260" t="s">
        <v>2180</v>
      </c>
      <c r="N468" s="1260" t="s">
        <v>14103</v>
      </c>
      <c r="O468" s="1260" t="s">
        <v>14101</v>
      </c>
      <c r="P468" s="1260" t="s">
        <v>14104</v>
      </c>
      <c r="Q468" s="1260" t="s">
        <v>11846</v>
      </c>
      <c r="R468" s="1260" t="s">
        <v>14104</v>
      </c>
      <c r="S468" s="1259">
        <v>1</v>
      </c>
      <c r="T468" s="1260" t="s">
        <v>14105</v>
      </c>
      <c r="U468" s="1260" t="s">
        <v>11231</v>
      </c>
      <c r="V468" s="1260" t="s">
        <v>11281</v>
      </c>
      <c r="W468" s="1259">
        <v>0</v>
      </c>
      <c r="X468" s="1259">
        <v>1007</v>
      </c>
      <c r="Y468" s="1259">
        <v>0</v>
      </c>
    </row>
    <row r="469" spans="1:25">
      <c r="A469" s="1350">
        <v>11202002116</v>
      </c>
      <c r="B469" s="1260" t="s">
        <v>14106</v>
      </c>
      <c r="C469" s="1260" t="s">
        <v>14107</v>
      </c>
      <c r="D469" s="1260" t="s">
        <v>14108</v>
      </c>
      <c r="E469" s="1260" t="s">
        <v>11426</v>
      </c>
      <c r="F469" s="1260" t="s">
        <v>11578</v>
      </c>
      <c r="G469" s="1260" t="s">
        <v>14109</v>
      </c>
      <c r="H469" s="1260" t="s">
        <v>11153</v>
      </c>
      <c r="I469" s="1260" t="s">
        <v>10976</v>
      </c>
      <c r="J469" s="1259">
        <v>7432408</v>
      </c>
      <c r="K469" s="1260" t="s">
        <v>11221</v>
      </c>
      <c r="L469" s="1260" t="s">
        <v>11155</v>
      </c>
      <c r="M469" s="1260" t="s">
        <v>1226</v>
      </c>
      <c r="N469" s="1260" t="s">
        <v>14110</v>
      </c>
      <c r="O469" s="1260" t="s">
        <v>14108</v>
      </c>
      <c r="P469" s="1260" t="s">
        <v>14111</v>
      </c>
      <c r="Q469" s="1260" t="s">
        <v>14112</v>
      </c>
      <c r="R469" s="1260" t="s">
        <v>14113</v>
      </c>
      <c r="S469" s="1259">
        <v>1</v>
      </c>
      <c r="T469" s="1260" t="s">
        <v>14114</v>
      </c>
      <c r="U469" s="1260" t="s">
        <v>12601</v>
      </c>
      <c r="V469" s="1260" t="s">
        <v>13752</v>
      </c>
      <c r="W469" s="1259">
        <v>0</v>
      </c>
      <c r="X469" s="1259">
        <v>1007</v>
      </c>
      <c r="Y469" s="1259">
        <v>0</v>
      </c>
    </row>
    <row r="470" spans="1:25">
      <c r="A470" s="1350">
        <v>11202002115</v>
      </c>
      <c r="B470" s="1260" t="s">
        <v>14115</v>
      </c>
      <c r="C470" s="1260" t="s">
        <v>14116</v>
      </c>
      <c r="D470" s="1260" t="s">
        <v>14117</v>
      </c>
      <c r="E470" s="1260" t="s">
        <v>11426</v>
      </c>
      <c r="F470" s="1260" t="s">
        <v>11522</v>
      </c>
      <c r="G470" s="1260" t="s">
        <v>14118</v>
      </c>
      <c r="H470" s="1260" t="s">
        <v>11153</v>
      </c>
      <c r="I470" s="1260" t="s">
        <v>11177</v>
      </c>
      <c r="J470" s="1259">
        <v>7432407</v>
      </c>
      <c r="K470" s="1260" t="s">
        <v>11221</v>
      </c>
      <c r="L470" s="1260" t="s">
        <v>11155</v>
      </c>
      <c r="M470" s="1260" t="s">
        <v>2241</v>
      </c>
      <c r="N470" s="1260" t="s">
        <v>14119</v>
      </c>
      <c r="O470" s="1260" t="s">
        <v>14117</v>
      </c>
      <c r="P470" s="1260" t="s">
        <v>14120</v>
      </c>
      <c r="Q470" s="1260" t="s">
        <v>11180</v>
      </c>
      <c r="R470" s="1260" t="s">
        <v>14121</v>
      </c>
      <c r="S470" s="1259">
        <v>1</v>
      </c>
      <c r="T470" s="1260" t="s">
        <v>14122</v>
      </c>
      <c r="U470" s="1260" t="s">
        <v>11182</v>
      </c>
      <c r="V470" s="1260" t="s">
        <v>11898</v>
      </c>
      <c r="W470" s="1259">
        <v>0</v>
      </c>
      <c r="X470" s="1259">
        <v>1007</v>
      </c>
      <c r="Y470" s="1259">
        <v>0</v>
      </c>
    </row>
    <row r="471" spans="1:25">
      <c r="A471" s="1350">
        <v>11202002114</v>
      </c>
      <c r="B471" s="1260" t="s">
        <v>14123</v>
      </c>
      <c r="C471" s="1260" t="s">
        <v>14116</v>
      </c>
      <c r="D471" s="1260" t="s">
        <v>14124</v>
      </c>
      <c r="E471" s="1260" t="s">
        <v>11426</v>
      </c>
      <c r="F471" s="1260" t="s">
        <v>11522</v>
      </c>
      <c r="G471" s="1260" t="s">
        <v>14125</v>
      </c>
      <c r="H471" s="1260" t="s">
        <v>11153</v>
      </c>
      <c r="I471" s="1260" t="s">
        <v>11177</v>
      </c>
      <c r="J471" s="1259">
        <v>7432406</v>
      </c>
      <c r="K471" s="1260" t="s">
        <v>11221</v>
      </c>
      <c r="L471" s="1260" t="s">
        <v>11155</v>
      </c>
      <c r="M471" s="1260" t="s">
        <v>2241</v>
      </c>
      <c r="N471" s="1260" t="s">
        <v>14126</v>
      </c>
      <c r="O471" s="1260" t="s">
        <v>14124</v>
      </c>
      <c r="P471" s="1260" t="s">
        <v>14127</v>
      </c>
      <c r="Q471" s="1260" t="s">
        <v>14128</v>
      </c>
      <c r="R471" s="1260" t="s">
        <v>14129</v>
      </c>
      <c r="S471" s="1259">
        <v>1</v>
      </c>
      <c r="T471" s="1260" t="s">
        <v>14130</v>
      </c>
      <c r="U471" s="1260" t="s">
        <v>11182</v>
      </c>
      <c r="V471" s="1260" t="s">
        <v>12041</v>
      </c>
      <c r="W471" s="1259">
        <v>0</v>
      </c>
      <c r="X471" s="1259">
        <v>1007</v>
      </c>
      <c r="Y471" s="1259">
        <v>0</v>
      </c>
    </row>
    <row r="472" spans="1:25">
      <c r="A472" s="1350">
        <v>11202002113</v>
      </c>
      <c r="B472" s="1260" t="s">
        <v>14131</v>
      </c>
      <c r="C472" s="1260" t="s">
        <v>14132</v>
      </c>
      <c r="D472" s="1260" t="s">
        <v>14133</v>
      </c>
      <c r="E472" s="1260" t="s">
        <v>11426</v>
      </c>
      <c r="F472" s="1260" t="s">
        <v>11522</v>
      </c>
      <c r="G472" s="1260" t="s">
        <v>14134</v>
      </c>
      <c r="H472" s="1260" t="s">
        <v>11153</v>
      </c>
      <c r="I472" s="1260" t="s">
        <v>11177</v>
      </c>
      <c r="J472" s="1259">
        <v>7432405</v>
      </c>
      <c r="K472" s="1260" t="s">
        <v>11221</v>
      </c>
      <c r="L472" s="1260" t="s">
        <v>11155</v>
      </c>
      <c r="M472" s="1260" t="s">
        <v>2242</v>
      </c>
      <c r="N472" s="1260" t="s">
        <v>14135</v>
      </c>
      <c r="O472" s="1260" t="s">
        <v>14133</v>
      </c>
      <c r="P472" s="1260" t="s">
        <v>14136</v>
      </c>
      <c r="Q472" s="1260" t="s">
        <v>11411</v>
      </c>
      <c r="R472" s="1260" t="s">
        <v>14136</v>
      </c>
      <c r="S472" s="1259">
        <v>1</v>
      </c>
      <c r="T472" s="1260" t="s">
        <v>14137</v>
      </c>
      <c r="U472" s="1260" t="s">
        <v>11182</v>
      </c>
      <c r="V472" s="1260" t="s">
        <v>11744</v>
      </c>
      <c r="W472" s="1259">
        <v>0</v>
      </c>
      <c r="X472" s="1259">
        <v>1007</v>
      </c>
      <c r="Y472" s="1259">
        <v>0</v>
      </c>
    </row>
    <row r="473" spans="1:25">
      <c r="A473" s="1350">
        <v>11202002112</v>
      </c>
      <c r="B473" s="1260" t="s">
        <v>14138</v>
      </c>
      <c r="C473" s="1260" t="s">
        <v>14139</v>
      </c>
      <c r="D473" s="1260" t="s">
        <v>14140</v>
      </c>
      <c r="E473" s="1260" t="s">
        <v>11426</v>
      </c>
      <c r="F473" s="1260" t="s">
        <v>14023</v>
      </c>
      <c r="G473" s="1260" t="s">
        <v>14141</v>
      </c>
      <c r="H473" s="1260" t="s">
        <v>11153</v>
      </c>
      <c r="I473" s="1260" t="s">
        <v>10976</v>
      </c>
      <c r="J473" s="1259">
        <v>7432404</v>
      </c>
      <c r="K473" s="1260" t="s">
        <v>11221</v>
      </c>
      <c r="L473" s="1260" t="s">
        <v>11155</v>
      </c>
      <c r="M473" s="1260" t="s">
        <v>2536</v>
      </c>
      <c r="N473" s="1260" t="s">
        <v>14142</v>
      </c>
      <c r="O473" s="1260" t="s">
        <v>14140</v>
      </c>
      <c r="P473" s="1260" t="s">
        <v>14143</v>
      </c>
      <c r="Q473" s="1260" t="s">
        <v>14144</v>
      </c>
      <c r="R473" s="1260" t="s">
        <v>14145</v>
      </c>
      <c r="S473" s="1259">
        <v>1</v>
      </c>
      <c r="T473" s="1260" t="s">
        <v>14146</v>
      </c>
      <c r="U473" s="1260" t="s">
        <v>11158</v>
      </c>
      <c r="V473" s="1260" t="s">
        <v>11565</v>
      </c>
      <c r="W473" s="1259">
        <v>0</v>
      </c>
      <c r="X473" s="1259">
        <v>1007</v>
      </c>
      <c r="Y473" s="1259">
        <v>0</v>
      </c>
    </row>
    <row r="474" spans="1:25">
      <c r="A474" s="1350">
        <v>11202002111</v>
      </c>
      <c r="B474" s="1260" t="s">
        <v>14147</v>
      </c>
      <c r="C474" s="1260" t="s">
        <v>14148</v>
      </c>
      <c r="D474" s="1260" t="s">
        <v>14149</v>
      </c>
      <c r="E474" s="1260" t="s">
        <v>11190</v>
      </c>
      <c r="F474" s="1260" t="s">
        <v>12045</v>
      </c>
      <c r="G474" s="1260" t="s">
        <v>14150</v>
      </c>
      <c r="H474" s="1260" t="s">
        <v>11153</v>
      </c>
      <c r="I474" s="1260" t="s">
        <v>10976</v>
      </c>
      <c r="J474" s="1259">
        <v>7432403</v>
      </c>
      <c r="K474" s="1260" t="s">
        <v>11221</v>
      </c>
      <c r="L474" s="1260" t="s">
        <v>11155</v>
      </c>
      <c r="M474" s="1260" t="s">
        <v>262</v>
      </c>
      <c r="N474" s="1260"/>
      <c r="O474" s="1260" t="s">
        <v>14149</v>
      </c>
      <c r="P474" s="1260"/>
      <c r="Q474" s="1260"/>
      <c r="R474" s="1260"/>
      <c r="S474" s="1259">
        <v>2</v>
      </c>
      <c r="T474" s="1260" t="s">
        <v>14151</v>
      </c>
      <c r="U474" s="1260"/>
      <c r="V474" s="1260"/>
      <c r="W474" s="1259">
        <v>0</v>
      </c>
      <c r="X474" s="1259">
        <v>1007</v>
      </c>
      <c r="Y474" s="1259">
        <v>0</v>
      </c>
    </row>
    <row r="475" spans="1:25">
      <c r="A475" s="1350">
        <v>11202002111</v>
      </c>
      <c r="B475" s="1260" t="s">
        <v>14152</v>
      </c>
      <c r="C475" s="1260" t="s">
        <v>14148</v>
      </c>
      <c r="D475" s="1260" t="s">
        <v>14149</v>
      </c>
      <c r="E475" s="1260" t="s">
        <v>11190</v>
      </c>
      <c r="F475" s="1260" t="s">
        <v>12045</v>
      </c>
      <c r="G475" s="1260" t="s">
        <v>14150</v>
      </c>
      <c r="H475" s="1260" t="s">
        <v>11153</v>
      </c>
      <c r="I475" s="1260" t="s">
        <v>10976</v>
      </c>
      <c r="J475" s="1259">
        <v>7432403</v>
      </c>
      <c r="K475" s="1260" t="s">
        <v>11221</v>
      </c>
      <c r="L475" s="1260" t="s">
        <v>11155</v>
      </c>
      <c r="M475" s="1260" t="s">
        <v>262</v>
      </c>
      <c r="N475" s="1260"/>
      <c r="O475" s="1260" t="s">
        <v>14149</v>
      </c>
      <c r="P475" s="1260"/>
      <c r="Q475" s="1260"/>
      <c r="R475" s="1260"/>
      <c r="S475" s="1259">
        <v>2</v>
      </c>
      <c r="T475" s="1260" t="s">
        <v>14151</v>
      </c>
      <c r="U475" s="1260"/>
      <c r="V475" s="1260"/>
      <c r="W475" s="1259">
        <v>0</v>
      </c>
      <c r="X475" s="1259">
        <v>1007</v>
      </c>
      <c r="Y475" s="1259">
        <v>0</v>
      </c>
    </row>
    <row r="476" spans="1:25">
      <c r="A476" s="1350">
        <v>11202002110</v>
      </c>
      <c r="B476" s="1260" t="s">
        <v>14153</v>
      </c>
      <c r="C476" s="1260" t="s">
        <v>14154</v>
      </c>
      <c r="D476" s="1260" t="s">
        <v>14155</v>
      </c>
      <c r="E476" s="1260" t="s">
        <v>11426</v>
      </c>
      <c r="F476" s="1260" t="s">
        <v>11522</v>
      </c>
      <c r="G476" s="1260" t="s">
        <v>14156</v>
      </c>
      <c r="H476" s="1260" t="s">
        <v>11153</v>
      </c>
      <c r="I476" s="1260" t="s">
        <v>11177</v>
      </c>
      <c r="J476" s="1259">
        <v>7432402</v>
      </c>
      <c r="K476" s="1260" t="s">
        <v>11221</v>
      </c>
      <c r="L476" s="1260" t="s">
        <v>11155</v>
      </c>
      <c r="M476" s="1260" t="s">
        <v>124</v>
      </c>
      <c r="N476" s="1260" t="s">
        <v>14157</v>
      </c>
      <c r="O476" s="1260" t="s">
        <v>14155</v>
      </c>
      <c r="P476" s="1260" t="s">
        <v>14158</v>
      </c>
      <c r="Q476" s="1260" t="s">
        <v>11394</v>
      </c>
      <c r="R476" s="1260" t="s">
        <v>14158</v>
      </c>
      <c r="S476" s="1259">
        <v>1</v>
      </c>
      <c r="T476" s="1260" t="s">
        <v>14159</v>
      </c>
      <c r="U476" s="1260" t="s">
        <v>11751</v>
      </c>
      <c r="V476" s="1260" t="s">
        <v>12169</v>
      </c>
      <c r="W476" s="1259">
        <v>0</v>
      </c>
      <c r="X476" s="1259">
        <v>1007</v>
      </c>
      <c r="Y476" s="1259">
        <v>0</v>
      </c>
    </row>
    <row r="477" spans="1:25">
      <c r="A477" s="1350">
        <v>11202002109</v>
      </c>
      <c r="B477" s="1260"/>
      <c r="C477" s="1260" t="s">
        <v>14160</v>
      </c>
      <c r="D477" s="1260" t="s">
        <v>14161</v>
      </c>
      <c r="E477" s="1260" t="s">
        <v>11614</v>
      </c>
      <c r="F477" s="1260" t="s">
        <v>11522</v>
      </c>
      <c r="G477" s="1260" t="s">
        <v>14162</v>
      </c>
      <c r="H477" s="1260" t="s">
        <v>11153</v>
      </c>
      <c r="I477" s="1260" t="s">
        <v>11177</v>
      </c>
      <c r="J477" s="1259">
        <v>7432401</v>
      </c>
      <c r="K477" s="1260" t="s">
        <v>11221</v>
      </c>
      <c r="L477" s="1260" t="s">
        <v>11155</v>
      </c>
      <c r="M477" s="1260" t="s">
        <v>262</v>
      </c>
      <c r="N477" s="1260"/>
      <c r="O477" s="1260" t="s">
        <v>14161</v>
      </c>
      <c r="P477" s="1260"/>
      <c r="Q477" s="1260"/>
      <c r="R477" s="1260"/>
      <c r="S477" s="1259">
        <v>1</v>
      </c>
      <c r="T477" s="1260"/>
      <c r="U477" s="1260"/>
      <c r="V477" s="1260"/>
      <c r="W477" s="1259">
        <v>0</v>
      </c>
      <c r="X477" s="1259">
        <v>1007</v>
      </c>
      <c r="Y477" s="1259">
        <v>0</v>
      </c>
    </row>
    <row r="478" spans="1:25">
      <c r="A478" s="1350">
        <v>11202002108</v>
      </c>
      <c r="B478" s="1260"/>
      <c r="C478" s="1260" t="s">
        <v>14163</v>
      </c>
      <c r="D478" s="1260" t="s">
        <v>14164</v>
      </c>
      <c r="E478" s="1260" t="s">
        <v>14081</v>
      </c>
      <c r="F478" s="1260" t="s">
        <v>13957</v>
      </c>
      <c r="G478" s="1260" t="s">
        <v>14165</v>
      </c>
      <c r="H478" s="1260" t="s">
        <v>11153</v>
      </c>
      <c r="I478" s="1260" t="s">
        <v>11164</v>
      </c>
      <c r="J478" s="1259">
        <v>7432400</v>
      </c>
      <c r="K478" s="1260" t="s">
        <v>11221</v>
      </c>
      <c r="L478" s="1260" t="s">
        <v>11155</v>
      </c>
      <c r="M478" s="1260" t="s">
        <v>262</v>
      </c>
      <c r="N478" s="1260"/>
      <c r="O478" s="1260" t="s">
        <v>14164</v>
      </c>
      <c r="P478" s="1260"/>
      <c r="Q478" s="1260" t="s">
        <v>11596</v>
      </c>
      <c r="R478" s="1260"/>
      <c r="S478" s="1259">
        <v>1</v>
      </c>
      <c r="T478" s="1260"/>
      <c r="U478" s="1260"/>
      <c r="V478" s="1260"/>
      <c r="W478" s="1259">
        <v>0</v>
      </c>
      <c r="X478" s="1259">
        <v>1007</v>
      </c>
      <c r="Y478" s="1259">
        <v>0</v>
      </c>
    </row>
    <row r="479" spans="1:25">
      <c r="A479" s="1350">
        <v>11202002107</v>
      </c>
      <c r="B479" s="1260" t="s">
        <v>14166</v>
      </c>
      <c r="C479" s="1260" t="s">
        <v>14167</v>
      </c>
      <c r="D479" s="1260" t="s">
        <v>14168</v>
      </c>
      <c r="E479" s="1260" t="s">
        <v>11426</v>
      </c>
      <c r="F479" s="1260" t="s">
        <v>11522</v>
      </c>
      <c r="G479" s="1260" t="s">
        <v>14169</v>
      </c>
      <c r="H479" s="1260" t="s">
        <v>11153</v>
      </c>
      <c r="I479" s="1260" t="s">
        <v>11177</v>
      </c>
      <c r="J479" s="1259">
        <v>7432399</v>
      </c>
      <c r="K479" s="1260" t="s">
        <v>11221</v>
      </c>
      <c r="L479" s="1260" t="s">
        <v>11155</v>
      </c>
      <c r="M479" s="1260" t="s">
        <v>2251</v>
      </c>
      <c r="N479" s="1260" t="s">
        <v>14170</v>
      </c>
      <c r="O479" s="1260" t="s">
        <v>14168</v>
      </c>
      <c r="P479" s="1260" t="s">
        <v>14171</v>
      </c>
      <c r="Q479" s="1260" t="s">
        <v>11223</v>
      </c>
      <c r="R479" s="1260" t="s">
        <v>14171</v>
      </c>
      <c r="S479" s="1259">
        <v>1</v>
      </c>
      <c r="T479" s="1260" t="s">
        <v>14172</v>
      </c>
      <c r="U479" s="1260" t="s">
        <v>11269</v>
      </c>
      <c r="V479" s="1260" t="s">
        <v>14173</v>
      </c>
      <c r="W479" s="1259">
        <v>0</v>
      </c>
      <c r="X479" s="1259">
        <v>1007</v>
      </c>
      <c r="Y479" s="1259">
        <v>0</v>
      </c>
    </row>
    <row r="480" spans="1:25">
      <c r="A480" s="1350">
        <v>11202002106</v>
      </c>
      <c r="B480" s="1260" t="s">
        <v>14174</v>
      </c>
      <c r="C480" s="1260" t="s">
        <v>14175</v>
      </c>
      <c r="D480" s="1260" t="s">
        <v>14176</v>
      </c>
      <c r="E480" s="1260" t="s">
        <v>11426</v>
      </c>
      <c r="F480" s="1260" t="s">
        <v>11522</v>
      </c>
      <c r="G480" s="1260" t="s">
        <v>14177</v>
      </c>
      <c r="H480" s="1260" t="s">
        <v>11153</v>
      </c>
      <c r="I480" s="1260" t="s">
        <v>11177</v>
      </c>
      <c r="J480" s="1259">
        <v>7432398</v>
      </c>
      <c r="K480" s="1260" t="s">
        <v>11221</v>
      </c>
      <c r="L480" s="1260" t="s">
        <v>11155</v>
      </c>
      <c r="M480" s="1260" t="s">
        <v>2135</v>
      </c>
      <c r="N480" s="1260" t="s">
        <v>14178</v>
      </c>
      <c r="O480" s="1260" t="s">
        <v>14176</v>
      </c>
      <c r="P480" s="1260" t="s">
        <v>14179</v>
      </c>
      <c r="Q480" s="1260" t="s">
        <v>11411</v>
      </c>
      <c r="R480" s="1260" t="s">
        <v>14180</v>
      </c>
      <c r="S480" s="1259">
        <v>1</v>
      </c>
      <c r="T480" s="1260" t="s">
        <v>14181</v>
      </c>
      <c r="U480" s="1260" t="s">
        <v>11269</v>
      </c>
      <c r="V480" s="1260" t="s">
        <v>11620</v>
      </c>
      <c r="W480" s="1259">
        <v>0</v>
      </c>
      <c r="X480" s="1259">
        <v>1007</v>
      </c>
      <c r="Y480" s="1259">
        <v>0</v>
      </c>
    </row>
    <row r="481" spans="1:25">
      <c r="A481" s="1350">
        <v>11202002105</v>
      </c>
      <c r="B481" s="1260" t="s">
        <v>14182</v>
      </c>
      <c r="C481" s="1260" t="s">
        <v>14183</v>
      </c>
      <c r="D481" s="1260" t="s">
        <v>14184</v>
      </c>
      <c r="E481" s="1260" t="s">
        <v>11426</v>
      </c>
      <c r="F481" s="1260" t="s">
        <v>11522</v>
      </c>
      <c r="G481" s="1260" t="s">
        <v>14185</v>
      </c>
      <c r="H481" s="1260" t="s">
        <v>11153</v>
      </c>
      <c r="I481" s="1260" t="s">
        <v>11177</v>
      </c>
      <c r="J481" s="1259">
        <v>7432397</v>
      </c>
      <c r="K481" s="1260" t="s">
        <v>11221</v>
      </c>
      <c r="L481" s="1260" t="s">
        <v>11155</v>
      </c>
      <c r="M481" s="1260" t="s">
        <v>2136</v>
      </c>
      <c r="N481" s="1260" t="s">
        <v>14186</v>
      </c>
      <c r="O481" s="1260" t="s">
        <v>14184</v>
      </c>
      <c r="P481" s="1260" t="s">
        <v>14187</v>
      </c>
      <c r="Q481" s="1260" t="s">
        <v>12515</v>
      </c>
      <c r="R481" s="1260" t="s">
        <v>14187</v>
      </c>
      <c r="S481" s="1259">
        <v>1</v>
      </c>
      <c r="T481" s="1260" t="s">
        <v>14188</v>
      </c>
      <c r="U481" s="1260" t="s">
        <v>11198</v>
      </c>
      <c r="V481" s="1260" t="s">
        <v>11653</v>
      </c>
      <c r="W481" s="1259">
        <v>0</v>
      </c>
      <c r="X481" s="1259">
        <v>1007</v>
      </c>
      <c r="Y481" s="1259">
        <v>0</v>
      </c>
    </row>
    <row r="482" spans="1:25">
      <c r="A482" s="1350">
        <v>11202002104</v>
      </c>
      <c r="B482" s="1260" t="s">
        <v>14189</v>
      </c>
      <c r="C482" s="1260" t="s">
        <v>14190</v>
      </c>
      <c r="D482" s="1260" t="s">
        <v>14191</v>
      </c>
      <c r="E482" s="1260" t="s">
        <v>11949</v>
      </c>
      <c r="F482" s="1260" t="s">
        <v>11522</v>
      </c>
      <c r="G482" s="1260" t="s">
        <v>14192</v>
      </c>
      <c r="H482" s="1260" t="s">
        <v>11153</v>
      </c>
      <c r="I482" s="1260" t="s">
        <v>11177</v>
      </c>
      <c r="J482" s="1259">
        <v>7432396</v>
      </c>
      <c r="K482" s="1260" t="s">
        <v>11221</v>
      </c>
      <c r="L482" s="1260" t="s">
        <v>11155</v>
      </c>
      <c r="M482" s="1260" t="s">
        <v>2244</v>
      </c>
      <c r="N482" s="1260" t="s">
        <v>14193</v>
      </c>
      <c r="O482" s="1260" t="s">
        <v>14191</v>
      </c>
      <c r="P482" s="1260" t="s">
        <v>14194</v>
      </c>
      <c r="Q482" s="1260" t="s">
        <v>11795</v>
      </c>
      <c r="R482" s="1260" t="s">
        <v>14195</v>
      </c>
      <c r="S482" s="1259">
        <v>1</v>
      </c>
      <c r="T482" s="1260" t="s">
        <v>14196</v>
      </c>
      <c r="U482" s="1260" t="s">
        <v>11269</v>
      </c>
      <c r="V482" s="1260" t="s">
        <v>11505</v>
      </c>
      <c r="W482" s="1259">
        <v>0</v>
      </c>
      <c r="X482" s="1259">
        <v>1007</v>
      </c>
      <c r="Y482" s="1259">
        <v>0</v>
      </c>
    </row>
    <row r="483" spans="1:25">
      <c r="A483" s="1350">
        <v>11202002103</v>
      </c>
      <c r="B483" s="1260" t="s">
        <v>14197</v>
      </c>
      <c r="C483" s="1260" t="s">
        <v>14065</v>
      </c>
      <c r="D483" s="1260" t="s">
        <v>14198</v>
      </c>
      <c r="E483" s="1260" t="s">
        <v>11419</v>
      </c>
      <c r="F483" s="1260" t="s">
        <v>11522</v>
      </c>
      <c r="G483" s="1260" t="s">
        <v>14199</v>
      </c>
      <c r="H483" s="1260" t="s">
        <v>11153</v>
      </c>
      <c r="I483" s="1260" t="s">
        <v>11177</v>
      </c>
      <c r="J483" s="1259">
        <v>7432395</v>
      </c>
      <c r="K483" s="1260" t="s">
        <v>11221</v>
      </c>
      <c r="L483" s="1260" t="s">
        <v>11155</v>
      </c>
      <c r="M483" s="1260" t="s">
        <v>1242</v>
      </c>
      <c r="N483" s="1260" t="s">
        <v>14200</v>
      </c>
      <c r="O483" s="1260" t="s">
        <v>14198</v>
      </c>
      <c r="P483" s="1260" t="s">
        <v>14201</v>
      </c>
      <c r="Q483" s="1260" t="s">
        <v>14202</v>
      </c>
      <c r="R483" s="1260" t="s">
        <v>14201</v>
      </c>
      <c r="S483" s="1259">
        <v>1</v>
      </c>
      <c r="T483" s="1260" t="s">
        <v>14203</v>
      </c>
      <c r="U483" s="1260" t="s">
        <v>11751</v>
      </c>
      <c r="V483" s="1260" t="s">
        <v>14204</v>
      </c>
      <c r="W483" s="1259">
        <v>0</v>
      </c>
      <c r="X483" s="1259">
        <v>1007</v>
      </c>
      <c r="Y483" s="1259">
        <v>0</v>
      </c>
    </row>
    <row r="484" spans="1:25">
      <c r="A484" s="1350">
        <v>11202002102</v>
      </c>
      <c r="B484" s="1260" t="s">
        <v>14205</v>
      </c>
      <c r="C484" s="1260" t="s">
        <v>14065</v>
      </c>
      <c r="D484" s="1260" t="s">
        <v>14206</v>
      </c>
      <c r="E484" s="1260" t="s">
        <v>13024</v>
      </c>
      <c r="F484" s="1260" t="s">
        <v>11522</v>
      </c>
      <c r="G484" s="1260" t="s">
        <v>14207</v>
      </c>
      <c r="H484" s="1260" t="s">
        <v>11153</v>
      </c>
      <c r="I484" s="1260" t="s">
        <v>11177</v>
      </c>
      <c r="J484" s="1259">
        <v>7432394</v>
      </c>
      <c r="K484" s="1260" t="s">
        <v>11221</v>
      </c>
      <c r="L484" s="1260" t="s">
        <v>11155</v>
      </c>
      <c r="M484" s="1260" t="s">
        <v>2355</v>
      </c>
      <c r="N484" s="1260" t="s">
        <v>14208</v>
      </c>
      <c r="O484" s="1260" t="s">
        <v>14206</v>
      </c>
      <c r="P484" s="1260" t="s">
        <v>14209</v>
      </c>
      <c r="Q484" s="1260" t="s">
        <v>14210</v>
      </c>
      <c r="R484" s="1260" t="s">
        <v>14211</v>
      </c>
      <c r="S484" s="1259">
        <v>1</v>
      </c>
      <c r="T484" s="1260" t="s">
        <v>14212</v>
      </c>
      <c r="U484" s="1260" t="s">
        <v>11751</v>
      </c>
      <c r="V484" s="1260" t="s">
        <v>14213</v>
      </c>
      <c r="W484" s="1259">
        <v>0</v>
      </c>
      <c r="X484" s="1259">
        <v>1007</v>
      </c>
      <c r="Y484" s="1259">
        <v>0</v>
      </c>
    </row>
    <row r="485" spans="1:25">
      <c r="A485" s="1350">
        <v>11202002101</v>
      </c>
      <c r="B485" s="1260"/>
      <c r="C485" s="1260" t="s">
        <v>14214</v>
      </c>
      <c r="D485" s="1260" t="s">
        <v>14215</v>
      </c>
      <c r="E485" s="1260" t="s">
        <v>11426</v>
      </c>
      <c r="F485" s="1260" t="s">
        <v>11522</v>
      </c>
      <c r="G485" s="1260" t="s">
        <v>14216</v>
      </c>
      <c r="H485" s="1260" t="s">
        <v>11153</v>
      </c>
      <c r="I485" s="1260" t="s">
        <v>11177</v>
      </c>
      <c r="J485" s="1259">
        <v>7432393</v>
      </c>
      <c r="K485" s="1260" t="s">
        <v>11221</v>
      </c>
      <c r="L485" s="1260" t="s">
        <v>11155</v>
      </c>
      <c r="M485" s="1260" t="s">
        <v>262</v>
      </c>
      <c r="N485" s="1260"/>
      <c r="O485" s="1260" t="s">
        <v>14215</v>
      </c>
      <c r="P485" s="1259">
        <v>119</v>
      </c>
      <c r="Q485" s="1260"/>
      <c r="R485" s="1260"/>
      <c r="S485" s="1259">
        <v>1</v>
      </c>
      <c r="T485" s="1260"/>
      <c r="U485" s="1260"/>
      <c r="V485" s="1260"/>
      <c r="W485" s="1259">
        <v>0</v>
      </c>
      <c r="X485" s="1259">
        <v>1007</v>
      </c>
      <c r="Y485" s="1259">
        <v>0</v>
      </c>
    </row>
    <row r="486" spans="1:25">
      <c r="A486" s="1350">
        <v>11202002100</v>
      </c>
      <c r="B486" s="1260" t="s">
        <v>14217</v>
      </c>
      <c r="C486" s="1260" t="s">
        <v>14218</v>
      </c>
      <c r="D486" s="1260" t="s">
        <v>14219</v>
      </c>
      <c r="E486" s="1260" t="s">
        <v>11426</v>
      </c>
      <c r="F486" s="1260" t="s">
        <v>14097</v>
      </c>
      <c r="G486" s="1260" t="s">
        <v>14220</v>
      </c>
      <c r="H486" s="1260" t="s">
        <v>11153</v>
      </c>
      <c r="I486" s="1260" t="s">
        <v>11164</v>
      </c>
      <c r="J486" s="1259">
        <v>7432392</v>
      </c>
      <c r="K486" s="1260" t="s">
        <v>11221</v>
      </c>
      <c r="L486" s="1260" t="s">
        <v>11155</v>
      </c>
      <c r="M486" s="1260" t="s">
        <v>766</v>
      </c>
      <c r="N486" s="1260" t="s">
        <v>14221</v>
      </c>
      <c r="O486" s="1260" t="s">
        <v>14219</v>
      </c>
      <c r="P486" s="1260" t="s">
        <v>14222</v>
      </c>
      <c r="Q486" s="1260" t="s">
        <v>11394</v>
      </c>
      <c r="R486" s="1260" t="s">
        <v>14222</v>
      </c>
      <c r="S486" s="1259">
        <v>1</v>
      </c>
      <c r="T486" s="1260" t="s">
        <v>14223</v>
      </c>
      <c r="U486" s="1260" t="s">
        <v>11231</v>
      </c>
      <c r="V486" s="1260" t="s">
        <v>12833</v>
      </c>
      <c r="W486" s="1259">
        <v>0</v>
      </c>
      <c r="X486" s="1259">
        <v>1007</v>
      </c>
      <c r="Y486" s="1259">
        <v>0</v>
      </c>
    </row>
    <row r="487" spans="1:25">
      <c r="A487" s="1350">
        <v>11202002099</v>
      </c>
      <c r="B487" s="1260" t="s">
        <v>14224</v>
      </c>
      <c r="C487" s="1260" t="s">
        <v>14225</v>
      </c>
      <c r="D487" s="1260" t="s">
        <v>14226</v>
      </c>
      <c r="E487" s="1260" t="s">
        <v>11311</v>
      </c>
      <c r="F487" s="1260"/>
      <c r="G487" s="1260"/>
      <c r="H487" s="1260" t="s">
        <v>11153</v>
      </c>
      <c r="I487" s="1260" t="s">
        <v>11177</v>
      </c>
      <c r="J487" s="1259">
        <v>7432391</v>
      </c>
      <c r="K487" s="1260" t="s">
        <v>11221</v>
      </c>
      <c r="L487" s="1260" t="s">
        <v>11275</v>
      </c>
      <c r="M487" s="1260" t="s">
        <v>2242</v>
      </c>
      <c r="N487" s="1260" t="s">
        <v>14227</v>
      </c>
      <c r="O487" s="1260" t="s">
        <v>14226</v>
      </c>
      <c r="P487" s="1260"/>
      <c r="Q487" s="1260" t="s">
        <v>14228</v>
      </c>
      <c r="R487" s="1260" t="s">
        <v>14229</v>
      </c>
      <c r="S487" s="1259">
        <v>1</v>
      </c>
      <c r="T487" s="1260"/>
      <c r="U487" s="1260" t="s">
        <v>11182</v>
      </c>
      <c r="V487" s="1260" t="s">
        <v>12914</v>
      </c>
      <c r="W487" s="1259">
        <v>0</v>
      </c>
      <c r="X487" s="1259">
        <v>1007</v>
      </c>
      <c r="Y487" s="1259">
        <v>2</v>
      </c>
    </row>
    <row r="488" spans="1:25">
      <c r="A488" s="1350">
        <v>11202002098</v>
      </c>
      <c r="B488" s="1260"/>
      <c r="C488" s="1260" t="s">
        <v>14230</v>
      </c>
      <c r="D488" s="1260" t="s">
        <v>14231</v>
      </c>
      <c r="E488" s="1260" t="s">
        <v>11426</v>
      </c>
      <c r="F488" s="1260" t="s">
        <v>14023</v>
      </c>
      <c r="G488" s="1260" t="s">
        <v>14232</v>
      </c>
      <c r="H488" s="1260" t="s">
        <v>11153</v>
      </c>
      <c r="I488" s="1260" t="s">
        <v>10976</v>
      </c>
      <c r="J488" s="1259">
        <v>7432390</v>
      </c>
      <c r="K488" s="1260" t="s">
        <v>11221</v>
      </c>
      <c r="L488" s="1260" t="s">
        <v>11155</v>
      </c>
      <c r="M488" s="1260" t="s">
        <v>262</v>
      </c>
      <c r="N488" s="1260"/>
      <c r="O488" s="1260" t="s">
        <v>14231</v>
      </c>
      <c r="P488" s="1260"/>
      <c r="Q488" s="1260"/>
      <c r="R488" s="1260" t="s">
        <v>14233</v>
      </c>
      <c r="S488" s="1259">
        <v>1</v>
      </c>
      <c r="T488" s="1260"/>
      <c r="U488" s="1260"/>
      <c r="V488" s="1260"/>
      <c r="W488" s="1259">
        <v>0</v>
      </c>
      <c r="X488" s="1259">
        <v>1007</v>
      </c>
      <c r="Y488" s="1259">
        <v>0</v>
      </c>
    </row>
    <row r="489" spans="1:25">
      <c r="A489" s="1350">
        <v>11202002097</v>
      </c>
      <c r="B489" s="1260" t="s">
        <v>14234</v>
      </c>
      <c r="C489" s="1260" t="s">
        <v>14235</v>
      </c>
      <c r="D489" s="1260" t="s">
        <v>14236</v>
      </c>
      <c r="E489" s="1260" t="s">
        <v>11426</v>
      </c>
      <c r="F489" s="1260" t="s">
        <v>11522</v>
      </c>
      <c r="G489" s="1260" t="s">
        <v>14237</v>
      </c>
      <c r="H489" s="1260" t="s">
        <v>11153</v>
      </c>
      <c r="I489" s="1260" t="s">
        <v>11177</v>
      </c>
      <c r="J489" s="1259">
        <v>7432389</v>
      </c>
      <c r="K489" s="1260" t="s">
        <v>11221</v>
      </c>
      <c r="L489" s="1260" t="s">
        <v>11155</v>
      </c>
      <c r="M489" s="1260" t="s">
        <v>2242</v>
      </c>
      <c r="N489" s="1260" t="s">
        <v>14238</v>
      </c>
      <c r="O489" s="1260" t="s">
        <v>14236</v>
      </c>
      <c r="P489" s="1260" t="s">
        <v>14239</v>
      </c>
      <c r="Q489" s="1260" t="s">
        <v>14240</v>
      </c>
      <c r="R489" s="1260" t="s">
        <v>14241</v>
      </c>
      <c r="S489" s="1259">
        <v>1</v>
      </c>
      <c r="T489" s="1260" t="s">
        <v>14242</v>
      </c>
      <c r="U489" s="1260" t="s">
        <v>11182</v>
      </c>
      <c r="V489" s="1260" t="s">
        <v>11730</v>
      </c>
      <c r="W489" s="1259">
        <v>0</v>
      </c>
      <c r="X489" s="1259">
        <v>1007</v>
      </c>
      <c r="Y489" s="1259">
        <v>0</v>
      </c>
    </row>
    <row r="490" spans="1:25">
      <c r="A490" s="1350">
        <v>11202002096</v>
      </c>
      <c r="B490" s="1260" t="s">
        <v>14243</v>
      </c>
      <c r="C490" s="1260" t="s">
        <v>14244</v>
      </c>
      <c r="D490" s="1260" t="s">
        <v>14245</v>
      </c>
      <c r="E490" s="1260" t="s">
        <v>11426</v>
      </c>
      <c r="F490" s="1260" t="s">
        <v>11522</v>
      </c>
      <c r="G490" s="1260" t="s">
        <v>14246</v>
      </c>
      <c r="H490" s="1260" t="s">
        <v>11153</v>
      </c>
      <c r="I490" s="1260" t="s">
        <v>11177</v>
      </c>
      <c r="J490" s="1259">
        <v>7432388</v>
      </c>
      <c r="K490" s="1260" t="s">
        <v>11221</v>
      </c>
      <c r="L490" s="1260" t="s">
        <v>11155</v>
      </c>
      <c r="M490" s="1260" t="s">
        <v>2552</v>
      </c>
      <c r="N490" s="1260" t="s">
        <v>14247</v>
      </c>
      <c r="O490" s="1260" t="s">
        <v>14245</v>
      </c>
      <c r="P490" s="1260" t="s">
        <v>14248</v>
      </c>
      <c r="Q490" s="1260" t="s">
        <v>11572</v>
      </c>
      <c r="R490" s="1260" t="s">
        <v>14249</v>
      </c>
      <c r="S490" s="1259">
        <v>1</v>
      </c>
      <c r="T490" s="1260" t="s">
        <v>14250</v>
      </c>
      <c r="U490" s="1260" t="s">
        <v>11269</v>
      </c>
      <c r="V490" s="1260" t="s">
        <v>13377</v>
      </c>
      <c r="W490" s="1259">
        <v>0</v>
      </c>
      <c r="X490" s="1259">
        <v>1007</v>
      </c>
      <c r="Y490" s="1259">
        <v>0</v>
      </c>
    </row>
    <row r="491" spans="1:25">
      <c r="A491" s="1350">
        <v>11202002095</v>
      </c>
      <c r="B491" s="1260"/>
      <c r="C491" s="1260" t="s">
        <v>14251</v>
      </c>
      <c r="D491" s="1260" t="s">
        <v>14252</v>
      </c>
      <c r="E491" s="1260" t="s">
        <v>11284</v>
      </c>
      <c r="F491" s="1260" t="s">
        <v>11578</v>
      </c>
      <c r="G491" s="1260" t="s">
        <v>14253</v>
      </c>
      <c r="H491" s="1260" t="s">
        <v>11153</v>
      </c>
      <c r="I491" s="1260" t="s">
        <v>10976</v>
      </c>
      <c r="J491" s="1259">
        <v>7432387</v>
      </c>
      <c r="K491" s="1260" t="s">
        <v>11375</v>
      </c>
      <c r="L491" s="1260" t="s">
        <v>11155</v>
      </c>
      <c r="M491" s="1260" t="s">
        <v>2285</v>
      </c>
      <c r="N491" s="1260" t="s">
        <v>14254</v>
      </c>
      <c r="O491" s="1260" t="s">
        <v>14252</v>
      </c>
      <c r="P491" s="1260"/>
      <c r="Q491" s="1260"/>
      <c r="R491" s="1260" t="s">
        <v>14255</v>
      </c>
      <c r="S491" s="1259">
        <v>1</v>
      </c>
      <c r="T491" s="1260"/>
      <c r="U491" s="1260" t="s">
        <v>11231</v>
      </c>
      <c r="V491" s="1260" t="s">
        <v>11969</v>
      </c>
      <c r="W491" s="1259">
        <v>15</v>
      </c>
      <c r="X491" s="1259">
        <v>1008</v>
      </c>
      <c r="Y491" s="1259">
        <v>0</v>
      </c>
    </row>
    <row r="492" spans="1:25">
      <c r="A492" s="1350">
        <v>11202002094</v>
      </c>
      <c r="B492" s="1260" t="s">
        <v>14256</v>
      </c>
      <c r="C492" s="1260" t="s">
        <v>14257</v>
      </c>
      <c r="D492" s="1260" t="s">
        <v>14258</v>
      </c>
      <c r="E492" s="1260" t="s">
        <v>13024</v>
      </c>
      <c r="F492" s="1260" t="s">
        <v>11522</v>
      </c>
      <c r="G492" s="1260" t="s">
        <v>14259</v>
      </c>
      <c r="H492" s="1260" t="s">
        <v>11153</v>
      </c>
      <c r="I492" s="1260" t="s">
        <v>11177</v>
      </c>
      <c r="J492" s="1259">
        <v>7432386</v>
      </c>
      <c r="K492" s="1260" t="s">
        <v>11221</v>
      </c>
      <c r="L492" s="1260" t="s">
        <v>11155</v>
      </c>
      <c r="M492" s="1260" t="s">
        <v>2251</v>
      </c>
      <c r="N492" s="1260" t="s">
        <v>14260</v>
      </c>
      <c r="O492" s="1260" t="s">
        <v>14258</v>
      </c>
      <c r="P492" s="1260" t="s">
        <v>14261</v>
      </c>
      <c r="Q492" s="1260" t="s">
        <v>14262</v>
      </c>
      <c r="R492" s="1260" t="s">
        <v>14261</v>
      </c>
      <c r="S492" s="1259">
        <v>1</v>
      </c>
      <c r="T492" s="1260" t="s">
        <v>14263</v>
      </c>
      <c r="U492" s="1260" t="s">
        <v>11269</v>
      </c>
      <c r="V492" s="1260" t="s">
        <v>14173</v>
      </c>
      <c r="W492" s="1259">
        <v>0</v>
      </c>
      <c r="X492" s="1259">
        <v>1007</v>
      </c>
      <c r="Y492" s="1259">
        <v>0</v>
      </c>
    </row>
    <row r="493" spans="1:25">
      <c r="A493" s="1350">
        <v>11202002093</v>
      </c>
      <c r="B493" s="1260" t="s">
        <v>14264</v>
      </c>
      <c r="C493" s="1260" t="s">
        <v>14265</v>
      </c>
      <c r="D493" s="1260" t="s">
        <v>14266</v>
      </c>
      <c r="E493" s="1260" t="s">
        <v>13024</v>
      </c>
      <c r="F493" s="1260" t="s">
        <v>11522</v>
      </c>
      <c r="G493" s="1260" t="s">
        <v>14267</v>
      </c>
      <c r="H493" s="1260" t="s">
        <v>11153</v>
      </c>
      <c r="I493" s="1260" t="s">
        <v>11177</v>
      </c>
      <c r="J493" s="1259">
        <v>7432385</v>
      </c>
      <c r="K493" s="1260" t="s">
        <v>11221</v>
      </c>
      <c r="L493" s="1260" t="s">
        <v>11155</v>
      </c>
      <c r="M493" s="1260" t="s">
        <v>2135</v>
      </c>
      <c r="N493" s="1260" t="s">
        <v>14268</v>
      </c>
      <c r="O493" s="1260" t="s">
        <v>14266</v>
      </c>
      <c r="P493" s="1260" t="s">
        <v>14269</v>
      </c>
      <c r="Q493" s="1260" t="s">
        <v>12423</v>
      </c>
      <c r="R493" s="1260" t="s">
        <v>14270</v>
      </c>
      <c r="S493" s="1259">
        <v>1</v>
      </c>
      <c r="T493" s="1260" t="s">
        <v>14271</v>
      </c>
      <c r="U493" s="1260" t="s">
        <v>11269</v>
      </c>
      <c r="V493" s="1260" t="s">
        <v>11620</v>
      </c>
      <c r="W493" s="1259">
        <v>0</v>
      </c>
      <c r="X493" s="1259">
        <v>1007</v>
      </c>
      <c r="Y493" s="1259">
        <v>0</v>
      </c>
    </row>
    <row r="494" spans="1:25">
      <c r="A494" s="1350">
        <v>11202002092</v>
      </c>
      <c r="B494" s="1260" t="s">
        <v>14272</v>
      </c>
      <c r="C494" s="1260" t="s">
        <v>14273</v>
      </c>
      <c r="D494" s="1260" t="s">
        <v>14274</v>
      </c>
      <c r="E494" s="1260" t="s">
        <v>13024</v>
      </c>
      <c r="F494" s="1260" t="s">
        <v>14275</v>
      </c>
      <c r="G494" s="1260" t="s">
        <v>14276</v>
      </c>
      <c r="H494" s="1260" t="s">
        <v>11153</v>
      </c>
      <c r="I494" s="1260" t="s">
        <v>10976</v>
      </c>
      <c r="J494" s="1259">
        <v>7432384</v>
      </c>
      <c r="K494" s="1260" t="s">
        <v>11221</v>
      </c>
      <c r="L494" s="1260" t="s">
        <v>11155</v>
      </c>
      <c r="M494" s="1260" t="s">
        <v>2527</v>
      </c>
      <c r="N494" s="1260" t="s">
        <v>14277</v>
      </c>
      <c r="O494" s="1260" t="s">
        <v>14274</v>
      </c>
      <c r="P494" s="1260" t="s">
        <v>14278</v>
      </c>
      <c r="Q494" s="1260" t="s">
        <v>14279</v>
      </c>
      <c r="R494" s="1260" t="s">
        <v>14280</v>
      </c>
      <c r="S494" s="1259">
        <v>1</v>
      </c>
      <c r="T494" s="1260" t="s">
        <v>14281</v>
      </c>
      <c r="U494" s="1260" t="s">
        <v>11231</v>
      </c>
      <c r="V494" s="1260" t="s">
        <v>14282</v>
      </c>
      <c r="W494" s="1259">
        <v>0</v>
      </c>
      <c r="X494" s="1259">
        <v>1007</v>
      </c>
      <c r="Y494" s="1259">
        <v>0</v>
      </c>
    </row>
    <row r="495" spans="1:25">
      <c r="A495" s="1350">
        <v>11202002091</v>
      </c>
      <c r="B495" s="1260" t="s">
        <v>14283</v>
      </c>
      <c r="C495" s="1260" t="s">
        <v>14284</v>
      </c>
      <c r="D495" s="1260" t="s">
        <v>14285</v>
      </c>
      <c r="E495" s="1260" t="s">
        <v>11311</v>
      </c>
      <c r="F495" s="1260" t="s">
        <v>11522</v>
      </c>
      <c r="G495" s="1260"/>
      <c r="H495" s="1260" t="s">
        <v>11153</v>
      </c>
      <c r="I495" s="1260" t="s">
        <v>11177</v>
      </c>
      <c r="J495" s="1259">
        <v>7432383</v>
      </c>
      <c r="K495" s="1260" t="s">
        <v>11221</v>
      </c>
      <c r="L495" s="1260" t="s">
        <v>11275</v>
      </c>
      <c r="M495" s="1260" t="s">
        <v>2242</v>
      </c>
      <c r="N495" s="1260" t="s">
        <v>14286</v>
      </c>
      <c r="O495" s="1260" t="s">
        <v>14285</v>
      </c>
      <c r="P495" s="1260"/>
      <c r="Q495" s="1260" t="s">
        <v>12858</v>
      </c>
      <c r="R495" s="1260" t="s">
        <v>14287</v>
      </c>
      <c r="S495" s="1259">
        <v>1</v>
      </c>
      <c r="T495" s="1260"/>
      <c r="U495" s="1260" t="s">
        <v>11182</v>
      </c>
      <c r="V495" s="1260" t="s">
        <v>11730</v>
      </c>
      <c r="W495" s="1259">
        <v>0</v>
      </c>
      <c r="X495" s="1259">
        <v>1007</v>
      </c>
      <c r="Y495" s="1259">
        <v>2</v>
      </c>
    </row>
    <row r="496" spans="1:25">
      <c r="A496" s="1350">
        <v>11202002090</v>
      </c>
      <c r="B496" s="1260" t="s">
        <v>14288</v>
      </c>
      <c r="C496" s="1260" t="s">
        <v>14289</v>
      </c>
      <c r="D496" s="1260" t="s">
        <v>14290</v>
      </c>
      <c r="E496" s="1260" t="s">
        <v>11426</v>
      </c>
      <c r="F496" s="1260" t="s">
        <v>11522</v>
      </c>
      <c r="G496" s="1260" t="s">
        <v>14291</v>
      </c>
      <c r="H496" s="1260" t="s">
        <v>11153</v>
      </c>
      <c r="I496" s="1260" t="s">
        <v>11177</v>
      </c>
      <c r="J496" s="1259">
        <v>7432382</v>
      </c>
      <c r="K496" s="1260" t="s">
        <v>11221</v>
      </c>
      <c r="L496" s="1260" t="s">
        <v>11155</v>
      </c>
      <c r="M496" s="1260" t="s">
        <v>1654</v>
      </c>
      <c r="N496" s="1260" t="s">
        <v>14292</v>
      </c>
      <c r="O496" s="1260" t="s">
        <v>14290</v>
      </c>
      <c r="P496" s="1260" t="s">
        <v>14293</v>
      </c>
      <c r="Q496" s="1260" t="s">
        <v>11394</v>
      </c>
      <c r="R496" s="1260" t="s">
        <v>14293</v>
      </c>
      <c r="S496" s="1259">
        <v>1</v>
      </c>
      <c r="T496" s="1260" t="s">
        <v>14294</v>
      </c>
      <c r="U496" s="1260" t="s">
        <v>11182</v>
      </c>
      <c r="V496" s="1260" t="s">
        <v>12041</v>
      </c>
      <c r="W496" s="1259">
        <v>0</v>
      </c>
      <c r="X496" s="1259">
        <v>1007</v>
      </c>
      <c r="Y496" s="1259">
        <v>0</v>
      </c>
    </row>
    <row r="497" spans="1:25">
      <c r="A497" s="1350">
        <v>11202002089</v>
      </c>
      <c r="B497" s="1260" t="s">
        <v>14295</v>
      </c>
      <c r="C497" s="1260" t="s">
        <v>14296</v>
      </c>
      <c r="D497" s="1260" t="s">
        <v>14297</v>
      </c>
      <c r="E497" s="1260" t="s">
        <v>11426</v>
      </c>
      <c r="F497" s="1260" t="s">
        <v>11522</v>
      </c>
      <c r="G497" s="1260" t="s">
        <v>14298</v>
      </c>
      <c r="H497" s="1260" t="s">
        <v>11153</v>
      </c>
      <c r="I497" s="1260" t="s">
        <v>11177</v>
      </c>
      <c r="J497" s="1259">
        <v>7432381</v>
      </c>
      <c r="K497" s="1260" t="s">
        <v>11221</v>
      </c>
      <c r="L497" s="1260" t="s">
        <v>11155</v>
      </c>
      <c r="M497" s="1260" t="s">
        <v>2540</v>
      </c>
      <c r="N497" s="1260" t="s">
        <v>14299</v>
      </c>
      <c r="O497" s="1260" t="s">
        <v>14297</v>
      </c>
      <c r="P497" s="1260" t="s">
        <v>14300</v>
      </c>
      <c r="Q497" s="1260" t="s">
        <v>11238</v>
      </c>
      <c r="R497" s="1260" t="s">
        <v>14301</v>
      </c>
      <c r="S497" s="1259">
        <v>1</v>
      </c>
      <c r="T497" s="1260" t="s">
        <v>14302</v>
      </c>
      <c r="U497" s="1260" t="s">
        <v>11198</v>
      </c>
      <c r="V497" s="1260" t="s">
        <v>14303</v>
      </c>
      <c r="W497" s="1259">
        <v>0</v>
      </c>
      <c r="X497" s="1259">
        <v>1007</v>
      </c>
      <c r="Y497" s="1259">
        <v>0</v>
      </c>
    </row>
    <row r="498" spans="1:25">
      <c r="A498" s="1350">
        <v>11202002088</v>
      </c>
      <c r="B498" s="1260" t="s">
        <v>14304</v>
      </c>
      <c r="C498" s="1260" t="s">
        <v>14305</v>
      </c>
      <c r="D498" s="1260" t="s">
        <v>14306</v>
      </c>
      <c r="E498" s="1260" t="s">
        <v>11426</v>
      </c>
      <c r="F498" s="1260" t="s">
        <v>14307</v>
      </c>
      <c r="G498" s="1260" t="s">
        <v>14308</v>
      </c>
      <c r="H498" s="1260" t="s">
        <v>11153</v>
      </c>
      <c r="I498" s="1260" t="s">
        <v>11243</v>
      </c>
      <c r="J498" s="1259">
        <v>7432380</v>
      </c>
      <c r="K498" s="1260" t="s">
        <v>11221</v>
      </c>
      <c r="L498" s="1260" t="s">
        <v>11155</v>
      </c>
      <c r="M498" s="1260" t="s">
        <v>1389</v>
      </c>
      <c r="N498" s="1260" t="s">
        <v>14309</v>
      </c>
      <c r="O498" s="1260" t="s">
        <v>14306</v>
      </c>
      <c r="P498" s="1260" t="s">
        <v>14310</v>
      </c>
      <c r="Q498" s="1260" t="s">
        <v>14311</v>
      </c>
      <c r="R498" s="1260" t="s">
        <v>14310</v>
      </c>
      <c r="S498" s="1259">
        <v>1</v>
      </c>
      <c r="T498" s="1260" t="s">
        <v>14312</v>
      </c>
      <c r="U498" s="1260" t="s">
        <v>11751</v>
      </c>
      <c r="V498" s="1260" t="s">
        <v>14313</v>
      </c>
      <c r="W498" s="1259">
        <v>0</v>
      </c>
      <c r="X498" s="1259">
        <v>1007</v>
      </c>
      <c r="Y498" s="1259">
        <v>0</v>
      </c>
    </row>
    <row r="499" spans="1:25">
      <c r="A499" s="1350">
        <v>11202002087</v>
      </c>
      <c r="B499" s="1260" t="s">
        <v>14314</v>
      </c>
      <c r="C499" s="1260" t="s">
        <v>14315</v>
      </c>
      <c r="D499" s="1260" t="s">
        <v>14316</v>
      </c>
      <c r="E499" s="1260" t="s">
        <v>11266</v>
      </c>
      <c r="F499" s="1260" t="s">
        <v>11522</v>
      </c>
      <c r="G499" s="1260" t="s">
        <v>14317</v>
      </c>
      <c r="H499" s="1260" t="s">
        <v>11153</v>
      </c>
      <c r="I499" s="1260" t="s">
        <v>11177</v>
      </c>
      <c r="J499" s="1259">
        <v>7432379</v>
      </c>
      <c r="K499" s="1260" t="s">
        <v>11221</v>
      </c>
      <c r="L499" s="1260" t="s">
        <v>11155</v>
      </c>
      <c r="M499" s="1260" t="s">
        <v>262</v>
      </c>
      <c r="N499" s="1260"/>
      <c r="O499" s="1260" t="s">
        <v>14316</v>
      </c>
      <c r="P499" s="1260"/>
      <c r="Q499" s="1260" t="s">
        <v>14318</v>
      </c>
      <c r="R499" s="1260" t="s">
        <v>14319</v>
      </c>
      <c r="S499" s="1259">
        <v>1</v>
      </c>
      <c r="T499" s="1260" t="s">
        <v>14320</v>
      </c>
      <c r="U499" s="1260"/>
      <c r="V499" s="1260"/>
      <c r="W499" s="1259">
        <v>0</v>
      </c>
      <c r="X499" s="1259">
        <v>1007</v>
      </c>
      <c r="Y499" s="1259">
        <v>0</v>
      </c>
    </row>
    <row r="500" spans="1:25">
      <c r="A500" s="1350">
        <v>11202002086</v>
      </c>
      <c r="B500" s="1260" t="s">
        <v>14321</v>
      </c>
      <c r="C500" s="1260" t="s">
        <v>14322</v>
      </c>
      <c r="D500" s="1260" t="s">
        <v>14323</v>
      </c>
      <c r="E500" s="1260" t="s">
        <v>11949</v>
      </c>
      <c r="F500" s="1260" t="s">
        <v>11176</v>
      </c>
      <c r="G500" s="1260" t="s">
        <v>14324</v>
      </c>
      <c r="H500" s="1260" t="s">
        <v>11153</v>
      </c>
      <c r="I500" s="1260" t="s">
        <v>11177</v>
      </c>
      <c r="J500" s="1259">
        <v>7432378</v>
      </c>
      <c r="K500" s="1260" t="s">
        <v>11221</v>
      </c>
      <c r="L500" s="1260" t="s">
        <v>11155</v>
      </c>
      <c r="M500" s="1260" t="s">
        <v>2122</v>
      </c>
      <c r="N500" s="1260" t="s">
        <v>14325</v>
      </c>
      <c r="O500" s="1260" t="s">
        <v>14323</v>
      </c>
      <c r="P500" s="1260" t="s">
        <v>14326</v>
      </c>
      <c r="Q500" s="1260" t="s">
        <v>11411</v>
      </c>
      <c r="R500" s="1260" t="s">
        <v>14327</v>
      </c>
      <c r="S500" s="1259">
        <v>1</v>
      </c>
      <c r="T500" s="1260" t="s">
        <v>14328</v>
      </c>
      <c r="U500" s="1260" t="s">
        <v>11269</v>
      </c>
      <c r="V500" s="1260" t="s">
        <v>11620</v>
      </c>
      <c r="W500" s="1259">
        <v>0</v>
      </c>
      <c r="X500" s="1259">
        <v>1007</v>
      </c>
      <c r="Y500" s="1259">
        <v>0</v>
      </c>
    </row>
    <row r="501" spans="1:25">
      <c r="A501" s="1350">
        <v>11202002085</v>
      </c>
      <c r="B501" s="1260" t="s">
        <v>14329</v>
      </c>
      <c r="C501" s="1260" t="s">
        <v>14330</v>
      </c>
      <c r="D501" s="1260" t="s">
        <v>14331</v>
      </c>
      <c r="E501" s="1260" t="s">
        <v>11426</v>
      </c>
      <c r="F501" s="1260" t="s">
        <v>12045</v>
      </c>
      <c r="G501" s="1260" t="s">
        <v>14332</v>
      </c>
      <c r="H501" s="1260" t="s">
        <v>11153</v>
      </c>
      <c r="I501" s="1260" t="s">
        <v>10976</v>
      </c>
      <c r="J501" s="1259">
        <v>7432377</v>
      </c>
      <c r="K501" s="1260" t="s">
        <v>11221</v>
      </c>
      <c r="L501" s="1260" t="s">
        <v>11155</v>
      </c>
      <c r="M501" s="1260" t="s">
        <v>1226</v>
      </c>
      <c r="N501" s="1260" t="s">
        <v>14333</v>
      </c>
      <c r="O501" s="1260" t="s">
        <v>14331</v>
      </c>
      <c r="P501" s="1260" t="s">
        <v>14334</v>
      </c>
      <c r="Q501" s="1260" t="s">
        <v>11394</v>
      </c>
      <c r="R501" s="1260" t="s">
        <v>14334</v>
      </c>
      <c r="S501" s="1259">
        <v>1</v>
      </c>
      <c r="T501" s="1260"/>
      <c r="U501" s="1260" t="s">
        <v>12601</v>
      </c>
      <c r="V501" s="1260" t="s">
        <v>13752</v>
      </c>
      <c r="W501" s="1259">
        <v>0</v>
      </c>
      <c r="X501" s="1259">
        <v>1007</v>
      </c>
      <c r="Y501" s="1259">
        <v>0</v>
      </c>
    </row>
    <row r="502" spans="1:25">
      <c r="A502" s="1350">
        <v>11202002084</v>
      </c>
      <c r="B502" s="1260" t="s">
        <v>14335</v>
      </c>
      <c r="C502" s="1260" t="s">
        <v>14336</v>
      </c>
      <c r="D502" s="1260" t="s">
        <v>14337</v>
      </c>
      <c r="E502" s="1260" t="s">
        <v>11426</v>
      </c>
      <c r="F502" s="1260" t="s">
        <v>11176</v>
      </c>
      <c r="G502" s="1260" t="s">
        <v>14338</v>
      </c>
      <c r="H502" s="1260" t="s">
        <v>11153</v>
      </c>
      <c r="I502" s="1260" t="s">
        <v>11177</v>
      </c>
      <c r="J502" s="1259">
        <v>7432376</v>
      </c>
      <c r="K502" s="1260" t="s">
        <v>11221</v>
      </c>
      <c r="L502" s="1260" t="s">
        <v>11155</v>
      </c>
      <c r="M502" s="1260" t="s">
        <v>2135</v>
      </c>
      <c r="N502" s="1260" t="s">
        <v>14339</v>
      </c>
      <c r="O502" s="1260" t="s">
        <v>14337</v>
      </c>
      <c r="P502" s="1260" t="s">
        <v>14340</v>
      </c>
      <c r="Q502" s="1260" t="s">
        <v>11846</v>
      </c>
      <c r="R502" s="1260" t="s">
        <v>14340</v>
      </c>
      <c r="S502" s="1259">
        <v>1</v>
      </c>
      <c r="T502" s="1260" t="s">
        <v>14341</v>
      </c>
      <c r="U502" s="1260" t="s">
        <v>11269</v>
      </c>
      <c r="V502" s="1260" t="s">
        <v>11620</v>
      </c>
      <c r="W502" s="1259">
        <v>0</v>
      </c>
      <c r="X502" s="1259">
        <v>1007</v>
      </c>
      <c r="Y502" s="1259">
        <v>0</v>
      </c>
    </row>
    <row r="503" spans="1:25">
      <c r="A503" s="1350">
        <v>11202002082</v>
      </c>
      <c r="B503" s="1260" t="s">
        <v>14342</v>
      </c>
      <c r="C503" s="1260" t="s">
        <v>14343</v>
      </c>
      <c r="D503" s="1260" t="s">
        <v>14344</v>
      </c>
      <c r="E503" s="1260" t="s">
        <v>11311</v>
      </c>
      <c r="F503" s="1260" t="s">
        <v>11176</v>
      </c>
      <c r="G503" s="1260" t="s">
        <v>14345</v>
      </c>
      <c r="H503" s="1260" t="s">
        <v>11153</v>
      </c>
      <c r="I503" s="1260" t="s">
        <v>11177</v>
      </c>
      <c r="J503" s="1259">
        <v>7432374</v>
      </c>
      <c r="K503" s="1260" t="s">
        <v>11221</v>
      </c>
      <c r="L503" s="1260" t="s">
        <v>11155</v>
      </c>
      <c r="M503" s="1260" t="s">
        <v>2135</v>
      </c>
      <c r="N503" s="1260" t="s">
        <v>14346</v>
      </c>
      <c r="O503" s="1260" t="s">
        <v>14344</v>
      </c>
      <c r="P503" s="1260" t="s">
        <v>14347</v>
      </c>
      <c r="Q503" s="1260" t="s">
        <v>14348</v>
      </c>
      <c r="R503" s="1260" t="s">
        <v>14349</v>
      </c>
      <c r="S503" s="1259">
        <v>1</v>
      </c>
      <c r="T503" s="1260" t="s">
        <v>14350</v>
      </c>
      <c r="U503" s="1260" t="s">
        <v>11269</v>
      </c>
      <c r="V503" s="1260" t="s">
        <v>11620</v>
      </c>
      <c r="W503" s="1259">
        <v>0</v>
      </c>
      <c r="X503" s="1259">
        <v>1007</v>
      </c>
      <c r="Y503" s="1259">
        <v>0</v>
      </c>
    </row>
    <row r="504" spans="1:25">
      <c r="A504" s="1350">
        <v>11202002081</v>
      </c>
      <c r="B504" s="1260" t="s">
        <v>14351</v>
      </c>
      <c r="C504" s="1260" t="s">
        <v>14343</v>
      </c>
      <c r="D504" s="1260" t="s">
        <v>14352</v>
      </c>
      <c r="E504" s="1260" t="s">
        <v>11426</v>
      </c>
      <c r="F504" s="1260" t="s">
        <v>14353</v>
      </c>
      <c r="G504" s="1260" t="s">
        <v>14354</v>
      </c>
      <c r="H504" s="1260" t="s">
        <v>11153</v>
      </c>
      <c r="I504" s="1260" t="s">
        <v>10976</v>
      </c>
      <c r="J504" s="1259">
        <v>7432373</v>
      </c>
      <c r="K504" s="1260" t="s">
        <v>11221</v>
      </c>
      <c r="L504" s="1260" t="s">
        <v>11155</v>
      </c>
      <c r="M504" s="1260" t="s">
        <v>1276</v>
      </c>
      <c r="N504" s="1260" t="s">
        <v>14355</v>
      </c>
      <c r="O504" s="1260" t="s">
        <v>14352</v>
      </c>
      <c r="P504" s="1260" t="s">
        <v>14233</v>
      </c>
      <c r="Q504" s="1260" t="s">
        <v>11572</v>
      </c>
      <c r="R504" s="1260" t="s">
        <v>14356</v>
      </c>
      <c r="S504" s="1259">
        <v>1</v>
      </c>
      <c r="T504" s="1260" t="s">
        <v>14357</v>
      </c>
      <c r="U504" s="1260" t="s">
        <v>11158</v>
      </c>
      <c r="V504" s="1260" t="s">
        <v>11565</v>
      </c>
      <c r="W504" s="1259">
        <v>0</v>
      </c>
      <c r="X504" s="1259">
        <v>1007</v>
      </c>
      <c r="Y504" s="1259">
        <v>0</v>
      </c>
    </row>
    <row r="505" spans="1:25">
      <c r="A505" s="1350">
        <v>11202002080</v>
      </c>
      <c r="B505" s="1260"/>
      <c r="C505" s="1260" t="s">
        <v>14358</v>
      </c>
      <c r="D505" s="1260" t="s">
        <v>14359</v>
      </c>
      <c r="E505" s="1260" t="s">
        <v>11560</v>
      </c>
      <c r="F505" s="1260" t="s">
        <v>11176</v>
      </c>
      <c r="G505" s="1260" t="s">
        <v>14360</v>
      </c>
      <c r="H505" s="1260" t="s">
        <v>11153</v>
      </c>
      <c r="I505" s="1260" t="s">
        <v>11177</v>
      </c>
      <c r="J505" s="1259">
        <v>7432372</v>
      </c>
      <c r="K505" s="1260" t="s">
        <v>11221</v>
      </c>
      <c r="L505" s="1260" t="s">
        <v>11155</v>
      </c>
      <c r="M505" s="1260" t="s">
        <v>262</v>
      </c>
      <c r="N505" s="1260"/>
      <c r="O505" s="1260" t="s">
        <v>14359</v>
      </c>
      <c r="P505" s="1260"/>
      <c r="Q505" s="1260"/>
      <c r="R505" s="1260"/>
      <c r="S505" s="1259">
        <v>1</v>
      </c>
      <c r="T505" s="1260" t="s">
        <v>14361</v>
      </c>
      <c r="U505" s="1260"/>
      <c r="V505" s="1260"/>
      <c r="W505" s="1259">
        <v>0</v>
      </c>
      <c r="X505" s="1259">
        <v>1007</v>
      </c>
      <c r="Y505" s="1259">
        <v>0</v>
      </c>
    </row>
    <row r="506" spans="1:25">
      <c r="A506" s="1350">
        <v>11202002079</v>
      </c>
      <c r="B506" s="1260" t="s">
        <v>14362</v>
      </c>
      <c r="C506" s="1260" t="s">
        <v>14358</v>
      </c>
      <c r="D506" s="1260" t="s">
        <v>14363</v>
      </c>
      <c r="E506" s="1260" t="s">
        <v>11426</v>
      </c>
      <c r="F506" s="1260" t="s">
        <v>11176</v>
      </c>
      <c r="G506" s="1260" t="s">
        <v>14364</v>
      </c>
      <c r="H506" s="1260" t="s">
        <v>11153</v>
      </c>
      <c r="I506" s="1260" t="s">
        <v>11177</v>
      </c>
      <c r="J506" s="1259">
        <v>7432371</v>
      </c>
      <c r="K506" s="1260" t="s">
        <v>11221</v>
      </c>
      <c r="L506" s="1260" t="s">
        <v>11155</v>
      </c>
      <c r="M506" s="1260" t="s">
        <v>2353</v>
      </c>
      <c r="N506" s="1260" t="s">
        <v>14365</v>
      </c>
      <c r="O506" s="1260" t="s">
        <v>14363</v>
      </c>
      <c r="P506" s="1260" t="s">
        <v>14366</v>
      </c>
      <c r="Q506" s="1260" t="s">
        <v>11867</v>
      </c>
      <c r="R506" s="1260" t="s">
        <v>14366</v>
      </c>
      <c r="S506" s="1259">
        <v>1</v>
      </c>
      <c r="T506" s="1260" t="s">
        <v>14367</v>
      </c>
      <c r="U506" s="1260" t="s">
        <v>11193</v>
      </c>
      <c r="V506" s="1260" t="s">
        <v>11705</v>
      </c>
      <c r="W506" s="1259">
        <v>0</v>
      </c>
      <c r="X506" s="1259">
        <v>1007</v>
      </c>
      <c r="Y506" s="1259">
        <v>0</v>
      </c>
    </row>
    <row r="507" spans="1:25">
      <c r="A507" s="1350">
        <v>11202002078</v>
      </c>
      <c r="B507" s="1260" t="s">
        <v>14368</v>
      </c>
      <c r="C507" s="1260" t="s">
        <v>14369</v>
      </c>
      <c r="D507" s="1260" t="s">
        <v>14370</v>
      </c>
      <c r="E507" s="1260" t="s">
        <v>11426</v>
      </c>
      <c r="F507" s="1260" t="s">
        <v>14371</v>
      </c>
      <c r="G507" s="1260" t="s">
        <v>14372</v>
      </c>
      <c r="H507" s="1260" t="s">
        <v>11153</v>
      </c>
      <c r="I507" s="1260" t="s">
        <v>11177</v>
      </c>
      <c r="J507" s="1259">
        <v>7432370</v>
      </c>
      <c r="K507" s="1260" t="s">
        <v>11221</v>
      </c>
      <c r="L507" s="1260" t="s">
        <v>11155</v>
      </c>
      <c r="M507" s="1260" t="s">
        <v>2132</v>
      </c>
      <c r="N507" s="1260" t="s">
        <v>14373</v>
      </c>
      <c r="O507" s="1260" t="s">
        <v>14370</v>
      </c>
      <c r="P507" s="1260" t="s">
        <v>14374</v>
      </c>
      <c r="Q507" s="1260" t="s">
        <v>12407</v>
      </c>
      <c r="R507" s="1260" t="s">
        <v>14375</v>
      </c>
      <c r="S507" s="1259">
        <v>1</v>
      </c>
      <c r="T507" s="1260" t="s">
        <v>14376</v>
      </c>
      <c r="U507" s="1260" t="s">
        <v>11209</v>
      </c>
      <c r="V507" s="1260" t="s">
        <v>14377</v>
      </c>
      <c r="W507" s="1259">
        <v>0</v>
      </c>
      <c r="X507" s="1259">
        <v>1007</v>
      </c>
      <c r="Y507" s="1259">
        <v>0</v>
      </c>
    </row>
    <row r="508" spans="1:25">
      <c r="A508" s="1350">
        <v>11202002077</v>
      </c>
      <c r="B508" s="1260" t="s">
        <v>14378</v>
      </c>
      <c r="C508" s="1260" t="s">
        <v>14379</v>
      </c>
      <c r="D508" s="1260" t="s">
        <v>14380</v>
      </c>
      <c r="E508" s="1260" t="s">
        <v>11190</v>
      </c>
      <c r="F508" s="1260" t="s">
        <v>11176</v>
      </c>
      <c r="G508" s="1260" t="s">
        <v>14381</v>
      </c>
      <c r="H508" s="1260" t="s">
        <v>11153</v>
      </c>
      <c r="I508" s="1260" t="s">
        <v>11177</v>
      </c>
      <c r="J508" s="1259">
        <v>7432369</v>
      </c>
      <c r="K508" s="1260" t="s">
        <v>11221</v>
      </c>
      <c r="L508" s="1260" t="s">
        <v>11155</v>
      </c>
      <c r="M508" s="1260" t="s">
        <v>2132</v>
      </c>
      <c r="N508" s="1260" t="s">
        <v>14382</v>
      </c>
      <c r="O508" s="1260" t="s">
        <v>14380</v>
      </c>
      <c r="P508" s="1260" t="s">
        <v>14383</v>
      </c>
      <c r="Q508" s="1260" t="s">
        <v>11313</v>
      </c>
      <c r="R508" s="1260" t="s">
        <v>14384</v>
      </c>
      <c r="S508" s="1259">
        <v>1</v>
      </c>
      <c r="T508" s="1260" t="s">
        <v>14385</v>
      </c>
      <c r="U508" s="1260" t="s">
        <v>11209</v>
      </c>
      <c r="V508" s="1260" t="s">
        <v>11210</v>
      </c>
      <c r="W508" s="1259">
        <v>0</v>
      </c>
      <c r="X508" s="1259">
        <v>1007</v>
      </c>
      <c r="Y508" s="1259">
        <v>0</v>
      </c>
    </row>
    <row r="509" spans="1:25">
      <c r="A509" s="1350">
        <v>11202002076</v>
      </c>
      <c r="B509" s="1260"/>
      <c r="C509" s="1260" t="s">
        <v>14386</v>
      </c>
      <c r="D509" s="1260" t="s">
        <v>14387</v>
      </c>
      <c r="E509" s="1260" t="s">
        <v>11311</v>
      </c>
      <c r="F509" s="1260" t="s">
        <v>11176</v>
      </c>
      <c r="G509" s="1260" t="s">
        <v>14388</v>
      </c>
      <c r="H509" s="1260" t="s">
        <v>11153</v>
      </c>
      <c r="I509" s="1260" t="s">
        <v>11177</v>
      </c>
      <c r="J509" s="1259">
        <v>7432368</v>
      </c>
      <c r="K509" s="1260" t="s">
        <v>11221</v>
      </c>
      <c r="L509" s="1260" t="s">
        <v>11385</v>
      </c>
      <c r="M509" s="1260" t="s">
        <v>2242</v>
      </c>
      <c r="N509" s="1260" t="s">
        <v>14389</v>
      </c>
      <c r="O509" s="1260" t="s">
        <v>14387</v>
      </c>
      <c r="P509" s="1260" t="s">
        <v>14390</v>
      </c>
      <c r="Q509" s="1260"/>
      <c r="R509" s="1260" t="s">
        <v>14391</v>
      </c>
      <c r="S509" s="1259">
        <v>1</v>
      </c>
      <c r="T509" s="1260"/>
      <c r="U509" s="1260" t="s">
        <v>11182</v>
      </c>
      <c r="V509" s="1260" t="s">
        <v>11730</v>
      </c>
      <c r="W509" s="1259">
        <v>0</v>
      </c>
      <c r="X509" s="1259">
        <v>1007</v>
      </c>
      <c r="Y509" s="1259">
        <v>1</v>
      </c>
    </row>
    <row r="510" spans="1:25">
      <c r="A510" s="1350">
        <v>11202002075</v>
      </c>
      <c r="B510" s="1260" t="s">
        <v>14392</v>
      </c>
      <c r="C510" s="1260" t="s">
        <v>14386</v>
      </c>
      <c r="D510" s="1260" t="s">
        <v>14393</v>
      </c>
      <c r="E510" s="1260" t="s">
        <v>11426</v>
      </c>
      <c r="F510" s="1260" t="s">
        <v>11522</v>
      </c>
      <c r="G510" s="1260" t="s">
        <v>14394</v>
      </c>
      <c r="H510" s="1260" t="s">
        <v>11153</v>
      </c>
      <c r="I510" s="1260" t="s">
        <v>11177</v>
      </c>
      <c r="J510" s="1259">
        <v>7432367</v>
      </c>
      <c r="K510" s="1260" t="s">
        <v>11221</v>
      </c>
      <c r="L510" s="1260" t="s">
        <v>11155</v>
      </c>
      <c r="M510" s="1260" t="s">
        <v>2582</v>
      </c>
      <c r="N510" s="1260" t="s">
        <v>14395</v>
      </c>
      <c r="O510" s="1260" t="s">
        <v>14393</v>
      </c>
      <c r="P510" s="1260" t="s">
        <v>14396</v>
      </c>
      <c r="Q510" s="1260" t="s">
        <v>14279</v>
      </c>
      <c r="R510" s="1260" t="s">
        <v>14397</v>
      </c>
      <c r="S510" s="1259">
        <v>1</v>
      </c>
      <c r="T510" s="1260" t="s">
        <v>14398</v>
      </c>
      <c r="U510" s="1260" t="s">
        <v>11209</v>
      </c>
      <c r="V510" s="1260" t="s">
        <v>14377</v>
      </c>
      <c r="W510" s="1259">
        <v>0</v>
      </c>
      <c r="X510" s="1259">
        <v>1007</v>
      </c>
      <c r="Y510" s="1259">
        <v>0</v>
      </c>
    </row>
    <row r="511" spans="1:25">
      <c r="A511" s="1350">
        <v>11202002074</v>
      </c>
      <c r="B511" s="1260" t="s">
        <v>14399</v>
      </c>
      <c r="C511" s="1260" t="s">
        <v>14400</v>
      </c>
      <c r="D511" s="1260" t="s">
        <v>14401</v>
      </c>
      <c r="E511" s="1260" t="s">
        <v>11949</v>
      </c>
      <c r="F511" s="1260" t="s">
        <v>11176</v>
      </c>
      <c r="G511" s="1260" t="s">
        <v>14402</v>
      </c>
      <c r="H511" s="1260" t="s">
        <v>11153</v>
      </c>
      <c r="I511" s="1260" t="s">
        <v>11177</v>
      </c>
      <c r="J511" s="1259">
        <v>7432366</v>
      </c>
      <c r="K511" s="1260" t="s">
        <v>11221</v>
      </c>
      <c r="L511" s="1260" t="s">
        <v>11155</v>
      </c>
      <c r="M511" s="1260" t="s">
        <v>1687</v>
      </c>
      <c r="N511" s="1260" t="s">
        <v>13656</v>
      </c>
      <c r="O511" s="1260" t="s">
        <v>14401</v>
      </c>
      <c r="P511" s="1260" t="s">
        <v>14403</v>
      </c>
      <c r="Q511" s="1260" t="s">
        <v>11953</v>
      </c>
      <c r="R511" s="1260" t="s">
        <v>14404</v>
      </c>
      <c r="S511" s="1259">
        <v>1</v>
      </c>
      <c r="T511" s="1260" t="s">
        <v>14405</v>
      </c>
      <c r="U511" s="1260" t="s">
        <v>11182</v>
      </c>
      <c r="V511" s="1260" t="s">
        <v>11956</v>
      </c>
      <c r="W511" s="1259">
        <v>0</v>
      </c>
      <c r="X511" s="1259">
        <v>1007</v>
      </c>
      <c r="Y511" s="1259">
        <v>0</v>
      </c>
    </row>
    <row r="512" spans="1:25">
      <c r="A512" s="1350">
        <v>11202002073</v>
      </c>
      <c r="B512" s="1260" t="s">
        <v>14406</v>
      </c>
      <c r="C512" s="1260" t="s">
        <v>14407</v>
      </c>
      <c r="D512" s="1260" t="s">
        <v>14408</v>
      </c>
      <c r="E512" s="1260" t="s">
        <v>11303</v>
      </c>
      <c r="F512" s="1260" t="s">
        <v>11522</v>
      </c>
      <c r="G512" s="1260" t="s">
        <v>14409</v>
      </c>
      <c r="H512" s="1260" t="s">
        <v>11153</v>
      </c>
      <c r="I512" s="1260" t="s">
        <v>11177</v>
      </c>
      <c r="J512" s="1259">
        <v>7432365</v>
      </c>
      <c r="K512" s="1260" t="s">
        <v>11221</v>
      </c>
      <c r="L512" s="1260" t="s">
        <v>11155</v>
      </c>
      <c r="M512" s="1260" t="s">
        <v>2132</v>
      </c>
      <c r="N512" s="1260" t="s">
        <v>14410</v>
      </c>
      <c r="O512" s="1260" t="s">
        <v>14408</v>
      </c>
      <c r="P512" s="1260" t="s">
        <v>14411</v>
      </c>
      <c r="Q512" s="1260" t="s">
        <v>11394</v>
      </c>
      <c r="R512" s="1260" t="s">
        <v>14411</v>
      </c>
      <c r="S512" s="1259">
        <v>1</v>
      </c>
      <c r="T512" s="1260" t="s">
        <v>14412</v>
      </c>
      <c r="U512" s="1260" t="s">
        <v>11209</v>
      </c>
      <c r="V512" s="1260" t="s">
        <v>11210</v>
      </c>
      <c r="W512" s="1259">
        <v>0</v>
      </c>
      <c r="X512" s="1259">
        <v>1007</v>
      </c>
      <c r="Y512" s="1259">
        <v>0</v>
      </c>
    </row>
    <row r="513" spans="1:25">
      <c r="A513" s="1350">
        <v>11202002072</v>
      </c>
      <c r="B513" s="1260" t="s">
        <v>14413</v>
      </c>
      <c r="C513" s="1260" t="s">
        <v>14407</v>
      </c>
      <c r="D513" s="1260" t="s">
        <v>14414</v>
      </c>
      <c r="E513" s="1260" t="s">
        <v>11949</v>
      </c>
      <c r="F513" s="1260" t="s">
        <v>11176</v>
      </c>
      <c r="G513" s="1260" t="s">
        <v>14415</v>
      </c>
      <c r="H513" s="1260" t="s">
        <v>11153</v>
      </c>
      <c r="I513" s="1260" t="s">
        <v>11177</v>
      </c>
      <c r="J513" s="1259">
        <v>7432364</v>
      </c>
      <c r="K513" s="1260" t="s">
        <v>11221</v>
      </c>
      <c r="L513" s="1260" t="s">
        <v>11155</v>
      </c>
      <c r="M513" s="1260" t="s">
        <v>2242</v>
      </c>
      <c r="N513" s="1260" t="s">
        <v>14416</v>
      </c>
      <c r="O513" s="1260" t="s">
        <v>14414</v>
      </c>
      <c r="P513" s="1260" t="s">
        <v>14417</v>
      </c>
      <c r="Q513" s="1260" t="s">
        <v>12049</v>
      </c>
      <c r="R513" s="1260" t="s">
        <v>14418</v>
      </c>
      <c r="S513" s="1259">
        <v>1</v>
      </c>
      <c r="T513" s="1260" t="s">
        <v>14419</v>
      </c>
      <c r="U513" s="1260" t="s">
        <v>11182</v>
      </c>
      <c r="V513" s="1260" t="s">
        <v>11730</v>
      </c>
      <c r="W513" s="1259">
        <v>0</v>
      </c>
      <c r="X513" s="1259">
        <v>1007</v>
      </c>
      <c r="Y513" s="1259">
        <v>0</v>
      </c>
    </row>
    <row r="514" spans="1:25">
      <c r="A514" s="1350">
        <v>11202002071</v>
      </c>
      <c r="B514" s="1260"/>
      <c r="C514" s="1260" t="s">
        <v>14420</v>
      </c>
      <c r="D514" s="1260" t="s">
        <v>14421</v>
      </c>
      <c r="E514" s="1260" t="s">
        <v>11949</v>
      </c>
      <c r="F514" s="1260" t="s">
        <v>11176</v>
      </c>
      <c r="G514" s="1260" t="s">
        <v>14422</v>
      </c>
      <c r="H514" s="1260" t="s">
        <v>11153</v>
      </c>
      <c r="I514" s="1260" t="s">
        <v>11177</v>
      </c>
      <c r="J514" s="1259">
        <v>7432363</v>
      </c>
      <c r="K514" s="1260" t="s">
        <v>11221</v>
      </c>
      <c r="L514" s="1260" t="s">
        <v>11155</v>
      </c>
      <c r="M514" s="1260" t="s">
        <v>2122</v>
      </c>
      <c r="N514" s="1260" t="s">
        <v>14423</v>
      </c>
      <c r="O514" s="1260" t="s">
        <v>14421</v>
      </c>
      <c r="P514" s="1259">
        <v>7714368</v>
      </c>
      <c r="Q514" s="1260"/>
      <c r="R514" s="1259">
        <v>7714368</v>
      </c>
      <c r="S514" s="1259">
        <v>1</v>
      </c>
      <c r="T514" s="1260"/>
      <c r="U514" s="1260" t="s">
        <v>11269</v>
      </c>
      <c r="V514" s="1260" t="s">
        <v>11620</v>
      </c>
      <c r="W514" s="1259">
        <v>0</v>
      </c>
      <c r="X514" s="1259">
        <v>1007</v>
      </c>
      <c r="Y514" s="1259">
        <v>0</v>
      </c>
    </row>
    <row r="515" spans="1:25">
      <c r="A515" s="1350">
        <v>11202002070</v>
      </c>
      <c r="B515" s="1260" t="s">
        <v>14424</v>
      </c>
      <c r="C515" s="1260" t="s">
        <v>14425</v>
      </c>
      <c r="D515" s="1260" t="s">
        <v>14426</v>
      </c>
      <c r="E515" s="1260" t="s">
        <v>11949</v>
      </c>
      <c r="F515" s="1260" t="s">
        <v>11176</v>
      </c>
      <c r="G515" s="1260" t="s">
        <v>14427</v>
      </c>
      <c r="H515" s="1260" t="s">
        <v>11153</v>
      </c>
      <c r="I515" s="1260" t="s">
        <v>11177</v>
      </c>
      <c r="J515" s="1259">
        <v>7432362</v>
      </c>
      <c r="K515" s="1260" t="s">
        <v>11221</v>
      </c>
      <c r="L515" s="1260" t="s">
        <v>11155</v>
      </c>
      <c r="M515" s="1260" t="s">
        <v>2132</v>
      </c>
      <c r="N515" s="1260" t="s">
        <v>14382</v>
      </c>
      <c r="O515" s="1260" t="s">
        <v>14426</v>
      </c>
      <c r="P515" s="1260" t="s">
        <v>14428</v>
      </c>
      <c r="Q515" s="1260" t="s">
        <v>11313</v>
      </c>
      <c r="R515" s="1260" t="s">
        <v>14428</v>
      </c>
      <c r="S515" s="1259">
        <v>1</v>
      </c>
      <c r="T515" s="1260" t="s">
        <v>14429</v>
      </c>
      <c r="U515" s="1260" t="s">
        <v>11209</v>
      </c>
      <c r="V515" s="1260" t="s">
        <v>11210</v>
      </c>
      <c r="W515" s="1259">
        <v>0</v>
      </c>
      <c r="X515" s="1259">
        <v>1007</v>
      </c>
      <c r="Y515" s="1259">
        <v>0</v>
      </c>
    </row>
    <row r="516" spans="1:25">
      <c r="A516" s="1350">
        <v>11202002069</v>
      </c>
      <c r="B516" s="1260" t="s">
        <v>14430</v>
      </c>
      <c r="C516" s="1260" t="s">
        <v>14431</v>
      </c>
      <c r="D516" s="1260" t="s">
        <v>14432</v>
      </c>
      <c r="E516" s="1260" t="s">
        <v>11190</v>
      </c>
      <c r="F516" s="1260" t="s">
        <v>11176</v>
      </c>
      <c r="G516" s="1260"/>
      <c r="H516" s="1260" t="s">
        <v>11153</v>
      </c>
      <c r="I516" s="1260" t="s">
        <v>11177</v>
      </c>
      <c r="J516" s="1259">
        <v>7432361</v>
      </c>
      <c r="K516" s="1260" t="s">
        <v>11221</v>
      </c>
      <c r="L516" s="1260" t="s">
        <v>11275</v>
      </c>
      <c r="M516" s="1260" t="s">
        <v>2132</v>
      </c>
      <c r="N516" s="1260" t="s">
        <v>14433</v>
      </c>
      <c r="O516" s="1260" t="s">
        <v>14432</v>
      </c>
      <c r="P516" s="1260" t="s">
        <v>14434</v>
      </c>
      <c r="Q516" s="1260" t="s">
        <v>12049</v>
      </c>
      <c r="R516" s="1260" t="s">
        <v>14434</v>
      </c>
      <c r="S516" s="1259">
        <v>1</v>
      </c>
      <c r="T516" s="1260" t="s">
        <v>14435</v>
      </c>
      <c r="U516" s="1260" t="s">
        <v>11193</v>
      </c>
      <c r="V516" s="1260" t="s">
        <v>11194</v>
      </c>
      <c r="W516" s="1259">
        <v>0</v>
      </c>
      <c r="X516" s="1259">
        <v>1007</v>
      </c>
      <c r="Y516" s="1259">
        <v>2</v>
      </c>
    </row>
    <row r="517" spans="1:25">
      <c r="A517" s="1350">
        <v>11202002068</v>
      </c>
      <c r="B517" s="1260" t="s">
        <v>14436</v>
      </c>
      <c r="C517" s="1260" t="s">
        <v>14437</v>
      </c>
      <c r="D517" s="1260" t="s">
        <v>14438</v>
      </c>
      <c r="E517" s="1260" t="s">
        <v>11311</v>
      </c>
      <c r="F517" s="1260" t="s">
        <v>11176</v>
      </c>
      <c r="G517" s="1260"/>
      <c r="H517" s="1260" t="s">
        <v>11153</v>
      </c>
      <c r="I517" s="1260" t="s">
        <v>11177</v>
      </c>
      <c r="J517" s="1259">
        <v>7432360</v>
      </c>
      <c r="K517" s="1260" t="s">
        <v>11221</v>
      </c>
      <c r="L517" s="1260" t="s">
        <v>11275</v>
      </c>
      <c r="M517" s="1260" t="s">
        <v>2132</v>
      </c>
      <c r="N517" s="1260" t="s">
        <v>14439</v>
      </c>
      <c r="O517" s="1260" t="s">
        <v>14438</v>
      </c>
      <c r="P517" s="1260"/>
      <c r="Q517" s="1260" t="s">
        <v>14440</v>
      </c>
      <c r="R517" s="1260" t="s">
        <v>14441</v>
      </c>
      <c r="S517" s="1259">
        <v>1</v>
      </c>
      <c r="T517" s="1260" t="s">
        <v>12132</v>
      </c>
      <c r="U517" s="1260" t="s">
        <v>11193</v>
      </c>
      <c r="V517" s="1260" t="s">
        <v>11194</v>
      </c>
      <c r="W517" s="1259">
        <v>0</v>
      </c>
      <c r="X517" s="1259">
        <v>1007</v>
      </c>
      <c r="Y517" s="1259">
        <v>2</v>
      </c>
    </row>
    <row r="518" spans="1:25">
      <c r="A518" s="1350">
        <v>11202002067</v>
      </c>
      <c r="B518" s="1260" t="s">
        <v>14442</v>
      </c>
      <c r="C518" s="1260" t="s">
        <v>14437</v>
      </c>
      <c r="D518" s="1260" t="s">
        <v>14443</v>
      </c>
      <c r="E518" s="1260" t="s">
        <v>11266</v>
      </c>
      <c r="F518" s="1260"/>
      <c r="G518" s="1260"/>
      <c r="H518" s="1260" t="s">
        <v>11153</v>
      </c>
      <c r="I518" s="1260" t="s">
        <v>11177</v>
      </c>
      <c r="J518" s="1259">
        <v>7432359</v>
      </c>
      <c r="K518" s="1260" t="s">
        <v>11221</v>
      </c>
      <c r="L518" s="1260" t="s">
        <v>11275</v>
      </c>
      <c r="M518" s="1260" t="s">
        <v>2132</v>
      </c>
      <c r="N518" s="1260" t="s">
        <v>14444</v>
      </c>
      <c r="O518" s="1260" t="s">
        <v>14443</v>
      </c>
      <c r="P518" s="1260"/>
      <c r="Q518" s="1260" t="s">
        <v>14445</v>
      </c>
      <c r="R518" s="1260" t="s">
        <v>14446</v>
      </c>
      <c r="S518" s="1259">
        <v>1</v>
      </c>
      <c r="T518" s="1260" t="s">
        <v>12132</v>
      </c>
      <c r="U518" s="1260" t="s">
        <v>11193</v>
      </c>
      <c r="V518" s="1260" t="s">
        <v>11194</v>
      </c>
      <c r="W518" s="1259">
        <v>0</v>
      </c>
      <c r="X518" s="1259">
        <v>1007</v>
      </c>
      <c r="Y518" s="1259">
        <v>2</v>
      </c>
    </row>
    <row r="519" spans="1:25">
      <c r="A519" s="1350">
        <v>11202002066</v>
      </c>
      <c r="B519" s="1260"/>
      <c r="C519" s="1260" t="s">
        <v>14447</v>
      </c>
      <c r="D519" s="1260" t="s">
        <v>14448</v>
      </c>
      <c r="E519" s="1260" t="s">
        <v>14449</v>
      </c>
      <c r="F519" s="1260" t="s">
        <v>14450</v>
      </c>
      <c r="G519" s="1260" t="s">
        <v>14451</v>
      </c>
      <c r="H519" s="1260" t="s">
        <v>11153</v>
      </c>
      <c r="I519" s="1260" t="s">
        <v>10976</v>
      </c>
      <c r="J519" s="1259">
        <v>7432358</v>
      </c>
      <c r="K519" s="1260" t="s">
        <v>11221</v>
      </c>
      <c r="L519" s="1260" t="s">
        <v>11155</v>
      </c>
      <c r="M519" s="1260" t="s">
        <v>2032</v>
      </c>
      <c r="N519" s="1260" t="s">
        <v>14452</v>
      </c>
      <c r="O519" s="1260" t="s">
        <v>14448</v>
      </c>
      <c r="P519" s="1260" t="s">
        <v>14453</v>
      </c>
      <c r="Q519" s="1260"/>
      <c r="R519" s="1260" t="s">
        <v>14454</v>
      </c>
      <c r="S519" s="1259">
        <v>1</v>
      </c>
      <c r="T519" s="1260"/>
      <c r="U519" s="1260" t="s">
        <v>11396</v>
      </c>
      <c r="V519" s="1260" t="s">
        <v>11699</v>
      </c>
      <c r="W519" s="1259">
        <v>0</v>
      </c>
      <c r="X519" s="1259">
        <v>1007</v>
      </c>
      <c r="Y519" s="1259">
        <v>0</v>
      </c>
    </row>
    <row r="520" spans="1:25">
      <c r="A520" s="1350">
        <v>11202002065</v>
      </c>
      <c r="B520" s="1260" t="s">
        <v>14455</v>
      </c>
      <c r="C520" s="1260" t="s">
        <v>14456</v>
      </c>
      <c r="D520" s="1260" t="s">
        <v>14457</v>
      </c>
      <c r="E520" s="1260" t="s">
        <v>11949</v>
      </c>
      <c r="F520" s="1260" t="s">
        <v>11176</v>
      </c>
      <c r="G520" s="1260" t="s">
        <v>14458</v>
      </c>
      <c r="H520" s="1260" t="s">
        <v>11153</v>
      </c>
      <c r="I520" s="1260" t="s">
        <v>11177</v>
      </c>
      <c r="J520" s="1259">
        <v>7432357</v>
      </c>
      <c r="K520" s="1260" t="s">
        <v>11221</v>
      </c>
      <c r="L520" s="1260" t="s">
        <v>11155</v>
      </c>
      <c r="M520" s="1260" t="s">
        <v>2120</v>
      </c>
      <c r="N520" s="1260" t="s">
        <v>14459</v>
      </c>
      <c r="O520" s="1260" t="s">
        <v>14457</v>
      </c>
      <c r="P520" s="1260" t="s">
        <v>14460</v>
      </c>
      <c r="Q520" s="1260" t="s">
        <v>11846</v>
      </c>
      <c r="R520" s="1260" t="s">
        <v>14461</v>
      </c>
      <c r="S520" s="1259">
        <v>1</v>
      </c>
      <c r="T520" s="1260" t="s">
        <v>14462</v>
      </c>
      <c r="U520" s="1260" t="s">
        <v>11193</v>
      </c>
      <c r="V520" s="1260" t="s">
        <v>11557</v>
      </c>
      <c r="W520" s="1259">
        <v>0</v>
      </c>
      <c r="X520" s="1259">
        <v>1007</v>
      </c>
      <c r="Y520" s="1259">
        <v>0</v>
      </c>
    </row>
    <row r="521" spans="1:25">
      <c r="A521" s="1350">
        <v>11202002064</v>
      </c>
      <c r="B521" s="1260" t="s">
        <v>14463</v>
      </c>
      <c r="C521" s="1260" t="s">
        <v>14464</v>
      </c>
      <c r="D521" s="1260" t="s">
        <v>14465</v>
      </c>
      <c r="E521" s="1260" t="s">
        <v>11949</v>
      </c>
      <c r="F521" s="1260" t="s">
        <v>11176</v>
      </c>
      <c r="G521" s="1260" t="s">
        <v>14466</v>
      </c>
      <c r="H521" s="1260" t="s">
        <v>11153</v>
      </c>
      <c r="I521" s="1260" t="s">
        <v>11177</v>
      </c>
      <c r="J521" s="1259">
        <v>7432356</v>
      </c>
      <c r="K521" s="1260" t="s">
        <v>11221</v>
      </c>
      <c r="L521" s="1260" t="s">
        <v>11155</v>
      </c>
      <c r="M521" s="1260" t="s">
        <v>2241</v>
      </c>
      <c r="N521" s="1260" t="s">
        <v>14467</v>
      </c>
      <c r="O521" s="1260" t="s">
        <v>14465</v>
      </c>
      <c r="P521" s="1260" t="s">
        <v>14468</v>
      </c>
      <c r="Q521" s="1260" t="s">
        <v>11411</v>
      </c>
      <c r="R521" s="1260" t="s">
        <v>14469</v>
      </c>
      <c r="S521" s="1259">
        <v>1</v>
      </c>
      <c r="T521" s="1260" t="s">
        <v>14470</v>
      </c>
      <c r="U521" s="1260" t="s">
        <v>11182</v>
      </c>
      <c r="V521" s="1260" t="s">
        <v>11956</v>
      </c>
      <c r="W521" s="1259">
        <v>0</v>
      </c>
      <c r="X521" s="1259">
        <v>1007</v>
      </c>
      <c r="Y521" s="1259">
        <v>0</v>
      </c>
    </row>
    <row r="522" spans="1:25">
      <c r="A522" s="1350">
        <v>11202002063</v>
      </c>
      <c r="B522" s="1260" t="s">
        <v>14471</v>
      </c>
      <c r="C522" s="1260" t="s">
        <v>14472</v>
      </c>
      <c r="D522" s="1260" t="s">
        <v>14473</v>
      </c>
      <c r="E522" s="1260" t="s">
        <v>11949</v>
      </c>
      <c r="F522" s="1260" t="s">
        <v>11176</v>
      </c>
      <c r="G522" s="1260" t="s">
        <v>14474</v>
      </c>
      <c r="H522" s="1260" t="s">
        <v>11153</v>
      </c>
      <c r="I522" s="1260" t="s">
        <v>11177</v>
      </c>
      <c r="J522" s="1259">
        <v>7432355</v>
      </c>
      <c r="K522" s="1260" t="s">
        <v>11221</v>
      </c>
      <c r="L522" s="1260" t="s">
        <v>11155</v>
      </c>
      <c r="M522" s="1260" t="s">
        <v>2132</v>
      </c>
      <c r="N522" s="1260" t="s">
        <v>14475</v>
      </c>
      <c r="O522" s="1260" t="s">
        <v>14473</v>
      </c>
      <c r="P522" s="1260" t="s">
        <v>14476</v>
      </c>
      <c r="Q522" s="1260" t="s">
        <v>13005</v>
      </c>
      <c r="R522" s="1260" t="s">
        <v>14476</v>
      </c>
      <c r="S522" s="1259">
        <v>1</v>
      </c>
      <c r="T522" s="1260" t="s">
        <v>14477</v>
      </c>
      <c r="U522" s="1260" t="s">
        <v>11209</v>
      </c>
      <c r="V522" s="1260" t="s">
        <v>14377</v>
      </c>
      <c r="W522" s="1259">
        <v>0</v>
      </c>
      <c r="X522" s="1259">
        <v>1007</v>
      </c>
      <c r="Y522" s="1259">
        <v>0</v>
      </c>
    </row>
    <row r="523" spans="1:25">
      <c r="A523" s="1350">
        <v>11202002062</v>
      </c>
      <c r="B523" s="1260" t="s">
        <v>14478</v>
      </c>
      <c r="C523" s="1260" t="s">
        <v>14479</v>
      </c>
      <c r="D523" s="1260" t="s">
        <v>14480</v>
      </c>
      <c r="E523" s="1260" t="s">
        <v>11384</v>
      </c>
      <c r="F523" s="1260"/>
      <c r="G523" s="1260"/>
      <c r="H523" s="1260" t="s">
        <v>11153</v>
      </c>
      <c r="I523" s="1260" t="s">
        <v>11177</v>
      </c>
      <c r="J523" s="1259">
        <v>7432354</v>
      </c>
      <c r="K523" s="1260" t="s">
        <v>11221</v>
      </c>
      <c r="L523" s="1260" t="s">
        <v>11275</v>
      </c>
      <c r="M523" s="1260" t="s">
        <v>2132</v>
      </c>
      <c r="N523" s="1260" t="s">
        <v>14481</v>
      </c>
      <c r="O523" s="1260" t="s">
        <v>14480</v>
      </c>
      <c r="P523" s="1260"/>
      <c r="Q523" s="1260" t="s">
        <v>11313</v>
      </c>
      <c r="R523" s="1260" t="s">
        <v>14482</v>
      </c>
      <c r="S523" s="1259">
        <v>1</v>
      </c>
      <c r="T523" s="1260"/>
      <c r="U523" s="1260" t="s">
        <v>11193</v>
      </c>
      <c r="V523" s="1260" t="s">
        <v>11194</v>
      </c>
      <c r="W523" s="1259">
        <v>0</v>
      </c>
      <c r="X523" s="1259">
        <v>1007</v>
      </c>
      <c r="Y523" s="1259">
        <v>2</v>
      </c>
    </row>
    <row r="524" spans="1:25">
      <c r="A524" s="1350">
        <v>11202002061</v>
      </c>
      <c r="B524" s="1260" t="s">
        <v>14483</v>
      </c>
      <c r="C524" s="1260" t="s">
        <v>14484</v>
      </c>
      <c r="D524" s="1260" t="s">
        <v>14485</v>
      </c>
      <c r="E524" s="1260" t="s">
        <v>11175</v>
      </c>
      <c r="F524" s="1260" t="s">
        <v>11176</v>
      </c>
      <c r="G524" s="1260"/>
      <c r="H524" s="1260" t="s">
        <v>11153</v>
      </c>
      <c r="I524" s="1260" t="s">
        <v>11177</v>
      </c>
      <c r="J524" s="1259">
        <v>7432353</v>
      </c>
      <c r="K524" s="1260" t="s">
        <v>11221</v>
      </c>
      <c r="L524" s="1260" t="s">
        <v>11275</v>
      </c>
      <c r="M524" s="1260" t="s">
        <v>2132</v>
      </c>
      <c r="N524" s="1260" t="s">
        <v>14439</v>
      </c>
      <c r="O524" s="1260" t="s">
        <v>14485</v>
      </c>
      <c r="P524" s="1260" t="s">
        <v>14486</v>
      </c>
      <c r="Q524" s="1260" t="s">
        <v>14279</v>
      </c>
      <c r="R524" s="1260" t="s">
        <v>14487</v>
      </c>
      <c r="S524" s="1259">
        <v>1</v>
      </c>
      <c r="T524" s="1260" t="s">
        <v>14488</v>
      </c>
      <c r="U524" s="1260" t="s">
        <v>11193</v>
      </c>
      <c r="V524" s="1260" t="s">
        <v>11194</v>
      </c>
      <c r="W524" s="1259">
        <v>0</v>
      </c>
      <c r="X524" s="1259">
        <v>1007</v>
      </c>
      <c r="Y524" s="1259">
        <v>2</v>
      </c>
    </row>
    <row r="525" spans="1:25">
      <c r="A525" s="1350">
        <v>11202002060</v>
      </c>
      <c r="B525" s="1260" t="s">
        <v>14489</v>
      </c>
      <c r="C525" s="1260" t="s">
        <v>14490</v>
      </c>
      <c r="D525" s="1260" t="s">
        <v>14491</v>
      </c>
      <c r="E525" s="1260" t="s">
        <v>11949</v>
      </c>
      <c r="F525" s="1260" t="s">
        <v>11176</v>
      </c>
      <c r="G525" s="1260" t="s">
        <v>14492</v>
      </c>
      <c r="H525" s="1260" t="s">
        <v>11153</v>
      </c>
      <c r="I525" s="1260" t="s">
        <v>11177</v>
      </c>
      <c r="J525" s="1259">
        <v>7432352</v>
      </c>
      <c r="K525" s="1260" t="s">
        <v>11221</v>
      </c>
      <c r="L525" s="1260" t="s">
        <v>11155</v>
      </c>
      <c r="M525" s="1260" t="s">
        <v>2625</v>
      </c>
      <c r="N525" s="1260" t="s">
        <v>14493</v>
      </c>
      <c r="O525" s="1260" t="s">
        <v>14491</v>
      </c>
      <c r="P525" s="1260" t="s">
        <v>14494</v>
      </c>
      <c r="Q525" s="1260" t="s">
        <v>14495</v>
      </c>
      <c r="R525" s="1260" t="s">
        <v>14494</v>
      </c>
      <c r="S525" s="1259">
        <v>1</v>
      </c>
      <c r="T525" s="1260" t="s">
        <v>14496</v>
      </c>
      <c r="U525" s="1260" t="s">
        <v>11209</v>
      </c>
      <c r="V525" s="1260" t="s">
        <v>11496</v>
      </c>
      <c r="W525" s="1259">
        <v>0</v>
      </c>
      <c r="X525" s="1259">
        <v>1007</v>
      </c>
      <c r="Y525" s="1259">
        <v>0</v>
      </c>
    </row>
    <row r="526" spans="1:25">
      <c r="A526" s="1350">
        <v>11202002059</v>
      </c>
      <c r="B526" s="1260" t="s">
        <v>14497</v>
      </c>
      <c r="C526" s="1260" t="s">
        <v>14498</v>
      </c>
      <c r="D526" s="1260" t="s">
        <v>14499</v>
      </c>
      <c r="E526" s="1260" t="s">
        <v>11311</v>
      </c>
      <c r="F526" s="1260" t="s">
        <v>11176</v>
      </c>
      <c r="G526" s="1260" t="s">
        <v>14500</v>
      </c>
      <c r="H526" s="1260" t="s">
        <v>11153</v>
      </c>
      <c r="I526" s="1260" t="s">
        <v>11177</v>
      </c>
      <c r="J526" s="1259">
        <v>7432351</v>
      </c>
      <c r="K526" s="1260" t="s">
        <v>11221</v>
      </c>
      <c r="L526" s="1260" t="s">
        <v>11385</v>
      </c>
      <c r="M526" s="1260" t="s">
        <v>2132</v>
      </c>
      <c r="N526" s="1260" t="s">
        <v>14481</v>
      </c>
      <c r="O526" s="1260" t="s">
        <v>14499</v>
      </c>
      <c r="P526" s="1260" t="s">
        <v>14501</v>
      </c>
      <c r="Q526" s="1260" t="s">
        <v>14502</v>
      </c>
      <c r="R526" s="1260" t="s">
        <v>14503</v>
      </c>
      <c r="S526" s="1259">
        <v>1</v>
      </c>
      <c r="T526" s="1260" t="s">
        <v>14504</v>
      </c>
      <c r="U526" s="1260" t="s">
        <v>11193</v>
      </c>
      <c r="V526" s="1260" t="s">
        <v>11194</v>
      </c>
      <c r="W526" s="1259">
        <v>173</v>
      </c>
      <c r="X526" s="1259">
        <v>1007</v>
      </c>
      <c r="Y526" s="1259">
        <v>1</v>
      </c>
    </row>
    <row r="527" spans="1:25">
      <c r="A527" s="1350">
        <v>11202002058</v>
      </c>
      <c r="B527" s="1260" t="s">
        <v>14505</v>
      </c>
      <c r="C527" s="1260" t="s">
        <v>14506</v>
      </c>
      <c r="D527" s="1260" t="s">
        <v>14507</v>
      </c>
      <c r="E527" s="1260" t="s">
        <v>11266</v>
      </c>
      <c r="F527" s="1260" t="s">
        <v>11176</v>
      </c>
      <c r="G527" s="1260" t="s">
        <v>14508</v>
      </c>
      <c r="H527" s="1260" t="s">
        <v>11153</v>
      </c>
      <c r="I527" s="1260" t="s">
        <v>11177</v>
      </c>
      <c r="J527" s="1259">
        <v>7432350</v>
      </c>
      <c r="K527" s="1260" t="s">
        <v>11221</v>
      </c>
      <c r="L527" s="1260" t="s">
        <v>11155</v>
      </c>
      <c r="M527" s="1260" t="s">
        <v>2138</v>
      </c>
      <c r="N527" s="1260" t="s">
        <v>14509</v>
      </c>
      <c r="O527" s="1260" t="s">
        <v>14507</v>
      </c>
      <c r="P527" s="1260"/>
      <c r="Q527" s="1260" t="s">
        <v>14510</v>
      </c>
      <c r="R527" s="1260" t="s">
        <v>14511</v>
      </c>
      <c r="S527" s="1259">
        <v>1</v>
      </c>
      <c r="T527" s="1260" t="s">
        <v>14512</v>
      </c>
      <c r="U527" s="1260" t="s">
        <v>11193</v>
      </c>
      <c r="V527" s="1260" t="s">
        <v>14513</v>
      </c>
      <c r="W527" s="1259">
        <v>0</v>
      </c>
      <c r="X527" s="1259">
        <v>1007</v>
      </c>
      <c r="Y527" s="1259">
        <v>0</v>
      </c>
    </row>
    <row r="528" spans="1:25">
      <c r="A528" s="1350">
        <v>11202002057</v>
      </c>
      <c r="B528" s="1260" t="s">
        <v>14514</v>
      </c>
      <c r="C528" s="1260" t="s">
        <v>14506</v>
      </c>
      <c r="D528" s="1260" t="s">
        <v>14515</v>
      </c>
      <c r="E528" s="1260" t="s">
        <v>11284</v>
      </c>
      <c r="F528" s="1260" t="s">
        <v>11176</v>
      </c>
      <c r="G528" s="1260" t="s">
        <v>14516</v>
      </c>
      <c r="H528" s="1260" t="s">
        <v>11153</v>
      </c>
      <c r="I528" s="1260" t="s">
        <v>11177</v>
      </c>
      <c r="J528" s="1259">
        <v>7432349</v>
      </c>
      <c r="K528" s="1260" t="s">
        <v>11221</v>
      </c>
      <c r="L528" s="1260" t="s">
        <v>11155</v>
      </c>
      <c r="M528" s="1260" t="s">
        <v>2625</v>
      </c>
      <c r="N528" s="1260" t="s">
        <v>14517</v>
      </c>
      <c r="O528" s="1260" t="s">
        <v>14515</v>
      </c>
      <c r="P528" s="1260" t="s">
        <v>14518</v>
      </c>
      <c r="Q528" s="1260" t="s">
        <v>12654</v>
      </c>
      <c r="R528" s="1260" t="s">
        <v>14519</v>
      </c>
      <c r="S528" s="1259">
        <v>1</v>
      </c>
      <c r="T528" s="1260" t="s">
        <v>14520</v>
      </c>
      <c r="U528" s="1260" t="s">
        <v>11209</v>
      </c>
      <c r="V528" s="1260" t="s">
        <v>11496</v>
      </c>
      <c r="W528" s="1259">
        <v>0</v>
      </c>
      <c r="X528" s="1259">
        <v>1007</v>
      </c>
      <c r="Y528" s="1259">
        <v>0</v>
      </c>
    </row>
    <row r="529" spans="1:25">
      <c r="A529" s="1350">
        <v>11202002056</v>
      </c>
      <c r="B529" s="1260"/>
      <c r="C529" s="1260" t="s">
        <v>14521</v>
      </c>
      <c r="D529" s="1260" t="s">
        <v>14522</v>
      </c>
      <c r="E529" s="1260" t="s">
        <v>11949</v>
      </c>
      <c r="F529" s="1260" t="s">
        <v>11176</v>
      </c>
      <c r="G529" s="1260" t="s">
        <v>14523</v>
      </c>
      <c r="H529" s="1260" t="s">
        <v>11153</v>
      </c>
      <c r="I529" s="1260" t="s">
        <v>11177</v>
      </c>
      <c r="J529" s="1259">
        <v>7432348</v>
      </c>
      <c r="K529" s="1260" t="s">
        <v>11221</v>
      </c>
      <c r="L529" s="1260" t="s">
        <v>11155</v>
      </c>
      <c r="M529" s="1260" t="s">
        <v>2581</v>
      </c>
      <c r="N529" s="1260" t="s">
        <v>14524</v>
      </c>
      <c r="O529" s="1260" t="s">
        <v>14522</v>
      </c>
      <c r="P529" s="1260" t="s">
        <v>14525</v>
      </c>
      <c r="Q529" s="1260"/>
      <c r="R529" s="1260" t="s">
        <v>14525</v>
      </c>
      <c r="S529" s="1259">
        <v>1</v>
      </c>
      <c r="T529" s="1260"/>
      <c r="U529" s="1260" t="s">
        <v>11193</v>
      </c>
      <c r="V529" s="1260" t="s">
        <v>12177</v>
      </c>
      <c r="W529" s="1259">
        <v>0</v>
      </c>
      <c r="X529" s="1259">
        <v>1007</v>
      </c>
      <c r="Y529" s="1259">
        <v>0</v>
      </c>
    </row>
    <row r="530" spans="1:25">
      <c r="A530" s="1350">
        <v>11202002055</v>
      </c>
      <c r="B530" s="1260" t="s">
        <v>14526</v>
      </c>
      <c r="C530" s="1260" t="s">
        <v>14527</v>
      </c>
      <c r="D530" s="1260" t="s">
        <v>13015</v>
      </c>
      <c r="E530" s="1260" t="s">
        <v>11175</v>
      </c>
      <c r="F530" s="1260" t="s">
        <v>11176</v>
      </c>
      <c r="G530" s="1260" t="s">
        <v>14528</v>
      </c>
      <c r="H530" s="1260" t="s">
        <v>11153</v>
      </c>
      <c r="I530" s="1260" t="s">
        <v>11177</v>
      </c>
      <c r="J530" s="1259">
        <v>7432347</v>
      </c>
      <c r="K530" s="1260" t="s">
        <v>11221</v>
      </c>
      <c r="L530" s="1260" t="s">
        <v>11155</v>
      </c>
      <c r="M530" s="1260" t="s">
        <v>2245</v>
      </c>
      <c r="N530" s="1260" t="s">
        <v>13017</v>
      </c>
      <c r="O530" s="1260" t="s">
        <v>13015</v>
      </c>
      <c r="P530" s="1260" t="s">
        <v>14529</v>
      </c>
      <c r="Q530" s="1260" t="s">
        <v>13019</v>
      </c>
      <c r="R530" s="1260" t="s">
        <v>13018</v>
      </c>
      <c r="S530" s="1259">
        <v>2</v>
      </c>
      <c r="T530" s="1260" t="s">
        <v>14530</v>
      </c>
      <c r="U530" s="1260" t="s">
        <v>11269</v>
      </c>
      <c r="V530" s="1260" t="s">
        <v>11787</v>
      </c>
      <c r="W530" s="1259">
        <v>0</v>
      </c>
      <c r="X530" s="1259">
        <v>1007</v>
      </c>
      <c r="Y530" s="1259">
        <v>0</v>
      </c>
    </row>
    <row r="531" spans="1:25">
      <c r="A531" s="1350">
        <v>11202002055</v>
      </c>
      <c r="B531" s="1260" t="s">
        <v>14531</v>
      </c>
      <c r="C531" s="1260" t="s">
        <v>14527</v>
      </c>
      <c r="D531" s="1260" t="s">
        <v>13015</v>
      </c>
      <c r="E531" s="1260" t="s">
        <v>11175</v>
      </c>
      <c r="F531" s="1260" t="s">
        <v>11176</v>
      </c>
      <c r="G531" s="1260" t="s">
        <v>14528</v>
      </c>
      <c r="H531" s="1260" t="s">
        <v>11153</v>
      </c>
      <c r="I531" s="1260" t="s">
        <v>11177</v>
      </c>
      <c r="J531" s="1259">
        <v>7432347</v>
      </c>
      <c r="K531" s="1260" t="s">
        <v>11221</v>
      </c>
      <c r="L531" s="1260" t="s">
        <v>11155</v>
      </c>
      <c r="M531" s="1260" t="s">
        <v>2245</v>
      </c>
      <c r="N531" s="1260" t="s">
        <v>13017</v>
      </c>
      <c r="O531" s="1260" t="s">
        <v>13015</v>
      </c>
      <c r="P531" s="1260" t="s">
        <v>14529</v>
      </c>
      <c r="Q531" s="1260" t="s">
        <v>13019</v>
      </c>
      <c r="R531" s="1260" t="s">
        <v>13018</v>
      </c>
      <c r="S531" s="1259">
        <v>2</v>
      </c>
      <c r="T531" s="1260" t="s">
        <v>14530</v>
      </c>
      <c r="U531" s="1260" t="s">
        <v>11269</v>
      </c>
      <c r="V531" s="1260" t="s">
        <v>11787</v>
      </c>
      <c r="W531" s="1259">
        <v>0</v>
      </c>
      <c r="X531" s="1259">
        <v>1007</v>
      </c>
      <c r="Y531" s="1259">
        <v>0</v>
      </c>
    </row>
    <row r="532" spans="1:25">
      <c r="A532" s="1350">
        <v>11202002054</v>
      </c>
      <c r="B532" s="1260"/>
      <c r="C532" s="1260" t="s">
        <v>14532</v>
      </c>
      <c r="D532" s="1260" t="s">
        <v>14533</v>
      </c>
      <c r="E532" s="1260" t="s">
        <v>11175</v>
      </c>
      <c r="F532" s="1260" t="s">
        <v>11176</v>
      </c>
      <c r="G532" s="1260" t="s">
        <v>14534</v>
      </c>
      <c r="H532" s="1260" t="s">
        <v>11153</v>
      </c>
      <c r="I532" s="1260" t="s">
        <v>11177</v>
      </c>
      <c r="J532" s="1259">
        <v>7432346</v>
      </c>
      <c r="K532" s="1260" t="s">
        <v>11221</v>
      </c>
      <c r="L532" s="1260" t="s">
        <v>11155</v>
      </c>
      <c r="M532" s="1260" t="s">
        <v>1640</v>
      </c>
      <c r="N532" s="1260" t="s">
        <v>14535</v>
      </c>
      <c r="O532" s="1260" t="s">
        <v>14533</v>
      </c>
      <c r="P532" s="1260" t="s">
        <v>14536</v>
      </c>
      <c r="Q532" s="1260"/>
      <c r="R532" s="1260" t="s">
        <v>14536</v>
      </c>
      <c r="S532" s="1259">
        <v>1</v>
      </c>
      <c r="T532" s="1260"/>
      <c r="U532" s="1260" t="s">
        <v>11182</v>
      </c>
      <c r="V532" s="1260" t="s">
        <v>12041</v>
      </c>
      <c r="W532" s="1259">
        <v>0</v>
      </c>
      <c r="X532" s="1259">
        <v>1007</v>
      </c>
      <c r="Y532" s="1259">
        <v>0</v>
      </c>
    </row>
    <row r="533" spans="1:25">
      <c r="A533" s="1350">
        <v>11202002053</v>
      </c>
      <c r="B533" s="1260"/>
      <c r="C533" s="1260" t="s">
        <v>14537</v>
      </c>
      <c r="D533" s="1260" t="s">
        <v>14538</v>
      </c>
      <c r="E533" s="1260" t="s">
        <v>11560</v>
      </c>
      <c r="F533" s="1260" t="s">
        <v>14539</v>
      </c>
      <c r="G533" s="1260" t="s">
        <v>14540</v>
      </c>
      <c r="H533" s="1260" t="s">
        <v>11153</v>
      </c>
      <c r="I533" s="1260" t="s">
        <v>11243</v>
      </c>
      <c r="J533" s="1259">
        <v>7432345</v>
      </c>
      <c r="K533" s="1260" t="s">
        <v>11221</v>
      </c>
      <c r="L533" s="1260" t="s">
        <v>11155</v>
      </c>
      <c r="M533" s="1260" t="s">
        <v>262</v>
      </c>
      <c r="N533" s="1260"/>
      <c r="O533" s="1260" t="s">
        <v>14538</v>
      </c>
      <c r="P533" s="1260" t="s">
        <v>14541</v>
      </c>
      <c r="Q533" s="1260"/>
      <c r="R533" s="1260"/>
      <c r="S533" s="1259">
        <v>1</v>
      </c>
      <c r="T533" s="1260"/>
      <c r="U533" s="1260"/>
      <c r="V533" s="1260"/>
      <c r="W533" s="1259">
        <v>0</v>
      </c>
      <c r="X533" s="1259">
        <v>1007</v>
      </c>
      <c r="Y533" s="1259">
        <v>0</v>
      </c>
    </row>
    <row r="534" spans="1:25">
      <c r="A534" s="1350">
        <v>11202002052</v>
      </c>
      <c r="B534" s="1260" t="s">
        <v>14542</v>
      </c>
      <c r="C534" s="1260" t="s">
        <v>14543</v>
      </c>
      <c r="D534" s="1260" t="s">
        <v>14544</v>
      </c>
      <c r="E534" s="1260" t="s">
        <v>13190</v>
      </c>
      <c r="F534" s="1260" t="s">
        <v>13025</v>
      </c>
      <c r="G534" s="1260" t="s">
        <v>14545</v>
      </c>
      <c r="H534" s="1260" t="s">
        <v>11153</v>
      </c>
      <c r="I534" s="1260" t="s">
        <v>13027</v>
      </c>
      <c r="J534" s="1259">
        <v>7432344</v>
      </c>
      <c r="K534" s="1260" t="s">
        <v>11221</v>
      </c>
      <c r="L534" s="1260" t="s">
        <v>11155</v>
      </c>
      <c r="M534" s="1260" t="s">
        <v>2387</v>
      </c>
      <c r="N534" s="1260" t="s">
        <v>14546</v>
      </c>
      <c r="O534" s="1260" t="s">
        <v>14544</v>
      </c>
      <c r="P534" s="1260" t="s">
        <v>14547</v>
      </c>
      <c r="Q534" s="1260" t="s">
        <v>11471</v>
      </c>
      <c r="R534" s="1260" t="s">
        <v>14547</v>
      </c>
      <c r="S534" s="1259">
        <v>1</v>
      </c>
      <c r="T534" s="1260" t="s">
        <v>14548</v>
      </c>
      <c r="U534" s="1260" t="s">
        <v>11256</v>
      </c>
      <c r="V534" s="1260" t="s">
        <v>14549</v>
      </c>
      <c r="W534" s="1259">
        <v>0</v>
      </c>
      <c r="X534" s="1259">
        <v>1007</v>
      </c>
      <c r="Y534" s="1259">
        <v>0</v>
      </c>
    </row>
    <row r="535" spans="1:25">
      <c r="A535" s="1350">
        <v>11202002051</v>
      </c>
      <c r="B535" s="1260"/>
      <c r="C535" s="1260" t="s">
        <v>14479</v>
      </c>
      <c r="D535" s="1260" t="s">
        <v>14550</v>
      </c>
      <c r="E535" s="1260" t="s">
        <v>11190</v>
      </c>
      <c r="F535" s="1260" t="s">
        <v>14450</v>
      </c>
      <c r="G535" s="1260" t="s">
        <v>14551</v>
      </c>
      <c r="H535" s="1260" t="s">
        <v>11153</v>
      </c>
      <c r="I535" s="1260" t="s">
        <v>10976</v>
      </c>
      <c r="J535" s="1259">
        <v>7432343</v>
      </c>
      <c r="K535" s="1260" t="s">
        <v>11221</v>
      </c>
      <c r="L535" s="1260" t="s">
        <v>11155</v>
      </c>
      <c r="M535" s="1260" t="s">
        <v>1424</v>
      </c>
      <c r="N535" s="1260" t="s">
        <v>14552</v>
      </c>
      <c r="O535" s="1260" t="s">
        <v>14550</v>
      </c>
      <c r="P535" s="1260" t="s">
        <v>14553</v>
      </c>
      <c r="Q535" s="1260"/>
      <c r="R535" s="1260" t="s">
        <v>14553</v>
      </c>
      <c r="S535" s="1259">
        <v>1</v>
      </c>
      <c r="T535" s="1260"/>
      <c r="U535" s="1260" t="s">
        <v>11231</v>
      </c>
      <c r="V535" s="1260" t="s">
        <v>11683</v>
      </c>
      <c r="W535" s="1259">
        <v>56</v>
      </c>
      <c r="X535" s="1259">
        <v>1007</v>
      </c>
      <c r="Y535" s="1259">
        <v>0</v>
      </c>
    </row>
    <row r="536" spans="1:25">
      <c r="A536" s="1350">
        <v>11202002050</v>
      </c>
      <c r="B536" s="1260" t="s">
        <v>14554</v>
      </c>
      <c r="C536" s="1260" t="s">
        <v>14555</v>
      </c>
      <c r="D536" s="1260" t="s">
        <v>14556</v>
      </c>
      <c r="E536" s="1260" t="s">
        <v>11266</v>
      </c>
      <c r="F536" s="1260" t="s">
        <v>14557</v>
      </c>
      <c r="G536" s="1260" t="s">
        <v>14558</v>
      </c>
      <c r="H536" s="1260" t="s">
        <v>11153</v>
      </c>
      <c r="I536" s="1260" t="s">
        <v>10976</v>
      </c>
      <c r="J536" s="1259">
        <v>7432342</v>
      </c>
      <c r="K536" s="1260" t="s">
        <v>11221</v>
      </c>
      <c r="L536" s="1260" t="s">
        <v>11155</v>
      </c>
      <c r="M536" s="1260" t="s">
        <v>262</v>
      </c>
      <c r="N536" s="1260"/>
      <c r="O536" s="1260" t="s">
        <v>14556</v>
      </c>
      <c r="P536" s="1260"/>
      <c r="Q536" s="1260" t="s">
        <v>14559</v>
      </c>
      <c r="R536" s="1260" t="s">
        <v>14560</v>
      </c>
      <c r="S536" s="1259">
        <v>1</v>
      </c>
      <c r="T536" s="1260" t="s">
        <v>14561</v>
      </c>
      <c r="U536" s="1260"/>
      <c r="V536" s="1260"/>
      <c r="W536" s="1259">
        <v>0</v>
      </c>
      <c r="X536" s="1259">
        <v>1007</v>
      </c>
      <c r="Y536" s="1259">
        <v>0</v>
      </c>
    </row>
    <row r="537" spans="1:25">
      <c r="A537" s="1350">
        <v>11202002049</v>
      </c>
      <c r="B537" s="1260" t="s">
        <v>14562</v>
      </c>
      <c r="C537" s="1260" t="s">
        <v>14563</v>
      </c>
      <c r="D537" s="1260" t="s">
        <v>14564</v>
      </c>
      <c r="E537" s="1260" t="s">
        <v>11190</v>
      </c>
      <c r="F537" s="1260" t="s">
        <v>11176</v>
      </c>
      <c r="G537" s="1260" t="s">
        <v>14565</v>
      </c>
      <c r="H537" s="1260" t="s">
        <v>11153</v>
      </c>
      <c r="I537" s="1260" t="s">
        <v>11177</v>
      </c>
      <c r="J537" s="1259">
        <v>7432341</v>
      </c>
      <c r="K537" s="1260" t="s">
        <v>11221</v>
      </c>
      <c r="L537" s="1260" t="s">
        <v>11155</v>
      </c>
      <c r="M537" s="1260" t="s">
        <v>2138</v>
      </c>
      <c r="N537" s="1260" t="s">
        <v>14566</v>
      </c>
      <c r="O537" s="1260" t="s">
        <v>14564</v>
      </c>
      <c r="P537" s="1260" t="s">
        <v>14567</v>
      </c>
      <c r="Q537" s="1260"/>
      <c r="R537" s="1260"/>
      <c r="S537" s="1259">
        <v>1</v>
      </c>
      <c r="T537" s="1260"/>
      <c r="U537" s="1260" t="s">
        <v>11193</v>
      </c>
      <c r="V537" s="1260" t="s">
        <v>11557</v>
      </c>
      <c r="W537" s="1259">
        <v>0</v>
      </c>
      <c r="X537" s="1259">
        <v>1007</v>
      </c>
      <c r="Y537" s="1259">
        <v>0</v>
      </c>
    </row>
    <row r="538" spans="1:25">
      <c r="A538" s="1350">
        <v>11202002048</v>
      </c>
      <c r="B538" s="1260"/>
      <c r="C538" s="1260" t="s">
        <v>14568</v>
      </c>
      <c r="D538" s="1260" t="s">
        <v>14569</v>
      </c>
      <c r="E538" s="1260" t="s">
        <v>14570</v>
      </c>
      <c r="F538" s="1260" t="s">
        <v>14275</v>
      </c>
      <c r="G538" s="1260" t="s">
        <v>14571</v>
      </c>
      <c r="H538" s="1260" t="s">
        <v>11153</v>
      </c>
      <c r="I538" s="1260" t="s">
        <v>10976</v>
      </c>
      <c r="J538" s="1259">
        <v>7432340</v>
      </c>
      <c r="K538" s="1260" t="s">
        <v>11221</v>
      </c>
      <c r="L538" s="1260" t="s">
        <v>11155</v>
      </c>
      <c r="M538" s="1260" t="s">
        <v>262</v>
      </c>
      <c r="N538" s="1260"/>
      <c r="O538" s="1260" t="s">
        <v>14569</v>
      </c>
      <c r="P538" s="1260"/>
      <c r="Q538" s="1260"/>
      <c r="R538" s="1260" t="s">
        <v>14572</v>
      </c>
      <c r="S538" s="1259">
        <v>1</v>
      </c>
      <c r="T538" s="1260"/>
      <c r="U538" s="1260"/>
      <c r="V538" s="1260"/>
      <c r="W538" s="1259">
        <v>0</v>
      </c>
      <c r="X538" s="1259">
        <v>1007</v>
      </c>
      <c r="Y538" s="1259">
        <v>0</v>
      </c>
    </row>
    <row r="539" spans="1:25">
      <c r="A539" s="1350">
        <v>11202002047</v>
      </c>
      <c r="B539" s="1260"/>
      <c r="C539" s="1260" t="s">
        <v>14573</v>
      </c>
      <c r="D539" s="1260" t="s">
        <v>14574</v>
      </c>
      <c r="E539" s="1260" t="s">
        <v>14570</v>
      </c>
      <c r="F539" s="1260" t="s">
        <v>14275</v>
      </c>
      <c r="G539" s="1260" t="s">
        <v>14575</v>
      </c>
      <c r="H539" s="1260" t="s">
        <v>11153</v>
      </c>
      <c r="I539" s="1260" t="s">
        <v>10976</v>
      </c>
      <c r="J539" s="1259">
        <v>7432339</v>
      </c>
      <c r="K539" s="1260" t="s">
        <v>11221</v>
      </c>
      <c r="L539" s="1260" t="s">
        <v>11155</v>
      </c>
      <c r="M539" s="1260" t="s">
        <v>262</v>
      </c>
      <c r="N539" s="1260"/>
      <c r="O539" s="1260" t="s">
        <v>14574</v>
      </c>
      <c r="P539" s="1260"/>
      <c r="Q539" s="1260"/>
      <c r="R539" s="1260" t="s">
        <v>14572</v>
      </c>
      <c r="S539" s="1259">
        <v>1</v>
      </c>
      <c r="T539" s="1260"/>
      <c r="U539" s="1260"/>
      <c r="V539" s="1260"/>
      <c r="W539" s="1259">
        <v>0</v>
      </c>
      <c r="X539" s="1259">
        <v>1007</v>
      </c>
      <c r="Y539" s="1259">
        <v>0</v>
      </c>
    </row>
    <row r="540" spans="1:25">
      <c r="A540" s="1350">
        <v>11202002046</v>
      </c>
      <c r="B540" s="1260" t="s">
        <v>14576</v>
      </c>
      <c r="C540" s="1260" t="s">
        <v>14577</v>
      </c>
      <c r="D540" s="1260" t="s">
        <v>14578</v>
      </c>
      <c r="E540" s="1260" t="s">
        <v>11509</v>
      </c>
      <c r="F540" s="1260" t="s">
        <v>11176</v>
      </c>
      <c r="G540" s="1260" t="s">
        <v>14579</v>
      </c>
      <c r="H540" s="1260" t="s">
        <v>11153</v>
      </c>
      <c r="I540" s="1260" t="s">
        <v>11177</v>
      </c>
      <c r="J540" s="1259">
        <v>7432338</v>
      </c>
      <c r="K540" s="1260" t="s">
        <v>11221</v>
      </c>
      <c r="L540" s="1260" t="s">
        <v>11155</v>
      </c>
      <c r="M540" s="1260" t="s">
        <v>2579</v>
      </c>
      <c r="N540" s="1260" t="s">
        <v>14580</v>
      </c>
      <c r="O540" s="1260" t="s">
        <v>14578</v>
      </c>
      <c r="P540" s="1260" t="s">
        <v>14581</v>
      </c>
      <c r="Q540" s="1260" t="s">
        <v>11313</v>
      </c>
      <c r="R540" s="1260" t="s">
        <v>14582</v>
      </c>
      <c r="S540" s="1259">
        <v>1</v>
      </c>
      <c r="T540" s="1260" t="s">
        <v>14583</v>
      </c>
      <c r="U540" s="1260" t="s">
        <v>11209</v>
      </c>
      <c r="V540" s="1260" t="s">
        <v>13097</v>
      </c>
      <c r="W540" s="1259">
        <v>0</v>
      </c>
      <c r="X540" s="1259">
        <v>1007</v>
      </c>
      <c r="Y540" s="1259">
        <v>0</v>
      </c>
    </row>
    <row r="541" spans="1:25">
      <c r="A541" s="1350">
        <v>11202002045</v>
      </c>
      <c r="B541" s="1260"/>
      <c r="C541" s="1260" t="s">
        <v>14584</v>
      </c>
      <c r="D541" s="1260" t="s">
        <v>14585</v>
      </c>
      <c r="E541" s="1260" t="s">
        <v>11266</v>
      </c>
      <c r="F541" s="1260" t="s">
        <v>14586</v>
      </c>
      <c r="G541" s="1260" t="s">
        <v>14587</v>
      </c>
      <c r="H541" s="1260" t="s">
        <v>11153</v>
      </c>
      <c r="I541" s="1260" t="s">
        <v>11164</v>
      </c>
      <c r="J541" s="1259">
        <v>7432337</v>
      </c>
      <c r="K541" s="1260" t="s">
        <v>11221</v>
      </c>
      <c r="L541" s="1260" t="s">
        <v>11155</v>
      </c>
      <c r="M541" s="1260" t="s">
        <v>2561</v>
      </c>
      <c r="N541" s="1260" t="s">
        <v>14588</v>
      </c>
      <c r="O541" s="1260" t="s">
        <v>14585</v>
      </c>
      <c r="P541" s="1260"/>
      <c r="Q541" s="1260" t="s">
        <v>12111</v>
      </c>
      <c r="R541" s="1259">
        <v>6312</v>
      </c>
      <c r="S541" s="1259">
        <v>1</v>
      </c>
      <c r="T541" s="1260"/>
      <c r="U541" s="1260" t="s">
        <v>11921</v>
      </c>
      <c r="V541" s="1260" t="s">
        <v>12833</v>
      </c>
      <c r="W541" s="1259">
        <v>0</v>
      </c>
      <c r="X541" s="1259">
        <v>1007</v>
      </c>
      <c r="Y541" s="1259">
        <v>0</v>
      </c>
    </row>
    <row r="542" spans="1:25">
      <c r="A542" s="1350">
        <v>11202002044</v>
      </c>
      <c r="B542" s="1260" t="s">
        <v>14589</v>
      </c>
      <c r="C542" s="1260" t="s">
        <v>14590</v>
      </c>
      <c r="D542" s="1260" t="s">
        <v>13372</v>
      </c>
      <c r="E542" s="1260" t="s">
        <v>11175</v>
      </c>
      <c r="F542" s="1260" t="s">
        <v>11176</v>
      </c>
      <c r="G542" s="1260" t="s">
        <v>14591</v>
      </c>
      <c r="H542" s="1260" t="s">
        <v>11153</v>
      </c>
      <c r="I542" s="1260" t="s">
        <v>11177</v>
      </c>
      <c r="J542" s="1259">
        <v>7432336</v>
      </c>
      <c r="K542" s="1260" t="s">
        <v>11221</v>
      </c>
      <c r="L542" s="1260" t="s">
        <v>11155</v>
      </c>
      <c r="M542" s="1260" t="s">
        <v>2552</v>
      </c>
      <c r="N542" s="1260" t="s">
        <v>13374</v>
      </c>
      <c r="O542" s="1260" t="s">
        <v>13372</v>
      </c>
      <c r="P542" s="1260" t="s">
        <v>13375</v>
      </c>
      <c r="Q542" s="1260" t="s">
        <v>14592</v>
      </c>
      <c r="R542" s="1260" t="s">
        <v>13375</v>
      </c>
      <c r="S542" s="1259">
        <v>1</v>
      </c>
      <c r="T542" s="1260" t="s">
        <v>14593</v>
      </c>
      <c r="U542" s="1260" t="s">
        <v>11269</v>
      </c>
      <c r="V542" s="1260" t="s">
        <v>13377</v>
      </c>
      <c r="W542" s="1259">
        <v>0</v>
      </c>
      <c r="X542" s="1259">
        <v>1007</v>
      </c>
      <c r="Y542" s="1259">
        <v>0</v>
      </c>
    </row>
    <row r="543" spans="1:25">
      <c r="A543" s="1350">
        <v>11202002043</v>
      </c>
      <c r="B543" s="1260" t="s">
        <v>14594</v>
      </c>
      <c r="C543" s="1260" t="s">
        <v>14595</v>
      </c>
      <c r="D543" s="1260" t="s">
        <v>14596</v>
      </c>
      <c r="E543" s="1260" t="s">
        <v>11175</v>
      </c>
      <c r="F543" s="1260" t="s">
        <v>14275</v>
      </c>
      <c r="G543" s="1260" t="s">
        <v>14597</v>
      </c>
      <c r="H543" s="1260" t="s">
        <v>11153</v>
      </c>
      <c r="I543" s="1260" t="s">
        <v>10976</v>
      </c>
      <c r="J543" s="1259">
        <v>7432335</v>
      </c>
      <c r="K543" s="1260" t="s">
        <v>11221</v>
      </c>
      <c r="L543" s="1260" t="s">
        <v>11155</v>
      </c>
      <c r="M543" s="1260" t="s">
        <v>1944</v>
      </c>
      <c r="N543" s="1260" t="s">
        <v>14598</v>
      </c>
      <c r="O543" s="1260" t="s">
        <v>14596</v>
      </c>
      <c r="P543" s="1260" t="s">
        <v>14599</v>
      </c>
      <c r="Q543" s="1260" t="s">
        <v>11394</v>
      </c>
      <c r="R543" s="1260" t="s">
        <v>14600</v>
      </c>
      <c r="S543" s="1259">
        <v>1</v>
      </c>
      <c r="T543" s="1260" t="s">
        <v>14601</v>
      </c>
      <c r="U543" s="1260" t="s">
        <v>11158</v>
      </c>
      <c r="V543" s="1260" t="s">
        <v>11723</v>
      </c>
      <c r="W543" s="1259">
        <v>0</v>
      </c>
      <c r="X543" s="1259">
        <v>1007</v>
      </c>
      <c r="Y543" s="1259">
        <v>0</v>
      </c>
    </row>
    <row r="544" spans="1:25">
      <c r="A544" s="1350">
        <v>11202002042</v>
      </c>
      <c r="B544" s="1260"/>
      <c r="C544" s="1260" t="s">
        <v>14602</v>
      </c>
      <c r="D544" s="1260" t="s">
        <v>14603</v>
      </c>
      <c r="E544" s="1260" t="s">
        <v>14604</v>
      </c>
      <c r="F544" s="1260" t="s">
        <v>14605</v>
      </c>
      <c r="G544" s="1260" t="s">
        <v>14606</v>
      </c>
      <c r="H544" s="1260" t="s">
        <v>11153</v>
      </c>
      <c r="I544" s="1260" t="s">
        <v>10976</v>
      </c>
      <c r="J544" s="1259">
        <v>7432334</v>
      </c>
      <c r="K544" s="1260" t="s">
        <v>11221</v>
      </c>
      <c r="L544" s="1260" t="s">
        <v>11155</v>
      </c>
      <c r="M544" s="1260" t="s">
        <v>262</v>
      </c>
      <c r="N544" s="1260"/>
      <c r="O544" s="1260" t="s">
        <v>14603</v>
      </c>
      <c r="P544" s="1260"/>
      <c r="Q544" s="1260"/>
      <c r="R544" s="1260" t="s">
        <v>14607</v>
      </c>
      <c r="S544" s="1259">
        <v>1</v>
      </c>
      <c r="T544" s="1260"/>
      <c r="U544" s="1260"/>
      <c r="V544" s="1260"/>
      <c r="W544" s="1259">
        <v>0</v>
      </c>
      <c r="X544" s="1259">
        <v>1007</v>
      </c>
      <c r="Y544" s="1259">
        <v>0</v>
      </c>
    </row>
    <row r="545" spans="1:25">
      <c r="A545" s="1350">
        <v>11202002041</v>
      </c>
      <c r="B545" s="1260"/>
      <c r="C545" s="1260" t="s">
        <v>14608</v>
      </c>
      <c r="D545" s="1260" t="s">
        <v>14609</v>
      </c>
      <c r="E545" s="1260" t="s">
        <v>11190</v>
      </c>
      <c r="F545" s="1260" t="s">
        <v>14605</v>
      </c>
      <c r="G545" s="1260" t="s">
        <v>14610</v>
      </c>
      <c r="H545" s="1260" t="s">
        <v>11153</v>
      </c>
      <c r="I545" s="1260" t="s">
        <v>10976</v>
      </c>
      <c r="J545" s="1259">
        <v>7432333</v>
      </c>
      <c r="K545" s="1260" t="s">
        <v>11221</v>
      </c>
      <c r="L545" s="1260" t="s">
        <v>11155</v>
      </c>
      <c r="M545" s="1260" t="s">
        <v>1693</v>
      </c>
      <c r="N545" s="1260" t="s">
        <v>14611</v>
      </c>
      <c r="O545" s="1260" t="s">
        <v>14609</v>
      </c>
      <c r="P545" s="1260" t="s">
        <v>11192</v>
      </c>
      <c r="Q545" s="1260"/>
      <c r="R545" s="1260" t="s">
        <v>14612</v>
      </c>
      <c r="S545" s="1259">
        <v>1</v>
      </c>
      <c r="T545" s="1260"/>
      <c r="U545" s="1260" t="s">
        <v>12601</v>
      </c>
      <c r="V545" s="1260" t="s">
        <v>14613</v>
      </c>
      <c r="W545" s="1259">
        <v>0</v>
      </c>
      <c r="X545" s="1259">
        <v>1007</v>
      </c>
      <c r="Y545" s="1259">
        <v>0</v>
      </c>
    </row>
    <row r="546" spans="1:25">
      <c r="A546" s="1350">
        <v>11202002040</v>
      </c>
      <c r="B546" s="1260"/>
      <c r="C546" s="1260" t="s">
        <v>14614</v>
      </c>
      <c r="D546" s="1260" t="s">
        <v>14615</v>
      </c>
      <c r="E546" s="1260" t="s">
        <v>14616</v>
      </c>
      <c r="F546" s="1260" t="s">
        <v>11176</v>
      </c>
      <c r="G546" s="1260" t="s">
        <v>14617</v>
      </c>
      <c r="H546" s="1260" t="s">
        <v>11153</v>
      </c>
      <c r="I546" s="1260" t="s">
        <v>11177</v>
      </c>
      <c r="J546" s="1259">
        <v>7432332</v>
      </c>
      <c r="K546" s="1260" t="s">
        <v>11221</v>
      </c>
      <c r="L546" s="1260" t="s">
        <v>11155</v>
      </c>
      <c r="M546" s="1260" t="s">
        <v>1654</v>
      </c>
      <c r="N546" s="1260" t="s">
        <v>14618</v>
      </c>
      <c r="O546" s="1260" t="s">
        <v>14615</v>
      </c>
      <c r="P546" s="1260" t="s">
        <v>14619</v>
      </c>
      <c r="Q546" s="1260"/>
      <c r="R546" s="1260" t="s">
        <v>14620</v>
      </c>
      <c r="S546" s="1259">
        <v>1</v>
      </c>
      <c r="T546" s="1260"/>
      <c r="U546" s="1260" t="s">
        <v>11182</v>
      </c>
      <c r="V546" s="1260" t="s">
        <v>11956</v>
      </c>
      <c r="W546" s="1259">
        <v>0</v>
      </c>
      <c r="X546" s="1259">
        <v>1007</v>
      </c>
      <c r="Y546" s="1259">
        <v>0</v>
      </c>
    </row>
    <row r="547" spans="1:25">
      <c r="A547" s="1350">
        <v>11202002039</v>
      </c>
      <c r="B547" s="1260"/>
      <c r="C547" s="1260" t="s">
        <v>14621</v>
      </c>
      <c r="D547" s="1260" t="s">
        <v>14622</v>
      </c>
      <c r="E547" s="1260" t="s">
        <v>11593</v>
      </c>
      <c r="F547" s="1260" t="s">
        <v>14623</v>
      </c>
      <c r="G547" s="1260" t="s">
        <v>14624</v>
      </c>
      <c r="H547" s="1260" t="s">
        <v>11153</v>
      </c>
      <c r="I547" s="1260" t="s">
        <v>11164</v>
      </c>
      <c r="J547" s="1259">
        <v>7432331</v>
      </c>
      <c r="K547" s="1260" t="s">
        <v>11221</v>
      </c>
      <c r="L547" s="1260" t="s">
        <v>11155</v>
      </c>
      <c r="M547" s="1260" t="s">
        <v>1658</v>
      </c>
      <c r="N547" s="1260" t="s">
        <v>14625</v>
      </c>
      <c r="O547" s="1260" t="s">
        <v>14622</v>
      </c>
      <c r="P547" s="1260" t="s">
        <v>14626</v>
      </c>
      <c r="Q547" s="1260" t="s">
        <v>11503</v>
      </c>
      <c r="R547" s="1260" t="s">
        <v>14627</v>
      </c>
      <c r="S547" s="1259">
        <v>1</v>
      </c>
      <c r="T547" s="1260"/>
      <c r="U547" s="1260" t="s">
        <v>11209</v>
      </c>
      <c r="V547" s="1260" t="s">
        <v>14628</v>
      </c>
      <c r="W547" s="1259">
        <v>0</v>
      </c>
      <c r="X547" s="1259">
        <v>1007</v>
      </c>
      <c r="Y547" s="1259">
        <v>0</v>
      </c>
    </row>
    <row r="548" spans="1:25">
      <c r="A548" s="1350">
        <v>11202002038</v>
      </c>
      <c r="B548" s="1260"/>
      <c r="C548" s="1260" t="s">
        <v>14629</v>
      </c>
      <c r="D548" s="1260" t="s">
        <v>14630</v>
      </c>
      <c r="E548" s="1260" t="s">
        <v>11353</v>
      </c>
      <c r="F548" s="1260" t="s">
        <v>14605</v>
      </c>
      <c r="G548" s="1260" t="s">
        <v>14631</v>
      </c>
      <c r="H548" s="1260" t="s">
        <v>11153</v>
      </c>
      <c r="I548" s="1260" t="s">
        <v>10976</v>
      </c>
      <c r="J548" s="1259">
        <v>7432330</v>
      </c>
      <c r="K548" s="1260" t="s">
        <v>11375</v>
      </c>
      <c r="L548" s="1260" t="s">
        <v>11155</v>
      </c>
      <c r="M548" s="1260" t="s">
        <v>262</v>
      </c>
      <c r="N548" s="1260"/>
      <c r="O548" s="1260" t="s">
        <v>14630</v>
      </c>
      <c r="P548" s="1260"/>
      <c r="Q548" s="1260"/>
      <c r="R548" s="1260"/>
      <c r="S548" s="1259">
        <v>1</v>
      </c>
      <c r="T548" s="1260"/>
      <c r="U548" s="1260"/>
      <c r="V548" s="1260"/>
      <c r="W548" s="1259">
        <v>0</v>
      </c>
      <c r="X548" s="1259">
        <v>1008</v>
      </c>
      <c r="Y548" s="1259">
        <v>0</v>
      </c>
    </row>
    <row r="549" spans="1:25">
      <c r="A549" s="1350">
        <v>11202002037</v>
      </c>
      <c r="B549" s="1260"/>
      <c r="C549" s="1260" t="s">
        <v>14632</v>
      </c>
      <c r="D549" s="1260" t="s">
        <v>14633</v>
      </c>
      <c r="E549" s="1260" t="s">
        <v>12348</v>
      </c>
      <c r="F549" s="1260" t="s">
        <v>14634</v>
      </c>
      <c r="G549" s="1260" t="s">
        <v>14635</v>
      </c>
      <c r="H549" s="1260" t="s">
        <v>11153</v>
      </c>
      <c r="I549" s="1260" t="s">
        <v>11164</v>
      </c>
      <c r="J549" s="1259">
        <v>7432329</v>
      </c>
      <c r="K549" s="1260" t="s">
        <v>11221</v>
      </c>
      <c r="L549" s="1260" t="s">
        <v>11155</v>
      </c>
      <c r="M549" s="1260" t="s">
        <v>2559</v>
      </c>
      <c r="N549" s="1260" t="s">
        <v>14636</v>
      </c>
      <c r="O549" s="1260" t="s">
        <v>14633</v>
      </c>
      <c r="P549" s="1260"/>
      <c r="Q549" s="1260" t="s">
        <v>11596</v>
      </c>
      <c r="R549" s="1259">
        <v>8337955</v>
      </c>
      <c r="S549" s="1259">
        <v>1</v>
      </c>
      <c r="T549" s="1260"/>
      <c r="U549" s="1260" t="s">
        <v>11170</v>
      </c>
      <c r="V549" s="1260" t="s">
        <v>11171</v>
      </c>
      <c r="W549" s="1259">
        <v>0</v>
      </c>
      <c r="X549" s="1259">
        <v>1007</v>
      </c>
      <c r="Y549" s="1259">
        <v>0</v>
      </c>
    </row>
    <row r="550" spans="1:25">
      <c r="A550" s="1350">
        <v>11202002036</v>
      </c>
      <c r="B550" s="1260" t="s">
        <v>14637</v>
      </c>
      <c r="C550" s="1260" t="s">
        <v>14638</v>
      </c>
      <c r="D550" s="1260" t="s">
        <v>14639</v>
      </c>
      <c r="E550" s="1260" t="s">
        <v>11175</v>
      </c>
      <c r="F550" s="1260" t="s">
        <v>14450</v>
      </c>
      <c r="G550" s="1260" t="s">
        <v>14640</v>
      </c>
      <c r="H550" s="1260" t="s">
        <v>11153</v>
      </c>
      <c r="I550" s="1260" t="s">
        <v>10976</v>
      </c>
      <c r="J550" s="1259">
        <v>7432328</v>
      </c>
      <c r="K550" s="1260" t="s">
        <v>11221</v>
      </c>
      <c r="L550" s="1260" t="s">
        <v>11155</v>
      </c>
      <c r="M550" s="1260" t="s">
        <v>1982</v>
      </c>
      <c r="N550" s="1260" t="s">
        <v>14641</v>
      </c>
      <c r="O550" s="1260" t="s">
        <v>14639</v>
      </c>
      <c r="P550" s="1260" t="s">
        <v>11852</v>
      </c>
      <c r="Q550" s="1260" t="s">
        <v>14642</v>
      </c>
      <c r="R550" s="1260" t="s">
        <v>11852</v>
      </c>
      <c r="S550" s="1259">
        <v>1</v>
      </c>
      <c r="T550" s="1260" t="s">
        <v>14643</v>
      </c>
      <c r="U550" s="1260" t="s">
        <v>11158</v>
      </c>
      <c r="V550" s="1260" t="s">
        <v>11723</v>
      </c>
      <c r="W550" s="1259">
        <v>0</v>
      </c>
      <c r="X550" s="1259">
        <v>1007</v>
      </c>
      <c r="Y550" s="1259">
        <v>0</v>
      </c>
    </row>
    <row r="551" spans="1:25">
      <c r="A551" s="1350">
        <v>11202002035</v>
      </c>
      <c r="B551" s="1260"/>
      <c r="C551" s="1260" t="s">
        <v>14644</v>
      </c>
      <c r="D551" s="1260" t="s">
        <v>14645</v>
      </c>
      <c r="E551" s="1260" t="s">
        <v>14646</v>
      </c>
      <c r="F551" s="1260" t="s">
        <v>14647</v>
      </c>
      <c r="G551" s="1260" t="s">
        <v>14648</v>
      </c>
      <c r="H551" s="1260" t="s">
        <v>11153</v>
      </c>
      <c r="I551" s="1260" t="s">
        <v>11243</v>
      </c>
      <c r="J551" s="1259">
        <v>7432327</v>
      </c>
      <c r="K551" s="1260" t="s">
        <v>11221</v>
      </c>
      <c r="L551" s="1260" t="s">
        <v>11155</v>
      </c>
      <c r="M551" s="1260" t="s">
        <v>1881</v>
      </c>
      <c r="N551" s="1260" t="s">
        <v>14649</v>
      </c>
      <c r="O551" s="1260" t="s">
        <v>14645</v>
      </c>
      <c r="P551" s="1260" t="s">
        <v>14650</v>
      </c>
      <c r="Q551" s="1260"/>
      <c r="R551" s="1260"/>
      <c r="S551" s="1259">
        <v>1</v>
      </c>
      <c r="T551" s="1260"/>
      <c r="U551" s="1260" t="s">
        <v>11751</v>
      </c>
      <c r="V551" s="1260" t="s">
        <v>14651</v>
      </c>
      <c r="W551" s="1259">
        <v>0</v>
      </c>
      <c r="X551" s="1259">
        <v>1007</v>
      </c>
      <c r="Y551" s="1259">
        <v>0</v>
      </c>
    </row>
    <row r="552" spans="1:25">
      <c r="A552" s="1350">
        <v>11202002034</v>
      </c>
      <c r="B552" s="1260"/>
      <c r="C552" s="1260" t="s">
        <v>14652</v>
      </c>
      <c r="D552" s="1260" t="s">
        <v>14653</v>
      </c>
      <c r="E552" s="1260" t="s">
        <v>11203</v>
      </c>
      <c r="F552" s="1260" t="s">
        <v>11176</v>
      </c>
      <c r="G552" s="1260" t="s">
        <v>14654</v>
      </c>
      <c r="H552" s="1260" t="s">
        <v>11153</v>
      </c>
      <c r="I552" s="1260" t="s">
        <v>11177</v>
      </c>
      <c r="J552" s="1259">
        <v>7432326</v>
      </c>
      <c r="K552" s="1260" t="s">
        <v>11221</v>
      </c>
      <c r="L552" s="1260" t="s">
        <v>11155</v>
      </c>
      <c r="M552" s="1260" t="s">
        <v>2573</v>
      </c>
      <c r="N552" s="1260" t="s">
        <v>14655</v>
      </c>
      <c r="O552" s="1260" t="s">
        <v>14653</v>
      </c>
      <c r="P552" s="1260"/>
      <c r="Q552" s="1260"/>
      <c r="R552" s="1260" t="s">
        <v>14656</v>
      </c>
      <c r="S552" s="1259">
        <v>1</v>
      </c>
      <c r="T552" s="1260"/>
      <c r="U552" s="1260" t="s">
        <v>11193</v>
      </c>
      <c r="V552" s="1260" t="s">
        <v>14657</v>
      </c>
      <c r="W552" s="1259">
        <v>0</v>
      </c>
      <c r="X552" s="1259">
        <v>1007</v>
      </c>
      <c r="Y552" s="1259">
        <v>0</v>
      </c>
    </row>
    <row r="553" spans="1:25">
      <c r="A553" s="1350">
        <v>11202002033</v>
      </c>
      <c r="B553" s="1260"/>
      <c r="C553" s="1260" t="s">
        <v>14658</v>
      </c>
      <c r="D553" s="1260" t="s">
        <v>14578</v>
      </c>
      <c r="E553" s="1260" t="s">
        <v>11702</v>
      </c>
      <c r="F553" s="1260" t="s">
        <v>11176</v>
      </c>
      <c r="G553" s="1260" t="s">
        <v>14659</v>
      </c>
      <c r="H553" s="1260" t="s">
        <v>11153</v>
      </c>
      <c r="I553" s="1260" t="s">
        <v>11177</v>
      </c>
      <c r="J553" s="1259">
        <v>7432325</v>
      </c>
      <c r="K553" s="1260" t="s">
        <v>11221</v>
      </c>
      <c r="L553" s="1260" t="s">
        <v>11155</v>
      </c>
      <c r="M553" s="1260" t="s">
        <v>2579</v>
      </c>
      <c r="N553" s="1260" t="s">
        <v>14580</v>
      </c>
      <c r="O553" s="1260" t="s">
        <v>14578</v>
      </c>
      <c r="P553" s="1260"/>
      <c r="Q553" s="1260"/>
      <c r="R553" s="1260" t="s">
        <v>14582</v>
      </c>
      <c r="S553" s="1259">
        <v>1</v>
      </c>
      <c r="T553" s="1260"/>
      <c r="U553" s="1260" t="s">
        <v>11209</v>
      </c>
      <c r="V553" s="1260" t="s">
        <v>13097</v>
      </c>
      <c r="W553" s="1259">
        <v>0</v>
      </c>
      <c r="X553" s="1259">
        <v>1007</v>
      </c>
      <c r="Y553" s="1259">
        <v>0</v>
      </c>
    </row>
    <row r="554" spans="1:25">
      <c r="A554" s="1350">
        <v>11202002032</v>
      </c>
      <c r="B554" s="1260"/>
      <c r="C554" s="1260" t="s">
        <v>14629</v>
      </c>
      <c r="D554" s="1260" t="s">
        <v>14660</v>
      </c>
      <c r="E554" s="1260" t="s">
        <v>11747</v>
      </c>
      <c r="F554" s="1260" t="s">
        <v>11176</v>
      </c>
      <c r="G554" s="1260" t="s">
        <v>14661</v>
      </c>
      <c r="H554" s="1260" t="s">
        <v>11153</v>
      </c>
      <c r="I554" s="1260" t="s">
        <v>11177</v>
      </c>
      <c r="J554" s="1259">
        <v>7432324</v>
      </c>
      <c r="K554" s="1260" t="s">
        <v>11221</v>
      </c>
      <c r="L554" s="1260" t="s">
        <v>11155</v>
      </c>
      <c r="M554" s="1260" t="s">
        <v>2152</v>
      </c>
      <c r="N554" s="1260" t="s">
        <v>14662</v>
      </c>
      <c r="O554" s="1260" t="s">
        <v>14660</v>
      </c>
      <c r="P554" s="1260"/>
      <c r="Q554" s="1260"/>
      <c r="R554" s="1260" t="s">
        <v>14663</v>
      </c>
      <c r="S554" s="1259">
        <v>1</v>
      </c>
      <c r="T554" s="1260"/>
      <c r="U554" s="1260" t="s">
        <v>11290</v>
      </c>
      <c r="V554" s="1260" t="s">
        <v>12149</v>
      </c>
      <c r="W554" s="1259">
        <v>0</v>
      </c>
      <c r="X554" s="1259">
        <v>1007</v>
      </c>
      <c r="Y554" s="1259">
        <v>0</v>
      </c>
    </row>
    <row r="555" spans="1:25">
      <c r="A555" s="1350">
        <v>11202002031</v>
      </c>
      <c r="B555" s="1260" t="s">
        <v>14664</v>
      </c>
      <c r="C555" s="1260" t="s">
        <v>14665</v>
      </c>
      <c r="D555" s="1260" t="s">
        <v>14666</v>
      </c>
      <c r="E555" s="1260" t="s">
        <v>11560</v>
      </c>
      <c r="F555" s="1260" t="s">
        <v>11176</v>
      </c>
      <c r="G555" s="1260" t="s">
        <v>14667</v>
      </c>
      <c r="H555" s="1260" t="s">
        <v>11153</v>
      </c>
      <c r="I555" s="1260" t="s">
        <v>11177</v>
      </c>
      <c r="J555" s="1259">
        <v>7432323</v>
      </c>
      <c r="K555" s="1260" t="s">
        <v>11221</v>
      </c>
      <c r="L555" s="1260" t="s">
        <v>11155</v>
      </c>
      <c r="M555" s="1260" t="s">
        <v>2572</v>
      </c>
      <c r="N555" s="1260" t="s">
        <v>14668</v>
      </c>
      <c r="O555" s="1260" t="s">
        <v>14666</v>
      </c>
      <c r="P555" s="1260" t="s">
        <v>14669</v>
      </c>
      <c r="Q555" s="1260" t="s">
        <v>14279</v>
      </c>
      <c r="R555" s="1260" t="s">
        <v>14669</v>
      </c>
      <c r="S555" s="1259">
        <v>1</v>
      </c>
      <c r="T555" s="1260" t="s">
        <v>14670</v>
      </c>
      <c r="U555" s="1260" t="s">
        <v>11751</v>
      </c>
      <c r="V555" s="1260" t="s">
        <v>12923</v>
      </c>
      <c r="W555" s="1259">
        <v>0</v>
      </c>
      <c r="X555" s="1259">
        <v>1007</v>
      </c>
      <c r="Y555" s="1259">
        <v>0</v>
      </c>
    </row>
    <row r="556" spans="1:25">
      <c r="A556" s="1350">
        <v>11202002030</v>
      </c>
      <c r="B556" s="1260" t="s">
        <v>14671</v>
      </c>
      <c r="C556" s="1260" t="s">
        <v>14672</v>
      </c>
      <c r="D556" s="1260" t="s">
        <v>14673</v>
      </c>
      <c r="E556" s="1260" t="s">
        <v>11203</v>
      </c>
      <c r="F556" s="1260" t="s">
        <v>11176</v>
      </c>
      <c r="G556" s="1260" t="s">
        <v>14674</v>
      </c>
      <c r="H556" s="1260" t="s">
        <v>11153</v>
      </c>
      <c r="I556" s="1260" t="s">
        <v>11177</v>
      </c>
      <c r="J556" s="1259">
        <v>7432322</v>
      </c>
      <c r="K556" s="1260" t="s">
        <v>11221</v>
      </c>
      <c r="L556" s="1260" t="s">
        <v>11155</v>
      </c>
      <c r="M556" s="1260" t="s">
        <v>2132</v>
      </c>
      <c r="N556" s="1260" t="s">
        <v>14675</v>
      </c>
      <c r="O556" s="1260" t="s">
        <v>14673</v>
      </c>
      <c r="P556" s="1260" t="s">
        <v>14676</v>
      </c>
      <c r="Q556" s="1260" t="s">
        <v>11223</v>
      </c>
      <c r="R556" s="1260" t="s">
        <v>14677</v>
      </c>
      <c r="S556" s="1259">
        <v>1</v>
      </c>
      <c r="T556" s="1260" t="s">
        <v>14678</v>
      </c>
      <c r="U556" s="1260" t="s">
        <v>11209</v>
      </c>
      <c r="V556" s="1260" t="s">
        <v>14377</v>
      </c>
      <c r="W556" s="1259">
        <v>0</v>
      </c>
      <c r="X556" s="1259">
        <v>1007</v>
      </c>
      <c r="Y556" s="1259">
        <v>0</v>
      </c>
    </row>
    <row r="557" spans="1:25">
      <c r="A557" s="1350">
        <v>11202002029</v>
      </c>
      <c r="B557" s="1260" t="s">
        <v>14679</v>
      </c>
      <c r="C557" s="1260" t="s">
        <v>14680</v>
      </c>
      <c r="D557" s="1260" t="s">
        <v>14681</v>
      </c>
      <c r="E557" s="1260" t="s">
        <v>11203</v>
      </c>
      <c r="F557" s="1260" t="s">
        <v>14450</v>
      </c>
      <c r="G557" s="1260" t="s">
        <v>14682</v>
      </c>
      <c r="H557" s="1260" t="s">
        <v>11153</v>
      </c>
      <c r="I557" s="1260" t="s">
        <v>10976</v>
      </c>
      <c r="J557" s="1259">
        <v>7432321</v>
      </c>
      <c r="K557" s="1260" t="s">
        <v>11221</v>
      </c>
      <c r="L557" s="1260" t="s">
        <v>11155</v>
      </c>
      <c r="M557" s="1260" t="s">
        <v>2527</v>
      </c>
      <c r="N557" s="1260" t="s">
        <v>14683</v>
      </c>
      <c r="O557" s="1260" t="s">
        <v>14681</v>
      </c>
      <c r="P557" s="1260" t="s">
        <v>14684</v>
      </c>
      <c r="Q557" s="1260" t="s">
        <v>11867</v>
      </c>
      <c r="R557" s="1260" t="s">
        <v>14684</v>
      </c>
      <c r="S557" s="1259">
        <v>1</v>
      </c>
      <c r="T557" s="1260" t="s">
        <v>14685</v>
      </c>
      <c r="U557" s="1260" t="s">
        <v>11158</v>
      </c>
      <c r="V557" s="1260" t="s">
        <v>11321</v>
      </c>
      <c r="W557" s="1259">
        <v>0</v>
      </c>
      <c r="X557" s="1259">
        <v>1007</v>
      </c>
      <c r="Y557" s="1259">
        <v>0</v>
      </c>
    </row>
    <row r="558" spans="1:25">
      <c r="A558" s="1350">
        <v>11202002028</v>
      </c>
      <c r="B558" s="1260"/>
      <c r="C558" s="1260" t="s">
        <v>14686</v>
      </c>
      <c r="D558" s="1260" t="s">
        <v>14687</v>
      </c>
      <c r="E558" s="1260" t="s">
        <v>14688</v>
      </c>
      <c r="F558" s="1260" t="s">
        <v>14275</v>
      </c>
      <c r="G558" s="1260" t="s">
        <v>14689</v>
      </c>
      <c r="H558" s="1260" t="s">
        <v>11153</v>
      </c>
      <c r="I558" s="1260" t="s">
        <v>10976</v>
      </c>
      <c r="J558" s="1259">
        <v>7432320</v>
      </c>
      <c r="K558" s="1260" t="s">
        <v>11221</v>
      </c>
      <c r="L558" s="1260" t="s">
        <v>11155</v>
      </c>
      <c r="M558" s="1260" t="s">
        <v>262</v>
      </c>
      <c r="N558" s="1260"/>
      <c r="O558" s="1260" t="s">
        <v>14687</v>
      </c>
      <c r="P558" s="1260"/>
      <c r="Q558" s="1260"/>
      <c r="R558" s="1260" t="s">
        <v>11644</v>
      </c>
      <c r="S558" s="1259">
        <v>1</v>
      </c>
      <c r="T558" s="1260"/>
      <c r="U558" s="1260"/>
      <c r="V558" s="1260"/>
      <c r="W558" s="1259">
        <v>0</v>
      </c>
      <c r="X558" s="1259">
        <v>1007</v>
      </c>
      <c r="Y558" s="1259">
        <v>0</v>
      </c>
    </row>
    <row r="559" spans="1:25">
      <c r="A559" s="1350">
        <v>11202002027</v>
      </c>
      <c r="B559" s="1260"/>
      <c r="C559" s="1260" t="s">
        <v>14690</v>
      </c>
      <c r="D559" s="1260" t="s">
        <v>14691</v>
      </c>
      <c r="E559" s="1260" t="s">
        <v>12267</v>
      </c>
      <c r="F559" s="1260" t="s">
        <v>14692</v>
      </c>
      <c r="G559" s="1260" t="s">
        <v>14693</v>
      </c>
      <c r="H559" s="1260" t="s">
        <v>11153</v>
      </c>
      <c r="I559" s="1260" t="s">
        <v>11243</v>
      </c>
      <c r="J559" s="1259">
        <v>7432319</v>
      </c>
      <c r="K559" s="1260" t="s">
        <v>11221</v>
      </c>
      <c r="L559" s="1260" t="s">
        <v>11155</v>
      </c>
      <c r="M559" s="1260" t="s">
        <v>262</v>
      </c>
      <c r="N559" s="1260"/>
      <c r="O559" s="1260" t="s">
        <v>14691</v>
      </c>
      <c r="P559" s="1260" t="s">
        <v>14694</v>
      </c>
      <c r="Q559" s="1260"/>
      <c r="R559" s="1260"/>
      <c r="S559" s="1259">
        <v>1</v>
      </c>
      <c r="T559" s="1260"/>
      <c r="U559" s="1260"/>
      <c r="V559" s="1260"/>
      <c r="W559" s="1259">
        <v>0</v>
      </c>
      <c r="X559" s="1259">
        <v>1007</v>
      </c>
      <c r="Y559" s="1259">
        <v>0</v>
      </c>
    </row>
    <row r="560" spans="1:25">
      <c r="A560" s="1350">
        <v>11202002026</v>
      </c>
      <c r="B560" s="1260"/>
      <c r="C560" s="1260" t="s">
        <v>14695</v>
      </c>
      <c r="D560" s="1260" t="s">
        <v>14696</v>
      </c>
      <c r="E560" s="1260" t="s">
        <v>12993</v>
      </c>
      <c r="F560" s="1260" t="s">
        <v>14697</v>
      </c>
      <c r="G560" s="1260" t="s">
        <v>14698</v>
      </c>
      <c r="H560" s="1260" t="s">
        <v>11153</v>
      </c>
      <c r="I560" s="1260" t="s">
        <v>11164</v>
      </c>
      <c r="J560" s="1259">
        <v>7432318</v>
      </c>
      <c r="K560" s="1260" t="s">
        <v>11221</v>
      </c>
      <c r="L560" s="1260" t="s">
        <v>11155</v>
      </c>
      <c r="M560" s="1260" t="s">
        <v>2482</v>
      </c>
      <c r="N560" s="1260" t="s">
        <v>14699</v>
      </c>
      <c r="O560" s="1260" t="s">
        <v>14696</v>
      </c>
      <c r="P560" s="1260" t="s">
        <v>11192</v>
      </c>
      <c r="Q560" s="1260" t="s">
        <v>12795</v>
      </c>
      <c r="R560" s="1259">
        <v>8526398</v>
      </c>
      <c r="S560" s="1259">
        <v>1</v>
      </c>
      <c r="T560" s="1260"/>
      <c r="U560" s="1260" t="s">
        <v>11405</v>
      </c>
      <c r="V560" s="1260" t="s">
        <v>14700</v>
      </c>
      <c r="W560" s="1259">
        <v>0</v>
      </c>
      <c r="X560" s="1259">
        <v>1007</v>
      </c>
      <c r="Y560" s="1259">
        <v>0</v>
      </c>
    </row>
    <row r="561" spans="1:25">
      <c r="A561" s="1350">
        <v>11202002025</v>
      </c>
      <c r="B561" s="1260" t="s">
        <v>14701</v>
      </c>
      <c r="C561" s="1260" t="s">
        <v>14702</v>
      </c>
      <c r="D561" s="1260" t="s">
        <v>14703</v>
      </c>
      <c r="E561" s="1260" t="s">
        <v>11266</v>
      </c>
      <c r="F561" s="1260" t="s">
        <v>11176</v>
      </c>
      <c r="G561" s="1260" t="s">
        <v>14704</v>
      </c>
      <c r="H561" s="1260" t="s">
        <v>11153</v>
      </c>
      <c r="I561" s="1260" t="s">
        <v>11177</v>
      </c>
      <c r="J561" s="1259">
        <v>7432317</v>
      </c>
      <c r="K561" s="1260" t="s">
        <v>11221</v>
      </c>
      <c r="L561" s="1260" t="s">
        <v>11155</v>
      </c>
      <c r="M561" s="1260" t="s">
        <v>1463</v>
      </c>
      <c r="N561" s="1260" t="s">
        <v>14705</v>
      </c>
      <c r="O561" s="1260" t="s">
        <v>14703</v>
      </c>
      <c r="P561" s="1260" t="s">
        <v>14706</v>
      </c>
      <c r="Q561" s="1260" t="s">
        <v>11795</v>
      </c>
      <c r="R561" s="1260" t="s">
        <v>14706</v>
      </c>
      <c r="S561" s="1259">
        <v>1</v>
      </c>
      <c r="T561" s="1260" t="s">
        <v>14707</v>
      </c>
      <c r="U561" s="1260" t="s">
        <v>11158</v>
      </c>
      <c r="V561" s="1260" t="s">
        <v>11263</v>
      </c>
      <c r="W561" s="1259">
        <v>0</v>
      </c>
      <c r="X561" s="1259">
        <v>1007</v>
      </c>
      <c r="Y561" s="1259">
        <v>0</v>
      </c>
    </row>
    <row r="562" spans="1:25">
      <c r="A562" s="1350">
        <v>11202002024</v>
      </c>
      <c r="B562" s="1260" t="s">
        <v>14708</v>
      </c>
      <c r="C562" s="1260" t="s">
        <v>14709</v>
      </c>
      <c r="D562" s="1260" t="s">
        <v>14710</v>
      </c>
      <c r="E562" s="1260" t="s">
        <v>11203</v>
      </c>
      <c r="F562" s="1260" t="s">
        <v>14623</v>
      </c>
      <c r="G562" s="1260" t="s">
        <v>14711</v>
      </c>
      <c r="H562" s="1260" t="s">
        <v>11153</v>
      </c>
      <c r="I562" s="1260" t="s">
        <v>11164</v>
      </c>
      <c r="J562" s="1259">
        <v>7432316</v>
      </c>
      <c r="K562" s="1260" t="s">
        <v>11221</v>
      </c>
      <c r="L562" s="1260" t="s">
        <v>11155</v>
      </c>
      <c r="M562" s="1260" t="s">
        <v>2260</v>
      </c>
      <c r="N562" s="1260" t="s">
        <v>14712</v>
      </c>
      <c r="O562" s="1260" t="s">
        <v>14710</v>
      </c>
      <c r="P562" s="1260" t="s">
        <v>14713</v>
      </c>
      <c r="Q562" s="1260" t="s">
        <v>11769</v>
      </c>
      <c r="R562" s="1260" t="s">
        <v>14713</v>
      </c>
      <c r="S562" s="1259">
        <v>1</v>
      </c>
      <c r="T562" s="1260" t="s">
        <v>14714</v>
      </c>
      <c r="U562" s="1260" t="s">
        <v>11209</v>
      </c>
      <c r="V562" s="1260" t="s">
        <v>14715</v>
      </c>
      <c r="W562" s="1259">
        <v>0</v>
      </c>
      <c r="X562" s="1259">
        <v>1007</v>
      </c>
      <c r="Y562" s="1259">
        <v>0</v>
      </c>
    </row>
    <row r="563" spans="1:25">
      <c r="A563" s="1350">
        <v>11202002023</v>
      </c>
      <c r="B563" s="1260" t="s">
        <v>14716</v>
      </c>
      <c r="C563" s="1260" t="s">
        <v>14717</v>
      </c>
      <c r="D563" s="1260" t="s">
        <v>14718</v>
      </c>
      <c r="E563" s="1260" t="s">
        <v>14719</v>
      </c>
      <c r="F563" s="1260" t="s">
        <v>14450</v>
      </c>
      <c r="G563" s="1260" t="s">
        <v>14720</v>
      </c>
      <c r="H563" s="1260" t="s">
        <v>11153</v>
      </c>
      <c r="I563" s="1260" t="s">
        <v>10976</v>
      </c>
      <c r="J563" s="1259">
        <v>7432315</v>
      </c>
      <c r="K563" s="1260" t="s">
        <v>11221</v>
      </c>
      <c r="L563" s="1260" t="s">
        <v>11155</v>
      </c>
      <c r="M563" s="1260" t="s">
        <v>2182</v>
      </c>
      <c r="N563" s="1260" t="s">
        <v>14721</v>
      </c>
      <c r="O563" s="1260" t="s">
        <v>14718</v>
      </c>
      <c r="P563" s="1260" t="s">
        <v>14722</v>
      </c>
      <c r="Q563" s="1260" t="s">
        <v>14723</v>
      </c>
      <c r="R563" s="1260" t="s">
        <v>14722</v>
      </c>
      <c r="S563" s="1259">
        <v>1</v>
      </c>
      <c r="T563" s="1260" t="s">
        <v>14724</v>
      </c>
      <c r="U563" s="1260" t="s">
        <v>12601</v>
      </c>
      <c r="V563" s="1260" t="s">
        <v>13752</v>
      </c>
      <c r="W563" s="1259">
        <v>0</v>
      </c>
      <c r="X563" s="1259">
        <v>1007</v>
      </c>
      <c r="Y563" s="1259">
        <v>0</v>
      </c>
    </row>
    <row r="564" spans="1:25">
      <c r="A564" s="1350">
        <v>11202002022</v>
      </c>
      <c r="B564" s="1260"/>
      <c r="C564" s="1260" t="s">
        <v>14725</v>
      </c>
      <c r="D564" s="1260" t="s">
        <v>14726</v>
      </c>
      <c r="E564" s="1260" t="s">
        <v>14449</v>
      </c>
      <c r="F564" s="1260" t="s">
        <v>14727</v>
      </c>
      <c r="G564" s="1260" t="s">
        <v>14728</v>
      </c>
      <c r="H564" s="1260" t="s">
        <v>11153</v>
      </c>
      <c r="I564" s="1260" t="s">
        <v>10976</v>
      </c>
      <c r="J564" s="1259">
        <v>7432314</v>
      </c>
      <c r="K564" s="1260" t="s">
        <v>11221</v>
      </c>
      <c r="L564" s="1260" t="s">
        <v>11155</v>
      </c>
      <c r="M564" s="1260" t="s">
        <v>262</v>
      </c>
      <c r="N564" s="1260"/>
      <c r="O564" s="1260" t="s">
        <v>14726</v>
      </c>
      <c r="P564" s="1260"/>
      <c r="Q564" s="1260"/>
      <c r="R564" s="1259">
        <v>8961008</v>
      </c>
      <c r="S564" s="1259">
        <v>1</v>
      </c>
      <c r="T564" s="1260"/>
      <c r="U564" s="1260"/>
      <c r="V564" s="1260"/>
      <c r="W564" s="1259">
        <v>0</v>
      </c>
      <c r="X564" s="1259">
        <v>1007</v>
      </c>
      <c r="Y564" s="1259">
        <v>0</v>
      </c>
    </row>
    <row r="565" spans="1:25">
      <c r="A565" s="1350">
        <v>11202002021</v>
      </c>
      <c r="B565" s="1260"/>
      <c r="C565" s="1260" t="s">
        <v>14729</v>
      </c>
      <c r="D565" s="1260" t="s">
        <v>14730</v>
      </c>
      <c r="E565" s="1260" t="s">
        <v>11774</v>
      </c>
      <c r="F565" s="1260" t="s">
        <v>14275</v>
      </c>
      <c r="G565" s="1260" t="s">
        <v>14731</v>
      </c>
      <c r="H565" s="1260" t="s">
        <v>11153</v>
      </c>
      <c r="I565" s="1260" t="s">
        <v>10976</v>
      </c>
      <c r="J565" s="1259">
        <v>7432313</v>
      </c>
      <c r="K565" s="1260" t="s">
        <v>11221</v>
      </c>
      <c r="L565" s="1260" t="s">
        <v>11155</v>
      </c>
      <c r="M565" s="1260" t="s">
        <v>1944</v>
      </c>
      <c r="N565" s="1260" t="s">
        <v>14732</v>
      </c>
      <c r="O565" s="1260" t="s">
        <v>14730</v>
      </c>
      <c r="P565" s="1260" t="s">
        <v>11192</v>
      </c>
      <c r="Q565" s="1260"/>
      <c r="R565" s="1260" t="s">
        <v>14733</v>
      </c>
      <c r="S565" s="1259">
        <v>1</v>
      </c>
      <c r="T565" s="1260"/>
      <c r="U565" s="1260" t="s">
        <v>11396</v>
      </c>
      <c r="V565" s="1260" t="s">
        <v>12022</v>
      </c>
      <c r="W565" s="1259">
        <v>0</v>
      </c>
      <c r="X565" s="1259">
        <v>1007</v>
      </c>
      <c r="Y565" s="1259">
        <v>0</v>
      </c>
    </row>
    <row r="566" spans="1:25">
      <c r="A566" s="1350">
        <v>11202002020</v>
      </c>
      <c r="B566" s="1260" t="s">
        <v>14734</v>
      </c>
      <c r="C566" s="1260" t="s">
        <v>14735</v>
      </c>
      <c r="D566" s="1260" t="s">
        <v>14736</v>
      </c>
      <c r="E566" s="1260" t="s">
        <v>11190</v>
      </c>
      <c r="F566" s="1260" t="s">
        <v>14275</v>
      </c>
      <c r="G566" s="1260" t="s">
        <v>14737</v>
      </c>
      <c r="H566" s="1260" t="s">
        <v>11153</v>
      </c>
      <c r="I566" s="1260" t="s">
        <v>10976</v>
      </c>
      <c r="J566" s="1259">
        <v>7432312</v>
      </c>
      <c r="K566" s="1260" t="s">
        <v>11221</v>
      </c>
      <c r="L566" s="1260" t="s">
        <v>11155</v>
      </c>
      <c r="M566" s="1260" t="s">
        <v>262</v>
      </c>
      <c r="N566" s="1260"/>
      <c r="O566" s="1260" t="s">
        <v>14736</v>
      </c>
      <c r="P566" s="1260"/>
      <c r="Q566" s="1260"/>
      <c r="R566" s="1260"/>
      <c r="S566" s="1259">
        <v>1</v>
      </c>
      <c r="T566" s="1260"/>
      <c r="U566" s="1260"/>
      <c r="V566" s="1260"/>
      <c r="W566" s="1259">
        <v>0</v>
      </c>
      <c r="X566" s="1259">
        <v>1007</v>
      </c>
      <c r="Y566" s="1259">
        <v>0</v>
      </c>
    </row>
    <row r="567" spans="1:25">
      <c r="A567" s="1350">
        <v>11202002019</v>
      </c>
      <c r="B567" s="1260"/>
      <c r="C567" s="1260" t="s">
        <v>14738</v>
      </c>
      <c r="D567" s="1260" t="s">
        <v>14739</v>
      </c>
      <c r="E567" s="1260" t="s">
        <v>11353</v>
      </c>
      <c r="F567" s="1260" t="s">
        <v>14740</v>
      </c>
      <c r="G567" s="1260" t="s">
        <v>14741</v>
      </c>
      <c r="H567" s="1260" t="s">
        <v>11153</v>
      </c>
      <c r="I567" s="1260" t="s">
        <v>10976</v>
      </c>
      <c r="J567" s="1259">
        <v>7432311</v>
      </c>
      <c r="K567" s="1260" t="s">
        <v>11221</v>
      </c>
      <c r="L567" s="1260" t="s">
        <v>11155</v>
      </c>
      <c r="M567" s="1260" t="s">
        <v>262</v>
      </c>
      <c r="N567" s="1260"/>
      <c r="O567" s="1260" t="s">
        <v>14739</v>
      </c>
      <c r="P567" s="1260"/>
      <c r="Q567" s="1260"/>
      <c r="R567" s="1260"/>
      <c r="S567" s="1259">
        <v>1</v>
      </c>
      <c r="T567" s="1260"/>
      <c r="U567" s="1260"/>
      <c r="V567" s="1260"/>
      <c r="W567" s="1259">
        <v>0</v>
      </c>
      <c r="X567" s="1259">
        <v>1007</v>
      </c>
      <c r="Y567" s="1259">
        <v>0</v>
      </c>
    </row>
    <row r="568" spans="1:25">
      <c r="A568" s="1350">
        <v>11202002018</v>
      </c>
      <c r="B568" s="1260"/>
      <c r="C568" s="1260" t="s">
        <v>14742</v>
      </c>
      <c r="D568" s="1260" t="s">
        <v>14743</v>
      </c>
      <c r="E568" s="1260" t="s">
        <v>11353</v>
      </c>
      <c r="F568" s="1260" t="s">
        <v>14744</v>
      </c>
      <c r="G568" s="1260" t="s">
        <v>14745</v>
      </c>
      <c r="H568" s="1260" t="s">
        <v>11153</v>
      </c>
      <c r="I568" s="1260" t="s">
        <v>10976</v>
      </c>
      <c r="J568" s="1259">
        <v>7432310</v>
      </c>
      <c r="K568" s="1260" t="s">
        <v>11221</v>
      </c>
      <c r="L568" s="1260" t="s">
        <v>11155</v>
      </c>
      <c r="M568" s="1260" t="s">
        <v>262</v>
      </c>
      <c r="N568" s="1260"/>
      <c r="O568" s="1260" t="s">
        <v>14743</v>
      </c>
      <c r="P568" s="1260"/>
      <c r="Q568" s="1260"/>
      <c r="R568" s="1260"/>
      <c r="S568" s="1259">
        <v>1</v>
      </c>
      <c r="T568" s="1260"/>
      <c r="U568" s="1260"/>
      <c r="V568" s="1260"/>
      <c r="W568" s="1259">
        <v>0</v>
      </c>
      <c r="X568" s="1259">
        <v>1007</v>
      </c>
      <c r="Y568" s="1259">
        <v>0</v>
      </c>
    </row>
    <row r="569" spans="1:25">
      <c r="A569" s="1350">
        <v>11202002017</v>
      </c>
      <c r="B569" s="1260"/>
      <c r="C569" s="1260" t="s">
        <v>14746</v>
      </c>
      <c r="D569" s="1260" t="s">
        <v>14747</v>
      </c>
      <c r="E569" s="1260" t="s">
        <v>11560</v>
      </c>
      <c r="F569" s="1260" t="s">
        <v>11176</v>
      </c>
      <c r="G569" s="1260" t="s">
        <v>14748</v>
      </c>
      <c r="H569" s="1260" t="s">
        <v>11153</v>
      </c>
      <c r="I569" s="1260" t="s">
        <v>11177</v>
      </c>
      <c r="J569" s="1259">
        <v>7432309</v>
      </c>
      <c r="K569" s="1260" t="s">
        <v>11221</v>
      </c>
      <c r="L569" s="1260" t="s">
        <v>11155</v>
      </c>
      <c r="M569" s="1260" t="s">
        <v>262</v>
      </c>
      <c r="N569" s="1260"/>
      <c r="O569" s="1260" t="s">
        <v>14747</v>
      </c>
      <c r="P569" s="1260"/>
      <c r="Q569" s="1260"/>
      <c r="R569" s="1260"/>
      <c r="S569" s="1259">
        <v>1</v>
      </c>
      <c r="T569" s="1260"/>
      <c r="U569" s="1260"/>
      <c r="V569" s="1260"/>
      <c r="W569" s="1259">
        <v>0</v>
      </c>
      <c r="X569" s="1259">
        <v>1007</v>
      </c>
      <c r="Y569" s="1259">
        <v>0</v>
      </c>
    </row>
    <row r="570" spans="1:25">
      <c r="A570" s="1350">
        <v>11202002016</v>
      </c>
      <c r="B570" s="1260" t="s">
        <v>14749</v>
      </c>
      <c r="C570" s="1260" t="s">
        <v>14750</v>
      </c>
      <c r="D570" s="1260" t="s">
        <v>14751</v>
      </c>
      <c r="E570" s="1260" t="s">
        <v>11311</v>
      </c>
      <c r="F570" s="1260" t="s">
        <v>14275</v>
      </c>
      <c r="G570" s="1260" t="s">
        <v>14752</v>
      </c>
      <c r="H570" s="1260" t="s">
        <v>11153</v>
      </c>
      <c r="I570" s="1260" t="s">
        <v>10976</v>
      </c>
      <c r="J570" s="1259">
        <v>7432308</v>
      </c>
      <c r="K570" s="1260" t="s">
        <v>11375</v>
      </c>
      <c r="L570" s="1260" t="s">
        <v>11155</v>
      </c>
      <c r="M570" s="1260" t="s">
        <v>2036</v>
      </c>
      <c r="N570" s="1260" t="s">
        <v>14753</v>
      </c>
      <c r="O570" s="1260" t="s">
        <v>14751</v>
      </c>
      <c r="P570" s="1260" t="s">
        <v>14754</v>
      </c>
      <c r="Q570" s="1260" t="s">
        <v>12167</v>
      </c>
      <c r="R570" s="1260" t="s">
        <v>14755</v>
      </c>
      <c r="S570" s="1259">
        <v>1</v>
      </c>
      <c r="T570" s="1260" t="s">
        <v>14756</v>
      </c>
      <c r="U570" s="1260" t="s">
        <v>11396</v>
      </c>
      <c r="V570" s="1260" t="s">
        <v>11690</v>
      </c>
      <c r="W570" s="1259">
        <v>123</v>
      </c>
      <c r="X570" s="1259">
        <v>1008</v>
      </c>
      <c r="Y570" s="1259">
        <v>0</v>
      </c>
    </row>
    <row r="571" spans="1:25">
      <c r="A571" s="1350">
        <v>11202002015</v>
      </c>
      <c r="B571" s="1260" t="s">
        <v>14757</v>
      </c>
      <c r="C571" s="1260" t="s">
        <v>14758</v>
      </c>
      <c r="D571" s="1260" t="s">
        <v>14759</v>
      </c>
      <c r="E571" s="1260" t="s">
        <v>11203</v>
      </c>
      <c r="F571" s="1260" t="s">
        <v>14450</v>
      </c>
      <c r="G571" s="1260" t="s">
        <v>14760</v>
      </c>
      <c r="H571" s="1260" t="s">
        <v>11153</v>
      </c>
      <c r="I571" s="1260" t="s">
        <v>10976</v>
      </c>
      <c r="J571" s="1259">
        <v>7432307</v>
      </c>
      <c r="K571" s="1260" t="s">
        <v>11221</v>
      </c>
      <c r="L571" s="1260" t="s">
        <v>11155</v>
      </c>
      <c r="M571" s="1260" t="s">
        <v>768</v>
      </c>
      <c r="N571" s="1260" t="s">
        <v>14761</v>
      </c>
      <c r="O571" s="1260" t="s">
        <v>14759</v>
      </c>
      <c r="P571" s="1260" t="s">
        <v>14762</v>
      </c>
      <c r="Q571" s="1260" t="s">
        <v>11394</v>
      </c>
      <c r="R571" s="1260" t="s">
        <v>14763</v>
      </c>
      <c r="S571" s="1259">
        <v>1</v>
      </c>
      <c r="T571" s="1260" t="s">
        <v>14764</v>
      </c>
      <c r="U571" s="1260" t="s">
        <v>11158</v>
      </c>
      <c r="V571" s="1260" t="s">
        <v>11824</v>
      </c>
      <c r="W571" s="1259">
        <v>0</v>
      </c>
      <c r="X571" s="1259">
        <v>1007</v>
      </c>
      <c r="Y571" s="1259">
        <v>0</v>
      </c>
    </row>
    <row r="572" spans="1:25">
      <c r="A572" s="1350">
        <v>11202002014</v>
      </c>
      <c r="B572" s="1260"/>
      <c r="C572" s="1260" t="s">
        <v>14765</v>
      </c>
      <c r="D572" s="1260" t="s">
        <v>14766</v>
      </c>
      <c r="E572" s="1260" t="s">
        <v>11353</v>
      </c>
      <c r="F572" s="1260" t="s">
        <v>11176</v>
      </c>
      <c r="G572" s="1260" t="s">
        <v>14767</v>
      </c>
      <c r="H572" s="1260" t="s">
        <v>11153</v>
      </c>
      <c r="I572" s="1260" t="s">
        <v>11177</v>
      </c>
      <c r="J572" s="1259">
        <v>7432306</v>
      </c>
      <c r="K572" s="1260" t="s">
        <v>11221</v>
      </c>
      <c r="L572" s="1260" t="s">
        <v>11155</v>
      </c>
      <c r="M572" s="1260" t="s">
        <v>262</v>
      </c>
      <c r="N572" s="1260"/>
      <c r="O572" s="1260" t="s">
        <v>14766</v>
      </c>
      <c r="P572" s="1260"/>
      <c r="Q572" s="1260"/>
      <c r="R572" s="1260"/>
      <c r="S572" s="1259">
        <v>1</v>
      </c>
      <c r="T572" s="1260"/>
      <c r="U572" s="1260"/>
      <c r="V572" s="1260"/>
      <c r="W572" s="1259">
        <v>0</v>
      </c>
      <c r="X572" s="1259">
        <v>1007</v>
      </c>
      <c r="Y572" s="1259">
        <v>0</v>
      </c>
    </row>
    <row r="573" spans="1:25">
      <c r="A573" s="1350">
        <v>11202002013</v>
      </c>
      <c r="B573" s="1260" t="s">
        <v>14768</v>
      </c>
      <c r="C573" s="1260" t="s">
        <v>14769</v>
      </c>
      <c r="D573" s="1260" t="s">
        <v>14770</v>
      </c>
      <c r="E573" s="1260" t="s">
        <v>12007</v>
      </c>
      <c r="F573" s="1260" t="s">
        <v>14771</v>
      </c>
      <c r="G573" s="1260" t="s">
        <v>14772</v>
      </c>
      <c r="H573" s="1260" t="s">
        <v>11153</v>
      </c>
      <c r="I573" s="1260" t="s">
        <v>11164</v>
      </c>
      <c r="J573" s="1259">
        <v>7432305</v>
      </c>
      <c r="K573" s="1260" t="s">
        <v>11221</v>
      </c>
      <c r="L573" s="1260" t="s">
        <v>11155</v>
      </c>
      <c r="M573" s="1260" t="s">
        <v>1902</v>
      </c>
      <c r="N573" s="1260" t="s">
        <v>14773</v>
      </c>
      <c r="O573" s="1260" t="s">
        <v>14770</v>
      </c>
      <c r="P573" s="1260" t="s">
        <v>14774</v>
      </c>
      <c r="Q573" s="1260" t="s">
        <v>11411</v>
      </c>
      <c r="R573" s="1260" t="s">
        <v>14774</v>
      </c>
      <c r="S573" s="1259">
        <v>1</v>
      </c>
      <c r="T573" s="1260" t="s">
        <v>14775</v>
      </c>
      <c r="U573" s="1260" t="s">
        <v>11405</v>
      </c>
      <c r="V573" s="1260" t="s">
        <v>11744</v>
      </c>
      <c r="W573" s="1259">
        <v>0</v>
      </c>
      <c r="X573" s="1259">
        <v>1007</v>
      </c>
      <c r="Y573" s="1259">
        <v>0</v>
      </c>
    </row>
    <row r="574" spans="1:25">
      <c r="A574" s="1350">
        <v>11202002012</v>
      </c>
      <c r="B574" s="1260"/>
      <c r="C574" s="1260" t="s">
        <v>14776</v>
      </c>
      <c r="D574" s="1260" t="s">
        <v>14777</v>
      </c>
      <c r="E574" s="1260" t="s">
        <v>11175</v>
      </c>
      <c r="F574" s="1260" t="s">
        <v>14778</v>
      </c>
      <c r="G574" s="1260" t="s">
        <v>14779</v>
      </c>
      <c r="H574" s="1260" t="s">
        <v>11153</v>
      </c>
      <c r="I574" s="1260" t="s">
        <v>11164</v>
      </c>
      <c r="J574" s="1259">
        <v>7432304</v>
      </c>
      <c r="K574" s="1260" t="s">
        <v>11221</v>
      </c>
      <c r="L574" s="1260" t="s">
        <v>11155</v>
      </c>
      <c r="M574" s="1260" t="s">
        <v>2152</v>
      </c>
      <c r="N574" s="1260" t="s">
        <v>14780</v>
      </c>
      <c r="O574" s="1260" t="s">
        <v>14777</v>
      </c>
      <c r="P574" s="1260" t="s">
        <v>14781</v>
      </c>
      <c r="Q574" s="1260" t="s">
        <v>11658</v>
      </c>
      <c r="R574" s="1260" t="s">
        <v>14782</v>
      </c>
      <c r="S574" s="1259">
        <v>1</v>
      </c>
      <c r="T574" s="1260"/>
      <c r="U574" s="1260" t="s">
        <v>11290</v>
      </c>
      <c r="V574" s="1260" t="s">
        <v>14783</v>
      </c>
      <c r="W574" s="1259">
        <v>0</v>
      </c>
      <c r="X574" s="1259">
        <v>1007</v>
      </c>
      <c r="Y574" s="1259">
        <v>0</v>
      </c>
    </row>
    <row r="575" spans="1:25">
      <c r="A575" s="1350">
        <v>11202002011</v>
      </c>
      <c r="B575" s="1260"/>
      <c r="C575" s="1260" t="s">
        <v>14784</v>
      </c>
      <c r="D575" s="1260" t="s">
        <v>14785</v>
      </c>
      <c r="E575" s="1260" t="s">
        <v>13621</v>
      </c>
      <c r="F575" s="1260" t="s">
        <v>14450</v>
      </c>
      <c r="G575" s="1260" t="s">
        <v>14786</v>
      </c>
      <c r="H575" s="1260" t="s">
        <v>11153</v>
      </c>
      <c r="I575" s="1260" t="s">
        <v>10976</v>
      </c>
      <c r="J575" s="1259">
        <v>7432303</v>
      </c>
      <c r="K575" s="1260" t="s">
        <v>11221</v>
      </c>
      <c r="L575" s="1260" t="s">
        <v>11155</v>
      </c>
      <c r="M575" s="1260" t="s">
        <v>1391</v>
      </c>
      <c r="N575" s="1260" t="s">
        <v>14787</v>
      </c>
      <c r="O575" s="1260" t="s">
        <v>14785</v>
      </c>
      <c r="P575" s="1260" t="s">
        <v>14788</v>
      </c>
      <c r="Q575" s="1260"/>
      <c r="R575" s="1259">
        <v>8929939</v>
      </c>
      <c r="S575" s="1259">
        <v>1</v>
      </c>
      <c r="T575" s="1260"/>
      <c r="U575" s="1260" t="s">
        <v>11518</v>
      </c>
      <c r="V575" s="1260" t="s">
        <v>14789</v>
      </c>
      <c r="W575" s="1259">
        <v>0</v>
      </c>
      <c r="X575" s="1259">
        <v>1007</v>
      </c>
      <c r="Y575" s="1259">
        <v>0</v>
      </c>
    </row>
    <row r="576" spans="1:25">
      <c r="A576" s="1350">
        <v>11202002010</v>
      </c>
      <c r="B576" s="1260"/>
      <c r="C576" s="1260" t="s">
        <v>14790</v>
      </c>
      <c r="D576" s="1260" t="s">
        <v>14791</v>
      </c>
      <c r="E576" s="1260" t="s">
        <v>11190</v>
      </c>
      <c r="F576" s="1260" t="s">
        <v>14557</v>
      </c>
      <c r="G576" s="1260" t="s">
        <v>14792</v>
      </c>
      <c r="H576" s="1260" t="s">
        <v>11153</v>
      </c>
      <c r="I576" s="1260" t="s">
        <v>10976</v>
      </c>
      <c r="J576" s="1259">
        <v>7432302</v>
      </c>
      <c r="K576" s="1260" t="s">
        <v>11221</v>
      </c>
      <c r="L576" s="1260" t="s">
        <v>11155</v>
      </c>
      <c r="M576" s="1260" t="s">
        <v>262</v>
      </c>
      <c r="N576" s="1260"/>
      <c r="O576" s="1260" t="s">
        <v>14791</v>
      </c>
      <c r="P576" s="1260"/>
      <c r="Q576" s="1260"/>
      <c r="R576" s="1260" t="s">
        <v>14793</v>
      </c>
      <c r="S576" s="1259">
        <v>1</v>
      </c>
      <c r="T576" s="1260"/>
      <c r="U576" s="1260"/>
      <c r="V576" s="1260"/>
      <c r="W576" s="1259">
        <v>0</v>
      </c>
      <c r="X576" s="1259">
        <v>1007</v>
      </c>
      <c r="Y576" s="1259">
        <v>0</v>
      </c>
    </row>
    <row r="577" spans="1:25">
      <c r="A577" s="1350">
        <v>11202002009</v>
      </c>
      <c r="B577" s="1260" t="s">
        <v>14794</v>
      </c>
      <c r="C577" s="1260" t="s">
        <v>14790</v>
      </c>
      <c r="D577" s="1260" t="s">
        <v>14795</v>
      </c>
      <c r="E577" s="1260" t="s">
        <v>11311</v>
      </c>
      <c r="F577" s="1260" t="s">
        <v>11176</v>
      </c>
      <c r="G577" s="1260" t="s">
        <v>14796</v>
      </c>
      <c r="H577" s="1260" t="s">
        <v>11153</v>
      </c>
      <c r="I577" s="1260" t="s">
        <v>11177</v>
      </c>
      <c r="J577" s="1259">
        <v>7432301</v>
      </c>
      <c r="K577" s="1260" t="s">
        <v>11221</v>
      </c>
      <c r="L577" s="1260" t="s">
        <v>11155</v>
      </c>
      <c r="M577" s="1260" t="s">
        <v>2241</v>
      </c>
      <c r="N577" s="1260" t="s">
        <v>14797</v>
      </c>
      <c r="O577" s="1260" t="s">
        <v>14795</v>
      </c>
      <c r="P577" s="1260"/>
      <c r="Q577" s="1260" t="s">
        <v>14798</v>
      </c>
      <c r="R577" s="1260" t="s">
        <v>14799</v>
      </c>
      <c r="S577" s="1259">
        <v>1</v>
      </c>
      <c r="T577" s="1260"/>
      <c r="U577" s="1260" t="s">
        <v>11182</v>
      </c>
      <c r="V577" s="1260" t="s">
        <v>11898</v>
      </c>
      <c r="W577" s="1259">
        <v>0</v>
      </c>
      <c r="X577" s="1259">
        <v>1007</v>
      </c>
      <c r="Y577" s="1259">
        <v>0</v>
      </c>
    </row>
    <row r="578" spans="1:25">
      <c r="A578" s="1350">
        <v>11202002008</v>
      </c>
      <c r="B578" s="1260"/>
      <c r="C578" s="1260" t="s">
        <v>14800</v>
      </c>
      <c r="D578" s="1260" t="s">
        <v>14801</v>
      </c>
      <c r="E578" s="1260" t="s">
        <v>11560</v>
      </c>
      <c r="F578" s="1260" t="s">
        <v>11176</v>
      </c>
      <c r="G578" s="1260" t="s">
        <v>14802</v>
      </c>
      <c r="H578" s="1260" t="s">
        <v>11153</v>
      </c>
      <c r="I578" s="1260" t="s">
        <v>11177</v>
      </c>
      <c r="J578" s="1259">
        <v>7432300</v>
      </c>
      <c r="K578" s="1260" t="s">
        <v>11221</v>
      </c>
      <c r="L578" s="1260" t="s">
        <v>11155</v>
      </c>
      <c r="M578" s="1260" t="s">
        <v>1376</v>
      </c>
      <c r="N578" s="1260" t="s">
        <v>14803</v>
      </c>
      <c r="O578" s="1260" t="s">
        <v>14801</v>
      </c>
      <c r="P578" s="1260"/>
      <c r="Q578" s="1260"/>
      <c r="R578" s="1260" t="s">
        <v>14804</v>
      </c>
      <c r="S578" s="1259">
        <v>1</v>
      </c>
      <c r="T578" s="1260"/>
      <c r="U578" s="1260" t="s">
        <v>11269</v>
      </c>
      <c r="V578" s="1260" t="s">
        <v>14651</v>
      </c>
      <c r="W578" s="1259">
        <v>0</v>
      </c>
      <c r="X578" s="1259">
        <v>1007</v>
      </c>
      <c r="Y578" s="1259">
        <v>0</v>
      </c>
    </row>
    <row r="579" spans="1:25">
      <c r="A579" s="1350">
        <v>11202002007</v>
      </c>
      <c r="B579" s="1260" t="s">
        <v>14805</v>
      </c>
      <c r="C579" s="1260" t="s">
        <v>14806</v>
      </c>
      <c r="D579" s="1260" t="s">
        <v>14807</v>
      </c>
      <c r="E579" s="1260" t="s">
        <v>11593</v>
      </c>
      <c r="F579" s="1260" t="s">
        <v>11176</v>
      </c>
      <c r="G579" s="1260" t="s">
        <v>14808</v>
      </c>
      <c r="H579" s="1260" t="s">
        <v>11153</v>
      </c>
      <c r="I579" s="1260" t="s">
        <v>11177</v>
      </c>
      <c r="J579" s="1259">
        <v>7432299</v>
      </c>
      <c r="K579" s="1260" t="s">
        <v>11221</v>
      </c>
      <c r="L579" s="1260" t="s">
        <v>11155</v>
      </c>
      <c r="M579" s="1260" t="s">
        <v>2354</v>
      </c>
      <c r="N579" s="1260" t="s">
        <v>14809</v>
      </c>
      <c r="O579" s="1260" t="s">
        <v>14807</v>
      </c>
      <c r="P579" s="1260" t="s">
        <v>14810</v>
      </c>
      <c r="Q579" s="1260" t="s">
        <v>11394</v>
      </c>
      <c r="R579" s="1260" t="s">
        <v>14811</v>
      </c>
      <c r="S579" s="1259">
        <v>1</v>
      </c>
      <c r="T579" s="1260" t="s">
        <v>14812</v>
      </c>
      <c r="U579" s="1260" t="s">
        <v>11193</v>
      </c>
      <c r="V579" s="1260" t="s">
        <v>14813</v>
      </c>
      <c r="W579" s="1259">
        <v>0</v>
      </c>
      <c r="X579" s="1259">
        <v>1007</v>
      </c>
      <c r="Y579" s="1259">
        <v>0</v>
      </c>
    </row>
    <row r="580" spans="1:25">
      <c r="A580" s="1350">
        <v>11202002006</v>
      </c>
      <c r="B580" s="1260" t="s">
        <v>14814</v>
      </c>
      <c r="C580" s="1260" t="s">
        <v>14815</v>
      </c>
      <c r="D580" s="1260" t="s">
        <v>14816</v>
      </c>
      <c r="E580" s="1260" t="s">
        <v>11190</v>
      </c>
      <c r="F580" s="1260" t="s">
        <v>11176</v>
      </c>
      <c r="G580" s="1260" t="s">
        <v>14817</v>
      </c>
      <c r="H580" s="1260" t="s">
        <v>11153</v>
      </c>
      <c r="I580" s="1260" t="s">
        <v>11177</v>
      </c>
      <c r="J580" s="1259">
        <v>7432298</v>
      </c>
      <c r="K580" s="1260" t="s">
        <v>11221</v>
      </c>
      <c r="L580" s="1260" t="s">
        <v>11155</v>
      </c>
      <c r="M580" s="1260" t="s">
        <v>2460</v>
      </c>
      <c r="N580" s="1260" t="s">
        <v>14818</v>
      </c>
      <c r="O580" s="1260" t="s">
        <v>14816</v>
      </c>
      <c r="P580" s="1260"/>
      <c r="Q580" s="1260"/>
      <c r="R580" s="1260"/>
      <c r="S580" s="1259">
        <v>1</v>
      </c>
      <c r="T580" s="1260"/>
      <c r="U580" s="1260" t="s">
        <v>11269</v>
      </c>
      <c r="V580" s="1260" t="s">
        <v>11787</v>
      </c>
      <c r="W580" s="1259">
        <v>0</v>
      </c>
      <c r="X580" s="1259">
        <v>1007</v>
      </c>
      <c r="Y580" s="1259">
        <v>0</v>
      </c>
    </row>
    <row r="581" spans="1:25">
      <c r="A581" s="1350">
        <v>11202002005</v>
      </c>
      <c r="B581" s="1260"/>
      <c r="C581" s="1260" t="s">
        <v>14819</v>
      </c>
      <c r="D581" s="1260" t="s">
        <v>14820</v>
      </c>
      <c r="E581" s="1260" t="s">
        <v>14449</v>
      </c>
      <c r="F581" s="1260" t="s">
        <v>14450</v>
      </c>
      <c r="G581" s="1260" t="s">
        <v>14821</v>
      </c>
      <c r="H581" s="1260" t="s">
        <v>11153</v>
      </c>
      <c r="I581" s="1260" t="s">
        <v>10976</v>
      </c>
      <c r="J581" s="1259">
        <v>7432297</v>
      </c>
      <c r="K581" s="1260" t="s">
        <v>11221</v>
      </c>
      <c r="L581" s="1260" t="s">
        <v>11155</v>
      </c>
      <c r="M581" s="1260" t="s">
        <v>2529</v>
      </c>
      <c r="N581" s="1260" t="s">
        <v>14822</v>
      </c>
      <c r="O581" s="1260" t="s">
        <v>14820</v>
      </c>
      <c r="P581" s="1260"/>
      <c r="Q581" s="1260"/>
      <c r="R581" s="1259">
        <v>8960418</v>
      </c>
      <c r="S581" s="1259">
        <v>1</v>
      </c>
      <c r="T581" s="1260"/>
      <c r="U581" s="1260" t="s">
        <v>11231</v>
      </c>
      <c r="V581" s="1260" t="s">
        <v>12126</v>
      </c>
      <c r="W581" s="1259">
        <v>0</v>
      </c>
      <c r="X581" s="1259">
        <v>1007</v>
      </c>
      <c r="Y581" s="1259">
        <v>0</v>
      </c>
    </row>
    <row r="582" spans="1:25">
      <c r="A582" s="1350">
        <v>11202002004</v>
      </c>
      <c r="B582" s="1260"/>
      <c r="C582" s="1260" t="s">
        <v>14823</v>
      </c>
      <c r="D582" s="1260" t="s">
        <v>14824</v>
      </c>
      <c r="E582" s="1260" t="s">
        <v>11190</v>
      </c>
      <c r="F582" s="1260" t="s">
        <v>14450</v>
      </c>
      <c r="G582" s="1260" t="s">
        <v>14825</v>
      </c>
      <c r="H582" s="1260" t="s">
        <v>11153</v>
      </c>
      <c r="I582" s="1260" t="s">
        <v>10976</v>
      </c>
      <c r="J582" s="1259">
        <v>7432296</v>
      </c>
      <c r="K582" s="1260" t="s">
        <v>11221</v>
      </c>
      <c r="L582" s="1260" t="s">
        <v>11155</v>
      </c>
      <c r="M582" s="1260" t="s">
        <v>262</v>
      </c>
      <c r="N582" s="1260"/>
      <c r="O582" s="1260" t="s">
        <v>14824</v>
      </c>
      <c r="P582" s="1260"/>
      <c r="Q582" s="1260"/>
      <c r="R582" s="1260" t="s">
        <v>14826</v>
      </c>
      <c r="S582" s="1259">
        <v>1</v>
      </c>
      <c r="T582" s="1260"/>
      <c r="U582" s="1260"/>
      <c r="V582" s="1260"/>
      <c r="W582" s="1259">
        <v>0</v>
      </c>
      <c r="X582" s="1259">
        <v>1007</v>
      </c>
      <c r="Y582" s="1259">
        <v>0</v>
      </c>
    </row>
    <row r="583" spans="1:25">
      <c r="A583" s="1350">
        <v>11202002003</v>
      </c>
      <c r="B583" s="1260"/>
      <c r="C583" s="1260" t="s">
        <v>14823</v>
      </c>
      <c r="D583" s="1260" t="s">
        <v>14827</v>
      </c>
      <c r="E583" s="1260" t="s">
        <v>12348</v>
      </c>
      <c r="F583" s="1260" t="s">
        <v>14828</v>
      </c>
      <c r="G583" s="1260" t="s">
        <v>14829</v>
      </c>
      <c r="H583" s="1260" t="s">
        <v>11153</v>
      </c>
      <c r="I583" s="1260" t="s">
        <v>11164</v>
      </c>
      <c r="J583" s="1259">
        <v>7432295</v>
      </c>
      <c r="K583" s="1260" t="s">
        <v>11221</v>
      </c>
      <c r="L583" s="1260" t="s">
        <v>11155</v>
      </c>
      <c r="M583" s="1260" t="s">
        <v>2426</v>
      </c>
      <c r="N583" s="1260" t="s">
        <v>14830</v>
      </c>
      <c r="O583" s="1260" t="s">
        <v>14827</v>
      </c>
      <c r="P583" s="1260"/>
      <c r="Q583" s="1260" t="s">
        <v>11596</v>
      </c>
      <c r="R583" s="1259">
        <v>8337955</v>
      </c>
      <c r="S583" s="1259">
        <v>1</v>
      </c>
      <c r="T583" s="1260"/>
      <c r="U583" s="1260" t="s">
        <v>11405</v>
      </c>
      <c r="V583" s="1260" t="s">
        <v>11406</v>
      </c>
      <c r="W583" s="1259">
        <v>0</v>
      </c>
      <c r="X583" s="1259">
        <v>1007</v>
      </c>
      <c r="Y583" s="1259">
        <v>0</v>
      </c>
    </row>
    <row r="584" spans="1:25">
      <c r="A584" s="1350">
        <v>11202002002</v>
      </c>
      <c r="B584" s="1260"/>
      <c r="C584" s="1260" t="s">
        <v>14831</v>
      </c>
      <c r="D584" s="1260" t="s">
        <v>14832</v>
      </c>
      <c r="E584" s="1260" t="s">
        <v>12605</v>
      </c>
      <c r="F584" s="1260" t="s">
        <v>14450</v>
      </c>
      <c r="G584" s="1260" t="s">
        <v>14833</v>
      </c>
      <c r="H584" s="1260" t="s">
        <v>11153</v>
      </c>
      <c r="I584" s="1260" t="s">
        <v>10976</v>
      </c>
      <c r="J584" s="1259">
        <v>7432294</v>
      </c>
      <c r="K584" s="1260" t="s">
        <v>11221</v>
      </c>
      <c r="L584" s="1260" t="s">
        <v>11155</v>
      </c>
      <c r="M584" s="1260" t="s">
        <v>262</v>
      </c>
      <c r="N584" s="1260"/>
      <c r="O584" s="1260" t="s">
        <v>14832</v>
      </c>
      <c r="P584" s="1260"/>
      <c r="Q584" s="1260"/>
      <c r="R584" s="1260"/>
      <c r="S584" s="1259">
        <v>1</v>
      </c>
      <c r="T584" s="1260"/>
      <c r="U584" s="1260"/>
      <c r="V584" s="1260"/>
      <c r="W584" s="1259">
        <v>0</v>
      </c>
      <c r="X584" s="1259">
        <v>1007</v>
      </c>
      <c r="Y584" s="1259">
        <v>0</v>
      </c>
    </row>
    <row r="585" spans="1:25">
      <c r="A585" s="1350">
        <v>11202002001</v>
      </c>
      <c r="B585" s="1260" t="s">
        <v>14834</v>
      </c>
      <c r="C585" s="1260" t="s">
        <v>14835</v>
      </c>
      <c r="D585" s="1260" t="s">
        <v>14836</v>
      </c>
      <c r="E585" s="1260" t="s">
        <v>11426</v>
      </c>
      <c r="F585" s="1260" t="s">
        <v>11176</v>
      </c>
      <c r="G585" s="1260" t="s">
        <v>14837</v>
      </c>
      <c r="H585" s="1260" t="s">
        <v>11153</v>
      </c>
      <c r="I585" s="1260" t="s">
        <v>11177</v>
      </c>
      <c r="J585" s="1259">
        <v>7432293</v>
      </c>
      <c r="K585" s="1260" t="s">
        <v>11221</v>
      </c>
      <c r="L585" s="1260" t="s">
        <v>11155</v>
      </c>
      <c r="M585" s="1260" t="s">
        <v>2357</v>
      </c>
      <c r="N585" s="1260" t="s">
        <v>14838</v>
      </c>
      <c r="O585" s="1260" t="s">
        <v>14836</v>
      </c>
      <c r="P585" s="1260" t="s">
        <v>14839</v>
      </c>
      <c r="Q585" s="1260" t="s">
        <v>11867</v>
      </c>
      <c r="R585" s="1260" t="s">
        <v>14839</v>
      </c>
      <c r="S585" s="1259">
        <v>1</v>
      </c>
      <c r="T585" s="1260"/>
      <c r="U585" s="1260" t="s">
        <v>11193</v>
      </c>
      <c r="V585" s="1260" t="s">
        <v>11705</v>
      </c>
      <c r="W585" s="1259">
        <v>0</v>
      </c>
      <c r="X585" s="1259">
        <v>1007</v>
      </c>
      <c r="Y585" s="1259">
        <v>0</v>
      </c>
    </row>
    <row r="586" spans="1:25">
      <c r="A586" s="1350">
        <v>11202002000</v>
      </c>
      <c r="B586" s="1260"/>
      <c r="C586" s="1260" t="s">
        <v>14840</v>
      </c>
      <c r="D586" s="1260" t="s">
        <v>14841</v>
      </c>
      <c r="E586" s="1260" t="s">
        <v>11353</v>
      </c>
      <c r="F586" s="1260" t="s">
        <v>14842</v>
      </c>
      <c r="G586" s="1260" t="s">
        <v>14843</v>
      </c>
      <c r="H586" s="1260" t="s">
        <v>11153</v>
      </c>
      <c r="I586" s="1260" t="s">
        <v>11243</v>
      </c>
      <c r="J586" s="1259">
        <v>7432292</v>
      </c>
      <c r="K586" s="1260" t="s">
        <v>11221</v>
      </c>
      <c r="L586" s="1260" t="s">
        <v>11155</v>
      </c>
      <c r="M586" s="1260" t="s">
        <v>262</v>
      </c>
      <c r="N586" s="1260"/>
      <c r="O586" s="1260" t="s">
        <v>14841</v>
      </c>
      <c r="P586" s="1260"/>
      <c r="Q586" s="1260"/>
      <c r="R586" s="1260"/>
      <c r="S586" s="1259">
        <v>1</v>
      </c>
      <c r="T586" s="1260"/>
      <c r="U586" s="1260"/>
      <c r="V586" s="1260"/>
      <c r="W586" s="1259">
        <v>0</v>
      </c>
      <c r="X586" s="1259">
        <v>1007</v>
      </c>
      <c r="Y586" s="1259">
        <v>0</v>
      </c>
    </row>
    <row r="587" spans="1:25">
      <c r="A587" s="1350">
        <v>11202001999</v>
      </c>
      <c r="B587" s="1260"/>
      <c r="C587" s="1260" t="s">
        <v>14844</v>
      </c>
      <c r="D587" s="1260" t="s">
        <v>14845</v>
      </c>
      <c r="E587" s="1260" t="s">
        <v>14846</v>
      </c>
      <c r="F587" s="1260" t="s">
        <v>14847</v>
      </c>
      <c r="G587" s="1260" t="s">
        <v>14848</v>
      </c>
      <c r="H587" s="1260" t="s">
        <v>11153</v>
      </c>
      <c r="I587" s="1260" t="s">
        <v>11243</v>
      </c>
      <c r="J587" s="1259">
        <v>7432291</v>
      </c>
      <c r="K587" s="1260" t="s">
        <v>11221</v>
      </c>
      <c r="L587" s="1260" t="s">
        <v>11155</v>
      </c>
      <c r="M587" s="1260" t="s">
        <v>262</v>
      </c>
      <c r="N587" s="1260"/>
      <c r="O587" s="1260" t="s">
        <v>14845</v>
      </c>
      <c r="P587" s="1260"/>
      <c r="Q587" s="1260"/>
      <c r="R587" s="1260"/>
      <c r="S587" s="1259">
        <v>1</v>
      </c>
      <c r="T587" s="1260"/>
      <c r="U587" s="1260"/>
      <c r="V587" s="1260"/>
      <c r="W587" s="1259">
        <v>0</v>
      </c>
      <c r="X587" s="1259">
        <v>1007</v>
      </c>
      <c r="Y587" s="1259">
        <v>0</v>
      </c>
    </row>
    <row r="588" spans="1:25">
      <c r="A588" s="1350">
        <v>11202001998</v>
      </c>
      <c r="B588" s="1260"/>
      <c r="C588" s="1260" t="s">
        <v>14849</v>
      </c>
      <c r="D588" s="1260" t="s">
        <v>14850</v>
      </c>
      <c r="E588" s="1260" t="s">
        <v>14449</v>
      </c>
      <c r="F588" s="1260" t="s">
        <v>14275</v>
      </c>
      <c r="G588" s="1260" t="s">
        <v>14851</v>
      </c>
      <c r="H588" s="1260" t="s">
        <v>11153</v>
      </c>
      <c r="I588" s="1260" t="s">
        <v>10976</v>
      </c>
      <c r="J588" s="1259">
        <v>7432290</v>
      </c>
      <c r="K588" s="1260" t="s">
        <v>11221</v>
      </c>
      <c r="L588" s="1260" t="s">
        <v>11155</v>
      </c>
      <c r="M588" s="1260" t="s">
        <v>2034</v>
      </c>
      <c r="N588" s="1260" t="s">
        <v>14852</v>
      </c>
      <c r="O588" s="1260" t="s">
        <v>14850</v>
      </c>
      <c r="P588" s="1260" t="s">
        <v>14853</v>
      </c>
      <c r="Q588" s="1260"/>
      <c r="R588" s="1260" t="s">
        <v>14854</v>
      </c>
      <c r="S588" s="1259">
        <v>1</v>
      </c>
      <c r="T588" s="1260"/>
      <c r="U588" s="1260" t="s">
        <v>11396</v>
      </c>
      <c r="V588" s="1260" t="s">
        <v>11878</v>
      </c>
      <c r="W588" s="1259">
        <v>0</v>
      </c>
      <c r="X588" s="1259">
        <v>1007</v>
      </c>
      <c r="Y588" s="1259">
        <v>0</v>
      </c>
    </row>
    <row r="589" spans="1:25">
      <c r="A589" s="1350">
        <v>11202001997</v>
      </c>
      <c r="B589" s="1260" t="s">
        <v>14855</v>
      </c>
      <c r="C589" s="1260" t="s">
        <v>14856</v>
      </c>
      <c r="D589" s="1260" t="s">
        <v>14857</v>
      </c>
      <c r="E589" s="1260" t="s">
        <v>11175</v>
      </c>
      <c r="F589" s="1260" t="s">
        <v>11176</v>
      </c>
      <c r="G589" s="1260" t="s">
        <v>14858</v>
      </c>
      <c r="H589" s="1260" t="s">
        <v>11153</v>
      </c>
      <c r="I589" s="1260" t="s">
        <v>11177</v>
      </c>
      <c r="J589" s="1259">
        <v>7432289</v>
      </c>
      <c r="K589" s="1260" t="s">
        <v>11221</v>
      </c>
      <c r="L589" s="1260" t="s">
        <v>11155</v>
      </c>
      <c r="M589" s="1260" t="s">
        <v>2575</v>
      </c>
      <c r="N589" s="1260" t="s">
        <v>14859</v>
      </c>
      <c r="O589" s="1260" t="s">
        <v>14857</v>
      </c>
      <c r="P589" s="1260" t="s">
        <v>14860</v>
      </c>
      <c r="Q589" s="1260" t="s">
        <v>12423</v>
      </c>
      <c r="R589" s="1260" t="s">
        <v>14861</v>
      </c>
      <c r="S589" s="1259">
        <v>1</v>
      </c>
      <c r="T589" s="1260" t="s">
        <v>14862</v>
      </c>
      <c r="U589" s="1260" t="s">
        <v>11193</v>
      </c>
      <c r="V589" s="1260" t="s">
        <v>11705</v>
      </c>
      <c r="W589" s="1259">
        <v>0</v>
      </c>
      <c r="X589" s="1259">
        <v>1007</v>
      </c>
      <c r="Y589" s="1259">
        <v>0</v>
      </c>
    </row>
    <row r="590" spans="1:25">
      <c r="A590" s="1350">
        <v>11202001996</v>
      </c>
      <c r="B590" s="1260" t="s">
        <v>14863</v>
      </c>
      <c r="C590" s="1260" t="s">
        <v>14864</v>
      </c>
      <c r="D590" s="1260" t="s">
        <v>14865</v>
      </c>
      <c r="E590" s="1260" t="s">
        <v>12377</v>
      </c>
      <c r="F590" s="1260" t="s">
        <v>11176</v>
      </c>
      <c r="G590" s="1260" t="s">
        <v>14866</v>
      </c>
      <c r="H590" s="1260" t="s">
        <v>11153</v>
      </c>
      <c r="I590" s="1260" t="s">
        <v>11177</v>
      </c>
      <c r="J590" s="1259">
        <v>7432288</v>
      </c>
      <c r="K590" s="1260" t="s">
        <v>11221</v>
      </c>
      <c r="L590" s="1260" t="s">
        <v>11155</v>
      </c>
      <c r="M590" s="1260" t="s">
        <v>2458</v>
      </c>
      <c r="N590" s="1260" t="s">
        <v>14867</v>
      </c>
      <c r="O590" s="1260" t="s">
        <v>14865</v>
      </c>
      <c r="P590" s="1260" t="s">
        <v>14868</v>
      </c>
      <c r="Q590" s="1260" t="s">
        <v>12501</v>
      </c>
      <c r="R590" s="1260" t="s">
        <v>14869</v>
      </c>
      <c r="S590" s="1259">
        <v>1</v>
      </c>
      <c r="T590" s="1260" t="s">
        <v>14870</v>
      </c>
      <c r="U590" s="1260" t="s">
        <v>11269</v>
      </c>
      <c r="V590" s="1260" t="s">
        <v>12295</v>
      </c>
      <c r="W590" s="1259">
        <v>6</v>
      </c>
      <c r="X590" s="1259">
        <v>1007</v>
      </c>
      <c r="Y590" s="1259">
        <v>0</v>
      </c>
    </row>
    <row r="591" spans="1:25">
      <c r="A591" s="1350">
        <v>11202001995</v>
      </c>
      <c r="B591" s="1260"/>
      <c r="C591" s="1260" t="s">
        <v>14871</v>
      </c>
      <c r="D591" s="1260" t="s">
        <v>14872</v>
      </c>
      <c r="E591" s="1260" t="s">
        <v>11190</v>
      </c>
      <c r="F591" s="1260" t="s">
        <v>14275</v>
      </c>
      <c r="G591" s="1260" t="s">
        <v>14873</v>
      </c>
      <c r="H591" s="1260" t="s">
        <v>11153</v>
      </c>
      <c r="I591" s="1260" t="s">
        <v>10976</v>
      </c>
      <c r="J591" s="1259">
        <v>7432287</v>
      </c>
      <c r="K591" s="1260" t="s">
        <v>11375</v>
      </c>
      <c r="L591" s="1260" t="s">
        <v>11155</v>
      </c>
      <c r="M591" s="1260" t="s">
        <v>2031</v>
      </c>
      <c r="N591" s="1260" t="s">
        <v>14874</v>
      </c>
      <c r="O591" s="1260" t="s">
        <v>14872</v>
      </c>
      <c r="P591" s="1260" t="s">
        <v>14875</v>
      </c>
      <c r="Q591" s="1260"/>
      <c r="R591" s="1260" t="s">
        <v>14876</v>
      </c>
      <c r="S591" s="1259">
        <v>1</v>
      </c>
      <c r="T591" s="1260"/>
      <c r="U591" s="1260" t="s">
        <v>11231</v>
      </c>
      <c r="V591" s="1260" t="s">
        <v>12201</v>
      </c>
      <c r="W591" s="1259">
        <v>25</v>
      </c>
      <c r="X591" s="1259">
        <v>1008</v>
      </c>
      <c r="Y591" s="1259">
        <v>0</v>
      </c>
    </row>
    <row r="592" spans="1:25">
      <c r="A592" s="1350">
        <v>11202001994</v>
      </c>
      <c r="B592" s="1260" t="s">
        <v>14877</v>
      </c>
      <c r="C592" s="1260" t="s">
        <v>14878</v>
      </c>
      <c r="D592" s="1260" t="s">
        <v>14879</v>
      </c>
      <c r="E592" s="1260" t="s">
        <v>13561</v>
      </c>
      <c r="F592" s="1260" t="s">
        <v>13025</v>
      </c>
      <c r="G592" s="1260" t="s">
        <v>14880</v>
      </c>
      <c r="H592" s="1260" t="s">
        <v>11153</v>
      </c>
      <c r="I592" s="1260" t="s">
        <v>13027</v>
      </c>
      <c r="J592" s="1259">
        <v>7432286</v>
      </c>
      <c r="K592" s="1260" t="s">
        <v>11221</v>
      </c>
      <c r="L592" s="1260" t="s">
        <v>11155</v>
      </c>
      <c r="M592" s="1260" t="s">
        <v>1899</v>
      </c>
      <c r="N592" s="1260" t="s">
        <v>14881</v>
      </c>
      <c r="O592" s="1260" t="s">
        <v>14879</v>
      </c>
      <c r="P592" s="1260" t="s">
        <v>14882</v>
      </c>
      <c r="Q592" s="1260" t="s">
        <v>11877</v>
      </c>
      <c r="R592" s="1260" t="s">
        <v>14882</v>
      </c>
      <c r="S592" s="1259">
        <v>1</v>
      </c>
      <c r="T592" s="1260" t="s">
        <v>14883</v>
      </c>
      <c r="U592" s="1260" t="s">
        <v>11256</v>
      </c>
      <c r="V592" s="1260" t="s">
        <v>14884</v>
      </c>
      <c r="W592" s="1259">
        <v>0</v>
      </c>
      <c r="X592" s="1259">
        <v>1007</v>
      </c>
      <c r="Y592" s="1259">
        <v>0</v>
      </c>
    </row>
    <row r="593" spans="1:25">
      <c r="A593" s="1350">
        <v>11202001993</v>
      </c>
      <c r="B593" s="1260"/>
      <c r="C593" s="1260" t="s">
        <v>14885</v>
      </c>
      <c r="D593" s="1260" t="s">
        <v>14886</v>
      </c>
      <c r="E593" s="1260" t="s">
        <v>11311</v>
      </c>
      <c r="F593" s="1260" t="s">
        <v>14778</v>
      </c>
      <c r="G593" s="1260" t="s">
        <v>14887</v>
      </c>
      <c r="H593" s="1260" t="s">
        <v>11153</v>
      </c>
      <c r="I593" s="1260" t="s">
        <v>11164</v>
      </c>
      <c r="J593" s="1259">
        <v>7432285</v>
      </c>
      <c r="K593" s="1260" t="s">
        <v>11221</v>
      </c>
      <c r="L593" s="1260" t="s">
        <v>11155</v>
      </c>
      <c r="M593" s="1260" t="s">
        <v>2182</v>
      </c>
      <c r="N593" s="1260" t="s">
        <v>14888</v>
      </c>
      <c r="O593" s="1260" t="s">
        <v>14886</v>
      </c>
      <c r="P593" s="1260" t="s">
        <v>14889</v>
      </c>
      <c r="Q593" s="1260" t="s">
        <v>14279</v>
      </c>
      <c r="R593" s="1260" t="s">
        <v>14889</v>
      </c>
      <c r="S593" s="1259">
        <v>1</v>
      </c>
      <c r="T593" s="1260" t="s">
        <v>14890</v>
      </c>
      <c r="U593" s="1260" t="s">
        <v>11231</v>
      </c>
      <c r="V593" s="1260" t="s">
        <v>11281</v>
      </c>
      <c r="W593" s="1259">
        <v>0</v>
      </c>
      <c r="X593" s="1259">
        <v>1007</v>
      </c>
      <c r="Y593" s="1259">
        <v>0</v>
      </c>
    </row>
    <row r="594" spans="1:25">
      <c r="A594" s="1350">
        <v>11202001992</v>
      </c>
      <c r="B594" s="1260" t="s">
        <v>14891</v>
      </c>
      <c r="C594" s="1260" t="s">
        <v>14892</v>
      </c>
      <c r="D594" s="1260" t="s">
        <v>14893</v>
      </c>
      <c r="E594" s="1260" t="s">
        <v>14894</v>
      </c>
      <c r="F594" s="1260" t="s">
        <v>14895</v>
      </c>
      <c r="G594" s="1260" t="s">
        <v>14896</v>
      </c>
      <c r="H594" s="1260" t="s">
        <v>11153</v>
      </c>
      <c r="I594" s="1260" t="s">
        <v>11243</v>
      </c>
      <c r="J594" s="1259">
        <v>7432284</v>
      </c>
      <c r="K594" s="1260" t="s">
        <v>11221</v>
      </c>
      <c r="L594" s="1260" t="s">
        <v>11155</v>
      </c>
      <c r="M594" s="1260" t="s">
        <v>2487</v>
      </c>
      <c r="N594" s="1260" t="s">
        <v>14897</v>
      </c>
      <c r="O594" s="1260" t="s">
        <v>14893</v>
      </c>
      <c r="P594" s="1260" t="s">
        <v>14898</v>
      </c>
      <c r="Q594" s="1260" t="s">
        <v>14899</v>
      </c>
      <c r="R594" s="1260" t="s">
        <v>14898</v>
      </c>
      <c r="S594" s="1259">
        <v>1</v>
      </c>
      <c r="T594" s="1260" t="s">
        <v>14900</v>
      </c>
      <c r="U594" s="1260" t="s">
        <v>11247</v>
      </c>
      <c r="V594" s="1260" t="s">
        <v>14901</v>
      </c>
      <c r="W594" s="1259">
        <v>0</v>
      </c>
      <c r="X594" s="1259">
        <v>1007</v>
      </c>
      <c r="Y594" s="1259">
        <v>0</v>
      </c>
    </row>
    <row r="595" spans="1:25">
      <c r="A595" s="1350">
        <v>11202001991</v>
      </c>
      <c r="B595" s="1260"/>
      <c r="C595" s="1260" t="s">
        <v>14902</v>
      </c>
      <c r="D595" s="1260" t="s">
        <v>14903</v>
      </c>
      <c r="E595" s="1260" t="s">
        <v>11175</v>
      </c>
      <c r="F595" s="1260" t="s">
        <v>11176</v>
      </c>
      <c r="G595" s="1260" t="s">
        <v>14904</v>
      </c>
      <c r="H595" s="1260" t="s">
        <v>11153</v>
      </c>
      <c r="I595" s="1260" t="s">
        <v>11177</v>
      </c>
      <c r="J595" s="1259">
        <v>7432283</v>
      </c>
      <c r="K595" s="1260" t="s">
        <v>11221</v>
      </c>
      <c r="L595" s="1260" t="s">
        <v>11155</v>
      </c>
      <c r="M595" s="1260" t="s">
        <v>1640</v>
      </c>
      <c r="N595" s="1260" t="s">
        <v>14905</v>
      </c>
      <c r="O595" s="1260" t="s">
        <v>14903</v>
      </c>
      <c r="P595" s="1260" t="s">
        <v>14906</v>
      </c>
      <c r="Q595" s="1260"/>
      <c r="R595" s="1260" t="s">
        <v>14906</v>
      </c>
      <c r="S595" s="1259">
        <v>1</v>
      </c>
      <c r="T595" s="1260"/>
      <c r="U595" s="1260" t="s">
        <v>11182</v>
      </c>
      <c r="V595" s="1260" t="s">
        <v>12041</v>
      </c>
      <c r="W595" s="1259">
        <v>0</v>
      </c>
      <c r="X595" s="1259">
        <v>1007</v>
      </c>
      <c r="Y595" s="1259">
        <v>0</v>
      </c>
    </row>
    <row r="596" spans="1:25">
      <c r="A596" s="1350">
        <v>11202001990</v>
      </c>
      <c r="B596" s="1260"/>
      <c r="C596" s="1260" t="s">
        <v>14885</v>
      </c>
      <c r="D596" s="1260" t="s">
        <v>14907</v>
      </c>
      <c r="E596" s="1260" t="s">
        <v>11949</v>
      </c>
      <c r="F596" s="1260" t="s">
        <v>11176</v>
      </c>
      <c r="G596" s="1260" t="s">
        <v>14908</v>
      </c>
      <c r="H596" s="1260" t="s">
        <v>11153</v>
      </c>
      <c r="I596" s="1260" t="s">
        <v>11177</v>
      </c>
      <c r="J596" s="1259">
        <v>7432282</v>
      </c>
      <c r="K596" s="1260" t="s">
        <v>11221</v>
      </c>
      <c r="L596" s="1260" t="s">
        <v>11155</v>
      </c>
      <c r="M596" s="1260" t="s">
        <v>1463</v>
      </c>
      <c r="N596" s="1260" t="s">
        <v>14705</v>
      </c>
      <c r="O596" s="1260" t="s">
        <v>14907</v>
      </c>
      <c r="P596" s="1260" t="s">
        <v>14909</v>
      </c>
      <c r="Q596" s="1260"/>
      <c r="R596" s="1260" t="s">
        <v>14909</v>
      </c>
      <c r="S596" s="1259">
        <v>1</v>
      </c>
      <c r="T596" s="1260"/>
      <c r="U596" s="1260" t="s">
        <v>11158</v>
      </c>
      <c r="V596" s="1260" t="s">
        <v>11263</v>
      </c>
      <c r="W596" s="1259">
        <v>0</v>
      </c>
      <c r="X596" s="1259">
        <v>1007</v>
      </c>
      <c r="Y596" s="1259">
        <v>0</v>
      </c>
    </row>
    <row r="597" spans="1:25">
      <c r="A597" s="1350">
        <v>11202001989</v>
      </c>
      <c r="B597" s="1260" t="s">
        <v>14910</v>
      </c>
      <c r="C597" s="1260" t="s">
        <v>14911</v>
      </c>
      <c r="D597" s="1260" t="s">
        <v>14912</v>
      </c>
      <c r="E597" s="1260" t="s">
        <v>11311</v>
      </c>
      <c r="F597" s="1260" t="s">
        <v>14913</v>
      </c>
      <c r="G597" s="1260" t="s">
        <v>14914</v>
      </c>
      <c r="H597" s="1260" t="s">
        <v>11153</v>
      </c>
      <c r="I597" s="1260" t="s">
        <v>11164</v>
      </c>
      <c r="J597" s="1259">
        <v>7432281</v>
      </c>
      <c r="K597" s="1260" t="s">
        <v>11221</v>
      </c>
      <c r="L597" s="1260" t="s">
        <v>11155</v>
      </c>
      <c r="M597" s="1260" t="s">
        <v>2182</v>
      </c>
      <c r="N597" s="1260" t="s">
        <v>14888</v>
      </c>
      <c r="O597" s="1260" t="s">
        <v>14912</v>
      </c>
      <c r="P597" s="1260" t="s">
        <v>14915</v>
      </c>
      <c r="Q597" s="1260" t="s">
        <v>14279</v>
      </c>
      <c r="R597" s="1260" t="s">
        <v>14889</v>
      </c>
      <c r="S597" s="1259">
        <v>1</v>
      </c>
      <c r="T597" s="1260" t="s">
        <v>14890</v>
      </c>
      <c r="U597" s="1260" t="s">
        <v>11231</v>
      </c>
      <c r="V597" s="1260" t="s">
        <v>11281</v>
      </c>
      <c r="W597" s="1259">
        <v>0</v>
      </c>
      <c r="X597" s="1259">
        <v>1007</v>
      </c>
      <c r="Y597" s="1259">
        <v>0</v>
      </c>
    </row>
    <row r="598" spans="1:25">
      <c r="A598" s="1350">
        <v>11202001988</v>
      </c>
      <c r="B598" s="1260"/>
      <c r="C598" s="1260" t="s">
        <v>14916</v>
      </c>
      <c r="D598" s="1260" t="s">
        <v>14917</v>
      </c>
      <c r="E598" s="1260" t="s">
        <v>14918</v>
      </c>
      <c r="F598" s="1260" t="s">
        <v>14919</v>
      </c>
      <c r="G598" s="1260" t="s">
        <v>14920</v>
      </c>
      <c r="H598" s="1260" t="s">
        <v>11153</v>
      </c>
      <c r="I598" s="1260" t="s">
        <v>10976</v>
      </c>
      <c r="J598" s="1259">
        <v>7432280</v>
      </c>
      <c r="K598" s="1260" t="s">
        <v>11221</v>
      </c>
      <c r="L598" s="1260" t="s">
        <v>11155</v>
      </c>
      <c r="M598" s="1260" t="s">
        <v>262</v>
      </c>
      <c r="N598" s="1260"/>
      <c r="O598" s="1260" t="s">
        <v>14917</v>
      </c>
      <c r="P598" s="1260"/>
      <c r="Q598" s="1260"/>
      <c r="R598" s="1259">
        <v>7256461</v>
      </c>
      <c r="S598" s="1259">
        <v>1</v>
      </c>
      <c r="T598" s="1260"/>
      <c r="U598" s="1260"/>
      <c r="V598" s="1260"/>
      <c r="W598" s="1259">
        <v>0</v>
      </c>
      <c r="X598" s="1259">
        <v>1007</v>
      </c>
      <c r="Y598" s="1259">
        <v>0</v>
      </c>
    </row>
    <row r="599" spans="1:25">
      <c r="A599" s="1350">
        <v>11202001987</v>
      </c>
      <c r="B599" s="1260" t="s">
        <v>14921</v>
      </c>
      <c r="C599" s="1260" t="s">
        <v>14922</v>
      </c>
      <c r="D599" s="1260" t="s">
        <v>12235</v>
      </c>
      <c r="E599" s="1260" t="s">
        <v>11190</v>
      </c>
      <c r="F599" s="1260" t="s">
        <v>11522</v>
      </c>
      <c r="G599" s="1260" t="s">
        <v>14923</v>
      </c>
      <c r="H599" s="1260" t="s">
        <v>11153</v>
      </c>
      <c r="I599" s="1260" t="s">
        <v>11177</v>
      </c>
      <c r="J599" s="1259">
        <v>7432279</v>
      </c>
      <c r="K599" s="1260" t="s">
        <v>11221</v>
      </c>
      <c r="L599" s="1260" t="s">
        <v>11155</v>
      </c>
      <c r="M599" s="1260" t="s">
        <v>262</v>
      </c>
      <c r="N599" s="1260"/>
      <c r="O599" s="1260" t="s">
        <v>12235</v>
      </c>
      <c r="P599" s="1260"/>
      <c r="Q599" s="1260"/>
      <c r="R599" s="1260"/>
      <c r="S599" s="1259">
        <v>1</v>
      </c>
      <c r="T599" s="1260"/>
      <c r="U599" s="1260"/>
      <c r="V599" s="1260"/>
      <c r="W599" s="1259">
        <v>0</v>
      </c>
      <c r="X599" s="1259">
        <v>1007</v>
      </c>
      <c r="Y599" s="1259">
        <v>0</v>
      </c>
    </row>
    <row r="600" spans="1:25">
      <c r="A600" s="1350">
        <v>11202001986</v>
      </c>
      <c r="B600" s="1260" t="s">
        <v>14924</v>
      </c>
      <c r="C600" s="1260" t="s">
        <v>14922</v>
      </c>
      <c r="D600" s="1260" t="s">
        <v>12278</v>
      </c>
      <c r="E600" s="1260" t="s">
        <v>11190</v>
      </c>
      <c r="F600" s="1260" t="s">
        <v>11522</v>
      </c>
      <c r="G600" s="1260" t="s">
        <v>14925</v>
      </c>
      <c r="H600" s="1260" t="s">
        <v>11153</v>
      </c>
      <c r="I600" s="1260" t="s">
        <v>11177</v>
      </c>
      <c r="J600" s="1259">
        <v>7432278</v>
      </c>
      <c r="K600" s="1260" t="s">
        <v>11221</v>
      </c>
      <c r="L600" s="1260" t="s">
        <v>11155</v>
      </c>
      <c r="M600" s="1260" t="s">
        <v>262</v>
      </c>
      <c r="N600" s="1260"/>
      <c r="O600" s="1260" t="s">
        <v>12278</v>
      </c>
      <c r="P600" s="1260"/>
      <c r="Q600" s="1260"/>
      <c r="R600" s="1260"/>
      <c r="S600" s="1259">
        <v>1</v>
      </c>
      <c r="T600" s="1260"/>
      <c r="U600" s="1260"/>
      <c r="V600" s="1260"/>
      <c r="W600" s="1259">
        <v>0</v>
      </c>
      <c r="X600" s="1259">
        <v>1007</v>
      </c>
      <c r="Y600" s="1259">
        <v>0</v>
      </c>
    </row>
    <row r="601" spans="1:25">
      <c r="A601" s="1350">
        <v>11202001985</v>
      </c>
      <c r="B601" s="1260"/>
      <c r="C601" s="1260" t="s">
        <v>14926</v>
      </c>
      <c r="D601" s="1260" t="s">
        <v>14927</v>
      </c>
      <c r="E601" s="1260" t="s">
        <v>11461</v>
      </c>
      <c r="F601" s="1260" t="s">
        <v>14913</v>
      </c>
      <c r="G601" s="1260" t="s">
        <v>14928</v>
      </c>
      <c r="H601" s="1260" t="s">
        <v>11153</v>
      </c>
      <c r="I601" s="1260" t="s">
        <v>11164</v>
      </c>
      <c r="J601" s="1259">
        <v>7432277</v>
      </c>
      <c r="K601" s="1260" t="s">
        <v>11221</v>
      </c>
      <c r="L601" s="1260" t="s">
        <v>11155</v>
      </c>
      <c r="M601" s="1260" t="s">
        <v>262</v>
      </c>
      <c r="N601" s="1260"/>
      <c r="O601" s="1260" t="s">
        <v>14927</v>
      </c>
      <c r="P601" s="1260"/>
      <c r="Q601" s="1260" t="s">
        <v>11596</v>
      </c>
      <c r="R601" s="1260"/>
      <c r="S601" s="1259">
        <v>1</v>
      </c>
      <c r="T601" s="1260"/>
      <c r="U601" s="1260"/>
      <c r="V601" s="1260"/>
      <c r="W601" s="1259">
        <v>0</v>
      </c>
      <c r="X601" s="1259">
        <v>1007</v>
      </c>
      <c r="Y601" s="1259">
        <v>0</v>
      </c>
    </row>
    <row r="602" spans="1:25">
      <c r="A602" s="1350">
        <v>11202001984</v>
      </c>
      <c r="B602" s="1260" t="s">
        <v>14929</v>
      </c>
      <c r="C602" s="1260" t="s">
        <v>14930</v>
      </c>
      <c r="D602" s="1260" t="s">
        <v>14931</v>
      </c>
      <c r="E602" s="1260" t="s">
        <v>14048</v>
      </c>
      <c r="F602" s="1260" t="s">
        <v>14023</v>
      </c>
      <c r="G602" s="1260" t="s">
        <v>14932</v>
      </c>
      <c r="H602" s="1260" t="s">
        <v>11153</v>
      </c>
      <c r="I602" s="1260" t="s">
        <v>10976</v>
      </c>
      <c r="J602" s="1259">
        <v>7432276</v>
      </c>
      <c r="K602" s="1260" t="s">
        <v>11221</v>
      </c>
      <c r="L602" s="1260" t="s">
        <v>11155</v>
      </c>
      <c r="M602" s="1260" t="s">
        <v>769</v>
      </c>
      <c r="N602" s="1260" t="s">
        <v>14933</v>
      </c>
      <c r="O602" s="1260" t="s">
        <v>14931</v>
      </c>
      <c r="P602" s="1260" t="s">
        <v>14934</v>
      </c>
      <c r="Q602" s="1260" t="s">
        <v>11985</v>
      </c>
      <c r="R602" s="1260" t="s">
        <v>14935</v>
      </c>
      <c r="S602" s="1259">
        <v>1</v>
      </c>
      <c r="T602" s="1260" t="s">
        <v>14936</v>
      </c>
      <c r="U602" s="1260" t="s">
        <v>11158</v>
      </c>
      <c r="V602" s="1260" t="s">
        <v>11762</v>
      </c>
      <c r="W602" s="1259">
        <v>0</v>
      </c>
      <c r="X602" s="1259">
        <v>1007</v>
      </c>
      <c r="Y602" s="1259">
        <v>0</v>
      </c>
    </row>
    <row r="603" spans="1:25">
      <c r="A603" s="1350">
        <v>11202001983</v>
      </c>
      <c r="B603" s="1260" t="s">
        <v>14937</v>
      </c>
      <c r="C603" s="1260" t="s">
        <v>14930</v>
      </c>
      <c r="D603" s="1260" t="s">
        <v>14938</v>
      </c>
      <c r="E603" s="1260" t="s">
        <v>11311</v>
      </c>
      <c r="F603" s="1260" t="s">
        <v>14939</v>
      </c>
      <c r="G603" s="1260"/>
      <c r="H603" s="1260" t="s">
        <v>11153</v>
      </c>
      <c r="I603" s="1260" t="s">
        <v>10976</v>
      </c>
      <c r="J603" s="1259">
        <v>7432275</v>
      </c>
      <c r="K603" s="1260" t="s">
        <v>11221</v>
      </c>
      <c r="L603" s="1260" t="s">
        <v>11275</v>
      </c>
      <c r="M603" s="1260" t="s">
        <v>2277</v>
      </c>
      <c r="N603" s="1260" t="s">
        <v>14940</v>
      </c>
      <c r="O603" s="1260" t="s">
        <v>14938</v>
      </c>
      <c r="P603" s="1260" t="s">
        <v>14941</v>
      </c>
      <c r="Q603" s="1260" t="s">
        <v>11867</v>
      </c>
      <c r="R603" s="1260" t="s">
        <v>14941</v>
      </c>
      <c r="S603" s="1259">
        <v>1</v>
      </c>
      <c r="T603" s="1260" t="s">
        <v>12132</v>
      </c>
      <c r="U603" s="1260" t="s">
        <v>11231</v>
      </c>
      <c r="V603" s="1260" t="s">
        <v>11584</v>
      </c>
      <c r="W603" s="1259">
        <v>0</v>
      </c>
      <c r="X603" s="1259">
        <v>1007</v>
      </c>
      <c r="Y603" s="1259">
        <v>2</v>
      </c>
    </row>
    <row r="604" spans="1:25">
      <c r="A604" s="1350">
        <v>11202001982</v>
      </c>
      <c r="B604" s="1260"/>
      <c r="C604" s="1260" t="s">
        <v>14942</v>
      </c>
      <c r="D604" s="1260" t="s">
        <v>14943</v>
      </c>
      <c r="E604" s="1260" t="s">
        <v>12007</v>
      </c>
      <c r="F604" s="1260" t="s">
        <v>14067</v>
      </c>
      <c r="G604" s="1260" t="s">
        <v>14944</v>
      </c>
      <c r="H604" s="1260" t="s">
        <v>11153</v>
      </c>
      <c r="I604" s="1260" t="s">
        <v>11164</v>
      </c>
      <c r="J604" s="1259">
        <v>7432274</v>
      </c>
      <c r="K604" s="1260" t="s">
        <v>11221</v>
      </c>
      <c r="L604" s="1260" t="s">
        <v>11155</v>
      </c>
      <c r="M604" s="1260" t="s">
        <v>2400</v>
      </c>
      <c r="N604" s="1260" t="s">
        <v>14945</v>
      </c>
      <c r="O604" s="1260" t="s">
        <v>14943</v>
      </c>
      <c r="P604" s="1260"/>
      <c r="Q604" s="1260" t="s">
        <v>11313</v>
      </c>
      <c r="R604" s="1260"/>
      <c r="S604" s="1259">
        <v>1</v>
      </c>
      <c r="T604" s="1260"/>
      <c r="U604" s="1260" t="s">
        <v>12320</v>
      </c>
      <c r="V604" s="1260" t="s">
        <v>14946</v>
      </c>
      <c r="W604" s="1259">
        <v>0</v>
      </c>
      <c r="X604" s="1259">
        <v>1007</v>
      </c>
      <c r="Y604" s="1259">
        <v>0</v>
      </c>
    </row>
    <row r="605" spans="1:25">
      <c r="A605" s="1350">
        <v>11202001981</v>
      </c>
      <c r="B605" s="1260"/>
      <c r="C605" s="1260" t="s">
        <v>14947</v>
      </c>
      <c r="D605" s="1260" t="s">
        <v>14948</v>
      </c>
      <c r="E605" s="1260" t="s">
        <v>11353</v>
      </c>
      <c r="F605" s="1260" t="s">
        <v>13995</v>
      </c>
      <c r="G605" s="1260" t="s">
        <v>14949</v>
      </c>
      <c r="H605" s="1260" t="s">
        <v>11153</v>
      </c>
      <c r="I605" s="1260" t="s">
        <v>11243</v>
      </c>
      <c r="J605" s="1259">
        <v>7432273</v>
      </c>
      <c r="K605" s="1260" t="s">
        <v>11221</v>
      </c>
      <c r="L605" s="1260" t="s">
        <v>11155</v>
      </c>
      <c r="M605" s="1260" t="s">
        <v>262</v>
      </c>
      <c r="N605" s="1260"/>
      <c r="O605" s="1260" t="s">
        <v>14948</v>
      </c>
      <c r="P605" s="1260"/>
      <c r="Q605" s="1260" t="s">
        <v>11533</v>
      </c>
      <c r="R605" s="1260"/>
      <c r="S605" s="1259">
        <v>1</v>
      </c>
      <c r="T605" s="1260"/>
      <c r="U605" s="1260"/>
      <c r="V605" s="1260"/>
      <c r="W605" s="1259">
        <v>0</v>
      </c>
      <c r="X605" s="1259">
        <v>1007</v>
      </c>
      <c r="Y605" s="1259">
        <v>0</v>
      </c>
    </row>
    <row r="606" spans="1:25">
      <c r="A606" s="1350">
        <v>11202001980</v>
      </c>
      <c r="B606" s="1260" t="s">
        <v>14950</v>
      </c>
      <c r="C606" s="1260" t="s">
        <v>14951</v>
      </c>
      <c r="D606" s="1260" t="s">
        <v>14952</v>
      </c>
      <c r="E606" s="1260" t="s">
        <v>11190</v>
      </c>
      <c r="F606" s="1260"/>
      <c r="G606" s="1260"/>
      <c r="H606" s="1260" t="s">
        <v>11153</v>
      </c>
      <c r="I606" s="1260" t="s">
        <v>11177</v>
      </c>
      <c r="J606" s="1259">
        <v>7432272</v>
      </c>
      <c r="K606" s="1260" t="s">
        <v>11221</v>
      </c>
      <c r="L606" s="1260" t="s">
        <v>11275</v>
      </c>
      <c r="M606" s="1260" t="s">
        <v>2120</v>
      </c>
      <c r="N606" s="1260" t="s">
        <v>14953</v>
      </c>
      <c r="O606" s="1260" t="s">
        <v>14952</v>
      </c>
      <c r="P606" s="1260" t="s">
        <v>14954</v>
      </c>
      <c r="Q606" s="1260" t="s">
        <v>14955</v>
      </c>
      <c r="R606" s="1260" t="s">
        <v>14954</v>
      </c>
      <c r="S606" s="1259">
        <v>1</v>
      </c>
      <c r="T606" s="1260"/>
      <c r="U606" s="1260" t="s">
        <v>11193</v>
      </c>
      <c r="V606" s="1260" t="s">
        <v>11557</v>
      </c>
      <c r="W606" s="1259">
        <v>0</v>
      </c>
      <c r="X606" s="1259">
        <v>1007</v>
      </c>
      <c r="Y606" s="1259">
        <v>2</v>
      </c>
    </row>
    <row r="607" spans="1:25">
      <c r="A607" s="1350">
        <v>11202001979</v>
      </c>
      <c r="B607" s="1260"/>
      <c r="C607" s="1260" t="s">
        <v>14956</v>
      </c>
      <c r="D607" s="1260" t="s">
        <v>14957</v>
      </c>
      <c r="E607" s="1260" t="s">
        <v>11353</v>
      </c>
      <c r="F607" s="1260" t="s">
        <v>14958</v>
      </c>
      <c r="G607" s="1260" t="s">
        <v>14959</v>
      </c>
      <c r="H607" s="1260" t="s">
        <v>11153</v>
      </c>
      <c r="I607" s="1260" t="s">
        <v>11243</v>
      </c>
      <c r="J607" s="1259">
        <v>7432271</v>
      </c>
      <c r="K607" s="1260" t="s">
        <v>11221</v>
      </c>
      <c r="L607" s="1260" t="s">
        <v>11155</v>
      </c>
      <c r="M607" s="1260" t="s">
        <v>262</v>
      </c>
      <c r="N607" s="1260"/>
      <c r="O607" s="1260" t="s">
        <v>14957</v>
      </c>
      <c r="P607" s="1260"/>
      <c r="Q607" s="1260" t="s">
        <v>11533</v>
      </c>
      <c r="R607" s="1260"/>
      <c r="S607" s="1259">
        <v>1</v>
      </c>
      <c r="T607" s="1260"/>
      <c r="U607" s="1260"/>
      <c r="V607" s="1260"/>
      <c r="W607" s="1259">
        <v>0</v>
      </c>
      <c r="X607" s="1259">
        <v>1007</v>
      </c>
      <c r="Y607" s="1259">
        <v>0</v>
      </c>
    </row>
    <row r="608" spans="1:25">
      <c r="A608" s="1350">
        <v>11202001978</v>
      </c>
      <c r="B608" s="1260"/>
      <c r="C608" s="1260" t="s">
        <v>14960</v>
      </c>
      <c r="D608" s="1260" t="s">
        <v>14961</v>
      </c>
      <c r="E608" s="1260" t="s">
        <v>11353</v>
      </c>
      <c r="F608" s="1260" t="s">
        <v>11544</v>
      </c>
      <c r="G608" s="1260" t="s">
        <v>14962</v>
      </c>
      <c r="H608" s="1260" t="s">
        <v>11153</v>
      </c>
      <c r="I608" s="1260" t="s">
        <v>11243</v>
      </c>
      <c r="J608" s="1259">
        <v>7432270</v>
      </c>
      <c r="K608" s="1260" t="s">
        <v>11221</v>
      </c>
      <c r="L608" s="1260" t="s">
        <v>11155</v>
      </c>
      <c r="M608" s="1260" t="s">
        <v>262</v>
      </c>
      <c r="N608" s="1260"/>
      <c r="O608" s="1260" t="s">
        <v>14961</v>
      </c>
      <c r="P608" s="1260"/>
      <c r="Q608" s="1260" t="s">
        <v>11533</v>
      </c>
      <c r="R608" s="1260"/>
      <c r="S608" s="1259">
        <v>1</v>
      </c>
      <c r="T608" s="1260"/>
      <c r="U608" s="1260"/>
      <c r="V608" s="1260"/>
      <c r="W608" s="1259">
        <v>0</v>
      </c>
      <c r="X608" s="1259">
        <v>1007</v>
      </c>
      <c r="Y608" s="1259">
        <v>0</v>
      </c>
    </row>
    <row r="609" spans="1:25">
      <c r="A609" s="1350">
        <v>11202001977</v>
      </c>
      <c r="B609" s="1260" t="s">
        <v>14963</v>
      </c>
      <c r="C609" s="1260" t="s">
        <v>14964</v>
      </c>
      <c r="D609" s="1260" t="s">
        <v>14965</v>
      </c>
      <c r="E609" s="1260" t="s">
        <v>11190</v>
      </c>
      <c r="F609" s="1260"/>
      <c r="G609" s="1260"/>
      <c r="H609" s="1260" t="s">
        <v>11153</v>
      </c>
      <c r="I609" s="1260" t="s">
        <v>11177</v>
      </c>
      <c r="J609" s="1259">
        <v>7432269</v>
      </c>
      <c r="K609" s="1260" t="s">
        <v>11221</v>
      </c>
      <c r="L609" s="1260" t="s">
        <v>11275</v>
      </c>
      <c r="M609" s="1260" t="s">
        <v>2120</v>
      </c>
      <c r="N609" s="1260" t="s">
        <v>14966</v>
      </c>
      <c r="O609" s="1260" t="s">
        <v>14965</v>
      </c>
      <c r="P609" s="1260" t="s">
        <v>14967</v>
      </c>
      <c r="Q609" s="1260" t="s">
        <v>14968</v>
      </c>
      <c r="R609" s="1260" t="s">
        <v>14967</v>
      </c>
      <c r="S609" s="1259">
        <v>1</v>
      </c>
      <c r="T609" s="1260"/>
      <c r="U609" s="1260" t="s">
        <v>11193</v>
      </c>
      <c r="V609" s="1260" t="s">
        <v>11557</v>
      </c>
      <c r="W609" s="1259">
        <v>0</v>
      </c>
      <c r="X609" s="1259">
        <v>1007</v>
      </c>
      <c r="Y609" s="1259">
        <v>2</v>
      </c>
    </row>
    <row r="610" spans="1:25">
      <c r="A610" s="1350">
        <v>11202001976</v>
      </c>
      <c r="B610" s="1260"/>
      <c r="C610" s="1260" t="s">
        <v>14969</v>
      </c>
      <c r="D610" s="1260" t="s">
        <v>14970</v>
      </c>
      <c r="E610" s="1260" t="s">
        <v>13999</v>
      </c>
      <c r="F610" s="1260" t="s">
        <v>14971</v>
      </c>
      <c r="G610" s="1260" t="s">
        <v>14972</v>
      </c>
      <c r="H610" s="1260" t="s">
        <v>11153</v>
      </c>
      <c r="I610" s="1260" t="s">
        <v>11243</v>
      </c>
      <c r="J610" s="1259">
        <v>7432268</v>
      </c>
      <c r="K610" s="1260" t="s">
        <v>11221</v>
      </c>
      <c r="L610" s="1260" t="s">
        <v>11155</v>
      </c>
      <c r="M610" s="1260" t="s">
        <v>262</v>
      </c>
      <c r="N610" s="1260"/>
      <c r="O610" s="1260" t="s">
        <v>14970</v>
      </c>
      <c r="P610" s="1260"/>
      <c r="Q610" s="1260" t="s">
        <v>11533</v>
      </c>
      <c r="R610" s="1260"/>
      <c r="S610" s="1259">
        <v>1</v>
      </c>
      <c r="T610" s="1260"/>
      <c r="U610" s="1260"/>
      <c r="V610" s="1260"/>
      <c r="W610" s="1259">
        <v>0</v>
      </c>
      <c r="X610" s="1259">
        <v>1007</v>
      </c>
      <c r="Y610" s="1259">
        <v>0</v>
      </c>
    </row>
    <row r="611" spans="1:25">
      <c r="A611" s="1350">
        <v>11202001975</v>
      </c>
      <c r="B611" s="1260" t="s">
        <v>14973</v>
      </c>
      <c r="C611" s="1260" t="s">
        <v>14974</v>
      </c>
      <c r="D611" s="1260" t="s">
        <v>14975</v>
      </c>
      <c r="E611" s="1260" t="s">
        <v>11384</v>
      </c>
      <c r="F611" s="1260"/>
      <c r="G611" s="1260"/>
      <c r="H611" s="1260" t="s">
        <v>11153</v>
      </c>
      <c r="I611" s="1260" t="s">
        <v>11177</v>
      </c>
      <c r="J611" s="1259">
        <v>7432267</v>
      </c>
      <c r="K611" s="1260" t="s">
        <v>11221</v>
      </c>
      <c r="L611" s="1260" t="s">
        <v>11275</v>
      </c>
      <c r="M611" s="1260" t="s">
        <v>2120</v>
      </c>
      <c r="N611" s="1260" t="s">
        <v>14976</v>
      </c>
      <c r="O611" s="1260" t="s">
        <v>14975</v>
      </c>
      <c r="P611" s="1260"/>
      <c r="Q611" s="1260" t="s">
        <v>14977</v>
      </c>
      <c r="R611" s="1260" t="s">
        <v>14978</v>
      </c>
      <c r="S611" s="1259">
        <v>1</v>
      </c>
      <c r="T611" s="1260"/>
      <c r="U611" s="1260" t="s">
        <v>11193</v>
      </c>
      <c r="V611" s="1260" t="s">
        <v>11557</v>
      </c>
      <c r="W611" s="1259">
        <v>0</v>
      </c>
      <c r="X611" s="1259">
        <v>1007</v>
      </c>
      <c r="Y611" s="1259">
        <v>2</v>
      </c>
    </row>
    <row r="612" spans="1:25">
      <c r="A612" s="1350">
        <v>11202001974</v>
      </c>
      <c r="B612" s="1260" t="s">
        <v>14979</v>
      </c>
      <c r="C612" s="1260" t="s">
        <v>14980</v>
      </c>
      <c r="D612" s="1260" t="s">
        <v>14981</v>
      </c>
      <c r="E612" s="1260" t="s">
        <v>11384</v>
      </c>
      <c r="F612" s="1260"/>
      <c r="G612" s="1260"/>
      <c r="H612" s="1260" t="s">
        <v>11153</v>
      </c>
      <c r="I612" s="1260" t="s">
        <v>11177</v>
      </c>
      <c r="J612" s="1259">
        <v>7432266</v>
      </c>
      <c r="K612" s="1260" t="s">
        <v>11221</v>
      </c>
      <c r="L612" s="1260" t="s">
        <v>11275</v>
      </c>
      <c r="M612" s="1260" t="s">
        <v>2120</v>
      </c>
      <c r="N612" s="1260" t="s">
        <v>14982</v>
      </c>
      <c r="O612" s="1260" t="s">
        <v>14981</v>
      </c>
      <c r="P612" s="1260"/>
      <c r="Q612" s="1260" t="s">
        <v>14983</v>
      </c>
      <c r="R612" s="1260" t="s">
        <v>14984</v>
      </c>
      <c r="S612" s="1259">
        <v>1</v>
      </c>
      <c r="T612" s="1260"/>
      <c r="U612" s="1260" t="s">
        <v>11193</v>
      </c>
      <c r="V612" s="1260" t="s">
        <v>11557</v>
      </c>
      <c r="W612" s="1259">
        <v>0</v>
      </c>
      <c r="X612" s="1259">
        <v>1007</v>
      </c>
      <c r="Y612" s="1259">
        <v>2</v>
      </c>
    </row>
    <row r="613" spans="1:25">
      <c r="A613" s="1350">
        <v>11202001973</v>
      </c>
      <c r="B613" s="1260" t="s">
        <v>14985</v>
      </c>
      <c r="C613" s="1260" t="s">
        <v>14986</v>
      </c>
      <c r="D613" s="1260" t="s">
        <v>14987</v>
      </c>
      <c r="E613" s="1260" t="s">
        <v>11190</v>
      </c>
      <c r="F613" s="1260" t="s">
        <v>14939</v>
      </c>
      <c r="G613" s="1260"/>
      <c r="H613" s="1260" t="s">
        <v>11153</v>
      </c>
      <c r="I613" s="1260" t="s">
        <v>10976</v>
      </c>
      <c r="J613" s="1259">
        <v>7432265</v>
      </c>
      <c r="K613" s="1260" t="s">
        <v>11221</v>
      </c>
      <c r="L613" s="1260" t="s">
        <v>11275</v>
      </c>
      <c r="M613" s="1260" t="s">
        <v>262</v>
      </c>
      <c r="N613" s="1260"/>
      <c r="O613" s="1260" t="s">
        <v>14987</v>
      </c>
      <c r="P613" s="1260"/>
      <c r="Q613" s="1260"/>
      <c r="R613" s="1260"/>
      <c r="S613" s="1259">
        <v>1</v>
      </c>
      <c r="T613" s="1260" t="s">
        <v>12132</v>
      </c>
      <c r="U613" s="1260"/>
      <c r="V613" s="1260"/>
      <c r="W613" s="1259">
        <v>0</v>
      </c>
      <c r="X613" s="1259">
        <v>1007</v>
      </c>
      <c r="Y613" s="1259">
        <v>2</v>
      </c>
    </row>
    <row r="614" spans="1:25">
      <c r="A614" s="1350">
        <v>11202001972</v>
      </c>
      <c r="B614" s="1260" t="s">
        <v>14988</v>
      </c>
      <c r="C614" s="1260" t="s">
        <v>14986</v>
      </c>
      <c r="D614" s="1260" t="s">
        <v>14989</v>
      </c>
      <c r="E614" s="1260" t="s">
        <v>11190</v>
      </c>
      <c r="F614" s="1260"/>
      <c r="G614" s="1260"/>
      <c r="H614" s="1260" t="s">
        <v>11153</v>
      </c>
      <c r="I614" s="1260" t="s">
        <v>10976</v>
      </c>
      <c r="J614" s="1259">
        <v>7432264</v>
      </c>
      <c r="K614" s="1260" t="s">
        <v>11221</v>
      </c>
      <c r="L614" s="1260" t="s">
        <v>11275</v>
      </c>
      <c r="M614" s="1260" t="s">
        <v>262</v>
      </c>
      <c r="N614" s="1260"/>
      <c r="O614" s="1260" t="s">
        <v>14989</v>
      </c>
      <c r="P614" s="1260"/>
      <c r="Q614" s="1260"/>
      <c r="R614" s="1260"/>
      <c r="S614" s="1259">
        <v>1</v>
      </c>
      <c r="T614" s="1260" t="s">
        <v>12132</v>
      </c>
      <c r="U614" s="1260"/>
      <c r="V614" s="1260"/>
      <c r="W614" s="1259">
        <v>0</v>
      </c>
      <c r="X614" s="1259">
        <v>1007</v>
      </c>
      <c r="Y614" s="1259">
        <v>2</v>
      </c>
    </row>
    <row r="615" spans="1:25">
      <c r="A615" s="1350">
        <v>11202001971</v>
      </c>
      <c r="B615" s="1260" t="s">
        <v>14990</v>
      </c>
      <c r="C615" s="1260" t="s">
        <v>14991</v>
      </c>
      <c r="D615" s="1260" t="s">
        <v>14992</v>
      </c>
      <c r="E615" s="1260" t="s">
        <v>11311</v>
      </c>
      <c r="F615" s="1260"/>
      <c r="G615" s="1260"/>
      <c r="H615" s="1260" t="s">
        <v>11153</v>
      </c>
      <c r="I615" s="1260" t="s">
        <v>11177</v>
      </c>
      <c r="J615" s="1259">
        <v>7432263</v>
      </c>
      <c r="K615" s="1260" t="s">
        <v>11221</v>
      </c>
      <c r="L615" s="1260" t="s">
        <v>11275</v>
      </c>
      <c r="M615" s="1260" t="s">
        <v>2120</v>
      </c>
      <c r="N615" s="1260" t="s">
        <v>14993</v>
      </c>
      <c r="O615" s="1260" t="s">
        <v>14992</v>
      </c>
      <c r="P615" s="1260" t="s">
        <v>14994</v>
      </c>
      <c r="Q615" s="1260" t="s">
        <v>12515</v>
      </c>
      <c r="R615" s="1260" t="s">
        <v>14995</v>
      </c>
      <c r="S615" s="1259">
        <v>1</v>
      </c>
      <c r="T615" s="1260" t="s">
        <v>14996</v>
      </c>
      <c r="U615" s="1260" t="s">
        <v>11193</v>
      </c>
      <c r="V615" s="1260" t="s">
        <v>11557</v>
      </c>
      <c r="W615" s="1259">
        <v>0</v>
      </c>
      <c r="X615" s="1259">
        <v>1007</v>
      </c>
      <c r="Y615" s="1259">
        <v>2</v>
      </c>
    </row>
    <row r="616" spans="1:25">
      <c r="A616" s="1350">
        <v>11202001970</v>
      </c>
      <c r="B616" s="1260" t="s">
        <v>14997</v>
      </c>
      <c r="C616" s="1260" t="s">
        <v>14998</v>
      </c>
      <c r="D616" s="1260" t="s">
        <v>14457</v>
      </c>
      <c r="E616" s="1260" t="s">
        <v>11190</v>
      </c>
      <c r="F616" s="1260"/>
      <c r="G616" s="1260"/>
      <c r="H616" s="1260" t="s">
        <v>11153</v>
      </c>
      <c r="I616" s="1260" t="s">
        <v>11177</v>
      </c>
      <c r="J616" s="1259">
        <v>7432262</v>
      </c>
      <c r="K616" s="1260" t="s">
        <v>11221</v>
      </c>
      <c r="L616" s="1260" t="s">
        <v>11275</v>
      </c>
      <c r="M616" s="1260" t="s">
        <v>2120</v>
      </c>
      <c r="N616" s="1260" t="s">
        <v>14459</v>
      </c>
      <c r="O616" s="1260" t="s">
        <v>14457</v>
      </c>
      <c r="P616" s="1260" t="s">
        <v>14999</v>
      </c>
      <c r="Q616" s="1260"/>
      <c r="R616" s="1260"/>
      <c r="S616" s="1259">
        <v>1</v>
      </c>
      <c r="T616" s="1260"/>
      <c r="U616" s="1260" t="s">
        <v>11193</v>
      </c>
      <c r="V616" s="1260" t="s">
        <v>11557</v>
      </c>
      <c r="W616" s="1259">
        <v>0</v>
      </c>
      <c r="X616" s="1259">
        <v>1007</v>
      </c>
      <c r="Y616" s="1259">
        <v>2</v>
      </c>
    </row>
    <row r="617" spans="1:25">
      <c r="A617" s="1350">
        <v>11202001969</v>
      </c>
      <c r="B617" s="1260" t="s">
        <v>15000</v>
      </c>
      <c r="C617" s="1260" t="s">
        <v>14998</v>
      </c>
      <c r="D617" s="1260" t="s">
        <v>15001</v>
      </c>
      <c r="E617" s="1260" t="s">
        <v>11190</v>
      </c>
      <c r="F617" s="1260"/>
      <c r="G617" s="1260"/>
      <c r="H617" s="1260" t="s">
        <v>11153</v>
      </c>
      <c r="I617" s="1260" t="s">
        <v>11177</v>
      </c>
      <c r="J617" s="1259">
        <v>7432261</v>
      </c>
      <c r="K617" s="1260" t="s">
        <v>11221</v>
      </c>
      <c r="L617" s="1260" t="s">
        <v>11275</v>
      </c>
      <c r="M617" s="1260" t="s">
        <v>2120</v>
      </c>
      <c r="N617" s="1260" t="s">
        <v>15002</v>
      </c>
      <c r="O617" s="1260" t="s">
        <v>15001</v>
      </c>
      <c r="P617" s="1259">
        <v>7585688</v>
      </c>
      <c r="Q617" s="1260"/>
      <c r="R617" s="1260"/>
      <c r="S617" s="1259">
        <v>1</v>
      </c>
      <c r="T617" s="1260"/>
      <c r="U617" s="1260" t="s">
        <v>11193</v>
      </c>
      <c r="V617" s="1260" t="s">
        <v>11557</v>
      </c>
      <c r="W617" s="1259">
        <v>0</v>
      </c>
      <c r="X617" s="1259">
        <v>1007</v>
      </c>
      <c r="Y617" s="1259">
        <v>2</v>
      </c>
    </row>
    <row r="618" spans="1:25">
      <c r="A618" s="1350">
        <v>11202001968</v>
      </c>
      <c r="B618" s="1260" t="s">
        <v>15003</v>
      </c>
      <c r="C618" s="1260" t="s">
        <v>14998</v>
      </c>
      <c r="D618" s="1260" t="s">
        <v>15004</v>
      </c>
      <c r="E618" s="1260" t="s">
        <v>11190</v>
      </c>
      <c r="F618" s="1260"/>
      <c r="G618" s="1260"/>
      <c r="H618" s="1260" t="s">
        <v>11153</v>
      </c>
      <c r="I618" s="1260" t="s">
        <v>11177</v>
      </c>
      <c r="J618" s="1259">
        <v>7432260</v>
      </c>
      <c r="K618" s="1260" t="s">
        <v>11221</v>
      </c>
      <c r="L618" s="1260" t="s">
        <v>11275</v>
      </c>
      <c r="M618" s="1260" t="s">
        <v>2120</v>
      </c>
      <c r="N618" s="1260" t="s">
        <v>15005</v>
      </c>
      <c r="O618" s="1260" t="s">
        <v>15004</v>
      </c>
      <c r="P618" s="1260" t="s">
        <v>15006</v>
      </c>
      <c r="Q618" s="1260"/>
      <c r="R618" s="1260"/>
      <c r="S618" s="1259">
        <v>1</v>
      </c>
      <c r="T618" s="1260"/>
      <c r="U618" s="1260" t="s">
        <v>11198</v>
      </c>
      <c r="V618" s="1260" t="s">
        <v>11199</v>
      </c>
      <c r="W618" s="1259">
        <v>0</v>
      </c>
      <c r="X618" s="1259">
        <v>1007</v>
      </c>
      <c r="Y618" s="1259">
        <v>2</v>
      </c>
    </row>
    <row r="619" spans="1:25">
      <c r="A619" s="1350">
        <v>11202001966</v>
      </c>
      <c r="B619" s="1260" t="s">
        <v>15007</v>
      </c>
      <c r="C619" s="1260" t="s">
        <v>14998</v>
      </c>
      <c r="D619" s="1260" t="s">
        <v>15008</v>
      </c>
      <c r="E619" s="1260" t="s">
        <v>11190</v>
      </c>
      <c r="F619" s="1260"/>
      <c r="G619" s="1260"/>
      <c r="H619" s="1260" t="s">
        <v>11153</v>
      </c>
      <c r="I619" s="1260" t="s">
        <v>11177</v>
      </c>
      <c r="J619" s="1259">
        <v>7432258</v>
      </c>
      <c r="K619" s="1260" t="s">
        <v>11221</v>
      </c>
      <c r="L619" s="1260" t="s">
        <v>11275</v>
      </c>
      <c r="M619" s="1260" t="s">
        <v>2120</v>
      </c>
      <c r="N619" s="1260" t="s">
        <v>15009</v>
      </c>
      <c r="O619" s="1260" t="s">
        <v>15008</v>
      </c>
      <c r="P619" s="1259">
        <v>7560223</v>
      </c>
      <c r="Q619" s="1260"/>
      <c r="R619" s="1260"/>
      <c r="S619" s="1259">
        <v>2</v>
      </c>
      <c r="T619" s="1260" t="s">
        <v>15010</v>
      </c>
      <c r="U619" s="1260" t="s">
        <v>11751</v>
      </c>
      <c r="V619" s="1260" t="s">
        <v>14213</v>
      </c>
      <c r="W619" s="1259">
        <v>0</v>
      </c>
      <c r="X619" s="1259">
        <v>1007</v>
      </c>
      <c r="Y619" s="1259">
        <v>2</v>
      </c>
    </row>
    <row r="620" spans="1:25">
      <c r="A620" s="1350">
        <v>11202001966</v>
      </c>
      <c r="B620" s="1260" t="s">
        <v>15011</v>
      </c>
      <c r="C620" s="1260" t="s">
        <v>14998</v>
      </c>
      <c r="D620" s="1260" t="s">
        <v>15008</v>
      </c>
      <c r="E620" s="1260" t="s">
        <v>11190</v>
      </c>
      <c r="F620" s="1260"/>
      <c r="G620" s="1260"/>
      <c r="H620" s="1260" t="s">
        <v>11153</v>
      </c>
      <c r="I620" s="1260" t="s">
        <v>11177</v>
      </c>
      <c r="J620" s="1259">
        <v>7432258</v>
      </c>
      <c r="K620" s="1260" t="s">
        <v>11221</v>
      </c>
      <c r="L620" s="1260" t="s">
        <v>11275</v>
      </c>
      <c r="M620" s="1260" t="s">
        <v>2120</v>
      </c>
      <c r="N620" s="1260" t="s">
        <v>15009</v>
      </c>
      <c r="O620" s="1260" t="s">
        <v>15008</v>
      </c>
      <c r="P620" s="1259">
        <v>7560223</v>
      </c>
      <c r="Q620" s="1260"/>
      <c r="R620" s="1260"/>
      <c r="S620" s="1259">
        <v>2</v>
      </c>
      <c r="T620" s="1260" t="s">
        <v>15010</v>
      </c>
      <c r="U620" s="1260" t="s">
        <v>11751</v>
      </c>
      <c r="V620" s="1260" t="s">
        <v>14213</v>
      </c>
      <c r="W620" s="1259">
        <v>0</v>
      </c>
      <c r="X620" s="1259">
        <v>1007</v>
      </c>
      <c r="Y620" s="1259">
        <v>2</v>
      </c>
    </row>
    <row r="621" spans="1:25">
      <c r="A621" s="1350">
        <v>11202001965</v>
      </c>
      <c r="B621" s="1260" t="s">
        <v>15012</v>
      </c>
      <c r="C621" s="1260" t="s">
        <v>14998</v>
      </c>
      <c r="D621" s="1260" t="s">
        <v>15013</v>
      </c>
      <c r="E621" s="1260" t="s">
        <v>11190</v>
      </c>
      <c r="F621" s="1260" t="s">
        <v>11522</v>
      </c>
      <c r="G621" s="1260" t="s">
        <v>15014</v>
      </c>
      <c r="H621" s="1260" t="s">
        <v>11153</v>
      </c>
      <c r="I621" s="1260" t="s">
        <v>11177</v>
      </c>
      <c r="J621" s="1259">
        <v>7432257</v>
      </c>
      <c r="K621" s="1260" t="s">
        <v>11375</v>
      </c>
      <c r="L621" s="1260" t="s">
        <v>11385</v>
      </c>
      <c r="M621" s="1260" t="s">
        <v>2120</v>
      </c>
      <c r="N621" s="1260" t="s">
        <v>15015</v>
      </c>
      <c r="O621" s="1260" t="s">
        <v>15013</v>
      </c>
      <c r="P621" s="1259">
        <v>7585851</v>
      </c>
      <c r="Q621" s="1260"/>
      <c r="R621" s="1260"/>
      <c r="S621" s="1259">
        <v>1</v>
      </c>
      <c r="T621" s="1260"/>
      <c r="U621" s="1260" t="s">
        <v>11193</v>
      </c>
      <c r="V621" s="1260" t="s">
        <v>11557</v>
      </c>
      <c r="W621" s="1259">
        <v>1401</v>
      </c>
      <c r="X621" s="1259">
        <v>1008</v>
      </c>
      <c r="Y621" s="1259">
        <v>1</v>
      </c>
    </row>
    <row r="622" spans="1:25">
      <c r="A622" s="1350">
        <v>11202001964</v>
      </c>
      <c r="B622" s="1260"/>
      <c r="C622" s="1260" t="s">
        <v>15016</v>
      </c>
      <c r="D622" s="1260" t="s">
        <v>15017</v>
      </c>
      <c r="E622" s="1260" t="s">
        <v>11162</v>
      </c>
      <c r="F622" s="1260" t="s">
        <v>11522</v>
      </c>
      <c r="G622" s="1260" t="s">
        <v>15018</v>
      </c>
      <c r="H622" s="1260" t="s">
        <v>11153</v>
      </c>
      <c r="I622" s="1260" t="s">
        <v>11177</v>
      </c>
      <c r="J622" s="1259">
        <v>7432256</v>
      </c>
      <c r="K622" s="1260" t="s">
        <v>11221</v>
      </c>
      <c r="L622" s="1260" t="s">
        <v>11155</v>
      </c>
      <c r="M622" s="1260" t="s">
        <v>262</v>
      </c>
      <c r="N622" s="1260"/>
      <c r="O622" s="1260" t="s">
        <v>15017</v>
      </c>
      <c r="P622" s="1259">
        <v>119</v>
      </c>
      <c r="Q622" s="1260"/>
      <c r="R622" s="1260"/>
      <c r="S622" s="1259">
        <v>1</v>
      </c>
      <c r="T622" s="1260"/>
      <c r="U622" s="1260"/>
      <c r="V622" s="1260"/>
      <c r="W622" s="1259">
        <v>0</v>
      </c>
      <c r="X622" s="1259">
        <v>1007</v>
      </c>
      <c r="Y622" s="1259">
        <v>0</v>
      </c>
    </row>
    <row r="623" spans="1:25">
      <c r="A623" s="1350">
        <v>11202001963</v>
      </c>
      <c r="B623" s="1260"/>
      <c r="C623" s="1260" t="s">
        <v>15019</v>
      </c>
      <c r="D623" s="1260" t="s">
        <v>15020</v>
      </c>
      <c r="E623" s="1260" t="s">
        <v>11444</v>
      </c>
      <c r="F623" s="1260" t="s">
        <v>11522</v>
      </c>
      <c r="G623" s="1260" t="s">
        <v>15021</v>
      </c>
      <c r="H623" s="1260" t="s">
        <v>11153</v>
      </c>
      <c r="I623" s="1260" t="s">
        <v>11177</v>
      </c>
      <c r="J623" s="1259">
        <v>7432255</v>
      </c>
      <c r="K623" s="1260" t="s">
        <v>11221</v>
      </c>
      <c r="L623" s="1260" t="s">
        <v>11155</v>
      </c>
      <c r="M623" s="1260" t="s">
        <v>262</v>
      </c>
      <c r="N623" s="1260"/>
      <c r="O623" s="1260" t="s">
        <v>15020</v>
      </c>
      <c r="P623" s="1260"/>
      <c r="Q623" s="1260"/>
      <c r="R623" s="1260"/>
      <c r="S623" s="1259">
        <v>1</v>
      </c>
      <c r="T623" s="1260"/>
      <c r="U623" s="1260"/>
      <c r="V623" s="1260"/>
      <c r="W623" s="1259">
        <v>0</v>
      </c>
      <c r="X623" s="1259">
        <v>1007</v>
      </c>
      <c r="Y623" s="1259">
        <v>0</v>
      </c>
    </row>
    <row r="624" spans="1:25">
      <c r="A624" s="1350">
        <v>11202001962</v>
      </c>
      <c r="B624" s="1260"/>
      <c r="C624" s="1260" t="s">
        <v>15019</v>
      </c>
      <c r="D624" s="1260" t="s">
        <v>15022</v>
      </c>
      <c r="E624" s="1260" t="s">
        <v>11444</v>
      </c>
      <c r="F624" s="1260" t="s">
        <v>11522</v>
      </c>
      <c r="G624" s="1260" t="s">
        <v>15023</v>
      </c>
      <c r="H624" s="1260" t="s">
        <v>11153</v>
      </c>
      <c r="I624" s="1260" t="s">
        <v>11177</v>
      </c>
      <c r="J624" s="1259">
        <v>7432254</v>
      </c>
      <c r="K624" s="1260" t="s">
        <v>11221</v>
      </c>
      <c r="L624" s="1260" t="s">
        <v>11155</v>
      </c>
      <c r="M624" s="1260" t="s">
        <v>262</v>
      </c>
      <c r="N624" s="1260"/>
      <c r="O624" s="1260" t="s">
        <v>15022</v>
      </c>
      <c r="P624" s="1260"/>
      <c r="Q624" s="1260"/>
      <c r="R624" s="1260"/>
      <c r="S624" s="1259">
        <v>1</v>
      </c>
      <c r="T624" s="1260"/>
      <c r="U624" s="1260"/>
      <c r="V624" s="1260"/>
      <c r="W624" s="1259">
        <v>0</v>
      </c>
      <c r="X624" s="1259">
        <v>1007</v>
      </c>
      <c r="Y624" s="1259">
        <v>0</v>
      </c>
    </row>
    <row r="625" spans="1:25">
      <c r="A625" s="1350">
        <v>11202001961</v>
      </c>
      <c r="B625" s="1260"/>
      <c r="C625" s="1260" t="s">
        <v>15024</v>
      </c>
      <c r="D625" s="1260" t="s">
        <v>15025</v>
      </c>
      <c r="E625" s="1260" t="s">
        <v>15026</v>
      </c>
      <c r="F625" s="1260" t="s">
        <v>14939</v>
      </c>
      <c r="G625" s="1260" t="s">
        <v>15027</v>
      </c>
      <c r="H625" s="1260" t="s">
        <v>11153</v>
      </c>
      <c r="I625" s="1260" t="s">
        <v>10976</v>
      </c>
      <c r="J625" s="1259">
        <v>7432253</v>
      </c>
      <c r="K625" s="1260" t="s">
        <v>11375</v>
      </c>
      <c r="L625" s="1260" t="s">
        <v>11385</v>
      </c>
      <c r="M625" s="1260" t="s">
        <v>262</v>
      </c>
      <c r="N625" s="1260"/>
      <c r="O625" s="1260" t="s">
        <v>15025</v>
      </c>
      <c r="P625" s="1260"/>
      <c r="Q625" s="1260"/>
      <c r="R625" s="1259">
        <v>7256461</v>
      </c>
      <c r="S625" s="1259">
        <v>1</v>
      </c>
      <c r="T625" s="1260"/>
      <c r="U625" s="1260"/>
      <c r="V625" s="1260"/>
      <c r="W625" s="1259">
        <v>120</v>
      </c>
      <c r="X625" s="1259">
        <v>1008</v>
      </c>
      <c r="Y625" s="1259">
        <v>1</v>
      </c>
    </row>
    <row r="626" spans="1:25">
      <c r="A626" s="1350">
        <v>11202001960</v>
      </c>
      <c r="B626" s="1260"/>
      <c r="C626" s="1260" t="s">
        <v>15028</v>
      </c>
      <c r="D626" s="1260" t="s">
        <v>15029</v>
      </c>
      <c r="E626" s="1260" t="s">
        <v>14073</v>
      </c>
      <c r="F626" s="1260" t="s">
        <v>14023</v>
      </c>
      <c r="G626" s="1260" t="s">
        <v>15030</v>
      </c>
      <c r="H626" s="1260" t="s">
        <v>11153</v>
      </c>
      <c r="I626" s="1260" t="s">
        <v>10976</v>
      </c>
      <c r="J626" s="1259">
        <v>7432252</v>
      </c>
      <c r="K626" s="1260" t="s">
        <v>11221</v>
      </c>
      <c r="L626" s="1260" t="s">
        <v>11155</v>
      </c>
      <c r="M626" s="1260" t="s">
        <v>262</v>
      </c>
      <c r="N626" s="1260"/>
      <c r="O626" s="1260" t="s">
        <v>15029</v>
      </c>
      <c r="P626" s="1260"/>
      <c r="Q626" s="1260"/>
      <c r="R626" s="1259">
        <v>8952220</v>
      </c>
      <c r="S626" s="1259">
        <v>1</v>
      </c>
      <c r="T626" s="1260"/>
      <c r="U626" s="1260"/>
      <c r="V626" s="1260"/>
      <c r="W626" s="1259">
        <v>0</v>
      </c>
      <c r="X626" s="1259">
        <v>1007</v>
      </c>
      <c r="Y626" s="1259">
        <v>0</v>
      </c>
    </row>
    <row r="627" spans="1:25">
      <c r="A627" s="1350">
        <v>11202001959</v>
      </c>
      <c r="B627" s="1260"/>
      <c r="C627" s="1260" t="s">
        <v>15031</v>
      </c>
      <c r="D627" s="1260" t="s">
        <v>15032</v>
      </c>
      <c r="E627" s="1260" t="s">
        <v>14055</v>
      </c>
      <c r="F627" s="1260" t="s">
        <v>11522</v>
      </c>
      <c r="G627" s="1260" t="s">
        <v>15033</v>
      </c>
      <c r="H627" s="1260" t="s">
        <v>11153</v>
      </c>
      <c r="I627" s="1260" t="s">
        <v>11177</v>
      </c>
      <c r="J627" s="1259">
        <v>7432251</v>
      </c>
      <c r="K627" s="1260" t="s">
        <v>11221</v>
      </c>
      <c r="L627" s="1260" t="s">
        <v>11155</v>
      </c>
      <c r="M627" s="1260" t="s">
        <v>262</v>
      </c>
      <c r="N627" s="1260"/>
      <c r="O627" s="1260" t="s">
        <v>15032</v>
      </c>
      <c r="P627" s="1260"/>
      <c r="Q627" s="1260"/>
      <c r="R627" s="1260"/>
      <c r="S627" s="1259">
        <v>1</v>
      </c>
      <c r="T627" s="1260"/>
      <c r="U627" s="1260"/>
      <c r="V627" s="1260"/>
      <c r="W627" s="1259">
        <v>0</v>
      </c>
      <c r="X627" s="1259">
        <v>1007</v>
      </c>
      <c r="Y627" s="1259">
        <v>0</v>
      </c>
    </row>
    <row r="628" spans="1:25">
      <c r="A628" s="1350">
        <v>11202001958</v>
      </c>
      <c r="B628" s="1260"/>
      <c r="C628" s="1260" t="s">
        <v>15034</v>
      </c>
      <c r="D628" s="1260" t="s">
        <v>15035</v>
      </c>
      <c r="E628" s="1260" t="s">
        <v>11353</v>
      </c>
      <c r="F628" s="1260" t="s">
        <v>15036</v>
      </c>
      <c r="G628" s="1260" t="s">
        <v>15037</v>
      </c>
      <c r="H628" s="1260" t="s">
        <v>11153</v>
      </c>
      <c r="I628" s="1260" t="s">
        <v>11243</v>
      </c>
      <c r="J628" s="1259">
        <v>7432250</v>
      </c>
      <c r="K628" s="1260" t="s">
        <v>11221</v>
      </c>
      <c r="L628" s="1260" t="s">
        <v>11155</v>
      </c>
      <c r="M628" s="1260" t="s">
        <v>262</v>
      </c>
      <c r="N628" s="1260"/>
      <c r="O628" s="1260" t="s">
        <v>15035</v>
      </c>
      <c r="P628" s="1260"/>
      <c r="Q628" s="1260" t="s">
        <v>11533</v>
      </c>
      <c r="R628" s="1260"/>
      <c r="S628" s="1259">
        <v>1</v>
      </c>
      <c r="T628" s="1260"/>
      <c r="U628" s="1260"/>
      <c r="V628" s="1260"/>
      <c r="W628" s="1259">
        <v>0</v>
      </c>
      <c r="X628" s="1259">
        <v>1007</v>
      </c>
      <c r="Y628" s="1259">
        <v>0</v>
      </c>
    </row>
    <row r="629" spans="1:25">
      <c r="A629" s="1350">
        <v>11202001957</v>
      </c>
      <c r="B629" s="1260" t="s">
        <v>15038</v>
      </c>
      <c r="C629" s="1260" t="s">
        <v>15039</v>
      </c>
      <c r="D629" s="1260" t="s">
        <v>15040</v>
      </c>
      <c r="E629" s="1260" t="s">
        <v>11190</v>
      </c>
      <c r="F629" s="1260" t="s">
        <v>11522</v>
      </c>
      <c r="G629" s="1260" t="s">
        <v>15041</v>
      </c>
      <c r="H629" s="1260" t="s">
        <v>11153</v>
      </c>
      <c r="I629" s="1260" t="s">
        <v>11177</v>
      </c>
      <c r="J629" s="1259">
        <v>7432249</v>
      </c>
      <c r="K629" s="1260" t="s">
        <v>11221</v>
      </c>
      <c r="L629" s="1260" t="s">
        <v>11155</v>
      </c>
      <c r="M629" s="1260" t="s">
        <v>2541</v>
      </c>
      <c r="N629" s="1260" t="s">
        <v>15042</v>
      </c>
      <c r="O629" s="1260" t="s">
        <v>15040</v>
      </c>
      <c r="P629" s="1260" t="s">
        <v>15043</v>
      </c>
      <c r="Q629" s="1260" t="s">
        <v>11985</v>
      </c>
      <c r="R629" s="1260" t="s">
        <v>15043</v>
      </c>
      <c r="S629" s="1259">
        <v>1</v>
      </c>
      <c r="T629" s="1260" t="s">
        <v>15044</v>
      </c>
      <c r="U629" s="1260" t="s">
        <v>11269</v>
      </c>
      <c r="V629" s="1260" t="s">
        <v>11342</v>
      </c>
      <c r="W629" s="1259">
        <v>0</v>
      </c>
      <c r="X629" s="1259">
        <v>1007</v>
      </c>
      <c r="Y629" s="1259">
        <v>0</v>
      </c>
    </row>
    <row r="630" spans="1:25">
      <c r="A630" s="1350">
        <v>11202001956</v>
      </c>
      <c r="B630" s="1260"/>
      <c r="C630" s="1260" t="s">
        <v>15045</v>
      </c>
      <c r="D630" s="1260" t="s">
        <v>15046</v>
      </c>
      <c r="E630" s="1260" t="s">
        <v>13956</v>
      </c>
      <c r="F630" s="1260" t="s">
        <v>11522</v>
      </c>
      <c r="G630" s="1260" t="s">
        <v>15047</v>
      </c>
      <c r="H630" s="1260" t="s">
        <v>11153</v>
      </c>
      <c r="I630" s="1260" t="s">
        <v>11177</v>
      </c>
      <c r="J630" s="1259">
        <v>7432248</v>
      </c>
      <c r="K630" s="1260" t="s">
        <v>11221</v>
      </c>
      <c r="L630" s="1260" t="s">
        <v>11155</v>
      </c>
      <c r="M630" s="1260" t="s">
        <v>262</v>
      </c>
      <c r="N630" s="1260"/>
      <c r="O630" s="1260" t="s">
        <v>15046</v>
      </c>
      <c r="P630" s="1260"/>
      <c r="Q630" s="1260"/>
      <c r="R630" s="1260"/>
      <c r="S630" s="1259">
        <v>1</v>
      </c>
      <c r="T630" s="1260"/>
      <c r="U630" s="1260"/>
      <c r="V630" s="1260"/>
      <c r="W630" s="1259">
        <v>0</v>
      </c>
      <c r="X630" s="1259">
        <v>1007</v>
      </c>
      <c r="Y630" s="1259">
        <v>0</v>
      </c>
    </row>
    <row r="631" spans="1:25">
      <c r="A631" s="1350">
        <v>11202001955</v>
      </c>
      <c r="B631" s="1260"/>
      <c r="C631" s="1260" t="s">
        <v>15048</v>
      </c>
      <c r="D631" s="1260" t="s">
        <v>15049</v>
      </c>
      <c r="E631" s="1260" t="s">
        <v>11190</v>
      </c>
      <c r="F631" s="1260" t="s">
        <v>11522</v>
      </c>
      <c r="G631" s="1260" t="s">
        <v>15050</v>
      </c>
      <c r="H631" s="1260" t="s">
        <v>11153</v>
      </c>
      <c r="I631" s="1260" t="s">
        <v>11177</v>
      </c>
      <c r="J631" s="1259">
        <v>7432247</v>
      </c>
      <c r="K631" s="1260" t="s">
        <v>11221</v>
      </c>
      <c r="L631" s="1260" t="s">
        <v>11155</v>
      </c>
      <c r="M631" s="1260" t="s">
        <v>2579</v>
      </c>
      <c r="N631" s="1260" t="s">
        <v>15051</v>
      </c>
      <c r="O631" s="1260" t="s">
        <v>15049</v>
      </c>
      <c r="P631" s="1260" t="s">
        <v>11192</v>
      </c>
      <c r="Q631" s="1260"/>
      <c r="R631" s="1260" t="s">
        <v>15052</v>
      </c>
      <c r="S631" s="1259">
        <v>1</v>
      </c>
      <c r="T631" s="1260"/>
      <c r="U631" s="1260" t="s">
        <v>11209</v>
      </c>
      <c r="V631" s="1260" t="s">
        <v>15053</v>
      </c>
      <c r="W631" s="1259">
        <v>0</v>
      </c>
      <c r="X631" s="1259">
        <v>1007</v>
      </c>
      <c r="Y631" s="1259">
        <v>0</v>
      </c>
    </row>
    <row r="632" spans="1:25">
      <c r="A632" s="1350">
        <v>11202001954</v>
      </c>
      <c r="B632" s="1260" t="s">
        <v>15054</v>
      </c>
      <c r="C632" s="1260" t="s">
        <v>15055</v>
      </c>
      <c r="D632" s="1260" t="s">
        <v>15056</v>
      </c>
      <c r="E632" s="1260" t="s">
        <v>13561</v>
      </c>
      <c r="F632" s="1260" t="s">
        <v>15057</v>
      </c>
      <c r="G632" s="1260" t="s">
        <v>15058</v>
      </c>
      <c r="H632" s="1260" t="s">
        <v>11153</v>
      </c>
      <c r="I632" s="1260" t="s">
        <v>13027</v>
      </c>
      <c r="J632" s="1259">
        <v>7432246</v>
      </c>
      <c r="K632" s="1260" t="s">
        <v>11221</v>
      </c>
      <c r="L632" s="1260" t="s">
        <v>11155</v>
      </c>
      <c r="M632" s="1260" t="s">
        <v>1899</v>
      </c>
      <c r="N632" s="1260" t="s">
        <v>14881</v>
      </c>
      <c r="O632" s="1260" t="s">
        <v>15056</v>
      </c>
      <c r="P632" s="1260" t="s">
        <v>15059</v>
      </c>
      <c r="Q632" s="1260" t="s">
        <v>12755</v>
      </c>
      <c r="R632" s="1260" t="s">
        <v>15059</v>
      </c>
      <c r="S632" s="1259">
        <v>1</v>
      </c>
      <c r="T632" s="1260" t="s">
        <v>15060</v>
      </c>
      <c r="U632" s="1260" t="s">
        <v>11256</v>
      </c>
      <c r="V632" s="1260" t="s">
        <v>14884</v>
      </c>
      <c r="W632" s="1259">
        <v>0</v>
      </c>
      <c r="X632" s="1259">
        <v>1007</v>
      </c>
      <c r="Y632" s="1259">
        <v>0</v>
      </c>
    </row>
    <row r="633" spans="1:25">
      <c r="A633" s="1350">
        <v>11202001953</v>
      </c>
      <c r="B633" s="1260"/>
      <c r="C633" s="1260" t="s">
        <v>15061</v>
      </c>
      <c r="D633" s="1260" t="s">
        <v>15062</v>
      </c>
      <c r="E633" s="1260" t="s">
        <v>11509</v>
      </c>
      <c r="F633" s="1260" t="s">
        <v>11522</v>
      </c>
      <c r="G633" s="1260" t="s">
        <v>15063</v>
      </c>
      <c r="H633" s="1260" t="s">
        <v>11153</v>
      </c>
      <c r="I633" s="1260" t="s">
        <v>11177</v>
      </c>
      <c r="J633" s="1259">
        <v>7432245</v>
      </c>
      <c r="K633" s="1260" t="s">
        <v>11221</v>
      </c>
      <c r="L633" s="1260" t="s">
        <v>11155</v>
      </c>
      <c r="M633" s="1260" t="s">
        <v>2121</v>
      </c>
      <c r="N633" s="1260" t="s">
        <v>15064</v>
      </c>
      <c r="O633" s="1260" t="s">
        <v>15062</v>
      </c>
      <c r="P633" s="1259">
        <v>7710829</v>
      </c>
      <c r="Q633" s="1260"/>
      <c r="R633" s="1259">
        <v>7710829</v>
      </c>
      <c r="S633" s="1259">
        <v>1</v>
      </c>
      <c r="T633" s="1260"/>
      <c r="U633" s="1260" t="s">
        <v>11269</v>
      </c>
      <c r="V633" s="1260" t="s">
        <v>11620</v>
      </c>
      <c r="W633" s="1259">
        <v>0</v>
      </c>
      <c r="X633" s="1259">
        <v>1007</v>
      </c>
      <c r="Y633" s="1259">
        <v>0</v>
      </c>
    </row>
    <row r="634" spans="1:25">
      <c r="A634" s="1350">
        <v>11202001952</v>
      </c>
      <c r="B634" s="1260"/>
      <c r="C634" s="1260" t="s">
        <v>15065</v>
      </c>
      <c r="D634" s="1260" t="s">
        <v>15066</v>
      </c>
      <c r="E634" s="1260" t="s">
        <v>14096</v>
      </c>
      <c r="F634" s="1260" t="s">
        <v>15067</v>
      </c>
      <c r="G634" s="1260" t="s">
        <v>15068</v>
      </c>
      <c r="H634" s="1260" t="s">
        <v>11153</v>
      </c>
      <c r="I634" s="1260" t="s">
        <v>11164</v>
      </c>
      <c r="J634" s="1259">
        <v>7432244</v>
      </c>
      <c r="K634" s="1260" t="s">
        <v>11221</v>
      </c>
      <c r="L634" s="1260" t="s">
        <v>11155</v>
      </c>
      <c r="M634" s="1260" t="s">
        <v>262</v>
      </c>
      <c r="N634" s="1260"/>
      <c r="O634" s="1260" t="s">
        <v>15066</v>
      </c>
      <c r="P634" s="1260"/>
      <c r="Q634" s="1260" t="s">
        <v>11503</v>
      </c>
      <c r="R634" s="1260"/>
      <c r="S634" s="1259">
        <v>1</v>
      </c>
      <c r="T634" s="1260"/>
      <c r="U634" s="1260"/>
      <c r="V634" s="1260"/>
      <c r="W634" s="1259">
        <v>0</v>
      </c>
      <c r="X634" s="1259">
        <v>1007</v>
      </c>
      <c r="Y634" s="1259">
        <v>0</v>
      </c>
    </row>
    <row r="635" spans="1:25">
      <c r="A635" s="1350">
        <v>11202001951</v>
      </c>
      <c r="B635" s="1260"/>
      <c r="C635" s="1260" t="s">
        <v>15069</v>
      </c>
      <c r="D635" s="1260" t="s">
        <v>15070</v>
      </c>
      <c r="E635" s="1260" t="s">
        <v>11509</v>
      </c>
      <c r="F635" s="1260" t="s">
        <v>14913</v>
      </c>
      <c r="G635" s="1260" t="s">
        <v>15071</v>
      </c>
      <c r="H635" s="1260" t="s">
        <v>11153</v>
      </c>
      <c r="I635" s="1260" t="s">
        <v>11164</v>
      </c>
      <c r="J635" s="1259">
        <v>7432243</v>
      </c>
      <c r="K635" s="1260" t="s">
        <v>11221</v>
      </c>
      <c r="L635" s="1260" t="s">
        <v>11155</v>
      </c>
      <c r="M635" s="1260" t="s">
        <v>2438</v>
      </c>
      <c r="N635" s="1260" t="s">
        <v>15072</v>
      </c>
      <c r="O635" s="1260" t="s">
        <v>15070</v>
      </c>
      <c r="P635" s="1260"/>
      <c r="Q635" s="1260" t="s">
        <v>12838</v>
      </c>
      <c r="R635" s="1260"/>
      <c r="S635" s="1259">
        <v>1</v>
      </c>
      <c r="T635" s="1260"/>
      <c r="U635" s="1260" t="s">
        <v>11405</v>
      </c>
      <c r="V635" s="1260" t="s">
        <v>15073</v>
      </c>
      <c r="W635" s="1259">
        <v>0</v>
      </c>
      <c r="X635" s="1259">
        <v>1007</v>
      </c>
      <c r="Y635" s="1259">
        <v>0</v>
      </c>
    </row>
    <row r="636" spans="1:25">
      <c r="A636" s="1350">
        <v>11202001950</v>
      </c>
      <c r="B636" s="1260" t="s">
        <v>15074</v>
      </c>
      <c r="C636" s="1260" t="s">
        <v>15075</v>
      </c>
      <c r="D636" s="1260" t="s">
        <v>15076</v>
      </c>
      <c r="E636" s="1260" t="s">
        <v>11190</v>
      </c>
      <c r="F636" s="1260" t="s">
        <v>11522</v>
      </c>
      <c r="G636" s="1260" t="s">
        <v>15077</v>
      </c>
      <c r="H636" s="1260" t="s">
        <v>11153</v>
      </c>
      <c r="I636" s="1260" t="s">
        <v>11177</v>
      </c>
      <c r="J636" s="1259">
        <v>7432242</v>
      </c>
      <c r="K636" s="1260" t="s">
        <v>11221</v>
      </c>
      <c r="L636" s="1260" t="s">
        <v>11155</v>
      </c>
      <c r="M636" s="1260" t="s">
        <v>2579</v>
      </c>
      <c r="N636" s="1260" t="s">
        <v>15078</v>
      </c>
      <c r="O636" s="1260" t="s">
        <v>15076</v>
      </c>
      <c r="P636" s="1260" t="s">
        <v>15079</v>
      </c>
      <c r="Q636" s="1260" t="s">
        <v>11985</v>
      </c>
      <c r="R636" s="1260" t="s">
        <v>15079</v>
      </c>
      <c r="S636" s="1259">
        <v>1</v>
      </c>
      <c r="T636" s="1260" t="s">
        <v>15080</v>
      </c>
      <c r="U636" s="1260" t="s">
        <v>11209</v>
      </c>
      <c r="V636" s="1260" t="s">
        <v>15053</v>
      </c>
      <c r="W636" s="1259">
        <v>0</v>
      </c>
      <c r="X636" s="1259">
        <v>1007</v>
      </c>
      <c r="Y636" s="1259">
        <v>0</v>
      </c>
    </row>
    <row r="637" spans="1:25">
      <c r="A637" s="1350">
        <v>11202001949</v>
      </c>
      <c r="B637" s="1260" t="s">
        <v>15081</v>
      </c>
      <c r="C637" s="1260" t="s">
        <v>15082</v>
      </c>
      <c r="D637" s="1260" t="s">
        <v>15083</v>
      </c>
      <c r="E637" s="1260" t="s">
        <v>11509</v>
      </c>
      <c r="F637" s="1260" t="s">
        <v>14919</v>
      </c>
      <c r="G637" s="1260" t="s">
        <v>15084</v>
      </c>
      <c r="H637" s="1260" t="s">
        <v>11153</v>
      </c>
      <c r="I637" s="1260" t="s">
        <v>10976</v>
      </c>
      <c r="J637" s="1259">
        <v>7432241</v>
      </c>
      <c r="K637" s="1260" t="s">
        <v>11221</v>
      </c>
      <c r="L637" s="1260" t="s">
        <v>11155</v>
      </c>
      <c r="M637" s="1260" t="s">
        <v>2275</v>
      </c>
      <c r="N637" s="1260" t="s">
        <v>15085</v>
      </c>
      <c r="O637" s="1260" t="s">
        <v>15083</v>
      </c>
      <c r="P637" s="1260" t="s">
        <v>14600</v>
      </c>
      <c r="Q637" s="1260" t="s">
        <v>11223</v>
      </c>
      <c r="R637" s="1260" t="s">
        <v>14600</v>
      </c>
      <c r="S637" s="1259">
        <v>1</v>
      </c>
      <c r="T637" s="1260" t="s">
        <v>15086</v>
      </c>
      <c r="U637" s="1260" t="s">
        <v>11231</v>
      </c>
      <c r="V637" s="1260" t="s">
        <v>12201</v>
      </c>
      <c r="W637" s="1259">
        <v>0</v>
      </c>
      <c r="X637" s="1259">
        <v>1007</v>
      </c>
      <c r="Y637" s="1259">
        <v>0</v>
      </c>
    </row>
    <row r="638" spans="1:25">
      <c r="A638" s="1350">
        <v>11202001948</v>
      </c>
      <c r="B638" s="1260" t="s">
        <v>15087</v>
      </c>
      <c r="C638" s="1260" t="s">
        <v>15088</v>
      </c>
      <c r="D638" s="1260" t="s">
        <v>15089</v>
      </c>
      <c r="E638" s="1260" t="s">
        <v>11203</v>
      </c>
      <c r="F638" s="1260" t="s">
        <v>11522</v>
      </c>
      <c r="G638" s="1260" t="s">
        <v>15090</v>
      </c>
      <c r="H638" s="1260" t="s">
        <v>11153</v>
      </c>
      <c r="I638" s="1260" t="s">
        <v>11177</v>
      </c>
      <c r="J638" s="1259">
        <v>7432240</v>
      </c>
      <c r="K638" s="1260" t="s">
        <v>11221</v>
      </c>
      <c r="L638" s="1260" t="s">
        <v>11155</v>
      </c>
      <c r="M638" s="1260" t="s">
        <v>1606</v>
      </c>
      <c r="N638" s="1260" t="s">
        <v>15091</v>
      </c>
      <c r="O638" s="1260" t="s">
        <v>15089</v>
      </c>
      <c r="P638" s="1260" t="s">
        <v>15092</v>
      </c>
      <c r="Q638" s="1260" t="s">
        <v>11658</v>
      </c>
      <c r="R638" s="1260" t="s">
        <v>15092</v>
      </c>
      <c r="S638" s="1259">
        <v>1</v>
      </c>
      <c r="T638" s="1260" t="s">
        <v>15093</v>
      </c>
      <c r="U638" s="1260" t="s">
        <v>11158</v>
      </c>
      <c r="V638" s="1260" t="s">
        <v>11263</v>
      </c>
      <c r="W638" s="1259">
        <v>0</v>
      </c>
      <c r="X638" s="1259">
        <v>1007</v>
      </c>
      <c r="Y638" s="1259">
        <v>0</v>
      </c>
    </row>
    <row r="639" spans="1:25">
      <c r="A639" s="1350">
        <v>11202001947</v>
      </c>
      <c r="B639" s="1260" t="s">
        <v>15094</v>
      </c>
      <c r="C639" s="1260" t="s">
        <v>15095</v>
      </c>
      <c r="D639" s="1260" t="s">
        <v>15096</v>
      </c>
      <c r="E639" s="1260" t="s">
        <v>11203</v>
      </c>
      <c r="F639" s="1260" t="s">
        <v>11522</v>
      </c>
      <c r="G639" s="1260" t="s">
        <v>15097</v>
      </c>
      <c r="H639" s="1260" t="s">
        <v>11153</v>
      </c>
      <c r="I639" s="1260" t="s">
        <v>11177</v>
      </c>
      <c r="J639" s="1259">
        <v>7432239</v>
      </c>
      <c r="K639" s="1260" t="s">
        <v>11221</v>
      </c>
      <c r="L639" s="1260" t="s">
        <v>11155</v>
      </c>
      <c r="M639" s="1260" t="s">
        <v>2102</v>
      </c>
      <c r="N639" s="1260" t="s">
        <v>15098</v>
      </c>
      <c r="O639" s="1260" t="s">
        <v>15096</v>
      </c>
      <c r="P639" s="1260" t="s">
        <v>15099</v>
      </c>
      <c r="Q639" s="1260" t="s">
        <v>15100</v>
      </c>
      <c r="R639" s="1260" t="s">
        <v>15101</v>
      </c>
      <c r="S639" s="1259">
        <v>1</v>
      </c>
      <c r="T639" s="1260" t="s">
        <v>15102</v>
      </c>
      <c r="U639" s="1260" t="s">
        <v>11158</v>
      </c>
      <c r="V639" s="1260" t="s">
        <v>11263</v>
      </c>
      <c r="W639" s="1259">
        <v>0</v>
      </c>
      <c r="X639" s="1259">
        <v>1007</v>
      </c>
      <c r="Y639" s="1259">
        <v>0</v>
      </c>
    </row>
    <row r="640" spans="1:25">
      <c r="A640" s="1350">
        <v>11202001946</v>
      </c>
      <c r="B640" s="1260" t="s">
        <v>15103</v>
      </c>
      <c r="C640" s="1260" t="s">
        <v>15104</v>
      </c>
      <c r="D640" s="1260" t="s">
        <v>15105</v>
      </c>
      <c r="E640" s="1260" t="s">
        <v>12993</v>
      </c>
      <c r="F640" s="1260" t="s">
        <v>14023</v>
      </c>
      <c r="G640" s="1260" t="s">
        <v>15106</v>
      </c>
      <c r="H640" s="1260" t="s">
        <v>11153</v>
      </c>
      <c r="I640" s="1260" t="s">
        <v>10976</v>
      </c>
      <c r="J640" s="1259">
        <v>7432238</v>
      </c>
      <c r="K640" s="1260" t="s">
        <v>11221</v>
      </c>
      <c r="L640" s="1260" t="s">
        <v>11155</v>
      </c>
      <c r="M640" s="1260" t="s">
        <v>2285</v>
      </c>
      <c r="N640" s="1260" t="s">
        <v>15107</v>
      </c>
      <c r="O640" s="1260" t="s">
        <v>15105</v>
      </c>
      <c r="P640" s="1260" t="s">
        <v>15108</v>
      </c>
      <c r="Q640" s="1260" t="s">
        <v>14279</v>
      </c>
      <c r="R640" s="1260" t="s">
        <v>15108</v>
      </c>
      <c r="S640" s="1259">
        <v>1</v>
      </c>
      <c r="T640" s="1260" t="s">
        <v>15109</v>
      </c>
      <c r="U640" s="1260" t="s">
        <v>11231</v>
      </c>
      <c r="V640" s="1260" t="s">
        <v>11969</v>
      </c>
      <c r="W640" s="1259">
        <v>0</v>
      </c>
      <c r="X640" s="1259">
        <v>1007</v>
      </c>
      <c r="Y640" s="1259">
        <v>0</v>
      </c>
    </row>
    <row r="641" spans="1:25">
      <c r="A641" s="1350">
        <v>11202001945</v>
      </c>
      <c r="B641" s="1260" t="s">
        <v>15110</v>
      </c>
      <c r="C641" s="1260" t="s">
        <v>15111</v>
      </c>
      <c r="D641" s="1260" t="s">
        <v>15112</v>
      </c>
      <c r="E641" s="1260" t="s">
        <v>12993</v>
      </c>
      <c r="F641" s="1260" t="s">
        <v>11522</v>
      </c>
      <c r="G641" s="1260" t="s">
        <v>15113</v>
      </c>
      <c r="H641" s="1260" t="s">
        <v>11153</v>
      </c>
      <c r="I641" s="1260" t="s">
        <v>11177</v>
      </c>
      <c r="J641" s="1259">
        <v>7432237</v>
      </c>
      <c r="K641" s="1260" t="s">
        <v>11221</v>
      </c>
      <c r="L641" s="1260" t="s">
        <v>11155</v>
      </c>
      <c r="M641" s="1260" t="s">
        <v>2128</v>
      </c>
      <c r="N641" s="1260" t="s">
        <v>15114</v>
      </c>
      <c r="O641" s="1260" t="s">
        <v>15112</v>
      </c>
      <c r="P641" s="1260" t="s">
        <v>15115</v>
      </c>
      <c r="Q641" s="1260" t="s">
        <v>11223</v>
      </c>
      <c r="R641" s="1260" t="s">
        <v>15116</v>
      </c>
      <c r="S641" s="1259">
        <v>1</v>
      </c>
      <c r="T641" s="1260" t="s">
        <v>15117</v>
      </c>
      <c r="U641" s="1260" t="s">
        <v>11198</v>
      </c>
      <c r="V641" s="1260" t="s">
        <v>13354</v>
      </c>
      <c r="W641" s="1259">
        <v>0</v>
      </c>
      <c r="X641" s="1259">
        <v>1007</v>
      </c>
      <c r="Y641" s="1259">
        <v>0</v>
      </c>
    </row>
    <row r="642" spans="1:25">
      <c r="A642" s="1350">
        <v>11202001944</v>
      </c>
      <c r="B642" s="1260" t="s">
        <v>15118</v>
      </c>
      <c r="C642" s="1260" t="s">
        <v>15119</v>
      </c>
      <c r="D642" s="1260" t="s">
        <v>15120</v>
      </c>
      <c r="E642" s="1260" t="s">
        <v>11426</v>
      </c>
      <c r="F642" s="1260" t="s">
        <v>11522</v>
      </c>
      <c r="G642" s="1260" t="s">
        <v>15121</v>
      </c>
      <c r="H642" s="1260" t="s">
        <v>11153</v>
      </c>
      <c r="I642" s="1260" t="s">
        <v>11177</v>
      </c>
      <c r="J642" s="1259">
        <v>7432236</v>
      </c>
      <c r="K642" s="1260" t="s">
        <v>11221</v>
      </c>
      <c r="L642" s="1260" t="s">
        <v>11155</v>
      </c>
      <c r="M642" s="1260" t="s">
        <v>2582</v>
      </c>
      <c r="N642" s="1260" t="s">
        <v>14395</v>
      </c>
      <c r="O642" s="1260" t="s">
        <v>15120</v>
      </c>
      <c r="P642" s="1260" t="s">
        <v>15122</v>
      </c>
      <c r="Q642" s="1260" t="s">
        <v>11180</v>
      </c>
      <c r="R642" s="1260" t="s">
        <v>15123</v>
      </c>
      <c r="S642" s="1259">
        <v>1</v>
      </c>
      <c r="T642" s="1260" t="s">
        <v>15124</v>
      </c>
      <c r="U642" s="1260" t="s">
        <v>11209</v>
      </c>
      <c r="V642" s="1260" t="s">
        <v>14377</v>
      </c>
      <c r="W642" s="1259">
        <v>0</v>
      </c>
      <c r="X642" s="1259">
        <v>1007</v>
      </c>
      <c r="Y642" s="1259">
        <v>0</v>
      </c>
    </row>
    <row r="643" spans="1:25">
      <c r="A643" s="1350">
        <v>11202001943</v>
      </c>
      <c r="B643" s="1260" t="s">
        <v>15125</v>
      </c>
      <c r="C643" s="1260" t="s">
        <v>15126</v>
      </c>
      <c r="D643" s="1260" t="s">
        <v>15127</v>
      </c>
      <c r="E643" s="1260" t="s">
        <v>11190</v>
      </c>
      <c r="F643" s="1260" t="s">
        <v>11176</v>
      </c>
      <c r="G643" s="1260" t="s">
        <v>15128</v>
      </c>
      <c r="H643" s="1260" t="s">
        <v>11153</v>
      </c>
      <c r="I643" s="1260" t="s">
        <v>11177</v>
      </c>
      <c r="J643" s="1259">
        <v>7432235</v>
      </c>
      <c r="K643" s="1260" t="s">
        <v>11221</v>
      </c>
      <c r="L643" s="1260" t="s">
        <v>11155</v>
      </c>
      <c r="M643" s="1260" t="s">
        <v>262</v>
      </c>
      <c r="N643" s="1260"/>
      <c r="O643" s="1260" t="s">
        <v>15127</v>
      </c>
      <c r="P643" s="1260"/>
      <c r="Q643" s="1260"/>
      <c r="R643" s="1260"/>
      <c r="S643" s="1259">
        <v>1</v>
      </c>
      <c r="T643" s="1260"/>
      <c r="U643" s="1260"/>
      <c r="V643" s="1260"/>
      <c r="W643" s="1259">
        <v>0</v>
      </c>
      <c r="X643" s="1259">
        <v>1007</v>
      </c>
      <c r="Y643" s="1259">
        <v>0</v>
      </c>
    </row>
    <row r="644" spans="1:25">
      <c r="A644" s="1350">
        <v>11202001941</v>
      </c>
      <c r="B644" s="1260" t="s">
        <v>15129</v>
      </c>
      <c r="C644" s="1260" t="s">
        <v>15130</v>
      </c>
      <c r="D644" s="1260" t="s">
        <v>15112</v>
      </c>
      <c r="E644" s="1260" t="s">
        <v>12267</v>
      </c>
      <c r="F644" s="1260" t="s">
        <v>11176</v>
      </c>
      <c r="G644" s="1260" t="s">
        <v>15131</v>
      </c>
      <c r="H644" s="1260" t="s">
        <v>11153</v>
      </c>
      <c r="I644" s="1260" t="s">
        <v>11177</v>
      </c>
      <c r="J644" s="1259">
        <v>7432233</v>
      </c>
      <c r="K644" s="1260" t="s">
        <v>11221</v>
      </c>
      <c r="L644" s="1260" t="s">
        <v>11155</v>
      </c>
      <c r="M644" s="1260" t="s">
        <v>2128</v>
      </c>
      <c r="N644" s="1260" t="s">
        <v>15114</v>
      </c>
      <c r="O644" s="1260" t="s">
        <v>15112</v>
      </c>
      <c r="P644" s="1260" t="s">
        <v>15132</v>
      </c>
      <c r="Q644" s="1260" t="s">
        <v>11223</v>
      </c>
      <c r="R644" s="1260" t="s">
        <v>15115</v>
      </c>
      <c r="S644" s="1259">
        <v>1</v>
      </c>
      <c r="T644" s="1260" t="s">
        <v>15133</v>
      </c>
      <c r="U644" s="1260" t="s">
        <v>11198</v>
      </c>
      <c r="V644" s="1260" t="s">
        <v>13354</v>
      </c>
      <c r="W644" s="1259">
        <v>0</v>
      </c>
      <c r="X644" s="1259">
        <v>1007</v>
      </c>
      <c r="Y644" s="1259">
        <v>0</v>
      </c>
    </row>
    <row r="645" spans="1:25">
      <c r="A645" s="1350">
        <v>11202001940</v>
      </c>
      <c r="B645" s="1260" t="s">
        <v>15134</v>
      </c>
      <c r="C645" s="1260" t="s">
        <v>15135</v>
      </c>
      <c r="D645" s="1260" t="s">
        <v>15136</v>
      </c>
      <c r="E645" s="1260" t="s">
        <v>11266</v>
      </c>
      <c r="F645" s="1260" t="s">
        <v>11176</v>
      </c>
      <c r="G645" s="1260" t="s">
        <v>15137</v>
      </c>
      <c r="H645" s="1260" t="s">
        <v>11153</v>
      </c>
      <c r="I645" s="1260" t="s">
        <v>11177</v>
      </c>
      <c r="J645" s="1259">
        <v>7432232</v>
      </c>
      <c r="K645" s="1260" t="s">
        <v>11221</v>
      </c>
      <c r="L645" s="1260" t="s">
        <v>11155</v>
      </c>
      <c r="M645" s="1260" t="s">
        <v>2128</v>
      </c>
      <c r="N645" s="1260" t="s">
        <v>15138</v>
      </c>
      <c r="O645" s="1260" t="s">
        <v>15136</v>
      </c>
      <c r="P645" s="1260" t="s">
        <v>15139</v>
      </c>
      <c r="Q645" s="1260" t="s">
        <v>11846</v>
      </c>
      <c r="R645" s="1260" t="s">
        <v>15139</v>
      </c>
      <c r="S645" s="1259">
        <v>1</v>
      </c>
      <c r="T645" s="1260" t="s">
        <v>15140</v>
      </c>
      <c r="U645" s="1260" t="s">
        <v>11198</v>
      </c>
      <c r="V645" s="1260" t="s">
        <v>11199</v>
      </c>
      <c r="W645" s="1259">
        <v>0</v>
      </c>
      <c r="X645" s="1259">
        <v>1007</v>
      </c>
      <c r="Y645" s="1259">
        <v>0</v>
      </c>
    </row>
    <row r="646" spans="1:25">
      <c r="A646" s="1350">
        <v>11202001939</v>
      </c>
      <c r="B646" s="1260" t="s">
        <v>15141</v>
      </c>
      <c r="C646" s="1260" t="s">
        <v>15142</v>
      </c>
      <c r="D646" s="1260" t="s">
        <v>15143</v>
      </c>
      <c r="E646" s="1260" t="s">
        <v>11311</v>
      </c>
      <c r="F646" s="1260"/>
      <c r="G646" s="1260"/>
      <c r="H646" s="1260" t="s">
        <v>11153</v>
      </c>
      <c r="I646" s="1260" t="s">
        <v>11177</v>
      </c>
      <c r="J646" s="1259">
        <v>7432231</v>
      </c>
      <c r="K646" s="1260" t="s">
        <v>11221</v>
      </c>
      <c r="L646" s="1260" t="s">
        <v>11275</v>
      </c>
      <c r="M646" s="1260" t="s">
        <v>2138</v>
      </c>
      <c r="N646" s="1260" t="s">
        <v>12856</v>
      </c>
      <c r="O646" s="1260" t="s">
        <v>15143</v>
      </c>
      <c r="P646" s="1260" t="s">
        <v>12859</v>
      </c>
      <c r="Q646" s="1260" t="s">
        <v>12858</v>
      </c>
      <c r="R646" s="1260" t="s">
        <v>12857</v>
      </c>
      <c r="S646" s="1259">
        <v>1</v>
      </c>
      <c r="T646" s="1260" t="s">
        <v>15144</v>
      </c>
      <c r="U646" s="1260" t="s">
        <v>11193</v>
      </c>
      <c r="V646" s="1260" t="s">
        <v>11705</v>
      </c>
      <c r="W646" s="1259">
        <v>0</v>
      </c>
      <c r="X646" s="1259">
        <v>1007</v>
      </c>
      <c r="Y646" s="1259">
        <v>2</v>
      </c>
    </row>
    <row r="647" spans="1:25">
      <c r="A647" s="1350">
        <v>11202001938</v>
      </c>
      <c r="B647" s="1260" t="s">
        <v>15145</v>
      </c>
      <c r="C647" s="1260" t="s">
        <v>15146</v>
      </c>
      <c r="D647" s="1260" t="s">
        <v>15147</v>
      </c>
      <c r="E647" s="1260" t="s">
        <v>11384</v>
      </c>
      <c r="F647" s="1260" t="s">
        <v>11176</v>
      </c>
      <c r="G647" s="1260" t="s">
        <v>15148</v>
      </c>
      <c r="H647" s="1260" t="s">
        <v>11153</v>
      </c>
      <c r="I647" s="1260" t="s">
        <v>11177</v>
      </c>
      <c r="J647" s="1259">
        <v>7432230</v>
      </c>
      <c r="K647" s="1260" t="s">
        <v>11221</v>
      </c>
      <c r="L647" s="1260" t="s">
        <v>11155</v>
      </c>
      <c r="M647" s="1260" t="s">
        <v>2135</v>
      </c>
      <c r="N647" s="1260" t="s">
        <v>15149</v>
      </c>
      <c r="O647" s="1260" t="s">
        <v>15147</v>
      </c>
      <c r="P647" s="1260"/>
      <c r="Q647" s="1260" t="s">
        <v>15150</v>
      </c>
      <c r="R647" s="1260" t="s">
        <v>15151</v>
      </c>
      <c r="S647" s="1259">
        <v>1</v>
      </c>
      <c r="T647" s="1260"/>
      <c r="U647" s="1260" t="s">
        <v>11269</v>
      </c>
      <c r="V647" s="1260" t="s">
        <v>11620</v>
      </c>
      <c r="W647" s="1259">
        <v>0</v>
      </c>
      <c r="X647" s="1259">
        <v>1007</v>
      </c>
      <c r="Y647" s="1259">
        <v>0</v>
      </c>
    </row>
    <row r="648" spans="1:25">
      <c r="A648" s="1350">
        <v>11202001937</v>
      </c>
      <c r="B648" s="1260" t="s">
        <v>15152</v>
      </c>
      <c r="C648" s="1260" t="s">
        <v>15153</v>
      </c>
      <c r="D648" s="1260" t="s">
        <v>15154</v>
      </c>
      <c r="E648" s="1260" t="s">
        <v>11560</v>
      </c>
      <c r="F648" s="1260" t="s">
        <v>11362</v>
      </c>
      <c r="G648" s="1260" t="s">
        <v>15155</v>
      </c>
      <c r="H648" s="1260" t="s">
        <v>11153</v>
      </c>
      <c r="I648" s="1260" t="s">
        <v>11364</v>
      </c>
      <c r="J648" s="1259">
        <v>7432229</v>
      </c>
      <c r="K648" s="1260" t="s">
        <v>11221</v>
      </c>
      <c r="L648" s="1260" t="s">
        <v>11155</v>
      </c>
      <c r="M648" s="1260" t="s">
        <v>2391</v>
      </c>
      <c r="N648" s="1260" t="s">
        <v>15156</v>
      </c>
      <c r="O648" s="1260" t="s">
        <v>15154</v>
      </c>
      <c r="P648" s="1260" t="s">
        <v>15157</v>
      </c>
      <c r="Q648" s="1260" t="s">
        <v>11223</v>
      </c>
      <c r="R648" s="1260" t="s">
        <v>15158</v>
      </c>
      <c r="S648" s="1259">
        <v>1</v>
      </c>
      <c r="T648" s="1260" t="s">
        <v>15159</v>
      </c>
      <c r="U648" s="1260" t="s">
        <v>11369</v>
      </c>
      <c r="V648" s="1260" t="s">
        <v>15160</v>
      </c>
      <c r="W648" s="1259">
        <v>0</v>
      </c>
      <c r="X648" s="1259">
        <v>1007</v>
      </c>
      <c r="Y648" s="1259">
        <v>0</v>
      </c>
    </row>
    <row r="649" spans="1:25">
      <c r="A649" s="1350">
        <v>11202001936</v>
      </c>
      <c r="B649" s="1260"/>
      <c r="C649" s="1260" t="s">
        <v>15161</v>
      </c>
      <c r="D649" s="1260" t="s">
        <v>15162</v>
      </c>
      <c r="E649" s="1260" t="s">
        <v>11190</v>
      </c>
      <c r="F649" s="1260" t="s">
        <v>15163</v>
      </c>
      <c r="G649" s="1260" t="s">
        <v>15164</v>
      </c>
      <c r="H649" s="1260" t="s">
        <v>11153</v>
      </c>
      <c r="I649" s="1260" t="s">
        <v>10976</v>
      </c>
      <c r="J649" s="1259">
        <v>7432228</v>
      </c>
      <c r="K649" s="1260" t="s">
        <v>11221</v>
      </c>
      <c r="L649" s="1260" t="s">
        <v>11155</v>
      </c>
      <c r="M649" s="1260" t="s">
        <v>1985</v>
      </c>
      <c r="N649" s="1260" t="s">
        <v>15165</v>
      </c>
      <c r="O649" s="1260" t="s">
        <v>15162</v>
      </c>
      <c r="P649" s="1260" t="s">
        <v>11192</v>
      </c>
      <c r="Q649" s="1260"/>
      <c r="R649" s="1260" t="s">
        <v>15166</v>
      </c>
      <c r="S649" s="1259">
        <v>1</v>
      </c>
      <c r="T649" s="1260"/>
      <c r="U649" s="1260" t="s">
        <v>11158</v>
      </c>
      <c r="V649" s="1260" t="s">
        <v>12685</v>
      </c>
      <c r="W649" s="1259">
        <v>0</v>
      </c>
      <c r="X649" s="1259">
        <v>1007</v>
      </c>
      <c r="Y649" s="1259">
        <v>0</v>
      </c>
    </row>
    <row r="650" spans="1:25">
      <c r="A650" s="1350">
        <v>11202001935</v>
      </c>
      <c r="B650" s="1260" t="s">
        <v>15167</v>
      </c>
      <c r="C650" s="1260" t="s">
        <v>15168</v>
      </c>
      <c r="D650" s="1260" t="s">
        <v>15169</v>
      </c>
      <c r="E650" s="1260" t="s">
        <v>11190</v>
      </c>
      <c r="F650" s="1260" t="s">
        <v>11176</v>
      </c>
      <c r="G650" s="1260" t="s">
        <v>15170</v>
      </c>
      <c r="H650" s="1260" t="s">
        <v>11153</v>
      </c>
      <c r="I650" s="1260" t="s">
        <v>11177</v>
      </c>
      <c r="J650" s="1259">
        <v>7432227</v>
      </c>
      <c r="K650" s="1260" t="s">
        <v>11221</v>
      </c>
      <c r="L650" s="1260" t="s">
        <v>11155</v>
      </c>
      <c r="M650" s="1260" t="s">
        <v>1496</v>
      </c>
      <c r="N650" s="1260" t="s">
        <v>15171</v>
      </c>
      <c r="O650" s="1260" t="s">
        <v>15169</v>
      </c>
      <c r="P650" s="1260" t="s">
        <v>15172</v>
      </c>
      <c r="Q650" s="1260"/>
      <c r="R650" s="1260" t="s">
        <v>15173</v>
      </c>
      <c r="S650" s="1259">
        <v>2</v>
      </c>
      <c r="T650" s="1260" t="s">
        <v>15174</v>
      </c>
      <c r="U650" s="1260" t="s">
        <v>11198</v>
      </c>
      <c r="V650" s="1260" t="s">
        <v>12392</v>
      </c>
      <c r="W650" s="1259">
        <v>0</v>
      </c>
      <c r="X650" s="1259">
        <v>1007</v>
      </c>
      <c r="Y650" s="1259">
        <v>0</v>
      </c>
    </row>
    <row r="651" spans="1:25">
      <c r="A651" s="1350">
        <v>11202001934</v>
      </c>
      <c r="B651" s="1260" t="s">
        <v>15175</v>
      </c>
      <c r="C651" s="1260" t="s">
        <v>15176</v>
      </c>
      <c r="D651" s="1260" t="s">
        <v>15177</v>
      </c>
      <c r="E651" s="1260" t="s">
        <v>11190</v>
      </c>
      <c r="F651" s="1260" t="s">
        <v>15178</v>
      </c>
      <c r="G651" s="1260" t="s">
        <v>15179</v>
      </c>
      <c r="H651" s="1260" t="s">
        <v>11153</v>
      </c>
      <c r="I651" s="1260" t="s">
        <v>11164</v>
      </c>
      <c r="J651" s="1259">
        <v>7432226</v>
      </c>
      <c r="K651" s="1260" t="s">
        <v>11221</v>
      </c>
      <c r="L651" s="1260" t="s">
        <v>11155</v>
      </c>
      <c r="M651" s="1260" t="s">
        <v>2409</v>
      </c>
      <c r="N651" s="1260" t="s">
        <v>15180</v>
      </c>
      <c r="O651" s="1260" t="s">
        <v>15177</v>
      </c>
      <c r="P651" s="1260" t="s">
        <v>15181</v>
      </c>
      <c r="Q651" s="1260" t="s">
        <v>11471</v>
      </c>
      <c r="R651" s="1260" t="s">
        <v>15182</v>
      </c>
      <c r="S651" s="1259">
        <v>1</v>
      </c>
      <c r="T651" s="1260" t="s">
        <v>15183</v>
      </c>
      <c r="U651" s="1260" t="s">
        <v>11921</v>
      </c>
      <c r="V651" s="1260" t="s">
        <v>15184</v>
      </c>
      <c r="W651" s="1259">
        <v>0</v>
      </c>
      <c r="X651" s="1259">
        <v>1007</v>
      </c>
      <c r="Y651" s="1259">
        <v>0</v>
      </c>
    </row>
    <row r="652" spans="1:25">
      <c r="A652" s="1350">
        <v>11202001933</v>
      </c>
      <c r="B652" s="1260"/>
      <c r="C652" s="1260" t="s">
        <v>15185</v>
      </c>
      <c r="D652" s="1260" t="s">
        <v>15186</v>
      </c>
      <c r="E652" s="1260" t="s">
        <v>11175</v>
      </c>
      <c r="F652" s="1260" t="s">
        <v>15163</v>
      </c>
      <c r="G652" s="1260" t="s">
        <v>15187</v>
      </c>
      <c r="H652" s="1260" t="s">
        <v>11153</v>
      </c>
      <c r="I652" s="1260" t="s">
        <v>10976</v>
      </c>
      <c r="J652" s="1259">
        <v>7432225</v>
      </c>
      <c r="K652" s="1260" t="s">
        <v>11221</v>
      </c>
      <c r="L652" s="1260" t="s">
        <v>11155</v>
      </c>
      <c r="M652" s="1260" t="s">
        <v>1239</v>
      </c>
      <c r="N652" s="1260" t="s">
        <v>15188</v>
      </c>
      <c r="O652" s="1260" t="s">
        <v>15186</v>
      </c>
      <c r="P652" s="1260"/>
      <c r="Q652" s="1260"/>
      <c r="R652" s="1260" t="s">
        <v>15189</v>
      </c>
      <c r="S652" s="1259">
        <v>1</v>
      </c>
      <c r="T652" s="1260"/>
      <c r="U652" s="1260" t="s">
        <v>11158</v>
      </c>
      <c r="V652" s="1260" t="s">
        <v>11674</v>
      </c>
      <c r="W652" s="1259">
        <v>0</v>
      </c>
      <c r="X652" s="1259">
        <v>1007</v>
      </c>
      <c r="Y652" s="1259">
        <v>0</v>
      </c>
    </row>
    <row r="653" spans="1:25">
      <c r="A653" s="1350">
        <v>11202001932</v>
      </c>
      <c r="B653" s="1260" t="s">
        <v>15190</v>
      </c>
      <c r="C653" s="1260" t="s">
        <v>15191</v>
      </c>
      <c r="D653" s="1260" t="s">
        <v>15192</v>
      </c>
      <c r="E653" s="1260" t="s">
        <v>11311</v>
      </c>
      <c r="F653" s="1260" t="s">
        <v>11176</v>
      </c>
      <c r="G653" s="1260" t="s">
        <v>15193</v>
      </c>
      <c r="H653" s="1260" t="s">
        <v>11153</v>
      </c>
      <c r="I653" s="1260" t="s">
        <v>11177</v>
      </c>
      <c r="J653" s="1259">
        <v>7432224</v>
      </c>
      <c r="K653" s="1260" t="s">
        <v>11221</v>
      </c>
      <c r="L653" s="1260" t="s">
        <v>11385</v>
      </c>
      <c r="M653" s="1260" t="s">
        <v>2138</v>
      </c>
      <c r="N653" s="1260" t="s">
        <v>12856</v>
      </c>
      <c r="O653" s="1260" t="s">
        <v>15192</v>
      </c>
      <c r="P653" s="1260"/>
      <c r="Q653" s="1260" t="s">
        <v>15194</v>
      </c>
      <c r="R653" s="1260" t="s">
        <v>15195</v>
      </c>
      <c r="S653" s="1259">
        <v>1</v>
      </c>
      <c r="T653" s="1260"/>
      <c r="U653" s="1260" t="s">
        <v>11193</v>
      </c>
      <c r="V653" s="1260" t="s">
        <v>11705</v>
      </c>
      <c r="W653" s="1259">
        <v>0</v>
      </c>
      <c r="X653" s="1259">
        <v>1007</v>
      </c>
      <c r="Y653" s="1259">
        <v>1</v>
      </c>
    </row>
    <row r="654" spans="1:25">
      <c r="A654" s="1350">
        <v>11202001931</v>
      </c>
      <c r="B654" s="1260" t="s">
        <v>15196</v>
      </c>
      <c r="C654" s="1260" t="s">
        <v>15197</v>
      </c>
      <c r="D654" s="1260" t="s">
        <v>15198</v>
      </c>
      <c r="E654" s="1260" t="s">
        <v>12993</v>
      </c>
      <c r="F654" s="1260" t="s">
        <v>15199</v>
      </c>
      <c r="G654" s="1260" t="s">
        <v>15200</v>
      </c>
      <c r="H654" s="1260" t="s">
        <v>11153</v>
      </c>
      <c r="I654" s="1260" t="s">
        <v>10976</v>
      </c>
      <c r="J654" s="1259">
        <v>7432223</v>
      </c>
      <c r="K654" s="1260" t="s">
        <v>11221</v>
      </c>
      <c r="L654" s="1260" t="s">
        <v>11155</v>
      </c>
      <c r="M654" s="1260" t="s">
        <v>2285</v>
      </c>
      <c r="N654" s="1260" t="s">
        <v>15201</v>
      </c>
      <c r="O654" s="1260" t="s">
        <v>15198</v>
      </c>
      <c r="P654" s="1260" t="s">
        <v>15202</v>
      </c>
      <c r="Q654" s="1260" t="s">
        <v>14279</v>
      </c>
      <c r="R654" s="1260" t="s">
        <v>15203</v>
      </c>
      <c r="S654" s="1259">
        <v>1</v>
      </c>
      <c r="T654" s="1260" t="s">
        <v>15204</v>
      </c>
      <c r="U654" s="1260" t="s">
        <v>11231</v>
      </c>
      <c r="V654" s="1260" t="s">
        <v>11969</v>
      </c>
      <c r="W654" s="1259">
        <v>0</v>
      </c>
      <c r="X654" s="1259">
        <v>1007</v>
      </c>
      <c r="Y654" s="1259">
        <v>0</v>
      </c>
    </row>
    <row r="655" spans="1:25">
      <c r="A655" s="1350">
        <v>11202001930</v>
      </c>
      <c r="B655" s="1260" t="s">
        <v>15205</v>
      </c>
      <c r="C655" s="1260" t="s">
        <v>15206</v>
      </c>
      <c r="D655" s="1260" t="s">
        <v>15207</v>
      </c>
      <c r="E655" s="1260" t="s">
        <v>11426</v>
      </c>
      <c r="F655" s="1260" t="s">
        <v>15199</v>
      </c>
      <c r="G655" s="1260" t="s">
        <v>15208</v>
      </c>
      <c r="H655" s="1260" t="s">
        <v>11153</v>
      </c>
      <c r="I655" s="1260" t="s">
        <v>10976</v>
      </c>
      <c r="J655" s="1259">
        <v>7432222</v>
      </c>
      <c r="K655" s="1260" t="s">
        <v>11375</v>
      </c>
      <c r="L655" s="1260" t="s">
        <v>11155</v>
      </c>
      <c r="M655" s="1260" t="s">
        <v>2277</v>
      </c>
      <c r="N655" s="1260" t="s">
        <v>15209</v>
      </c>
      <c r="O655" s="1260" t="s">
        <v>15207</v>
      </c>
      <c r="P655" s="1260" t="s">
        <v>15210</v>
      </c>
      <c r="Q655" s="1260" t="s">
        <v>11867</v>
      </c>
      <c r="R655" s="1260" t="s">
        <v>15211</v>
      </c>
      <c r="S655" s="1259">
        <v>1</v>
      </c>
      <c r="T655" s="1260" t="s">
        <v>15212</v>
      </c>
      <c r="U655" s="1260" t="s">
        <v>11231</v>
      </c>
      <c r="V655" s="1260" t="s">
        <v>11584</v>
      </c>
      <c r="W655" s="1259">
        <v>22</v>
      </c>
      <c r="X655" s="1259">
        <v>1008</v>
      </c>
      <c r="Y655" s="1259">
        <v>0</v>
      </c>
    </row>
    <row r="656" spans="1:25">
      <c r="A656" s="1350">
        <v>11202001929</v>
      </c>
      <c r="B656" s="1260"/>
      <c r="C656" s="1260" t="s">
        <v>15213</v>
      </c>
      <c r="D656" s="1260" t="s">
        <v>15214</v>
      </c>
      <c r="E656" s="1260" t="s">
        <v>11560</v>
      </c>
      <c r="F656" s="1260" t="s">
        <v>11176</v>
      </c>
      <c r="G656" s="1260" t="s">
        <v>15215</v>
      </c>
      <c r="H656" s="1260" t="s">
        <v>11153</v>
      </c>
      <c r="I656" s="1260" t="s">
        <v>11177</v>
      </c>
      <c r="J656" s="1259">
        <v>7432221</v>
      </c>
      <c r="K656" s="1260" t="s">
        <v>11221</v>
      </c>
      <c r="L656" s="1260" t="s">
        <v>11155</v>
      </c>
      <c r="M656" s="1260" t="s">
        <v>1994</v>
      </c>
      <c r="N656" s="1260" t="s">
        <v>15216</v>
      </c>
      <c r="O656" s="1260" t="s">
        <v>15214</v>
      </c>
      <c r="P656" s="1259">
        <v>7566007</v>
      </c>
      <c r="Q656" s="1260"/>
      <c r="R656" s="1259">
        <v>7566007</v>
      </c>
      <c r="S656" s="1259">
        <v>1</v>
      </c>
      <c r="T656" s="1260"/>
      <c r="U656" s="1260" t="s">
        <v>11751</v>
      </c>
      <c r="V656" s="1260" t="s">
        <v>11859</v>
      </c>
      <c r="W656" s="1259">
        <v>0</v>
      </c>
      <c r="X656" s="1259">
        <v>1007</v>
      </c>
      <c r="Y656" s="1259">
        <v>0</v>
      </c>
    </row>
    <row r="657" spans="1:25">
      <c r="A657" s="1350">
        <v>11202001928</v>
      </c>
      <c r="B657" s="1260"/>
      <c r="C657" s="1260" t="s">
        <v>15217</v>
      </c>
      <c r="D657" s="1260" t="s">
        <v>15218</v>
      </c>
      <c r="E657" s="1260" t="s">
        <v>11190</v>
      </c>
      <c r="F657" s="1260" t="s">
        <v>15219</v>
      </c>
      <c r="G657" s="1260" t="s">
        <v>15220</v>
      </c>
      <c r="H657" s="1260" t="s">
        <v>11153</v>
      </c>
      <c r="I657" s="1260" t="s">
        <v>11164</v>
      </c>
      <c r="J657" s="1259">
        <v>7432220</v>
      </c>
      <c r="K657" s="1260" t="s">
        <v>11221</v>
      </c>
      <c r="L657" s="1260" t="s">
        <v>11155</v>
      </c>
      <c r="M657" s="1260" t="s">
        <v>2157</v>
      </c>
      <c r="N657" s="1260" t="s">
        <v>15221</v>
      </c>
      <c r="O657" s="1260" t="s">
        <v>15218</v>
      </c>
      <c r="P657" s="1260"/>
      <c r="Q657" s="1260" t="s">
        <v>12515</v>
      </c>
      <c r="R657" s="1259">
        <v>8651775</v>
      </c>
      <c r="S657" s="1259">
        <v>1</v>
      </c>
      <c r="T657" s="1260"/>
      <c r="U657" s="1260" t="s">
        <v>11290</v>
      </c>
      <c r="V657" s="1260" t="s">
        <v>13582</v>
      </c>
      <c r="W657" s="1259">
        <v>0</v>
      </c>
      <c r="X657" s="1259">
        <v>1007</v>
      </c>
      <c r="Y657" s="1259">
        <v>0</v>
      </c>
    </row>
    <row r="658" spans="1:25">
      <c r="A658" s="1350">
        <v>11202001927</v>
      </c>
      <c r="B658" s="1260" t="s">
        <v>15222</v>
      </c>
      <c r="C658" s="1260" t="s">
        <v>15223</v>
      </c>
      <c r="D658" s="1260" t="s">
        <v>15224</v>
      </c>
      <c r="E658" s="1260" t="s">
        <v>11190</v>
      </c>
      <c r="F658" s="1260"/>
      <c r="G658" s="1260"/>
      <c r="H658" s="1260" t="s">
        <v>11153</v>
      </c>
      <c r="I658" s="1260" t="s">
        <v>11177</v>
      </c>
      <c r="J658" s="1259">
        <v>7432219</v>
      </c>
      <c r="K658" s="1260" t="s">
        <v>11221</v>
      </c>
      <c r="L658" s="1260" t="s">
        <v>11275</v>
      </c>
      <c r="M658" s="1260" t="s">
        <v>2126</v>
      </c>
      <c r="N658" s="1260" t="s">
        <v>15225</v>
      </c>
      <c r="O658" s="1260" t="s">
        <v>15224</v>
      </c>
      <c r="P658" s="1260" t="s">
        <v>15226</v>
      </c>
      <c r="Q658" s="1260" t="s">
        <v>15227</v>
      </c>
      <c r="R658" s="1260" t="s">
        <v>15226</v>
      </c>
      <c r="S658" s="1259">
        <v>1</v>
      </c>
      <c r="T658" s="1260" t="s">
        <v>12132</v>
      </c>
      <c r="U658" s="1260" t="s">
        <v>11269</v>
      </c>
      <c r="V658" s="1260" t="s">
        <v>11787</v>
      </c>
      <c r="W658" s="1259">
        <v>0</v>
      </c>
      <c r="X658" s="1259">
        <v>1007</v>
      </c>
      <c r="Y658" s="1259">
        <v>2</v>
      </c>
    </row>
    <row r="659" spans="1:25">
      <c r="A659" s="1350">
        <v>11202001926</v>
      </c>
      <c r="B659" s="1260" t="s">
        <v>15228</v>
      </c>
      <c r="C659" s="1260" t="s">
        <v>15223</v>
      </c>
      <c r="D659" s="1260" t="s">
        <v>15229</v>
      </c>
      <c r="E659" s="1260" t="s">
        <v>11190</v>
      </c>
      <c r="F659" s="1260"/>
      <c r="G659" s="1260"/>
      <c r="H659" s="1260" t="s">
        <v>11153</v>
      </c>
      <c r="I659" s="1260" t="s">
        <v>11177</v>
      </c>
      <c r="J659" s="1259">
        <v>7432218</v>
      </c>
      <c r="K659" s="1260" t="s">
        <v>11221</v>
      </c>
      <c r="L659" s="1260" t="s">
        <v>11275</v>
      </c>
      <c r="M659" s="1260" t="s">
        <v>2126</v>
      </c>
      <c r="N659" s="1260" t="s">
        <v>15225</v>
      </c>
      <c r="O659" s="1260" t="s">
        <v>15229</v>
      </c>
      <c r="P659" s="1260" t="s">
        <v>15226</v>
      </c>
      <c r="Q659" s="1260" t="s">
        <v>15227</v>
      </c>
      <c r="R659" s="1260" t="s">
        <v>15226</v>
      </c>
      <c r="S659" s="1259">
        <v>1</v>
      </c>
      <c r="T659" s="1260" t="s">
        <v>12132</v>
      </c>
      <c r="U659" s="1260" t="s">
        <v>11269</v>
      </c>
      <c r="V659" s="1260" t="s">
        <v>11787</v>
      </c>
      <c r="W659" s="1259">
        <v>0</v>
      </c>
      <c r="X659" s="1259">
        <v>1007</v>
      </c>
      <c r="Y659" s="1259">
        <v>2</v>
      </c>
    </row>
    <row r="660" spans="1:25">
      <c r="A660" s="1350">
        <v>11202001925</v>
      </c>
      <c r="B660" s="1260" t="s">
        <v>15230</v>
      </c>
      <c r="C660" s="1260" t="s">
        <v>15231</v>
      </c>
      <c r="D660" s="1260" t="s">
        <v>15232</v>
      </c>
      <c r="E660" s="1260" t="s">
        <v>11311</v>
      </c>
      <c r="F660" s="1260"/>
      <c r="G660" s="1260"/>
      <c r="H660" s="1260" t="s">
        <v>11153</v>
      </c>
      <c r="I660" s="1260" t="s">
        <v>11177</v>
      </c>
      <c r="J660" s="1259">
        <v>7432217</v>
      </c>
      <c r="K660" s="1260" t="s">
        <v>11221</v>
      </c>
      <c r="L660" s="1260" t="s">
        <v>11275</v>
      </c>
      <c r="M660" s="1260" t="s">
        <v>2126</v>
      </c>
      <c r="N660" s="1260" t="s">
        <v>15225</v>
      </c>
      <c r="O660" s="1260" t="s">
        <v>15232</v>
      </c>
      <c r="P660" s="1260"/>
      <c r="Q660" s="1260" t="s">
        <v>15233</v>
      </c>
      <c r="R660" s="1260" t="s">
        <v>15234</v>
      </c>
      <c r="S660" s="1259">
        <v>1</v>
      </c>
      <c r="T660" s="1260"/>
      <c r="U660" s="1260" t="s">
        <v>11269</v>
      </c>
      <c r="V660" s="1260" t="s">
        <v>11787</v>
      </c>
      <c r="W660" s="1259">
        <v>0</v>
      </c>
      <c r="X660" s="1259">
        <v>1007</v>
      </c>
      <c r="Y660" s="1259">
        <v>2</v>
      </c>
    </row>
    <row r="661" spans="1:25">
      <c r="A661" s="1350">
        <v>11202001924</v>
      </c>
      <c r="B661" s="1260" t="s">
        <v>15235</v>
      </c>
      <c r="C661" s="1260" t="s">
        <v>15236</v>
      </c>
      <c r="D661" s="1260" t="s">
        <v>15237</v>
      </c>
      <c r="E661" s="1260" t="s">
        <v>11509</v>
      </c>
      <c r="F661" s="1260"/>
      <c r="G661" s="1260"/>
      <c r="H661" s="1260" t="s">
        <v>11153</v>
      </c>
      <c r="I661" s="1260" t="s">
        <v>11177</v>
      </c>
      <c r="J661" s="1259">
        <v>7432216</v>
      </c>
      <c r="K661" s="1260" t="s">
        <v>11221</v>
      </c>
      <c r="L661" s="1260" t="s">
        <v>11275</v>
      </c>
      <c r="M661" s="1260" t="s">
        <v>2126</v>
      </c>
      <c r="N661" s="1260" t="s">
        <v>15238</v>
      </c>
      <c r="O661" s="1260" t="s">
        <v>15237</v>
      </c>
      <c r="P661" s="1260" t="s">
        <v>15239</v>
      </c>
      <c r="Q661" s="1260" t="s">
        <v>11238</v>
      </c>
      <c r="R661" s="1260" t="s">
        <v>15240</v>
      </c>
      <c r="S661" s="1259">
        <v>1</v>
      </c>
      <c r="T661" s="1260" t="s">
        <v>15241</v>
      </c>
      <c r="U661" s="1260" t="s">
        <v>11198</v>
      </c>
      <c r="V661" s="1260" t="s">
        <v>13354</v>
      </c>
      <c r="W661" s="1259">
        <v>0</v>
      </c>
      <c r="X661" s="1259">
        <v>1007</v>
      </c>
      <c r="Y661" s="1259">
        <v>2</v>
      </c>
    </row>
    <row r="662" spans="1:25">
      <c r="A662" s="1350">
        <v>11202001923</v>
      </c>
      <c r="B662" s="1260" t="s">
        <v>15242</v>
      </c>
      <c r="C662" s="1260" t="s">
        <v>15243</v>
      </c>
      <c r="D662" s="1260" t="s">
        <v>15244</v>
      </c>
      <c r="E662" s="1260" t="s">
        <v>11311</v>
      </c>
      <c r="F662" s="1260"/>
      <c r="G662" s="1260"/>
      <c r="H662" s="1260" t="s">
        <v>11153</v>
      </c>
      <c r="I662" s="1260" t="s">
        <v>11177</v>
      </c>
      <c r="J662" s="1259">
        <v>7432215</v>
      </c>
      <c r="K662" s="1260" t="s">
        <v>11221</v>
      </c>
      <c r="L662" s="1260" t="s">
        <v>11275</v>
      </c>
      <c r="M662" s="1260" t="s">
        <v>2126</v>
      </c>
      <c r="N662" s="1260" t="s">
        <v>15245</v>
      </c>
      <c r="O662" s="1260" t="s">
        <v>15244</v>
      </c>
      <c r="P662" s="1260"/>
      <c r="Q662" s="1260" t="s">
        <v>15246</v>
      </c>
      <c r="R662" s="1260" t="s">
        <v>15247</v>
      </c>
      <c r="S662" s="1259">
        <v>1</v>
      </c>
      <c r="T662" s="1260"/>
      <c r="U662" s="1260" t="s">
        <v>11269</v>
      </c>
      <c r="V662" s="1260" t="s">
        <v>11787</v>
      </c>
      <c r="W662" s="1259">
        <v>0</v>
      </c>
      <c r="X662" s="1259">
        <v>1007</v>
      </c>
      <c r="Y662" s="1259">
        <v>2</v>
      </c>
    </row>
    <row r="663" spans="1:25">
      <c r="A663" s="1350">
        <v>11202001922</v>
      </c>
      <c r="B663" s="1260" t="s">
        <v>15248</v>
      </c>
      <c r="C663" s="1260" t="s">
        <v>15249</v>
      </c>
      <c r="D663" s="1260" t="s">
        <v>15250</v>
      </c>
      <c r="E663" s="1260" t="s">
        <v>11311</v>
      </c>
      <c r="F663" s="1260"/>
      <c r="G663" s="1260"/>
      <c r="H663" s="1260" t="s">
        <v>11153</v>
      </c>
      <c r="I663" s="1260" t="s">
        <v>11177</v>
      </c>
      <c r="J663" s="1259">
        <v>7432214</v>
      </c>
      <c r="K663" s="1260" t="s">
        <v>11221</v>
      </c>
      <c r="L663" s="1260" t="s">
        <v>11275</v>
      </c>
      <c r="M663" s="1260" t="s">
        <v>2126</v>
      </c>
      <c r="N663" s="1260" t="s">
        <v>15251</v>
      </c>
      <c r="O663" s="1260" t="s">
        <v>15250</v>
      </c>
      <c r="P663" s="1260" t="s">
        <v>15252</v>
      </c>
      <c r="Q663" s="1260" t="s">
        <v>11180</v>
      </c>
      <c r="R663" s="1260" t="s">
        <v>15253</v>
      </c>
      <c r="S663" s="1259">
        <v>1</v>
      </c>
      <c r="T663" s="1260" t="s">
        <v>15254</v>
      </c>
      <c r="U663" s="1260" t="s">
        <v>11269</v>
      </c>
      <c r="V663" s="1260" t="s">
        <v>11505</v>
      </c>
      <c r="W663" s="1259">
        <v>0</v>
      </c>
      <c r="X663" s="1259">
        <v>1007</v>
      </c>
      <c r="Y663" s="1259">
        <v>2</v>
      </c>
    </row>
    <row r="664" spans="1:25">
      <c r="A664" s="1350">
        <v>11202001921</v>
      </c>
      <c r="B664" s="1260" t="s">
        <v>15255</v>
      </c>
      <c r="C664" s="1260" t="s">
        <v>15256</v>
      </c>
      <c r="D664" s="1260" t="s">
        <v>15257</v>
      </c>
      <c r="E664" s="1260" t="s">
        <v>11190</v>
      </c>
      <c r="F664" s="1260"/>
      <c r="G664" s="1260"/>
      <c r="H664" s="1260" t="s">
        <v>11153</v>
      </c>
      <c r="I664" s="1260" t="s">
        <v>11177</v>
      </c>
      <c r="J664" s="1259">
        <v>7432213</v>
      </c>
      <c r="K664" s="1260" t="s">
        <v>11221</v>
      </c>
      <c r="L664" s="1260" t="s">
        <v>11275</v>
      </c>
      <c r="M664" s="1260" t="s">
        <v>2126</v>
      </c>
      <c r="N664" s="1260" t="s">
        <v>15258</v>
      </c>
      <c r="O664" s="1260" t="s">
        <v>15257</v>
      </c>
      <c r="P664" s="1259">
        <v>7713783</v>
      </c>
      <c r="Q664" s="1260"/>
      <c r="R664" s="1260"/>
      <c r="S664" s="1259">
        <v>1</v>
      </c>
      <c r="T664" s="1260"/>
      <c r="U664" s="1260" t="s">
        <v>11198</v>
      </c>
      <c r="V664" s="1260" t="s">
        <v>12585</v>
      </c>
      <c r="W664" s="1259">
        <v>0</v>
      </c>
      <c r="X664" s="1259">
        <v>1007</v>
      </c>
      <c r="Y664" s="1259">
        <v>2</v>
      </c>
    </row>
    <row r="665" spans="1:25">
      <c r="A665" s="1350">
        <v>11202001920</v>
      </c>
      <c r="B665" s="1260" t="s">
        <v>15259</v>
      </c>
      <c r="C665" s="1260" t="s">
        <v>15260</v>
      </c>
      <c r="D665" s="1260" t="s">
        <v>15261</v>
      </c>
      <c r="E665" s="1260" t="s">
        <v>11190</v>
      </c>
      <c r="F665" s="1260"/>
      <c r="G665" s="1260"/>
      <c r="H665" s="1260" t="s">
        <v>11153</v>
      </c>
      <c r="I665" s="1260" t="s">
        <v>11177</v>
      </c>
      <c r="J665" s="1259">
        <v>7432212</v>
      </c>
      <c r="K665" s="1260" t="s">
        <v>11221</v>
      </c>
      <c r="L665" s="1260" t="s">
        <v>11275</v>
      </c>
      <c r="M665" s="1260" t="s">
        <v>262</v>
      </c>
      <c r="N665" s="1260"/>
      <c r="O665" s="1260" t="s">
        <v>15261</v>
      </c>
      <c r="P665" s="1260"/>
      <c r="Q665" s="1260"/>
      <c r="R665" s="1260"/>
      <c r="S665" s="1259">
        <v>1</v>
      </c>
      <c r="T665" s="1260" t="s">
        <v>12132</v>
      </c>
      <c r="U665" s="1260"/>
      <c r="V665" s="1260"/>
      <c r="W665" s="1259">
        <v>0</v>
      </c>
      <c r="X665" s="1259">
        <v>1007</v>
      </c>
      <c r="Y665" s="1259">
        <v>2</v>
      </c>
    </row>
    <row r="666" spans="1:25">
      <c r="A666" s="1350">
        <v>11202001919</v>
      </c>
      <c r="B666" s="1260" t="s">
        <v>15262</v>
      </c>
      <c r="C666" s="1260" t="s">
        <v>15260</v>
      </c>
      <c r="D666" s="1260" t="s">
        <v>15263</v>
      </c>
      <c r="E666" s="1260" t="s">
        <v>11190</v>
      </c>
      <c r="F666" s="1260" t="s">
        <v>11176</v>
      </c>
      <c r="G666" s="1260" t="s">
        <v>15264</v>
      </c>
      <c r="H666" s="1260" t="s">
        <v>11153</v>
      </c>
      <c r="I666" s="1260" t="s">
        <v>11177</v>
      </c>
      <c r="J666" s="1259">
        <v>7432211</v>
      </c>
      <c r="K666" s="1260" t="s">
        <v>13865</v>
      </c>
      <c r="L666" s="1260" t="s">
        <v>11385</v>
      </c>
      <c r="M666" s="1260" t="s">
        <v>2126</v>
      </c>
      <c r="N666" s="1260" t="s">
        <v>15265</v>
      </c>
      <c r="O666" s="1260" t="s">
        <v>15263</v>
      </c>
      <c r="P666" s="1260" t="s">
        <v>12385</v>
      </c>
      <c r="Q666" s="1260"/>
      <c r="R666" s="1260" t="s">
        <v>15266</v>
      </c>
      <c r="S666" s="1259">
        <v>1</v>
      </c>
      <c r="T666" s="1260"/>
      <c r="U666" s="1260" t="s">
        <v>11269</v>
      </c>
      <c r="V666" s="1260" t="s">
        <v>11787</v>
      </c>
      <c r="W666" s="1259">
        <v>1401</v>
      </c>
      <c r="X666" s="1259">
        <v>1006</v>
      </c>
      <c r="Y666" s="1259">
        <v>1</v>
      </c>
    </row>
    <row r="667" spans="1:25">
      <c r="A667" s="1350">
        <v>11202001918</v>
      </c>
      <c r="B667" s="1260"/>
      <c r="C667" s="1260" t="s">
        <v>15267</v>
      </c>
      <c r="D667" s="1260" t="s">
        <v>15268</v>
      </c>
      <c r="E667" s="1260" t="s">
        <v>11190</v>
      </c>
      <c r="F667" s="1260" t="s">
        <v>15269</v>
      </c>
      <c r="G667" s="1260" t="s">
        <v>15270</v>
      </c>
      <c r="H667" s="1260" t="s">
        <v>11153</v>
      </c>
      <c r="I667" s="1260" t="s">
        <v>11164</v>
      </c>
      <c r="J667" s="1259">
        <v>7432210</v>
      </c>
      <c r="K667" s="1260" t="s">
        <v>11221</v>
      </c>
      <c r="L667" s="1260" t="s">
        <v>11155</v>
      </c>
      <c r="M667" s="1260" t="s">
        <v>2483</v>
      </c>
      <c r="N667" s="1260" t="s">
        <v>15271</v>
      </c>
      <c r="O667" s="1260" t="s">
        <v>15268</v>
      </c>
      <c r="P667" s="1260"/>
      <c r="Q667" s="1260" t="s">
        <v>15272</v>
      </c>
      <c r="R667" s="1260" t="s">
        <v>15273</v>
      </c>
      <c r="S667" s="1259">
        <v>1</v>
      </c>
      <c r="T667" s="1260"/>
      <c r="U667" s="1260" t="s">
        <v>11182</v>
      </c>
      <c r="V667" s="1260" t="s">
        <v>15274</v>
      </c>
      <c r="W667" s="1259">
        <v>0</v>
      </c>
      <c r="X667" s="1259">
        <v>1007</v>
      </c>
      <c r="Y667" s="1259">
        <v>0</v>
      </c>
    </row>
    <row r="668" spans="1:25">
      <c r="A668" s="1350">
        <v>11202001917</v>
      </c>
      <c r="B668" s="1260"/>
      <c r="C668" s="1260" t="s">
        <v>15275</v>
      </c>
      <c r="D668" s="1260" t="s">
        <v>15276</v>
      </c>
      <c r="E668" s="1260" t="s">
        <v>11526</v>
      </c>
      <c r="F668" s="1260" t="s">
        <v>14842</v>
      </c>
      <c r="G668" s="1260" t="s">
        <v>15277</v>
      </c>
      <c r="H668" s="1260" t="s">
        <v>11153</v>
      </c>
      <c r="I668" s="1260" t="s">
        <v>11243</v>
      </c>
      <c r="J668" s="1259">
        <v>7432209</v>
      </c>
      <c r="K668" s="1260" t="s">
        <v>11221</v>
      </c>
      <c r="L668" s="1260" t="s">
        <v>11155</v>
      </c>
      <c r="M668" s="1260" t="s">
        <v>262</v>
      </c>
      <c r="N668" s="1260"/>
      <c r="O668" s="1260" t="s">
        <v>15276</v>
      </c>
      <c r="P668" s="1260"/>
      <c r="Q668" s="1260"/>
      <c r="R668" s="1260"/>
      <c r="S668" s="1259">
        <v>1</v>
      </c>
      <c r="T668" s="1260"/>
      <c r="U668" s="1260"/>
      <c r="V668" s="1260"/>
      <c r="W668" s="1259">
        <v>0</v>
      </c>
      <c r="X668" s="1259">
        <v>1007</v>
      </c>
      <c r="Y668" s="1259">
        <v>0</v>
      </c>
    </row>
    <row r="669" spans="1:25">
      <c r="A669" s="1350">
        <v>11202001916</v>
      </c>
      <c r="B669" s="1260" t="s">
        <v>15278</v>
      </c>
      <c r="C669" s="1260" t="s">
        <v>15279</v>
      </c>
      <c r="D669" s="1260" t="s">
        <v>15280</v>
      </c>
      <c r="E669" s="1260" t="s">
        <v>11175</v>
      </c>
      <c r="F669" s="1260" t="s">
        <v>12594</v>
      </c>
      <c r="G669" s="1260" t="s">
        <v>15281</v>
      </c>
      <c r="H669" s="1260" t="s">
        <v>11153</v>
      </c>
      <c r="I669" s="1260" t="s">
        <v>10976</v>
      </c>
      <c r="J669" s="1259">
        <v>7432208</v>
      </c>
      <c r="K669" s="1260" t="s">
        <v>11221</v>
      </c>
      <c r="L669" s="1260" t="s">
        <v>11155</v>
      </c>
      <c r="M669" s="1260" t="s">
        <v>1948</v>
      </c>
      <c r="N669" s="1260" t="s">
        <v>15282</v>
      </c>
      <c r="O669" s="1260" t="s">
        <v>15280</v>
      </c>
      <c r="P669" s="1260" t="s">
        <v>15283</v>
      </c>
      <c r="Q669" s="1260" t="s">
        <v>14070</v>
      </c>
      <c r="R669" s="1260" t="s">
        <v>15283</v>
      </c>
      <c r="S669" s="1259">
        <v>1</v>
      </c>
      <c r="T669" s="1260" t="s">
        <v>15284</v>
      </c>
      <c r="U669" s="1260" t="s">
        <v>11396</v>
      </c>
      <c r="V669" s="1260" t="s">
        <v>11878</v>
      </c>
      <c r="W669" s="1259">
        <v>0</v>
      </c>
      <c r="X669" s="1259">
        <v>1007</v>
      </c>
      <c r="Y669" s="1259">
        <v>0</v>
      </c>
    </row>
    <row r="670" spans="1:25">
      <c r="A670" s="1350">
        <v>11202001915</v>
      </c>
      <c r="B670" s="1260"/>
      <c r="C670" s="1260" t="s">
        <v>15285</v>
      </c>
      <c r="D670" s="1260" t="s">
        <v>15286</v>
      </c>
      <c r="E670" s="1260" t="s">
        <v>11190</v>
      </c>
      <c r="F670" s="1260" t="s">
        <v>15199</v>
      </c>
      <c r="G670" s="1260" t="s">
        <v>15287</v>
      </c>
      <c r="H670" s="1260" t="s">
        <v>11153</v>
      </c>
      <c r="I670" s="1260" t="s">
        <v>10976</v>
      </c>
      <c r="J670" s="1259">
        <v>7432207</v>
      </c>
      <c r="K670" s="1260" t="s">
        <v>11221</v>
      </c>
      <c r="L670" s="1260" t="s">
        <v>11155</v>
      </c>
      <c r="M670" s="1260" t="s">
        <v>262</v>
      </c>
      <c r="N670" s="1260"/>
      <c r="O670" s="1260" t="s">
        <v>15286</v>
      </c>
      <c r="P670" s="1260"/>
      <c r="Q670" s="1260"/>
      <c r="R670" s="1260" t="s">
        <v>15288</v>
      </c>
      <c r="S670" s="1259">
        <v>1</v>
      </c>
      <c r="T670" s="1260"/>
      <c r="U670" s="1260"/>
      <c r="V670" s="1260"/>
      <c r="W670" s="1259">
        <v>0</v>
      </c>
      <c r="X670" s="1259">
        <v>1007</v>
      </c>
      <c r="Y670" s="1259">
        <v>0</v>
      </c>
    </row>
    <row r="671" spans="1:25">
      <c r="A671" s="1350">
        <v>11202001914</v>
      </c>
      <c r="B671" s="1260" t="s">
        <v>15289</v>
      </c>
      <c r="C671" s="1260" t="s">
        <v>15290</v>
      </c>
      <c r="D671" s="1260" t="s">
        <v>13189</v>
      </c>
      <c r="E671" s="1260" t="s">
        <v>13190</v>
      </c>
      <c r="F671" s="1260" t="s">
        <v>15291</v>
      </c>
      <c r="G671" s="1260" t="s">
        <v>15292</v>
      </c>
      <c r="H671" s="1260" t="s">
        <v>11153</v>
      </c>
      <c r="I671" s="1260" t="s">
        <v>11164</v>
      </c>
      <c r="J671" s="1259">
        <v>7432206</v>
      </c>
      <c r="K671" s="1260" t="s">
        <v>11221</v>
      </c>
      <c r="L671" s="1260" t="s">
        <v>11155</v>
      </c>
      <c r="M671" s="1260" t="s">
        <v>2472</v>
      </c>
      <c r="N671" s="1260" t="s">
        <v>13193</v>
      </c>
      <c r="O671" s="1260" t="s">
        <v>13189</v>
      </c>
      <c r="P671" s="1260" t="s">
        <v>13194</v>
      </c>
      <c r="Q671" s="1260" t="s">
        <v>12858</v>
      </c>
      <c r="R671" s="1260" t="s">
        <v>13194</v>
      </c>
      <c r="S671" s="1259">
        <v>1</v>
      </c>
      <c r="T671" s="1260" t="s">
        <v>15293</v>
      </c>
      <c r="U671" s="1260" t="s">
        <v>11256</v>
      </c>
      <c r="V671" s="1260" t="s">
        <v>13196</v>
      </c>
      <c r="W671" s="1259">
        <v>0</v>
      </c>
      <c r="X671" s="1259">
        <v>1007</v>
      </c>
      <c r="Y671" s="1259">
        <v>0</v>
      </c>
    </row>
    <row r="672" spans="1:25">
      <c r="A672" s="1350">
        <v>11202001913</v>
      </c>
      <c r="B672" s="1260"/>
      <c r="C672" s="1260" t="s">
        <v>15294</v>
      </c>
      <c r="D672" s="1260" t="s">
        <v>15295</v>
      </c>
      <c r="E672" s="1260" t="s">
        <v>15296</v>
      </c>
      <c r="F672" s="1260" t="s">
        <v>15297</v>
      </c>
      <c r="G672" s="1260" t="s">
        <v>15298</v>
      </c>
      <c r="H672" s="1260" t="s">
        <v>11153</v>
      </c>
      <c r="I672" s="1260" t="s">
        <v>11164</v>
      </c>
      <c r="J672" s="1259">
        <v>7432205</v>
      </c>
      <c r="K672" s="1260" t="s">
        <v>11221</v>
      </c>
      <c r="L672" s="1260" t="s">
        <v>11155</v>
      </c>
      <c r="M672" s="1260" t="s">
        <v>2268</v>
      </c>
      <c r="N672" s="1260" t="s">
        <v>15299</v>
      </c>
      <c r="O672" s="1260" t="s">
        <v>15295</v>
      </c>
      <c r="P672" s="1260" t="s">
        <v>11192</v>
      </c>
      <c r="Q672" s="1260" t="s">
        <v>11313</v>
      </c>
      <c r="R672" s="1260" t="s">
        <v>15300</v>
      </c>
      <c r="S672" s="1259">
        <v>1</v>
      </c>
      <c r="T672" s="1260"/>
      <c r="U672" s="1260" t="s">
        <v>11290</v>
      </c>
      <c r="V672" s="1260" t="s">
        <v>12437</v>
      </c>
      <c r="W672" s="1259">
        <v>0</v>
      </c>
      <c r="X672" s="1259">
        <v>1007</v>
      </c>
      <c r="Y672" s="1259">
        <v>0</v>
      </c>
    </row>
    <row r="673" spans="1:25">
      <c r="A673" s="1350">
        <v>11202001912</v>
      </c>
      <c r="B673" s="1260"/>
      <c r="C673" s="1260" t="s">
        <v>15301</v>
      </c>
      <c r="D673" s="1260" t="s">
        <v>15302</v>
      </c>
      <c r="E673" s="1260" t="s">
        <v>14449</v>
      </c>
      <c r="F673" s="1260" t="s">
        <v>12594</v>
      </c>
      <c r="G673" s="1260" t="s">
        <v>15303</v>
      </c>
      <c r="H673" s="1260" t="s">
        <v>11153</v>
      </c>
      <c r="I673" s="1260" t="s">
        <v>10976</v>
      </c>
      <c r="J673" s="1259">
        <v>7432204</v>
      </c>
      <c r="K673" s="1260" t="s">
        <v>11221</v>
      </c>
      <c r="L673" s="1260" t="s">
        <v>11155</v>
      </c>
      <c r="M673" s="1260" t="s">
        <v>262</v>
      </c>
      <c r="N673" s="1260"/>
      <c r="O673" s="1260" t="s">
        <v>15302</v>
      </c>
      <c r="P673" s="1260"/>
      <c r="Q673" s="1260"/>
      <c r="R673" s="1260"/>
      <c r="S673" s="1259">
        <v>1</v>
      </c>
      <c r="T673" s="1260"/>
      <c r="U673" s="1260"/>
      <c r="V673" s="1260"/>
      <c r="W673" s="1259">
        <v>0</v>
      </c>
      <c r="X673" s="1259">
        <v>1007</v>
      </c>
      <c r="Y673" s="1259">
        <v>0</v>
      </c>
    </row>
    <row r="674" spans="1:25">
      <c r="A674" s="1350">
        <v>11202001911</v>
      </c>
      <c r="B674" s="1260" t="s">
        <v>15304</v>
      </c>
      <c r="C674" s="1260" t="s">
        <v>15305</v>
      </c>
      <c r="D674" s="1260" t="s">
        <v>15306</v>
      </c>
      <c r="E674" s="1260" t="s">
        <v>11509</v>
      </c>
      <c r="F674" s="1260" t="s">
        <v>11176</v>
      </c>
      <c r="G674" s="1260"/>
      <c r="H674" s="1260" t="s">
        <v>11153</v>
      </c>
      <c r="I674" s="1260" t="s">
        <v>11177</v>
      </c>
      <c r="J674" s="1259">
        <v>7432203</v>
      </c>
      <c r="K674" s="1260" t="s">
        <v>11221</v>
      </c>
      <c r="L674" s="1260" t="s">
        <v>11275</v>
      </c>
      <c r="M674" s="1260" t="s">
        <v>2127</v>
      </c>
      <c r="N674" s="1260" t="s">
        <v>15307</v>
      </c>
      <c r="O674" s="1260" t="s">
        <v>15306</v>
      </c>
      <c r="P674" s="1260" t="s">
        <v>15308</v>
      </c>
      <c r="Q674" s="1260" t="s">
        <v>11411</v>
      </c>
      <c r="R674" s="1260" t="s">
        <v>15309</v>
      </c>
      <c r="S674" s="1259">
        <v>1</v>
      </c>
      <c r="T674" s="1260" t="s">
        <v>15310</v>
      </c>
      <c r="U674" s="1260" t="s">
        <v>11198</v>
      </c>
      <c r="V674" s="1260" t="s">
        <v>13354</v>
      </c>
      <c r="W674" s="1259">
        <v>0</v>
      </c>
      <c r="X674" s="1259">
        <v>1007</v>
      </c>
      <c r="Y674" s="1259">
        <v>2</v>
      </c>
    </row>
    <row r="675" spans="1:25">
      <c r="A675" s="1350">
        <v>11202001910</v>
      </c>
      <c r="B675" s="1260"/>
      <c r="C675" s="1260" t="s">
        <v>15311</v>
      </c>
      <c r="D675" s="1260" t="s">
        <v>15312</v>
      </c>
      <c r="E675" s="1260" t="s">
        <v>11190</v>
      </c>
      <c r="F675" s="1260" t="s">
        <v>11176</v>
      </c>
      <c r="G675" s="1260" t="s">
        <v>15313</v>
      </c>
      <c r="H675" s="1260" t="s">
        <v>11153</v>
      </c>
      <c r="I675" s="1260" t="s">
        <v>11177</v>
      </c>
      <c r="J675" s="1259">
        <v>7432202</v>
      </c>
      <c r="K675" s="1260" t="s">
        <v>11221</v>
      </c>
      <c r="L675" s="1260" t="s">
        <v>11155</v>
      </c>
      <c r="M675" s="1260" t="s">
        <v>1654</v>
      </c>
      <c r="N675" s="1260" t="s">
        <v>15314</v>
      </c>
      <c r="O675" s="1260" t="s">
        <v>15312</v>
      </c>
      <c r="P675" s="1260"/>
      <c r="Q675" s="1260"/>
      <c r="R675" s="1260" t="s">
        <v>15315</v>
      </c>
      <c r="S675" s="1259">
        <v>1</v>
      </c>
      <c r="T675" s="1260"/>
      <c r="U675" s="1260" t="s">
        <v>11182</v>
      </c>
      <c r="V675" s="1260" t="s">
        <v>12041</v>
      </c>
      <c r="W675" s="1259">
        <v>0</v>
      </c>
      <c r="X675" s="1259">
        <v>1007</v>
      </c>
      <c r="Y675" s="1259">
        <v>0</v>
      </c>
    </row>
    <row r="676" spans="1:25">
      <c r="A676" s="1350">
        <v>11202001909</v>
      </c>
      <c r="B676" s="1260"/>
      <c r="C676" s="1260" t="s">
        <v>15316</v>
      </c>
      <c r="D676" s="1260" t="s">
        <v>15317</v>
      </c>
      <c r="E676" s="1260" t="s">
        <v>11175</v>
      </c>
      <c r="F676" s="1260" t="s">
        <v>11176</v>
      </c>
      <c r="G676" s="1260" t="s">
        <v>15318</v>
      </c>
      <c r="H676" s="1260" t="s">
        <v>11153</v>
      </c>
      <c r="I676" s="1260" t="s">
        <v>11177</v>
      </c>
      <c r="J676" s="1259">
        <v>7432201</v>
      </c>
      <c r="K676" s="1260" t="s">
        <v>11221</v>
      </c>
      <c r="L676" s="1260" t="s">
        <v>11385</v>
      </c>
      <c r="M676" s="1260" t="s">
        <v>2127</v>
      </c>
      <c r="N676" s="1260" t="s">
        <v>15307</v>
      </c>
      <c r="O676" s="1260" t="s">
        <v>15317</v>
      </c>
      <c r="P676" s="1260" t="s">
        <v>15319</v>
      </c>
      <c r="Q676" s="1260"/>
      <c r="R676" s="1260" t="s">
        <v>15319</v>
      </c>
      <c r="S676" s="1259">
        <v>1</v>
      </c>
      <c r="T676" s="1260"/>
      <c r="U676" s="1260" t="s">
        <v>11198</v>
      </c>
      <c r="V676" s="1260" t="s">
        <v>13354</v>
      </c>
      <c r="W676" s="1259">
        <v>0</v>
      </c>
      <c r="X676" s="1259">
        <v>1007</v>
      </c>
      <c r="Y676" s="1259">
        <v>1</v>
      </c>
    </row>
    <row r="677" spans="1:25">
      <c r="A677" s="1350">
        <v>11202001908</v>
      </c>
      <c r="B677" s="1260"/>
      <c r="C677" s="1260" t="s">
        <v>15320</v>
      </c>
      <c r="D677" s="1260" t="s">
        <v>15321</v>
      </c>
      <c r="E677" s="1260" t="s">
        <v>15322</v>
      </c>
      <c r="F677" s="1260" t="s">
        <v>15323</v>
      </c>
      <c r="G677" s="1260" t="s">
        <v>15324</v>
      </c>
      <c r="H677" s="1260" t="s">
        <v>11153</v>
      </c>
      <c r="I677" s="1260" t="s">
        <v>11243</v>
      </c>
      <c r="J677" s="1259">
        <v>7432200</v>
      </c>
      <c r="K677" s="1260" t="s">
        <v>11221</v>
      </c>
      <c r="L677" s="1260" t="s">
        <v>11155</v>
      </c>
      <c r="M677" s="1260" t="s">
        <v>262</v>
      </c>
      <c r="N677" s="1260"/>
      <c r="O677" s="1260" t="s">
        <v>15321</v>
      </c>
      <c r="P677" s="1260"/>
      <c r="Q677" s="1260"/>
      <c r="R677" s="1260"/>
      <c r="S677" s="1259">
        <v>1</v>
      </c>
      <c r="T677" s="1260"/>
      <c r="U677" s="1260"/>
      <c r="V677" s="1260"/>
      <c r="W677" s="1259">
        <v>0</v>
      </c>
      <c r="X677" s="1259">
        <v>1007</v>
      </c>
      <c r="Y677" s="1259">
        <v>0</v>
      </c>
    </row>
    <row r="678" spans="1:25">
      <c r="A678" s="1350">
        <v>11202001907</v>
      </c>
      <c r="B678" s="1260"/>
      <c r="C678" s="1260" t="s">
        <v>15325</v>
      </c>
      <c r="D678" s="1260" t="s">
        <v>15326</v>
      </c>
      <c r="E678" s="1260" t="s">
        <v>15327</v>
      </c>
      <c r="F678" s="1260" t="s">
        <v>15199</v>
      </c>
      <c r="G678" s="1260" t="s">
        <v>15328</v>
      </c>
      <c r="H678" s="1260" t="s">
        <v>11153</v>
      </c>
      <c r="I678" s="1260" t="s">
        <v>10976</v>
      </c>
      <c r="J678" s="1259">
        <v>7432199</v>
      </c>
      <c r="K678" s="1260" t="s">
        <v>11221</v>
      </c>
      <c r="L678" s="1260" t="s">
        <v>11155</v>
      </c>
      <c r="M678" s="1260" t="s">
        <v>1985</v>
      </c>
      <c r="N678" s="1260" t="s">
        <v>15329</v>
      </c>
      <c r="O678" s="1260" t="s">
        <v>15326</v>
      </c>
      <c r="P678" s="1260" t="s">
        <v>15330</v>
      </c>
      <c r="Q678" s="1260"/>
      <c r="R678" s="1260" t="s">
        <v>15331</v>
      </c>
      <c r="S678" s="1259">
        <v>1</v>
      </c>
      <c r="T678" s="1260"/>
      <c r="U678" s="1260" t="s">
        <v>11158</v>
      </c>
      <c r="V678" s="1260" t="s">
        <v>13789</v>
      </c>
      <c r="W678" s="1259">
        <v>0</v>
      </c>
      <c r="X678" s="1259">
        <v>1007</v>
      </c>
      <c r="Y678" s="1259">
        <v>0</v>
      </c>
    </row>
    <row r="679" spans="1:25">
      <c r="A679" s="1350">
        <v>11202001906</v>
      </c>
      <c r="B679" s="1260"/>
      <c r="C679" s="1260" t="s">
        <v>15332</v>
      </c>
      <c r="D679" s="1260" t="s">
        <v>15333</v>
      </c>
      <c r="E679" s="1260" t="s">
        <v>12348</v>
      </c>
      <c r="F679" s="1260" t="s">
        <v>15334</v>
      </c>
      <c r="G679" s="1260" t="s">
        <v>15335</v>
      </c>
      <c r="H679" s="1260" t="s">
        <v>11153</v>
      </c>
      <c r="I679" s="1260" t="s">
        <v>11164</v>
      </c>
      <c r="J679" s="1259">
        <v>7432198</v>
      </c>
      <c r="K679" s="1260" t="s">
        <v>11221</v>
      </c>
      <c r="L679" s="1260" t="s">
        <v>11155</v>
      </c>
      <c r="M679" s="1260" t="s">
        <v>2404</v>
      </c>
      <c r="N679" s="1260" t="s">
        <v>15336</v>
      </c>
      <c r="O679" s="1260" t="s">
        <v>15333</v>
      </c>
      <c r="P679" s="1260" t="s">
        <v>15337</v>
      </c>
      <c r="Q679" s="1260" t="s">
        <v>11596</v>
      </c>
      <c r="R679" s="1259">
        <v>8337955</v>
      </c>
      <c r="S679" s="1259">
        <v>1</v>
      </c>
      <c r="T679" s="1260"/>
      <c r="U679" s="1260" t="s">
        <v>11921</v>
      </c>
      <c r="V679" s="1260" t="s">
        <v>15184</v>
      </c>
      <c r="W679" s="1259">
        <v>0</v>
      </c>
      <c r="X679" s="1259">
        <v>1007</v>
      </c>
      <c r="Y679" s="1259">
        <v>0</v>
      </c>
    </row>
    <row r="680" spans="1:25">
      <c r="A680" s="1350">
        <v>11202001905</v>
      </c>
      <c r="B680" s="1260"/>
      <c r="C680" s="1260" t="s">
        <v>15338</v>
      </c>
      <c r="D680" s="1260" t="s">
        <v>15339</v>
      </c>
      <c r="E680" s="1260" t="s">
        <v>15340</v>
      </c>
      <c r="F680" s="1260" t="s">
        <v>15163</v>
      </c>
      <c r="G680" s="1260" t="s">
        <v>15341</v>
      </c>
      <c r="H680" s="1260" t="s">
        <v>11153</v>
      </c>
      <c r="I680" s="1260" t="s">
        <v>10976</v>
      </c>
      <c r="J680" s="1259">
        <v>7432197</v>
      </c>
      <c r="K680" s="1260" t="s">
        <v>11221</v>
      </c>
      <c r="L680" s="1260" t="s">
        <v>11155</v>
      </c>
      <c r="M680" s="1260" t="s">
        <v>2535</v>
      </c>
      <c r="N680" s="1260" t="s">
        <v>15342</v>
      </c>
      <c r="O680" s="1260" t="s">
        <v>15339</v>
      </c>
      <c r="P680" s="1260"/>
      <c r="Q680" s="1260"/>
      <c r="R680" s="1260" t="s">
        <v>15343</v>
      </c>
      <c r="S680" s="1259">
        <v>1</v>
      </c>
      <c r="T680" s="1260"/>
      <c r="U680" s="1260" t="s">
        <v>11158</v>
      </c>
      <c r="V680" s="1260" t="s">
        <v>12716</v>
      </c>
      <c r="W680" s="1259">
        <v>0</v>
      </c>
      <c r="X680" s="1259">
        <v>1007</v>
      </c>
      <c r="Y680" s="1259">
        <v>0</v>
      </c>
    </row>
    <row r="681" spans="1:25">
      <c r="A681" s="1350">
        <v>11202001904</v>
      </c>
      <c r="B681" s="1260"/>
      <c r="C681" s="1260" t="s">
        <v>15344</v>
      </c>
      <c r="D681" s="1260" t="s">
        <v>15345</v>
      </c>
      <c r="E681" s="1260" t="s">
        <v>11560</v>
      </c>
      <c r="F681" s="1260" t="s">
        <v>11176</v>
      </c>
      <c r="G681" s="1260" t="s">
        <v>15346</v>
      </c>
      <c r="H681" s="1260" t="s">
        <v>11153</v>
      </c>
      <c r="I681" s="1260" t="s">
        <v>11177</v>
      </c>
      <c r="J681" s="1259">
        <v>7432196</v>
      </c>
      <c r="K681" s="1260" t="s">
        <v>11221</v>
      </c>
      <c r="L681" s="1260" t="s">
        <v>11155</v>
      </c>
      <c r="M681" s="1260" t="s">
        <v>2318</v>
      </c>
      <c r="N681" s="1260" t="s">
        <v>15347</v>
      </c>
      <c r="O681" s="1260" t="s">
        <v>15345</v>
      </c>
      <c r="P681" s="1260" t="s">
        <v>11192</v>
      </c>
      <c r="Q681" s="1260"/>
      <c r="R681" s="1259">
        <v>7621838</v>
      </c>
      <c r="S681" s="1259">
        <v>1</v>
      </c>
      <c r="T681" s="1260"/>
      <c r="U681" s="1260" t="s">
        <v>11751</v>
      </c>
      <c r="V681" s="1260" t="s">
        <v>15348</v>
      </c>
      <c r="W681" s="1259">
        <v>0</v>
      </c>
      <c r="X681" s="1259">
        <v>1007</v>
      </c>
      <c r="Y681" s="1259">
        <v>0</v>
      </c>
    </row>
    <row r="682" spans="1:25">
      <c r="A682" s="1350">
        <v>11202001903</v>
      </c>
      <c r="B682" s="1260"/>
      <c r="C682" s="1260" t="s">
        <v>15349</v>
      </c>
      <c r="D682" s="1260" t="s">
        <v>15350</v>
      </c>
      <c r="E682" s="1260" t="s">
        <v>11284</v>
      </c>
      <c r="F682" s="1260" t="s">
        <v>11176</v>
      </c>
      <c r="G682" s="1260" t="s">
        <v>15351</v>
      </c>
      <c r="H682" s="1260" t="s">
        <v>11153</v>
      </c>
      <c r="I682" s="1260" t="s">
        <v>11177</v>
      </c>
      <c r="J682" s="1259">
        <v>7432195</v>
      </c>
      <c r="K682" s="1260" t="s">
        <v>11221</v>
      </c>
      <c r="L682" s="1260" t="s">
        <v>11155</v>
      </c>
      <c r="M682" s="1260" t="s">
        <v>2120</v>
      </c>
      <c r="N682" s="1260" t="s">
        <v>15352</v>
      </c>
      <c r="O682" s="1260" t="s">
        <v>15350</v>
      </c>
      <c r="P682" s="1260"/>
      <c r="Q682" s="1260"/>
      <c r="R682" s="1260"/>
      <c r="S682" s="1259">
        <v>1</v>
      </c>
      <c r="T682" s="1260"/>
      <c r="U682" s="1260" t="s">
        <v>11193</v>
      </c>
      <c r="V682" s="1260" t="s">
        <v>11557</v>
      </c>
      <c r="W682" s="1259">
        <v>0</v>
      </c>
      <c r="X682" s="1259">
        <v>1007</v>
      </c>
      <c r="Y682" s="1259">
        <v>0</v>
      </c>
    </row>
    <row r="683" spans="1:25">
      <c r="A683" s="1350">
        <v>11202001902</v>
      </c>
      <c r="B683" s="1260"/>
      <c r="C683" s="1260" t="s">
        <v>15353</v>
      </c>
      <c r="D683" s="1260" t="s">
        <v>15354</v>
      </c>
      <c r="E683" s="1260" t="s">
        <v>11175</v>
      </c>
      <c r="F683" s="1260" t="s">
        <v>15199</v>
      </c>
      <c r="G683" s="1260" t="s">
        <v>15355</v>
      </c>
      <c r="H683" s="1260" t="s">
        <v>11153</v>
      </c>
      <c r="I683" s="1260" t="s">
        <v>10976</v>
      </c>
      <c r="J683" s="1259">
        <v>7432194</v>
      </c>
      <c r="K683" s="1260" t="s">
        <v>11221</v>
      </c>
      <c r="L683" s="1260" t="s">
        <v>11155</v>
      </c>
      <c r="M683" s="1260" t="s">
        <v>1982</v>
      </c>
      <c r="N683" s="1260" t="s">
        <v>15356</v>
      </c>
      <c r="O683" s="1260" t="s">
        <v>15354</v>
      </c>
      <c r="P683" s="1260" t="s">
        <v>15357</v>
      </c>
      <c r="Q683" s="1260"/>
      <c r="R683" s="1260" t="s">
        <v>15358</v>
      </c>
      <c r="S683" s="1259">
        <v>1</v>
      </c>
      <c r="T683" s="1260"/>
      <c r="U683" s="1260" t="s">
        <v>11158</v>
      </c>
      <c r="V683" s="1260" t="s">
        <v>12401</v>
      </c>
      <c r="W683" s="1259">
        <v>0</v>
      </c>
      <c r="X683" s="1259">
        <v>1007</v>
      </c>
      <c r="Y683" s="1259">
        <v>0</v>
      </c>
    </row>
    <row r="684" spans="1:25">
      <c r="A684" s="1350">
        <v>11202001901</v>
      </c>
      <c r="B684" s="1260"/>
      <c r="C684" s="1260" t="s">
        <v>15359</v>
      </c>
      <c r="D684" s="1260" t="s">
        <v>15360</v>
      </c>
      <c r="E684" s="1260" t="s">
        <v>11175</v>
      </c>
      <c r="F684" s="1260" t="s">
        <v>15199</v>
      </c>
      <c r="G684" s="1260" t="s">
        <v>15361</v>
      </c>
      <c r="H684" s="1260" t="s">
        <v>11153</v>
      </c>
      <c r="I684" s="1260" t="s">
        <v>10976</v>
      </c>
      <c r="J684" s="1259">
        <v>7432193</v>
      </c>
      <c r="K684" s="1260" t="s">
        <v>11221</v>
      </c>
      <c r="L684" s="1260" t="s">
        <v>11155</v>
      </c>
      <c r="M684" s="1260" t="s">
        <v>1944</v>
      </c>
      <c r="N684" s="1260" t="s">
        <v>15362</v>
      </c>
      <c r="O684" s="1260" t="s">
        <v>15360</v>
      </c>
      <c r="P684" s="1260"/>
      <c r="Q684" s="1260"/>
      <c r="R684" s="1260" t="s">
        <v>15363</v>
      </c>
      <c r="S684" s="1259">
        <v>1</v>
      </c>
      <c r="T684" s="1260"/>
      <c r="U684" s="1260" t="s">
        <v>11158</v>
      </c>
      <c r="V684" s="1260" t="s">
        <v>11723</v>
      </c>
      <c r="W684" s="1259">
        <v>0</v>
      </c>
      <c r="X684" s="1259">
        <v>1007</v>
      </c>
      <c r="Y684" s="1259">
        <v>0</v>
      </c>
    </row>
    <row r="685" spans="1:25">
      <c r="A685" s="1350">
        <v>11202001900</v>
      </c>
      <c r="B685" s="1260"/>
      <c r="C685" s="1260" t="s">
        <v>15364</v>
      </c>
      <c r="D685" s="1260" t="s">
        <v>15365</v>
      </c>
      <c r="E685" s="1260" t="s">
        <v>14449</v>
      </c>
      <c r="F685" s="1260" t="s">
        <v>12594</v>
      </c>
      <c r="G685" s="1260" t="s">
        <v>15366</v>
      </c>
      <c r="H685" s="1260" t="s">
        <v>11153</v>
      </c>
      <c r="I685" s="1260" t="s">
        <v>10976</v>
      </c>
      <c r="J685" s="1259">
        <v>7432192</v>
      </c>
      <c r="K685" s="1260" t="s">
        <v>11221</v>
      </c>
      <c r="L685" s="1260" t="s">
        <v>11155</v>
      </c>
      <c r="M685" s="1260" t="s">
        <v>2034</v>
      </c>
      <c r="N685" s="1260" t="s">
        <v>15367</v>
      </c>
      <c r="O685" s="1260" t="s">
        <v>15365</v>
      </c>
      <c r="P685" s="1260" t="s">
        <v>15368</v>
      </c>
      <c r="Q685" s="1260"/>
      <c r="R685" s="1260" t="s">
        <v>15369</v>
      </c>
      <c r="S685" s="1259">
        <v>1</v>
      </c>
      <c r="T685" s="1260"/>
      <c r="U685" s="1260" t="s">
        <v>11396</v>
      </c>
      <c r="V685" s="1260" t="s">
        <v>11645</v>
      </c>
      <c r="W685" s="1259">
        <v>0</v>
      </c>
      <c r="X685" s="1259">
        <v>1007</v>
      </c>
      <c r="Y685" s="1259">
        <v>0</v>
      </c>
    </row>
    <row r="686" spans="1:25">
      <c r="A686" s="1350">
        <v>11202001899</v>
      </c>
      <c r="B686" s="1260" t="s">
        <v>15370</v>
      </c>
      <c r="C686" s="1260" t="s">
        <v>15371</v>
      </c>
      <c r="D686" s="1260" t="s">
        <v>15372</v>
      </c>
      <c r="E686" s="1260" t="s">
        <v>11190</v>
      </c>
      <c r="F686" s="1260" t="s">
        <v>11176</v>
      </c>
      <c r="G686" s="1260" t="s">
        <v>15373</v>
      </c>
      <c r="H686" s="1260" t="s">
        <v>11153</v>
      </c>
      <c r="I686" s="1260" t="s">
        <v>11177</v>
      </c>
      <c r="J686" s="1259">
        <v>7432191</v>
      </c>
      <c r="K686" s="1260" t="s">
        <v>11221</v>
      </c>
      <c r="L686" s="1260" t="s">
        <v>11155</v>
      </c>
      <c r="M686" s="1260" t="s">
        <v>2140</v>
      </c>
      <c r="N686" s="1260" t="s">
        <v>15374</v>
      </c>
      <c r="O686" s="1260" t="s">
        <v>15372</v>
      </c>
      <c r="P686" s="1260" t="s">
        <v>15375</v>
      </c>
      <c r="Q686" s="1260" t="s">
        <v>11411</v>
      </c>
      <c r="R686" s="1260" t="s">
        <v>15376</v>
      </c>
      <c r="S686" s="1259">
        <v>1</v>
      </c>
      <c r="T686" s="1260" t="s">
        <v>15377</v>
      </c>
      <c r="U686" s="1260" t="s">
        <v>11193</v>
      </c>
      <c r="V686" s="1260" t="s">
        <v>13688</v>
      </c>
      <c r="W686" s="1259">
        <v>0</v>
      </c>
      <c r="X686" s="1259">
        <v>1007</v>
      </c>
      <c r="Y686" s="1259">
        <v>0</v>
      </c>
    </row>
    <row r="687" spans="1:25">
      <c r="A687" s="1350">
        <v>11202001898</v>
      </c>
      <c r="B687" s="1260" t="s">
        <v>15378</v>
      </c>
      <c r="C687" s="1260" t="s">
        <v>15379</v>
      </c>
      <c r="D687" s="1260" t="s">
        <v>15380</v>
      </c>
      <c r="E687" s="1260" t="s">
        <v>11203</v>
      </c>
      <c r="F687" s="1260" t="s">
        <v>11176</v>
      </c>
      <c r="G687" s="1260" t="s">
        <v>15381</v>
      </c>
      <c r="H687" s="1260" t="s">
        <v>11153</v>
      </c>
      <c r="I687" s="1260" t="s">
        <v>11177</v>
      </c>
      <c r="J687" s="1259">
        <v>7432190</v>
      </c>
      <c r="K687" s="1260" t="s">
        <v>11221</v>
      </c>
      <c r="L687" s="1260" t="s">
        <v>11155</v>
      </c>
      <c r="M687" s="1260" t="s">
        <v>1606</v>
      </c>
      <c r="N687" s="1260" t="s">
        <v>15382</v>
      </c>
      <c r="O687" s="1260" t="s">
        <v>15380</v>
      </c>
      <c r="P687" s="1260" t="s">
        <v>15383</v>
      </c>
      <c r="Q687" s="1260" t="s">
        <v>11867</v>
      </c>
      <c r="R687" s="1260" t="s">
        <v>15384</v>
      </c>
      <c r="S687" s="1259">
        <v>1</v>
      </c>
      <c r="T687" s="1260" t="s">
        <v>15385</v>
      </c>
      <c r="U687" s="1260" t="s">
        <v>11182</v>
      </c>
      <c r="V687" s="1260" t="s">
        <v>11730</v>
      </c>
      <c r="W687" s="1259">
        <v>0</v>
      </c>
      <c r="X687" s="1259">
        <v>1007</v>
      </c>
      <c r="Y687" s="1259">
        <v>0</v>
      </c>
    </row>
    <row r="688" spans="1:25">
      <c r="A688" s="1350">
        <v>11202001897</v>
      </c>
      <c r="B688" s="1260" t="s">
        <v>15386</v>
      </c>
      <c r="C688" s="1260" t="s">
        <v>15387</v>
      </c>
      <c r="D688" s="1260" t="s">
        <v>15388</v>
      </c>
      <c r="E688" s="1260" t="s">
        <v>11284</v>
      </c>
      <c r="F688" s="1260" t="s">
        <v>11176</v>
      </c>
      <c r="G688" s="1260" t="s">
        <v>15389</v>
      </c>
      <c r="H688" s="1260" t="s">
        <v>11153</v>
      </c>
      <c r="I688" s="1260" t="s">
        <v>11177</v>
      </c>
      <c r="J688" s="1259">
        <v>7432189</v>
      </c>
      <c r="K688" s="1260" t="s">
        <v>11221</v>
      </c>
      <c r="L688" s="1260" t="s">
        <v>11155</v>
      </c>
      <c r="M688" s="1260" t="s">
        <v>1606</v>
      </c>
      <c r="N688" s="1260" t="s">
        <v>15390</v>
      </c>
      <c r="O688" s="1260" t="s">
        <v>15388</v>
      </c>
      <c r="P688" s="1260" t="s">
        <v>15391</v>
      </c>
      <c r="Q688" s="1260" t="s">
        <v>11223</v>
      </c>
      <c r="R688" s="1260" t="s">
        <v>15392</v>
      </c>
      <c r="S688" s="1259">
        <v>1</v>
      </c>
      <c r="T688" s="1260" t="s">
        <v>15393</v>
      </c>
      <c r="U688" s="1260" t="s">
        <v>11182</v>
      </c>
      <c r="V688" s="1260" t="s">
        <v>11187</v>
      </c>
      <c r="W688" s="1259">
        <v>0</v>
      </c>
      <c r="X688" s="1259">
        <v>1007</v>
      </c>
      <c r="Y688" s="1259">
        <v>0</v>
      </c>
    </row>
    <row r="689" spans="1:25">
      <c r="A689" s="1350">
        <v>11202001896</v>
      </c>
      <c r="B689" s="1260" t="s">
        <v>15394</v>
      </c>
      <c r="C689" s="1260" t="s">
        <v>15395</v>
      </c>
      <c r="D689" s="1260" t="s">
        <v>15396</v>
      </c>
      <c r="E689" s="1260" t="s">
        <v>11175</v>
      </c>
      <c r="F689" s="1260"/>
      <c r="G689" s="1260"/>
      <c r="H689" s="1260" t="s">
        <v>11153</v>
      </c>
      <c r="I689" s="1260" t="s">
        <v>11177</v>
      </c>
      <c r="J689" s="1259">
        <v>7432188</v>
      </c>
      <c r="K689" s="1260" t="s">
        <v>11221</v>
      </c>
      <c r="L689" s="1260" t="s">
        <v>11275</v>
      </c>
      <c r="M689" s="1260" t="s">
        <v>2140</v>
      </c>
      <c r="N689" s="1260" t="s">
        <v>15397</v>
      </c>
      <c r="O689" s="1260" t="s">
        <v>15396</v>
      </c>
      <c r="P689" s="1260" t="s">
        <v>15398</v>
      </c>
      <c r="Q689" s="1260" t="s">
        <v>15399</v>
      </c>
      <c r="R689" s="1260" t="s">
        <v>15398</v>
      </c>
      <c r="S689" s="1259">
        <v>1</v>
      </c>
      <c r="T689" s="1260" t="s">
        <v>15400</v>
      </c>
      <c r="U689" s="1260" t="s">
        <v>11209</v>
      </c>
      <c r="V689" s="1260" t="s">
        <v>11210</v>
      </c>
      <c r="W689" s="1259">
        <v>0</v>
      </c>
      <c r="X689" s="1259">
        <v>1007</v>
      </c>
      <c r="Y689" s="1259">
        <v>2</v>
      </c>
    </row>
    <row r="690" spans="1:25">
      <c r="A690" s="1350">
        <v>11202001895</v>
      </c>
      <c r="B690" s="1260" t="s">
        <v>15401</v>
      </c>
      <c r="C690" s="1260" t="s">
        <v>15402</v>
      </c>
      <c r="D690" s="1260" t="s">
        <v>15403</v>
      </c>
      <c r="E690" s="1260" t="s">
        <v>11203</v>
      </c>
      <c r="F690" s="1260" t="s">
        <v>11176</v>
      </c>
      <c r="G690" s="1260" t="s">
        <v>15404</v>
      </c>
      <c r="H690" s="1260" t="s">
        <v>11153</v>
      </c>
      <c r="I690" s="1260" t="s">
        <v>11177</v>
      </c>
      <c r="J690" s="1259">
        <v>7432187</v>
      </c>
      <c r="K690" s="1260" t="s">
        <v>11221</v>
      </c>
      <c r="L690" s="1260" t="s">
        <v>11155</v>
      </c>
      <c r="M690" s="1260" t="s">
        <v>2246</v>
      </c>
      <c r="N690" s="1260" t="s">
        <v>15405</v>
      </c>
      <c r="O690" s="1260" t="s">
        <v>15403</v>
      </c>
      <c r="P690" s="1260" t="s">
        <v>13846</v>
      </c>
      <c r="Q690" s="1260" t="s">
        <v>11206</v>
      </c>
      <c r="R690" s="1260" t="s">
        <v>13846</v>
      </c>
      <c r="S690" s="1259">
        <v>1</v>
      </c>
      <c r="T690" s="1260" t="s">
        <v>15406</v>
      </c>
      <c r="U690" s="1260" t="s">
        <v>11269</v>
      </c>
      <c r="V690" s="1260" t="s">
        <v>12295</v>
      </c>
      <c r="W690" s="1259">
        <v>0</v>
      </c>
      <c r="X690" s="1259">
        <v>1007</v>
      </c>
      <c r="Y690" s="1259">
        <v>0</v>
      </c>
    </row>
    <row r="691" spans="1:25">
      <c r="A691" s="1350">
        <v>11202001894</v>
      </c>
      <c r="B691" s="1260"/>
      <c r="C691" s="1260" t="s">
        <v>15407</v>
      </c>
      <c r="D691" s="1260" t="s">
        <v>15408</v>
      </c>
      <c r="E691" s="1260" t="s">
        <v>11648</v>
      </c>
      <c r="F691" s="1260" t="s">
        <v>12594</v>
      </c>
      <c r="G691" s="1260" t="s">
        <v>15409</v>
      </c>
      <c r="H691" s="1260" t="s">
        <v>11153</v>
      </c>
      <c r="I691" s="1260" t="s">
        <v>10976</v>
      </c>
      <c r="J691" s="1259">
        <v>7432186</v>
      </c>
      <c r="K691" s="1260" t="s">
        <v>11221</v>
      </c>
      <c r="L691" s="1260" t="s">
        <v>11155</v>
      </c>
      <c r="M691" s="1260" t="s">
        <v>1943</v>
      </c>
      <c r="N691" s="1260" t="s">
        <v>15410</v>
      </c>
      <c r="O691" s="1260" t="s">
        <v>15408</v>
      </c>
      <c r="P691" s="1260"/>
      <c r="Q691" s="1260"/>
      <c r="R691" s="1260" t="s">
        <v>15411</v>
      </c>
      <c r="S691" s="1259">
        <v>1</v>
      </c>
      <c r="T691" s="1260"/>
      <c r="U691" s="1260" t="s">
        <v>11396</v>
      </c>
      <c r="V691" s="1260" t="s">
        <v>11397</v>
      </c>
      <c r="W691" s="1259">
        <v>0</v>
      </c>
      <c r="X691" s="1259">
        <v>1007</v>
      </c>
      <c r="Y691" s="1259">
        <v>0</v>
      </c>
    </row>
    <row r="692" spans="1:25">
      <c r="A692" s="1350">
        <v>11202001893</v>
      </c>
      <c r="B692" s="1260" t="s">
        <v>15412</v>
      </c>
      <c r="C692" s="1260" t="s">
        <v>15413</v>
      </c>
      <c r="D692" s="1260" t="s">
        <v>15414</v>
      </c>
      <c r="E692" s="1260" t="s">
        <v>11384</v>
      </c>
      <c r="F692" s="1260" t="s">
        <v>12594</v>
      </c>
      <c r="G692" s="1260" t="s">
        <v>15415</v>
      </c>
      <c r="H692" s="1260" t="s">
        <v>11153</v>
      </c>
      <c r="I692" s="1260" t="s">
        <v>10976</v>
      </c>
      <c r="J692" s="1259">
        <v>7432185</v>
      </c>
      <c r="K692" s="1260" t="s">
        <v>11221</v>
      </c>
      <c r="L692" s="1260" t="s">
        <v>11155</v>
      </c>
      <c r="M692" s="1260" t="s">
        <v>1984</v>
      </c>
      <c r="N692" s="1260" t="s">
        <v>15416</v>
      </c>
      <c r="O692" s="1260" t="s">
        <v>15414</v>
      </c>
      <c r="P692" s="1260"/>
      <c r="Q692" s="1260" t="s">
        <v>15417</v>
      </c>
      <c r="R692" s="1260" t="s">
        <v>15418</v>
      </c>
      <c r="S692" s="1259">
        <v>1</v>
      </c>
      <c r="T692" s="1260"/>
      <c r="U692" s="1260" t="s">
        <v>11158</v>
      </c>
      <c r="V692" s="1260" t="s">
        <v>15419</v>
      </c>
      <c r="W692" s="1259">
        <v>0</v>
      </c>
      <c r="X692" s="1259">
        <v>1007</v>
      </c>
      <c r="Y692" s="1259">
        <v>0</v>
      </c>
    </row>
    <row r="693" spans="1:25">
      <c r="A693" s="1350">
        <v>11202001892</v>
      </c>
      <c r="B693" s="1260" t="s">
        <v>15420</v>
      </c>
      <c r="C693" s="1260" t="s">
        <v>15421</v>
      </c>
      <c r="D693" s="1260" t="s">
        <v>15422</v>
      </c>
      <c r="E693" s="1260" t="s">
        <v>11151</v>
      </c>
      <c r="F693" s="1260" t="s">
        <v>15423</v>
      </c>
      <c r="G693" s="1260" t="s">
        <v>15424</v>
      </c>
      <c r="H693" s="1260" t="s">
        <v>11153</v>
      </c>
      <c r="I693" s="1260" t="s">
        <v>11164</v>
      </c>
      <c r="J693" s="1259">
        <v>7432184</v>
      </c>
      <c r="K693" s="1260" t="s">
        <v>11221</v>
      </c>
      <c r="L693" s="1260" t="s">
        <v>11155</v>
      </c>
      <c r="M693" s="1260" t="s">
        <v>1562</v>
      </c>
      <c r="N693" s="1260" t="s">
        <v>15425</v>
      </c>
      <c r="O693" s="1260" t="s">
        <v>15422</v>
      </c>
      <c r="P693" s="1260" t="s">
        <v>15426</v>
      </c>
      <c r="Q693" s="1260" t="s">
        <v>11658</v>
      </c>
      <c r="R693" s="1260" t="s">
        <v>15426</v>
      </c>
      <c r="S693" s="1259">
        <v>1</v>
      </c>
      <c r="T693" s="1260" t="s">
        <v>15427</v>
      </c>
      <c r="U693" s="1260" t="s">
        <v>11290</v>
      </c>
      <c r="V693" s="1260" t="s">
        <v>13455</v>
      </c>
      <c r="W693" s="1259">
        <v>0</v>
      </c>
      <c r="X693" s="1259">
        <v>1007</v>
      </c>
      <c r="Y693" s="1259">
        <v>0</v>
      </c>
    </row>
    <row r="694" spans="1:25">
      <c r="A694" s="1350">
        <v>11202001891</v>
      </c>
      <c r="B694" s="1260"/>
      <c r="C694" s="1260" t="s">
        <v>15428</v>
      </c>
      <c r="D694" s="1260" t="s">
        <v>15429</v>
      </c>
      <c r="E694" s="1260" t="s">
        <v>11266</v>
      </c>
      <c r="F694" s="1260" t="s">
        <v>15430</v>
      </c>
      <c r="G694" s="1260" t="s">
        <v>15431</v>
      </c>
      <c r="H694" s="1260" t="s">
        <v>11153</v>
      </c>
      <c r="I694" s="1260" t="s">
        <v>11164</v>
      </c>
      <c r="J694" s="1259">
        <v>7432183</v>
      </c>
      <c r="K694" s="1260" t="s">
        <v>11221</v>
      </c>
      <c r="L694" s="1260" t="s">
        <v>11155</v>
      </c>
      <c r="M694" s="1260" t="s">
        <v>1380</v>
      </c>
      <c r="N694" s="1260" t="s">
        <v>15432</v>
      </c>
      <c r="O694" s="1260" t="s">
        <v>15429</v>
      </c>
      <c r="P694" s="1259">
        <v>8820696</v>
      </c>
      <c r="Q694" s="1260" t="s">
        <v>11596</v>
      </c>
      <c r="R694" s="1259">
        <v>8337955</v>
      </c>
      <c r="S694" s="1259">
        <v>1</v>
      </c>
      <c r="T694" s="1260"/>
      <c r="U694" s="1260" t="s">
        <v>11209</v>
      </c>
      <c r="V694" s="1260" t="s">
        <v>13828</v>
      </c>
      <c r="W694" s="1259">
        <v>0</v>
      </c>
      <c r="X694" s="1259">
        <v>1007</v>
      </c>
      <c r="Y694" s="1259">
        <v>0</v>
      </c>
    </row>
    <row r="695" spans="1:25">
      <c r="A695" s="1350">
        <v>11202001890</v>
      </c>
      <c r="B695" s="1260" t="s">
        <v>15433</v>
      </c>
      <c r="C695" s="1260" t="s">
        <v>15434</v>
      </c>
      <c r="D695" s="1260" t="s">
        <v>15435</v>
      </c>
      <c r="E695" s="1260" t="s">
        <v>11190</v>
      </c>
      <c r="F695" s="1260" t="s">
        <v>11176</v>
      </c>
      <c r="G695" s="1260" t="s">
        <v>15436</v>
      </c>
      <c r="H695" s="1260" t="s">
        <v>11153</v>
      </c>
      <c r="I695" s="1260" t="s">
        <v>11177</v>
      </c>
      <c r="J695" s="1259">
        <v>7432182</v>
      </c>
      <c r="K695" s="1260" t="s">
        <v>11221</v>
      </c>
      <c r="L695" s="1260" t="s">
        <v>11385</v>
      </c>
      <c r="M695" s="1260" t="s">
        <v>2140</v>
      </c>
      <c r="N695" s="1260" t="s">
        <v>15397</v>
      </c>
      <c r="O695" s="1260" t="s">
        <v>15435</v>
      </c>
      <c r="P695" s="1260"/>
      <c r="Q695" s="1260" t="s">
        <v>15437</v>
      </c>
      <c r="R695" s="1260" t="s">
        <v>15438</v>
      </c>
      <c r="S695" s="1259">
        <v>1</v>
      </c>
      <c r="T695" s="1260"/>
      <c r="U695" s="1260" t="s">
        <v>11209</v>
      </c>
      <c r="V695" s="1260" t="s">
        <v>11210</v>
      </c>
      <c r="W695" s="1259">
        <v>0</v>
      </c>
      <c r="X695" s="1259">
        <v>1007</v>
      </c>
      <c r="Y695" s="1259">
        <v>1</v>
      </c>
    </row>
    <row r="696" spans="1:25">
      <c r="A696" s="1350">
        <v>11202001889</v>
      </c>
      <c r="B696" s="1260" t="s">
        <v>15439</v>
      </c>
      <c r="C696" s="1260" t="s">
        <v>15440</v>
      </c>
      <c r="D696" s="1260" t="s">
        <v>15441</v>
      </c>
      <c r="E696" s="1260" t="s">
        <v>11203</v>
      </c>
      <c r="F696" s="1260" t="s">
        <v>11176</v>
      </c>
      <c r="G696" s="1260" t="s">
        <v>15442</v>
      </c>
      <c r="H696" s="1260" t="s">
        <v>11153</v>
      </c>
      <c r="I696" s="1260" t="s">
        <v>11177</v>
      </c>
      <c r="J696" s="1259">
        <v>7432181</v>
      </c>
      <c r="K696" s="1260" t="s">
        <v>11221</v>
      </c>
      <c r="L696" s="1260" t="s">
        <v>11155</v>
      </c>
      <c r="M696" s="1260" t="s">
        <v>1548</v>
      </c>
      <c r="N696" s="1260" t="s">
        <v>15443</v>
      </c>
      <c r="O696" s="1260" t="s">
        <v>15441</v>
      </c>
      <c r="P696" s="1260" t="s">
        <v>15444</v>
      </c>
      <c r="Q696" s="1260" t="s">
        <v>11846</v>
      </c>
      <c r="R696" s="1260" t="s">
        <v>15444</v>
      </c>
      <c r="S696" s="1259">
        <v>1</v>
      </c>
      <c r="T696" s="1260" t="s">
        <v>15445</v>
      </c>
      <c r="U696" s="1260" t="s">
        <v>11158</v>
      </c>
      <c r="V696" s="1260" t="s">
        <v>11263</v>
      </c>
      <c r="W696" s="1259">
        <v>0</v>
      </c>
      <c r="X696" s="1259">
        <v>1007</v>
      </c>
      <c r="Y696" s="1259">
        <v>0</v>
      </c>
    </row>
    <row r="697" spans="1:25">
      <c r="A697" s="1350">
        <v>11202001888</v>
      </c>
      <c r="B697" s="1260"/>
      <c r="C697" s="1260" t="s">
        <v>15446</v>
      </c>
      <c r="D697" s="1260" t="s">
        <v>15447</v>
      </c>
      <c r="E697" s="1260" t="s">
        <v>11251</v>
      </c>
      <c r="F697" s="1260" t="s">
        <v>15448</v>
      </c>
      <c r="G697" s="1260" t="s">
        <v>15449</v>
      </c>
      <c r="H697" s="1260" t="s">
        <v>11153</v>
      </c>
      <c r="I697" s="1260" t="s">
        <v>11164</v>
      </c>
      <c r="J697" s="1259">
        <v>7432180</v>
      </c>
      <c r="K697" s="1260" t="s">
        <v>11221</v>
      </c>
      <c r="L697" s="1260" t="s">
        <v>11155</v>
      </c>
      <c r="M697" s="1260" t="s">
        <v>2399</v>
      </c>
      <c r="N697" s="1260" t="s">
        <v>15450</v>
      </c>
      <c r="O697" s="1260" t="s">
        <v>15447</v>
      </c>
      <c r="P697" s="1260" t="s">
        <v>15451</v>
      </c>
      <c r="Q697" s="1260" t="s">
        <v>11411</v>
      </c>
      <c r="R697" s="1260" t="s">
        <v>15451</v>
      </c>
      <c r="S697" s="1259">
        <v>1</v>
      </c>
      <c r="T697" s="1260"/>
      <c r="U697" s="1260" t="s">
        <v>12320</v>
      </c>
      <c r="V697" s="1260" t="s">
        <v>15452</v>
      </c>
      <c r="W697" s="1259">
        <v>0</v>
      </c>
      <c r="X697" s="1259">
        <v>1007</v>
      </c>
      <c r="Y697" s="1259">
        <v>0</v>
      </c>
    </row>
    <row r="698" spans="1:25">
      <c r="A698" s="1350">
        <v>11202001887</v>
      </c>
      <c r="B698" s="1260" t="s">
        <v>15453</v>
      </c>
      <c r="C698" s="1260" t="s">
        <v>15454</v>
      </c>
      <c r="D698" s="1260" t="s">
        <v>15455</v>
      </c>
      <c r="E698" s="1260" t="s">
        <v>12993</v>
      </c>
      <c r="F698" s="1260" t="s">
        <v>11242</v>
      </c>
      <c r="G698" s="1260" t="s">
        <v>15456</v>
      </c>
      <c r="H698" s="1260" t="s">
        <v>11153</v>
      </c>
      <c r="I698" s="1260" t="s">
        <v>11243</v>
      </c>
      <c r="J698" s="1259">
        <v>7432179</v>
      </c>
      <c r="K698" s="1260" t="s">
        <v>11221</v>
      </c>
      <c r="L698" s="1260" t="s">
        <v>11155</v>
      </c>
      <c r="M698" s="1260" t="s">
        <v>2413</v>
      </c>
      <c r="N698" s="1260" t="s">
        <v>15457</v>
      </c>
      <c r="O698" s="1260" t="s">
        <v>15455</v>
      </c>
      <c r="P698" s="1260" t="s">
        <v>15458</v>
      </c>
      <c r="Q698" s="1260" t="s">
        <v>15459</v>
      </c>
      <c r="R698" s="1260" t="s">
        <v>15460</v>
      </c>
      <c r="S698" s="1259">
        <v>1</v>
      </c>
      <c r="T698" s="1260" t="s">
        <v>15461</v>
      </c>
      <c r="U698" s="1260" t="s">
        <v>11247</v>
      </c>
      <c r="V698" s="1260" t="s">
        <v>15462</v>
      </c>
      <c r="W698" s="1259">
        <v>0</v>
      </c>
      <c r="X698" s="1259">
        <v>1007</v>
      </c>
      <c r="Y698" s="1259">
        <v>0</v>
      </c>
    </row>
    <row r="699" spans="1:25">
      <c r="A699" s="1350">
        <v>11202001886</v>
      </c>
      <c r="B699" s="1260" t="s">
        <v>15463</v>
      </c>
      <c r="C699" s="1260" t="s">
        <v>15464</v>
      </c>
      <c r="D699" s="1260" t="s">
        <v>15465</v>
      </c>
      <c r="E699" s="1260" t="s">
        <v>11509</v>
      </c>
      <c r="F699" s="1260" t="s">
        <v>11176</v>
      </c>
      <c r="G699" s="1260" t="s">
        <v>15466</v>
      </c>
      <c r="H699" s="1260" t="s">
        <v>11153</v>
      </c>
      <c r="I699" s="1260" t="s">
        <v>11177</v>
      </c>
      <c r="J699" s="1259">
        <v>7432178</v>
      </c>
      <c r="K699" s="1260" t="s">
        <v>11221</v>
      </c>
      <c r="L699" s="1260" t="s">
        <v>11155</v>
      </c>
      <c r="M699" s="1260" t="s">
        <v>2447</v>
      </c>
      <c r="N699" s="1260" t="s">
        <v>15467</v>
      </c>
      <c r="O699" s="1260" t="s">
        <v>15465</v>
      </c>
      <c r="P699" s="1260" t="s">
        <v>15468</v>
      </c>
      <c r="Q699" s="1260" t="s">
        <v>15469</v>
      </c>
      <c r="R699" s="1260" t="s">
        <v>15470</v>
      </c>
      <c r="S699" s="1259">
        <v>1</v>
      </c>
      <c r="T699" s="1260" t="s">
        <v>15471</v>
      </c>
      <c r="U699" s="1260" t="s">
        <v>11231</v>
      </c>
      <c r="V699" s="1260" t="s">
        <v>11281</v>
      </c>
      <c r="W699" s="1259">
        <v>0</v>
      </c>
      <c r="X699" s="1259">
        <v>1007</v>
      </c>
      <c r="Y699" s="1259">
        <v>0</v>
      </c>
    </row>
    <row r="700" spans="1:25">
      <c r="A700" s="1350">
        <v>11202001885</v>
      </c>
      <c r="B700" s="1260"/>
      <c r="C700" s="1260" t="s">
        <v>15472</v>
      </c>
      <c r="D700" s="1260" t="s">
        <v>15473</v>
      </c>
      <c r="E700" s="1260" t="s">
        <v>11526</v>
      </c>
      <c r="F700" s="1260" t="s">
        <v>11176</v>
      </c>
      <c r="G700" s="1260" t="s">
        <v>15474</v>
      </c>
      <c r="H700" s="1260" t="s">
        <v>11153</v>
      </c>
      <c r="I700" s="1260" t="s">
        <v>11177</v>
      </c>
      <c r="J700" s="1259">
        <v>7432177</v>
      </c>
      <c r="K700" s="1260" t="s">
        <v>11221</v>
      </c>
      <c r="L700" s="1260" t="s">
        <v>11155</v>
      </c>
      <c r="M700" s="1260" t="s">
        <v>262</v>
      </c>
      <c r="N700" s="1260"/>
      <c r="O700" s="1260" t="s">
        <v>15473</v>
      </c>
      <c r="P700" s="1260"/>
      <c r="Q700" s="1260"/>
      <c r="R700" s="1260"/>
      <c r="S700" s="1259">
        <v>1</v>
      </c>
      <c r="T700" s="1260"/>
      <c r="U700" s="1260"/>
      <c r="V700" s="1260"/>
      <c r="W700" s="1259">
        <v>0</v>
      </c>
      <c r="X700" s="1259">
        <v>1007</v>
      </c>
      <c r="Y700" s="1259">
        <v>0</v>
      </c>
    </row>
    <row r="701" spans="1:25">
      <c r="A701" s="1350">
        <v>11202001884</v>
      </c>
      <c r="B701" s="1260"/>
      <c r="C701" s="1260" t="s">
        <v>15475</v>
      </c>
      <c r="D701" s="1260" t="s">
        <v>15476</v>
      </c>
      <c r="E701" s="1260" t="s">
        <v>11509</v>
      </c>
      <c r="F701" s="1260" t="s">
        <v>11176</v>
      </c>
      <c r="G701" s="1260" t="s">
        <v>15477</v>
      </c>
      <c r="H701" s="1260" t="s">
        <v>11153</v>
      </c>
      <c r="I701" s="1260" t="s">
        <v>11177</v>
      </c>
      <c r="J701" s="1259">
        <v>7432176</v>
      </c>
      <c r="K701" s="1260" t="s">
        <v>11221</v>
      </c>
      <c r="L701" s="1260" t="s">
        <v>11155</v>
      </c>
      <c r="M701" s="1260" t="s">
        <v>2245</v>
      </c>
      <c r="N701" s="1260" t="s">
        <v>15478</v>
      </c>
      <c r="O701" s="1260" t="s">
        <v>15476</v>
      </c>
      <c r="P701" s="1260" t="s">
        <v>15479</v>
      </c>
      <c r="Q701" s="1260"/>
      <c r="R701" s="1260" t="s">
        <v>15479</v>
      </c>
      <c r="S701" s="1259">
        <v>1</v>
      </c>
      <c r="T701" s="1260"/>
      <c r="U701" s="1260" t="s">
        <v>11269</v>
      </c>
      <c r="V701" s="1260" t="s">
        <v>11787</v>
      </c>
      <c r="W701" s="1259">
        <v>0</v>
      </c>
      <c r="X701" s="1259">
        <v>1007</v>
      </c>
      <c r="Y701" s="1259">
        <v>0</v>
      </c>
    </row>
    <row r="702" spans="1:25">
      <c r="A702" s="1350">
        <v>11202001883</v>
      </c>
      <c r="B702" s="1260" t="s">
        <v>15480</v>
      </c>
      <c r="C702" s="1260" t="s">
        <v>15481</v>
      </c>
      <c r="D702" s="1260" t="s">
        <v>15482</v>
      </c>
      <c r="E702" s="1260" t="s">
        <v>12298</v>
      </c>
      <c r="F702" s="1260" t="s">
        <v>15163</v>
      </c>
      <c r="G702" s="1260" t="s">
        <v>15483</v>
      </c>
      <c r="H702" s="1260" t="s">
        <v>11153</v>
      </c>
      <c r="I702" s="1260" t="s">
        <v>10976</v>
      </c>
      <c r="J702" s="1259">
        <v>7432175</v>
      </c>
      <c r="K702" s="1260" t="s">
        <v>11221</v>
      </c>
      <c r="L702" s="1260" t="s">
        <v>11155</v>
      </c>
      <c r="M702" s="1260" t="s">
        <v>768</v>
      </c>
      <c r="N702" s="1260" t="s">
        <v>15484</v>
      </c>
      <c r="O702" s="1260" t="s">
        <v>15482</v>
      </c>
      <c r="P702" s="1260" t="s">
        <v>15485</v>
      </c>
      <c r="Q702" s="1260" t="s">
        <v>13053</v>
      </c>
      <c r="R702" s="1260" t="s">
        <v>15485</v>
      </c>
      <c r="S702" s="1259">
        <v>1</v>
      </c>
      <c r="T702" s="1260" t="s">
        <v>15486</v>
      </c>
      <c r="U702" s="1260" t="s">
        <v>11158</v>
      </c>
      <c r="V702" s="1260" t="s">
        <v>11216</v>
      </c>
      <c r="W702" s="1259">
        <v>0</v>
      </c>
      <c r="X702" s="1259">
        <v>1007</v>
      </c>
      <c r="Y702" s="1259">
        <v>0</v>
      </c>
    </row>
    <row r="703" spans="1:25">
      <c r="A703" s="1350">
        <v>11202001882</v>
      </c>
      <c r="B703" s="1260"/>
      <c r="C703" s="1260" t="s">
        <v>15487</v>
      </c>
      <c r="D703" s="1260" t="s">
        <v>15488</v>
      </c>
      <c r="E703" s="1260" t="s">
        <v>11509</v>
      </c>
      <c r="F703" s="1260" t="s">
        <v>12594</v>
      </c>
      <c r="G703" s="1260" t="s">
        <v>15489</v>
      </c>
      <c r="H703" s="1260" t="s">
        <v>11153</v>
      </c>
      <c r="I703" s="1260" t="s">
        <v>10976</v>
      </c>
      <c r="J703" s="1259">
        <v>7432174</v>
      </c>
      <c r="K703" s="1260" t="s">
        <v>11221</v>
      </c>
      <c r="L703" s="1260" t="s">
        <v>11155</v>
      </c>
      <c r="M703" s="1260" t="s">
        <v>2031</v>
      </c>
      <c r="N703" s="1260" t="s">
        <v>15490</v>
      </c>
      <c r="O703" s="1260" t="s">
        <v>15488</v>
      </c>
      <c r="P703" s="1260" t="s">
        <v>13369</v>
      </c>
      <c r="Q703" s="1260"/>
      <c r="R703" s="1260" t="s">
        <v>13369</v>
      </c>
      <c r="S703" s="1259">
        <v>1</v>
      </c>
      <c r="T703" s="1260"/>
      <c r="U703" s="1260" t="s">
        <v>11231</v>
      </c>
      <c r="V703" s="1260" t="s">
        <v>12695</v>
      </c>
      <c r="W703" s="1259">
        <v>0</v>
      </c>
      <c r="X703" s="1259">
        <v>1007</v>
      </c>
      <c r="Y703" s="1259">
        <v>0</v>
      </c>
    </row>
    <row r="704" spans="1:25">
      <c r="A704" s="1350">
        <v>11202001881</v>
      </c>
      <c r="B704" s="1260" t="s">
        <v>15491</v>
      </c>
      <c r="C704" s="1260" t="s">
        <v>15492</v>
      </c>
      <c r="D704" s="1260" t="s">
        <v>15493</v>
      </c>
      <c r="E704" s="1260" t="s">
        <v>11648</v>
      </c>
      <c r="F704" s="1260" t="s">
        <v>15494</v>
      </c>
      <c r="G704" s="1260" t="s">
        <v>15495</v>
      </c>
      <c r="H704" s="1260" t="s">
        <v>11153</v>
      </c>
      <c r="I704" s="1260" t="s">
        <v>10976</v>
      </c>
      <c r="J704" s="1259">
        <v>7432173</v>
      </c>
      <c r="K704" s="1260" t="s">
        <v>11221</v>
      </c>
      <c r="L704" s="1260" t="s">
        <v>11155</v>
      </c>
      <c r="M704" s="1260" t="s">
        <v>2036</v>
      </c>
      <c r="N704" s="1260" t="s">
        <v>15496</v>
      </c>
      <c r="O704" s="1260" t="s">
        <v>15493</v>
      </c>
      <c r="P704" s="1260" t="s">
        <v>15497</v>
      </c>
      <c r="Q704" s="1260" t="s">
        <v>11795</v>
      </c>
      <c r="R704" s="1260" t="s">
        <v>15498</v>
      </c>
      <c r="S704" s="1259">
        <v>1</v>
      </c>
      <c r="T704" s="1260" t="s">
        <v>15499</v>
      </c>
      <c r="U704" s="1260" t="s">
        <v>11396</v>
      </c>
      <c r="V704" s="1260" t="s">
        <v>11690</v>
      </c>
      <c r="W704" s="1259">
        <v>0</v>
      </c>
      <c r="X704" s="1259">
        <v>1007</v>
      </c>
      <c r="Y704" s="1259">
        <v>0</v>
      </c>
    </row>
    <row r="705" spans="1:25">
      <c r="A705" s="1350">
        <v>11202001880</v>
      </c>
      <c r="B705" s="1260"/>
      <c r="C705" s="1260" t="s">
        <v>15500</v>
      </c>
      <c r="D705" s="1260" t="s">
        <v>15501</v>
      </c>
      <c r="E705" s="1260" t="s">
        <v>11509</v>
      </c>
      <c r="F705" s="1260" t="s">
        <v>12594</v>
      </c>
      <c r="G705" s="1260" t="s">
        <v>15502</v>
      </c>
      <c r="H705" s="1260" t="s">
        <v>11153</v>
      </c>
      <c r="I705" s="1260" t="s">
        <v>10976</v>
      </c>
      <c r="J705" s="1259">
        <v>7432172</v>
      </c>
      <c r="K705" s="1260" t="s">
        <v>11221</v>
      </c>
      <c r="L705" s="1260" t="s">
        <v>11155</v>
      </c>
      <c r="M705" s="1260" t="s">
        <v>2026</v>
      </c>
      <c r="N705" s="1260" t="s">
        <v>15503</v>
      </c>
      <c r="O705" s="1260" t="s">
        <v>15501</v>
      </c>
      <c r="P705" s="1260"/>
      <c r="Q705" s="1260"/>
      <c r="R705" s="1260" t="s">
        <v>15504</v>
      </c>
      <c r="S705" s="1259">
        <v>1</v>
      </c>
      <c r="T705" s="1260"/>
      <c r="U705" s="1260" t="s">
        <v>11396</v>
      </c>
      <c r="V705" s="1260" t="s">
        <v>12425</v>
      </c>
      <c r="W705" s="1259">
        <v>0</v>
      </c>
      <c r="X705" s="1259">
        <v>1007</v>
      </c>
      <c r="Y705" s="1259">
        <v>0</v>
      </c>
    </row>
    <row r="706" spans="1:25">
      <c r="A706" s="1350">
        <v>11202001879</v>
      </c>
      <c r="B706" s="1260"/>
      <c r="C706" s="1260" t="s">
        <v>15505</v>
      </c>
      <c r="D706" s="1260" t="s">
        <v>15506</v>
      </c>
      <c r="E706" s="1260" t="s">
        <v>15507</v>
      </c>
      <c r="F706" s="1260" t="s">
        <v>15508</v>
      </c>
      <c r="G706" s="1260" t="s">
        <v>15509</v>
      </c>
      <c r="H706" s="1260" t="s">
        <v>11153</v>
      </c>
      <c r="I706" s="1260" t="s">
        <v>11243</v>
      </c>
      <c r="J706" s="1259">
        <v>7432171</v>
      </c>
      <c r="K706" s="1260" t="s">
        <v>11221</v>
      </c>
      <c r="L706" s="1260" t="s">
        <v>11155</v>
      </c>
      <c r="M706" s="1260" t="s">
        <v>262</v>
      </c>
      <c r="N706" s="1260"/>
      <c r="O706" s="1260" t="s">
        <v>15506</v>
      </c>
      <c r="P706" s="1260"/>
      <c r="Q706" s="1260"/>
      <c r="R706" s="1260"/>
      <c r="S706" s="1259">
        <v>1</v>
      </c>
      <c r="T706" s="1260"/>
      <c r="U706" s="1260"/>
      <c r="V706" s="1260"/>
      <c r="W706" s="1259">
        <v>0</v>
      </c>
      <c r="X706" s="1259">
        <v>1007</v>
      </c>
      <c r="Y706" s="1259">
        <v>0</v>
      </c>
    </row>
    <row r="707" spans="1:25">
      <c r="A707" s="1350">
        <v>11202001878</v>
      </c>
      <c r="B707" s="1260"/>
      <c r="C707" s="1260" t="s">
        <v>15510</v>
      </c>
      <c r="D707" s="1260" t="s">
        <v>15511</v>
      </c>
      <c r="E707" s="1260" t="s">
        <v>15512</v>
      </c>
      <c r="F707" s="1260" t="s">
        <v>11176</v>
      </c>
      <c r="G707" s="1260" t="s">
        <v>15513</v>
      </c>
      <c r="H707" s="1260" t="s">
        <v>11153</v>
      </c>
      <c r="I707" s="1260" t="s">
        <v>11177</v>
      </c>
      <c r="J707" s="1259">
        <v>7432170</v>
      </c>
      <c r="K707" s="1260" t="s">
        <v>11221</v>
      </c>
      <c r="L707" s="1260" t="s">
        <v>11155</v>
      </c>
      <c r="M707" s="1260" t="s">
        <v>1499</v>
      </c>
      <c r="N707" s="1260" t="s">
        <v>15514</v>
      </c>
      <c r="O707" s="1260" t="s">
        <v>15511</v>
      </c>
      <c r="P707" s="1260" t="s">
        <v>15515</v>
      </c>
      <c r="Q707" s="1260"/>
      <c r="R707" s="1259">
        <v>7754881</v>
      </c>
      <c r="S707" s="1259">
        <v>1</v>
      </c>
      <c r="T707" s="1260"/>
      <c r="U707" s="1260" t="s">
        <v>11158</v>
      </c>
      <c r="V707" s="1260" t="s">
        <v>11263</v>
      </c>
      <c r="W707" s="1259">
        <v>0</v>
      </c>
      <c r="X707" s="1259">
        <v>1007</v>
      </c>
      <c r="Y707" s="1259">
        <v>0</v>
      </c>
    </row>
    <row r="708" spans="1:25">
      <c r="A708" s="1350">
        <v>11202001877</v>
      </c>
      <c r="B708" s="1260"/>
      <c r="C708" s="1260" t="s">
        <v>15510</v>
      </c>
      <c r="D708" s="1260" t="s">
        <v>15516</v>
      </c>
      <c r="E708" s="1260" t="s">
        <v>11175</v>
      </c>
      <c r="F708" s="1260" t="s">
        <v>15517</v>
      </c>
      <c r="G708" s="1260" t="s">
        <v>15518</v>
      </c>
      <c r="H708" s="1260" t="s">
        <v>11153</v>
      </c>
      <c r="I708" s="1260" t="s">
        <v>11164</v>
      </c>
      <c r="J708" s="1259">
        <v>7432169</v>
      </c>
      <c r="K708" s="1260" t="s">
        <v>11221</v>
      </c>
      <c r="L708" s="1260" t="s">
        <v>11155</v>
      </c>
      <c r="M708" s="1260" t="s">
        <v>2510</v>
      </c>
      <c r="N708" s="1260" t="s">
        <v>15519</v>
      </c>
      <c r="O708" s="1260" t="s">
        <v>15516</v>
      </c>
      <c r="P708" s="1260"/>
      <c r="Q708" s="1260" t="s">
        <v>11394</v>
      </c>
      <c r="R708" s="1260" t="s">
        <v>12904</v>
      </c>
      <c r="S708" s="1259">
        <v>1</v>
      </c>
      <c r="T708" s="1260"/>
      <c r="U708" s="1260" t="s">
        <v>11714</v>
      </c>
      <c r="V708" s="1260" t="s">
        <v>12905</v>
      </c>
      <c r="W708" s="1259">
        <v>0</v>
      </c>
      <c r="X708" s="1259">
        <v>1007</v>
      </c>
      <c r="Y708" s="1259">
        <v>0</v>
      </c>
    </row>
    <row r="709" spans="1:25">
      <c r="A709" s="1350">
        <v>11202001876</v>
      </c>
      <c r="B709" s="1260" t="s">
        <v>15520</v>
      </c>
      <c r="C709" s="1260" t="s">
        <v>15521</v>
      </c>
      <c r="D709" s="1260" t="s">
        <v>15522</v>
      </c>
      <c r="E709" s="1260" t="s">
        <v>11509</v>
      </c>
      <c r="F709" s="1260" t="s">
        <v>11176</v>
      </c>
      <c r="G709" s="1260" t="s">
        <v>15523</v>
      </c>
      <c r="H709" s="1260" t="s">
        <v>11153</v>
      </c>
      <c r="I709" s="1260" t="s">
        <v>11177</v>
      </c>
      <c r="J709" s="1259">
        <v>7432168</v>
      </c>
      <c r="K709" s="1260" t="s">
        <v>11221</v>
      </c>
      <c r="L709" s="1260" t="s">
        <v>11155</v>
      </c>
      <c r="M709" s="1260" t="s">
        <v>2134</v>
      </c>
      <c r="N709" s="1260" t="s">
        <v>15524</v>
      </c>
      <c r="O709" s="1260" t="s">
        <v>15522</v>
      </c>
      <c r="P709" s="1260" t="s">
        <v>15525</v>
      </c>
      <c r="Q709" s="1260" t="s">
        <v>13053</v>
      </c>
      <c r="R709" s="1260" t="s">
        <v>15526</v>
      </c>
      <c r="S709" s="1259">
        <v>1</v>
      </c>
      <c r="T709" s="1260" t="s">
        <v>15527</v>
      </c>
      <c r="U709" s="1260" t="s">
        <v>11198</v>
      </c>
      <c r="V709" s="1260" t="s">
        <v>12585</v>
      </c>
      <c r="W709" s="1259">
        <v>0</v>
      </c>
      <c r="X709" s="1259">
        <v>1007</v>
      </c>
      <c r="Y709" s="1259">
        <v>0</v>
      </c>
    </row>
    <row r="710" spans="1:25">
      <c r="A710" s="1350">
        <v>11202001875</v>
      </c>
      <c r="B710" s="1260"/>
      <c r="C710" s="1260" t="s">
        <v>15528</v>
      </c>
      <c r="D710" s="1260" t="s">
        <v>15529</v>
      </c>
      <c r="E710" s="1260" t="s">
        <v>15530</v>
      </c>
      <c r="F710" s="1260" t="s">
        <v>15494</v>
      </c>
      <c r="G710" s="1260" t="s">
        <v>15531</v>
      </c>
      <c r="H710" s="1260" t="s">
        <v>11153</v>
      </c>
      <c r="I710" s="1260" t="s">
        <v>10976</v>
      </c>
      <c r="J710" s="1259">
        <v>7432167</v>
      </c>
      <c r="K710" s="1260" t="s">
        <v>11221</v>
      </c>
      <c r="L710" s="1260" t="s">
        <v>11155</v>
      </c>
      <c r="M710" s="1260" t="s">
        <v>262</v>
      </c>
      <c r="N710" s="1260"/>
      <c r="O710" s="1260" t="s">
        <v>15529</v>
      </c>
      <c r="P710" s="1260"/>
      <c r="Q710" s="1260"/>
      <c r="R710" s="1260"/>
      <c r="S710" s="1259">
        <v>1</v>
      </c>
      <c r="T710" s="1260"/>
      <c r="U710" s="1260"/>
      <c r="V710" s="1260"/>
      <c r="W710" s="1259">
        <v>0</v>
      </c>
      <c r="X710" s="1259">
        <v>1007</v>
      </c>
      <c r="Y710" s="1259">
        <v>0</v>
      </c>
    </row>
    <row r="711" spans="1:25">
      <c r="A711" s="1350">
        <v>11202001874</v>
      </c>
      <c r="B711" s="1260"/>
      <c r="C711" s="1260" t="s">
        <v>15528</v>
      </c>
      <c r="D711" s="1260" t="s">
        <v>15532</v>
      </c>
      <c r="E711" s="1260" t="s">
        <v>15533</v>
      </c>
      <c r="F711" s="1260" t="s">
        <v>15494</v>
      </c>
      <c r="G711" s="1260" t="s">
        <v>15534</v>
      </c>
      <c r="H711" s="1260" t="s">
        <v>11153</v>
      </c>
      <c r="I711" s="1260" t="s">
        <v>10976</v>
      </c>
      <c r="J711" s="1259">
        <v>7432166</v>
      </c>
      <c r="K711" s="1260" t="s">
        <v>11221</v>
      </c>
      <c r="L711" s="1260" t="s">
        <v>11155</v>
      </c>
      <c r="M711" s="1260" t="s">
        <v>262</v>
      </c>
      <c r="N711" s="1260"/>
      <c r="O711" s="1260" t="s">
        <v>15532</v>
      </c>
      <c r="P711" s="1260"/>
      <c r="Q711" s="1260"/>
      <c r="R711" s="1260"/>
      <c r="S711" s="1259">
        <v>1</v>
      </c>
      <c r="T711" s="1260"/>
      <c r="U711" s="1260"/>
      <c r="V711" s="1260"/>
      <c r="W711" s="1259">
        <v>0</v>
      </c>
      <c r="X711" s="1259">
        <v>1007</v>
      </c>
      <c r="Y711" s="1259">
        <v>0</v>
      </c>
    </row>
    <row r="712" spans="1:25">
      <c r="A712" s="1350">
        <v>11202001873</v>
      </c>
      <c r="B712" s="1260"/>
      <c r="C712" s="1260" t="s">
        <v>15535</v>
      </c>
      <c r="D712" s="1260" t="s">
        <v>15536</v>
      </c>
      <c r="E712" s="1260" t="s">
        <v>15537</v>
      </c>
      <c r="F712" s="1260" t="s">
        <v>12594</v>
      </c>
      <c r="G712" s="1260" t="s">
        <v>15538</v>
      </c>
      <c r="H712" s="1260" t="s">
        <v>11153</v>
      </c>
      <c r="I712" s="1260" t="s">
        <v>10976</v>
      </c>
      <c r="J712" s="1259">
        <v>7432165</v>
      </c>
      <c r="K712" s="1260" t="s">
        <v>11221</v>
      </c>
      <c r="L712" s="1260" t="s">
        <v>11155</v>
      </c>
      <c r="M712" s="1260" t="s">
        <v>262</v>
      </c>
      <c r="N712" s="1260"/>
      <c r="O712" s="1260" t="s">
        <v>15536</v>
      </c>
      <c r="P712" s="1260"/>
      <c r="Q712" s="1260"/>
      <c r="R712" s="1260" t="s">
        <v>15539</v>
      </c>
      <c r="S712" s="1259">
        <v>1</v>
      </c>
      <c r="T712" s="1260"/>
      <c r="U712" s="1260"/>
      <c r="V712" s="1260"/>
      <c r="W712" s="1259">
        <v>0</v>
      </c>
      <c r="X712" s="1259">
        <v>1007</v>
      </c>
      <c r="Y712" s="1259">
        <v>0</v>
      </c>
    </row>
    <row r="713" spans="1:25">
      <c r="A713" s="1350">
        <v>11202001872</v>
      </c>
      <c r="B713" s="1260"/>
      <c r="C713" s="1260" t="s">
        <v>15540</v>
      </c>
      <c r="D713" s="1260" t="s">
        <v>15541</v>
      </c>
      <c r="E713" s="1260" t="s">
        <v>11251</v>
      </c>
      <c r="F713" s="1260" t="s">
        <v>15430</v>
      </c>
      <c r="G713" s="1260" t="s">
        <v>15542</v>
      </c>
      <c r="H713" s="1260" t="s">
        <v>11153</v>
      </c>
      <c r="I713" s="1260" t="s">
        <v>11164</v>
      </c>
      <c r="J713" s="1259">
        <v>7432164</v>
      </c>
      <c r="K713" s="1260" t="s">
        <v>11221</v>
      </c>
      <c r="L713" s="1260" t="s">
        <v>11155</v>
      </c>
      <c r="M713" s="1260" t="s">
        <v>2151</v>
      </c>
      <c r="N713" s="1260" t="s">
        <v>15543</v>
      </c>
      <c r="O713" s="1260" t="s">
        <v>15541</v>
      </c>
      <c r="P713" s="1260"/>
      <c r="Q713" s="1260" t="s">
        <v>14070</v>
      </c>
      <c r="R713" s="1259">
        <v>8337955</v>
      </c>
      <c r="S713" s="1259">
        <v>1</v>
      </c>
      <c r="T713" s="1260"/>
      <c r="U713" s="1260" t="s">
        <v>11182</v>
      </c>
      <c r="V713" s="1260" t="s">
        <v>15544</v>
      </c>
      <c r="W713" s="1259">
        <v>0</v>
      </c>
      <c r="X713" s="1259">
        <v>1007</v>
      </c>
      <c r="Y713" s="1259">
        <v>0</v>
      </c>
    </row>
    <row r="714" spans="1:25">
      <c r="A714" s="1350">
        <v>11202001871</v>
      </c>
      <c r="B714" s="1260" t="s">
        <v>15545</v>
      </c>
      <c r="C714" s="1260" t="s">
        <v>15546</v>
      </c>
      <c r="D714" s="1260" t="s">
        <v>15547</v>
      </c>
      <c r="E714" s="1260" t="s">
        <v>11175</v>
      </c>
      <c r="F714" s="1260" t="s">
        <v>15163</v>
      </c>
      <c r="G714" s="1260" t="s">
        <v>15548</v>
      </c>
      <c r="H714" s="1260" t="s">
        <v>11153</v>
      </c>
      <c r="I714" s="1260" t="s">
        <v>10976</v>
      </c>
      <c r="J714" s="1259">
        <v>7432163</v>
      </c>
      <c r="K714" s="1260" t="s">
        <v>11375</v>
      </c>
      <c r="L714" s="1260" t="s">
        <v>11155</v>
      </c>
      <c r="M714" s="1260" t="s">
        <v>768</v>
      </c>
      <c r="N714" s="1260" t="s">
        <v>15549</v>
      </c>
      <c r="O714" s="1260" t="s">
        <v>15547</v>
      </c>
      <c r="P714" s="1260" t="s">
        <v>15550</v>
      </c>
      <c r="Q714" s="1260" t="s">
        <v>12515</v>
      </c>
      <c r="R714" s="1260" t="s">
        <v>15550</v>
      </c>
      <c r="S714" s="1259">
        <v>1</v>
      </c>
      <c r="T714" s="1260" t="s">
        <v>15551</v>
      </c>
      <c r="U714" s="1260" t="s">
        <v>11158</v>
      </c>
      <c r="V714" s="1260" t="s">
        <v>11824</v>
      </c>
      <c r="W714" s="1259">
        <v>6</v>
      </c>
      <c r="X714" s="1259">
        <v>1008</v>
      </c>
      <c r="Y714" s="1259">
        <v>0</v>
      </c>
    </row>
    <row r="715" spans="1:25">
      <c r="A715" s="1350">
        <v>11202001870</v>
      </c>
      <c r="B715" s="1260" t="s">
        <v>15552</v>
      </c>
      <c r="C715" s="1260" t="s">
        <v>15553</v>
      </c>
      <c r="D715" s="1260" t="s">
        <v>15554</v>
      </c>
      <c r="E715" s="1260" t="s">
        <v>11190</v>
      </c>
      <c r="F715" s="1260" t="s">
        <v>15508</v>
      </c>
      <c r="G715" s="1260" t="s">
        <v>15555</v>
      </c>
      <c r="H715" s="1260" t="s">
        <v>11153</v>
      </c>
      <c r="I715" s="1260" t="s">
        <v>11243</v>
      </c>
      <c r="J715" s="1259">
        <v>7432162</v>
      </c>
      <c r="K715" s="1260" t="s">
        <v>11221</v>
      </c>
      <c r="L715" s="1260" t="s">
        <v>11155</v>
      </c>
      <c r="M715" s="1260" t="s">
        <v>2211</v>
      </c>
      <c r="N715" s="1260" t="s">
        <v>15556</v>
      </c>
      <c r="O715" s="1260" t="s">
        <v>15554</v>
      </c>
      <c r="P715" s="1260" t="s">
        <v>15557</v>
      </c>
      <c r="Q715" s="1260" t="s">
        <v>11278</v>
      </c>
      <c r="R715" s="1260" t="s">
        <v>15558</v>
      </c>
      <c r="S715" s="1259">
        <v>1</v>
      </c>
      <c r="T715" s="1260" t="s">
        <v>15559</v>
      </c>
      <c r="U715" s="1260" t="s">
        <v>11751</v>
      </c>
      <c r="V715" s="1260" t="s">
        <v>15560</v>
      </c>
      <c r="W715" s="1259">
        <v>0</v>
      </c>
      <c r="X715" s="1259">
        <v>1007</v>
      </c>
      <c r="Y715" s="1259">
        <v>0</v>
      </c>
    </row>
    <row r="716" spans="1:25">
      <c r="A716" s="1350">
        <v>11202001869</v>
      </c>
      <c r="B716" s="1260" t="s">
        <v>15561</v>
      </c>
      <c r="C716" s="1260" t="s">
        <v>15562</v>
      </c>
      <c r="D716" s="1260" t="s">
        <v>15563</v>
      </c>
      <c r="E716" s="1260" t="s">
        <v>11560</v>
      </c>
      <c r="F716" s="1260" t="s">
        <v>15163</v>
      </c>
      <c r="G716" s="1260" t="s">
        <v>15564</v>
      </c>
      <c r="H716" s="1260" t="s">
        <v>11153</v>
      </c>
      <c r="I716" s="1260" t="s">
        <v>10976</v>
      </c>
      <c r="J716" s="1259">
        <v>7432161</v>
      </c>
      <c r="K716" s="1260" t="s">
        <v>11221</v>
      </c>
      <c r="L716" s="1260" t="s">
        <v>11155</v>
      </c>
      <c r="M716" s="1260" t="s">
        <v>2278</v>
      </c>
      <c r="N716" s="1260" t="s">
        <v>15565</v>
      </c>
      <c r="O716" s="1260" t="s">
        <v>15563</v>
      </c>
      <c r="P716" s="1260" t="s">
        <v>15566</v>
      </c>
      <c r="Q716" s="1260" t="s">
        <v>15567</v>
      </c>
      <c r="R716" s="1260" t="s">
        <v>15568</v>
      </c>
      <c r="S716" s="1259">
        <v>1</v>
      </c>
      <c r="T716" s="1260" t="s">
        <v>15569</v>
      </c>
      <c r="U716" s="1260" t="s">
        <v>11158</v>
      </c>
      <c r="V716" s="1260" t="s">
        <v>15570</v>
      </c>
      <c r="W716" s="1259">
        <v>0</v>
      </c>
      <c r="X716" s="1259">
        <v>1007</v>
      </c>
      <c r="Y716" s="1259">
        <v>0</v>
      </c>
    </row>
    <row r="717" spans="1:25">
      <c r="A717" s="1350">
        <v>11202001868</v>
      </c>
      <c r="B717" s="1260"/>
      <c r="C717" s="1260" t="s">
        <v>15571</v>
      </c>
      <c r="D717" s="1260" t="s">
        <v>15572</v>
      </c>
      <c r="E717" s="1260" t="s">
        <v>11560</v>
      </c>
      <c r="F717" s="1260" t="s">
        <v>15573</v>
      </c>
      <c r="G717" s="1260" t="s">
        <v>15574</v>
      </c>
      <c r="H717" s="1260" t="s">
        <v>11153</v>
      </c>
      <c r="I717" s="1260" t="s">
        <v>11164</v>
      </c>
      <c r="J717" s="1259">
        <v>7432160</v>
      </c>
      <c r="K717" s="1260" t="s">
        <v>11221</v>
      </c>
      <c r="L717" s="1260" t="s">
        <v>11155</v>
      </c>
      <c r="M717" s="1260" t="s">
        <v>262</v>
      </c>
      <c r="N717" s="1260"/>
      <c r="O717" s="1260" t="s">
        <v>15572</v>
      </c>
      <c r="P717" s="1260"/>
      <c r="Q717" s="1260"/>
      <c r="R717" s="1260"/>
      <c r="S717" s="1259">
        <v>1</v>
      </c>
      <c r="T717" s="1260"/>
      <c r="U717" s="1260"/>
      <c r="V717" s="1260"/>
      <c r="W717" s="1259">
        <v>0</v>
      </c>
      <c r="X717" s="1259">
        <v>1007</v>
      </c>
      <c r="Y717" s="1259">
        <v>0</v>
      </c>
    </row>
    <row r="718" spans="1:25">
      <c r="A718" s="1350">
        <v>11202001867</v>
      </c>
      <c r="B718" s="1260"/>
      <c r="C718" s="1260" t="s">
        <v>15575</v>
      </c>
      <c r="D718" s="1260" t="s">
        <v>15576</v>
      </c>
      <c r="E718" s="1260" t="s">
        <v>11648</v>
      </c>
      <c r="F718" s="1260" t="s">
        <v>12633</v>
      </c>
      <c r="G718" s="1260" t="s">
        <v>15577</v>
      </c>
      <c r="H718" s="1260" t="s">
        <v>11153</v>
      </c>
      <c r="I718" s="1260" t="s">
        <v>10976</v>
      </c>
      <c r="J718" s="1259">
        <v>7432159</v>
      </c>
      <c r="K718" s="1260" t="s">
        <v>11221</v>
      </c>
      <c r="L718" s="1260" t="s">
        <v>11155</v>
      </c>
      <c r="M718" s="1260" t="s">
        <v>1985</v>
      </c>
      <c r="N718" s="1260" t="s">
        <v>15578</v>
      </c>
      <c r="O718" s="1260" t="s">
        <v>15576</v>
      </c>
      <c r="P718" s="1260"/>
      <c r="Q718" s="1260" t="s">
        <v>11867</v>
      </c>
      <c r="R718" s="1260" t="s">
        <v>15579</v>
      </c>
      <c r="S718" s="1259">
        <v>1</v>
      </c>
      <c r="T718" s="1260"/>
      <c r="U718" s="1260" t="s">
        <v>11158</v>
      </c>
      <c r="V718" s="1260" t="s">
        <v>15419</v>
      </c>
      <c r="W718" s="1259">
        <v>0</v>
      </c>
      <c r="X718" s="1259">
        <v>1007</v>
      </c>
      <c r="Y718" s="1259">
        <v>0</v>
      </c>
    </row>
    <row r="719" spans="1:25">
      <c r="A719" s="1350">
        <v>11202001866</v>
      </c>
      <c r="B719" s="1260"/>
      <c r="C719" s="1260" t="s">
        <v>15580</v>
      </c>
      <c r="D719" s="1260" t="s">
        <v>15581</v>
      </c>
      <c r="E719" s="1260" t="s">
        <v>11190</v>
      </c>
      <c r="F719" s="1260" t="s">
        <v>11440</v>
      </c>
      <c r="G719" s="1260" t="s">
        <v>15582</v>
      </c>
      <c r="H719" s="1260" t="s">
        <v>11153</v>
      </c>
      <c r="I719" s="1260" t="s">
        <v>11177</v>
      </c>
      <c r="J719" s="1259">
        <v>7432158</v>
      </c>
      <c r="K719" s="1260" t="s">
        <v>11221</v>
      </c>
      <c r="L719" s="1260" t="s">
        <v>11155</v>
      </c>
      <c r="M719" s="1260" t="s">
        <v>1654</v>
      </c>
      <c r="N719" s="1260" t="s">
        <v>15583</v>
      </c>
      <c r="O719" s="1260" t="s">
        <v>15581</v>
      </c>
      <c r="P719" s="1259">
        <v>7772171</v>
      </c>
      <c r="Q719" s="1260"/>
      <c r="R719" s="1260" t="s">
        <v>15584</v>
      </c>
      <c r="S719" s="1259">
        <v>1</v>
      </c>
      <c r="T719" s="1260"/>
      <c r="U719" s="1260" t="s">
        <v>11158</v>
      </c>
      <c r="V719" s="1260" t="s">
        <v>11263</v>
      </c>
      <c r="W719" s="1259">
        <v>0</v>
      </c>
      <c r="X719" s="1259">
        <v>1007</v>
      </c>
      <c r="Y719" s="1259">
        <v>0</v>
      </c>
    </row>
    <row r="720" spans="1:25">
      <c r="A720" s="1350">
        <v>11202001865</v>
      </c>
      <c r="B720" s="1260"/>
      <c r="C720" s="1260" t="s">
        <v>15585</v>
      </c>
      <c r="D720" s="1260" t="s">
        <v>15586</v>
      </c>
      <c r="E720" s="1260" t="s">
        <v>11353</v>
      </c>
      <c r="F720" s="1260" t="s">
        <v>12633</v>
      </c>
      <c r="G720" s="1260" t="s">
        <v>15587</v>
      </c>
      <c r="H720" s="1260" t="s">
        <v>11153</v>
      </c>
      <c r="I720" s="1260" t="s">
        <v>10976</v>
      </c>
      <c r="J720" s="1259">
        <v>7432157</v>
      </c>
      <c r="K720" s="1260" t="s">
        <v>11221</v>
      </c>
      <c r="L720" s="1260" t="s">
        <v>11155</v>
      </c>
      <c r="M720" s="1260" t="s">
        <v>262</v>
      </c>
      <c r="N720" s="1260"/>
      <c r="O720" s="1260" t="s">
        <v>15586</v>
      </c>
      <c r="P720" s="1260"/>
      <c r="Q720" s="1260"/>
      <c r="R720" s="1260"/>
      <c r="S720" s="1259">
        <v>1</v>
      </c>
      <c r="T720" s="1260"/>
      <c r="U720" s="1260"/>
      <c r="V720" s="1260"/>
      <c r="W720" s="1259">
        <v>0</v>
      </c>
      <c r="X720" s="1259">
        <v>1007</v>
      </c>
      <c r="Y720" s="1259">
        <v>0</v>
      </c>
    </row>
    <row r="721" spans="1:25">
      <c r="A721" s="1350">
        <v>11202001864</v>
      </c>
      <c r="B721" s="1260"/>
      <c r="C721" s="1260" t="s">
        <v>15588</v>
      </c>
      <c r="D721" s="1260" t="s">
        <v>15589</v>
      </c>
      <c r="E721" s="1260" t="s">
        <v>11353</v>
      </c>
      <c r="F721" s="1260" t="s">
        <v>15590</v>
      </c>
      <c r="G721" s="1260" t="s">
        <v>15591</v>
      </c>
      <c r="H721" s="1260" t="s">
        <v>11153</v>
      </c>
      <c r="I721" s="1260" t="s">
        <v>10976</v>
      </c>
      <c r="J721" s="1259">
        <v>7432156</v>
      </c>
      <c r="K721" s="1260" t="s">
        <v>11221</v>
      </c>
      <c r="L721" s="1260" t="s">
        <v>11155</v>
      </c>
      <c r="M721" s="1260" t="s">
        <v>262</v>
      </c>
      <c r="N721" s="1260"/>
      <c r="O721" s="1260" t="s">
        <v>15589</v>
      </c>
      <c r="P721" s="1260"/>
      <c r="Q721" s="1260"/>
      <c r="R721" s="1260"/>
      <c r="S721" s="1259">
        <v>1</v>
      </c>
      <c r="T721" s="1260"/>
      <c r="U721" s="1260"/>
      <c r="V721" s="1260"/>
      <c r="W721" s="1259">
        <v>0</v>
      </c>
      <c r="X721" s="1259">
        <v>1007</v>
      </c>
      <c r="Y721" s="1259">
        <v>0</v>
      </c>
    </row>
    <row r="722" spans="1:25">
      <c r="A722" s="1350">
        <v>11202001863</v>
      </c>
      <c r="B722" s="1260"/>
      <c r="C722" s="1260" t="s">
        <v>15592</v>
      </c>
      <c r="D722" s="1260" t="s">
        <v>15593</v>
      </c>
      <c r="E722" s="1260" t="s">
        <v>11353</v>
      </c>
      <c r="F722" s="1260" t="s">
        <v>15594</v>
      </c>
      <c r="G722" s="1260" t="s">
        <v>15595</v>
      </c>
      <c r="H722" s="1260" t="s">
        <v>11153</v>
      </c>
      <c r="I722" s="1260" t="s">
        <v>10976</v>
      </c>
      <c r="J722" s="1259">
        <v>7432155</v>
      </c>
      <c r="K722" s="1260" t="s">
        <v>11221</v>
      </c>
      <c r="L722" s="1260" t="s">
        <v>11155</v>
      </c>
      <c r="M722" s="1260" t="s">
        <v>262</v>
      </c>
      <c r="N722" s="1260"/>
      <c r="O722" s="1260" t="s">
        <v>15593</v>
      </c>
      <c r="P722" s="1260"/>
      <c r="Q722" s="1260"/>
      <c r="R722" s="1260"/>
      <c r="S722" s="1259">
        <v>1</v>
      </c>
      <c r="T722" s="1260"/>
      <c r="U722" s="1260"/>
      <c r="V722" s="1260"/>
      <c r="W722" s="1259">
        <v>0</v>
      </c>
      <c r="X722" s="1259">
        <v>1007</v>
      </c>
      <c r="Y722" s="1259">
        <v>0</v>
      </c>
    </row>
    <row r="723" spans="1:25">
      <c r="A723" s="1350">
        <v>11202001862</v>
      </c>
      <c r="B723" s="1260"/>
      <c r="C723" s="1260" t="s">
        <v>15596</v>
      </c>
      <c r="D723" s="1260" t="s">
        <v>15597</v>
      </c>
      <c r="E723" s="1260" t="s">
        <v>11702</v>
      </c>
      <c r="F723" s="1260" t="s">
        <v>15573</v>
      </c>
      <c r="G723" s="1260" t="s">
        <v>15598</v>
      </c>
      <c r="H723" s="1260" t="s">
        <v>11153</v>
      </c>
      <c r="I723" s="1260" t="s">
        <v>11164</v>
      </c>
      <c r="J723" s="1259">
        <v>7432154</v>
      </c>
      <c r="K723" s="1260" t="s">
        <v>11221</v>
      </c>
      <c r="L723" s="1260" t="s">
        <v>11155</v>
      </c>
      <c r="M723" s="1260" t="s">
        <v>2267</v>
      </c>
      <c r="N723" s="1260" t="s">
        <v>15599</v>
      </c>
      <c r="O723" s="1260" t="s">
        <v>15597</v>
      </c>
      <c r="P723" s="1260" t="s">
        <v>15600</v>
      </c>
      <c r="Q723" s="1260"/>
      <c r="R723" s="1260" t="s">
        <v>15600</v>
      </c>
      <c r="S723" s="1259">
        <v>1</v>
      </c>
      <c r="T723" s="1260"/>
      <c r="U723" s="1260" t="s">
        <v>11290</v>
      </c>
      <c r="V723" s="1260" t="s">
        <v>15601</v>
      </c>
      <c r="W723" s="1259">
        <v>0</v>
      </c>
      <c r="X723" s="1259">
        <v>1007</v>
      </c>
      <c r="Y723" s="1259">
        <v>0</v>
      </c>
    </row>
    <row r="724" spans="1:25">
      <c r="A724" s="1350">
        <v>11202001861</v>
      </c>
      <c r="B724" s="1260"/>
      <c r="C724" s="1260" t="s">
        <v>15602</v>
      </c>
      <c r="D724" s="1260" t="s">
        <v>15603</v>
      </c>
      <c r="E724" s="1260" t="s">
        <v>11353</v>
      </c>
      <c r="F724" s="1260" t="s">
        <v>11934</v>
      </c>
      <c r="G724" s="1260" t="s">
        <v>15604</v>
      </c>
      <c r="H724" s="1260" t="s">
        <v>11153</v>
      </c>
      <c r="I724" s="1260" t="s">
        <v>11243</v>
      </c>
      <c r="J724" s="1259">
        <v>7432153</v>
      </c>
      <c r="K724" s="1260" t="s">
        <v>11221</v>
      </c>
      <c r="L724" s="1260" t="s">
        <v>11155</v>
      </c>
      <c r="M724" s="1260" t="s">
        <v>262</v>
      </c>
      <c r="N724" s="1260"/>
      <c r="O724" s="1260" t="s">
        <v>15603</v>
      </c>
      <c r="P724" s="1260"/>
      <c r="Q724" s="1260" t="s">
        <v>11450</v>
      </c>
      <c r="R724" s="1260"/>
      <c r="S724" s="1259">
        <v>1</v>
      </c>
      <c r="T724" s="1260"/>
      <c r="U724" s="1260"/>
      <c r="V724" s="1260"/>
      <c r="W724" s="1259">
        <v>0</v>
      </c>
      <c r="X724" s="1259">
        <v>1007</v>
      </c>
      <c r="Y724" s="1259">
        <v>0</v>
      </c>
    </row>
    <row r="725" spans="1:25">
      <c r="A725" s="1350">
        <v>11202001860</v>
      </c>
      <c r="B725" s="1260"/>
      <c r="C725" s="1260" t="s">
        <v>15605</v>
      </c>
      <c r="D725" s="1260" t="s">
        <v>15606</v>
      </c>
      <c r="E725" s="1260" t="s">
        <v>11353</v>
      </c>
      <c r="F725" s="1260" t="s">
        <v>11938</v>
      </c>
      <c r="G725" s="1260" t="s">
        <v>15607</v>
      </c>
      <c r="H725" s="1260" t="s">
        <v>11153</v>
      </c>
      <c r="I725" s="1260" t="s">
        <v>11243</v>
      </c>
      <c r="J725" s="1259">
        <v>7432152</v>
      </c>
      <c r="K725" s="1260" t="s">
        <v>11221</v>
      </c>
      <c r="L725" s="1260" t="s">
        <v>11155</v>
      </c>
      <c r="M725" s="1260" t="s">
        <v>262</v>
      </c>
      <c r="N725" s="1260"/>
      <c r="O725" s="1260" t="s">
        <v>15606</v>
      </c>
      <c r="P725" s="1260"/>
      <c r="Q725" s="1260" t="s">
        <v>11450</v>
      </c>
      <c r="R725" s="1260"/>
      <c r="S725" s="1259">
        <v>1</v>
      </c>
      <c r="T725" s="1260"/>
      <c r="U725" s="1260"/>
      <c r="V725" s="1260"/>
      <c r="W725" s="1259">
        <v>0</v>
      </c>
      <c r="X725" s="1259">
        <v>1007</v>
      </c>
      <c r="Y725" s="1259">
        <v>0</v>
      </c>
    </row>
    <row r="726" spans="1:25">
      <c r="A726" s="1350">
        <v>11202001859</v>
      </c>
      <c r="B726" s="1260"/>
      <c r="C726" s="1260" t="s">
        <v>15608</v>
      </c>
      <c r="D726" s="1260" t="s">
        <v>2449</v>
      </c>
      <c r="E726" s="1260" t="s">
        <v>11353</v>
      </c>
      <c r="F726" s="1260" t="s">
        <v>11440</v>
      </c>
      <c r="G726" s="1260" t="s">
        <v>15609</v>
      </c>
      <c r="H726" s="1260" t="s">
        <v>11153</v>
      </c>
      <c r="I726" s="1260" t="s">
        <v>11177</v>
      </c>
      <c r="J726" s="1259">
        <v>7432151</v>
      </c>
      <c r="K726" s="1260" t="s">
        <v>11221</v>
      </c>
      <c r="L726" s="1260" t="s">
        <v>11155</v>
      </c>
      <c r="M726" s="1260" t="s">
        <v>262</v>
      </c>
      <c r="N726" s="1260"/>
      <c r="O726" s="1260" t="s">
        <v>2449</v>
      </c>
      <c r="P726" s="1260"/>
      <c r="Q726" s="1260"/>
      <c r="R726" s="1260"/>
      <c r="S726" s="1259">
        <v>1</v>
      </c>
      <c r="T726" s="1260"/>
      <c r="U726" s="1260"/>
      <c r="V726" s="1260"/>
      <c r="W726" s="1259">
        <v>0</v>
      </c>
      <c r="X726" s="1259">
        <v>1007</v>
      </c>
      <c r="Y726" s="1259">
        <v>0</v>
      </c>
    </row>
    <row r="727" spans="1:25">
      <c r="A727" s="1350">
        <v>11202001858</v>
      </c>
      <c r="B727" s="1260"/>
      <c r="C727" s="1260" t="s">
        <v>15610</v>
      </c>
      <c r="D727" s="1260" t="s">
        <v>15611</v>
      </c>
      <c r="E727" s="1260" t="s">
        <v>11457</v>
      </c>
      <c r="F727" s="1260" t="s">
        <v>15590</v>
      </c>
      <c r="G727" s="1260" t="s">
        <v>15612</v>
      </c>
      <c r="H727" s="1260" t="s">
        <v>11153</v>
      </c>
      <c r="I727" s="1260" t="s">
        <v>10976</v>
      </c>
      <c r="J727" s="1259">
        <v>7432150</v>
      </c>
      <c r="K727" s="1260" t="s">
        <v>11221</v>
      </c>
      <c r="L727" s="1260" t="s">
        <v>11155</v>
      </c>
      <c r="M727" s="1260" t="s">
        <v>262</v>
      </c>
      <c r="N727" s="1260"/>
      <c r="O727" s="1260" t="s">
        <v>15611</v>
      </c>
      <c r="P727" s="1260"/>
      <c r="Q727" s="1260"/>
      <c r="R727" s="1260"/>
      <c r="S727" s="1259">
        <v>1</v>
      </c>
      <c r="T727" s="1260"/>
      <c r="U727" s="1260"/>
      <c r="V727" s="1260"/>
      <c r="W727" s="1259">
        <v>0</v>
      </c>
      <c r="X727" s="1259">
        <v>1007</v>
      </c>
      <c r="Y727" s="1259">
        <v>0</v>
      </c>
    </row>
    <row r="728" spans="1:25">
      <c r="A728" s="1350">
        <v>11202001857</v>
      </c>
      <c r="B728" s="1260"/>
      <c r="C728" s="1260" t="s">
        <v>15610</v>
      </c>
      <c r="D728" s="1260" t="s">
        <v>15613</v>
      </c>
      <c r="E728" s="1260" t="s">
        <v>11457</v>
      </c>
      <c r="F728" s="1260" t="s">
        <v>11440</v>
      </c>
      <c r="G728" s="1260" t="s">
        <v>15614</v>
      </c>
      <c r="H728" s="1260" t="s">
        <v>11153</v>
      </c>
      <c r="I728" s="1260" t="s">
        <v>11177</v>
      </c>
      <c r="J728" s="1259">
        <v>7432149</v>
      </c>
      <c r="K728" s="1260" t="s">
        <v>11221</v>
      </c>
      <c r="L728" s="1260" t="s">
        <v>11155</v>
      </c>
      <c r="M728" s="1260" t="s">
        <v>262</v>
      </c>
      <c r="N728" s="1260"/>
      <c r="O728" s="1260" t="s">
        <v>15613</v>
      </c>
      <c r="P728" s="1260"/>
      <c r="Q728" s="1260"/>
      <c r="R728" s="1260"/>
      <c r="S728" s="1259">
        <v>1</v>
      </c>
      <c r="T728" s="1260"/>
      <c r="U728" s="1260"/>
      <c r="V728" s="1260"/>
      <c r="W728" s="1259">
        <v>0</v>
      </c>
      <c r="X728" s="1259">
        <v>1007</v>
      </c>
      <c r="Y728" s="1259">
        <v>0</v>
      </c>
    </row>
    <row r="729" spans="1:25">
      <c r="A729" s="1350">
        <v>11202001856</v>
      </c>
      <c r="B729" s="1260"/>
      <c r="C729" s="1260" t="s">
        <v>15615</v>
      </c>
      <c r="D729" s="1260" t="s">
        <v>15616</v>
      </c>
      <c r="E729" s="1260" t="s">
        <v>11353</v>
      </c>
      <c r="F729" s="1260" t="s">
        <v>11440</v>
      </c>
      <c r="G729" s="1260" t="s">
        <v>15617</v>
      </c>
      <c r="H729" s="1260" t="s">
        <v>11153</v>
      </c>
      <c r="I729" s="1260" t="s">
        <v>11177</v>
      </c>
      <c r="J729" s="1259">
        <v>7432148</v>
      </c>
      <c r="K729" s="1260" t="s">
        <v>11221</v>
      </c>
      <c r="L729" s="1260" t="s">
        <v>11155</v>
      </c>
      <c r="M729" s="1260" t="s">
        <v>262</v>
      </c>
      <c r="N729" s="1260"/>
      <c r="O729" s="1260" t="s">
        <v>15616</v>
      </c>
      <c r="P729" s="1260"/>
      <c r="Q729" s="1260"/>
      <c r="R729" s="1260"/>
      <c r="S729" s="1259">
        <v>1</v>
      </c>
      <c r="T729" s="1260"/>
      <c r="U729" s="1260"/>
      <c r="V729" s="1260"/>
      <c r="W729" s="1259">
        <v>0</v>
      </c>
      <c r="X729" s="1259">
        <v>1007</v>
      </c>
      <c r="Y729" s="1259">
        <v>0</v>
      </c>
    </row>
    <row r="730" spans="1:25">
      <c r="A730" s="1350">
        <v>11202001855</v>
      </c>
      <c r="B730" s="1260"/>
      <c r="C730" s="1260" t="s">
        <v>15618</v>
      </c>
      <c r="D730" s="1260" t="s">
        <v>15619</v>
      </c>
      <c r="E730" s="1260" t="s">
        <v>11461</v>
      </c>
      <c r="F730" s="1260" t="s">
        <v>15620</v>
      </c>
      <c r="G730" s="1260" t="s">
        <v>15621</v>
      </c>
      <c r="H730" s="1260" t="s">
        <v>11153</v>
      </c>
      <c r="I730" s="1260" t="s">
        <v>11164</v>
      </c>
      <c r="J730" s="1259">
        <v>7432147</v>
      </c>
      <c r="K730" s="1260" t="s">
        <v>11221</v>
      </c>
      <c r="L730" s="1260" t="s">
        <v>11155</v>
      </c>
      <c r="M730" s="1260" t="s">
        <v>262</v>
      </c>
      <c r="N730" s="1260"/>
      <c r="O730" s="1260" t="s">
        <v>15619</v>
      </c>
      <c r="P730" s="1260"/>
      <c r="Q730" s="1260"/>
      <c r="R730" s="1260"/>
      <c r="S730" s="1259">
        <v>1</v>
      </c>
      <c r="T730" s="1260"/>
      <c r="U730" s="1260"/>
      <c r="V730" s="1260"/>
      <c r="W730" s="1259">
        <v>0</v>
      </c>
      <c r="X730" s="1259">
        <v>1007</v>
      </c>
      <c r="Y730" s="1259">
        <v>0</v>
      </c>
    </row>
    <row r="731" spans="1:25">
      <c r="A731" s="1350">
        <v>11202001854</v>
      </c>
      <c r="B731" s="1260"/>
      <c r="C731" s="1260" t="s">
        <v>15622</v>
      </c>
      <c r="D731" s="1260" t="s">
        <v>15623</v>
      </c>
      <c r="E731" s="1260" t="s">
        <v>11353</v>
      </c>
      <c r="F731" s="1260" t="s">
        <v>11440</v>
      </c>
      <c r="G731" s="1260" t="s">
        <v>15624</v>
      </c>
      <c r="H731" s="1260" t="s">
        <v>11153</v>
      </c>
      <c r="I731" s="1260" t="s">
        <v>11177</v>
      </c>
      <c r="J731" s="1259">
        <v>7432146</v>
      </c>
      <c r="K731" s="1260" t="s">
        <v>11221</v>
      </c>
      <c r="L731" s="1260" t="s">
        <v>11155</v>
      </c>
      <c r="M731" s="1260" t="s">
        <v>262</v>
      </c>
      <c r="N731" s="1260"/>
      <c r="O731" s="1260" t="s">
        <v>15623</v>
      </c>
      <c r="P731" s="1260"/>
      <c r="Q731" s="1260"/>
      <c r="R731" s="1260"/>
      <c r="S731" s="1259">
        <v>1</v>
      </c>
      <c r="T731" s="1260"/>
      <c r="U731" s="1260"/>
      <c r="V731" s="1260"/>
      <c r="W731" s="1259">
        <v>0</v>
      </c>
      <c r="X731" s="1259">
        <v>1007</v>
      </c>
      <c r="Y731" s="1259">
        <v>0</v>
      </c>
    </row>
    <row r="732" spans="1:25">
      <c r="A732" s="1350">
        <v>11202001853</v>
      </c>
      <c r="B732" s="1260"/>
      <c r="C732" s="1260" t="s">
        <v>15625</v>
      </c>
      <c r="D732" s="1260" t="s">
        <v>15626</v>
      </c>
      <c r="E732" s="1260" t="s">
        <v>11353</v>
      </c>
      <c r="F732" s="1260" t="s">
        <v>11440</v>
      </c>
      <c r="G732" s="1260" t="s">
        <v>15627</v>
      </c>
      <c r="H732" s="1260" t="s">
        <v>11153</v>
      </c>
      <c r="I732" s="1260" t="s">
        <v>11177</v>
      </c>
      <c r="J732" s="1259">
        <v>7432145</v>
      </c>
      <c r="K732" s="1260" t="s">
        <v>11221</v>
      </c>
      <c r="L732" s="1260" t="s">
        <v>11155</v>
      </c>
      <c r="M732" s="1260" t="s">
        <v>262</v>
      </c>
      <c r="N732" s="1260"/>
      <c r="O732" s="1260" t="s">
        <v>15626</v>
      </c>
      <c r="P732" s="1260"/>
      <c r="Q732" s="1260"/>
      <c r="R732" s="1260"/>
      <c r="S732" s="1259">
        <v>1</v>
      </c>
      <c r="T732" s="1260"/>
      <c r="U732" s="1260"/>
      <c r="V732" s="1260"/>
      <c r="W732" s="1259">
        <v>0</v>
      </c>
      <c r="X732" s="1259">
        <v>1007</v>
      </c>
      <c r="Y732" s="1259">
        <v>0</v>
      </c>
    </row>
    <row r="733" spans="1:25">
      <c r="A733" s="1350">
        <v>11202001852</v>
      </c>
      <c r="B733" s="1260" t="s">
        <v>15628</v>
      </c>
      <c r="C733" s="1260" t="s">
        <v>15629</v>
      </c>
      <c r="D733" s="1260" t="s">
        <v>15630</v>
      </c>
      <c r="E733" s="1260" t="s">
        <v>11175</v>
      </c>
      <c r="F733" s="1260" t="s">
        <v>11440</v>
      </c>
      <c r="G733" s="1260" t="s">
        <v>15631</v>
      </c>
      <c r="H733" s="1260" t="s">
        <v>11153</v>
      </c>
      <c r="I733" s="1260" t="s">
        <v>11177</v>
      </c>
      <c r="J733" s="1259">
        <v>7432144</v>
      </c>
      <c r="K733" s="1260" t="s">
        <v>11221</v>
      </c>
      <c r="L733" s="1260" t="s">
        <v>11155</v>
      </c>
      <c r="M733" s="1260" t="s">
        <v>1687</v>
      </c>
      <c r="N733" s="1260" t="s">
        <v>15632</v>
      </c>
      <c r="O733" s="1260" t="s">
        <v>15630</v>
      </c>
      <c r="P733" s="1260" t="s">
        <v>15633</v>
      </c>
      <c r="Q733" s="1260" t="s">
        <v>15634</v>
      </c>
      <c r="R733" s="1260" t="s">
        <v>15633</v>
      </c>
      <c r="S733" s="1259">
        <v>1</v>
      </c>
      <c r="T733" s="1260" t="s">
        <v>15635</v>
      </c>
      <c r="U733" s="1260" t="s">
        <v>11182</v>
      </c>
      <c r="V733" s="1260" t="s">
        <v>11956</v>
      </c>
      <c r="W733" s="1259">
        <v>0</v>
      </c>
      <c r="X733" s="1259">
        <v>1007</v>
      </c>
      <c r="Y733" s="1259">
        <v>0</v>
      </c>
    </row>
    <row r="734" spans="1:25">
      <c r="A734" s="1350">
        <v>11202001851</v>
      </c>
      <c r="B734" s="1260"/>
      <c r="C734" s="1260" t="s">
        <v>15636</v>
      </c>
      <c r="D734" s="1260" t="s">
        <v>15637</v>
      </c>
      <c r="E734" s="1260" t="s">
        <v>15638</v>
      </c>
      <c r="F734" s="1260" t="s">
        <v>15639</v>
      </c>
      <c r="G734" s="1260" t="s">
        <v>15640</v>
      </c>
      <c r="H734" s="1260" t="s">
        <v>11153</v>
      </c>
      <c r="I734" s="1260" t="s">
        <v>11243</v>
      </c>
      <c r="J734" s="1259">
        <v>7432143</v>
      </c>
      <c r="K734" s="1260" t="s">
        <v>11221</v>
      </c>
      <c r="L734" s="1260" t="s">
        <v>11155</v>
      </c>
      <c r="M734" s="1260" t="s">
        <v>2201</v>
      </c>
      <c r="N734" s="1260" t="s">
        <v>15641</v>
      </c>
      <c r="O734" s="1260" t="s">
        <v>15637</v>
      </c>
      <c r="P734" s="1260"/>
      <c r="Q734" s="1260" t="s">
        <v>15642</v>
      </c>
      <c r="R734" s="1260"/>
      <c r="S734" s="1259">
        <v>1</v>
      </c>
      <c r="T734" s="1260"/>
      <c r="U734" s="1260" t="s">
        <v>11247</v>
      </c>
      <c r="V734" s="1260" t="s">
        <v>15643</v>
      </c>
      <c r="W734" s="1259">
        <v>0</v>
      </c>
      <c r="X734" s="1259">
        <v>1007</v>
      </c>
      <c r="Y734" s="1259">
        <v>0</v>
      </c>
    </row>
    <row r="735" spans="1:25">
      <c r="A735" s="1350">
        <v>11202001850</v>
      </c>
      <c r="B735" s="1260" t="s">
        <v>15644</v>
      </c>
      <c r="C735" s="1260" t="s">
        <v>15645</v>
      </c>
      <c r="D735" s="1260" t="s">
        <v>15646</v>
      </c>
      <c r="E735" s="1260" t="s">
        <v>11190</v>
      </c>
      <c r="F735" s="1260"/>
      <c r="G735" s="1260"/>
      <c r="H735" s="1260" t="s">
        <v>11153</v>
      </c>
      <c r="I735" s="1260" t="s">
        <v>11177</v>
      </c>
      <c r="J735" s="1259">
        <v>7432142</v>
      </c>
      <c r="K735" s="1260" t="s">
        <v>11221</v>
      </c>
      <c r="L735" s="1260" t="s">
        <v>11275</v>
      </c>
      <c r="M735" s="1260" t="s">
        <v>2541</v>
      </c>
      <c r="N735" s="1260" t="s">
        <v>12307</v>
      </c>
      <c r="O735" s="1260" t="s">
        <v>15646</v>
      </c>
      <c r="P735" s="1260" t="s">
        <v>15647</v>
      </c>
      <c r="Q735" s="1260" t="s">
        <v>15648</v>
      </c>
      <c r="R735" s="1260" t="s">
        <v>15647</v>
      </c>
      <c r="S735" s="1259">
        <v>1</v>
      </c>
      <c r="T735" s="1260"/>
      <c r="U735" s="1260" t="s">
        <v>11269</v>
      </c>
      <c r="V735" s="1260" t="s">
        <v>12311</v>
      </c>
      <c r="W735" s="1259">
        <v>0</v>
      </c>
      <c r="X735" s="1259">
        <v>1007</v>
      </c>
      <c r="Y735" s="1259">
        <v>2</v>
      </c>
    </row>
    <row r="736" spans="1:25">
      <c r="A736" s="1350">
        <v>11202001849</v>
      </c>
      <c r="B736" s="1260" t="s">
        <v>15649</v>
      </c>
      <c r="C736" s="1260" t="s">
        <v>15650</v>
      </c>
      <c r="D736" s="1260" t="s">
        <v>15651</v>
      </c>
      <c r="E736" s="1260" t="s">
        <v>11190</v>
      </c>
      <c r="F736" s="1260" t="s">
        <v>11440</v>
      </c>
      <c r="G736" s="1260" t="s">
        <v>15652</v>
      </c>
      <c r="H736" s="1260" t="s">
        <v>11153</v>
      </c>
      <c r="I736" s="1260" t="s">
        <v>11177</v>
      </c>
      <c r="J736" s="1259">
        <v>7432141</v>
      </c>
      <c r="K736" s="1260" t="s">
        <v>11221</v>
      </c>
      <c r="L736" s="1260" t="s">
        <v>11385</v>
      </c>
      <c r="M736" s="1260" t="s">
        <v>2541</v>
      </c>
      <c r="N736" s="1260" t="s">
        <v>15653</v>
      </c>
      <c r="O736" s="1260" t="s">
        <v>15651</v>
      </c>
      <c r="P736" s="1260" t="s">
        <v>12309</v>
      </c>
      <c r="Q736" s="1260" t="s">
        <v>15648</v>
      </c>
      <c r="R736" s="1260" t="s">
        <v>12309</v>
      </c>
      <c r="S736" s="1259">
        <v>1</v>
      </c>
      <c r="T736" s="1260"/>
      <c r="U736" s="1260" t="s">
        <v>11269</v>
      </c>
      <c r="V736" s="1260" t="s">
        <v>15654</v>
      </c>
      <c r="W736" s="1259">
        <v>0</v>
      </c>
      <c r="X736" s="1259">
        <v>1007</v>
      </c>
      <c r="Y736" s="1259">
        <v>1</v>
      </c>
    </row>
    <row r="737" spans="1:25">
      <c r="A737" s="1350">
        <v>11202001847</v>
      </c>
      <c r="B737" s="1260" t="s">
        <v>15655</v>
      </c>
      <c r="C737" s="1260" t="s">
        <v>15656</v>
      </c>
      <c r="D737" s="1260" t="s">
        <v>15657</v>
      </c>
      <c r="E737" s="1260" t="s">
        <v>11190</v>
      </c>
      <c r="F737" s="1260" t="s">
        <v>15658</v>
      </c>
      <c r="G737" s="1260" t="s">
        <v>15659</v>
      </c>
      <c r="H737" s="1260" t="s">
        <v>11153</v>
      </c>
      <c r="I737" s="1260" t="s">
        <v>11243</v>
      </c>
      <c r="J737" s="1259">
        <v>7432139</v>
      </c>
      <c r="K737" s="1260" t="s">
        <v>11221</v>
      </c>
      <c r="L737" s="1260" t="s">
        <v>11155</v>
      </c>
      <c r="M737" s="1260" t="s">
        <v>262</v>
      </c>
      <c r="N737" s="1260"/>
      <c r="O737" s="1260" t="s">
        <v>15657</v>
      </c>
      <c r="P737" s="1260"/>
      <c r="Q737" s="1260"/>
      <c r="R737" s="1260"/>
      <c r="S737" s="1259">
        <v>2</v>
      </c>
      <c r="T737" s="1260" t="s">
        <v>15660</v>
      </c>
      <c r="U737" s="1260"/>
      <c r="V737" s="1260"/>
      <c r="W737" s="1259">
        <v>0</v>
      </c>
      <c r="X737" s="1259">
        <v>1007</v>
      </c>
      <c r="Y737" s="1259">
        <v>0</v>
      </c>
    </row>
    <row r="738" spans="1:25">
      <c r="A738" s="1350">
        <v>11202001847</v>
      </c>
      <c r="B738" s="1260" t="s">
        <v>15661</v>
      </c>
      <c r="C738" s="1260" t="s">
        <v>15656</v>
      </c>
      <c r="D738" s="1260" t="s">
        <v>15657</v>
      </c>
      <c r="E738" s="1260" t="s">
        <v>11190</v>
      </c>
      <c r="F738" s="1260" t="s">
        <v>15658</v>
      </c>
      <c r="G738" s="1260" t="s">
        <v>15659</v>
      </c>
      <c r="H738" s="1260" t="s">
        <v>11153</v>
      </c>
      <c r="I738" s="1260" t="s">
        <v>11243</v>
      </c>
      <c r="J738" s="1259">
        <v>7432139</v>
      </c>
      <c r="K738" s="1260" t="s">
        <v>11221</v>
      </c>
      <c r="L738" s="1260" t="s">
        <v>11155</v>
      </c>
      <c r="M738" s="1260" t="s">
        <v>262</v>
      </c>
      <c r="N738" s="1260"/>
      <c r="O738" s="1260" t="s">
        <v>15657</v>
      </c>
      <c r="P738" s="1260"/>
      <c r="Q738" s="1260"/>
      <c r="R738" s="1260"/>
      <c r="S738" s="1259">
        <v>2</v>
      </c>
      <c r="T738" s="1260" t="s">
        <v>15660</v>
      </c>
      <c r="U738" s="1260"/>
      <c r="V738" s="1260"/>
      <c r="W738" s="1259">
        <v>0</v>
      </c>
      <c r="X738" s="1259">
        <v>1007</v>
      </c>
      <c r="Y738" s="1259">
        <v>0</v>
      </c>
    </row>
    <row r="739" spans="1:25">
      <c r="A739" s="1350">
        <v>11202001846</v>
      </c>
      <c r="B739" s="1260"/>
      <c r="C739" s="1260" t="s">
        <v>15662</v>
      </c>
      <c r="D739" s="1260" t="s">
        <v>15663</v>
      </c>
      <c r="E739" s="1260" t="s">
        <v>11648</v>
      </c>
      <c r="F739" s="1260" t="s">
        <v>12086</v>
      </c>
      <c r="G739" s="1260" t="s">
        <v>15664</v>
      </c>
      <c r="H739" s="1260" t="s">
        <v>11153</v>
      </c>
      <c r="I739" s="1260" t="s">
        <v>10976</v>
      </c>
      <c r="J739" s="1259">
        <v>7432138</v>
      </c>
      <c r="K739" s="1260" t="s">
        <v>11221</v>
      </c>
      <c r="L739" s="1260" t="s">
        <v>11155</v>
      </c>
      <c r="M739" s="1260" t="s">
        <v>2031</v>
      </c>
      <c r="N739" s="1260" t="s">
        <v>15665</v>
      </c>
      <c r="O739" s="1260" t="s">
        <v>15663</v>
      </c>
      <c r="P739" s="1260" t="s">
        <v>15666</v>
      </c>
      <c r="Q739" s="1260" t="s">
        <v>11769</v>
      </c>
      <c r="R739" s="1260" t="s">
        <v>15667</v>
      </c>
      <c r="S739" s="1259">
        <v>1</v>
      </c>
      <c r="T739" s="1260"/>
      <c r="U739" s="1260" t="s">
        <v>11231</v>
      </c>
      <c r="V739" s="1260" t="s">
        <v>12201</v>
      </c>
      <c r="W739" s="1259">
        <v>0</v>
      </c>
      <c r="X739" s="1259">
        <v>1007</v>
      </c>
      <c r="Y739" s="1259">
        <v>0</v>
      </c>
    </row>
    <row r="740" spans="1:25">
      <c r="A740" s="1350">
        <v>11202001845</v>
      </c>
      <c r="B740" s="1260" t="s">
        <v>15668</v>
      </c>
      <c r="C740" s="1260" t="s">
        <v>15669</v>
      </c>
      <c r="D740" s="1260" t="s">
        <v>15670</v>
      </c>
      <c r="E740" s="1260" t="s">
        <v>11190</v>
      </c>
      <c r="F740" s="1260" t="s">
        <v>12086</v>
      </c>
      <c r="G740" s="1260" t="s">
        <v>15671</v>
      </c>
      <c r="H740" s="1260" t="s">
        <v>11153</v>
      </c>
      <c r="I740" s="1260" t="s">
        <v>10976</v>
      </c>
      <c r="J740" s="1259">
        <v>7432137</v>
      </c>
      <c r="K740" s="1260" t="s">
        <v>11221</v>
      </c>
      <c r="L740" s="1260" t="s">
        <v>11155</v>
      </c>
      <c r="M740" s="1260" t="s">
        <v>1276</v>
      </c>
      <c r="N740" s="1260" t="s">
        <v>15672</v>
      </c>
      <c r="O740" s="1260" t="s">
        <v>15670</v>
      </c>
      <c r="P740" s="1260" t="s">
        <v>15673</v>
      </c>
      <c r="Q740" s="1260" t="s">
        <v>13665</v>
      </c>
      <c r="R740" s="1260" t="s">
        <v>15673</v>
      </c>
      <c r="S740" s="1259">
        <v>1</v>
      </c>
      <c r="T740" s="1260" t="s">
        <v>15674</v>
      </c>
      <c r="U740" s="1260" t="s">
        <v>11158</v>
      </c>
      <c r="V740" s="1260" t="s">
        <v>11321</v>
      </c>
      <c r="W740" s="1259">
        <v>0</v>
      </c>
      <c r="X740" s="1259">
        <v>1007</v>
      </c>
      <c r="Y740" s="1259">
        <v>0</v>
      </c>
    </row>
    <row r="741" spans="1:25">
      <c r="A741" s="1350">
        <v>11202001844</v>
      </c>
      <c r="B741" s="1260"/>
      <c r="C741" s="1260" t="s">
        <v>15675</v>
      </c>
      <c r="D741" s="1260" t="s">
        <v>15676</v>
      </c>
      <c r="E741" s="1260" t="s">
        <v>11353</v>
      </c>
      <c r="F741" s="1260" t="s">
        <v>15677</v>
      </c>
      <c r="G741" s="1260" t="s">
        <v>15678</v>
      </c>
      <c r="H741" s="1260" t="s">
        <v>11153</v>
      </c>
      <c r="I741" s="1260" t="s">
        <v>11243</v>
      </c>
      <c r="J741" s="1259">
        <v>7432136</v>
      </c>
      <c r="K741" s="1260" t="s">
        <v>11221</v>
      </c>
      <c r="L741" s="1260" t="s">
        <v>11155</v>
      </c>
      <c r="M741" s="1260" t="s">
        <v>262</v>
      </c>
      <c r="N741" s="1260"/>
      <c r="O741" s="1260" t="s">
        <v>15676</v>
      </c>
      <c r="P741" s="1260"/>
      <c r="Q741" s="1260" t="s">
        <v>11533</v>
      </c>
      <c r="R741" s="1260"/>
      <c r="S741" s="1259">
        <v>1</v>
      </c>
      <c r="T741" s="1260"/>
      <c r="U741" s="1260"/>
      <c r="V741" s="1260"/>
      <c r="W741" s="1259">
        <v>0</v>
      </c>
      <c r="X741" s="1259">
        <v>1007</v>
      </c>
      <c r="Y741" s="1259">
        <v>0</v>
      </c>
    </row>
    <row r="742" spans="1:25">
      <c r="A742" s="1350">
        <v>11202001843</v>
      </c>
      <c r="B742" s="1260" t="s">
        <v>15679</v>
      </c>
      <c r="C742" s="1260" t="s">
        <v>15680</v>
      </c>
      <c r="D742" s="1260" t="s">
        <v>15681</v>
      </c>
      <c r="E742" s="1260" t="s">
        <v>11284</v>
      </c>
      <c r="F742" s="1260" t="s">
        <v>15682</v>
      </c>
      <c r="G742" s="1260" t="s">
        <v>15683</v>
      </c>
      <c r="H742" s="1260" t="s">
        <v>11153</v>
      </c>
      <c r="I742" s="1260" t="s">
        <v>10976</v>
      </c>
      <c r="J742" s="1259">
        <v>7432135</v>
      </c>
      <c r="K742" s="1260" t="s">
        <v>11221</v>
      </c>
      <c r="L742" s="1260" t="s">
        <v>11155</v>
      </c>
      <c r="M742" s="1260" t="s">
        <v>1946</v>
      </c>
      <c r="N742" s="1260" t="s">
        <v>15684</v>
      </c>
      <c r="O742" s="1260" t="s">
        <v>15681</v>
      </c>
      <c r="P742" s="1260" t="s">
        <v>15685</v>
      </c>
      <c r="Q742" s="1260" t="s">
        <v>15686</v>
      </c>
      <c r="R742" s="1260" t="s">
        <v>15685</v>
      </c>
      <c r="S742" s="1259">
        <v>1</v>
      </c>
      <c r="T742" s="1260" t="s">
        <v>15687</v>
      </c>
      <c r="U742" s="1260" t="s">
        <v>11396</v>
      </c>
      <c r="V742" s="1260" t="s">
        <v>13071</v>
      </c>
      <c r="W742" s="1259">
        <v>0</v>
      </c>
      <c r="X742" s="1259">
        <v>1007</v>
      </c>
      <c r="Y742" s="1259">
        <v>0</v>
      </c>
    </row>
    <row r="743" spans="1:25">
      <c r="A743" s="1350">
        <v>11202001842</v>
      </c>
      <c r="B743" s="1260"/>
      <c r="C743" s="1260" t="s">
        <v>15688</v>
      </c>
      <c r="D743" s="1260" t="s">
        <v>15689</v>
      </c>
      <c r="E743" s="1260" t="s">
        <v>11284</v>
      </c>
      <c r="F743" s="1260" t="s">
        <v>11981</v>
      </c>
      <c r="G743" s="1260" t="s">
        <v>15690</v>
      </c>
      <c r="H743" s="1260" t="s">
        <v>11153</v>
      </c>
      <c r="I743" s="1260" t="s">
        <v>10976</v>
      </c>
      <c r="J743" s="1259">
        <v>7432134</v>
      </c>
      <c r="K743" s="1260" t="s">
        <v>11221</v>
      </c>
      <c r="L743" s="1260" t="s">
        <v>11155</v>
      </c>
      <c r="M743" s="1260" t="s">
        <v>262</v>
      </c>
      <c r="N743" s="1260"/>
      <c r="O743" s="1260" t="s">
        <v>15689</v>
      </c>
      <c r="P743" s="1260"/>
      <c r="Q743" s="1260"/>
      <c r="R743" s="1260" t="s">
        <v>15691</v>
      </c>
      <c r="S743" s="1259">
        <v>1</v>
      </c>
      <c r="T743" s="1260"/>
      <c r="U743" s="1260"/>
      <c r="V743" s="1260"/>
      <c r="W743" s="1259">
        <v>0</v>
      </c>
      <c r="X743" s="1259">
        <v>1007</v>
      </c>
      <c r="Y743" s="1259">
        <v>0</v>
      </c>
    </row>
    <row r="744" spans="1:25">
      <c r="A744" s="1350">
        <v>11202001841</v>
      </c>
      <c r="B744" s="1260"/>
      <c r="C744" s="1260" t="s">
        <v>15692</v>
      </c>
      <c r="D744" s="1260" t="s">
        <v>15693</v>
      </c>
      <c r="E744" s="1260" t="s">
        <v>11266</v>
      </c>
      <c r="F744" s="1260" t="s">
        <v>11522</v>
      </c>
      <c r="G744" s="1260" t="s">
        <v>15694</v>
      </c>
      <c r="H744" s="1260" t="s">
        <v>11153</v>
      </c>
      <c r="I744" s="1260" t="s">
        <v>11177</v>
      </c>
      <c r="J744" s="1259">
        <v>7432133</v>
      </c>
      <c r="K744" s="1260" t="s">
        <v>11221</v>
      </c>
      <c r="L744" s="1260" t="s">
        <v>11155</v>
      </c>
      <c r="M744" s="1260" t="s">
        <v>1376</v>
      </c>
      <c r="N744" s="1260" t="s">
        <v>15695</v>
      </c>
      <c r="O744" s="1260" t="s">
        <v>15693</v>
      </c>
      <c r="P744" s="1260" t="s">
        <v>15696</v>
      </c>
      <c r="Q744" s="1260"/>
      <c r="R744" s="1260" t="s">
        <v>15697</v>
      </c>
      <c r="S744" s="1259">
        <v>1</v>
      </c>
      <c r="T744" s="1260"/>
      <c r="U744" s="1260" t="s">
        <v>11182</v>
      </c>
      <c r="V744" s="1260" t="s">
        <v>13895</v>
      </c>
      <c r="W744" s="1259">
        <v>0</v>
      </c>
      <c r="X744" s="1259">
        <v>1007</v>
      </c>
      <c r="Y744" s="1259">
        <v>0</v>
      </c>
    </row>
    <row r="745" spans="1:25">
      <c r="A745" s="1350">
        <v>11202001840</v>
      </c>
      <c r="B745" s="1260"/>
      <c r="C745" s="1260" t="s">
        <v>15698</v>
      </c>
      <c r="D745" s="1260" t="s">
        <v>15699</v>
      </c>
      <c r="E745" s="1260" t="s">
        <v>11190</v>
      </c>
      <c r="F745" s="1260" t="s">
        <v>15700</v>
      </c>
      <c r="G745" s="1260" t="s">
        <v>15701</v>
      </c>
      <c r="H745" s="1260" t="s">
        <v>11153</v>
      </c>
      <c r="I745" s="1260" t="s">
        <v>11164</v>
      </c>
      <c r="J745" s="1259">
        <v>7432132</v>
      </c>
      <c r="K745" s="1260" t="s">
        <v>11221</v>
      </c>
      <c r="L745" s="1260" t="s">
        <v>11155</v>
      </c>
      <c r="M745" s="1260" t="s">
        <v>2160</v>
      </c>
      <c r="N745" s="1260" t="s">
        <v>15702</v>
      </c>
      <c r="O745" s="1260" t="s">
        <v>15699</v>
      </c>
      <c r="P745" s="1260" t="s">
        <v>11192</v>
      </c>
      <c r="Q745" s="1260" t="s">
        <v>11582</v>
      </c>
      <c r="R745" s="1260" t="s">
        <v>15600</v>
      </c>
      <c r="S745" s="1259">
        <v>1</v>
      </c>
      <c r="T745" s="1260"/>
      <c r="U745" s="1260" t="s">
        <v>11290</v>
      </c>
      <c r="V745" s="1260" t="s">
        <v>13740</v>
      </c>
      <c r="W745" s="1259">
        <v>0</v>
      </c>
      <c r="X745" s="1259">
        <v>1007</v>
      </c>
      <c r="Y745" s="1259">
        <v>0</v>
      </c>
    </row>
    <row r="746" spans="1:25">
      <c r="A746" s="1350">
        <v>11202001839</v>
      </c>
      <c r="B746" s="1260" t="s">
        <v>15703</v>
      </c>
      <c r="C746" s="1260" t="s">
        <v>15704</v>
      </c>
      <c r="D746" s="1260" t="s">
        <v>15705</v>
      </c>
      <c r="E746" s="1260" t="s">
        <v>11419</v>
      </c>
      <c r="F746" s="1260" t="s">
        <v>12086</v>
      </c>
      <c r="G746" s="1260" t="s">
        <v>15706</v>
      </c>
      <c r="H746" s="1260" t="s">
        <v>11153</v>
      </c>
      <c r="I746" s="1260" t="s">
        <v>10976</v>
      </c>
      <c r="J746" s="1259">
        <v>7432131</v>
      </c>
      <c r="K746" s="1260" t="s">
        <v>11221</v>
      </c>
      <c r="L746" s="1260" t="s">
        <v>11155</v>
      </c>
      <c r="M746" s="1260" t="s">
        <v>2533</v>
      </c>
      <c r="N746" s="1260" t="s">
        <v>15707</v>
      </c>
      <c r="O746" s="1260" t="s">
        <v>15705</v>
      </c>
      <c r="P746" s="1260" t="s">
        <v>15708</v>
      </c>
      <c r="Q746" s="1260" t="s">
        <v>15709</v>
      </c>
      <c r="R746" s="1260" t="s">
        <v>15708</v>
      </c>
      <c r="S746" s="1259">
        <v>1</v>
      </c>
      <c r="T746" s="1260" t="s">
        <v>15710</v>
      </c>
      <c r="U746" s="1260" t="s">
        <v>11158</v>
      </c>
      <c r="V746" s="1260" t="s">
        <v>11380</v>
      </c>
      <c r="W746" s="1259">
        <v>0</v>
      </c>
      <c r="X746" s="1259">
        <v>1007</v>
      </c>
      <c r="Y746" s="1259">
        <v>0</v>
      </c>
    </row>
    <row r="747" spans="1:25">
      <c r="A747" s="1350">
        <v>11202001838</v>
      </c>
      <c r="B747" s="1260" t="s">
        <v>15711</v>
      </c>
      <c r="C747" s="1260" t="s">
        <v>15712</v>
      </c>
      <c r="D747" s="1260" t="s">
        <v>15713</v>
      </c>
      <c r="E747" s="1260" t="s">
        <v>11311</v>
      </c>
      <c r="F747" s="1260"/>
      <c r="G747" s="1260"/>
      <c r="H747" s="1260" t="s">
        <v>11153</v>
      </c>
      <c r="I747" s="1260" t="s">
        <v>10976</v>
      </c>
      <c r="J747" s="1259">
        <v>7432130</v>
      </c>
      <c r="K747" s="1260" t="s">
        <v>11221</v>
      </c>
      <c r="L747" s="1260" t="s">
        <v>11275</v>
      </c>
      <c r="M747" s="1260" t="s">
        <v>1276</v>
      </c>
      <c r="N747" s="1260" t="s">
        <v>15714</v>
      </c>
      <c r="O747" s="1260" t="s">
        <v>15713</v>
      </c>
      <c r="P747" s="1260"/>
      <c r="Q747" s="1260" t="s">
        <v>11223</v>
      </c>
      <c r="R747" s="1260" t="s">
        <v>15715</v>
      </c>
      <c r="S747" s="1259">
        <v>1</v>
      </c>
      <c r="T747" s="1260"/>
      <c r="U747" s="1260" t="s">
        <v>11158</v>
      </c>
      <c r="V747" s="1260" t="s">
        <v>11824</v>
      </c>
      <c r="W747" s="1259">
        <v>0</v>
      </c>
      <c r="X747" s="1259">
        <v>1007</v>
      </c>
      <c r="Y747" s="1259">
        <v>2</v>
      </c>
    </row>
    <row r="748" spans="1:25">
      <c r="A748" s="1350">
        <v>11202001837</v>
      </c>
      <c r="B748" s="1260"/>
      <c r="C748" s="1260" t="s">
        <v>15716</v>
      </c>
      <c r="D748" s="1260" t="s">
        <v>15717</v>
      </c>
      <c r="E748" s="1260" t="s">
        <v>11190</v>
      </c>
      <c r="F748" s="1260" t="s">
        <v>14067</v>
      </c>
      <c r="G748" s="1260" t="s">
        <v>15718</v>
      </c>
      <c r="H748" s="1260" t="s">
        <v>11153</v>
      </c>
      <c r="I748" s="1260" t="s">
        <v>11164</v>
      </c>
      <c r="J748" s="1259">
        <v>7432129</v>
      </c>
      <c r="K748" s="1260" t="s">
        <v>11221</v>
      </c>
      <c r="L748" s="1260" t="s">
        <v>11155</v>
      </c>
      <c r="M748" s="1260" t="s">
        <v>1562</v>
      </c>
      <c r="N748" s="1260" t="s">
        <v>15719</v>
      </c>
      <c r="O748" s="1260" t="s">
        <v>15717</v>
      </c>
      <c r="P748" s="1260"/>
      <c r="Q748" s="1260" t="s">
        <v>11223</v>
      </c>
      <c r="R748" s="1260" t="s">
        <v>15720</v>
      </c>
      <c r="S748" s="1259">
        <v>1</v>
      </c>
      <c r="T748" s="1260"/>
      <c r="U748" s="1260" t="s">
        <v>11290</v>
      </c>
      <c r="V748" s="1260" t="s">
        <v>12444</v>
      </c>
      <c r="W748" s="1259">
        <v>0</v>
      </c>
      <c r="X748" s="1259">
        <v>1007</v>
      </c>
      <c r="Y748" s="1259">
        <v>0</v>
      </c>
    </row>
    <row r="749" spans="1:25">
      <c r="A749" s="1350">
        <v>11202001836</v>
      </c>
      <c r="B749" s="1260"/>
      <c r="C749" s="1260" t="s">
        <v>15721</v>
      </c>
      <c r="D749" s="1260" t="s">
        <v>15722</v>
      </c>
      <c r="E749" s="1260" t="s">
        <v>11190</v>
      </c>
      <c r="F749" s="1260" t="s">
        <v>14067</v>
      </c>
      <c r="G749" s="1260" t="s">
        <v>15723</v>
      </c>
      <c r="H749" s="1260" t="s">
        <v>11153</v>
      </c>
      <c r="I749" s="1260" t="s">
        <v>11164</v>
      </c>
      <c r="J749" s="1259">
        <v>7432128</v>
      </c>
      <c r="K749" s="1260" t="s">
        <v>11221</v>
      </c>
      <c r="L749" s="1260" t="s">
        <v>11155</v>
      </c>
      <c r="M749" s="1260" t="s">
        <v>766</v>
      </c>
      <c r="N749" s="1260" t="s">
        <v>15724</v>
      </c>
      <c r="O749" s="1260" t="s">
        <v>15722</v>
      </c>
      <c r="P749" s="1260" t="s">
        <v>15725</v>
      </c>
      <c r="Q749" s="1260" t="s">
        <v>14034</v>
      </c>
      <c r="R749" s="1260" t="s">
        <v>15726</v>
      </c>
      <c r="S749" s="1259">
        <v>1</v>
      </c>
      <c r="T749" s="1260"/>
      <c r="U749" s="1260" t="s">
        <v>11231</v>
      </c>
      <c r="V749" s="1260" t="s">
        <v>11798</v>
      </c>
      <c r="W749" s="1259">
        <v>0</v>
      </c>
      <c r="X749" s="1259">
        <v>1007</v>
      </c>
      <c r="Y749" s="1259">
        <v>0</v>
      </c>
    </row>
    <row r="750" spans="1:25">
      <c r="A750" s="1350">
        <v>11202001835</v>
      </c>
      <c r="B750" s="1260" t="s">
        <v>15727</v>
      </c>
      <c r="C750" s="1260" t="s">
        <v>15728</v>
      </c>
      <c r="D750" s="1260" t="s">
        <v>15729</v>
      </c>
      <c r="E750" s="1260" t="s">
        <v>11190</v>
      </c>
      <c r="F750" s="1260"/>
      <c r="G750" s="1260"/>
      <c r="H750" s="1260" t="s">
        <v>11153</v>
      </c>
      <c r="I750" s="1260" t="s">
        <v>10976</v>
      </c>
      <c r="J750" s="1259">
        <v>7432127</v>
      </c>
      <c r="K750" s="1260" t="s">
        <v>11221</v>
      </c>
      <c r="L750" s="1260" t="s">
        <v>11275</v>
      </c>
      <c r="M750" s="1260" t="s">
        <v>1276</v>
      </c>
      <c r="N750" s="1260" t="s">
        <v>15730</v>
      </c>
      <c r="O750" s="1260" t="s">
        <v>15729</v>
      </c>
      <c r="P750" s="1260" t="s">
        <v>15731</v>
      </c>
      <c r="Q750" s="1260" t="s">
        <v>15732</v>
      </c>
      <c r="R750" s="1260" t="s">
        <v>15731</v>
      </c>
      <c r="S750" s="1259">
        <v>1</v>
      </c>
      <c r="T750" s="1260"/>
      <c r="U750" s="1260" t="s">
        <v>11158</v>
      </c>
      <c r="V750" s="1260" t="s">
        <v>11565</v>
      </c>
      <c r="W750" s="1259">
        <v>0</v>
      </c>
      <c r="X750" s="1259">
        <v>1007</v>
      </c>
      <c r="Y750" s="1259">
        <v>2</v>
      </c>
    </row>
    <row r="751" spans="1:25">
      <c r="A751" s="1350">
        <v>11202001834</v>
      </c>
      <c r="B751" s="1260" t="s">
        <v>15733</v>
      </c>
      <c r="C751" s="1260" t="s">
        <v>15734</v>
      </c>
      <c r="D751" s="1260" t="s">
        <v>15735</v>
      </c>
      <c r="E751" s="1260" t="s">
        <v>11384</v>
      </c>
      <c r="F751" s="1260"/>
      <c r="G751" s="1260"/>
      <c r="H751" s="1260" t="s">
        <v>11153</v>
      </c>
      <c r="I751" s="1260" t="s">
        <v>10976</v>
      </c>
      <c r="J751" s="1259">
        <v>7432126</v>
      </c>
      <c r="K751" s="1260" t="s">
        <v>11221</v>
      </c>
      <c r="L751" s="1260" t="s">
        <v>11275</v>
      </c>
      <c r="M751" s="1260" t="s">
        <v>1276</v>
      </c>
      <c r="N751" s="1260" t="s">
        <v>15736</v>
      </c>
      <c r="O751" s="1260" t="s">
        <v>15735</v>
      </c>
      <c r="P751" s="1260"/>
      <c r="Q751" s="1260" t="s">
        <v>14279</v>
      </c>
      <c r="R751" s="1260" t="s">
        <v>15737</v>
      </c>
      <c r="S751" s="1259">
        <v>1</v>
      </c>
      <c r="T751" s="1260"/>
      <c r="U751" s="1260" t="s">
        <v>11158</v>
      </c>
      <c r="V751" s="1260" t="s">
        <v>11824</v>
      </c>
      <c r="W751" s="1259">
        <v>0</v>
      </c>
      <c r="X751" s="1259">
        <v>1007</v>
      </c>
      <c r="Y751" s="1259">
        <v>2</v>
      </c>
    </row>
    <row r="752" spans="1:25">
      <c r="A752" s="1350">
        <v>11202001833</v>
      </c>
      <c r="B752" s="1260" t="s">
        <v>15738</v>
      </c>
      <c r="C752" s="1260" t="s">
        <v>15739</v>
      </c>
      <c r="D752" s="1260" t="s">
        <v>15740</v>
      </c>
      <c r="E752" s="1260" t="s">
        <v>11311</v>
      </c>
      <c r="F752" s="1260"/>
      <c r="G752" s="1260"/>
      <c r="H752" s="1260" t="s">
        <v>11153</v>
      </c>
      <c r="I752" s="1260" t="s">
        <v>10976</v>
      </c>
      <c r="J752" s="1259">
        <v>7432125</v>
      </c>
      <c r="K752" s="1260" t="s">
        <v>11221</v>
      </c>
      <c r="L752" s="1260" t="s">
        <v>11275</v>
      </c>
      <c r="M752" s="1260" t="s">
        <v>1276</v>
      </c>
      <c r="N752" s="1260" t="s">
        <v>15741</v>
      </c>
      <c r="O752" s="1260" t="s">
        <v>15740</v>
      </c>
      <c r="P752" s="1260"/>
      <c r="Q752" s="1260" t="s">
        <v>15742</v>
      </c>
      <c r="R752" s="1260" t="s">
        <v>15743</v>
      </c>
      <c r="S752" s="1259">
        <v>1</v>
      </c>
      <c r="T752" s="1260"/>
      <c r="U752" s="1260" t="s">
        <v>11158</v>
      </c>
      <c r="V752" s="1260" t="s">
        <v>11824</v>
      </c>
      <c r="W752" s="1259">
        <v>0</v>
      </c>
      <c r="X752" s="1259">
        <v>1007</v>
      </c>
      <c r="Y752" s="1259">
        <v>2</v>
      </c>
    </row>
    <row r="753" spans="1:25">
      <c r="A753" s="1350">
        <v>11202001832</v>
      </c>
      <c r="B753" s="1260" t="s">
        <v>15744</v>
      </c>
      <c r="C753" s="1260" t="s">
        <v>15745</v>
      </c>
      <c r="D753" s="1260" t="s">
        <v>15746</v>
      </c>
      <c r="E753" s="1260" t="s">
        <v>11190</v>
      </c>
      <c r="F753" s="1260"/>
      <c r="G753" s="1260"/>
      <c r="H753" s="1260" t="s">
        <v>11153</v>
      </c>
      <c r="I753" s="1260" t="s">
        <v>10976</v>
      </c>
      <c r="J753" s="1259">
        <v>7432124</v>
      </c>
      <c r="K753" s="1260" t="s">
        <v>11221</v>
      </c>
      <c r="L753" s="1260" t="s">
        <v>11275</v>
      </c>
      <c r="M753" s="1260" t="s">
        <v>262</v>
      </c>
      <c r="N753" s="1260"/>
      <c r="O753" s="1260" t="s">
        <v>15746</v>
      </c>
      <c r="P753" s="1260"/>
      <c r="Q753" s="1260"/>
      <c r="R753" s="1260"/>
      <c r="S753" s="1259">
        <v>1</v>
      </c>
      <c r="T753" s="1260" t="s">
        <v>12132</v>
      </c>
      <c r="U753" s="1260"/>
      <c r="V753" s="1260"/>
      <c r="W753" s="1259">
        <v>0</v>
      </c>
      <c r="X753" s="1259">
        <v>1007</v>
      </c>
      <c r="Y753" s="1259">
        <v>2</v>
      </c>
    </row>
    <row r="754" spans="1:25">
      <c r="A754" s="1350">
        <v>11202001831</v>
      </c>
      <c r="B754" s="1260" t="s">
        <v>15747</v>
      </c>
      <c r="C754" s="1260" t="s">
        <v>15745</v>
      </c>
      <c r="D754" s="1260" t="s">
        <v>15748</v>
      </c>
      <c r="E754" s="1260" t="s">
        <v>11190</v>
      </c>
      <c r="F754" s="1260"/>
      <c r="G754" s="1260"/>
      <c r="H754" s="1260" t="s">
        <v>11153</v>
      </c>
      <c r="I754" s="1260" t="s">
        <v>10976</v>
      </c>
      <c r="J754" s="1259">
        <v>7432123</v>
      </c>
      <c r="K754" s="1260" t="s">
        <v>11221</v>
      </c>
      <c r="L754" s="1260" t="s">
        <v>11275</v>
      </c>
      <c r="M754" s="1260" t="s">
        <v>262</v>
      </c>
      <c r="N754" s="1260"/>
      <c r="O754" s="1260" t="s">
        <v>15748</v>
      </c>
      <c r="P754" s="1260"/>
      <c r="Q754" s="1260"/>
      <c r="R754" s="1260"/>
      <c r="S754" s="1259">
        <v>1</v>
      </c>
      <c r="T754" s="1260" t="s">
        <v>12132</v>
      </c>
      <c r="U754" s="1260"/>
      <c r="V754" s="1260"/>
      <c r="W754" s="1259">
        <v>0</v>
      </c>
      <c r="X754" s="1259">
        <v>1007</v>
      </c>
      <c r="Y754" s="1259">
        <v>2</v>
      </c>
    </row>
    <row r="755" spans="1:25">
      <c r="A755" s="1350">
        <v>11202001830</v>
      </c>
      <c r="B755" s="1260" t="s">
        <v>15749</v>
      </c>
      <c r="C755" s="1260" t="s">
        <v>15745</v>
      </c>
      <c r="D755" s="1260" t="s">
        <v>15750</v>
      </c>
      <c r="E755" s="1260" t="s">
        <v>11190</v>
      </c>
      <c r="F755" s="1260" t="s">
        <v>11522</v>
      </c>
      <c r="G755" s="1260" t="s">
        <v>15751</v>
      </c>
      <c r="H755" s="1260" t="s">
        <v>11153</v>
      </c>
      <c r="I755" s="1260" t="s">
        <v>11177</v>
      </c>
      <c r="J755" s="1259">
        <v>7432122</v>
      </c>
      <c r="K755" s="1260" t="s">
        <v>11221</v>
      </c>
      <c r="L755" s="1260" t="s">
        <v>11155</v>
      </c>
      <c r="M755" s="1260" t="s">
        <v>262</v>
      </c>
      <c r="N755" s="1260"/>
      <c r="O755" s="1260" t="s">
        <v>15750</v>
      </c>
      <c r="P755" s="1260"/>
      <c r="Q755" s="1260"/>
      <c r="R755" s="1260"/>
      <c r="S755" s="1259">
        <v>1</v>
      </c>
      <c r="T755" s="1260"/>
      <c r="U755" s="1260"/>
      <c r="V755" s="1260"/>
      <c r="W755" s="1259">
        <v>0</v>
      </c>
      <c r="X755" s="1259">
        <v>1007</v>
      </c>
      <c r="Y755" s="1259">
        <v>0</v>
      </c>
    </row>
    <row r="756" spans="1:25">
      <c r="A756" s="1350">
        <v>11202001829</v>
      </c>
      <c r="B756" s="1260"/>
      <c r="C756" s="1260" t="s">
        <v>15752</v>
      </c>
      <c r="D756" s="1260" t="s">
        <v>15753</v>
      </c>
      <c r="E756" s="1260" t="s">
        <v>11426</v>
      </c>
      <c r="F756" s="1260" t="s">
        <v>11522</v>
      </c>
      <c r="G756" s="1260" t="s">
        <v>15754</v>
      </c>
      <c r="H756" s="1260" t="s">
        <v>11153</v>
      </c>
      <c r="I756" s="1260" t="s">
        <v>11177</v>
      </c>
      <c r="J756" s="1259">
        <v>7432121</v>
      </c>
      <c r="K756" s="1260" t="s">
        <v>11221</v>
      </c>
      <c r="L756" s="1260" t="s">
        <v>11155</v>
      </c>
      <c r="M756" s="1260" t="s">
        <v>1642</v>
      </c>
      <c r="N756" s="1260" t="s">
        <v>15755</v>
      </c>
      <c r="O756" s="1260" t="s">
        <v>15753</v>
      </c>
      <c r="P756" s="1260"/>
      <c r="Q756" s="1260"/>
      <c r="R756" s="1259">
        <v>7785713</v>
      </c>
      <c r="S756" s="1259">
        <v>1</v>
      </c>
      <c r="T756" s="1260"/>
      <c r="U756" s="1260" t="s">
        <v>11269</v>
      </c>
      <c r="V756" s="1260" t="s">
        <v>15756</v>
      </c>
      <c r="W756" s="1259">
        <v>0</v>
      </c>
      <c r="X756" s="1259">
        <v>1007</v>
      </c>
      <c r="Y756" s="1259">
        <v>0</v>
      </c>
    </row>
    <row r="757" spans="1:25">
      <c r="A757" s="1350">
        <v>11202001828</v>
      </c>
      <c r="B757" s="1260"/>
      <c r="C757" s="1260" t="s">
        <v>15757</v>
      </c>
      <c r="D757" s="1260" t="s">
        <v>15758</v>
      </c>
      <c r="E757" s="1260" t="s">
        <v>11190</v>
      </c>
      <c r="F757" s="1260" t="s">
        <v>11522</v>
      </c>
      <c r="G757" s="1260" t="s">
        <v>15759</v>
      </c>
      <c r="H757" s="1260" t="s">
        <v>11153</v>
      </c>
      <c r="I757" s="1260" t="s">
        <v>11177</v>
      </c>
      <c r="J757" s="1259">
        <v>7432120</v>
      </c>
      <c r="K757" s="1260" t="s">
        <v>11221</v>
      </c>
      <c r="L757" s="1260" t="s">
        <v>11155</v>
      </c>
      <c r="M757" s="1260" t="s">
        <v>1689</v>
      </c>
      <c r="N757" s="1260" t="s">
        <v>15760</v>
      </c>
      <c r="O757" s="1260" t="s">
        <v>15758</v>
      </c>
      <c r="P757" s="1260"/>
      <c r="Q757" s="1260"/>
      <c r="R757" s="1260" t="s">
        <v>15697</v>
      </c>
      <c r="S757" s="1259">
        <v>1</v>
      </c>
      <c r="T757" s="1260"/>
      <c r="U757" s="1260" t="s">
        <v>11269</v>
      </c>
      <c r="V757" s="1260" t="s">
        <v>15756</v>
      </c>
      <c r="W757" s="1259">
        <v>0</v>
      </c>
      <c r="X757" s="1259">
        <v>1007</v>
      </c>
      <c r="Y757" s="1259">
        <v>0</v>
      </c>
    </row>
    <row r="758" spans="1:25">
      <c r="A758" s="1350">
        <v>11202001827</v>
      </c>
      <c r="B758" s="1260" t="s">
        <v>15761</v>
      </c>
      <c r="C758" s="1260" t="s">
        <v>15762</v>
      </c>
      <c r="D758" s="1260" t="s">
        <v>15763</v>
      </c>
      <c r="E758" s="1260" t="s">
        <v>12007</v>
      </c>
      <c r="F758" s="1260" t="s">
        <v>15764</v>
      </c>
      <c r="G758" s="1260" t="s">
        <v>15765</v>
      </c>
      <c r="H758" s="1260" t="s">
        <v>11153</v>
      </c>
      <c r="I758" s="1260" t="s">
        <v>11243</v>
      </c>
      <c r="J758" s="1259">
        <v>7432119</v>
      </c>
      <c r="K758" s="1260" t="s">
        <v>11221</v>
      </c>
      <c r="L758" s="1260" t="s">
        <v>11155</v>
      </c>
      <c r="M758" s="1260" t="s">
        <v>2341</v>
      </c>
      <c r="N758" s="1260" t="s">
        <v>15766</v>
      </c>
      <c r="O758" s="1260" t="s">
        <v>15763</v>
      </c>
      <c r="P758" s="1260" t="s">
        <v>15767</v>
      </c>
      <c r="Q758" s="1260" t="s">
        <v>12131</v>
      </c>
      <c r="R758" s="1260" t="s">
        <v>15768</v>
      </c>
      <c r="S758" s="1259">
        <v>1</v>
      </c>
      <c r="T758" s="1260" t="s">
        <v>15769</v>
      </c>
      <c r="U758" s="1260" t="s">
        <v>11247</v>
      </c>
      <c r="V758" s="1260" t="s">
        <v>13495</v>
      </c>
      <c r="W758" s="1259">
        <v>0</v>
      </c>
      <c r="X758" s="1259">
        <v>1007</v>
      </c>
      <c r="Y758" s="1259">
        <v>0</v>
      </c>
    </row>
    <row r="759" spans="1:25">
      <c r="A759" s="1350">
        <v>11202001826</v>
      </c>
      <c r="B759" s="1260" t="s">
        <v>15770</v>
      </c>
      <c r="C759" s="1260" t="s">
        <v>15771</v>
      </c>
      <c r="D759" s="1260" t="s">
        <v>15772</v>
      </c>
      <c r="E759" s="1260" t="s">
        <v>11175</v>
      </c>
      <c r="F759" s="1260" t="s">
        <v>12086</v>
      </c>
      <c r="G759" s="1260" t="s">
        <v>15773</v>
      </c>
      <c r="H759" s="1260" t="s">
        <v>11153</v>
      </c>
      <c r="I759" s="1260" t="s">
        <v>10976</v>
      </c>
      <c r="J759" s="1259">
        <v>7432118</v>
      </c>
      <c r="K759" s="1260" t="s">
        <v>11375</v>
      </c>
      <c r="L759" s="1260" t="s">
        <v>11385</v>
      </c>
      <c r="M759" s="1260" t="s">
        <v>1276</v>
      </c>
      <c r="N759" s="1260" t="s">
        <v>15774</v>
      </c>
      <c r="O759" s="1260" t="s">
        <v>15772</v>
      </c>
      <c r="P759" s="1260" t="s">
        <v>15775</v>
      </c>
      <c r="Q759" s="1260" t="s">
        <v>12407</v>
      </c>
      <c r="R759" s="1260" t="s">
        <v>15775</v>
      </c>
      <c r="S759" s="1259">
        <v>1</v>
      </c>
      <c r="T759" s="1260" t="s">
        <v>15776</v>
      </c>
      <c r="U759" s="1260" t="s">
        <v>11158</v>
      </c>
      <c r="V759" s="1260" t="s">
        <v>11321</v>
      </c>
      <c r="W759" s="1259">
        <v>0</v>
      </c>
      <c r="X759" s="1259">
        <v>1008</v>
      </c>
      <c r="Y759" s="1259">
        <v>1</v>
      </c>
    </row>
    <row r="760" spans="1:25">
      <c r="A760" s="1350">
        <v>11202001825</v>
      </c>
      <c r="B760" s="1260"/>
      <c r="C760" s="1260" t="s">
        <v>15777</v>
      </c>
      <c r="D760" s="1260" t="s">
        <v>15778</v>
      </c>
      <c r="E760" s="1260" t="s">
        <v>11560</v>
      </c>
      <c r="F760" s="1260" t="s">
        <v>11522</v>
      </c>
      <c r="G760" s="1260" t="s">
        <v>15779</v>
      </c>
      <c r="H760" s="1260" t="s">
        <v>11153</v>
      </c>
      <c r="I760" s="1260" t="s">
        <v>11177</v>
      </c>
      <c r="J760" s="1259">
        <v>7432117</v>
      </c>
      <c r="K760" s="1260" t="s">
        <v>11221</v>
      </c>
      <c r="L760" s="1260" t="s">
        <v>11155</v>
      </c>
      <c r="M760" s="1260" t="s">
        <v>262</v>
      </c>
      <c r="N760" s="1260"/>
      <c r="O760" s="1260" t="s">
        <v>15778</v>
      </c>
      <c r="P760" s="1260"/>
      <c r="Q760" s="1260"/>
      <c r="R760" s="1260"/>
      <c r="S760" s="1259">
        <v>1</v>
      </c>
      <c r="T760" s="1260"/>
      <c r="U760" s="1260"/>
      <c r="V760" s="1260"/>
      <c r="W760" s="1259">
        <v>0</v>
      </c>
      <c r="X760" s="1259">
        <v>1007</v>
      </c>
      <c r="Y760" s="1259">
        <v>0</v>
      </c>
    </row>
    <row r="761" spans="1:25">
      <c r="A761" s="1350">
        <v>11202001824</v>
      </c>
      <c r="B761" s="1260"/>
      <c r="C761" s="1260" t="s">
        <v>15780</v>
      </c>
      <c r="D761" s="1260" t="s">
        <v>15781</v>
      </c>
      <c r="E761" s="1260" t="s">
        <v>11648</v>
      </c>
      <c r="F761" s="1260" t="s">
        <v>15782</v>
      </c>
      <c r="G761" s="1260" t="s">
        <v>15783</v>
      </c>
      <c r="H761" s="1260" t="s">
        <v>11153</v>
      </c>
      <c r="I761" s="1260" t="s">
        <v>10976</v>
      </c>
      <c r="J761" s="1259">
        <v>7432116</v>
      </c>
      <c r="K761" s="1260" t="s">
        <v>11221</v>
      </c>
      <c r="L761" s="1260" t="s">
        <v>11155</v>
      </c>
      <c r="M761" s="1260" t="s">
        <v>2535</v>
      </c>
      <c r="N761" s="1260" t="s">
        <v>15784</v>
      </c>
      <c r="O761" s="1260" t="s">
        <v>15781</v>
      </c>
      <c r="P761" s="1260"/>
      <c r="Q761" s="1260" t="s">
        <v>15785</v>
      </c>
      <c r="R761" s="1260" t="s">
        <v>13593</v>
      </c>
      <c r="S761" s="1259">
        <v>1</v>
      </c>
      <c r="T761" s="1260"/>
      <c r="U761" s="1260" t="s">
        <v>11158</v>
      </c>
      <c r="V761" s="1260" t="s">
        <v>11216</v>
      </c>
      <c r="W761" s="1259">
        <v>0</v>
      </c>
      <c r="X761" s="1259">
        <v>1007</v>
      </c>
      <c r="Y761" s="1259">
        <v>0</v>
      </c>
    </row>
    <row r="762" spans="1:25">
      <c r="A762" s="1350">
        <v>11202001823</v>
      </c>
      <c r="B762" s="1260"/>
      <c r="C762" s="1260" t="s">
        <v>15786</v>
      </c>
      <c r="D762" s="1260" t="s">
        <v>15787</v>
      </c>
      <c r="E762" s="1260" t="s">
        <v>11353</v>
      </c>
      <c r="F762" s="1260" t="s">
        <v>15788</v>
      </c>
      <c r="G762" s="1260" t="s">
        <v>15789</v>
      </c>
      <c r="H762" s="1260" t="s">
        <v>11153</v>
      </c>
      <c r="I762" s="1260" t="s">
        <v>11243</v>
      </c>
      <c r="J762" s="1259">
        <v>7432115</v>
      </c>
      <c r="K762" s="1260" t="s">
        <v>11221</v>
      </c>
      <c r="L762" s="1260" t="s">
        <v>11155</v>
      </c>
      <c r="M762" s="1260" t="s">
        <v>262</v>
      </c>
      <c r="N762" s="1260"/>
      <c r="O762" s="1260" t="s">
        <v>15787</v>
      </c>
      <c r="P762" s="1260"/>
      <c r="Q762" s="1260" t="s">
        <v>11533</v>
      </c>
      <c r="R762" s="1260"/>
      <c r="S762" s="1259">
        <v>1</v>
      </c>
      <c r="T762" s="1260"/>
      <c r="U762" s="1260"/>
      <c r="V762" s="1260"/>
      <c r="W762" s="1259">
        <v>0</v>
      </c>
      <c r="X762" s="1259">
        <v>1007</v>
      </c>
      <c r="Y762" s="1259">
        <v>0</v>
      </c>
    </row>
    <row r="763" spans="1:25">
      <c r="A763" s="1350">
        <v>11202001822</v>
      </c>
      <c r="B763" s="1260"/>
      <c r="C763" s="1260" t="s">
        <v>15790</v>
      </c>
      <c r="D763" s="1260" t="s">
        <v>15791</v>
      </c>
      <c r="E763" s="1260" t="s">
        <v>11702</v>
      </c>
      <c r="F763" s="1260" t="s">
        <v>11561</v>
      </c>
      <c r="G763" s="1260" t="s">
        <v>15792</v>
      </c>
      <c r="H763" s="1260" t="s">
        <v>11153</v>
      </c>
      <c r="I763" s="1260" t="s">
        <v>10976</v>
      </c>
      <c r="J763" s="1259">
        <v>7432114</v>
      </c>
      <c r="K763" s="1260" t="s">
        <v>11221</v>
      </c>
      <c r="L763" s="1260" t="s">
        <v>11155</v>
      </c>
      <c r="M763" s="1260" t="s">
        <v>1646</v>
      </c>
      <c r="N763" s="1260" t="s">
        <v>15793</v>
      </c>
      <c r="O763" s="1260" t="s">
        <v>15791</v>
      </c>
      <c r="P763" s="1260"/>
      <c r="Q763" s="1260"/>
      <c r="R763" s="1260" t="s">
        <v>15794</v>
      </c>
      <c r="S763" s="1259">
        <v>1</v>
      </c>
      <c r="T763" s="1260"/>
      <c r="U763" s="1260" t="s">
        <v>12601</v>
      </c>
      <c r="V763" s="1260" t="s">
        <v>12602</v>
      </c>
      <c r="W763" s="1259">
        <v>0</v>
      </c>
      <c r="X763" s="1259">
        <v>1007</v>
      </c>
      <c r="Y763" s="1259">
        <v>0</v>
      </c>
    </row>
    <row r="764" spans="1:25">
      <c r="A764" s="1350">
        <v>11202001821</v>
      </c>
      <c r="B764" s="1260"/>
      <c r="C764" s="1260" t="s">
        <v>15795</v>
      </c>
      <c r="D764" s="1260" t="s">
        <v>15796</v>
      </c>
      <c r="E764" s="1260" t="s">
        <v>15797</v>
      </c>
      <c r="F764" s="1260" t="s">
        <v>15798</v>
      </c>
      <c r="G764" s="1260" t="s">
        <v>15799</v>
      </c>
      <c r="H764" s="1260" t="s">
        <v>11153</v>
      </c>
      <c r="I764" s="1260" t="s">
        <v>10976</v>
      </c>
      <c r="J764" s="1259">
        <v>7432113</v>
      </c>
      <c r="K764" s="1260" t="s">
        <v>11221</v>
      </c>
      <c r="L764" s="1260" t="s">
        <v>11155</v>
      </c>
      <c r="M764" s="1260" t="s">
        <v>262</v>
      </c>
      <c r="N764" s="1260"/>
      <c r="O764" s="1260" t="s">
        <v>15796</v>
      </c>
      <c r="P764" s="1260"/>
      <c r="Q764" s="1260"/>
      <c r="R764" s="1259">
        <v>7256461</v>
      </c>
      <c r="S764" s="1259">
        <v>1</v>
      </c>
      <c r="T764" s="1260"/>
      <c r="U764" s="1260"/>
      <c r="V764" s="1260"/>
      <c r="W764" s="1259">
        <v>0</v>
      </c>
      <c r="X764" s="1259">
        <v>1007</v>
      </c>
      <c r="Y764" s="1259">
        <v>0</v>
      </c>
    </row>
    <row r="765" spans="1:25">
      <c r="A765" s="1350">
        <v>11202001820</v>
      </c>
      <c r="B765" s="1260"/>
      <c r="C765" s="1260" t="s">
        <v>15800</v>
      </c>
      <c r="D765" s="1260" t="s">
        <v>15801</v>
      </c>
      <c r="E765" s="1260" t="s">
        <v>11311</v>
      </c>
      <c r="F765" s="1260" t="s">
        <v>11709</v>
      </c>
      <c r="G765" s="1260" t="s">
        <v>15802</v>
      </c>
      <c r="H765" s="1260" t="s">
        <v>11153</v>
      </c>
      <c r="I765" s="1260" t="s">
        <v>15803</v>
      </c>
      <c r="J765" s="1259">
        <v>7432112</v>
      </c>
      <c r="K765" s="1260" t="s">
        <v>11375</v>
      </c>
      <c r="L765" s="1260" t="s">
        <v>11155</v>
      </c>
      <c r="M765" s="1260" t="s">
        <v>2614</v>
      </c>
      <c r="N765" s="1260" t="s">
        <v>15804</v>
      </c>
      <c r="O765" s="1260" t="s">
        <v>15801</v>
      </c>
      <c r="P765" s="1260"/>
      <c r="Q765" s="1260" t="s">
        <v>11769</v>
      </c>
      <c r="R765" s="1260" t="s">
        <v>15805</v>
      </c>
      <c r="S765" s="1259">
        <v>1</v>
      </c>
      <c r="T765" s="1260"/>
      <c r="U765" s="1260" t="s">
        <v>15806</v>
      </c>
      <c r="V765" s="1260" t="s">
        <v>15807</v>
      </c>
      <c r="W765" s="1259">
        <v>0</v>
      </c>
      <c r="X765" s="1259">
        <v>1008</v>
      </c>
      <c r="Y765" s="1259">
        <v>0</v>
      </c>
    </row>
    <row r="766" spans="1:25">
      <c r="A766" s="1350">
        <v>11202001819</v>
      </c>
      <c r="B766" s="1260"/>
      <c r="C766" s="1260" t="s">
        <v>15808</v>
      </c>
      <c r="D766" s="1260" t="s">
        <v>15809</v>
      </c>
      <c r="E766" s="1260" t="s">
        <v>12267</v>
      </c>
      <c r="F766" s="1260" t="s">
        <v>15810</v>
      </c>
      <c r="G766" s="1260" t="s">
        <v>15811</v>
      </c>
      <c r="H766" s="1260" t="s">
        <v>11153</v>
      </c>
      <c r="I766" s="1260" t="s">
        <v>11164</v>
      </c>
      <c r="J766" s="1259">
        <v>7432111</v>
      </c>
      <c r="K766" s="1260" t="s">
        <v>11221</v>
      </c>
      <c r="L766" s="1260" t="s">
        <v>11155</v>
      </c>
      <c r="M766" s="1260" t="s">
        <v>2163</v>
      </c>
      <c r="N766" s="1260" t="s">
        <v>15812</v>
      </c>
      <c r="O766" s="1260" t="s">
        <v>15809</v>
      </c>
      <c r="P766" s="1260" t="s">
        <v>15813</v>
      </c>
      <c r="Q766" s="1260" t="s">
        <v>13053</v>
      </c>
      <c r="R766" s="1260" t="s">
        <v>15814</v>
      </c>
      <c r="S766" s="1259">
        <v>1</v>
      </c>
      <c r="T766" s="1260"/>
      <c r="U766" s="1260" t="s">
        <v>11256</v>
      </c>
      <c r="V766" s="1260" t="s">
        <v>15815</v>
      </c>
      <c r="W766" s="1259">
        <v>0</v>
      </c>
      <c r="X766" s="1259">
        <v>1007</v>
      </c>
      <c r="Y766" s="1259">
        <v>0</v>
      </c>
    </row>
    <row r="767" spans="1:25">
      <c r="A767" s="1350">
        <v>11202001818</v>
      </c>
      <c r="B767" s="1260"/>
      <c r="C767" s="1260" t="s">
        <v>15808</v>
      </c>
      <c r="D767" s="1260" t="s">
        <v>15816</v>
      </c>
      <c r="E767" s="1260" t="s">
        <v>11353</v>
      </c>
      <c r="F767" s="1260" t="s">
        <v>15817</v>
      </c>
      <c r="G767" s="1260" t="s">
        <v>15818</v>
      </c>
      <c r="H767" s="1260" t="s">
        <v>11153</v>
      </c>
      <c r="I767" s="1260" t="s">
        <v>11164</v>
      </c>
      <c r="J767" s="1259">
        <v>7432110</v>
      </c>
      <c r="K767" s="1260" t="s">
        <v>11221</v>
      </c>
      <c r="L767" s="1260" t="s">
        <v>11155</v>
      </c>
      <c r="M767" s="1260" t="s">
        <v>262</v>
      </c>
      <c r="N767" s="1260"/>
      <c r="O767" s="1260" t="s">
        <v>15816</v>
      </c>
      <c r="P767" s="1260"/>
      <c r="Q767" s="1260" t="s">
        <v>11596</v>
      </c>
      <c r="R767" s="1260"/>
      <c r="S767" s="1259">
        <v>1</v>
      </c>
      <c r="T767" s="1260"/>
      <c r="U767" s="1260"/>
      <c r="V767" s="1260"/>
      <c r="W767" s="1259">
        <v>0</v>
      </c>
      <c r="X767" s="1259">
        <v>1007</v>
      </c>
      <c r="Y767" s="1259">
        <v>0</v>
      </c>
    </row>
    <row r="768" spans="1:25">
      <c r="A768" s="1350">
        <v>11202001817</v>
      </c>
      <c r="B768" s="1260" t="s">
        <v>15819</v>
      </c>
      <c r="C768" s="1260" t="s">
        <v>15820</v>
      </c>
      <c r="D768" s="1260" t="s">
        <v>15821</v>
      </c>
      <c r="E768" s="1260" t="s">
        <v>11175</v>
      </c>
      <c r="F768" s="1260" t="s">
        <v>15822</v>
      </c>
      <c r="G768" s="1260" t="s">
        <v>15823</v>
      </c>
      <c r="H768" s="1260" t="s">
        <v>11153</v>
      </c>
      <c r="I768" s="1260" t="s">
        <v>10976</v>
      </c>
      <c r="J768" s="1259">
        <v>7432109</v>
      </c>
      <c r="K768" s="1260" t="s">
        <v>11221</v>
      </c>
      <c r="L768" s="1260" t="s">
        <v>11155</v>
      </c>
      <c r="M768" s="1260" t="s">
        <v>1943</v>
      </c>
      <c r="N768" s="1260" t="s">
        <v>15824</v>
      </c>
      <c r="O768" s="1260" t="s">
        <v>15821</v>
      </c>
      <c r="P768" s="1260" t="s">
        <v>15825</v>
      </c>
      <c r="Q768" s="1260" t="s">
        <v>11394</v>
      </c>
      <c r="R768" s="1260" t="s">
        <v>15825</v>
      </c>
      <c r="S768" s="1259">
        <v>1</v>
      </c>
      <c r="T768" s="1260" t="s">
        <v>15826</v>
      </c>
      <c r="U768" s="1260" t="s">
        <v>11396</v>
      </c>
      <c r="V768" s="1260" t="s">
        <v>11397</v>
      </c>
      <c r="W768" s="1259">
        <v>0</v>
      </c>
      <c r="X768" s="1259">
        <v>1007</v>
      </c>
      <c r="Y768" s="1259">
        <v>0</v>
      </c>
    </row>
    <row r="769" spans="1:25">
      <c r="A769" s="1350">
        <v>11202001816</v>
      </c>
      <c r="B769" s="1260" t="s">
        <v>15827</v>
      </c>
      <c r="C769" s="1260" t="s">
        <v>15828</v>
      </c>
      <c r="D769" s="1260" t="s">
        <v>15829</v>
      </c>
      <c r="E769" s="1260" t="s">
        <v>11632</v>
      </c>
      <c r="F769" s="1260" t="s">
        <v>15782</v>
      </c>
      <c r="G769" s="1260" t="s">
        <v>15830</v>
      </c>
      <c r="H769" s="1260" t="s">
        <v>11153</v>
      </c>
      <c r="I769" s="1260" t="s">
        <v>10976</v>
      </c>
      <c r="J769" s="1259">
        <v>7432108</v>
      </c>
      <c r="K769" s="1260" t="s">
        <v>11221</v>
      </c>
      <c r="L769" s="1260" t="s">
        <v>11155</v>
      </c>
      <c r="M769" s="1260" t="s">
        <v>2278</v>
      </c>
      <c r="N769" s="1260" t="s">
        <v>15831</v>
      </c>
      <c r="O769" s="1260" t="s">
        <v>15829</v>
      </c>
      <c r="P769" s="1260" t="s">
        <v>15832</v>
      </c>
      <c r="Q769" s="1260" t="s">
        <v>11223</v>
      </c>
      <c r="R769" s="1260" t="s">
        <v>15832</v>
      </c>
      <c r="S769" s="1259">
        <v>1</v>
      </c>
      <c r="T769" s="1260" t="s">
        <v>15833</v>
      </c>
      <c r="U769" s="1260" t="s">
        <v>11158</v>
      </c>
      <c r="V769" s="1260" t="s">
        <v>11869</v>
      </c>
      <c r="W769" s="1259">
        <v>0</v>
      </c>
      <c r="X769" s="1259">
        <v>1007</v>
      </c>
      <c r="Y769" s="1259">
        <v>0</v>
      </c>
    </row>
    <row r="770" spans="1:25">
      <c r="A770" s="1350">
        <v>11202001815</v>
      </c>
      <c r="B770" s="1260"/>
      <c r="C770" s="1260" t="s">
        <v>15834</v>
      </c>
      <c r="D770" s="1260" t="s">
        <v>15835</v>
      </c>
      <c r="E770" s="1260" t="s">
        <v>11353</v>
      </c>
      <c r="F770" s="1260" t="s">
        <v>15764</v>
      </c>
      <c r="G770" s="1260" t="s">
        <v>15836</v>
      </c>
      <c r="H770" s="1260" t="s">
        <v>11153</v>
      </c>
      <c r="I770" s="1260" t="s">
        <v>11243</v>
      </c>
      <c r="J770" s="1259">
        <v>7432107</v>
      </c>
      <c r="K770" s="1260" t="s">
        <v>11221</v>
      </c>
      <c r="L770" s="1260" t="s">
        <v>11155</v>
      </c>
      <c r="M770" s="1260" t="s">
        <v>262</v>
      </c>
      <c r="N770" s="1260"/>
      <c r="O770" s="1260" t="s">
        <v>15835</v>
      </c>
      <c r="P770" s="1260"/>
      <c r="Q770" s="1260" t="s">
        <v>11533</v>
      </c>
      <c r="R770" s="1260"/>
      <c r="S770" s="1259">
        <v>1</v>
      </c>
      <c r="T770" s="1260"/>
      <c r="U770" s="1260"/>
      <c r="V770" s="1260"/>
      <c r="W770" s="1259">
        <v>0</v>
      </c>
      <c r="X770" s="1259">
        <v>1007</v>
      </c>
      <c r="Y770" s="1259">
        <v>0</v>
      </c>
    </row>
    <row r="771" spans="1:25">
      <c r="A771" s="1350">
        <v>11202001814</v>
      </c>
      <c r="B771" s="1260" t="s">
        <v>15837</v>
      </c>
      <c r="C771" s="1260" t="s">
        <v>15838</v>
      </c>
      <c r="D771" s="1260" t="s">
        <v>15839</v>
      </c>
      <c r="E771" s="1260" t="s">
        <v>11509</v>
      </c>
      <c r="F771" s="1260" t="s">
        <v>11522</v>
      </c>
      <c r="G771" s="1260" t="s">
        <v>15840</v>
      </c>
      <c r="H771" s="1260" t="s">
        <v>11153</v>
      </c>
      <c r="I771" s="1260" t="s">
        <v>11177</v>
      </c>
      <c r="J771" s="1259">
        <v>7432106</v>
      </c>
      <c r="K771" s="1260" t="s">
        <v>11221</v>
      </c>
      <c r="L771" s="1260" t="s">
        <v>11155</v>
      </c>
      <c r="M771" s="1260" t="s">
        <v>2625</v>
      </c>
      <c r="N771" s="1260" t="s">
        <v>15841</v>
      </c>
      <c r="O771" s="1260" t="s">
        <v>15839</v>
      </c>
      <c r="P771" s="1260" t="s">
        <v>15842</v>
      </c>
      <c r="Q771" s="1260" t="s">
        <v>11223</v>
      </c>
      <c r="R771" s="1260" t="s">
        <v>15842</v>
      </c>
      <c r="S771" s="1259">
        <v>1</v>
      </c>
      <c r="T771" s="1260"/>
      <c r="U771" s="1260" t="s">
        <v>11209</v>
      </c>
      <c r="V771" s="1260" t="s">
        <v>11496</v>
      </c>
      <c r="W771" s="1259">
        <v>0</v>
      </c>
      <c r="X771" s="1259">
        <v>1007</v>
      </c>
      <c r="Y771" s="1259">
        <v>0</v>
      </c>
    </row>
    <row r="772" spans="1:25">
      <c r="A772" s="1350">
        <v>11202001813</v>
      </c>
      <c r="B772" s="1260"/>
      <c r="C772" s="1260" t="s">
        <v>15843</v>
      </c>
      <c r="D772" s="1260" t="s">
        <v>15844</v>
      </c>
      <c r="E772" s="1260" t="s">
        <v>11632</v>
      </c>
      <c r="F772" s="1260" t="s">
        <v>11561</v>
      </c>
      <c r="G772" s="1260" t="s">
        <v>15845</v>
      </c>
      <c r="H772" s="1260" t="s">
        <v>11153</v>
      </c>
      <c r="I772" s="1260" t="s">
        <v>10976</v>
      </c>
      <c r="J772" s="1259">
        <v>7432105</v>
      </c>
      <c r="K772" s="1260" t="s">
        <v>11221</v>
      </c>
      <c r="L772" s="1260" t="s">
        <v>11155</v>
      </c>
      <c r="M772" s="1260" t="s">
        <v>2536</v>
      </c>
      <c r="N772" s="1260" t="s">
        <v>15846</v>
      </c>
      <c r="O772" s="1260" t="s">
        <v>15844</v>
      </c>
      <c r="P772" s="1260" t="s">
        <v>15847</v>
      </c>
      <c r="Q772" s="1260"/>
      <c r="R772" s="1260" t="s">
        <v>15848</v>
      </c>
      <c r="S772" s="1259">
        <v>1</v>
      </c>
      <c r="T772" s="1260"/>
      <c r="U772" s="1260" t="s">
        <v>11158</v>
      </c>
      <c r="V772" s="1260" t="s">
        <v>11565</v>
      </c>
      <c r="W772" s="1259">
        <v>0</v>
      </c>
      <c r="X772" s="1259">
        <v>1007</v>
      </c>
      <c r="Y772" s="1259">
        <v>0</v>
      </c>
    </row>
    <row r="773" spans="1:25">
      <c r="A773" s="1350">
        <v>11202001812</v>
      </c>
      <c r="B773" s="1260"/>
      <c r="C773" s="1260" t="s">
        <v>15849</v>
      </c>
      <c r="D773" s="1260" t="s">
        <v>15850</v>
      </c>
      <c r="E773" s="1260" t="s">
        <v>11353</v>
      </c>
      <c r="F773" s="1260" t="s">
        <v>15851</v>
      </c>
      <c r="G773" s="1260" t="s">
        <v>15852</v>
      </c>
      <c r="H773" s="1260" t="s">
        <v>11153</v>
      </c>
      <c r="I773" s="1260" t="s">
        <v>11243</v>
      </c>
      <c r="J773" s="1259">
        <v>7432104</v>
      </c>
      <c r="K773" s="1260" t="s">
        <v>11221</v>
      </c>
      <c r="L773" s="1260" t="s">
        <v>11155</v>
      </c>
      <c r="M773" s="1260" t="s">
        <v>262</v>
      </c>
      <c r="N773" s="1260"/>
      <c r="O773" s="1260" t="s">
        <v>15850</v>
      </c>
      <c r="P773" s="1260"/>
      <c r="Q773" s="1260" t="s">
        <v>11533</v>
      </c>
      <c r="R773" s="1260"/>
      <c r="S773" s="1259">
        <v>1</v>
      </c>
      <c r="T773" s="1260"/>
      <c r="U773" s="1260"/>
      <c r="V773" s="1260"/>
      <c r="W773" s="1259">
        <v>0</v>
      </c>
      <c r="X773" s="1259">
        <v>1007</v>
      </c>
      <c r="Y773" s="1259">
        <v>0</v>
      </c>
    </row>
    <row r="774" spans="1:25">
      <c r="A774" s="1350">
        <v>11202001811</v>
      </c>
      <c r="B774" s="1260"/>
      <c r="C774" s="1260" t="s">
        <v>15853</v>
      </c>
      <c r="D774" s="1260" t="s">
        <v>15854</v>
      </c>
      <c r="E774" s="1260" t="s">
        <v>11353</v>
      </c>
      <c r="F774" s="1260" t="s">
        <v>15851</v>
      </c>
      <c r="G774" s="1260" t="s">
        <v>15855</v>
      </c>
      <c r="H774" s="1260" t="s">
        <v>11153</v>
      </c>
      <c r="I774" s="1260" t="s">
        <v>11243</v>
      </c>
      <c r="J774" s="1259">
        <v>7432103</v>
      </c>
      <c r="K774" s="1260" t="s">
        <v>11221</v>
      </c>
      <c r="L774" s="1260" t="s">
        <v>11155</v>
      </c>
      <c r="M774" s="1260" t="s">
        <v>262</v>
      </c>
      <c r="N774" s="1260"/>
      <c r="O774" s="1260" t="s">
        <v>15854</v>
      </c>
      <c r="P774" s="1260"/>
      <c r="Q774" s="1260" t="s">
        <v>11533</v>
      </c>
      <c r="R774" s="1260"/>
      <c r="S774" s="1259">
        <v>1</v>
      </c>
      <c r="T774" s="1260"/>
      <c r="U774" s="1260"/>
      <c r="V774" s="1260"/>
      <c r="W774" s="1259">
        <v>0</v>
      </c>
      <c r="X774" s="1259">
        <v>1007</v>
      </c>
      <c r="Y774" s="1259">
        <v>0</v>
      </c>
    </row>
    <row r="775" spans="1:25">
      <c r="A775" s="1350">
        <v>11202001810</v>
      </c>
      <c r="B775" s="1260"/>
      <c r="C775" s="1260" t="s">
        <v>15856</v>
      </c>
      <c r="D775" s="1260" t="s">
        <v>15857</v>
      </c>
      <c r="E775" s="1260" t="s">
        <v>11162</v>
      </c>
      <c r="F775" s="1260" t="s">
        <v>15858</v>
      </c>
      <c r="G775" s="1260" t="s">
        <v>15859</v>
      </c>
      <c r="H775" s="1260" t="s">
        <v>11153</v>
      </c>
      <c r="I775" s="1260" t="s">
        <v>10976</v>
      </c>
      <c r="J775" s="1259">
        <v>7432102</v>
      </c>
      <c r="K775" s="1260" t="s">
        <v>11221</v>
      </c>
      <c r="L775" s="1260" t="s">
        <v>11155</v>
      </c>
      <c r="M775" s="1260" t="s">
        <v>262</v>
      </c>
      <c r="N775" s="1260"/>
      <c r="O775" s="1260" t="s">
        <v>15857</v>
      </c>
      <c r="P775" s="1260"/>
      <c r="Q775" s="1260"/>
      <c r="R775" s="1259">
        <v>119</v>
      </c>
      <c r="S775" s="1259">
        <v>1</v>
      </c>
      <c r="T775" s="1260"/>
      <c r="U775" s="1260"/>
      <c r="V775" s="1260"/>
      <c r="W775" s="1259">
        <v>0</v>
      </c>
      <c r="X775" s="1259">
        <v>1007</v>
      </c>
      <c r="Y775" s="1259">
        <v>0</v>
      </c>
    </row>
    <row r="776" spans="1:25">
      <c r="A776" s="1350">
        <v>11202001809</v>
      </c>
      <c r="B776" s="1260"/>
      <c r="C776" s="1260" t="s">
        <v>15860</v>
      </c>
      <c r="D776" s="1260" t="s">
        <v>15861</v>
      </c>
      <c r="E776" s="1260" t="s">
        <v>14048</v>
      </c>
      <c r="F776" s="1260" t="s">
        <v>11649</v>
      </c>
      <c r="G776" s="1260" t="s">
        <v>15862</v>
      </c>
      <c r="H776" s="1260" t="s">
        <v>11153</v>
      </c>
      <c r="I776" s="1260" t="s">
        <v>10976</v>
      </c>
      <c r="J776" s="1259">
        <v>7432101</v>
      </c>
      <c r="K776" s="1260" t="s">
        <v>11221</v>
      </c>
      <c r="L776" s="1260" t="s">
        <v>11155</v>
      </c>
      <c r="M776" s="1260" t="s">
        <v>2036</v>
      </c>
      <c r="N776" s="1260" t="s">
        <v>15863</v>
      </c>
      <c r="O776" s="1260" t="s">
        <v>15861</v>
      </c>
      <c r="P776" s="1260" t="s">
        <v>15864</v>
      </c>
      <c r="Q776" s="1260" t="s">
        <v>13053</v>
      </c>
      <c r="R776" s="1260" t="s">
        <v>15864</v>
      </c>
      <c r="S776" s="1259">
        <v>1</v>
      </c>
      <c r="T776" s="1260"/>
      <c r="U776" s="1260" t="s">
        <v>11396</v>
      </c>
      <c r="V776" s="1260" t="s">
        <v>11690</v>
      </c>
      <c r="W776" s="1259">
        <v>0</v>
      </c>
      <c r="X776" s="1259">
        <v>1007</v>
      </c>
      <c r="Y776" s="1259">
        <v>0</v>
      </c>
    </row>
    <row r="777" spans="1:25">
      <c r="A777" s="1350">
        <v>11202001808</v>
      </c>
      <c r="B777" s="1260"/>
      <c r="C777" s="1260" t="s">
        <v>15865</v>
      </c>
      <c r="D777" s="1260" t="s">
        <v>15866</v>
      </c>
      <c r="E777" s="1260" t="s">
        <v>15867</v>
      </c>
      <c r="F777" s="1260" t="s">
        <v>15868</v>
      </c>
      <c r="G777" s="1260" t="s">
        <v>15869</v>
      </c>
      <c r="H777" s="1260" t="s">
        <v>11153</v>
      </c>
      <c r="I777" s="1260" t="s">
        <v>10976</v>
      </c>
      <c r="J777" s="1259">
        <v>7432100</v>
      </c>
      <c r="K777" s="1260" t="s">
        <v>11221</v>
      </c>
      <c r="L777" s="1260" t="s">
        <v>11155</v>
      </c>
      <c r="M777" s="1260" t="s">
        <v>262</v>
      </c>
      <c r="N777" s="1260"/>
      <c r="O777" s="1260" t="s">
        <v>15866</v>
      </c>
      <c r="P777" s="1260"/>
      <c r="Q777" s="1260"/>
      <c r="R777" s="1260" t="s">
        <v>15870</v>
      </c>
      <c r="S777" s="1259">
        <v>1</v>
      </c>
      <c r="T777" s="1260"/>
      <c r="U777" s="1260"/>
      <c r="V777" s="1260"/>
      <c r="W777" s="1259">
        <v>0</v>
      </c>
      <c r="X777" s="1259">
        <v>1007</v>
      </c>
      <c r="Y777" s="1259">
        <v>0</v>
      </c>
    </row>
    <row r="778" spans="1:25">
      <c r="A778" s="1350">
        <v>11202001807</v>
      </c>
      <c r="B778" s="1260"/>
      <c r="C778" s="1260" t="s">
        <v>15871</v>
      </c>
      <c r="D778" s="1260" t="s">
        <v>15872</v>
      </c>
      <c r="E778" s="1260" t="s">
        <v>11632</v>
      </c>
      <c r="F778" s="1260" t="s">
        <v>11561</v>
      </c>
      <c r="G778" s="1260" t="s">
        <v>15873</v>
      </c>
      <c r="H778" s="1260" t="s">
        <v>11153</v>
      </c>
      <c r="I778" s="1260" t="s">
        <v>10976</v>
      </c>
      <c r="J778" s="1259">
        <v>7432099</v>
      </c>
      <c r="K778" s="1260" t="s">
        <v>11221</v>
      </c>
      <c r="L778" s="1260" t="s">
        <v>11155</v>
      </c>
      <c r="M778" s="1260" t="s">
        <v>766</v>
      </c>
      <c r="N778" s="1260" t="s">
        <v>15874</v>
      </c>
      <c r="O778" s="1260" t="s">
        <v>15872</v>
      </c>
      <c r="P778" s="1260"/>
      <c r="Q778" s="1260" t="s">
        <v>11769</v>
      </c>
      <c r="R778" s="1260" t="s">
        <v>15875</v>
      </c>
      <c r="S778" s="1259">
        <v>1</v>
      </c>
      <c r="T778" s="1260"/>
      <c r="U778" s="1260" t="s">
        <v>11231</v>
      </c>
      <c r="V778" s="1260" t="s">
        <v>12833</v>
      </c>
      <c r="W778" s="1259">
        <v>0</v>
      </c>
      <c r="X778" s="1259">
        <v>1007</v>
      </c>
      <c r="Y778" s="1259">
        <v>0</v>
      </c>
    </row>
    <row r="779" spans="1:25">
      <c r="A779" s="1350">
        <v>11202001806</v>
      </c>
      <c r="B779" s="1260"/>
      <c r="C779" s="1260" t="s">
        <v>15876</v>
      </c>
      <c r="D779" s="1260" t="s">
        <v>15877</v>
      </c>
      <c r="E779" s="1260" t="s">
        <v>11353</v>
      </c>
      <c r="F779" s="1260" t="s">
        <v>15878</v>
      </c>
      <c r="G779" s="1260" t="s">
        <v>15879</v>
      </c>
      <c r="H779" s="1260" t="s">
        <v>11153</v>
      </c>
      <c r="I779" s="1260" t="s">
        <v>11164</v>
      </c>
      <c r="J779" s="1259">
        <v>7432098</v>
      </c>
      <c r="K779" s="1260" t="s">
        <v>11221</v>
      </c>
      <c r="L779" s="1260" t="s">
        <v>11155</v>
      </c>
      <c r="M779" s="1260" t="s">
        <v>262</v>
      </c>
      <c r="N779" s="1260"/>
      <c r="O779" s="1260" t="s">
        <v>15877</v>
      </c>
      <c r="P779" s="1260"/>
      <c r="Q779" s="1260" t="s">
        <v>11596</v>
      </c>
      <c r="R779" s="1260"/>
      <c r="S779" s="1259">
        <v>1</v>
      </c>
      <c r="T779" s="1260"/>
      <c r="U779" s="1260"/>
      <c r="V779" s="1260"/>
      <c r="W779" s="1259">
        <v>0</v>
      </c>
      <c r="X779" s="1259">
        <v>1007</v>
      </c>
      <c r="Y779" s="1259">
        <v>0</v>
      </c>
    </row>
    <row r="780" spans="1:25">
      <c r="A780" s="1350">
        <v>11202001805</v>
      </c>
      <c r="B780" s="1260"/>
      <c r="C780" s="1260" t="s">
        <v>15880</v>
      </c>
      <c r="D780" s="1260" t="s">
        <v>15881</v>
      </c>
      <c r="E780" s="1260" t="s">
        <v>11190</v>
      </c>
      <c r="F780" s="1260" t="s">
        <v>11522</v>
      </c>
      <c r="G780" s="1260" t="s">
        <v>15882</v>
      </c>
      <c r="H780" s="1260" t="s">
        <v>11153</v>
      </c>
      <c r="I780" s="1260" t="s">
        <v>11177</v>
      </c>
      <c r="J780" s="1259">
        <v>7432097</v>
      </c>
      <c r="K780" s="1260" t="s">
        <v>11221</v>
      </c>
      <c r="L780" s="1260" t="s">
        <v>11155</v>
      </c>
      <c r="M780" s="1260" t="s">
        <v>158</v>
      </c>
      <c r="N780" s="1260" t="s">
        <v>15883</v>
      </c>
      <c r="O780" s="1260" t="s">
        <v>15881</v>
      </c>
      <c r="P780" s="1260" t="s">
        <v>11192</v>
      </c>
      <c r="Q780" s="1260"/>
      <c r="R780" s="1260" t="s">
        <v>15884</v>
      </c>
      <c r="S780" s="1259">
        <v>1</v>
      </c>
      <c r="T780" s="1260"/>
      <c r="U780" s="1260" t="s">
        <v>11751</v>
      </c>
      <c r="V780" s="1260" t="s">
        <v>12945</v>
      </c>
      <c r="W780" s="1259">
        <v>0</v>
      </c>
      <c r="X780" s="1259">
        <v>1007</v>
      </c>
      <c r="Y780" s="1259">
        <v>0</v>
      </c>
    </row>
    <row r="781" spans="1:25">
      <c r="A781" s="1350">
        <v>11202001804</v>
      </c>
      <c r="B781" s="1260"/>
      <c r="C781" s="1260" t="s">
        <v>15880</v>
      </c>
      <c r="D781" s="1260" t="s">
        <v>15885</v>
      </c>
      <c r="E781" s="1260" t="s">
        <v>11190</v>
      </c>
      <c r="F781" s="1260" t="s">
        <v>11522</v>
      </c>
      <c r="G781" s="1260" t="s">
        <v>15886</v>
      </c>
      <c r="H781" s="1260" t="s">
        <v>11153</v>
      </c>
      <c r="I781" s="1260" t="s">
        <v>11177</v>
      </c>
      <c r="J781" s="1259">
        <v>7432096</v>
      </c>
      <c r="K781" s="1260" t="s">
        <v>11221</v>
      </c>
      <c r="L781" s="1260" t="s">
        <v>11155</v>
      </c>
      <c r="M781" s="1260" t="s">
        <v>2628</v>
      </c>
      <c r="N781" s="1260" t="s">
        <v>15887</v>
      </c>
      <c r="O781" s="1260" t="s">
        <v>15885</v>
      </c>
      <c r="P781" s="1260"/>
      <c r="Q781" s="1260"/>
      <c r="R781" s="1260" t="s">
        <v>15888</v>
      </c>
      <c r="S781" s="1259">
        <v>1</v>
      </c>
      <c r="T781" s="1260"/>
      <c r="U781" s="1260" t="s">
        <v>11193</v>
      </c>
      <c r="V781" s="1260" t="s">
        <v>15889</v>
      </c>
      <c r="W781" s="1259">
        <v>0</v>
      </c>
      <c r="X781" s="1259">
        <v>1007</v>
      </c>
      <c r="Y781" s="1259">
        <v>0</v>
      </c>
    </row>
    <row r="782" spans="1:25">
      <c r="A782" s="1350">
        <v>11202001802</v>
      </c>
      <c r="B782" s="1260" t="s">
        <v>15890</v>
      </c>
      <c r="C782" s="1260" t="s">
        <v>15891</v>
      </c>
      <c r="D782" s="1260" t="s">
        <v>15892</v>
      </c>
      <c r="E782" s="1260" t="s">
        <v>11190</v>
      </c>
      <c r="F782" s="1260" t="s">
        <v>11522</v>
      </c>
      <c r="G782" s="1260" t="s">
        <v>15893</v>
      </c>
      <c r="H782" s="1260" t="s">
        <v>11153</v>
      </c>
      <c r="I782" s="1260" t="s">
        <v>11177</v>
      </c>
      <c r="J782" s="1259">
        <v>7432094</v>
      </c>
      <c r="K782" s="1260" t="s">
        <v>11221</v>
      </c>
      <c r="L782" s="1260" t="s">
        <v>11155</v>
      </c>
      <c r="M782" s="1260" t="s">
        <v>2024</v>
      </c>
      <c r="N782" s="1260" t="s">
        <v>15894</v>
      </c>
      <c r="O782" s="1260" t="s">
        <v>15892</v>
      </c>
      <c r="P782" s="1260"/>
      <c r="Q782" s="1260"/>
      <c r="R782" s="1260"/>
      <c r="S782" s="1259">
        <v>2</v>
      </c>
      <c r="T782" s="1260" t="s">
        <v>15895</v>
      </c>
      <c r="U782" s="1260" t="s">
        <v>11269</v>
      </c>
      <c r="V782" s="1260" t="s">
        <v>11787</v>
      </c>
      <c r="W782" s="1259">
        <v>0</v>
      </c>
      <c r="X782" s="1259">
        <v>1007</v>
      </c>
      <c r="Y782" s="1259">
        <v>0</v>
      </c>
    </row>
    <row r="783" spans="1:25">
      <c r="A783" s="1350">
        <v>11202001802</v>
      </c>
      <c r="B783" s="1260" t="s">
        <v>15896</v>
      </c>
      <c r="C783" s="1260" t="s">
        <v>15891</v>
      </c>
      <c r="D783" s="1260" t="s">
        <v>15892</v>
      </c>
      <c r="E783" s="1260" t="s">
        <v>11190</v>
      </c>
      <c r="F783" s="1260" t="s">
        <v>11522</v>
      </c>
      <c r="G783" s="1260" t="s">
        <v>15893</v>
      </c>
      <c r="H783" s="1260" t="s">
        <v>11153</v>
      </c>
      <c r="I783" s="1260" t="s">
        <v>11177</v>
      </c>
      <c r="J783" s="1259">
        <v>7432094</v>
      </c>
      <c r="K783" s="1260" t="s">
        <v>11221</v>
      </c>
      <c r="L783" s="1260" t="s">
        <v>11155</v>
      </c>
      <c r="M783" s="1260" t="s">
        <v>2024</v>
      </c>
      <c r="N783" s="1260" t="s">
        <v>15894</v>
      </c>
      <c r="O783" s="1260" t="s">
        <v>15892</v>
      </c>
      <c r="P783" s="1260"/>
      <c r="Q783" s="1260"/>
      <c r="R783" s="1260"/>
      <c r="S783" s="1259">
        <v>2</v>
      </c>
      <c r="T783" s="1260" t="s">
        <v>15895</v>
      </c>
      <c r="U783" s="1260" t="s">
        <v>11269</v>
      </c>
      <c r="V783" s="1260" t="s">
        <v>11787</v>
      </c>
      <c r="W783" s="1259">
        <v>0</v>
      </c>
      <c r="X783" s="1259">
        <v>1007</v>
      </c>
      <c r="Y783" s="1259">
        <v>0</v>
      </c>
    </row>
    <row r="784" spans="1:25">
      <c r="A784" s="1350">
        <v>11202001801</v>
      </c>
      <c r="B784" s="1260" t="s">
        <v>15897</v>
      </c>
      <c r="C784" s="1260" t="s">
        <v>15898</v>
      </c>
      <c r="D784" s="1260" t="s">
        <v>15899</v>
      </c>
      <c r="E784" s="1260" t="s">
        <v>11648</v>
      </c>
      <c r="F784" s="1260" t="s">
        <v>15900</v>
      </c>
      <c r="G784" s="1260" t="s">
        <v>15901</v>
      </c>
      <c r="H784" s="1260" t="s">
        <v>11153</v>
      </c>
      <c r="I784" s="1260" t="s">
        <v>10976</v>
      </c>
      <c r="J784" s="1259">
        <v>7432093</v>
      </c>
      <c r="K784" s="1260" t="s">
        <v>11221</v>
      </c>
      <c r="L784" s="1260" t="s">
        <v>11155</v>
      </c>
      <c r="M784" s="1260" t="s">
        <v>2033</v>
      </c>
      <c r="N784" s="1260" t="s">
        <v>15902</v>
      </c>
      <c r="O784" s="1260" t="s">
        <v>15899</v>
      </c>
      <c r="P784" s="1260" t="s">
        <v>15903</v>
      </c>
      <c r="Q784" s="1260" t="s">
        <v>11867</v>
      </c>
      <c r="R784" s="1260" t="s">
        <v>15903</v>
      </c>
      <c r="S784" s="1259">
        <v>1</v>
      </c>
      <c r="T784" s="1260" t="s">
        <v>15904</v>
      </c>
      <c r="U784" s="1260" t="s">
        <v>11158</v>
      </c>
      <c r="V784" s="1260" t="s">
        <v>13789</v>
      </c>
      <c r="W784" s="1259">
        <v>0</v>
      </c>
      <c r="X784" s="1259">
        <v>1007</v>
      </c>
      <c r="Y784" s="1259">
        <v>0</v>
      </c>
    </row>
    <row r="785" spans="1:25">
      <c r="A785" s="1350">
        <v>11202001800</v>
      </c>
      <c r="B785" s="1260"/>
      <c r="C785" s="1260" t="s">
        <v>15905</v>
      </c>
      <c r="D785" s="1260" t="s">
        <v>15906</v>
      </c>
      <c r="E785" s="1260" t="s">
        <v>14048</v>
      </c>
      <c r="F785" s="1260" t="s">
        <v>15782</v>
      </c>
      <c r="G785" s="1260" t="s">
        <v>15907</v>
      </c>
      <c r="H785" s="1260" t="s">
        <v>11153</v>
      </c>
      <c r="I785" s="1260" t="s">
        <v>10976</v>
      </c>
      <c r="J785" s="1259">
        <v>7432092</v>
      </c>
      <c r="K785" s="1260" t="s">
        <v>11221</v>
      </c>
      <c r="L785" s="1260" t="s">
        <v>11155</v>
      </c>
      <c r="M785" s="1260" t="s">
        <v>1222</v>
      </c>
      <c r="N785" s="1260" t="s">
        <v>15908</v>
      </c>
      <c r="O785" s="1260" t="s">
        <v>15906</v>
      </c>
      <c r="P785" s="1259">
        <v>8682565</v>
      </c>
      <c r="Q785" s="1260" t="s">
        <v>11394</v>
      </c>
      <c r="R785" s="1260" t="s">
        <v>12832</v>
      </c>
      <c r="S785" s="1259">
        <v>1</v>
      </c>
      <c r="T785" s="1260"/>
      <c r="U785" s="1260" t="s">
        <v>11158</v>
      </c>
      <c r="V785" s="1260" t="s">
        <v>11762</v>
      </c>
      <c r="W785" s="1259">
        <v>0</v>
      </c>
      <c r="X785" s="1259">
        <v>1007</v>
      </c>
      <c r="Y785" s="1259">
        <v>0</v>
      </c>
    </row>
    <row r="786" spans="1:25">
      <c r="A786" s="1350">
        <v>11202001799</v>
      </c>
      <c r="B786" s="1260"/>
      <c r="C786" s="1260" t="s">
        <v>15909</v>
      </c>
      <c r="D786" s="1260" t="s">
        <v>15910</v>
      </c>
      <c r="E786" s="1260" t="s">
        <v>11560</v>
      </c>
      <c r="F786" s="1260" t="s">
        <v>15900</v>
      </c>
      <c r="G786" s="1260" t="s">
        <v>15911</v>
      </c>
      <c r="H786" s="1260" t="s">
        <v>11153</v>
      </c>
      <c r="I786" s="1260" t="s">
        <v>10976</v>
      </c>
      <c r="J786" s="1259">
        <v>7432091</v>
      </c>
      <c r="K786" s="1260" t="s">
        <v>11221</v>
      </c>
      <c r="L786" s="1260" t="s">
        <v>11155</v>
      </c>
      <c r="M786" s="1260" t="s">
        <v>2033</v>
      </c>
      <c r="N786" s="1260" t="s">
        <v>15912</v>
      </c>
      <c r="O786" s="1260" t="s">
        <v>15910</v>
      </c>
      <c r="P786" s="1260" t="s">
        <v>15913</v>
      </c>
      <c r="Q786" s="1260"/>
      <c r="R786" s="1260" t="s">
        <v>15913</v>
      </c>
      <c r="S786" s="1259">
        <v>1</v>
      </c>
      <c r="T786" s="1260"/>
      <c r="U786" s="1260" t="s">
        <v>11396</v>
      </c>
      <c r="V786" s="1260" t="s">
        <v>11397</v>
      </c>
      <c r="W786" s="1259">
        <v>0</v>
      </c>
      <c r="X786" s="1259">
        <v>1007</v>
      </c>
      <c r="Y786" s="1259">
        <v>0</v>
      </c>
    </row>
    <row r="787" spans="1:25">
      <c r="A787" s="1350">
        <v>11202001798</v>
      </c>
      <c r="B787" s="1260"/>
      <c r="C787" s="1260" t="s">
        <v>15914</v>
      </c>
      <c r="D787" s="1260" t="s">
        <v>15915</v>
      </c>
      <c r="E787" s="1260" t="s">
        <v>11632</v>
      </c>
      <c r="F787" s="1260" t="s">
        <v>15868</v>
      </c>
      <c r="G787" s="1260" t="s">
        <v>15916</v>
      </c>
      <c r="H787" s="1260" t="s">
        <v>11153</v>
      </c>
      <c r="I787" s="1260" t="s">
        <v>10976</v>
      </c>
      <c r="J787" s="1259">
        <v>7432090</v>
      </c>
      <c r="K787" s="1260" t="s">
        <v>11221</v>
      </c>
      <c r="L787" s="1260" t="s">
        <v>11155</v>
      </c>
      <c r="M787" s="1260" t="s">
        <v>2530</v>
      </c>
      <c r="N787" s="1260" t="s">
        <v>15917</v>
      </c>
      <c r="O787" s="1260" t="s">
        <v>15915</v>
      </c>
      <c r="P787" s="1260"/>
      <c r="Q787" s="1260" t="s">
        <v>11985</v>
      </c>
      <c r="R787" s="1260" t="s">
        <v>15918</v>
      </c>
      <c r="S787" s="1259">
        <v>1</v>
      </c>
      <c r="T787" s="1260"/>
      <c r="U787" s="1260" t="s">
        <v>11158</v>
      </c>
      <c r="V787" s="1260" t="s">
        <v>11380</v>
      </c>
      <c r="W787" s="1259">
        <v>0</v>
      </c>
      <c r="X787" s="1259">
        <v>1007</v>
      </c>
      <c r="Y787" s="1259">
        <v>0</v>
      </c>
    </row>
    <row r="788" spans="1:25">
      <c r="A788" s="1350">
        <v>11202001797</v>
      </c>
      <c r="B788" s="1260"/>
      <c r="C788" s="1260" t="s">
        <v>15919</v>
      </c>
      <c r="D788" s="1260" t="s">
        <v>15920</v>
      </c>
      <c r="E788" s="1260" t="s">
        <v>11251</v>
      </c>
      <c r="F788" s="1260" t="s">
        <v>14913</v>
      </c>
      <c r="G788" s="1260" t="s">
        <v>15921</v>
      </c>
      <c r="H788" s="1260" t="s">
        <v>11153</v>
      </c>
      <c r="I788" s="1260" t="s">
        <v>11164</v>
      </c>
      <c r="J788" s="1259">
        <v>7432089</v>
      </c>
      <c r="K788" s="1260" t="s">
        <v>11221</v>
      </c>
      <c r="L788" s="1260" t="s">
        <v>11155</v>
      </c>
      <c r="M788" s="1260" t="s">
        <v>262</v>
      </c>
      <c r="N788" s="1260"/>
      <c r="O788" s="1260" t="s">
        <v>15920</v>
      </c>
      <c r="P788" s="1260"/>
      <c r="Q788" s="1260" t="s">
        <v>11411</v>
      </c>
      <c r="R788" s="1260" t="s">
        <v>15451</v>
      </c>
      <c r="S788" s="1259">
        <v>1</v>
      </c>
      <c r="T788" s="1260"/>
      <c r="U788" s="1260"/>
      <c r="V788" s="1260"/>
      <c r="W788" s="1259">
        <v>0</v>
      </c>
      <c r="X788" s="1259">
        <v>1007</v>
      </c>
      <c r="Y788" s="1259">
        <v>0</v>
      </c>
    </row>
    <row r="789" spans="1:25">
      <c r="A789" s="1350">
        <v>11202001796</v>
      </c>
      <c r="B789" s="1260" t="s">
        <v>15922</v>
      </c>
      <c r="C789" s="1260" t="s">
        <v>15923</v>
      </c>
      <c r="D789" s="1260" t="s">
        <v>15924</v>
      </c>
      <c r="E789" s="1260" t="s">
        <v>11190</v>
      </c>
      <c r="F789" s="1260" t="s">
        <v>14067</v>
      </c>
      <c r="G789" s="1260" t="s">
        <v>15925</v>
      </c>
      <c r="H789" s="1260" t="s">
        <v>11153</v>
      </c>
      <c r="I789" s="1260" t="s">
        <v>11164</v>
      </c>
      <c r="J789" s="1259">
        <v>7432088</v>
      </c>
      <c r="K789" s="1260" t="s">
        <v>11221</v>
      </c>
      <c r="L789" s="1260" t="s">
        <v>11155</v>
      </c>
      <c r="M789" s="1260" t="s">
        <v>2259</v>
      </c>
      <c r="N789" s="1260" t="s">
        <v>15926</v>
      </c>
      <c r="O789" s="1260" t="s">
        <v>15924</v>
      </c>
      <c r="P789" s="1260" t="s">
        <v>15927</v>
      </c>
      <c r="Q789" s="1260" t="s">
        <v>11846</v>
      </c>
      <c r="R789" s="1260" t="s">
        <v>15927</v>
      </c>
      <c r="S789" s="1259">
        <v>1</v>
      </c>
      <c r="T789" s="1260" t="s">
        <v>15928</v>
      </c>
      <c r="U789" s="1260" t="s">
        <v>11209</v>
      </c>
      <c r="V789" s="1260" t="s">
        <v>12112</v>
      </c>
      <c r="W789" s="1259">
        <v>0</v>
      </c>
      <c r="X789" s="1259">
        <v>1007</v>
      </c>
      <c r="Y789" s="1259">
        <v>0</v>
      </c>
    </row>
    <row r="790" spans="1:25">
      <c r="A790" s="1350">
        <v>11202001795</v>
      </c>
      <c r="B790" s="1260" t="s">
        <v>15929</v>
      </c>
      <c r="C790" s="1260" t="s">
        <v>15930</v>
      </c>
      <c r="D790" s="1260" t="s">
        <v>15931</v>
      </c>
      <c r="E790" s="1260" t="s">
        <v>11203</v>
      </c>
      <c r="F790" s="1260" t="s">
        <v>15932</v>
      </c>
      <c r="G790" s="1260" t="s">
        <v>15933</v>
      </c>
      <c r="H790" s="1260" t="s">
        <v>11153</v>
      </c>
      <c r="I790" s="1260" t="s">
        <v>10976</v>
      </c>
      <c r="J790" s="1259">
        <v>7432087</v>
      </c>
      <c r="K790" s="1260" t="s">
        <v>11221</v>
      </c>
      <c r="L790" s="1260" t="s">
        <v>11155</v>
      </c>
      <c r="M790" s="1260" t="s">
        <v>2278</v>
      </c>
      <c r="N790" s="1260" t="s">
        <v>15934</v>
      </c>
      <c r="O790" s="1260" t="s">
        <v>15931</v>
      </c>
      <c r="P790" s="1260" t="s">
        <v>15935</v>
      </c>
      <c r="Q790" s="1260" t="s">
        <v>11867</v>
      </c>
      <c r="R790" s="1260" t="s">
        <v>15936</v>
      </c>
      <c r="S790" s="1259">
        <v>1</v>
      </c>
      <c r="T790" s="1260" t="s">
        <v>15937</v>
      </c>
      <c r="U790" s="1260" t="s">
        <v>11158</v>
      </c>
      <c r="V790" s="1260" t="s">
        <v>15570</v>
      </c>
      <c r="W790" s="1259">
        <v>0</v>
      </c>
      <c r="X790" s="1259">
        <v>1007</v>
      </c>
      <c r="Y790" s="1259">
        <v>0</v>
      </c>
    </row>
    <row r="791" spans="1:25">
      <c r="A791" s="1350">
        <v>11202001794</v>
      </c>
      <c r="B791" s="1260" t="s">
        <v>15938</v>
      </c>
      <c r="C791" s="1260" t="s">
        <v>15939</v>
      </c>
      <c r="D791" s="1260" t="s">
        <v>15940</v>
      </c>
      <c r="E791" s="1260" t="s">
        <v>11747</v>
      </c>
      <c r="F791" s="1260" t="s">
        <v>15764</v>
      </c>
      <c r="G791" s="1260" t="s">
        <v>15941</v>
      </c>
      <c r="H791" s="1260" t="s">
        <v>11153</v>
      </c>
      <c r="I791" s="1260" t="s">
        <v>11243</v>
      </c>
      <c r="J791" s="1259">
        <v>7432086</v>
      </c>
      <c r="K791" s="1260" t="s">
        <v>11221</v>
      </c>
      <c r="L791" s="1260" t="s">
        <v>11155</v>
      </c>
      <c r="M791" s="1260" t="s">
        <v>2419</v>
      </c>
      <c r="N791" s="1260" t="s">
        <v>15942</v>
      </c>
      <c r="O791" s="1260" t="s">
        <v>15940</v>
      </c>
      <c r="P791" s="1260" t="s">
        <v>15943</v>
      </c>
      <c r="Q791" s="1260" t="s">
        <v>12049</v>
      </c>
      <c r="R791" s="1260" t="s">
        <v>15944</v>
      </c>
      <c r="S791" s="1259">
        <v>1</v>
      </c>
      <c r="T791" s="1260" t="s">
        <v>15945</v>
      </c>
      <c r="U791" s="1260" t="s">
        <v>11610</v>
      </c>
      <c r="V791" s="1260" t="s">
        <v>15946</v>
      </c>
      <c r="W791" s="1259">
        <v>0</v>
      </c>
      <c r="X791" s="1259">
        <v>1007</v>
      </c>
      <c r="Y791" s="1259">
        <v>0</v>
      </c>
    </row>
    <row r="792" spans="1:25">
      <c r="A792" s="1350">
        <v>11202001793</v>
      </c>
      <c r="B792" s="1260"/>
      <c r="C792" s="1260" t="s">
        <v>15947</v>
      </c>
      <c r="D792" s="1260" t="s">
        <v>15948</v>
      </c>
      <c r="E792" s="1260" t="s">
        <v>14449</v>
      </c>
      <c r="F792" s="1260" t="s">
        <v>15949</v>
      </c>
      <c r="G792" s="1260" t="s">
        <v>15950</v>
      </c>
      <c r="H792" s="1260" t="s">
        <v>11153</v>
      </c>
      <c r="I792" s="1260" t="s">
        <v>10976</v>
      </c>
      <c r="J792" s="1259">
        <v>7432085</v>
      </c>
      <c r="K792" s="1260" t="s">
        <v>11221</v>
      </c>
      <c r="L792" s="1260" t="s">
        <v>11155</v>
      </c>
      <c r="M792" s="1260" t="s">
        <v>262</v>
      </c>
      <c r="N792" s="1260"/>
      <c r="O792" s="1260" t="s">
        <v>15948</v>
      </c>
      <c r="P792" s="1260"/>
      <c r="Q792" s="1260"/>
      <c r="R792" s="1259">
        <v>8902041</v>
      </c>
      <c r="S792" s="1259">
        <v>1</v>
      </c>
      <c r="T792" s="1260"/>
      <c r="U792" s="1260"/>
      <c r="V792" s="1260"/>
      <c r="W792" s="1259">
        <v>0</v>
      </c>
      <c r="X792" s="1259">
        <v>1007</v>
      </c>
      <c r="Y792" s="1259">
        <v>0</v>
      </c>
    </row>
    <row r="793" spans="1:25">
      <c r="A793" s="1350">
        <v>11202001792</v>
      </c>
      <c r="B793" s="1260"/>
      <c r="C793" s="1260" t="s">
        <v>15951</v>
      </c>
      <c r="D793" s="1260" t="s">
        <v>15952</v>
      </c>
      <c r="E793" s="1260" t="s">
        <v>11509</v>
      </c>
      <c r="F793" s="1260" t="s">
        <v>11522</v>
      </c>
      <c r="G793" s="1260" t="s">
        <v>15953</v>
      </c>
      <c r="H793" s="1260" t="s">
        <v>11153</v>
      </c>
      <c r="I793" s="1260" t="s">
        <v>11177</v>
      </c>
      <c r="J793" s="1259">
        <v>7432084</v>
      </c>
      <c r="K793" s="1260" t="s">
        <v>11221</v>
      </c>
      <c r="L793" s="1260" t="s">
        <v>11155</v>
      </c>
      <c r="M793" s="1260" t="s">
        <v>2135</v>
      </c>
      <c r="N793" s="1260" t="s">
        <v>15954</v>
      </c>
      <c r="O793" s="1260" t="s">
        <v>15952</v>
      </c>
      <c r="P793" s="1260" t="s">
        <v>11192</v>
      </c>
      <c r="Q793" s="1260"/>
      <c r="R793" s="1260" t="s">
        <v>15955</v>
      </c>
      <c r="S793" s="1259">
        <v>1</v>
      </c>
      <c r="T793" s="1260"/>
      <c r="U793" s="1260" t="s">
        <v>11269</v>
      </c>
      <c r="V793" s="1260" t="s">
        <v>11620</v>
      </c>
      <c r="W793" s="1259">
        <v>0</v>
      </c>
      <c r="X793" s="1259">
        <v>1007</v>
      </c>
      <c r="Y793" s="1259">
        <v>0</v>
      </c>
    </row>
    <row r="794" spans="1:25">
      <c r="A794" s="1350">
        <v>11202001791</v>
      </c>
      <c r="B794" s="1260" t="s">
        <v>15956</v>
      </c>
      <c r="C794" s="1260" t="s">
        <v>15957</v>
      </c>
      <c r="D794" s="1260" t="s">
        <v>15958</v>
      </c>
      <c r="E794" s="1260" t="s">
        <v>11203</v>
      </c>
      <c r="F794" s="1260" t="s">
        <v>14067</v>
      </c>
      <c r="G794" s="1260" t="s">
        <v>15959</v>
      </c>
      <c r="H794" s="1260" t="s">
        <v>11153</v>
      </c>
      <c r="I794" s="1260" t="s">
        <v>11164</v>
      </c>
      <c r="J794" s="1259">
        <v>7432083</v>
      </c>
      <c r="K794" s="1260" t="s">
        <v>11221</v>
      </c>
      <c r="L794" s="1260" t="s">
        <v>11155</v>
      </c>
      <c r="M794" s="1260" t="s">
        <v>2182</v>
      </c>
      <c r="N794" s="1260" t="s">
        <v>15960</v>
      </c>
      <c r="O794" s="1260" t="s">
        <v>15958</v>
      </c>
      <c r="P794" s="1260" t="s">
        <v>15961</v>
      </c>
      <c r="Q794" s="1260" t="s">
        <v>14279</v>
      </c>
      <c r="R794" s="1260" t="s">
        <v>14889</v>
      </c>
      <c r="S794" s="1259">
        <v>1</v>
      </c>
      <c r="T794" s="1260" t="s">
        <v>15962</v>
      </c>
      <c r="U794" s="1260" t="s">
        <v>11231</v>
      </c>
      <c r="V794" s="1260" t="s">
        <v>11281</v>
      </c>
      <c r="W794" s="1259">
        <v>0</v>
      </c>
      <c r="X794" s="1259">
        <v>1007</v>
      </c>
      <c r="Y794" s="1259">
        <v>0</v>
      </c>
    </row>
    <row r="795" spans="1:25">
      <c r="A795" s="1350">
        <v>11202001790</v>
      </c>
      <c r="B795" s="1260" t="s">
        <v>15963</v>
      </c>
      <c r="C795" s="1260" t="s">
        <v>15964</v>
      </c>
      <c r="D795" s="1260" t="s">
        <v>15965</v>
      </c>
      <c r="E795" s="1260" t="s">
        <v>11509</v>
      </c>
      <c r="F795" s="1260" t="s">
        <v>15782</v>
      </c>
      <c r="G795" s="1260" t="s">
        <v>15966</v>
      </c>
      <c r="H795" s="1260" t="s">
        <v>11153</v>
      </c>
      <c r="I795" s="1260" t="s">
        <v>10976</v>
      </c>
      <c r="J795" s="1259">
        <v>7432082</v>
      </c>
      <c r="K795" s="1260" t="s">
        <v>11221</v>
      </c>
      <c r="L795" s="1260" t="s">
        <v>11155</v>
      </c>
      <c r="M795" s="1260" t="s">
        <v>1276</v>
      </c>
      <c r="N795" s="1260" t="s">
        <v>15967</v>
      </c>
      <c r="O795" s="1260" t="s">
        <v>15965</v>
      </c>
      <c r="P795" s="1260" t="s">
        <v>15968</v>
      </c>
      <c r="Q795" s="1260" t="s">
        <v>11411</v>
      </c>
      <c r="R795" s="1260" t="s">
        <v>15968</v>
      </c>
      <c r="S795" s="1259">
        <v>1</v>
      </c>
      <c r="T795" s="1260" t="s">
        <v>15969</v>
      </c>
      <c r="U795" s="1260" t="s">
        <v>11158</v>
      </c>
      <c r="V795" s="1260" t="s">
        <v>15970</v>
      </c>
      <c r="W795" s="1259">
        <v>0</v>
      </c>
      <c r="X795" s="1259">
        <v>1007</v>
      </c>
      <c r="Y795" s="1259">
        <v>0</v>
      </c>
    </row>
    <row r="796" spans="1:25">
      <c r="A796" s="1350">
        <v>11202001789</v>
      </c>
      <c r="B796" s="1260" t="s">
        <v>15971</v>
      </c>
      <c r="C796" s="1260" t="s">
        <v>15972</v>
      </c>
      <c r="D796" s="1260" t="s">
        <v>15973</v>
      </c>
      <c r="E796" s="1260" t="s">
        <v>11190</v>
      </c>
      <c r="F796" s="1260" t="s">
        <v>15782</v>
      </c>
      <c r="G796" s="1260" t="s">
        <v>15974</v>
      </c>
      <c r="H796" s="1260" t="s">
        <v>11153</v>
      </c>
      <c r="I796" s="1260" t="s">
        <v>10976</v>
      </c>
      <c r="J796" s="1259">
        <v>7432081</v>
      </c>
      <c r="K796" s="1260" t="s">
        <v>11221</v>
      </c>
      <c r="L796" s="1260" t="s">
        <v>11155</v>
      </c>
      <c r="M796" s="1260" t="s">
        <v>2281</v>
      </c>
      <c r="N796" s="1260" t="s">
        <v>15975</v>
      </c>
      <c r="O796" s="1260" t="s">
        <v>15973</v>
      </c>
      <c r="P796" s="1260" t="s">
        <v>15976</v>
      </c>
      <c r="Q796" s="1260" t="s">
        <v>11223</v>
      </c>
      <c r="R796" s="1260" t="s">
        <v>15976</v>
      </c>
      <c r="S796" s="1259">
        <v>1</v>
      </c>
      <c r="T796" s="1260" t="s">
        <v>15977</v>
      </c>
      <c r="U796" s="1260" t="s">
        <v>11231</v>
      </c>
      <c r="V796" s="1260" t="s">
        <v>15978</v>
      </c>
      <c r="W796" s="1259">
        <v>0</v>
      </c>
      <c r="X796" s="1259">
        <v>1007</v>
      </c>
      <c r="Y796" s="1259">
        <v>0</v>
      </c>
    </row>
    <row r="797" spans="1:25">
      <c r="A797" s="1350">
        <v>11202001788</v>
      </c>
      <c r="B797" s="1260"/>
      <c r="C797" s="1260" t="s">
        <v>15979</v>
      </c>
      <c r="D797" s="1260" t="s">
        <v>15980</v>
      </c>
      <c r="E797" s="1260" t="s">
        <v>11632</v>
      </c>
      <c r="F797" s="1260" t="s">
        <v>11649</v>
      </c>
      <c r="G797" s="1260" t="s">
        <v>15981</v>
      </c>
      <c r="H797" s="1260" t="s">
        <v>11153</v>
      </c>
      <c r="I797" s="1260" t="s">
        <v>10976</v>
      </c>
      <c r="J797" s="1259">
        <v>7432080</v>
      </c>
      <c r="K797" s="1260" t="s">
        <v>11221</v>
      </c>
      <c r="L797" s="1260" t="s">
        <v>11155</v>
      </c>
      <c r="M797" s="1260" t="s">
        <v>2030</v>
      </c>
      <c r="N797" s="1260" t="s">
        <v>15982</v>
      </c>
      <c r="O797" s="1260" t="s">
        <v>15980</v>
      </c>
      <c r="P797" s="1260" t="s">
        <v>15983</v>
      </c>
      <c r="Q797" s="1260" t="s">
        <v>15984</v>
      </c>
      <c r="R797" s="1260" t="s">
        <v>15983</v>
      </c>
      <c r="S797" s="1259">
        <v>1</v>
      </c>
      <c r="T797" s="1260"/>
      <c r="U797" s="1260" t="s">
        <v>11396</v>
      </c>
      <c r="V797" s="1260" t="s">
        <v>12425</v>
      </c>
      <c r="W797" s="1259">
        <v>0</v>
      </c>
      <c r="X797" s="1259">
        <v>1007</v>
      </c>
      <c r="Y797" s="1259">
        <v>0</v>
      </c>
    </row>
    <row r="798" spans="1:25">
      <c r="A798" s="1350">
        <v>11202001787</v>
      </c>
      <c r="B798" s="1260"/>
      <c r="C798" s="1260" t="s">
        <v>15985</v>
      </c>
      <c r="D798" s="1260" t="s">
        <v>15986</v>
      </c>
      <c r="E798" s="1260" t="s">
        <v>11648</v>
      </c>
      <c r="F798" s="1260" t="s">
        <v>15868</v>
      </c>
      <c r="G798" s="1260" t="s">
        <v>15987</v>
      </c>
      <c r="H798" s="1260" t="s">
        <v>11153</v>
      </c>
      <c r="I798" s="1260" t="s">
        <v>10976</v>
      </c>
      <c r="J798" s="1259">
        <v>7432079</v>
      </c>
      <c r="K798" s="1260" t="s">
        <v>11221</v>
      </c>
      <c r="L798" s="1260" t="s">
        <v>11155</v>
      </c>
      <c r="M798" s="1260" t="s">
        <v>2537</v>
      </c>
      <c r="N798" s="1260" t="s">
        <v>15988</v>
      </c>
      <c r="O798" s="1260" t="s">
        <v>15986</v>
      </c>
      <c r="P798" s="1260"/>
      <c r="Q798" s="1260" t="s">
        <v>11867</v>
      </c>
      <c r="R798" s="1260" t="s">
        <v>15989</v>
      </c>
      <c r="S798" s="1259">
        <v>1</v>
      </c>
      <c r="T798" s="1260"/>
      <c r="U798" s="1260" t="s">
        <v>11158</v>
      </c>
      <c r="V798" s="1260" t="s">
        <v>12716</v>
      </c>
      <c r="W798" s="1259">
        <v>0</v>
      </c>
      <c r="X798" s="1259">
        <v>1007</v>
      </c>
      <c r="Y798" s="1259">
        <v>0</v>
      </c>
    </row>
    <row r="799" spans="1:25">
      <c r="A799" s="1350">
        <v>11202001786</v>
      </c>
      <c r="B799" s="1260" t="s">
        <v>15990</v>
      </c>
      <c r="C799" s="1260" t="s">
        <v>15991</v>
      </c>
      <c r="D799" s="1260" t="s">
        <v>15992</v>
      </c>
      <c r="E799" s="1260" t="s">
        <v>11203</v>
      </c>
      <c r="F799" s="1260" t="s">
        <v>13025</v>
      </c>
      <c r="G799" s="1260" t="s">
        <v>15993</v>
      </c>
      <c r="H799" s="1260" t="s">
        <v>11153</v>
      </c>
      <c r="I799" s="1260" t="s">
        <v>13027</v>
      </c>
      <c r="J799" s="1259">
        <v>7432078</v>
      </c>
      <c r="K799" s="1260" t="s">
        <v>11221</v>
      </c>
      <c r="L799" s="1260" t="s">
        <v>11155</v>
      </c>
      <c r="M799" s="1260" t="s">
        <v>1970</v>
      </c>
      <c r="N799" s="1260" t="s">
        <v>15994</v>
      </c>
      <c r="O799" s="1260" t="s">
        <v>15992</v>
      </c>
      <c r="P799" s="1260" t="s">
        <v>15995</v>
      </c>
      <c r="Q799" s="1260" t="s">
        <v>11658</v>
      </c>
      <c r="R799" s="1260" t="s">
        <v>15995</v>
      </c>
      <c r="S799" s="1259">
        <v>1</v>
      </c>
      <c r="T799" s="1260" t="s">
        <v>15996</v>
      </c>
      <c r="U799" s="1260" t="s">
        <v>11182</v>
      </c>
      <c r="V799" s="1260" t="s">
        <v>15997</v>
      </c>
      <c r="W799" s="1259">
        <v>0</v>
      </c>
      <c r="X799" s="1259">
        <v>1007</v>
      </c>
      <c r="Y799" s="1259">
        <v>0</v>
      </c>
    </row>
    <row r="800" spans="1:25">
      <c r="A800" s="1350">
        <v>11202001785</v>
      </c>
      <c r="B800" s="1260"/>
      <c r="C800" s="1260" t="s">
        <v>15998</v>
      </c>
      <c r="D800" s="1260" t="s">
        <v>15999</v>
      </c>
      <c r="E800" s="1260" t="s">
        <v>11426</v>
      </c>
      <c r="F800" s="1260" t="s">
        <v>16000</v>
      </c>
      <c r="G800" s="1260" t="s">
        <v>16001</v>
      </c>
      <c r="H800" s="1260" t="s">
        <v>11153</v>
      </c>
      <c r="I800" s="1260" t="s">
        <v>11164</v>
      </c>
      <c r="J800" s="1259">
        <v>7432077</v>
      </c>
      <c r="K800" s="1260" t="s">
        <v>11221</v>
      </c>
      <c r="L800" s="1260" t="s">
        <v>11155</v>
      </c>
      <c r="M800" s="1260" t="s">
        <v>1653</v>
      </c>
      <c r="N800" s="1260" t="s">
        <v>16002</v>
      </c>
      <c r="O800" s="1260" t="s">
        <v>15999</v>
      </c>
      <c r="P800" s="1260"/>
      <c r="Q800" s="1260"/>
      <c r="R800" s="1260"/>
      <c r="S800" s="1259">
        <v>1</v>
      </c>
      <c r="T800" s="1260"/>
      <c r="U800" s="1260" t="s">
        <v>11921</v>
      </c>
      <c r="V800" s="1260" t="s">
        <v>16003</v>
      </c>
      <c r="W800" s="1259">
        <v>0</v>
      </c>
      <c r="X800" s="1259">
        <v>1007</v>
      </c>
      <c r="Y800" s="1259">
        <v>0</v>
      </c>
    </row>
    <row r="801" spans="1:25">
      <c r="A801" s="1350">
        <v>11202001784</v>
      </c>
      <c r="B801" s="1260"/>
      <c r="C801" s="1260" t="s">
        <v>16004</v>
      </c>
      <c r="D801" s="1260" t="s">
        <v>16005</v>
      </c>
      <c r="E801" s="1260" t="s">
        <v>11419</v>
      </c>
      <c r="F801" s="1260" t="s">
        <v>16006</v>
      </c>
      <c r="G801" s="1260" t="s">
        <v>16007</v>
      </c>
      <c r="H801" s="1260" t="s">
        <v>11153</v>
      </c>
      <c r="I801" s="1260" t="s">
        <v>11164</v>
      </c>
      <c r="J801" s="1259">
        <v>7432076</v>
      </c>
      <c r="K801" s="1260" t="s">
        <v>11221</v>
      </c>
      <c r="L801" s="1260" t="s">
        <v>11155</v>
      </c>
      <c r="M801" s="1260" t="s">
        <v>1274</v>
      </c>
      <c r="N801" s="1260" t="s">
        <v>16008</v>
      </c>
      <c r="O801" s="1260" t="s">
        <v>16005</v>
      </c>
      <c r="P801" s="1260"/>
      <c r="Q801" s="1260"/>
      <c r="R801" s="1260"/>
      <c r="S801" s="1259">
        <v>1</v>
      </c>
      <c r="T801" s="1260"/>
      <c r="U801" s="1260" t="s">
        <v>11921</v>
      </c>
      <c r="V801" s="1260" t="s">
        <v>13303</v>
      </c>
      <c r="W801" s="1259">
        <v>0</v>
      </c>
      <c r="X801" s="1259">
        <v>1007</v>
      </c>
      <c r="Y801" s="1259">
        <v>0</v>
      </c>
    </row>
    <row r="802" spans="1:25">
      <c r="A802" s="1350">
        <v>11202001783</v>
      </c>
      <c r="B802" s="1260"/>
      <c r="C802" s="1260" t="s">
        <v>16009</v>
      </c>
      <c r="D802" s="1260" t="s">
        <v>16010</v>
      </c>
      <c r="E802" s="1260" t="s">
        <v>11353</v>
      </c>
      <c r="F802" s="1260" t="s">
        <v>16011</v>
      </c>
      <c r="G802" s="1260" t="s">
        <v>16012</v>
      </c>
      <c r="H802" s="1260" t="s">
        <v>11153</v>
      </c>
      <c r="I802" s="1260" t="s">
        <v>10976</v>
      </c>
      <c r="J802" s="1259">
        <v>7432075</v>
      </c>
      <c r="K802" s="1260" t="s">
        <v>11221</v>
      </c>
      <c r="L802" s="1260" t="s">
        <v>11155</v>
      </c>
      <c r="M802" s="1260" t="s">
        <v>262</v>
      </c>
      <c r="N802" s="1260"/>
      <c r="O802" s="1260" t="s">
        <v>16010</v>
      </c>
      <c r="P802" s="1260"/>
      <c r="Q802" s="1260"/>
      <c r="R802" s="1260"/>
      <c r="S802" s="1259">
        <v>1</v>
      </c>
      <c r="T802" s="1260"/>
      <c r="U802" s="1260"/>
      <c r="V802" s="1260"/>
      <c r="W802" s="1259">
        <v>0</v>
      </c>
      <c r="X802" s="1259">
        <v>1007</v>
      </c>
      <c r="Y802" s="1259">
        <v>0</v>
      </c>
    </row>
    <row r="803" spans="1:25">
      <c r="A803" s="1350">
        <v>11202001782</v>
      </c>
      <c r="B803" s="1260"/>
      <c r="C803" s="1260" t="s">
        <v>16013</v>
      </c>
      <c r="D803" s="1260" t="s">
        <v>16014</v>
      </c>
      <c r="E803" s="1260" t="s">
        <v>11353</v>
      </c>
      <c r="F803" s="1260" t="s">
        <v>16015</v>
      </c>
      <c r="G803" s="1260" t="s">
        <v>16016</v>
      </c>
      <c r="H803" s="1260" t="s">
        <v>11153</v>
      </c>
      <c r="I803" s="1260" t="s">
        <v>11243</v>
      </c>
      <c r="J803" s="1259">
        <v>7432074</v>
      </c>
      <c r="K803" s="1260" t="s">
        <v>11221</v>
      </c>
      <c r="L803" s="1260" t="s">
        <v>11155</v>
      </c>
      <c r="M803" s="1260" t="s">
        <v>262</v>
      </c>
      <c r="N803" s="1260"/>
      <c r="O803" s="1260" t="s">
        <v>16014</v>
      </c>
      <c r="P803" s="1260"/>
      <c r="Q803" s="1260" t="s">
        <v>11450</v>
      </c>
      <c r="R803" s="1260"/>
      <c r="S803" s="1259">
        <v>1</v>
      </c>
      <c r="T803" s="1260"/>
      <c r="U803" s="1260"/>
      <c r="V803" s="1260"/>
      <c r="W803" s="1259">
        <v>0</v>
      </c>
      <c r="X803" s="1259">
        <v>1007</v>
      </c>
      <c r="Y803" s="1259">
        <v>0</v>
      </c>
    </row>
    <row r="804" spans="1:25">
      <c r="A804" s="1350">
        <v>11202001781</v>
      </c>
      <c r="B804" s="1260"/>
      <c r="C804" s="1260" t="s">
        <v>16017</v>
      </c>
      <c r="D804" s="1260" t="s">
        <v>16018</v>
      </c>
      <c r="E804" s="1260" t="s">
        <v>11509</v>
      </c>
      <c r="F804" s="1260" t="s">
        <v>11440</v>
      </c>
      <c r="G804" s="1260" t="s">
        <v>16019</v>
      </c>
      <c r="H804" s="1260" t="s">
        <v>11153</v>
      </c>
      <c r="I804" s="1260" t="s">
        <v>11177</v>
      </c>
      <c r="J804" s="1259">
        <v>7432073</v>
      </c>
      <c r="K804" s="1260" t="s">
        <v>11221</v>
      </c>
      <c r="L804" s="1260" t="s">
        <v>11155</v>
      </c>
      <c r="M804" s="1260" t="s">
        <v>1654</v>
      </c>
      <c r="N804" s="1260" t="s">
        <v>16020</v>
      </c>
      <c r="O804" s="1260" t="s">
        <v>16018</v>
      </c>
      <c r="P804" s="1260" t="s">
        <v>16021</v>
      </c>
      <c r="Q804" s="1260"/>
      <c r="R804" s="1260"/>
      <c r="S804" s="1259">
        <v>1</v>
      </c>
      <c r="T804" s="1260"/>
      <c r="U804" s="1260" t="s">
        <v>11182</v>
      </c>
      <c r="V804" s="1260" t="s">
        <v>12041</v>
      </c>
      <c r="W804" s="1259">
        <v>0</v>
      </c>
      <c r="X804" s="1259">
        <v>1007</v>
      </c>
      <c r="Y804" s="1259">
        <v>0</v>
      </c>
    </row>
    <row r="805" spans="1:25">
      <c r="A805" s="1350">
        <v>11202001780</v>
      </c>
      <c r="B805" s="1260"/>
      <c r="C805" s="1260" t="s">
        <v>16022</v>
      </c>
      <c r="D805" s="1260" t="s">
        <v>16023</v>
      </c>
      <c r="E805" s="1260" t="s">
        <v>11526</v>
      </c>
      <c r="F805" s="1260" t="s">
        <v>16024</v>
      </c>
      <c r="G805" s="1260" t="s">
        <v>16025</v>
      </c>
      <c r="H805" s="1260" t="s">
        <v>11153</v>
      </c>
      <c r="I805" s="1260" t="s">
        <v>11243</v>
      </c>
      <c r="J805" s="1259">
        <v>7432072</v>
      </c>
      <c r="K805" s="1260" t="s">
        <v>11221</v>
      </c>
      <c r="L805" s="1260" t="s">
        <v>11155</v>
      </c>
      <c r="M805" s="1260" t="s">
        <v>262</v>
      </c>
      <c r="N805" s="1260"/>
      <c r="O805" s="1260" t="s">
        <v>16023</v>
      </c>
      <c r="P805" s="1260"/>
      <c r="Q805" s="1260" t="s">
        <v>11450</v>
      </c>
      <c r="R805" s="1260"/>
      <c r="S805" s="1259">
        <v>1</v>
      </c>
      <c r="T805" s="1260"/>
      <c r="U805" s="1260"/>
      <c r="V805" s="1260"/>
      <c r="W805" s="1259">
        <v>0</v>
      </c>
      <c r="X805" s="1259">
        <v>1007</v>
      </c>
      <c r="Y805" s="1259">
        <v>0</v>
      </c>
    </row>
    <row r="806" spans="1:25">
      <c r="A806" s="1350">
        <v>11202001779</v>
      </c>
      <c r="B806" s="1260"/>
      <c r="C806" s="1260" t="s">
        <v>16026</v>
      </c>
      <c r="D806" s="1260" t="s">
        <v>16027</v>
      </c>
      <c r="E806" s="1260" t="s">
        <v>11457</v>
      </c>
      <c r="F806" s="1260" t="s">
        <v>11440</v>
      </c>
      <c r="G806" s="1260" t="s">
        <v>16028</v>
      </c>
      <c r="H806" s="1260" t="s">
        <v>11153</v>
      </c>
      <c r="I806" s="1260" t="s">
        <v>11177</v>
      </c>
      <c r="J806" s="1259">
        <v>7432071</v>
      </c>
      <c r="K806" s="1260" t="s">
        <v>11221</v>
      </c>
      <c r="L806" s="1260" t="s">
        <v>11155</v>
      </c>
      <c r="M806" s="1260" t="s">
        <v>262</v>
      </c>
      <c r="N806" s="1260"/>
      <c r="O806" s="1260" t="s">
        <v>16027</v>
      </c>
      <c r="P806" s="1260"/>
      <c r="Q806" s="1260"/>
      <c r="R806" s="1260"/>
      <c r="S806" s="1259">
        <v>1</v>
      </c>
      <c r="T806" s="1260"/>
      <c r="U806" s="1260"/>
      <c r="V806" s="1260"/>
      <c r="W806" s="1259">
        <v>0</v>
      </c>
      <c r="X806" s="1259">
        <v>1007</v>
      </c>
      <c r="Y806" s="1259">
        <v>0</v>
      </c>
    </row>
    <row r="807" spans="1:25">
      <c r="A807" s="1350">
        <v>11202001778</v>
      </c>
      <c r="B807" s="1260"/>
      <c r="C807" s="1260" t="s">
        <v>16029</v>
      </c>
      <c r="D807" s="1260" t="s">
        <v>16030</v>
      </c>
      <c r="E807" s="1260" t="s">
        <v>11457</v>
      </c>
      <c r="F807" s="1260" t="s">
        <v>16011</v>
      </c>
      <c r="G807" s="1260" t="s">
        <v>16031</v>
      </c>
      <c r="H807" s="1260" t="s">
        <v>11153</v>
      </c>
      <c r="I807" s="1260" t="s">
        <v>10976</v>
      </c>
      <c r="J807" s="1259">
        <v>7432070</v>
      </c>
      <c r="K807" s="1260" t="s">
        <v>11221</v>
      </c>
      <c r="L807" s="1260" t="s">
        <v>11155</v>
      </c>
      <c r="M807" s="1260" t="s">
        <v>262</v>
      </c>
      <c r="N807" s="1260"/>
      <c r="O807" s="1260" t="s">
        <v>16030</v>
      </c>
      <c r="P807" s="1260"/>
      <c r="Q807" s="1260"/>
      <c r="R807" s="1260"/>
      <c r="S807" s="1259">
        <v>1</v>
      </c>
      <c r="T807" s="1260"/>
      <c r="U807" s="1260"/>
      <c r="V807" s="1260"/>
      <c r="W807" s="1259">
        <v>0</v>
      </c>
      <c r="X807" s="1259">
        <v>1007</v>
      </c>
      <c r="Y807" s="1259">
        <v>0</v>
      </c>
    </row>
    <row r="808" spans="1:25">
      <c r="A808" s="1350">
        <v>11202001777</v>
      </c>
      <c r="B808" s="1260"/>
      <c r="C808" s="1260" t="s">
        <v>16032</v>
      </c>
      <c r="D808" s="1260" t="s">
        <v>16033</v>
      </c>
      <c r="E808" s="1260" t="s">
        <v>11444</v>
      </c>
      <c r="F808" s="1260" t="s">
        <v>11440</v>
      </c>
      <c r="G808" s="1260" t="s">
        <v>16034</v>
      </c>
      <c r="H808" s="1260" t="s">
        <v>11153</v>
      </c>
      <c r="I808" s="1260" t="s">
        <v>11177</v>
      </c>
      <c r="J808" s="1259">
        <v>7432069</v>
      </c>
      <c r="K808" s="1260" t="s">
        <v>11221</v>
      </c>
      <c r="L808" s="1260" t="s">
        <v>11155</v>
      </c>
      <c r="M808" s="1260" t="s">
        <v>262</v>
      </c>
      <c r="N808" s="1260"/>
      <c r="O808" s="1260" t="s">
        <v>16033</v>
      </c>
      <c r="P808" s="1260"/>
      <c r="Q808" s="1260"/>
      <c r="R808" s="1260"/>
      <c r="S808" s="1259">
        <v>1</v>
      </c>
      <c r="T808" s="1260"/>
      <c r="U808" s="1260"/>
      <c r="V808" s="1260"/>
      <c r="W808" s="1259">
        <v>0</v>
      </c>
      <c r="X808" s="1259">
        <v>1007</v>
      </c>
      <c r="Y808" s="1259">
        <v>0</v>
      </c>
    </row>
    <row r="809" spans="1:25">
      <c r="A809" s="1350">
        <v>11202001776</v>
      </c>
      <c r="B809" s="1260"/>
      <c r="C809" s="1260" t="s">
        <v>16035</v>
      </c>
      <c r="D809" s="1260" t="s">
        <v>16036</v>
      </c>
      <c r="E809" s="1260" t="s">
        <v>11509</v>
      </c>
      <c r="F809" s="1260" t="s">
        <v>16037</v>
      </c>
      <c r="G809" s="1260" t="s">
        <v>16038</v>
      </c>
      <c r="H809" s="1260" t="s">
        <v>11153</v>
      </c>
      <c r="I809" s="1260" t="s">
        <v>10976</v>
      </c>
      <c r="J809" s="1259">
        <v>7432068</v>
      </c>
      <c r="K809" s="1260" t="s">
        <v>11221</v>
      </c>
      <c r="L809" s="1260" t="s">
        <v>11155</v>
      </c>
      <c r="M809" s="1260" t="s">
        <v>2301</v>
      </c>
      <c r="N809" s="1260" t="s">
        <v>16039</v>
      </c>
      <c r="O809" s="1260" t="s">
        <v>16036</v>
      </c>
      <c r="P809" s="1260" t="s">
        <v>11192</v>
      </c>
      <c r="Q809" s="1260" t="s">
        <v>12654</v>
      </c>
      <c r="R809" s="1260" t="s">
        <v>16040</v>
      </c>
      <c r="S809" s="1259">
        <v>1</v>
      </c>
      <c r="T809" s="1260"/>
      <c r="U809" s="1260" t="s">
        <v>12408</v>
      </c>
      <c r="V809" s="1260" t="s">
        <v>13854</v>
      </c>
      <c r="W809" s="1259">
        <v>0</v>
      </c>
      <c r="X809" s="1259">
        <v>1007</v>
      </c>
      <c r="Y809" s="1259">
        <v>0</v>
      </c>
    </row>
    <row r="810" spans="1:25">
      <c r="A810" s="1350">
        <v>11202001775</v>
      </c>
      <c r="B810" s="1260"/>
      <c r="C810" s="1260" t="s">
        <v>16041</v>
      </c>
      <c r="D810" s="1260" t="s">
        <v>16042</v>
      </c>
      <c r="E810" s="1260" t="s">
        <v>11353</v>
      </c>
      <c r="F810" s="1260" t="s">
        <v>11440</v>
      </c>
      <c r="G810" s="1260" t="s">
        <v>16043</v>
      </c>
      <c r="H810" s="1260" t="s">
        <v>11153</v>
      </c>
      <c r="I810" s="1260" t="s">
        <v>11177</v>
      </c>
      <c r="J810" s="1259">
        <v>7432067</v>
      </c>
      <c r="K810" s="1260" t="s">
        <v>11221</v>
      </c>
      <c r="L810" s="1260" t="s">
        <v>11155</v>
      </c>
      <c r="M810" s="1260" t="s">
        <v>262</v>
      </c>
      <c r="N810" s="1260"/>
      <c r="O810" s="1260" t="s">
        <v>16042</v>
      </c>
      <c r="P810" s="1260"/>
      <c r="Q810" s="1260"/>
      <c r="R810" s="1260"/>
      <c r="S810" s="1259">
        <v>1</v>
      </c>
      <c r="T810" s="1260"/>
      <c r="U810" s="1260"/>
      <c r="V810" s="1260"/>
      <c r="W810" s="1259">
        <v>0</v>
      </c>
      <c r="X810" s="1259">
        <v>1007</v>
      </c>
      <c r="Y810" s="1259">
        <v>0</v>
      </c>
    </row>
    <row r="811" spans="1:25">
      <c r="A811" s="1350">
        <v>11202001774</v>
      </c>
      <c r="B811" s="1260"/>
      <c r="C811" s="1260" t="s">
        <v>16044</v>
      </c>
      <c r="D811" s="1260" t="s">
        <v>16045</v>
      </c>
      <c r="E811" s="1260" t="s">
        <v>11461</v>
      </c>
      <c r="F811" s="1260" t="s">
        <v>16046</v>
      </c>
      <c r="G811" s="1260" t="s">
        <v>16047</v>
      </c>
      <c r="H811" s="1260" t="s">
        <v>11153</v>
      </c>
      <c r="I811" s="1260" t="s">
        <v>11164</v>
      </c>
      <c r="J811" s="1259">
        <v>7432066</v>
      </c>
      <c r="K811" s="1260" t="s">
        <v>11221</v>
      </c>
      <c r="L811" s="1260" t="s">
        <v>11155</v>
      </c>
      <c r="M811" s="1260" t="s">
        <v>262</v>
      </c>
      <c r="N811" s="1260"/>
      <c r="O811" s="1260" t="s">
        <v>16045</v>
      </c>
      <c r="P811" s="1260"/>
      <c r="Q811" s="1260"/>
      <c r="R811" s="1260"/>
      <c r="S811" s="1259">
        <v>1</v>
      </c>
      <c r="T811" s="1260"/>
      <c r="U811" s="1260"/>
      <c r="V811" s="1260"/>
      <c r="W811" s="1259">
        <v>0</v>
      </c>
      <c r="X811" s="1259">
        <v>1007</v>
      </c>
      <c r="Y811" s="1259">
        <v>0</v>
      </c>
    </row>
    <row r="812" spans="1:25">
      <c r="A812" s="1350">
        <v>11202001773</v>
      </c>
      <c r="B812" s="1260"/>
      <c r="C812" s="1260" t="s">
        <v>16048</v>
      </c>
      <c r="D812" s="1260" t="s">
        <v>16049</v>
      </c>
      <c r="E812" s="1260" t="s">
        <v>11303</v>
      </c>
      <c r="F812" s="1260" t="s">
        <v>11440</v>
      </c>
      <c r="G812" s="1260" t="s">
        <v>16050</v>
      </c>
      <c r="H812" s="1260" t="s">
        <v>11153</v>
      </c>
      <c r="I812" s="1260" t="s">
        <v>11177</v>
      </c>
      <c r="J812" s="1259">
        <v>7432065</v>
      </c>
      <c r="K812" s="1260" t="s">
        <v>11221</v>
      </c>
      <c r="L812" s="1260" t="s">
        <v>11155</v>
      </c>
      <c r="M812" s="1260" t="s">
        <v>262</v>
      </c>
      <c r="N812" s="1260"/>
      <c r="O812" s="1260" t="s">
        <v>16049</v>
      </c>
      <c r="P812" s="1260"/>
      <c r="Q812" s="1260"/>
      <c r="R812" s="1260"/>
      <c r="S812" s="1259">
        <v>1</v>
      </c>
      <c r="T812" s="1260"/>
      <c r="U812" s="1260"/>
      <c r="V812" s="1260"/>
      <c r="W812" s="1259">
        <v>0</v>
      </c>
      <c r="X812" s="1259">
        <v>1007</v>
      </c>
      <c r="Y812" s="1259">
        <v>0</v>
      </c>
    </row>
    <row r="813" spans="1:25">
      <c r="A813" s="1350">
        <v>11202001772</v>
      </c>
      <c r="B813" s="1260" t="s">
        <v>16051</v>
      </c>
      <c r="C813" s="1260" t="s">
        <v>16052</v>
      </c>
      <c r="D813" s="1260" t="s">
        <v>16053</v>
      </c>
      <c r="E813" s="1260" t="s">
        <v>11175</v>
      </c>
      <c r="F813" s="1260" t="s">
        <v>16054</v>
      </c>
      <c r="G813" s="1260" t="s">
        <v>16055</v>
      </c>
      <c r="H813" s="1260" t="s">
        <v>11153</v>
      </c>
      <c r="I813" s="1260" t="s">
        <v>10976</v>
      </c>
      <c r="J813" s="1259">
        <v>7432064</v>
      </c>
      <c r="K813" s="1260" t="s">
        <v>11221</v>
      </c>
      <c r="L813" s="1260" t="s">
        <v>11155</v>
      </c>
      <c r="M813" s="1260" t="s">
        <v>1226</v>
      </c>
      <c r="N813" s="1260" t="s">
        <v>16056</v>
      </c>
      <c r="O813" s="1260" t="s">
        <v>16053</v>
      </c>
      <c r="P813" s="1260" t="s">
        <v>16057</v>
      </c>
      <c r="Q813" s="1260" t="s">
        <v>16058</v>
      </c>
      <c r="R813" s="1260" t="s">
        <v>16057</v>
      </c>
      <c r="S813" s="1259">
        <v>1</v>
      </c>
      <c r="T813" s="1260" t="s">
        <v>16059</v>
      </c>
      <c r="U813" s="1260" t="s">
        <v>12601</v>
      </c>
      <c r="V813" s="1260" t="s">
        <v>13752</v>
      </c>
      <c r="W813" s="1259">
        <v>0</v>
      </c>
      <c r="X813" s="1259">
        <v>1007</v>
      </c>
      <c r="Y813" s="1259">
        <v>0</v>
      </c>
    </row>
    <row r="814" spans="1:25">
      <c r="A814" s="1350">
        <v>11202001771</v>
      </c>
      <c r="B814" s="1260"/>
      <c r="C814" s="1260" t="s">
        <v>16060</v>
      </c>
      <c r="D814" s="1260" t="s">
        <v>16061</v>
      </c>
      <c r="E814" s="1260" t="s">
        <v>16062</v>
      </c>
      <c r="F814" s="1260" t="s">
        <v>11694</v>
      </c>
      <c r="G814" s="1260" t="s">
        <v>16063</v>
      </c>
      <c r="H814" s="1260" t="s">
        <v>11153</v>
      </c>
      <c r="I814" s="1260" t="s">
        <v>10976</v>
      </c>
      <c r="J814" s="1259">
        <v>7432063</v>
      </c>
      <c r="K814" s="1260" t="s">
        <v>11221</v>
      </c>
      <c r="L814" s="1260" t="s">
        <v>11155</v>
      </c>
      <c r="M814" s="1260" t="s">
        <v>262</v>
      </c>
      <c r="N814" s="1260"/>
      <c r="O814" s="1260" t="s">
        <v>16061</v>
      </c>
      <c r="P814" s="1260"/>
      <c r="Q814" s="1260"/>
      <c r="R814" s="1260" t="s">
        <v>16064</v>
      </c>
      <c r="S814" s="1259">
        <v>1</v>
      </c>
      <c r="T814" s="1260"/>
      <c r="U814" s="1260"/>
      <c r="V814" s="1260"/>
      <c r="W814" s="1259">
        <v>0</v>
      </c>
      <c r="X814" s="1259">
        <v>1007</v>
      </c>
      <c r="Y814" s="1259">
        <v>0</v>
      </c>
    </row>
    <row r="815" spans="1:25">
      <c r="A815" s="1350">
        <v>11202001770</v>
      </c>
      <c r="B815" s="1260"/>
      <c r="C815" s="1260" t="s">
        <v>16065</v>
      </c>
      <c r="D815" s="1260" t="s">
        <v>16066</v>
      </c>
      <c r="E815" s="1260" t="s">
        <v>11353</v>
      </c>
      <c r="F815" s="1260" t="s">
        <v>16067</v>
      </c>
      <c r="G815" s="1260" t="s">
        <v>16068</v>
      </c>
      <c r="H815" s="1260" t="s">
        <v>11153</v>
      </c>
      <c r="I815" s="1260" t="s">
        <v>11243</v>
      </c>
      <c r="J815" s="1259">
        <v>7432062</v>
      </c>
      <c r="K815" s="1260" t="s">
        <v>11221</v>
      </c>
      <c r="L815" s="1260" t="s">
        <v>11155</v>
      </c>
      <c r="M815" s="1260" t="s">
        <v>262</v>
      </c>
      <c r="N815" s="1260"/>
      <c r="O815" s="1260" t="s">
        <v>16066</v>
      </c>
      <c r="P815" s="1260"/>
      <c r="Q815" s="1260" t="s">
        <v>11533</v>
      </c>
      <c r="R815" s="1260"/>
      <c r="S815" s="1259">
        <v>1</v>
      </c>
      <c r="T815" s="1260"/>
      <c r="U815" s="1260"/>
      <c r="V815" s="1260"/>
      <c r="W815" s="1259">
        <v>0</v>
      </c>
      <c r="X815" s="1259">
        <v>1007</v>
      </c>
      <c r="Y815" s="1259">
        <v>0</v>
      </c>
    </row>
    <row r="816" spans="1:25">
      <c r="A816" s="1350">
        <v>11202001769</v>
      </c>
      <c r="B816" s="1260"/>
      <c r="C816" s="1260" t="s">
        <v>16069</v>
      </c>
      <c r="D816" s="1260" t="s">
        <v>16070</v>
      </c>
      <c r="E816" s="1260" t="s">
        <v>11543</v>
      </c>
      <c r="F816" s="1260" t="s">
        <v>11544</v>
      </c>
      <c r="G816" s="1260" t="s">
        <v>16071</v>
      </c>
      <c r="H816" s="1260" t="s">
        <v>11153</v>
      </c>
      <c r="I816" s="1260" t="s">
        <v>11243</v>
      </c>
      <c r="J816" s="1259">
        <v>7432061</v>
      </c>
      <c r="K816" s="1260" t="s">
        <v>11221</v>
      </c>
      <c r="L816" s="1260" t="s">
        <v>11155</v>
      </c>
      <c r="M816" s="1260" t="s">
        <v>262</v>
      </c>
      <c r="N816" s="1260"/>
      <c r="O816" s="1260" t="s">
        <v>16070</v>
      </c>
      <c r="P816" s="1260"/>
      <c r="Q816" s="1260" t="s">
        <v>11533</v>
      </c>
      <c r="R816" s="1260"/>
      <c r="S816" s="1259">
        <v>1</v>
      </c>
      <c r="T816" s="1260"/>
      <c r="U816" s="1260"/>
      <c r="V816" s="1260"/>
      <c r="W816" s="1259">
        <v>0</v>
      </c>
      <c r="X816" s="1259">
        <v>1007</v>
      </c>
      <c r="Y816" s="1259">
        <v>0</v>
      </c>
    </row>
    <row r="817" spans="1:25">
      <c r="A817" s="1350">
        <v>11202001768</v>
      </c>
      <c r="B817" s="1260"/>
      <c r="C817" s="1260" t="s">
        <v>16072</v>
      </c>
      <c r="D817" s="1260" t="s">
        <v>16073</v>
      </c>
      <c r="E817" s="1260" t="s">
        <v>11543</v>
      </c>
      <c r="F817" s="1260" t="s">
        <v>11544</v>
      </c>
      <c r="G817" s="1260" t="s">
        <v>16074</v>
      </c>
      <c r="H817" s="1260" t="s">
        <v>11153</v>
      </c>
      <c r="I817" s="1260" t="s">
        <v>11243</v>
      </c>
      <c r="J817" s="1259">
        <v>7432060</v>
      </c>
      <c r="K817" s="1260" t="s">
        <v>11221</v>
      </c>
      <c r="L817" s="1260" t="s">
        <v>11155</v>
      </c>
      <c r="M817" s="1260" t="s">
        <v>262</v>
      </c>
      <c r="N817" s="1260"/>
      <c r="O817" s="1260" t="s">
        <v>16073</v>
      </c>
      <c r="P817" s="1260"/>
      <c r="Q817" s="1260" t="s">
        <v>11533</v>
      </c>
      <c r="R817" s="1260"/>
      <c r="S817" s="1259">
        <v>1</v>
      </c>
      <c r="T817" s="1260"/>
      <c r="U817" s="1260"/>
      <c r="V817" s="1260"/>
      <c r="W817" s="1259">
        <v>0</v>
      </c>
      <c r="X817" s="1259">
        <v>1007</v>
      </c>
      <c r="Y817" s="1259">
        <v>0</v>
      </c>
    </row>
    <row r="818" spans="1:25">
      <c r="A818" s="1350">
        <v>11202001767</v>
      </c>
      <c r="B818" s="1260"/>
      <c r="C818" s="1260" t="s">
        <v>16075</v>
      </c>
      <c r="D818" s="1260" t="s">
        <v>16076</v>
      </c>
      <c r="E818" s="1260" t="s">
        <v>11543</v>
      </c>
      <c r="F818" s="1260" t="s">
        <v>16077</v>
      </c>
      <c r="G818" s="1260" t="s">
        <v>16078</v>
      </c>
      <c r="H818" s="1260" t="s">
        <v>11153</v>
      </c>
      <c r="I818" s="1260" t="s">
        <v>11243</v>
      </c>
      <c r="J818" s="1259">
        <v>7432059</v>
      </c>
      <c r="K818" s="1260" t="s">
        <v>11221</v>
      </c>
      <c r="L818" s="1260" t="s">
        <v>11155</v>
      </c>
      <c r="M818" s="1260" t="s">
        <v>262</v>
      </c>
      <c r="N818" s="1260"/>
      <c r="O818" s="1260" t="s">
        <v>16076</v>
      </c>
      <c r="P818" s="1260"/>
      <c r="Q818" s="1260" t="s">
        <v>11533</v>
      </c>
      <c r="R818" s="1260"/>
      <c r="S818" s="1259">
        <v>1</v>
      </c>
      <c r="T818" s="1260"/>
      <c r="U818" s="1260"/>
      <c r="V818" s="1260"/>
      <c r="W818" s="1259">
        <v>0</v>
      </c>
      <c r="X818" s="1259">
        <v>1007</v>
      </c>
      <c r="Y818" s="1259">
        <v>0</v>
      </c>
    </row>
    <row r="819" spans="1:25">
      <c r="A819" s="1350">
        <v>11202001766</v>
      </c>
      <c r="B819" s="1260"/>
      <c r="C819" s="1260" t="s">
        <v>16079</v>
      </c>
      <c r="D819" s="1260" t="s">
        <v>16080</v>
      </c>
      <c r="E819" s="1260" t="s">
        <v>11543</v>
      </c>
      <c r="F819" s="1260" t="s">
        <v>13995</v>
      </c>
      <c r="G819" s="1260" t="s">
        <v>16081</v>
      </c>
      <c r="H819" s="1260" t="s">
        <v>11153</v>
      </c>
      <c r="I819" s="1260" t="s">
        <v>11243</v>
      </c>
      <c r="J819" s="1259">
        <v>7432058</v>
      </c>
      <c r="K819" s="1260" t="s">
        <v>11221</v>
      </c>
      <c r="L819" s="1260" t="s">
        <v>11155</v>
      </c>
      <c r="M819" s="1260" t="s">
        <v>262</v>
      </c>
      <c r="N819" s="1260"/>
      <c r="O819" s="1260" t="s">
        <v>16080</v>
      </c>
      <c r="P819" s="1260"/>
      <c r="Q819" s="1260" t="s">
        <v>11533</v>
      </c>
      <c r="R819" s="1260"/>
      <c r="S819" s="1259">
        <v>1</v>
      </c>
      <c r="T819" s="1260"/>
      <c r="U819" s="1260"/>
      <c r="V819" s="1260"/>
      <c r="W819" s="1259">
        <v>0</v>
      </c>
      <c r="X819" s="1259">
        <v>1007</v>
      </c>
      <c r="Y819" s="1259">
        <v>0</v>
      </c>
    </row>
    <row r="820" spans="1:25">
      <c r="A820" s="1350">
        <v>11202001765</v>
      </c>
      <c r="B820" s="1260"/>
      <c r="C820" s="1260" t="s">
        <v>16082</v>
      </c>
      <c r="D820" s="1260" t="s">
        <v>16083</v>
      </c>
      <c r="E820" s="1260" t="s">
        <v>11353</v>
      </c>
      <c r="F820" s="1260" t="s">
        <v>11544</v>
      </c>
      <c r="G820" s="1260" t="s">
        <v>16084</v>
      </c>
      <c r="H820" s="1260" t="s">
        <v>11153</v>
      </c>
      <c r="I820" s="1260" t="s">
        <v>11243</v>
      </c>
      <c r="J820" s="1259">
        <v>7432057</v>
      </c>
      <c r="K820" s="1260" t="s">
        <v>11221</v>
      </c>
      <c r="L820" s="1260" t="s">
        <v>11155</v>
      </c>
      <c r="M820" s="1260" t="s">
        <v>262</v>
      </c>
      <c r="N820" s="1260"/>
      <c r="O820" s="1260" t="s">
        <v>16083</v>
      </c>
      <c r="P820" s="1260"/>
      <c r="Q820" s="1260" t="s">
        <v>11533</v>
      </c>
      <c r="R820" s="1260"/>
      <c r="S820" s="1259">
        <v>1</v>
      </c>
      <c r="T820" s="1260"/>
      <c r="U820" s="1260"/>
      <c r="V820" s="1260"/>
      <c r="W820" s="1259">
        <v>0</v>
      </c>
      <c r="X820" s="1259">
        <v>1007</v>
      </c>
      <c r="Y820" s="1259">
        <v>0</v>
      </c>
    </row>
    <row r="821" spans="1:25">
      <c r="A821" s="1350">
        <v>11202001764</v>
      </c>
      <c r="B821" s="1260"/>
      <c r="C821" s="1260" t="s">
        <v>16085</v>
      </c>
      <c r="D821" s="1260" t="s">
        <v>16086</v>
      </c>
      <c r="E821" s="1260" t="s">
        <v>13956</v>
      </c>
      <c r="F821" s="1260" t="s">
        <v>11522</v>
      </c>
      <c r="G821" s="1260" t="s">
        <v>16087</v>
      </c>
      <c r="H821" s="1260" t="s">
        <v>11153</v>
      </c>
      <c r="I821" s="1260" t="s">
        <v>11177</v>
      </c>
      <c r="J821" s="1259">
        <v>7432056</v>
      </c>
      <c r="K821" s="1260" t="s">
        <v>11221</v>
      </c>
      <c r="L821" s="1260" t="s">
        <v>11155</v>
      </c>
      <c r="M821" s="1260" t="s">
        <v>262</v>
      </c>
      <c r="N821" s="1260"/>
      <c r="O821" s="1260" t="s">
        <v>16086</v>
      </c>
      <c r="P821" s="1260"/>
      <c r="Q821" s="1260"/>
      <c r="R821" s="1260"/>
      <c r="S821" s="1259">
        <v>1</v>
      </c>
      <c r="T821" s="1260"/>
      <c r="U821" s="1260"/>
      <c r="V821" s="1260"/>
      <c r="W821" s="1259">
        <v>0</v>
      </c>
      <c r="X821" s="1259">
        <v>1007</v>
      </c>
      <c r="Y821" s="1259">
        <v>0</v>
      </c>
    </row>
    <row r="822" spans="1:25">
      <c r="A822" s="1350">
        <v>11202001763</v>
      </c>
      <c r="B822" s="1260"/>
      <c r="C822" s="1260" t="s">
        <v>16088</v>
      </c>
      <c r="D822" s="1260" t="s">
        <v>16089</v>
      </c>
      <c r="E822" s="1260" t="s">
        <v>11648</v>
      </c>
      <c r="F822" s="1260" t="s">
        <v>16090</v>
      </c>
      <c r="G822" s="1260" t="s">
        <v>16091</v>
      </c>
      <c r="H822" s="1260" t="s">
        <v>11153</v>
      </c>
      <c r="I822" s="1260" t="s">
        <v>10976</v>
      </c>
      <c r="J822" s="1259">
        <v>7432055</v>
      </c>
      <c r="K822" s="1260" t="s">
        <v>11221</v>
      </c>
      <c r="L822" s="1260" t="s">
        <v>11155</v>
      </c>
      <c r="M822" s="1260" t="s">
        <v>2533</v>
      </c>
      <c r="N822" s="1260" t="s">
        <v>16092</v>
      </c>
      <c r="O822" s="1260" t="s">
        <v>16089</v>
      </c>
      <c r="P822" s="1260"/>
      <c r="Q822" s="1260"/>
      <c r="R822" s="1260" t="s">
        <v>16093</v>
      </c>
      <c r="S822" s="1259">
        <v>1</v>
      </c>
      <c r="T822" s="1260"/>
      <c r="U822" s="1260" t="s">
        <v>11158</v>
      </c>
      <c r="V822" s="1260" t="s">
        <v>13320</v>
      </c>
      <c r="W822" s="1259">
        <v>0</v>
      </c>
      <c r="X822" s="1259">
        <v>1007</v>
      </c>
      <c r="Y822" s="1259">
        <v>0</v>
      </c>
    </row>
    <row r="823" spans="1:25">
      <c r="A823" s="1350">
        <v>11202001762</v>
      </c>
      <c r="B823" s="1260" t="s">
        <v>16094</v>
      </c>
      <c r="C823" s="1260" t="s">
        <v>16095</v>
      </c>
      <c r="D823" s="1260" t="s">
        <v>16096</v>
      </c>
      <c r="E823" s="1260" t="s">
        <v>11190</v>
      </c>
      <c r="F823" s="1260" t="s">
        <v>16097</v>
      </c>
      <c r="G823" s="1260"/>
      <c r="H823" s="1260" t="s">
        <v>11153</v>
      </c>
      <c r="I823" s="1260" t="s">
        <v>10976</v>
      </c>
      <c r="J823" s="1259">
        <v>7432054</v>
      </c>
      <c r="K823" s="1260" t="s">
        <v>11221</v>
      </c>
      <c r="L823" s="1260" t="s">
        <v>11275</v>
      </c>
      <c r="M823" s="1260" t="s">
        <v>2036</v>
      </c>
      <c r="N823" s="1260" t="s">
        <v>16098</v>
      </c>
      <c r="O823" s="1260" t="s">
        <v>16096</v>
      </c>
      <c r="P823" s="1260" t="s">
        <v>16099</v>
      </c>
      <c r="Q823" s="1260" t="s">
        <v>16100</v>
      </c>
      <c r="R823" s="1260" t="s">
        <v>16101</v>
      </c>
      <c r="S823" s="1259">
        <v>1</v>
      </c>
      <c r="T823" s="1260" t="s">
        <v>16102</v>
      </c>
      <c r="U823" s="1260" t="s">
        <v>11231</v>
      </c>
      <c r="V823" s="1260" t="s">
        <v>12201</v>
      </c>
      <c r="W823" s="1259">
        <v>0</v>
      </c>
      <c r="X823" s="1259">
        <v>1007</v>
      </c>
      <c r="Y823" s="1259">
        <v>2</v>
      </c>
    </row>
    <row r="824" spans="1:25">
      <c r="A824" s="1350">
        <v>11202001761</v>
      </c>
      <c r="B824" s="1260"/>
      <c r="C824" s="1260" t="s">
        <v>16103</v>
      </c>
      <c r="D824" s="1260" t="s">
        <v>16104</v>
      </c>
      <c r="E824" s="1260" t="s">
        <v>11509</v>
      </c>
      <c r="F824" s="1260" t="s">
        <v>16105</v>
      </c>
      <c r="G824" s="1260" t="s">
        <v>16106</v>
      </c>
      <c r="H824" s="1260" t="s">
        <v>11153</v>
      </c>
      <c r="I824" s="1260" t="s">
        <v>11164</v>
      </c>
      <c r="J824" s="1259">
        <v>7432053</v>
      </c>
      <c r="K824" s="1260" t="s">
        <v>11221</v>
      </c>
      <c r="L824" s="1260" t="s">
        <v>11155</v>
      </c>
      <c r="M824" s="1260" t="s">
        <v>2154</v>
      </c>
      <c r="N824" s="1260" t="s">
        <v>16107</v>
      </c>
      <c r="O824" s="1260" t="s">
        <v>16104</v>
      </c>
      <c r="P824" s="1260"/>
      <c r="Q824" s="1260" t="s">
        <v>11769</v>
      </c>
      <c r="R824" s="1260"/>
      <c r="S824" s="1259">
        <v>1</v>
      </c>
      <c r="T824" s="1260"/>
      <c r="U824" s="1260" t="s">
        <v>11290</v>
      </c>
      <c r="V824" s="1260" t="s">
        <v>16108</v>
      </c>
      <c r="W824" s="1259">
        <v>0</v>
      </c>
      <c r="X824" s="1259">
        <v>1007</v>
      </c>
      <c r="Y824" s="1259">
        <v>0</v>
      </c>
    </row>
    <row r="825" spans="1:25">
      <c r="A825" s="1350">
        <v>11202001760</v>
      </c>
      <c r="B825" s="1260" t="s">
        <v>16109</v>
      </c>
      <c r="C825" s="1260" t="s">
        <v>16110</v>
      </c>
      <c r="D825" s="1260" t="s">
        <v>16111</v>
      </c>
      <c r="E825" s="1260" t="s">
        <v>11426</v>
      </c>
      <c r="F825" s="1260" t="s">
        <v>16097</v>
      </c>
      <c r="G825" s="1260" t="s">
        <v>16112</v>
      </c>
      <c r="H825" s="1260" t="s">
        <v>11153</v>
      </c>
      <c r="I825" s="1260" t="s">
        <v>10976</v>
      </c>
      <c r="J825" s="1259">
        <v>7432052</v>
      </c>
      <c r="K825" s="1260" t="s">
        <v>11221</v>
      </c>
      <c r="L825" s="1260" t="s">
        <v>11385</v>
      </c>
      <c r="M825" s="1260" t="s">
        <v>2036</v>
      </c>
      <c r="N825" s="1260" t="s">
        <v>16113</v>
      </c>
      <c r="O825" s="1260" t="s">
        <v>16111</v>
      </c>
      <c r="P825" s="1260" t="s">
        <v>16114</v>
      </c>
      <c r="Q825" s="1260" t="s">
        <v>12654</v>
      </c>
      <c r="R825" s="1260" t="s">
        <v>16115</v>
      </c>
      <c r="S825" s="1259">
        <v>1</v>
      </c>
      <c r="T825" s="1260" t="s">
        <v>16116</v>
      </c>
      <c r="U825" s="1260" t="s">
        <v>11231</v>
      </c>
      <c r="V825" s="1260" t="s">
        <v>12201</v>
      </c>
      <c r="W825" s="1259">
        <v>0</v>
      </c>
      <c r="X825" s="1259">
        <v>1007</v>
      </c>
      <c r="Y825" s="1259">
        <v>1</v>
      </c>
    </row>
    <row r="826" spans="1:25">
      <c r="A826" s="1350">
        <v>11202001759</v>
      </c>
      <c r="B826" s="1260" t="s">
        <v>16117</v>
      </c>
      <c r="C826" s="1260" t="s">
        <v>16118</v>
      </c>
      <c r="D826" s="1260" t="s">
        <v>16119</v>
      </c>
      <c r="E826" s="1260" t="s">
        <v>11311</v>
      </c>
      <c r="F826" s="1260"/>
      <c r="G826" s="1260"/>
      <c r="H826" s="1260" t="s">
        <v>11153</v>
      </c>
      <c r="I826" s="1260" t="s">
        <v>10976</v>
      </c>
      <c r="J826" s="1259">
        <v>7432051</v>
      </c>
      <c r="K826" s="1260" t="s">
        <v>11221</v>
      </c>
      <c r="L826" s="1260" t="s">
        <v>11275</v>
      </c>
      <c r="M826" s="1260" t="s">
        <v>1949</v>
      </c>
      <c r="N826" s="1260" t="s">
        <v>16120</v>
      </c>
      <c r="O826" s="1260" t="s">
        <v>16119</v>
      </c>
      <c r="P826" s="1260" t="s">
        <v>16121</v>
      </c>
      <c r="Q826" s="1260" t="s">
        <v>12261</v>
      </c>
      <c r="R826" s="1260" t="s">
        <v>16121</v>
      </c>
      <c r="S826" s="1259">
        <v>1</v>
      </c>
      <c r="T826" s="1260" t="s">
        <v>16122</v>
      </c>
      <c r="U826" s="1260" t="s">
        <v>11396</v>
      </c>
      <c r="V826" s="1260" t="s">
        <v>11645</v>
      </c>
      <c r="W826" s="1259">
        <v>0</v>
      </c>
      <c r="X826" s="1259">
        <v>1007</v>
      </c>
      <c r="Y826" s="1259">
        <v>2</v>
      </c>
    </row>
    <row r="827" spans="1:25">
      <c r="A827" s="1350">
        <v>11202001758</v>
      </c>
      <c r="B827" s="1260" t="s">
        <v>16123</v>
      </c>
      <c r="C827" s="1260" t="s">
        <v>16124</v>
      </c>
      <c r="D827" s="1260" t="s">
        <v>16125</v>
      </c>
      <c r="E827" s="1260" t="s">
        <v>11311</v>
      </c>
      <c r="F827" s="1260" t="s">
        <v>16126</v>
      </c>
      <c r="G827" s="1260" t="s">
        <v>16127</v>
      </c>
      <c r="H827" s="1260" t="s">
        <v>11153</v>
      </c>
      <c r="I827" s="1260" t="s">
        <v>10976</v>
      </c>
      <c r="J827" s="1259">
        <v>7432050</v>
      </c>
      <c r="K827" s="1260" t="s">
        <v>11375</v>
      </c>
      <c r="L827" s="1260" t="s">
        <v>11385</v>
      </c>
      <c r="M827" s="1260" t="s">
        <v>1949</v>
      </c>
      <c r="N827" s="1260" t="s">
        <v>16128</v>
      </c>
      <c r="O827" s="1260" t="s">
        <v>16125</v>
      </c>
      <c r="P827" s="1260" t="s">
        <v>16129</v>
      </c>
      <c r="Q827" s="1260" t="s">
        <v>11795</v>
      </c>
      <c r="R827" s="1260" t="s">
        <v>16130</v>
      </c>
      <c r="S827" s="1259">
        <v>1</v>
      </c>
      <c r="T827" s="1260" t="s">
        <v>16131</v>
      </c>
      <c r="U827" s="1260" t="s">
        <v>11396</v>
      </c>
      <c r="V827" s="1260" t="s">
        <v>11988</v>
      </c>
      <c r="W827" s="1259">
        <v>1109</v>
      </c>
      <c r="X827" s="1259">
        <v>1008</v>
      </c>
      <c r="Y827" s="1259">
        <v>1</v>
      </c>
    </row>
    <row r="828" spans="1:25">
      <c r="A828" s="1350">
        <v>11202001756</v>
      </c>
      <c r="B828" s="1260" t="s">
        <v>16132</v>
      </c>
      <c r="C828" s="1260" t="s">
        <v>16133</v>
      </c>
      <c r="D828" s="1260" t="s">
        <v>16134</v>
      </c>
      <c r="E828" s="1260" t="s">
        <v>11190</v>
      </c>
      <c r="F828" s="1260"/>
      <c r="G828" s="1260"/>
      <c r="H828" s="1260" t="s">
        <v>11153</v>
      </c>
      <c r="I828" s="1260" t="s">
        <v>10976</v>
      </c>
      <c r="J828" s="1259">
        <v>7432048</v>
      </c>
      <c r="K828" s="1260" t="s">
        <v>11221</v>
      </c>
      <c r="L828" s="1260" t="s">
        <v>11275</v>
      </c>
      <c r="M828" s="1260" t="s">
        <v>262</v>
      </c>
      <c r="N828" s="1260"/>
      <c r="O828" s="1260" t="s">
        <v>16134</v>
      </c>
      <c r="P828" s="1260"/>
      <c r="Q828" s="1260"/>
      <c r="R828" s="1260"/>
      <c r="S828" s="1259">
        <v>1</v>
      </c>
      <c r="T828" s="1260" t="s">
        <v>12132</v>
      </c>
      <c r="U828" s="1260"/>
      <c r="V828" s="1260"/>
      <c r="W828" s="1259">
        <v>0</v>
      </c>
      <c r="X828" s="1259">
        <v>1007</v>
      </c>
      <c r="Y828" s="1259">
        <v>2</v>
      </c>
    </row>
    <row r="829" spans="1:25">
      <c r="A829" s="1350">
        <v>11202001755</v>
      </c>
      <c r="B829" s="1260" t="s">
        <v>16135</v>
      </c>
      <c r="C829" s="1260" t="s">
        <v>16133</v>
      </c>
      <c r="D829" s="1260" t="s">
        <v>16136</v>
      </c>
      <c r="E829" s="1260" t="s">
        <v>11190</v>
      </c>
      <c r="F829" s="1260"/>
      <c r="G829" s="1260"/>
      <c r="H829" s="1260" t="s">
        <v>11153</v>
      </c>
      <c r="I829" s="1260" t="s">
        <v>10976</v>
      </c>
      <c r="J829" s="1259">
        <v>7432047</v>
      </c>
      <c r="K829" s="1260" t="s">
        <v>11221</v>
      </c>
      <c r="L829" s="1260" t="s">
        <v>11275</v>
      </c>
      <c r="M829" s="1260" t="s">
        <v>262</v>
      </c>
      <c r="N829" s="1260"/>
      <c r="O829" s="1260" t="s">
        <v>16136</v>
      </c>
      <c r="P829" s="1260"/>
      <c r="Q829" s="1260"/>
      <c r="R829" s="1260"/>
      <c r="S829" s="1259">
        <v>2</v>
      </c>
      <c r="T829" s="1260" t="s">
        <v>16137</v>
      </c>
      <c r="U829" s="1260"/>
      <c r="V829" s="1260"/>
      <c r="W829" s="1259">
        <v>0</v>
      </c>
      <c r="X829" s="1259">
        <v>1007</v>
      </c>
      <c r="Y829" s="1259">
        <v>2</v>
      </c>
    </row>
    <row r="830" spans="1:25">
      <c r="A830" s="1350">
        <v>11202001755</v>
      </c>
      <c r="B830" s="1260" t="s">
        <v>16138</v>
      </c>
      <c r="C830" s="1260" t="s">
        <v>16133</v>
      </c>
      <c r="D830" s="1260" t="s">
        <v>16136</v>
      </c>
      <c r="E830" s="1260" t="s">
        <v>11190</v>
      </c>
      <c r="F830" s="1260"/>
      <c r="G830" s="1260"/>
      <c r="H830" s="1260" t="s">
        <v>11153</v>
      </c>
      <c r="I830" s="1260" t="s">
        <v>10976</v>
      </c>
      <c r="J830" s="1259">
        <v>7432047</v>
      </c>
      <c r="K830" s="1260" t="s">
        <v>11221</v>
      </c>
      <c r="L830" s="1260" t="s">
        <v>11275</v>
      </c>
      <c r="M830" s="1260" t="s">
        <v>262</v>
      </c>
      <c r="N830" s="1260"/>
      <c r="O830" s="1260" t="s">
        <v>16136</v>
      </c>
      <c r="P830" s="1260"/>
      <c r="Q830" s="1260"/>
      <c r="R830" s="1260"/>
      <c r="S830" s="1259">
        <v>2</v>
      </c>
      <c r="T830" s="1260" t="s">
        <v>16137</v>
      </c>
      <c r="U830" s="1260"/>
      <c r="V830" s="1260"/>
      <c r="W830" s="1259">
        <v>0</v>
      </c>
      <c r="X830" s="1259">
        <v>1007</v>
      </c>
      <c r="Y830" s="1259">
        <v>2</v>
      </c>
    </row>
    <row r="831" spans="1:25">
      <c r="A831" s="1350">
        <v>11202001754</v>
      </c>
      <c r="B831" s="1260" t="s">
        <v>16139</v>
      </c>
      <c r="C831" s="1260" t="s">
        <v>16133</v>
      </c>
      <c r="D831" s="1260" t="s">
        <v>16140</v>
      </c>
      <c r="E831" s="1260" t="s">
        <v>11190</v>
      </c>
      <c r="F831" s="1260"/>
      <c r="G831" s="1260"/>
      <c r="H831" s="1260" t="s">
        <v>11153</v>
      </c>
      <c r="I831" s="1260" t="s">
        <v>10976</v>
      </c>
      <c r="J831" s="1259">
        <v>7432046</v>
      </c>
      <c r="K831" s="1260" t="s">
        <v>11221</v>
      </c>
      <c r="L831" s="1260" t="s">
        <v>11275</v>
      </c>
      <c r="M831" s="1260" t="s">
        <v>262</v>
      </c>
      <c r="N831" s="1260"/>
      <c r="O831" s="1260" t="s">
        <v>16140</v>
      </c>
      <c r="P831" s="1260"/>
      <c r="Q831" s="1260"/>
      <c r="R831" s="1260"/>
      <c r="S831" s="1259">
        <v>1</v>
      </c>
      <c r="T831" s="1260" t="s">
        <v>12132</v>
      </c>
      <c r="U831" s="1260"/>
      <c r="V831" s="1260"/>
      <c r="W831" s="1259">
        <v>0</v>
      </c>
      <c r="X831" s="1259">
        <v>1007</v>
      </c>
      <c r="Y831" s="1259">
        <v>2</v>
      </c>
    </row>
    <row r="832" spans="1:25">
      <c r="A832" s="1350">
        <v>11202001753</v>
      </c>
      <c r="B832" s="1260" t="s">
        <v>16141</v>
      </c>
      <c r="C832" s="1260" t="s">
        <v>16142</v>
      </c>
      <c r="D832" s="1260" t="s">
        <v>16143</v>
      </c>
      <c r="E832" s="1260" t="s">
        <v>11311</v>
      </c>
      <c r="F832" s="1260" t="s">
        <v>11522</v>
      </c>
      <c r="G832" s="1260" t="s">
        <v>16144</v>
      </c>
      <c r="H832" s="1260" t="s">
        <v>11153</v>
      </c>
      <c r="I832" s="1260" t="s">
        <v>11177</v>
      </c>
      <c r="J832" s="1259">
        <v>7432045</v>
      </c>
      <c r="K832" s="1260" t="s">
        <v>11221</v>
      </c>
      <c r="L832" s="1260" t="s">
        <v>11155</v>
      </c>
      <c r="M832" s="1260" t="s">
        <v>1606</v>
      </c>
      <c r="N832" s="1260" t="s">
        <v>16145</v>
      </c>
      <c r="O832" s="1260" t="s">
        <v>16143</v>
      </c>
      <c r="P832" s="1260" t="s">
        <v>16146</v>
      </c>
      <c r="Q832" s="1260" t="s">
        <v>11394</v>
      </c>
      <c r="R832" s="1260" t="s">
        <v>16147</v>
      </c>
      <c r="S832" s="1259">
        <v>1</v>
      </c>
      <c r="T832" s="1260" t="s">
        <v>16148</v>
      </c>
      <c r="U832" s="1260" t="s">
        <v>11158</v>
      </c>
      <c r="V832" s="1260" t="s">
        <v>11263</v>
      </c>
      <c r="W832" s="1259">
        <v>0</v>
      </c>
      <c r="X832" s="1259">
        <v>1007</v>
      </c>
      <c r="Y832" s="1259">
        <v>0</v>
      </c>
    </row>
    <row r="833" spans="1:25">
      <c r="A833" s="1350">
        <v>11202001752</v>
      </c>
      <c r="B833" s="1260"/>
      <c r="C833" s="1260" t="s">
        <v>16149</v>
      </c>
      <c r="D833" s="1260" t="s">
        <v>16150</v>
      </c>
      <c r="E833" s="1260" t="s">
        <v>11668</v>
      </c>
      <c r="F833" s="1260" t="s">
        <v>16151</v>
      </c>
      <c r="G833" s="1260" t="s">
        <v>16152</v>
      </c>
      <c r="H833" s="1260" t="s">
        <v>11153</v>
      </c>
      <c r="I833" s="1260" t="s">
        <v>11164</v>
      </c>
      <c r="J833" s="1259">
        <v>7432044</v>
      </c>
      <c r="K833" s="1260" t="s">
        <v>11221</v>
      </c>
      <c r="L833" s="1260" t="s">
        <v>11155</v>
      </c>
      <c r="M833" s="1260" t="s">
        <v>2567</v>
      </c>
      <c r="N833" s="1260" t="s">
        <v>16153</v>
      </c>
      <c r="O833" s="1260" t="s">
        <v>16150</v>
      </c>
      <c r="P833" s="1260" t="s">
        <v>11192</v>
      </c>
      <c r="Q833" s="1260" t="s">
        <v>11596</v>
      </c>
      <c r="R833" s="1259">
        <v>8337955</v>
      </c>
      <c r="S833" s="1259">
        <v>1</v>
      </c>
      <c r="T833" s="1260"/>
      <c r="U833" s="1260" t="s">
        <v>11921</v>
      </c>
      <c r="V833" s="1260" t="s">
        <v>12353</v>
      </c>
      <c r="W833" s="1259">
        <v>0</v>
      </c>
      <c r="X833" s="1259">
        <v>1007</v>
      </c>
      <c r="Y833" s="1259">
        <v>0</v>
      </c>
    </row>
    <row r="834" spans="1:25">
      <c r="A834" s="1350">
        <v>11202001751</v>
      </c>
      <c r="B834" s="1260"/>
      <c r="C834" s="1260" t="s">
        <v>16154</v>
      </c>
      <c r="D834" s="1260" t="s">
        <v>16155</v>
      </c>
      <c r="E834" s="1260" t="s">
        <v>11593</v>
      </c>
      <c r="F834" s="1260" t="s">
        <v>16151</v>
      </c>
      <c r="G834" s="1260" t="s">
        <v>16156</v>
      </c>
      <c r="H834" s="1260" t="s">
        <v>11153</v>
      </c>
      <c r="I834" s="1260" t="s">
        <v>11164</v>
      </c>
      <c r="J834" s="1259">
        <v>7432043</v>
      </c>
      <c r="K834" s="1260" t="s">
        <v>11221</v>
      </c>
      <c r="L834" s="1260" t="s">
        <v>11155</v>
      </c>
      <c r="M834" s="1260" t="s">
        <v>2567</v>
      </c>
      <c r="N834" s="1260" t="s">
        <v>16157</v>
      </c>
      <c r="O834" s="1260" t="s">
        <v>16155</v>
      </c>
      <c r="P834" s="1260"/>
      <c r="Q834" s="1260" t="s">
        <v>11596</v>
      </c>
      <c r="R834" s="1259">
        <v>8337955</v>
      </c>
      <c r="S834" s="1259">
        <v>1</v>
      </c>
      <c r="T834" s="1260"/>
      <c r="U834" s="1260" t="s">
        <v>11921</v>
      </c>
      <c r="V834" s="1260" t="s">
        <v>12353</v>
      </c>
      <c r="W834" s="1259">
        <v>0</v>
      </c>
      <c r="X834" s="1259">
        <v>1007</v>
      </c>
      <c r="Y834" s="1259">
        <v>0</v>
      </c>
    </row>
    <row r="835" spans="1:25">
      <c r="A835" s="1350">
        <v>11202001750</v>
      </c>
      <c r="B835" s="1260" t="s">
        <v>16158</v>
      </c>
      <c r="C835" s="1260" t="s">
        <v>16159</v>
      </c>
      <c r="D835" s="1260" t="s">
        <v>16160</v>
      </c>
      <c r="E835" s="1260" t="s">
        <v>11190</v>
      </c>
      <c r="F835" s="1260" t="s">
        <v>11522</v>
      </c>
      <c r="G835" s="1260" t="s">
        <v>16161</v>
      </c>
      <c r="H835" s="1260" t="s">
        <v>11153</v>
      </c>
      <c r="I835" s="1260" t="s">
        <v>11177</v>
      </c>
      <c r="J835" s="1259">
        <v>7432042</v>
      </c>
      <c r="K835" s="1260" t="s">
        <v>11221</v>
      </c>
      <c r="L835" s="1260" t="s">
        <v>11155</v>
      </c>
      <c r="M835" s="1260" t="s">
        <v>2132</v>
      </c>
      <c r="N835" s="1260" t="s">
        <v>16162</v>
      </c>
      <c r="O835" s="1260" t="s">
        <v>16160</v>
      </c>
      <c r="P835" s="1260" t="s">
        <v>16163</v>
      </c>
      <c r="Q835" s="1260" t="s">
        <v>14210</v>
      </c>
      <c r="R835" s="1260" t="s">
        <v>16164</v>
      </c>
      <c r="S835" s="1259">
        <v>1</v>
      </c>
      <c r="T835" s="1260" t="s">
        <v>16165</v>
      </c>
      <c r="U835" s="1260" t="s">
        <v>11209</v>
      </c>
      <c r="V835" s="1260" t="s">
        <v>14377</v>
      </c>
      <c r="W835" s="1259">
        <v>0</v>
      </c>
      <c r="X835" s="1259">
        <v>1007</v>
      </c>
      <c r="Y835" s="1259">
        <v>0</v>
      </c>
    </row>
    <row r="836" spans="1:25">
      <c r="A836" s="1350">
        <v>11202001749</v>
      </c>
      <c r="B836" s="1260"/>
      <c r="C836" s="1260" t="s">
        <v>16166</v>
      </c>
      <c r="D836" s="1260" t="s">
        <v>16167</v>
      </c>
      <c r="E836" s="1260" t="s">
        <v>12305</v>
      </c>
      <c r="F836" s="1260" t="s">
        <v>15900</v>
      </c>
      <c r="G836" s="1260" t="s">
        <v>16168</v>
      </c>
      <c r="H836" s="1260" t="s">
        <v>11153</v>
      </c>
      <c r="I836" s="1260" t="s">
        <v>10976</v>
      </c>
      <c r="J836" s="1259">
        <v>7432041</v>
      </c>
      <c r="K836" s="1260" t="s">
        <v>11375</v>
      </c>
      <c r="L836" s="1260" t="s">
        <v>11155</v>
      </c>
      <c r="M836" s="1260" t="s">
        <v>262</v>
      </c>
      <c r="N836" s="1260"/>
      <c r="O836" s="1260" t="s">
        <v>16167</v>
      </c>
      <c r="P836" s="1260"/>
      <c r="Q836" s="1260"/>
      <c r="R836" s="1260" t="s">
        <v>16169</v>
      </c>
      <c r="S836" s="1259">
        <v>1</v>
      </c>
      <c r="T836" s="1260"/>
      <c r="U836" s="1260"/>
      <c r="V836" s="1260"/>
      <c r="W836" s="1259">
        <v>0</v>
      </c>
      <c r="X836" s="1259">
        <v>1008</v>
      </c>
      <c r="Y836" s="1259">
        <v>0</v>
      </c>
    </row>
    <row r="837" spans="1:25">
      <c r="A837" s="1350">
        <v>11202001748</v>
      </c>
      <c r="B837" s="1260"/>
      <c r="C837" s="1260" t="s">
        <v>16170</v>
      </c>
      <c r="D837" s="1260" t="s">
        <v>16171</v>
      </c>
      <c r="E837" s="1260" t="s">
        <v>11648</v>
      </c>
      <c r="F837" s="1260" t="s">
        <v>16172</v>
      </c>
      <c r="G837" s="1260" t="s">
        <v>16173</v>
      </c>
      <c r="H837" s="1260" t="s">
        <v>11153</v>
      </c>
      <c r="I837" s="1260" t="s">
        <v>10976</v>
      </c>
      <c r="J837" s="1259">
        <v>7432040</v>
      </c>
      <c r="K837" s="1260" t="s">
        <v>11221</v>
      </c>
      <c r="L837" s="1260" t="s">
        <v>11155</v>
      </c>
      <c r="M837" s="1260" t="s">
        <v>1986</v>
      </c>
      <c r="N837" s="1260" t="s">
        <v>16174</v>
      </c>
      <c r="O837" s="1260" t="s">
        <v>16171</v>
      </c>
      <c r="P837" s="1260" t="s">
        <v>16175</v>
      </c>
      <c r="Q837" s="1260"/>
      <c r="R837" s="1260" t="s">
        <v>16175</v>
      </c>
      <c r="S837" s="1259">
        <v>1</v>
      </c>
      <c r="T837" s="1260"/>
      <c r="U837" s="1260" t="s">
        <v>11158</v>
      </c>
      <c r="V837" s="1260" t="s">
        <v>16176</v>
      </c>
      <c r="W837" s="1259">
        <v>0</v>
      </c>
      <c r="X837" s="1259">
        <v>1007</v>
      </c>
      <c r="Y837" s="1259">
        <v>0</v>
      </c>
    </row>
    <row r="838" spans="1:25">
      <c r="A838" s="1350">
        <v>11202001747</v>
      </c>
      <c r="B838" s="1260"/>
      <c r="C838" s="1260" t="s">
        <v>16177</v>
      </c>
      <c r="D838" s="1260" t="s">
        <v>16178</v>
      </c>
      <c r="E838" s="1260" t="s">
        <v>11509</v>
      </c>
      <c r="F838" s="1260" t="s">
        <v>11522</v>
      </c>
      <c r="G838" s="1260" t="s">
        <v>16179</v>
      </c>
      <c r="H838" s="1260" t="s">
        <v>11153</v>
      </c>
      <c r="I838" s="1260" t="s">
        <v>11177</v>
      </c>
      <c r="J838" s="1259">
        <v>7432039</v>
      </c>
      <c r="K838" s="1260" t="s">
        <v>11221</v>
      </c>
      <c r="L838" s="1260" t="s">
        <v>11155</v>
      </c>
      <c r="M838" s="1260" t="s">
        <v>2442</v>
      </c>
      <c r="N838" s="1260" t="s">
        <v>16180</v>
      </c>
      <c r="O838" s="1260" t="s">
        <v>16178</v>
      </c>
      <c r="P838" s="1260" t="s">
        <v>16181</v>
      </c>
      <c r="Q838" s="1260"/>
      <c r="R838" s="1260" t="s">
        <v>16181</v>
      </c>
      <c r="S838" s="1259">
        <v>1</v>
      </c>
      <c r="T838" s="1260"/>
      <c r="U838" s="1260" t="s">
        <v>11269</v>
      </c>
      <c r="V838" s="1260" t="s">
        <v>12295</v>
      </c>
      <c r="W838" s="1259">
        <v>0</v>
      </c>
      <c r="X838" s="1259">
        <v>1007</v>
      </c>
      <c r="Y838" s="1259">
        <v>0</v>
      </c>
    </row>
    <row r="839" spans="1:25">
      <c r="A839" s="1350">
        <v>11202001746</v>
      </c>
      <c r="B839" s="1260" t="s">
        <v>16182</v>
      </c>
      <c r="C839" s="1260" t="s">
        <v>16183</v>
      </c>
      <c r="D839" s="1260" t="s">
        <v>16184</v>
      </c>
      <c r="E839" s="1260" t="s">
        <v>11632</v>
      </c>
      <c r="F839" s="1260" t="s">
        <v>16185</v>
      </c>
      <c r="G839" s="1260" t="s">
        <v>16186</v>
      </c>
      <c r="H839" s="1260" t="s">
        <v>11153</v>
      </c>
      <c r="I839" s="1260" t="s">
        <v>10976</v>
      </c>
      <c r="J839" s="1259">
        <v>7432038</v>
      </c>
      <c r="K839" s="1260" t="s">
        <v>11221</v>
      </c>
      <c r="L839" s="1260" t="s">
        <v>11155</v>
      </c>
      <c r="M839" s="1260" t="s">
        <v>2308</v>
      </c>
      <c r="N839" s="1260" t="s">
        <v>16187</v>
      </c>
      <c r="O839" s="1260" t="s">
        <v>16184</v>
      </c>
      <c r="P839" s="1260" t="s">
        <v>16188</v>
      </c>
      <c r="Q839" s="1260" t="s">
        <v>16189</v>
      </c>
      <c r="R839" s="1260" t="s">
        <v>16188</v>
      </c>
      <c r="S839" s="1259">
        <v>1</v>
      </c>
      <c r="T839" s="1260" t="s">
        <v>11779</v>
      </c>
      <c r="U839" s="1260" t="s">
        <v>12408</v>
      </c>
      <c r="V839" s="1260" t="s">
        <v>16190</v>
      </c>
      <c r="W839" s="1259">
        <v>0</v>
      </c>
      <c r="X839" s="1259">
        <v>1007</v>
      </c>
      <c r="Y839" s="1259">
        <v>0</v>
      </c>
    </row>
    <row r="840" spans="1:25">
      <c r="A840" s="1350">
        <v>11202001745</v>
      </c>
      <c r="B840" s="1260"/>
      <c r="C840" s="1260" t="s">
        <v>16191</v>
      </c>
      <c r="D840" s="1260" t="s">
        <v>16192</v>
      </c>
      <c r="E840" s="1260" t="s">
        <v>16193</v>
      </c>
      <c r="F840" s="1260" t="s">
        <v>16194</v>
      </c>
      <c r="G840" s="1260" t="s">
        <v>16195</v>
      </c>
      <c r="H840" s="1260" t="s">
        <v>11153</v>
      </c>
      <c r="I840" s="1260" t="s">
        <v>10976</v>
      </c>
      <c r="J840" s="1259">
        <v>7432037</v>
      </c>
      <c r="K840" s="1260" t="s">
        <v>11221</v>
      </c>
      <c r="L840" s="1260" t="s">
        <v>11155</v>
      </c>
      <c r="M840" s="1260" t="s">
        <v>2533</v>
      </c>
      <c r="N840" s="1260" t="s">
        <v>16196</v>
      </c>
      <c r="O840" s="1260" t="s">
        <v>16192</v>
      </c>
      <c r="P840" s="1260"/>
      <c r="Q840" s="1260" t="s">
        <v>12640</v>
      </c>
      <c r="R840" s="1260" t="s">
        <v>16197</v>
      </c>
      <c r="S840" s="1259">
        <v>1</v>
      </c>
      <c r="T840" s="1260"/>
      <c r="U840" s="1260" t="s">
        <v>11158</v>
      </c>
      <c r="V840" s="1260" t="s">
        <v>13320</v>
      </c>
      <c r="W840" s="1259">
        <v>0</v>
      </c>
      <c r="X840" s="1259">
        <v>1007</v>
      </c>
      <c r="Y840" s="1259">
        <v>0</v>
      </c>
    </row>
    <row r="841" spans="1:25">
      <c r="A841" s="1350">
        <v>11202001744</v>
      </c>
      <c r="B841" s="1260" t="s">
        <v>16198</v>
      </c>
      <c r="C841" s="1260" t="s">
        <v>16199</v>
      </c>
      <c r="D841" s="1260" t="s">
        <v>16200</v>
      </c>
      <c r="E841" s="1260" t="s">
        <v>11311</v>
      </c>
      <c r="F841" s="1260" t="s">
        <v>11522</v>
      </c>
      <c r="G841" s="1260" t="s">
        <v>16201</v>
      </c>
      <c r="H841" s="1260" t="s">
        <v>11153</v>
      </c>
      <c r="I841" s="1260" t="s">
        <v>11177</v>
      </c>
      <c r="J841" s="1259">
        <v>7432036</v>
      </c>
      <c r="K841" s="1260" t="s">
        <v>11375</v>
      </c>
      <c r="L841" s="1260" t="s">
        <v>11155</v>
      </c>
      <c r="M841" s="1260" t="s">
        <v>1241</v>
      </c>
      <c r="N841" s="1260" t="s">
        <v>16202</v>
      </c>
      <c r="O841" s="1260" t="s">
        <v>16200</v>
      </c>
      <c r="P841" s="1260"/>
      <c r="Q841" s="1260" t="s">
        <v>16203</v>
      </c>
      <c r="R841" s="1260" t="s">
        <v>16204</v>
      </c>
      <c r="S841" s="1259">
        <v>1</v>
      </c>
      <c r="T841" s="1260"/>
      <c r="U841" s="1260" t="s">
        <v>11269</v>
      </c>
      <c r="V841" s="1260" t="s">
        <v>13151</v>
      </c>
      <c r="W841" s="1259">
        <v>0</v>
      </c>
      <c r="X841" s="1259">
        <v>1008</v>
      </c>
      <c r="Y841" s="1259">
        <v>0</v>
      </c>
    </row>
    <row r="842" spans="1:25">
      <c r="A842" s="1350">
        <v>11202001743</v>
      </c>
      <c r="B842" s="1260" t="s">
        <v>16205</v>
      </c>
      <c r="C842" s="1260" t="s">
        <v>16206</v>
      </c>
      <c r="D842" s="1260" t="s">
        <v>16207</v>
      </c>
      <c r="E842" s="1260" t="s">
        <v>11190</v>
      </c>
      <c r="F842" s="1260" t="s">
        <v>13025</v>
      </c>
      <c r="G842" s="1260" t="s">
        <v>16208</v>
      </c>
      <c r="H842" s="1260" t="s">
        <v>11153</v>
      </c>
      <c r="I842" s="1260" t="s">
        <v>13027</v>
      </c>
      <c r="J842" s="1259">
        <v>7432035</v>
      </c>
      <c r="K842" s="1260" t="s">
        <v>11221</v>
      </c>
      <c r="L842" s="1260" t="s">
        <v>11155</v>
      </c>
      <c r="M842" s="1260" t="s">
        <v>1970</v>
      </c>
      <c r="N842" s="1260" t="s">
        <v>16209</v>
      </c>
      <c r="O842" s="1260" t="s">
        <v>16207</v>
      </c>
      <c r="P842" s="1260" t="s">
        <v>16210</v>
      </c>
      <c r="Q842" s="1260" t="s">
        <v>11223</v>
      </c>
      <c r="R842" s="1260" t="s">
        <v>16211</v>
      </c>
      <c r="S842" s="1259">
        <v>1</v>
      </c>
      <c r="T842" s="1260" t="s">
        <v>16212</v>
      </c>
      <c r="U842" s="1260" t="s">
        <v>11256</v>
      </c>
      <c r="V842" s="1260" t="s">
        <v>16213</v>
      </c>
      <c r="W842" s="1259">
        <v>0</v>
      </c>
      <c r="X842" s="1259">
        <v>1007</v>
      </c>
      <c r="Y842" s="1259">
        <v>0</v>
      </c>
    </row>
    <row r="843" spans="1:25">
      <c r="A843" s="1350">
        <v>11202001742</v>
      </c>
      <c r="B843" s="1260"/>
      <c r="C843" s="1260" t="s">
        <v>16214</v>
      </c>
      <c r="D843" s="1260" t="s">
        <v>16215</v>
      </c>
      <c r="E843" s="1260" t="s">
        <v>11284</v>
      </c>
      <c r="F843" s="1260" t="s">
        <v>11522</v>
      </c>
      <c r="G843" s="1260" t="s">
        <v>16216</v>
      </c>
      <c r="H843" s="1260" t="s">
        <v>11153</v>
      </c>
      <c r="I843" s="1260" t="s">
        <v>11177</v>
      </c>
      <c r="J843" s="1259">
        <v>7432034</v>
      </c>
      <c r="K843" s="1260" t="s">
        <v>11221</v>
      </c>
      <c r="L843" s="1260" t="s">
        <v>11155</v>
      </c>
      <c r="M843" s="1260" t="s">
        <v>262</v>
      </c>
      <c r="N843" s="1260"/>
      <c r="O843" s="1260" t="s">
        <v>16215</v>
      </c>
      <c r="P843" s="1260"/>
      <c r="Q843" s="1260"/>
      <c r="R843" s="1260" t="s">
        <v>16217</v>
      </c>
      <c r="S843" s="1259">
        <v>1</v>
      </c>
      <c r="T843" s="1260"/>
      <c r="U843" s="1260"/>
      <c r="V843" s="1260"/>
      <c r="W843" s="1259">
        <v>0</v>
      </c>
      <c r="X843" s="1259">
        <v>1007</v>
      </c>
      <c r="Y843" s="1259">
        <v>0</v>
      </c>
    </row>
    <row r="844" spans="1:25">
      <c r="A844" s="1350">
        <v>11202001741</v>
      </c>
      <c r="B844" s="1260"/>
      <c r="C844" s="1260" t="s">
        <v>16218</v>
      </c>
      <c r="D844" s="1260" t="s">
        <v>16219</v>
      </c>
      <c r="E844" s="1260" t="s">
        <v>11702</v>
      </c>
      <c r="F844" s="1260" t="s">
        <v>11522</v>
      </c>
      <c r="G844" s="1260" t="s">
        <v>16220</v>
      </c>
      <c r="H844" s="1260" t="s">
        <v>11153</v>
      </c>
      <c r="I844" s="1260" t="s">
        <v>11177</v>
      </c>
      <c r="J844" s="1259">
        <v>7432033</v>
      </c>
      <c r="K844" s="1260" t="s">
        <v>11221</v>
      </c>
      <c r="L844" s="1260" t="s">
        <v>11155</v>
      </c>
      <c r="M844" s="1260" t="s">
        <v>1550</v>
      </c>
      <c r="N844" s="1260" t="s">
        <v>16221</v>
      </c>
      <c r="O844" s="1260" t="s">
        <v>16219</v>
      </c>
      <c r="P844" s="1260"/>
      <c r="Q844" s="1260"/>
      <c r="R844" s="1260" t="s">
        <v>16222</v>
      </c>
      <c r="S844" s="1259">
        <v>1</v>
      </c>
      <c r="T844" s="1260"/>
      <c r="U844" s="1260" t="s">
        <v>11269</v>
      </c>
      <c r="V844" s="1260" t="s">
        <v>11505</v>
      </c>
      <c r="W844" s="1259">
        <v>0</v>
      </c>
      <c r="X844" s="1259">
        <v>1007</v>
      </c>
      <c r="Y844" s="1259">
        <v>0</v>
      </c>
    </row>
    <row r="845" spans="1:25">
      <c r="A845" s="1350">
        <v>11202001740</v>
      </c>
      <c r="B845" s="1260"/>
      <c r="C845" s="1260" t="s">
        <v>16223</v>
      </c>
      <c r="D845" s="1260" t="s">
        <v>15973</v>
      </c>
      <c r="E845" s="1260" t="s">
        <v>11190</v>
      </c>
      <c r="F845" s="1260" t="s">
        <v>16224</v>
      </c>
      <c r="G845" s="1260" t="s">
        <v>16225</v>
      </c>
      <c r="H845" s="1260" t="s">
        <v>11153</v>
      </c>
      <c r="I845" s="1260" t="s">
        <v>10976</v>
      </c>
      <c r="J845" s="1259">
        <v>7432032</v>
      </c>
      <c r="K845" s="1260" t="s">
        <v>11221</v>
      </c>
      <c r="L845" s="1260" t="s">
        <v>11155</v>
      </c>
      <c r="M845" s="1260" t="s">
        <v>2281</v>
      </c>
      <c r="N845" s="1260" t="s">
        <v>15975</v>
      </c>
      <c r="O845" s="1260" t="s">
        <v>15973</v>
      </c>
      <c r="P845" s="1260"/>
      <c r="Q845" s="1260"/>
      <c r="R845" s="1260" t="s">
        <v>16226</v>
      </c>
      <c r="S845" s="1259">
        <v>1</v>
      </c>
      <c r="T845" s="1260"/>
      <c r="U845" s="1260" t="s">
        <v>11231</v>
      </c>
      <c r="V845" s="1260" t="s">
        <v>15978</v>
      </c>
      <c r="W845" s="1259">
        <v>0</v>
      </c>
      <c r="X845" s="1259">
        <v>1007</v>
      </c>
      <c r="Y845" s="1259">
        <v>0</v>
      </c>
    </row>
    <row r="846" spans="1:25">
      <c r="A846" s="1350">
        <v>11202001739</v>
      </c>
      <c r="B846" s="1260" t="s">
        <v>16227</v>
      </c>
      <c r="C846" s="1260" t="s">
        <v>16228</v>
      </c>
      <c r="D846" s="1260" t="s">
        <v>16229</v>
      </c>
      <c r="E846" s="1260" t="s">
        <v>11638</v>
      </c>
      <c r="F846" s="1260" t="s">
        <v>16230</v>
      </c>
      <c r="G846" s="1260" t="s">
        <v>16231</v>
      </c>
      <c r="H846" s="1260" t="s">
        <v>11153</v>
      </c>
      <c r="I846" s="1260" t="s">
        <v>10976</v>
      </c>
      <c r="J846" s="1259">
        <v>7432031</v>
      </c>
      <c r="K846" s="1260" t="s">
        <v>11221</v>
      </c>
      <c r="L846" s="1260" t="s">
        <v>11155</v>
      </c>
      <c r="M846" s="1260" t="s">
        <v>1986</v>
      </c>
      <c r="N846" s="1260" t="s">
        <v>16232</v>
      </c>
      <c r="O846" s="1260" t="s">
        <v>16229</v>
      </c>
      <c r="P846" s="1260" t="s">
        <v>16233</v>
      </c>
      <c r="Q846" s="1260" t="s">
        <v>11867</v>
      </c>
      <c r="R846" s="1260" t="s">
        <v>16234</v>
      </c>
      <c r="S846" s="1259">
        <v>1</v>
      </c>
      <c r="T846" s="1260"/>
      <c r="U846" s="1260" t="s">
        <v>11158</v>
      </c>
      <c r="V846" s="1260" t="s">
        <v>15419</v>
      </c>
      <c r="W846" s="1259">
        <v>0</v>
      </c>
      <c r="X846" s="1259">
        <v>1007</v>
      </c>
      <c r="Y846" s="1259">
        <v>0</v>
      </c>
    </row>
    <row r="847" spans="1:25">
      <c r="A847" s="1350">
        <v>11202001738</v>
      </c>
      <c r="B847" s="1260"/>
      <c r="C847" s="1260" t="s">
        <v>16235</v>
      </c>
      <c r="D847" s="1260" t="s">
        <v>16236</v>
      </c>
      <c r="E847" s="1260" t="s">
        <v>11190</v>
      </c>
      <c r="F847" s="1260" t="s">
        <v>16185</v>
      </c>
      <c r="G847" s="1260" t="s">
        <v>16237</v>
      </c>
      <c r="H847" s="1260" t="s">
        <v>11153</v>
      </c>
      <c r="I847" s="1260" t="s">
        <v>10976</v>
      </c>
      <c r="J847" s="1259">
        <v>7432030</v>
      </c>
      <c r="K847" s="1260" t="s">
        <v>11221</v>
      </c>
      <c r="L847" s="1260" t="s">
        <v>11155</v>
      </c>
      <c r="M847" s="1260" t="s">
        <v>1945</v>
      </c>
      <c r="N847" s="1260" t="s">
        <v>16238</v>
      </c>
      <c r="O847" s="1260" t="s">
        <v>16236</v>
      </c>
      <c r="P847" s="1260" t="s">
        <v>16239</v>
      </c>
      <c r="Q847" s="1260" t="s">
        <v>12049</v>
      </c>
      <c r="R847" s="1260" t="s">
        <v>16239</v>
      </c>
      <c r="S847" s="1259">
        <v>1</v>
      </c>
      <c r="T847" s="1260"/>
      <c r="U847" s="1260" t="s">
        <v>11396</v>
      </c>
      <c r="V847" s="1260" t="s">
        <v>13071</v>
      </c>
      <c r="W847" s="1259">
        <v>0</v>
      </c>
      <c r="X847" s="1259">
        <v>1007</v>
      </c>
      <c r="Y847" s="1259">
        <v>0</v>
      </c>
    </row>
    <row r="848" spans="1:25">
      <c r="A848" s="1350">
        <v>11202001737</v>
      </c>
      <c r="B848" s="1260"/>
      <c r="C848" s="1260" t="s">
        <v>16240</v>
      </c>
      <c r="D848" s="1260" t="s">
        <v>16241</v>
      </c>
      <c r="E848" s="1260" t="s">
        <v>11190</v>
      </c>
      <c r="F848" s="1260" t="s">
        <v>16172</v>
      </c>
      <c r="G848" s="1260" t="s">
        <v>16242</v>
      </c>
      <c r="H848" s="1260" t="s">
        <v>11153</v>
      </c>
      <c r="I848" s="1260" t="s">
        <v>10976</v>
      </c>
      <c r="J848" s="1259">
        <v>7432029</v>
      </c>
      <c r="K848" s="1260" t="s">
        <v>11221</v>
      </c>
      <c r="L848" s="1260" t="s">
        <v>11155</v>
      </c>
      <c r="M848" s="1260" t="s">
        <v>2534</v>
      </c>
      <c r="N848" s="1260" t="s">
        <v>16243</v>
      </c>
      <c r="O848" s="1260" t="s">
        <v>16241</v>
      </c>
      <c r="P848" s="1260" t="s">
        <v>16244</v>
      </c>
      <c r="Q848" s="1260"/>
      <c r="R848" s="1260" t="s">
        <v>16244</v>
      </c>
      <c r="S848" s="1259">
        <v>1</v>
      </c>
      <c r="T848" s="1260"/>
      <c r="U848" s="1260" t="s">
        <v>11231</v>
      </c>
      <c r="V848" s="1260" t="s">
        <v>11307</v>
      </c>
      <c r="W848" s="1259">
        <v>0</v>
      </c>
      <c r="X848" s="1259">
        <v>1007</v>
      </c>
      <c r="Y848" s="1259">
        <v>0</v>
      </c>
    </row>
    <row r="849" spans="1:25">
      <c r="A849" s="1350">
        <v>11202001736</v>
      </c>
      <c r="B849" s="1260" t="s">
        <v>16245</v>
      </c>
      <c r="C849" s="1260" t="s">
        <v>16246</v>
      </c>
      <c r="D849" s="1260" t="s">
        <v>16247</v>
      </c>
      <c r="E849" s="1260" t="s">
        <v>11560</v>
      </c>
      <c r="F849" s="1260" t="s">
        <v>15900</v>
      </c>
      <c r="G849" s="1260" t="s">
        <v>16248</v>
      </c>
      <c r="H849" s="1260" t="s">
        <v>11153</v>
      </c>
      <c r="I849" s="1260" t="s">
        <v>10976</v>
      </c>
      <c r="J849" s="1259">
        <v>7432028</v>
      </c>
      <c r="K849" s="1260" t="s">
        <v>11221</v>
      </c>
      <c r="L849" s="1260" t="s">
        <v>11155</v>
      </c>
      <c r="M849" s="1260" t="s">
        <v>2531</v>
      </c>
      <c r="N849" s="1260" t="s">
        <v>16249</v>
      </c>
      <c r="O849" s="1260" t="s">
        <v>16247</v>
      </c>
      <c r="P849" s="1260" t="s">
        <v>16250</v>
      </c>
      <c r="Q849" s="1260" t="s">
        <v>12131</v>
      </c>
      <c r="R849" s="1260" t="s">
        <v>16251</v>
      </c>
      <c r="S849" s="1259">
        <v>1</v>
      </c>
      <c r="T849" s="1260" t="s">
        <v>16252</v>
      </c>
      <c r="U849" s="1260" t="s">
        <v>11231</v>
      </c>
      <c r="V849" s="1260" t="s">
        <v>12126</v>
      </c>
      <c r="W849" s="1259">
        <v>0</v>
      </c>
      <c r="X849" s="1259">
        <v>1007</v>
      </c>
      <c r="Y849" s="1259">
        <v>0</v>
      </c>
    </row>
    <row r="850" spans="1:25">
      <c r="A850" s="1350">
        <v>11202001735</v>
      </c>
      <c r="B850" s="1260"/>
      <c r="C850" s="1260" t="s">
        <v>16253</v>
      </c>
      <c r="D850" s="1260" t="s">
        <v>16254</v>
      </c>
      <c r="E850" s="1260" t="s">
        <v>14048</v>
      </c>
      <c r="F850" s="1260" t="s">
        <v>16224</v>
      </c>
      <c r="G850" s="1260" t="s">
        <v>16255</v>
      </c>
      <c r="H850" s="1260" t="s">
        <v>11153</v>
      </c>
      <c r="I850" s="1260" t="s">
        <v>10976</v>
      </c>
      <c r="J850" s="1259">
        <v>7432027</v>
      </c>
      <c r="K850" s="1260" t="s">
        <v>11221</v>
      </c>
      <c r="L850" s="1260" t="s">
        <v>11155</v>
      </c>
      <c r="M850" s="1260" t="s">
        <v>1982</v>
      </c>
      <c r="N850" s="1260" t="s">
        <v>16256</v>
      </c>
      <c r="O850" s="1260" t="s">
        <v>16254</v>
      </c>
      <c r="P850" s="1260"/>
      <c r="Q850" s="1260" t="s">
        <v>11206</v>
      </c>
      <c r="R850" s="1260" t="s">
        <v>16257</v>
      </c>
      <c r="S850" s="1259">
        <v>1</v>
      </c>
      <c r="T850" s="1260"/>
      <c r="U850" s="1260" t="s">
        <v>11158</v>
      </c>
      <c r="V850" s="1260" t="s">
        <v>16258</v>
      </c>
      <c r="W850" s="1259">
        <v>0</v>
      </c>
      <c r="X850" s="1259">
        <v>1007</v>
      </c>
      <c r="Y850" s="1259">
        <v>0</v>
      </c>
    </row>
    <row r="851" spans="1:25">
      <c r="A851" s="1350">
        <v>11202001734</v>
      </c>
      <c r="B851" s="1260"/>
      <c r="C851" s="1260" t="s">
        <v>16259</v>
      </c>
      <c r="D851" s="1260" t="s">
        <v>16260</v>
      </c>
      <c r="E851" s="1260" t="s">
        <v>11560</v>
      </c>
      <c r="F851" s="1260" t="s">
        <v>16261</v>
      </c>
      <c r="G851" s="1260" t="s">
        <v>16262</v>
      </c>
      <c r="H851" s="1260" t="s">
        <v>11153</v>
      </c>
      <c r="I851" s="1260" t="s">
        <v>10976</v>
      </c>
      <c r="J851" s="1259">
        <v>7432026</v>
      </c>
      <c r="K851" s="1260" t="s">
        <v>11221</v>
      </c>
      <c r="L851" s="1260" t="s">
        <v>11155</v>
      </c>
      <c r="M851" s="1260" t="s">
        <v>11092</v>
      </c>
      <c r="N851" s="1260" t="s">
        <v>16263</v>
      </c>
      <c r="O851" s="1260" t="s">
        <v>16260</v>
      </c>
      <c r="P851" s="1260" t="s">
        <v>16264</v>
      </c>
      <c r="Q851" s="1260"/>
      <c r="R851" s="1260" t="s">
        <v>16265</v>
      </c>
      <c r="S851" s="1259">
        <v>1</v>
      </c>
      <c r="T851" s="1260"/>
      <c r="U851" s="1260" t="s">
        <v>11158</v>
      </c>
      <c r="V851" s="1260" t="s">
        <v>12716</v>
      </c>
      <c r="W851" s="1259">
        <v>0</v>
      </c>
      <c r="X851" s="1259">
        <v>1007</v>
      </c>
      <c r="Y851" s="1259">
        <v>0</v>
      </c>
    </row>
    <row r="852" spans="1:25">
      <c r="A852" s="1350">
        <v>11202001733</v>
      </c>
      <c r="B852" s="1260" t="s">
        <v>16266</v>
      </c>
      <c r="C852" s="1260" t="s">
        <v>16267</v>
      </c>
      <c r="D852" s="1260" t="s">
        <v>16268</v>
      </c>
      <c r="E852" s="1260" t="s">
        <v>11190</v>
      </c>
      <c r="F852" s="1260" t="s">
        <v>16172</v>
      </c>
      <c r="G852" s="1260" t="s">
        <v>16269</v>
      </c>
      <c r="H852" s="1260" t="s">
        <v>11153</v>
      </c>
      <c r="I852" s="1260" t="s">
        <v>10976</v>
      </c>
      <c r="J852" s="1259">
        <v>7432025</v>
      </c>
      <c r="K852" s="1260" t="s">
        <v>11221</v>
      </c>
      <c r="L852" s="1260" t="s">
        <v>11155</v>
      </c>
      <c r="M852" s="1260" t="s">
        <v>2527</v>
      </c>
      <c r="N852" s="1260" t="s">
        <v>16270</v>
      </c>
      <c r="O852" s="1260" t="s">
        <v>16268</v>
      </c>
      <c r="P852" s="1260" t="s">
        <v>16271</v>
      </c>
      <c r="Q852" s="1260" t="s">
        <v>11223</v>
      </c>
      <c r="R852" s="1260" t="s">
        <v>16271</v>
      </c>
      <c r="S852" s="1259">
        <v>1</v>
      </c>
      <c r="T852" s="1260" t="s">
        <v>16272</v>
      </c>
      <c r="U852" s="1260" t="s">
        <v>11158</v>
      </c>
      <c r="V852" s="1260" t="s">
        <v>11321</v>
      </c>
      <c r="W852" s="1259">
        <v>0</v>
      </c>
      <c r="X852" s="1259">
        <v>1007</v>
      </c>
      <c r="Y852" s="1259">
        <v>0</v>
      </c>
    </row>
    <row r="853" spans="1:25">
      <c r="A853" s="1350">
        <v>11202001732</v>
      </c>
      <c r="B853" s="1260"/>
      <c r="C853" s="1260" t="s">
        <v>16273</v>
      </c>
      <c r="D853" s="1260" t="s">
        <v>16274</v>
      </c>
      <c r="E853" s="1260" t="s">
        <v>11426</v>
      </c>
      <c r="F853" s="1260" t="s">
        <v>16185</v>
      </c>
      <c r="G853" s="1260" t="s">
        <v>16275</v>
      </c>
      <c r="H853" s="1260" t="s">
        <v>11153</v>
      </c>
      <c r="I853" s="1260" t="s">
        <v>10976</v>
      </c>
      <c r="J853" s="1259">
        <v>7432024</v>
      </c>
      <c r="K853" s="1260" t="s">
        <v>11375</v>
      </c>
      <c r="L853" s="1260" t="s">
        <v>11155</v>
      </c>
      <c r="M853" s="1260" t="s">
        <v>1917</v>
      </c>
      <c r="N853" s="1260" t="s">
        <v>16276</v>
      </c>
      <c r="O853" s="1260" t="s">
        <v>16274</v>
      </c>
      <c r="P853" s="1260" t="s">
        <v>11192</v>
      </c>
      <c r="Q853" s="1260"/>
      <c r="R853" s="1260" t="s">
        <v>16277</v>
      </c>
      <c r="S853" s="1259">
        <v>1</v>
      </c>
      <c r="T853" s="1260"/>
      <c r="U853" s="1260" t="s">
        <v>11158</v>
      </c>
      <c r="V853" s="1260" t="s">
        <v>13436</v>
      </c>
      <c r="W853" s="1259">
        <v>15</v>
      </c>
      <c r="X853" s="1259">
        <v>1008</v>
      </c>
      <c r="Y853" s="1259">
        <v>0</v>
      </c>
    </row>
    <row r="854" spans="1:25">
      <c r="A854" s="1350">
        <v>11202001731</v>
      </c>
      <c r="B854" s="1260"/>
      <c r="C854" s="1260" t="s">
        <v>16278</v>
      </c>
      <c r="D854" s="1260" t="s">
        <v>15597</v>
      </c>
      <c r="E854" s="1260" t="s">
        <v>11509</v>
      </c>
      <c r="F854" s="1260" t="s">
        <v>16279</v>
      </c>
      <c r="G854" s="1260" t="s">
        <v>16280</v>
      </c>
      <c r="H854" s="1260" t="s">
        <v>11153</v>
      </c>
      <c r="I854" s="1260" t="s">
        <v>11164</v>
      </c>
      <c r="J854" s="1259">
        <v>7432023</v>
      </c>
      <c r="K854" s="1260" t="s">
        <v>11221</v>
      </c>
      <c r="L854" s="1260" t="s">
        <v>11155</v>
      </c>
      <c r="M854" s="1260" t="s">
        <v>2267</v>
      </c>
      <c r="N854" s="1260" t="s">
        <v>15599</v>
      </c>
      <c r="O854" s="1260" t="s">
        <v>15597</v>
      </c>
      <c r="P854" s="1260" t="s">
        <v>11192</v>
      </c>
      <c r="Q854" s="1260" t="s">
        <v>11582</v>
      </c>
      <c r="R854" s="1260" t="s">
        <v>15600</v>
      </c>
      <c r="S854" s="1259">
        <v>1</v>
      </c>
      <c r="T854" s="1260"/>
      <c r="U854" s="1260" t="s">
        <v>11290</v>
      </c>
      <c r="V854" s="1260" t="s">
        <v>15601</v>
      </c>
      <c r="W854" s="1259">
        <v>0</v>
      </c>
      <c r="X854" s="1259">
        <v>1007</v>
      </c>
      <c r="Y854" s="1259">
        <v>0</v>
      </c>
    </row>
    <row r="855" spans="1:25">
      <c r="A855" s="1350">
        <v>11202001730</v>
      </c>
      <c r="B855" s="1260" t="s">
        <v>16281</v>
      </c>
      <c r="C855" s="1260" t="s">
        <v>16282</v>
      </c>
      <c r="D855" s="1260" t="s">
        <v>16283</v>
      </c>
      <c r="E855" s="1260" t="s">
        <v>11190</v>
      </c>
      <c r="F855" s="1260" t="s">
        <v>16172</v>
      </c>
      <c r="G855" s="1260"/>
      <c r="H855" s="1260" t="s">
        <v>11153</v>
      </c>
      <c r="I855" s="1260" t="s">
        <v>10976</v>
      </c>
      <c r="J855" s="1259">
        <v>7432022</v>
      </c>
      <c r="K855" s="1260" t="s">
        <v>11221</v>
      </c>
      <c r="L855" s="1260" t="s">
        <v>11275</v>
      </c>
      <c r="M855" s="1260" t="s">
        <v>2533</v>
      </c>
      <c r="N855" s="1260" t="s">
        <v>16284</v>
      </c>
      <c r="O855" s="1260" t="s">
        <v>16283</v>
      </c>
      <c r="P855" s="1260" t="s">
        <v>16285</v>
      </c>
      <c r="Q855" s="1260" t="s">
        <v>11846</v>
      </c>
      <c r="R855" s="1260" t="s">
        <v>16286</v>
      </c>
      <c r="S855" s="1259">
        <v>1</v>
      </c>
      <c r="T855" s="1260" t="s">
        <v>16287</v>
      </c>
      <c r="U855" s="1260" t="s">
        <v>11158</v>
      </c>
      <c r="V855" s="1260" t="s">
        <v>11380</v>
      </c>
      <c r="W855" s="1259">
        <v>0</v>
      </c>
      <c r="X855" s="1259">
        <v>1007</v>
      </c>
      <c r="Y855" s="1259">
        <v>2</v>
      </c>
    </row>
    <row r="856" spans="1:25">
      <c r="A856" s="1350">
        <v>11202001729</v>
      </c>
      <c r="B856" s="1260"/>
      <c r="C856" s="1260" t="s">
        <v>16288</v>
      </c>
      <c r="D856" s="1260" t="s">
        <v>16289</v>
      </c>
      <c r="E856" s="1260" t="s">
        <v>12348</v>
      </c>
      <c r="F856" s="1260" t="s">
        <v>16290</v>
      </c>
      <c r="G856" s="1260" t="s">
        <v>16291</v>
      </c>
      <c r="H856" s="1260" t="s">
        <v>11153</v>
      </c>
      <c r="I856" s="1260" t="s">
        <v>11164</v>
      </c>
      <c r="J856" s="1259">
        <v>7432021</v>
      </c>
      <c r="K856" s="1260" t="s">
        <v>11221</v>
      </c>
      <c r="L856" s="1260" t="s">
        <v>11155</v>
      </c>
      <c r="M856" s="1260" t="s">
        <v>2409</v>
      </c>
      <c r="N856" s="1260" t="s">
        <v>16292</v>
      </c>
      <c r="O856" s="1260" t="s">
        <v>16289</v>
      </c>
      <c r="P856" s="1260"/>
      <c r="Q856" s="1260" t="s">
        <v>11596</v>
      </c>
      <c r="R856" s="1259">
        <v>8337955</v>
      </c>
      <c r="S856" s="1259">
        <v>1</v>
      </c>
      <c r="T856" s="1260"/>
      <c r="U856" s="1260" t="s">
        <v>11921</v>
      </c>
      <c r="V856" s="1260" t="s">
        <v>11931</v>
      </c>
      <c r="W856" s="1259">
        <v>0</v>
      </c>
      <c r="X856" s="1259">
        <v>1007</v>
      </c>
      <c r="Y856" s="1259">
        <v>0</v>
      </c>
    </row>
    <row r="857" spans="1:25">
      <c r="A857" s="1350">
        <v>11202001728</v>
      </c>
      <c r="B857" s="1260" t="s">
        <v>16293</v>
      </c>
      <c r="C857" s="1260" t="s">
        <v>16294</v>
      </c>
      <c r="D857" s="1260" t="s">
        <v>12382</v>
      </c>
      <c r="E857" s="1260" t="s">
        <v>11190</v>
      </c>
      <c r="F857" s="1260" t="s">
        <v>11522</v>
      </c>
      <c r="G857" s="1260" t="s">
        <v>16295</v>
      </c>
      <c r="H857" s="1260" t="s">
        <v>11153</v>
      </c>
      <c r="I857" s="1260" t="s">
        <v>11177</v>
      </c>
      <c r="J857" s="1259">
        <v>7432020</v>
      </c>
      <c r="K857" s="1260" t="s">
        <v>11221</v>
      </c>
      <c r="L857" s="1260" t="s">
        <v>11155</v>
      </c>
      <c r="M857" s="1260" t="s">
        <v>2467</v>
      </c>
      <c r="N857" s="1260" t="s">
        <v>3820</v>
      </c>
      <c r="O857" s="1260" t="s">
        <v>12382</v>
      </c>
      <c r="P857" s="1260" t="s">
        <v>16296</v>
      </c>
      <c r="Q857" s="1260" t="s">
        <v>11238</v>
      </c>
      <c r="R857" s="1260" t="s">
        <v>12384</v>
      </c>
      <c r="S857" s="1259">
        <v>1</v>
      </c>
      <c r="T857" s="1260" t="s">
        <v>16297</v>
      </c>
      <c r="U857" s="1260" t="s">
        <v>11269</v>
      </c>
      <c r="V857" s="1260" t="s">
        <v>12295</v>
      </c>
      <c r="W857" s="1259">
        <v>0</v>
      </c>
      <c r="X857" s="1259">
        <v>1007</v>
      </c>
      <c r="Y857" s="1259">
        <v>0</v>
      </c>
    </row>
    <row r="858" spans="1:25">
      <c r="A858" s="1350">
        <v>11202001727</v>
      </c>
      <c r="B858" s="1260"/>
      <c r="C858" s="1260" t="s">
        <v>16298</v>
      </c>
      <c r="D858" s="1260" t="s">
        <v>16299</v>
      </c>
      <c r="E858" s="1260" t="s">
        <v>11614</v>
      </c>
      <c r="F858" s="1260" t="s">
        <v>11522</v>
      </c>
      <c r="G858" s="1260" t="s">
        <v>16300</v>
      </c>
      <c r="H858" s="1260" t="s">
        <v>11153</v>
      </c>
      <c r="I858" s="1260" t="s">
        <v>11177</v>
      </c>
      <c r="J858" s="1259">
        <v>7432019</v>
      </c>
      <c r="K858" s="1260" t="s">
        <v>11221</v>
      </c>
      <c r="L858" s="1260" t="s">
        <v>11155</v>
      </c>
      <c r="M858" s="1260" t="s">
        <v>262</v>
      </c>
      <c r="N858" s="1260"/>
      <c r="O858" s="1260" t="s">
        <v>16299</v>
      </c>
      <c r="P858" s="1260"/>
      <c r="Q858" s="1260"/>
      <c r="R858" s="1260"/>
      <c r="S858" s="1259">
        <v>1</v>
      </c>
      <c r="T858" s="1260"/>
      <c r="U858" s="1260"/>
      <c r="V858" s="1260"/>
      <c r="W858" s="1259">
        <v>0</v>
      </c>
      <c r="X858" s="1259">
        <v>1007</v>
      </c>
      <c r="Y858" s="1259">
        <v>0</v>
      </c>
    </row>
    <row r="859" spans="1:25">
      <c r="A859" s="1350">
        <v>11202001726</v>
      </c>
      <c r="B859" s="1260"/>
      <c r="C859" s="1260" t="s">
        <v>16301</v>
      </c>
      <c r="D859" s="1260" t="s">
        <v>16302</v>
      </c>
      <c r="E859" s="1260" t="s">
        <v>12298</v>
      </c>
      <c r="F859" s="1260" t="s">
        <v>11544</v>
      </c>
      <c r="G859" s="1260" t="s">
        <v>16303</v>
      </c>
      <c r="H859" s="1260" t="s">
        <v>11153</v>
      </c>
      <c r="I859" s="1260" t="s">
        <v>11243</v>
      </c>
      <c r="J859" s="1259">
        <v>7432018</v>
      </c>
      <c r="K859" s="1260" t="s">
        <v>11221</v>
      </c>
      <c r="L859" s="1260" t="s">
        <v>11155</v>
      </c>
      <c r="M859" s="1260" t="s">
        <v>262</v>
      </c>
      <c r="N859" s="1260"/>
      <c r="O859" s="1260" t="s">
        <v>16302</v>
      </c>
      <c r="P859" s="1260"/>
      <c r="Q859" s="1260" t="s">
        <v>16304</v>
      </c>
      <c r="R859" s="1260"/>
      <c r="S859" s="1259">
        <v>1</v>
      </c>
      <c r="T859" s="1260"/>
      <c r="U859" s="1260"/>
      <c r="V859" s="1260"/>
      <c r="W859" s="1259">
        <v>0</v>
      </c>
      <c r="X859" s="1259">
        <v>1007</v>
      </c>
      <c r="Y859" s="1259">
        <v>0</v>
      </c>
    </row>
    <row r="860" spans="1:25">
      <c r="A860" s="1350">
        <v>11202001725</v>
      </c>
      <c r="B860" s="1260"/>
      <c r="C860" s="1260" t="s">
        <v>16305</v>
      </c>
      <c r="D860" s="1260" t="s">
        <v>16306</v>
      </c>
      <c r="E860" s="1260" t="s">
        <v>11702</v>
      </c>
      <c r="F860" s="1260" t="s">
        <v>16172</v>
      </c>
      <c r="G860" s="1260" t="s">
        <v>16307</v>
      </c>
      <c r="H860" s="1260" t="s">
        <v>11153</v>
      </c>
      <c r="I860" s="1260" t="s">
        <v>10976</v>
      </c>
      <c r="J860" s="1259">
        <v>7432017</v>
      </c>
      <c r="K860" s="1260" t="s">
        <v>11221</v>
      </c>
      <c r="L860" s="1260" t="s">
        <v>11385</v>
      </c>
      <c r="M860" s="1260" t="s">
        <v>2533</v>
      </c>
      <c r="N860" s="1260" t="s">
        <v>16284</v>
      </c>
      <c r="O860" s="1260" t="s">
        <v>16306</v>
      </c>
      <c r="P860" s="1260" t="s">
        <v>16308</v>
      </c>
      <c r="Q860" s="1260"/>
      <c r="R860" s="1260" t="s">
        <v>16308</v>
      </c>
      <c r="S860" s="1259">
        <v>1</v>
      </c>
      <c r="T860" s="1260"/>
      <c r="U860" s="1260" t="s">
        <v>11158</v>
      </c>
      <c r="V860" s="1260" t="s">
        <v>11380</v>
      </c>
      <c r="W860" s="1259">
        <v>0</v>
      </c>
      <c r="X860" s="1259">
        <v>1007</v>
      </c>
      <c r="Y860" s="1259">
        <v>1</v>
      </c>
    </row>
    <row r="861" spans="1:25">
      <c r="A861" s="1350">
        <v>11202001724</v>
      </c>
      <c r="B861" s="1260"/>
      <c r="C861" s="1260" t="s">
        <v>16309</v>
      </c>
      <c r="D861" s="1260" t="s">
        <v>16310</v>
      </c>
      <c r="E861" s="1260" t="s">
        <v>11266</v>
      </c>
      <c r="F861" s="1260" t="s">
        <v>16311</v>
      </c>
      <c r="G861" s="1260" t="s">
        <v>16312</v>
      </c>
      <c r="H861" s="1260" t="s">
        <v>11153</v>
      </c>
      <c r="I861" s="1260" t="s">
        <v>10976</v>
      </c>
      <c r="J861" s="1259">
        <v>7432016</v>
      </c>
      <c r="K861" s="1260" t="s">
        <v>11221</v>
      </c>
      <c r="L861" s="1260" t="s">
        <v>11155</v>
      </c>
      <c r="M861" s="1260" t="s">
        <v>1239</v>
      </c>
      <c r="N861" s="1260" t="s">
        <v>16313</v>
      </c>
      <c r="O861" s="1260" t="s">
        <v>16310</v>
      </c>
      <c r="P861" s="1260" t="s">
        <v>13593</v>
      </c>
      <c r="Q861" s="1260" t="s">
        <v>16314</v>
      </c>
      <c r="R861" s="1260" t="s">
        <v>13593</v>
      </c>
      <c r="S861" s="1259">
        <v>1</v>
      </c>
      <c r="T861" s="1260"/>
      <c r="U861" s="1260" t="s">
        <v>11158</v>
      </c>
      <c r="V861" s="1260" t="s">
        <v>16315</v>
      </c>
      <c r="W861" s="1259">
        <v>0</v>
      </c>
      <c r="X861" s="1259">
        <v>1007</v>
      </c>
      <c r="Y861" s="1259">
        <v>0</v>
      </c>
    </row>
    <row r="862" spans="1:25">
      <c r="A862" s="1350">
        <v>11202001723</v>
      </c>
      <c r="B862" s="1260"/>
      <c r="C862" s="1260" t="s">
        <v>16316</v>
      </c>
      <c r="D862" s="1260" t="s">
        <v>16317</v>
      </c>
      <c r="E862" s="1260" t="s">
        <v>11353</v>
      </c>
      <c r="F862" s="1260" t="s">
        <v>16318</v>
      </c>
      <c r="G862" s="1260" t="s">
        <v>16319</v>
      </c>
      <c r="H862" s="1260" t="s">
        <v>11153</v>
      </c>
      <c r="I862" s="1260" t="s">
        <v>11164</v>
      </c>
      <c r="J862" s="1259">
        <v>7432015</v>
      </c>
      <c r="K862" s="1260" t="s">
        <v>11221</v>
      </c>
      <c r="L862" s="1260" t="s">
        <v>11155</v>
      </c>
      <c r="M862" s="1260" t="s">
        <v>1512</v>
      </c>
      <c r="N862" s="1260" t="s">
        <v>16320</v>
      </c>
      <c r="O862" s="1260" t="s">
        <v>16317</v>
      </c>
      <c r="P862" s="1259">
        <v>8337955</v>
      </c>
      <c r="Q862" s="1260" t="s">
        <v>11596</v>
      </c>
      <c r="R862" s="1259">
        <v>8337955</v>
      </c>
      <c r="S862" s="1259">
        <v>1</v>
      </c>
      <c r="T862" s="1260"/>
      <c r="U862" s="1260" t="s">
        <v>11921</v>
      </c>
      <c r="V862" s="1260" t="s">
        <v>12275</v>
      </c>
      <c r="W862" s="1259">
        <v>0</v>
      </c>
      <c r="X862" s="1259">
        <v>1007</v>
      </c>
      <c r="Y862" s="1259">
        <v>0</v>
      </c>
    </row>
    <row r="863" spans="1:25">
      <c r="A863" s="1350">
        <v>11202001722</v>
      </c>
      <c r="B863" s="1260"/>
      <c r="C863" s="1260" t="s">
        <v>16321</v>
      </c>
      <c r="D863" s="1260" t="s">
        <v>16322</v>
      </c>
      <c r="E863" s="1260" t="s">
        <v>11668</v>
      </c>
      <c r="F863" s="1260" t="s">
        <v>16323</v>
      </c>
      <c r="G863" s="1260" t="s">
        <v>16324</v>
      </c>
      <c r="H863" s="1260" t="s">
        <v>11153</v>
      </c>
      <c r="I863" s="1260" t="s">
        <v>10976</v>
      </c>
      <c r="J863" s="1259">
        <v>7432014</v>
      </c>
      <c r="K863" s="1260" t="s">
        <v>11221</v>
      </c>
      <c r="L863" s="1260" t="s">
        <v>11155</v>
      </c>
      <c r="M863" s="1260" t="s">
        <v>2031</v>
      </c>
      <c r="N863" s="1260" t="s">
        <v>13368</v>
      </c>
      <c r="O863" s="1260" t="s">
        <v>16322</v>
      </c>
      <c r="P863" s="1260" t="s">
        <v>13369</v>
      </c>
      <c r="Q863" s="1260" t="s">
        <v>12640</v>
      </c>
      <c r="R863" s="1260" t="s">
        <v>13369</v>
      </c>
      <c r="S863" s="1259">
        <v>1</v>
      </c>
      <c r="T863" s="1260"/>
      <c r="U863" s="1260" t="s">
        <v>11231</v>
      </c>
      <c r="V863" s="1260" t="s">
        <v>12695</v>
      </c>
      <c r="W863" s="1259">
        <v>0</v>
      </c>
      <c r="X863" s="1259">
        <v>1007</v>
      </c>
      <c r="Y863" s="1259">
        <v>0</v>
      </c>
    </row>
    <row r="864" spans="1:25">
      <c r="A864" s="1350">
        <v>11202001721</v>
      </c>
      <c r="B864" s="1260"/>
      <c r="C864" s="1260" t="s">
        <v>16325</v>
      </c>
      <c r="D864" s="1260" t="s">
        <v>15488</v>
      </c>
      <c r="E864" s="1260" t="s">
        <v>11190</v>
      </c>
      <c r="F864" s="1260" t="s">
        <v>16185</v>
      </c>
      <c r="G864" s="1260" t="s">
        <v>16326</v>
      </c>
      <c r="H864" s="1260" t="s">
        <v>11153</v>
      </c>
      <c r="I864" s="1260" t="s">
        <v>10976</v>
      </c>
      <c r="J864" s="1259">
        <v>7432013</v>
      </c>
      <c r="K864" s="1260" t="s">
        <v>11221</v>
      </c>
      <c r="L864" s="1260" t="s">
        <v>11155</v>
      </c>
      <c r="M864" s="1260" t="s">
        <v>2031</v>
      </c>
      <c r="N864" s="1260" t="s">
        <v>15490</v>
      </c>
      <c r="O864" s="1260" t="s">
        <v>15488</v>
      </c>
      <c r="P864" s="1260"/>
      <c r="Q864" s="1260" t="s">
        <v>12640</v>
      </c>
      <c r="R864" s="1260" t="s">
        <v>13369</v>
      </c>
      <c r="S864" s="1259">
        <v>1</v>
      </c>
      <c r="T864" s="1260"/>
      <c r="U864" s="1260" t="s">
        <v>11231</v>
      </c>
      <c r="V864" s="1260" t="s">
        <v>12695</v>
      </c>
      <c r="W864" s="1259">
        <v>0</v>
      </c>
      <c r="X864" s="1259">
        <v>1007</v>
      </c>
      <c r="Y864" s="1259">
        <v>0</v>
      </c>
    </row>
    <row r="865" spans="1:25">
      <c r="A865" s="1350">
        <v>11202001720</v>
      </c>
      <c r="B865" s="1260"/>
      <c r="C865" s="1260" t="s">
        <v>16301</v>
      </c>
      <c r="D865" s="1260" t="s">
        <v>16327</v>
      </c>
      <c r="E865" s="1260" t="s">
        <v>11190</v>
      </c>
      <c r="F865" s="1260" t="s">
        <v>11522</v>
      </c>
      <c r="G865" s="1260" t="s">
        <v>16328</v>
      </c>
      <c r="H865" s="1260" t="s">
        <v>11153</v>
      </c>
      <c r="I865" s="1260" t="s">
        <v>11177</v>
      </c>
      <c r="J865" s="1259">
        <v>7432012</v>
      </c>
      <c r="K865" s="1260" t="s">
        <v>11221</v>
      </c>
      <c r="L865" s="1260" t="s">
        <v>11155</v>
      </c>
      <c r="M865" s="1260" t="s">
        <v>2553</v>
      </c>
      <c r="N865" s="1260" t="s">
        <v>16329</v>
      </c>
      <c r="O865" s="1260" t="s">
        <v>16327</v>
      </c>
      <c r="P865" s="1260"/>
      <c r="Q865" s="1260"/>
      <c r="R865" s="1260" t="s">
        <v>16330</v>
      </c>
      <c r="S865" s="1259">
        <v>1</v>
      </c>
      <c r="T865" s="1260"/>
      <c r="U865" s="1260" t="s">
        <v>11198</v>
      </c>
      <c r="V865" s="1260" t="s">
        <v>14303</v>
      </c>
      <c r="W865" s="1259">
        <v>0</v>
      </c>
      <c r="X865" s="1259">
        <v>1007</v>
      </c>
      <c r="Y865" s="1259">
        <v>0</v>
      </c>
    </row>
    <row r="866" spans="1:25">
      <c r="A866" s="1350">
        <v>11202001719</v>
      </c>
      <c r="B866" s="1260" t="s">
        <v>16331</v>
      </c>
      <c r="C866" s="1260" t="s">
        <v>16332</v>
      </c>
      <c r="D866" s="1260" t="s">
        <v>16333</v>
      </c>
      <c r="E866" s="1260" t="s">
        <v>11426</v>
      </c>
      <c r="F866" s="1260" t="s">
        <v>16334</v>
      </c>
      <c r="G866" s="1260" t="s">
        <v>16335</v>
      </c>
      <c r="H866" s="1260" t="s">
        <v>11153</v>
      </c>
      <c r="I866" s="1260" t="s">
        <v>11164</v>
      </c>
      <c r="J866" s="1259">
        <v>7432011</v>
      </c>
      <c r="K866" s="1260" t="s">
        <v>11221</v>
      </c>
      <c r="L866" s="1260" t="s">
        <v>11155</v>
      </c>
      <c r="M866" s="1260" t="s">
        <v>2148</v>
      </c>
      <c r="N866" s="1260" t="s">
        <v>16336</v>
      </c>
      <c r="O866" s="1260" t="s">
        <v>16333</v>
      </c>
      <c r="P866" s="1260" t="s">
        <v>16337</v>
      </c>
      <c r="Q866" s="1260" t="s">
        <v>12515</v>
      </c>
      <c r="R866" s="1260" t="s">
        <v>16338</v>
      </c>
      <c r="S866" s="1259">
        <v>1</v>
      </c>
      <c r="T866" s="1260" t="s">
        <v>16339</v>
      </c>
      <c r="U866" s="1260" t="s">
        <v>11290</v>
      </c>
      <c r="V866" s="1260" t="s">
        <v>16340</v>
      </c>
      <c r="W866" s="1259">
        <v>0</v>
      </c>
      <c r="X866" s="1259">
        <v>1007</v>
      </c>
      <c r="Y866" s="1259">
        <v>0</v>
      </c>
    </row>
    <row r="867" spans="1:25">
      <c r="A867" s="1350">
        <v>11202001718</v>
      </c>
      <c r="B867" s="1260"/>
      <c r="C867" s="1260" t="s">
        <v>16341</v>
      </c>
      <c r="D867" s="1260" t="s">
        <v>16342</v>
      </c>
      <c r="E867" s="1260" t="s">
        <v>11190</v>
      </c>
      <c r="F867" s="1260" t="s">
        <v>16343</v>
      </c>
      <c r="G867" s="1260" t="s">
        <v>16344</v>
      </c>
      <c r="H867" s="1260" t="s">
        <v>11153</v>
      </c>
      <c r="I867" s="1260" t="s">
        <v>10976</v>
      </c>
      <c r="J867" s="1259">
        <v>7432010</v>
      </c>
      <c r="K867" s="1260" t="s">
        <v>11221</v>
      </c>
      <c r="L867" s="1260" t="s">
        <v>11155</v>
      </c>
      <c r="M867" s="1260" t="s">
        <v>262</v>
      </c>
      <c r="N867" s="1260"/>
      <c r="O867" s="1260" t="s">
        <v>16342</v>
      </c>
      <c r="P867" s="1260"/>
      <c r="Q867" s="1260"/>
      <c r="R867" s="1260"/>
      <c r="S867" s="1259">
        <v>1</v>
      </c>
      <c r="T867" s="1260"/>
      <c r="U867" s="1260"/>
      <c r="V867" s="1260"/>
      <c r="W867" s="1259">
        <v>0</v>
      </c>
      <c r="X867" s="1259">
        <v>1007</v>
      </c>
      <c r="Y867" s="1259">
        <v>0</v>
      </c>
    </row>
    <row r="868" spans="1:25">
      <c r="A868" s="1350">
        <v>11202001717</v>
      </c>
      <c r="B868" s="1260"/>
      <c r="C868" s="1260" t="s">
        <v>16345</v>
      </c>
      <c r="D868" s="1260" t="s">
        <v>12472</v>
      </c>
      <c r="E868" s="1260" t="s">
        <v>12473</v>
      </c>
      <c r="F868" s="1260" t="s">
        <v>13157</v>
      </c>
      <c r="G868" s="1260" t="s">
        <v>16346</v>
      </c>
      <c r="H868" s="1260" t="s">
        <v>11153</v>
      </c>
      <c r="I868" s="1260" t="s">
        <v>11243</v>
      </c>
      <c r="J868" s="1259">
        <v>7432009</v>
      </c>
      <c r="K868" s="1260" t="s">
        <v>11221</v>
      </c>
      <c r="L868" s="1260" t="s">
        <v>11155</v>
      </c>
      <c r="M868" s="1260" t="s">
        <v>262</v>
      </c>
      <c r="N868" s="1260"/>
      <c r="O868" s="1260" t="s">
        <v>12472</v>
      </c>
      <c r="P868" s="1260"/>
      <c r="Q868" s="1260"/>
      <c r="R868" s="1260"/>
      <c r="S868" s="1259">
        <v>1</v>
      </c>
      <c r="T868" s="1260"/>
      <c r="U868" s="1260"/>
      <c r="V868" s="1260"/>
      <c r="W868" s="1259">
        <v>0</v>
      </c>
      <c r="X868" s="1259">
        <v>1007</v>
      </c>
      <c r="Y868" s="1259">
        <v>0</v>
      </c>
    </row>
    <row r="869" spans="1:25">
      <c r="A869" s="1350">
        <v>11202001716</v>
      </c>
      <c r="B869" s="1260"/>
      <c r="C869" s="1260" t="s">
        <v>16347</v>
      </c>
      <c r="D869" s="1260" t="s">
        <v>11447</v>
      </c>
      <c r="E869" s="1260" t="s">
        <v>11353</v>
      </c>
      <c r="F869" s="1260" t="s">
        <v>16348</v>
      </c>
      <c r="G869" s="1260" t="s">
        <v>16349</v>
      </c>
      <c r="H869" s="1260" t="s">
        <v>11153</v>
      </c>
      <c r="I869" s="1260" t="s">
        <v>11243</v>
      </c>
      <c r="J869" s="1259">
        <v>7432008</v>
      </c>
      <c r="K869" s="1260" t="s">
        <v>11221</v>
      </c>
      <c r="L869" s="1260" t="s">
        <v>11155</v>
      </c>
      <c r="M869" s="1260" t="s">
        <v>262</v>
      </c>
      <c r="N869" s="1260"/>
      <c r="O869" s="1260" t="s">
        <v>11447</v>
      </c>
      <c r="P869" s="1260"/>
      <c r="Q869" s="1260"/>
      <c r="R869" s="1260"/>
      <c r="S869" s="1259">
        <v>1</v>
      </c>
      <c r="T869" s="1260"/>
      <c r="U869" s="1260"/>
      <c r="V869" s="1260"/>
      <c r="W869" s="1259">
        <v>0</v>
      </c>
      <c r="X869" s="1259">
        <v>1007</v>
      </c>
      <c r="Y869" s="1259">
        <v>0</v>
      </c>
    </row>
    <row r="870" spans="1:25">
      <c r="A870" s="1350">
        <v>11202001715</v>
      </c>
      <c r="B870" s="1260"/>
      <c r="C870" s="1260" t="s">
        <v>16350</v>
      </c>
      <c r="D870" s="1260" t="s">
        <v>16351</v>
      </c>
      <c r="E870" s="1260" t="s">
        <v>12605</v>
      </c>
      <c r="F870" s="1260" t="s">
        <v>16352</v>
      </c>
      <c r="G870" s="1260" t="s">
        <v>16353</v>
      </c>
      <c r="H870" s="1260" t="s">
        <v>11153</v>
      </c>
      <c r="I870" s="1260" t="s">
        <v>10976</v>
      </c>
      <c r="J870" s="1259">
        <v>7432007</v>
      </c>
      <c r="K870" s="1260" t="s">
        <v>11221</v>
      </c>
      <c r="L870" s="1260" t="s">
        <v>11155</v>
      </c>
      <c r="M870" s="1260" t="s">
        <v>262</v>
      </c>
      <c r="N870" s="1260"/>
      <c r="O870" s="1260" t="s">
        <v>16351</v>
      </c>
      <c r="P870" s="1260"/>
      <c r="Q870" s="1260"/>
      <c r="R870" s="1260"/>
      <c r="S870" s="1259">
        <v>1</v>
      </c>
      <c r="T870" s="1260"/>
      <c r="U870" s="1260"/>
      <c r="V870" s="1260"/>
      <c r="W870" s="1259">
        <v>0</v>
      </c>
      <c r="X870" s="1259">
        <v>1007</v>
      </c>
      <c r="Y870" s="1259">
        <v>0</v>
      </c>
    </row>
    <row r="871" spans="1:25">
      <c r="A871" s="1350">
        <v>11202001714</v>
      </c>
      <c r="B871" s="1260" t="s">
        <v>16354</v>
      </c>
      <c r="C871" s="1260" t="s">
        <v>16355</v>
      </c>
      <c r="D871" s="1260" t="s">
        <v>16356</v>
      </c>
      <c r="E871" s="1260" t="s">
        <v>11419</v>
      </c>
      <c r="F871" s="1260" t="s">
        <v>13025</v>
      </c>
      <c r="G871" s="1260" t="s">
        <v>16357</v>
      </c>
      <c r="H871" s="1260" t="s">
        <v>11153</v>
      </c>
      <c r="I871" s="1260" t="s">
        <v>13027</v>
      </c>
      <c r="J871" s="1259">
        <v>7432006</v>
      </c>
      <c r="K871" s="1260" t="s">
        <v>11221</v>
      </c>
      <c r="L871" s="1260" t="s">
        <v>11155</v>
      </c>
      <c r="M871" s="1260" t="s">
        <v>2372</v>
      </c>
      <c r="N871" s="1260" t="s">
        <v>16358</v>
      </c>
      <c r="O871" s="1260" t="s">
        <v>16356</v>
      </c>
      <c r="P871" s="1260" t="s">
        <v>16359</v>
      </c>
      <c r="Q871" s="1260" t="s">
        <v>11411</v>
      </c>
      <c r="R871" s="1260" t="s">
        <v>16359</v>
      </c>
      <c r="S871" s="1259">
        <v>1</v>
      </c>
      <c r="T871" s="1260" t="s">
        <v>16360</v>
      </c>
      <c r="U871" s="1260" t="s">
        <v>11256</v>
      </c>
      <c r="V871" s="1260" t="s">
        <v>14549</v>
      </c>
      <c r="W871" s="1259">
        <v>0</v>
      </c>
      <c r="X871" s="1259">
        <v>1007</v>
      </c>
      <c r="Y871" s="1259">
        <v>0</v>
      </c>
    </row>
    <row r="872" spans="1:25">
      <c r="A872" s="1350">
        <v>11202001713</v>
      </c>
      <c r="B872" s="1260"/>
      <c r="C872" s="1260" t="s">
        <v>16361</v>
      </c>
      <c r="D872" s="1260" t="s">
        <v>16362</v>
      </c>
      <c r="E872" s="1260" t="s">
        <v>11426</v>
      </c>
      <c r="F872" s="1260" t="s">
        <v>11176</v>
      </c>
      <c r="G872" s="1260" t="s">
        <v>16363</v>
      </c>
      <c r="H872" s="1260" t="s">
        <v>11153</v>
      </c>
      <c r="I872" s="1260" t="s">
        <v>11177</v>
      </c>
      <c r="J872" s="1259">
        <v>7432005</v>
      </c>
      <c r="K872" s="1260" t="s">
        <v>11221</v>
      </c>
      <c r="L872" s="1260" t="s">
        <v>11155</v>
      </c>
      <c r="M872" s="1260" t="s">
        <v>2625</v>
      </c>
      <c r="N872" s="1260" t="s">
        <v>16364</v>
      </c>
      <c r="O872" s="1260" t="s">
        <v>16362</v>
      </c>
      <c r="P872" s="1260"/>
      <c r="Q872" s="1260"/>
      <c r="R872" s="1259">
        <v>119</v>
      </c>
      <c r="S872" s="1259">
        <v>1</v>
      </c>
      <c r="T872" s="1260"/>
      <c r="U872" s="1260" t="s">
        <v>11209</v>
      </c>
      <c r="V872" s="1260" t="s">
        <v>13097</v>
      </c>
      <c r="W872" s="1259">
        <v>0</v>
      </c>
      <c r="X872" s="1259">
        <v>1007</v>
      </c>
      <c r="Y872" s="1259">
        <v>0</v>
      </c>
    </row>
    <row r="873" spans="1:25">
      <c r="A873" s="1350">
        <v>11202001712</v>
      </c>
      <c r="B873" s="1260" t="s">
        <v>16365</v>
      </c>
      <c r="C873" s="1260" t="s">
        <v>16366</v>
      </c>
      <c r="D873" s="1260" t="s">
        <v>16367</v>
      </c>
      <c r="E873" s="1260" t="s">
        <v>11384</v>
      </c>
      <c r="F873" s="1260" t="s">
        <v>11709</v>
      </c>
      <c r="G873" s="1260" t="s">
        <v>16368</v>
      </c>
      <c r="H873" s="1260" t="s">
        <v>11153</v>
      </c>
      <c r="I873" s="1260" t="s">
        <v>15803</v>
      </c>
      <c r="J873" s="1259">
        <v>7432004</v>
      </c>
      <c r="K873" s="1260" t="s">
        <v>11221</v>
      </c>
      <c r="L873" s="1260" t="s">
        <v>11155</v>
      </c>
      <c r="M873" s="1260" t="s">
        <v>2615</v>
      </c>
      <c r="N873" s="1260" t="s">
        <v>16369</v>
      </c>
      <c r="O873" s="1260" t="s">
        <v>16367</v>
      </c>
      <c r="P873" s="1260"/>
      <c r="Q873" s="1260" t="s">
        <v>11394</v>
      </c>
      <c r="R873" s="1260" t="s">
        <v>16370</v>
      </c>
      <c r="S873" s="1259">
        <v>1</v>
      </c>
      <c r="T873" s="1260"/>
      <c r="U873" s="1260" t="s">
        <v>16371</v>
      </c>
      <c r="V873" s="1260" t="s">
        <v>15560</v>
      </c>
      <c r="W873" s="1259">
        <v>0</v>
      </c>
      <c r="X873" s="1259">
        <v>1007</v>
      </c>
      <c r="Y873" s="1259">
        <v>0</v>
      </c>
    </row>
    <row r="874" spans="1:25">
      <c r="A874" s="1350">
        <v>11202001711</v>
      </c>
      <c r="B874" s="1260" t="s">
        <v>16372</v>
      </c>
      <c r="C874" s="1260" t="s">
        <v>16373</v>
      </c>
      <c r="D874" s="1260" t="s">
        <v>16374</v>
      </c>
      <c r="E874" s="1260" t="s">
        <v>11190</v>
      </c>
      <c r="F874" s="1260" t="s">
        <v>11709</v>
      </c>
      <c r="G874" s="1260" t="s">
        <v>16375</v>
      </c>
      <c r="H874" s="1260" t="s">
        <v>11153</v>
      </c>
      <c r="I874" s="1260" t="s">
        <v>15803</v>
      </c>
      <c r="J874" s="1259">
        <v>7432003</v>
      </c>
      <c r="K874" s="1260" t="s">
        <v>11221</v>
      </c>
      <c r="L874" s="1260" t="s">
        <v>11155</v>
      </c>
      <c r="M874" s="1260" t="s">
        <v>2615</v>
      </c>
      <c r="N874" s="1260"/>
      <c r="O874" s="1260" t="s">
        <v>16374</v>
      </c>
      <c r="P874" s="1260" t="s">
        <v>16376</v>
      </c>
      <c r="Q874" s="1260"/>
      <c r="R874" s="1260"/>
      <c r="S874" s="1259">
        <v>1</v>
      </c>
      <c r="T874" s="1260"/>
      <c r="U874" s="1260"/>
      <c r="V874" s="1260"/>
      <c r="W874" s="1259">
        <v>0</v>
      </c>
      <c r="X874" s="1259">
        <v>1007</v>
      </c>
      <c r="Y874" s="1259">
        <v>0</v>
      </c>
    </row>
    <row r="875" spans="1:25">
      <c r="A875" s="1350">
        <v>11202001710</v>
      </c>
      <c r="B875" s="1260" t="s">
        <v>16377</v>
      </c>
      <c r="C875" s="1260" t="s">
        <v>16373</v>
      </c>
      <c r="D875" s="1260" t="s">
        <v>16378</v>
      </c>
      <c r="E875" s="1260" t="s">
        <v>11311</v>
      </c>
      <c r="F875" s="1260"/>
      <c r="G875" s="1260"/>
      <c r="H875" s="1260" t="s">
        <v>11153</v>
      </c>
      <c r="I875" s="1260" t="s">
        <v>15803</v>
      </c>
      <c r="J875" s="1259">
        <v>7432002</v>
      </c>
      <c r="K875" s="1260" t="s">
        <v>11221</v>
      </c>
      <c r="L875" s="1260" t="s">
        <v>11275</v>
      </c>
      <c r="M875" s="1260" t="s">
        <v>2615</v>
      </c>
      <c r="N875" s="1260" t="s">
        <v>16379</v>
      </c>
      <c r="O875" s="1260" t="s">
        <v>16378</v>
      </c>
      <c r="P875" s="1260" t="s">
        <v>16380</v>
      </c>
      <c r="Q875" s="1260" t="s">
        <v>16381</v>
      </c>
      <c r="R875" s="1260" t="s">
        <v>16382</v>
      </c>
      <c r="S875" s="1259">
        <v>1</v>
      </c>
      <c r="T875" s="1260" t="s">
        <v>16383</v>
      </c>
      <c r="U875" s="1260" t="s">
        <v>16371</v>
      </c>
      <c r="V875" s="1260" t="s">
        <v>16384</v>
      </c>
      <c r="W875" s="1259">
        <v>0</v>
      </c>
      <c r="X875" s="1259">
        <v>1007</v>
      </c>
      <c r="Y875" s="1259">
        <v>2</v>
      </c>
    </row>
    <row r="876" spans="1:25">
      <c r="A876" s="1350">
        <v>11202001709</v>
      </c>
      <c r="B876" s="1260" t="s">
        <v>16385</v>
      </c>
      <c r="C876" s="1260" t="s">
        <v>16386</v>
      </c>
      <c r="D876" s="1260" t="s">
        <v>16387</v>
      </c>
      <c r="E876" s="1260" t="s">
        <v>11384</v>
      </c>
      <c r="F876" s="1260"/>
      <c r="G876" s="1260"/>
      <c r="H876" s="1260" t="s">
        <v>11153</v>
      </c>
      <c r="I876" s="1260" t="s">
        <v>15803</v>
      </c>
      <c r="J876" s="1259">
        <v>7432001</v>
      </c>
      <c r="K876" s="1260" t="s">
        <v>11221</v>
      </c>
      <c r="L876" s="1260" t="s">
        <v>11275</v>
      </c>
      <c r="M876" s="1260" t="s">
        <v>2615</v>
      </c>
      <c r="N876" s="1260" t="s">
        <v>16388</v>
      </c>
      <c r="O876" s="1260" t="s">
        <v>16387</v>
      </c>
      <c r="P876" s="1260"/>
      <c r="Q876" s="1260" t="s">
        <v>11238</v>
      </c>
      <c r="R876" s="1260" t="s">
        <v>16389</v>
      </c>
      <c r="S876" s="1259">
        <v>1</v>
      </c>
      <c r="T876" s="1260"/>
      <c r="U876" s="1260" t="s">
        <v>16371</v>
      </c>
      <c r="V876" s="1260" t="s">
        <v>16384</v>
      </c>
      <c r="W876" s="1259">
        <v>0</v>
      </c>
      <c r="X876" s="1259">
        <v>1007</v>
      </c>
      <c r="Y876" s="1259">
        <v>2</v>
      </c>
    </row>
    <row r="877" spans="1:25">
      <c r="A877" s="1350">
        <v>11202001708</v>
      </c>
      <c r="B877" s="1260" t="s">
        <v>16390</v>
      </c>
      <c r="C877" s="1260" t="s">
        <v>16391</v>
      </c>
      <c r="D877" s="1260" t="s">
        <v>16392</v>
      </c>
      <c r="E877" s="1260" t="s">
        <v>11311</v>
      </c>
      <c r="F877" s="1260"/>
      <c r="G877" s="1260"/>
      <c r="H877" s="1260" t="s">
        <v>11153</v>
      </c>
      <c r="I877" s="1260" t="s">
        <v>15803</v>
      </c>
      <c r="J877" s="1259">
        <v>7432000</v>
      </c>
      <c r="K877" s="1260" t="s">
        <v>11221</v>
      </c>
      <c r="L877" s="1260" t="s">
        <v>11275</v>
      </c>
      <c r="M877" s="1260" t="s">
        <v>2615</v>
      </c>
      <c r="N877" s="1260" t="s">
        <v>16393</v>
      </c>
      <c r="O877" s="1260" t="s">
        <v>16392</v>
      </c>
      <c r="P877" s="1260"/>
      <c r="Q877" s="1260" t="s">
        <v>16394</v>
      </c>
      <c r="R877" s="1260" t="s">
        <v>16395</v>
      </c>
      <c r="S877" s="1259">
        <v>1</v>
      </c>
      <c r="T877" s="1260"/>
      <c r="U877" s="1260" t="s">
        <v>16371</v>
      </c>
      <c r="V877" s="1260" t="s">
        <v>16384</v>
      </c>
      <c r="W877" s="1259">
        <v>0</v>
      </c>
      <c r="X877" s="1259">
        <v>1007</v>
      </c>
      <c r="Y877" s="1259">
        <v>2</v>
      </c>
    </row>
    <row r="878" spans="1:25">
      <c r="A878" s="1350">
        <v>11202001707</v>
      </c>
      <c r="B878" s="1260" t="s">
        <v>16396</v>
      </c>
      <c r="C878" s="1260" t="s">
        <v>16397</v>
      </c>
      <c r="D878" s="1260" t="s">
        <v>16398</v>
      </c>
      <c r="E878" s="1260" t="s">
        <v>11311</v>
      </c>
      <c r="F878" s="1260" t="s">
        <v>11709</v>
      </c>
      <c r="G878" s="1260"/>
      <c r="H878" s="1260" t="s">
        <v>11153</v>
      </c>
      <c r="I878" s="1260" t="s">
        <v>15803</v>
      </c>
      <c r="J878" s="1259">
        <v>7431999</v>
      </c>
      <c r="K878" s="1260" t="s">
        <v>11221</v>
      </c>
      <c r="L878" s="1260" t="s">
        <v>11275</v>
      </c>
      <c r="M878" s="1260" t="s">
        <v>2615</v>
      </c>
      <c r="N878" s="1260" t="s">
        <v>16399</v>
      </c>
      <c r="O878" s="1260" t="s">
        <v>16398</v>
      </c>
      <c r="P878" s="1260"/>
      <c r="Q878" s="1260" t="s">
        <v>16400</v>
      </c>
      <c r="R878" s="1260" t="s">
        <v>16401</v>
      </c>
      <c r="S878" s="1259">
        <v>1</v>
      </c>
      <c r="T878" s="1260"/>
      <c r="U878" s="1260" t="s">
        <v>16371</v>
      </c>
      <c r="V878" s="1260" t="s">
        <v>16384</v>
      </c>
      <c r="W878" s="1259">
        <v>0</v>
      </c>
      <c r="X878" s="1259">
        <v>1007</v>
      </c>
      <c r="Y878" s="1259">
        <v>2</v>
      </c>
    </row>
    <row r="879" spans="1:25">
      <c r="A879" s="1350">
        <v>11202001706</v>
      </c>
      <c r="B879" s="1260" t="s">
        <v>16402</v>
      </c>
      <c r="C879" s="1260" t="s">
        <v>16403</v>
      </c>
      <c r="D879" s="1260" t="s">
        <v>16374</v>
      </c>
      <c r="E879" s="1260" t="s">
        <v>11190</v>
      </c>
      <c r="F879" s="1260" t="s">
        <v>11709</v>
      </c>
      <c r="G879" s="1260" t="s">
        <v>16404</v>
      </c>
      <c r="H879" s="1260" t="s">
        <v>11153</v>
      </c>
      <c r="I879" s="1260" t="s">
        <v>15803</v>
      </c>
      <c r="J879" s="1259">
        <v>7431998</v>
      </c>
      <c r="K879" s="1260" t="s">
        <v>11221</v>
      </c>
      <c r="L879" s="1260" t="s">
        <v>11385</v>
      </c>
      <c r="M879" s="1260" t="s">
        <v>2615</v>
      </c>
      <c r="N879" s="1260" t="s">
        <v>16405</v>
      </c>
      <c r="O879" s="1260" t="s">
        <v>16374</v>
      </c>
      <c r="P879" s="1260" t="s">
        <v>16376</v>
      </c>
      <c r="Q879" s="1260"/>
      <c r="R879" s="1260"/>
      <c r="S879" s="1259">
        <v>1</v>
      </c>
      <c r="T879" s="1260"/>
      <c r="U879" s="1260" t="s">
        <v>16371</v>
      </c>
      <c r="V879" s="1260" t="s">
        <v>16384</v>
      </c>
      <c r="W879" s="1259">
        <v>311</v>
      </c>
      <c r="X879" s="1259">
        <v>1007</v>
      </c>
      <c r="Y879" s="1259">
        <v>1</v>
      </c>
    </row>
    <row r="880" spans="1:25">
      <c r="A880" s="1350">
        <v>11202001705</v>
      </c>
      <c r="B880" s="1260"/>
      <c r="C880" s="1260" t="s">
        <v>16406</v>
      </c>
      <c r="D880" s="1260" t="s">
        <v>2285</v>
      </c>
      <c r="E880" s="1260" t="s">
        <v>12552</v>
      </c>
      <c r="F880" s="1260" t="s">
        <v>16343</v>
      </c>
      <c r="G880" s="1260" t="s">
        <v>16407</v>
      </c>
      <c r="H880" s="1260" t="s">
        <v>11153</v>
      </c>
      <c r="I880" s="1260" t="s">
        <v>10976</v>
      </c>
      <c r="J880" s="1259">
        <v>7431997</v>
      </c>
      <c r="K880" s="1260" t="s">
        <v>11221</v>
      </c>
      <c r="L880" s="1260" t="s">
        <v>11155</v>
      </c>
      <c r="M880" s="1260" t="s">
        <v>262</v>
      </c>
      <c r="N880" s="1260"/>
      <c r="O880" s="1260" t="s">
        <v>2285</v>
      </c>
      <c r="P880" s="1260"/>
      <c r="Q880" s="1260"/>
      <c r="R880" s="1260"/>
      <c r="S880" s="1259">
        <v>1</v>
      </c>
      <c r="T880" s="1260"/>
      <c r="U880" s="1260"/>
      <c r="V880" s="1260"/>
      <c r="W880" s="1259">
        <v>0</v>
      </c>
      <c r="X880" s="1259">
        <v>1007</v>
      </c>
      <c r="Y880" s="1259">
        <v>0</v>
      </c>
    </row>
    <row r="881" spans="1:25">
      <c r="A881" s="1350">
        <v>11202001704</v>
      </c>
      <c r="B881" s="1260"/>
      <c r="C881" s="1260" t="s">
        <v>16408</v>
      </c>
      <c r="D881" s="1260" t="s">
        <v>16409</v>
      </c>
      <c r="E881" s="1260" t="s">
        <v>11461</v>
      </c>
      <c r="F881" s="1260" t="s">
        <v>11252</v>
      </c>
      <c r="G881" s="1260" t="s">
        <v>16410</v>
      </c>
      <c r="H881" s="1260" t="s">
        <v>11153</v>
      </c>
      <c r="I881" s="1260" t="s">
        <v>11164</v>
      </c>
      <c r="J881" s="1259">
        <v>7431996</v>
      </c>
      <c r="K881" s="1260" t="s">
        <v>11221</v>
      </c>
      <c r="L881" s="1260" t="s">
        <v>11155</v>
      </c>
      <c r="M881" s="1260" t="s">
        <v>262</v>
      </c>
      <c r="N881" s="1260"/>
      <c r="O881" s="1260" t="s">
        <v>16409</v>
      </c>
      <c r="P881" s="1260"/>
      <c r="Q881" s="1260"/>
      <c r="R881" s="1260"/>
      <c r="S881" s="1259">
        <v>1</v>
      </c>
      <c r="T881" s="1260"/>
      <c r="U881" s="1260"/>
      <c r="V881" s="1260"/>
      <c r="W881" s="1259">
        <v>0</v>
      </c>
      <c r="X881" s="1259">
        <v>1007</v>
      </c>
      <c r="Y881" s="1259">
        <v>0</v>
      </c>
    </row>
    <row r="882" spans="1:25">
      <c r="A882" s="1350">
        <v>11202001703</v>
      </c>
      <c r="B882" s="1260"/>
      <c r="C882" s="1260" t="s">
        <v>16411</v>
      </c>
      <c r="D882" s="1260" t="s">
        <v>16412</v>
      </c>
      <c r="E882" s="1260" t="s">
        <v>16413</v>
      </c>
      <c r="F882" s="1260" t="s">
        <v>13157</v>
      </c>
      <c r="G882" s="1260" t="s">
        <v>16414</v>
      </c>
      <c r="H882" s="1260" t="s">
        <v>11153</v>
      </c>
      <c r="I882" s="1260" t="s">
        <v>11243</v>
      </c>
      <c r="J882" s="1259">
        <v>7431995</v>
      </c>
      <c r="K882" s="1260" t="s">
        <v>11221</v>
      </c>
      <c r="L882" s="1260" t="s">
        <v>11155</v>
      </c>
      <c r="M882" s="1260" t="s">
        <v>262</v>
      </c>
      <c r="N882" s="1260"/>
      <c r="O882" s="1260" t="s">
        <v>16412</v>
      </c>
      <c r="P882" s="1260"/>
      <c r="Q882" s="1260"/>
      <c r="R882" s="1260"/>
      <c r="S882" s="1259">
        <v>1</v>
      </c>
      <c r="T882" s="1260"/>
      <c r="U882" s="1260"/>
      <c r="V882" s="1260"/>
      <c r="W882" s="1259">
        <v>0</v>
      </c>
      <c r="X882" s="1259">
        <v>1007</v>
      </c>
      <c r="Y882" s="1259">
        <v>0</v>
      </c>
    </row>
    <row r="883" spans="1:25">
      <c r="A883" s="1350">
        <v>11202001702</v>
      </c>
      <c r="B883" s="1260"/>
      <c r="C883" s="1260" t="s">
        <v>16415</v>
      </c>
      <c r="D883" s="1260" t="s">
        <v>16416</v>
      </c>
      <c r="E883" s="1260" t="s">
        <v>12605</v>
      </c>
      <c r="F883" s="1260" t="s">
        <v>16417</v>
      </c>
      <c r="G883" s="1260" t="s">
        <v>16418</v>
      </c>
      <c r="H883" s="1260" t="s">
        <v>11153</v>
      </c>
      <c r="I883" s="1260" t="s">
        <v>10976</v>
      </c>
      <c r="J883" s="1259">
        <v>7431994</v>
      </c>
      <c r="K883" s="1260" t="s">
        <v>11221</v>
      </c>
      <c r="L883" s="1260" t="s">
        <v>11155</v>
      </c>
      <c r="M883" s="1260" t="s">
        <v>262</v>
      </c>
      <c r="N883" s="1260"/>
      <c r="O883" s="1260" t="s">
        <v>16416</v>
      </c>
      <c r="P883" s="1260"/>
      <c r="Q883" s="1260"/>
      <c r="R883" s="1260" t="s">
        <v>16419</v>
      </c>
      <c r="S883" s="1259">
        <v>1</v>
      </c>
      <c r="T883" s="1260"/>
      <c r="U883" s="1260"/>
      <c r="V883" s="1260"/>
      <c r="W883" s="1259">
        <v>0</v>
      </c>
      <c r="X883" s="1259">
        <v>1007</v>
      </c>
      <c r="Y883" s="1259">
        <v>0</v>
      </c>
    </row>
    <row r="884" spans="1:25">
      <c r="A884" s="1350">
        <v>11202001701</v>
      </c>
      <c r="B884" s="1260"/>
      <c r="C884" s="1260" t="s">
        <v>16420</v>
      </c>
      <c r="D884" s="1260" t="s">
        <v>16421</v>
      </c>
      <c r="E884" s="1260" t="s">
        <v>13327</v>
      </c>
      <c r="F884" s="1260" t="s">
        <v>16422</v>
      </c>
      <c r="G884" s="1260" t="s">
        <v>16423</v>
      </c>
      <c r="H884" s="1260" t="s">
        <v>11153</v>
      </c>
      <c r="I884" s="1260" t="s">
        <v>11164</v>
      </c>
      <c r="J884" s="1259">
        <v>7431993</v>
      </c>
      <c r="K884" s="1260" t="s">
        <v>11221</v>
      </c>
      <c r="L884" s="1260" t="s">
        <v>11155</v>
      </c>
      <c r="M884" s="1260" t="s">
        <v>262</v>
      </c>
      <c r="N884" s="1260"/>
      <c r="O884" s="1260" t="s">
        <v>16421</v>
      </c>
      <c r="P884" s="1260"/>
      <c r="Q884" s="1260"/>
      <c r="R884" s="1260"/>
      <c r="S884" s="1259">
        <v>1</v>
      </c>
      <c r="T884" s="1260"/>
      <c r="U884" s="1260"/>
      <c r="V884" s="1260"/>
      <c r="W884" s="1259">
        <v>0</v>
      </c>
      <c r="X884" s="1259">
        <v>1007</v>
      </c>
      <c r="Y884" s="1259">
        <v>0</v>
      </c>
    </row>
    <row r="885" spans="1:25">
      <c r="A885" s="1350">
        <v>11202001700</v>
      </c>
      <c r="B885" s="1260" t="s">
        <v>16424</v>
      </c>
      <c r="C885" s="1260" t="s">
        <v>16425</v>
      </c>
      <c r="D885" s="1260" t="s">
        <v>16426</v>
      </c>
      <c r="E885" s="1260" t="s">
        <v>11426</v>
      </c>
      <c r="F885" s="1260" t="s">
        <v>16427</v>
      </c>
      <c r="G885" s="1260" t="s">
        <v>16428</v>
      </c>
      <c r="H885" s="1260" t="s">
        <v>11153</v>
      </c>
      <c r="I885" s="1260" t="s">
        <v>10976</v>
      </c>
      <c r="J885" s="1259">
        <v>7431992</v>
      </c>
      <c r="K885" s="1260" t="s">
        <v>11221</v>
      </c>
      <c r="L885" s="1260" t="s">
        <v>11155</v>
      </c>
      <c r="M885" s="1260" t="s">
        <v>2279</v>
      </c>
      <c r="N885" s="1260" t="s">
        <v>16429</v>
      </c>
      <c r="O885" s="1260" t="s">
        <v>16426</v>
      </c>
      <c r="P885" s="1260" t="s">
        <v>16430</v>
      </c>
      <c r="Q885" s="1260" t="s">
        <v>11394</v>
      </c>
      <c r="R885" s="1260" t="s">
        <v>16430</v>
      </c>
      <c r="S885" s="1259">
        <v>1</v>
      </c>
      <c r="T885" s="1260" t="s">
        <v>16431</v>
      </c>
      <c r="U885" s="1260" t="s">
        <v>11231</v>
      </c>
      <c r="V885" s="1260" t="s">
        <v>13914</v>
      </c>
      <c r="W885" s="1259">
        <v>0</v>
      </c>
      <c r="X885" s="1259">
        <v>1007</v>
      </c>
      <c r="Y885" s="1259">
        <v>0</v>
      </c>
    </row>
    <row r="886" spans="1:25">
      <c r="A886" s="1350">
        <v>11202001699</v>
      </c>
      <c r="B886" s="1260"/>
      <c r="C886" s="1260" t="s">
        <v>16432</v>
      </c>
      <c r="D886" s="1260" t="s">
        <v>16433</v>
      </c>
      <c r="E886" s="1260" t="s">
        <v>11509</v>
      </c>
      <c r="F886" s="1260" t="s">
        <v>11176</v>
      </c>
      <c r="G886" s="1260" t="s">
        <v>16434</v>
      </c>
      <c r="H886" s="1260" t="s">
        <v>11153</v>
      </c>
      <c r="I886" s="1260" t="s">
        <v>11177</v>
      </c>
      <c r="J886" s="1259">
        <v>7431991</v>
      </c>
      <c r="K886" s="1260" t="s">
        <v>11221</v>
      </c>
      <c r="L886" s="1260" t="s">
        <v>11155</v>
      </c>
      <c r="M886" s="1260" t="s">
        <v>1687</v>
      </c>
      <c r="N886" s="1260" t="s">
        <v>16435</v>
      </c>
      <c r="O886" s="1260" t="s">
        <v>16433</v>
      </c>
      <c r="P886" s="1260"/>
      <c r="Q886" s="1260"/>
      <c r="R886" s="1260" t="s">
        <v>16436</v>
      </c>
      <c r="S886" s="1259">
        <v>1</v>
      </c>
      <c r="T886" s="1260"/>
      <c r="U886" s="1260" t="s">
        <v>11182</v>
      </c>
      <c r="V886" s="1260" t="s">
        <v>11730</v>
      </c>
      <c r="W886" s="1259">
        <v>0</v>
      </c>
      <c r="X886" s="1259">
        <v>1007</v>
      </c>
      <c r="Y886" s="1259">
        <v>0</v>
      </c>
    </row>
    <row r="887" spans="1:25">
      <c r="A887" s="1350">
        <v>11202001698</v>
      </c>
      <c r="B887" s="1260"/>
      <c r="C887" s="1260" t="s">
        <v>16437</v>
      </c>
      <c r="D887" s="1260" t="s">
        <v>16438</v>
      </c>
      <c r="E887" s="1260" t="s">
        <v>13556</v>
      </c>
      <c r="F887" s="1260" t="s">
        <v>16343</v>
      </c>
      <c r="G887" s="1260" t="s">
        <v>16439</v>
      </c>
      <c r="H887" s="1260" t="s">
        <v>11153</v>
      </c>
      <c r="I887" s="1260" t="s">
        <v>10976</v>
      </c>
      <c r="J887" s="1259">
        <v>7431990</v>
      </c>
      <c r="K887" s="1260" t="s">
        <v>11221</v>
      </c>
      <c r="L887" s="1260" t="s">
        <v>11155</v>
      </c>
      <c r="M887" s="1260" t="s">
        <v>262</v>
      </c>
      <c r="N887" s="1260"/>
      <c r="O887" s="1260" t="s">
        <v>16438</v>
      </c>
      <c r="P887" s="1260"/>
      <c r="Q887" s="1260"/>
      <c r="R887" s="1260" t="s">
        <v>16440</v>
      </c>
      <c r="S887" s="1259">
        <v>1</v>
      </c>
      <c r="T887" s="1260"/>
      <c r="U887" s="1260"/>
      <c r="V887" s="1260"/>
      <c r="W887" s="1259">
        <v>0</v>
      </c>
      <c r="X887" s="1259">
        <v>1007</v>
      </c>
      <c r="Y887" s="1259">
        <v>0</v>
      </c>
    </row>
    <row r="888" spans="1:25">
      <c r="A888" s="1350">
        <v>11202001697</v>
      </c>
      <c r="B888" s="1260"/>
      <c r="C888" s="1260" t="s">
        <v>16441</v>
      </c>
      <c r="D888" s="1260" t="s">
        <v>16442</v>
      </c>
      <c r="E888" s="1260" t="s">
        <v>12007</v>
      </c>
      <c r="F888" s="1260" t="s">
        <v>16443</v>
      </c>
      <c r="G888" s="1260" t="s">
        <v>16444</v>
      </c>
      <c r="H888" s="1260" t="s">
        <v>11153</v>
      </c>
      <c r="I888" s="1260" t="s">
        <v>11164</v>
      </c>
      <c r="J888" s="1259">
        <v>7431989</v>
      </c>
      <c r="K888" s="1260" t="s">
        <v>11221</v>
      </c>
      <c r="L888" s="1260" t="s">
        <v>11155</v>
      </c>
      <c r="M888" s="1260" t="s">
        <v>2154</v>
      </c>
      <c r="N888" s="1260" t="s">
        <v>16445</v>
      </c>
      <c r="O888" s="1260" t="s">
        <v>16442</v>
      </c>
      <c r="P888" s="1260" t="s">
        <v>16446</v>
      </c>
      <c r="Q888" s="1260" t="s">
        <v>11985</v>
      </c>
      <c r="R888" s="1260" t="s">
        <v>16446</v>
      </c>
      <c r="S888" s="1259">
        <v>1</v>
      </c>
      <c r="T888" s="1260" t="s">
        <v>16447</v>
      </c>
      <c r="U888" s="1260" t="s">
        <v>11290</v>
      </c>
      <c r="V888" s="1260" t="s">
        <v>16108</v>
      </c>
      <c r="W888" s="1259">
        <v>0</v>
      </c>
      <c r="X888" s="1259">
        <v>1007</v>
      </c>
      <c r="Y888" s="1259">
        <v>0</v>
      </c>
    </row>
    <row r="889" spans="1:25">
      <c r="A889" s="1350">
        <v>11202001696</v>
      </c>
      <c r="B889" s="1260" t="s">
        <v>16448</v>
      </c>
      <c r="C889" s="1260" t="s">
        <v>16449</v>
      </c>
      <c r="D889" s="1260" t="s">
        <v>16450</v>
      </c>
      <c r="E889" s="1260" t="s">
        <v>11203</v>
      </c>
      <c r="F889" s="1260" t="s">
        <v>16451</v>
      </c>
      <c r="G889" s="1260" t="s">
        <v>16452</v>
      </c>
      <c r="H889" s="1260" t="s">
        <v>11153</v>
      </c>
      <c r="I889" s="1260" t="s">
        <v>10976</v>
      </c>
      <c r="J889" s="1259">
        <v>7431988</v>
      </c>
      <c r="K889" s="1260" t="s">
        <v>11221</v>
      </c>
      <c r="L889" s="1260" t="s">
        <v>11155</v>
      </c>
      <c r="M889" s="1260" t="s">
        <v>1946</v>
      </c>
      <c r="N889" s="1260" t="s">
        <v>16453</v>
      </c>
      <c r="O889" s="1260" t="s">
        <v>16450</v>
      </c>
      <c r="P889" s="1260" t="s">
        <v>16454</v>
      </c>
      <c r="Q889" s="1260" t="s">
        <v>14495</v>
      </c>
      <c r="R889" s="1260" t="s">
        <v>16455</v>
      </c>
      <c r="S889" s="1259">
        <v>1</v>
      </c>
      <c r="T889" s="1260" t="s">
        <v>16456</v>
      </c>
      <c r="U889" s="1260" t="s">
        <v>11396</v>
      </c>
      <c r="V889" s="1260" t="s">
        <v>13071</v>
      </c>
      <c r="W889" s="1259">
        <v>0</v>
      </c>
      <c r="X889" s="1259">
        <v>1007</v>
      </c>
      <c r="Y889" s="1259">
        <v>0</v>
      </c>
    </row>
    <row r="890" spans="1:25">
      <c r="A890" s="1350">
        <v>11202001695</v>
      </c>
      <c r="B890" s="1260" t="s">
        <v>16457</v>
      </c>
      <c r="C890" s="1260" t="s">
        <v>16458</v>
      </c>
      <c r="D890" s="1260" t="s">
        <v>16459</v>
      </c>
      <c r="E890" s="1260" t="s">
        <v>13024</v>
      </c>
      <c r="F890" s="1260" t="s">
        <v>13212</v>
      </c>
      <c r="G890" s="1260" t="s">
        <v>16460</v>
      </c>
      <c r="H890" s="1260" t="s">
        <v>11153</v>
      </c>
      <c r="I890" s="1260" t="s">
        <v>10976</v>
      </c>
      <c r="J890" s="1259">
        <v>7431987</v>
      </c>
      <c r="K890" s="1260" t="s">
        <v>11221</v>
      </c>
      <c r="L890" s="1260" t="s">
        <v>11155</v>
      </c>
      <c r="M890" s="1260" t="s">
        <v>1945</v>
      </c>
      <c r="N890" s="1260" t="s">
        <v>16461</v>
      </c>
      <c r="O890" s="1260" t="s">
        <v>16459</v>
      </c>
      <c r="P890" s="1260" t="s">
        <v>16462</v>
      </c>
      <c r="Q890" s="1260" t="s">
        <v>12167</v>
      </c>
      <c r="R890" s="1260" t="s">
        <v>16463</v>
      </c>
      <c r="S890" s="1259">
        <v>1</v>
      </c>
      <c r="T890" s="1260" t="s">
        <v>16464</v>
      </c>
      <c r="U890" s="1260" t="s">
        <v>11396</v>
      </c>
      <c r="V890" s="1260" t="s">
        <v>11737</v>
      </c>
      <c r="W890" s="1259">
        <v>0</v>
      </c>
      <c r="X890" s="1259">
        <v>1007</v>
      </c>
      <c r="Y890" s="1259">
        <v>0</v>
      </c>
    </row>
    <row r="891" spans="1:25">
      <c r="A891" s="1350">
        <v>11202001694</v>
      </c>
      <c r="B891" s="1260" t="s">
        <v>16465</v>
      </c>
      <c r="C891" s="1260" t="s">
        <v>16466</v>
      </c>
      <c r="D891" s="1260" t="s">
        <v>16467</v>
      </c>
      <c r="E891" s="1260" t="s">
        <v>13491</v>
      </c>
      <c r="F891" s="1260" t="s">
        <v>11242</v>
      </c>
      <c r="G891" s="1260" t="s">
        <v>16468</v>
      </c>
      <c r="H891" s="1260" t="s">
        <v>11153</v>
      </c>
      <c r="I891" s="1260" t="s">
        <v>11243</v>
      </c>
      <c r="J891" s="1259">
        <v>7431986</v>
      </c>
      <c r="K891" s="1260" t="s">
        <v>11221</v>
      </c>
      <c r="L891" s="1260" t="s">
        <v>11155</v>
      </c>
      <c r="M891" s="1260" t="s">
        <v>2324</v>
      </c>
      <c r="N891" s="1260" t="s">
        <v>16469</v>
      </c>
      <c r="O891" s="1260" t="s">
        <v>16467</v>
      </c>
      <c r="P891" s="1260" t="s">
        <v>16470</v>
      </c>
      <c r="Q891" s="1260" t="s">
        <v>16471</v>
      </c>
      <c r="R891" s="1260" t="s">
        <v>16472</v>
      </c>
      <c r="S891" s="1259">
        <v>1</v>
      </c>
      <c r="T891" s="1260" t="s">
        <v>16473</v>
      </c>
      <c r="U891" s="1260" t="s">
        <v>11247</v>
      </c>
      <c r="V891" s="1260" t="s">
        <v>16474</v>
      </c>
      <c r="W891" s="1259">
        <v>0</v>
      </c>
      <c r="X891" s="1259">
        <v>1007</v>
      </c>
      <c r="Y891" s="1259">
        <v>0</v>
      </c>
    </row>
    <row r="892" spans="1:25">
      <c r="A892" s="1350">
        <v>11202001693</v>
      </c>
      <c r="B892" s="1260" t="s">
        <v>16475</v>
      </c>
      <c r="C892" s="1260" t="s">
        <v>16476</v>
      </c>
      <c r="D892" s="1260" t="s">
        <v>16477</v>
      </c>
      <c r="E892" s="1260" t="s">
        <v>11702</v>
      </c>
      <c r="F892" s="1260" t="s">
        <v>11242</v>
      </c>
      <c r="G892" s="1260" t="s">
        <v>16478</v>
      </c>
      <c r="H892" s="1260" t="s">
        <v>11153</v>
      </c>
      <c r="I892" s="1260" t="s">
        <v>11243</v>
      </c>
      <c r="J892" s="1259">
        <v>7431985</v>
      </c>
      <c r="K892" s="1260" t="s">
        <v>11221</v>
      </c>
      <c r="L892" s="1260" t="s">
        <v>11155</v>
      </c>
      <c r="M892" s="1260" t="s">
        <v>2488</v>
      </c>
      <c r="N892" s="1260" t="s">
        <v>16479</v>
      </c>
      <c r="O892" s="1260" t="s">
        <v>16477</v>
      </c>
      <c r="P892" s="1260" t="s">
        <v>16480</v>
      </c>
      <c r="Q892" s="1260" t="s">
        <v>11394</v>
      </c>
      <c r="R892" s="1260" t="s">
        <v>16481</v>
      </c>
      <c r="S892" s="1259">
        <v>1</v>
      </c>
      <c r="T892" s="1260" t="s">
        <v>16482</v>
      </c>
      <c r="U892" s="1260" t="s">
        <v>11247</v>
      </c>
      <c r="V892" s="1260" t="s">
        <v>16483</v>
      </c>
      <c r="W892" s="1259">
        <v>0</v>
      </c>
      <c r="X892" s="1259">
        <v>1007</v>
      </c>
      <c r="Y892" s="1259">
        <v>0</v>
      </c>
    </row>
    <row r="893" spans="1:25">
      <c r="A893" s="1350">
        <v>11202001692</v>
      </c>
      <c r="B893" s="1260" t="s">
        <v>16484</v>
      </c>
      <c r="C893" s="1260" t="s">
        <v>16485</v>
      </c>
      <c r="D893" s="1260" t="s">
        <v>16486</v>
      </c>
      <c r="E893" s="1260" t="s">
        <v>11266</v>
      </c>
      <c r="F893" s="1260" t="s">
        <v>11176</v>
      </c>
      <c r="G893" s="1260" t="s">
        <v>16487</v>
      </c>
      <c r="H893" s="1260" t="s">
        <v>11153</v>
      </c>
      <c r="I893" s="1260" t="s">
        <v>11177</v>
      </c>
      <c r="J893" s="1259">
        <v>7431984</v>
      </c>
      <c r="K893" s="1260" t="s">
        <v>11221</v>
      </c>
      <c r="L893" s="1260" t="s">
        <v>11155</v>
      </c>
      <c r="M893" s="1260" t="s">
        <v>1994</v>
      </c>
      <c r="N893" s="1260" t="s">
        <v>16488</v>
      </c>
      <c r="O893" s="1260" t="s">
        <v>16486</v>
      </c>
      <c r="P893" s="1260"/>
      <c r="Q893" s="1260" t="s">
        <v>16489</v>
      </c>
      <c r="R893" s="1260" t="s">
        <v>16490</v>
      </c>
      <c r="S893" s="1259">
        <v>1</v>
      </c>
      <c r="T893" s="1260" t="s">
        <v>16491</v>
      </c>
      <c r="U893" s="1260" t="s">
        <v>13395</v>
      </c>
      <c r="V893" s="1260" t="s">
        <v>13396</v>
      </c>
      <c r="W893" s="1259">
        <v>0</v>
      </c>
      <c r="X893" s="1259">
        <v>1007</v>
      </c>
      <c r="Y893" s="1259">
        <v>0</v>
      </c>
    </row>
    <row r="894" spans="1:25">
      <c r="A894" s="1350">
        <v>11202001691</v>
      </c>
      <c r="B894" s="1260" t="s">
        <v>16492</v>
      </c>
      <c r="C894" s="1260" t="s">
        <v>16493</v>
      </c>
      <c r="D894" s="1260" t="s">
        <v>16442</v>
      </c>
      <c r="E894" s="1260" t="s">
        <v>12007</v>
      </c>
      <c r="F894" s="1260" t="s">
        <v>16494</v>
      </c>
      <c r="G894" s="1260" t="s">
        <v>16495</v>
      </c>
      <c r="H894" s="1260" t="s">
        <v>11153</v>
      </c>
      <c r="I894" s="1260" t="s">
        <v>11164</v>
      </c>
      <c r="J894" s="1259">
        <v>7431983</v>
      </c>
      <c r="K894" s="1260" t="s">
        <v>11221</v>
      </c>
      <c r="L894" s="1260" t="s">
        <v>11155</v>
      </c>
      <c r="M894" s="1260" t="s">
        <v>2154</v>
      </c>
      <c r="N894" s="1260" t="s">
        <v>16445</v>
      </c>
      <c r="O894" s="1260" t="s">
        <v>16442</v>
      </c>
      <c r="P894" s="1260" t="s">
        <v>16496</v>
      </c>
      <c r="Q894" s="1260" t="s">
        <v>11985</v>
      </c>
      <c r="R894" s="1260" t="s">
        <v>16446</v>
      </c>
      <c r="S894" s="1259">
        <v>1</v>
      </c>
      <c r="T894" s="1260" t="s">
        <v>16447</v>
      </c>
      <c r="U894" s="1260" t="s">
        <v>11290</v>
      </c>
      <c r="V894" s="1260" t="s">
        <v>16108</v>
      </c>
      <c r="W894" s="1259">
        <v>0</v>
      </c>
      <c r="X894" s="1259">
        <v>1007</v>
      </c>
      <c r="Y894" s="1259">
        <v>0</v>
      </c>
    </row>
    <row r="895" spans="1:25">
      <c r="A895" s="1350">
        <v>11202001690</v>
      </c>
      <c r="B895" s="1260"/>
      <c r="C895" s="1260" t="s">
        <v>16497</v>
      </c>
      <c r="D895" s="1260" t="s">
        <v>16498</v>
      </c>
      <c r="E895" s="1260" t="s">
        <v>11162</v>
      </c>
      <c r="F895" s="1260" t="s">
        <v>11440</v>
      </c>
      <c r="G895" s="1260" t="s">
        <v>16499</v>
      </c>
      <c r="H895" s="1260" t="s">
        <v>11153</v>
      </c>
      <c r="I895" s="1260" t="s">
        <v>11177</v>
      </c>
      <c r="J895" s="1259">
        <v>7431982</v>
      </c>
      <c r="K895" s="1260" t="s">
        <v>11221</v>
      </c>
      <c r="L895" s="1260" t="s">
        <v>11155</v>
      </c>
      <c r="M895" s="1260" t="s">
        <v>1241</v>
      </c>
      <c r="N895" s="1260" t="s">
        <v>16500</v>
      </c>
      <c r="O895" s="1260" t="s">
        <v>16498</v>
      </c>
      <c r="P895" s="1260" t="s">
        <v>11192</v>
      </c>
      <c r="Q895" s="1260"/>
      <c r="R895" s="1260"/>
      <c r="S895" s="1259">
        <v>1</v>
      </c>
      <c r="T895" s="1260"/>
      <c r="U895" s="1260" t="s">
        <v>11269</v>
      </c>
      <c r="V895" s="1260" t="s">
        <v>13151</v>
      </c>
      <c r="W895" s="1259">
        <v>0</v>
      </c>
      <c r="X895" s="1259">
        <v>1007</v>
      </c>
      <c r="Y895" s="1259">
        <v>0</v>
      </c>
    </row>
    <row r="896" spans="1:25">
      <c r="A896" s="1350">
        <v>11202001689</v>
      </c>
      <c r="B896" s="1260"/>
      <c r="C896" s="1260" t="s">
        <v>16501</v>
      </c>
      <c r="D896" s="1260" t="s">
        <v>16502</v>
      </c>
      <c r="E896" s="1260" t="s">
        <v>13190</v>
      </c>
      <c r="F896" s="1260" t="s">
        <v>11440</v>
      </c>
      <c r="G896" s="1260" t="s">
        <v>16503</v>
      </c>
      <c r="H896" s="1260" t="s">
        <v>11153</v>
      </c>
      <c r="I896" s="1260" t="s">
        <v>11177</v>
      </c>
      <c r="J896" s="1259">
        <v>7431981</v>
      </c>
      <c r="K896" s="1260" t="s">
        <v>11221</v>
      </c>
      <c r="L896" s="1260" t="s">
        <v>11155</v>
      </c>
      <c r="M896" s="1260" t="s">
        <v>1388</v>
      </c>
      <c r="N896" s="1260" t="s">
        <v>16504</v>
      </c>
      <c r="O896" s="1260" t="s">
        <v>16502</v>
      </c>
      <c r="P896" s="1260"/>
      <c r="Q896" s="1260"/>
      <c r="R896" s="1260" t="s">
        <v>16505</v>
      </c>
      <c r="S896" s="1259">
        <v>1</v>
      </c>
      <c r="T896" s="1260"/>
      <c r="U896" s="1260" t="s">
        <v>11269</v>
      </c>
      <c r="V896" s="1260" t="s">
        <v>15756</v>
      </c>
      <c r="W896" s="1259">
        <v>0</v>
      </c>
      <c r="X896" s="1259">
        <v>1007</v>
      </c>
      <c r="Y896" s="1259">
        <v>0</v>
      </c>
    </row>
    <row r="897" spans="1:25">
      <c r="A897" s="1350">
        <v>11202001688</v>
      </c>
      <c r="B897" s="1260"/>
      <c r="C897" s="1260" t="s">
        <v>16506</v>
      </c>
      <c r="D897" s="1260" t="s">
        <v>16507</v>
      </c>
      <c r="E897" s="1260" t="s">
        <v>11190</v>
      </c>
      <c r="F897" s="1260" t="s">
        <v>11440</v>
      </c>
      <c r="G897" s="1260" t="s">
        <v>16508</v>
      </c>
      <c r="H897" s="1260" t="s">
        <v>11153</v>
      </c>
      <c r="I897" s="1260" t="s">
        <v>11177</v>
      </c>
      <c r="J897" s="1259">
        <v>7431980</v>
      </c>
      <c r="K897" s="1260" t="s">
        <v>11221</v>
      </c>
      <c r="L897" s="1260" t="s">
        <v>11155</v>
      </c>
      <c r="M897" s="1260" t="s">
        <v>1654</v>
      </c>
      <c r="N897" s="1260" t="s">
        <v>16509</v>
      </c>
      <c r="O897" s="1260" t="s">
        <v>16507</v>
      </c>
      <c r="P897" s="1260" t="s">
        <v>16510</v>
      </c>
      <c r="Q897" s="1260"/>
      <c r="R897" s="1260" t="s">
        <v>16505</v>
      </c>
      <c r="S897" s="1259">
        <v>1</v>
      </c>
      <c r="T897" s="1260"/>
      <c r="U897" s="1260" t="s">
        <v>11182</v>
      </c>
      <c r="V897" s="1260" t="s">
        <v>12067</v>
      </c>
      <c r="W897" s="1259">
        <v>0</v>
      </c>
      <c r="X897" s="1259">
        <v>1007</v>
      </c>
      <c r="Y897" s="1259">
        <v>0</v>
      </c>
    </row>
    <row r="898" spans="1:25">
      <c r="A898" s="1350">
        <v>11202001687</v>
      </c>
      <c r="B898" s="1260"/>
      <c r="C898" s="1260" t="s">
        <v>16511</v>
      </c>
      <c r="D898" s="1260" t="s">
        <v>16512</v>
      </c>
      <c r="E898" s="1260" t="s">
        <v>11151</v>
      </c>
      <c r="F898" s="1260" t="s">
        <v>16513</v>
      </c>
      <c r="G898" s="1260" t="s">
        <v>16514</v>
      </c>
      <c r="H898" s="1260" t="s">
        <v>11153</v>
      </c>
      <c r="I898" s="1260" t="s">
        <v>10976</v>
      </c>
      <c r="J898" s="1259">
        <v>7431979</v>
      </c>
      <c r="K898" s="1260" t="s">
        <v>11221</v>
      </c>
      <c r="L898" s="1260" t="s">
        <v>11155</v>
      </c>
      <c r="M898" s="1260" t="s">
        <v>1986</v>
      </c>
      <c r="N898" s="1260" t="s">
        <v>16515</v>
      </c>
      <c r="O898" s="1260" t="s">
        <v>16512</v>
      </c>
      <c r="P898" s="1260"/>
      <c r="Q898" s="1260" t="s">
        <v>16516</v>
      </c>
      <c r="R898" s="1260" t="s">
        <v>16517</v>
      </c>
      <c r="S898" s="1259">
        <v>1</v>
      </c>
      <c r="T898" s="1260"/>
      <c r="U898" s="1260" t="s">
        <v>11158</v>
      </c>
      <c r="V898" s="1260" t="s">
        <v>12401</v>
      </c>
      <c r="W898" s="1259">
        <v>0</v>
      </c>
      <c r="X898" s="1259">
        <v>1007</v>
      </c>
      <c r="Y898" s="1259">
        <v>0</v>
      </c>
    </row>
    <row r="899" spans="1:25">
      <c r="A899" s="1350">
        <v>11202001686</v>
      </c>
      <c r="B899" s="1260"/>
      <c r="C899" s="1260" t="s">
        <v>16518</v>
      </c>
      <c r="D899" s="1260" t="s">
        <v>16519</v>
      </c>
      <c r="E899" s="1260" t="s">
        <v>11162</v>
      </c>
      <c r="F899" s="1260" t="s">
        <v>16520</v>
      </c>
      <c r="G899" s="1260" t="s">
        <v>16521</v>
      </c>
      <c r="H899" s="1260" t="s">
        <v>11153</v>
      </c>
      <c r="I899" s="1260" t="s">
        <v>10976</v>
      </c>
      <c r="J899" s="1259">
        <v>7431978</v>
      </c>
      <c r="K899" s="1260" t="s">
        <v>11221</v>
      </c>
      <c r="L899" s="1260" t="s">
        <v>11155</v>
      </c>
      <c r="M899" s="1260" t="s">
        <v>262</v>
      </c>
      <c r="N899" s="1260"/>
      <c r="O899" s="1260" t="s">
        <v>16519</v>
      </c>
      <c r="P899" s="1260"/>
      <c r="Q899" s="1260" t="s">
        <v>16522</v>
      </c>
      <c r="R899" s="1260"/>
      <c r="S899" s="1259">
        <v>1</v>
      </c>
      <c r="T899" s="1260"/>
      <c r="U899" s="1260"/>
      <c r="V899" s="1260"/>
      <c r="W899" s="1259">
        <v>0</v>
      </c>
      <c r="X899" s="1259">
        <v>1007</v>
      </c>
      <c r="Y899" s="1259">
        <v>0</v>
      </c>
    </row>
    <row r="900" spans="1:25">
      <c r="A900" s="1350">
        <v>11202001685</v>
      </c>
      <c r="B900" s="1260" t="s">
        <v>16523</v>
      </c>
      <c r="C900" s="1260" t="s">
        <v>16524</v>
      </c>
      <c r="D900" s="1260" t="s">
        <v>16525</v>
      </c>
      <c r="E900" s="1260" t="s">
        <v>11190</v>
      </c>
      <c r="F900" s="1260" t="s">
        <v>13545</v>
      </c>
      <c r="G900" s="1260" t="s">
        <v>16526</v>
      </c>
      <c r="H900" s="1260" t="s">
        <v>11153</v>
      </c>
      <c r="I900" s="1260" t="s">
        <v>13547</v>
      </c>
      <c r="J900" s="1259">
        <v>7431977</v>
      </c>
      <c r="K900" s="1260" t="s">
        <v>11221</v>
      </c>
      <c r="L900" s="1260" t="s">
        <v>11155</v>
      </c>
      <c r="M900" s="1260" t="s">
        <v>2300</v>
      </c>
      <c r="N900" s="1260" t="s">
        <v>16527</v>
      </c>
      <c r="O900" s="1260" t="s">
        <v>16525</v>
      </c>
      <c r="P900" s="1260" t="s">
        <v>16528</v>
      </c>
      <c r="Q900" s="1260" t="s">
        <v>11411</v>
      </c>
      <c r="R900" s="1260" t="s">
        <v>16528</v>
      </c>
      <c r="S900" s="1259">
        <v>1</v>
      </c>
      <c r="T900" s="1260" t="s">
        <v>16529</v>
      </c>
      <c r="U900" s="1260" t="s">
        <v>13552</v>
      </c>
      <c r="V900" s="1260" t="s">
        <v>16530</v>
      </c>
      <c r="W900" s="1259">
        <v>0</v>
      </c>
      <c r="X900" s="1259">
        <v>1007</v>
      </c>
      <c r="Y900" s="1259">
        <v>0</v>
      </c>
    </row>
    <row r="901" spans="1:25">
      <c r="A901" s="1350">
        <v>11202001684</v>
      </c>
      <c r="B901" s="1260"/>
      <c r="C901" s="1260" t="s">
        <v>16531</v>
      </c>
      <c r="D901" s="1260" t="s">
        <v>16532</v>
      </c>
      <c r="E901" s="1260" t="s">
        <v>11702</v>
      </c>
      <c r="F901" s="1260" t="s">
        <v>16513</v>
      </c>
      <c r="G901" s="1260" t="s">
        <v>16533</v>
      </c>
      <c r="H901" s="1260" t="s">
        <v>11153</v>
      </c>
      <c r="I901" s="1260" t="s">
        <v>10976</v>
      </c>
      <c r="J901" s="1259">
        <v>7431976</v>
      </c>
      <c r="K901" s="1260" t="s">
        <v>11221</v>
      </c>
      <c r="L901" s="1260" t="s">
        <v>11155</v>
      </c>
      <c r="M901" s="1260" t="s">
        <v>1944</v>
      </c>
      <c r="N901" s="1260" t="s">
        <v>16534</v>
      </c>
      <c r="O901" s="1260" t="s">
        <v>16532</v>
      </c>
      <c r="P901" s="1260" t="s">
        <v>16535</v>
      </c>
      <c r="Q901" s="1260"/>
      <c r="R901" s="1260" t="s">
        <v>16535</v>
      </c>
      <c r="S901" s="1259">
        <v>1</v>
      </c>
      <c r="T901" s="1260"/>
      <c r="U901" s="1260" t="s">
        <v>11396</v>
      </c>
      <c r="V901" s="1260" t="s">
        <v>11780</v>
      </c>
      <c r="W901" s="1259">
        <v>0</v>
      </c>
      <c r="X901" s="1259">
        <v>1007</v>
      </c>
      <c r="Y901" s="1259">
        <v>0</v>
      </c>
    </row>
    <row r="902" spans="1:25">
      <c r="A902" s="1350">
        <v>11202001683</v>
      </c>
      <c r="B902" s="1260"/>
      <c r="C902" s="1260" t="s">
        <v>16536</v>
      </c>
      <c r="D902" s="1260" t="s">
        <v>16537</v>
      </c>
      <c r="E902" s="1260" t="s">
        <v>11251</v>
      </c>
      <c r="F902" s="1260" t="s">
        <v>11436</v>
      </c>
      <c r="G902" s="1260" t="s">
        <v>16538</v>
      </c>
      <c r="H902" s="1260" t="s">
        <v>11153</v>
      </c>
      <c r="I902" s="1260" t="s">
        <v>10976</v>
      </c>
      <c r="J902" s="1259">
        <v>7431975</v>
      </c>
      <c r="K902" s="1260" t="s">
        <v>11221</v>
      </c>
      <c r="L902" s="1260" t="s">
        <v>11155</v>
      </c>
      <c r="M902" s="1260" t="s">
        <v>262</v>
      </c>
      <c r="N902" s="1260"/>
      <c r="O902" s="1260" t="s">
        <v>16537</v>
      </c>
      <c r="P902" s="1260" t="s">
        <v>16539</v>
      </c>
      <c r="Q902" s="1260" t="s">
        <v>16540</v>
      </c>
      <c r="R902" s="1260" t="s">
        <v>16539</v>
      </c>
      <c r="S902" s="1259">
        <v>1</v>
      </c>
      <c r="T902" s="1260"/>
      <c r="U902" s="1260"/>
      <c r="V902" s="1260"/>
      <c r="W902" s="1259">
        <v>0</v>
      </c>
      <c r="X902" s="1259">
        <v>1007</v>
      </c>
      <c r="Y902" s="1259">
        <v>0</v>
      </c>
    </row>
    <row r="903" spans="1:25">
      <c r="A903" s="1350">
        <v>11202001682</v>
      </c>
      <c r="B903" s="1260" t="s">
        <v>16541</v>
      </c>
      <c r="C903" s="1260" t="s">
        <v>16542</v>
      </c>
      <c r="D903" s="1260" t="s">
        <v>16543</v>
      </c>
      <c r="E903" s="1260" t="s">
        <v>11175</v>
      </c>
      <c r="F903" s="1260" t="s">
        <v>16544</v>
      </c>
      <c r="G903" s="1260" t="s">
        <v>16545</v>
      </c>
      <c r="H903" s="1260" t="s">
        <v>11153</v>
      </c>
      <c r="I903" s="1260" t="s">
        <v>10976</v>
      </c>
      <c r="J903" s="1259">
        <v>7431974</v>
      </c>
      <c r="K903" s="1260" t="s">
        <v>11375</v>
      </c>
      <c r="L903" s="1260" t="s">
        <v>11155</v>
      </c>
      <c r="M903" s="1260" t="s">
        <v>1239</v>
      </c>
      <c r="N903" s="1260" t="s">
        <v>16546</v>
      </c>
      <c r="O903" s="1260" t="s">
        <v>16543</v>
      </c>
      <c r="P903" s="1260" t="s">
        <v>16547</v>
      </c>
      <c r="Q903" s="1260" t="s">
        <v>11223</v>
      </c>
      <c r="R903" s="1260" t="s">
        <v>16548</v>
      </c>
      <c r="S903" s="1259">
        <v>1</v>
      </c>
      <c r="T903" s="1260" t="s">
        <v>16549</v>
      </c>
      <c r="U903" s="1260" t="s">
        <v>11158</v>
      </c>
      <c r="V903" s="1260" t="s">
        <v>11216</v>
      </c>
      <c r="W903" s="1259">
        <v>0</v>
      </c>
      <c r="X903" s="1259">
        <v>1008</v>
      </c>
      <c r="Y903" s="1259">
        <v>0</v>
      </c>
    </row>
    <row r="904" spans="1:25">
      <c r="A904" s="1350">
        <v>11202001681</v>
      </c>
      <c r="B904" s="1260"/>
      <c r="C904" s="1260" t="s">
        <v>16550</v>
      </c>
      <c r="D904" s="1260" t="s">
        <v>16551</v>
      </c>
      <c r="E904" s="1260" t="s">
        <v>16552</v>
      </c>
      <c r="F904" s="1260" t="s">
        <v>11440</v>
      </c>
      <c r="G904" s="1260" t="s">
        <v>16553</v>
      </c>
      <c r="H904" s="1260" t="s">
        <v>11153</v>
      </c>
      <c r="I904" s="1260" t="s">
        <v>11177</v>
      </c>
      <c r="J904" s="1259">
        <v>7431973</v>
      </c>
      <c r="K904" s="1260" t="s">
        <v>11221</v>
      </c>
      <c r="L904" s="1260" t="s">
        <v>11155</v>
      </c>
      <c r="M904" s="1260" t="s">
        <v>2132</v>
      </c>
      <c r="N904" s="1260" t="s">
        <v>16554</v>
      </c>
      <c r="O904" s="1260" t="s">
        <v>16551</v>
      </c>
      <c r="P904" s="1260"/>
      <c r="Q904" s="1260"/>
      <c r="R904" s="1260"/>
      <c r="S904" s="1259">
        <v>1</v>
      </c>
      <c r="T904" s="1260"/>
      <c r="U904" s="1260" t="s">
        <v>11209</v>
      </c>
      <c r="V904" s="1260" t="s">
        <v>11210</v>
      </c>
      <c r="W904" s="1259">
        <v>0</v>
      </c>
      <c r="X904" s="1259">
        <v>1007</v>
      </c>
      <c r="Y904" s="1259">
        <v>0</v>
      </c>
    </row>
    <row r="905" spans="1:25">
      <c r="A905" s="1350">
        <v>11202001680</v>
      </c>
      <c r="B905" s="1260"/>
      <c r="C905" s="1260" t="s">
        <v>16555</v>
      </c>
      <c r="D905" s="1260" t="s">
        <v>16556</v>
      </c>
      <c r="E905" s="1260" t="s">
        <v>11175</v>
      </c>
      <c r="F905" s="1260" t="s">
        <v>16494</v>
      </c>
      <c r="G905" s="1260" t="s">
        <v>16557</v>
      </c>
      <c r="H905" s="1260" t="s">
        <v>11153</v>
      </c>
      <c r="I905" s="1260" t="s">
        <v>11164</v>
      </c>
      <c r="J905" s="1259">
        <v>7431972</v>
      </c>
      <c r="K905" s="1260" t="s">
        <v>11221</v>
      </c>
      <c r="L905" s="1260" t="s">
        <v>11155</v>
      </c>
      <c r="M905" s="1260" t="s">
        <v>1562</v>
      </c>
      <c r="N905" s="1260" t="s">
        <v>16558</v>
      </c>
      <c r="O905" s="1260" t="s">
        <v>16556</v>
      </c>
      <c r="P905" s="1260" t="s">
        <v>16559</v>
      </c>
      <c r="Q905" s="1260" t="s">
        <v>11658</v>
      </c>
      <c r="R905" s="1260" t="s">
        <v>16560</v>
      </c>
      <c r="S905" s="1259">
        <v>1</v>
      </c>
      <c r="T905" s="1260"/>
      <c r="U905" s="1260" t="s">
        <v>11290</v>
      </c>
      <c r="V905" s="1260" t="s">
        <v>13455</v>
      </c>
      <c r="W905" s="1259">
        <v>0</v>
      </c>
      <c r="X905" s="1259">
        <v>1007</v>
      </c>
      <c r="Y905" s="1259">
        <v>0</v>
      </c>
    </row>
    <row r="906" spans="1:25">
      <c r="A906" s="1350">
        <v>11202001679</v>
      </c>
      <c r="B906" s="1260"/>
      <c r="C906" s="1260" t="s">
        <v>16561</v>
      </c>
      <c r="D906" s="1260" t="s">
        <v>16562</v>
      </c>
      <c r="E906" s="1260" t="s">
        <v>11190</v>
      </c>
      <c r="F906" s="1260" t="s">
        <v>16513</v>
      </c>
      <c r="G906" s="1260" t="s">
        <v>16563</v>
      </c>
      <c r="H906" s="1260" t="s">
        <v>11153</v>
      </c>
      <c r="I906" s="1260" t="s">
        <v>10976</v>
      </c>
      <c r="J906" s="1259">
        <v>7431971</v>
      </c>
      <c r="K906" s="1260" t="s">
        <v>11375</v>
      </c>
      <c r="L906" s="1260" t="s">
        <v>11155</v>
      </c>
      <c r="M906" s="1260" t="s">
        <v>1950</v>
      </c>
      <c r="N906" s="1260" t="s">
        <v>16564</v>
      </c>
      <c r="O906" s="1260" t="s">
        <v>16562</v>
      </c>
      <c r="P906" s="1260"/>
      <c r="Q906" s="1260" t="s">
        <v>11515</v>
      </c>
      <c r="R906" s="1260" t="s">
        <v>16565</v>
      </c>
      <c r="S906" s="1259">
        <v>1</v>
      </c>
      <c r="T906" s="1260"/>
      <c r="U906" s="1260" t="s">
        <v>11396</v>
      </c>
      <c r="V906" s="1260" t="s">
        <v>11780</v>
      </c>
      <c r="W906" s="1259">
        <v>0</v>
      </c>
      <c r="X906" s="1259">
        <v>1008</v>
      </c>
      <c r="Y906" s="1259">
        <v>0</v>
      </c>
    </row>
    <row r="907" spans="1:25">
      <c r="A907" s="1350">
        <v>11202001678</v>
      </c>
      <c r="B907" s="1260"/>
      <c r="C907" s="1260" t="s">
        <v>16566</v>
      </c>
      <c r="D907" s="1260" t="s">
        <v>16567</v>
      </c>
      <c r="E907" s="1260" t="s">
        <v>11444</v>
      </c>
      <c r="F907" s="1260" t="s">
        <v>11440</v>
      </c>
      <c r="G907" s="1260" t="s">
        <v>16568</v>
      </c>
      <c r="H907" s="1260" t="s">
        <v>11153</v>
      </c>
      <c r="I907" s="1260" t="s">
        <v>11177</v>
      </c>
      <c r="J907" s="1259">
        <v>7431970</v>
      </c>
      <c r="K907" s="1260" t="s">
        <v>11221</v>
      </c>
      <c r="L907" s="1260" t="s">
        <v>11155</v>
      </c>
      <c r="M907" s="1260" t="s">
        <v>262</v>
      </c>
      <c r="N907" s="1260"/>
      <c r="O907" s="1260" t="s">
        <v>16567</v>
      </c>
      <c r="P907" s="1260"/>
      <c r="Q907" s="1260"/>
      <c r="R907" s="1260"/>
      <c r="S907" s="1259">
        <v>1</v>
      </c>
      <c r="T907" s="1260"/>
      <c r="U907" s="1260"/>
      <c r="V907" s="1260"/>
      <c r="W907" s="1259">
        <v>0</v>
      </c>
      <c r="X907" s="1259">
        <v>1007</v>
      </c>
      <c r="Y907" s="1259">
        <v>0</v>
      </c>
    </row>
    <row r="908" spans="1:25">
      <c r="A908" s="1350">
        <v>11202001677</v>
      </c>
      <c r="B908" s="1260"/>
      <c r="C908" s="1260" t="s">
        <v>16569</v>
      </c>
      <c r="D908" s="1260" t="s">
        <v>16570</v>
      </c>
      <c r="E908" s="1260" t="s">
        <v>11175</v>
      </c>
      <c r="F908" s="1260" t="s">
        <v>16513</v>
      </c>
      <c r="G908" s="1260" t="s">
        <v>16571</v>
      </c>
      <c r="H908" s="1260" t="s">
        <v>11153</v>
      </c>
      <c r="I908" s="1260" t="s">
        <v>10976</v>
      </c>
      <c r="J908" s="1259">
        <v>7431969</v>
      </c>
      <c r="K908" s="1260" t="s">
        <v>11221</v>
      </c>
      <c r="L908" s="1260" t="s">
        <v>11155</v>
      </c>
      <c r="M908" s="1260" t="s">
        <v>2033</v>
      </c>
      <c r="N908" s="1260" t="s">
        <v>16572</v>
      </c>
      <c r="O908" s="1260" t="s">
        <v>16570</v>
      </c>
      <c r="P908" s="1260"/>
      <c r="Q908" s="1260" t="s">
        <v>11795</v>
      </c>
      <c r="R908" s="1259">
        <v>8941081</v>
      </c>
      <c r="S908" s="1259">
        <v>1</v>
      </c>
      <c r="T908" s="1260"/>
      <c r="U908" s="1260" t="s">
        <v>11396</v>
      </c>
      <c r="V908" s="1260" t="s">
        <v>11397</v>
      </c>
      <c r="W908" s="1259">
        <v>0</v>
      </c>
      <c r="X908" s="1259">
        <v>1007</v>
      </c>
      <c r="Y908" s="1259">
        <v>0</v>
      </c>
    </row>
    <row r="909" spans="1:25">
      <c r="A909" s="1350">
        <v>11202001676</v>
      </c>
      <c r="B909" s="1260" t="s">
        <v>16573</v>
      </c>
      <c r="C909" s="1260" t="s">
        <v>16574</v>
      </c>
      <c r="D909" s="1260" t="s">
        <v>16575</v>
      </c>
      <c r="E909" s="1260" t="s">
        <v>13190</v>
      </c>
      <c r="F909" s="1260" t="s">
        <v>11440</v>
      </c>
      <c r="G909" s="1260" t="s">
        <v>16576</v>
      </c>
      <c r="H909" s="1260" t="s">
        <v>11153</v>
      </c>
      <c r="I909" s="1260" t="s">
        <v>11177</v>
      </c>
      <c r="J909" s="1259">
        <v>7431968</v>
      </c>
      <c r="K909" s="1260" t="s">
        <v>11221</v>
      </c>
      <c r="L909" s="1260" t="s">
        <v>11155</v>
      </c>
      <c r="M909" s="1260" t="s">
        <v>2351</v>
      </c>
      <c r="N909" s="1260" t="s">
        <v>16577</v>
      </c>
      <c r="O909" s="1260" t="s">
        <v>16575</v>
      </c>
      <c r="P909" s="1260" t="s">
        <v>16578</v>
      </c>
      <c r="Q909" s="1260" t="s">
        <v>11206</v>
      </c>
      <c r="R909" s="1260" t="s">
        <v>16578</v>
      </c>
      <c r="S909" s="1259">
        <v>1</v>
      </c>
      <c r="T909" s="1260" t="s">
        <v>16579</v>
      </c>
      <c r="U909" s="1260" t="s">
        <v>11751</v>
      </c>
      <c r="V909" s="1260" t="s">
        <v>16580</v>
      </c>
      <c r="W909" s="1259">
        <v>0</v>
      </c>
      <c r="X909" s="1259">
        <v>1007</v>
      </c>
      <c r="Y909" s="1259">
        <v>0</v>
      </c>
    </row>
    <row r="910" spans="1:25">
      <c r="A910" s="1350">
        <v>11202001675</v>
      </c>
      <c r="B910" s="1260"/>
      <c r="C910" s="1260" t="s">
        <v>16581</v>
      </c>
      <c r="D910" s="1260" t="s">
        <v>16582</v>
      </c>
      <c r="E910" s="1260" t="s">
        <v>11353</v>
      </c>
      <c r="F910" s="1260" t="s">
        <v>11440</v>
      </c>
      <c r="G910" s="1260" t="s">
        <v>16583</v>
      </c>
      <c r="H910" s="1260" t="s">
        <v>11153</v>
      </c>
      <c r="I910" s="1260" t="s">
        <v>11177</v>
      </c>
      <c r="J910" s="1259">
        <v>7431967</v>
      </c>
      <c r="K910" s="1260" t="s">
        <v>11221</v>
      </c>
      <c r="L910" s="1260" t="s">
        <v>11155</v>
      </c>
      <c r="M910" s="1260" t="s">
        <v>262</v>
      </c>
      <c r="N910" s="1260"/>
      <c r="O910" s="1260" t="s">
        <v>16582</v>
      </c>
      <c r="P910" s="1260"/>
      <c r="Q910" s="1260"/>
      <c r="R910" s="1260"/>
      <c r="S910" s="1259">
        <v>1</v>
      </c>
      <c r="T910" s="1260"/>
      <c r="U910" s="1260"/>
      <c r="V910" s="1260"/>
      <c r="W910" s="1259">
        <v>0</v>
      </c>
      <c r="X910" s="1259">
        <v>1007</v>
      </c>
      <c r="Y910" s="1259">
        <v>0</v>
      </c>
    </row>
    <row r="911" spans="1:25">
      <c r="A911" s="1350">
        <v>11202001674</v>
      </c>
      <c r="B911" s="1260"/>
      <c r="C911" s="1260" t="s">
        <v>16584</v>
      </c>
      <c r="D911" s="1260" t="s">
        <v>16236</v>
      </c>
      <c r="E911" s="1260" t="s">
        <v>11190</v>
      </c>
      <c r="F911" s="1260" t="s">
        <v>16513</v>
      </c>
      <c r="G911" s="1260" t="s">
        <v>16585</v>
      </c>
      <c r="H911" s="1260" t="s">
        <v>11153</v>
      </c>
      <c r="I911" s="1260" t="s">
        <v>10976</v>
      </c>
      <c r="J911" s="1259">
        <v>7431966</v>
      </c>
      <c r="K911" s="1260" t="s">
        <v>11221</v>
      </c>
      <c r="L911" s="1260" t="s">
        <v>11155</v>
      </c>
      <c r="M911" s="1260" t="s">
        <v>1945</v>
      </c>
      <c r="N911" s="1260" t="s">
        <v>16238</v>
      </c>
      <c r="O911" s="1260" t="s">
        <v>16236</v>
      </c>
      <c r="P911" s="1260"/>
      <c r="Q911" s="1260" t="s">
        <v>12049</v>
      </c>
      <c r="R911" s="1260" t="s">
        <v>16239</v>
      </c>
      <c r="S911" s="1259">
        <v>1</v>
      </c>
      <c r="T911" s="1260"/>
      <c r="U911" s="1260" t="s">
        <v>11396</v>
      </c>
      <c r="V911" s="1260" t="s">
        <v>13071</v>
      </c>
      <c r="W911" s="1259">
        <v>0</v>
      </c>
      <c r="X911" s="1259">
        <v>1007</v>
      </c>
      <c r="Y911" s="1259">
        <v>0</v>
      </c>
    </row>
    <row r="912" spans="1:25">
      <c r="A912" s="1350">
        <v>11202001673</v>
      </c>
      <c r="B912" s="1260"/>
      <c r="C912" s="1260" t="s">
        <v>16586</v>
      </c>
      <c r="D912" s="1260" t="s">
        <v>16587</v>
      </c>
      <c r="E912" s="1260" t="s">
        <v>11190</v>
      </c>
      <c r="F912" s="1260" t="s">
        <v>11436</v>
      </c>
      <c r="G912" s="1260" t="s">
        <v>16588</v>
      </c>
      <c r="H912" s="1260" t="s">
        <v>11153</v>
      </c>
      <c r="I912" s="1260" t="s">
        <v>10976</v>
      </c>
      <c r="J912" s="1259">
        <v>7431965</v>
      </c>
      <c r="K912" s="1260" t="s">
        <v>11221</v>
      </c>
      <c r="L912" s="1260" t="s">
        <v>11155</v>
      </c>
      <c r="M912" s="1260" t="s">
        <v>2277</v>
      </c>
      <c r="N912" s="1260" t="s">
        <v>16589</v>
      </c>
      <c r="O912" s="1260" t="s">
        <v>16587</v>
      </c>
      <c r="P912" s="1260"/>
      <c r="Q912" s="1260"/>
      <c r="R912" s="1259">
        <v>8968110</v>
      </c>
      <c r="S912" s="1259">
        <v>1</v>
      </c>
      <c r="T912" s="1260"/>
      <c r="U912" s="1260" t="s">
        <v>11231</v>
      </c>
      <c r="V912" s="1260" t="s">
        <v>11584</v>
      </c>
      <c r="W912" s="1259">
        <v>0</v>
      </c>
      <c r="X912" s="1259">
        <v>1007</v>
      </c>
      <c r="Y912" s="1259">
        <v>0</v>
      </c>
    </row>
    <row r="913" spans="1:25">
      <c r="A913" s="1350">
        <v>11202001672</v>
      </c>
      <c r="B913" s="1260"/>
      <c r="C913" s="1260" t="s">
        <v>16590</v>
      </c>
      <c r="D913" s="1260" t="s">
        <v>16591</v>
      </c>
      <c r="E913" s="1260" t="s">
        <v>11190</v>
      </c>
      <c r="F913" s="1260" t="s">
        <v>11440</v>
      </c>
      <c r="G913" s="1260" t="s">
        <v>16592</v>
      </c>
      <c r="H913" s="1260" t="s">
        <v>11153</v>
      </c>
      <c r="I913" s="1260" t="s">
        <v>11177</v>
      </c>
      <c r="J913" s="1259">
        <v>7431964</v>
      </c>
      <c r="K913" s="1260" t="s">
        <v>11221</v>
      </c>
      <c r="L913" s="1260" t="s">
        <v>11155</v>
      </c>
      <c r="M913" s="1260" t="s">
        <v>1606</v>
      </c>
      <c r="N913" s="1260" t="s">
        <v>16593</v>
      </c>
      <c r="O913" s="1260" t="s">
        <v>16591</v>
      </c>
      <c r="P913" s="1260" t="s">
        <v>16594</v>
      </c>
      <c r="Q913" s="1260"/>
      <c r="R913" s="1260" t="s">
        <v>16595</v>
      </c>
      <c r="S913" s="1259">
        <v>1</v>
      </c>
      <c r="T913" s="1260"/>
      <c r="U913" s="1260" t="s">
        <v>11158</v>
      </c>
      <c r="V913" s="1260" t="s">
        <v>11263</v>
      </c>
      <c r="W913" s="1259">
        <v>0</v>
      </c>
      <c r="X913" s="1259">
        <v>1007</v>
      </c>
      <c r="Y913" s="1259">
        <v>0</v>
      </c>
    </row>
    <row r="914" spans="1:25">
      <c r="A914" s="1350">
        <v>11202001671</v>
      </c>
      <c r="B914" s="1260"/>
      <c r="C914" s="1260" t="s">
        <v>16596</v>
      </c>
      <c r="D914" s="1260" t="s">
        <v>16597</v>
      </c>
      <c r="E914" s="1260" t="s">
        <v>11353</v>
      </c>
      <c r="F914" s="1260" t="s">
        <v>16598</v>
      </c>
      <c r="G914" s="1260" t="s">
        <v>16599</v>
      </c>
      <c r="H914" s="1260" t="s">
        <v>11153</v>
      </c>
      <c r="I914" s="1260" t="s">
        <v>11164</v>
      </c>
      <c r="J914" s="1259">
        <v>7431963</v>
      </c>
      <c r="K914" s="1260" t="s">
        <v>11221</v>
      </c>
      <c r="L914" s="1260" t="s">
        <v>11155</v>
      </c>
      <c r="M914" s="1260" t="s">
        <v>262</v>
      </c>
      <c r="N914" s="1260"/>
      <c r="O914" s="1260" t="s">
        <v>16597</v>
      </c>
      <c r="P914" s="1260"/>
      <c r="Q914" s="1260" t="s">
        <v>11596</v>
      </c>
      <c r="R914" s="1259">
        <v>8337955</v>
      </c>
      <c r="S914" s="1259">
        <v>1</v>
      </c>
      <c r="T914" s="1260"/>
      <c r="U914" s="1260"/>
      <c r="V914" s="1260"/>
      <c r="W914" s="1259">
        <v>0</v>
      </c>
      <c r="X914" s="1259">
        <v>1007</v>
      </c>
      <c r="Y914" s="1259">
        <v>0</v>
      </c>
    </row>
    <row r="915" spans="1:25">
      <c r="A915" s="1350">
        <v>11202001670</v>
      </c>
      <c r="B915" s="1260"/>
      <c r="C915" s="1260" t="s">
        <v>16600</v>
      </c>
      <c r="D915" s="1260" t="s">
        <v>16601</v>
      </c>
      <c r="E915" s="1260" t="s">
        <v>16602</v>
      </c>
      <c r="F915" s="1260" t="s">
        <v>16494</v>
      </c>
      <c r="G915" s="1260" t="s">
        <v>16603</v>
      </c>
      <c r="H915" s="1260" t="s">
        <v>11153</v>
      </c>
      <c r="I915" s="1260" t="s">
        <v>11164</v>
      </c>
      <c r="J915" s="1259">
        <v>7431962</v>
      </c>
      <c r="K915" s="1260" t="s">
        <v>11221</v>
      </c>
      <c r="L915" s="1260" t="s">
        <v>11155</v>
      </c>
      <c r="M915" s="1260" t="s">
        <v>262</v>
      </c>
      <c r="N915" s="1260"/>
      <c r="O915" s="1260" t="s">
        <v>16601</v>
      </c>
      <c r="P915" s="1260"/>
      <c r="Q915" s="1260" t="s">
        <v>16604</v>
      </c>
      <c r="R915" s="1260" t="s">
        <v>16605</v>
      </c>
      <c r="S915" s="1259">
        <v>1</v>
      </c>
      <c r="T915" s="1260"/>
      <c r="U915" s="1260"/>
      <c r="V915" s="1260"/>
      <c r="W915" s="1259">
        <v>0</v>
      </c>
      <c r="X915" s="1259">
        <v>1007</v>
      </c>
      <c r="Y915" s="1259">
        <v>0</v>
      </c>
    </row>
    <row r="916" spans="1:25">
      <c r="A916" s="1350">
        <v>11202001669</v>
      </c>
      <c r="B916" s="1260"/>
      <c r="C916" s="1260" t="s">
        <v>16606</v>
      </c>
      <c r="D916" s="1260" t="s">
        <v>16607</v>
      </c>
      <c r="E916" s="1260" t="s">
        <v>11190</v>
      </c>
      <c r="F916" s="1260" t="s">
        <v>16544</v>
      </c>
      <c r="G916" s="1260" t="s">
        <v>16608</v>
      </c>
      <c r="H916" s="1260" t="s">
        <v>11153</v>
      </c>
      <c r="I916" s="1260" t="s">
        <v>10976</v>
      </c>
      <c r="J916" s="1259">
        <v>7431961</v>
      </c>
      <c r="K916" s="1260" t="s">
        <v>11221</v>
      </c>
      <c r="L916" s="1260" t="s">
        <v>11155</v>
      </c>
      <c r="M916" s="1260" t="s">
        <v>2527</v>
      </c>
      <c r="N916" s="1260" t="s">
        <v>16609</v>
      </c>
      <c r="O916" s="1260" t="s">
        <v>16607</v>
      </c>
      <c r="P916" s="1260" t="s">
        <v>16610</v>
      </c>
      <c r="Q916" s="1260" t="s">
        <v>11867</v>
      </c>
      <c r="R916" s="1260" t="s">
        <v>11320</v>
      </c>
      <c r="S916" s="1259">
        <v>1</v>
      </c>
      <c r="T916" s="1260"/>
      <c r="U916" s="1260" t="s">
        <v>11158</v>
      </c>
      <c r="V916" s="1260" t="s">
        <v>11321</v>
      </c>
      <c r="W916" s="1259">
        <v>0</v>
      </c>
      <c r="X916" s="1259">
        <v>1007</v>
      </c>
      <c r="Y916" s="1259">
        <v>0</v>
      </c>
    </row>
    <row r="917" spans="1:25">
      <c r="A917" s="1350">
        <v>11202001668</v>
      </c>
      <c r="B917" s="1260"/>
      <c r="C917" s="1260" t="s">
        <v>16611</v>
      </c>
      <c r="D917" s="1260" t="s">
        <v>16612</v>
      </c>
      <c r="E917" s="1260" t="s">
        <v>11491</v>
      </c>
      <c r="F917" s="1260" t="s">
        <v>11436</v>
      </c>
      <c r="G917" s="1260" t="s">
        <v>16613</v>
      </c>
      <c r="H917" s="1260" t="s">
        <v>11153</v>
      </c>
      <c r="I917" s="1260" t="s">
        <v>10976</v>
      </c>
      <c r="J917" s="1259">
        <v>7431960</v>
      </c>
      <c r="K917" s="1260" t="s">
        <v>11221</v>
      </c>
      <c r="L917" s="1260" t="s">
        <v>11155</v>
      </c>
      <c r="M917" s="1260" t="s">
        <v>262</v>
      </c>
      <c r="N917" s="1260"/>
      <c r="O917" s="1260" t="s">
        <v>16612</v>
      </c>
      <c r="P917" s="1260"/>
      <c r="Q917" s="1260" t="s">
        <v>11867</v>
      </c>
      <c r="R917" s="1260" t="s">
        <v>16614</v>
      </c>
      <c r="S917" s="1259">
        <v>1</v>
      </c>
      <c r="T917" s="1260"/>
      <c r="U917" s="1260"/>
      <c r="V917" s="1260"/>
      <c r="W917" s="1259">
        <v>0</v>
      </c>
      <c r="X917" s="1259">
        <v>1007</v>
      </c>
      <c r="Y917" s="1259">
        <v>0</v>
      </c>
    </row>
    <row r="918" spans="1:25">
      <c r="A918" s="1350">
        <v>11202001667</v>
      </c>
      <c r="B918" s="1260"/>
      <c r="C918" s="1260" t="s">
        <v>16615</v>
      </c>
      <c r="D918" s="1260" t="s">
        <v>16616</v>
      </c>
      <c r="E918" s="1260" t="s">
        <v>11266</v>
      </c>
      <c r="F918" s="1260" t="s">
        <v>11440</v>
      </c>
      <c r="G918" s="1260" t="s">
        <v>16617</v>
      </c>
      <c r="H918" s="1260" t="s">
        <v>11153</v>
      </c>
      <c r="I918" s="1260" t="s">
        <v>11177</v>
      </c>
      <c r="J918" s="1259">
        <v>7431959</v>
      </c>
      <c r="K918" s="1260" t="s">
        <v>11221</v>
      </c>
      <c r="L918" s="1260" t="s">
        <v>11155</v>
      </c>
      <c r="M918" s="1260" t="s">
        <v>1236</v>
      </c>
      <c r="N918" s="1260" t="s">
        <v>16618</v>
      </c>
      <c r="O918" s="1260" t="s">
        <v>16616</v>
      </c>
      <c r="P918" s="1260" t="s">
        <v>12385</v>
      </c>
      <c r="Q918" s="1260"/>
      <c r="R918" s="1260"/>
      <c r="S918" s="1259">
        <v>1</v>
      </c>
      <c r="T918" s="1260"/>
      <c r="U918" s="1260" t="s">
        <v>11198</v>
      </c>
      <c r="V918" s="1260" t="s">
        <v>11653</v>
      </c>
      <c r="W918" s="1259">
        <v>0</v>
      </c>
      <c r="X918" s="1259">
        <v>1007</v>
      </c>
      <c r="Y918" s="1259">
        <v>0</v>
      </c>
    </row>
    <row r="919" spans="1:25">
      <c r="A919" s="1350">
        <v>11202001666</v>
      </c>
      <c r="B919" s="1260"/>
      <c r="C919" s="1260" t="s">
        <v>16611</v>
      </c>
      <c r="D919" s="1260" t="s">
        <v>16619</v>
      </c>
      <c r="E919" s="1260" t="s">
        <v>11190</v>
      </c>
      <c r="F919" s="1260" t="s">
        <v>16513</v>
      </c>
      <c r="G919" s="1260" t="s">
        <v>16620</v>
      </c>
      <c r="H919" s="1260" t="s">
        <v>11153</v>
      </c>
      <c r="I919" s="1260" t="s">
        <v>10976</v>
      </c>
      <c r="J919" s="1259">
        <v>7431958</v>
      </c>
      <c r="K919" s="1260" t="s">
        <v>11221</v>
      </c>
      <c r="L919" s="1260" t="s">
        <v>11155</v>
      </c>
      <c r="M919" s="1260" t="s">
        <v>2036</v>
      </c>
      <c r="N919" s="1260" t="s">
        <v>16113</v>
      </c>
      <c r="O919" s="1260" t="s">
        <v>16619</v>
      </c>
      <c r="P919" s="1260" t="s">
        <v>11192</v>
      </c>
      <c r="Q919" s="1260" t="s">
        <v>11867</v>
      </c>
      <c r="R919" s="1260" t="s">
        <v>16621</v>
      </c>
      <c r="S919" s="1259">
        <v>1</v>
      </c>
      <c r="T919" s="1260"/>
      <c r="U919" s="1260" t="s">
        <v>11231</v>
      </c>
      <c r="V919" s="1260" t="s">
        <v>12201</v>
      </c>
      <c r="W919" s="1259">
        <v>0</v>
      </c>
      <c r="X919" s="1259">
        <v>1007</v>
      </c>
      <c r="Y919" s="1259">
        <v>0</v>
      </c>
    </row>
    <row r="920" spans="1:25">
      <c r="A920" s="1350">
        <v>11202001665</v>
      </c>
      <c r="B920" s="1260"/>
      <c r="C920" s="1260" t="s">
        <v>16622</v>
      </c>
      <c r="D920" s="1260" t="s">
        <v>16623</v>
      </c>
      <c r="E920" s="1260" t="s">
        <v>11353</v>
      </c>
      <c r="F920" s="1260" t="s">
        <v>16544</v>
      </c>
      <c r="G920" s="1260" t="s">
        <v>16624</v>
      </c>
      <c r="H920" s="1260" t="s">
        <v>11153</v>
      </c>
      <c r="I920" s="1260" t="s">
        <v>10976</v>
      </c>
      <c r="J920" s="1259">
        <v>7431957</v>
      </c>
      <c r="K920" s="1260" t="s">
        <v>11221</v>
      </c>
      <c r="L920" s="1260" t="s">
        <v>11155</v>
      </c>
      <c r="M920" s="1260" t="s">
        <v>262</v>
      </c>
      <c r="N920" s="1260"/>
      <c r="O920" s="1260" t="s">
        <v>16623</v>
      </c>
      <c r="P920" s="1260"/>
      <c r="Q920" s="1260"/>
      <c r="R920" s="1260"/>
      <c r="S920" s="1259">
        <v>1</v>
      </c>
      <c r="T920" s="1260"/>
      <c r="U920" s="1260"/>
      <c r="V920" s="1260"/>
      <c r="W920" s="1259">
        <v>0</v>
      </c>
      <c r="X920" s="1259">
        <v>1007</v>
      </c>
      <c r="Y920" s="1259">
        <v>0</v>
      </c>
    </row>
    <row r="921" spans="1:25">
      <c r="A921" s="1350">
        <v>11202001664</v>
      </c>
      <c r="B921" s="1260"/>
      <c r="C921" s="1260" t="s">
        <v>16625</v>
      </c>
      <c r="D921" s="1260" t="s">
        <v>16626</v>
      </c>
      <c r="E921" s="1260" t="s">
        <v>11353</v>
      </c>
      <c r="F921" s="1260" t="s">
        <v>11440</v>
      </c>
      <c r="G921" s="1260" t="s">
        <v>16627</v>
      </c>
      <c r="H921" s="1260" t="s">
        <v>11153</v>
      </c>
      <c r="I921" s="1260" t="s">
        <v>11177</v>
      </c>
      <c r="J921" s="1259">
        <v>7431956</v>
      </c>
      <c r="K921" s="1260" t="s">
        <v>11221</v>
      </c>
      <c r="L921" s="1260" t="s">
        <v>11155</v>
      </c>
      <c r="M921" s="1260" t="s">
        <v>262</v>
      </c>
      <c r="N921" s="1260"/>
      <c r="O921" s="1260" t="s">
        <v>16626</v>
      </c>
      <c r="P921" s="1260"/>
      <c r="Q921" s="1260"/>
      <c r="R921" s="1260"/>
      <c r="S921" s="1259">
        <v>1</v>
      </c>
      <c r="T921" s="1260"/>
      <c r="U921" s="1260"/>
      <c r="V921" s="1260"/>
      <c r="W921" s="1259">
        <v>0</v>
      </c>
      <c r="X921" s="1259">
        <v>1007</v>
      </c>
      <c r="Y921" s="1259">
        <v>0</v>
      </c>
    </row>
    <row r="922" spans="1:25">
      <c r="A922" s="1350">
        <v>11202001663</v>
      </c>
      <c r="B922" s="1260"/>
      <c r="C922" s="1260" t="s">
        <v>16628</v>
      </c>
      <c r="D922" s="1260" t="s">
        <v>15429</v>
      </c>
      <c r="E922" s="1260" t="s">
        <v>11175</v>
      </c>
      <c r="F922" s="1260" t="s">
        <v>16494</v>
      </c>
      <c r="G922" s="1260" t="s">
        <v>16629</v>
      </c>
      <c r="H922" s="1260" t="s">
        <v>11153</v>
      </c>
      <c r="I922" s="1260" t="s">
        <v>11164</v>
      </c>
      <c r="J922" s="1259">
        <v>7431955</v>
      </c>
      <c r="K922" s="1260" t="s">
        <v>11221</v>
      </c>
      <c r="L922" s="1260" t="s">
        <v>11155</v>
      </c>
      <c r="M922" s="1260" t="s">
        <v>1380</v>
      </c>
      <c r="N922" s="1260" t="s">
        <v>15432</v>
      </c>
      <c r="O922" s="1260" t="s">
        <v>15429</v>
      </c>
      <c r="P922" s="1260" t="s">
        <v>16630</v>
      </c>
      <c r="Q922" s="1260" t="s">
        <v>11795</v>
      </c>
      <c r="R922" s="1259">
        <v>8820696</v>
      </c>
      <c r="S922" s="1259">
        <v>1</v>
      </c>
      <c r="T922" s="1260"/>
      <c r="U922" s="1260" t="s">
        <v>11209</v>
      </c>
      <c r="V922" s="1260" t="s">
        <v>13828</v>
      </c>
      <c r="W922" s="1259">
        <v>0</v>
      </c>
      <c r="X922" s="1259">
        <v>1007</v>
      </c>
      <c r="Y922" s="1259">
        <v>0</v>
      </c>
    </row>
    <row r="923" spans="1:25">
      <c r="A923" s="1350">
        <v>11202001662</v>
      </c>
      <c r="B923" s="1260"/>
      <c r="C923" s="1260" t="s">
        <v>16631</v>
      </c>
      <c r="D923" s="1260" t="s">
        <v>16632</v>
      </c>
      <c r="E923" s="1260" t="s">
        <v>11353</v>
      </c>
      <c r="F923" s="1260" t="s">
        <v>16633</v>
      </c>
      <c r="G923" s="1260" t="s">
        <v>16634</v>
      </c>
      <c r="H923" s="1260" t="s">
        <v>11153</v>
      </c>
      <c r="I923" s="1260" t="s">
        <v>11243</v>
      </c>
      <c r="J923" s="1259">
        <v>7431954</v>
      </c>
      <c r="K923" s="1260" t="s">
        <v>11221</v>
      </c>
      <c r="L923" s="1260" t="s">
        <v>11155</v>
      </c>
      <c r="M923" s="1260" t="s">
        <v>262</v>
      </c>
      <c r="N923" s="1260"/>
      <c r="O923" s="1260" t="s">
        <v>16632</v>
      </c>
      <c r="P923" s="1260"/>
      <c r="Q923" s="1260" t="s">
        <v>11450</v>
      </c>
      <c r="R923" s="1260"/>
      <c r="S923" s="1259">
        <v>1</v>
      </c>
      <c r="T923" s="1260"/>
      <c r="U923" s="1260"/>
      <c r="V923" s="1260"/>
      <c r="W923" s="1259">
        <v>0</v>
      </c>
      <c r="X923" s="1259">
        <v>1007</v>
      </c>
      <c r="Y923" s="1259">
        <v>0</v>
      </c>
    </row>
    <row r="924" spans="1:25">
      <c r="A924" s="1350">
        <v>11202001661</v>
      </c>
      <c r="B924" s="1260" t="s">
        <v>16635</v>
      </c>
      <c r="C924" s="1260" t="s">
        <v>16636</v>
      </c>
      <c r="D924" s="1260" t="s">
        <v>16637</v>
      </c>
      <c r="E924" s="1260" t="s">
        <v>11190</v>
      </c>
      <c r="F924" s="1260" t="s">
        <v>16494</v>
      </c>
      <c r="G924" s="1260" t="s">
        <v>16638</v>
      </c>
      <c r="H924" s="1260" t="s">
        <v>11153</v>
      </c>
      <c r="I924" s="1260" t="s">
        <v>11164</v>
      </c>
      <c r="J924" s="1259">
        <v>7431953</v>
      </c>
      <c r="K924" s="1260" t="s">
        <v>11221</v>
      </c>
      <c r="L924" s="1260" t="s">
        <v>11155</v>
      </c>
      <c r="M924" s="1260" t="s">
        <v>262</v>
      </c>
      <c r="N924" s="1260"/>
      <c r="O924" s="1260" t="s">
        <v>16637</v>
      </c>
      <c r="P924" s="1260" t="s">
        <v>16639</v>
      </c>
      <c r="Q924" s="1260" t="s">
        <v>11223</v>
      </c>
      <c r="R924" s="1260" t="s">
        <v>16640</v>
      </c>
      <c r="S924" s="1259">
        <v>1</v>
      </c>
      <c r="T924" s="1260" t="s">
        <v>16641</v>
      </c>
      <c r="U924" s="1260"/>
      <c r="V924" s="1260"/>
      <c r="W924" s="1259">
        <v>0</v>
      </c>
      <c r="X924" s="1259">
        <v>1007</v>
      </c>
      <c r="Y924" s="1259">
        <v>0</v>
      </c>
    </row>
    <row r="925" spans="1:25">
      <c r="A925" s="1350">
        <v>11202001660</v>
      </c>
      <c r="B925" s="1260" t="s">
        <v>16642</v>
      </c>
      <c r="C925" s="1260" t="s">
        <v>16643</v>
      </c>
      <c r="D925" s="1260" t="s">
        <v>16644</v>
      </c>
      <c r="E925" s="1260" t="s">
        <v>11266</v>
      </c>
      <c r="F925" s="1260" t="s">
        <v>12864</v>
      </c>
      <c r="G925" s="1260" t="s">
        <v>16645</v>
      </c>
      <c r="H925" s="1260" t="s">
        <v>11153</v>
      </c>
      <c r="I925" s="1260" t="s">
        <v>11164</v>
      </c>
      <c r="J925" s="1259">
        <v>7431952</v>
      </c>
      <c r="K925" s="1260" t="s">
        <v>11221</v>
      </c>
      <c r="L925" s="1260" t="s">
        <v>11155</v>
      </c>
      <c r="M925" s="1260" t="s">
        <v>1512</v>
      </c>
      <c r="N925" s="1260" t="s">
        <v>16646</v>
      </c>
      <c r="O925" s="1260" t="s">
        <v>16644</v>
      </c>
      <c r="P925" s="1260"/>
      <c r="Q925" s="1260" t="s">
        <v>16647</v>
      </c>
      <c r="R925" s="1260" t="s">
        <v>16648</v>
      </c>
      <c r="S925" s="1259">
        <v>1</v>
      </c>
      <c r="T925" s="1260"/>
      <c r="U925" s="1260" t="s">
        <v>16649</v>
      </c>
      <c r="V925" s="1260" t="s">
        <v>16650</v>
      </c>
      <c r="W925" s="1259">
        <v>0</v>
      </c>
      <c r="X925" s="1259">
        <v>1007</v>
      </c>
      <c r="Y925" s="1259">
        <v>0</v>
      </c>
    </row>
    <row r="926" spans="1:25">
      <c r="A926" s="1350">
        <v>11202001659</v>
      </c>
      <c r="B926" s="1260"/>
      <c r="C926" s="1260" t="s">
        <v>16651</v>
      </c>
      <c r="D926" s="1260" t="s">
        <v>16306</v>
      </c>
      <c r="E926" s="1260" t="s">
        <v>11509</v>
      </c>
      <c r="F926" s="1260" t="s">
        <v>11436</v>
      </c>
      <c r="G926" s="1260" t="s">
        <v>16652</v>
      </c>
      <c r="H926" s="1260" t="s">
        <v>11153</v>
      </c>
      <c r="I926" s="1260" t="s">
        <v>10976</v>
      </c>
      <c r="J926" s="1259">
        <v>7431951</v>
      </c>
      <c r="K926" s="1260" t="s">
        <v>11221</v>
      </c>
      <c r="L926" s="1260" t="s">
        <v>11155</v>
      </c>
      <c r="M926" s="1260" t="s">
        <v>2533</v>
      </c>
      <c r="N926" s="1260" t="s">
        <v>16284</v>
      </c>
      <c r="O926" s="1260" t="s">
        <v>16306</v>
      </c>
      <c r="P926" s="1260" t="s">
        <v>16653</v>
      </c>
      <c r="Q926" s="1260"/>
      <c r="R926" s="1260" t="s">
        <v>16308</v>
      </c>
      <c r="S926" s="1259">
        <v>1</v>
      </c>
      <c r="T926" s="1260"/>
      <c r="U926" s="1260" t="s">
        <v>11158</v>
      </c>
      <c r="V926" s="1260" t="s">
        <v>11380</v>
      </c>
      <c r="W926" s="1259">
        <v>0</v>
      </c>
      <c r="X926" s="1259">
        <v>1007</v>
      </c>
      <c r="Y926" s="1259">
        <v>0</v>
      </c>
    </row>
    <row r="927" spans="1:25">
      <c r="A927" s="1350">
        <v>11202001658</v>
      </c>
      <c r="B927" s="1260"/>
      <c r="C927" s="1260" t="s">
        <v>16654</v>
      </c>
      <c r="D927" s="1260" t="s">
        <v>16655</v>
      </c>
      <c r="E927" s="1260" t="s">
        <v>11175</v>
      </c>
      <c r="F927" s="1260" t="s">
        <v>16513</v>
      </c>
      <c r="G927" s="1260" t="s">
        <v>16656</v>
      </c>
      <c r="H927" s="1260" t="s">
        <v>11153</v>
      </c>
      <c r="I927" s="1260" t="s">
        <v>10976</v>
      </c>
      <c r="J927" s="1259">
        <v>7431950</v>
      </c>
      <c r="K927" s="1260" t="s">
        <v>11375</v>
      </c>
      <c r="L927" s="1260" t="s">
        <v>11155</v>
      </c>
      <c r="M927" s="1260" t="s">
        <v>2309</v>
      </c>
      <c r="N927" s="1260" t="s">
        <v>16657</v>
      </c>
      <c r="O927" s="1260" t="s">
        <v>16655</v>
      </c>
      <c r="P927" s="1260" t="s">
        <v>16658</v>
      </c>
      <c r="Q927" s="1260" t="s">
        <v>11795</v>
      </c>
      <c r="R927" s="1259">
        <v>8922132</v>
      </c>
      <c r="S927" s="1259">
        <v>1</v>
      </c>
      <c r="T927" s="1260"/>
      <c r="U927" s="1260" t="s">
        <v>12601</v>
      </c>
      <c r="V927" s="1260" t="s">
        <v>16659</v>
      </c>
      <c r="W927" s="1259">
        <v>5</v>
      </c>
      <c r="X927" s="1259">
        <v>1008</v>
      </c>
      <c r="Y927" s="1259">
        <v>0</v>
      </c>
    </row>
    <row r="928" spans="1:25">
      <c r="A928" s="1350">
        <v>11202001657</v>
      </c>
      <c r="B928" s="1260"/>
      <c r="C928" s="1260" t="s">
        <v>16660</v>
      </c>
      <c r="D928" s="1260" t="s">
        <v>16661</v>
      </c>
      <c r="E928" s="1260" t="s">
        <v>11162</v>
      </c>
      <c r="F928" s="1260" t="s">
        <v>16662</v>
      </c>
      <c r="G928" s="1260" t="s">
        <v>16663</v>
      </c>
      <c r="H928" s="1260" t="s">
        <v>11153</v>
      </c>
      <c r="I928" s="1260" t="s">
        <v>11164</v>
      </c>
      <c r="J928" s="1259">
        <v>7431949</v>
      </c>
      <c r="K928" s="1260" t="s">
        <v>11221</v>
      </c>
      <c r="L928" s="1260" t="s">
        <v>11155</v>
      </c>
      <c r="M928" s="1260" t="s">
        <v>1274</v>
      </c>
      <c r="N928" s="1260" t="s">
        <v>16664</v>
      </c>
      <c r="O928" s="1260" t="s">
        <v>16661</v>
      </c>
      <c r="P928" s="1260"/>
      <c r="Q928" s="1260" t="s">
        <v>11664</v>
      </c>
      <c r="R928" s="1259">
        <v>119</v>
      </c>
      <c r="S928" s="1259">
        <v>1</v>
      </c>
      <c r="T928" s="1260"/>
      <c r="U928" s="1260" t="s">
        <v>11921</v>
      </c>
      <c r="V928" s="1260" t="s">
        <v>13303</v>
      </c>
      <c r="W928" s="1259">
        <v>0</v>
      </c>
      <c r="X928" s="1259">
        <v>1007</v>
      </c>
      <c r="Y928" s="1259">
        <v>0</v>
      </c>
    </row>
    <row r="929" spans="1:25">
      <c r="A929" s="1350">
        <v>11202001656</v>
      </c>
      <c r="B929" s="1260"/>
      <c r="C929" s="1260" t="s">
        <v>16665</v>
      </c>
      <c r="D929" s="1260" t="s">
        <v>16666</v>
      </c>
      <c r="E929" s="1260" t="s">
        <v>11175</v>
      </c>
      <c r="F929" s="1260" t="s">
        <v>16667</v>
      </c>
      <c r="G929" s="1260" t="s">
        <v>16668</v>
      </c>
      <c r="H929" s="1260" t="s">
        <v>11153</v>
      </c>
      <c r="I929" s="1260" t="s">
        <v>11164</v>
      </c>
      <c r="J929" s="1259">
        <v>7431948</v>
      </c>
      <c r="K929" s="1260" t="s">
        <v>11221</v>
      </c>
      <c r="L929" s="1260" t="s">
        <v>11155</v>
      </c>
      <c r="M929" s="1260" t="s">
        <v>1562</v>
      </c>
      <c r="N929" s="1260" t="s">
        <v>16669</v>
      </c>
      <c r="O929" s="1260" t="s">
        <v>16666</v>
      </c>
      <c r="P929" s="1260"/>
      <c r="Q929" s="1260"/>
      <c r="R929" s="1260" t="s">
        <v>16670</v>
      </c>
      <c r="S929" s="1259">
        <v>1</v>
      </c>
      <c r="T929" s="1260"/>
      <c r="U929" s="1260" t="s">
        <v>11290</v>
      </c>
      <c r="V929" s="1260" t="s">
        <v>12444</v>
      </c>
      <c r="W929" s="1259">
        <v>0</v>
      </c>
      <c r="X929" s="1259">
        <v>1007</v>
      </c>
      <c r="Y929" s="1259">
        <v>0</v>
      </c>
    </row>
    <row r="930" spans="1:25">
      <c r="A930" s="1350">
        <v>11202001655</v>
      </c>
      <c r="B930" s="1260"/>
      <c r="C930" s="1260" t="s">
        <v>16671</v>
      </c>
      <c r="D930" s="1260" t="s">
        <v>16672</v>
      </c>
      <c r="E930" s="1260" t="s">
        <v>11266</v>
      </c>
      <c r="F930" s="1260" t="s">
        <v>11440</v>
      </c>
      <c r="G930" s="1260" t="s">
        <v>16673</v>
      </c>
      <c r="H930" s="1260" t="s">
        <v>11153</v>
      </c>
      <c r="I930" s="1260" t="s">
        <v>11177</v>
      </c>
      <c r="J930" s="1259">
        <v>7431947</v>
      </c>
      <c r="K930" s="1260" t="s">
        <v>11221</v>
      </c>
      <c r="L930" s="1260" t="s">
        <v>11155</v>
      </c>
      <c r="M930" s="1260" t="s">
        <v>1698</v>
      </c>
      <c r="N930" s="1260" t="s">
        <v>16674</v>
      </c>
      <c r="O930" s="1260" t="s">
        <v>16672</v>
      </c>
      <c r="P930" s="1260" t="s">
        <v>16675</v>
      </c>
      <c r="Q930" s="1260"/>
      <c r="R930" s="1260"/>
      <c r="S930" s="1259">
        <v>1</v>
      </c>
      <c r="T930" s="1260"/>
      <c r="U930" s="1260" t="s">
        <v>11182</v>
      </c>
      <c r="V930" s="1260" t="s">
        <v>11956</v>
      </c>
      <c r="W930" s="1259">
        <v>0</v>
      </c>
      <c r="X930" s="1259">
        <v>1007</v>
      </c>
      <c r="Y930" s="1259">
        <v>0</v>
      </c>
    </row>
    <row r="931" spans="1:25">
      <c r="A931" s="1350">
        <v>11202001654</v>
      </c>
      <c r="B931" s="1260"/>
      <c r="C931" s="1260" t="s">
        <v>16676</v>
      </c>
      <c r="D931" s="1260" t="s">
        <v>16677</v>
      </c>
      <c r="E931" s="1260" t="s">
        <v>11353</v>
      </c>
      <c r="F931" s="1260" t="s">
        <v>16513</v>
      </c>
      <c r="G931" s="1260" t="s">
        <v>16678</v>
      </c>
      <c r="H931" s="1260" t="s">
        <v>11153</v>
      </c>
      <c r="I931" s="1260" t="s">
        <v>10976</v>
      </c>
      <c r="J931" s="1259">
        <v>7431946</v>
      </c>
      <c r="K931" s="1260" t="s">
        <v>11221</v>
      </c>
      <c r="L931" s="1260" t="s">
        <v>11155</v>
      </c>
      <c r="M931" s="1260" t="s">
        <v>262</v>
      </c>
      <c r="N931" s="1260"/>
      <c r="O931" s="1260" t="s">
        <v>16677</v>
      </c>
      <c r="P931" s="1260"/>
      <c r="Q931" s="1260"/>
      <c r="R931" s="1260"/>
      <c r="S931" s="1259">
        <v>1</v>
      </c>
      <c r="T931" s="1260"/>
      <c r="U931" s="1260"/>
      <c r="V931" s="1260"/>
      <c r="W931" s="1259">
        <v>0</v>
      </c>
      <c r="X931" s="1259">
        <v>1007</v>
      </c>
      <c r="Y931" s="1259">
        <v>0</v>
      </c>
    </row>
    <row r="932" spans="1:25">
      <c r="A932" s="1350">
        <v>11202001653</v>
      </c>
      <c r="B932" s="1260"/>
      <c r="C932" s="1260" t="s">
        <v>16679</v>
      </c>
      <c r="D932" s="1260" t="s">
        <v>1606</v>
      </c>
      <c r="E932" s="1260" t="s">
        <v>11353</v>
      </c>
      <c r="F932" s="1260" t="s">
        <v>11440</v>
      </c>
      <c r="G932" s="1260" t="s">
        <v>16680</v>
      </c>
      <c r="H932" s="1260" t="s">
        <v>11153</v>
      </c>
      <c r="I932" s="1260" t="s">
        <v>11177</v>
      </c>
      <c r="J932" s="1259">
        <v>7431945</v>
      </c>
      <c r="K932" s="1260" t="s">
        <v>11221</v>
      </c>
      <c r="L932" s="1260" t="s">
        <v>11155</v>
      </c>
      <c r="M932" s="1260" t="s">
        <v>262</v>
      </c>
      <c r="N932" s="1260"/>
      <c r="O932" s="1260" t="s">
        <v>1606</v>
      </c>
      <c r="P932" s="1260"/>
      <c r="Q932" s="1260"/>
      <c r="R932" s="1260"/>
      <c r="S932" s="1259">
        <v>1</v>
      </c>
      <c r="T932" s="1260"/>
      <c r="U932" s="1260"/>
      <c r="V932" s="1260"/>
      <c r="W932" s="1259">
        <v>0</v>
      </c>
      <c r="X932" s="1259">
        <v>1007</v>
      </c>
      <c r="Y932" s="1259">
        <v>0</v>
      </c>
    </row>
    <row r="933" spans="1:25">
      <c r="A933" s="1350">
        <v>11202001652</v>
      </c>
      <c r="B933" s="1260" t="s">
        <v>16681</v>
      </c>
      <c r="C933" s="1260" t="s">
        <v>16682</v>
      </c>
      <c r="D933" s="1260" t="s">
        <v>16683</v>
      </c>
      <c r="E933" s="1260" t="s">
        <v>11203</v>
      </c>
      <c r="F933" s="1260" t="s">
        <v>11440</v>
      </c>
      <c r="G933" s="1260" t="s">
        <v>16684</v>
      </c>
      <c r="H933" s="1260" t="s">
        <v>11153</v>
      </c>
      <c r="I933" s="1260" t="s">
        <v>11177</v>
      </c>
      <c r="J933" s="1259">
        <v>7431944</v>
      </c>
      <c r="K933" s="1260" t="s">
        <v>11221</v>
      </c>
      <c r="L933" s="1260" t="s">
        <v>11155</v>
      </c>
      <c r="M933" s="1260" t="s">
        <v>2624</v>
      </c>
      <c r="N933" s="1260" t="s">
        <v>16685</v>
      </c>
      <c r="O933" s="1260" t="s">
        <v>16683</v>
      </c>
      <c r="P933" s="1260" t="s">
        <v>16686</v>
      </c>
      <c r="Q933" s="1260" t="s">
        <v>16687</v>
      </c>
      <c r="R933" s="1260" t="s">
        <v>16686</v>
      </c>
      <c r="S933" s="1259">
        <v>1</v>
      </c>
      <c r="T933" s="1260" t="s">
        <v>16688</v>
      </c>
      <c r="U933" s="1260" t="s">
        <v>11751</v>
      </c>
      <c r="V933" s="1260" t="s">
        <v>12923</v>
      </c>
      <c r="W933" s="1259">
        <v>0</v>
      </c>
      <c r="X933" s="1259">
        <v>1007</v>
      </c>
      <c r="Y933" s="1259">
        <v>0</v>
      </c>
    </row>
    <row r="934" spans="1:25">
      <c r="A934" s="1350">
        <v>11202001651</v>
      </c>
      <c r="B934" s="1260" t="s">
        <v>16689</v>
      </c>
      <c r="C934" s="1260" t="s">
        <v>16690</v>
      </c>
      <c r="D934" s="1260" t="s">
        <v>16691</v>
      </c>
      <c r="E934" s="1260" t="s">
        <v>11190</v>
      </c>
      <c r="F934" s="1260" t="s">
        <v>16662</v>
      </c>
      <c r="G934" s="1260" t="s">
        <v>16692</v>
      </c>
      <c r="H934" s="1260" t="s">
        <v>11153</v>
      </c>
      <c r="I934" s="1260" t="s">
        <v>11164</v>
      </c>
      <c r="J934" s="1259">
        <v>7431943</v>
      </c>
      <c r="K934" s="1260" t="s">
        <v>11221</v>
      </c>
      <c r="L934" s="1260" t="s">
        <v>11155</v>
      </c>
      <c r="M934" s="1260" t="s">
        <v>1908</v>
      </c>
      <c r="N934" s="1260" t="s">
        <v>16693</v>
      </c>
      <c r="O934" s="1260" t="s">
        <v>16691</v>
      </c>
      <c r="P934" s="1260" t="s">
        <v>16694</v>
      </c>
      <c r="Q934" s="1260" t="s">
        <v>16695</v>
      </c>
      <c r="R934" s="1260" t="s">
        <v>16694</v>
      </c>
      <c r="S934" s="1259">
        <v>1</v>
      </c>
      <c r="T934" s="1260" t="s">
        <v>16696</v>
      </c>
      <c r="U934" s="1260" t="s">
        <v>11921</v>
      </c>
      <c r="V934" s="1260" t="s">
        <v>16697</v>
      </c>
      <c r="W934" s="1259">
        <v>0</v>
      </c>
      <c r="X934" s="1259">
        <v>1007</v>
      </c>
      <c r="Y934" s="1259">
        <v>0</v>
      </c>
    </row>
    <row r="935" spans="1:25">
      <c r="A935" s="1350">
        <v>11202001650</v>
      </c>
      <c r="B935" s="1260" t="s">
        <v>16698</v>
      </c>
      <c r="C935" s="1260" t="s">
        <v>16699</v>
      </c>
      <c r="D935" s="1260" t="s">
        <v>16700</v>
      </c>
      <c r="E935" s="1260" t="s">
        <v>13190</v>
      </c>
      <c r="F935" s="1260" t="s">
        <v>11926</v>
      </c>
      <c r="G935" s="1260" t="s">
        <v>16701</v>
      </c>
      <c r="H935" s="1260" t="s">
        <v>11153</v>
      </c>
      <c r="I935" s="1260" t="s">
        <v>11164</v>
      </c>
      <c r="J935" s="1259">
        <v>7431942</v>
      </c>
      <c r="K935" s="1260" t="s">
        <v>11221</v>
      </c>
      <c r="L935" s="1260" t="s">
        <v>11155</v>
      </c>
      <c r="M935" s="1260" t="s">
        <v>2266</v>
      </c>
      <c r="N935" s="1260" t="s">
        <v>16702</v>
      </c>
      <c r="O935" s="1260" t="s">
        <v>16700</v>
      </c>
      <c r="P935" s="1260" t="s">
        <v>16703</v>
      </c>
      <c r="Q935" s="1260" t="s">
        <v>16704</v>
      </c>
      <c r="R935" s="1260" t="s">
        <v>16703</v>
      </c>
      <c r="S935" s="1259">
        <v>1</v>
      </c>
      <c r="T935" s="1260" t="s">
        <v>16705</v>
      </c>
      <c r="U935" s="1260" t="s">
        <v>11209</v>
      </c>
      <c r="V935" s="1260" t="s">
        <v>16706</v>
      </c>
      <c r="W935" s="1259">
        <v>0</v>
      </c>
      <c r="X935" s="1259">
        <v>1007</v>
      </c>
      <c r="Y935" s="1259">
        <v>0</v>
      </c>
    </row>
    <row r="936" spans="1:25">
      <c r="A936" s="1350">
        <v>11202001649</v>
      </c>
      <c r="B936" s="1260"/>
      <c r="C936" s="1260" t="s">
        <v>16707</v>
      </c>
      <c r="D936" s="1260" t="s">
        <v>16708</v>
      </c>
      <c r="E936" s="1260" t="s">
        <v>11593</v>
      </c>
      <c r="F936" s="1260" t="s">
        <v>16709</v>
      </c>
      <c r="G936" s="1260" t="s">
        <v>16710</v>
      </c>
      <c r="H936" s="1260" t="s">
        <v>11153</v>
      </c>
      <c r="I936" s="1260" t="s">
        <v>11164</v>
      </c>
      <c r="J936" s="1259">
        <v>7431941</v>
      </c>
      <c r="K936" s="1260" t="s">
        <v>11221</v>
      </c>
      <c r="L936" s="1260" t="s">
        <v>11155</v>
      </c>
      <c r="M936" s="1260" t="s">
        <v>2049</v>
      </c>
      <c r="N936" s="1260" t="s">
        <v>16711</v>
      </c>
      <c r="O936" s="1260" t="s">
        <v>16708</v>
      </c>
      <c r="P936" s="1260" t="s">
        <v>11192</v>
      </c>
      <c r="Q936" s="1260"/>
      <c r="R936" s="1260"/>
      <c r="S936" s="1259">
        <v>1</v>
      </c>
      <c r="T936" s="1260"/>
      <c r="U936" s="1260" t="s">
        <v>11290</v>
      </c>
      <c r="V936" s="1260" t="s">
        <v>14783</v>
      </c>
      <c r="W936" s="1259">
        <v>0</v>
      </c>
      <c r="X936" s="1259">
        <v>1007</v>
      </c>
      <c r="Y936" s="1259">
        <v>0</v>
      </c>
    </row>
    <row r="937" spans="1:25">
      <c r="A937" s="1350">
        <v>11202001648</v>
      </c>
      <c r="B937" s="1260" t="s">
        <v>16712</v>
      </c>
      <c r="C937" s="1260" t="s">
        <v>16707</v>
      </c>
      <c r="D937" s="1260" t="s">
        <v>16713</v>
      </c>
      <c r="E937" s="1260" t="s">
        <v>11593</v>
      </c>
      <c r="F937" s="1260" t="s">
        <v>11440</v>
      </c>
      <c r="G937" s="1260" t="s">
        <v>16714</v>
      </c>
      <c r="H937" s="1260" t="s">
        <v>11153</v>
      </c>
      <c r="I937" s="1260" t="s">
        <v>11177</v>
      </c>
      <c r="J937" s="1259">
        <v>7431940</v>
      </c>
      <c r="K937" s="1260" t="s">
        <v>11221</v>
      </c>
      <c r="L937" s="1260" t="s">
        <v>11155</v>
      </c>
      <c r="M937" s="1260" t="s">
        <v>2246</v>
      </c>
      <c r="N937" s="1260" t="s">
        <v>16715</v>
      </c>
      <c r="O937" s="1260" t="s">
        <v>16713</v>
      </c>
      <c r="P937" s="1260" t="s">
        <v>16716</v>
      </c>
      <c r="Q937" s="1260" t="s">
        <v>12515</v>
      </c>
      <c r="R937" s="1260" t="s">
        <v>16717</v>
      </c>
      <c r="S937" s="1259">
        <v>1</v>
      </c>
      <c r="T937" s="1260" t="s">
        <v>16718</v>
      </c>
      <c r="U937" s="1260" t="s">
        <v>11269</v>
      </c>
      <c r="V937" s="1260" t="s">
        <v>11787</v>
      </c>
      <c r="W937" s="1259">
        <v>0</v>
      </c>
      <c r="X937" s="1259">
        <v>1007</v>
      </c>
      <c r="Y937" s="1259">
        <v>0</v>
      </c>
    </row>
    <row r="938" spans="1:25">
      <c r="A938" s="1350">
        <v>11202001647</v>
      </c>
      <c r="B938" s="1260"/>
      <c r="C938" s="1260" t="s">
        <v>16719</v>
      </c>
      <c r="D938" s="1260" t="s">
        <v>16720</v>
      </c>
      <c r="E938" s="1260" t="s">
        <v>11353</v>
      </c>
      <c r="F938" s="1260" t="s">
        <v>11934</v>
      </c>
      <c r="G938" s="1260" t="s">
        <v>16721</v>
      </c>
      <c r="H938" s="1260" t="s">
        <v>11153</v>
      </c>
      <c r="I938" s="1260" t="s">
        <v>11243</v>
      </c>
      <c r="J938" s="1259">
        <v>7431939</v>
      </c>
      <c r="K938" s="1260" t="s">
        <v>11221</v>
      </c>
      <c r="L938" s="1260" t="s">
        <v>11155</v>
      </c>
      <c r="M938" s="1260" t="s">
        <v>262</v>
      </c>
      <c r="N938" s="1260"/>
      <c r="O938" s="1260" t="s">
        <v>16720</v>
      </c>
      <c r="P938" s="1260"/>
      <c r="Q938" s="1260" t="s">
        <v>11450</v>
      </c>
      <c r="R938" s="1260"/>
      <c r="S938" s="1259">
        <v>1</v>
      </c>
      <c r="T938" s="1260"/>
      <c r="U938" s="1260"/>
      <c r="V938" s="1260"/>
      <c r="W938" s="1259">
        <v>0</v>
      </c>
      <c r="X938" s="1259">
        <v>1007</v>
      </c>
      <c r="Y938" s="1259">
        <v>0</v>
      </c>
    </row>
    <row r="939" spans="1:25">
      <c r="A939" s="1350">
        <v>11202001646</v>
      </c>
      <c r="B939" s="1260"/>
      <c r="C939" s="1260" t="s">
        <v>16722</v>
      </c>
      <c r="D939" s="1260" t="s">
        <v>16723</v>
      </c>
      <c r="E939" s="1260" t="s">
        <v>11190</v>
      </c>
      <c r="F939" s="1260" t="s">
        <v>16513</v>
      </c>
      <c r="G939" s="1260" t="s">
        <v>16724</v>
      </c>
      <c r="H939" s="1260" t="s">
        <v>11153</v>
      </c>
      <c r="I939" s="1260" t="s">
        <v>10976</v>
      </c>
      <c r="J939" s="1259">
        <v>7431938</v>
      </c>
      <c r="K939" s="1260" t="s">
        <v>11221</v>
      </c>
      <c r="L939" s="1260" t="s">
        <v>11155</v>
      </c>
      <c r="M939" s="1260" t="s">
        <v>766</v>
      </c>
      <c r="N939" s="1260" t="s">
        <v>15874</v>
      </c>
      <c r="O939" s="1260" t="s">
        <v>16723</v>
      </c>
      <c r="P939" s="1260" t="s">
        <v>16725</v>
      </c>
      <c r="Q939" s="1260" t="s">
        <v>11471</v>
      </c>
      <c r="R939" s="1260" t="s">
        <v>16725</v>
      </c>
      <c r="S939" s="1259">
        <v>1</v>
      </c>
      <c r="T939" s="1260"/>
      <c r="U939" s="1260" t="s">
        <v>11231</v>
      </c>
      <c r="V939" s="1260" t="s">
        <v>12833</v>
      </c>
      <c r="W939" s="1259">
        <v>0</v>
      </c>
      <c r="X939" s="1259">
        <v>1007</v>
      </c>
      <c r="Y939" s="1259">
        <v>0</v>
      </c>
    </row>
    <row r="940" spans="1:25">
      <c r="A940" s="1350">
        <v>11202001645</v>
      </c>
      <c r="B940" s="1260"/>
      <c r="C940" s="1260" t="s">
        <v>16726</v>
      </c>
      <c r="D940" s="1260" t="s">
        <v>16727</v>
      </c>
      <c r="E940" s="1260" t="s">
        <v>11560</v>
      </c>
      <c r="F940" s="1260" t="s">
        <v>16662</v>
      </c>
      <c r="G940" s="1260" t="s">
        <v>16728</v>
      </c>
      <c r="H940" s="1260" t="s">
        <v>11153</v>
      </c>
      <c r="I940" s="1260" t="s">
        <v>11164</v>
      </c>
      <c r="J940" s="1259">
        <v>7431937</v>
      </c>
      <c r="K940" s="1260" t="s">
        <v>11221</v>
      </c>
      <c r="L940" s="1260" t="s">
        <v>11155</v>
      </c>
      <c r="M940" s="1260" t="s">
        <v>2407</v>
      </c>
      <c r="N940" s="1260" t="s">
        <v>16729</v>
      </c>
      <c r="O940" s="1260" t="s">
        <v>16727</v>
      </c>
      <c r="P940" s="1259">
        <v>8337955</v>
      </c>
      <c r="Q940" s="1260"/>
      <c r="R940" s="1260"/>
      <c r="S940" s="1259">
        <v>1</v>
      </c>
      <c r="T940" s="1260"/>
      <c r="U940" s="1260" t="s">
        <v>11921</v>
      </c>
      <c r="V940" s="1260" t="s">
        <v>16730</v>
      </c>
      <c r="W940" s="1259">
        <v>0</v>
      </c>
      <c r="X940" s="1259">
        <v>1007</v>
      </c>
      <c r="Y940" s="1259">
        <v>0</v>
      </c>
    </row>
    <row r="941" spans="1:25">
      <c r="A941" s="1350">
        <v>11202001644</v>
      </c>
      <c r="B941" s="1260"/>
      <c r="C941" s="1260" t="s">
        <v>16731</v>
      </c>
      <c r="D941" s="1260" t="s">
        <v>16732</v>
      </c>
      <c r="E941" s="1260" t="s">
        <v>11509</v>
      </c>
      <c r="F941" s="1260" t="s">
        <v>16733</v>
      </c>
      <c r="G941" s="1260" t="s">
        <v>16734</v>
      </c>
      <c r="H941" s="1260" t="s">
        <v>11153</v>
      </c>
      <c r="I941" s="1260" t="s">
        <v>10976</v>
      </c>
      <c r="J941" s="1259">
        <v>7431936</v>
      </c>
      <c r="K941" s="1260" t="s">
        <v>11221</v>
      </c>
      <c r="L941" s="1260" t="s">
        <v>11155</v>
      </c>
      <c r="M941" s="1260" t="s">
        <v>2533</v>
      </c>
      <c r="N941" s="1260" t="s">
        <v>16735</v>
      </c>
      <c r="O941" s="1260" t="s">
        <v>16732</v>
      </c>
      <c r="P941" s="1260" t="s">
        <v>13295</v>
      </c>
      <c r="Q941" s="1260" t="s">
        <v>11795</v>
      </c>
      <c r="R941" s="1260" t="s">
        <v>13295</v>
      </c>
      <c r="S941" s="1259">
        <v>1</v>
      </c>
      <c r="T941" s="1260"/>
      <c r="U941" s="1260" t="s">
        <v>11231</v>
      </c>
      <c r="V941" s="1260" t="s">
        <v>12833</v>
      </c>
      <c r="W941" s="1259">
        <v>0</v>
      </c>
      <c r="X941" s="1259">
        <v>1007</v>
      </c>
      <c r="Y941" s="1259">
        <v>0</v>
      </c>
    </row>
    <row r="942" spans="1:25">
      <c r="A942" s="1350">
        <v>11202001643</v>
      </c>
      <c r="B942" s="1260" t="s">
        <v>16736</v>
      </c>
      <c r="C942" s="1260" t="s">
        <v>16737</v>
      </c>
      <c r="D942" s="1260" t="s">
        <v>16738</v>
      </c>
      <c r="E942" s="1260" t="s">
        <v>11203</v>
      </c>
      <c r="F942" s="1260" t="s">
        <v>11926</v>
      </c>
      <c r="G942" s="1260" t="s">
        <v>16739</v>
      </c>
      <c r="H942" s="1260" t="s">
        <v>11153</v>
      </c>
      <c r="I942" s="1260" t="s">
        <v>11164</v>
      </c>
      <c r="J942" s="1259">
        <v>7431935</v>
      </c>
      <c r="K942" s="1260" t="s">
        <v>11221</v>
      </c>
      <c r="L942" s="1260" t="s">
        <v>11155</v>
      </c>
      <c r="M942" s="1260" t="s">
        <v>2178</v>
      </c>
      <c r="N942" s="1260" t="s">
        <v>16740</v>
      </c>
      <c r="O942" s="1260" t="s">
        <v>16738</v>
      </c>
      <c r="P942" s="1260" t="s">
        <v>16741</v>
      </c>
      <c r="Q942" s="1260" t="s">
        <v>16742</v>
      </c>
      <c r="R942" s="1260" t="s">
        <v>16741</v>
      </c>
      <c r="S942" s="1259">
        <v>1</v>
      </c>
      <c r="T942" s="1260" t="s">
        <v>16743</v>
      </c>
      <c r="U942" s="1260" t="s">
        <v>15806</v>
      </c>
      <c r="V942" s="1260" t="s">
        <v>15452</v>
      </c>
      <c r="W942" s="1259">
        <v>0</v>
      </c>
      <c r="X942" s="1259">
        <v>1007</v>
      </c>
      <c r="Y942" s="1259">
        <v>0</v>
      </c>
    </row>
    <row r="943" spans="1:25">
      <c r="A943" s="1350">
        <v>11202001642</v>
      </c>
      <c r="B943" s="1260" t="s">
        <v>16744</v>
      </c>
      <c r="C943" s="1260" t="s">
        <v>16745</v>
      </c>
      <c r="D943" s="1260" t="s">
        <v>16746</v>
      </c>
      <c r="E943" s="1260" t="s">
        <v>11190</v>
      </c>
      <c r="F943" s="1260" t="s">
        <v>11362</v>
      </c>
      <c r="G943" s="1260" t="s">
        <v>16747</v>
      </c>
      <c r="H943" s="1260" t="s">
        <v>11153</v>
      </c>
      <c r="I943" s="1260" t="s">
        <v>11364</v>
      </c>
      <c r="J943" s="1259">
        <v>7431934</v>
      </c>
      <c r="K943" s="1260" t="s">
        <v>11221</v>
      </c>
      <c r="L943" s="1260" t="s">
        <v>11155</v>
      </c>
      <c r="M943" s="1260" t="s">
        <v>2207</v>
      </c>
      <c r="N943" s="1260" t="s">
        <v>16748</v>
      </c>
      <c r="O943" s="1260" t="s">
        <v>16746</v>
      </c>
      <c r="P943" s="1260" t="s">
        <v>16749</v>
      </c>
      <c r="Q943" s="1260"/>
      <c r="R943" s="1260"/>
      <c r="S943" s="1259">
        <v>1</v>
      </c>
      <c r="T943" s="1260"/>
      <c r="U943" s="1260" t="s">
        <v>11369</v>
      </c>
      <c r="V943" s="1260" t="s">
        <v>16750</v>
      </c>
      <c r="W943" s="1259">
        <v>0</v>
      </c>
      <c r="X943" s="1259">
        <v>1007</v>
      </c>
      <c r="Y943" s="1259">
        <v>0</v>
      </c>
    </row>
    <row r="944" spans="1:25">
      <c r="A944" s="1350">
        <v>11202001641</v>
      </c>
      <c r="B944" s="1260"/>
      <c r="C944" s="1260" t="s">
        <v>16751</v>
      </c>
      <c r="D944" s="1260" t="s">
        <v>16752</v>
      </c>
      <c r="E944" s="1260" t="s">
        <v>11353</v>
      </c>
      <c r="F944" s="1260" t="s">
        <v>16753</v>
      </c>
      <c r="G944" s="1260" t="s">
        <v>16754</v>
      </c>
      <c r="H944" s="1260" t="s">
        <v>11153</v>
      </c>
      <c r="I944" s="1260" t="s">
        <v>11243</v>
      </c>
      <c r="J944" s="1259">
        <v>7431933</v>
      </c>
      <c r="K944" s="1260" t="s">
        <v>11221</v>
      </c>
      <c r="L944" s="1260" t="s">
        <v>11155</v>
      </c>
      <c r="M944" s="1260" t="s">
        <v>262</v>
      </c>
      <c r="N944" s="1260"/>
      <c r="O944" s="1260" t="s">
        <v>16752</v>
      </c>
      <c r="P944" s="1260"/>
      <c r="Q944" s="1260" t="s">
        <v>11450</v>
      </c>
      <c r="R944" s="1260"/>
      <c r="S944" s="1259">
        <v>1</v>
      </c>
      <c r="T944" s="1260"/>
      <c r="U944" s="1260"/>
      <c r="V944" s="1260"/>
      <c r="W944" s="1259">
        <v>0</v>
      </c>
      <c r="X944" s="1259">
        <v>1007</v>
      </c>
      <c r="Y944" s="1259">
        <v>0</v>
      </c>
    </row>
    <row r="945" spans="1:25">
      <c r="A945" s="1350">
        <v>11202001640</v>
      </c>
      <c r="B945" s="1260"/>
      <c r="C945" s="1260" t="s">
        <v>16755</v>
      </c>
      <c r="D945" s="1260" t="s">
        <v>16756</v>
      </c>
      <c r="E945" s="1260" t="s">
        <v>11426</v>
      </c>
      <c r="F945" s="1260" t="s">
        <v>11436</v>
      </c>
      <c r="G945" s="1260" t="s">
        <v>16757</v>
      </c>
      <c r="H945" s="1260" t="s">
        <v>11153</v>
      </c>
      <c r="I945" s="1260" t="s">
        <v>10976</v>
      </c>
      <c r="J945" s="1259">
        <v>7431932</v>
      </c>
      <c r="K945" s="1260" t="s">
        <v>11221</v>
      </c>
      <c r="L945" s="1260" t="s">
        <v>11155</v>
      </c>
      <c r="M945" s="1260" t="s">
        <v>1693</v>
      </c>
      <c r="N945" s="1260" t="s">
        <v>16758</v>
      </c>
      <c r="O945" s="1260" t="s">
        <v>16756</v>
      </c>
      <c r="P945" s="1260" t="s">
        <v>11192</v>
      </c>
      <c r="Q945" s="1260" t="s">
        <v>11394</v>
      </c>
      <c r="R945" s="1260" t="s">
        <v>16759</v>
      </c>
      <c r="S945" s="1259">
        <v>1</v>
      </c>
      <c r="T945" s="1260"/>
      <c r="U945" s="1260" t="s">
        <v>11231</v>
      </c>
      <c r="V945" s="1260" t="s">
        <v>11683</v>
      </c>
      <c r="W945" s="1259">
        <v>0</v>
      </c>
      <c r="X945" s="1259">
        <v>1007</v>
      </c>
      <c r="Y945" s="1259">
        <v>0</v>
      </c>
    </row>
    <row r="946" spans="1:25">
      <c r="A946" s="1350">
        <v>11202001639</v>
      </c>
      <c r="B946" s="1260" t="s">
        <v>16760</v>
      </c>
      <c r="C946" s="1260" t="s">
        <v>16755</v>
      </c>
      <c r="D946" s="1260" t="s">
        <v>16761</v>
      </c>
      <c r="E946" s="1260" t="s">
        <v>11266</v>
      </c>
      <c r="F946" s="1260" t="s">
        <v>11440</v>
      </c>
      <c r="G946" s="1260" t="s">
        <v>16762</v>
      </c>
      <c r="H946" s="1260" t="s">
        <v>11153</v>
      </c>
      <c r="I946" s="1260" t="s">
        <v>11177</v>
      </c>
      <c r="J946" s="1259">
        <v>7431931</v>
      </c>
      <c r="K946" s="1260" t="s">
        <v>11221</v>
      </c>
      <c r="L946" s="1260" t="s">
        <v>11155</v>
      </c>
      <c r="M946" s="1260" t="s">
        <v>141</v>
      </c>
      <c r="N946" s="1260" t="s">
        <v>16763</v>
      </c>
      <c r="O946" s="1260" t="s">
        <v>16761</v>
      </c>
      <c r="P946" s="1260" t="s">
        <v>16764</v>
      </c>
      <c r="Q946" s="1260" t="s">
        <v>16765</v>
      </c>
      <c r="R946" s="1260" t="s">
        <v>16764</v>
      </c>
      <c r="S946" s="1259">
        <v>1</v>
      </c>
      <c r="T946" s="1260" t="s">
        <v>16766</v>
      </c>
      <c r="U946" s="1260" t="s">
        <v>11751</v>
      </c>
      <c r="V946" s="1260" t="s">
        <v>16767</v>
      </c>
      <c r="W946" s="1259">
        <v>0</v>
      </c>
      <c r="X946" s="1259">
        <v>1007</v>
      </c>
      <c r="Y946" s="1259">
        <v>0</v>
      </c>
    </row>
    <row r="947" spans="1:25">
      <c r="A947" s="1350">
        <v>11202001638</v>
      </c>
      <c r="B947" s="1260" t="s">
        <v>16768</v>
      </c>
      <c r="C947" s="1260" t="s">
        <v>16769</v>
      </c>
      <c r="D947" s="1260" t="s">
        <v>16770</v>
      </c>
      <c r="E947" s="1260" t="s">
        <v>11203</v>
      </c>
      <c r="F947" s="1260" t="s">
        <v>16513</v>
      </c>
      <c r="G947" s="1260" t="s">
        <v>16771</v>
      </c>
      <c r="H947" s="1260" t="s">
        <v>11153</v>
      </c>
      <c r="I947" s="1260" t="s">
        <v>10976</v>
      </c>
      <c r="J947" s="1259">
        <v>7431930</v>
      </c>
      <c r="K947" s="1260" t="s">
        <v>11221</v>
      </c>
      <c r="L947" s="1260" t="s">
        <v>11155</v>
      </c>
      <c r="M947" s="1260" t="s">
        <v>2527</v>
      </c>
      <c r="N947" s="1260" t="s">
        <v>16772</v>
      </c>
      <c r="O947" s="1260" t="s">
        <v>16770</v>
      </c>
      <c r="P947" s="1260" t="s">
        <v>16773</v>
      </c>
      <c r="Q947" s="1260" t="s">
        <v>14240</v>
      </c>
      <c r="R947" s="1260" t="s">
        <v>16773</v>
      </c>
      <c r="S947" s="1259">
        <v>1</v>
      </c>
      <c r="T947" s="1260" t="s">
        <v>16774</v>
      </c>
      <c r="U947" s="1260" t="s">
        <v>11158</v>
      </c>
      <c r="V947" s="1260" t="s">
        <v>11869</v>
      </c>
      <c r="W947" s="1259">
        <v>0</v>
      </c>
      <c r="X947" s="1259">
        <v>1007</v>
      </c>
      <c r="Y947" s="1259">
        <v>0</v>
      </c>
    </row>
    <row r="948" spans="1:25">
      <c r="A948" s="1350">
        <v>11202001637</v>
      </c>
      <c r="B948" s="1260"/>
      <c r="C948" s="1260" t="s">
        <v>16775</v>
      </c>
      <c r="D948" s="1260" t="s">
        <v>16776</v>
      </c>
      <c r="E948" s="1260" t="s">
        <v>11353</v>
      </c>
      <c r="F948" s="1260" t="s">
        <v>11440</v>
      </c>
      <c r="G948" s="1260" t="s">
        <v>16777</v>
      </c>
      <c r="H948" s="1260" t="s">
        <v>11153</v>
      </c>
      <c r="I948" s="1260" t="s">
        <v>11177</v>
      </c>
      <c r="J948" s="1259">
        <v>7431929</v>
      </c>
      <c r="K948" s="1260" t="s">
        <v>11221</v>
      </c>
      <c r="L948" s="1260" t="s">
        <v>11155</v>
      </c>
      <c r="M948" s="1260" t="s">
        <v>262</v>
      </c>
      <c r="N948" s="1260"/>
      <c r="O948" s="1260" t="s">
        <v>16776</v>
      </c>
      <c r="P948" s="1260"/>
      <c r="Q948" s="1260"/>
      <c r="R948" s="1260"/>
      <c r="S948" s="1259">
        <v>1</v>
      </c>
      <c r="T948" s="1260"/>
      <c r="U948" s="1260"/>
      <c r="V948" s="1260"/>
      <c r="W948" s="1259">
        <v>0</v>
      </c>
      <c r="X948" s="1259">
        <v>1007</v>
      </c>
      <c r="Y948" s="1259">
        <v>0</v>
      </c>
    </row>
    <row r="949" spans="1:25">
      <c r="A949" s="1350">
        <v>11202001636</v>
      </c>
      <c r="B949" s="1260"/>
      <c r="C949" s="1260" t="s">
        <v>16778</v>
      </c>
      <c r="D949" s="1260" t="s">
        <v>16779</v>
      </c>
      <c r="E949" s="1260" t="s">
        <v>11353</v>
      </c>
      <c r="F949" s="1260" t="s">
        <v>11440</v>
      </c>
      <c r="G949" s="1260" t="s">
        <v>16780</v>
      </c>
      <c r="H949" s="1260" t="s">
        <v>11153</v>
      </c>
      <c r="I949" s="1260" t="s">
        <v>11177</v>
      </c>
      <c r="J949" s="1259">
        <v>7431928</v>
      </c>
      <c r="K949" s="1260" t="s">
        <v>11221</v>
      </c>
      <c r="L949" s="1260" t="s">
        <v>11155</v>
      </c>
      <c r="M949" s="1260" t="s">
        <v>262</v>
      </c>
      <c r="N949" s="1260"/>
      <c r="O949" s="1260" t="s">
        <v>16779</v>
      </c>
      <c r="P949" s="1260"/>
      <c r="Q949" s="1260"/>
      <c r="R949" s="1260"/>
      <c r="S949" s="1259">
        <v>1</v>
      </c>
      <c r="T949" s="1260"/>
      <c r="U949" s="1260"/>
      <c r="V949" s="1260"/>
      <c r="W949" s="1259">
        <v>0</v>
      </c>
      <c r="X949" s="1259">
        <v>1007</v>
      </c>
      <c r="Y949" s="1259">
        <v>0</v>
      </c>
    </row>
    <row r="950" spans="1:25">
      <c r="A950" s="1350">
        <v>11202001635</v>
      </c>
      <c r="B950" s="1260"/>
      <c r="C950" s="1260" t="s">
        <v>16781</v>
      </c>
      <c r="D950" s="1260" t="s">
        <v>16782</v>
      </c>
      <c r="E950" s="1260" t="s">
        <v>14616</v>
      </c>
      <c r="F950" s="1260" t="s">
        <v>11440</v>
      </c>
      <c r="G950" s="1260" t="s">
        <v>16783</v>
      </c>
      <c r="H950" s="1260" t="s">
        <v>11153</v>
      </c>
      <c r="I950" s="1260" t="s">
        <v>11177</v>
      </c>
      <c r="J950" s="1259">
        <v>7431927</v>
      </c>
      <c r="K950" s="1260" t="s">
        <v>11221</v>
      </c>
      <c r="L950" s="1260" t="s">
        <v>11155</v>
      </c>
      <c r="M950" s="1260" t="s">
        <v>1654</v>
      </c>
      <c r="N950" s="1260" t="s">
        <v>16784</v>
      </c>
      <c r="O950" s="1260" t="s">
        <v>16782</v>
      </c>
      <c r="P950" s="1260"/>
      <c r="Q950" s="1260"/>
      <c r="R950" s="1260" t="s">
        <v>16785</v>
      </c>
      <c r="S950" s="1259">
        <v>1</v>
      </c>
      <c r="T950" s="1260"/>
      <c r="U950" s="1260" t="s">
        <v>11182</v>
      </c>
      <c r="V950" s="1260" t="s">
        <v>12041</v>
      </c>
      <c r="W950" s="1259">
        <v>0</v>
      </c>
      <c r="X950" s="1259">
        <v>1007</v>
      </c>
      <c r="Y950" s="1259">
        <v>0</v>
      </c>
    </row>
    <row r="951" spans="1:25">
      <c r="A951" s="1350">
        <v>11202001634</v>
      </c>
      <c r="B951" s="1260"/>
      <c r="C951" s="1260" t="s">
        <v>16781</v>
      </c>
      <c r="D951" s="1260" t="s">
        <v>16786</v>
      </c>
      <c r="E951" s="1260" t="s">
        <v>11266</v>
      </c>
      <c r="F951" s="1260" t="s">
        <v>11440</v>
      </c>
      <c r="G951" s="1260" t="s">
        <v>16787</v>
      </c>
      <c r="H951" s="1260" t="s">
        <v>11153</v>
      </c>
      <c r="I951" s="1260" t="s">
        <v>11177</v>
      </c>
      <c r="J951" s="1259">
        <v>7431926</v>
      </c>
      <c r="K951" s="1260" t="s">
        <v>11221</v>
      </c>
      <c r="L951" s="1260" t="s">
        <v>11155</v>
      </c>
      <c r="M951" s="1260" t="s">
        <v>1340</v>
      </c>
      <c r="N951" s="1260" t="s">
        <v>16788</v>
      </c>
      <c r="O951" s="1260" t="s">
        <v>16786</v>
      </c>
      <c r="P951" s="1260" t="s">
        <v>16789</v>
      </c>
      <c r="Q951" s="1260"/>
      <c r="R951" s="1260" t="s">
        <v>16790</v>
      </c>
      <c r="S951" s="1259">
        <v>1</v>
      </c>
      <c r="T951" s="1260"/>
      <c r="U951" s="1260" t="s">
        <v>11198</v>
      </c>
      <c r="V951" s="1260" t="s">
        <v>13354</v>
      </c>
      <c r="W951" s="1259">
        <v>0</v>
      </c>
      <c r="X951" s="1259">
        <v>1007</v>
      </c>
      <c r="Y951" s="1259">
        <v>0</v>
      </c>
    </row>
    <row r="952" spans="1:25">
      <c r="A952" s="1350">
        <v>11202001633</v>
      </c>
      <c r="B952" s="1260" t="s">
        <v>16791</v>
      </c>
      <c r="C952" s="1260" t="s">
        <v>16792</v>
      </c>
      <c r="D952" s="1260" t="s">
        <v>16793</v>
      </c>
      <c r="E952" s="1260" t="s">
        <v>16794</v>
      </c>
      <c r="F952" s="1260" t="s">
        <v>13212</v>
      </c>
      <c r="G952" s="1260" t="s">
        <v>16795</v>
      </c>
      <c r="H952" s="1260" t="s">
        <v>11153</v>
      </c>
      <c r="I952" s="1260" t="s">
        <v>10976</v>
      </c>
      <c r="J952" s="1259">
        <v>7431925</v>
      </c>
      <c r="K952" s="1260" t="s">
        <v>11221</v>
      </c>
      <c r="L952" s="1260" t="s">
        <v>11155</v>
      </c>
      <c r="M952" s="1260" t="s">
        <v>1950</v>
      </c>
      <c r="N952" s="1260" t="s">
        <v>16796</v>
      </c>
      <c r="O952" s="1260" t="s">
        <v>16793</v>
      </c>
      <c r="P952" s="1260" t="s">
        <v>13758</v>
      </c>
      <c r="Q952" s="1260" t="s">
        <v>11206</v>
      </c>
      <c r="R952" s="1260" t="s">
        <v>13758</v>
      </c>
      <c r="S952" s="1259">
        <v>1</v>
      </c>
      <c r="T952" s="1260" t="s">
        <v>16797</v>
      </c>
      <c r="U952" s="1260" t="s">
        <v>11158</v>
      </c>
      <c r="V952" s="1260" t="s">
        <v>11723</v>
      </c>
      <c r="W952" s="1259">
        <v>0</v>
      </c>
      <c r="X952" s="1259">
        <v>1007</v>
      </c>
      <c r="Y952" s="1259">
        <v>0</v>
      </c>
    </row>
    <row r="953" spans="1:25">
      <c r="A953" s="1350">
        <v>11202001632</v>
      </c>
      <c r="B953" s="1260"/>
      <c r="C953" s="1260" t="s">
        <v>16798</v>
      </c>
      <c r="D953" s="1260" t="s">
        <v>16799</v>
      </c>
      <c r="E953" s="1260" t="s">
        <v>11353</v>
      </c>
      <c r="F953" s="1260" t="s">
        <v>11176</v>
      </c>
      <c r="G953" s="1260" t="s">
        <v>16800</v>
      </c>
      <c r="H953" s="1260" t="s">
        <v>11153</v>
      </c>
      <c r="I953" s="1260" t="s">
        <v>11177</v>
      </c>
      <c r="J953" s="1259">
        <v>7431924</v>
      </c>
      <c r="K953" s="1260" t="s">
        <v>11221</v>
      </c>
      <c r="L953" s="1260" t="s">
        <v>11155</v>
      </c>
      <c r="M953" s="1260" t="s">
        <v>262</v>
      </c>
      <c r="N953" s="1260"/>
      <c r="O953" s="1260" t="s">
        <v>16799</v>
      </c>
      <c r="P953" s="1260"/>
      <c r="Q953" s="1260"/>
      <c r="R953" s="1260"/>
      <c r="S953" s="1259">
        <v>1</v>
      </c>
      <c r="T953" s="1260"/>
      <c r="U953" s="1260"/>
      <c r="V953" s="1260"/>
      <c r="W953" s="1259">
        <v>0</v>
      </c>
      <c r="X953" s="1259">
        <v>1007</v>
      </c>
      <c r="Y953" s="1259">
        <v>0</v>
      </c>
    </row>
    <row r="954" spans="1:25">
      <c r="A954" s="1350">
        <v>11202001631</v>
      </c>
      <c r="B954" s="1260"/>
      <c r="C954" s="1260" t="s">
        <v>16801</v>
      </c>
      <c r="D954" s="1260" t="s">
        <v>16802</v>
      </c>
      <c r="E954" s="1260" t="s">
        <v>11353</v>
      </c>
      <c r="F954" s="1260" t="s">
        <v>11176</v>
      </c>
      <c r="G954" s="1260" t="s">
        <v>16803</v>
      </c>
      <c r="H954" s="1260" t="s">
        <v>11153</v>
      </c>
      <c r="I954" s="1260" t="s">
        <v>11177</v>
      </c>
      <c r="J954" s="1259">
        <v>7431923</v>
      </c>
      <c r="K954" s="1260" t="s">
        <v>11221</v>
      </c>
      <c r="L954" s="1260" t="s">
        <v>11155</v>
      </c>
      <c r="M954" s="1260" t="s">
        <v>262</v>
      </c>
      <c r="N954" s="1260"/>
      <c r="O954" s="1260" t="s">
        <v>16802</v>
      </c>
      <c r="P954" s="1260"/>
      <c r="Q954" s="1260"/>
      <c r="R954" s="1260"/>
      <c r="S954" s="1259">
        <v>1</v>
      </c>
      <c r="T954" s="1260"/>
      <c r="U954" s="1260"/>
      <c r="V954" s="1260"/>
      <c r="W954" s="1259">
        <v>0</v>
      </c>
      <c r="X954" s="1259">
        <v>1007</v>
      </c>
      <c r="Y954" s="1259">
        <v>0</v>
      </c>
    </row>
    <row r="955" spans="1:25">
      <c r="A955" s="1350">
        <v>11202001630</v>
      </c>
      <c r="B955" s="1260"/>
      <c r="C955" s="1260" t="s">
        <v>16804</v>
      </c>
      <c r="D955" s="1260" t="s">
        <v>16805</v>
      </c>
      <c r="E955" s="1260" t="s">
        <v>11353</v>
      </c>
      <c r="F955" s="1260" t="s">
        <v>11176</v>
      </c>
      <c r="G955" s="1260" t="s">
        <v>16806</v>
      </c>
      <c r="H955" s="1260" t="s">
        <v>11153</v>
      </c>
      <c r="I955" s="1260" t="s">
        <v>11177</v>
      </c>
      <c r="J955" s="1259">
        <v>7431922</v>
      </c>
      <c r="K955" s="1260" t="s">
        <v>11221</v>
      </c>
      <c r="L955" s="1260" t="s">
        <v>11155</v>
      </c>
      <c r="M955" s="1260" t="s">
        <v>262</v>
      </c>
      <c r="N955" s="1260"/>
      <c r="O955" s="1260" t="s">
        <v>16805</v>
      </c>
      <c r="P955" s="1260"/>
      <c r="Q955" s="1260"/>
      <c r="R955" s="1260"/>
      <c r="S955" s="1259">
        <v>1</v>
      </c>
      <c r="T955" s="1260"/>
      <c r="U955" s="1260"/>
      <c r="V955" s="1260"/>
      <c r="W955" s="1259">
        <v>0</v>
      </c>
      <c r="X955" s="1259">
        <v>1007</v>
      </c>
      <c r="Y955" s="1259">
        <v>0</v>
      </c>
    </row>
    <row r="956" spans="1:25">
      <c r="A956" s="1350">
        <v>11202001629</v>
      </c>
      <c r="B956" s="1260"/>
      <c r="C956" s="1260" t="s">
        <v>16807</v>
      </c>
      <c r="D956" s="1260" t="s">
        <v>16808</v>
      </c>
      <c r="E956" s="1260" t="s">
        <v>11353</v>
      </c>
      <c r="F956" s="1260" t="s">
        <v>16451</v>
      </c>
      <c r="G956" s="1260" t="s">
        <v>16809</v>
      </c>
      <c r="H956" s="1260" t="s">
        <v>11153</v>
      </c>
      <c r="I956" s="1260" t="s">
        <v>10976</v>
      </c>
      <c r="J956" s="1259">
        <v>7431921</v>
      </c>
      <c r="K956" s="1260" t="s">
        <v>11221</v>
      </c>
      <c r="L956" s="1260" t="s">
        <v>11155</v>
      </c>
      <c r="M956" s="1260" t="s">
        <v>262</v>
      </c>
      <c r="N956" s="1260"/>
      <c r="O956" s="1260" t="s">
        <v>16808</v>
      </c>
      <c r="P956" s="1260"/>
      <c r="Q956" s="1260" t="s">
        <v>10976</v>
      </c>
      <c r="R956" s="1260"/>
      <c r="S956" s="1259">
        <v>1</v>
      </c>
      <c r="T956" s="1260"/>
      <c r="U956" s="1260"/>
      <c r="V956" s="1260"/>
      <c r="W956" s="1259">
        <v>0</v>
      </c>
      <c r="X956" s="1259">
        <v>1007</v>
      </c>
      <c r="Y956" s="1259">
        <v>0</v>
      </c>
    </row>
    <row r="957" spans="1:25">
      <c r="A957" s="1350">
        <v>11202001627</v>
      </c>
      <c r="B957" s="1260"/>
      <c r="C957" s="1260" t="s">
        <v>16810</v>
      </c>
      <c r="D957" s="1260" t="s">
        <v>16811</v>
      </c>
      <c r="E957" s="1260" t="s">
        <v>11353</v>
      </c>
      <c r="F957" s="1260" t="s">
        <v>16812</v>
      </c>
      <c r="G957" s="1260" t="s">
        <v>16813</v>
      </c>
      <c r="H957" s="1260" t="s">
        <v>11153</v>
      </c>
      <c r="I957" s="1260" t="s">
        <v>10976</v>
      </c>
      <c r="J957" s="1259">
        <v>7431919</v>
      </c>
      <c r="K957" s="1260" t="s">
        <v>11221</v>
      </c>
      <c r="L957" s="1260" t="s">
        <v>11155</v>
      </c>
      <c r="M957" s="1260" t="s">
        <v>262</v>
      </c>
      <c r="N957" s="1260"/>
      <c r="O957" s="1260" t="s">
        <v>16811</v>
      </c>
      <c r="P957" s="1260"/>
      <c r="Q957" s="1260"/>
      <c r="R957" s="1260"/>
      <c r="S957" s="1259">
        <v>1</v>
      </c>
      <c r="T957" s="1260"/>
      <c r="U957" s="1260"/>
      <c r="V957" s="1260"/>
      <c r="W957" s="1259">
        <v>0</v>
      </c>
      <c r="X957" s="1259">
        <v>1007</v>
      </c>
      <c r="Y957" s="1259">
        <v>0</v>
      </c>
    </row>
    <row r="958" spans="1:25">
      <c r="A958" s="1350">
        <v>11202001626</v>
      </c>
      <c r="B958" s="1260"/>
      <c r="C958" s="1260" t="s">
        <v>16814</v>
      </c>
      <c r="D958" s="1260" t="s">
        <v>16815</v>
      </c>
      <c r="E958" s="1260" t="s">
        <v>12473</v>
      </c>
      <c r="F958" s="1260" t="s">
        <v>12474</v>
      </c>
      <c r="G958" s="1260" t="s">
        <v>16816</v>
      </c>
      <c r="H958" s="1260" t="s">
        <v>11153</v>
      </c>
      <c r="I958" s="1260" t="s">
        <v>11243</v>
      </c>
      <c r="J958" s="1259">
        <v>7431918</v>
      </c>
      <c r="K958" s="1260" t="s">
        <v>11221</v>
      </c>
      <c r="L958" s="1260" t="s">
        <v>11155</v>
      </c>
      <c r="M958" s="1260" t="s">
        <v>262</v>
      </c>
      <c r="N958" s="1260"/>
      <c r="O958" s="1260" t="s">
        <v>16815</v>
      </c>
      <c r="P958" s="1260"/>
      <c r="Q958" s="1260"/>
      <c r="R958" s="1260"/>
      <c r="S958" s="1259">
        <v>1</v>
      </c>
      <c r="T958" s="1260"/>
      <c r="U958" s="1260"/>
      <c r="V958" s="1260"/>
      <c r="W958" s="1259">
        <v>0</v>
      </c>
      <c r="X958" s="1259">
        <v>1007</v>
      </c>
      <c r="Y958" s="1259">
        <v>0</v>
      </c>
    </row>
    <row r="959" spans="1:25">
      <c r="A959" s="1350">
        <v>11202001625</v>
      </c>
      <c r="B959" s="1260"/>
      <c r="C959" s="1260" t="s">
        <v>16817</v>
      </c>
      <c r="D959" s="1260" t="s">
        <v>12472</v>
      </c>
      <c r="E959" s="1260" t="s">
        <v>16818</v>
      </c>
      <c r="F959" s="1260" t="s">
        <v>16819</v>
      </c>
      <c r="G959" s="1260" t="s">
        <v>16820</v>
      </c>
      <c r="H959" s="1260" t="s">
        <v>11153</v>
      </c>
      <c r="I959" s="1260" t="s">
        <v>11243</v>
      </c>
      <c r="J959" s="1259">
        <v>7431917</v>
      </c>
      <c r="K959" s="1260" t="s">
        <v>11221</v>
      </c>
      <c r="L959" s="1260" t="s">
        <v>11155</v>
      </c>
      <c r="M959" s="1260" t="s">
        <v>262</v>
      </c>
      <c r="N959" s="1260"/>
      <c r="O959" s="1260" t="s">
        <v>12472</v>
      </c>
      <c r="P959" s="1260"/>
      <c r="Q959" s="1260"/>
      <c r="R959" s="1260"/>
      <c r="S959" s="1259">
        <v>1</v>
      </c>
      <c r="T959" s="1260"/>
      <c r="U959" s="1260"/>
      <c r="V959" s="1260"/>
      <c r="W959" s="1259">
        <v>0</v>
      </c>
      <c r="X959" s="1259">
        <v>1007</v>
      </c>
      <c r="Y959" s="1259">
        <v>0</v>
      </c>
    </row>
    <row r="960" spans="1:25">
      <c r="A960" s="1350">
        <v>11202001624</v>
      </c>
      <c r="B960" s="1260"/>
      <c r="C960" s="1260" t="s">
        <v>16821</v>
      </c>
      <c r="D960" s="1260" t="s">
        <v>11447</v>
      </c>
      <c r="E960" s="1260" t="s">
        <v>11353</v>
      </c>
      <c r="F960" s="1260" t="s">
        <v>11242</v>
      </c>
      <c r="G960" s="1260" t="s">
        <v>16822</v>
      </c>
      <c r="H960" s="1260" t="s">
        <v>11153</v>
      </c>
      <c r="I960" s="1260" t="s">
        <v>11243</v>
      </c>
      <c r="J960" s="1259">
        <v>7431916</v>
      </c>
      <c r="K960" s="1260" t="s">
        <v>11221</v>
      </c>
      <c r="L960" s="1260" t="s">
        <v>11155</v>
      </c>
      <c r="M960" s="1260" t="s">
        <v>262</v>
      </c>
      <c r="N960" s="1260"/>
      <c r="O960" s="1260" t="s">
        <v>11447</v>
      </c>
      <c r="P960" s="1260"/>
      <c r="Q960" s="1260"/>
      <c r="R960" s="1260"/>
      <c r="S960" s="1259">
        <v>1</v>
      </c>
      <c r="T960" s="1260"/>
      <c r="U960" s="1260"/>
      <c r="V960" s="1260"/>
      <c r="W960" s="1259">
        <v>0</v>
      </c>
      <c r="X960" s="1259">
        <v>1007</v>
      </c>
      <c r="Y960" s="1259">
        <v>0</v>
      </c>
    </row>
    <row r="961" spans="1:25">
      <c r="A961" s="1350">
        <v>11202001623</v>
      </c>
      <c r="B961" s="1260"/>
      <c r="C961" s="1260" t="s">
        <v>16804</v>
      </c>
      <c r="D961" s="1260" t="s">
        <v>1985</v>
      </c>
      <c r="E961" s="1260" t="s">
        <v>12552</v>
      </c>
      <c r="F961" s="1260" t="s">
        <v>13212</v>
      </c>
      <c r="G961" s="1260" t="s">
        <v>16823</v>
      </c>
      <c r="H961" s="1260" t="s">
        <v>11153</v>
      </c>
      <c r="I961" s="1260" t="s">
        <v>10976</v>
      </c>
      <c r="J961" s="1259">
        <v>7431915</v>
      </c>
      <c r="K961" s="1260" t="s">
        <v>11221</v>
      </c>
      <c r="L961" s="1260" t="s">
        <v>11155</v>
      </c>
      <c r="M961" s="1260" t="s">
        <v>262</v>
      </c>
      <c r="N961" s="1260"/>
      <c r="O961" s="1260" t="s">
        <v>1985</v>
      </c>
      <c r="P961" s="1260"/>
      <c r="Q961" s="1260"/>
      <c r="R961" s="1260"/>
      <c r="S961" s="1259">
        <v>1</v>
      </c>
      <c r="T961" s="1260"/>
      <c r="U961" s="1260"/>
      <c r="V961" s="1260"/>
      <c r="W961" s="1259">
        <v>0</v>
      </c>
      <c r="X961" s="1259">
        <v>1007</v>
      </c>
      <c r="Y961" s="1259">
        <v>0</v>
      </c>
    </row>
    <row r="962" spans="1:25">
      <c r="A962" s="1350">
        <v>11202001622</v>
      </c>
      <c r="B962" s="1260"/>
      <c r="C962" s="1260" t="s">
        <v>16824</v>
      </c>
      <c r="D962" s="1260" t="s">
        <v>16825</v>
      </c>
      <c r="E962" s="1260" t="s">
        <v>11353</v>
      </c>
      <c r="F962" s="1260" t="s">
        <v>16826</v>
      </c>
      <c r="G962" s="1260" t="s">
        <v>16827</v>
      </c>
      <c r="H962" s="1260" t="s">
        <v>11153</v>
      </c>
      <c r="I962" s="1260" t="s">
        <v>10976</v>
      </c>
      <c r="J962" s="1259">
        <v>7431914</v>
      </c>
      <c r="K962" s="1260" t="s">
        <v>11221</v>
      </c>
      <c r="L962" s="1260" t="s">
        <v>11155</v>
      </c>
      <c r="M962" s="1260" t="s">
        <v>262</v>
      </c>
      <c r="N962" s="1260"/>
      <c r="O962" s="1260" t="s">
        <v>16825</v>
      </c>
      <c r="P962" s="1260"/>
      <c r="Q962" s="1260"/>
      <c r="R962" s="1260"/>
      <c r="S962" s="1259">
        <v>1</v>
      </c>
      <c r="T962" s="1260"/>
      <c r="U962" s="1260"/>
      <c r="V962" s="1260"/>
      <c r="W962" s="1259">
        <v>0</v>
      </c>
      <c r="X962" s="1259">
        <v>1007</v>
      </c>
      <c r="Y962" s="1259">
        <v>0</v>
      </c>
    </row>
    <row r="963" spans="1:25">
      <c r="A963" s="1350">
        <v>11202001621</v>
      </c>
      <c r="B963" s="1260" t="s">
        <v>16828</v>
      </c>
      <c r="C963" s="1260" t="s">
        <v>16829</v>
      </c>
      <c r="D963" s="1260" t="s">
        <v>16830</v>
      </c>
      <c r="E963" s="1260" t="s">
        <v>11190</v>
      </c>
      <c r="F963" s="1260" t="s">
        <v>11176</v>
      </c>
      <c r="G963" s="1260" t="s">
        <v>16831</v>
      </c>
      <c r="H963" s="1260" t="s">
        <v>11153</v>
      </c>
      <c r="I963" s="1260" t="s">
        <v>11177</v>
      </c>
      <c r="J963" s="1259">
        <v>7431913</v>
      </c>
      <c r="K963" s="1260" t="s">
        <v>11221</v>
      </c>
      <c r="L963" s="1260" t="s">
        <v>11155</v>
      </c>
      <c r="M963" s="1260" t="s">
        <v>262</v>
      </c>
      <c r="N963" s="1260"/>
      <c r="O963" s="1260" t="s">
        <v>16830</v>
      </c>
      <c r="P963" s="1260"/>
      <c r="Q963" s="1260"/>
      <c r="R963" s="1260"/>
      <c r="S963" s="1259">
        <v>1</v>
      </c>
      <c r="T963" s="1260"/>
      <c r="U963" s="1260"/>
      <c r="V963" s="1260"/>
      <c r="W963" s="1259">
        <v>0</v>
      </c>
      <c r="X963" s="1259">
        <v>1007</v>
      </c>
      <c r="Y963" s="1259">
        <v>0</v>
      </c>
    </row>
    <row r="964" spans="1:25">
      <c r="A964" s="1350">
        <v>11202001620</v>
      </c>
      <c r="B964" s="1260"/>
      <c r="C964" s="1260" t="s">
        <v>16832</v>
      </c>
      <c r="D964" s="1260" t="s">
        <v>16833</v>
      </c>
      <c r="E964" s="1260" t="s">
        <v>11461</v>
      </c>
      <c r="F964" s="1260" t="s">
        <v>11163</v>
      </c>
      <c r="G964" s="1260" t="s">
        <v>16834</v>
      </c>
      <c r="H964" s="1260" t="s">
        <v>11153</v>
      </c>
      <c r="I964" s="1260" t="s">
        <v>11164</v>
      </c>
      <c r="J964" s="1259">
        <v>7431912</v>
      </c>
      <c r="K964" s="1260" t="s">
        <v>11221</v>
      </c>
      <c r="L964" s="1260" t="s">
        <v>11155</v>
      </c>
      <c r="M964" s="1260" t="s">
        <v>262</v>
      </c>
      <c r="N964" s="1260"/>
      <c r="O964" s="1260" t="s">
        <v>16833</v>
      </c>
      <c r="P964" s="1260"/>
      <c r="Q964" s="1260"/>
      <c r="R964" s="1260"/>
      <c r="S964" s="1259">
        <v>1</v>
      </c>
      <c r="T964" s="1260"/>
      <c r="U964" s="1260"/>
      <c r="V964" s="1260"/>
      <c r="W964" s="1259">
        <v>0</v>
      </c>
      <c r="X964" s="1259">
        <v>1007</v>
      </c>
      <c r="Y964" s="1259">
        <v>0</v>
      </c>
    </row>
    <row r="965" spans="1:25">
      <c r="A965" s="1350">
        <v>11202001619</v>
      </c>
      <c r="B965" s="1260"/>
      <c r="C965" s="1260" t="s">
        <v>16835</v>
      </c>
      <c r="D965" s="1260" t="s">
        <v>16836</v>
      </c>
      <c r="E965" s="1260" t="s">
        <v>13255</v>
      </c>
      <c r="F965" s="1260" t="s">
        <v>11242</v>
      </c>
      <c r="G965" s="1260" t="s">
        <v>16837</v>
      </c>
      <c r="H965" s="1260" t="s">
        <v>11153</v>
      </c>
      <c r="I965" s="1260" t="s">
        <v>11243</v>
      </c>
      <c r="J965" s="1259">
        <v>7431911</v>
      </c>
      <c r="K965" s="1260" t="s">
        <v>11221</v>
      </c>
      <c r="L965" s="1260" t="s">
        <v>11155</v>
      </c>
      <c r="M965" s="1260" t="s">
        <v>262</v>
      </c>
      <c r="N965" s="1260"/>
      <c r="O965" s="1260" t="s">
        <v>16836</v>
      </c>
      <c r="P965" s="1260"/>
      <c r="Q965" s="1260"/>
      <c r="R965" s="1260"/>
      <c r="S965" s="1259">
        <v>1</v>
      </c>
      <c r="T965" s="1260"/>
      <c r="U965" s="1260"/>
      <c r="V965" s="1260"/>
      <c r="W965" s="1259">
        <v>0</v>
      </c>
      <c r="X965" s="1259">
        <v>1007</v>
      </c>
      <c r="Y965" s="1259">
        <v>0</v>
      </c>
    </row>
    <row r="966" spans="1:25">
      <c r="A966" s="1350">
        <v>11202001618</v>
      </c>
      <c r="B966" s="1260"/>
      <c r="C966" s="1260" t="s">
        <v>16838</v>
      </c>
      <c r="D966" s="1260" t="s">
        <v>16839</v>
      </c>
      <c r="E966" s="1260" t="s">
        <v>11509</v>
      </c>
      <c r="F966" s="1260" t="s">
        <v>16840</v>
      </c>
      <c r="G966" s="1260" t="s">
        <v>16841</v>
      </c>
      <c r="H966" s="1260" t="s">
        <v>11153</v>
      </c>
      <c r="I966" s="1260" t="s">
        <v>11164</v>
      </c>
      <c r="J966" s="1259">
        <v>7431910</v>
      </c>
      <c r="K966" s="1260" t="s">
        <v>11221</v>
      </c>
      <c r="L966" s="1260" t="s">
        <v>11155</v>
      </c>
      <c r="M966" s="1260" t="s">
        <v>1697</v>
      </c>
      <c r="N966" s="1260" t="s">
        <v>16842</v>
      </c>
      <c r="O966" s="1260" t="s">
        <v>16839</v>
      </c>
      <c r="P966" s="1260" t="s">
        <v>11192</v>
      </c>
      <c r="Q966" s="1260"/>
      <c r="R966" s="1260"/>
      <c r="S966" s="1259">
        <v>1</v>
      </c>
      <c r="T966" s="1260"/>
      <c r="U966" s="1260" t="s">
        <v>12320</v>
      </c>
      <c r="V966" s="1260" t="s">
        <v>16843</v>
      </c>
      <c r="W966" s="1259">
        <v>0</v>
      </c>
      <c r="X966" s="1259">
        <v>1007</v>
      </c>
      <c r="Y966" s="1259">
        <v>0</v>
      </c>
    </row>
    <row r="967" spans="1:25">
      <c r="A967" s="1350">
        <v>11202001617</v>
      </c>
      <c r="B967" s="1260"/>
      <c r="C967" s="1260" t="s">
        <v>16844</v>
      </c>
      <c r="D967" s="1260" t="s">
        <v>16421</v>
      </c>
      <c r="E967" s="1260" t="s">
        <v>13327</v>
      </c>
      <c r="F967" s="1260" t="s">
        <v>16845</v>
      </c>
      <c r="G967" s="1260" t="s">
        <v>16846</v>
      </c>
      <c r="H967" s="1260" t="s">
        <v>11153</v>
      </c>
      <c r="I967" s="1260" t="s">
        <v>11164</v>
      </c>
      <c r="J967" s="1259">
        <v>7431909</v>
      </c>
      <c r="K967" s="1260" t="s">
        <v>11221</v>
      </c>
      <c r="L967" s="1260" t="s">
        <v>11155</v>
      </c>
      <c r="M967" s="1260" t="s">
        <v>262</v>
      </c>
      <c r="N967" s="1260"/>
      <c r="O967" s="1260" t="s">
        <v>16421</v>
      </c>
      <c r="P967" s="1260"/>
      <c r="Q967" s="1260"/>
      <c r="R967" s="1260"/>
      <c r="S967" s="1259">
        <v>1</v>
      </c>
      <c r="T967" s="1260"/>
      <c r="U967" s="1260"/>
      <c r="V967" s="1260"/>
      <c r="W967" s="1259">
        <v>0</v>
      </c>
      <c r="X967" s="1259">
        <v>1007</v>
      </c>
      <c r="Y967" s="1259">
        <v>0</v>
      </c>
    </row>
    <row r="968" spans="1:25">
      <c r="A968" s="1350">
        <v>11202001616</v>
      </c>
      <c r="B968" s="1260" t="s">
        <v>16847</v>
      </c>
      <c r="C968" s="1260" t="s">
        <v>16848</v>
      </c>
      <c r="D968" s="1260" t="s">
        <v>16849</v>
      </c>
      <c r="E968" s="1260" t="s">
        <v>11426</v>
      </c>
      <c r="F968" s="1260" t="s">
        <v>11176</v>
      </c>
      <c r="G968" s="1260" t="s">
        <v>16850</v>
      </c>
      <c r="H968" s="1260" t="s">
        <v>11153</v>
      </c>
      <c r="I968" s="1260" t="s">
        <v>11177</v>
      </c>
      <c r="J968" s="1259">
        <v>7431908</v>
      </c>
      <c r="K968" s="1260" t="s">
        <v>11221</v>
      </c>
      <c r="L968" s="1260" t="s">
        <v>11155</v>
      </c>
      <c r="M968" s="1260" t="s">
        <v>2121</v>
      </c>
      <c r="N968" s="1260" t="s">
        <v>16851</v>
      </c>
      <c r="O968" s="1260" t="s">
        <v>16849</v>
      </c>
      <c r="P968" s="1260" t="s">
        <v>16852</v>
      </c>
      <c r="Q968" s="1260" t="s">
        <v>11313</v>
      </c>
      <c r="R968" s="1260" t="s">
        <v>16852</v>
      </c>
      <c r="S968" s="1259">
        <v>1</v>
      </c>
      <c r="T968" s="1260" t="s">
        <v>16853</v>
      </c>
      <c r="U968" s="1260" t="s">
        <v>11269</v>
      </c>
      <c r="V968" s="1260" t="s">
        <v>11620</v>
      </c>
      <c r="W968" s="1259">
        <v>0</v>
      </c>
      <c r="X968" s="1259">
        <v>1007</v>
      </c>
      <c r="Y968" s="1259">
        <v>0</v>
      </c>
    </row>
    <row r="969" spans="1:25">
      <c r="A969" s="1350">
        <v>11202001615</v>
      </c>
      <c r="B969" s="1260" t="s">
        <v>16854</v>
      </c>
      <c r="C969" s="1260" t="s">
        <v>16855</v>
      </c>
      <c r="D969" s="1260" t="s">
        <v>16732</v>
      </c>
      <c r="E969" s="1260" t="s">
        <v>11702</v>
      </c>
      <c r="F969" s="1260" t="s">
        <v>16856</v>
      </c>
      <c r="G969" s="1260" t="s">
        <v>16857</v>
      </c>
      <c r="H969" s="1260" t="s">
        <v>11153</v>
      </c>
      <c r="I969" s="1260" t="s">
        <v>10976</v>
      </c>
      <c r="J969" s="1259">
        <v>7431907</v>
      </c>
      <c r="K969" s="1260" t="s">
        <v>11221</v>
      </c>
      <c r="L969" s="1260" t="s">
        <v>11155</v>
      </c>
      <c r="M969" s="1260" t="s">
        <v>2533</v>
      </c>
      <c r="N969" s="1260" t="s">
        <v>16735</v>
      </c>
      <c r="O969" s="1260" t="s">
        <v>16732</v>
      </c>
      <c r="P969" s="1260" t="s">
        <v>13295</v>
      </c>
      <c r="Q969" s="1260" t="s">
        <v>16858</v>
      </c>
      <c r="R969" s="1260" t="s">
        <v>13295</v>
      </c>
      <c r="S969" s="1259">
        <v>1</v>
      </c>
      <c r="T969" s="1260" t="s">
        <v>16859</v>
      </c>
      <c r="U969" s="1260" t="s">
        <v>11231</v>
      </c>
      <c r="V969" s="1260" t="s">
        <v>12833</v>
      </c>
      <c r="W969" s="1259">
        <v>0</v>
      </c>
      <c r="X969" s="1259">
        <v>1007</v>
      </c>
      <c r="Y969" s="1259">
        <v>0</v>
      </c>
    </row>
    <row r="970" spans="1:25">
      <c r="A970" s="1350">
        <v>11202001614</v>
      </c>
      <c r="B970" s="1260"/>
      <c r="C970" s="1260" t="s">
        <v>16860</v>
      </c>
      <c r="D970" s="1260" t="s">
        <v>16861</v>
      </c>
      <c r="E970" s="1260" t="s">
        <v>11190</v>
      </c>
      <c r="F970" s="1260" t="s">
        <v>16856</v>
      </c>
      <c r="G970" s="1260" t="s">
        <v>16862</v>
      </c>
      <c r="H970" s="1260" t="s">
        <v>11153</v>
      </c>
      <c r="I970" s="1260" t="s">
        <v>10976</v>
      </c>
      <c r="J970" s="1259">
        <v>7431906</v>
      </c>
      <c r="K970" s="1260" t="s">
        <v>11221</v>
      </c>
      <c r="L970" s="1260" t="s">
        <v>11155</v>
      </c>
      <c r="M970" s="1260" t="s">
        <v>1693</v>
      </c>
      <c r="N970" s="1260" t="s">
        <v>16863</v>
      </c>
      <c r="O970" s="1260" t="s">
        <v>16861</v>
      </c>
      <c r="P970" s="1260" t="s">
        <v>16864</v>
      </c>
      <c r="Q970" s="1260" t="s">
        <v>11394</v>
      </c>
      <c r="R970" s="1260" t="s">
        <v>16864</v>
      </c>
      <c r="S970" s="1259">
        <v>1</v>
      </c>
      <c r="T970" s="1260"/>
      <c r="U970" s="1260" t="s">
        <v>11231</v>
      </c>
      <c r="V970" s="1260" t="s">
        <v>16865</v>
      </c>
      <c r="W970" s="1259">
        <v>0</v>
      </c>
      <c r="X970" s="1259">
        <v>1007</v>
      </c>
      <c r="Y970" s="1259">
        <v>0</v>
      </c>
    </row>
    <row r="971" spans="1:25">
      <c r="A971" s="1350">
        <v>11202001613</v>
      </c>
      <c r="B971" s="1260" t="s">
        <v>16866</v>
      </c>
      <c r="C971" s="1260" t="s">
        <v>16867</v>
      </c>
      <c r="D971" s="1260" t="s">
        <v>16868</v>
      </c>
      <c r="E971" s="1260" t="s">
        <v>11151</v>
      </c>
      <c r="F971" s="1260" t="s">
        <v>11440</v>
      </c>
      <c r="G971" s="1260" t="s">
        <v>16869</v>
      </c>
      <c r="H971" s="1260" t="s">
        <v>11153</v>
      </c>
      <c r="I971" s="1260" t="s">
        <v>11177</v>
      </c>
      <c r="J971" s="1259">
        <v>7431905</v>
      </c>
      <c r="K971" s="1260" t="s">
        <v>11221</v>
      </c>
      <c r="L971" s="1260" t="s">
        <v>11155</v>
      </c>
      <c r="M971" s="1260" t="s">
        <v>2132</v>
      </c>
      <c r="N971" s="1260" t="s">
        <v>16870</v>
      </c>
      <c r="O971" s="1260" t="s">
        <v>16868</v>
      </c>
      <c r="P971" s="1260" t="s">
        <v>16871</v>
      </c>
      <c r="Q971" s="1260" t="s">
        <v>11411</v>
      </c>
      <c r="R971" s="1260" t="s">
        <v>16872</v>
      </c>
      <c r="S971" s="1259">
        <v>1</v>
      </c>
      <c r="T971" s="1260" t="s">
        <v>16873</v>
      </c>
      <c r="U971" s="1260" t="s">
        <v>11193</v>
      </c>
      <c r="V971" s="1260" t="s">
        <v>11194</v>
      </c>
      <c r="W971" s="1259">
        <v>0</v>
      </c>
      <c r="X971" s="1259">
        <v>1007</v>
      </c>
      <c r="Y971" s="1259">
        <v>0</v>
      </c>
    </row>
    <row r="972" spans="1:25">
      <c r="A972" s="1350">
        <v>11202001612</v>
      </c>
      <c r="B972" s="1260"/>
      <c r="C972" s="1260" t="s">
        <v>16874</v>
      </c>
      <c r="D972" s="1260" t="s">
        <v>16875</v>
      </c>
      <c r="E972" s="1260" t="s">
        <v>11353</v>
      </c>
      <c r="F972" s="1260" t="s">
        <v>16876</v>
      </c>
      <c r="G972" s="1260" t="s">
        <v>16877</v>
      </c>
      <c r="H972" s="1260" t="s">
        <v>11153</v>
      </c>
      <c r="I972" s="1260" t="s">
        <v>10976</v>
      </c>
      <c r="J972" s="1259">
        <v>7431904</v>
      </c>
      <c r="K972" s="1260" t="s">
        <v>11221</v>
      </c>
      <c r="L972" s="1260" t="s">
        <v>11155</v>
      </c>
      <c r="M972" s="1260" t="s">
        <v>262</v>
      </c>
      <c r="N972" s="1260"/>
      <c r="O972" s="1260" t="s">
        <v>16875</v>
      </c>
      <c r="P972" s="1260"/>
      <c r="Q972" s="1260"/>
      <c r="R972" s="1260"/>
      <c r="S972" s="1259">
        <v>1</v>
      </c>
      <c r="T972" s="1260"/>
      <c r="U972" s="1260"/>
      <c r="V972" s="1260"/>
      <c r="W972" s="1259">
        <v>0</v>
      </c>
      <c r="X972" s="1259">
        <v>1007</v>
      </c>
      <c r="Y972" s="1259">
        <v>0</v>
      </c>
    </row>
    <row r="973" spans="1:25">
      <c r="A973" s="1350">
        <v>11202001611</v>
      </c>
      <c r="B973" s="1260"/>
      <c r="C973" s="1260" t="s">
        <v>16878</v>
      </c>
      <c r="D973" s="1260" t="s">
        <v>16879</v>
      </c>
      <c r="E973" s="1260" t="s">
        <v>11353</v>
      </c>
      <c r="F973" s="1260" t="s">
        <v>11440</v>
      </c>
      <c r="G973" s="1260" t="s">
        <v>16880</v>
      </c>
      <c r="H973" s="1260" t="s">
        <v>11153</v>
      </c>
      <c r="I973" s="1260" t="s">
        <v>11177</v>
      </c>
      <c r="J973" s="1259">
        <v>7431903</v>
      </c>
      <c r="K973" s="1260" t="s">
        <v>11221</v>
      </c>
      <c r="L973" s="1260" t="s">
        <v>11155</v>
      </c>
      <c r="M973" s="1260" t="s">
        <v>262</v>
      </c>
      <c r="N973" s="1260"/>
      <c r="O973" s="1260" t="s">
        <v>16879</v>
      </c>
      <c r="P973" s="1260"/>
      <c r="Q973" s="1260"/>
      <c r="R973" s="1260"/>
      <c r="S973" s="1259">
        <v>1</v>
      </c>
      <c r="T973" s="1260"/>
      <c r="U973" s="1260"/>
      <c r="V973" s="1260"/>
      <c r="W973" s="1259">
        <v>0</v>
      </c>
      <c r="X973" s="1259">
        <v>1007</v>
      </c>
      <c r="Y973" s="1259">
        <v>0</v>
      </c>
    </row>
    <row r="974" spans="1:25">
      <c r="A974" s="1350">
        <v>11202001610</v>
      </c>
      <c r="B974" s="1260"/>
      <c r="C974" s="1260" t="s">
        <v>16881</v>
      </c>
      <c r="D974" s="1260" t="s">
        <v>16882</v>
      </c>
      <c r="E974" s="1260" t="s">
        <v>11560</v>
      </c>
      <c r="F974" s="1260" t="s">
        <v>12759</v>
      </c>
      <c r="G974" s="1260" t="s">
        <v>16883</v>
      </c>
      <c r="H974" s="1260" t="s">
        <v>11153</v>
      </c>
      <c r="I974" s="1260" t="s">
        <v>10976</v>
      </c>
      <c r="J974" s="1259">
        <v>7431902</v>
      </c>
      <c r="K974" s="1260" t="s">
        <v>11221</v>
      </c>
      <c r="L974" s="1260" t="s">
        <v>11155</v>
      </c>
      <c r="M974" s="1260" t="s">
        <v>262</v>
      </c>
      <c r="N974" s="1260"/>
      <c r="O974" s="1260" t="s">
        <v>16882</v>
      </c>
      <c r="P974" s="1260"/>
      <c r="Q974" s="1260" t="s">
        <v>13434</v>
      </c>
      <c r="R974" s="1260" t="s">
        <v>16884</v>
      </c>
      <c r="S974" s="1259">
        <v>1</v>
      </c>
      <c r="T974" s="1260"/>
      <c r="U974" s="1260"/>
      <c r="V974" s="1260"/>
      <c r="W974" s="1259">
        <v>0</v>
      </c>
      <c r="X974" s="1259">
        <v>1007</v>
      </c>
      <c r="Y974" s="1259">
        <v>0</v>
      </c>
    </row>
    <row r="975" spans="1:25">
      <c r="A975" s="1350">
        <v>11202001609</v>
      </c>
      <c r="B975" s="1260" t="s">
        <v>16885</v>
      </c>
      <c r="C975" s="1260" t="s">
        <v>16886</v>
      </c>
      <c r="D975" s="1260" t="s">
        <v>16887</v>
      </c>
      <c r="E975" s="1260" t="s">
        <v>13190</v>
      </c>
      <c r="F975" s="1260" t="s">
        <v>11440</v>
      </c>
      <c r="G975" s="1260" t="s">
        <v>16888</v>
      </c>
      <c r="H975" s="1260" t="s">
        <v>11153</v>
      </c>
      <c r="I975" s="1260" t="s">
        <v>11177</v>
      </c>
      <c r="J975" s="1259">
        <v>7431901</v>
      </c>
      <c r="K975" s="1260" t="s">
        <v>11221</v>
      </c>
      <c r="L975" s="1260" t="s">
        <v>11155</v>
      </c>
      <c r="M975" s="1260" t="s">
        <v>131</v>
      </c>
      <c r="N975" s="1260" t="s">
        <v>16889</v>
      </c>
      <c r="O975" s="1260" t="s">
        <v>16887</v>
      </c>
      <c r="P975" s="1260" t="s">
        <v>16890</v>
      </c>
      <c r="Q975" s="1260" t="s">
        <v>12515</v>
      </c>
      <c r="R975" s="1260" t="s">
        <v>16891</v>
      </c>
      <c r="S975" s="1259">
        <v>1</v>
      </c>
      <c r="T975" s="1260" t="s">
        <v>16892</v>
      </c>
      <c r="U975" s="1260" t="s">
        <v>11751</v>
      </c>
      <c r="V975" s="1260" t="s">
        <v>16893</v>
      </c>
      <c r="W975" s="1259">
        <v>0</v>
      </c>
      <c r="X975" s="1259">
        <v>1007</v>
      </c>
      <c r="Y975" s="1259">
        <v>0</v>
      </c>
    </row>
    <row r="976" spans="1:25">
      <c r="A976" s="1350">
        <v>11202001608</v>
      </c>
      <c r="B976" s="1260" t="s">
        <v>16894</v>
      </c>
      <c r="C976" s="1260" t="s">
        <v>16895</v>
      </c>
      <c r="D976" s="1260" t="s">
        <v>16896</v>
      </c>
      <c r="E976" s="1260" t="s">
        <v>11284</v>
      </c>
      <c r="F976" s="1260" t="s">
        <v>13105</v>
      </c>
      <c r="G976" s="1260" t="s">
        <v>16897</v>
      </c>
      <c r="H976" s="1260" t="s">
        <v>11153</v>
      </c>
      <c r="I976" s="1260" t="s">
        <v>11243</v>
      </c>
      <c r="J976" s="1259">
        <v>7431900</v>
      </c>
      <c r="K976" s="1260" t="s">
        <v>11221</v>
      </c>
      <c r="L976" s="1260" t="s">
        <v>11155</v>
      </c>
      <c r="M976" s="1260" t="s">
        <v>2211</v>
      </c>
      <c r="N976" s="1260" t="s">
        <v>16898</v>
      </c>
      <c r="O976" s="1260" t="s">
        <v>16896</v>
      </c>
      <c r="P976" s="1260" t="s">
        <v>16899</v>
      </c>
      <c r="Q976" s="1260" t="s">
        <v>12049</v>
      </c>
      <c r="R976" s="1260" t="s">
        <v>16899</v>
      </c>
      <c r="S976" s="1259">
        <v>1</v>
      </c>
      <c r="T976" s="1260" t="s">
        <v>16900</v>
      </c>
      <c r="U976" s="1260" t="s">
        <v>11247</v>
      </c>
      <c r="V976" s="1260" t="s">
        <v>16901</v>
      </c>
      <c r="W976" s="1259">
        <v>0</v>
      </c>
      <c r="X976" s="1259">
        <v>1007</v>
      </c>
      <c r="Y976" s="1259">
        <v>0</v>
      </c>
    </row>
    <row r="977" spans="1:25">
      <c r="A977" s="1350">
        <v>11202001607</v>
      </c>
      <c r="B977" s="1260"/>
      <c r="C977" s="1260" t="s">
        <v>16902</v>
      </c>
      <c r="D977" s="1260" t="s">
        <v>16903</v>
      </c>
      <c r="E977" s="1260" t="s">
        <v>11353</v>
      </c>
      <c r="F977" s="1260" t="s">
        <v>11934</v>
      </c>
      <c r="G977" s="1260" t="s">
        <v>16904</v>
      </c>
      <c r="H977" s="1260" t="s">
        <v>11153</v>
      </c>
      <c r="I977" s="1260" t="s">
        <v>11243</v>
      </c>
      <c r="J977" s="1259">
        <v>7431899</v>
      </c>
      <c r="K977" s="1260" t="s">
        <v>11221</v>
      </c>
      <c r="L977" s="1260" t="s">
        <v>11155</v>
      </c>
      <c r="M977" s="1260" t="s">
        <v>262</v>
      </c>
      <c r="N977" s="1260"/>
      <c r="O977" s="1260" t="s">
        <v>16903</v>
      </c>
      <c r="P977" s="1260"/>
      <c r="Q977" s="1260" t="s">
        <v>11450</v>
      </c>
      <c r="R977" s="1260"/>
      <c r="S977" s="1259">
        <v>1</v>
      </c>
      <c r="T977" s="1260"/>
      <c r="U977" s="1260"/>
      <c r="V977" s="1260"/>
      <c r="W977" s="1259">
        <v>0</v>
      </c>
      <c r="X977" s="1259">
        <v>1007</v>
      </c>
      <c r="Y977" s="1259">
        <v>0</v>
      </c>
    </row>
    <row r="978" spans="1:25">
      <c r="A978" s="1350">
        <v>11202001606</v>
      </c>
      <c r="B978" s="1260"/>
      <c r="C978" s="1260" t="s">
        <v>16874</v>
      </c>
      <c r="D978" s="1260" t="s">
        <v>16905</v>
      </c>
      <c r="E978" s="1260" t="s">
        <v>11353</v>
      </c>
      <c r="F978" s="1260" t="s">
        <v>11440</v>
      </c>
      <c r="G978" s="1260" t="s">
        <v>16906</v>
      </c>
      <c r="H978" s="1260" t="s">
        <v>11153</v>
      </c>
      <c r="I978" s="1260" t="s">
        <v>11177</v>
      </c>
      <c r="J978" s="1259">
        <v>7431898</v>
      </c>
      <c r="K978" s="1260" t="s">
        <v>11221</v>
      </c>
      <c r="L978" s="1260" t="s">
        <v>11155</v>
      </c>
      <c r="M978" s="1260" t="s">
        <v>262</v>
      </c>
      <c r="N978" s="1260"/>
      <c r="O978" s="1260" t="s">
        <v>16905</v>
      </c>
      <c r="P978" s="1260"/>
      <c r="Q978" s="1260"/>
      <c r="R978" s="1260"/>
      <c r="S978" s="1259">
        <v>1</v>
      </c>
      <c r="T978" s="1260"/>
      <c r="U978" s="1260"/>
      <c r="V978" s="1260"/>
      <c r="W978" s="1259">
        <v>0</v>
      </c>
      <c r="X978" s="1259">
        <v>1007</v>
      </c>
      <c r="Y978" s="1259">
        <v>0</v>
      </c>
    </row>
    <row r="979" spans="1:25">
      <c r="A979" s="1350">
        <v>11202001605</v>
      </c>
      <c r="B979" s="1260" t="s">
        <v>16907</v>
      </c>
      <c r="C979" s="1260" t="s">
        <v>16908</v>
      </c>
      <c r="D979" s="1260" t="s">
        <v>16909</v>
      </c>
      <c r="E979" s="1260" t="s">
        <v>11266</v>
      </c>
      <c r="F979" s="1260" t="s">
        <v>16856</v>
      </c>
      <c r="G979" s="1260" t="s">
        <v>16910</v>
      </c>
      <c r="H979" s="1260" t="s">
        <v>11153</v>
      </c>
      <c r="I979" s="1260" t="s">
        <v>10976</v>
      </c>
      <c r="J979" s="1259">
        <v>7431897</v>
      </c>
      <c r="K979" s="1260" t="s">
        <v>11221</v>
      </c>
      <c r="L979" s="1260" t="s">
        <v>11155</v>
      </c>
      <c r="M979" s="1260" t="s">
        <v>1276</v>
      </c>
      <c r="N979" s="1260" t="s">
        <v>15741</v>
      </c>
      <c r="O979" s="1260" t="s">
        <v>16909</v>
      </c>
      <c r="P979" s="1260"/>
      <c r="Q979" s="1260" t="s">
        <v>16911</v>
      </c>
      <c r="R979" s="1260" t="s">
        <v>16912</v>
      </c>
      <c r="S979" s="1259">
        <v>1</v>
      </c>
      <c r="T979" s="1260"/>
      <c r="U979" s="1260" t="s">
        <v>11158</v>
      </c>
      <c r="V979" s="1260" t="s">
        <v>11824</v>
      </c>
      <c r="W979" s="1259">
        <v>36</v>
      </c>
      <c r="X979" s="1259">
        <v>1007</v>
      </c>
      <c r="Y979" s="1259">
        <v>0</v>
      </c>
    </row>
    <row r="980" spans="1:25">
      <c r="A980" s="1350">
        <v>11202001604</v>
      </c>
      <c r="B980" s="1260"/>
      <c r="C980" s="1260" t="s">
        <v>16913</v>
      </c>
      <c r="D980" s="1260" t="s">
        <v>16914</v>
      </c>
      <c r="E980" s="1260" t="s">
        <v>11353</v>
      </c>
      <c r="F980" s="1260" t="s">
        <v>11440</v>
      </c>
      <c r="G980" s="1260" t="s">
        <v>16915</v>
      </c>
      <c r="H980" s="1260" t="s">
        <v>11153</v>
      </c>
      <c r="I980" s="1260" t="s">
        <v>11177</v>
      </c>
      <c r="J980" s="1259">
        <v>7431896</v>
      </c>
      <c r="K980" s="1260" t="s">
        <v>11221</v>
      </c>
      <c r="L980" s="1260" t="s">
        <v>11155</v>
      </c>
      <c r="M980" s="1260" t="s">
        <v>262</v>
      </c>
      <c r="N980" s="1260"/>
      <c r="O980" s="1260" t="s">
        <v>16914</v>
      </c>
      <c r="P980" s="1260"/>
      <c r="Q980" s="1260"/>
      <c r="R980" s="1260"/>
      <c r="S980" s="1259">
        <v>1</v>
      </c>
      <c r="T980" s="1260"/>
      <c r="U980" s="1260"/>
      <c r="V980" s="1260"/>
      <c r="W980" s="1259">
        <v>0</v>
      </c>
      <c r="X980" s="1259">
        <v>1007</v>
      </c>
      <c r="Y980" s="1259">
        <v>0</v>
      </c>
    </row>
    <row r="981" spans="1:25">
      <c r="A981" s="1350">
        <v>11202001603</v>
      </c>
      <c r="B981" s="1260" t="s">
        <v>16916</v>
      </c>
      <c r="C981" s="1260" t="s">
        <v>16917</v>
      </c>
      <c r="D981" s="1260" t="s">
        <v>16918</v>
      </c>
      <c r="E981" s="1260" t="s">
        <v>12305</v>
      </c>
      <c r="F981" s="1260" t="s">
        <v>16919</v>
      </c>
      <c r="G981" s="1260" t="s">
        <v>16920</v>
      </c>
      <c r="H981" s="1260" t="s">
        <v>11153</v>
      </c>
      <c r="I981" s="1260" t="s">
        <v>10976</v>
      </c>
      <c r="J981" s="1259">
        <v>7431895</v>
      </c>
      <c r="K981" s="1260" t="s">
        <v>11375</v>
      </c>
      <c r="L981" s="1260" t="s">
        <v>11155</v>
      </c>
      <c r="M981" s="1260" t="s">
        <v>2533</v>
      </c>
      <c r="N981" s="1260" t="s">
        <v>16921</v>
      </c>
      <c r="O981" s="1260" t="s">
        <v>16918</v>
      </c>
      <c r="P981" s="1260" t="s">
        <v>16922</v>
      </c>
      <c r="Q981" s="1260" t="s">
        <v>16923</v>
      </c>
      <c r="R981" s="1260" t="s">
        <v>16922</v>
      </c>
      <c r="S981" s="1259">
        <v>1</v>
      </c>
      <c r="T981" s="1260" t="s">
        <v>16924</v>
      </c>
      <c r="U981" s="1260" t="s">
        <v>11158</v>
      </c>
      <c r="V981" s="1260" t="s">
        <v>11762</v>
      </c>
      <c r="W981" s="1259">
        <v>14</v>
      </c>
      <c r="X981" s="1259">
        <v>1008</v>
      </c>
      <c r="Y981" s="1259">
        <v>0</v>
      </c>
    </row>
    <row r="982" spans="1:25">
      <c r="A982" s="1350">
        <v>11202001602</v>
      </c>
      <c r="B982" s="1260"/>
      <c r="C982" s="1260" t="s">
        <v>16874</v>
      </c>
      <c r="D982" s="1260" t="s">
        <v>16925</v>
      </c>
      <c r="E982" s="1260" t="s">
        <v>16926</v>
      </c>
      <c r="F982" s="1260" t="s">
        <v>16927</v>
      </c>
      <c r="G982" s="1260" t="s">
        <v>16928</v>
      </c>
      <c r="H982" s="1260" t="s">
        <v>11153</v>
      </c>
      <c r="I982" s="1260" t="s">
        <v>11164</v>
      </c>
      <c r="J982" s="1259">
        <v>7431894</v>
      </c>
      <c r="K982" s="1260" t="s">
        <v>11221</v>
      </c>
      <c r="L982" s="1260" t="s">
        <v>11155</v>
      </c>
      <c r="M982" s="1260" t="s">
        <v>1658</v>
      </c>
      <c r="N982" s="1260" t="s">
        <v>16929</v>
      </c>
      <c r="O982" s="1260" t="s">
        <v>16925</v>
      </c>
      <c r="P982" s="1260"/>
      <c r="Q982" s="1260"/>
      <c r="R982" s="1260" t="s">
        <v>16930</v>
      </c>
      <c r="S982" s="1259">
        <v>1</v>
      </c>
      <c r="T982" s="1260"/>
      <c r="U982" s="1260" t="s">
        <v>11209</v>
      </c>
      <c r="V982" s="1260" t="s">
        <v>14628</v>
      </c>
      <c r="W982" s="1259">
        <v>0</v>
      </c>
      <c r="X982" s="1259">
        <v>1007</v>
      </c>
      <c r="Y982" s="1259">
        <v>0</v>
      </c>
    </row>
    <row r="983" spans="1:25">
      <c r="A983" s="1350">
        <v>11202001601</v>
      </c>
      <c r="B983" s="1260"/>
      <c r="C983" s="1260" t="s">
        <v>16931</v>
      </c>
      <c r="D983" s="1260" t="s">
        <v>16932</v>
      </c>
      <c r="E983" s="1260" t="s">
        <v>11303</v>
      </c>
      <c r="F983" s="1260" t="s">
        <v>16856</v>
      </c>
      <c r="G983" s="1260" t="s">
        <v>16933</v>
      </c>
      <c r="H983" s="1260" t="s">
        <v>11153</v>
      </c>
      <c r="I983" s="1260" t="s">
        <v>10976</v>
      </c>
      <c r="J983" s="1259">
        <v>7431893</v>
      </c>
      <c r="K983" s="1260" t="s">
        <v>11221</v>
      </c>
      <c r="L983" s="1260" t="s">
        <v>11155</v>
      </c>
      <c r="M983" s="1260" t="s">
        <v>262</v>
      </c>
      <c r="N983" s="1260"/>
      <c r="O983" s="1260" t="s">
        <v>16932</v>
      </c>
      <c r="P983" s="1260"/>
      <c r="Q983" s="1260" t="s">
        <v>11877</v>
      </c>
      <c r="R983" s="1260" t="s">
        <v>13558</v>
      </c>
      <c r="S983" s="1259">
        <v>1</v>
      </c>
      <c r="T983" s="1260"/>
      <c r="U983" s="1260"/>
      <c r="V983" s="1260"/>
      <c r="W983" s="1259">
        <v>0</v>
      </c>
      <c r="X983" s="1259">
        <v>1007</v>
      </c>
      <c r="Y983" s="1259">
        <v>0</v>
      </c>
    </row>
    <row r="984" spans="1:25">
      <c r="A984" s="1350">
        <v>11202001600</v>
      </c>
      <c r="B984" s="1260"/>
      <c r="C984" s="1260" t="s">
        <v>16934</v>
      </c>
      <c r="D984" s="1260" t="s">
        <v>16935</v>
      </c>
      <c r="E984" s="1260" t="s">
        <v>11190</v>
      </c>
      <c r="F984" s="1260" t="s">
        <v>13426</v>
      </c>
      <c r="G984" s="1260" t="s">
        <v>16936</v>
      </c>
      <c r="H984" s="1260" t="s">
        <v>11153</v>
      </c>
      <c r="I984" s="1260" t="s">
        <v>10976</v>
      </c>
      <c r="J984" s="1259">
        <v>7431892</v>
      </c>
      <c r="K984" s="1260" t="s">
        <v>11221</v>
      </c>
      <c r="L984" s="1260" t="s">
        <v>11155</v>
      </c>
      <c r="M984" s="1260" t="s">
        <v>2033</v>
      </c>
      <c r="N984" s="1260" t="s">
        <v>16937</v>
      </c>
      <c r="O984" s="1260" t="s">
        <v>16935</v>
      </c>
      <c r="P984" s="1260"/>
      <c r="Q984" s="1260"/>
      <c r="R984" s="1259">
        <v>8943112</v>
      </c>
      <c r="S984" s="1259">
        <v>1</v>
      </c>
      <c r="T984" s="1260"/>
      <c r="U984" s="1260" t="s">
        <v>11396</v>
      </c>
      <c r="V984" s="1260" t="s">
        <v>12816</v>
      </c>
      <c r="W984" s="1259">
        <v>0</v>
      </c>
      <c r="X984" s="1259">
        <v>1007</v>
      </c>
      <c r="Y984" s="1259">
        <v>0</v>
      </c>
    </row>
    <row r="985" spans="1:25">
      <c r="A985" s="1350">
        <v>11202001599</v>
      </c>
      <c r="B985" s="1260"/>
      <c r="C985" s="1260" t="s">
        <v>16938</v>
      </c>
      <c r="D985" s="1260" t="s">
        <v>16939</v>
      </c>
      <c r="E985" s="1260" t="s">
        <v>12993</v>
      </c>
      <c r="F985" s="1260" t="s">
        <v>13918</v>
      </c>
      <c r="G985" s="1260" t="s">
        <v>16940</v>
      </c>
      <c r="H985" s="1260" t="s">
        <v>11153</v>
      </c>
      <c r="I985" s="1260" t="s">
        <v>11164</v>
      </c>
      <c r="J985" s="1259">
        <v>7431891</v>
      </c>
      <c r="K985" s="1260" t="s">
        <v>11221</v>
      </c>
      <c r="L985" s="1260" t="s">
        <v>11155</v>
      </c>
      <c r="M985" s="1260" t="s">
        <v>2438</v>
      </c>
      <c r="N985" s="1260" t="s">
        <v>16941</v>
      </c>
      <c r="O985" s="1260" t="s">
        <v>16939</v>
      </c>
      <c r="P985" s="1260" t="s">
        <v>11192</v>
      </c>
      <c r="Q985" s="1260"/>
      <c r="R985" s="1259">
        <v>8537809</v>
      </c>
      <c r="S985" s="1259">
        <v>1</v>
      </c>
      <c r="T985" s="1260"/>
      <c r="U985" s="1260" t="s">
        <v>11405</v>
      </c>
      <c r="V985" s="1260" t="s">
        <v>11429</v>
      </c>
      <c r="W985" s="1259">
        <v>0</v>
      </c>
      <c r="X985" s="1259">
        <v>1007</v>
      </c>
      <c r="Y985" s="1259">
        <v>0</v>
      </c>
    </row>
    <row r="986" spans="1:25">
      <c r="A986" s="1350">
        <v>11202001598</v>
      </c>
      <c r="B986" s="1260"/>
      <c r="C986" s="1260" t="s">
        <v>16942</v>
      </c>
      <c r="D986" s="1260" t="s">
        <v>16943</v>
      </c>
      <c r="E986" s="1260" t="s">
        <v>11190</v>
      </c>
      <c r="F986" s="1260" t="s">
        <v>13410</v>
      </c>
      <c r="G986" s="1260" t="s">
        <v>16944</v>
      </c>
      <c r="H986" s="1260" t="s">
        <v>11153</v>
      </c>
      <c r="I986" s="1260" t="s">
        <v>10976</v>
      </c>
      <c r="J986" s="1259">
        <v>7431890</v>
      </c>
      <c r="K986" s="1260" t="s">
        <v>11221</v>
      </c>
      <c r="L986" s="1260" t="s">
        <v>11155</v>
      </c>
      <c r="M986" s="1260" t="s">
        <v>2529</v>
      </c>
      <c r="N986" s="1260" t="s">
        <v>16945</v>
      </c>
      <c r="O986" s="1260" t="s">
        <v>16943</v>
      </c>
      <c r="P986" s="1260"/>
      <c r="Q986" s="1260" t="s">
        <v>12515</v>
      </c>
      <c r="R986" s="1259">
        <v>8861281</v>
      </c>
      <c r="S986" s="1259">
        <v>1</v>
      </c>
      <c r="T986" s="1260"/>
      <c r="U986" s="1260" t="s">
        <v>11231</v>
      </c>
      <c r="V986" s="1260" t="s">
        <v>11307</v>
      </c>
      <c r="W986" s="1259">
        <v>0</v>
      </c>
      <c r="X986" s="1259">
        <v>1007</v>
      </c>
      <c r="Y986" s="1259">
        <v>0</v>
      </c>
    </row>
    <row r="987" spans="1:25">
      <c r="A987" s="1350">
        <v>11202001597</v>
      </c>
      <c r="B987" s="1260"/>
      <c r="C987" s="1260" t="s">
        <v>16946</v>
      </c>
      <c r="D987" s="1260" t="s">
        <v>16947</v>
      </c>
      <c r="E987" s="1260" t="s">
        <v>11419</v>
      </c>
      <c r="F987" s="1260" t="s">
        <v>16948</v>
      </c>
      <c r="G987" s="1260" t="s">
        <v>16949</v>
      </c>
      <c r="H987" s="1260" t="s">
        <v>11153</v>
      </c>
      <c r="I987" s="1260" t="s">
        <v>11164</v>
      </c>
      <c r="J987" s="1259">
        <v>7431889</v>
      </c>
      <c r="K987" s="1260" t="s">
        <v>11221</v>
      </c>
      <c r="L987" s="1260" t="s">
        <v>11155</v>
      </c>
      <c r="M987" s="1260" t="s">
        <v>1699</v>
      </c>
      <c r="N987" s="1260" t="s">
        <v>16950</v>
      </c>
      <c r="O987" s="1260" t="s">
        <v>16947</v>
      </c>
      <c r="P987" s="1260" t="s">
        <v>11192</v>
      </c>
      <c r="Q987" s="1260"/>
      <c r="R987" s="1260"/>
      <c r="S987" s="1259">
        <v>1</v>
      </c>
      <c r="T987" s="1260"/>
      <c r="U987" s="1260" t="s">
        <v>11182</v>
      </c>
      <c r="V987" s="1260" t="s">
        <v>15544</v>
      </c>
      <c r="W987" s="1259">
        <v>0</v>
      </c>
      <c r="X987" s="1259">
        <v>1007</v>
      </c>
      <c r="Y987" s="1259">
        <v>0</v>
      </c>
    </row>
    <row r="988" spans="1:25">
      <c r="A988" s="1350">
        <v>11202001596</v>
      </c>
      <c r="B988" s="1260" t="s">
        <v>16951</v>
      </c>
      <c r="C988" s="1260" t="s">
        <v>16952</v>
      </c>
      <c r="D988" s="1260" t="s">
        <v>16953</v>
      </c>
      <c r="E988" s="1260" t="s">
        <v>11311</v>
      </c>
      <c r="F988" s="1260" t="s">
        <v>11440</v>
      </c>
      <c r="G988" s="1260" t="s">
        <v>16954</v>
      </c>
      <c r="H988" s="1260" t="s">
        <v>11153</v>
      </c>
      <c r="I988" s="1260" t="s">
        <v>11177</v>
      </c>
      <c r="J988" s="1259">
        <v>7431888</v>
      </c>
      <c r="K988" s="1260" t="s">
        <v>11221</v>
      </c>
      <c r="L988" s="1260" t="s">
        <v>11155</v>
      </c>
      <c r="M988" s="1260" t="s">
        <v>2129</v>
      </c>
      <c r="N988" s="1260" t="s">
        <v>16955</v>
      </c>
      <c r="O988" s="1260" t="s">
        <v>16953</v>
      </c>
      <c r="P988" s="1260" t="s">
        <v>16956</v>
      </c>
      <c r="Q988" s="1260" t="s">
        <v>12858</v>
      </c>
      <c r="R988" s="1260" t="s">
        <v>16956</v>
      </c>
      <c r="S988" s="1259">
        <v>1</v>
      </c>
      <c r="T988" s="1260" t="s">
        <v>16957</v>
      </c>
      <c r="U988" s="1260" t="s">
        <v>11209</v>
      </c>
      <c r="V988" s="1260" t="s">
        <v>13828</v>
      </c>
      <c r="W988" s="1259">
        <v>0</v>
      </c>
      <c r="X988" s="1259">
        <v>1007</v>
      </c>
      <c r="Y988" s="1259">
        <v>0</v>
      </c>
    </row>
    <row r="989" spans="1:25">
      <c r="A989" s="1350">
        <v>11202001595</v>
      </c>
      <c r="B989" s="1260" t="s">
        <v>16958</v>
      </c>
      <c r="C989" s="1260" t="s">
        <v>16959</v>
      </c>
      <c r="D989" s="1260" t="s">
        <v>16960</v>
      </c>
      <c r="E989" s="1260" t="s">
        <v>11190</v>
      </c>
      <c r="F989" s="1260" t="s">
        <v>13410</v>
      </c>
      <c r="G989" s="1260" t="s">
        <v>16961</v>
      </c>
      <c r="H989" s="1260" t="s">
        <v>11153</v>
      </c>
      <c r="I989" s="1260" t="s">
        <v>10976</v>
      </c>
      <c r="J989" s="1259">
        <v>7431887</v>
      </c>
      <c r="K989" s="1260" t="s">
        <v>11221</v>
      </c>
      <c r="L989" s="1260" t="s">
        <v>11155</v>
      </c>
      <c r="M989" s="1260" t="s">
        <v>2305</v>
      </c>
      <c r="N989" s="1260" t="s">
        <v>16962</v>
      </c>
      <c r="O989" s="1260" t="s">
        <v>16960</v>
      </c>
      <c r="P989" s="1260" t="s">
        <v>16963</v>
      </c>
      <c r="Q989" s="1260"/>
      <c r="R989" s="1260"/>
      <c r="S989" s="1259">
        <v>1</v>
      </c>
      <c r="T989" s="1260"/>
      <c r="U989" s="1260" t="s">
        <v>12601</v>
      </c>
      <c r="V989" s="1260" t="s">
        <v>16964</v>
      </c>
      <c r="W989" s="1259">
        <v>0</v>
      </c>
      <c r="X989" s="1259">
        <v>1007</v>
      </c>
      <c r="Y989" s="1259">
        <v>0</v>
      </c>
    </row>
    <row r="990" spans="1:25">
      <c r="A990" s="1350">
        <v>11202001594</v>
      </c>
      <c r="B990" s="1260" t="s">
        <v>16965</v>
      </c>
      <c r="C990" s="1260" t="s">
        <v>16966</v>
      </c>
      <c r="D990" s="1260" t="s">
        <v>16967</v>
      </c>
      <c r="E990" s="1260" t="s">
        <v>11190</v>
      </c>
      <c r="F990" s="1260" t="s">
        <v>13426</v>
      </c>
      <c r="G990" s="1260" t="s">
        <v>16968</v>
      </c>
      <c r="H990" s="1260" t="s">
        <v>11153</v>
      </c>
      <c r="I990" s="1260" t="s">
        <v>10976</v>
      </c>
      <c r="J990" s="1259">
        <v>7431886</v>
      </c>
      <c r="K990" s="1260" t="s">
        <v>11375</v>
      </c>
      <c r="L990" s="1260" t="s">
        <v>11155</v>
      </c>
      <c r="M990" s="1260" t="s">
        <v>1985</v>
      </c>
      <c r="N990" s="1260" t="s">
        <v>16969</v>
      </c>
      <c r="O990" s="1260" t="s">
        <v>16967</v>
      </c>
      <c r="P990" s="1260" t="s">
        <v>16970</v>
      </c>
      <c r="Q990" s="1260" t="s">
        <v>11867</v>
      </c>
      <c r="R990" s="1260" t="s">
        <v>16970</v>
      </c>
      <c r="S990" s="1259">
        <v>1</v>
      </c>
      <c r="T990" s="1260" t="s">
        <v>16971</v>
      </c>
      <c r="U990" s="1260" t="s">
        <v>11158</v>
      </c>
      <c r="V990" s="1260" t="s">
        <v>12401</v>
      </c>
      <c r="W990" s="1259">
        <v>0</v>
      </c>
      <c r="X990" s="1259">
        <v>1008</v>
      </c>
      <c r="Y990" s="1259">
        <v>0</v>
      </c>
    </row>
    <row r="991" spans="1:25">
      <c r="A991" s="1350">
        <v>11202001593</v>
      </c>
      <c r="B991" s="1260"/>
      <c r="C991" s="1260" t="s">
        <v>16972</v>
      </c>
      <c r="D991" s="1260" t="s">
        <v>16973</v>
      </c>
      <c r="E991" s="1260" t="s">
        <v>11175</v>
      </c>
      <c r="F991" s="1260" t="s">
        <v>13918</v>
      </c>
      <c r="G991" s="1260" t="s">
        <v>16974</v>
      </c>
      <c r="H991" s="1260" t="s">
        <v>11153</v>
      </c>
      <c r="I991" s="1260" t="s">
        <v>11164</v>
      </c>
      <c r="J991" s="1259">
        <v>7431885</v>
      </c>
      <c r="K991" s="1260" t="s">
        <v>11221</v>
      </c>
      <c r="L991" s="1260" t="s">
        <v>11155</v>
      </c>
      <c r="M991" s="1260" t="s">
        <v>2400</v>
      </c>
      <c r="N991" s="1260" t="s">
        <v>16975</v>
      </c>
      <c r="O991" s="1260" t="s">
        <v>16973</v>
      </c>
      <c r="P991" s="1260" t="s">
        <v>11192</v>
      </c>
      <c r="Q991" s="1260"/>
      <c r="R991" s="1260" t="s">
        <v>16976</v>
      </c>
      <c r="S991" s="1259">
        <v>1</v>
      </c>
      <c r="T991" s="1260"/>
      <c r="U991" s="1260" t="s">
        <v>11921</v>
      </c>
      <c r="V991" s="1260" t="s">
        <v>16977</v>
      </c>
      <c r="W991" s="1259">
        <v>0</v>
      </c>
      <c r="X991" s="1259">
        <v>1007</v>
      </c>
      <c r="Y991" s="1259">
        <v>0</v>
      </c>
    </row>
    <row r="992" spans="1:25">
      <c r="A992" s="1350">
        <v>11202001592</v>
      </c>
      <c r="B992" s="1260" t="s">
        <v>16978</v>
      </c>
      <c r="C992" s="1260" t="s">
        <v>16979</v>
      </c>
      <c r="D992" s="1260" t="s">
        <v>16980</v>
      </c>
      <c r="E992" s="1260" t="s">
        <v>11311</v>
      </c>
      <c r="F992" s="1260" t="s">
        <v>16856</v>
      </c>
      <c r="G992" s="1260" t="s">
        <v>16981</v>
      </c>
      <c r="H992" s="1260" t="s">
        <v>11153</v>
      </c>
      <c r="I992" s="1260" t="s">
        <v>10976</v>
      </c>
      <c r="J992" s="1259">
        <v>7431884</v>
      </c>
      <c r="K992" s="1260" t="s">
        <v>11375</v>
      </c>
      <c r="L992" s="1260" t="s">
        <v>11155</v>
      </c>
      <c r="M992" s="1260" t="s">
        <v>2529</v>
      </c>
      <c r="N992" s="1260" t="s">
        <v>16982</v>
      </c>
      <c r="O992" s="1260" t="s">
        <v>16980</v>
      </c>
      <c r="P992" s="1260" t="s">
        <v>16983</v>
      </c>
      <c r="Q992" s="1260" t="s">
        <v>11394</v>
      </c>
      <c r="R992" s="1260" t="s">
        <v>16983</v>
      </c>
      <c r="S992" s="1259">
        <v>1</v>
      </c>
      <c r="T992" s="1260" t="s">
        <v>16984</v>
      </c>
      <c r="U992" s="1260" t="s">
        <v>11158</v>
      </c>
      <c r="V992" s="1260" t="s">
        <v>11380</v>
      </c>
      <c r="W992" s="1259">
        <v>0</v>
      </c>
      <c r="X992" s="1259">
        <v>1008</v>
      </c>
      <c r="Y992" s="1259">
        <v>0</v>
      </c>
    </row>
    <row r="993" spans="1:25">
      <c r="A993" s="1350">
        <v>11202001591</v>
      </c>
      <c r="B993" s="1260"/>
      <c r="C993" s="1260" t="s">
        <v>16985</v>
      </c>
      <c r="D993" s="1260" t="s">
        <v>16986</v>
      </c>
      <c r="E993" s="1260" t="s">
        <v>11266</v>
      </c>
      <c r="F993" s="1260" t="s">
        <v>11440</v>
      </c>
      <c r="G993" s="1260" t="s">
        <v>16987</v>
      </c>
      <c r="H993" s="1260" t="s">
        <v>11153</v>
      </c>
      <c r="I993" s="1260" t="s">
        <v>11177</v>
      </c>
      <c r="J993" s="1259">
        <v>7431883</v>
      </c>
      <c r="K993" s="1260" t="s">
        <v>11221</v>
      </c>
      <c r="L993" s="1260" t="s">
        <v>11155</v>
      </c>
      <c r="M993" s="1260" t="s">
        <v>2246</v>
      </c>
      <c r="N993" s="1260" t="s">
        <v>16988</v>
      </c>
      <c r="O993" s="1260" t="s">
        <v>16986</v>
      </c>
      <c r="P993" s="1260" t="s">
        <v>16989</v>
      </c>
      <c r="Q993" s="1260"/>
      <c r="R993" s="1260" t="s">
        <v>16989</v>
      </c>
      <c r="S993" s="1259">
        <v>1</v>
      </c>
      <c r="T993" s="1260"/>
      <c r="U993" s="1260" t="s">
        <v>11269</v>
      </c>
      <c r="V993" s="1260" t="s">
        <v>12295</v>
      </c>
      <c r="W993" s="1259">
        <v>0</v>
      </c>
      <c r="X993" s="1259">
        <v>1007</v>
      </c>
      <c r="Y993" s="1259">
        <v>0</v>
      </c>
    </row>
    <row r="994" spans="1:25">
      <c r="A994" s="1350">
        <v>11202001590</v>
      </c>
      <c r="B994" s="1260"/>
      <c r="C994" s="1260" t="s">
        <v>16990</v>
      </c>
      <c r="D994" s="1260" t="s">
        <v>16991</v>
      </c>
      <c r="E994" s="1260" t="s">
        <v>11190</v>
      </c>
      <c r="F994" s="1260" t="s">
        <v>13426</v>
      </c>
      <c r="G994" s="1260" t="s">
        <v>16992</v>
      </c>
      <c r="H994" s="1260" t="s">
        <v>11153</v>
      </c>
      <c r="I994" s="1260" t="s">
        <v>10976</v>
      </c>
      <c r="J994" s="1259">
        <v>7431882</v>
      </c>
      <c r="K994" s="1260" t="s">
        <v>11375</v>
      </c>
      <c r="L994" s="1260" t="s">
        <v>11155</v>
      </c>
      <c r="M994" s="1260" t="s">
        <v>1983</v>
      </c>
      <c r="N994" s="1260" t="s">
        <v>16993</v>
      </c>
      <c r="O994" s="1260" t="s">
        <v>16991</v>
      </c>
      <c r="P994" s="1260"/>
      <c r="Q994" s="1260" t="s">
        <v>11867</v>
      </c>
      <c r="R994" s="1260" t="s">
        <v>16994</v>
      </c>
      <c r="S994" s="1259">
        <v>1</v>
      </c>
      <c r="T994" s="1260"/>
      <c r="U994" s="1260" t="s">
        <v>11158</v>
      </c>
      <c r="V994" s="1260" t="s">
        <v>12735</v>
      </c>
      <c r="W994" s="1259">
        <v>0</v>
      </c>
      <c r="X994" s="1259">
        <v>1008</v>
      </c>
      <c r="Y994" s="1259">
        <v>0</v>
      </c>
    </row>
    <row r="995" spans="1:25">
      <c r="A995" s="1350">
        <v>11202001589</v>
      </c>
      <c r="B995" s="1260"/>
      <c r="C995" s="1260" t="s">
        <v>16995</v>
      </c>
      <c r="D995" s="1260" t="s">
        <v>16996</v>
      </c>
      <c r="E995" s="1260" t="s">
        <v>11353</v>
      </c>
      <c r="F995" s="1260" t="s">
        <v>11934</v>
      </c>
      <c r="G995" s="1260" t="s">
        <v>16997</v>
      </c>
      <c r="H995" s="1260" t="s">
        <v>11153</v>
      </c>
      <c r="I995" s="1260" t="s">
        <v>11243</v>
      </c>
      <c r="J995" s="1259">
        <v>7431881</v>
      </c>
      <c r="K995" s="1260" t="s">
        <v>11221</v>
      </c>
      <c r="L995" s="1260" t="s">
        <v>11155</v>
      </c>
      <c r="M995" s="1260" t="s">
        <v>262</v>
      </c>
      <c r="N995" s="1260"/>
      <c r="O995" s="1260" t="s">
        <v>16996</v>
      </c>
      <c r="P995" s="1260"/>
      <c r="Q995" s="1260" t="s">
        <v>11450</v>
      </c>
      <c r="R995" s="1260"/>
      <c r="S995" s="1259">
        <v>1</v>
      </c>
      <c r="T995" s="1260"/>
      <c r="U995" s="1260"/>
      <c r="V995" s="1260"/>
      <c r="W995" s="1259">
        <v>0</v>
      </c>
      <c r="X995" s="1259">
        <v>1007</v>
      </c>
      <c r="Y995" s="1259">
        <v>0</v>
      </c>
    </row>
    <row r="996" spans="1:25">
      <c r="A996" s="1350">
        <v>11202001588</v>
      </c>
      <c r="B996" s="1260"/>
      <c r="C996" s="1260" t="s">
        <v>16995</v>
      </c>
      <c r="D996" s="1260" t="s">
        <v>16998</v>
      </c>
      <c r="E996" s="1260" t="s">
        <v>11353</v>
      </c>
      <c r="F996" s="1260" t="s">
        <v>13410</v>
      </c>
      <c r="G996" s="1260" t="s">
        <v>16999</v>
      </c>
      <c r="H996" s="1260" t="s">
        <v>11153</v>
      </c>
      <c r="I996" s="1260" t="s">
        <v>10976</v>
      </c>
      <c r="J996" s="1259">
        <v>7431880</v>
      </c>
      <c r="K996" s="1260" t="s">
        <v>11221</v>
      </c>
      <c r="L996" s="1260" t="s">
        <v>11155</v>
      </c>
      <c r="M996" s="1260" t="s">
        <v>262</v>
      </c>
      <c r="N996" s="1260"/>
      <c r="O996" s="1260" t="s">
        <v>16998</v>
      </c>
      <c r="P996" s="1260"/>
      <c r="Q996" s="1260"/>
      <c r="R996" s="1260"/>
      <c r="S996" s="1259">
        <v>1</v>
      </c>
      <c r="T996" s="1260"/>
      <c r="U996" s="1260"/>
      <c r="V996" s="1260"/>
      <c r="W996" s="1259">
        <v>0</v>
      </c>
      <c r="X996" s="1259">
        <v>1007</v>
      </c>
      <c r="Y996" s="1259">
        <v>0</v>
      </c>
    </row>
    <row r="997" spans="1:25">
      <c r="A997" s="1350">
        <v>11202001587</v>
      </c>
      <c r="B997" s="1260"/>
      <c r="C997" s="1260" t="s">
        <v>17000</v>
      </c>
      <c r="D997" s="1260" t="s">
        <v>17001</v>
      </c>
      <c r="E997" s="1260" t="s">
        <v>11353</v>
      </c>
      <c r="F997" s="1260" t="s">
        <v>16856</v>
      </c>
      <c r="G997" s="1260" t="s">
        <v>17002</v>
      </c>
      <c r="H997" s="1260" t="s">
        <v>11153</v>
      </c>
      <c r="I997" s="1260" t="s">
        <v>10976</v>
      </c>
      <c r="J997" s="1259">
        <v>7431879</v>
      </c>
      <c r="K997" s="1260" t="s">
        <v>11221</v>
      </c>
      <c r="L997" s="1260" t="s">
        <v>11155</v>
      </c>
      <c r="M997" s="1260" t="s">
        <v>2527</v>
      </c>
      <c r="N997" s="1260" t="s">
        <v>17003</v>
      </c>
      <c r="O997" s="1260" t="s">
        <v>17001</v>
      </c>
      <c r="P997" s="1260"/>
      <c r="Q997" s="1260"/>
      <c r="R997" s="1260" t="s">
        <v>17004</v>
      </c>
      <c r="S997" s="1259">
        <v>1</v>
      </c>
      <c r="T997" s="1260"/>
      <c r="U997" s="1260" t="s">
        <v>11158</v>
      </c>
      <c r="V997" s="1260" t="s">
        <v>12716</v>
      </c>
      <c r="W997" s="1259">
        <v>0</v>
      </c>
      <c r="X997" s="1259">
        <v>1007</v>
      </c>
      <c r="Y997" s="1259">
        <v>0</v>
      </c>
    </row>
    <row r="998" spans="1:25">
      <c r="A998" s="1350">
        <v>11202001586</v>
      </c>
      <c r="B998" s="1260"/>
      <c r="C998" s="1260" t="s">
        <v>17005</v>
      </c>
      <c r="D998" s="1260" t="s">
        <v>17006</v>
      </c>
      <c r="E998" s="1260" t="s">
        <v>11190</v>
      </c>
      <c r="F998" s="1260" t="s">
        <v>16856</v>
      </c>
      <c r="G998" s="1260" t="s">
        <v>17007</v>
      </c>
      <c r="H998" s="1260" t="s">
        <v>11153</v>
      </c>
      <c r="I998" s="1260" t="s">
        <v>10976</v>
      </c>
      <c r="J998" s="1259">
        <v>7431878</v>
      </c>
      <c r="K998" s="1260" t="s">
        <v>11221</v>
      </c>
      <c r="L998" s="1260" t="s">
        <v>11155</v>
      </c>
      <c r="M998" s="1260" t="s">
        <v>2533</v>
      </c>
      <c r="N998" s="1260" t="s">
        <v>17008</v>
      </c>
      <c r="O998" s="1260" t="s">
        <v>17006</v>
      </c>
      <c r="P998" s="1260"/>
      <c r="Q998" s="1260" t="s">
        <v>11985</v>
      </c>
      <c r="R998" s="1260" t="s">
        <v>15918</v>
      </c>
      <c r="S998" s="1259">
        <v>1</v>
      </c>
      <c r="T998" s="1260"/>
      <c r="U998" s="1260" t="s">
        <v>11158</v>
      </c>
      <c r="V998" s="1260" t="s">
        <v>11762</v>
      </c>
      <c r="W998" s="1259">
        <v>0</v>
      </c>
      <c r="X998" s="1259">
        <v>1007</v>
      </c>
      <c r="Y998" s="1259">
        <v>0</v>
      </c>
    </row>
    <row r="999" spans="1:25">
      <c r="A999" s="1350">
        <v>11202001585</v>
      </c>
      <c r="B999" s="1260"/>
      <c r="C999" s="1260" t="s">
        <v>17009</v>
      </c>
      <c r="D999" s="1260" t="s">
        <v>17010</v>
      </c>
      <c r="E999" s="1260" t="s">
        <v>11190</v>
      </c>
      <c r="F999" s="1260" t="s">
        <v>11440</v>
      </c>
      <c r="G999" s="1260" t="s">
        <v>17011</v>
      </c>
      <c r="H999" s="1260" t="s">
        <v>11153</v>
      </c>
      <c r="I999" s="1260" t="s">
        <v>11177</v>
      </c>
      <c r="J999" s="1259">
        <v>7431877</v>
      </c>
      <c r="K999" s="1260" t="s">
        <v>11221</v>
      </c>
      <c r="L999" s="1260" t="s">
        <v>11155</v>
      </c>
      <c r="M999" s="1260" t="s">
        <v>2552</v>
      </c>
      <c r="N999" s="1260" t="s">
        <v>17012</v>
      </c>
      <c r="O999" s="1260" t="s">
        <v>17010</v>
      </c>
      <c r="P999" s="1260" t="s">
        <v>17013</v>
      </c>
      <c r="Q999" s="1260"/>
      <c r="R999" s="1260"/>
      <c r="S999" s="1259">
        <v>1</v>
      </c>
      <c r="T999" s="1260"/>
      <c r="U999" s="1260" t="s">
        <v>11269</v>
      </c>
      <c r="V999" s="1260" t="s">
        <v>13377</v>
      </c>
      <c r="W999" s="1259">
        <v>0</v>
      </c>
      <c r="X999" s="1259">
        <v>1007</v>
      </c>
      <c r="Y999" s="1259">
        <v>0</v>
      </c>
    </row>
    <row r="1000" spans="1:25">
      <c r="A1000" s="1350">
        <v>11202001584</v>
      </c>
      <c r="B1000" s="1260"/>
      <c r="C1000" s="1260" t="s">
        <v>17014</v>
      </c>
      <c r="D1000" s="1260" t="s">
        <v>17015</v>
      </c>
      <c r="E1000" s="1260" t="s">
        <v>11190</v>
      </c>
      <c r="F1000" s="1260" t="s">
        <v>11440</v>
      </c>
      <c r="G1000" s="1260" t="s">
        <v>17016</v>
      </c>
      <c r="H1000" s="1260" t="s">
        <v>11153</v>
      </c>
      <c r="I1000" s="1260" t="s">
        <v>11177</v>
      </c>
      <c r="J1000" s="1259">
        <v>7431876</v>
      </c>
      <c r="K1000" s="1260" t="s">
        <v>11221</v>
      </c>
      <c r="L1000" s="1260" t="s">
        <v>11155</v>
      </c>
      <c r="M1000" s="1260" t="s">
        <v>1656</v>
      </c>
      <c r="N1000" s="1260" t="s">
        <v>17017</v>
      </c>
      <c r="O1000" s="1260" t="s">
        <v>17015</v>
      </c>
      <c r="P1000" s="1260" t="s">
        <v>17018</v>
      </c>
      <c r="Q1000" s="1260"/>
      <c r="R1000" s="1260" t="s">
        <v>17019</v>
      </c>
      <c r="S1000" s="1259">
        <v>1</v>
      </c>
      <c r="T1000" s="1260"/>
      <c r="U1000" s="1260" t="s">
        <v>11182</v>
      </c>
      <c r="V1000" s="1260" t="s">
        <v>13895</v>
      </c>
      <c r="W1000" s="1259">
        <v>0</v>
      </c>
      <c r="X1000" s="1259">
        <v>1007</v>
      </c>
      <c r="Y1000" s="1259">
        <v>0</v>
      </c>
    </row>
    <row r="1001" spans="1:25">
      <c r="A1001" s="1350">
        <v>11202001583</v>
      </c>
      <c r="B1001" s="1260" t="s">
        <v>17020</v>
      </c>
      <c r="C1001" s="1260" t="s">
        <v>17021</v>
      </c>
      <c r="D1001" s="1260" t="s">
        <v>17022</v>
      </c>
      <c r="E1001" s="1260" t="s">
        <v>11251</v>
      </c>
      <c r="F1001" s="1260" t="s">
        <v>16927</v>
      </c>
      <c r="G1001" s="1260" t="s">
        <v>17023</v>
      </c>
      <c r="H1001" s="1260" t="s">
        <v>11153</v>
      </c>
      <c r="I1001" s="1260" t="s">
        <v>11164</v>
      </c>
      <c r="J1001" s="1259">
        <v>7431875</v>
      </c>
      <c r="K1001" s="1260" t="s">
        <v>11221</v>
      </c>
      <c r="L1001" s="1260" t="s">
        <v>11155</v>
      </c>
      <c r="M1001" s="1260" t="s">
        <v>2160</v>
      </c>
      <c r="N1001" s="1260" t="s">
        <v>17024</v>
      </c>
      <c r="O1001" s="1260" t="s">
        <v>17022</v>
      </c>
      <c r="P1001" s="1260" t="s">
        <v>17025</v>
      </c>
      <c r="Q1001" s="1260" t="s">
        <v>11486</v>
      </c>
      <c r="R1001" s="1260" t="s">
        <v>17025</v>
      </c>
      <c r="S1001" s="1259">
        <v>1</v>
      </c>
      <c r="T1001" s="1260" t="s">
        <v>17026</v>
      </c>
      <c r="U1001" s="1260" t="s">
        <v>11290</v>
      </c>
      <c r="V1001" s="1260" t="s">
        <v>13740</v>
      </c>
      <c r="W1001" s="1259">
        <v>0</v>
      </c>
      <c r="X1001" s="1259">
        <v>1007</v>
      </c>
      <c r="Y1001" s="1259">
        <v>0</v>
      </c>
    </row>
    <row r="1002" spans="1:25">
      <c r="A1002" s="1350">
        <v>11202001582</v>
      </c>
      <c r="B1002" s="1260"/>
      <c r="C1002" s="1260" t="s">
        <v>17027</v>
      </c>
      <c r="D1002" s="1260" t="s">
        <v>17028</v>
      </c>
      <c r="E1002" s="1260" t="s">
        <v>11203</v>
      </c>
      <c r="F1002" s="1260" t="s">
        <v>13410</v>
      </c>
      <c r="G1002" s="1260" t="s">
        <v>17029</v>
      </c>
      <c r="H1002" s="1260" t="s">
        <v>11153</v>
      </c>
      <c r="I1002" s="1260" t="s">
        <v>10976</v>
      </c>
      <c r="J1002" s="1259">
        <v>7431874</v>
      </c>
      <c r="K1002" s="1260" t="s">
        <v>11375</v>
      </c>
      <c r="L1002" s="1260" t="s">
        <v>11155</v>
      </c>
      <c r="M1002" s="1260" t="s">
        <v>1566</v>
      </c>
      <c r="N1002" s="1260" t="s">
        <v>17030</v>
      </c>
      <c r="O1002" s="1260" t="s">
        <v>17028</v>
      </c>
      <c r="P1002" s="1259">
        <v>8813900</v>
      </c>
      <c r="Q1002" s="1260" t="s">
        <v>11394</v>
      </c>
      <c r="R1002" s="1260" t="s">
        <v>17031</v>
      </c>
      <c r="S1002" s="1259">
        <v>1</v>
      </c>
      <c r="T1002" s="1260"/>
      <c r="U1002" s="1260" t="s">
        <v>12601</v>
      </c>
      <c r="V1002" s="1260" t="s">
        <v>13752</v>
      </c>
      <c r="W1002" s="1259">
        <v>0</v>
      </c>
      <c r="X1002" s="1259">
        <v>1008</v>
      </c>
      <c r="Y1002" s="1259">
        <v>0</v>
      </c>
    </row>
    <row r="1003" spans="1:25">
      <c r="A1003" s="1350">
        <v>11202001581</v>
      </c>
      <c r="B1003" s="1260" t="s">
        <v>17032</v>
      </c>
      <c r="C1003" s="1260" t="s">
        <v>17033</v>
      </c>
      <c r="D1003" s="1260" t="s">
        <v>17034</v>
      </c>
      <c r="E1003" s="1260" t="s">
        <v>11190</v>
      </c>
      <c r="F1003" s="1260" t="s">
        <v>11440</v>
      </c>
      <c r="G1003" s="1260" t="s">
        <v>17035</v>
      </c>
      <c r="H1003" s="1260" t="s">
        <v>11153</v>
      </c>
      <c r="I1003" s="1260" t="s">
        <v>11177</v>
      </c>
      <c r="J1003" s="1259">
        <v>7431873</v>
      </c>
      <c r="K1003" s="1260" t="s">
        <v>11221</v>
      </c>
      <c r="L1003" s="1260" t="s">
        <v>11155</v>
      </c>
      <c r="M1003" s="1260" t="s">
        <v>1297</v>
      </c>
      <c r="N1003" s="1260" t="s">
        <v>17036</v>
      </c>
      <c r="O1003" s="1260" t="s">
        <v>17034</v>
      </c>
      <c r="P1003" s="1260" t="s">
        <v>17037</v>
      </c>
      <c r="Q1003" s="1260" t="s">
        <v>17038</v>
      </c>
      <c r="R1003" s="1260" t="s">
        <v>17039</v>
      </c>
      <c r="S1003" s="1259">
        <v>1</v>
      </c>
      <c r="T1003" s="1260" t="s">
        <v>17040</v>
      </c>
      <c r="U1003" s="1260" t="s">
        <v>11182</v>
      </c>
      <c r="V1003" s="1260" t="s">
        <v>11730</v>
      </c>
      <c r="W1003" s="1259">
        <v>0</v>
      </c>
      <c r="X1003" s="1259">
        <v>1007</v>
      </c>
      <c r="Y1003" s="1259">
        <v>0</v>
      </c>
    </row>
    <row r="1004" spans="1:25">
      <c r="A1004" s="1350">
        <v>11202001580</v>
      </c>
      <c r="B1004" s="1260"/>
      <c r="C1004" s="1260" t="s">
        <v>17041</v>
      </c>
      <c r="D1004" s="1260" t="s">
        <v>17042</v>
      </c>
      <c r="E1004" s="1260" t="s">
        <v>11419</v>
      </c>
      <c r="F1004" s="1260" t="s">
        <v>16927</v>
      </c>
      <c r="G1004" s="1260" t="s">
        <v>17043</v>
      </c>
      <c r="H1004" s="1260" t="s">
        <v>11153</v>
      </c>
      <c r="I1004" s="1260" t="s">
        <v>11164</v>
      </c>
      <c r="J1004" s="1259">
        <v>7431872</v>
      </c>
      <c r="K1004" s="1260" t="s">
        <v>11221</v>
      </c>
      <c r="L1004" s="1260" t="s">
        <v>11155</v>
      </c>
      <c r="M1004" s="1260" t="s">
        <v>2157</v>
      </c>
      <c r="N1004" s="1260" t="s">
        <v>17044</v>
      </c>
      <c r="O1004" s="1260" t="s">
        <v>17042</v>
      </c>
      <c r="P1004" s="1259">
        <v>8650375</v>
      </c>
      <c r="Q1004" s="1260"/>
      <c r="R1004" s="1260"/>
      <c r="S1004" s="1259">
        <v>1</v>
      </c>
      <c r="T1004" s="1260"/>
      <c r="U1004" s="1260" t="s">
        <v>11290</v>
      </c>
      <c r="V1004" s="1260" t="s">
        <v>13582</v>
      </c>
      <c r="W1004" s="1259">
        <v>0</v>
      </c>
      <c r="X1004" s="1259">
        <v>1007</v>
      </c>
      <c r="Y1004" s="1259">
        <v>0</v>
      </c>
    </row>
    <row r="1005" spans="1:25">
      <c r="A1005" s="1350">
        <v>11202001579</v>
      </c>
      <c r="B1005" s="1260"/>
      <c r="C1005" s="1260" t="s">
        <v>17045</v>
      </c>
      <c r="D1005" s="1260" t="s">
        <v>17046</v>
      </c>
      <c r="E1005" s="1260" t="s">
        <v>12305</v>
      </c>
      <c r="F1005" s="1260" t="s">
        <v>17047</v>
      </c>
      <c r="G1005" s="1260" t="s">
        <v>17048</v>
      </c>
      <c r="H1005" s="1260" t="s">
        <v>11153</v>
      </c>
      <c r="I1005" s="1260" t="s">
        <v>11164</v>
      </c>
      <c r="J1005" s="1259">
        <v>7431871</v>
      </c>
      <c r="K1005" s="1260" t="s">
        <v>11221</v>
      </c>
      <c r="L1005" s="1260" t="s">
        <v>11155</v>
      </c>
      <c r="M1005" s="1260" t="s">
        <v>2389</v>
      </c>
      <c r="N1005" s="1260" t="s">
        <v>17049</v>
      </c>
      <c r="O1005" s="1260" t="s">
        <v>17046</v>
      </c>
      <c r="P1005" s="1259">
        <v>8521885</v>
      </c>
      <c r="Q1005" s="1260"/>
      <c r="R1005" s="1260"/>
      <c r="S1005" s="1259">
        <v>1</v>
      </c>
      <c r="T1005" s="1260"/>
      <c r="U1005" s="1260" t="s">
        <v>11405</v>
      </c>
      <c r="V1005" s="1260" t="s">
        <v>17050</v>
      </c>
      <c r="W1005" s="1259">
        <v>0</v>
      </c>
      <c r="X1005" s="1259">
        <v>1007</v>
      </c>
      <c r="Y1005" s="1259">
        <v>0</v>
      </c>
    </row>
    <row r="1006" spans="1:25">
      <c r="A1006" s="1350">
        <v>11202001578</v>
      </c>
      <c r="B1006" s="1260"/>
      <c r="C1006" s="1260" t="s">
        <v>17051</v>
      </c>
      <c r="D1006" s="1260" t="s">
        <v>16732</v>
      </c>
      <c r="E1006" s="1260" t="s">
        <v>11509</v>
      </c>
      <c r="F1006" s="1260" t="s">
        <v>16856</v>
      </c>
      <c r="G1006" s="1260" t="s">
        <v>17052</v>
      </c>
      <c r="H1006" s="1260" t="s">
        <v>11153</v>
      </c>
      <c r="I1006" s="1260" t="s">
        <v>10976</v>
      </c>
      <c r="J1006" s="1259">
        <v>7431870</v>
      </c>
      <c r="K1006" s="1260" t="s">
        <v>11221</v>
      </c>
      <c r="L1006" s="1260" t="s">
        <v>11155</v>
      </c>
      <c r="M1006" s="1260" t="s">
        <v>2533</v>
      </c>
      <c r="N1006" s="1260" t="s">
        <v>16735</v>
      </c>
      <c r="O1006" s="1260" t="s">
        <v>16732</v>
      </c>
      <c r="P1006" s="1260" t="s">
        <v>17053</v>
      </c>
      <c r="Q1006" s="1260" t="s">
        <v>11795</v>
      </c>
      <c r="R1006" s="1260" t="s">
        <v>13295</v>
      </c>
      <c r="S1006" s="1259">
        <v>1</v>
      </c>
      <c r="T1006" s="1260"/>
      <c r="U1006" s="1260" t="s">
        <v>11231</v>
      </c>
      <c r="V1006" s="1260" t="s">
        <v>12833</v>
      </c>
      <c r="W1006" s="1259">
        <v>0</v>
      </c>
      <c r="X1006" s="1259">
        <v>1007</v>
      </c>
      <c r="Y1006" s="1259">
        <v>0</v>
      </c>
    </row>
    <row r="1007" spans="1:25">
      <c r="A1007" s="1350">
        <v>11202001577</v>
      </c>
      <c r="B1007" s="1260"/>
      <c r="C1007" s="1260" t="s">
        <v>17054</v>
      </c>
      <c r="D1007" s="1260" t="s">
        <v>17055</v>
      </c>
      <c r="E1007" s="1260" t="s">
        <v>11353</v>
      </c>
      <c r="F1007" s="1260" t="s">
        <v>17056</v>
      </c>
      <c r="G1007" s="1260" t="s">
        <v>17057</v>
      </c>
      <c r="H1007" s="1260" t="s">
        <v>11153</v>
      </c>
      <c r="I1007" s="1260" t="s">
        <v>10976</v>
      </c>
      <c r="J1007" s="1259">
        <v>7431869</v>
      </c>
      <c r="K1007" s="1260" t="s">
        <v>11221</v>
      </c>
      <c r="L1007" s="1260" t="s">
        <v>11155</v>
      </c>
      <c r="M1007" s="1260" t="s">
        <v>1945</v>
      </c>
      <c r="N1007" s="1260" t="s">
        <v>17058</v>
      </c>
      <c r="O1007" s="1260" t="s">
        <v>17055</v>
      </c>
      <c r="P1007" s="1260"/>
      <c r="Q1007" s="1260" t="s">
        <v>17059</v>
      </c>
      <c r="R1007" s="1260" t="s">
        <v>17060</v>
      </c>
      <c r="S1007" s="1259">
        <v>1</v>
      </c>
      <c r="T1007" s="1260"/>
      <c r="U1007" s="1260" t="s">
        <v>11396</v>
      </c>
      <c r="V1007" s="1260" t="s">
        <v>13071</v>
      </c>
      <c r="W1007" s="1259">
        <v>0</v>
      </c>
      <c r="X1007" s="1259">
        <v>1007</v>
      </c>
      <c r="Y1007" s="1259">
        <v>0</v>
      </c>
    </row>
    <row r="1008" spans="1:25">
      <c r="A1008" s="1350">
        <v>11202001576</v>
      </c>
      <c r="B1008" s="1260" t="s">
        <v>17061</v>
      </c>
      <c r="C1008" s="1260" t="s">
        <v>17062</v>
      </c>
      <c r="D1008" s="1260" t="s">
        <v>17063</v>
      </c>
      <c r="E1008" s="1260" t="s">
        <v>11491</v>
      </c>
      <c r="F1008" s="1260" t="s">
        <v>11440</v>
      </c>
      <c r="G1008" s="1260" t="s">
        <v>17064</v>
      </c>
      <c r="H1008" s="1260" t="s">
        <v>11153</v>
      </c>
      <c r="I1008" s="1260" t="s">
        <v>11177</v>
      </c>
      <c r="J1008" s="1259">
        <v>7431868</v>
      </c>
      <c r="K1008" s="1260" t="s">
        <v>11221</v>
      </c>
      <c r="L1008" s="1260" t="s">
        <v>11155</v>
      </c>
      <c r="M1008" s="1260" t="s">
        <v>2363</v>
      </c>
      <c r="N1008" s="1260" t="s">
        <v>17065</v>
      </c>
      <c r="O1008" s="1260" t="s">
        <v>17063</v>
      </c>
      <c r="P1008" s="1260" t="s">
        <v>17066</v>
      </c>
      <c r="Q1008" s="1260" t="s">
        <v>12640</v>
      </c>
      <c r="R1008" s="1260" t="s">
        <v>17067</v>
      </c>
      <c r="S1008" s="1259">
        <v>1</v>
      </c>
      <c r="T1008" s="1260" t="s">
        <v>17068</v>
      </c>
      <c r="U1008" s="1260" t="s">
        <v>11751</v>
      </c>
      <c r="V1008" s="1260" t="s">
        <v>12945</v>
      </c>
      <c r="W1008" s="1259">
        <v>0</v>
      </c>
      <c r="X1008" s="1259">
        <v>1007</v>
      </c>
      <c r="Y1008" s="1259">
        <v>0</v>
      </c>
    </row>
    <row r="1009" spans="1:25">
      <c r="A1009" s="1350">
        <v>11202001575</v>
      </c>
      <c r="B1009" s="1260" t="s">
        <v>17069</v>
      </c>
      <c r="C1009" s="1260" t="s">
        <v>17070</v>
      </c>
      <c r="D1009" s="1260" t="s">
        <v>17071</v>
      </c>
      <c r="E1009" s="1260" t="s">
        <v>11251</v>
      </c>
      <c r="F1009" s="1260" t="s">
        <v>13918</v>
      </c>
      <c r="G1009" s="1260" t="s">
        <v>17072</v>
      </c>
      <c r="H1009" s="1260" t="s">
        <v>11153</v>
      </c>
      <c r="I1009" s="1260" t="s">
        <v>11164</v>
      </c>
      <c r="J1009" s="1259">
        <v>7431867</v>
      </c>
      <c r="K1009" s="1260" t="s">
        <v>11221</v>
      </c>
      <c r="L1009" s="1260" t="s">
        <v>11155</v>
      </c>
      <c r="M1009" s="1260" t="s">
        <v>2567</v>
      </c>
      <c r="N1009" s="1260" t="s">
        <v>17073</v>
      </c>
      <c r="O1009" s="1260" t="s">
        <v>17071</v>
      </c>
      <c r="P1009" s="1260" t="s">
        <v>17074</v>
      </c>
      <c r="Q1009" s="1260" t="s">
        <v>17075</v>
      </c>
      <c r="R1009" s="1260" t="s">
        <v>17076</v>
      </c>
      <c r="S1009" s="1259">
        <v>1</v>
      </c>
      <c r="T1009" s="1260" t="s">
        <v>17077</v>
      </c>
      <c r="U1009" s="1260" t="s">
        <v>11921</v>
      </c>
      <c r="V1009" s="1260" t="s">
        <v>12353</v>
      </c>
      <c r="W1009" s="1259">
        <v>0</v>
      </c>
      <c r="X1009" s="1259">
        <v>1007</v>
      </c>
      <c r="Y1009" s="1259">
        <v>0</v>
      </c>
    </row>
    <row r="1010" spans="1:25">
      <c r="A1010" s="1350">
        <v>11202001574</v>
      </c>
      <c r="B1010" s="1260"/>
      <c r="C1010" s="1260" t="s">
        <v>17078</v>
      </c>
      <c r="D1010" s="1260" t="s">
        <v>17079</v>
      </c>
      <c r="E1010" s="1260" t="s">
        <v>11353</v>
      </c>
      <c r="F1010" s="1260" t="s">
        <v>11938</v>
      </c>
      <c r="G1010" s="1260" t="s">
        <v>17080</v>
      </c>
      <c r="H1010" s="1260" t="s">
        <v>11153</v>
      </c>
      <c r="I1010" s="1260" t="s">
        <v>11243</v>
      </c>
      <c r="J1010" s="1259">
        <v>7431866</v>
      </c>
      <c r="K1010" s="1260" t="s">
        <v>11221</v>
      </c>
      <c r="L1010" s="1260" t="s">
        <v>11155</v>
      </c>
      <c r="M1010" s="1260" t="s">
        <v>262</v>
      </c>
      <c r="N1010" s="1260"/>
      <c r="O1010" s="1260" t="s">
        <v>17079</v>
      </c>
      <c r="P1010" s="1260"/>
      <c r="Q1010" s="1260" t="s">
        <v>11450</v>
      </c>
      <c r="R1010" s="1260"/>
      <c r="S1010" s="1259">
        <v>1</v>
      </c>
      <c r="T1010" s="1260"/>
      <c r="U1010" s="1260"/>
      <c r="V1010" s="1260"/>
      <c r="W1010" s="1259">
        <v>0</v>
      </c>
      <c r="X1010" s="1259">
        <v>1007</v>
      </c>
      <c r="Y1010" s="1259">
        <v>0</v>
      </c>
    </row>
    <row r="1011" spans="1:25">
      <c r="A1011" s="1350">
        <v>11202001573</v>
      </c>
      <c r="B1011" s="1260"/>
      <c r="C1011" s="1260" t="s">
        <v>17081</v>
      </c>
      <c r="D1011" s="1260" t="s">
        <v>17082</v>
      </c>
      <c r="E1011" s="1260" t="s">
        <v>14894</v>
      </c>
      <c r="F1011" s="1260" t="s">
        <v>13918</v>
      </c>
      <c r="G1011" s="1260" t="s">
        <v>17083</v>
      </c>
      <c r="H1011" s="1260" t="s">
        <v>11153</v>
      </c>
      <c r="I1011" s="1260" t="s">
        <v>11164</v>
      </c>
      <c r="J1011" s="1259">
        <v>7431865</v>
      </c>
      <c r="K1011" s="1260" t="s">
        <v>11221</v>
      </c>
      <c r="L1011" s="1260" t="s">
        <v>11155</v>
      </c>
      <c r="M1011" s="1260" t="s">
        <v>1686</v>
      </c>
      <c r="N1011" s="1260" t="s">
        <v>17084</v>
      </c>
      <c r="O1011" s="1260" t="s">
        <v>17082</v>
      </c>
      <c r="P1011" s="1260" t="s">
        <v>17085</v>
      </c>
      <c r="Q1011" s="1260"/>
      <c r="R1011" s="1260" t="s">
        <v>17086</v>
      </c>
      <c r="S1011" s="1259">
        <v>1</v>
      </c>
      <c r="T1011" s="1260"/>
      <c r="U1011" s="1260" t="s">
        <v>11921</v>
      </c>
      <c r="V1011" s="1260" t="s">
        <v>17087</v>
      </c>
      <c r="W1011" s="1259">
        <v>0</v>
      </c>
      <c r="X1011" s="1259">
        <v>1007</v>
      </c>
      <c r="Y1011" s="1259">
        <v>0</v>
      </c>
    </row>
    <row r="1012" spans="1:25">
      <c r="A1012" s="1350">
        <v>11202001572</v>
      </c>
      <c r="B1012" s="1260"/>
      <c r="C1012" s="1260" t="s">
        <v>17081</v>
      </c>
      <c r="D1012" s="1260" t="s">
        <v>17088</v>
      </c>
      <c r="E1012" s="1260" t="s">
        <v>11190</v>
      </c>
      <c r="F1012" s="1260" t="s">
        <v>11440</v>
      </c>
      <c r="G1012" s="1260" t="s">
        <v>17089</v>
      </c>
      <c r="H1012" s="1260" t="s">
        <v>11153</v>
      </c>
      <c r="I1012" s="1260" t="s">
        <v>11177</v>
      </c>
      <c r="J1012" s="1259">
        <v>7431864</v>
      </c>
      <c r="K1012" s="1260" t="s">
        <v>11221</v>
      </c>
      <c r="L1012" s="1260" t="s">
        <v>11155</v>
      </c>
      <c r="M1012" s="1260" t="s">
        <v>2552</v>
      </c>
      <c r="N1012" s="1260" t="s">
        <v>17090</v>
      </c>
      <c r="O1012" s="1260" t="s">
        <v>17088</v>
      </c>
      <c r="P1012" s="1260"/>
      <c r="Q1012" s="1260"/>
      <c r="R1012" s="1259">
        <v>7768868</v>
      </c>
      <c r="S1012" s="1259">
        <v>1</v>
      </c>
      <c r="T1012" s="1260"/>
      <c r="U1012" s="1260" t="s">
        <v>11269</v>
      </c>
      <c r="V1012" s="1260" t="s">
        <v>13377</v>
      </c>
      <c r="W1012" s="1259">
        <v>0</v>
      </c>
      <c r="X1012" s="1259">
        <v>1007</v>
      </c>
      <c r="Y1012" s="1259">
        <v>0</v>
      </c>
    </row>
    <row r="1013" spans="1:25">
      <c r="A1013" s="1350">
        <v>11202001571</v>
      </c>
      <c r="B1013" s="1260"/>
      <c r="C1013" s="1260" t="s">
        <v>17081</v>
      </c>
      <c r="D1013" s="1260" t="s">
        <v>17091</v>
      </c>
      <c r="E1013" s="1260" t="s">
        <v>11190</v>
      </c>
      <c r="F1013" s="1260" t="s">
        <v>13426</v>
      </c>
      <c r="G1013" s="1260" t="s">
        <v>17092</v>
      </c>
      <c r="H1013" s="1260" t="s">
        <v>11153</v>
      </c>
      <c r="I1013" s="1260" t="s">
        <v>10976</v>
      </c>
      <c r="J1013" s="1259">
        <v>7431863</v>
      </c>
      <c r="K1013" s="1260" t="s">
        <v>11375</v>
      </c>
      <c r="L1013" s="1260" t="s">
        <v>11155</v>
      </c>
      <c r="M1013" s="1260" t="s">
        <v>2034</v>
      </c>
      <c r="N1013" s="1260" t="s">
        <v>17093</v>
      </c>
      <c r="O1013" s="1260" t="s">
        <v>17091</v>
      </c>
      <c r="P1013" s="1260"/>
      <c r="Q1013" s="1260"/>
      <c r="R1013" s="1260" t="s">
        <v>17094</v>
      </c>
      <c r="S1013" s="1259">
        <v>1</v>
      </c>
      <c r="T1013" s="1260"/>
      <c r="U1013" s="1260" t="s">
        <v>11396</v>
      </c>
      <c r="V1013" s="1260" t="s">
        <v>11878</v>
      </c>
      <c r="W1013" s="1259">
        <v>0</v>
      </c>
      <c r="X1013" s="1259">
        <v>1008</v>
      </c>
      <c r="Y1013" s="1259">
        <v>0</v>
      </c>
    </row>
    <row r="1014" spans="1:25">
      <c r="A1014" s="1350">
        <v>11202001570</v>
      </c>
      <c r="B1014" s="1260" t="s">
        <v>17095</v>
      </c>
      <c r="C1014" s="1260" t="s">
        <v>17096</v>
      </c>
      <c r="D1014" s="1260" t="s">
        <v>17097</v>
      </c>
      <c r="E1014" s="1260" t="s">
        <v>11311</v>
      </c>
      <c r="F1014" s="1260"/>
      <c r="G1014" s="1260"/>
      <c r="H1014" s="1260" t="s">
        <v>11153</v>
      </c>
      <c r="I1014" s="1260" t="s">
        <v>13027</v>
      </c>
      <c r="J1014" s="1259">
        <v>7431862</v>
      </c>
      <c r="K1014" s="1260" t="s">
        <v>11221</v>
      </c>
      <c r="L1014" s="1260" t="s">
        <v>11275</v>
      </c>
      <c r="M1014" s="1260" t="s">
        <v>2143</v>
      </c>
      <c r="N1014" s="1260" t="s">
        <v>17098</v>
      </c>
      <c r="O1014" s="1260" t="s">
        <v>17097</v>
      </c>
      <c r="P1014" s="1260"/>
      <c r="Q1014" s="1260" t="s">
        <v>17099</v>
      </c>
      <c r="R1014" s="1260" t="s">
        <v>17100</v>
      </c>
      <c r="S1014" s="1259">
        <v>1</v>
      </c>
      <c r="T1014" s="1260"/>
      <c r="U1014" s="1260" t="s">
        <v>11256</v>
      </c>
      <c r="V1014" s="1260" t="s">
        <v>17101</v>
      </c>
      <c r="W1014" s="1259">
        <v>0</v>
      </c>
      <c r="X1014" s="1259">
        <v>1007</v>
      </c>
      <c r="Y1014" s="1259">
        <v>2</v>
      </c>
    </row>
    <row r="1015" spans="1:25">
      <c r="A1015" s="1350">
        <v>11202001569</v>
      </c>
      <c r="B1015" s="1260" t="s">
        <v>17102</v>
      </c>
      <c r="C1015" s="1260" t="s">
        <v>17103</v>
      </c>
      <c r="D1015" s="1260" t="s">
        <v>17104</v>
      </c>
      <c r="E1015" s="1260" t="s">
        <v>11311</v>
      </c>
      <c r="F1015" s="1260"/>
      <c r="G1015" s="1260"/>
      <c r="H1015" s="1260" t="s">
        <v>11153</v>
      </c>
      <c r="I1015" s="1260" t="s">
        <v>13027</v>
      </c>
      <c r="J1015" s="1259">
        <v>7431861</v>
      </c>
      <c r="K1015" s="1260" t="s">
        <v>11221</v>
      </c>
      <c r="L1015" s="1260" t="s">
        <v>11275</v>
      </c>
      <c r="M1015" s="1260" t="s">
        <v>2143</v>
      </c>
      <c r="N1015" s="1260" t="s">
        <v>17105</v>
      </c>
      <c r="O1015" s="1260" t="s">
        <v>17104</v>
      </c>
      <c r="P1015" s="1260"/>
      <c r="Q1015" s="1260" t="s">
        <v>17106</v>
      </c>
      <c r="R1015" s="1260" t="s">
        <v>17107</v>
      </c>
      <c r="S1015" s="1259">
        <v>1</v>
      </c>
      <c r="T1015" s="1260"/>
      <c r="U1015" s="1260" t="s">
        <v>11256</v>
      </c>
      <c r="V1015" s="1260" t="s">
        <v>17101</v>
      </c>
      <c r="W1015" s="1259">
        <v>0</v>
      </c>
      <c r="X1015" s="1259">
        <v>1007</v>
      </c>
      <c r="Y1015" s="1259">
        <v>2</v>
      </c>
    </row>
    <row r="1016" spans="1:25">
      <c r="A1016" s="1350">
        <v>11202001568</v>
      </c>
      <c r="B1016" s="1260" t="s">
        <v>17108</v>
      </c>
      <c r="C1016" s="1260" t="s">
        <v>17109</v>
      </c>
      <c r="D1016" s="1260" t="s">
        <v>17110</v>
      </c>
      <c r="E1016" s="1260" t="s">
        <v>11311</v>
      </c>
      <c r="F1016" s="1260"/>
      <c r="G1016" s="1260"/>
      <c r="H1016" s="1260" t="s">
        <v>11153</v>
      </c>
      <c r="I1016" s="1260" t="s">
        <v>13027</v>
      </c>
      <c r="J1016" s="1259">
        <v>7431860</v>
      </c>
      <c r="K1016" s="1260" t="s">
        <v>11221</v>
      </c>
      <c r="L1016" s="1260" t="s">
        <v>11275</v>
      </c>
      <c r="M1016" s="1260" t="s">
        <v>2143</v>
      </c>
      <c r="N1016" s="1260" t="s">
        <v>17111</v>
      </c>
      <c r="O1016" s="1260" t="s">
        <v>17110</v>
      </c>
      <c r="P1016" s="1260"/>
      <c r="Q1016" s="1260" t="s">
        <v>17112</v>
      </c>
      <c r="R1016" s="1260" t="s">
        <v>17113</v>
      </c>
      <c r="S1016" s="1259">
        <v>1</v>
      </c>
      <c r="T1016" s="1260"/>
      <c r="U1016" s="1260" t="s">
        <v>11256</v>
      </c>
      <c r="V1016" s="1260" t="s">
        <v>14549</v>
      </c>
      <c r="W1016" s="1259">
        <v>0</v>
      </c>
      <c r="X1016" s="1259">
        <v>1007</v>
      </c>
      <c r="Y1016" s="1259">
        <v>2</v>
      </c>
    </row>
    <row r="1017" spans="1:25">
      <c r="A1017" s="1350">
        <v>11202001567</v>
      </c>
      <c r="B1017" s="1260" t="s">
        <v>17114</v>
      </c>
      <c r="C1017" s="1260" t="s">
        <v>17115</v>
      </c>
      <c r="D1017" s="1260" t="s">
        <v>17116</v>
      </c>
      <c r="E1017" s="1260" t="s">
        <v>11190</v>
      </c>
      <c r="F1017" s="1260"/>
      <c r="G1017" s="1260"/>
      <c r="H1017" s="1260" t="s">
        <v>11153</v>
      </c>
      <c r="I1017" s="1260" t="s">
        <v>13027</v>
      </c>
      <c r="J1017" s="1259">
        <v>7431859</v>
      </c>
      <c r="K1017" s="1260" t="s">
        <v>11221</v>
      </c>
      <c r="L1017" s="1260" t="s">
        <v>11275</v>
      </c>
      <c r="M1017" s="1260" t="s">
        <v>2143</v>
      </c>
      <c r="N1017" s="1260" t="s">
        <v>17117</v>
      </c>
      <c r="O1017" s="1260" t="s">
        <v>17116</v>
      </c>
      <c r="P1017" s="1260" t="s">
        <v>17118</v>
      </c>
      <c r="Q1017" s="1260" t="s">
        <v>11486</v>
      </c>
      <c r="R1017" s="1260" t="s">
        <v>17119</v>
      </c>
      <c r="S1017" s="1259">
        <v>1</v>
      </c>
      <c r="T1017" s="1260" t="s">
        <v>17120</v>
      </c>
      <c r="U1017" s="1260" t="s">
        <v>11256</v>
      </c>
      <c r="V1017" s="1260" t="s">
        <v>17101</v>
      </c>
      <c r="W1017" s="1259">
        <v>0</v>
      </c>
      <c r="X1017" s="1259">
        <v>1007</v>
      </c>
      <c r="Y1017" s="1259">
        <v>2</v>
      </c>
    </row>
    <row r="1018" spans="1:25">
      <c r="A1018" s="1350">
        <v>11202001566</v>
      </c>
      <c r="B1018" s="1260" t="s">
        <v>17121</v>
      </c>
      <c r="C1018" s="1260" t="s">
        <v>17122</v>
      </c>
      <c r="D1018" s="1260" t="s">
        <v>17123</v>
      </c>
      <c r="E1018" s="1260" t="s">
        <v>11311</v>
      </c>
      <c r="F1018" s="1260"/>
      <c r="G1018" s="1260"/>
      <c r="H1018" s="1260" t="s">
        <v>11153</v>
      </c>
      <c r="I1018" s="1260" t="s">
        <v>13027</v>
      </c>
      <c r="J1018" s="1259">
        <v>7431858</v>
      </c>
      <c r="K1018" s="1260" t="s">
        <v>11221</v>
      </c>
      <c r="L1018" s="1260" t="s">
        <v>11275</v>
      </c>
      <c r="M1018" s="1260" t="s">
        <v>2143</v>
      </c>
      <c r="N1018" s="1260" t="s">
        <v>17124</v>
      </c>
      <c r="O1018" s="1260" t="s">
        <v>17123</v>
      </c>
      <c r="P1018" s="1260"/>
      <c r="Q1018" s="1260" t="s">
        <v>17125</v>
      </c>
      <c r="R1018" s="1260" t="s">
        <v>17126</v>
      </c>
      <c r="S1018" s="1259">
        <v>1</v>
      </c>
      <c r="T1018" s="1260"/>
      <c r="U1018" s="1260" t="s">
        <v>11198</v>
      </c>
      <c r="V1018" s="1260" t="s">
        <v>13031</v>
      </c>
      <c r="W1018" s="1259">
        <v>0</v>
      </c>
      <c r="X1018" s="1259">
        <v>1007</v>
      </c>
      <c r="Y1018" s="1259">
        <v>2</v>
      </c>
    </row>
    <row r="1019" spans="1:25">
      <c r="A1019" s="1350">
        <v>11202001565</v>
      </c>
      <c r="B1019" s="1260"/>
      <c r="C1019" s="1260" t="s">
        <v>17127</v>
      </c>
      <c r="D1019" s="1260" t="s">
        <v>17128</v>
      </c>
      <c r="E1019" s="1260" t="s">
        <v>11353</v>
      </c>
      <c r="F1019" s="1260" t="s">
        <v>11440</v>
      </c>
      <c r="G1019" s="1260" t="s">
        <v>17129</v>
      </c>
      <c r="H1019" s="1260" t="s">
        <v>11153</v>
      </c>
      <c r="I1019" s="1260" t="s">
        <v>11177</v>
      </c>
      <c r="J1019" s="1259">
        <v>7431857</v>
      </c>
      <c r="K1019" s="1260" t="s">
        <v>11221</v>
      </c>
      <c r="L1019" s="1260" t="s">
        <v>11155</v>
      </c>
      <c r="M1019" s="1260" t="s">
        <v>262</v>
      </c>
      <c r="N1019" s="1260"/>
      <c r="O1019" s="1260" t="s">
        <v>17128</v>
      </c>
      <c r="P1019" s="1260"/>
      <c r="Q1019" s="1260"/>
      <c r="R1019" s="1260" t="s">
        <v>17130</v>
      </c>
      <c r="S1019" s="1259">
        <v>1</v>
      </c>
      <c r="T1019" s="1260"/>
      <c r="U1019" s="1260"/>
      <c r="V1019" s="1260"/>
      <c r="W1019" s="1259">
        <v>0</v>
      </c>
      <c r="X1019" s="1259">
        <v>1007</v>
      </c>
      <c r="Y1019" s="1259">
        <v>0</v>
      </c>
    </row>
    <row r="1020" spans="1:25">
      <c r="A1020" s="1350">
        <v>11202001564</v>
      </c>
      <c r="B1020" s="1260" t="s">
        <v>17131</v>
      </c>
      <c r="C1020" s="1260" t="s">
        <v>17132</v>
      </c>
      <c r="D1020" s="1260" t="s">
        <v>17133</v>
      </c>
      <c r="E1020" s="1260" t="s">
        <v>11311</v>
      </c>
      <c r="F1020" s="1260" t="s">
        <v>13025</v>
      </c>
      <c r="G1020" s="1260" t="s">
        <v>17134</v>
      </c>
      <c r="H1020" s="1260" t="s">
        <v>11153</v>
      </c>
      <c r="I1020" s="1260" t="s">
        <v>13027</v>
      </c>
      <c r="J1020" s="1259">
        <v>7431856</v>
      </c>
      <c r="K1020" s="1260" t="s">
        <v>11221</v>
      </c>
      <c r="L1020" s="1260" t="s">
        <v>11385</v>
      </c>
      <c r="M1020" s="1260" t="s">
        <v>2143</v>
      </c>
      <c r="N1020" s="1260" t="s">
        <v>17135</v>
      </c>
      <c r="O1020" s="1260" t="s">
        <v>17133</v>
      </c>
      <c r="P1020" s="1260"/>
      <c r="Q1020" s="1260" t="s">
        <v>17136</v>
      </c>
      <c r="R1020" s="1260" t="s">
        <v>17137</v>
      </c>
      <c r="S1020" s="1259">
        <v>1</v>
      </c>
      <c r="T1020" s="1260"/>
      <c r="U1020" s="1260" t="s">
        <v>11256</v>
      </c>
      <c r="V1020" s="1260" t="s">
        <v>14549</v>
      </c>
      <c r="W1020" s="1259">
        <v>0</v>
      </c>
      <c r="X1020" s="1259">
        <v>1007</v>
      </c>
      <c r="Y1020" s="1259">
        <v>1</v>
      </c>
    </row>
    <row r="1021" spans="1:25">
      <c r="A1021" s="1350">
        <v>11202001563</v>
      </c>
      <c r="B1021" s="1260" t="s">
        <v>17138</v>
      </c>
      <c r="C1021" s="1260" t="s">
        <v>17132</v>
      </c>
      <c r="D1021" s="1260" t="s">
        <v>17139</v>
      </c>
      <c r="E1021" s="1260" t="s">
        <v>11384</v>
      </c>
      <c r="F1021" s="1260"/>
      <c r="G1021" s="1260"/>
      <c r="H1021" s="1260" t="s">
        <v>11153</v>
      </c>
      <c r="I1021" s="1260" t="s">
        <v>13027</v>
      </c>
      <c r="J1021" s="1259">
        <v>7431855</v>
      </c>
      <c r="K1021" s="1260" t="s">
        <v>11221</v>
      </c>
      <c r="L1021" s="1260" t="s">
        <v>11275</v>
      </c>
      <c r="M1021" s="1260" t="s">
        <v>2143</v>
      </c>
      <c r="N1021" s="1260" t="s">
        <v>17140</v>
      </c>
      <c r="O1021" s="1260" t="s">
        <v>17139</v>
      </c>
      <c r="P1021" s="1260"/>
      <c r="Q1021" s="1260" t="s">
        <v>17141</v>
      </c>
      <c r="R1021" s="1260" t="s">
        <v>17142</v>
      </c>
      <c r="S1021" s="1259">
        <v>1</v>
      </c>
      <c r="T1021" s="1260"/>
      <c r="U1021" s="1260" t="s">
        <v>11256</v>
      </c>
      <c r="V1021" s="1260" t="s">
        <v>17101</v>
      </c>
      <c r="W1021" s="1259">
        <v>0</v>
      </c>
      <c r="X1021" s="1259">
        <v>1007</v>
      </c>
      <c r="Y1021" s="1259">
        <v>2</v>
      </c>
    </row>
    <row r="1022" spans="1:25">
      <c r="A1022" s="1350">
        <v>11202001562</v>
      </c>
      <c r="B1022" s="1260" t="s">
        <v>17143</v>
      </c>
      <c r="C1022" s="1260" t="s">
        <v>17144</v>
      </c>
      <c r="D1022" s="1260" t="s">
        <v>17145</v>
      </c>
      <c r="E1022" s="1260" t="s">
        <v>11203</v>
      </c>
      <c r="F1022" s="1260" t="s">
        <v>16856</v>
      </c>
      <c r="G1022" s="1260" t="s">
        <v>17146</v>
      </c>
      <c r="H1022" s="1260" t="s">
        <v>11153</v>
      </c>
      <c r="I1022" s="1260" t="s">
        <v>10976</v>
      </c>
      <c r="J1022" s="1259">
        <v>7431854</v>
      </c>
      <c r="K1022" s="1260" t="s">
        <v>11375</v>
      </c>
      <c r="L1022" s="1260" t="s">
        <v>11155</v>
      </c>
      <c r="M1022" s="1260" t="s">
        <v>1985</v>
      </c>
      <c r="N1022" s="1260" t="s">
        <v>17147</v>
      </c>
      <c r="O1022" s="1260" t="s">
        <v>17145</v>
      </c>
      <c r="P1022" s="1260" t="s">
        <v>17148</v>
      </c>
      <c r="Q1022" s="1260" t="s">
        <v>11223</v>
      </c>
      <c r="R1022" s="1260" t="s">
        <v>16271</v>
      </c>
      <c r="S1022" s="1259">
        <v>1</v>
      </c>
      <c r="T1022" s="1260" t="s">
        <v>17149</v>
      </c>
      <c r="U1022" s="1260" t="s">
        <v>11158</v>
      </c>
      <c r="V1022" s="1260" t="s">
        <v>11869</v>
      </c>
      <c r="W1022" s="1259">
        <v>0</v>
      </c>
      <c r="X1022" s="1259">
        <v>1008</v>
      </c>
      <c r="Y1022" s="1259">
        <v>0</v>
      </c>
    </row>
    <row r="1023" spans="1:25">
      <c r="A1023" s="1350">
        <v>11202001561</v>
      </c>
      <c r="B1023" s="1260" t="s">
        <v>17150</v>
      </c>
      <c r="C1023" s="1260" t="s">
        <v>17151</v>
      </c>
      <c r="D1023" s="1260" t="s">
        <v>17152</v>
      </c>
      <c r="E1023" s="1260" t="s">
        <v>11190</v>
      </c>
      <c r="F1023" s="1260" t="s">
        <v>16927</v>
      </c>
      <c r="G1023" s="1260" t="s">
        <v>17153</v>
      </c>
      <c r="H1023" s="1260" t="s">
        <v>11153</v>
      </c>
      <c r="I1023" s="1260" t="s">
        <v>11164</v>
      </c>
      <c r="J1023" s="1259">
        <v>7431853</v>
      </c>
      <c r="K1023" s="1260" t="s">
        <v>11221</v>
      </c>
      <c r="L1023" s="1260" t="s">
        <v>11155</v>
      </c>
      <c r="M1023" s="1260" t="s">
        <v>2157</v>
      </c>
      <c r="N1023" s="1260" t="s">
        <v>17154</v>
      </c>
      <c r="O1023" s="1260" t="s">
        <v>17152</v>
      </c>
      <c r="P1023" s="1260" t="s">
        <v>17155</v>
      </c>
      <c r="Q1023" s="1260" t="s">
        <v>11411</v>
      </c>
      <c r="R1023" s="1260" t="s">
        <v>17156</v>
      </c>
      <c r="S1023" s="1259">
        <v>1</v>
      </c>
      <c r="T1023" s="1260" t="s">
        <v>17157</v>
      </c>
      <c r="U1023" s="1260" t="s">
        <v>11290</v>
      </c>
      <c r="V1023" s="1260" t="s">
        <v>13582</v>
      </c>
      <c r="W1023" s="1259">
        <v>0</v>
      </c>
      <c r="X1023" s="1259">
        <v>1007</v>
      </c>
      <c r="Y1023" s="1259">
        <v>0</v>
      </c>
    </row>
    <row r="1024" spans="1:25">
      <c r="A1024" s="1350">
        <v>11202001560</v>
      </c>
      <c r="B1024" s="1260"/>
      <c r="C1024" s="1260" t="s">
        <v>17158</v>
      </c>
      <c r="D1024" s="1260" t="s">
        <v>17159</v>
      </c>
      <c r="E1024" s="1260" t="s">
        <v>11251</v>
      </c>
      <c r="F1024" s="1260" t="s">
        <v>17160</v>
      </c>
      <c r="G1024" s="1260" t="s">
        <v>17161</v>
      </c>
      <c r="H1024" s="1260" t="s">
        <v>11153</v>
      </c>
      <c r="I1024" s="1260" t="s">
        <v>11164</v>
      </c>
      <c r="J1024" s="1259">
        <v>7431852</v>
      </c>
      <c r="K1024" s="1260" t="s">
        <v>11221</v>
      </c>
      <c r="L1024" s="1260" t="s">
        <v>11155</v>
      </c>
      <c r="M1024" s="1260" t="s">
        <v>262</v>
      </c>
      <c r="N1024" s="1260"/>
      <c r="O1024" s="1260" t="s">
        <v>17159</v>
      </c>
      <c r="P1024" s="1260"/>
      <c r="Q1024" s="1260" t="s">
        <v>11596</v>
      </c>
      <c r="R1024" s="1260"/>
      <c r="S1024" s="1259">
        <v>1</v>
      </c>
      <c r="T1024" s="1260"/>
      <c r="U1024" s="1260"/>
      <c r="V1024" s="1260"/>
      <c r="W1024" s="1259">
        <v>0</v>
      </c>
      <c r="X1024" s="1259">
        <v>1007</v>
      </c>
      <c r="Y1024" s="1259">
        <v>0</v>
      </c>
    </row>
    <row r="1025" spans="1:25">
      <c r="A1025" s="1350">
        <v>11202001559</v>
      </c>
      <c r="B1025" s="1260"/>
      <c r="C1025" s="1260" t="s">
        <v>17162</v>
      </c>
      <c r="D1025" s="1260" t="s">
        <v>17163</v>
      </c>
      <c r="E1025" s="1260" t="s">
        <v>11461</v>
      </c>
      <c r="F1025" s="1260" t="s">
        <v>17164</v>
      </c>
      <c r="G1025" s="1260" t="s">
        <v>17165</v>
      </c>
      <c r="H1025" s="1260" t="s">
        <v>11153</v>
      </c>
      <c r="I1025" s="1260" t="s">
        <v>11164</v>
      </c>
      <c r="J1025" s="1259">
        <v>7431851</v>
      </c>
      <c r="K1025" s="1260" t="s">
        <v>11221</v>
      </c>
      <c r="L1025" s="1260" t="s">
        <v>11155</v>
      </c>
      <c r="M1025" s="1260" t="s">
        <v>262</v>
      </c>
      <c r="N1025" s="1260"/>
      <c r="O1025" s="1260" t="s">
        <v>17163</v>
      </c>
      <c r="P1025" s="1260"/>
      <c r="Q1025" s="1260" t="s">
        <v>11596</v>
      </c>
      <c r="R1025" s="1260"/>
      <c r="S1025" s="1259">
        <v>1</v>
      </c>
      <c r="T1025" s="1260"/>
      <c r="U1025" s="1260"/>
      <c r="V1025" s="1260"/>
      <c r="W1025" s="1259">
        <v>0</v>
      </c>
      <c r="X1025" s="1259">
        <v>1007</v>
      </c>
      <c r="Y1025" s="1259">
        <v>0</v>
      </c>
    </row>
    <row r="1026" spans="1:25">
      <c r="A1026" s="1350">
        <v>11202001558</v>
      </c>
      <c r="B1026" s="1260"/>
      <c r="C1026" s="1260" t="s">
        <v>17166</v>
      </c>
      <c r="D1026" s="1260" t="s">
        <v>17167</v>
      </c>
      <c r="E1026" s="1260" t="s">
        <v>11353</v>
      </c>
      <c r="F1026" s="1260" t="s">
        <v>17168</v>
      </c>
      <c r="G1026" s="1260" t="s">
        <v>17169</v>
      </c>
      <c r="H1026" s="1260" t="s">
        <v>11153</v>
      </c>
      <c r="I1026" s="1260" t="s">
        <v>10976</v>
      </c>
      <c r="J1026" s="1259">
        <v>7431850</v>
      </c>
      <c r="K1026" s="1260" t="s">
        <v>11221</v>
      </c>
      <c r="L1026" s="1260" t="s">
        <v>11155</v>
      </c>
      <c r="M1026" s="1260" t="s">
        <v>262</v>
      </c>
      <c r="N1026" s="1260"/>
      <c r="O1026" s="1260" t="s">
        <v>17167</v>
      </c>
      <c r="P1026" s="1260"/>
      <c r="Q1026" s="1260" t="s">
        <v>10976</v>
      </c>
      <c r="R1026" s="1260"/>
      <c r="S1026" s="1259">
        <v>1</v>
      </c>
      <c r="T1026" s="1260"/>
      <c r="U1026" s="1260"/>
      <c r="V1026" s="1260"/>
      <c r="W1026" s="1259">
        <v>0</v>
      </c>
      <c r="X1026" s="1259">
        <v>1007</v>
      </c>
      <c r="Y1026" s="1259">
        <v>0</v>
      </c>
    </row>
    <row r="1027" spans="1:25">
      <c r="A1027" s="1350">
        <v>11202001557</v>
      </c>
      <c r="B1027" s="1260"/>
      <c r="C1027" s="1260" t="s">
        <v>17170</v>
      </c>
      <c r="D1027" s="1260" t="s">
        <v>17171</v>
      </c>
      <c r="E1027" s="1260" t="s">
        <v>11353</v>
      </c>
      <c r="F1027" s="1260" t="s">
        <v>17172</v>
      </c>
      <c r="G1027" s="1260" t="s">
        <v>17173</v>
      </c>
      <c r="H1027" s="1260" t="s">
        <v>11153</v>
      </c>
      <c r="I1027" s="1260" t="s">
        <v>11243</v>
      </c>
      <c r="J1027" s="1259">
        <v>7431849</v>
      </c>
      <c r="K1027" s="1260" t="s">
        <v>11221</v>
      </c>
      <c r="L1027" s="1260" t="s">
        <v>11155</v>
      </c>
      <c r="M1027" s="1260" t="s">
        <v>262</v>
      </c>
      <c r="N1027" s="1260"/>
      <c r="O1027" s="1260" t="s">
        <v>17171</v>
      </c>
      <c r="P1027" s="1260"/>
      <c r="Q1027" s="1260" t="s">
        <v>11533</v>
      </c>
      <c r="R1027" s="1260"/>
      <c r="S1027" s="1259">
        <v>1</v>
      </c>
      <c r="T1027" s="1260"/>
      <c r="U1027" s="1260"/>
      <c r="V1027" s="1260"/>
      <c r="W1027" s="1259">
        <v>0</v>
      </c>
      <c r="X1027" s="1259">
        <v>1007</v>
      </c>
      <c r="Y1027" s="1259">
        <v>0</v>
      </c>
    </row>
    <row r="1028" spans="1:25">
      <c r="A1028" s="1350">
        <v>11202001556</v>
      </c>
      <c r="B1028" s="1260"/>
      <c r="C1028" s="1260" t="s">
        <v>17174</v>
      </c>
      <c r="D1028" s="1260" t="s">
        <v>17175</v>
      </c>
      <c r="E1028" s="1260" t="s">
        <v>17176</v>
      </c>
      <c r="F1028" s="1260" t="s">
        <v>17177</v>
      </c>
      <c r="G1028" s="1260" t="s">
        <v>17178</v>
      </c>
      <c r="H1028" s="1260" t="s">
        <v>11153</v>
      </c>
      <c r="I1028" s="1260" t="s">
        <v>11243</v>
      </c>
      <c r="J1028" s="1259">
        <v>7431848</v>
      </c>
      <c r="K1028" s="1260" t="s">
        <v>11221</v>
      </c>
      <c r="L1028" s="1260" t="s">
        <v>11155</v>
      </c>
      <c r="M1028" s="1260" t="s">
        <v>262</v>
      </c>
      <c r="N1028" s="1260"/>
      <c r="O1028" s="1260" t="s">
        <v>17175</v>
      </c>
      <c r="P1028" s="1260"/>
      <c r="Q1028" s="1260" t="s">
        <v>11533</v>
      </c>
      <c r="R1028" s="1260"/>
      <c r="S1028" s="1259">
        <v>1</v>
      </c>
      <c r="T1028" s="1260"/>
      <c r="U1028" s="1260"/>
      <c r="V1028" s="1260"/>
      <c r="W1028" s="1259">
        <v>0</v>
      </c>
      <c r="X1028" s="1259">
        <v>1007</v>
      </c>
      <c r="Y1028" s="1259">
        <v>0</v>
      </c>
    </row>
    <row r="1029" spans="1:25">
      <c r="A1029" s="1350">
        <v>11202001555</v>
      </c>
      <c r="B1029" s="1260"/>
      <c r="C1029" s="1260" t="s">
        <v>17179</v>
      </c>
      <c r="D1029" s="1260" t="s">
        <v>17180</v>
      </c>
      <c r="E1029" s="1260" t="s">
        <v>13999</v>
      </c>
      <c r="F1029" s="1260" t="s">
        <v>17181</v>
      </c>
      <c r="G1029" s="1260" t="s">
        <v>17182</v>
      </c>
      <c r="H1029" s="1260" t="s">
        <v>11153</v>
      </c>
      <c r="I1029" s="1260" t="s">
        <v>11243</v>
      </c>
      <c r="J1029" s="1259">
        <v>7431847</v>
      </c>
      <c r="K1029" s="1260" t="s">
        <v>11221</v>
      </c>
      <c r="L1029" s="1260" t="s">
        <v>11155</v>
      </c>
      <c r="M1029" s="1260" t="s">
        <v>262</v>
      </c>
      <c r="N1029" s="1260"/>
      <c r="O1029" s="1260" t="s">
        <v>17180</v>
      </c>
      <c r="P1029" s="1260"/>
      <c r="Q1029" s="1260" t="s">
        <v>11533</v>
      </c>
      <c r="R1029" s="1260"/>
      <c r="S1029" s="1259">
        <v>1</v>
      </c>
      <c r="T1029" s="1260"/>
      <c r="U1029" s="1260"/>
      <c r="V1029" s="1260"/>
      <c r="W1029" s="1259">
        <v>0</v>
      </c>
      <c r="X1029" s="1259">
        <v>1007</v>
      </c>
      <c r="Y1029" s="1259">
        <v>0</v>
      </c>
    </row>
    <row r="1030" spans="1:25">
      <c r="A1030" s="1350">
        <v>11202001554</v>
      </c>
      <c r="B1030" s="1260"/>
      <c r="C1030" s="1260" t="s">
        <v>17183</v>
      </c>
      <c r="D1030" s="1260" t="s">
        <v>17184</v>
      </c>
      <c r="E1030" s="1260" t="s">
        <v>11353</v>
      </c>
      <c r="F1030" s="1260" t="s">
        <v>17185</v>
      </c>
      <c r="G1030" s="1260" t="s">
        <v>17186</v>
      </c>
      <c r="H1030" s="1260" t="s">
        <v>11153</v>
      </c>
      <c r="I1030" s="1260" t="s">
        <v>10976</v>
      </c>
      <c r="J1030" s="1259">
        <v>7431846</v>
      </c>
      <c r="K1030" s="1260" t="s">
        <v>11221</v>
      </c>
      <c r="L1030" s="1260" t="s">
        <v>11155</v>
      </c>
      <c r="M1030" s="1260" t="s">
        <v>262</v>
      </c>
      <c r="N1030" s="1260"/>
      <c r="O1030" s="1260" t="s">
        <v>17184</v>
      </c>
      <c r="P1030" s="1260"/>
      <c r="Q1030" s="1260" t="s">
        <v>10976</v>
      </c>
      <c r="R1030" s="1260"/>
      <c r="S1030" s="1259">
        <v>1</v>
      </c>
      <c r="T1030" s="1260"/>
      <c r="U1030" s="1260"/>
      <c r="V1030" s="1260"/>
      <c r="W1030" s="1259">
        <v>0</v>
      </c>
      <c r="X1030" s="1259">
        <v>1007</v>
      </c>
      <c r="Y1030" s="1259">
        <v>0</v>
      </c>
    </row>
    <row r="1031" spans="1:25">
      <c r="A1031" s="1350">
        <v>11202001553</v>
      </c>
      <c r="B1031" s="1260"/>
      <c r="C1031" s="1260" t="s">
        <v>17187</v>
      </c>
      <c r="D1031" s="1260" t="s">
        <v>17188</v>
      </c>
      <c r="E1031" s="1260" t="s">
        <v>14055</v>
      </c>
      <c r="F1031" s="1260" t="s">
        <v>11522</v>
      </c>
      <c r="G1031" s="1260" t="s">
        <v>17189</v>
      </c>
      <c r="H1031" s="1260" t="s">
        <v>11153</v>
      </c>
      <c r="I1031" s="1260" t="s">
        <v>11177</v>
      </c>
      <c r="J1031" s="1259">
        <v>7431845</v>
      </c>
      <c r="K1031" s="1260" t="s">
        <v>11221</v>
      </c>
      <c r="L1031" s="1260" t="s">
        <v>11155</v>
      </c>
      <c r="M1031" s="1260" t="s">
        <v>262</v>
      </c>
      <c r="N1031" s="1260"/>
      <c r="O1031" s="1260" t="s">
        <v>17188</v>
      </c>
      <c r="P1031" s="1260"/>
      <c r="Q1031" s="1260"/>
      <c r="R1031" s="1260"/>
      <c r="S1031" s="1259">
        <v>1</v>
      </c>
      <c r="T1031" s="1260"/>
      <c r="U1031" s="1260"/>
      <c r="V1031" s="1260"/>
      <c r="W1031" s="1259">
        <v>0</v>
      </c>
      <c r="X1031" s="1259">
        <v>1007</v>
      </c>
      <c r="Y1031" s="1259">
        <v>0</v>
      </c>
    </row>
    <row r="1032" spans="1:25">
      <c r="A1032" s="1350">
        <v>11202001552</v>
      </c>
      <c r="B1032" s="1260"/>
      <c r="C1032" s="1260" t="s">
        <v>17190</v>
      </c>
      <c r="D1032" s="1260" t="s">
        <v>17191</v>
      </c>
      <c r="E1032" s="1260" t="s">
        <v>14073</v>
      </c>
      <c r="F1032" s="1260" t="s">
        <v>17185</v>
      </c>
      <c r="G1032" s="1260" t="s">
        <v>17192</v>
      </c>
      <c r="H1032" s="1260" t="s">
        <v>11153</v>
      </c>
      <c r="I1032" s="1260" t="s">
        <v>10976</v>
      </c>
      <c r="J1032" s="1259">
        <v>7431844</v>
      </c>
      <c r="K1032" s="1260" t="s">
        <v>11221</v>
      </c>
      <c r="L1032" s="1260" t="s">
        <v>11155</v>
      </c>
      <c r="M1032" s="1260" t="s">
        <v>262</v>
      </c>
      <c r="N1032" s="1260"/>
      <c r="O1032" s="1260" t="s">
        <v>17191</v>
      </c>
      <c r="P1032" s="1259">
        <v>8952220</v>
      </c>
      <c r="Q1032" s="1260" t="s">
        <v>10976</v>
      </c>
      <c r="R1032" s="1260"/>
      <c r="S1032" s="1259">
        <v>1</v>
      </c>
      <c r="T1032" s="1260"/>
      <c r="U1032" s="1260"/>
      <c r="V1032" s="1260"/>
      <c r="W1032" s="1259">
        <v>0</v>
      </c>
      <c r="X1032" s="1259">
        <v>1007</v>
      </c>
      <c r="Y1032" s="1259">
        <v>0</v>
      </c>
    </row>
    <row r="1033" spans="1:25">
      <c r="A1033" s="1350">
        <v>11202001551</v>
      </c>
      <c r="B1033" s="1260"/>
      <c r="C1033" s="1260" t="s">
        <v>17193</v>
      </c>
      <c r="D1033" s="1260" t="s">
        <v>17194</v>
      </c>
      <c r="E1033" s="1260" t="s">
        <v>11353</v>
      </c>
      <c r="F1033" s="1260" t="s">
        <v>17195</v>
      </c>
      <c r="G1033" s="1260" t="s">
        <v>17196</v>
      </c>
      <c r="H1033" s="1260" t="s">
        <v>11153</v>
      </c>
      <c r="I1033" s="1260" t="s">
        <v>10976</v>
      </c>
      <c r="J1033" s="1259">
        <v>7431843</v>
      </c>
      <c r="K1033" s="1260" t="s">
        <v>11221</v>
      </c>
      <c r="L1033" s="1260" t="s">
        <v>11155</v>
      </c>
      <c r="M1033" s="1260" t="s">
        <v>262</v>
      </c>
      <c r="N1033" s="1260"/>
      <c r="O1033" s="1260" t="s">
        <v>17194</v>
      </c>
      <c r="P1033" s="1260"/>
      <c r="Q1033" s="1260" t="s">
        <v>10976</v>
      </c>
      <c r="R1033" s="1260"/>
      <c r="S1033" s="1259">
        <v>1</v>
      </c>
      <c r="T1033" s="1260"/>
      <c r="U1033" s="1260"/>
      <c r="V1033" s="1260"/>
      <c r="W1033" s="1259">
        <v>0</v>
      </c>
      <c r="X1033" s="1259">
        <v>1007</v>
      </c>
      <c r="Y1033" s="1259">
        <v>0</v>
      </c>
    </row>
    <row r="1034" spans="1:25">
      <c r="A1034" s="1350">
        <v>11202001550</v>
      </c>
      <c r="B1034" s="1260" t="s">
        <v>17197</v>
      </c>
      <c r="C1034" s="1260" t="s">
        <v>17193</v>
      </c>
      <c r="D1034" s="1260" t="s">
        <v>17198</v>
      </c>
      <c r="E1034" s="1260" t="s">
        <v>11190</v>
      </c>
      <c r="F1034" s="1260" t="s">
        <v>11522</v>
      </c>
      <c r="G1034" s="1260" t="s">
        <v>17199</v>
      </c>
      <c r="H1034" s="1260" t="s">
        <v>11153</v>
      </c>
      <c r="I1034" s="1260" t="s">
        <v>11177</v>
      </c>
      <c r="J1034" s="1259">
        <v>7431842</v>
      </c>
      <c r="K1034" s="1260" t="s">
        <v>11221</v>
      </c>
      <c r="L1034" s="1260" t="s">
        <v>11155</v>
      </c>
      <c r="M1034" s="1260" t="s">
        <v>1389</v>
      </c>
      <c r="N1034" s="1260" t="s">
        <v>17200</v>
      </c>
      <c r="O1034" s="1260" t="s">
        <v>17198</v>
      </c>
      <c r="P1034" s="1260" t="s">
        <v>17201</v>
      </c>
      <c r="Q1034" s="1260" t="s">
        <v>17202</v>
      </c>
      <c r="R1034" s="1260" t="s">
        <v>17203</v>
      </c>
      <c r="S1034" s="1259">
        <v>1</v>
      </c>
      <c r="T1034" s="1260" t="s">
        <v>17204</v>
      </c>
      <c r="U1034" s="1260" t="s">
        <v>11751</v>
      </c>
      <c r="V1034" s="1260" t="s">
        <v>16893</v>
      </c>
      <c r="W1034" s="1259">
        <v>0</v>
      </c>
      <c r="X1034" s="1259">
        <v>1007</v>
      </c>
      <c r="Y1034" s="1259">
        <v>0</v>
      </c>
    </row>
    <row r="1035" spans="1:25">
      <c r="A1035" s="1350">
        <v>11202001549</v>
      </c>
      <c r="B1035" s="1260" t="s">
        <v>17205</v>
      </c>
      <c r="C1035" s="1260" t="s">
        <v>17206</v>
      </c>
      <c r="D1035" s="1260" t="s">
        <v>17207</v>
      </c>
      <c r="E1035" s="1260" t="s">
        <v>11175</v>
      </c>
      <c r="F1035" s="1260" t="s">
        <v>17164</v>
      </c>
      <c r="G1035" s="1260" t="s">
        <v>17208</v>
      </c>
      <c r="H1035" s="1260" t="s">
        <v>11153</v>
      </c>
      <c r="I1035" s="1260" t="s">
        <v>11164</v>
      </c>
      <c r="J1035" s="1259">
        <v>7431841</v>
      </c>
      <c r="K1035" s="1260" t="s">
        <v>11221</v>
      </c>
      <c r="L1035" s="1260" t="s">
        <v>11155</v>
      </c>
      <c r="M1035" s="1260" t="s">
        <v>2086</v>
      </c>
      <c r="N1035" s="1260" t="s">
        <v>17209</v>
      </c>
      <c r="O1035" s="1260" t="s">
        <v>17207</v>
      </c>
      <c r="P1035" s="1260" t="s">
        <v>17210</v>
      </c>
      <c r="Q1035" s="1260" t="s">
        <v>11206</v>
      </c>
      <c r="R1035" s="1260" t="s">
        <v>17211</v>
      </c>
      <c r="S1035" s="1259">
        <v>1</v>
      </c>
      <c r="T1035" s="1260" t="s">
        <v>17212</v>
      </c>
      <c r="U1035" s="1260" t="s">
        <v>11405</v>
      </c>
      <c r="V1035" s="1260" t="s">
        <v>13923</v>
      </c>
      <c r="W1035" s="1259">
        <v>0</v>
      </c>
      <c r="X1035" s="1259">
        <v>1007</v>
      </c>
      <c r="Y1035" s="1259">
        <v>0</v>
      </c>
    </row>
    <row r="1036" spans="1:25">
      <c r="A1036" s="1350">
        <v>11202001548</v>
      </c>
      <c r="B1036" s="1260" t="s">
        <v>17213</v>
      </c>
      <c r="C1036" s="1260" t="s">
        <v>17214</v>
      </c>
      <c r="D1036" s="1260" t="s">
        <v>17215</v>
      </c>
      <c r="E1036" s="1260" t="s">
        <v>11593</v>
      </c>
      <c r="F1036" s="1260" t="s">
        <v>17216</v>
      </c>
      <c r="G1036" s="1260" t="s">
        <v>17217</v>
      </c>
      <c r="H1036" s="1260" t="s">
        <v>11153</v>
      </c>
      <c r="I1036" s="1260" t="s">
        <v>11164</v>
      </c>
      <c r="J1036" s="1259">
        <v>7431840</v>
      </c>
      <c r="K1036" s="1260" t="s">
        <v>11221</v>
      </c>
      <c r="L1036" s="1260" t="s">
        <v>11155</v>
      </c>
      <c r="M1036" s="1260" t="s">
        <v>2097</v>
      </c>
      <c r="N1036" s="1260" t="s">
        <v>17218</v>
      </c>
      <c r="O1036" s="1260" t="s">
        <v>17215</v>
      </c>
      <c r="P1036" s="1260" t="s">
        <v>16694</v>
      </c>
      <c r="Q1036" s="1260" t="s">
        <v>17219</v>
      </c>
      <c r="R1036" s="1260" t="s">
        <v>16694</v>
      </c>
      <c r="S1036" s="1259">
        <v>1</v>
      </c>
      <c r="T1036" s="1260" t="s">
        <v>17220</v>
      </c>
      <c r="U1036" s="1260" t="s">
        <v>11921</v>
      </c>
      <c r="V1036" s="1260" t="s">
        <v>17221</v>
      </c>
      <c r="W1036" s="1259">
        <v>0</v>
      </c>
      <c r="X1036" s="1259">
        <v>1007</v>
      </c>
      <c r="Y1036" s="1259">
        <v>0</v>
      </c>
    </row>
    <row r="1037" spans="1:25">
      <c r="A1037" s="1350">
        <v>11202001547</v>
      </c>
      <c r="B1037" s="1260" t="s">
        <v>17222</v>
      </c>
      <c r="C1037" s="1260" t="s">
        <v>17214</v>
      </c>
      <c r="D1037" s="1260" t="s">
        <v>17223</v>
      </c>
      <c r="E1037" s="1260" t="s">
        <v>11593</v>
      </c>
      <c r="F1037" s="1260" t="s">
        <v>17216</v>
      </c>
      <c r="G1037" s="1260" t="s">
        <v>17224</v>
      </c>
      <c r="H1037" s="1260" t="s">
        <v>11153</v>
      </c>
      <c r="I1037" s="1260" t="s">
        <v>11164</v>
      </c>
      <c r="J1037" s="1259">
        <v>7431839</v>
      </c>
      <c r="K1037" s="1260" t="s">
        <v>11221</v>
      </c>
      <c r="L1037" s="1260" t="s">
        <v>11155</v>
      </c>
      <c r="M1037" s="1260" t="s">
        <v>1908</v>
      </c>
      <c r="N1037" s="1260" t="s">
        <v>17225</v>
      </c>
      <c r="O1037" s="1260" t="s">
        <v>17223</v>
      </c>
      <c r="P1037" s="1260" t="s">
        <v>17226</v>
      </c>
      <c r="Q1037" s="1260" t="s">
        <v>17227</v>
      </c>
      <c r="R1037" s="1260" t="s">
        <v>16694</v>
      </c>
      <c r="S1037" s="1259">
        <v>1</v>
      </c>
      <c r="T1037" s="1260" t="s">
        <v>17228</v>
      </c>
      <c r="U1037" s="1260" t="s">
        <v>11921</v>
      </c>
      <c r="V1037" s="1260" t="s">
        <v>17221</v>
      </c>
      <c r="W1037" s="1259">
        <v>0</v>
      </c>
      <c r="X1037" s="1259">
        <v>1007</v>
      </c>
      <c r="Y1037" s="1259">
        <v>0</v>
      </c>
    </row>
    <row r="1038" spans="1:25">
      <c r="A1038" s="1350">
        <v>11202001546</v>
      </c>
      <c r="B1038" s="1260"/>
      <c r="C1038" s="1260" t="s">
        <v>17229</v>
      </c>
      <c r="D1038" s="1260" t="s">
        <v>17230</v>
      </c>
      <c r="E1038" s="1260" t="s">
        <v>11303</v>
      </c>
      <c r="F1038" s="1260" t="s">
        <v>17164</v>
      </c>
      <c r="G1038" s="1260" t="s">
        <v>17231</v>
      </c>
      <c r="H1038" s="1260" t="s">
        <v>11153</v>
      </c>
      <c r="I1038" s="1260" t="s">
        <v>11164</v>
      </c>
      <c r="J1038" s="1259">
        <v>7431838</v>
      </c>
      <c r="K1038" s="1260" t="s">
        <v>11221</v>
      </c>
      <c r="L1038" s="1260" t="s">
        <v>11155</v>
      </c>
      <c r="M1038" s="1260" t="s">
        <v>262</v>
      </c>
      <c r="N1038" s="1260"/>
      <c r="O1038" s="1260" t="s">
        <v>17230</v>
      </c>
      <c r="P1038" s="1260"/>
      <c r="Q1038" s="1260" t="s">
        <v>17232</v>
      </c>
      <c r="R1038" s="1260" t="s">
        <v>17233</v>
      </c>
      <c r="S1038" s="1259">
        <v>1</v>
      </c>
      <c r="T1038" s="1260"/>
      <c r="U1038" s="1260"/>
      <c r="V1038" s="1260"/>
      <c r="W1038" s="1259">
        <v>0</v>
      </c>
      <c r="X1038" s="1259">
        <v>1007</v>
      </c>
      <c r="Y1038" s="1259">
        <v>0</v>
      </c>
    </row>
    <row r="1039" spans="1:25">
      <c r="A1039" s="1350">
        <v>11202001545</v>
      </c>
      <c r="B1039" s="1260"/>
      <c r="C1039" s="1260" t="s">
        <v>17234</v>
      </c>
      <c r="D1039" s="1260" t="s">
        <v>17235</v>
      </c>
      <c r="E1039" s="1260" t="s">
        <v>12993</v>
      </c>
      <c r="F1039" s="1260" t="s">
        <v>11522</v>
      </c>
      <c r="G1039" s="1260" t="s">
        <v>17236</v>
      </c>
      <c r="H1039" s="1260" t="s">
        <v>11153</v>
      </c>
      <c r="I1039" s="1260" t="s">
        <v>11177</v>
      </c>
      <c r="J1039" s="1259">
        <v>7431837</v>
      </c>
      <c r="K1039" s="1260" t="s">
        <v>11221</v>
      </c>
      <c r="L1039" s="1260" t="s">
        <v>11155</v>
      </c>
      <c r="M1039" s="1260" t="s">
        <v>1994</v>
      </c>
      <c r="N1039" s="1260" t="s">
        <v>17237</v>
      </c>
      <c r="O1039" s="1260" t="s">
        <v>17235</v>
      </c>
      <c r="P1039" s="1260"/>
      <c r="Q1039" s="1260"/>
      <c r="R1039" s="1259">
        <v>7981907</v>
      </c>
      <c r="S1039" s="1259">
        <v>1</v>
      </c>
      <c r="T1039" s="1260"/>
      <c r="U1039" s="1260" t="s">
        <v>11751</v>
      </c>
      <c r="V1039" s="1260" t="s">
        <v>12923</v>
      </c>
      <c r="W1039" s="1259">
        <v>0</v>
      </c>
      <c r="X1039" s="1259">
        <v>1007</v>
      </c>
      <c r="Y1039" s="1259">
        <v>0</v>
      </c>
    </row>
    <row r="1040" spans="1:25">
      <c r="A1040" s="1350">
        <v>11202001544</v>
      </c>
      <c r="B1040" s="1260"/>
      <c r="C1040" s="1260" t="s">
        <v>17238</v>
      </c>
      <c r="D1040" s="1260" t="s">
        <v>17239</v>
      </c>
      <c r="E1040" s="1260" t="s">
        <v>11175</v>
      </c>
      <c r="F1040" s="1260" t="s">
        <v>11522</v>
      </c>
      <c r="G1040" s="1260" t="s">
        <v>17240</v>
      </c>
      <c r="H1040" s="1260" t="s">
        <v>11153</v>
      </c>
      <c r="I1040" s="1260" t="s">
        <v>11177</v>
      </c>
      <c r="J1040" s="1259">
        <v>7431836</v>
      </c>
      <c r="K1040" s="1260" t="s">
        <v>11221</v>
      </c>
      <c r="L1040" s="1260" t="s">
        <v>11155</v>
      </c>
      <c r="M1040" s="1260" t="s">
        <v>1687</v>
      </c>
      <c r="N1040" s="1260" t="s">
        <v>17241</v>
      </c>
      <c r="O1040" s="1260" t="s">
        <v>17239</v>
      </c>
      <c r="P1040" s="1260" t="s">
        <v>17242</v>
      </c>
      <c r="Q1040" s="1260"/>
      <c r="R1040" s="1260" t="s">
        <v>17242</v>
      </c>
      <c r="S1040" s="1259">
        <v>1</v>
      </c>
      <c r="T1040" s="1260"/>
      <c r="U1040" s="1260" t="s">
        <v>11158</v>
      </c>
      <c r="V1040" s="1260" t="s">
        <v>11263</v>
      </c>
      <c r="W1040" s="1259">
        <v>0</v>
      </c>
      <c r="X1040" s="1259">
        <v>1007</v>
      </c>
      <c r="Y1040" s="1259">
        <v>0</v>
      </c>
    </row>
    <row r="1041" spans="1:25">
      <c r="A1041" s="1350">
        <v>11202001543</v>
      </c>
      <c r="B1041" s="1260"/>
      <c r="C1041" s="1260" t="s">
        <v>17243</v>
      </c>
      <c r="D1041" s="1260" t="s">
        <v>1941</v>
      </c>
      <c r="E1041" s="1260" t="s">
        <v>11444</v>
      </c>
      <c r="F1041" s="1260" t="s">
        <v>17244</v>
      </c>
      <c r="G1041" s="1260" t="s">
        <v>17245</v>
      </c>
      <c r="H1041" s="1260" t="s">
        <v>11153</v>
      </c>
      <c r="I1041" s="1260" t="s">
        <v>10976</v>
      </c>
      <c r="J1041" s="1259">
        <v>7431835</v>
      </c>
      <c r="K1041" s="1260" t="s">
        <v>11221</v>
      </c>
      <c r="L1041" s="1260" t="s">
        <v>11155</v>
      </c>
      <c r="M1041" s="1260" t="s">
        <v>262</v>
      </c>
      <c r="N1041" s="1260"/>
      <c r="O1041" s="1260" t="s">
        <v>1941</v>
      </c>
      <c r="P1041" s="1260"/>
      <c r="Q1041" s="1260"/>
      <c r="R1041" s="1260"/>
      <c r="S1041" s="1259">
        <v>1</v>
      </c>
      <c r="T1041" s="1260"/>
      <c r="U1041" s="1260"/>
      <c r="V1041" s="1260"/>
      <c r="W1041" s="1259">
        <v>0</v>
      </c>
      <c r="X1041" s="1259">
        <v>1007</v>
      </c>
      <c r="Y1041" s="1259">
        <v>0</v>
      </c>
    </row>
    <row r="1042" spans="1:25">
      <c r="A1042" s="1350">
        <v>11202001542</v>
      </c>
      <c r="B1042" s="1260" t="s">
        <v>17246</v>
      </c>
      <c r="C1042" s="1260" t="s">
        <v>17247</v>
      </c>
      <c r="D1042" s="1260" t="s">
        <v>17248</v>
      </c>
      <c r="E1042" s="1260" t="s">
        <v>11190</v>
      </c>
      <c r="F1042" s="1260" t="s">
        <v>17249</v>
      </c>
      <c r="G1042" s="1260" t="s">
        <v>17250</v>
      </c>
      <c r="H1042" s="1260" t="s">
        <v>11153</v>
      </c>
      <c r="I1042" s="1260" t="s">
        <v>10976</v>
      </c>
      <c r="J1042" s="1259">
        <v>7431834</v>
      </c>
      <c r="K1042" s="1260" t="s">
        <v>11221</v>
      </c>
      <c r="L1042" s="1260" t="s">
        <v>11155</v>
      </c>
      <c r="M1042" s="1260" t="s">
        <v>262</v>
      </c>
      <c r="N1042" s="1260"/>
      <c r="O1042" s="1260" t="s">
        <v>17248</v>
      </c>
      <c r="P1042" s="1260"/>
      <c r="Q1042" s="1260"/>
      <c r="R1042" s="1260"/>
      <c r="S1042" s="1259">
        <v>1</v>
      </c>
      <c r="T1042" s="1260"/>
      <c r="U1042" s="1260"/>
      <c r="V1042" s="1260"/>
      <c r="W1042" s="1259">
        <v>0</v>
      </c>
      <c r="X1042" s="1259">
        <v>1007</v>
      </c>
      <c r="Y1042" s="1259">
        <v>0</v>
      </c>
    </row>
    <row r="1043" spans="1:25">
      <c r="A1043" s="1350">
        <v>11202001541</v>
      </c>
      <c r="B1043" s="1260" t="s">
        <v>17251</v>
      </c>
      <c r="C1043" s="1260" t="s">
        <v>17252</v>
      </c>
      <c r="D1043" s="1260" t="s">
        <v>17253</v>
      </c>
      <c r="E1043" s="1260" t="s">
        <v>11702</v>
      </c>
      <c r="F1043" s="1260" t="s">
        <v>17254</v>
      </c>
      <c r="G1043" s="1260" t="s">
        <v>17255</v>
      </c>
      <c r="H1043" s="1260" t="s">
        <v>11153</v>
      </c>
      <c r="I1043" s="1260" t="s">
        <v>11164</v>
      </c>
      <c r="J1043" s="1259">
        <v>7431833</v>
      </c>
      <c r="K1043" s="1260" t="s">
        <v>11221</v>
      </c>
      <c r="L1043" s="1260" t="s">
        <v>11155</v>
      </c>
      <c r="M1043" s="1260" t="s">
        <v>2482</v>
      </c>
      <c r="N1043" s="1260" t="s">
        <v>17256</v>
      </c>
      <c r="O1043" s="1260" t="s">
        <v>17253</v>
      </c>
      <c r="P1043" s="1260" t="s">
        <v>17257</v>
      </c>
      <c r="Q1043" s="1260" t="s">
        <v>11411</v>
      </c>
      <c r="R1043" s="1260" t="s">
        <v>17258</v>
      </c>
      <c r="S1043" s="1259">
        <v>1</v>
      </c>
      <c r="T1043" s="1260" t="s">
        <v>17259</v>
      </c>
      <c r="U1043" s="1260" t="s">
        <v>12320</v>
      </c>
      <c r="V1043" s="1260" t="s">
        <v>17260</v>
      </c>
      <c r="W1043" s="1259">
        <v>0</v>
      </c>
      <c r="X1043" s="1259">
        <v>1007</v>
      </c>
      <c r="Y1043" s="1259">
        <v>0</v>
      </c>
    </row>
    <row r="1044" spans="1:25">
      <c r="A1044" s="1350">
        <v>11202001540</v>
      </c>
      <c r="B1044" s="1260"/>
      <c r="C1044" s="1260" t="s">
        <v>17261</v>
      </c>
      <c r="D1044" s="1260" t="s">
        <v>17262</v>
      </c>
      <c r="E1044" s="1260" t="s">
        <v>11251</v>
      </c>
      <c r="F1044" s="1260" t="s">
        <v>17263</v>
      </c>
      <c r="G1044" s="1260" t="s">
        <v>17264</v>
      </c>
      <c r="H1044" s="1260" t="s">
        <v>11153</v>
      </c>
      <c r="I1044" s="1260" t="s">
        <v>11164</v>
      </c>
      <c r="J1044" s="1259">
        <v>7431832</v>
      </c>
      <c r="K1044" s="1260" t="s">
        <v>11221</v>
      </c>
      <c r="L1044" s="1260" t="s">
        <v>11155</v>
      </c>
      <c r="M1044" s="1260" t="s">
        <v>1902</v>
      </c>
      <c r="N1044" s="1260" t="s">
        <v>17265</v>
      </c>
      <c r="O1044" s="1260" t="s">
        <v>17262</v>
      </c>
      <c r="P1044" s="1260"/>
      <c r="Q1044" s="1260"/>
      <c r="R1044" s="1260"/>
      <c r="S1044" s="1259">
        <v>1</v>
      </c>
      <c r="T1044" s="1260" t="s">
        <v>17266</v>
      </c>
      <c r="U1044" s="1260" t="s">
        <v>11405</v>
      </c>
      <c r="V1044" s="1260" t="s">
        <v>11744</v>
      </c>
      <c r="W1044" s="1259">
        <v>0</v>
      </c>
      <c r="X1044" s="1259">
        <v>1007</v>
      </c>
      <c r="Y1044" s="1259">
        <v>0</v>
      </c>
    </row>
    <row r="1045" spans="1:25">
      <c r="A1045" s="1350">
        <v>11202001539</v>
      </c>
      <c r="B1045" s="1260" t="s">
        <v>17267</v>
      </c>
      <c r="C1045" s="1260" t="s">
        <v>17268</v>
      </c>
      <c r="D1045" s="1260" t="s">
        <v>17269</v>
      </c>
      <c r="E1045" s="1260" t="s">
        <v>11203</v>
      </c>
      <c r="F1045" s="1260" t="s">
        <v>11176</v>
      </c>
      <c r="G1045" s="1260" t="s">
        <v>17270</v>
      </c>
      <c r="H1045" s="1260" t="s">
        <v>11153</v>
      </c>
      <c r="I1045" s="1260" t="s">
        <v>11177</v>
      </c>
      <c r="J1045" s="1259">
        <v>7431831</v>
      </c>
      <c r="K1045" s="1260" t="s">
        <v>11221</v>
      </c>
      <c r="L1045" s="1260" t="s">
        <v>11155</v>
      </c>
      <c r="M1045" s="1260" t="s">
        <v>1606</v>
      </c>
      <c r="N1045" s="1260" t="s">
        <v>17271</v>
      </c>
      <c r="O1045" s="1260" t="s">
        <v>17269</v>
      </c>
      <c r="P1045" s="1260" t="s">
        <v>17272</v>
      </c>
      <c r="Q1045" s="1260" t="s">
        <v>17273</v>
      </c>
      <c r="R1045" s="1260" t="s">
        <v>17272</v>
      </c>
      <c r="S1045" s="1259">
        <v>1</v>
      </c>
      <c r="T1045" s="1260" t="s">
        <v>17274</v>
      </c>
      <c r="U1045" s="1260" t="s">
        <v>11182</v>
      </c>
      <c r="V1045" s="1260" t="s">
        <v>11187</v>
      </c>
      <c r="W1045" s="1259">
        <v>0</v>
      </c>
      <c r="X1045" s="1259">
        <v>1007</v>
      </c>
      <c r="Y1045" s="1259">
        <v>0</v>
      </c>
    </row>
    <row r="1046" spans="1:25">
      <c r="A1046" s="1350">
        <v>11202001538</v>
      </c>
      <c r="B1046" s="1260"/>
      <c r="C1046" s="1260" t="s">
        <v>17275</v>
      </c>
      <c r="D1046" s="1260" t="s">
        <v>17276</v>
      </c>
      <c r="E1046" s="1260" t="s">
        <v>11509</v>
      </c>
      <c r="F1046" s="1260" t="s">
        <v>14557</v>
      </c>
      <c r="G1046" s="1260" t="s">
        <v>17277</v>
      </c>
      <c r="H1046" s="1260" t="s">
        <v>11153</v>
      </c>
      <c r="I1046" s="1260" t="s">
        <v>10976</v>
      </c>
      <c r="J1046" s="1259">
        <v>7431830</v>
      </c>
      <c r="K1046" s="1260" t="s">
        <v>11221</v>
      </c>
      <c r="L1046" s="1260" t="s">
        <v>11155</v>
      </c>
      <c r="M1046" s="1260" t="s">
        <v>11092</v>
      </c>
      <c r="N1046" s="1260" t="s">
        <v>17278</v>
      </c>
      <c r="O1046" s="1260" t="s">
        <v>17276</v>
      </c>
      <c r="P1046" s="1260" t="s">
        <v>13482</v>
      </c>
      <c r="Q1046" s="1260"/>
      <c r="R1046" s="1260" t="s">
        <v>13482</v>
      </c>
      <c r="S1046" s="1259">
        <v>1</v>
      </c>
      <c r="T1046" s="1260"/>
      <c r="U1046" s="1260" t="s">
        <v>11158</v>
      </c>
      <c r="V1046" s="1260" t="s">
        <v>11216</v>
      </c>
      <c r="W1046" s="1259">
        <v>0</v>
      </c>
      <c r="X1046" s="1259">
        <v>1007</v>
      </c>
      <c r="Y1046" s="1259">
        <v>0</v>
      </c>
    </row>
    <row r="1047" spans="1:25">
      <c r="A1047" s="1350">
        <v>11202001537</v>
      </c>
      <c r="B1047" s="1260" t="s">
        <v>17279</v>
      </c>
      <c r="C1047" s="1260" t="s">
        <v>17280</v>
      </c>
      <c r="D1047" s="1260" t="s">
        <v>17281</v>
      </c>
      <c r="E1047" s="1260" t="s">
        <v>11593</v>
      </c>
      <c r="F1047" s="1260" t="s">
        <v>17282</v>
      </c>
      <c r="G1047" s="1260" t="s">
        <v>17283</v>
      </c>
      <c r="H1047" s="1260" t="s">
        <v>11153</v>
      </c>
      <c r="I1047" s="1260" t="s">
        <v>11243</v>
      </c>
      <c r="J1047" s="1259">
        <v>7431829</v>
      </c>
      <c r="K1047" s="1260" t="s">
        <v>11221</v>
      </c>
      <c r="L1047" s="1260" t="s">
        <v>11155</v>
      </c>
      <c r="M1047" s="1260" t="s">
        <v>2501</v>
      </c>
      <c r="N1047" s="1260" t="s">
        <v>17284</v>
      </c>
      <c r="O1047" s="1260" t="s">
        <v>17281</v>
      </c>
      <c r="P1047" s="1260" t="s">
        <v>17285</v>
      </c>
      <c r="Q1047" s="1260" t="s">
        <v>17286</v>
      </c>
      <c r="R1047" s="1260" t="s">
        <v>17285</v>
      </c>
      <c r="S1047" s="1259">
        <v>1</v>
      </c>
      <c r="T1047" s="1260" t="s">
        <v>17287</v>
      </c>
      <c r="U1047" s="1260" t="s">
        <v>11247</v>
      </c>
      <c r="V1047" s="1260" t="s">
        <v>17288</v>
      </c>
      <c r="W1047" s="1259">
        <v>0</v>
      </c>
      <c r="X1047" s="1259">
        <v>1007</v>
      </c>
      <c r="Y1047" s="1259">
        <v>0</v>
      </c>
    </row>
    <row r="1048" spans="1:25">
      <c r="A1048" s="1350">
        <v>11202001536</v>
      </c>
      <c r="B1048" s="1260" t="s">
        <v>17289</v>
      </c>
      <c r="C1048" s="1260" t="s">
        <v>17290</v>
      </c>
      <c r="D1048" s="1260" t="s">
        <v>17291</v>
      </c>
      <c r="E1048" s="1260" t="s">
        <v>11560</v>
      </c>
      <c r="F1048" s="1260" t="s">
        <v>11176</v>
      </c>
      <c r="G1048" s="1260" t="s">
        <v>17292</v>
      </c>
      <c r="H1048" s="1260" t="s">
        <v>11153</v>
      </c>
      <c r="I1048" s="1260" t="s">
        <v>11177</v>
      </c>
      <c r="J1048" s="1259">
        <v>7431828</v>
      </c>
      <c r="K1048" s="1260" t="s">
        <v>11221</v>
      </c>
      <c r="L1048" s="1260" t="s">
        <v>11155</v>
      </c>
      <c r="M1048" s="1260" t="s">
        <v>1389</v>
      </c>
      <c r="N1048" s="1260" t="s">
        <v>17293</v>
      </c>
      <c r="O1048" s="1260" t="s">
        <v>17291</v>
      </c>
      <c r="P1048" s="1260" t="s">
        <v>17294</v>
      </c>
      <c r="Q1048" s="1260" t="s">
        <v>12515</v>
      </c>
      <c r="R1048" s="1260" t="s">
        <v>17294</v>
      </c>
      <c r="S1048" s="1259">
        <v>1</v>
      </c>
      <c r="T1048" s="1260" t="s">
        <v>17295</v>
      </c>
      <c r="U1048" s="1260" t="s">
        <v>11751</v>
      </c>
      <c r="V1048" s="1260" t="s">
        <v>16893</v>
      </c>
      <c r="W1048" s="1259">
        <v>0</v>
      </c>
      <c r="X1048" s="1259">
        <v>1007</v>
      </c>
      <c r="Y1048" s="1259">
        <v>0</v>
      </c>
    </row>
    <row r="1049" spans="1:25">
      <c r="A1049" s="1350">
        <v>11202001535</v>
      </c>
      <c r="B1049" s="1260"/>
      <c r="C1049" s="1260" t="s">
        <v>17296</v>
      </c>
      <c r="D1049" s="1260" t="s">
        <v>17297</v>
      </c>
      <c r="E1049" s="1260" t="s">
        <v>13556</v>
      </c>
      <c r="F1049" s="1260" t="s">
        <v>17298</v>
      </c>
      <c r="G1049" s="1260" t="s">
        <v>17299</v>
      </c>
      <c r="H1049" s="1260" t="s">
        <v>11153</v>
      </c>
      <c r="I1049" s="1260" t="s">
        <v>10976</v>
      </c>
      <c r="J1049" s="1259">
        <v>7431827</v>
      </c>
      <c r="K1049" s="1260" t="s">
        <v>11221</v>
      </c>
      <c r="L1049" s="1260" t="s">
        <v>11155</v>
      </c>
      <c r="M1049" s="1260" t="s">
        <v>262</v>
      </c>
      <c r="N1049" s="1260"/>
      <c r="O1049" s="1260" t="s">
        <v>17297</v>
      </c>
      <c r="P1049" s="1260"/>
      <c r="Q1049" s="1260"/>
      <c r="R1049" s="1260" t="s">
        <v>12623</v>
      </c>
      <c r="S1049" s="1259">
        <v>1</v>
      </c>
      <c r="T1049" s="1260"/>
      <c r="U1049" s="1260"/>
      <c r="V1049" s="1260"/>
      <c r="W1049" s="1259">
        <v>0</v>
      </c>
      <c r="X1049" s="1259">
        <v>1007</v>
      </c>
      <c r="Y1049" s="1259">
        <v>0</v>
      </c>
    </row>
    <row r="1050" spans="1:25">
      <c r="A1050" s="1350">
        <v>11202001534</v>
      </c>
      <c r="B1050" s="1260"/>
      <c r="C1050" s="1260" t="s">
        <v>17300</v>
      </c>
      <c r="D1050" s="1260" t="s">
        <v>17301</v>
      </c>
      <c r="E1050" s="1260" t="s">
        <v>11175</v>
      </c>
      <c r="F1050" s="1260" t="s">
        <v>11176</v>
      </c>
      <c r="G1050" s="1260" t="s">
        <v>17302</v>
      </c>
      <c r="H1050" s="1260" t="s">
        <v>11153</v>
      </c>
      <c r="I1050" s="1260" t="s">
        <v>11177</v>
      </c>
      <c r="J1050" s="1259">
        <v>7431826</v>
      </c>
      <c r="K1050" s="1260" t="s">
        <v>11221</v>
      </c>
      <c r="L1050" s="1260" t="s">
        <v>11155</v>
      </c>
      <c r="M1050" s="1260" t="s">
        <v>1596</v>
      </c>
      <c r="N1050" s="1260" t="s">
        <v>17303</v>
      </c>
      <c r="O1050" s="1260" t="s">
        <v>17301</v>
      </c>
      <c r="P1050" s="1260"/>
      <c r="Q1050" s="1260"/>
      <c r="R1050" s="1260" t="s">
        <v>17304</v>
      </c>
      <c r="S1050" s="1259">
        <v>1</v>
      </c>
      <c r="T1050" s="1260"/>
      <c r="U1050" s="1260" t="s">
        <v>11269</v>
      </c>
      <c r="V1050" s="1260" t="s">
        <v>13703</v>
      </c>
      <c r="W1050" s="1259">
        <v>0</v>
      </c>
      <c r="X1050" s="1259">
        <v>1007</v>
      </c>
      <c r="Y1050" s="1259">
        <v>0</v>
      </c>
    </row>
    <row r="1051" spans="1:25">
      <c r="A1051" s="1350">
        <v>11202001533</v>
      </c>
      <c r="B1051" s="1260"/>
      <c r="C1051" s="1260" t="s">
        <v>17305</v>
      </c>
      <c r="D1051" s="1260" t="s">
        <v>17306</v>
      </c>
      <c r="E1051" s="1260" t="s">
        <v>17307</v>
      </c>
      <c r="F1051" s="1260" t="s">
        <v>17282</v>
      </c>
      <c r="G1051" s="1260" t="s">
        <v>17308</v>
      </c>
      <c r="H1051" s="1260" t="s">
        <v>11153</v>
      </c>
      <c r="I1051" s="1260" t="s">
        <v>11243</v>
      </c>
      <c r="J1051" s="1259">
        <v>7431825</v>
      </c>
      <c r="K1051" s="1260" t="s">
        <v>11221</v>
      </c>
      <c r="L1051" s="1260" t="s">
        <v>11155</v>
      </c>
      <c r="M1051" s="1260" t="s">
        <v>2381</v>
      </c>
      <c r="N1051" s="1260" t="s">
        <v>17309</v>
      </c>
      <c r="O1051" s="1260" t="s">
        <v>17306</v>
      </c>
      <c r="P1051" s="1260" t="s">
        <v>11192</v>
      </c>
      <c r="Q1051" s="1260"/>
      <c r="R1051" s="1260"/>
      <c r="S1051" s="1259">
        <v>1</v>
      </c>
      <c r="T1051" s="1260"/>
      <c r="U1051" s="1260" t="s">
        <v>11751</v>
      </c>
      <c r="V1051" s="1260" t="s">
        <v>17310</v>
      </c>
      <c r="W1051" s="1259">
        <v>0</v>
      </c>
      <c r="X1051" s="1259">
        <v>1007</v>
      </c>
      <c r="Y1051" s="1259">
        <v>0</v>
      </c>
    </row>
    <row r="1052" spans="1:25">
      <c r="A1052" s="1350">
        <v>11202001532</v>
      </c>
      <c r="B1052" s="1260" t="s">
        <v>17311</v>
      </c>
      <c r="C1052" s="1260" t="s">
        <v>17312</v>
      </c>
      <c r="D1052" s="1260" t="s">
        <v>17313</v>
      </c>
      <c r="E1052" s="1260" t="s">
        <v>11190</v>
      </c>
      <c r="F1052" s="1260" t="s">
        <v>17314</v>
      </c>
      <c r="G1052" s="1260" t="s">
        <v>17315</v>
      </c>
      <c r="H1052" s="1260" t="s">
        <v>11153</v>
      </c>
      <c r="I1052" s="1260" t="s">
        <v>10976</v>
      </c>
      <c r="J1052" s="1259">
        <v>7431824</v>
      </c>
      <c r="K1052" s="1260" t="s">
        <v>11221</v>
      </c>
      <c r="L1052" s="1260" t="s">
        <v>11155</v>
      </c>
      <c r="M1052" s="1260" t="s">
        <v>262</v>
      </c>
      <c r="N1052" s="1260"/>
      <c r="O1052" s="1260" t="s">
        <v>17313</v>
      </c>
      <c r="P1052" s="1260"/>
      <c r="Q1052" s="1260"/>
      <c r="R1052" s="1260"/>
      <c r="S1052" s="1259">
        <v>1</v>
      </c>
      <c r="T1052" s="1260"/>
      <c r="U1052" s="1260"/>
      <c r="V1052" s="1260"/>
      <c r="W1052" s="1259">
        <v>0</v>
      </c>
      <c r="X1052" s="1259">
        <v>1007</v>
      </c>
      <c r="Y1052" s="1259">
        <v>0</v>
      </c>
    </row>
    <row r="1053" spans="1:25">
      <c r="A1053" s="1350">
        <v>11202001531</v>
      </c>
      <c r="B1053" s="1260" t="s">
        <v>17316</v>
      </c>
      <c r="C1053" s="1260" t="s">
        <v>17317</v>
      </c>
      <c r="D1053" s="1260" t="s">
        <v>17318</v>
      </c>
      <c r="E1053" s="1260" t="s">
        <v>17319</v>
      </c>
      <c r="F1053" s="1260" t="s">
        <v>17314</v>
      </c>
      <c r="G1053" s="1260" t="s">
        <v>17320</v>
      </c>
      <c r="H1053" s="1260" t="s">
        <v>11153</v>
      </c>
      <c r="I1053" s="1260" t="s">
        <v>10976</v>
      </c>
      <c r="J1053" s="1259">
        <v>7431823</v>
      </c>
      <c r="K1053" s="1260" t="s">
        <v>11221</v>
      </c>
      <c r="L1053" s="1260" t="s">
        <v>11155</v>
      </c>
      <c r="M1053" s="1260" t="s">
        <v>2527</v>
      </c>
      <c r="N1053" s="1260" t="s">
        <v>17321</v>
      </c>
      <c r="O1053" s="1260" t="s">
        <v>17318</v>
      </c>
      <c r="P1053" s="1260" t="s">
        <v>17322</v>
      </c>
      <c r="Q1053" s="1260" t="s">
        <v>11411</v>
      </c>
      <c r="R1053" s="1260" t="s">
        <v>17323</v>
      </c>
      <c r="S1053" s="1259">
        <v>1</v>
      </c>
      <c r="T1053" s="1260" t="s">
        <v>17324</v>
      </c>
      <c r="U1053" s="1260" t="s">
        <v>11158</v>
      </c>
      <c r="V1053" s="1260" t="s">
        <v>11159</v>
      </c>
      <c r="W1053" s="1259">
        <v>0</v>
      </c>
      <c r="X1053" s="1259">
        <v>1007</v>
      </c>
      <c r="Y1053" s="1259">
        <v>0</v>
      </c>
    </row>
    <row r="1054" spans="1:25">
      <c r="A1054" s="1350">
        <v>11202001530</v>
      </c>
      <c r="B1054" s="1260"/>
      <c r="C1054" s="1260" t="s">
        <v>17325</v>
      </c>
      <c r="D1054" s="1260" t="s">
        <v>17326</v>
      </c>
      <c r="E1054" s="1260" t="s">
        <v>17327</v>
      </c>
      <c r="F1054" s="1260" t="s">
        <v>17328</v>
      </c>
      <c r="G1054" s="1260" t="s">
        <v>17329</v>
      </c>
      <c r="H1054" s="1260" t="s">
        <v>11153</v>
      </c>
      <c r="I1054" s="1260" t="s">
        <v>10976</v>
      </c>
      <c r="J1054" s="1259">
        <v>7431822</v>
      </c>
      <c r="K1054" s="1260" t="s">
        <v>11375</v>
      </c>
      <c r="L1054" s="1260" t="s">
        <v>11155</v>
      </c>
      <c r="M1054" s="1260" t="s">
        <v>262</v>
      </c>
      <c r="N1054" s="1260"/>
      <c r="O1054" s="1260" t="s">
        <v>17326</v>
      </c>
      <c r="P1054" s="1260"/>
      <c r="Q1054" s="1260"/>
      <c r="R1054" s="1260"/>
      <c r="S1054" s="1259">
        <v>1</v>
      </c>
      <c r="T1054" s="1260"/>
      <c r="U1054" s="1260"/>
      <c r="V1054" s="1260"/>
      <c r="W1054" s="1259">
        <v>75</v>
      </c>
      <c r="X1054" s="1259">
        <v>1008</v>
      </c>
      <c r="Y1054" s="1259">
        <v>0</v>
      </c>
    </row>
    <row r="1055" spans="1:25">
      <c r="A1055" s="1350">
        <v>11202001529</v>
      </c>
      <c r="B1055" s="1260" t="s">
        <v>17330</v>
      </c>
      <c r="C1055" s="1260" t="s">
        <v>17331</v>
      </c>
      <c r="D1055" s="1260" t="s">
        <v>17332</v>
      </c>
      <c r="E1055" s="1260" t="s">
        <v>12007</v>
      </c>
      <c r="F1055" s="1260" t="s">
        <v>17333</v>
      </c>
      <c r="G1055" s="1260" t="s">
        <v>17334</v>
      </c>
      <c r="H1055" s="1260" t="s">
        <v>11153</v>
      </c>
      <c r="I1055" s="1260" t="s">
        <v>17335</v>
      </c>
      <c r="J1055" s="1259">
        <v>7431821</v>
      </c>
      <c r="K1055" s="1260" t="s">
        <v>11221</v>
      </c>
      <c r="L1055" s="1260" t="s">
        <v>11155</v>
      </c>
      <c r="M1055" s="1260" t="s">
        <v>2519</v>
      </c>
      <c r="N1055" s="1260" t="s">
        <v>17336</v>
      </c>
      <c r="O1055" s="1260" t="s">
        <v>17332</v>
      </c>
      <c r="P1055" s="1260" t="s">
        <v>17337</v>
      </c>
      <c r="Q1055" s="1260" t="s">
        <v>11378</v>
      </c>
      <c r="R1055" s="1260" t="s">
        <v>17338</v>
      </c>
      <c r="S1055" s="1259">
        <v>1</v>
      </c>
      <c r="T1055" s="1260" t="s">
        <v>17339</v>
      </c>
      <c r="U1055" s="1260" t="s">
        <v>11610</v>
      </c>
      <c r="V1055" s="1260" t="s">
        <v>17340</v>
      </c>
      <c r="W1055" s="1259">
        <v>0</v>
      </c>
      <c r="X1055" s="1259">
        <v>1007</v>
      </c>
      <c r="Y1055" s="1259">
        <v>0</v>
      </c>
    </row>
    <row r="1056" spans="1:25">
      <c r="A1056" s="1350">
        <v>11202001528</v>
      </c>
      <c r="B1056" s="1260" t="s">
        <v>17341</v>
      </c>
      <c r="C1056" s="1260" t="s">
        <v>17342</v>
      </c>
      <c r="D1056" s="1260" t="s">
        <v>17343</v>
      </c>
      <c r="E1056" s="1260" t="s">
        <v>11190</v>
      </c>
      <c r="F1056" s="1260" t="s">
        <v>17344</v>
      </c>
      <c r="G1056" s="1260" t="s">
        <v>17345</v>
      </c>
      <c r="H1056" s="1260" t="s">
        <v>11153</v>
      </c>
      <c r="I1056" s="1260" t="s">
        <v>11164</v>
      </c>
      <c r="J1056" s="1259">
        <v>7431820</v>
      </c>
      <c r="K1056" s="1260" t="s">
        <v>11221</v>
      </c>
      <c r="L1056" s="1260" t="s">
        <v>11155</v>
      </c>
      <c r="M1056" s="1260" t="s">
        <v>1699</v>
      </c>
      <c r="N1056" s="1260" t="s">
        <v>17346</v>
      </c>
      <c r="O1056" s="1260" t="s">
        <v>17343</v>
      </c>
      <c r="P1056" s="1260" t="s">
        <v>17347</v>
      </c>
      <c r="Q1056" s="1260" t="s">
        <v>11795</v>
      </c>
      <c r="R1056" s="1260" t="s">
        <v>17348</v>
      </c>
      <c r="S1056" s="1259">
        <v>1</v>
      </c>
      <c r="T1056" s="1260" t="s">
        <v>17349</v>
      </c>
      <c r="U1056" s="1260" t="s">
        <v>11182</v>
      </c>
      <c r="V1056" s="1260" t="s">
        <v>15997</v>
      </c>
      <c r="W1056" s="1259">
        <v>0</v>
      </c>
      <c r="X1056" s="1259">
        <v>1007</v>
      </c>
      <c r="Y1056" s="1259">
        <v>0</v>
      </c>
    </row>
    <row r="1057" spans="1:25">
      <c r="A1057" s="1350">
        <v>11202001527</v>
      </c>
      <c r="B1057" s="1260" t="s">
        <v>17350</v>
      </c>
      <c r="C1057" s="1260" t="s">
        <v>17261</v>
      </c>
      <c r="D1057" s="1260" t="s">
        <v>17351</v>
      </c>
      <c r="E1057" s="1260" t="s">
        <v>11266</v>
      </c>
      <c r="F1057" s="1260" t="s">
        <v>17314</v>
      </c>
      <c r="G1057" s="1260" t="s">
        <v>17352</v>
      </c>
      <c r="H1057" s="1260" t="s">
        <v>11153</v>
      </c>
      <c r="I1057" s="1260" t="s">
        <v>10976</v>
      </c>
      <c r="J1057" s="1259">
        <v>7431819</v>
      </c>
      <c r="K1057" s="1260" t="s">
        <v>11221</v>
      </c>
      <c r="L1057" s="1260" t="s">
        <v>11155</v>
      </c>
      <c r="M1057" s="1260" t="s">
        <v>262</v>
      </c>
      <c r="N1057" s="1260"/>
      <c r="O1057" s="1260" t="s">
        <v>17351</v>
      </c>
      <c r="P1057" s="1260"/>
      <c r="Q1057" s="1260" t="s">
        <v>17353</v>
      </c>
      <c r="R1057" s="1260" t="s">
        <v>16989</v>
      </c>
      <c r="S1057" s="1259">
        <v>1</v>
      </c>
      <c r="T1057" s="1260"/>
      <c r="U1057" s="1260"/>
      <c r="V1057" s="1260"/>
      <c r="W1057" s="1259">
        <v>0</v>
      </c>
      <c r="X1057" s="1259">
        <v>1007</v>
      </c>
      <c r="Y1057" s="1259">
        <v>0</v>
      </c>
    </row>
    <row r="1058" spans="1:25">
      <c r="A1058" s="1350">
        <v>11202001526</v>
      </c>
      <c r="B1058" s="1260"/>
      <c r="C1058" s="1260" t="s">
        <v>17354</v>
      </c>
      <c r="D1058" s="1260" t="s">
        <v>17355</v>
      </c>
      <c r="E1058" s="1260" t="s">
        <v>17356</v>
      </c>
      <c r="F1058" s="1260" t="s">
        <v>17314</v>
      </c>
      <c r="G1058" s="1260" t="s">
        <v>17357</v>
      </c>
      <c r="H1058" s="1260" t="s">
        <v>11153</v>
      </c>
      <c r="I1058" s="1260" t="s">
        <v>10976</v>
      </c>
      <c r="J1058" s="1259">
        <v>7431818</v>
      </c>
      <c r="K1058" s="1260" t="s">
        <v>11221</v>
      </c>
      <c r="L1058" s="1260" t="s">
        <v>11155</v>
      </c>
      <c r="M1058" s="1260" t="s">
        <v>2031</v>
      </c>
      <c r="N1058" s="1260" t="s">
        <v>17358</v>
      </c>
      <c r="O1058" s="1260" t="s">
        <v>17355</v>
      </c>
      <c r="P1058" s="1260"/>
      <c r="Q1058" s="1260"/>
      <c r="R1058" s="1260" t="s">
        <v>17359</v>
      </c>
      <c r="S1058" s="1259">
        <v>1</v>
      </c>
      <c r="T1058" s="1260"/>
      <c r="U1058" s="1260" t="s">
        <v>11231</v>
      </c>
      <c r="V1058" s="1260" t="s">
        <v>11584</v>
      </c>
      <c r="W1058" s="1259">
        <v>0</v>
      </c>
      <c r="X1058" s="1259">
        <v>1007</v>
      </c>
      <c r="Y1058" s="1259">
        <v>0</v>
      </c>
    </row>
    <row r="1059" spans="1:25">
      <c r="A1059" s="1350">
        <v>11202001525</v>
      </c>
      <c r="B1059" s="1260"/>
      <c r="C1059" s="1260" t="s">
        <v>17360</v>
      </c>
      <c r="D1059" s="1260" t="s">
        <v>17361</v>
      </c>
      <c r="E1059" s="1260" t="s">
        <v>11162</v>
      </c>
      <c r="F1059" s="1260" t="s">
        <v>11176</v>
      </c>
      <c r="G1059" s="1260" t="s">
        <v>17362</v>
      </c>
      <c r="H1059" s="1260" t="s">
        <v>11153</v>
      </c>
      <c r="I1059" s="1260" t="s">
        <v>11177</v>
      </c>
      <c r="J1059" s="1259">
        <v>7431817</v>
      </c>
      <c r="K1059" s="1260" t="s">
        <v>11221</v>
      </c>
      <c r="L1059" s="1260" t="s">
        <v>11155</v>
      </c>
      <c r="M1059" s="1260" t="s">
        <v>2363</v>
      </c>
      <c r="N1059" s="1260" t="s">
        <v>17363</v>
      </c>
      <c r="O1059" s="1260" t="s">
        <v>17361</v>
      </c>
      <c r="P1059" s="1260" t="s">
        <v>11192</v>
      </c>
      <c r="Q1059" s="1260"/>
      <c r="R1059" s="1259">
        <v>119</v>
      </c>
      <c r="S1059" s="1259">
        <v>1</v>
      </c>
      <c r="T1059" s="1260"/>
      <c r="U1059" s="1260" t="s">
        <v>11751</v>
      </c>
      <c r="V1059" s="1260" t="s">
        <v>17364</v>
      </c>
      <c r="W1059" s="1259">
        <v>0</v>
      </c>
      <c r="X1059" s="1259">
        <v>1007</v>
      </c>
      <c r="Y1059" s="1259">
        <v>0</v>
      </c>
    </row>
    <row r="1060" spans="1:25">
      <c r="A1060" s="1350">
        <v>11202001524</v>
      </c>
      <c r="B1060" s="1260" t="s">
        <v>17365</v>
      </c>
      <c r="C1060" s="1260" t="s">
        <v>17366</v>
      </c>
      <c r="D1060" s="1260" t="s">
        <v>16986</v>
      </c>
      <c r="E1060" s="1260" t="s">
        <v>11266</v>
      </c>
      <c r="F1060" s="1260" t="s">
        <v>11176</v>
      </c>
      <c r="G1060" s="1260" t="s">
        <v>17367</v>
      </c>
      <c r="H1060" s="1260" t="s">
        <v>11153</v>
      </c>
      <c r="I1060" s="1260" t="s">
        <v>11177</v>
      </c>
      <c r="J1060" s="1259">
        <v>7431816</v>
      </c>
      <c r="K1060" s="1260" t="s">
        <v>11221</v>
      </c>
      <c r="L1060" s="1260" t="s">
        <v>11155</v>
      </c>
      <c r="M1060" s="1260" t="s">
        <v>2246</v>
      </c>
      <c r="N1060" s="1260" t="s">
        <v>16988</v>
      </c>
      <c r="O1060" s="1260" t="s">
        <v>16986</v>
      </c>
      <c r="P1060" s="1260"/>
      <c r="Q1060" s="1260" t="s">
        <v>17353</v>
      </c>
      <c r="R1060" s="1260" t="s">
        <v>16989</v>
      </c>
      <c r="S1060" s="1259">
        <v>1</v>
      </c>
      <c r="T1060" s="1260"/>
      <c r="U1060" s="1260" t="s">
        <v>11269</v>
      </c>
      <c r="V1060" s="1260" t="s">
        <v>12295</v>
      </c>
      <c r="W1060" s="1259">
        <v>0</v>
      </c>
      <c r="X1060" s="1259">
        <v>1007</v>
      </c>
      <c r="Y1060" s="1259">
        <v>0</v>
      </c>
    </row>
    <row r="1061" spans="1:25">
      <c r="A1061" s="1350">
        <v>11202001523</v>
      </c>
      <c r="B1061" s="1260"/>
      <c r="C1061" s="1260" t="s">
        <v>17368</v>
      </c>
      <c r="D1061" s="1260" t="s">
        <v>17369</v>
      </c>
      <c r="E1061" s="1260" t="s">
        <v>17370</v>
      </c>
      <c r="F1061" s="1260" t="s">
        <v>17371</v>
      </c>
      <c r="G1061" s="1260" t="s">
        <v>17372</v>
      </c>
      <c r="H1061" s="1260" t="s">
        <v>11153</v>
      </c>
      <c r="I1061" s="1260" t="s">
        <v>11243</v>
      </c>
      <c r="J1061" s="1259">
        <v>7431815</v>
      </c>
      <c r="K1061" s="1260" t="s">
        <v>11221</v>
      </c>
      <c r="L1061" s="1260" t="s">
        <v>11155</v>
      </c>
      <c r="M1061" s="1260" t="s">
        <v>262</v>
      </c>
      <c r="N1061" s="1260"/>
      <c r="O1061" s="1260" t="s">
        <v>17369</v>
      </c>
      <c r="P1061" s="1260"/>
      <c r="Q1061" s="1260"/>
      <c r="R1061" s="1260"/>
      <c r="S1061" s="1259">
        <v>1</v>
      </c>
      <c r="T1061" s="1260"/>
      <c r="U1061" s="1260"/>
      <c r="V1061" s="1260"/>
      <c r="W1061" s="1259">
        <v>0</v>
      </c>
      <c r="X1061" s="1259">
        <v>1007</v>
      </c>
      <c r="Y1061" s="1259">
        <v>0</v>
      </c>
    </row>
    <row r="1062" spans="1:25">
      <c r="A1062" s="1350">
        <v>11202001522</v>
      </c>
      <c r="B1062" s="1260" t="s">
        <v>17373</v>
      </c>
      <c r="C1062" s="1260" t="s">
        <v>17374</v>
      </c>
      <c r="D1062" s="1260" t="s">
        <v>17375</v>
      </c>
      <c r="E1062" s="1260" t="s">
        <v>17376</v>
      </c>
      <c r="F1062" s="1260" t="s">
        <v>17377</v>
      </c>
      <c r="G1062" s="1260" t="s">
        <v>17378</v>
      </c>
      <c r="H1062" s="1260" t="s">
        <v>11153</v>
      </c>
      <c r="I1062" s="1260" t="s">
        <v>11164</v>
      </c>
      <c r="J1062" s="1259">
        <v>7431814</v>
      </c>
      <c r="K1062" s="1260" t="s">
        <v>11221</v>
      </c>
      <c r="L1062" s="1260" t="s">
        <v>11155</v>
      </c>
      <c r="M1062" s="1260" t="s">
        <v>2399</v>
      </c>
      <c r="N1062" s="1260" t="s">
        <v>17379</v>
      </c>
      <c r="O1062" s="1260" t="s">
        <v>17375</v>
      </c>
      <c r="P1062" s="1260" t="s">
        <v>17380</v>
      </c>
      <c r="Q1062" s="1260" t="s">
        <v>17381</v>
      </c>
      <c r="R1062" s="1260" t="s">
        <v>17380</v>
      </c>
      <c r="S1062" s="1259">
        <v>1</v>
      </c>
      <c r="T1062" s="1260" t="s">
        <v>17382</v>
      </c>
      <c r="U1062" s="1260" t="s">
        <v>12320</v>
      </c>
      <c r="V1062" s="1260" t="s">
        <v>17383</v>
      </c>
      <c r="W1062" s="1259">
        <v>0</v>
      </c>
      <c r="X1062" s="1259">
        <v>1007</v>
      </c>
      <c r="Y1062" s="1259">
        <v>0</v>
      </c>
    </row>
    <row r="1063" spans="1:25">
      <c r="A1063" s="1350">
        <v>11202001521</v>
      </c>
      <c r="B1063" s="1260"/>
      <c r="C1063" s="1260" t="s">
        <v>17384</v>
      </c>
      <c r="D1063" s="1260" t="s">
        <v>17385</v>
      </c>
      <c r="E1063" s="1260" t="s">
        <v>11426</v>
      </c>
      <c r="F1063" s="1260" t="s">
        <v>17344</v>
      </c>
      <c r="G1063" s="1260" t="s">
        <v>17386</v>
      </c>
      <c r="H1063" s="1260" t="s">
        <v>11153</v>
      </c>
      <c r="I1063" s="1260" t="s">
        <v>11164</v>
      </c>
      <c r="J1063" s="1259">
        <v>7431813</v>
      </c>
      <c r="K1063" s="1260" t="s">
        <v>11221</v>
      </c>
      <c r="L1063" s="1260" t="s">
        <v>11155</v>
      </c>
      <c r="M1063" s="1260" t="s">
        <v>262</v>
      </c>
      <c r="N1063" s="1260"/>
      <c r="O1063" s="1260" t="s">
        <v>17385</v>
      </c>
      <c r="P1063" s="1260"/>
      <c r="Q1063" s="1260" t="s">
        <v>17387</v>
      </c>
      <c r="R1063" s="1260" t="s">
        <v>17388</v>
      </c>
      <c r="S1063" s="1259">
        <v>1</v>
      </c>
      <c r="T1063" s="1260" t="s">
        <v>17389</v>
      </c>
      <c r="U1063" s="1260"/>
      <c r="V1063" s="1260"/>
      <c r="W1063" s="1259">
        <v>0</v>
      </c>
      <c r="X1063" s="1259">
        <v>1007</v>
      </c>
      <c r="Y1063" s="1259">
        <v>0</v>
      </c>
    </row>
    <row r="1064" spans="1:25">
      <c r="A1064" s="1350">
        <v>11202001519</v>
      </c>
      <c r="B1064" s="1260"/>
      <c r="C1064" s="1260" t="s">
        <v>17390</v>
      </c>
      <c r="D1064" s="1260" t="s">
        <v>17391</v>
      </c>
      <c r="E1064" s="1260" t="s">
        <v>11190</v>
      </c>
      <c r="F1064" s="1260" t="s">
        <v>17344</v>
      </c>
      <c r="G1064" s="1260" t="s">
        <v>17392</v>
      </c>
      <c r="H1064" s="1260" t="s">
        <v>11153</v>
      </c>
      <c r="I1064" s="1260" t="s">
        <v>11164</v>
      </c>
      <c r="J1064" s="1259">
        <v>7431811</v>
      </c>
      <c r="K1064" s="1260" t="s">
        <v>11221</v>
      </c>
      <c r="L1064" s="1260" t="s">
        <v>11155</v>
      </c>
      <c r="M1064" s="1260" t="s">
        <v>2150</v>
      </c>
      <c r="N1064" s="1260" t="s">
        <v>17393</v>
      </c>
      <c r="O1064" s="1260" t="s">
        <v>17391</v>
      </c>
      <c r="P1064" s="1260" t="s">
        <v>11192</v>
      </c>
      <c r="Q1064" s="1260"/>
      <c r="R1064" s="1260"/>
      <c r="S1064" s="1259">
        <v>1</v>
      </c>
      <c r="T1064" s="1260"/>
      <c r="U1064" s="1260" t="s">
        <v>11269</v>
      </c>
      <c r="V1064" s="1260" t="s">
        <v>12311</v>
      </c>
      <c r="W1064" s="1259">
        <v>0</v>
      </c>
      <c r="X1064" s="1259">
        <v>1007</v>
      </c>
      <c r="Y1064" s="1259">
        <v>0</v>
      </c>
    </row>
    <row r="1065" spans="1:25">
      <c r="A1065" s="1350">
        <v>11202001518</v>
      </c>
      <c r="B1065" s="1260" t="s">
        <v>17394</v>
      </c>
      <c r="C1065" s="1260" t="s">
        <v>17395</v>
      </c>
      <c r="D1065" s="1260" t="s">
        <v>17396</v>
      </c>
      <c r="E1065" s="1260" t="s">
        <v>11203</v>
      </c>
      <c r="F1065" s="1260" t="s">
        <v>17314</v>
      </c>
      <c r="G1065" s="1260" t="s">
        <v>17397</v>
      </c>
      <c r="H1065" s="1260" t="s">
        <v>11153</v>
      </c>
      <c r="I1065" s="1260" t="s">
        <v>10976</v>
      </c>
      <c r="J1065" s="1259">
        <v>7431810</v>
      </c>
      <c r="K1065" s="1260" t="s">
        <v>11221</v>
      </c>
      <c r="L1065" s="1260" t="s">
        <v>11155</v>
      </c>
      <c r="M1065" s="1260" t="s">
        <v>11092</v>
      </c>
      <c r="N1065" s="1260" t="s">
        <v>17398</v>
      </c>
      <c r="O1065" s="1260" t="s">
        <v>17396</v>
      </c>
      <c r="P1065" s="1260" t="s">
        <v>17399</v>
      </c>
      <c r="Q1065" s="1260" t="s">
        <v>17400</v>
      </c>
      <c r="R1065" s="1260" t="s">
        <v>17401</v>
      </c>
      <c r="S1065" s="1259">
        <v>1</v>
      </c>
      <c r="T1065" s="1260" t="s">
        <v>17402</v>
      </c>
      <c r="U1065" s="1260" t="s">
        <v>11158</v>
      </c>
      <c r="V1065" s="1260" t="s">
        <v>11159</v>
      </c>
      <c r="W1065" s="1259">
        <v>0</v>
      </c>
      <c r="X1065" s="1259">
        <v>1007</v>
      </c>
      <c r="Y1065" s="1259">
        <v>0</v>
      </c>
    </row>
    <row r="1066" spans="1:25">
      <c r="A1066" s="1350">
        <v>11202001517</v>
      </c>
      <c r="B1066" s="1260" t="s">
        <v>17403</v>
      </c>
      <c r="C1066" s="1260" t="s">
        <v>17404</v>
      </c>
      <c r="D1066" s="1260" t="s">
        <v>17405</v>
      </c>
      <c r="E1066" s="1260" t="s">
        <v>11190</v>
      </c>
      <c r="F1066" s="1260" t="s">
        <v>11242</v>
      </c>
      <c r="G1066" s="1260" t="s">
        <v>17406</v>
      </c>
      <c r="H1066" s="1260" t="s">
        <v>11153</v>
      </c>
      <c r="I1066" s="1260" t="s">
        <v>11243</v>
      </c>
      <c r="J1066" s="1259">
        <v>7431809</v>
      </c>
      <c r="K1066" s="1260" t="s">
        <v>11221</v>
      </c>
      <c r="L1066" s="1260" t="s">
        <v>11155</v>
      </c>
      <c r="M1066" s="1260" t="s">
        <v>2491</v>
      </c>
      <c r="N1066" s="1260" t="s">
        <v>17407</v>
      </c>
      <c r="O1066" s="1260" t="s">
        <v>17405</v>
      </c>
      <c r="P1066" s="1260" t="s">
        <v>17408</v>
      </c>
      <c r="Q1066" s="1260"/>
      <c r="R1066" s="1260"/>
      <c r="S1066" s="1259">
        <v>2</v>
      </c>
      <c r="T1066" s="1260" t="s">
        <v>17409</v>
      </c>
      <c r="U1066" s="1260" t="s">
        <v>11247</v>
      </c>
      <c r="V1066" s="1260" t="s">
        <v>17410</v>
      </c>
      <c r="W1066" s="1259">
        <v>0</v>
      </c>
      <c r="X1066" s="1259">
        <v>1007</v>
      </c>
      <c r="Y1066" s="1259">
        <v>0</v>
      </c>
    </row>
    <row r="1067" spans="1:25">
      <c r="A1067" s="1350">
        <v>11202001517</v>
      </c>
      <c r="B1067" s="1260" t="s">
        <v>17411</v>
      </c>
      <c r="C1067" s="1260" t="s">
        <v>17404</v>
      </c>
      <c r="D1067" s="1260" t="s">
        <v>17405</v>
      </c>
      <c r="E1067" s="1260" t="s">
        <v>11190</v>
      </c>
      <c r="F1067" s="1260" t="s">
        <v>11242</v>
      </c>
      <c r="G1067" s="1260" t="s">
        <v>17406</v>
      </c>
      <c r="H1067" s="1260" t="s">
        <v>11153</v>
      </c>
      <c r="I1067" s="1260" t="s">
        <v>11243</v>
      </c>
      <c r="J1067" s="1259">
        <v>7431809</v>
      </c>
      <c r="K1067" s="1260" t="s">
        <v>11221</v>
      </c>
      <c r="L1067" s="1260" t="s">
        <v>11155</v>
      </c>
      <c r="M1067" s="1260" t="s">
        <v>2491</v>
      </c>
      <c r="N1067" s="1260" t="s">
        <v>17407</v>
      </c>
      <c r="O1067" s="1260" t="s">
        <v>17405</v>
      </c>
      <c r="P1067" s="1260" t="s">
        <v>17408</v>
      </c>
      <c r="Q1067" s="1260"/>
      <c r="R1067" s="1260"/>
      <c r="S1067" s="1259">
        <v>2</v>
      </c>
      <c r="T1067" s="1260" t="s">
        <v>17409</v>
      </c>
      <c r="U1067" s="1260" t="s">
        <v>11247</v>
      </c>
      <c r="V1067" s="1260" t="s">
        <v>17410</v>
      </c>
      <c r="W1067" s="1259">
        <v>0</v>
      </c>
      <c r="X1067" s="1259">
        <v>1007</v>
      </c>
      <c r="Y1067" s="1259">
        <v>0</v>
      </c>
    </row>
    <row r="1068" spans="1:25">
      <c r="A1068" s="1350">
        <v>11202001516</v>
      </c>
      <c r="B1068" s="1260" t="s">
        <v>17412</v>
      </c>
      <c r="C1068" s="1260" t="s">
        <v>17413</v>
      </c>
      <c r="D1068" s="1260" t="s">
        <v>17414</v>
      </c>
      <c r="E1068" s="1260" t="s">
        <v>11190</v>
      </c>
      <c r="F1068" s="1260" t="s">
        <v>11709</v>
      </c>
      <c r="G1068" s="1260" t="s">
        <v>17415</v>
      </c>
      <c r="H1068" s="1260" t="s">
        <v>11153</v>
      </c>
      <c r="I1068" s="1260" t="s">
        <v>15803</v>
      </c>
      <c r="J1068" s="1259">
        <v>7431808</v>
      </c>
      <c r="K1068" s="1260" t="s">
        <v>11221</v>
      </c>
      <c r="L1068" s="1260" t="s">
        <v>11155</v>
      </c>
      <c r="M1068" s="1260" t="s">
        <v>2608</v>
      </c>
      <c r="N1068" s="1260" t="s">
        <v>17416</v>
      </c>
      <c r="O1068" s="1260" t="s">
        <v>17414</v>
      </c>
      <c r="P1068" s="1260" t="s">
        <v>17417</v>
      </c>
      <c r="Q1068" s="1260"/>
      <c r="R1068" s="1260"/>
      <c r="S1068" s="1259">
        <v>1</v>
      </c>
      <c r="T1068" s="1260"/>
      <c r="U1068" s="1260" t="s">
        <v>16371</v>
      </c>
      <c r="V1068" s="1260" t="s">
        <v>17418</v>
      </c>
      <c r="W1068" s="1259">
        <v>0</v>
      </c>
      <c r="X1068" s="1259">
        <v>1007</v>
      </c>
      <c r="Y1068" s="1259">
        <v>0</v>
      </c>
    </row>
    <row r="1069" spans="1:25">
      <c r="A1069" s="1350">
        <v>11202001515</v>
      </c>
      <c r="B1069" s="1260"/>
      <c r="C1069" s="1260" t="s">
        <v>17419</v>
      </c>
      <c r="D1069" s="1260" t="s">
        <v>17420</v>
      </c>
      <c r="E1069" s="1260" t="s">
        <v>11509</v>
      </c>
      <c r="F1069" s="1260" t="s">
        <v>17421</v>
      </c>
      <c r="G1069" s="1260" t="s">
        <v>17422</v>
      </c>
      <c r="H1069" s="1260" t="s">
        <v>11153</v>
      </c>
      <c r="I1069" s="1260" t="s">
        <v>10976</v>
      </c>
      <c r="J1069" s="1259">
        <v>7431807</v>
      </c>
      <c r="K1069" s="1260" t="s">
        <v>11221</v>
      </c>
      <c r="L1069" s="1260" t="s">
        <v>11155</v>
      </c>
      <c r="M1069" s="1260" t="s">
        <v>1391</v>
      </c>
      <c r="N1069" s="1260" t="s">
        <v>17423</v>
      </c>
      <c r="O1069" s="1260" t="s">
        <v>17420</v>
      </c>
      <c r="P1069" s="1260"/>
      <c r="Q1069" s="1260"/>
      <c r="R1069" s="1259">
        <v>8920619</v>
      </c>
      <c r="S1069" s="1259">
        <v>1</v>
      </c>
      <c r="T1069" s="1260"/>
      <c r="U1069" s="1260" t="s">
        <v>12601</v>
      </c>
      <c r="V1069" s="1260" t="s">
        <v>17424</v>
      </c>
      <c r="W1069" s="1259">
        <v>0</v>
      </c>
      <c r="X1069" s="1259">
        <v>1007</v>
      </c>
      <c r="Y1069" s="1259">
        <v>0</v>
      </c>
    </row>
    <row r="1070" spans="1:25">
      <c r="A1070" s="1350">
        <v>11202001514</v>
      </c>
      <c r="B1070" s="1260"/>
      <c r="C1070" s="1260" t="s">
        <v>17425</v>
      </c>
      <c r="D1070" s="1260" t="s">
        <v>17426</v>
      </c>
      <c r="E1070" s="1260" t="s">
        <v>11175</v>
      </c>
      <c r="F1070" s="1260" t="s">
        <v>17298</v>
      </c>
      <c r="G1070" s="1260" t="s">
        <v>17427</v>
      </c>
      <c r="H1070" s="1260" t="s">
        <v>11153</v>
      </c>
      <c r="I1070" s="1260" t="s">
        <v>10976</v>
      </c>
      <c r="J1070" s="1259">
        <v>7431806</v>
      </c>
      <c r="K1070" s="1260" t="s">
        <v>11221</v>
      </c>
      <c r="L1070" s="1260" t="s">
        <v>11155</v>
      </c>
      <c r="M1070" s="1260" t="s">
        <v>1693</v>
      </c>
      <c r="N1070" s="1260" t="s">
        <v>17428</v>
      </c>
      <c r="O1070" s="1260" t="s">
        <v>17426</v>
      </c>
      <c r="P1070" s="1260"/>
      <c r="Q1070" s="1260"/>
      <c r="R1070" s="1260"/>
      <c r="S1070" s="1259">
        <v>1</v>
      </c>
      <c r="T1070" s="1260"/>
      <c r="U1070" s="1260" t="s">
        <v>11231</v>
      </c>
      <c r="V1070" s="1260" t="s">
        <v>11683</v>
      </c>
      <c r="W1070" s="1259">
        <v>0</v>
      </c>
      <c r="X1070" s="1259">
        <v>1007</v>
      </c>
      <c r="Y1070" s="1259">
        <v>0</v>
      </c>
    </row>
    <row r="1071" spans="1:25">
      <c r="A1071" s="1350">
        <v>11202001513</v>
      </c>
      <c r="B1071" s="1260"/>
      <c r="C1071" s="1260" t="s">
        <v>17429</v>
      </c>
      <c r="D1071" s="1260" t="s">
        <v>17430</v>
      </c>
      <c r="E1071" s="1260" t="s">
        <v>14894</v>
      </c>
      <c r="F1071" s="1260" t="s">
        <v>11176</v>
      </c>
      <c r="G1071" s="1260" t="s">
        <v>17431</v>
      </c>
      <c r="H1071" s="1260" t="s">
        <v>11153</v>
      </c>
      <c r="I1071" s="1260" t="s">
        <v>11177</v>
      </c>
      <c r="J1071" s="1259">
        <v>7431805</v>
      </c>
      <c r="K1071" s="1260" t="s">
        <v>11221</v>
      </c>
      <c r="L1071" s="1260" t="s">
        <v>11155</v>
      </c>
      <c r="M1071" s="1260" t="s">
        <v>2353</v>
      </c>
      <c r="N1071" s="1260" t="s">
        <v>17432</v>
      </c>
      <c r="O1071" s="1260" t="s">
        <v>17430</v>
      </c>
      <c r="P1071" s="1260"/>
      <c r="Q1071" s="1260"/>
      <c r="R1071" s="1260" t="s">
        <v>17433</v>
      </c>
      <c r="S1071" s="1259">
        <v>1</v>
      </c>
      <c r="T1071" s="1260"/>
      <c r="U1071" s="1260" t="s">
        <v>11193</v>
      </c>
      <c r="V1071" s="1260" t="s">
        <v>13085</v>
      </c>
      <c r="W1071" s="1259">
        <v>0</v>
      </c>
      <c r="X1071" s="1259">
        <v>1007</v>
      </c>
      <c r="Y1071" s="1259">
        <v>0</v>
      </c>
    </row>
    <row r="1072" spans="1:25">
      <c r="A1072" s="1350">
        <v>11202001512</v>
      </c>
      <c r="B1072" s="1260"/>
      <c r="C1072" s="1260" t="s">
        <v>17434</v>
      </c>
      <c r="D1072" s="1260" t="s">
        <v>17435</v>
      </c>
      <c r="E1072" s="1260" t="s">
        <v>11702</v>
      </c>
      <c r="F1072" s="1260" t="s">
        <v>17314</v>
      </c>
      <c r="G1072" s="1260" t="s">
        <v>17436</v>
      </c>
      <c r="H1072" s="1260" t="s">
        <v>11153</v>
      </c>
      <c r="I1072" s="1260" t="s">
        <v>10976</v>
      </c>
      <c r="J1072" s="1259">
        <v>7431804</v>
      </c>
      <c r="K1072" s="1260" t="s">
        <v>11375</v>
      </c>
      <c r="L1072" s="1260" t="s">
        <v>11155</v>
      </c>
      <c r="M1072" s="1260" t="s">
        <v>2036</v>
      </c>
      <c r="N1072" s="1260" t="s">
        <v>17437</v>
      </c>
      <c r="O1072" s="1260" t="s">
        <v>17435</v>
      </c>
      <c r="P1072" s="1260" t="s">
        <v>11192</v>
      </c>
      <c r="Q1072" s="1260"/>
      <c r="R1072" s="1260" t="s">
        <v>17438</v>
      </c>
      <c r="S1072" s="1259">
        <v>1</v>
      </c>
      <c r="T1072" s="1260"/>
      <c r="U1072" s="1260" t="s">
        <v>11396</v>
      </c>
      <c r="V1072" s="1260" t="s">
        <v>11690</v>
      </c>
      <c r="W1072" s="1259">
        <v>7</v>
      </c>
      <c r="X1072" s="1259">
        <v>1008</v>
      </c>
      <c r="Y1072" s="1259">
        <v>0</v>
      </c>
    </row>
    <row r="1073" spans="1:25">
      <c r="A1073" s="1350">
        <v>11202001511</v>
      </c>
      <c r="B1073" s="1260"/>
      <c r="C1073" s="1260" t="s">
        <v>17439</v>
      </c>
      <c r="D1073" s="1260" t="s">
        <v>17440</v>
      </c>
      <c r="E1073" s="1260" t="s">
        <v>11353</v>
      </c>
      <c r="F1073" s="1260" t="s">
        <v>17441</v>
      </c>
      <c r="G1073" s="1260" t="s">
        <v>17442</v>
      </c>
      <c r="H1073" s="1260" t="s">
        <v>11153</v>
      </c>
      <c r="I1073" s="1260" t="s">
        <v>10976</v>
      </c>
      <c r="J1073" s="1259">
        <v>7431803</v>
      </c>
      <c r="K1073" s="1260" t="s">
        <v>11221</v>
      </c>
      <c r="L1073" s="1260" t="s">
        <v>11155</v>
      </c>
      <c r="M1073" s="1260" t="s">
        <v>262</v>
      </c>
      <c r="N1073" s="1260"/>
      <c r="O1073" s="1260" t="s">
        <v>17440</v>
      </c>
      <c r="P1073" s="1260"/>
      <c r="Q1073" s="1260"/>
      <c r="R1073" s="1260"/>
      <c r="S1073" s="1259">
        <v>1</v>
      </c>
      <c r="T1073" s="1260"/>
      <c r="U1073" s="1260"/>
      <c r="V1073" s="1260"/>
      <c r="W1073" s="1259">
        <v>0</v>
      </c>
      <c r="X1073" s="1259">
        <v>1007</v>
      </c>
      <c r="Y1073" s="1259">
        <v>0</v>
      </c>
    </row>
    <row r="1074" spans="1:25">
      <c r="A1074" s="1350">
        <v>11202001508</v>
      </c>
      <c r="B1074" s="1260"/>
      <c r="C1074" s="1260" t="s">
        <v>17443</v>
      </c>
      <c r="D1074" s="1260" t="s">
        <v>17444</v>
      </c>
      <c r="E1074" s="1260" t="s">
        <v>11190</v>
      </c>
      <c r="F1074" s="1260" t="s">
        <v>11176</v>
      </c>
      <c r="G1074" s="1260" t="s">
        <v>17445</v>
      </c>
      <c r="H1074" s="1260" t="s">
        <v>11153</v>
      </c>
      <c r="I1074" s="1260" t="s">
        <v>11177</v>
      </c>
      <c r="J1074" s="1259">
        <v>7431800</v>
      </c>
      <c r="K1074" s="1260" t="s">
        <v>11221</v>
      </c>
      <c r="L1074" s="1260" t="s">
        <v>11155</v>
      </c>
      <c r="M1074" s="1260" t="s">
        <v>1698</v>
      </c>
      <c r="N1074" s="1260" t="s">
        <v>17446</v>
      </c>
      <c r="O1074" s="1260" t="s">
        <v>17444</v>
      </c>
      <c r="P1074" s="1260" t="s">
        <v>17447</v>
      </c>
      <c r="Q1074" s="1260"/>
      <c r="R1074" s="1260" t="s">
        <v>17447</v>
      </c>
      <c r="S1074" s="1259">
        <v>1</v>
      </c>
      <c r="T1074" s="1260"/>
      <c r="U1074" s="1260" t="s">
        <v>11182</v>
      </c>
      <c r="V1074" s="1260" t="s">
        <v>13364</v>
      </c>
      <c r="W1074" s="1259">
        <v>0</v>
      </c>
      <c r="X1074" s="1259">
        <v>1007</v>
      </c>
      <c r="Y1074" s="1259">
        <v>0</v>
      </c>
    </row>
    <row r="1075" spans="1:25">
      <c r="A1075" s="1350">
        <v>11202001506</v>
      </c>
      <c r="B1075" s="1260" t="s">
        <v>17448</v>
      </c>
      <c r="C1075" s="1260" t="s">
        <v>17449</v>
      </c>
      <c r="D1075" s="1260" t="s">
        <v>17450</v>
      </c>
      <c r="E1075" s="1260" t="s">
        <v>11190</v>
      </c>
      <c r="F1075" s="1260" t="s">
        <v>11176</v>
      </c>
      <c r="G1075" s="1260" t="s">
        <v>17451</v>
      </c>
      <c r="H1075" s="1260" t="s">
        <v>11153</v>
      </c>
      <c r="I1075" s="1260" t="s">
        <v>11177</v>
      </c>
      <c r="J1075" s="1259">
        <v>7431798</v>
      </c>
      <c r="K1075" s="1260" t="s">
        <v>11221</v>
      </c>
      <c r="L1075" s="1260" t="s">
        <v>11155</v>
      </c>
      <c r="M1075" s="1260" t="s">
        <v>262</v>
      </c>
      <c r="N1075" s="1260"/>
      <c r="O1075" s="1260" t="s">
        <v>17450</v>
      </c>
      <c r="P1075" s="1260"/>
      <c r="Q1075" s="1260"/>
      <c r="R1075" s="1260"/>
      <c r="S1075" s="1259">
        <v>4</v>
      </c>
      <c r="T1075" s="1260" t="s">
        <v>17452</v>
      </c>
      <c r="U1075" s="1260"/>
      <c r="V1075" s="1260"/>
      <c r="W1075" s="1259">
        <v>0</v>
      </c>
      <c r="X1075" s="1259">
        <v>1007</v>
      </c>
      <c r="Y1075" s="1259">
        <v>0</v>
      </c>
    </row>
    <row r="1076" spans="1:25">
      <c r="A1076" s="1350">
        <v>11202001506</v>
      </c>
      <c r="B1076" s="1260" t="s">
        <v>17453</v>
      </c>
      <c r="C1076" s="1260" t="s">
        <v>17449</v>
      </c>
      <c r="D1076" s="1260" t="s">
        <v>17450</v>
      </c>
      <c r="E1076" s="1260" t="s">
        <v>11190</v>
      </c>
      <c r="F1076" s="1260" t="s">
        <v>11176</v>
      </c>
      <c r="G1076" s="1260" t="s">
        <v>17451</v>
      </c>
      <c r="H1076" s="1260" t="s">
        <v>11153</v>
      </c>
      <c r="I1076" s="1260" t="s">
        <v>11177</v>
      </c>
      <c r="J1076" s="1259">
        <v>7431798</v>
      </c>
      <c r="K1076" s="1260" t="s">
        <v>11221</v>
      </c>
      <c r="L1076" s="1260" t="s">
        <v>11155</v>
      </c>
      <c r="M1076" s="1260" t="s">
        <v>262</v>
      </c>
      <c r="N1076" s="1260"/>
      <c r="O1076" s="1260" t="s">
        <v>17450</v>
      </c>
      <c r="P1076" s="1260"/>
      <c r="Q1076" s="1260"/>
      <c r="R1076" s="1260"/>
      <c r="S1076" s="1259">
        <v>4</v>
      </c>
      <c r="T1076" s="1260" t="s">
        <v>17452</v>
      </c>
      <c r="U1076" s="1260"/>
      <c r="V1076" s="1260"/>
      <c r="W1076" s="1259">
        <v>0</v>
      </c>
      <c r="X1076" s="1259">
        <v>1007</v>
      </c>
      <c r="Y1076" s="1259">
        <v>0</v>
      </c>
    </row>
    <row r="1077" spans="1:25">
      <c r="A1077" s="1350">
        <v>11202001506</v>
      </c>
      <c r="B1077" s="1260" t="s">
        <v>17454</v>
      </c>
      <c r="C1077" s="1260" t="s">
        <v>17449</v>
      </c>
      <c r="D1077" s="1260" t="s">
        <v>17450</v>
      </c>
      <c r="E1077" s="1260" t="s">
        <v>11190</v>
      </c>
      <c r="F1077" s="1260" t="s">
        <v>11176</v>
      </c>
      <c r="G1077" s="1260" t="s">
        <v>17451</v>
      </c>
      <c r="H1077" s="1260" t="s">
        <v>11153</v>
      </c>
      <c r="I1077" s="1260" t="s">
        <v>11177</v>
      </c>
      <c r="J1077" s="1259">
        <v>7431798</v>
      </c>
      <c r="K1077" s="1260" t="s">
        <v>11221</v>
      </c>
      <c r="L1077" s="1260" t="s">
        <v>11155</v>
      </c>
      <c r="M1077" s="1260" t="s">
        <v>262</v>
      </c>
      <c r="N1077" s="1260"/>
      <c r="O1077" s="1260" t="s">
        <v>17450</v>
      </c>
      <c r="P1077" s="1260"/>
      <c r="Q1077" s="1260"/>
      <c r="R1077" s="1260"/>
      <c r="S1077" s="1259">
        <v>4</v>
      </c>
      <c r="T1077" s="1260" t="s">
        <v>17452</v>
      </c>
      <c r="U1077" s="1260"/>
      <c r="V1077" s="1260"/>
      <c r="W1077" s="1259">
        <v>0</v>
      </c>
      <c r="X1077" s="1259">
        <v>1007</v>
      </c>
      <c r="Y1077" s="1259">
        <v>0</v>
      </c>
    </row>
    <row r="1078" spans="1:25">
      <c r="A1078" s="1350">
        <v>11202001506</v>
      </c>
      <c r="B1078" s="1260" t="s">
        <v>17455</v>
      </c>
      <c r="C1078" s="1260" t="s">
        <v>17449</v>
      </c>
      <c r="D1078" s="1260" t="s">
        <v>17450</v>
      </c>
      <c r="E1078" s="1260" t="s">
        <v>11190</v>
      </c>
      <c r="F1078" s="1260" t="s">
        <v>11176</v>
      </c>
      <c r="G1078" s="1260" t="s">
        <v>17451</v>
      </c>
      <c r="H1078" s="1260" t="s">
        <v>11153</v>
      </c>
      <c r="I1078" s="1260" t="s">
        <v>11177</v>
      </c>
      <c r="J1078" s="1259">
        <v>7431798</v>
      </c>
      <c r="K1078" s="1260" t="s">
        <v>11221</v>
      </c>
      <c r="L1078" s="1260" t="s">
        <v>11155</v>
      </c>
      <c r="M1078" s="1260" t="s">
        <v>262</v>
      </c>
      <c r="N1078" s="1260"/>
      <c r="O1078" s="1260" t="s">
        <v>17450</v>
      </c>
      <c r="P1078" s="1260"/>
      <c r="Q1078" s="1260"/>
      <c r="R1078" s="1260"/>
      <c r="S1078" s="1259">
        <v>4</v>
      </c>
      <c r="T1078" s="1260" t="s">
        <v>17452</v>
      </c>
      <c r="U1078" s="1260"/>
      <c r="V1078" s="1260"/>
      <c r="W1078" s="1259">
        <v>0</v>
      </c>
      <c r="X1078" s="1259">
        <v>1007</v>
      </c>
      <c r="Y1078" s="1259">
        <v>0</v>
      </c>
    </row>
    <row r="1079" spans="1:25">
      <c r="A1079" s="1350">
        <v>11202001505</v>
      </c>
      <c r="B1079" s="1260"/>
      <c r="C1079" s="1260" t="s">
        <v>17456</v>
      </c>
      <c r="D1079" s="1260" t="s">
        <v>17457</v>
      </c>
      <c r="E1079" s="1260" t="s">
        <v>11175</v>
      </c>
      <c r="F1079" s="1260" t="s">
        <v>11176</v>
      </c>
      <c r="G1079" s="1260" t="s">
        <v>17458</v>
      </c>
      <c r="H1079" s="1260" t="s">
        <v>11153</v>
      </c>
      <c r="I1079" s="1260" t="s">
        <v>11177</v>
      </c>
      <c r="J1079" s="1259">
        <v>7431797</v>
      </c>
      <c r="K1079" s="1260" t="s">
        <v>11221</v>
      </c>
      <c r="L1079" s="1260" t="s">
        <v>11155</v>
      </c>
      <c r="M1079" s="1260" t="s">
        <v>2241</v>
      </c>
      <c r="N1079" s="1260" t="s">
        <v>17459</v>
      </c>
      <c r="O1079" s="1260" t="s">
        <v>17457</v>
      </c>
      <c r="P1079" s="1260"/>
      <c r="Q1079" s="1260"/>
      <c r="R1079" s="1260" t="s">
        <v>17460</v>
      </c>
      <c r="S1079" s="1259">
        <v>1</v>
      </c>
      <c r="T1079" s="1260"/>
      <c r="U1079" s="1260" t="s">
        <v>11182</v>
      </c>
      <c r="V1079" s="1260" t="s">
        <v>11956</v>
      </c>
      <c r="W1079" s="1259">
        <v>0</v>
      </c>
      <c r="X1079" s="1259">
        <v>1007</v>
      </c>
      <c r="Y1079" s="1259">
        <v>0</v>
      </c>
    </row>
    <row r="1080" spans="1:25">
      <c r="A1080" s="1350">
        <v>11202001504</v>
      </c>
      <c r="B1080" s="1260" t="s">
        <v>17461</v>
      </c>
      <c r="C1080" s="1260" t="s">
        <v>17462</v>
      </c>
      <c r="D1080" s="1260" t="s">
        <v>17463</v>
      </c>
      <c r="E1080" s="1260" t="s">
        <v>11509</v>
      </c>
      <c r="F1080" s="1260" t="s">
        <v>17298</v>
      </c>
      <c r="G1080" s="1260" t="s">
        <v>17464</v>
      </c>
      <c r="H1080" s="1260" t="s">
        <v>11153</v>
      </c>
      <c r="I1080" s="1260" t="s">
        <v>10976</v>
      </c>
      <c r="J1080" s="1259">
        <v>7431796</v>
      </c>
      <c r="K1080" s="1260" t="s">
        <v>11221</v>
      </c>
      <c r="L1080" s="1260" t="s">
        <v>11155</v>
      </c>
      <c r="M1080" s="1260" t="s">
        <v>2278</v>
      </c>
      <c r="N1080" s="1260" t="s">
        <v>17465</v>
      </c>
      <c r="O1080" s="1260" t="s">
        <v>17463</v>
      </c>
      <c r="P1080" s="1260" t="s">
        <v>17466</v>
      </c>
      <c r="Q1080" s="1260" t="s">
        <v>11223</v>
      </c>
      <c r="R1080" s="1260" t="s">
        <v>17466</v>
      </c>
      <c r="S1080" s="1259">
        <v>1</v>
      </c>
      <c r="T1080" s="1260"/>
      <c r="U1080" s="1260" t="s">
        <v>11158</v>
      </c>
      <c r="V1080" s="1260" t="s">
        <v>15570</v>
      </c>
      <c r="W1080" s="1259">
        <v>0</v>
      </c>
      <c r="X1080" s="1259">
        <v>1007</v>
      </c>
      <c r="Y1080" s="1259">
        <v>0</v>
      </c>
    </row>
    <row r="1081" spans="1:25">
      <c r="A1081" s="1350">
        <v>11202001503</v>
      </c>
      <c r="B1081" s="1260"/>
      <c r="C1081" s="1260" t="s">
        <v>17390</v>
      </c>
      <c r="D1081" s="1260" t="s">
        <v>17467</v>
      </c>
      <c r="E1081" s="1260" t="s">
        <v>12305</v>
      </c>
      <c r="F1081" s="1260" t="s">
        <v>17254</v>
      </c>
      <c r="G1081" s="1260" t="s">
        <v>17468</v>
      </c>
      <c r="H1081" s="1260" t="s">
        <v>11153</v>
      </c>
      <c r="I1081" s="1260" t="s">
        <v>11164</v>
      </c>
      <c r="J1081" s="1259">
        <v>7431795</v>
      </c>
      <c r="K1081" s="1260" t="s">
        <v>11221</v>
      </c>
      <c r="L1081" s="1260" t="s">
        <v>11155</v>
      </c>
      <c r="M1081" s="1260" t="s">
        <v>2389</v>
      </c>
      <c r="N1081" s="1260" t="s">
        <v>17469</v>
      </c>
      <c r="O1081" s="1260" t="s">
        <v>17467</v>
      </c>
      <c r="P1081" s="1260"/>
      <c r="Q1081" s="1260" t="s">
        <v>17470</v>
      </c>
      <c r="R1081" s="1260"/>
      <c r="S1081" s="1259">
        <v>1</v>
      </c>
      <c r="T1081" s="1260" t="s">
        <v>17471</v>
      </c>
      <c r="U1081" s="1260" t="s">
        <v>11405</v>
      </c>
      <c r="V1081" s="1260" t="s">
        <v>17050</v>
      </c>
      <c r="W1081" s="1259">
        <v>0</v>
      </c>
      <c r="X1081" s="1259">
        <v>1007</v>
      </c>
      <c r="Y1081" s="1259">
        <v>0</v>
      </c>
    </row>
    <row r="1082" spans="1:25">
      <c r="A1082" s="1350">
        <v>11202001502</v>
      </c>
      <c r="B1082" s="1260"/>
      <c r="C1082" s="1260" t="s">
        <v>17472</v>
      </c>
      <c r="D1082" s="1260" t="s">
        <v>17473</v>
      </c>
      <c r="E1082" s="1260" t="s">
        <v>11190</v>
      </c>
      <c r="F1082" s="1260" t="s">
        <v>11176</v>
      </c>
      <c r="G1082" s="1260" t="s">
        <v>17474</v>
      </c>
      <c r="H1082" s="1260" t="s">
        <v>11153</v>
      </c>
      <c r="I1082" s="1260" t="s">
        <v>11177</v>
      </c>
      <c r="J1082" s="1259">
        <v>7431794</v>
      </c>
      <c r="K1082" s="1260" t="s">
        <v>11221</v>
      </c>
      <c r="L1082" s="1260" t="s">
        <v>11155</v>
      </c>
      <c r="M1082" s="1260" t="s">
        <v>2239</v>
      </c>
      <c r="N1082" s="1260" t="s">
        <v>17475</v>
      </c>
      <c r="O1082" s="1260" t="s">
        <v>17473</v>
      </c>
      <c r="P1082" s="1260"/>
      <c r="Q1082" s="1260"/>
      <c r="R1082" s="1260" t="s">
        <v>17476</v>
      </c>
      <c r="S1082" s="1259">
        <v>1</v>
      </c>
      <c r="T1082" s="1260"/>
      <c r="U1082" s="1260" t="s">
        <v>11182</v>
      </c>
      <c r="V1082" s="1260" t="s">
        <v>13808</v>
      </c>
      <c r="W1082" s="1259">
        <v>0</v>
      </c>
      <c r="X1082" s="1259">
        <v>1007</v>
      </c>
      <c r="Y1082" s="1259">
        <v>0</v>
      </c>
    </row>
    <row r="1083" spans="1:25">
      <c r="A1083" s="1350">
        <v>11202001501</v>
      </c>
      <c r="B1083" s="1260"/>
      <c r="C1083" s="1260" t="s">
        <v>17477</v>
      </c>
      <c r="D1083" s="1260" t="s">
        <v>17478</v>
      </c>
      <c r="E1083" s="1260" t="s">
        <v>17479</v>
      </c>
      <c r="F1083" s="1260" t="s">
        <v>17254</v>
      </c>
      <c r="G1083" s="1260" t="s">
        <v>17480</v>
      </c>
      <c r="H1083" s="1260" t="s">
        <v>11153</v>
      </c>
      <c r="I1083" s="1260" t="s">
        <v>11164</v>
      </c>
      <c r="J1083" s="1259">
        <v>7431793</v>
      </c>
      <c r="K1083" s="1260" t="s">
        <v>11221</v>
      </c>
      <c r="L1083" s="1260" t="s">
        <v>11155</v>
      </c>
      <c r="M1083" s="1260" t="s">
        <v>2397</v>
      </c>
      <c r="N1083" s="1260" t="s">
        <v>17481</v>
      </c>
      <c r="O1083" s="1260" t="s">
        <v>17478</v>
      </c>
      <c r="P1083" s="1260" t="s">
        <v>11192</v>
      </c>
      <c r="Q1083" s="1260" t="s">
        <v>12423</v>
      </c>
      <c r="R1083" s="1260" t="s">
        <v>17482</v>
      </c>
      <c r="S1083" s="1259">
        <v>1</v>
      </c>
      <c r="T1083" s="1260" t="s">
        <v>17483</v>
      </c>
      <c r="U1083" s="1260" t="s">
        <v>11921</v>
      </c>
      <c r="V1083" s="1260" t="s">
        <v>16730</v>
      </c>
      <c r="W1083" s="1259">
        <v>0</v>
      </c>
      <c r="X1083" s="1259">
        <v>1007</v>
      </c>
      <c r="Y1083" s="1259">
        <v>0</v>
      </c>
    </row>
    <row r="1084" spans="1:25">
      <c r="A1084" s="1350">
        <v>11202001500</v>
      </c>
      <c r="B1084" s="1260"/>
      <c r="C1084" s="1260" t="s">
        <v>17484</v>
      </c>
      <c r="D1084" s="1260" t="s">
        <v>17485</v>
      </c>
      <c r="E1084" s="1260" t="s">
        <v>11266</v>
      </c>
      <c r="F1084" s="1260" t="s">
        <v>17254</v>
      </c>
      <c r="G1084" s="1260" t="s">
        <v>17486</v>
      </c>
      <c r="H1084" s="1260" t="s">
        <v>11153</v>
      </c>
      <c r="I1084" s="1260" t="s">
        <v>11164</v>
      </c>
      <c r="J1084" s="1259">
        <v>7431792</v>
      </c>
      <c r="K1084" s="1260" t="s">
        <v>11221</v>
      </c>
      <c r="L1084" s="1260" t="s">
        <v>11155</v>
      </c>
      <c r="M1084" s="1260" t="s">
        <v>1274</v>
      </c>
      <c r="N1084" s="1260" t="s">
        <v>17487</v>
      </c>
      <c r="O1084" s="1260" t="s">
        <v>17485</v>
      </c>
      <c r="P1084" s="1260" t="s">
        <v>11192</v>
      </c>
      <c r="Q1084" s="1260" t="s">
        <v>17488</v>
      </c>
      <c r="R1084" s="1260" t="s">
        <v>17489</v>
      </c>
      <c r="S1084" s="1259">
        <v>1</v>
      </c>
      <c r="T1084" s="1260" t="s">
        <v>17490</v>
      </c>
      <c r="U1084" s="1260" t="s">
        <v>11921</v>
      </c>
      <c r="V1084" s="1260" t="s">
        <v>17491</v>
      </c>
      <c r="W1084" s="1259">
        <v>0</v>
      </c>
      <c r="X1084" s="1259">
        <v>1007</v>
      </c>
      <c r="Y1084" s="1259">
        <v>0</v>
      </c>
    </row>
    <row r="1085" spans="1:25">
      <c r="A1085" s="1350">
        <v>11202001499</v>
      </c>
      <c r="B1085" s="1260"/>
      <c r="C1085" s="1260" t="s">
        <v>17492</v>
      </c>
      <c r="D1085" s="1260" t="s">
        <v>17493</v>
      </c>
      <c r="E1085" s="1260" t="s">
        <v>11353</v>
      </c>
      <c r="F1085" s="1260" t="s">
        <v>14557</v>
      </c>
      <c r="G1085" s="1260" t="s">
        <v>17494</v>
      </c>
      <c r="H1085" s="1260" t="s">
        <v>11153</v>
      </c>
      <c r="I1085" s="1260" t="s">
        <v>10976</v>
      </c>
      <c r="J1085" s="1259">
        <v>7431791</v>
      </c>
      <c r="K1085" s="1260" t="s">
        <v>11221</v>
      </c>
      <c r="L1085" s="1260" t="s">
        <v>11155</v>
      </c>
      <c r="M1085" s="1260" t="s">
        <v>262</v>
      </c>
      <c r="N1085" s="1260"/>
      <c r="O1085" s="1260" t="s">
        <v>17493</v>
      </c>
      <c r="P1085" s="1260"/>
      <c r="Q1085" s="1260"/>
      <c r="R1085" s="1260"/>
      <c r="S1085" s="1259">
        <v>1</v>
      </c>
      <c r="T1085" s="1260"/>
      <c r="U1085" s="1260"/>
      <c r="V1085" s="1260"/>
      <c r="W1085" s="1259">
        <v>0</v>
      </c>
      <c r="X1085" s="1259">
        <v>1007</v>
      </c>
      <c r="Y1085" s="1259">
        <v>0</v>
      </c>
    </row>
    <row r="1086" spans="1:25">
      <c r="A1086" s="1350">
        <v>11202001498</v>
      </c>
      <c r="B1086" s="1260" t="s">
        <v>17495</v>
      </c>
      <c r="C1086" s="1260" t="s">
        <v>17496</v>
      </c>
      <c r="D1086" s="1260" t="s">
        <v>17497</v>
      </c>
      <c r="E1086" s="1260" t="s">
        <v>11190</v>
      </c>
      <c r="F1086" s="1260" t="s">
        <v>11176</v>
      </c>
      <c r="G1086" s="1260" t="s">
        <v>17498</v>
      </c>
      <c r="H1086" s="1260" t="s">
        <v>11153</v>
      </c>
      <c r="I1086" s="1260" t="s">
        <v>11177</v>
      </c>
      <c r="J1086" s="1259">
        <v>7431790</v>
      </c>
      <c r="K1086" s="1260" t="s">
        <v>11221</v>
      </c>
      <c r="L1086" s="1260" t="s">
        <v>11155</v>
      </c>
      <c r="M1086" s="1260" t="s">
        <v>262</v>
      </c>
      <c r="N1086" s="1260"/>
      <c r="O1086" s="1260" t="s">
        <v>17497</v>
      </c>
      <c r="P1086" s="1260"/>
      <c r="Q1086" s="1260"/>
      <c r="R1086" s="1260"/>
      <c r="S1086" s="1259">
        <v>1</v>
      </c>
      <c r="T1086" s="1260"/>
      <c r="U1086" s="1260"/>
      <c r="V1086" s="1260"/>
      <c r="W1086" s="1259">
        <v>0</v>
      </c>
      <c r="X1086" s="1259">
        <v>1007</v>
      </c>
      <c r="Y1086" s="1259">
        <v>0</v>
      </c>
    </row>
    <row r="1087" spans="1:25">
      <c r="A1087" s="1350">
        <v>11202001497</v>
      </c>
      <c r="B1087" s="1260" t="s">
        <v>17499</v>
      </c>
      <c r="C1087" s="1260" t="s">
        <v>17439</v>
      </c>
      <c r="D1087" s="1260" t="s">
        <v>17500</v>
      </c>
      <c r="E1087" s="1260" t="s">
        <v>11203</v>
      </c>
      <c r="F1087" s="1260" t="s">
        <v>17298</v>
      </c>
      <c r="G1087" s="1260" t="s">
        <v>17501</v>
      </c>
      <c r="H1087" s="1260" t="s">
        <v>11153</v>
      </c>
      <c r="I1087" s="1260" t="s">
        <v>10976</v>
      </c>
      <c r="J1087" s="1259">
        <v>7431789</v>
      </c>
      <c r="K1087" s="1260" t="s">
        <v>11221</v>
      </c>
      <c r="L1087" s="1260" t="s">
        <v>11155</v>
      </c>
      <c r="M1087" s="1260" t="s">
        <v>1986</v>
      </c>
      <c r="N1087" s="1260" t="s">
        <v>17502</v>
      </c>
      <c r="O1087" s="1260" t="s">
        <v>17500</v>
      </c>
      <c r="P1087" s="1260" t="s">
        <v>17503</v>
      </c>
      <c r="Q1087" s="1260" t="s">
        <v>11867</v>
      </c>
      <c r="R1087" s="1260" t="s">
        <v>17503</v>
      </c>
      <c r="S1087" s="1259">
        <v>1</v>
      </c>
      <c r="T1087" s="1260" t="s">
        <v>17504</v>
      </c>
      <c r="U1087" s="1260" t="s">
        <v>11158</v>
      </c>
      <c r="V1087" s="1260" t="s">
        <v>13789</v>
      </c>
      <c r="W1087" s="1259">
        <v>0</v>
      </c>
      <c r="X1087" s="1259">
        <v>1007</v>
      </c>
      <c r="Y1087" s="1259">
        <v>0</v>
      </c>
    </row>
    <row r="1088" spans="1:25">
      <c r="A1088" s="1350">
        <v>11202001496</v>
      </c>
      <c r="B1088" s="1260"/>
      <c r="C1088" s="1260" t="s">
        <v>17505</v>
      </c>
      <c r="D1088" s="1260" t="s">
        <v>17506</v>
      </c>
      <c r="E1088" s="1260" t="s">
        <v>11543</v>
      </c>
      <c r="F1088" s="1260" t="s">
        <v>14842</v>
      </c>
      <c r="G1088" s="1260" t="s">
        <v>17507</v>
      </c>
      <c r="H1088" s="1260" t="s">
        <v>11153</v>
      </c>
      <c r="I1088" s="1260" t="s">
        <v>11243</v>
      </c>
      <c r="J1088" s="1259">
        <v>7431788</v>
      </c>
      <c r="K1088" s="1260" t="s">
        <v>11221</v>
      </c>
      <c r="L1088" s="1260" t="s">
        <v>11155</v>
      </c>
      <c r="M1088" s="1260" t="s">
        <v>262</v>
      </c>
      <c r="N1088" s="1260"/>
      <c r="O1088" s="1260" t="s">
        <v>17506</v>
      </c>
      <c r="P1088" s="1260"/>
      <c r="Q1088" s="1260"/>
      <c r="R1088" s="1260"/>
      <c r="S1088" s="1259">
        <v>1</v>
      </c>
      <c r="T1088" s="1260"/>
      <c r="U1088" s="1260"/>
      <c r="V1088" s="1260"/>
      <c r="W1088" s="1259">
        <v>0</v>
      </c>
      <c r="X1088" s="1259">
        <v>1007</v>
      </c>
      <c r="Y1088" s="1259">
        <v>0</v>
      </c>
    </row>
    <row r="1089" spans="1:25">
      <c r="A1089" s="1350">
        <v>11202001495</v>
      </c>
      <c r="B1089" s="1260"/>
      <c r="C1089" s="1260" t="s">
        <v>17505</v>
      </c>
      <c r="D1089" s="1260" t="s">
        <v>17508</v>
      </c>
      <c r="E1089" s="1260" t="s">
        <v>12473</v>
      </c>
      <c r="F1089" s="1260" t="s">
        <v>13157</v>
      </c>
      <c r="G1089" s="1260" t="s">
        <v>17509</v>
      </c>
      <c r="H1089" s="1260" t="s">
        <v>11153</v>
      </c>
      <c r="I1089" s="1260" t="s">
        <v>11243</v>
      </c>
      <c r="J1089" s="1259">
        <v>7431787</v>
      </c>
      <c r="K1089" s="1260" t="s">
        <v>11221</v>
      </c>
      <c r="L1089" s="1260" t="s">
        <v>11155</v>
      </c>
      <c r="M1089" s="1260" t="s">
        <v>262</v>
      </c>
      <c r="N1089" s="1260"/>
      <c r="O1089" s="1260" t="s">
        <v>17508</v>
      </c>
      <c r="P1089" s="1260"/>
      <c r="Q1089" s="1260"/>
      <c r="R1089" s="1260"/>
      <c r="S1089" s="1259">
        <v>1</v>
      </c>
      <c r="T1089" s="1260"/>
      <c r="U1089" s="1260"/>
      <c r="V1089" s="1260"/>
      <c r="W1089" s="1259">
        <v>0</v>
      </c>
      <c r="X1089" s="1259">
        <v>1007</v>
      </c>
      <c r="Y1089" s="1259">
        <v>0</v>
      </c>
    </row>
    <row r="1090" spans="1:25">
      <c r="A1090" s="1350">
        <v>11202001494</v>
      </c>
      <c r="B1090" s="1260"/>
      <c r="C1090" s="1260" t="s">
        <v>17505</v>
      </c>
      <c r="D1090" s="1260" t="s">
        <v>17510</v>
      </c>
      <c r="E1090" s="1260" t="s">
        <v>11353</v>
      </c>
      <c r="F1090" s="1260" t="s">
        <v>11242</v>
      </c>
      <c r="G1090" s="1260" t="s">
        <v>17511</v>
      </c>
      <c r="H1090" s="1260" t="s">
        <v>11153</v>
      </c>
      <c r="I1090" s="1260" t="s">
        <v>11243</v>
      </c>
      <c r="J1090" s="1259">
        <v>7431786</v>
      </c>
      <c r="K1090" s="1260" t="s">
        <v>11221</v>
      </c>
      <c r="L1090" s="1260" t="s">
        <v>11155</v>
      </c>
      <c r="M1090" s="1260" t="s">
        <v>262</v>
      </c>
      <c r="N1090" s="1260"/>
      <c r="O1090" s="1260" t="s">
        <v>17510</v>
      </c>
      <c r="P1090" s="1260"/>
      <c r="Q1090" s="1260"/>
      <c r="R1090" s="1260"/>
      <c r="S1090" s="1259">
        <v>1</v>
      </c>
      <c r="T1090" s="1260"/>
      <c r="U1090" s="1260"/>
      <c r="V1090" s="1260"/>
      <c r="W1090" s="1259">
        <v>0</v>
      </c>
      <c r="X1090" s="1259">
        <v>1007</v>
      </c>
      <c r="Y1090" s="1259">
        <v>0</v>
      </c>
    </row>
    <row r="1091" spans="1:25">
      <c r="A1091" s="1350">
        <v>11202001493</v>
      </c>
      <c r="B1091" s="1260"/>
      <c r="C1091" s="1260" t="s">
        <v>17512</v>
      </c>
      <c r="D1091" s="1260" t="s">
        <v>17513</v>
      </c>
      <c r="E1091" s="1260" t="s">
        <v>11190</v>
      </c>
      <c r="F1091" s="1260" t="s">
        <v>17298</v>
      </c>
      <c r="G1091" s="1260" t="s">
        <v>17514</v>
      </c>
      <c r="H1091" s="1260" t="s">
        <v>11153</v>
      </c>
      <c r="I1091" s="1260" t="s">
        <v>10976</v>
      </c>
      <c r="J1091" s="1259">
        <v>7431785</v>
      </c>
      <c r="K1091" s="1260" t="s">
        <v>11221</v>
      </c>
      <c r="L1091" s="1260" t="s">
        <v>11155</v>
      </c>
      <c r="M1091" s="1260" t="s">
        <v>2535</v>
      </c>
      <c r="N1091" s="1260" t="s">
        <v>17515</v>
      </c>
      <c r="O1091" s="1260" t="s">
        <v>17513</v>
      </c>
      <c r="P1091" s="1260"/>
      <c r="Q1091" s="1260"/>
      <c r="R1091" s="1260" t="s">
        <v>17516</v>
      </c>
      <c r="S1091" s="1259">
        <v>1</v>
      </c>
      <c r="T1091" s="1260"/>
      <c r="U1091" s="1260" t="s">
        <v>11158</v>
      </c>
      <c r="V1091" s="1260" t="s">
        <v>12716</v>
      </c>
      <c r="W1091" s="1259">
        <v>0</v>
      </c>
      <c r="X1091" s="1259">
        <v>1007</v>
      </c>
      <c r="Y1091" s="1259">
        <v>0</v>
      </c>
    </row>
    <row r="1092" spans="1:25">
      <c r="A1092" s="1350">
        <v>11202001492</v>
      </c>
      <c r="B1092" s="1260"/>
      <c r="C1092" s="1260" t="s">
        <v>17517</v>
      </c>
      <c r="D1092" s="1260" t="s">
        <v>17518</v>
      </c>
      <c r="E1092" s="1260" t="s">
        <v>11560</v>
      </c>
      <c r="F1092" s="1260" t="s">
        <v>17298</v>
      </c>
      <c r="G1092" s="1260" t="s">
        <v>17519</v>
      </c>
      <c r="H1092" s="1260" t="s">
        <v>11153</v>
      </c>
      <c r="I1092" s="1260" t="s">
        <v>10976</v>
      </c>
      <c r="J1092" s="1259">
        <v>7431784</v>
      </c>
      <c r="K1092" s="1260" t="s">
        <v>11221</v>
      </c>
      <c r="L1092" s="1260" t="s">
        <v>11155</v>
      </c>
      <c r="M1092" s="1260" t="s">
        <v>2527</v>
      </c>
      <c r="N1092" s="1260" t="s">
        <v>17520</v>
      </c>
      <c r="O1092" s="1260" t="s">
        <v>17518</v>
      </c>
      <c r="P1092" s="1260"/>
      <c r="Q1092" s="1260"/>
      <c r="R1092" s="1260" t="s">
        <v>17521</v>
      </c>
      <c r="S1092" s="1259">
        <v>1</v>
      </c>
      <c r="T1092" s="1260"/>
      <c r="U1092" s="1260" t="s">
        <v>11158</v>
      </c>
      <c r="V1092" s="1260" t="s">
        <v>11869</v>
      </c>
      <c r="W1092" s="1259">
        <v>0</v>
      </c>
      <c r="X1092" s="1259">
        <v>1007</v>
      </c>
      <c r="Y1092" s="1259">
        <v>0</v>
      </c>
    </row>
    <row r="1093" spans="1:25">
      <c r="A1093" s="1350">
        <v>11202001491</v>
      </c>
      <c r="B1093" s="1260"/>
      <c r="C1093" s="1260" t="s">
        <v>17429</v>
      </c>
      <c r="D1093" s="1260" t="s">
        <v>17522</v>
      </c>
      <c r="E1093" s="1260" t="s">
        <v>17523</v>
      </c>
      <c r="F1093" s="1260" t="s">
        <v>17314</v>
      </c>
      <c r="G1093" s="1260" t="s">
        <v>17524</v>
      </c>
      <c r="H1093" s="1260" t="s">
        <v>11153</v>
      </c>
      <c r="I1093" s="1260" t="s">
        <v>10976</v>
      </c>
      <c r="J1093" s="1259">
        <v>7431783</v>
      </c>
      <c r="K1093" s="1260" t="s">
        <v>11221</v>
      </c>
      <c r="L1093" s="1260" t="s">
        <v>11155</v>
      </c>
      <c r="M1093" s="1260" t="s">
        <v>262</v>
      </c>
      <c r="N1093" s="1260"/>
      <c r="O1093" s="1260" t="s">
        <v>17522</v>
      </c>
      <c r="P1093" s="1260"/>
      <c r="Q1093" s="1260"/>
      <c r="R1093" s="1260"/>
      <c r="S1093" s="1259">
        <v>1</v>
      </c>
      <c r="T1093" s="1260"/>
      <c r="U1093" s="1260"/>
      <c r="V1093" s="1260"/>
      <c r="W1093" s="1259">
        <v>0</v>
      </c>
      <c r="X1093" s="1259">
        <v>1007</v>
      </c>
      <c r="Y1093" s="1259">
        <v>0</v>
      </c>
    </row>
    <row r="1094" spans="1:25">
      <c r="A1094" s="1350">
        <v>11202001490</v>
      </c>
      <c r="B1094" s="1260"/>
      <c r="C1094" s="1260" t="s">
        <v>17525</v>
      </c>
      <c r="D1094" s="1260" t="s">
        <v>17526</v>
      </c>
      <c r="E1094" s="1260" t="s">
        <v>11175</v>
      </c>
      <c r="F1094" s="1260" t="s">
        <v>17314</v>
      </c>
      <c r="G1094" s="1260" t="s">
        <v>17527</v>
      </c>
      <c r="H1094" s="1260" t="s">
        <v>11153</v>
      </c>
      <c r="I1094" s="1260" t="s">
        <v>10976</v>
      </c>
      <c r="J1094" s="1259">
        <v>7431782</v>
      </c>
      <c r="K1094" s="1260" t="s">
        <v>11221</v>
      </c>
      <c r="L1094" s="1260" t="s">
        <v>11155</v>
      </c>
      <c r="M1094" s="1260" t="s">
        <v>2531</v>
      </c>
      <c r="N1094" s="1260" t="s">
        <v>17528</v>
      </c>
      <c r="O1094" s="1260" t="s">
        <v>17526</v>
      </c>
      <c r="P1094" s="1260" t="s">
        <v>11192</v>
      </c>
      <c r="Q1094" s="1260"/>
      <c r="R1094" s="1260" t="s">
        <v>17529</v>
      </c>
      <c r="S1094" s="1259">
        <v>1</v>
      </c>
      <c r="T1094" s="1260"/>
      <c r="U1094" s="1260" t="s">
        <v>11231</v>
      </c>
      <c r="V1094" s="1260" t="s">
        <v>12126</v>
      </c>
      <c r="W1094" s="1259">
        <v>0</v>
      </c>
      <c r="X1094" s="1259">
        <v>1007</v>
      </c>
      <c r="Y1094" s="1259">
        <v>0</v>
      </c>
    </row>
    <row r="1095" spans="1:25">
      <c r="A1095" s="1350">
        <v>11202001489</v>
      </c>
      <c r="B1095" s="1260"/>
      <c r="C1095" s="1260" t="s">
        <v>17530</v>
      </c>
      <c r="D1095" s="1260" t="s">
        <v>17531</v>
      </c>
      <c r="E1095" s="1260" t="s">
        <v>11190</v>
      </c>
      <c r="F1095" s="1260" t="s">
        <v>11176</v>
      </c>
      <c r="G1095" s="1260" t="s">
        <v>17532</v>
      </c>
      <c r="H1095" s="1260" t="s">
        <v>11153</v>
      </c>
      <c r="I1095" s="1260" t="s">
        <v>11177</v>
      </c>
      <c r="J1095" s="1259">
        <v>7431781</v>
      </c>
      <c r="K1095" s="1260" t="s">
        <v>11221</v>
      </c>
      <c r="L1095" s="1260" t="s">
        <v>11155</v>
      </c>
      <c r="M1095" s="1260" t="s">
        <v>2138</v>
      </c>
      <c r="N1095" s="1260" t="s">
        <v>17533</v>
      </c>
      <c r="O1095" s="1260" t="s">
        <v>17531</v>
      </c>
      <c r="P1095" s="1260" t="s">
        <v>11192</v>
      </c>
      <c r="Q1095" s="1260"/>
      <c r="R1095" s="1260" t="s">
        <v>17534</v>
      </c>
      <c r="S1095" s="1259">
        <v>1</v>
      </c>
      <c r="T1095" s="1260"/>
      <c r="U1095" s="1260" t="s">
        <v>11193</v>
      </c>
      <c r="V1095" s="1260" t="s">
        <v>11557</v>
      </c>
      <c r="W1095" s="1259">
        <v>0</v>
      </c>
      <c r="X1095" s="1259">
        <v>1007</v>
      </c>
      <c r="Y1095" s="1259">
        <v>0</v>
      </c>
    </row>
    <row r="1096" spans="1:25">
      <c r="A1096" s="1350">
        <v>11202001488</v>
      </c>
      <c r="B1096" s="1260"/>
      <c r="C1096" s="1260" t="s">
        <v>17439</v>
      </c>
      <c r="D1096" s="1260" t="s">
        <v>17535</v>
      </c>
      <c r="E1096" s="1260" t="s">
        <v>11190</v>
      </c>
      <c r="F1096" s="1260" t="s">
        <v>17298</v>
      </c>
      <c r="G1096" s="1260" t="s">
        <v>17536</v>
      </c>
      <c r="H1096" s="1260" t="s">
        <v>11153</v>
      </c>
      <c r="I1096" s="1260" t="s">
        <v>10976</v>
      </c>
      <c r="J1096" s="1259">
        <v>7431780</v>
      </c>
      <c r="K1096" s="1260" t="s">
        <v>11221</v>
      </c>
      <c r="L1096" s="1260" t="s">
        <v>11155</v>
      </c>
      <c r="M1096" s="1260" t="s">
        <v>1986</v>
      </c>
      <c r="N1096" s="1260" t="s">
        <v>17537</v>
      </c>
      <c r="O1096" s="1260" t="s">
        <v>17535</v>
      </c>
      <c r="P1096" s="1260" t="s">
        <v>17538</v>
      </c>
      <c r="Q1096" s="1260"/>
      <c r="R1096" s="1260" t="s">
        <v>17539</v>
      </c>
      <c r="S1096" s="1259">
        <v>1</v>
      </c>
      <c r="T1096" s="1260"/>
      <c r="U1096" s="1260" t="s">
        <v>11158</v>
      </c>
      <c r="V1096" s="1260" t="s">
        <v>13789</v>
      </c>
      <c r="W1096" s="1259">
        <v>0</v>
      </c>
      <c r="X1096" s="1259">
        <v>1007</v>
      </c>
      <c r="Y1096" s="1259">
        <v>0</v>
      </c>
    </row>
    <row r="1097" spans="1:25">
      <c r="A1097" s="1350">
        <v>11202001487</v>
      </c>
      <c r="B1097" s="1260"/>
      <c r="C1097" s="1260" t="s">
        <v>17540</v>
      </c>
      <c r="D1097" s="1260" t="s">
        <v>17541</v>
      </c>
      <c r="E1097" s="1260" t="s">
        <v>11190</v>
      </c>
      <c r="F1097" s="1260" t="s">
        <v>11176</v>
      </c>
      <c r="G1097" s="1260" t="s">
        <v>17542</v>
      </c>
      <c r="H1097" s="1260" t="s">
        <v>11153</v>
      </c>
      <c r="I1097" s="1260" t="s">
        <v>11177</v>
      </c>
      <c r="J1097" s="1259">
        <v>7431779</v>
      </c>
      <c r="K1097" s="1260" t="s">
        <v>11221</v>
      </c>
      <c r="L1097" s="1260" t="s">
        <v>11155</v>
      </c>
      <c r="M1097" s="1260" t="s">
        <v>2628</v>
      </c>
      <c r="N1097" s="1260" t="s">
        <v>17543</v>
      </c>
      <c r="O1097" s="1260" t="s">
        <v>17541</v>
      </c>
      <c r="P1097" s="1259">
        <v>7981118</v>
      </c>
      <c r="Q1097" s="1260"/>
      <c r="R1097" s="1260" t="s">
        <v>17544</v>
      </c>
      <c r="S1097" s="1259">
        <v>1</v>
      </c>
      <c r="T1097" s="1260"/>
      <c r="U1097" s="1260" t="s">
        <v>11193</v>
      </c>
      <c r="V1097" s="1260" t="s">
        <v>15889</v>
      </c>
      <c r="W1097" s="1259">
        <v>0</v>
      </c>
      <c r="X1097" s="1259">
        <v>1007</v>
      </c>
      <c r="Y1097" s="1259">
        <v>0</v>
      </c>
    </row>
    <row r="1098" spans="1:25">
      <c r="A1098" s="1350">
        <v>11202001486</v>
      </c>
      <c r="B1098" s="1260"/>
      <c r="C1098" s="1260" t="s">
        <v>17505</v>
      </c>
      <c r="D1098" s="1260" t="s">
        <v>17545</v>
      </c>
      <c r="E1098" s="1260" t="s">
        <v>17546</v>
      </c>
      <c r="F1098" s="1260" t="s">
        <v>17254</v>
      </c>
      <c r="G1098" s="1260" t="s">
        <v>17547</v>
      </c>
      <c r="H1098" s="1260" t="s">
        <v>11153</v>
      </c>
      <c r="I1098" s="1260" t="s">
        <v>11164</v>
      </c>
      <c r="J1098" s="1259">
        <v>7431778</v>
      </c>
      <c r="K1098" s="1260" t="s">
        <v>11221</v>
      </c>
      <c r="L1098" s="1260" t="s">
        <v>11155</v>
      </c>
      <c r="M1098" s="1260" t="s">
        <v>1686</v>
      </c>
      <c r="N1098" s="1260" t="s">
        <v>17548</v>
      </c>
      <c r="O1098" s="1260" t="s">
        <v>17545</v>
      </c>
      <c r="P1098" s="1260"/>
      <c r="Q1098" s="1260"/>
      <c r="R1098" s="1260"/>
      <c r="S1098" s="1259">
        <v>1</v>
      </c>
      <c r="T1098" s="1260" t="s">
        <v>17549</v>
      </c>
      <c r="U1098" s="1260" t="s">
        <v>12320</v>
      </c>
      <c r="V1098" s="1260" t="s">
        <v>17550</v>
      </c>
      <c r="W1098" s="1259">
        <v>0</v>
      </c>
      <c r="X1098" s="1259">
        <v>1007</v>
      </c>
      <c r="Y1098" s="1259">
        <v>0</v>
      </c>
    </row>
    <row r="1099" spans="1:25">
      <c r="A1099" s="1350">
        <v>11202001485</v>
      </c>
      <c r="B1099" s="1260"/>
      <c r="C1099" s="1260" t="s">
        <v>17551</v>
      </c>
      <c r="D1099" s="1260" t="s">
        <v>17552</v>
      </c>
      <c r="E1099" s="1260" t="s">
        <v>17319</v>
      </c>
      <c r="F1099" s="1260" t="s">
        <v>17421</v>
      </c>
      <c r="G1099" s="1260" t="s">
        <v>17553</v>
      </c>
      <c r="H1099" s="1260" t="s">
        <v>11153</v>
      </c>
      <c r="I1099" s="1260" t="s">
        <v>10976</v>
      </c>
      <c r="J1099" s="1259">
        <v>7431777</v>
      </c>
      <c r="K1099" s="1260" t="s">
        <v>11221</v>
      </c>
      <c r="L1099" s="1260" t="s">
        <v>11155</v>
      </c>
      <c r="M1099" s="1260" t="s">
        <v>1946</v>
      </c>
      <c r="N1099" s="1260" t="s">
        <v>17554</v>
      </c>
      <c r="O1099" s="1260" t="s">
        <v>17552</v>
      </c>
      <c r="P1099" s="1260"/>
      <c r="Q1099" s="1260"/>
      <c r="R1099" s="1260" t="s">
        <v>17555</v>
      </c>
      <c r="S1099" s="1259">
        <v>1</v>
      </c>
      <c r="T1099" s="1260"/>
      <c r="U1099" s="1260" t="s">
        <v>11396</v>
      </c>
      <c r="V1099" s="1260" t="s">
        <v>11737</v>
      </c>
      <c r="W1099" s="1259">
        <v>0</v>
      </c>
      <c r="X1099" s="1259">
        <v>1007</v>
      </c>
      <c r="Y1099" s="1259">
        <v>0</v>
      </c>
    </row>
    <row r="1100" spans="1:25">
      <c r="A1100" s="1350">
        <v>11202001484</v>
      </c>
      <c r="B1100" s="1260" t="s">
        <v>17556</v>
      </c>
      <c r="C1100" s="1260" t="s">
        <v>17557</v>
      </c>
      <c r="D1100" s="1260" t="s">
        <v>17558</v>
      </c>
      <c r="E1100" s="1260" t="s">
        <v>11190</v>
      </c>
      <c r="F1100" s="1260" t="s">
        <v>11176</v>
      </c>
      <c r="G1100" s="1260" t="s">
        <v>17559</v>
      </c>
      <c r="H1100" s="1260" t="s">
        <v>11153</v>
      </c>
      <c r="I1100" s="1260" t="s">
        <v>11177</v>
      </c>
      <c r="J1100" s="1259">
        <v>7431776</v>
      </c>
      <c r="K1100" s="1260" t="s">
        <v>11221</v>
      </c>
      <c r="L1100" s="1260" t="s">
        <v>11155</v>
      </c>
      <c r="M1100" s="1260" t="s">
        <v>1654</v>
      </c>
      <c r="N1100" s="1260" t="s">
        <v>17560</v>
      </c>
      <c r="O1100" s="1260" t="s">
        <v>17558</v>
      </c>
      <c r="P1100" s="1260" t="s">
        <v>17561</v>
      </c>
      <c r="Q1100" s="1260" t="s">
        <v>12501</v>
      </c>
      <c r="R1100" s="1260" t="s">
        <v>17561</v>
      </c>
      <c r="S1100" s="1259">
        <v>1</v>
      </c>
      <c r="T1100" s="1260" t="s">
        <v>17562</v>
      </c>
      <c r="U1100" s="1260" t="s">
        <v>11182</v>
      </c>
      <c r="V1100" s="1260" t="s">
        <v>12041</v>
      </c>
      <c r="W1100" s="1259">
        <v>0</v>
      </c>
      <c r="X1100" s="1259">
        <v>1007</v>
      </c>
      <c r="Y1100" s="1259">
        <v>0</v>
      </c>
    </row>
    <row r="1101" spans="1:25">
      <c r="A1101" s="1350">
        <v>11202001483</v>
      </c>
      <c r="B1101" s="1260" t="s">
        <v>17563</v>
      </c>
      <c r="C1101" s="1260" t="s">
        <v>17564</v>
      </c>
      <c r="D1101" s="1260" t="s">
        <v>17565</v>
      </c>
      <c r="E1101" s="1260" t="s">
        <v>11175</v>
      </c>
      <c r="F1101" s="1260" t="s">
        <v>11176</v>
      </c>
      <c r="G1101" s="1260" t="s">
        <v>17566</v>
      </c>
      <c r="H1101" s="1260" t="s">
        <v>11153</v>
      </c>
      <c r="I1101" s="1260" t="s">
        <v>11177</v>
      </c>
      <c r="J1101" s="1259">
        <v>7431775</v>
      </c>
      <c r="K1101" s="1260" t="s">
        <v>11221</v>
      </c>
      <c r="L1101" s="1260" t="s">
        <v>11155</v>
      </c>
      <c r="M1101" s="1260" t="s">
        <v>1295</v>
      </c>
      <c r="N1101" s="1260" t="s">
        <v>17567</v>
      </c>
      <c r="O1101" s="1260" t="s">
        <v>17565</v>
      </c>
      <c r="P1101" s="1260" t="s">
        <v>17568</v>
      </c>
      <c r="Q1101" s="1260" t="s">
        <v>17569</v>
      </c>
      <c r="R1101" s="1260" t="s">
        <v>17570</v>
      </c>
      <c r="S1101" s="1259">
        <v>1</v>
      </c>
      <c r="T1101" s="1260" t="s">
        <v>17571</v>
      </c>
      <c r="U1101" s="1260" t="s">
        <v>11158</v>
      </c>
      <c r="V1101" s="1260" t="s">
        <v>11263</v>
      </c>
      <c r="W1101" s="1259">
        <v>0</v>
      </c>
      <c r="X1101" s="1259">
        <v>1007</v>
      </c>
      <c r="Y1101" s="1259">
        <v>0</v>
      </c>
    </row>
    <row r="1102" spans="1:25">
      <c r="A1102" s="1350">
        <v>11202001482</v>
      </c>
      <c r="B1102" s="1260" t="s">
        <v>17572</v>
      </c>
      <c r="C1102" s="1260" t="s">
        <v>17439</v>
      </c>
      <c r="D1102" s="1260" t="s">
        <v>17573</v>
      </c>
      <c r="E1102" s="1260" t="s">
        <v>11175</v>
      </c>
      <c r="F1102" s="1260" t="s">
        <v>17298</v>
      </c>
      <c r="G1102" s="1260" t="s">
        <v>17574</v>
      </c>
      <c r="H1102" s="1260" t="s">
        <v>11153</v>
      </c>
      <c r="I1102" s="1260" t="s">
        <v>10976</v>
      </c>
      <c r="J1102" s="1259">
        <v>7431774</v>
      </c>
      <c r="K1102" s="1260" t="s">
        <v>11375</v>
      </c>
      <c r="L1102" s="1260" t="s">
        <v>11155</v>
      </c>
      <c r="M1102" s="1260" t="s">
        <v>1986</v>
      </c>
      <c r="N1102" s="1260" t="s">
        <v>17502</v>
      </c>
      <c r="O1102" s="1260" t="s">
        <v>17573</v>
      </c>
      <c r="P1102" s="1260" t="s">
        <v>17575</v>
      </c>
      <c r="Q1102" s="1260" t="s">
        <v>11867</v>
      </c>
      <c r="R1102" s="1260" t="s">
        <v>17576</v>
      </c>
      <c r="S1102" s="1259">
        <v>1</v>
      </c>
      <c r="T1102" s="1260" t="s">
        <v>17577</v>
      </c>
      <c r="U1102" s="1260" t="s">
        <v>11158</v>
      </c>
      <c r="V1102" s="1260" t="s">
        <v>13789</v>
      </c>
      <c r="W1102" s="1259">
        <v>0</v>
      </c>
      <c r="X1102" s="1259">
        <v>1008</v>
      </c>
      <c r="Y1102" s="1259">
        <v>0</v>
      </c>
    </row>
    <row r="1103" spans="1:25">
      <c r="A1103" s="1350">
        <v>11202001481</v>
      </c>
      <c r="B1103" s="1260"/>
      <c r="C1103" s="1260" t="s">
        <v>17578</v>
      </c>
      <c r="D1103" s="1260" t="s">
        <v>17579</v>
      </c>
      <c r="E1103" s="1260" t="s">
        <v>11353</v>
      </c>
      <c r="F1103" s="1260" t="s">
        <v>12045</v>
      </c>
      <c r="G1103" s="1260" t="s">
        <v>17580</v>
      </c>
      <c r="H1103" s="1260" t="s">
        <v>11153</v>
      </c>
      <c r="I1103" s="1260" t="s">
        <v>10976</v>
      </c>
      <c r="J1103" s="1259">
        <v>7431773</v>
      </c>
      <c r="K1103" s="1260" t="s">
        <v>11221</v>
      </c>
      <c r="L1103" s="1260" t="s">
        <v>11155</v>
      </c>
      <c r="M1103" s="1260" t="s">
        <v>262</v>
      </c>
      <c r="N1103" s="1260"/>
      <c r="O1103" s="1260" t="s">
        <v>17579</v>
      </c>
      <c r="P1103" s="1259">
        <v>8952220</v>
      </c>
      <c r="Q1103" s="1260" t="s">
        <v>10976</v>
      </c>
      <c r="R1103" s="1259">
        <v>8952220</v>
      </c>
      <c r="S1103" s="1259">
        <v>1</v>
      </c>
      <c r="T1103" s="1260"/>
      <c r="U1103" s="1260"/>
      <c r="V1103" s="1260"/>
      <c r="W1103" s="1259">
        <v>0</v>
      </c>
      <c r="X1103" s="1259">
        <v>1007</v>
      </c>
      <c r="Y1103" s="1259">
        <v>0</v>
      </c>
    </row>
    <row r="1104" spans="1:25">
      <c r="A1104" s="1350">
        <v>11202001480</v>
      </c>
      <c r="B1104" s="1260"/>
      <c r="C1104" s="1260" t="s">
        <v>17581</v>
      </c>
      <c r="D1104" s="1260" t="s">
        <v>17582</v>
      </c>
      <c r="E1104" s="1260" t="s">
        <v>11251</v>
      </c>
      <c r="F1104" s="1260" t="s">
        <v>17583</v>
      </c>
      <c r="G1104" s="1260" t="s">
        <v>17584</v>
      </c>
      <c r="H1104" s="1260" t="s">
        <v>11153</v>
      </c>
      <c r="I1104" s="1260" t="s">
        <v>11164</v>
      </c>
      <c r="J1104" s="1259">
        <v>7431772</v>
      </c>
      <c r="K1104" s="1260" t="s">
        <v>11221</v>
      </c>
      <c r="L1104" s="1260" t="s">
        <v>11155</v>
      </c>
      <c r="M1104" s="1260" t="s">
        <v>262</v>
      </c>
      <c r="N1104" s="1260"/>
      <c r="O1104" s="1260" t="s">
        <v>17582</v>
      </c>
      <c r="P1104" s="1260"/>
      <c r="Q1104" s="1260" t="s">
        <v>11596</v>
      </c>
      <c r="R1104" s="1260"/>
      <c r="S1104" s="1259">
        <v>1</v>
      </c>
      <c r="T1104" s="1260"/>
      <c r="U1104" s="1260"/>
      <c r="V1104" s="1260"/>
      <c r="W1104" s="1259">
        <v>0</v>
      </c>
      <c r="X1104" s="1259">
        <v>1007</v>
      </c>
      <c r="Y1104" s="1259">
        <v>0</v>
      </c>
    </row>
    <row r="1105" spans="1:25">
      <c r="A1105" s="1350">
        <v>11202001479</v>
      </c>
      <c r="B1105" s="1260"/>
      <c r="C1105" s="1260" t="s">
        <v>17585</v>
      </c>
      <c r="D1105" s="1260" t="s">
        <v>17586</v>
      </c>
      <c r="E1105" s="1260" t="s">
        <v>17587</v>
      </c>
      <c r="F1105" s="1260" t="s">
        <v>17588</v>
      </c>
      <c r="G1105" s="1260" t="s">
        <v>17589</v>
      </c>
      <c r="H1105" s="1260" t="s">
        <v>11153</v>
      </c>
      <c r="I1105" s="1260" t="s">
        <v>11164</v>
      </c>
      <c r="J1105" s="1259">
        <v>7431771</v>
      </c>
      <c r="K1105" s="1260" t="s">
        <v>11221</v>
      </c>
      <c r="L1105" s="1260" t="s">
        <v>11155</v>
      </c>
      <c r="M1105" s="1260" t="s">
        <v>262</v>
      </c>
      <c r="N1105" s="1260"/>
      <c r="O1105" s="1260" t="s">
        <v>17586</v>
      </c>
      <c r="P1105" s="1260"/>
      <c r="Q1105" s="1260" t="s">
        <v>11596</v>
      </c>
      <c r="R1105" s="1260"/>
      <c r="S1105" s="1259">
        <v>1</v>
      </c>
      <c r="T1105" s="1260"/>
      <c r="U1105" s="1260"/>
      <c r="V1105" s="1260"/>
      <c r="W1105" s="1259">
        <v>0</v>
      </c>
      <c r="X1105" s="1259">
        <v>1007</v>
      </c>
      <c r="Y1105" s="1259">
        <v>0</v>
      </c>
    </row>
    <row r="1106" spans="1:25">
      <c r="A1106" s="1350">
        <v>11202001478</v>
      </c>
      <c r="B1106" s="1260"/>
      <c r="C1106" s="1260" t="s">
        <v>17590</v>
      </c>
      <c r="D1106" s="1260" t="s">
        <v>17591</v>
      </c>
      <c r="E1106" s="1260" t="s">
        <v>11461</v>
      </c>
      <c r="F1106" s="1260" t="s">
        <v>17592</v>
      </c>
      <c r="G1106" s="1260" t="s">
        <v>17593</v>
      </c>
      <c r="H1106" s="1260" t="s">
        <v>11153</v>
      </c>
      <c r="I1106" s="1260" t="s">
        <v>11164</v>
      </c>
      <c r="J1106" s="1259">
        <v>7431770</v>
      </c>
      <c r="K1106" s="1260" t="s">
        <v>11221</v>
      </c>
      <c r="L1106" s="1260" t="s">
        <v>11155</v>
      </c>
      <c r="M1106" s="1260" t="s">
        <v>262</v>
      </c>
      <c r="N1106" s="1260"/>
      <c r="O1106" s="1260" t="s">
        <v>17591</v>
      </c>
      <c r="P1106" s="1260"/>
      <c r="Q1106" s="1260" t="s">
        <v>11596</v>
      </c>
      <c r="R1106" s="1260"/>
      <c r="S1106" s="1259">
        <v>1</v>
      </c>
      <c r="T1106" s="1260"/>
      <c r="U1106" s="1260"/>
      <c r="V1106" s="1260"/>
      <c r="W1106" s="1259">
        <v>0</v>
      </c>
      <c r="X1106" s="1259">
        <v>1007</v>
      </c>
      <c r="Y1106" s="1259">
        <v>0</v>
      </c>
    </row>
    <row r="1107" spans="1:25">
      <c r="A1107" s="1350">
        <v>11202001477</v>
      </c>
      <c r="B1107" s="1260"/>
      <c r="C1107" s="1260" t="s">
        <v>17594</v>
      </c>
      <c r="D1107" s="1260" t="s">
        <v>17595</v>
      </c>
      <c r="E1107" s="1260" t="s">
        <v>11353</v>
      </c>
      <c r="F1107" s="1260" t="s">
        <v>17596</v>
      </c>
      <c r="G1107" s="1260" t="s">
        <v>17597</v>
      </c>
      <c r="H1107" s="1260" t="s">
        <v>11153</v>
      </c>
      <c r="I1107" s="1260" t="s">
        <v>10976</v>
      </c>
      <c r="J1107" s="1259">
        <v>7431769</v>
      </c>
      <c r="K1107" s="1260" t="s">
        <v>11221</v>
      </c>
      <c r="L1107" s="1260" t="s">
        <v>11155</v>
      </c>
      <c r="M1107" s="1260" t="s">
        <v>262</v>
      </c>
      <c r="N1107" s="1260"/>
      <c r="O1107" s="1260" t="s">
        <v>17595</v>
      </c>
      <c r="P1107" s="1259">
        <v>8952220</v>
      </c>
      <c r="Q1107" s="1260" t="s">
        <v>10976</v>
      </c>
      <c r="R1107" s="1259">
        <v>8952220</v>
      </c>
      <c r="S1107" s="1259">
        <v>1</v>
      </c>
      <c r="T1107" s="1260"/>
      <c r="U1107" s="1260"/>
      <c r="V1107" s="1260"/>
      <c r="W1107" s="1259">
        <v>0</v>
      </c>
      <c r="X1107" s="1259">
        <v>1007</v>
      </c>
      <c r="Y1107" s="1259">
        <v>0</v>
      </c>
    </row>
    <row r="1108" spans="1:25">
      <c r="A1108" s="1350">
        <v>11202001476</v>
      </c>
      <c r="B1108" s="1260"/>
      <c r="C1108" s="1260" t="s">
        <v>17598</v>
      </c>
      <c r="D1108" s="1260" t="s">
        <v>17599</v>
      </c>
      <c r="E1108" s="1260" t="s">
        <v>11353</v>
      </c>
      <c r="F1108" s="1260" t="s">
        <v>15764</v>
      </c>
      <c r="G1108" s="1260" t="s">
        <v>17600</v>
      </c>
      <c r="H1108" s="1260" t="s">
        <v>11153</v>
      </c>
      <c r="I1108" s="1260" t="s">
        <v>11243</v>
      </c>
      <c r="J1108" s="1259">
        <v>7431768</v>
      </c>
      <c r="K1108" s="1260" t="s">
        <v>11221</v>
      </c>
      <c r="L1108" s="1260" t="s">
        <v>11155</v>
      </c>
      <c r="M1108" s="1260" t="s">
        <v>262</v>
      </c>
      <c r="N1108" s="1260"/>
      <c r="O1108" s="1260" t="s">
        <v>17599</v>
      </c>
      <c r="P1108" s="1260"/>
      <c r="Q1108" s="1260" t="s">
        <v>11533</v>
      </c>
      <c r="R1108" s="1260"/>
      <c r="S1108" s="1259">
        <v>1</v>
      </c>
      <c r="T1108" s="1260"/>
      <c r="U1108" s="1260"/>
      <c r="V1108" s="1260"/>
      <c r="W1108" s="1259">
        <v>0</v>
      </c>
      <c r="X1108" s="1259">
        <v>1007</v>
      </c>
      <c r="Y1108" s="1259">
        <v>0</v>
      </c>
    </row>
    <row r="1109" spans="1:25">
      <c r="A1109" s="1350">
        <v>11202001475</v>
      </c>
      <c r="B1109" s="1260"/>
      <c r="C1109" s="1260" t="s">
        <v>17601</v>
      </c>
      <c r="D1109" s="1260" t="s">
        <v>17602</v>
      </c>
      <c r="E1109" s="1260" t="s">
        <v>11543</v>
      </c>
      <c r="F1109" s="1260" t="s">
        <v>17172</v>
      </c>
      <c r="G1109" s="1260" t="s">
        <v>17603</v>
      </c>
      <c r="H1109" s="1260" t="s">
        <v>11153</v>
      </c>
      <c r="I1109" s="1260" t="s">
        <v>11243</v>
      </c>
      <c r="J1109" s="1259">
        <v>7431767</v>
      </c>
      <c r="K1109" s="1260" t="s">
        <v>11221</v>
      </c>
      <c r="L1109" s="1260" t="s">
        <v>11155</v>
      </c>
      <c r="M1109" s="1260" t="s">
        <v>262</v>
      </c>
      <c r="N1109" s="1260"/>
      <c r="O1109" s="1260" t="s">
        <v>17602</v>
      </c>
      <c r="P1109" s="1260"/>
      <c r="Q1109" s="1260" t="s">
        <v>11533</v>
      </c>
      <c r="R1109" s="1260"/>
      <c r="S1109" s="1259">
        <v>1</v>
      </c>
      <c r="T1109" s="1260"/>
      <c r="U1109" s="1260"/>
      <c r="V1109" s="1260"/>
      <c r="W1109" s="1259">
        <v>0</v>
      </c>
      <c r="X1109" s="1259">
        <v>1007</v>
      </c>
      <c r="Y1109" s="1259">
        <v>0</v>
      </c>
    </row>
    <row r="1110" spans="1:25">
      <c r="A1110" s="1350">
        <v>11202001474</v>
      </c>
      <c r="B1110" s="1260"/>
      <c r="C1110" s="1260" t="s">
        <v>17604</v>
      </c>
      <c r="D1110" s="1260" t="s">
        <v>17605</v>
      </c>
      <c r="E1110" s="1260" t="s">
        <v>13999</v>
      </c>
      <c r="F1110" s="1260" t="s">
        <v>17606</v>
      </c>
      <c r="G1110" s="1260" t="s">
        <v>17607</v>
      </c>
      <c r="H1110" s="1260" t="s">
        <v>11153</v>
      </c>
      <c r="I1110" s="1260" t="s">
        <v>11243</v>
      </c>
      <c r="J1110" s="1259">
        <v>7431766</v>
      </c>
      <c r="K1110" s="1260" t="s">
        <v>11221</v>
      </c>
      <c r="L1110" s="1260" t="s">
        <v>11155</v>
      </c>
      <c r="M1110" s="1260" t="s">
        <v>262</v>
      </c>
      <c r="N1110" s="1260"/>
      <c r="O1110" s="1260" t="s">
        <v>17605</v>
      </c>
      <c r="P1110" s="1260"/>
      <c r="Q1110" s="1260" t="s">
        <v>11533</v>
      </c>
      <c r="R1110" s="1260"/>
      <c r="S1110" s="1259">
        <v>1</v>
      </c>
      <c r="T1110" s="1260"/>
      <c r="U1110" s="1260"/>
      <c r="V1110" s="1260"/>
      <c r="W1110" s="1259">
        <v>0</v>
      </c>
      <c r="X1110" s="1259">
        <v>1007</v>
      </c>
      <c r="Y1110" s="1259">
        <v>0</v>
      </c>
    </row>
    <row r="1111" spans="1:25">
      <c r="A1111" s="1350">
        <v>11202001473</v>
      </c>
      <c r="B1111" s="1260"/>
      <c r="C1111" s="1260" t="s">
        <v>17608</v>
      </c>
      <c r="D1111" s="1260" t="s">
        <v>17609</v>
      </c>
      <c r="E1111" s="1260" t="s">
        <v>11614</v>
      </c>
      <c r="F1111" s="1260" t="s">
        <v>11522</v>
      </c>
      <c r="G1111" s="1260" t="s">
        <v>17610</v>
      </c>
      <c r="H1111" s="1260" t="s">
        <v>11153</v>
      </c>
      <c r="I1111" s="1260" t="s">
        <v>11177</v>
      </c>
      <c r="J1111" s="1259">
        <v>7431765</v>
      </c>
      <c r="K1111" s="1260" t="s">
        <v>13865</v>
      </c>
      <c r="L1111" s="1260" t="s">
        <v>11155</v>
      </c>
      <c r="M1111" s="1260" t="s">
        <v>262</v>
      </c>
      <c r="N1111" s="1260"/>
      <c r="O1111" s="1260" t="s">
        <v>17609</v>
      </c>
      <c r="P1111" s="1260"/>
      <c r="Q1111" s="1260"/>
      <c r="R1111" s="1260"/>
      <c r="S1111" s="1259">
        <v>1</v>
      </c>
      <c r="T1111" s="1260"/>
      <c r="U1111" s="1260"/>
      <c r="V1111" s="1260"/>
      <c r="W1111" s="1259">
        <v>578</v>
      </c>
      <c r="X1111" s="1259">
        <v>1006</v>
      </c>
      <c r="Y1111" s="1259">
        <v>0</v>
      </c>
    </row>
    <row r="1112" spans="1:25">
      <c r="A1112" s="1350">
        <v>11202001472</v>
      </c>
      <c r="B1112" s="1260"/>
      <c r="C1112" s="1260" t="s">
        <v>17611</v>
      </c>
      <c r="D1112" s="1260" t="s">
        <v>17612</v>
      </c>
      <c r="E1112" s="1260" t="s">
        <v>14055</v>
      </c>
      <c r="F1112" s="1260" t="s">
        <v>11522</v>
      </c>
      <c r="G1112" s="1260" t="s">
        <v>17613</v>
      </c>
      <c r="H1112" s="1260" t="s">
        <v>11153</v>
      </c>
      <c r="I1112" s="1260" t="s">
        <v>11177</v>
      </c>
      <c r="J1112" s="1259">
        <v>7431764</v>
      </c>
      <c r="K1112" s="1260" t="s">
        <v>11221</v>
      </c>
      <c r="L1112" s="1260" t="s">
        <v>11155</v>
      </c>
      <c r="M1112" s="1260" t="s">
        <v>262</v>
      </c>
      <c r="N1112" s="1260"/>
      <c r="O1112" s="1260" t="s">
        <v>17612</v>
      </c>
      <c r="P1112" s="1260"/>
      <c r="Q1112" s="1260"/>
      <c r="R1112" s="1260"/>
      <c r="S1112" s="1259">
        <v>1</v>
      </c>
      <c r="T1112" s="1260"/>
      <c r="U1112" s="1260"/>
      <c r="V1112" s="1260"/>
      <c r="W1112" s="1259">
        <v>0</v>
      </c>
      <c r="X1112" s="1259">
        <v>1007</v>
      </c>
      <c r="Y1112" s="1259">
        <v>0</v>
      </c>
    </row>
    <row r="1113" spans="1:25">
      <c r="A1113" s="1350">
        <v>11202001471</v>
      </c>
      <c r="B1113" s="1260"/>
      <c r="C1113" s="1260" t="s">
        <v>17614</v>
      </c>
      <c r="D1113" s="1260" t="s">
        <v>17615</v>
      </c>
      <c r="E1113" s="1260" t="s">
        <v>14073</v>
      </c>
      <c r="F1113" s="1260" t="s">
        <v>12045</v>
      </c>
      <c r="G1113" s="1260" t="s">
        <v>17616</v>
      </c>
      <c r="H1113" s="1260" t="s">
        <v>11153</v>
      </c>
      <c r="I1113" s="1260" t="s">
        <v>10976</v>
      </c>
      <c r="J1113" s="1259">
        <v>7431763</v>
      </c>
      <c r="K1113" s="1260" t="s">
        <v>11221</v>
      </c>
      <c r="L1113" s="1260" t="s">
        <v>11155</v>
      </c>
      <c r="M1113" s="1260" t="s">
        <v>262</v>
      </c>
      <c r="N1113" s="1260"/>
      <c r="O1113" s="1260" t="s">
        <v>17615</v>
      </c>
      <c r="P1113" s="1259">
        <v>8952220</v>
      </c>
      <c r="Q1113" s="1260" t="s">
        <v>10976</v>
      </c>
      <c r="R1113" s="1259">
        <v>8952220</v>
      </c>
      <c r="S1113" s="1259">
        <v>1</v>
      </c>
      <c r="T1113" s="1260"/>
      <c r="U1113" s="1260"/>
      <c r="V1113" s="1260"/>
      <c r="W1113" s="1259">
        <v>0</v>
      </c>
      <c r="X1113" s="1259">
        <v>1007</v>
      </c>
      <c r="Y1113" s="1259">
        <v>0</v>
      </c>
    </row>
    <row r="1114" spans="1:25">
      <c r="A1114" s="1350">
        <v>11202001470</v>
      </c>
      <c r="B1114" s="1260"/>
      <c r="C1114" s="1260" t="s">
        <v>17617</v>
      </c>
      <c r="D1114" s="1260" t="s">
        <v>17618</v>
      </c>
      <c r="E1114" s="1260" t="s">
        <v>12993</v>
      </c>
      <c r="F1114" s="1260" t="s">
        <v>17619</v>
      </c>
      <c r="G1114" s="1260" t="s">
        <v>17620</v>
      </c>
      <c r="H1114" s="1260" t="s">
        <v>11153</v>
      </c>
      <c r="I1114" s="1260" t="s">
        <v>11164</v>
      </c>
      <c r="J1114" s="1259">
        <v>7431762</v>
      </c>
      <c r="K1114" s="1260" t="s">
        <v>11221</v>
      </c>
      <c r="L1114" s="1260" t="s">
        <v>11155</v>
      </c>
      <c r="M1114" s="1260" t="s">
        <v>2561</v>
      </c>
      <c r="N1114" s="1260" t="s">
        <v>17621</v>
      </c>
      <c r="O1114" s="1260" t="s">
        <v>17618</v>
      </c>
      <c r="P1114" s="1260" t="s">
        <v>11192</v>
      </c>
      <c r="Q1114" s="1260" t="s">
        <v>11313</v>
      </c>
      <c r="R1114" s="1260"/>
      <c r="S1114" s="1259">
        <v>1</v>
      </c>
      <c r="T1114" s="1260"/>
      <c r="U1114" s="1260" t="s">
        <v>11921</v>
      </c>
      <c r="V1114" s="1260" t="s">
        <v>12870</v>
      </c>
      <c r="W1114" s="1259">
        <v>0</v>
      </c>
      <c r="X1114" s="1259">
        <v>1007</v>
      </c>
      <c r="Y1114" s="1259">
        <v>0</v>
      </c>
    </row>
    <row r="1115" spans="1:25">
      <c r="A1115" s="1350">
        <v>11202001469</v>
      </c>
      <c r="B1115" s="1260"/>
      <c r="C1115" s="1260" t="s">
        <v>17622</v>
      </c>
      <c r="D1115" s="1260" t="s">
        <v>17623</v>
      </c>
      <c r="E1115" s="1260" t="s">
        <v>11353</v>
      </c>
      <c r="F1115" s="1260" t="s">
        <v>14023</v>
      </c>
      <c r="G1115" s="1260" t="s">
        <v>17624</v>
      </c>
      <c r="H1115" s="1260" t="s">
        <v>11153</v>
      </c>
      <c r="I1115" s="1260" t="s">
        <v>10976</v>
      </c>
      <c r="J1115" s="1259">
        <v>7431761</v>
      </c>
      <c r="K1115" s="1260" t="s">
        <v>11221</v>
      </c>
      <c r="L1115" s="1260" t="s">
        <v>11155</v>
      </c>
      <c r="M1115" s="1260" t="s">
        <v>2536</v>
      </c>
      <c r="N1115" s="1260" t="s">
        <v>17625</v>
      </c>
      <c r="O1115" s="1260" t="s">
        <v>17623</v>
      </c>
      <c r="P1115" s="1260"/>
      <c r="Q1115" s="1260" t="s">
        <v>10976</v>
      </c>
      <c r="R1115" s="1259">
        <v>8952220</v>
      </c>
      <c r="S1115" s="1259">
        <v>1</v>
      </c>
      <c r="T1115" s="1260"/>
      <c r="U1115" s="1260" t="s">
        <v>11158</v>
      </c>
      <c r="V1115" s="1260" t="s">
        <v>11565</v>
      </c>
      <c r="W1115" s="1259">
        <v>0</v>
      </c>
      <c r="X1115" s="1259">
        <v>1007</v>
      </c>
      <c r="Y1115" s="1259">
        <v>0</v>
      </c>
    </row>
    <row r="1116" spans="1:25">
      <c r="A1116" s="1350">
        <v>11202001468</v>
      </c>
      <c r="B1116" s="1260"/>
      <c r="C1116" s="1260" t="s">
        <v>17626</v>
      </c>
      <c r="D1116" s="1260" t="s">
        <v>17627</v>
      </c>
      <c r="E1116" s="1260" t="s">
        <v>11509</v>
      </c>
      <c r="F1116" s="1260" t="s">
        <v>17588</v>
      </c>
      <c r="G1116" s="1260" t="s">
        <v>17628</v>
      </c>
      <c r="H1116" s="1260" t="s">
        <v>11153</v>
      </c>
      <c r="I1116" s="1260" t="s">
        <v>11164</v>
      </c>
      <c r="J1116" s="1259">
        <v>7431760</v>
      </c>
      <c r="K1116" s="1260" t="s">
        <v>11221</v>
      </c>
      <c r="L1116" s="1260" t="s">
        <v>11155</v>
      </c>
      <c r="M1116" s="1260" t="s">
        <v>1380</v>
      </c>
      <c r="N1116" s="1260" t="s">
        <v>17629</v>
      </c>
      <c r="O1116" s="1260" t="s">
        <v>17627</v>
      </c>
      <c r="P1116" s="1260"/>
      <c r="Q1116" s="1260" t="s">
        <v>11769</v>
      </c>
      <c r="R1116" s="1260"/>
      <c r="S1116" s="1259">
        <v>1</v>
      </c>
      <c r="T1116" s="1260"/>
      <c r="U1116" s="1260" t="s">
        <v>11209</v>
      </c>
      <c r="V1116" s="1260" t="s">
        <v>17630</v>
      </c>
      <c r="W1116" s="1259">
        <v>0</v>
      </c>
      <c r="X1116" s="1259">
        <v>1007</v>
      </c>
      <c r="Y1116" s="1259">
        <v>0</v>
      </c>
    </row>
    <row r="1117" spans="1:25">
      <c r="A1117" s="1350">
        <v>11202001467</v>
      </c>
      <c r="B1117" s="1260"/>
      <c r="C1117" s="1260" t="s">
        <v>17631</v>
      </c>
      <c r="D1117" s="1260" t="s">
        <v>17632</v>
      </c>
      <c r="E1117" s="1260" t="s">
        <v>12377</v>
      </c>
      <c r="F1117" s="1260" t="s">
        <v>17583</v>
      </c>
      <c r="G1117" s="1260" t="s">
        <v>17633</v>
      </c>
      <c r="H1117" s="1260" t="s">
        <v>11153</v>
      </c>
      <c r="I1117" s="1260" t="s">
        <v>11164</v>
      </c>
      <c r="J1117" s="1259">
        <v>7431759</v>
      </c>
      <c r="K1117" s="1260" t="s">
        <v>11221</v>
      </c>
      <c r="L1117" s="1260" t="s">
        <v>11155</v>
      </c>
      <c r="M1117" s="1260" t="s">
        <v>2258</v>
      </c>
      <c r="N1117" s="1260" t="s">
        <v>17634</v>
      </c>
      <c r="O1117" s="1260" t="s">
        <v>17632</v>
      </c>
      <c r="P1117" s="1260" t="s">
        <v>17635</v>
      </c>
      <c r="Q1117" s="1260" t="s">
        <v>11769</v>
      </c>
      <c r="R1117" s="1260" t="s">
        <v>17636</v>
      </c>
      <c r="S1117" s="1259">
        <v>1</v>
      </c>
      <c r="T1117" s="1260"/>
      <c r="U1117" s="1260" t="s">
        <v>11209</v>
      </c>
      <c r="V1117" s="1260" t="s">
        <v>14715</v>
      </c>
      <c r="W1117" s="1259">
        <v>0</v>
      </c>
      <c r="X1117" s="1259">
        <v>1007</v>
      </c>
      <c r="Y1117" s="1259">
        <v>0</v>
      </c>
    </row>
    <row r="1118" spans="1:25">
      <c r="A1118" s="1350">
        <v>11202001466</v>
      </c>
      <c r="B1118" s="1260"/>
      <c r="C1118" s="1260" t="s">
        <v>17637</v>
      </c>
      <c r="D1118" s="1260" t="s">
        <v>17638</v>
      </c>
      <c r="E1118" s="1260" t="s">
        <v>11509</v>
      </c>
      <c r="F1118" s="1260" t="s">
        <v>11522</v>
      </c>
      <c r="G1118" s="1260" t="s">
        <v>17639</v>
      </c>
      <c r="H1118" s="1260" t="s">
        <v>11153</v>
      </c>
      <c r="I1118" s="1260" t="s">
        <v>11177</v>
      </c>
      <c r="J1118" s="1259">
        <v>7431758</v>
      </c>
      <c r="K1118" s="1260" t="s">
        <v>11221</v>
      </c>
      <c r="L1118" s="1260" t="s">
        <v>11155</v>
      </c>
      <c r="M1118" s="1260" t="s">
        <v>767</v>
      </c>
      <c r="N1118" s="1260" t="s">
        <v>17640</v>
      </c>
      <c r="O1118" s="1260" t="s">
        <v>17638</v>
      </c>
      <c r="P1118" s="1260" t="s">
        <v>17641</v>
      </c>
      <c r="Q1118" s="1260"/>
      <c r="R1118" s="1260" t="s">
        <v>17641</v>
      </c>
      <c r="S1118" s="1259">
        <v>1</v>
      </c>
      <c r="T1118" s="1260"/>
      <c r="U1118" s="1260" t="s">
        <v>11158</v>
      </c>
      <c r="V1118" s="1260" t="s">
        <v>11263</v>
      </c>
      <c r="W1118" s="1259">
        <v>0</v>
      </c>
      <c r="X1118" s="1259">
        <v>1007</v>
      </c>
      <c r="Y1118" s="1259">
        <v>0</v>
      </c>
    </row>
    <row r="1119" spans="1:25">
      <c r="A1119" s="1350">
        <v>11202001465</v>
      </c>
      <c r="B1119" s="1260" t="s">
        <v>17642</v>
      </c>
      <c r="C1119" s="1260" t="s">
        <v>17643</v>
      </c>
      <c r="D1119" s="1260" t="s">
        <v>17644</v>
      </c>
      <c r="E1119" s="1260" t="s">
        <v>13491</v>
      </c>
      <c r="F1119" s="1260" t="s">
        <v>15788</v>
      </c>
      <c r="G1119" s="1260" t="s">
        <v>17645</v>
      </c>
      <c r="H1119" s="1260" t="s">
        <v>11153</v>
      </c>
      <c r="I1119" s="1260" t="s">
        <v>11243</v>
      </c>
      <c r="J1119" s="1259">
        <v>7431757</v>
      </c>
      <c r="K1119" s="1260" t="s">
        <v>11221</v>
      </c>
      <c r="L1119" s="1260" t="s">
        <v>11155</v>
      </c>
      <c r="M1119" s="1260" t="s">
        <v>2323</v>
      </c>
      <c r="N1119" s="1260" t="s">
        <v>17646</v>
      </c>
      <c r="O1119" s="1260" t="s">
        <v>17644</v>
      </c>
      <c r="P1119" s="1260" t="s">
        <v>17647</v>
      </c>
      <c r="Q1119" s="1260" t="s">
        <v>17648</v>
      </c>
      <c r="R1119" s="1260" t="s">
        <v>17649</v>
      </c>
      <c r="S1119" s="1259">
        <v>1</v>
      </c>
      <c r="T1119" s="1260" t="s">
        <v>17650</v>
      </c>
      <c r="U1119" s="1260" t="s">
        <v>11247</v>
      </c>
      <c r="V1119" s="1260" t="s">
        <v>17651</v>
      </c>
      <c r="W1119" s="1259">
        <v>0</v>
      </c>
      <c r="X1119" s="1259">
        <v>1007</v>
      </c>
      <c r="Y1119" s="1259">
        <v>0</v>
      </c>
    </row>
    <row r="1120" spans="1:25">
      <c r="A1120" s="1350">
        <v>11202001464</v>
      </c>
      <c r="B1120" s="1260" t="s">
        <v>17652</v>
      </c>
      <c r="C1120" s="1260" t="s">
        <v>17653</v>
      </c>
      <c r="D1120" s="1260" t="s">
        <v>17654</v>
      </c>
      <c r="E1120" s="1260" t="s">
        <v>12993</v>
      </c>
      <c r="F1120" s="1260" t="s">
        <v>11522</v>
      </c>
      <c r="G1120" s="1260" t="s">
        <v>17655</v>
      </c>
      <c r="H1120" s="1260" t="s">
        <v>11153</v>
      </c>
      <c r="I1120" s="1260" t="s">
        <v>11177</v>
      </c>
      <c r="J1120" s="1259">
        <v>7431756</v>
      </c>
      <c r="K1120" s="1260" t="s">
        <v>11221</v>
      </c>
      <c r="L1120" s="1260" t="s">
        <v>11155</v>
      </c>
      <c r="M1120" s="1260" t="s">
        <v>1389</v>
      </c>
      <c r="N1120" s="1260" t="s">
        <v>17656</v>
      </c>
      <c r="O1120" s="1260" t="s">
        <v>17654</v>
      </c>
      <c r="P1120" s="1260" t="s">
        <v>17657</v>
      </c>
      <c r="Q1120" s="1260" t="s">
        <v>12903</v>
      </c>
      <c r="R1120" s="1260" t="s">
        <v>17657</v>
      </c>
      <c r="S1120" s="1259">
        <v>1</v>
      </c>
      <c r="T1120" s="1260" t="s">
        <v>17658</v>
      </c>
      <c r="U1120" s="1260" t="s">
        <v>11751</v>
      </c>
      <c r="V1120" s="1260" t="s">
        <v>17659</v>
      </c>
      <c r="W1120" s="1259">
        <v>0</v>
      </c>
      <c r="X1120" s="1259">
        <v>1007</v>
      </c>
      <c r="Y1120" s="1259">
        <v>0</v>
      </c>
    </row>
    <row r="1121" spans="1:25">
      <c r="A1121" s="1350">
        <v>11202001463</v>
      </c>
      <c r="B1121" s="1260"/>
      <c r="C1121" s="1260" t="s">
        <v>17660</v>
      </c>
      <c r="D1121" s="1260" t="s">
        <v>17661</v>
      </c>
      <c r="E1121" s="1260" t="s">
        <v>11190</v>
      </c>
      <c r="F1121" s="1260" t="s">
        <v>11176</v>
      </c>
      <c r="G1121" s="1260" t="s">
        <v>17662</v>
      </c>
      <c r="H1121" s="1260" t="s">
        <v>11153</v>
      </c>
      <c r="I1121" s="1260" t="s">
        <v>11177</v>
      </c>
      <c r="J1121" s="1259">
        <v>7431755</v>
      </c>
      <c r="K1121" s="1260" t="s">
        <v>11221</v>
      </c>
      <c r="L1121" s="1260" t="s">
        <v>11155</v>
      </c>
      <c r="M1121" s="1260" t="s">
        <v>2121</v>
      </c>
      <c r="N1121" s="1260" t="s">
        <v>17663</v>
      </c>
      <c r="O1121" s="1260" t="s">
        <v>17661</v>
      </c>
      <c r="P1121" s="1260" t="s">
        <v>17664</v>
      </c>
      <c r="Q1121" s="1260"/>
      <c r="R1121" s="1260" t="s">
        <v>17664</v>
      </c>
      <c r="S1121" s="1259">
        <v>1</v>
      </c>
      <c r="T1121" s="1260"/>
      <c r="U1121" s="1260" t="s">
        <v>11269</v>
      </c>
      <c r="V1121" s="1260" t="s">
        <v>11620</v>
      </c>
      <c r="W1121" s="1259">
        <v>0</v>
      </c>
      <c r="X1121" s="1259">
        <v>1007</v>
      </c>
      <c r="Y1121" s="1259">
        <v>0</v>
      </c>
    </row>
    <row r="1122" spans="1:25">
      <c r="A1122" s="1350">
        <v>11202001462</v>
      </c>
      <c r="B1122" s="1260"/>
      <c r="C1122" s="1260" t="s">
        <v>17665</v>
      </c>
      <c r="D1122" s="1260" t="s">
        <v>17666</v>
      </c>
      <c r="E1122" s="1260" t="s">
        <v>11190</v>
      </c>
      <c r="F1122" s="1260" t="s">
        <v>11176</v>
      </c>
      <c r="G1122" s="1260" t="s">
        <v>17667</v>
      </c>
      <c r="H1122" s="1260" t="s">
        <v>11153</v>
      </c>
      <c r="I1122" s="1260" t="s">
        <v>11177</v>
      </c>
      <c r="J1122" s="1259">
        <v>7431754</v>
      </c>
      <c r="K1122" s="1260" t="s">
        <v>11221</v>
      </c>
      <c r="L1122" s="1260" t="s">
        <v>11155</v>
      </c>
      <c r="M1122" s="1260" t="s">
        <v>2141</v>
      </c>
      <c r="N1122" s="1260" t="s">
        <v>17668</v>
      </c>
      <c r="O1122" s="1260" t="s">
        <v>17666</v>
      </c>
      <c r="P1122" s="1260"/>
      <c r="Q1122" s="1260"/>
      <c r="R1122" s="1260" t="s">
        <v>17669</v>
      </c>
      <c r="S1122" s="1259">
        <v>1</v>
      </c>
      <c r="T1122" s="1260"/>
      <c r="U1122" s="1260" t="s">
        <v>11198</v>
      </c>
      <c r="V1122" s="1260" t="s">
        <v>11199</v>
      </c>
      <c r="W1122" s="1259">
        <v>0</v>
      </c>
      <c r="X1122" s="1259">
        <v>1007</v>
      </c>
      <c r="Y1122" s="1259">
        <v>0</v>
      </c>
    </row>
    <row r="1123" spans="1:25">
      <c r="A1123" s="1350">
        <v>11202001461</v>
      </c>
      <c r="B1123" s="1260" t="s">
        <v>17670</v>
      </c>
      <c r="C1123" s="1260" t="s">
        <v>17671</v>
      </c>
      <c r="D1123" s="1260" t="s">
        <v>17672</v>
      </c>
      <c r="E1123" s="1260" t="s">
        <v>11190</v>
      </c>
      <c r="F1123" s="1260" t="s">
        <v>11176</v>
      </c>
      <c r="G1123" s="1260" t="s">
        <v>17673</v>
      </c>
      <c r="H1123" s="1260" t="s">
        <v>11153</v>
      </c>
      <c r="I1123" s="1260" t="s">
        <v>11177</v>
      </c>
      <c r="J1123" s="1259">
        <v>7431753</v>
      </c>
      <c r="K1123" s="1260" t="s">
        <v>11221</v>
      </c>
      <c r="L1123" s="1260" t="s">
        <v>11155</v>
      </c>
      <c r="M1123" s="1260" t="s">
        <v>2628</v>
      </c>
      <c r="N1123" s="1260" t="s">
        <v>17674</v>
      </c>
      <c r="O1123" s="1260" t="s">
        <v>17672</v>
      </c>
      <c r="P1123" s="1260" t="s">
        <v>17675</v>
      </c>
      <c r="Q1123" s="1260" t="s">
        <v>17676</v>
      </c>
      <c r="R1123" s="1260" t="s">
        <v>17675</v>
      </c>
      <c r="S1123" s="1259">
        <v>1</v>
      </c>
      <c r="T1123" s="1260" t="s">
        <v>17677</v>
      </c>
      <c r="U1123" s="1260" t="s">
        <v>11193</v>
      </c>
      <c r="V1123" s="1260" t="s">
        <v>17678</v>
      </c>
      <c r="W1123" s="1259">
        <v>0</v>
      </c>
      <c r="X1123" s="1259">
        <v>1007</v>
      </c>
      <c r="Y1123" s="1259">
        <v>0</v>
      </c>
    </row>
    <row r="1124" spans="1:25">
      <c r="A1124" s="1350">
        <v>11202001460</v>
      </c>
      <c r="B1124" s="1260" t="s">
        <v>17679</v>
      </c>
      <c r="C1124" s="1260" t="s">
        <v>17680</v>
      </c>
      <c r="D1124" s="1260" t="s">
        <v>17681</v>
      </c>
      <c r="E1124" s="1260" t="s">
        <v>11491</v>
      </c>
      <c r="F1124" s="1260" t="s">
        <v>11176</v>
      </c>
      <c r="G1124" s="1260" t="s">
        <v>17682</v>
      </c>
      <c r="H1124" s="1260" t="s">
        <v>11153</v>
      </c>
      <c r="I1124" s="1260" t="s">
        <v>11177</v>
      </c>
      <c r="J1124" s="1259">
        <v>7431752</v>
      </c>
      <c r="K1124" s="1260" t="s">
        <v>11221</v>
      </c>
      <c r="L1124" s="1260" t="s">
        <v>11155</v>
      </c>
      <c r="M1124" s="1260" t="s">
        <v>2363</v>
      </c>
      <c r="N1124" s="1260" t="s">
        <v>17683</v>
      </c>
      <c r="O1124" s="1260" t="s">
        <v>17681</v>
      </c>
      <c r="P1124" s="1260" t="s">
        <v>17684</v>
      </c>
      <c r="Q1124" s="1260" t="s">
        <v>11411</v>
      </c>
      <c r="R1124" s="1260" t="s">
        <v>17684</v>
      </c>
      <c r="S1124" s="1259">
        <v>1</v>
      </c>
      <c r="T1124" s="1260" t="s">
        <v>17685</v>
      </c>
      <c r="U1124" s="1260" t="s">
        <v>11751</v>
      </c>
      <c r="V1124" s="1260" t="s">
        <v>17686</v>
      </c>
      <c r="W1124" s="1259">
        <v>0</v>
      </c>
      <c r="X1124" s="1259">
        <v>1007</v>
      </c>
      <c r="Y1124" s="1259">
        <v>0</v>
      </c>
    </row>
    <row r="1125" spans="1:25">
      <c r="A1125" s="1350">
        <v>11202001459</v>
      </c>
      <c r="B1125" s="1260" t="s">
        <v>17687</v>
      </c>
      <c r="C1125" s="1260" t="s">
        <v>17688</v>
      </c>
      <c r="D1125" s="1260" t="s">
        <v>17689</v>
      </c>
      <c r="E1125" s="1260" t="s">
        <v>11491</v>
      </c>
      <c r="F1125" s="1260" t="s">
        <v>17690</v>
      </c>
      <c r="G1125" s="1260" t="s">
        <v>17691</v>
      </c>
      <c r="H1125" s="1260" t="s">
        <v>11153</v>
      </c>
      <c r="I1125" s="1260" t="s">
        <v>11243</v>
      </c>
      <c r="J1125" s="1259">
        <v>7431751</v>
      </c>
      <c r="K1125" s="1260" t="s">
        <v>11221</v>
      </c>
      <c r="L1125" s="1260" t="s">
        <v>11155</v>
      </c>
      <c r="M1125" s="1260" t="s">
        <v>2336</v>
      </c>
      <c r="N1125" s="1260" t="s">
        <v>17692</v>
      </c>
      <c r="O1125" s="1260" t="s">
        <v>17689</v>
      </c>
      <c r="P1125" s="1260" t="s">
        <v>17693</v>
      </c>
      <c r="Q1125" s="1260" t="s">
        <v>11515</v>
      </c>
      <c r="R1125" s="1260" t="s">
        <v>17693</v>
      </c>
      <c r="S1125" s="1259">
        <v>1</v>
      </c>
      <c r="T1125" s="1260" t="s">
        <v>17694</v>
      </c>
      <c r="U1125" s="1260" t="s">
        <v>11247</v>
      </c>
      <c r="V1125" s="1260" t="s">
        <v>15643</v>
      </c>
      <c r="W1125" s="1259">
        <v>0</v>
      </c>
      <c r="X1125" s="1259">
        <v>1007</v>
      </c>
      <c r="Y1125" s="1259">
        <v>0</v>
      </c>
    </row>
    <row r="1126" spans="1:25">
      <c r="A1126" s="1350">
        <v>11202001458</v>
      </c>
      <c r="B1126" s="1260"/>
      <c r="C1126" s="1260" t="s">
        <v>17695</v>
      </c>
      <c r="D1126" s="1260" t="s">
        <v>17696</v>
      </c>
      <c r="E1126" s="1260" t="s">
        <v>11560</v>
      </c>
      <c r="F1126" s="1260" t="s">
        <v>17697</v>
      </c>
      <c r="G1126" s="1260" t="s">
        <v>17698</v>
      </c>
      <c r="H1126" s="1260" t="s">
        <v>11153</v>
      </c>
      <c r="I1126" s="1260" t="s">
        <v>10976</v>
      </c>
      <c r="J1126" s="1259">
        <v>7431750</v>
      </c>
      <c r="K1126" s="1260" t="s">
        <v>11221</v>
      </c>
      <c r="L1126" s="1260" t="s">
        <v>11155</v>
      </c>
      <c r="M1126" s="1260" t="s">
        <v>1950</v>
      </c>
      <c r="N1126" s="1260" t="s">
        <v>17699</v>
      </c>
      <c r="O1126" s="1260" t="s">
        <v>17696</v>
      </c>
      <c r="P1126" s="1260" t="s">
        <v>17700</v>
      </c>
      <c r="Q1126" s="1260"/>
      <c r="R1126" s="1260" t="s">
        <v>17701</v>
      </c>
      <c r="S1126" s="1259">
        <v>1</v>
      </c>
      <c r="T1126" s="1260"/>
      <c r="U1126" s="1260" t="s">
        <v>11396</v>
      </c>
      <c r="V1126" s="1260" t="s">
        <v>12816</v>
      </c>
      <c r="W1126" s="1259">
        <v>0</v>
      </c>
      <c r="X1126" s="1259">
        <v>1007</v>
      </c>
      <c r="Y1126" s="1259">
        <v>0</v>
      </c>
    </row>
    <row r="1127" spans="1:25">
      <c r="A1127" s="1350">
        <v>11202001457</v>
      </c>
      <c r="B1127" s="1260"/>
      <c r="C1127" s="1260" t="s">
        <v>17702</v>
      </c>
      <c r="D1127" s="1260" t="s">
        <v>17703</v>
      </c>
      <c r="E1127" s="1260" t="s">
        <v>11190</v>
      </c>
      <c r="F1127" s="1260" t="s">
        <v>17704</v>
      </c>
      <c r="G1127" s="1260" t="s">
        <v>17705</v>
      </c>
      <c r="H1127" s="1260" t="s">
        <v>11153</v>
      </c>
      <c r="I1127" s="1260" t="s">
        <v>11164</v>
      </c>
      <c r="J1127" s="1259">
        <v>7431749</v>
      </c>
      <c r="K1127" s="1260" t="s">
        <v>11221</v>
      </c>
      <c r="L1127" s="1260" t="s">
        <v>11155</v>
      </c>
      <c r="M1127" s="1260" t="s">
        <v>1639</v>
      </c>
      <c r="N1127" s="1260" t="s">
        <v>17706</v>
      </c>
      <c r="O1127" s="1260" t="s">
        <v>17703</v>
      </c>
      <c r="P1127" s="1260" t="s">
        <v>17707</v>
      </c>
      <c r="Q1127" s="1260" t="s">
        <v>11658</v>
      </c>
      <c r="R1127" s="1260" t="s">
        <v>17707</v>
      </c>
      <c r="S1127" s="1259">
        <v>1</v>
      </c>
      <c r="T1127" s="1260"/>
      <c r="U1127" s="1260" t="s">
        <v>11921</v>
      </c>
      <c r="V1127" s="1260" t="s">
        <v>17708</v>
      </c>
      <c r="W1127" s="1259">
        <v>0</v>
      </c>
      <c r="X1127" s="1259">
        <v>1007</v>
      </c>
      <c r="Y1127" s="1259">
        <v>0</v>
      </c>
    </row>
    <row r="1128" spans="1:25">
      <c r="A1128" s="1350">
        <v>11202001456</v>
      </c>
      <c r="B1128" s="1260"/>
      <c r="C1128" s="1260" t="s">
        <v>17709</v>
      </c>
      <c r="D1128" s="1260" t="s">
        <v>17710</v>
      </c>
      <c r="E1128" s="1260" t="s">
        <v>11175</v>
      </c>
      <c r="F1128" s="1260" t="s">
        <v>17711</v>
      </c>
      <c r="G1128" s="1260" t="s">
        <v>17712</v>
      </c>
      <c r="H1128" s="1260" t="s">
        <v>11153</v>
      </c>
      <c r="I1128" s="1260" t="s">
        <v>11164</v>
      </c>
      <c r="J1128" s="1259">
        <v>7431748</v>
      </c>
      <c r="K1128" s="1260" t="s">
        <v>11221</v>
      </c>
      <c r="L1128" s="1260" t="s">
        <v>11155</v>
      </c>
      <c r="M1128" s="1260" t="s">
        <v>2268</v>
      </c>
      <c r="N1128" s="1260" t="s">
        <v>17713</v>
      </c>
      <c r="O1128" s="1260" t="s">
        <v>17710</v>
      </c>
      <c r="P1128" s="1260"/>
      <c r="Q1128" s="1260" t="s">
        <v>11223</v>
      </c>
      <c r="R1128" s="1260" t="s">
        <v>17714</v>
      </c>
      <c r="S1128" s="1259">
        <v>1</v>
      </c>
      <c r="T1128" s="1260"/>
      <c r="U1128" s="1260" t="s">
        <v>11209</v>
      </c>
      <c r="V1128" s="1260" t="s">
        <v>16706</v>
      </c>
      <c r="W1128" s="1259">
        <v>0</v>
      </c>
      <c r="X1128" s="1259">
        <v>1007</v>
      </c>
      <c r="Y1128" s="1259">
        <v>0</v>
      </c>
    </row>
    <row r="1129" spans="1:25">
      <c r="A1129" s="1350">
        <v>11202001455</v>
      </c>
      <c r="B1129" s="1260"/>
      <c r="C1129" s="1260" t="s">
        <v>17715</v>
      </c>
      <c r="D1129" s="1260" t="s">
        <v>17716</v>
      </c>
      <c r="E1129" s="1260" t="s">
        <v>13327</v>
      </c>
      <c r="F1129" s="1260" t="s">
        <v>17711</v>
      </c>
      <c r="G1129" s="1260" t="s">
        <v>17717</v>
      </c>
      <c r="H1129" s="1260" t="s">
        <v>11153</v>
      </c>
      <c r="I1129" s="1260" t="s">
        <v>11164</v>
      </c>
      <c r="J1129" s="1259">
        <v>7431747</v>
      </c>
      <c r="K1129" s="1260" t="s">
        <v>11221</v>
      </c>
      <c r="L1129" s="1260" t="s">
        <v>11155</v>
      </c>
      <c r="M1129" s="1260" t="s">
        <v>262</v>
      </c>
      <c r="N1129" s="1260"/>
      <c r="O1129" s="1260" t="s">
        <v>17716</v>
      </c>
      <c r="P1129" s="1260"/>
      <c r="Q1129" s="1260"/>
      <c r="R1129" s="1260"/>
      <c r="S1129" s="1259">
        <v>1</v>
      </c>
      <c r="T1129" s="1260" t="s">
        <v>17718</v>
      </c>
      <c r="U1129" s="1260"/>
      <c r="V1129" s="1260"/>
      <c r="W1129" s="1259">
        <v>0</v>
      </c>
      <c r="X1129" s="1259">
        <v>1007</v>
      </c>
      <c r="Y1129" s="1259">
        <v>0</v>
      </c>
    </row>
    <row r="1130" spans="1:25">
      <c r="A1130" s="1350">
        <v>11202001454</v>
      </c>
      <c r="B1130" s="1260"/>
      <c r="C1130" s="1260" t="s">
        <v>17719</v>
      </c>
      <c r="D1130" s="1260" t="s">
        <v>17720</v>
      </c>
      <c r="E1130" s="1260" t="s">
        <v>11668</v>
      </c>
      <c r="F1130" s="1260" t="s">
        <v>17721</v>
      </c>
      <c r="G1130" s="1260" t="s">
        <v>17722</v>
      </c>
      <c r="H1130" s="1260" t="s">
        <v>11153</v>
      </c>
      <c r="I1130" s="1260" t="s">
        <v>10976</v>
      </c>
      <c r="J1130" s="1259">
        <v>7431746</v>
      </c>
      <c r="K1130" s="1260" t="s">
        <v>11221</v>
      </c>
      <c r="L1130" s="1260" t="s">
        <v>11155</v>
      </c>
      <c r="M1130" s="1260" t="s">
        <v>768</v>
      </c>
      <c r="N1130" s="1260" t="s">
        <v>17723</v>
      </c>
      <c r="O1130" s="1260" t="s">
        <v>17720</v>
      </c>
      <c r="P1130" s="1260" t="s">
        <v>17724</v>
      </c>
      <c r="Q1130" s="1260"/>
      <c r="R1130" s="1259">
        <v>8935542</v>
      </c>
      <c r="S1130" s="1259">
        <v>1</v>
      </c>
      <c r="T1130" s="1260"/>
      <c r="U1130" s="1260" t="s">
        <v>11158</v>
      </c>
      <c r="V1130" s="1260" t="s">
        <v>11762</v>
      </c>
      <c r="W1130" s="1259">
        <v>0</v>
      </c>
      <c r="X1130" s="1259">
        <v>1007</v>
      </c>
      <c r="Y1130" s="1259">
        <v>0</v>
      </c>
    </row>
    <row r="1131" spans="1:25">
      <c r="A1131" s="1350">
        <v>11202001453</v>
      </c>
      <c r="B1131" s="1260" t="s">
        <v>17725</v>
      </c>
      <c r="C1131" s="1260" t="s">
        <v>17726</v>
      </c>
      <c r="D1131" s="1260" t="s">
        <v>17727</v>
      </c>
      <c r="E1131" s="1260" t="s">
        <v>17728</v>
      </c>
      <c r="F1131" s="1260" t="s">
        <v>17729</v>
      </c>
      <c r="G1131" s="1260" t="s">
        <v>17730</v>
      </c>
      <c r="H1131" s="1260" t="s">
        <v>11153</v>
      </c>
      <c r="I1131" s="1260" t="s">
        <v>10976</v>
      </c>
      <c r="J1131" s="1259">
        <v>7431745</v>
      </c>
      <c r="K1131" s="1260" t="s">
        <v>11221</v>
      </c>
      <c r="L1131" s="1260" t="s">
        <v>11155</v>
      </c>
      <c r="M1131" s="1260" t="s">
        <v>2527</v>
      </c>
      <c r="N1131" s="1260" t="s">
        <v>17731</v>
      </c>
      <c r="O1131" s="1260" t="s">
        <v>17727</v>
      </c>
      <c r="P1131" s="1260" t="s">
        <v>17732</v>
      </c>
      <c r="Q1131" s="1260" t="s">
        <v>11394</v>
      </c>
      <c r="R1131" s="1260" t="s">
        <v>17733</v>
      </c>
      <c r="S1131" s="1259">
        <v>1</v>
      </c>
      <c r="T1131" s="1260" t="s">
        <v>17734</v>
      </c>
      <c r="U1131" s="1260" t="s">
        <v>11158</v>
      </c>
      <c r="V1131" s="1260" t="s">
        <v>12716</v>
      </c>
      <c r="W1131" s="1259">
        <v>0</v>
      </c>
      <c r="X1131" s="1259">
        <v>1007</v>
      </c>
      <c r="Y1131" s="1259">
        <v>0</v>
      </c>
    </row>
    <row r="1132" spans="1:25">
      <c r="A1132" s="1350">
        <v>11202001452</v>
      </c>
      <c r="B1132" s="1260" t="s">
        <v>17735</v>
      </c>
      <c r="C1132" s="1260" t="s">
        <v>17736</v>
      </c>
      <c r="D1132" s="1260" t="s">
        <v>17737</v>
      </c>
      <c r="E1132" s="1260" t="s">
        <v>11593</v>
      </c>
      <c r="F1132" s="1260" t="s">
        <v>11242</v>
      </c>
      <c r="G1132" s="1260" t="s">
        <v>17738</v>
      </c>
      <c r="H1132" s="1260" t="s">
        <v>11153</v>
      </c>
      <c r="I1132" s="1260" t="s">
        <v>11243</v>
      </c>
      <c r="J1132" s="1259">
        <v>7431744</v>
      </c>
      <c r="K1132" s="1260" t="s">
        <v>11221</v>
      </c>
      <c r="L1132" s="1260" t="s">
        <v>11155</v>
      </c>
      <c r="M1132" s="1260" t="s">
        <v>2211</v>
      </c>
      <c r="N1132" s="1260" t="s">
        <v>17739</v>
      </c>
      <c r="O1132" s="1260" t="s">
        <v>17737</v>
      </c>
      <c r="P1132" s="1260" t="s">
        <v>17740</v>
      </c>
      <c r="Q1132" s="1260" t="s">
        <v>17741</v>
      </c>
      <c r="R1132" s="1260" t="s">
        <v>17740</v>
      </c>
      <c r="S1132" s="1259">
        <v>1</v>
      </c>
      <c r="T1132" s="1260" t="s">
        <v>17742</v>
      </c>
      <c r="U1132" s="1260" t="s">
        <v>11247</v>
      </c>
      <c r="V1132" s="1260" t="s">
        <v>16901</v>
      </c>
      <c r="W1132" s="1259">
        <v>0</v>
      </c>
      <c r="X1132" s="1259">
        <v>1007</v>
      </c>
      <c r="Y1132" s="1259">
        <v>0</v>
      </c>
    </row>
    <row r="1133" spans="1:25">
      <c r="A1133" s="1350">
        <v>11202001451</v>
      </c>
      <c r="B1133" s="1260"/>
      <c r="C1133" s="1260" t="s">
        <v>17743</v>
      </c>
      <c r="D1133" s="1260" t="s">
        <v>17744</v>
      </c>
      <c r="E1133" s="1260" t="s">
        <v>11975</v>
      </c>
      <c r="F1133" s="1260" t="s">
        <v>17697</v>
      </c>
      <c r="G1133" s="1260" t="s">
        <v>17745</v>
      </c>
      <c r="H1133" s="1260" t="s">
        <v>11153</v>
      </c>
      <c r="I1133" s="1260" t="s">
        <v>10976</v>
      </c>
      <c r="J1133" s="1259">
        <v>7431743</v>
      </c>
      <c r="K1133" s="1260" t="s">
        <v>11221</v>
      </c>
      <c r="L1133" s="1260" t="s">
        <v>11155</v>
      </c>
      <c r="M1133" s="1260" t="s">
        <v>262</v>
      </c>
      <c r="N1133" s="1260"/>
      <c r="O1133" s="1260" t="s">
        <v>17744</v>
      </c>
      <c r="P1133" s="1260"/>
      <c r="Q1133" s="1260"/>
      <c r="R1133" s="1260" t="s">
        <v>11644</v>
      </c>
      <c r="S1133" s="1259">
        <v>1</v>
      </c>
      <c r="T1133" s="1260"/>
      <c r="U1133" s="1260"/>
      <c r="V1133" s="1260"/>
      <c r="W1133" s="1259">
        <v>0</v>
      </c>
      <c r="X1133" s="1259">
        <v>1007</v>
      </c>
      <c r="Y1133" s="1259">
        <v>0</v>
      </c>
    </row>
    <row r="1134" spans="1:25">
      <c r="A1134" s="1350">
        <v>11202001450</v>
      </c>
      <c r="B1134" s="1260"/>
      <c r="C1134" s="1260" t="s">
        <v>17746</v>
      </c>
      <c r="D1134" s="1260" t="s">
        <v>17747</v>
      </c>
      <c r="E1134" s="1260" t="s">
        <v>11353</v>
      </c>
      <c r="F1134" s="1260" t="s">
        <v>11176</v>
      </c>
      <c r="G1134" s="1260" t="s">
        <v>17748</v>
      </c>
      <c r="H1134" s="1260" t="s">
        <v>11153</v>
      </c>
      <c r="I1134" s="1260" t="s">
        <v>11177</v>
      </c>
      <c r="J1134" s="1259">
        <v>7431742</v>
      </c>
      <c r="K1134" s="1260" t="s">
        <v>11221</v>
      </c>
      <c r="L1134" s="1260" t="s">
        <v>11155</v>
      </c>
      <c r="M1134" s="1260" t="s">
        <v>262</v>
      </c>
      <c r="N1134" s="1260"/>
      <c r="O1134" s="1260" t="s">
        <v>17747</v>
      </c>
      <c r="P1134" s="1260"/>
      <c r="Q1134" s="1260"/>
      <c r="R1134" s="1260"/>
      <c r="S1134" s="1259">
        <v>1</v>
      </c>
      <c r="T1134" s="1260"/>
      <c r="U1134" s="1260"/>
      <c r="V1134" s="1260"/>
      <c r="W1134" s="1259">
        <v>0</v>
      </c>
      <c r="X1134" s="1259">
        <v>1007</v>
      </c>
      <c r="Y1134" s="1259">
        <v>0</v>
      </c>
    </row>
    <row r="1135" spans="1:25">
      <c r="A1135" s="1350">
        <v>11202001449</v>
      </c>
      <c r="B1135" s="1260" t="s">
        <v>17749</v>
      </c>
      <c r="C1135" s="1260" t="s">
        <v>17750</v>
      </c>
      <c r="D1135" s="1260" t="s">
        <v>17751</v>
      </c>
      <c r="E1135" s="1260" t="s">
        <v>17479</v>
      </c>
      <c r="F1135" s="1260" t="s">
        <v>17711</v>
      </c>
      <c r="G1135" s="1260" t="s">
        <v>17752</v>
      </c>
      <c r="H1135" s="1260" t="s">
        <v>11153</v>
      </c>
      <c r="I1135" s="1260" t="s">
        <v>11164</v>
      </c>
      <c r="J1135" s="1259">
        <v>7431741</v>
      </c>
      <c r="K1135" s="1260" t="s">
        <v>11221</v>
      </c>
      <c r="L1135" s="1260" t="s">
        <v>11155</v>
      </c>
      <c r="M1135" s="1260" t="s">
        <v>2270</v>
      </c>
      <c r="N1135" s="1260" t="s">
        <v>17753</v>
      </c>
      <c r="O1135" s="1260" t="s">
        <v>17751</v>
      </c>
      <c r="P1135" s="1260" t="s">
        <v>17754</v>
      </c>
      <c r="Q1135" s="1260" t="s">
        <v>11313</v>
      </c>
      <c r="R1135" s="1260" t="s">
        <v>17755</v>
      </c>
      <c r="S1135" s="1259">
        <v>1</v>
      </c>
      <c r="T1135" s="1260" t="s">
        <v>17756</v>
      </c>
      <c r="U1135" s="1260" t="s">
        <v>11209</v>
      </c>
      <c r="V1135" s="1260" t="s">
        <v>17757</v>
      </c>
      <c r="W1135" s="1259">
        <v>0</v>
      </c>
      <c r="X1135" s="1259">
        <v>1007</v>
      </c>
      <c r="Y1135" s="1259">
        <v>0</v>
      </c>
    </row>
    <row r="1136" spans="1:25">
      <c r="A1136" s="1350">
        <v>11202001447</v>
      </c>
      <c r="B1136" s="1260" t="s">
        <v>17758</v>
      </c>
      <c r="C1136" s="1260" t="s">
        <v>17759</v>
      </c>
      <c r="D1136" s="1260" t="s">
        <v>17450</v>
      </c>
      <c r="E1136" s="1260" t="s">
        <v>11190</v>
      </c>
      <c r="F1136" s="1260" t="s">
        <v>11176</v>
      </c>
      <c r="G1136" s="1260" t="s">
        <v>17760</v>
      </c>
      <c r="H1136" s="1260" t="s">
        <v>11153</v>
      </c>
      <c r="I1136" s="1260" t="s">
        <v>11177</v>
      </c>
      <c r="J1136" s="1259">
        <v>7431739</v>
      </c>
      <c r="K1136" s="1260" t="s">
        <v>11221</v>
      </c>
      <c r="L1136" s="1260" t="s">
        <v>11155</v>
      </c>
      <c r="M1136" s="1260" t="s">
        <v>262</v>
      </c>
      <c r="N1136" s="1260"/>
      <c r="O1136" s="1260" t="s">
        <v>17450</v>
      </c>
      <c r="P1136" s="1260"/>
      <c r="Q1136" s="1260"/>
      <c r="R1136" s="1260"/>
      <c r="S1136" s="1259">
        <v>2</v>
      </c>
      <c r="T1136" s="1260" t="s">
        <v>17761</v>
      </c>
      <c r="U1136" s="1260"/>
      <c r="V1136" s="1260"/>
      <c r="W1136" s="1259">
        <v>0</v>
      </c>
      <c r="X1136" s="1259">
        <v>1007</v>
      </c>
      <c r="Y1136" s="1259">
        <v>0</v>
      </c>
    </row>
    <row r="1137" spans="1:25">
      <c r="A1137" s="1350">
        <v>11202001447</v>
      </c>
      <c r="B1137" s="1260" t="s">
        <v>17762</v>
      </c>
      <c r="C1137" s="1260" t="s">
        <v>17759</v>
      </c>
      <c r="D1137" s="1260" t="s">
        <v>17450</v>
      </c>
      <c r="E1137" s="1260" t="s">
        <v>11190</v>
      </c>
      <c r="F1137" s="1260" t="s">
        <v>11176</v>
      </c>
      <c r="G1137" s="1260" t="s">
        <v>17760</v>
      </c>
      <c r="H1137" s="1260" t="s">
        <v>11153</v>
      </c>
      <c r="I1137" s="1260" t="s">
        <v>11177</v>
      </c>
      <c r="J1137" s="1259">
        <v>7431739</v>
      </c>
      <c r="K1137" s="1260" t="s">
        <v>11221</v>
      </c>
      <c r="L1137" s="1260" t="s">
        <v>11155</v>
      </c>
      <c r="M1137" s="1260" t="s">
        <v>262</v>
      </c>
      <c r="N1137" s="1260"/>
      <c r="O1137" s="1260" t="s">
        <v>17450</v>
      </c>
      <c r="P1137" s="1260"/>
      <c r="Q1137" s="1260"/>
      <c r="R1137" s="1260"/>
      <c r="S1137" s="1259">
        <v>2</v>
      </c>
      <c r="T1137" s="1260" t="s">
        <v>17761</v>
      </c>
      <c r="U1137" s="1260"/>
      <c r="V1137" s="1260"/>
      <c r="W1137" s="1259">
        <v>0</v>
      </c>
      <c r="X1137" s="1259">
        <v>1007</v>
      </c>
      <c r="Y1137" s="1259">
        <v>0</v>
      </c>
    </row>
    <row r="1138" spans="1:25">
      <c r="A1138" s="1350">
        <v>11202001446</v>
      </c>
      <c r="B1138" s="1260"/>
      <c r="C1138" s="1260" t="s">
        <v>17763</v>
      </c>
      <c r="D1138" s="1260" t="s">
        <v>17764</v>
      </c>
      <c r="E1138" s="1260" t="s">
        <v>17765</v>
      </c>
      <c r="F1138" s="1260" t="s">
        <v>17721</v>
      </c>
      <c r="G1138" s="1260" t="s">
        <v>17766</v>
      </c>
      <c r="H1138" s="1260" t="s">
        <v>11153</v>
      </c>
      <c r="I1138" s="1260" t="s">
        <v>10976</v>
      </c>
      <c r="J1138" s="1259">
        <v>7431738</v>
      </c>
      <c r="K1138" s="1260" t="s">
        <v>11221</v>
      </c>
      <c r="L1138" s="1260" t="s">
        <v>11155</v>
      </c>
      <c r="M1138" s="1260" t="s">
        <v>2535</v>
      </c>
      <c r="N1138" s="1260" t="s">
        <v>17767</v>
      </c>
      <c r="O1138" s="1260" t="s">
        <v>17764</v>
      </c>
      <c r="P1138" s="1260" t="s">
        <v>17768</v>
      </c>
      <c r="Q1138" s="1260"/>
      <c r="R1138" s="1260" t="s">
        <v>17769</v>
      </c>
      <c r="S1138" s="1259">
        <v>1</v>
      </c>
      <c r="T1138" s="1260"/>
      <c r="U1138" s="1260" t="s">
        <v>11158</v>
      </c>
      <c r="V1138" s="1260" t="s">
        <v>13320</v>
      </c>
      <c r="W1138" s="1259">
        <v>0</v>
      </c>
      <c r="X1138" s="1259">
        <v>1007</v>
      </c>
      <c r="Y1138" s="1259">
        <v>0</v>
      </c>
    </row>
    <row r="1139" spans="1:25">
      <c r="A1139" s="1350">
        <v>11202001445</v>
      </c>
      <c r="B1139" s="1260"/>
      <c r="C1139" s="1260" t="s">
        <v>17770</v>
      </c>
      <c r="D1139" s="1260" t="s">
        <v>17771</v>
      </c>
      <c r="E1139" s="1260" t="s">
        <v>12305</v>
      </c>
      <c r="F1139" s="1260" t="s">
        <v>17704</v>
      </c>
      <c r="G1139" s="1260" t="s">
        <v>17772</v>
      </c>
      <c r="H1139" s="1260" t="s">
        <v>11153</v>
      </c>
      <c r="I1139" s="1260" t="s">
        <v>11164</v>
      </c>
      <c r="J1139" s="1259">
        <v>7431737</v>
      </c>
      <c r="K1139" s="1260" t="s">
        <v>11221</v>
      </c>
      <c r="L1139" s="1260" t="s">
        <v>11155</v>
      </c>
      <c r="M1139" s="1260" t="s">
        <v>1653</v>
      </c>
      <c r="N1139" s="1260" t="s">
        <v>17773</v>
      </c>
      <c r="O1139" s="1260" t="s">
        <v>17771</v>
      </c>
      <c r="P1139" s="1260"/>
      <c r="Q1139" s="1260"/>
      <c r="R1139" s="1260"/>
      <c r="S1139" s="1259">
        <v>1</v>
      </c>
      <c r="T1139" s="1260" t="s">
        <v>17774</v>
      </c>
      <c r="U1139" s="1260" t="s">
        <v>11921</v>
      </c>
      <c r="V1139" s="1260" t="s">
        <v>12590</v>
      </c>
      <c r="W1139" s="1259">
        <v>0</v>
      </c>
      <c r="X1139" s="1259">
        <v>1007</v>
      </c>
      <c r="Y1139" s="1259">
        <v>0</v>
      </c>
    </row>
    <row r="1140" spans="1:25">
      <c r="A1140" s="1350">
        <v>11202001444</v>
      </c>
      <c r="B1140" s="1260"/>
      <c r="C1140" s="1260" t="s">
        <v>17775</v>
      </c>
      <c r="D1140" s="1260" t="s">
        <v>17776</v>
      </c>
      <c r="E1140" s="1260" t="s">
        <v>17479</v>
      </c>
      <c r="F1140" s="1260" t="s">
        <v>11176</v>
      </c>
      <c r="G1140" s="1260" t="s">
        <v>17777</v>
      </c>
      <c r="H1140" s="1260" t="s">
        <v>11153</v>
      </c>
      <c r="I1140" s="1260" t="s">
        <v>11177</v>
      </c>
      <c r="J1140" s="1259">
        <v>7431736</v>
      </c>
      <c r="K1140" s="1260" t="s">
        <v>11221</v>
      </c>
      <c r="L1140" s="1260" t="s">
        <v>11155</v>
      </c>
      <c r="M1140" s="1260" t="s">
        <v>2247</v>
      </c>
      <c r="N1140" s="1260" t="s">
        <v>17778</v>
      </c>
      <c r="O1140" s="1260" t="s">
        <v>17776</v>
      </c>
      <c r="P1140" s="1260" t="s">
        <v>11192</v>
      </c>
      <c r="Q1140" s="1260"/>
      <c r="R1140" s="1260" t="s">
        <v>17779</v>
      </c>
      <c r="S1140" s="1259">
        <v>1</v>
      </c>
      <c r="T1140" s="1260"/>
      <c r="U1140" s="1260" t="s">
        <v>11182</v>
      </c>
      <c r="V1140" s="1260" t="s">
        <v>11730</v>
      </c>
      <c r="W1140" s="1259">
        <v>0</v>
      </c>
      <c r="X1140" s="1259">
        <v>1007</v>
      </c>
      <c r="Y1140" s="1259">
        <v>0</v>
      </c>
    </row>
    <row r="1141" spans="1:25">
      <c r="A1141" s="1350">
        <v>11202001443</v>
      </c>
      <c r="B1141" s="1260"/>
      <c r="C1141" s="1260" t="s">
        <v>17780</v>
      </c>
      <c r="D1141" s="1260" t="s">
        <v>17781</v>
      </c>
      <c r="E1141" s="1260" t="s">
        <v>11151</v>
      </c>
      <c r="F1141" s="1260" t="s">
        <v>17782</v>
      </c>
      <c r="G1141" s="1260" t="s">
        <v>17783</v>
      </c>
      <c r="H1141" s="1260" t="s">
        <v>11153</v>
      </c>
      <c r="I1141" s="1260" t="s">
        <v>11243</v>
      </c>
      <c r="J1141" s="1259">
        <v>7431735</v>
      </c>
      <c r="K1141" s="1260" t="s">
        <v>11221</v>
      </c>
      <c r="L1141" s="1260" t="s">
        <v>11155</v>
      </c>
      <c r="M1141" s="1260" t="s">
        <v>1436</v>
      </c>
      <c r="N1141" s="1260" t="s">
        <v>17784</v>
      </c>
      <c r="O1141" s="1260" t="s">
        <v>17781</v>
      </c>
      <c r="P1141" s="1260" t="s">
        <v>17785</v>
      </c>
      <c r="Q1141" s="1260" t="s">
        <v>11411</v>
      </c>
      <c r="R1141" s="1260"/>
      <c r="S1141" s="1259">
        <v>1</v>
      </c>
      <c r="T1141" s="1260"/>
      <c r="U1141" s="1260" t="s">
        <v>11247</v>
      </c>
      <c r="V1141" s="1260" t="s">
        <v>17786</v>
      </c>
      <c r="W1141" s="1259">
        <v>0</v>
      </c>
      <c r="X1141" s="1259">
        <v>1007</v>
      </c>
      <c r="Y1141" s="1259">
        <v>0</v>
      </c>
    </row>
    <row r="1142" spans="1:25">
      <c r="A1142" s="1350">
        <v>11202001442</v>
      </c>
      <c r="B1142" s="1260"/>
      <c r="C1142" s="1260" t="s">
        <v>17787</v>
      </c>
      <c r="D1142" s="1260" t="s">
        <v>17788</v>
      </c>
      <c r="E1142" s="1260" t="s">
        <v>11560</v>
      </c>
      <c r="F1142" s="1260" t="s">
        <v>11176</v>
      </c>
      <c r="G1142" s="1260" t="s">
        <v>17789</v>
      </c>
      <c r="H1142" s="1260" t="s">
        <v>11153</v>
      </c>
      <c r="I1142" s="1260" t="s">
        <v>11177</v>
      </c>
      <c r="J1142" s="1259">
        <v>7431734</v>
      </c>
      <c r="K1142" s="1260" t="s">
        <v>11221</v>
      </c>
      <c r="L1142" s="1260" t="s">
        <v>11155</v>
      </c>
      <c r="M1142" s="1260" t="s">
        <v>2239</v>
      </c>
      <c r="N1142" s="1260" t="s">
        <v>17790</v>
      </c>
      <c r="O1142" s="1260" t="s">
        <v>17788</v>
      </c>
      <c r="P1142" s="1260"/>
      <c r="Q1142" s="1260"/>
      <c r="R1142" s="1260" t="s">
        <v>17791</v>
      </c>
      <c r="S1142" s="1259">
        <v>1</v>
      </c>
      <c r="T1142" s="1260"/>
      <c r="U1142" s="1260" t="s">
        <v>11182</v>
      </c>
      <c r="V1142" s="1260" t="s">
        <v>11744</v>
      </c>
      <c r="W1142" s="1259">
        <v>0</v>
      </c>
      <c r="X1142" s="1259">
        <v>1007</v>
      </c>
      <c r="Y1142" s="1259">
        <v>0</v>
      </c>
    </row>
    <row r="1143" spans="1:25">
      <c r="A1143" s="1350">
        <v>11202001441</v>
      </c>
      <c r="B1143" s="1260" t="s">
        <v>17792</v>
      </c>
      <c r="C1143" s="1260" t="s">
        <v>17793</v>
      </c>
      <c r="D1143" s="1260" t="s">
        <v>17794</v>
      </c>
      <c r="E1143" s="1260" t="s">
        <v>11203</v>
      </c>
      <c r="F1143" s="1260" t="s">
        <v>11176</v>
      </c>
      <c r="G1143" s="1260" t="s">
        <v>17795</v>
      </c>
      <c r="H1143" s="1260" t="s">
        <v>11153</v>
      </c>
      <c r="I1143" s="1260" t="s">
        <v>11177</v>
      </c>
      <c r="J1143" s="1259">
        <v>7431733</v>
      </c>
      <c r="K1143" s="1260" t="s">
        <v>11221</v>
      </c>
      <c r="L1143" s="1260" t="s">
        <v>11155</v>
      </c>
      <c r="M1143" s="1260" t="s">
        <v>2546</v>
      </c>
      <c r="N1143" s="1260" t="s">
        <v>17796</v>
      </c>
      <c r="O1143" s="1260" t="s">
        <v>17794</v>
      </c>
      <c r="P1143" s="1260" t="s">
        <v>17797</v>
      </c>
      <c r="Q1143" s="1260" t="s">
        <v>17798</v>
      </c>
      <c r="R1143" s="1260" t="s">
        <v>17797</v>
      </c>
      <c r="S1143" s="1259">
        <v>1</v>
      </c>
      <c r="T1143" s="1260" t="s">
        <v>17799</v>
      </c>
      <c r="U1143" s="1260" t="s">
        <v>11269</v>
      </c>
      <c r="V1143" s="1260" t="s">
        <v>11342</v>
      </c>
      <c r="W1143" s="1259">
        <v>0</v>
      </c>
      <c r="X1143" s="1259">
        <v>1007</v>
      </c>
      <c r="Y1143" s="1259">
        <v>0</v>
      </c>
    </row>
    <row r="1144" spans="1:25">
      <c r="A1144" s="1350">
        <v>11202001440</v>
      </c>
      <c r="B1144" s="1260" t="s">
        <v>17800</v>
      </c>
      <c r="C1144" s="1260" t="s">
        <v>17801</v>
      </c>
      <c r="D1144" s="1260" t="s">
        <v>17802</v>
      </c>
      <c r="E1144" s="1260" t="s">
        <v>11190</v>
      </c>
      <c r="F1144" s="1260" t="s">
        <v>17803</v>
      </c>
      <c r="G1144" s="1260" t="s">
        <v>17804</v>
      </c>
      <c r="H1144" s="1260" t="s">
        <v>11153</v>
      </c>
      <c r="I1144" s="1260" t="s">
        <v>11164</v>
      </c>
      <c r="J1144" s="1259">
        <v>7431732</v>
      </c>
      <c r="K1144" s="1260" t="s">
        <v>11221</v>
      </c>
      <c r="L1144" s="1260" t="s">
        <v>11155</v>
      </c>
      <c r="M1144" s="1260" t="s">
        <v>2525</v>
      </c>
      <c r="N1144" s="1260" t="s">
        <v>17805</v>
      </c>
      <c r="O1144" s="1260" t="s">
        <v>17802</v>
      </c>
      <c r="P1144" s="1260" t="s">
        <v>17806</v>
      </c>
      <c r="Q1144" s="1260" t="s">
        <v>11877</v>
      </c>
      <c r="R1144" s="1260" t="s">
        <v>17806</v>
      </c>
      <c r="S1144" s="1259">
        <v>1</v>
      </c>
      <c r="T1144" s="1260" t="s">
        <v>17807</v>
      </c>
      <c r="U1144" s="1260" t="s">
        <v>11921</v>
      </c>
      <c r="V1144" s="1260" t="s">
        <v>16977</v>
      </c>
      <c r="W1144" s="1259">
        <v>0</v>
      </c>
      <c r="X1144" s="1259">
        <v>1007</v>
      </c>
      <c r="Y1144" s="1259">
        <v>0</v>
      </c>
    </row>
    <row r="1145" spans="1:25">
      <c r="A1145" s="1350">
        <v>11202001439</v>
      </c>
      <c r="B1145" s="1260" t="s">
        <v>17808</v>
      </c>
      <c r="C1145" s="1260" t="s">
        <v>17809</v>
      </c>
      <c r="D1145" s="1260" t="s">
        <v>17810</v>
      </c>
      <c r="E1145" s="1260" t="s">
        <v>11203</v>
      </c>
      <c r="F1145" s="1260" t="s">
        <v>11176</v>
      </c>
      <c r="G1145" s="1260" t="s">
        <v>17811</v>
      </c>
      <c r="H1145" s="1260" t="s">
        <v>11153</v>
      </c>
      <c r="I1145" s="1260" t="s">
        <v>11177</v>
      </c>
      <c r="J1145" s="1259">
        <v>7431731</v>
      </c>
      <c r="K1145" s="1260" t="s">
        <v>11221</v>
      </c>
      <c r="L1145" s="1260" t="s">
        <v>11155</v>
      </c>
      <c r="M1145" s="1260" t="s">
        <v>1463</v>
      </c>
      <c r="N1145" s="1260" t="s">
        <v>17812</v>
      </c>
      <c r="O1145" s="1260" t="s">
        <v>17810</v>
      </c>
      <c r="P1145" s="1260" t="s">
        <v>17813</v>
      </c>
      <c r="Q1145" s="1260" t="s">
        <v>12049</v>
      </c>
      <c r="R1145" s="1260" t="s">
        <v>17813</v>
      </c>
      <c r="S1145" s="1259">
        <v>1</v>
      </c>
      <c r="T1145" s="1260" t="s">
        <v>17814</v>
      </c>
      <c r="U1145" s="1260" t="s">
        <v>11158</v>
      </c>
      <c r="V1145" s="1260" t="s">
        <v>11263</v>
      </c>
      <c r="W1145" s="1259">
        <v>0</v>
      </c>
      <c r="X1145" s="1259">
        <v>1007</v>
      </c>
      <c r="Y1145" s="1259">
        <v>0</v>
      </c>
    </row>
    <row r="1146" spans="1:25">
      <c r="A1146" s="1350">
        <v>11202001438</v>
      </c>
      <c r="B1146" s="1260"/>
      <c r="C1146" s="1260" t="s">
        <v>17815</v>
      </c>
      <c r="D1146" s="1260" t="s">
        <v>17816</v>
      </c>
      <c r="E1146" s="1260" t="s">
        <v>17817</v>
      </c>
      <c r="F1146" s="1260" t="s">
        <v>17818</v>
      </c>
      <c r="G1146" s="1260" t="s">
        <v>17819</v>
      </c>
      <c r="H1146" s="1260" t="s">
        <v>11153</v>
      </c>
      <c r="I1146" s="1260" t="s">
        <v>10976</v>
      </c>
      <c r="J1146" s="1259">
        <v>7431730</v>
      </c>
      <c r="K1146" s="1260" t="s">
        <v>11375</v>
      </c>
      <c r="L1146" s="1260" t="s">
        <v>11155</v>
      </c>
      <c r="M1146" s="1260" t="s">
        <v>262</v>
      </c>
      <c r="N1146" s="1260"/>
      <c r="O1146" s="1260" t="s">
        <v>17816</v>
      </c>
      <c r="P1146" s="1260"/>
      <c r="Q1146" s="1260"/>
      <c r="R1146" s="1260"/>
      <c r="S1146" s="1259">
        <v>1</v>
      </c>
      <c r="T1146" s="1260"/>
      <c r="U1146" s="1260"/>
      <c r="V1146" s="1260"/>
      <c r="W1146" s="1259">
        <v>2</v>
      </c>
      <c r="X1146" s="1259">
        <v>1008</v>
      </c>
      <c r="Y1146" s="1259">
        <v>0</v>
      </c>
    </row>
    <row r="1147" spans="1:25">
      <c r="A1147" s="1350">
        <v>11202001437</v>
      </c>
      <c r="B1147" s="1260"/>
      <c r="C1147" s="1260" t="s">
        <v>17820</v>
      </c>
      <c r="D1147" s="1260" t="s">
        <v>17821</v>
      </c>
      <c r="E1147" s="1260" t="s">
        <v>11175</v>
      </c>
      <c r="F1147" s="1260" t="s">
        <v>17697</v>
      </c>
      <c r="G1147" s="1260" t="s">
        <v>17822</v>
      </c>
      <c r="H1147" s="1260" t="s">
        <v>11153</v>
      </c>
      <c r="I1147" s="1260" t="s">
        <v>10976</v>
      </c>
      <c r="J1147" s="1259">
        <v>7431729</v>
      </c>
      <c r="K1147" s="1260" t="s">
        <v>11221</v>
      </c>
      <c r="L1147" s="1260" t="s">
        <v>11155</v>
      </c>
      <c r="M1147" s="1260" t="s">
        <v>2030</v>
      </c>
      <c r="N1147" s="1260" t="s">
        <v>17823</v>
      </c>
      <c r="O1147" s="1260" t="s">
        <v>17821</v>
      </c>
      <c r="P1147" s="1260" t="s">
        <v>17824</v>
      </c>
      <c r="Q1147" s="1260"/>
      <c r="R1147" s="1260" t="s">
        <v>17825</v>
      </c>
      <c r="S1147" s="1259">
        <v>1</v>
      </c>
      <c r="T1147" s="1260"/>
      <c r="U1147" s="1260" t="s">
        <v>11396</v>
      </c>
      <c r="V1147" s="1260" t="s">
        <v>12425</v>
      </c>
      <c r="W1147" s="1259">
        <v>0</v>
      </c>
      <c r="X1147" s="1259">
        <v>1007</v>
      </c>
      <c r="Y1147" s="1259">
        <v>0</v>
      </c>
    </row>
    <row r="1148" spans="1:25">
      <c r="A1148" s="1350">
        <v>11202001436</v>
      </c>
      <c r="B1148" s="1260"/>
      <c r="C1148" s="1260" t="s">
        <v>17826</v>
      </c>
      <c r="D1148" s="1260" t="s">
        <v>17827</v>
      </c>
      <c r="E1148" s="1260" t="s">
        <v>11190</v>
      </c>
      <c r="F1148" s="1260" t="s">
        <v>17697</v>
      </c>
      <c r="G1148" s="1260" t="s">
        <v>17828</v>
      </c>
      <c r="H1148" s="1260" t="s">
        <v>11153</v>
      </c>
      <c r="I1148" s="1260" t="s">
        <v>10976</v>
      </c>
      <c r="J1148" s="1259">
        <v>7431728</v>
      </c>
      <c r="K1148" s="1260" t="s">
        <v>11221</v>
      </c>
      <c r="L1148" s="1260" t="s">
        <v>11155</v>
      </c>
      <c r="M1148" s="1260" t="s">
        <v>262</v>
      </c>
      <c r="N1148" s="1260"/>
      <c r="O1148" s="1260" t="s">
        <v>17827</v>
      </c>
      <c r="P1148" s="1260"/>
      <c r="Q1148" s="1260"/>
      <c r="R1148" s="1260" t="s">
        <v>17829</v>
      </c>
      <c r="S1148" s="1259">
        <v>1</v>
      </c>
      <c r="T1148" s="1260"/>
      <c r="U1148" s="1260"/>
      <c r="V1148" s="1260"/>
      <c r="W1148" s="1259">
        <v>0</v>
      </c>
      <c r="X1148" s="1259">
        <v>1007</v>
      </c>
      <c r="Y1148" s="1259">
        <v>0</v>
      </c>
    </row>
    <row r="1149" spans="1:25">
      <c r="A1149" s="1350">
        <v>11202001435</v>
      </c>
      <c r="B1149" s="1260"/>
      <c r="C1149" s="1260" t="s">
        <v>17830</v>
      </c>
      <c r="D1149" s="1260" t="s">
        <v>17831</v>
      </c>
      <c r="E1149" s="1260" t="s">
        <v>11162</v>
      </c>
      <c r="F1149" s="1260" t="s">
        <v>17803</v>
      </c>
      <c r="G1149" s="1260" t="s">
        <v>17832</v>
      </c>
      <c r="H1149" s="1260" t="s">
        <v>11153</v>
      </c>
      <c r="I1149" s="1260" t="s">
        <v>11164</v>
      </c>
      <c r="J1149" s="1259">
        <v>7431727</v>
      </c>
      <c r="K1149" s="1260" t="s">
        <v>11221</v>
      </c>
      <c r="L1149" s="1260" t="s">
        <v>11155</v>
      </c>
      <c r="M1149" s="1260" t="s">
        <v>1653</v>
      </c>
      <c r="N1149" s="1260" t="s">
        <v>17833</v>
      </c>
      <c r="O1149" s="1260" t="s">
        <v>17831</v>
      </c>
      <c r="P1149" s="1260" t="s">
        <v>11192</v>
      </c>
      <c r="Q1149" s="1260" t="s">
        <v>17834</v>
      </c>
      <c r="R1149" s="1259">
        <v>119</v>
      </c>
      <c r="S1149" s="1259">
        <v>1</v>
      </c>
      <c r="T1149" s="1260" t="s">
        <v>17835</v>
      </c>
      <c r="U1149" s="1260" t="s">
        <v>11921</v>
      </c>
      <c r="V1149" s="1260" t="s">
        <v>17836</v>
      </c>
      <c r="W1149" s="1259">
        <v>0</v>
      </c>
      <c r="X1149" s="1259">
        <v>1007</v>
      </c>
      <c r="Y1149" s="1259">
        <v>0</v>
      </c>
    </row>
    <row r="1150" spans="1:25">
      <c r="A1150" s="1350">
        <v>11202001434</v>
      </c>
      <c r="B1150" s="1260" t="s">
        <v>17837</v>
      </c>
      <c r="C1150" s="1260" t="s">
        <v>17838</v>
      </c>
      <c r="D1150" s="1260" t="s">
        <v>17839</v>
      </c>
      <c r="E1150" s="1260" t="s">
        <v>11491</v>
      </c>
      <c r="F1150" s="1260" t="s">
        <v>11242</v>
      </c>
      <c r="G1150" s="1260" t="s">
        <v>17840</v>
      </c>
      <c r="H1150" s="1260" t="s">
        <v>11153</v>
      </c>
      <c r="I1150" s="1260" t="s">
        <v>11243</v>
      </c>
      <c r="J1150" s="1259">
        <v>7431726</v>
      </c>
      <c r="K1150" s="1260" t="s">
        <v>11221</v>
      </c>
      <c r="L1150" s="1260" t="s">
        <v>11155</v>
      </c>
      <c r="M1150" s="1260" t="s">
        <v>2500</v>
      </c>
      <c r="N1150" s="1260" t="s">
        <v>17841</v>
      </c>
      <c r="O1150" s="1260" t="s">
        <v>17839</v>
      </c>
      <c r="P1150" s="1260" t="s">
        <v>17842</v>
      </c>
      <c r="Q1150" s="1260" t="s">
        <v>14279</v>
      </c>
      <c r="R1150" s="1260" t="s">
        <v>17842</v>
      </c>
      <c r="S1150" s="1259">
        <v>1</v>
      </c>
      <c r="T1150" s="1260" t="s">
        <v>17843</v>
      </c>
      <c r="U1150" s="1260" t="s">
        <v>11247</v>
      </c>
      <c r="V1150" s="1260" t="s">
        <v>17844</v>
      </c>
      <c r="W1150" s="1259">
        <v>0</v>
      </c>
      <c r="X1150" s="1259">
        <v>1007</v>
      </c>
      <c r="Y1150" s="1259">
        <v>0</v>
      </c>
    </row>
    <row r="1151" spans="1:25">
      <c r="A1151" s="1350">
        <v>11202001433</v>
      </c>
      <c r="B1151" s="1260"/>
      <c r="C1151" s="1260" t="s">
        <v>17845</v>
      </c>
      <c r="D1151" s="1260" t="s">
        <v>17846</v>
      </c>
      <c r="E1151" s="1260" t="s">
        <v>11175</v>
      </c>
      <c r="F1151" s="1260" t="s">
        <v>17847</v>
      </c>
      <c r="G1151" s="1260" t="s">
        <v>17848</v>
      </c>
      <c r="H1151" s="1260" t="s">
        <v>11153</v>
      </c>
      <c r="I1151" s="1260" t="s">
        <v>11164</v>
      </c>
      <c r="J1151" s="1259">
        <v>7431725</v>
      </c>
      <c r="K1151" s="1260" t="s">
        <v>11221</v>
      </c>
      <c r="L1151" s="1260" t="s">
        <v>11155</v>
      </c>
      <c r="M1151" s="1260" t="s">
        <v>2267</v>
      </c>
      <c r="N1151" s="1260" t="s">
        <v>17849</v>
      </c>
      <c r="O1151" s="1260" t="s">
        <v>17846</v>
      </c>
      <c r="P1151" s="1260"/>
      <c r="Q1151" s="1260" t="s">
        <v>11830</v>
      </c>
      <c r="R1151" s="1259">
        <v>8854303</v>
      </c>
      <c r="S1151" s="1259">
        <v>1</v>
      </c>
      <c r="T1151" s="1260" t="s">
        <v>17850</v>
      </c>
      <c r="U1151" s="1260" t="s">
        <v>11290</v>
      </c>
      <c r="V1151" s="1260" t="s">
        <v>13582</v>
      </c>
      <c r="W1151" s="1259">
        <v>0</v>
      </c>
      <c r="X1151" s="1259">
        <v>1007</v>
      </c>
      <c r="Y1151" s="1259">
        <v>0</v>
      </c>
    </row>
    <row r="1152" spans="1:25">
      <c r="A1152" s="1350">
        <v>11202001432</v>
      </c>
      <c r="B1152" s="1260"/>
      <c r="C1152" s="1260" t="s">
        <v>17851</v>
      </c>
      <c r="D1152" s="1260" t="s">
        <v>17852</v>
      </c>
      <c r="E1152" s="1260" t="s">
        <v>12298</v>
      </c>
      <c r="F1152" s="1260" t="s">
        <v>17803</v>
      </c>
      <c r="G1152" s="1260" t="s">
        <v>17853</v>
      </c>
      <c r="H1152" s="1260" t="s">
        <v>11153</v>
      </c>
      <c r="I1152" s="1260" t="s">
        <v>11164</v>
      </c>
      <c r="J1152" s="1259">
        <v>7431724</v>
      </c>
      <c r="K1152" s="1260" t="s">
        <v>11221</v>
      </c>
      <c r="L1152" s="1260" t="s">
        <v>11155</v>
      </c>
      <c r="M1152" s="1260" t="s">
        <v>2472</v>
      </c>
      <c r="N1152" s="1260" t="s">
        <v>17854</v>
      </c>
      <c r="O1152" s="1260" t="s">
        <v>17852</v>
      </c>
      <c r="P1152" s="1260"/>
      <c r="Q1152" s="1260" t="s">
        <v>17855</v>
      </c>
      <c r="R1152" s="1260" t="s">
        <v>17856</v>
      </c>
      <c r="S1152" s="1259">
        <v>1</v>
      </c>
      <c r="T1152" s="1260" t="s">
        <v>17857</v>
      </c>
      <c r="U1152" s="1260" t="s">
        <v>11256</v>
      </c>
      <c r="V1152" s="1260" t="s">
        <v>13196</v>
      </c>
      <c r="W1152" s="1259">
        <v>0</v>
      </c>
      <c r="X1152" s="1259">
        <v>1007</v>
      </c>
      <c r="Y1152" s="1259">
        <v>0</v>
      </c>
    </row>
    <row r="1153" spans="1:25">
      <c r="A1153" s="1350">
        <v>11202001431</v>
      </c>
      <c r="B1153" s="1260"/>
      <c r="C1153" s="1260" t="s">
        <v>17851</v>
      </c>
      <c r="D1153" s="1260" t="s">
        <v>17858</v>
      </c>
      <c r="E1153" s="1260" t="s">
        <v>11353</v>
      </c>
      <c r="F1153" s="1260" t="s">
        <v>11176</v>
      </c>
      <c r="G1153" s="1260" t="s">
        <v>17859</v>
      </c>
      <c r="H1153" s="1260" t="s">
        <v>11153</v>
      </c>
      <c r="I1153" s="1260" t="s">
        <v>11177</v>
      </c>
      <c r="J1153" s="1259">
        <v>7431723</v>
      </c>
      <c r="K1153" s="1260" t="s">
        <v>11221</v>
      </c>
      <c r="L1153" s="1260" t="s">
        <v>11155</v>
      </c>
      <c r="M1153" s="1260" t="s">
        <v>262</v>
      </c>
      <c r="N1153" s="1260"/>
      <c r="O1153" s="1260" t="s">
        <v>17858</v>
      </c>
      <c r="P1153" s="1260"/>
      <c r="Q1153" s="1260"/>
      <c r="R1153" s="1260"/>
      <c r="S1153" s="1259">
        <v>1</v>
      </c>
      <c r="T1153" s="1260"/>
      <c r="U1153" s="1260"/>
      <c r="V1153" s="1260"/>
      <c r="W1153" s="1259">
        <v>0</v>
      </c>
      <c r="X1153" s="1259">
        <v>1007</v>
      </c>
      <c r="Y1153" s="1259">
        <v>0</v>
      </c>
    </row>
    <row r="1154" spans="1:25">
      <c r="A1154" s="1350">
        <v>11202001430</v>
      </c>
      <c r="B1154" s="1260"/>
      <c r="C1154" s="1260" t="s">
        <v>17860</v>
      </c>
      <c r="D1154" s="1260" t="s">
        <v>17861</v>
      </c>
      <c r="E1154" s="1260" t="s">
        <v>11175</v>
      </c>
      <c r="F1154" s="1260" t="s">
        <v>11176</v>
      </c>
      <c r="G1154" s="1260" t="s">
        <v>17862</v>
      </c>
      <c r="H1154" s="1260" t="s">
        <v>11153</v>
      </c>
      <c r="I1154" s="1260" t="s">
        <v>11177</v>
      </c>
      <c r="J1154" s="1259">
        <v>7431722</v>
      </c>
      <c r="K1154" s="1260" t="s">
        <v>11221</v>
      </c>
      <c r="L1154" s="1260" t="s">
        <v>11155</v>
      </c>
      <c r="M1154" s="1260" t="s">
        <v>2134</v>
      </c>
      <c r="N1154" s="1260" t="s">
        <v>17863</v>
      </c>
      <c r="O1154" s="1260" t="s">
        <v>17861</v>
      </c>
      <c r="P1154" s="1260" t="s">
        <v>11192</v>
      </c>
      <c r="Q1154" s="1260"/>
      <c r="R1154" s="1260" t="s">
        <v>17864</v>
      </c>
      <c r="S1154" s="1259">
        <v>1</v>
      </c>
      <c r="T1154" s="1260"/>
      <c r="U1154" s="1260" t="s">
        <v>11269</v>
      </c>
      <c r="V1154" s="1260" t="s">
        <v>11787</v>
      </c>
      <c r="W1154" s="1259">
        <v>0</v>
      </c>
      <c r="X1154" s="1259">
        <v>1007</v>
      </c>
      <c r="Y1154" s="1259">
        <v>0</v>
      </c>
    </row>
    <row r="1155" spans="1:25">
      <c r="A1155" s="1350">
        <v>11202001429</v>
      </c>
      <c r="B1155" s="1260"/>
      <c r="C1155" s="1260" t="s">
        <v>17865</v>
      </c>
      <c r="D1155" s="1260" t="s">
        <v>17866</v>
      </c>
      <c r="E1155" s="1260" t="s">
        <v>11284</v>
      </c>
      <c r="F1155" s="1260" t="s">
        <v>11176</v>
      </c>
      <c r="G1155" s="1260" t="s">
        <v>17867</v>
      </c>
      <c r="H1155" s="1260" t="s">
        <v>11153</v>
      </c>
      <c r="I1155" s="1260" t="s">
        <v>11177</v>
      </c>
      <c r="J1155" s="1259">
        <v>7431721</v>
      </c>
      <c r="K1155" s="1260" t="s">
        <v>11221</v>
      </c>
      <c r="L1155" s="1260" t="s">
        <v>11155</v>
      </c>
      <c r="M1155" s="1260" t="s">
        <v>262</v>
      </c>
      <c r="N1155" s="1260"/>
      <c r="O1155" s="1260" t="s">
        <v>17866</v>
      </c>
      <c r="P1155" s="1260"/>
      <c r="Q1155" s="1260"/>
      <c r="R1155" s="1260" t="s">
        <v>17868</v>
      </c>
      <c r="S1155" s="1259">
        <v>1</v>
      </c>
      <c r="T1155" s="1260"/>
      <c r="U1155" s="1260"/>
      <c r="V1155" s="1260"/>
      <c r="W1155" s="1259">
        <v>0</v>
      </c>
      <c r="X1155" s="1259">
        <v>1007</v>
      </c>
      <c r="Y1155" s="1259">
        <v>0</v>
      </c>
    </row>
    <row r="1156" spans="1:25">
      <c r="A1156" s="1350">
        <v>11202001428</v>
      </c>
      <c r="B1156" s="1260"/>
      <c r="C1156" s="1260" t="s">
        <v>17869</v>
      </c>
      <c r="D1156" s="1260" t="s">
        <v>17870</v>
      </c>
      <c r="E1156" s="1260" t="s">
        <v>17319</v>
      </c>
      <c r="F1156" s="1260" t="s">
        <v>17697</v>
      </c>
      <c r="G1156" s="1260" t="s">
        <v>17871</v>
      </c>
      <c r="H1156" s="1260" t="s">
        <v>11153</v>
      </c>
      <c r="I1156" s="1260" t="s">
        <v>10976</v>
      </c>
      <c r="J1156" s="1259">
        <v>7431720</v>
      </c>
      <c r="K1156" s="1260" t="s">
        <v>11221</v>
      </c>
      <c r="L1156" s="1260" t="s">
        <v>11155</v>
      </c>
      <c r="M1156" s="1260" t="s">
        <v>2529</v>
      </c>
      <c r="N1156" s="1260" t="s">
        <v>17872</v>
      </c>
      <c r="O1156" s="1260" t="s">
        <v>17870</v>
      </c>
      <c r="P1156" s="1260"/>
      <c r="Q1156" s="1260"/>
      <c r="R1156" s="1260" t="s">
        <v>17873</v>
      </c>
      <c r="S1156" s="1259">
        <v>1</v>
      </c>
      <c r="T1156" s="1260"/>
      <c r="U1156" s="1260" t="s">
        <v>11231</v>
      </c>
      <c r="V1156" s="1260" t="s">
        <v>12126</v>
      </c>
      <c r="W1156" s="1259">
        <v>0</v>
      </c>
      <c r="X1156" s="1259">
        <v>1007</v>
      </c>
      <c r="Y1156" s="1259">
        <v>0</v>
      </c>
    </row>
    <row r="1157" spans="1:25">
      <c r="A1157" s="1350">
        <v>11202001427</v>
      </c>
      <c r="B1157" s="1260" t="s">
        <v>17874</v>
      </c>
      <c r="C1157" s="1260" t="s">
        <v>17875</v>
      </c>
      <c r="D1157" s="1260" t="s">
        <v>17876</v>
      </c>
      <c r="E1157" s="1260" t="s">
        <v>11284</v>
      </c>
      <c r="F1157" s="1260" t="s">
        <v>11176</v>
      </c>
      <c r="G1157" s="1260" t="s">
        <v>17877</v>
      </c>
      <c r="H1157" s="1260" t="s">
        <v>11153</v>
      </c>
      <c r="I1157" s="1260" t="s">
        <v>11177</v>
      </c>
      <c r="J1157" s="1259">
        <v>7431719</v>
      </c>
      <c r="K1157" s="1260" t="s">
        <v>11221</v>
      </c>
      <c r="L1157" s="1260" t="s">
        <v>11155</v>
      </c>
      <c r="M1157" s="1260" t="s">
        <v>2133</v>
      </c>
      <c r="N1157" s="1260" t="s">
        <v>17878</v>
      </c>
      <c r="O1157" s="1260" t="s">
        <v>17876</v>
      </c>
      <c r="P1157" s="1260" t="s">
        <v>17879</v>
      </c>
      <c r="Q1157" s="1260" t="s">
        <v>17880</v>
      </c>
      <c r="R1157" s="1260" t="s">
        <v>17879</v>
      </c>
      <c r="S1157" s="1259">
        <v>1</v>
      </c>
      <c r="T1157" s="1260" t="s">
        <v>17881</v>
      </c>
      <c r="U1157" s="1260" t="s">
        <v>11198</v>
      </c>
      <c r="V1157" s="1260" t="s">
        <v>11653</v>
      </c>
      <c r="W1157" s="1259">
        <v>0</v>
      </c>
      <c r="X1157" s="1259">
        <v>1007</v>
      </c>
      <c r="Y1157" s="1259">
        <v>0</v>
      </c>
    </row>
    <row r="1158" spans="1:25">
      <c r="A1158" s="1350">
        <v>11202001426</v>
      </c>
      <c r="B1158" s="1260"/>
      <c r="C1158" s="1260" t="s">
        <v>17882</v>
      </c>
      <c r="D1158" s="1260" t="s">
        <v>17883</v>
      </c>
      <c r="E1158" s="1260" t="s">
        <v>11353</v>
      </c>
      <c r="F1158" s="1260" t="s">
        <v>17884</v>
      </c>
      <c r="G1158" s="1260" t="s">
        <v>17885</v>
      </c>
      <c r="H1158" s="1260" t="s">
        <v>11153</v>
      </c>
      <c r="I1158" s="1260" t="s">
        <v>11243</v>
      </c>
      <c r="J1158" s="1259">
        <v>7431718</v>
      </c>
      <c r="K1158" s="1260" t="s">
        <v>11221</v>
      </c>
      <c r="L1158" s="1260" t="s">
        <v>11155</v>
      </c>
      <c r="M1158" s="1260" t="s">
        <v>262</v>
      </c>
      <c r="N1158" s="1260"/>
      <c r="O1158" s="1260" t="s">
        <v>17883</v>
      </c>
      <c r="P1158" s="1260"/>
      <c r="Q1158" s="1260" t="s">
        <v>17782</v>
      </c>
      <c r="R1158" s="1260"/>
      <c r="S1158" s="1259">
        <v>1</v>
      </c>
      <c r="T1158" s="1260"/>
      <c r="U1158" s="1260"/>
      <c r="V1158" s="1260"/>
      <c r="W1158" s="1259">
        <v>0</v>
      </c>
      <c r="X1158" s="1259">
        <v>1007</v>
      </c>
      <c r="Y1158" s="1259">
        <v>0</v>
      </c>
    </row>
    <row r="1159" spans="1:25">
      <c r="A1159" s="1350">
        <v>11202001425</v>
      </c>
      <c r="B1159" s="1260"/>
      <c r="C1159" s="1260" t="s">
        <v>17882</v>
      </c>
      <c r="D1159" s="1260" t="s">
        <v>17886</v>
      </c>
      <c r="E1159" s="1260" t="s">
        <v>11353</v>
      </c>
      <c r="F1159" s="1260" t="s">
        <v>11242</v>
      </c>
      <c r="G1159" s="1260" t="s">
        <v>17887</v>
      </c>
      <c r="H1159" s="1260" t="s">
        <v>11153</v>
      </c>
      <c r="I1159" s="1260" t="s">
        <v>11243</v>
      </c>
      <c r="J1159" s="1259">
        <v>7431717</v>
      </c>
      <c r="K1159" s="1260" t="s">
        <v>11221</v>
      </c>
      <c r="L1159" s="1260" t="s">
        <v>11155</v>
      </c>
      <c r="M1159" s="1260" t="s">
        <v>262</v>
      </c>
      <c r="N1159" s="1260"/>
      <c r="O1159" s="1260" t="s">
        <v>17886</v>
      </c>
      <c r="P1159" s="1260"/>
      <c r="Q1159" s="1260" t="s">
        <v>17782</v>
      </c>
      <c r="R1159" s="1260"/>
      <c r="S1159" s="1259">
        <v>1</v>
      </c>
      <c r="T1159" s="1260"/>
      <c r="U1159" s="1260"/>
      <c r="V1159" s="1260"/>
      <c r="W1159" s="1259">
        <v>0</v>
      </c>
      <c r="X1159" s="1259">
        <v>1007</v>
      </c>
      <c r="Y1159" s="1259">
        <v>0</v>
      </c>
    </row>
    <row r="1160" spans="1:25">
      <c r="A1160" s="1350">
        <v>11202001424</v>
      </c>
      <c r="B1160" s="1260"/>
      <c r="C1160" s="1260" t="s">
        <v>17888</v>
      </c>
      <c r="D1160" s="1260" t="s">
        <v>17889</v>
      </c>
      <c r="E1160" s="1260" t="s">
        <v>17890</v>
      </c>
      <c r="F1160" s="1260" t="s">
        <v>17891</v>
      </c>
      <c r="G1160" s="1260" t="s">
        <v>17892</v>
      </c>
      <c r="H1160" s="1260" t="s">
        <v>11153</v>
      </c>
      <c r="I1160" s="1260" t="s">
        <v>10976</v>
      </c>
      <c r="J1160" s="1259">
        <v>7431716</v>
      </c>
      <c r="K1160" s="1260" t="s">
        <v>11221</v>
      </c>
      <c r="L1160" s="1260" t="s">
        <v>11155</v>
      </c>
      <c r="M1160" s="1260" t="s">
        <v>262</v>
      </c>
      <c r="N1160" s="1260"/>
      <c r="O1160" s="1260" t="s">
        <v>17889</v>
      </c>
      <c r="P1160" s="1260"/>
      <c r="Q1160" s="1260"/>
      <c r="R1160" s="1260"/>
      <c r="S1160" s="1259">
        <v>1</v>
      </c>
      <c r="T1160" s="1260"/>
      <c r="U1160" s="1260"/>
      <c r="V1160" s="1260"/>
      <c r="W1160" s="1259">
        <v>0</v>
      </c>
      <c r="X1160" s="1259">
        <v>1007</v>
      </c>
      <c r="Y1160" s="1259">
        <v>0</v>
      </c>
    </row>
    <row r="1161" spans="1:25">
      <c r="A1161" s="1350">
        <v>11202001423</v>
      </c>
      <c r="B1161" s="1260" t="s">
        <v>17893</v>
      </c>
      <c r="C1161" s="1260" t="s">
        <v>17894</v>
      </c>
      <c r="D1161" s="1260" t="s">
        <v>17895</v>
      </c>
      <c r="E1161" s="1260" t="s">
        <v>11509</v>
      </c>
      <c r="F1161" s="1260" t="s">
        <v>11176</v>
      </c>
      <c r="G1161" s="1260" t="s">
        <v>17896</v>
      </c>
      <c r="H1161" s="1260" t="s">
        <v>11153</v>
      </c>
      <c r="I1161" s="1260" t="s">
        <v>11177</v>
      </c>
      <c r="J1161" s="1259">
        <v>7431715</v>
      </c>
      <c r="K1161" s="1260" t="s">
        <v>11221</v>
      </c>
      <c r="L1161" s="1260" t="s">
        <v>11155</v>
      </c>
      <c r="M1161" s="1260" t="s">
        <v>2132</v>
      </c>
      <c r="N1161" s="1260" t="s">
        <v>17897</v>
      </c>
      <c r="O1161" s="1260" t="s">
        <v>17895</v>
      </c>
      <c r="P1161" s="1260" t="s">
        <v>17898</v>
      </c>
      <c r="Q1161" s="1260" t="s">
        <v>11985</v>
      </c>
      <c r="R1161" s="1260" t="s">
        <v>17898</v>
      </c>
      <c r="S1161" s="1259">
        <v>1</v>
      </c>
      <c r="T1161" s="1260" t="s">
        <v>17899</v>
      </c>
      <c r="U1161" s="1260" t="s">
        <v>11193</v>
      </c>
      <c r="V1161" s="1260" t="s">
        <v>14657</v>
      </c>
      <c r="W1161" s="1259">
        <v>0</v>
      </c>
      <c r="X1161" s="1259">
        <v>1007</v>
      </c>
      <c r="Y1161" s="1259">
        <v>0</v>
      </c>
    </row>
    <row r="1162" spans="1:25">
      <c r="A1162" s="1350">
        <v>11202001422</v>
      </c>
      <c r="B1162" s="1260"/>
      <c r="C1162" s="1260" t="s">
        <v>17900</v>
      </c>
      <c r="D1162" s="1260" t="s">
        <v>17901</v>
      </c>
      <c r="E1162" s="1260" t="s">
        <v>11284</v>
      </c>
      <c r="F1162" s="1260" t="s">
        <v>17847</v>
      </c>
      <c r="G1162" s="1260" t="s">
        <v>17902</v>
      </c>
      <c r="H1162" s="1260" t="s">
        <v>11153</v>
      </c>
      <c r="I1162" s="1260" t="s">
        <v>11164</v>
      </c>
      <c r="J1162" s="1259">
        <v>7431714</v>
      </c>
      <c r="K1162" s="1260" t="s">
        <v>11221</v>
      </c>
      <c r="L1162" s="1260" t="s">
        <v>11155</v>
      </c>
      <c r="M1162" s="1260" t="s">
        <v>2176</v>
      </c>
      <c r="N1162" s="1260" t="s">
        <v>17903</v>
      </c>
      <c r="O1162" s="1260" t="s">
        <v>17901</v>
      </c>
      <c r="P1162" s="1260"/>
      <c r="Q1162" s="1260"/>
      <c r="R1162" s="1260"/>
      <c r="S1162" s="1259">
        <v>1</v>
      </c>
      <c r="T1162" s="1260" t="s">
        <v>17904</v>
      </c>
      <c r="U1162" s="1260" t="s">
        <v>11209</v>
      </c>
      <c r="V1162" s="1260" t="s">
        <v>13282</v>
      </c>
      <c r="W1162" s="1259">
        <v>0</v>
      </c>
      <c r="X1162" s="1259">
        <v>1007</v>
      </c>
      <c r="Y1162" s="1259">
        <v>0</v>
      </c>
    </row>
    <row r="1163" spans="1:25">
      <c r="A1163" s="1350">
        <v>11202001421</v>
      </c>
      <c r="B1163" s="1260"/>
      <c r="C1163" s="1260" t="s">
        <v>17905</v>
      </c>
      <c r="D1163" s="1260" t="s">
        <v>17906</v>
      </c>
      <c r="E1163" s="1260" t="s">
        <v>14688</v>
      </c>
      <c r="F1163" s="1260" t="s">
        <v>17697</v>
      </c>
      <c r="G1163" s="1260" t="s">
        <v>17907</v>
      </c>
      <c r="H1163" s="1260" t="s">
        <v>11153</v>
      </c>
      <c r="I1163" s="1260" t="s">
        <v>10976</v>
      </c>
      <c r="J1163" s="1259">
        <v>7431713</v>
      </c>
      <c r="K1163" s="1260" t="s">
        <v>11221</v>
      </c>
      <c r="L1163" s="1260" t="s">
        <v>11155</v>
      </c>
      <c r="M1163" s="1260" t="s">
        <v>2284</v>
      </c>
      <c r="N1163" s="1260" t="s">
        <v>17908</v>
      </c>
      <c r="O1163" s="1260" t="s">
        <v>17906</v>
      </c>
      <c r="P1163" s="1260"/>
      <c r="Q1163" s="1260"/>
      <c r="R1163" s="1259">
        <v>8950000</v>
      </c>
      <c r="S1163" s="1259">
        <v>1</v>
      </c>
      <c r="T1163" s="1260"/>
      <c r="U1163" s="1260" t="s">
        <v>11231</v>
      </c>
      <c r="V1163" s="1260" t="s">
        <v>17909</v>
      </c>
      <c r="W1163" s="1259">
        <v>0</v>
      </c>
      <c r="X1163" s="1259">
        <v>1007</v>
      </c>
      <c r="Y1163" s="1259">
        <v>0</v>
      </c>
    </row>
    <row r="1164" spans="1:25">
      <c r="A1164" s="1350">
        <v>11202001420</v>
      </c>
      <c r="B1164" s="1260"/>
      <c r="C1164" s="1260" t="s">
        <v>17910</v>
      </c>
      <c r="D1164" s="1260" t="s">
        <v>17911</v>
      </c>
      <c r="E1164" s="1260" t="s">
        <v>11702</v>
      </c>
      <c r="F1164" s="1260" t="s">
        <v>17721</v>
      </c>
      <c r="G1164" s="1260" t="s">
        <v>17912</v>
      </c>
      <c r="H1164" s="1260" t="s">
        <v>11153</v>
      </c>
      <c r="I1164" s="1260" t="s">
        <v>10976</v>
      </c>
      <c r="J1164" s="1259">
        <v>7431712</v>
      </c>
      <c r="K1164" s="1260" t="s">
        <v>11221</v>
      </c>
      <c r="L1164" s="1260" t="s">
        <v>11155</v>
      </c>
      <c r="M1164" s="1260" t="s">
        <v>768</v>
      </c>
      <c r="N1164" s="1260" t="s">
        <v>17913</v>
      </c>
      <c r="O1164" s="1260" t="s">
        <v>17911</v>
      </c>
      <c r="P1164" s="1260"/>
      <c r="Q1164" s="1260"/>
      <c r="R1164" s="1260" t="s">
        <v>17914</v>
      </c>
      <c r="S1164" s="1259">
        <v>1</v>
      </c>
      <c r="T1164" s="1260"/>
      <c r="U1164" s="1260" t="s">
        <v>11158</v>
      </c>
      <c r="V1164" s="1260" t="s">
        <v>11762</v>
      </c>
      <c r="W1164" s="1259">
        <v>0</v>
      </c>
      <c r="X1164" s="1259">
        <v>1007</v>
      </c>
      <c r="Y1164" s="1259">
        <v>0</v>
      </c>
    </row>
    <row r="1165" spans="1:25">
      <c r="A1165" s="1350">
        <v>11202001419</v>
      </c>
      <c r="B1165" s="1260"/>
      <c r="C1165" s="1260" t="s">
        <v>17915</v>
      </c>
      <c r="D1165" s="1260" t="s">
        <v>17916</v>
      </c>
      <c r="E1165" s="1260" t="s">
        <v>11509</v>
      </c>
      <c r="F1165" s="1260" t="s">
        <v>17721</v>
      </c>
      <c r="G1165" s="1260" t="s">
        <v>17917</v>
      </c>
      <c r="H1165" s="1260" t="s">
        <v>11153</v>
      </c>
      <c r="I1165" s="1260" t="s">
        <v>10976</v>
      </c>
      <c r="J1165" s="1259">
        <v>7431711</v>
      </c>
      <c r="K1165" s="1260" t="s">
        <v>11221</v>
      </c>
      <c r="L1165" s="1260" t="s">
        <v>11155</v>
      </c>
      <c r="M1165" s="1260" t="s">
        <v>2530</v>
      </c>
      <c r="N1165" s="1260" t="s">
        <v>17918</v>
      </c>
      <c r="O1165" s="1260" t="s">
        <v>17916</v>
      </c>
      <c r="P1165" s="1260"/>
      <c r="Q1165" s="1260"/>
      <c r="R1165" s="1260" t="s">
        <v>17919</v>
      </c>
      <c r="S1165" s="1259">
        <v>1</v>
      </c>
      <c r="T1165" s="1260"/>
      <c r="U1165" s="1260" t="s">
        <v>11158</v>
      </c>
      <c r="V1165" s="1260" t="s">
        <v>11380</v>
      </c>
      <c r="W1165" s="1259">
        <v>0</v>
      </c>
      <c r="X1165" s="1259">
        <v>1007</v>
      </c>
      <c r="Y1165" s="1259">
        <v>0</v>
      </c>
    </row>
    <row r="1166" spans="1:25">
      <c r="A1166" s="1350">
        <v>11202001418</v>
      </c>
      <c r="B1166" s="1260" t="s">
        <v>17920</v>
      </c>
      <c r="C1166" s="1260" t="s">
        <v>17921</v>
      </c>
      <c r="D1166" s="1260" t="s">
        <v>17922</v>
      </c>
      <c r="E1166" s="1260" t="s">
        <v>11509</v>
      </c>
      <c r="F1166" s="1260" t="s">
        <v>11176</v>
      </c>
      <c r="G1166" s="1260" t="s">
        <v>17923</v>
      </c>
      <c r="H1166" s="1260" t="s">
        <v>11153</v>
      </c>
      <c r="I1166" s="1260" t="s">
        <v>11177</v>
      </c>
      <c r="J1166" s="1259">
        <v>7431710</v>
      </c>
      <c r="K1166" s="1260" t="s">
        <v>11221</v>
      </c>
      <c r="L1166" s="1260" t="s">
        <v>11155</v>
      </c>
      <c r="M1166" s="1260" t="s">
        <v>2132</v>
      </c>
      <c r="N1166" s="1260" t="s">
        <v>17924</v>
      </c>
      <c r="O1166" s="1260" t="s">
        <v>17922</v>
      </c>
      <c r="P1166" s="1260" t="s">
        <v>17925</v>
      </c>
      <c r="Q1166" s="1260" t="s">
        <v>11394</v>
      </c>
      <c r="R1166" s="1260" t="s">
        <v>17926</v>
      </c>
      <c r="S1166" s="1259">
        <v>1</v>
      </c>
      <c r="T1166" s="1260" t="s">
        <v>17927</v>
      </c>
      <c r="U1166" s="1260" t="s">
        <v>11209</v>
      </c>
      <c r="V1166" s="1260" t="s">
        <v>11210</v>
      </c>
      <c r="W1166" s="1259">
        <v>0</v>
      </c>
      <c r="X1166" s="1259">
        <v>1007</v>
      </c>
      <c r="Y1166" s="1259">
        <v>0</v>
      </c>
    </row>
    <row r="1167" spans="1:25">
      <c r="A1167" s="1350">
        <v>11202001417</v>
      </c>
      <c r="B1167" s="1260"/>
      <c r="C1167" s="1260" t="s">
        <v>17928</v>
      </c>
      <c r="D1167" s="1260" t="s">
        <v>17929</v>
      </c>
      <c r="E1167" s="1260" t="s">
        <v>11353</v>
      </c>
      <c r="F1167" s="1260" t="s">
        <v>11176</v>
      </c>
      <c r="G1167" s="1260" t="s">
        <v>17930</v>
      </c>
      <c r="H1167" s="1260" t="s">
        <v>11153</v>
      </c>
      <c r="I1167" s="1260" t="s">
        <v>11177</v>
      </c>
      <c r="J1167" s="1259">
        <v>7431709</v>
      </c>
      <c r="K1167" s="1260" t="s">
        <v>11221</v>
      </c>
      <c r="L1167" s="1260" t="s">
        <v>11155</v>
      </c>
      <c r="M1167" s="1260" t="s">
        <v>262</v>
      </c>
      <c r="N1167" s="1260"/>
      <c r="O1167" s="1260" t="s">
        <v>17929</v>
      </c>
      <c r="P1167" s="1260"/>
      <c r="Q1167" s="1260"/>
      <c r="R1167" s="1260"/>
      <c r="S1167" s="1259">
        <v>1</v>
      </c>
      <c r="T1167" s="1260"/>
      <c r="U1167" s="1260"/>
      <c r="V1167" s="1260"/>
      <c r="W1167" s="1259">
        <v>0</v>
      </c>
      <c r="X1167" s="1259">
        <v>1007</v>
      </c>
      <c r="Y1167" s="1259">
        <v>0</v>
      </c>
    </row>
    <row r="1168" spans="1:25">
      <c r="A1168" s="1350">
        <v>11202001416</v>
      </c>
      <c r="B1168" s="1260" t="s">
        <v>17931</v>
      </c>
      <c r="C1168" s="1260" t="s">
        <v>17932</v>
      </c>
      <c r="D1168" s="1260" t="s">
        <v>17933</v>
      </c>
      <c r="E1168" s="1260" t="s">
        <v>11151</v>
      </c>
      <c r="F1168" s="1260" t="s">
        <v>11176</v>
      </c>
      <c r="G1168" s="1260" t="s">
        <v>17934</v>
      </c>
      <c r="H1168" s="1260" t="s">
        <v>11153</v>
      </c>
      <c r="I1168" s="1260" t="s">
        <v>11177</v>
      </c>
      <c r="J1168" s="1259">
        <v>7431708</v>
      </c>
      <c r="K1168" s="1260" t="s">
        <v>11221</v>
      </c>
      <c r="L1168" s="1260" t="s">
        <v>11155</v>
      </c>
      <c r="M1168" s="1260" t="s">
        <v>1994</v>
      </c>
      <c r="N1168" s="1260" t="s">
        <v>17935</v>
      </c>
      <c r="O1168" s="1260" t="s">
        <v>17933</v>
      </c>
      <c r="P1168" s="1260" t="s">
        <v>17936</v>
      </c>
      <c r="Q1168" s="1260" t="s">
        <v>11367</v>
      </c>
      <c r="R1168" s="1260" t="s">
        <v>17937</v>
      </c>
      <c r="S1168" s="1259">
        <v>1</v>
      </c>
      <c r="T1168" s="1260" t="s">
        <v>17938</v>
      </c>
      <c r="U1168" s="1260" t="s">
        <v>12320</v>
      </c>
      <c r="V1168" s="1260" t="s">
        <v>12321</v>
      </c>
      <c r="W1168" s="1259">
        <v>0</v>
      </c>
      <c r="X1168" s="1259">
        <v>1007</v>
      </c>
      <c r="Y1168" s="1259">
        <v>0</v>
      </c>
    </row>
    <row r="1169" spans="1:25">
      <c r="A1169" s="1350">
        <v>11202001415</v>
      </c>
      <c r="B1169" s="1260" t="s">
        <v>17939</v>
      </c>
      <c r="C1169" s="1260" t="s">
        <v>17940</v>
      </c>
      <c r="D1169" s="1260" t="s">
        <v>17941</v>
      </c>
      <c r="E1169" s="1260" t="s">
        <v>17319</v>
      </c>
      <c r="F1169" s="1260" t="s">
        <v>17891</v>
      </c>
      <c r="G1169" s="1260" t="s">
        <v>17942</v>
      </c>
      <c r="H1169" s="1260" t="s">
        <v>11153</v>
      </c>
      <c r="I1169" s="1260" t="s">
        <v>10976</v>
      </c>
      <c r="J1169" s="1259">
        <v>7431707</v>
      </c>
      <c r="K1169" s="1260" t="s">
        <v>11221</v>
      </c>
      <c r="L1169" s="1260" t="s">
        <v>11155</v>
      </c>
      <c r="M1169" s="1260" t="s">
        <v>1917</v>
      </c>
      <c r="N1169" s="1260" t="s">
        <v>17943</v>
      </c>
      <c r="O1169" s="1260" t="s">
        <v>17941</v>
      </c>
      <c r="P1169" s="1260" t="s">
        <v>17944</v>
      </c>
      <c r="Q1169" s="1260" t="s">
        <v>11877</v>
      </c>
      <c r="R1169" s="1260" t="s">
        <v>17944</v>
      </c>
      <c r="S1169" s="1259">
        <v>1</v>
      </c>
      <c r="T1169" s="1260" t="s">
        <v>17945</v>
      </c>
      <c r="U1169" s="1260" t="s">
        <v>11158</v>
      </c>
      <c r="V1169" s="1260" t="s">
        <v>12735</v>
      </c>
      <c r="W1169" s="1259">
        <v>0</v>
      </c>
      <c r="X1169" s="1259">
        <v>1007</v>
      </c>
      <c r="Y1169" s="1259">
        <v>0</v>
      </c>
    </row>
    <row r="1170" spans="1:25">
      <c r="A1170" s="1350">
        <v>11202001414</v>
      </c>
      <c r="B1170" s="1260" t="s">
        <v>17946</v>
      </c>
      <c r="C1170" s="1260" t="s">
        <v>17947</v>
      </c>
      <c r="D1170" s="1260" t="s">
        <v>17948</v>
      </c>
      <c r="E1170" s="1260" t="s">
        <v>11190</v>
      </c>
      <c r="F1170" s="1260" t="s">
        <v>17721</v>
      </c>
      <c r="G1170" s="1260" t="s">
        <v>17949</v>
      </c>
      <c r="H1170" s="1260" t="s">
        <v>11153</v>
      </c>
      <c r="I1170" s="1260" t="s">
        <v>10976</v>
      </c>
      <c r="J1170" s="1259">
        <v>7431706</v>
      </c>
      <c r="K1170" s="1260" t="s">
        <v>11221</v>
      </c>
      <c r="L1170" s="1260" t="s">
        <v>11155</v>
      </c>
      <c r="M1170" s="1260" t="s">
        <v>262</v>
      </c>
      <c r="N1170" s="1260"/>
      <c r="O1170" s="1260" t="s">
        <v>17948</v>
      </c>
      <c r="P1170" s="1260"/>
      <c r="Q1170" s="1260"/>
      <c r="R1170" s="1260"/>
      <c r="S1170" s="1259">
        <v>1</v>
      </c>
      <c r="T1170" s="1260"/>
      <c r="U1170" s="1260"/>
      <c r="V1170" s="1260"/>
      <c r="W1170" s="1259">
        <v>0</v>
      </c>
      <c r="X1170" s="1259">
        <v>1007</v>
      </c>
      <c r="Y1170" s="1259">
        <v>0</v>
      </c>
    </row>
    <row r="1171" spans="1:25">
      <c r="A1171" s="1350">
        <v>11202001413</v>
      </c>
      <c r="B1171" s="1260"/>
      <c r="C1171" s="1260" t="s">
        <v>17950</v>
      </c>
      <c r="D1171" s="1260" t="s">
        <v>16299</v>
      </c>
      <c r="E1171" s="1260" t="s">
        <v>11284</v>
      </c>
      <c r="F1171" s="1260" t="s">
        <v>11176</v>
      </c>
      <c r="G1171" s="1260" t="s">
        <v>17951</v>
      </c>
      <c r="H1171" s="1260" t="s">
        <v>11153</v>
      </c>
      <c r="I1171" s="1260" t="s">
        <v>11177</v>
      </c>
      <c r="J1171" s="1259">
        <v>7431705</v>
      </c>
      <c r="K1171" s="1260" t="s">
        <v>11221</v>
      </c>
      <c r="L1171" s="1260" t="s">
        <v>11155</v>
      </c>
      <c r="M1171" s="1260" t="s">
        <v>262</v>
      </c>
      <c r="N1171" s="1260"/>
      <c r="O1171" s="1260" t="s">
        <v>16299</v>
      </c>
      <c r="P1171" s="1260"/>
      <c r="Q1171" s="1260"/>
      <c r="R1171" s="1260"/>
      <c r="S1171" s="1259">
        <v>1</v>
      </c>
      <c r="T1171" s="1260"/>
      <c r="U1171" s="1260"/>
      <c r="V1171" s="1260"/>
      <c r="W1171" s="1259">
        <v>0</v>
      </c>
      <c r="X1171" s="1259">
        <v>1007</v>
      </c>
      <c r="Y1171" s="1259">
        <v>0</v>
      </c>
    </row>
    <row r="1172" spans="1:25">
      <c r="A1172" s="1350">
        <v>11202001412</v>
      </c>
      <c r="B1172" s="1260"/>
      <c r="C1172" s="1260" t="s">
        <v>17952</v>
      </c>
      <c r="D1172" s="1260" t="s">
        <v>17953</v>
      </c>
      <c r="E1172" s="1260" t="s">
        <v>11560</v>
      </c>
      <c r="F1172" s="1260" t="s">
        <v>11176</v>
      </c>
      <c r="G1172" s="1260" t="s">
        <v>17954</v>
      </c>
      <c r="H1172" s="1260" t="s">
        <v>11153</v>
      </c>
      <c r="I1172" s="1260" t="s">
        <v>11177</v>
      </c>
      <c r="J1172" s="1259">
        <v>7431704</v>
      </c>
      <c r="K1172" s="1260" t="s">
        <v>11221</v>
      </c>
      <c r="L1172" s="1260" t="s">
        <v>11155</v>
      </c>
      <c r="M1172" s="1260" t="s">
        <v>262</v>
      </c>
      <c r="N1172" s="1260"/>
      <c r="O1172" s="1260" t="s">
        <v>17953</v>
      </c>
      <c r="P1172" s="1260"/>
      <c r="Q1172" s="1260"/>
      <c r="R1172" s="1259">
        <v>7582247</v>
      </c>
      <c r="S1172" s="1259">
        <v>1</v>
      </c>
      <c r="T1172" s="1260"/>
      <c r="U1172" s="1260"/>
      <c r="V1172" s="1260"/>
      <c r="W1172" s="1259">
        <v>0</v>
      </c>
      <c r="X1172" s="1259">
        <v>1007</v>
      </c>
      <c r="Y1172" s="1259">
        <v>0</v>
      </c>
    </row>
    <row r="1173" spans="1:25">
      <c r="A1173" s="1350">
        <v>11202001411</v>
      </c>
      <c r="B1173" s="1260"/>
      <c r="C1173" s="1260" t="s">
        <v>17955</v>
      </c>
      <c r="D1173" s="1260" t="s">
        <v>17956</v>
      </c>
      <c r="E1173" s="1260" t="s">
        <v>11175</v>
      </c>
      <c r="F1173" s="1260" t="s">
        <v>17721</v>
      </c>
      <c r="G1173" s="1260" t="s">
        <v>17957</v>
      </c>
      <c r="H1173" s="1260" t="s">
        <v>11153</v>
      </c>
      <c r="I1173" s="1260" t="s">
        <v>10976</v>
      </c>
      <c r="J1173" s="1259">
        <v>7431703</v>
      </c>
      <c r="K1173" s="1260" t="s">
        <v>11221</v>
      </c>
      <c r="L1173" s="1260" t="s">
        <v>11155</v>
      </c>
      <c r="M1173" s="1260" t="s">
        <v>11092</v>
      </c>
      <c r="N1173" s="1260" t="s">
        <v>17958</v>
      </c>
      <c r="O1173" s="1260" t="s">
        <v>17956</v>
      </c>
      <c r="P1173" s="1260"/>
      <c r="Q1173" s="1260"/>
      <c r="R1173" s="1260" t="s">
        <v>17959</v>
      </c>
      <c r="S1173" s="1259">
        <v>1</v>
      </c>
      <c r="T1173" s="1260"/>
      <c r="U1173" s="1260" t="s">
        <v>11158</v>
      </c>
      <c r="V1173" s="1260" t="s">
        <v>11321</v>
      </c>
      <c r="W1173" s="1259">
        <v>0</v>
      </c>
      <c r="X1173" s="1259">
        <v>1007</v>
      </c>
      <c r="Y1173" s="1259">
        <v>0</v>
      </c>
    </row>
    <row r="1174" spans="1:25">
      <c r="A1174" s="1350">
        <v>11202001410</v>
      </c>
      <c r="B1174" s="1260"/>
      <c r="C1174" s="1260" t="s">
        <v>17960</v>
      </c>
      <c r="D1174" s="1260" t="s">
        <v>17961</v>
      </c>
      <c r="E1174" s="1260" t="s">
        <v>11284</v>
      </c>
      <c r="F1174" s="1260" t="s">
        <v>17803</v>
      </c>
      <c r="G1174" s="1260" t="s">
        <v>17962</v>
      </c>
      <c r="H1174" s="1260" t="s">
        <v>11153</v>
      </c>
      <c r="I1174" s="1260" t="s">
        <v>11164</v>
      </c>
      <c r="J1174" s="1259">
        <v>7431702</v>
      </c>
      <c r="K1174" s="1260" t="s">
        <v>11221</v>
      </c>
      <c r="L1174" s="1260" t="s">
        <v>11155</v>
      </c>
      <c r="M1174" s="1260" t="s">
        <v>1293</v>
      </c>
      <c r="N1174" s="1260" t="s">
        <v>17963</v>
      </c>
      <c r="O1174" s="1260" t="s">
        <v>17961</v>
      </c>
      <c r="P1174" s="1260"/>
      <c r="Q1174" s="1260"/>
      <c r="R1174" s="1260"/>
      <c r="S1174" s="1259">
        <v>1</v>
      </c>
      <c r="T1174" s="1260" t="s">
        <v>17964</v>
      </c>
      <c r="U1174" s="1260" t="s">
        <v>11921</v>
      </c>
      <c r="V1174" s="1260" t="s">
        <v>17965</v>
      </c>
      <c r="W1174" s="1259">
        <v>0</v>
      </c>
      <c r="X1174" s="1259">
        <v>1007</v>
      </c>
      <c r="Y1174" s="1259">
        <v>0</v>
      </c>
    </row>
    <row r="1175" spans="1:25">
      <c r="A1175" s="1350">
        <v>11202001409</v>
      </c>
      <c r="B1175" s="1260" t="s">
        <v>17966</v>
      </c>
      <c r="C1175" s="1260" t="s">
        <v>17967</v>
      </c>
      <c r="D1175" s="1260" t="s">
        <v>17968</v>
      </c>
      <c r="E1175" s="1260" t="s">
        <v>11175</v>
      </c>
      <c r="F1175" s="1260" t="s">
        <v>17721</v>
      </c>
      <c r="G1175" s="1260" t="s">
        <v>17969</v>
      </c>
      <c r="H1175" s="1260" t="s">
        <v>11153</v>
      </c>
      <c r="I1175" s="1260" t="s">
        <v>10976</v>
      </c>
      <c r="J1175" s="1259">
        <v>7431701</v>
      </c>
      <c r="K1175" s="1260" t="s">
        <v>11221</v>
      </c>
      <c r="L1175" s="1260" t="s">
        <v>11155</v>
      </c>
      <c r="M1175" s="1260" t="s">
        <v>2527</v>
      </c>
      <c r="N1175" s="1260" t="s">
        <v>17970</v>
      </c>
      <c r="O1175" s="1260" t="s">
        <v>17968</v>
      </c>
      <c r="P1175" s="1260" t="s">
        <v>17971</v>
      </c>
      <c r="Q1175" s="1260" t="s">
        <v>11223</v>
      </c>
      <c r="R1175" s="1260" t="s">
        <v>17971</v>
      </c>
      <c r="S1175" s="1259">
        <v>1</v>
      </c>
      <c r="T1175" s="1260" t="s">
        <v>15969</v>
      </c>
      <c r="U1175" s="1260" t="s">
        <v>11158</v>
      </c>
      <c r="V1175" s="1260" t="s">
        <v>12716</v>
      </c>
      <c r="W1175" s="1259">
        <v>0</v>
      </c>
      <c r="X1175" s="1259">
        <v>1007</v>
      </c>
      <c r="Y1175" s="1259">
        <v>0</v>
      </c>
    </row>
    <row r="1176" spans="1:25">
      <c r="A1176" s="1350">
        <v>11202001408</v>
      </c>
      <c r="B1176" s="1260" t="s">
        <v>17972</v>
      </c>
      <c r="C1176" s="1260" t="s">
        <v>17973</v>
      </c>
      <c r="D1176" s="1260" t="s">
        <v>17974</v>
      </c>
      <c r="E1176" s="1260" t="s">
        <v>11190</v>
      </c>
      <c r="F1176" s="1260" t="s">
        <v>17697</v>
      </c>
      <c r="G1176" s="1260" t="s">
        <v>17975</v>
      </c>
      <c r="H1176" s="1260" t="s">
        <v>11153</v>
      </c>
      <c r="I1176" s="1260" t="s">
        <v>10976</v>
      </c>
      <c r="J1176" s="1259">
        <v>7431700</v>
      </c>
      <c r="K1176" s="1260" t="s">
        <v>11221</v>
      </c>
      <c r="L1176" s="1260" t="s">
        <v>11155</v>
      </c>
      <c r="M1176" s="1260" t="s">
        <v>2031</v>
      </c>
      <c r="N1176" s="1260" t="s">
        <v>17976</v>
      </c>
      <c r="O1176" s="1260" t="s">
        <v>17974</v>
      </c>
      <c r="P1176" s="1260" t="s">
        <v>17977</v>
      </c>
      <c r="Q1176" s="1260" t="s">
        <v>11582</v>
      </c>
      <c r="R1176" s="1260" t="s">
        <v>17978</v>
      </c>
      <c r="S1176" s="1259">
        <v>1</v>
      </c>
      <c r="T1176" s="1260" t="s">
        <v>17979</v>
      </c>
      <c r="U1176" s="1260" t="s">
        <v>11231</v>
      </c>
      <c r="V1176" s="1260" t="s">
        <v>11584</v>
      </c>
      <c r="W1176" s="1259">
        <v>0</v>
      </c>
      <c r="X1176" s="1259">
        <v>1007</v>
      </c>
      <c r="Y1176" s="1259">
        <v>0</v>
      </c>
    </row>
    <row r="1177" spans="1:25">
      <c r="A1177" s="1350">
        <v>11202001407</v>
      </c>
      <c r="B1177" s="1260"/>
      <c r="C1177" s="1260" t="s">
        <v>17980</v>
      </c>
      <c r="D1177" s="1260" t="s">
        <v>17981</v>
      </c>
      <c r="E1177" s="1260" t="s">
        <v>11162</v>
      </c>
      <c r="F1177" s="1260" t="s">
        <v>17982</v>
      </c>
      <c r="G1177" s="1260" t="s">
        <v>17983</v>
      </c>
      <c r="H1177" s="1260" t="s">
        <v>11153</v>
      </c>
      <c r="I1177" s="1260" t="s">
        <v>11177</v>
      </c>
      <c r="J1177" s="1259">
        <v>7431699</v>
      </c>
      <c r="K1177" s="1260" t="s">
        <v>11221</v>
      </c>
      <c r="L1177" s="1260" t="s">
        <v>11155</v>
      </c>
      <c r="M1177" s="1260" t="s">
        <v>2251</v>
      </c>
      <c r="N1177" s="1260" t="s">
        <v>17984</v>
      </c>
      <c r="O1177" s="1260" t="s">
        <v>17981</v>
      </c>
      <c r="P1177" s="1260" t="s">
        <v>17985</v>
      </c>
      <c r="Q1177" s="1260"/>
      <c r="R1177" s="1260" t="s">
        <v>17985</v>
      </c>
      <c r="S1177" s="1259">
        <v>1</v>
      </c>
      <c r="T1177" s="1260"/>
      <c r="U1177" s="1260" t="s">
        <v>11269</v>
      </c>
      <c r="V1177" s="1260" t="s">
        <v>13703</v>
      </c>
      <c r="W1177" s="1259">
        <v>0</v>
      </c>
      <c r="X1177" s="1259">
        <v>1007</v>
      </c>
      <c r="Y1177" s="1259">
        <v>0</v>
      </c>
    </row>
    <row r="1178" spans="1:25">
      <c r="A1178" s="1350">
        <v>11202001406</v>
      </c>
      <c r="B1178" s="1260"/>
      <c r="C1178" s="1260" t="s">
        <v>17986</v>
      </c>
      <c r="D1178" s="1260" t="s">
        <v>17987</v>
      </c>
      <c r="E1178" s="1260" t="s">
        <v>11251</v>
      </c>
      <c r="F1178" s="1260" t="s">
        <v>17988</v>
      </c>
      <c r="G1178" s="1260" t="s">
        <v>17989</v>
      </c>
      <c r="H1178" s="1260" t="s">
        <v>11153</v>
      </c>
      <c r="I1178" s="1260" t="s">
        <v>11164</v>
      </c>
      <c r="J1178" s="1259">
        <v>7431698</v>
      </c>
      <c r="K1178" s="1260" t="s">
        <v>11221</v>
      </c>
      <c r="L1178" s="1260" t="s">
        <v>11155</v>
      </c>
      <c r="M1178" s="1260" t="s">
        <v>1903</v>
      </c>
      <c r="N1178" s="1260" t="s">
        <v>17990</v>
      </c>
      <c r="O1178" s="1260" t="s">
        <v>17987</v>
      </c>
      <c r="P1178" s="1260" t="s">
        <v>17991</v>
      </c>
      <c r="Q1178" s="1260"/>
      <c r="R1178" s="1260"/>
      <c r="S1178" s="1259">
        <v>1</v>
      </c>
      <c r="T1178" s="1260"/>
      <c r="U1178" s="1260" t="s">
        <v>11921</v>
      </c>
      <c r="V1178" s="1260" t="s">
        <v>17992</v>
      </c>
      <c r="W1178" s="1259">
        <v>0</v>
      </c>
      <c r="X1178" s="1259">
        <v>1007</v>
      </c>
      <c r="Y1178" s="1259">
        <v>0</v>
      </c>
    </row>
    <row r="1179" spans="1:25">
      <c r="A1179" s="1350">
        <v>11202001405</v>
      </c>
      <c r="B1179" s="1260"/>
      <c r="C1179" s="1260" t="s">
        <v>17993</v>
      </c>
      <c r="D1179" s="1260" t="s">
        <v>17994</v>
      </c>
      <c r="E1179" s="1260" t="s">
        <v>11593</v>
      </c>
      <c r="F1179" s="1260" t="s">
        <v>16927</v>
      </c>
      <c r="G1179" s="1260" t="s">
        <v>17995</v>
      </c>
      <c r="H1179" s="1260" t="s">
        <v>11153</v>
      </c>
      <c r="I1179" s="1260" t="s">
        <v>11164</v>
      </c>
      <c r="J1179" s="1259">
        <v>7431697</v>
      </c>
      <c r="K1179" s="1260" t="s">
        <v>11221</v>
      </c>
      <c r="L1179" s="1260" t="s">
        <v>11155</v>
      </c>
      <c r="M1179" s="1260" t="s">
        <v>2389</v>
      </c>
      <c r="N1179" s="1260" t="s">
        <v>17996</v>
      </c>
      <c r="O1179" s="1260" t="s">
        <v>17994</v>
      </c>
      <c r="P1179" s="1260"/>
      <c r="Q1179" s="1260"/>
      <c r="R1179" s="1260"/>
      <c r="S1179" s="1259">
        <v>1</v>
      </c>
      <c r="T1179" s="1260"/>
      <c r="U1179" s="1260" t="s">
        <v>11405</v>
      </c>
      <c r="V1179" s="1260" t="s">
        <v>17050</v>
      </c>
      <c r="W1179" s="1259">
        <v>0</v>
      </c>
      <c r="X1179" s="1259">
        <v>1007</v>
      </c>
      <c r="Y1179" s="1259">
        <v>0</v>
      </c>
    </row>
    <row r="1180" spans="1:25">
      <c r="A1180" s="1350">
        <v>11202001404</v>
      </c>
      <c r="B1180" s="1260" t="s">
        <v>17997</v>
      </c>
      <c r="C1180" s="1260" t="s">
        <v>17993</v>
      </c>
      <c r="D1180" s="1260" t="s">
        <v>17998</v>
      </c>
      <c r="E1180" s="1260" t="s">
        <v>11311</v>
      </c>
      <c r="F1180" s="1260" t="s">
        <v>17999</v>
      </c>
      <c r="G1180" s="1260" t="s">
        <v>18000</v>
      </c>
      <c r="H1180" s="1260" t="s">
        <v>11153</v>
      </c>
      <c r="I1180" s="1260" t="s">
        <v>10976</v>
      </c>
      <c r="J1180" s="1259">
        <v>7431696</v>
      </c>
      <c r="K1180" s="1260" t="s">
        <v>11375</v>
      </c>
      <c r="L1180" s="1260" t="s">
        <v>11155</v>
      </c>
      <c r="M1180" s="1260" t="s">
        <v>1944</v>
      </c>
      <c r="N1180" s="1260" t="s">
        <v>18001</v>
      </c>
      <c r="O1180" s="1260" t="s">
        <v>17998</v>
      </c>
      <c r="P1180" s="1260" t="s">
        <v>18002</v>
      </c>
      <c r="Q1180" s="1260" t="s">
        <v>12515</v>
      </c>
      <c r="R1180" s="1260" t="s">
        <v>18003</v>
      </c>
      <c r="S1180" s="1259">
        <v>1</v>
      </c>
      <c r="T1180" s="1260" t="s">
        <v>18004</v>
      </c>
      <c r="U1180" s="1260" t="s">
        <v>11231</v>
      </c>
      <c r="V1180" s="1260" t="s">
        <v>11584</v>
      </c>
      <c r="W1180" s="1259">
        <v>28</v>
      </c>
      <c r="X1180" s="1259">
        <v>1008</v>
      </c>
      <c r="Y1180" s="1259">
        <v>0</v>
      </c>
    </row>
    <row r="1181" spans="1:25">
      <c r="A1181" s="1350">
        <v>11202001403</v>
      </c>
      <c r="B1181" s="1260"/>
      <c r="C1181" s="1260" t="s">
        <v>18005</v>
      </c>
      <c r="D1181" s="1260" t="s">
        <v>18006</v>
      </c>
      <c r="E1181" s="1260" t="s">
        <v>11353</v>
      </c>
      <c r="F1181" s="1260" t="s">
        <v>18007</v>
      </c>
      <c r="G1181" s="1260" t="s">
        <v>18008</v>
      </c>
      <c r="H1181" s="1260" t="s">
        <v>11153</v>
      </c>
      <c r="I1181" s="1260" t="s">
        <v>10976</v>
      </c>
      <c r="J1181" s="1259">
        <v>7431695</v>
      </c>
      <c r="K1181" s="1260" t="s">
        <v>11221</v>
      </c>
      <c r="L1181" s="1260" t="s">
        <v>11155</v>
      </c>
      <c r="M1181" s="1260" t="s">
        <v>262</v>
      </c>
      <c r="N1181" s="1260"/>
      <c r="O1181" s="1260" t="s">
        <v>18006</v>
      </c>
      <c r="P1181" s="1260"/>
      <c r="Q1181" s="1260"/>
      <c r="R1181" s="1260"/>
      <c r="S1181" s="1259">
        <v>1</v>
      </c>
      <c r="T1181" s="1260"/>
      <c r="U1181" s="1260"/>
      <c r="V1181" s="1260"/>
      <c r="W1181" s="1259">
        <v>0</v>
      </c>
      <c r="X1181" s="1259">
        <v>1007</v>
      </c>
      <c r="Y1181" s="1259">
        <v>0</v>
      </c>
    </row>
    <row r="1182" spans="1:25">
      <c r="A1182" s="1350">
        <v>11202001402</v>
      </c>
      <c r="B1182" s="1260"/>
      <c r="C1182" s="1260" t="s">
        <v>18009</v>
      </c>
      <c r="D1182" s="1260" t="s">
        <v>18010</v>
      </c>
      <c r="E1182" s="1260" t="s">
        <v>11353</v>
      </c>
      <c r="F1182" s="1260" t="s">
        <v>16513</v>
      </c>
      <c r="G1182" s="1260" t="s">
        <v>18011</v>
      </c>
      <c r="H1182" s="1260" t="s">
        <v>11153</v>
      </c>
      <c r="I1182" s="1260" t="s">
        <v>10976</v>
      </c>
      <c r="J1182" s="1259">
        <v>7431694</v>
      </c>
      <c r="K1182" s="1260" t="s">
        <v>11221</v>
      </c>
      <c r="L1182" s="1260" t="s">
        <v>11155</v>
      </c>
      <c r="M1182" s="1260" t="s">
        <v>262</v>
      </c>
      <c r="N1182" s="1260"/>
      <c r="O1182" s="1260" t="s">
        <v>18010</v>
      </c>
      <c r="P1182" s="1260"/>
      <c r="Q1182" s="1260"/>
      <c r="R1182" s="1260"/>
      <c r="S1182" s="1259">
        <v>1</v>
      </c>
      <c r="T1182" s="1260"/>
      <c r="U1182" s="1260"/>
      <c r="V1182" s="1260"/>
      <c r="W1182" s="1259">
        <v>0</v>
      </c>
      <c r="X1182" s="1259">
        <v>1007</v>
      </c>
      <c r="Y1182" s="1259">
        <v>0</v>
      </c>
    </row>
    <row r="1183" spans="1:25">
      <c r="A1183" s="1350">
        <v>11202001401</v>
      </c>
      <c r="B1183" s="1260"/>
      <c r="C1183" s="1260" t="s">
        <v>18012</v>
      </c>
      <c r="D1183" s="1260" t="s">
        <v>18013</v>
      </c>
      <c r="E1183" s="1260" t="s">
        <v>11426</v>
      </c>
      <c r="F1183" s="1260" t="s">
        <v>18014</v>
      </c>
      <c r="G1183" s="1260" t="s">
        <v>18015</v>
      </c>
      <c r="H1183" s="1260" t="s">
        <v>11153</v>
      </c>
      <c r="I1183" s="1260" t="s">
        <v>11164</v>
      </c>
      <c r="J1183" s="1259">
        <v>7431693</v>
      </c>
      <c r="K1183" s="1260" t="s">
        <v>11221</v>
      </c>
      <c r="L1183" s="1260" t="s">
        <v>11155</v>
      </c>
      <c r="M1183" s="1260" t="s">
        <v>2087</v>
      </c>
      <c r="N1183" s="1260" t="s">
        <v>18016</v>
      </c>
      <c r="O1183" s="1260" t="s">
        <v>18013</v>
      </c>
      <c r="P1183" s="1260" t="s">
        <v>11192</v>
      </c>
      <c r="Q1183" s="1260"/>
      <c r="R1183" s="1260"/>
      <c r="S1183" s="1259">
        <v>1</v>
      </c>
      <c r="T1183" s="1260"/>
      <c r="U1183" s="1260" t="s">
        <v>12320</v>
      </c>
      <c r="V1183" s="1260" t="s">
        <v>12321</v>
      </c>
      <c r="W1183" s="1259">
        <v>0</v>
      </c>
      <c r="X1183" s="1259">
        <v>1007</v>
      </c>
      <c r="Y1183" s="1259">
        <v>0</v>
      </c>
    </row>
    <row r="1184" spans="1:25">
      <c r="A1184" s="1350">
        <v>11202001400</v>
      </c>
      <c r="B1184" s="1260"/>
      <c r="C1184" s="1260" t="s">
        <v>18017</v>
      </c>
      <c r="D1184" s="1260" t="s">
        <v>18018</v>
      </c>
      <c r="E1184" s="1260" t="s">
        <v>18019</v>
      </c>
      <c r="F1184" s="1260" t="s">
        <v>18020</v>
      </c>
      <c r="G1184" s="1260" t="s">
        <v>18021</v>
      </c>
      <c r="H1184" s="1260" t="s">
        <v>11153</v>
      </c>
      <c r="I1184" s="1260" t="s">
        <v>11164</v>
      </c>
      <c r="J1184" s="1259">
        <v>7431692</v>
      </c>
      <c r="K1184" s="1260" t="s">
        <v>11221</v>
      </c>
      <c r="L1184" s="1260" t="s">
        <v>11155</v>
      </c>
      <c r="M1184" s="1260" t="s">
        <v>262</v>
      </c>
      <c r="N1184" s="1260"/>
      <c r="O1184" s="1260" t="s">
        <v>18018</v>
      </c>
      <c r="P1184" s="1260"/>
      <c r="Q1184" s="1260"/>
      <c r="R1184" s="1260"/>
      <c r="S1184" s="1259">
        <v>1</v>
      </c>
      <c r="T1184" s="1260"/>
      <c r="U1184" s="1260"/>
      <c r="V1184" s="1260"/>
      <c r="W1184" s="1259">
        <v>0</v>
      </c>
      <c r="X1184" s="1259">
        <v>1007</v>
      </c>
      <c r="Y1184" s="1259">
        <v>0</v>
      </c>
    </row>
    <row r="1185" spans="1:25">
      <c r="A1185" s="1350">
        <v>11202001399</v>
      </c>
      <c r="B1185" s="1260"/>
      <c r="C1185" s="1260" t="s">
        <v>18022</v>
      </c>
      <c r="D1185" s="1260" t="s">
        <v>18023</v>
      </c>
      <c r="E1185" s="1260" t="s">
        <v>11353</v>
      </c>
      <c r="F1185" s="1260" t="s">
        <v>11440</v>
      </c>
      <c r="G1185" s="1260" t="s">
        <v>18024</v>
      </c>
      <c r="H1185" s="1260" t="s">
        <v>11153</v>
      </c>
      <c r="I1185" s="1260" t="s">
        <v>11177</v>
      </c>
      <c r="J1185" s="1259">
        <v>7431691</v>
      </c>
      <c r="K1185" s="1260" t="s">
        <v>11221</v>
      </c>
      <c r="L1185" s="1260" t="s">
        <v>11155</v>
      </c>
      <c r="M1185" s="1260" t="s">
        <v>262</v>
      </c>
      <c r="N1185" s="1260"/>
      <c r="O1185" s="1260" t="s">
        <v>18023</v>
      </c>
      <c r="P1185" s="1260"/>
      <c r="Q1185" s="1260"/>
      <c r="R1185" s="1260"/>
      <c r="S1185" s="1259">
        <v>1</v>
      </c>
      <c r="T1185" s="1260"/>
      <c r="U1185" s="1260"/>
      <c r="V1185" s="1260"/>
      <c r="W1185" s="1259">
        <v>0</v>
      </c>
      <c r="X1185" s="1259">
        <v>1007</v>
      </c>
      <c r="Y1185" s="1259">
        <v>0</v>
      </c>
    </row>
    <row r="1186" spans="1:25">
      <c r="A1186" s="1350">
        <v>11202001398</v>
      </c>
      <c r="B1186" s="1260"/>
      <c r="C1186" s="1260" t="s">
        <v>18025</v>
      </c>
      <c r="D1186" s="1260" t="s">
        <v>18026</v>
      </c>
      <c r="E1186" s="1260" t="s">
        <v>11353</v>
      </c>
      <c r="F1186" s="1260" t="s">
        <v>11440</v>
      </c>
      <c r="G1186" s="1260" t="s">
        <v>18027</v>
      </c>
      <c r="H1186" s="1260" t="s">
        <v>11153</v>
      </c>
      <c r="I1186" s="1260" t="s">
        <v>11177</v>
      </c>
      <c r="J1186" s="1259">
        <v>7431690</v>
      </c>
      <c r="K1186" s="1260" t="s">
        <v>11221</v>
      </c>
      <c r="L1186" s="1260" t="s">
        <v>11155</v>
      </c>
      <c r="M1186" s="1260" t="s">
        <v>262</v>
      </c>
      <c r="N1186" s="1260"/>
      <c r="O1186" s="1260" t="s">
        <v>18026</v>
      </c>
      <c r="P1186" s="1260"/>
      <c r="Q1186" s="1260"/>
      <c r="R1186" s="1260"/>
      <c r="S1186" s="1259">
        <v>1</v>
      </c>
      <c r="T1186" s="1260"/>
      <c r="U1186" s="1260"/>
      <c r="V1186" s="1260"/>
      <c r="W1186" s="1259">
        <v>0</v>
      </c>
      <c r="X1186" s="1259">
        <v>1007</v>
      </c>
      <c r="Y1186" s="1259">
        <v>0</v>
      </c>
    </row>
    <row r="1187" spans="1:25">
      <c r="A1187" s="1350">
        <v>11202001397</v>
      </c>
      <c r="B1187" s="1260"/>
      <c r="C1187" s="1260" t="s">
        <v>18028</v>
      </c>
      <c r="D1187" s="1260" t="s">
        <v>18029</v>
      </c>
      <c r="E1187" s="1260" t="s">
        <v>11353</v>
      </c>
      <c r="F1187" s="1260" t="s">
        <v>18030</v>
      </c>
      <c r="G1187" s="1260" t="s">
        <v>18031</v>
      </c>
      <c r="H1187" s="1260" t="s">
        <v>11153</v>
      </c>
      <c r="I1187" s="1260" t="s">
        <v>11243</v>
      </c>
      <c r="J1187" s="1259">
        <v>7431689</v>
      </c>
      <c r="K1187" s="1260" t="s">
        <v>11221</v>
      </c>
      <c r="L1187" s="1260" t="s">
        <v>11155</v>
      </c>
      <c r="M1187" s="1260" t="s">
        <v>262</v>
      </c>
      <c r="N1187" s="1260"/>
      <c r="O1187" s="1260" t="s">
        <v>18029</v>
      </c>
      <c r="P1187" s="1260"/>
      <c r="Q1187" s="1260" t="s">
        <v>11450</v>
      </c>
      <c r="R1187" s="1260"/>
      <c r="S1187" s="1259">
        <v>1</v>
      </c>
      <c r="T1187" s="1260"/>
      <c r="U1187" s="1260"/>
      <c r="V1187" s="1260"/>
      <c r="W1187" s="1259">
        <v>0</v>
      </c>
      <c r="X1187" s="1259">
        <v>1007</v>
      </c>
      <c r="Y1187" s="1259">
        <v>0</v>
      </c>
    </row>
    <row r="1188" spans="1:25">
      <c r="A1188" s="1350">
        <v>11202001396</v>
      </c>
      <c r="B1188" s="1260"/>
      <c r="C1188" s="1260" t="s">
        <v>18032</v>
      </c>
      <c r="D1188" s="1260" t="s">
        <v>18033</v>
      </c>
      <c r="E1188" s="1260" t="s">
        <v>11353</v>
      </c>
      <c r="F1188" s="1260" t="s">
        <v>11938</v>
      </c>
      <c r="G1188" s="1260" t="s">
        <v>18034</v>
      </c>
      <c r="H1188" s="1260" t="s">
        <v>11153</v>
      </c>
      <c r="I1188" s="1260" t="s">
        <v>11243</v>
      </c>
      <c r="J1188" s="1259">
        <v>7431688</v>
      </c>
      <c r="K1188" s="1260" t="s">
        <v>11221</v>
      </c>
      <c r="L1188" s="1260" t="s">
        <v>11155</v>
      </c>
      <c r="M1188" s="1260" t="s">
        <v>262</v>
      </c>
      <c r="N1188" s="1260"/>
      <c r="O1188" s="1260" t="s">
        <v>18033</v>
      </c>
      <c r="P1188" s="1260"/>
      <c r="Q1188" s="1260" t="s">
        <v>11450</v>
      </c>
      <c r="R1188" s="1260"/>
      <c r="S1188" s="1259">
        <v>1</v>
      </c>
      <c r="T1188" s="1260"/>
      <c r="U1188" s="1260"/>
      <c r="V1188" s="1260"/>
      <c r="W1188" s="1259">
        <v>0</v>
      </c>
      <c r="X1188" s="1259">
        <v>1007</v>
      </c>
      <c r="Y1188" s="1259">
        <v>0</v>
      </c>
    </row>
    <row r="1189" spans="1:25">
      <c r="A1189" s="1350">
        <v>11202001395</v>
      </c>
      <c r="B1189" s="1260"/>
      <c r="C1189" s="1260" t="s">
        <v>18035</v>
      </c>
      <c r="D1189" s="1260" t="s">
        <v>18036</v>
      </c>
      <c r="E1189" s="1260" t="s">
        <v>11457</v>
      </c>
      <c r="F1189" s="1260" t="s">
        <v>11440</v>
      </c>
      <c r="G1189" s="1260" t="s">
        <v>18037</v>
      </c>
      <c r="H1189" s="1260" t="s">
        <v>11153</v>
      </c>
      <c r="I1189" s="1260" t="s">
        <v>11177</v>
      </c>
      <c r="J1189" s="1259">
        <v>7431687</v>
      </c>
      <c r="K1189" s="1260" t="s">
        <v>11221</v>
      </c>
      <c r="L1189" s="1260" t="s">
        <v>11155</v>
      </c>
      <c r="M1189" s="1260" t="s">
        <v>262</v>
      </c>
      <c r="N1189" s="1260"/>
      <c r="O1189" s="1260" t="s">
        <v>18036</v>
      </c>
      <c r="P1189" s="1260"/>
      <c r="Q1189" s="1260"/>
      <c r="R1189" s="1260"/>
      <c r="S1189" s="1259">
        <v>1</v>
      </c>
      <c r="T1189" s="1260"/>
      <c r="U1189" s="1260"/>
      <c r="V1189" s="1260"/>
      <c r="W1189" s="1259">
        <v>0</v>
      </c>
      <c r="X1189" s="1259">
        <v>1007</v>
      </c>
      <c r="Y1189" s="1259">
        <v>0</v>
      </c>
    </row>
    <row r="1190" spans="1:25">
      <c r="A1190" s="1350">
        <v>11202001394</v>
      </c>
      <c r="B1190" s="1260"/>
      <c r="C1190" s="1260" t="s">
        <v>18035</v>
      </c>
      <c r="D1190" s="1260" t="s">
        <v>18038</v>
      </c>
      <c r="E1190" s="1260" t="s">
        <v>11457</v>
      </c>
      <c r="F1190" s="1260" t="s">
        <v>18007</v>
      </c>
      <c r="G1190" s="1260" t="s">
        <v>18039</v>
      </c>
      <c r="H1190" s="1260" t="s">
        <v>11153</v>
      </c>
      <c r="I1190" s="1260" t="s">
        <v>10976</v>
      </c>
      <c r="J1190" s="1259">
        <v>7431686</v>
      </c>
      <c r="K1190" s="1260" t="s">
        <v>11221</v>
      </c>
      <c r="L1190" s="1260" t="s">
        <v>11155</v>
      </c>
      <c r="M1190" s="1260" t="s">
        <v>262</v>
      </c>
      <c r="N1190" s="1260"/>
      <c r="O1190" s="1260" t="s">
        <v>18038</v>
      </c>
      <c r="P1190" s="1260"/>
      <c r="Q1190" s="1260"/>
      <c r="R1190" s="1260"/>
      <c r="S1190" s="1259">
        <v>1</v>
      </c>
      <c r="T1190" s="1260"/>
      <c r="U1190" s="1260"/>
      <c r="V1190" s="1260"/>
      <c r="W1190" s="1259">
        <v>0</v>
      </c>
      <c r="X1190" s="1259">
        <v>1007</v>
      </c>
      <c r="Y1190" s="1259">
        <v>0</v>
      </c>
    </row>
    <row r="1191" spans="1:25">
      <c r="A1191" s="1350">
        <v>11202001393</v>
      </c>
      <c r="B1191" s="1260" t="s">
        <v>18040</v>
      </c>
      <c r="C1191" s="1260" t="s">
        <v>18041</v>
      </c>
      <c r="D1191" s="1260" t="s">
        <v>18042</v>
      </c>
      <c r="E1191" s="1260" t="s">
        <v>11311</v>
      </c>
      <c r="F1191" s="1260"/>
      <c r="G1191" s="1260"/>
      <c r="H1191" s="1260" t="s">
        <v>11153</v>
      </c>
      <c r="I1191" s="1260" t="s">
        <v>10976</v>
      </c>
      <c r="J1191" s="1259">
        <v>7431685</v>
      </c>
      <c r="K1191" s="1260" t="s">
        <v>11221</v>
      </c>
      <c r="L1191" s="1260" t="s">
        <v>11275</v>
      </c>
      <c r="M1191" s="1260" t="s">
        <v>2533</v>
      </c>
      <c r="N1191" s="1260" t="s">
        <v>18043</v>
      </c>
      <c r="O1191" s="1260" t="s">
        <v>18042</v>
      </c>
      <c r="P1191" s="1260" t="s">
        <v>18044</v>
      </c>
      <c r="Q1191" s="1260" t="s">
        <v>11985</v>
      </c>
      <c r="R1191" s="1260" t="s">
        <v>18045</v>
      </c>
      <c r="S1191" s="1259">
        <v>1</v>
      </c>
      <c r="T1191" s="1260" t="s">
        <v>18046</v>
      </c>
      <c r="U1191" s="1260" t="s">
        <v>11158</v>
      </c>
      <c r="V1191" s="1260" t="s">
        <v>11380</v>
      </c>
      <c r="W1191" s="1259">
        <v>0</v>
      </c>
      <c r="X1191" s="1259">
        <v>1007</v>
      </c>
      <c r="Y1191" s="1259">
        <v>2</v>
      </c>
    </row>
    <row r="1192" spans="1:25">
      <c r="A1192" s="1350">
        <v>11202001392</v>
      </c>
      <c r="B1192" s="1260"/>
      <c r="C1192" s="1260" t="s">
        <v>18047</v>
      </c>
      <c r="D1192" s="1260" t="s">
        <v>18048</v>
      </c>
      <c r="E1192" s="1260" t="s">
        <v>11461</v>
      </c>
      <c r="F1192" s="1260" t="s">
        <v>18049</v>
      </c>
      <c r="G1192" s="1260" t="s">
        <v>18050</v>
      </c>
      <c r="H1192" s="1260" t="s">
        <v>11153</v>
      </c>
      <c r="I1192" s="1260" t="s">
        <v>11164</v>
      </c>
      <c r="J1192" s="1259">
        <v>7431684</v>
      </c>
      <c r="K1192" s="1260" t="s">
        <v>11221</v>
      </c>
      <c r="L1192" s="1260" t="s">
        <v>11155</v>
      </c>
      <c r="M1192" s="1260" t="s">
        <v>262</v>
      </c>
      <c r="N1192" s="1260"/>
      <c r="O1192" s="1260" t="s">
        <v>18048</v>
      </c>
      <c r="P1192" s="1260"/>
      <c r="Q1192" s="1260"/>
      <c r="R1192" s="1260"/>
      <c r="S1192" s="1259">
        <v>1</v>
      </c>
      <c r="T1192" s="1260"/>
      <c r="U1192" s="1260"/>
      <c r="V1192" s="1260"/>
      <c r="W1192" s="1259">
        <v>0</v>
      </c>
      <c r="X1192" s="1259">
        <v>1007</v>
      </c>
      <c r="Y1192" s="1259">
        <v>0</v>
      </c>
    </row>
    <row r="1193" spans="1:25">
      <c r="A1193" s="1350">
        <v>11202001391</v>
      </c>
      <c r="B1193" s="1260" t="s">
        <v>18051</v>
      </c>
      <c r="C1193" s="1260" t="s">
        <v>18052</v>
      </c>
      <c r="D1193" s="1260" t="s">
        <v>18053</v>
      </c>
      <c r="E1193" s="1260" t="s">
        <v>12993</v>
      </c>
      <c r="F1193" s="1260" t="s">
        <v>18054</v>
      </c>
      <c r="G1193" s="1260" t="s">
        <v>18055</v>
      </c>
      <c r="H1193" s="1260" t="s">
        <v>11153</v>
      </c>
      <c r="I1193" s="1260" t="s">
        <v>10976</v>
      </c>
      <c r="J1193" s="1259">
        <v>7431683</v>
      </c>
      <c r="K1193" s="1260" t="s">
        <v>11375</v>
      </c>
      <c r="L1193" s="1260" t="s">
        <v>11385</v>
      </c>
      <c r="M1193" s="1260" t="s">
        <v>2533</v>
      </c>
      <c r="N1193" s="1260" t="s">
        <v>18056</v>
      </c>
      <c r="O1193" s="1260" t="s">
        <v>18053</v>
      </c>
      <c r="P1193" s="1260" t="s">
        <v>18057</v>
      </c>
      <c r="Q1193" s="1260" t="s">
        <v>11394</v>
      </c>
      <c r="R1193" s="1260" t="s">
        <v>18058</v>
      </c>
      <c r="S1193" s="1259">
        <v>1</v>
      </c>
      <c r="T1193" s="1260" t="s">
        <v>18059</v>
      </c>
      <c r="U1193" s="1260" t="s">
        <v>11158</v>
      </c>
      <c r="V1193" s="1260" t="s">
        <v>11380</v>
      </c>
      <c r="W1193" s="1259">
        <v>74</v>
      </c>
      <c r="X1193" s="1259">
        <v>1008</v>
      </c>
      <c r="Y1193" s="1259">
        <v>1</v>
      </c>
    </row>
    <row r="1194" spans="1:25">
      <c r="A1194" s="1350">
        <v>11202001390</v>
      </c>
      <c r="B1194" s="1260"/>
      <c r="C1194" s="1260" t="s">
        <v>18060</v>
      </c>
      <c r="D1194" s="1260" t="s">
        <v>18061</v>
      </c>
      <c r="E1194" s="1260" t="s">
        <v>11303</v>
      </c>
      <c r="F1194" s="1260" t="s">
        <v>11522</v>
      </c>
      <c r="G1194" s="1260" t="s">
        <v>18062</v>
      </c>
      <c r="H1194" s="1260" t="s">
        <v>11153</v>
      </c>
      <c r="I1194" s="1260" t="s">
        <v>11177</v>
      </c>
      <c r="J1194" s="1259">
        <v>7431682</v>
      </c>
      <c r="K1194" s="1260" t="s">
        <v>11221</v>
      </c>
      <c r="L1194" s="1260" t="s">
        <v>11155</v>
      </c>
      <c r="M1194" s="1260" t="s">
        <v>262</v>
      </c>
      <c r="N1194" s="1260"/>
      <c r="O1194" s="1260" t="s">
        <v>18061</v>
      </c>
      <c r="P1194" s="1260"/>
      <c r="Q1194" s="1260"/>
      <c r="R1194" s="1260" t="s">
        <v>18063</v>
      </c>
      <c r="S1194" s="1259">
        <v>1</v>
      </c>
      <c r="T1194" s="1260"/>
      <c r="U1194" s="1260"/>
      <c r="V1194" s="1260"/>
      <c r="W1194" s="1259">
        <v>0</v>
      </c>
      <c r="X1194" s="1259">
        <v>1007</v>
      </c>
      <c r="Y1194" s="1259">
        <v>0</v>
      </c>
    </row>
    <row r="1195" spans="1:25">
      <c r="A1195" s="1350">
        <v>11202001389</v>
      </c>
      <c r="B1195" s="1260" t="s">
        <v>18064</v>
      </c>
      <c r="C1195" s="1260" t="s">
        <v>18065</v>
      </c>
      <c r="D1195" s="1260" t="s">
        <v>18066</v>
      </c>
      <c r="E1195" s="1260" t="s">
        <v>11426</v>
      </c>
      <c r="F1195" s="1260" t="s">
        <v>11522</v>
      </c>
      <c r="G1195" s="1260" t="s">
        <v>18067</v>
      </c>
      <c r="H1195" s="1260" t="s">
        <v>11153</v>
      </c>
      <c r="I1195" s="1260" t="s">
        <v>11177</v>
      </c>
      <c r="J1195" s="1259">
        <v>7431681</v>
      </c>
      <c r="K1195" s="1260" t="s">
        <v>11221</v>
      </c>
      <c r="L1195" s="1260" t="s">
        <v>11385</v>
      </c>
      <c r="M1195" s="1260" t="s">
        <v>2120</v>
      </c>
      <c r="N1195" s="1260" t="s">
        <v>18068</v>
      </c>
      <c r="O1195" s="1260" t="s">
        <v>18066</v>
      </c>
      <c r="P1195" s="1260" t="s">
        <v>18069</v>
      </c>
      <c r="Q1195" s="1260" t="s">
        <v>11411</v>
      </c>
      <c r="R1195" s="1260" t="s">
        <v>18070</v>
      </c>
      <c r="S1195" s="1259">
        <v>1</v>
      </c>
      <c r="T1195" s="1260" t="s">
        <v>18071</v>
      </c>
      <c r="U1195" s="1260" t="s">
        <v>11193</v>
      </c>
      <c r="V1195" s="1260" t="s">
        <v>11557</v>
      </c>
      <c r="W1195" s="1259">
        <v>0</v>
      </c>
      <c r="X1195" s="1259">
        <v>1007</v>
      </c>
      <c r="Y1195" s="1259">
        <v>1</v>
      </c>
    </row>
    <row r="1196" spans="1:25">
      <c r="A1196" s="1350">
        <v>11202001388</v>
      </c>
      <c r="B1196" s="1260"/>
      <c r="C1196" s="1260" t="s">
        <v>18072</v>
      </c>
      <c r="D1196" s="1260" t="s">
        <v>18073</v>
      </c>
      <c r="E1196" s="1260" t="s">
        <v>11162</v>
      </c>
      <c r="F1196" s="1260" t="s">
        <v>18074</v>
      </c>
      <c r="G1196" s="1260" t="s">
        <v>18075</v>
      </c>
      <c r="H1196" s="1260" t="s">
        <v>11153</v>
      </c>
      <c r="I1196" s="1260" t="s">
        <v>11243</v>
      </c>
      <c r="J1196" s="1259">
        <v>7431680</v>
      </c>
      <c r="K1196" s="1260" t="s">
        <v>11221</v>
      </c>
      <c r="L1196" s="1260" t="s">
        <v>11155</v>
      </c>
      <c r="M1196" s="1260" t="s">
        <v>262</v>
      </c>
      <c r="N1196" s="1260"/>
      <c r="O1196" s="1260" t="s">
        <v>18073</v>
      </c>
      <c r="P1196" s="1260"/>
      <c r="Q1196" s="1260" t="s">
        <v>18076</v>
      </c>
      <c r="R1196" s="1260"/>
      <c r="S1196" s="1259">
        <v>1</v>
      </c>
      <c r="T1196" s="1260"/>
      <c r="U1196" s="1260"/>
      <c r="V1196" s="1260"/>
      <c r="W1196" s="1259">
        <v>0</v>
      </c>
      <c r="X1196" s="1259">
        <v>1007</v>
      </c>
      <c r="Y1196" s="1259">
        <v>0</v>
      </c>
    </row>
    <row r="1197" spans="1:25">
      <c r="A1197" s="1350">
        <v>11202001387</v>
      </c>
      <c r="B1197" s="1260" t="s">
        <v>18077</v>
      </c>
      <c r="C1197" s="1260" t="s">
        <v>18078</v>
      </c>
      <c r="D1197" s="1260" t="s">
        <v>18079</v>
      </c>
      <c r="E1197" s="1260" t="s">
        <v>11311</v>
      </c>
      <c r="F1197" s="1260" t="s">
        <v>11522</v>
      </c>
      <c r="G1197" s="1260"/>
      <c r="H1197" s="1260" t="s">
        <v>11153</v>
      </c>
      <c r="I1197" s="1260" t="s">
        <v>11177</v>
      </c>
      <c r="J1197" s="1259">
        <v>7431679</v>
      </c>
      <c r="K1197" s="1260" t="s">
        <v>11221</v>
      </c>
      <c r="L1197" s="1260" t="s">
        <v>11275</v>
      </c>
      <c r="M1197" s="1260" t="s">
        <v>2120</v>
      </c>
      <c r="N1197" s="1260" t="s">
        <v>18080</v>
      </c>
      <c r="O1197" s="1260" t="s">
        <v>18079</v>
      </c>
      <c r="P1197" s="1260" t="s">
        <v>18081</v>
      </c>
      <c r="Q1197" s="1260" t="s">
        <v>11411</v>
      </c>
      <c r="R1197" s="1260" t="s">
        <v>18082</v>
      </c>
      <c r="S1197" s="1259">
        <v>1</v>
      </c>
      <c r="T1197" s="1260" t="s">
        <v>18083</v>
      </c>
      <c r="U1197" s="1260" t="s">
        <v>11193</v>
      </c>
      <c r="V1197" s="1260" t="s">
        <v>11557</v>
      </c>
      <c r="W1197" s="1259">
        <v>0</v>
      </c>
      <c r="X1197" s="1259">
        <v>1007</v>
      </c>
      <c r="Y1197" s="1259">
        <v>2</v>
      </c>
    </row>
    <row r="1198" spans="1:25">
      <c r="A1198" s="1350">
        <v>11202001386</v>
      </c>
      <c r="B1198" s="1260"/>
      <c r="C1198" s="1260" t="s">
        <v>18084</v>
      </c>
      <c r="D1198" s="1260" t="s">
        <v>18085</v>
      </c>
      <c r="E1198" s="1260" t="s">
        <v>11353</v>
      </c>
      <c r="F1198" s="1260" t="s">
        <v>17172</v>
      </c>
      <c r="G1198" s="1260" t="s">
        <v>18086</v>
      </c>
      <c r="H1198" s="1260" t="s">
        <v>11153</v>
      </c>
      <c r="I1198" s="1260" t="s">
        <v>11243</v>
      </c>
      <c r="J1198" s="1259">
        <v>7431678</v>
      </c>
      <c r="K1198" s="1260" t="s">
        <v>11221</v>
      </c>
      <c r="L1198" s="1260" t="s">
        <v>11155</v>
      </c>
      <c r="M1198" s="1260" t="s">
        <v>262</v>
      </c>
      <c r="N1198" s="1260"/>
      <c r="O1198" s="1260" t="s">
        <v>18085</v>
      </c>
      <c r="P1198" s="1260"/>
      <c r="Q1198" s="1260" t="s">
        <v>11533</v>
      </c>
      <c r="R1198" s="1260"/>
      <c r="S1198" s="1259">
        <v>1</v>
      </c>
      <c r="T1198" s="1260"/>
      <c r="U1198" s="1260"/>
      <c r="V1198" s="1260"/>
      <c r="W1198" s="1259">
        <v>0</v>
      </c>
      <c r="X1198" s="1259">
        <v>1007</v>
      </c>
      <c r="Y1198" s="1259">
        <v>0</v>
      </c>
    </row>
    <row r="1199" spans="1:25">
      <c r="A1199" s="1350">
        <v>11202001385</v>
      </c>
      <c r="B1199" s="1260"/>
      <c r="C1199" s="1260" t="s">
        <v>18087</v>
      </c>
      <c r="D1199" s="1260" t="s">
        <v>18088</v>
      </c>
      <c r="E1199" s="1260" t="s">
        <v>11175</v>
      </c>
      <c r="F1199" s="1260" t="s">
        <v>18089</v>
      </c>
      <c r="G1199" s="1260" t="s">
        <v>18090</v>
      </c>
      <c r="H1199" s="1260" t="s">
        <v>11153</v>
      </c>
      <c r="I1199" s="1260" t="s">
        <v>11243</v>
      </c>
      <c r="J1199" s="1259">
        <v>7431677</v>
      </c>
      <c r="K1199" s="1260" t="s">
        <v>11221</v>
      </c>
      <c r="L1199" s="1260" t="s">
        <v>11155</v>
      </c>
      <c r="M1199" s="1260" t="s">
        <v>262</v>
      </c>
      <c r="N1199" s="1260"/>
      <c r="O1199" s="1260" t="s">
        <v>18088</v>
      </c>
      <c r="P1199" s="1260"/>
      <c r="Q1199" s="1260" t="s">
        <v>12261</v>
      </c>
      <c r="R1199" s="1260" t="s">
        <v>12997</v>
      </c>
      <c r="S1199" s="1259">
        <v>1</v>
      </c>
      <c r="T1199" s="1260"/>
      <c r="U1199" s="1260"/>
      <c r="V1199" s="1260"/>
      <c r="W1199" s="1259">
        <v>0</v>
      </c>
      <c r="X1199" s="1259">
        <v>1007</v>
      </c>
      <c r="Y1199" s="1259">
        <v>0</v>
      </c>
    </row>
    <row r="1200" spans="1:25">
      <c r="A1200" s="1350">
        <v>11202001384</v>
      </c>
      <c r="B1200" s="1260"/>
      <c r="C1200" s="1260" t="s">
        <v>18091</v>
      </c>
      <c r="D1200" s="1260" t="s">
        <v>18092</v>
      </c>
      <c r="E1200" s="1260" t="s">
        <v>11251</v>
      </c>
      <c r="F1200" s="1260" t="s">
        <v>15788</v>
      </c>
      <c r="G1200" s="1260" t="s">
        <v>18093</v>
      </c>
      <c r="H1200" s="1260" t="s">
        <v>11153</v>
      </c>
      <c r="I1200" s="1260" t="s">
        <v>11243</v>
      </c>
      <c r="J1200" s="1259">
        <v>7431676</v>
      </c>
      <c r="K1200" s="1260" t="s">
        <v>11221</v>
      </c>
      <c r="L1200" s="1260" t="s">
        <v>11155</v>
      </c>
      <c r="M1200" s="1260" t="s">
        <v>262</v>
      </c>
      <c r="N1200" s="1260"/>
      <c r="O1200" s="1260" t="s">
        <v>18092</v>
      </c>
      <c r="P1200" s="1260"/>
      <c r="Q1200" s="1260" t="s">
        <v>11486</v>
      </c>
      <c r="R1200" s="1260" t="s">
        <v>18094</v>
      </c>
      <c r="S1200" s="1259">
        <v>1</v>
      </c>
      <c r="T1200" s="1260"/>
      <c r="U1200" s="1260"/>
      <c r="V1200" s="1260"/>
      <c r="W1200" s="1259">
        <v>0</v>
      </c>
      <c r="X1200" s="1259">
        <v>1007</v>
      </c>
      <c r="Y1200" s="1259">
        <v>0</v>
      </c>
    </row>
    <row r="1201" spans="1:25">
      <c r="A1201" s="1350">
        <v>11202001383</v>
      </c>
      <c r="B1201" s="1260"/>
      <c r="C1201" s="1260" t="s">
        <v>18095</v>
      </c>
      <c r="D1201" s="1260" t="s">
        <v>18096</v>
      </c>
      <c r="E1201" s="1260" t="s">
        <v>11543</v>
      </c>
      <c r="F1201" s="1260" t="s">
        <v>13995</v>
      </c>
      <c r="G1201" s="1260" t="s">
        <v>18097</v>
      </c>
      <c r="H1201" s="1260" t="s">
        <v>11153</v>
      </c>
      <c r="I1201" s="1260" t="s">
        <v>11243</v>
      </c>
      <c r="J1201" s="1259">
        <v>7431675</v>
      </c>
      <c r="K1201" s="1260" t="s">
        <v>11221</v>
      </c>
      <c r="L1201" s="1260" t="s">
        <v>11155</v>
      </c>
      <c r="M1201" s="1260" t="s">
        <v>262</v>
      </c>
      <c r="N1201" s="1260"/>
      <c r="O1201" s="1260" t="s">
        <v>18096</v>
      </c>
      <c r="P1201" s="1260"/>
      <c r="Q1201" s="1260" t="s">
        <v>11533</v>
      </c>
      <c r="R1201" s="1260"/>
      <c r="S1201" s="1259">
        <v>1</v>
      </c>
      <c r="T1201" s="1260"/>
      <c r="U1201" s="1260"/>
      <c r="V1201" s="1260"/>
      <c r="W1201" s="1259">
        <v>0</v>
      </c>
      <c r="X1201" s="1259">
        <v>1007</v>
      </c>
      <c r="Y1201" s="1259">
        <v>0</v>
      </c>
    </row>
    <row r="1202" spans="1:25">
      <c r="A1202" s="1350">
        <v>11202001382</v>
      </c>
      <c r="B1202" s="1260"/>
      <c r="C1202" s="1260" t="s">
        <v>18098</v>
      </c>
      <c r="D1202" s="1260" t="s">
        <v>18099</v>
      </c>
      <c r="E1202" s="1260" t="s">
        <v>11353</v>
      </c>
      <c r="F1202" s="1260" t="s">
        <v>18100</v>
      </c>
      <c r="G1202" s="1260" t="s">
        <v>18101</v>
      </c>
      <c r="H1202" s="1260" t="s">
        <v>11153</v>
      </c>
      <c r="I1202" s="1260" t="s">
        <v>11164</v>
      </c>
      <c r="J1202" s="1259">
        <v>7431674</v>
      </c>
      <c r="K1202" s="1260" t="s">
        <v>11221</v>
      </c>
      <c r="L1202" s="1260" t="s">
        <v>11155</v>
      </c>
      <c r="M1202" s="1260" t="s">
        <v>262</v>
      </c>
      <c r="N1202" s="1260"/>
      <c r="O1202" s="1260" t="s">
        <v>18099</v>
      </c>
      <c r="P1202" s="1260"/>
      <c r="Q1202" s="1260" t="s">
        <v>11596</v>
      </c>
      <c r="R1202" s="1260"/>
      <c r="S1202" s="1259">
        <v>1</v>
      </c>
      <c r="T1202" s="1260"/>
      <c r="U1202" s="1260"/>
      <c r="V1202" s="1260"/>
      <c r="W1202" s="1259">
        <v>0</v>
      </c>
      <c r="X1202" s="1259">
        <v>1007</v>
      </c>
      <c r="Y1202" s="1259">
        <v>0</v>
      </c>
    </row>
    <row r="1203" spans="1:25">
      <c r="A1203" s="1350">
        <v>11202001381</v>
      </c>
      <c r="B1203" s="1260"/>
      <c r="C1203" s="1260" t="s">
        <v>18098</v>
      </c>
      <c r="D1203" s="1260" t="s">
        <v>18102</v>
      </c>
      <c r="E1203" s="1260" t="s">
        <v>11491</v>
      </c>
      <c r="F1203" s="1260" t="s">
        <v>18103</v>
      </c>
      <c r="G1203" s="1260" t="s">
        <v>18104</v>
      </c>
      <c r="H1203" s="1260" t="s">
        <v>11153</v>
      </c>
      <c r="I1203" s="1260" t="s">
        <v>11164</v>
      </c>
      <c r="J1203" s="1259">
        <v>7431673</v>
      </c>
      <c r="K1203" s="1260" t="s">
        <v>11221</v>
      </c>
      <c r="L1203" s="1260" t="s">
        <v>11155</v>
      </c>
      <c r="M1203" s="1260" t="s">
        <v>262</v>
      </c>
      <c r="N1203" s="1260"/>
      <c r="O1203" s="1260" t="s">
        <v>18102</v>
      </c>
      <c r="P1203" s="1260"/>
      <c r="Q1203" s="1260" t="s">
        <v>17273</v>
      </c>
      <c r="R1203" s="1260" t="s">
        <v>18105</v>
      </c>
      <c r="S1203" s="1259">
        <v>1</v>
      </c>
      <c r="T1203" s="1260"/>
      <c r="U1203" s="1260"/>
      <c r="V1203" s="1260"/>
      <c r="W1203" s="1259">
        <v>0</v>
      </c>
      <c r="X1203" s="1259">
        <v>1007</v>
      </c>
      <c r="Y1203" s="1259">
        <v>0</v>
      </c>
    </row>
    <row r="1204" spans="1:25">
      <c r="A1204" s="1350">
        <v>11202001380</v>
      </c>
      <c r="B1204" s="1260"/>
      <c r="C1204" s="1260" t="s">
        <v>18106</v>
      </c>
      <c r="D1204" s="1260" t="s">
        <v>17586</v>
      </c>
      <c r="E1204" s="1260" t="s">
        <v>17587</v>
      </c>
      <c r="F1204" s="1260" t="s">
        <v>11656</v>
      </c>
      <c r="G1204" s="1260" t="s">
        <v>18107</v>
      </c>
      <c r="H1204" s="1260" t="s">
        <v>11153</v>
      </c>
      <c r="I1204" s="1260" t="s">
        <v>11164</v>
      </c>
      <c r="J1204" s="1259">
        <v>7431672</v>
      </c>
      <c r="K1204" s="1260" t="s">
        <v>11221</v>
      </c>
      <c r="L1204" s="1260" t="s">
        <v>11155</v>
      </c>
      <c r="M1204" s="1260" t="s">
        <v>262</v>
      </c>
      <c r="N1204" s="1260"/>
      <c r="O1204" s="1260" t="s">
        <v>17586</v>
      </c>
      <c r="P1204" s="1260"/>
      <c r="Q1204" s="1260" t="s">
        <v>18108</v>
      </c>
      <c r="R1204" s="1260" t="s">
        <v>18109</v>
      </c>
      <c r="S1204" s="1259">
        <v>1</v>
      </c>
      <c r="T1204" s="1260"/>
      <c r="U1204" s="1260"/>
      <c r="V1204" s="1260"/>
      <c r="W1204" s="1259">
        <v>0</v>
      </c>
      <c r="X1204" s="1259">
        <v>1007</v>
      </c>
      <c r="Y1204" s="1259">
        <v>0</v>
      </c>
    </row>
    <row r="1205" spans="1:25">
      <c r="A1205" s="1350">
        <v>11202001379</v>
      </c>
      <c r="B1205" s="1260"/>
      <c r="C1205" s="1260" t="s">
        <v>18110</v>
      </c>
      <c r="D1205" s="1260" t="s">
        <v>18111</v>
      </c>
      <c r="E1205" s="1260" t="s">
        <v>11190</v>
      </c>
      <c r="F1205" s="1260" t="s">
        <v>11522</v>
      </c>
      <c r="G1205" s="1260" t="s">
        <v>18112</v>
      </c>
      <c r="H1205" s="1260" t="s">
        <v>11153</v>
      </c>
      <c r="I1205" s="1260" t="s">
        <v>11177</v>
      </c>
      <c r="J1205" s="1259">
        <v>7431671</v>
      </c>
      <c r="K1205" s="1260" t="s">
        <v>11221</v>
      </c>
      <c r="L1205" s="1260" t="s">
        <v>11155</v>
      </c>
      <c r="M1205" s="1260" t="s">
        <v>2133</v>
      </c>
      <c r="N1205" s="1260" t="s">
        <v>18113</v>
      </c>
      <c r="O1205" s="1260" t="s">
        <v>18111</v>
      </c>
      <c r="P1205" s="1259">
        <v>7710132</v>
      </c>
      <c r="Q1205" s="1260"/>
      <c r="R1205" s="1259">
        <v>7710132</v>
      </c>
      <c r="S1205" s="1259">
        <v>1</v>
      </c>
      <c r="T1205" s="1260"/>
      <c r="U1205" s="1260" t="s">
        <v>11269</v>
      </c>
      <c r="V1205" s="1260" t="s">
        <v>15654</v>
      </c>
      <c r="W1205" s="1259">
        <v>0</v>
      </c>
      <c r="X1205" s="1259">
        <v>1007</v>
      </c>
      <c r="Y1205" s="1259">
        <v>0</v>
      </c>
    </row>
    <row r="1206" spans="1:25">
      <c r="A1206" s="1350">
        <v>11202001378</v>
      </c>
      <c r="B1206" s="1260"/>
      <c r="C1206" s="1260" t="s">
        <v>18114</v>
      </c>
      <c r="D1206" s="1260" t="s">
        <v>18115</v>
      </c>
      <c r="E1206" s="1260" t="s">
        <v>11251</v>
      </c>
      <c r="F1206" s="1260" t="s">
        <v>18116</v>
      </c>
      <c r="G1206" s="1260" t="s">
        <v>18117</v>
      </c>
      <c r="H1206" s="1260" t="s">
        <v>11153</v>
      </c>
      <c r="I1206" s="1260" t="s">
        <v>10976</v>
      </c>
      <c r="J1206" s="1259">
        <v>7431670</v>
      </c>
      <c r="K1206" s="1260" t="s">
        <v>11221</v>
      </c>
      <c r="L1206" s="1260" t="s">
        <v>11155</v>
      </c>
      <c r="M1206" s="1260" t="s">
        <v>2536</v>
      </c>
      <c r="N1206" s="1260" t="s">
        <v>18118</v>
      </c>
      <c r="O1206" s="1260" t="s">
        <v>18115</v>
      </c>
      <c r="P1206" s="1260" t="s">
        <v>18119</v>
      </c>
      <c r="Q1206" s="1260"/>
      <c r="R1206" s="1260"/>
      <c r="S1206" s="1259">
        <v>1</v>
      </c>
      <c r="T1206" s="1260"/>
      <c r="U1206" s="1260" t="s">
        <v>11158</v>
      </c>
      <c r="V1206" s="1260" t="s">
        <v>11565</v>
      </c>
      <c r="W1206" s="1259">
        <v>0</v>
      </c>
      <c r="X1206" s="1259">
        <v>1007</v>
      </c>
      <c r="Y1206" s="1259">
        <v>0</v>
      </c>
    </row>
    <row r="1207" spans="1:25">
      <c r="A1207" s="1350">
        <v>11202001376</v>
      </c>
      <c r="B1207" s="1260"/>
      <c r="C1207" s="1260" t="s">
        <v>18120</v>
      </c>
      <c r="D1207" s="1260" t="s">
        <v>18121</v>
      </c>
      <c r="E1207" s="1260" t="s">
        <v>11509</v>
      </c>
      <c r="F1207" s="1260" t="s">
        <v>11522</v>
      </c>
      <c r="G1207" s="1260" t="s">
        <v>18122</v>
      </c>
      <c r="H1207" s="1260" t="s">
        <v>11153</v>
      </c>
      <c r="I1207" s="1260" t="s">
        <v>11177</v>
      </c>
      <c r="J1207" s="1259">
        <v>7431668</v>
      </c>
      <c r="K1207" s="1260" t="s">
        <v>11221</v>
      </c>
      <c r="L1207" s="1260" t="s">
        <v>11155</v>
      </c>
      <c r="M1207" s="1260" t="s">
        <v>2138</v>
      </c>
      <c r="N1207" s="1260" t="s">
        <v>18123</v>
      </c>
      <c r="O1207" s="1260" t="s">
        <v>18121</v>
      </c>
      <c r="P1207" s="1260"/>
      <c r="Q1207" s="1260"/>
      <c r="R1207" s="1260" t="s">
        <v>18124</v>
      </c>
      <c r="S1207" s="1259">
        <v>1</v>
      </c>
      <c r="T1207" s="1260"/>
      <c r="U1207" s="1260" t="s">
        <v>11193</v>
      </c>
      <c r="V1207" s="1260" t="s">
        <v>18125</v>
      </c>
      <c r="W1207" s="1259">
        <v>0</v>
      </c>
      <c r="X1207" s="1259">
        <v>1007</v>
      </c>
      <c r="Y1207" s="1259">
        <v>0</v>
      </c>
    </row>
    <row r="1208" spans="1:25">
      <c r="A1208" s="1350">
        <v>11202001375</v>
      </c>
      <c r="B1208" s="1260"/>
      <c r="C1208" s="1260" t="s">
        <v>18126</v>
      </c>
      <c r="D1208" s="1260" t="s">
        <v>17906</v>
      </c>
      <c r="E1208" s="1260" t="s">
        <v>11702</v>
      </c>
      <c r="F1208" s="1260" t="s">
        <v>17195</v>
      </c>
      <c r="G1208" s="1260" t="s">
        <v>18127</v>
      </c>
      <c r="H1208" s="1260" t="s">
        <v>11153</v>
      </c>
      <c r="I1208" s="1260" t="s">
        <v>10976</v>
      </c>
      <c r="J1208" s="1259">
        <v>7431667</v>
      </c>
      <c r="K1208" s="1260" t="s">
        <v>11221</v>
      </c>
      <c r="L1208" s="1260" t="s">
        <v>11155</v>
      </c>
      <c r="M1208" s="1260" t="s">
        <v>2284</v>
      </c>
      <c r="N1208" s="1260" t="s">
        <v>17908</v>
      </c>
      <c r="O1208" s="1260" t="s">
        <v>17906</v>
      </c>
      <c r="P1208" s="1259">
        <v>8950000</v>
      </c>
      <c r="Q1208" s="1260"/>
      <c r="R1208" s="1260"/>
      <c r="S1208" s="1259">
        <v>1</v>
      </c>
      <c r="T1208" s="1260"/>
      <c r="U1208" s="1260" t="s">
        <v>11231</v>
      </c>
      <c r="V1208" s="1260" t="s">
        <v>17909</v>
      </c>
      <c r="W1208" s="1259">
        <v>0</v>
      </c>
      <c r="X1208" s="1259">
        <v>1007</v>
      </c>
      <c r="Y1208" s="1259">
        <v>0</v>
      </c>
    </row>
    <row r="1209" spans="1:25">
      <c r="A1209" s="1350">
        <v>11202001374</v>
      </c>
      <c r="B1209" s="1260"/>
      <c r="C1209" s="1260" t="s">
        <v>18128</v>
      </c>
      <c r="D1209" s="1260" t="s">
        <v>18129</v>
      </c>
      <c r="E1209" s="1260" t="s">
        <v>11190</v>
      </c>
      <c r="F1209" s="1260" t="s">
        <v>11902</v>
      </c>
      <c r="G1209" s="1260" t="s">
        <v>18130</v>
      </c>
      <c r="H1209" s="1260" t="s">
        <v>11153</v>
      </c>
      <c r="I1209" s="1260" t="s">
        <v>10976</v>
      </c>
      <c r="J1209" s="1259">
        <v>7431666</v>
      </c>
      <c r="K1209" s="1260" t="s">
        <v>11221</v>
      </c>
      <c r="L1209" s="1260" t="s">
        <v>11155</v>
      </c>
      <c r="M1209" s="1260" t="s">
        <v>1693</v>
      </c>
      <c r="N1209" s="1260" t="s">
        <v>18131</v>
      </c>
      <c r="O1209" s="1260" t="s">
        <v>18129</v>
      </c>
      <c r="P1209" s="1260" t="s">
        <v>18132</v>
      </c>
      <c r="Q1209" s="1260" t="s">
        <v>11394</v>
      </c>
      <c r="R1209" s="1260" t="s">
        <v>18132</v>
      </c>
      <c r="S1209" s="1259">
        <v>1</v>
      </c>
      <c r="T1209" s="1260"/>
      <c r="U1209" s="1260" t="s">
        <v>11231</v>
      </c>
      <c r="V1209" s="1260" t="s">
        <v>16865</v>
      </c>
      <c r="W1209" s="1259">
        <v>0</v>
      </c>
      <c r="X1209" s="1259">
        <v>1007</v>
      </c>
      <c r="Y1209" s="1259">
        <v>0</v>
      </c>
    </row>
    <row r="1210" spans="1:25">
      <c r="A1210" s="1350">
        <v>11202001373</v>
      </c>
      <c r="B1210" s="1260"/>
      <c r="C1210" s="1260" t="s">
        <v>18133</v>
      </c>
      <c r="D1210" s="1260" t="s">
        <v>18134</v>
      </c>
      <c r="E1210" s="1260" t="s">
        <v>18135</v>
      </c>
      <c r="F1210" s="1260" t="s">
        <v>17195</v>
      </c>
      <c r="G1210" s="1260" t="s">
        <v>18136</v>
      </c>
      <c r="H1210" s="1260" t="s">
        <v>11153</v>
      </c>
      <c r="I1210" s="1260" t="s">
        <v>10976</v>
      </c>
      <c r="J1210" s="1259">
        <v>7431665</v>
      </c>
      <c r="K1210" s="1260" t="s">
        <v>11221</v>
      </c>
      <c r="L1210" s="1260" t="s">
        <v>11155</v>
      </c>
      <c r="M1210" s="1260" t="s">
        <v>2531</v>
      </c>
      <c r="N1210" s="1260" t="s">
        <v>18137</v>
      </c>
      <c r="O1210" s="1260" t="s">
        <v>18134</v>
      </c>
      <c r="P1210" s="1260" t="s">
        <v>11192</v>
      </c>
      <c r="Q1210" s="1260" t="s">
        <v>10976</v>
      </c>
      <c r="R1210" s="1259">
        <v>8952220</v>
      </c>
      <c r="S1210" s="1259">
        <v>1</v>
      </c>
      <c r="T1210" s="1260"/>
      <c r="U1210" s="1260" t="s">
        <v>11231</v>
      </c>
      <c r="V1210" s="1260" t="s">
        <v>12126</v>
      </c>
      <c r="W1210" s="1259">
        <v>0</v>
      </c>
      <c r="X1210" s="1259">
        <v>1007</v>
      </c>
      <c r="Y1210" s="1259">
        <v>0</v>
      </c>
    </row>
    <row r="1211" spans="1:25">
      <c r="A1211" s="1350">
        <v>11202001372</v>
      </c>
      <c r="B1211" s="1260"/>
      <c r="C1211" s="1260" t="s">
        <v>18138</v>
      </c>
      <c r="D1211" s="1260" t="s">
        <v>18139</v>
      </c>
      <c r="E1211" s="1260" t="s">
        <v>11702</v>
      </c>
      <c r="F1211" s="1260" t="s">
        <v>11522</v>
      </c>
      <c r="G1211" s="1260" t="s">
        <v>18140</v>
      </c>
      <c r="H1211" s="1260" t="s">
        <v>11153</v>
      </c>
      <c r="I1211" s="1260" t="s">
        <v>11177</v>
      </c>
      <c r="J1211" s="1259">
        <v>7431664</v>
      </c>
      <c r="K1211" s="1260" t="s">
        <v>11221</v>
      </c>
      <c r="L1211" s="1260" t="s">
        <v>11155</v>
      </c>
      <c r="M1211" s="1260" t="s">
        <v>1332</v>
      </c>
      <c r="N1211" s="1260" t="s">
        <v>18141</v>
      </c>
      <c r="O1211" s="1260" t="s">
        <v>18139</v>
      </c>
      <c r="P1211" s="1260" t="s">
        <v>11192</v>
      </c>
      <c r="Q1211" s="1260"/>
      <c r="R1211" s="1260" t="s">
        <v>18142</v>
      </c>
      <c r="S1211" s="1259">
        <v>1</v>
      </c>
      <c r="T1211" s="1260"/>
      <c r="U1211" s="1260" t="s">
        <v>11269</v>
      </c>
      <c r="V1211" s="1260" t="s">
        <v>11270</v>
      </c>
      <c r="W1211" s="1259">
        <v>0</v>
      </c>
      <c r="X1211" s="1259">
        <v>1007</v>
      </c>
      <c r="Y1211" s="1259">
        <v>0</v>
      </c>
    </row>
    <row r="1212" spans="1:25">
      <c r="A1212" s="1350">
        <v>11202001371</v>
      </c>
      <c r="B1212" s="1260"/>
      <c r="C1212" s="1260" t="s">
        <v>18143</v>
      </c>
      <c r="D1212" s="1260" t="s">
        <v>18144</v>
      </c>
      <c r="E1212" s="1260" t="s">
        <v>11303</v>
      </c>
      <c r="F1212" s="1260" t="s">
        <v>11522</v>
      </c>
      <c r="G1212" s="1260" t="s">
        <v>18145</v>
      </c>
      <c r="H1212" s="1260" t="s">
        <v>11153</v>
      </c>
      <c r="I1212" s="1260" t="s">
        <v>11177</v>
      </c>
      <c r="J1212" s="1259">
        <v>7431663</v>
      </c>
      <c r="K1212" s="1260" t="s">
        <v>11221</v>
      </c>
      <c r="L1212" s="1260" t="s">
        <v>11155</v>
      </c>
      <c r="M1212" s="1260" t="s">
        <v>2459</v>
      </c>
      <c r="N1212" s="1260" t="s">
        <v>18146</v>
      </c>
      <c r="O1212" s="1260" t="s">
        <v>18144</v>
      </c>
      <c r="P1212" s="1260" t="s">
        <v>11192</v>
      </c>
      <c r="Q1212" s="1260"/>
      <c r="R1212" s="1260"/>
      <c r="S1212" s="1259">
        <v>1</v>
      </c>
      <c r="T1212" s="1260"/>
      <c r="U1212" s="1260" t="s">
        <v>11269</v>
      </c>
      <c r="V1212" s="1260" t="s">
        <v>12295</v>
      </c>
      <c r="W1212" s="1259">
        <v>0</v>
      </c>
      <c r="X1212" s="1259">
        <v>1007</v>
      </c>
      <c r="Y1212" s="1259">
        <v>0</v>
      </c>
    </row>
    <row r="1213" spans="1:25">
      <c r="A1213" s="1350">
        <v>11202001370</v>
      </c>
      <c r="B1213" s="1260" t="s">
        <v>18147</v>
      </c>
      <c r="C1213" s="1260" t="s">
        <v>18148</v>
      </c>
      <c r="D1213" s="1260" t="s">
        <v>18149</v>
      </c>
      <c r="E1213" s="1260" t="s">
        <v>11175</v>
      </c>
      <c r="F1213" s="1260" t="s">
        <v>18150</v>
      </c>
      <c r="G1213" s="1260" t="s">
        <v>18151</v>
      </c>
      <c r="H1213" s="1260" t="s">
        <v>11153</v>
      </c>
      <c r="I1213" s="1260" t="s">
        <v>10976</v>
      </c>
      <c r="J1213" s="1259">
        <v>7431662</v>
      </c>
      <c r="K1213" s="1260" t="s">
        <v>11375</v>
      </c>
      <c r="L1213" s="1260" t="s">
        <v>11155</v>
      </c>
      <c r="M1213" s="1260" t="s">
        <v>11092</v>
      </c>
      <c r="N1213" s="1260" t="s">
        <v>18152</v>
      </c>
      <c r="O1213" s="1260" t="s">
        <v>18149</v>
      </c>
      <c r="P1213" s="1260" t="s">
        <v>11852</v>
      </c>
      <c r="Q1213" s="1260" t="s">
        <v>12261</v>
      </c>
      <c r="R1213" s="1260" t="s">
        <v>11852</v>
      </c>
      <c r="S1213" s="1259">
        <v>1</v>
      </c>
      <c r="T1213" s="1260" t="s">
        <v>18153</v>
      </c>
      <c r="U1213" s="1260" t="s">
        <v>11158</v>
      </c>
      <c r="V1213" s="1260" t="s">
        <v>11216</v>
      </c>
      <c r="W1213" s="1259">
        <v>0</v>
      </c>
      <c r="X1213" s="1259">
        <v>1008</v>
      </c>
      <c r="Y1213" s="1259">
        <v>0</v>
      </c>
    </row>
    <row r="1214" spans="1:25">
      <c r="A1214" s="1350">
        <v>11202001369</v>
      </c>
      <c r="B1214" s="1260"/>
      <c r="C1214" s="1260" t="s">
        <v>18154</v>
      </c>
      <c r="D1214" s="1260" t="s">
        <v>18155</v>
      </c>
      <c r="E1214" s="1260" t="s">
        <v>11419</v>
      </c>
      <c r="F1214" s="1260" t="s">
        <v>17195</v>
      </c>
      <c r="G1214" s="1260" t="s">
        <v>18156</v>
      </c>
      <c r="H1214" s="1260" t="s">
        <v>11153</v>
      </c>
      <c r="I1214" s="1260" t="s">
        <v>10976</v>
      </c>
      <c r="J1214" s="1259">
        <v>7431661</v>
      </c>
      <c r="K1214" s="1260" t="s">
        <v>11221</v>
      </c>
      <c r="L1214" s="1260" t="s">
        <v>11155</v>
      </c>
      <c r="M1214" s="1260" t="s">
        <v>262</v>
      </c>
      <c r="N1214" s="1260"/>
      <c r="O1214" s="1260" t="s">
        <v>18155</v>
      </c>
      <c r="P1214" s="1260"/>
      <c r="Q1214" s="1260"/>
      <c r="R1214" s="1260"/>
      <c r="S1214" s="1259">
        <v>1</v>
      </c>
      <c r="T1214" s="1260"/>
      <c r="U1214" s="1260"/>
      <c r="V1214" s="1260"/>
      <c r="W1214" s="1259">
        <v>0</v>
      </c>
      <c r="X1214" s="1259">
        <v>1007</v>
      </c>
      <c r="Y1214" s="1259">
        <v>0</v>
      </c>
    </row>
    <row r="1215" spans="1:25">
      <c r="A1215" s="1350">
        <v>11202001368</v>
      </c>
      <c r="B1215" s="1260" t="s">
        <v>18157</v>
      </c>
      <c r="C1215" s="1260" t="s">
        <v>18158</v>
      </c>
      <c r="D1215" s="1260" t="s">
        <v>18159</v>
      </c>
      <c r="E1215" s="1260" t="s">
        <v>11426</v>
      </c>
      <c r="F1215" s="1260" t="s">
        <v>11522</v>
      </c>
      <c r="G1215" s="1260" t="s">
        <v>18160</v>
      </c>
      <c r="H1215" s="1260" t="s">
        <v>11153</v>
      </c>
      <c r="I1215" s="1260" t="s">
        <v>11177</v>
      </c>
      <c r="J1215" s="1259">
        <v>7431660</v>
      </c>
      <c r="K1215" s="1260" t="s">
        <v>11221</v>
      </c>
      <c r="L1215" s="1260" t="s">
        <v>11155</v>
      </c>
      <c r="M1215" s="1260" t="s">
        <v>2549</v>
      </c>
      <c r="N1215" s="1260" t="s">
        <v>18161</v>
      </c>
      <c r="O1215" s="1260" t="s">
        <v>18159</v>
      </c>
      <c r="P1215" s="1260" t="s">
        <v>18162</v>
      </c>
      <c r="Q1215" s="1260" t="s">
        <v>11846</v>
      </c>
      <c r="R1215" s="1260" t="s">
        <v>18162</v>
      </c>
      <c r="S1215" s="1259">
        <v>2</v>
      </c>
      <c r="T1215" s="1260" t="s">
        <v>18163</v>
      </c>
      <c r="U1215" s="1260" t="s">
        <v>11269</v>
      </c>
      <c r="V1215" s="1260" t="s">
        <v>15654</v>
      </c>
      <c r="W1215" s="1259">
        <v>0</v>
      </c>
      <c r="X1215" s="1259">
        <v>1007</v>
      </c>
      <c r="Y1215" s="1259">
        <v>0</v>
      </c>
    </row>
    <row r="1216" spans="1:25">
      <c r="A1216" s="1350">
        <v>11202001368</v>
      </c>
      <c r="B1216" s="1260" t="s">
        <v>18164</v>
      </c>
      <c r="C1216" s="1260" t="s">
        <v>18158</v>
      </c>
      <c r="D1216" s="1260" t="s">
        <v>18159</v>
      </c>
      <c r="E1216" s="1260" t="s">
        <v>11426</v>
      </c>
      <c r="F1216" s="1260" t="s">
        <v>11522</v>
      </c>
      <c r="G1216" s="1260" t="s">
        <v>18160</v>
      </c>
      <c r="H1216" s="1260" t="s">
        <v>11153</v>
      </c>
      <c r="I1216" s="1260" t="s">
        <v>11177</v>
      </c>
      <c r="J1216" s="1259">
        <v>7431660</v>
      </c>
      <c r="K1216" s="1260" t="s">
        <v>11221</v>
      </c>
      <c r="L1216" s="1260" t="s">
        <v>11155</v>
      </c>
      <c r="M1216" s="1260" t="s">
        <v>2549</v>
      </c>
      <c r="N1216" s="1260" t="s">
        <v>18161</v>
      </c>
      <c r="O1216" s="1260" t="s">
        <v>18159</v>
      </c>
      <c r="P1216" s="1260" t="s">
        <v>18162</v>
      </c>
      <c r="Q1216" s="1260" t="s">
        <v>11846</v>
      </c>
      <c r="R1216" s="1260" t="s">
        <v>18162</v>
      </c>
      <c r="S1216" s="1259">
        <v>2</v>
      </c>
      <c r="T1216" s="1260" t="s">
        <v>18163</v>
      </c>
      <c r="U1216" s="1260" t="s">
        <v>11269</v>
      </c>
      <c r="V1216" s="1260" t="s">
        <v>15654</v>
      </c>
      <c r="W1216" s="1259">
        <v>0</v>
      </c>
      <c r="X1216" s="1259">
        <v>1007</v>
      </c>
      <c r="Y1216" s="1259">
        <v>0</v>
      </c>
    </row>
    <row r="1217" spans="1:25">
      <c r="A1217" s="1350">
        <v>11202001367</v>
      </c>
      <c r="B1217" s="1260"/>
      <c r="C1217" s="1260" t="s">
        <v>18165</v>
      </c>
      <c r="D1217" s="1260" t="s">
        <v>18166</v>
      </c>
      <c r="E1217" s="1260" t="s">
        <v>11353</v>
      </c>
      <c r="F1217" s="1260" t="s">
        <v>18167</v>
      </c>
      <c r="G1217" s="1260" t="s">
        <v>18168</v>
      </c>
      <c r="H1217" s="1260" t="s">
        <v>11153</v>
      </c>
      <c r="I1217" s="1260" t="s">
        <v>10976</v>
      </c>
      <c r="J1217" s="1259">
        <v>7431659</v>
      </c>
      <c r="K1217" s="1260" t="s">
        <v>11221</v>
      </c>
      <c r="L1217" s="1260" t="s">
        <v>11155</v>
      </c>
      <c r="M1217" s="1260" t="s">
        <v>1985</v>
      </c>
      <c r="N1217" s="1260" t="s">
        <v>18169</v>
      </c>
      <c r="O1217" s="1260" t="s">
        <v>18166</v>
      </c>
      <c r="P1217" s="1260" t="s">
        <v>11192</v>
      </c>
      <c r="Q1217" s="1260" t="s">
        <v>10976</v>
      </c>
      <c r="R1217" s="1259">
        <v>8952220</v>
      </c>
      <c r="S1217" s="1259">
        <v>1</v>
      </c>
      <c r="T1217" s="1260"/>
      <c r="U1217" s="1260" t="s">
        <v>11158</v>
      </c>
      <c r="V1217" s="1260" t="s">
        <v>13789</v>
      </c>
      <c r="W1217" s="1259">
        <v>0</v>
      </c>
      <c r="X1217" s="1259">
        <v>1007</v>
      </c>
      <c r="Y1217" s="1259">
        <v>0</v>
      </c>
    </row>
    <row r="1218" spans="1:25">
      <c r="A1218" s="1350">
        <v>11202001366</v>
      </c>
      <c r="B1218" s="1260"/>
      <c r="C1218" s="1260" t="s">
        <v>18170</v>
      </c>
      <c r="D1218" s="1260" t="s">
        <v>18171</v>
      </c>
      <c r="E1218" s="1260" t="s">
        <v>11266</v>
      </c>
      <c r="F1218" s="1260" t="s">
        <v>11522</v>
      </c>
      <c r="G1218" s="1260" t="s">
        <v>18172</v>
      </c>
      <c r="H1218" s="1260" t="s">
        <v>11153</v>
      </c>
      <c r="I1218" s="1260" t="s">
        <v>11177</v>
      </c>
      <c r="J1218" s="1259">
        <v>7431658</v>
      </c>
      <c r="K1218" s="1260" t="s">
        <v>11221</v>
      </c>
      <c r="L1218" s="1260" t="s">
        <v>11155</v>
      </c>
      <c r="M1218" s="1260" t="s">
        <v>262</v>
      </c>
      <c r="N1218" s="1260"/>
      <c r="O1218" s="1260" t="s">
        <v>18171</v>
      </c>
      <c r="P1218" s="1260"/>
      <c r="Q1218" s="1260"/>
      <c r="R1218" s="1260" t="s">
        <v>11960</v>
      </c>
      <c r="S1218" s="1259">
        <v>1</v>
      </c>
      <c r="T1218" s="1260"/>
      <c r="U1218" s="1260"/>
      <c r="V1218" s="1260"/>
      <c r="W1218" s="1259">
        <v>0</v>
      </c>
      <c r="X1218" s="1259">
        <v>1007</v>
      </c>
      <c r="Y1218" s="1259">
        <v>0</v>
      </c>
    </row>
    <row r="1219" spans="1:25">
      <c r="A1219" s="1350">
        <v>11202001365</v>
      </c>
      <c r="B1219" s="1260"/>
      <c r="C1219" s="1260" t="s">
        <v>18173</v>
      </c>
      <c r="D1219" s="1260" t="s">
        <v>18174</v>
      </c>
      <c r="E1219" s="1260" t="s">
        <v>11353</v>
      </c>
      <c r="F1219" s="1260" t="s">
        <v>18175</v>
      </c>
      <c r="G1219" s="1260" t="s">
        <v>18176</v>
      </c>
      <c r="H1219" s="1260" t="s">
        <v>11153</v>
      </c>
      <c r="I1219" s="1260" t="s">
        <v>11164</v>
      </c>
      <c r="J1219" s="1259">
        <v>7431657</v>
      </c>
      <c r="K1219" s="1260" t="s">
        <v>11221</v>
      </c>
      <c r="L1219" s="1260" t="s">
        <v>11155</v>
      </c>
      <c r="M1219" s="1260" t="s">
        <v>262</v>
      </c>
      <c r="N1219" s="1260"/>
      <c r="O1219" s="1260" t="s">
        <v>18174</v>
      </c>
      <c r="P1219" s="1260"/>
      <c r="Q1219" s="1260" t="s">
        <v>11596</v>
      </c>
      <c r="R1219" s="1260"/>
      <c r="S1219" s="1259">
        <v>1</v>
      </c>
      <c r="T1219" s="1260"/>
      <c r="U1219" s="1260"/>
      <c r="V1219" s="1260"/>
      <c r="W1219" s="1259">
        <v>44</v>
      </c>
      <c r="X1219" s="1259">
        <v>1007</v>
      </c>
      <c r="Y1219" s="1259">
        <v>0</v>
      </c>
    </row>
    <row r="1220" spans="1:25">
      <c r="A1220" s="1350">
        <v>11202001364</v>
      </c>
      <c r="B1220" s="1260"/>
      <c r="C1220" s="1260" t="s">
        <v>18165</v>
      </c>
      <c r="D1220" s="1260" t="s">
        <v>18177</v>
      </c>
      <c r="E1220" s="1260" t="s">
        <v>18178</v>
      </c>
      <c r="F1220" s="1260" t="s">
        <v>18150</v>
      </c>
      <c r="G1220" s="1260" t="s">
        <v>18179</v>
      </c>
      <c r="H1220" s="1260" t="s">
        <v>11153</v>
      </c>
      <c r="I1220" s="1260" t="s">
        <v>10976</v>
      </c>
      <c r="J1220" s="1259">
        <v>7431656</v>
      </c>
      <c r="K1220" s="1260" t="s">
        <v>11221</v>
      </c>
      <c r="L1220" s="1260" t="s">
        <v>11155</v>
      </c>
      <c r="M1220" s="1260" t="s">
        <v>2527</v>
      </c>
      <c r="N1220" s="1260" t="s">
        <v>18180</v>
      </c>
      <c r="O1220" s="1260" t="s">
        <v>18177</v>
      </c>
      <c r="P1220" s="1260"/>
      <c r="Q1220" s="1260" t="s">
        <v>10976</v>
      </c>
      <c r="R1220" s="1259">
        <v>8952220</v>
      </c>
      <c r="S1220" s="1259">
        <v>1</v>
      </c>
      <c r="T1220" s="1260"/>
      <c r="U1220" s="1260" t="s">
        <v>11231</v>
      </c>
      <c r="V1220" s="1260" t="s">
        <v>11307</v>
      </c>
      <c r="W1220" s="1259">
        <v>0</v>
      </c>
      <c r="X1220" s="1259">
        <v>1007</v>
      </c>
      <c r="Y1220" s="1259">
        <v>0</v>
      </c>
    </row>
    <row r="1221" spans="1:25">
      <c r="A1221" s="1350">
        <v>11202001363</v>
      </c>
      <c r="B1221" s="1260"/>
      <c r="C1221" s="1260" t="s">
        <v>18181</v>
      </c>
      <c r="D1221" s="1260" t="s">
        <v>18182</v>
      </c>
      <c r="E1221" s="1260" t="s">
        <v>18183</v>
      </c>
      <c r="F1221" s="1260" t="s">
        <v>17195</v>
      </c>
      <c r="G1221" s="1260" t="s">
        <v>18184</v>
      </c>
      <c r="H1221" s="1260" t="s">
        <v>11153</v>
      </c>
      <c r="I1221" s="1260" t="s">
        <v>10976</v>
      </c>
      <c r="J1221" s="1259">
        <v>7431655</v>
      </c>
      <c r="K1221" s="1260" t="s">
        <v>11221</v>
      </c>
      <c r="L1221" s="1260" t="s">
        <v>11155</v>
      </c>
      <c r="M1221" s="1260" t="s">
        <v>2284</v>
      </c>
      <c r="N1221" s="1260" t="s">
        <v>18185</v>
      </c>
      <c r="O1221" s="1260" t="s">
        <v>18182</v>
      </c>
      <c r="P1221" s="1259">
        <v>8960511</v>
      </c>
      <c r="Q1221" s="1260"/>
      <c r="R1221" s="1260"/>
      <c r="S1221" s="1259">
        <v>1</v>
      </c>
      <c r="T1221" s="1260"/>
      <c r="U1221" s="1260" t="s">
        <v>11231</v>
      </c>
      <c r="V1221" s="1260" t="s">
        <v>17909</v>
      </c>
      <c r="W1221" s="1259">
        <v>0</v>
      </c>
      <c r="X1221" s="1259">
        <v>1007</v>
      </c>
      <c r="Y1221" s="1259">
        <v>0</v>
      </c>
    </row>
    <row r="1222" spans="1:25">
      <c r="A1222" s="1350">
        <v>11202001362</v>
      </c>
      <c r="B1222" s="1260" t="s">
        <v>18186</v>
      </c>
      <c r="C1222" s="1260" t="s">
        <v>18187</v>
      </c>
      <c r="D1222" s="1260" t="s">
        <v>18188</v>
      </c>
      <c r="E1222" s="1260" t="s">
        <v>11702</v>
      </c>
      <c r="F1222" s="1260" t="s">
        <v>11362</v>
      </c>
      <c r="G1222" s="1260" t="s">
        <v>18189</v>
      </c>
      <c r="H1222" s="1260" t="s">
        <v>11153</v>
      </c>
      <c r="I1222" s="1260" t="s">
        <v>11364</v>
      </c>
      <c r="J1222" s="1259">
        <v>7431654</v>
      </c>
      <c r="K1222" s="1260" t="s">
        <v>11221</v>
      </c>
      <c r="L1222" s="1260" t="s">
        <v>11155</v>
      </c>
      <c r="M1222" s="1260" t="s">
        <v>2199</v>
      </c>
      <c r="N1222" s="1260" t="s">
        <v>18190</v>
      </c>
      <c r="O1222" s="1260" t="s">
        <v>18188</v>
      </c>
      <c r="P1222" s="1260" t="s">
        <v>18191</v>
      </c>
      <c r="Q1222" s="1260" t="s">
        <v>11867</v>
      </c>
      <c r="R1222" s="1260" t="s">
        <v>18192</v>
      </c>
      <c r="S1222" s="1259">
        <v>1</v>
      </c>
      <c r="T1222" s="1260" t="s">
        <v>18193</v>
      </c>
      <c r="U1222" s="1260" t="s">
        <v>11369</v>
      </c>
      <c r="V1222" s="1260" t="s">
        <v>11370</v>
      </c>
      <c r="W1222" s="1259">
        <v>0</v>
      </c>
      <c r="X1222" s="1259">
        <v>1007</v>
      </c>
      <c r="Y1222" s="1259">
        <v>0</v>
      </c>
    </row>
    <row r="1223" spans="1:25">
      <c r="A1223" s="1350">
        <v>11202001361</v>
      </c>
      <c r="B1223" s="1260"/>
      <c r="C1223" s="1260" t="s">
        <v>18194</v>
      </c>
      <c r="D1223" s="1260" t="s">
        <v>18195</v>
      </c>
      <c r="E1223" s="1260" t="s">
        <v>11190</v>
      </c>
      <c r="F1223" s="1260" t="s">
        <v>17195</v>
      </c>
      <c r="G1223" s="1260" t="s">
        <v>18196</v>
      </c>
      <c r="H1223" s="1260" t="s">
        <v>11153</v>
      </c>
      <c r="I1223" s="1260" t="s">
        <v>10976</v>
      </c>
      <c r="J1223" s="1259">
        <v>7431653</v>
      </c>
      <c r="K1223" s="1260" t="s">
        <v>11221</v>
      </c>
      <c r="L1223" s="1260" t="s">
        <v>11155</v>
      </c>
      <c r="M1223" s="1260" t="s">
        <v>1986</v>
      </c>
      <c r="N1223" s="1260" t="s">
        <v>18197</v>
      </c>
      <c r="O1223" s="1260" t="s">
        <v>18195</v>
      </c>
      <c r="P1223" s="1260" t="s">
        <v>17503</v>
      </c>
      <c r="Q1223" s="1260" t="s">
        <v>18198</v>
      </c>
      <c r="R1223" s="1260"/>
      <c r="S1223" s="1259">
        <v>1</v>
      </c>
      <c r="T1223" s="1260" t="s">
        <v>18199</v>
      </c>
      <c r="U1223" s="1260" t="s">
        <v>11158</v>
      </c>
      <c r="V1223" s="1260" t="s">
        <v>13789</v>
      </c>
      <c r="W1223" s="1259">
        <v>0</v>
      </c>
      <c r="X1223" s="1259">
        <v>1007</v>
      </c>
      <c r="Y1223" s="1259">
        <v>0</v>
      </c>
    </row>
    <row r="1224" spans="1:25">
      <c r="A1224" s="1350">
        <v>11202001360</v>
      </c>
      <c r="B1224" s="1260"/>
      <c r="C1224" s="1260" t="s">
        <v>18200</v>
      </c>
      <c r="D1224" s="1260" t="s">
        <v>18201</v>
      </c>
      <c r="E1224" s="1260" t="s">
        <v>11151</v>
      </c>
      <c r="F1224" s="1260" t="s">
        <v>12045</v>
      </c>
      <c r="G1224" s="1260" t="s">
        <v>18202</v>
      </c>
      <c r="H1224" s="1260" t="s">
        <v>11153</v>
      </c>
      <c r="I1224" s="1260" t="s">
        <v>10976</v>
      </c>
      <c r="J1224" s="1259">
        <v>7431652</v>
      </c>
      <c r="K1224" s="1260" t="s">
        <v>11221</v>
      </c>
      <c r="L1224" s="1260" t="s">
        <v>11155</v>
      </c>
      <c r="M1224" s="1260" t="s">
        <v>2033</v>
      </c>
      <c r="N1224" s="1260" t="s">
        <v>18203</v>
      </c>
      <c r="O1224" s="1260" t="s">
        <v>18201</v>
      </c>
      <c r="P1224" s="1260" t="s">
        <v>18204</v>
      </c>
      <c r="Q1224" s="1260"/>
      <c r="R1224" s="1260"/>
      <c r="S1224" s="1259">
        <v>1</v>
      </c>
      <c r="T1224" s="1260"/>
      <c r="U1224" s="1260" t="s">
        <v>11396</v>
      </c>
      <c r="V1224" s="1260" t="s">
        <v>12083</v>
      </c>
      <c r="W1224" s="1259">
        <v>0</v>
      </c>
      <c r="X1224" s="1259">
        <v>1007</v>
      </c>
      <c r="Y1224" s="1259">
        <v>0</v>
      </c>
    </row>
    <row r="1225" spans="1:25">
      <c r="A1225" s="1350">
        <v>11202001359</v>
      </c>
      <c r="B1225" s="1260"/>
      <c r="C1225" s="1260" t="s">
        <v>18205</v>
      </c>
      <c r="D1225" s="1260" t="s">
        <v>18206</v>
      </c>
      <c r="E1225" s="1260" t="s">
        <v>11190</v>
      </c>
      <c r="F1225" s="1260" t="s">
        <v>12045</v>
      </c>
      <c r="G1225" s="1260" t="s">
        <v>18207</v>
      </c>
      <c r="H1225" s="1260" t="s">
        <v>11153</v>
      </c>
      <c r="I1225" s="1260" t="s">
        <v>10976</v>
      </c>
      <c r="J1225" s="1259">
        <v>7431651</v>
      </c>
      <c r="K1225" s="1260" t="s">
        <v>11221</v>
      </c>
      <c r="L1225" s="1260" t="s">
        <v>11155</v>
      </c>
      <c r="M1225" s="1260" t="s">
        <v>2033</v>
      </c>
      <c r="N1225" s="1260" t="s">
        <v>18208</v>
      </c>
      <c r="O1225" s="1260" t="s">
        <v>18206</v>
      </c>
      <c r="P1225" s="1260" t="s">
        <v>18209</v>
      </c>
      <c r="Q1225" s="1260"/>
      <c r="R1225" s="1260"/>
      <c r="S1225" s="1259">
        <v>1</v>
      </c>
      <c r="T1225" s="1260"/>
      <c r="U1225" s="1260" t="s">
        <v>11396</v>
      </c>
      <c r="V1225" s="1260" t="s">
        <v>12083</v>
      </c>
      <c r="W1225" s="1259">
        <v>0</v>
      </c>
      <c r="X1225" s="1259">
        <v>1007</v>
      </c>
      <c r="Y1225" s="1259">
        <v>0</v>
      </c>
    </row>
    <row r="1226" spans="1:25">
      <c r="A1226" s="1350">
        <v>11202001358</v>
      </c>
      <c r="B1226" s="1260"/>
      <c r="C1226" s="1260" t="s">
        <v>18210</v>
      </c>
      <c r="D1226" s="1260" t="s">
        <v>18211</v>
      </c>
      <c r="E1226" s="1260" t="s">
        <v>11353</v>
      </c>
      <c r="F1226" s="1260" t="s">
        <v>11544</v>
      </c>
      <c r="G1226" s="1260" t="s">
        <v>18212</v>
      </c>
      <c r="H1226" s="1260" t="s">
        <v>11153</v>
      </c>
      <c r="I1226" s="1260" t="s">
        <v>11243</v>
      </c>
      <c r="J1226" s="1259">
        <v>7431650</v>
      </c>
      <c r="K1226" s="1260" t="s">
        <v>11221</v>
      </c>
      <c r="L1226" s="1260" t="s">
        <v>11155</v>
      </c>
      <c r="M1226" s="1260" t="s">
        <v>262</v>
      </c>
      <c r="N1226" s="1260"/>
      <c r="O1226" s="1260" t="s">
        <v>18211</v>
      </c>
      <c r="P1226" s="1260"/>
      <c r="Q1226" s="1260" t="s">
        <v>11533</v>
      </c>
      <c r="R1226" s="1260"/>
      <c r="S1226" s="1259">
        <v>1</v>
      </c>
      <c r="T1226" s="1260"/>
      <c r="U1226" s="1260"/>
      <c r="V1226" s="1260"/>
      <c r="W1226" s="1259">
        <v>0</v>
      </c>
      <c r="X1226" s="1259">
        <v>1007</v>
      </c>
      <c r="Y1226" s="1259">
        <v>0</v>
      </c>
    </row>
    <row r="1227" spans="1:25">
      <c r="A1227" s="1350">
        <v>11202001357</v>
      </c>
      <c r="B1227" s="1260"/>
      <c r="C1227" s="1260" t="s">
        <v>18213</v>
      </c>
      <c r="D1227" s="1260" t="s">
        <v>18214</v>
      </c>
      <c r="E1227" s="1260" t="s">
        <v>18215</v>
      </c>
      <c r="F1227" s="1260" t="s">
        <v>11544</v>
      </c>
      <c r="G1227" s="1260" t="s">
        <v>18216</v>
      </c>
      <c r="H1227" s="1260" t="s">
        <v>11153</v>
      </c>
      <c r="I1227" s="1260" t="s">
        <v>11243</v>
      </c>
      <c r="J1227" s="1259">
        <v>7431649</v>
      </c>
      <c r="K1227" s="1260" t="s">
        <v>11221</v>
      </c>
      <c r="L1227" s="1260" t="s">
        <v>11155</v>
      </c>
      <c r="M1227" s="1260" t="s">
        <v>262</v>
      </c>
      <c r="N1227" s="1260"/>
      <c r="O1227" s="1260" t="s">
        <v>18214</v>
      </c>
      <c r="P1227" s="1260"/>
      <c r="Q1227" s="1260" t="s">
        <v>11411</v>
      </c>
      <c r="R1227" s="1260" t="s">
        <v>18217</v>
      </c>
      <c r="S1227" s="1259">
        <v>1</v>
      </c>
      <c r="T1227" s="1260"/>
      <c r="U1227" s="1260"/>
      <c r="V1227" s="1260"/>
      <c r="W1227" s="1259">
        <v>0</v>
      </c>
      <c r="X1227" s="1259">
        <v>1007</v>
      </c>
      <c r="Y1227" s="1259">
        <v>0</v>
      </c>
    </row>
    <row r="1228" spans="1:25">
      <c r="A1228" s="1350">
        <v>11202001356</v>
      </c>
      <c r="B1228" s="1260" t="s">
        <v>18218</v>
      </c>
      <c r="C1228" s="1260" t="s">
        <v>18219</v>
      </c>
      <c r="D1228" s="1260" t="s">
        <v>18220</v>
      </c>
      <c r="E1228" s="1260" t="s">
        <v>11203</v>
      </c>
      <c r="F1228" s="1260" t="s">
        <v>11522</v>
      </c>
      <c r="G1228" s="1260" t="s">
        <v>18221</v>
      </c>
      <c r="H1228" s="1260" t="s">
        <v>11153</v>
      </c>
      <c r="I1228" s="1260" t="s">
        <v>11177</v>
      </c>
      <c r="J1228" s="1259">
        <v>7431648</v>
      </c>
      <c r="K1228" s="1260" t="s">
        <v>11375</v>
      </c>
      <c r="L1228" s="1260" t="s">
        <v>11155</v>
      </c>
      <c r="M1228" s="1260" t="s">
        <v>1656</v>
      </c>
      <c r="N1228" s="1260" t="s">
        <v>18222</v>
      </c>
      <c r="O1228" s="1260" t="s">
        <v>18220</v>
      </c>
      <c r="P1228" s="1260" t="s">
        <v>18223</v>
      </c>
      <c r="Q1228" s="1260" t="s">
        <v>11830</v>
      </c>
      <c r="R1228" s="1260" t="s">
        <v>18224</v>
      </c>
      <c r="S1228" s="1259">
        <v>1</v>
      </c>
      <c r="T1228" s="1260" t="s">
        <v>18225</v>
      </c>
      <c r="U1228" s="1260" t="s">
        <v>11269</v>
      </c>
      <c r="V1228" s="1260" t="s">
        <v>11270</v>
      </c>
      <c r="W1228" s="1259">
        <v>2259</v>
      </c>
      <c r="X1228" s="1259">
        <v>1008</v>
      </c>
      <c r="Y1228" s="1259">
        <v>0</v>
      </c>
    </row>
    <row r="1229" spans="1:25">
      <c r="A1229" s="1350">
        <v>11202001355</v>
      </c>
      <c r="B1229" s="1260"/>
      <c r="C1229" s="1260" t="s">
        <v>18226</v>
      </c>
      <c r="D1229" s="1260" t="s">
        <v>18227</v>
      </c>
      <c r="E1229" s="1260" t="s">
        <v>11543</v>
      </c>
      <c r="F1229" s="1260" t="s">
        <v>15788</v>
      </c>
      <c r="G1229" s="1260" t="s">
        <v>18228</v>
      </c>
      <c r="H1229" s="1260" t="s">
        <v>11153</v>
      </c>
      <c r="I1229" s="1260" t="s">
        <v>11243</v>
      </c>
      <c r="J1229" s="1259">
        <v>7431647</v>
      </c>
      <c r="K1229" s="1260" t="s">
        <v>11221</v>
      </c>
      <c r="L1229" s="1260" t="s">
        <v>11155</v>
      </c>
      <c r="M1229" s="1260" t="s">
        <v>262</v>
      </c>
      <c r="N1229" s="1260"/>
      <c r="O1229" s="1260" t="s">
        <v>18227</v>
      </c>
      <c r="P1229" s="1260"/>
      <c r="Q1229" s="1260" t="s">
        <v>18229</v>
      </c>
      <c r="R1229" s="1260" t="s">
        <v>18230</v>
      </c>
      <c r="S1229" s="1259">
        <v>1</v>
      </c>
      <c r="T1229" s="1260"/>
      <c r="U1229" s="1260"/>
      <c r="V1229" s="1260"/>
      <c r="W1229" s="1259">
        <v>0</v>
      </c>
      <c r="X1229" s="1259">
        <v>1007</v>
      </c>
      <c r="Y1229" s="1259">
        <v>0</v>
      </c>
    </row>
    <row r="1230" spans="1:25">
      <c r="A1230" s="1350">
        <v>11202001354</v>
      </c>
      <c r="B1230" s="1260"/>
      <c r="C1230" s="1260" t="s">
        <v>18231</v>
      </c>
      <c r="D1230" s="1260" t="s">
        <v>18232</v>
      </c>
      <c r="E1230" s="1260" t="s">
        <v>11175</v>
      </c>
      <c r="F1230" s="1260" t="s">
        <v>11522</v>
      </c>
      <c r="G1230" s="1260" t="s">
        <v>18233</v>
      </c>
      <c r="H1230" s="1260" t="s">
        <v>11153</v>
      </c>
      <c r="I1230" s="1260" t="s">
        <v>11177</v>
      </c>
      <c r="J1230" s="1259">
        <v>7431646</v>
      </c>
      <c r="K1230" s="1260" t="s">
        <v>11221</v>
      </c>
      <c r="L1230" s="1260" t="s">
        <v>11155</v>
      </c>
      <c r="M1230" s="1260" t="s">
        <v>2241</v>
      </c>
      <c r="N1230" s="1260" t="s">
        <v>18234</v>
      </c>
      <c r="O1230" s="1260" t="s">
        <v>18232</v>
      </c>
      <c r="P1230" s="1260" t="s">
        <v>11192</v>
      </c>
      <c r="Q1230" s="1260"/>
      <c r="R1230" s="1260" t="s">
        <v>18235</v>
      </c>
      <c r="S1230" s="1259">
        <v>1</v>
      </c>
      <c r="T1230" s="1260"/>
      <c r="U1230" s="1260" t="s">
        <v>11182</v>
      </c>
      <c r="V1230" s="1260" t="s">
        <v>11898</v>
      </c>
      <c r="W1230" s="1259">
        <v>0</v>
      </c>
      <c r="X1230" s="1259">
        <v>1007</v>
      </c>
      <c r="Y1230" s="1259">
        <v>0</v>
      </c>
    </row>
    <row r="1231" spans="1:25">
      <c r="A1231" s="1350">
        <v>11202001353</v>
      </c>
      <c r="B1231" s="1260"/>
      <c r="C1231" s="1260" t="s">
        <v>18236</v>
      </c>
      <c r="D1231" s="1260" t="s">
        <v>18237</v>
      </c>
      <c r="E1231" s="1260" t="s">
        <v>11702</v>
      </c>
      <c r="F1231" s="1260" t="s">
        <v>11522</v>
      </c>
      <c r="G1231" s="1260" t="s">
        <v>18238</v>
      </c>
      <c r="H1231" s="1260" t="s">
        <v>11153</v>
      </c>
      <c r="I1231" s="1260" t="s">
        <v>11177</v>
      </c>
      <c r="J1231" s="1259">
        <v>7431645</v>
      </c>
      <c r="K1231" s="1260" t="s">
        <v>11221</v>
      </c>
      <c r="L1231" s="1260" t="s">
        <v>11155</v>
      </c>
      <c r="M1231" s="1260" t="s">
        <v>262</v>
      </c>
      <c r="N1231" s="1260"/>
      <c r="O1231" s="1260" t="s">
        <v>18237</v>
      </c>
      <c r="P1231" s="1260"/>
      <c r="Q1231" s="1260"/>
      <c r="R1231" s="1260" t="s">
        <v>18239</v>
      </c>
      <c r="S1231" s="1259">
        <v>1</v>
      </c>
      <c r="T1231" s="1260"/>
      <c r="U1231" s="1260"/>
      <c r="V1231" s="1260"/>
      <c r="W1231" s="1259">
        <v>0</v>
      </c>
      <c r="X1231" s="1259">
        <v>1007</v>
      </c>
      <c r="Y1231" s="1259">
        <v>0</v>
      </c>
    </row>
    <row r="1232" spans="1:25">
      <c r="A1232" s="1350">
        <v>11202001352</v>
      </c>
      <c r="B1232" s="1260" t="s">
        <v>18240</v>
      </c>
      <c r="C1232" s="1260" t="s">
        <v>18241</v>
      </c>
      <c r="D1232" s="1260" t="s">
        <v>17661</v>
      </c>
      <c r="E1232" s="1260" t="s">
        <v>11190</v>
      </c>
      <c r="F1232" s="1260" t="s">
        <v>11522</v>
      </c>
      <c r="G1232" s="1260" t="s">
        <v>18242</v>
      </c>
      <c r="H1232" s="1260" t="s">
        <v>11153</v>
      </c>
      <c r="I1232" s="1260" t="s">
        <v>11177</v>
      </c>
      <c r="J1232" s="1259">
        <v>7431644</v>
      </c>
      <c r="K1232" s="1260" t="s">
        <v>11221</v>
      </c>
      <c r="L1232" s="1260" t="s">
        <v>11155</v>
      </c>
      <c r="M1232" s="1260" t="s">
        <v>2121</v>
      </c>
      <c r="N1232" s="1260" t="s">
        <v>17663</v>
      </c>
      <c r="O1232" s="1260" t="s">
        <v>17661</v>
      </c>
      <c r="P1232" s="1260" t="s">
        <v>17664</v>
      </c>
      <c r="Q1232" s="1260" t="s">
        <v>11846</v>
      </c>
      <c r="R1232" s="1260" t="s">
        <v>17664</v>
      </c>
      <c r="S1232" s="1259">
        <v>1</v>
      </c>
      <c r="T1232" s="1260" t="s">
        <v>18243</v>
      </c>
      <c r="U1232" s="1260" t="s">
        <v>11269</v>
      </c>
      <c r="V1232" s="1260" t="s">
        <v>11620</v>
      </c>
      <c r="W1232" s="1259">
        <v>0</v>
      </c>
      <c r="X1232" s="1259">
        <v>1007</v>
      </c>
      <c r="Y1232" s="1259">
        <v>0</v>
      </c>
    </row>
    <row r="1233" spans="1:25">
      <c r="A1233" s="1350">
        <v>11202001351</v>
      </c>
      <c r="B1233" s="1260"/>
      <c r="C1233" s="1260" t="s">
        <v>18244</v>
      </c>
      <c r="D1233" s="1260" t="s">
        <v>18245</v>
      </c>
      <c r="E1233" s="1260" t="s">
        <v>11311</v>
      </c>
      <c r="F1233" s="1260" t="s">
        <v>12045</v>
      </c>
      <c r="G1233" s="1260" t="s">
        <v>18246</v>
      </c>
      <c r="H1233" s="1260" t="s">
        <v>11153</v>
      </c>
      <c r="I1233" s="1260" t="s">
        <v>10976</v>
      </c>
      <c r="J1233" s="1259">
        <v>7431643</v>
      </c>
      <c r="K1233" s="1260" t="s">
        <v>11221</v>
      </c>
      <c r="L1233" s="1260" t="s">
        <v>11155</v>
      </c>
      <c r="M1233" s="1260" t="s">
        <v>1944</v>
      </c>
      <c r="N1233" s="1260" t="s">
        <v>12019</v>
      </c>
      <c r="O1233" s="1260" t="s">
        <v>18245</v>
      </c>
      <c r="P1233" s="1260" t="s">
        <v>11192</v>
      </c>
      <c r="Q1233" s="1260" t="s">
        <v>18247</v>
      </c>
      <c r="R1233" s="1260" t="s">
        <v>12764</v>
      </c>
      <c r="S1233" s="1259">
        <v>1</v>
      </c>
      <c r="T1233" s="1260"/>
      <c r="U1233" s="1260" t="s">
        <v>11396</v>
      </c>
      <c r="V1233" s="1260" t="s">
        <v>12022</v>
      </c>
      <c r="W1233" s="1259">
        <v>0</v>
      </c>
      <c r="X1233" s="1259">
        <v>1007</v>
      </c>
      <c r="Y1233" s="1259">
        <v>0</v>
      </c>
    </row>
    <row r="1234" spans="1:25">
      <c r="A1234" s="1350">
        <v>11202001350</v>
      </c>
      <c r="B1234" s="1260" t="s">
        <v>18248</v>
      </c>
      <c r="C1234" s="1260" t="s">
        <v>18249</v>
      </c>
      <c r="D1234" s="1260" t="s">
        <v>18250</v>
      </c>
      <c r="E1234" s="1260" t="s">
        <v>11151</v>
      </c>
      <c r="F1234" s="1260" t="s">
        <v>18251</v>
      </c>
      <c r="G1234" s="1260" t="s">
        <v>18252</v>
      </c>
      <c r="H1234" s="1260" t="s">
        <v>11153</v>
      </c>
      <c r="I1234" s="1260" t="s">
        <v>11164</v>
      </c>
      <c r="J1234" s="1259">
        <v>7431642</v>
      </c>
      <c r="K1234" s="1260" t="s">
        <v>11221</v>
      </c>
      <c r="L1234" s="1260" t="s">
        <v>11155</v>
      </c>
      <c r="M1234" s="1260" t="s">
        <v>2154</v>
      </c>
      <c r="N1234" s="1260" t="s">
        <v>18253</v>
      </c>
      <c r="O1234" s="1260" t="s">
        <v>18250</v>
      </c>
      <c r="P1234" s="1260" t="s">
        <v>18254</v>
      </c>
      <c r="Q1234" s="1260" t="s">
        <v>18255</v>
      </c>
      <c r="R1234" s="1260" t="s">
        <v>18254</v>
      </c>
      <c r="S1234" s="1259">
        <v>1</v>
      </c>
      <c r="T1234" s="1260" t="s">
        <v>18256</v>
      </c>
      <c r="U1234" s="1260" t="s">
        <v>11290</v>
      </c>
      <c r="V1234" s="1260" t="s">
        <v>18257</v>
      </c>
      <c r="W1234" s="1259">
        <v>0</v>
      </c>
      <c r="X1234" s="1259">
        <v>1007</v>
      </c>
      <c r="Y1234" s="1259">
        <v>0</v>
      </c>
    </row>
    <row r="1235" spans="1:25">
      <c r="A1235" s="1350">
        <v>11202001349</v>
      </c>
      <c r="B1235" s="1260" t="s">
        <v>18258</v>
      </c>
      <c r="C1235" s="1260" t="s">
        <v>18259</v>
      </c>
      <c r="D1235" s="1260" t="s">
        <v>18260</v>
      </c>
      <c r="E1235" s="1260" t="s">
        <v>11203</v>
      </c>
      <c r="F1235" s="1260" t="s">
        <v>11522</v>
      </c>
      <c r="G1235" s="1260" t="s">
        <v>18261</v>
      </c>
      <c r="H1235" s="1260" t="s">
        <v>11153</v>
      </c>
      <c r="I1235" s="1260" t="s">
        <v>11177</v>
      </c>
      <c r="J1235" s="1259">
        <v>7431641</v>
      </c>
      <c r="K1235" s="1260" t="s">
        <v>11221</v>
      </c>
      <c r="L1235" s="1260" t="s">
        <v>11155</v>
      </c>
      <c r="M1235" s="1260" t="s">
        <v>1499</v>
      </c>
      <c r="N1235" s="1260" t="s">
        <v>18262</v>
      </c>
      <c r="O1235" s="1260" t="s">
        <v>18260</v>
      </c>
      <c r="P1235" s="1260" t="s">
        <v>18263</v>
      </c>
      <c r="Q1235" s="1260" t="s">
        <v>18264</v>
      </c>
      <c r="R1235" s="1260" t="s">
        <v>18263</v>
      </c>
      <c r="S1235" s="1259">
        <v>1</v>
      </c>
      <c r="T1235" s="1260" t="s">
        <v>18265</v>
      </c>
      <c r="U1235" s="1260" t="s">
        <v>11158</v>
      </c>
      <c r="V1235" s="1260" t="s">
        <v>11263</v>
      </c>
      <c r="W1235" s="1259">
        <v>0</v>
      </c>
      <c r="X1235" s="1259">
        <v>1007</v>
      </c>
      <c r="Y1235" s="1259">
        <v>0</v>
      </c>
    </row>
    <row r="1236" spans="1:25">
      <c r="A1236" s="1350">
        <v>11202001348</v>
      </c>
      <c r="B1236" s="1260"/>
      <c r="C1236" s="1260" t="s">
        <v>18266</v>
      </c>
      <c r="D1236" s="1260" t="s">
        <v>18267</v>
      </c>
      <c r="E1236" s="1260" t="s">
        <v>11560</v>
      </c>
      <c r="F1236" s="1260" t="s">
        <v>18150</v>
      </c>
      <c r="G1236" s="1260" t="s">
        <v>18268</v>
      </c>
      <c r="H1236" s="1260" t="s">
        <v>11153</v>
      </c>
      <c r="I1236" s="1260" t="s">
        <v>10976</v>
      </c>
      <c r="J1236" s="1259">
        <v>7431640</v>
      </c>
      <c r="K1236" s="1260" t="s">
        <v>11221</v>
      </c>
      <c r="L1236" s="1260" t="s">
        <v>11155</v>
      </c>
      <c r="M1236" s="1260" t="s">
        <v>2527</v>
      </c>
      <c r="N1236" s="1260" t="s">
        <v>17003</v>
      </c>
      <c r="O1236" s="1260" t="s">
        <v>18267</v>
      </c>
      <c r="P1236" s="1260" t="s">
        <v>18269</v>
      </c>
      <c r="Q1236" s="1260"/>
      <c r="R1236" s="1260" t="s">
        <v>18269</v>
      </c>
      <c r="S1236" s="1259">
        <v>1</v>
      </c>
      <c r="T1236" s="1260"/>
      <c r="U1236" s="1260" t="s">
        <v>11158</v>
      </c>
      <c r="V1236" s="1260" t="s">
        <v>12716</v>
      </c>
      <c r="W1236" s="1259">
        <v>0</v>
      </c>
      <c r="X1236" s="1259">
        <v>1007</v>
      </c>
      <c r="Y1236" s="1259">
        <v>0</v>
      </c>
    </row>
    <row r="1237" spans="1:25">
      <c r="A1237" s="1350">
        <v>11202001347</v>
      </c>
      <c r="B1237" s="1260"/>
      <c r="C1237" s="1260" t="s">
        <v>18270</v>
      </c>
      <c r="D1237" s="1260" t="s">
        <v>18271</v>
      </c>
      <c r="E1237" s="1260" t="s">
        <v>11175</v>
      </c>
      <c r="F1237" s="1260" t="s">
        <v>17195</v>
      </c>
      <c r="G1237" s="1260" t="s">
        <v>18272</v>
      </c>
      <c r="H1237" s="1260" t="s">
        <v>11153</v>
      </c>
      <c r="I1237" s="1260" t="s">
        <v>10976</v>
      </c>
      <c r="J1237" s="1259">
        <v>7431639</v>
      </c>
      <c r="K1237" s="1260" t="s">
        <v>11221</v>
      </c>
      <c r="L1237" s="1260" t="s">
        <v>11155</v>
      </c>
      <c r="M1237" s="1260" t="s">
        <v>2527</v>
      </c>
      <c r="N1237" s="1260" t="s">
        <v>14277</v>
      </c>
      <c r="O1237" s="1260" t="s">
        <v>18271</v>
      </c>
      <c r="P1237" s="1260"/>
      <c r="Q1237" s="1260"/>
      <c r="R1237" s="1260"/>
      <c r="S1237" s="1259">
        <v>1</v>
      </c>
      <c r="T1237" s="1260"/>
      <c r="U1237" s="1260" t="s">
        <v>11231</v>
      </c>
      <c r="V1237" s="1260" t="s">
        <v>14282</v>
      </c>
      <c r="W1237" s="1259">
        <v>0</v>
      </c>
      <c r="X1237" s="1259">
        <v>1007</v>
      </c>
      <c r="Y1237" s="1259">
        <v>0</v>
      </c>
    </row>
    <row r="1238" spans="1:25">
      <c r="A1238" s="1350">
        <v>11202001346</v>
      </c>
      <c r="B1238" s="1260"/>
      <c r="C1238" s="1260" t="s">
        <v>18273</v>
      </c>
      <c r="D1238" s="1260" t="s">
        <v>18274</v>
      </c>
      <c r="E1238" s="1260" t="s">
        <v>11543</v>
      </c>
      <c r="F1238" s="1260" t="s">
        <v>15788</v>
      </c>
      <c r="G1238" s="1260" t="s">
        <v>18275</v>
      </c>
      <c r="H1238" s="1260" t="s">
        <v>11153</v>
      </c>
      <c r="I1238" s="1260" t="s">
        <v>11243</v>
      </c>
      <c r="J1238" s="1259">
        <v>7431638</v>
      </c>
      <c r="K1238" s="1260" t="s">
        <v>11221</v>
      </c>
      <c r="L1238" s="1260" t="s">
        <v>11155</v>
      </c>
      <c r="M1238" s="1260" t="s">
        <v>262</v>
      </c>
      <c r="N1238" s="1260"/>
      <c r="O1238" s="1260" t="s">
        <v>18274</v>
      </c>
      <c r="P1238" s="1260"/>
      <c r="Q1238" s="1260" t="s">
        <v>11533</v>
      </c>
      <c r="R1238" s="1260"/>
      <c r="S1238" s="1259">
        <v>1</v>
      </c>
      <c r="T1238" s="1260"/>
      <c r="U1238" s="1260"/>
      <c r="V1238" s="1260"/>
      <c r="W1238" s="1259">
        <v>0</v>
      </c>
      <c r="X1238" s="1259">
        <v>1007</v>
      </c>
      <c r="Y1238" s="1259">
        <v>0</v>
      </c>
    </row>
    <row r="1239" spans="1:25">
      <c r="A1239" s="1350">
        <v>11202001345</v>
      </c>
      <c r="B1239" s="1260"/>
      <c r="C1239" s="1260" t="s">
        <v>18276</v>
      </c>
      <c r="D1239" s="1260" t="s">
        <v>18277</v>
      </c>
      <c r="E1239" s="1260" t="s">
        <v>11353</v>
      </c>
      <c r="F1239" s="1260" t="s">
        <v>18278</v>
      </c>
      <c r="G1239" s="1260" t="s">
        <v>18279</v>
      </c>
      <c r="H1239" s="1260" t="s">
        <v>11153</v>
      </c>
      <c r="I1239" s="1260" t="s">
        <v>11243</v>
      </c>
      <c r="J1239" s="1259">
        <v>7431637</v>
      </c>
      <c r="K1239" s="1260" t="s">
        <v>11221</v>
      </c>
      <c r="L1239" s="1260" t="s">
        <v>11155</v>
      </c>
      <c r="M1239" s="1260" t="s">
        <v>262</v>
      </c>
      <c r="N1239" s="1260"/>
      <c r="O1239" s="1260" t="s">
        <v>18277</v>
      </c>
      <c r="P1239" s="1260"/>
      <c r="Q1239" s="1260" t="s">
        <v>11533</v>
      </c>
      <c r="R1239" s="1260"/>
      <c r="S1239" s="1259">
        <v>1</v>
      </c>
      <c r="T1239" s="1260"/>
      <c r="U1239" s="1260"/>
      <c r="V1239" s="1260"/>
      <c r="W1239" s="1259">
        <v>0</v>
      </c>
      <c r="X1239" s="1259">
        <v>1007</v>
      </c>
      <c r="Y1239" s="1259">
        <v>0</v>
      </c>
    </row>
    <row r="1240" spans="1:25">
      <c r="A1240" s="1350">
        <v>11202001344</v>
      </c>
      <c r="B1240" s="1260"/>
      <c r="C1240" s="1260" t="s">
        <v>18280</v>
      </c>
      <c r="D1240" s="1260" t="s">
        <v>18281</v>
      </c>
      <c r="E1240" s="1260" t="s">
        <v>11266</v>
      </c>
      <c r="F1240" s="1260" t="s">
        <v>18103</v>
      </c>
      <c r="G1240" s="1260" t="s">
        <v>18282</v>
      </c>
      <c r="H1240" s="1260" t="s">
        <v>11153</v>
      </c>
      <c r="I1240" s="1260" t="s">
        <v>11164</v>
      </c>
      <c r="J1240" s="1259">
        <v>7431636</v>
      </c>
      <c r="K1240" s="1260" t="s">
        <v>11221</v>
      </c>
      <c r="L1240" s="1260" t="s">
        <v>11155</v>
      </c>
      <c r="M1240" s="1260" t="s">
        <v>262</v>
      </c>
      <c r="N1240" s="1260"/>
      <c r="O1240" s="1260" t="s">
        <v>18281</v>
      </c>
      <c r="P1240" s="1260"/>
      <c r="Q1240" s="1260" t="s">
        <v>18283</v>
      </c>
      <c r="R1240" s="1260" t="s">
        <v>18284</v>
      </c>
      <c r="S1240" s="1259">
        <v>1</v>
      </c>
      <c r="T1240" s="1260"/>
      <c r="U1240" s="1260"/>
      <c r="V1240" s="1260"/>
      <c r="W1240" s="1259">
        <v>0</v>
      </c>
      <c r="X1240" s="1259">
        <v>1007</v>
      </c>
      <c r="Y1240" s="1259">
        <v>0</v>
      </c>
    </row>
    <row r="1241" spans="1:25">
      <c r="A1241" s="1350">
        <v>11202001343</v>
      </c>
      <c r="B1241" s="1260"/>
      <c r="C1241" s="1260" t="s">
        <v>18285</v>
      </c>
      <c r="D1241" s="1260" t="s">
        <v>18286</v>
      </c>
      <c r="E1241" s="1260" t="s">
        <v>11190</v>
      </c>
      <c r="F1241" s="1260" t="s">
        <v>18287</v>
      </c>
      <c r="G1241" s="1260" t="s">
        <v>18288</v>
      </c>
      <c r="H1241" s="1260" t="s">
        <v>11153</v>
      </c>
      <c r="I1241" s="1260" t="s">
        <v>10976</v>
      </c>
      <c r="J1241" s="1259">
        <v>7431635</v>
      </c>
      <c r="K1241" s="1260" t="s">
        <v>11221</v>
      </c>
      <c r="L1241" s="1260" t="s">
        <v>11155</v>
      </c>
      <c r="M1241" s="1260" t="s">
        <v>2285</v>
      </c>
      <c r="N1241" s="1260" t="s">
        <v>18289</v>
      </c>
      <c r="O1241" s="1260" t="s">
        <v>18286</v>
      </c>
      <c r="P1241" s="1260" t="s">
        <v>16440</v>
      </c>
      <c r="Q1241" s="1260" t="s">
        <v>14070</v>
      </c>
      <c r="R1241" s="1260" t="s">
        <v>18290</v>
      </c>
      <c r="S1241" s="1259">
        <v>1</v>
      </c>
      <c r="T1241" s="1260"/>
      <c r="U1241" s="1260" t="s">
        <v>12408</v>
      </c>
      <c r="V1241" s="1260" t="s">
        <v>12675</v>
      </c>
      <c r="W1241" s="1259">
        <v>0</v>
      </c>
      <c r="X1241" s="1259">
        <v>1007</v>
      </c>
      <c r="Y1241" s="1259">
        <v>0</v>
      </c>
    </row>
    <row r="1242" spans="1:25">
      <c r="A1242" s="1350">
        <v>11202001342</v>
      </c>
      <c r="B1242" s="1260"/>
      <c r="C1242" s="1260" t="s">
        <v>18291</v>
      </c>
      <c r="D1242" s="1260" t="s">
        <v>18292</v>
      </c>
      <c r="E1242" s="1260" t="s">
        <v>11560</v>
      </c>
      <c r="F1242" s="1260" t="s">
        <v>11522</v>
      </c>
      <c r="G1242" s="1260" t="s">
        <v>18293</v>
      </c>
      <c r="H1242" s="1260" t="s">
        <v>11153</v>
      </c>
      <c r="I1242" s="1260" t="s">
        <v>11177</v>
      </c>
      <c r="J1242" s="1259">
        <v>7431634</v>
      </c>
      <c r="K1242" s="1260" t="s">
        <v>11221</v>
      </c>
      <c r="L1242" s="1260" t="s">
        <v>11155</v>
      </c>
      <c r="M1242" s="1260" t="s">
        <v>2552</v>
      </c>
      <c r="N1242" s="1260" t="s">
        <v>17090</v>
      </c>
      <c r="O1242" s="1260" t="s">
        <v>18292</v>
      </c>
      <c r="P1242" s="1260"/>
      <c r="Q1242" s="1260"/>
      <c r="R1242" s="1259">
        <v>7761036</v>
      </c>
      <c r="S1242" s="1259">
        <v>1</v>
      </c>
      <c r="T1242" s="1260"/>
      <c r="U1242" s="1260" t="s">
        <v>11269</v>
      </c>
      <c r="V1242" s="1260" t="s">
        <v>13377</v>
      </c>
      <c r="W1242" s="1259">
        <v>0</v>
      </c>
      <c r="X1242" s="1259">
        <v>1007</v>
      </c>
      <c r="Y1242" s="1259">
        <v>0</v>
      </c>
    </row>
    <row r="1243" spans="1:25">
      <c r="A1243" s="1350">
        <v>11202001341</v>
      </c>
      <c r="B1243" s="1260"/>
      <c r="C1243" s="1260" t="s">
        <v>18294</v>
      </c>
      <c r="D1243" s="1260" t="s">
        <v>18295</v>
      </c>
      <c r="E1243" s="1260" t="s">
        <v>11560</v>
      </c>
      <c r="F1243" s="1260" t="s">
        <v>11902</v>
      </c>
      <c r="G1243" s="1260" t="s">
        <v>18296</v>
      </c>
      <c r="H1243" s="1260" t="s">
        <v>11153</v>
      </c>
      <c r="I1243" s="1260" t="s">
        <v>10976</v>
      </c>
      <c r="J1243" s="1259">
        <v>7431633</v>
      </c>
      <c r="K1243" s="1260" t="s">
        <v>11221</v>
      </c>
      <c r="L1243" s="1260" t="s">
        <v>11155</v>
      </c>
      <c r="M1243" s="1260" t="s">
        <v>262</v>
      </c>
      <c r="N1243" s="1260"/>
      <c r="O1243" s="1260" t="s">
        <v>18295</v>
      </c>
      <c r="P1243" s="1260" t="s">
        <v>18297</v>
      </c>
      <c r="Q1243" s="1260" t="s">
        <v>12131</v>
      </c>
      <c r="R1243" s="1260" t="s">
        <v>18297</v>
      </c>
      <c r="S1243" s="1259">
        <v>1</v>
      </c>
      <c r="T1243" s="1260"/>
      <c r="U1243" s="1260"/>
      <c r="V1243" s="1260"/>
      <c r="W1243" s="1259">
        <v>0</v>
      </c>
      <c r="X1243" s="1259">
        <v>1007</v>
      </c>
      <c r="Y1243" s="1259">
        <v>0</v>
      </c>
    </row>
    <row r="1244" spans="1:25">
      <c r="A1244" s="1350">
        <v>11202001340</v>
      </c>
      <c r="B1244" s="1260" t="s">
        <v>18298</v>
      </c>
      <c r="C1244" s="1260" t="s">
        <v>18299</v>
      </c>
      <c r="D1244" s="1260" t="s">
        <v>18300</v>
      </c>
      <c r="E1244" s="1260" t="s">
        <v>17376</v>
      </c>
      <c r="F1244" s="1260" t="s">
        <v>18301</v>
      </c>
      <c r="G1244" s="1260" t="s">
        <v>18302</v>
      </c>
      <c r="H1244" s="1260" t="s">
        <v>11153</v>
      </c>
      <c r="I1244" s="1260" t="s">
        <v>11164</v>
      </c>
      <c r="J1244" s="1259">
        <v>7431632</v>
      </c>
      <c r="K1244" s="1260" t="s">
        <v>11221</v>
      </c>
      <c r="L1244" s="1260" t="s">
        <v>11155</v>
      </c>
      <c r="M1244" s="1260" t="s">
        <v>2399</v>
      </c>
      <c r="N1244" s="1260" t="s">
        <v>18303</v>
      </c>
      <c r="O1244" s="1260" t="s">
        <v>18300</v>
      </c>
      <c r="P1244" s="1260" t="s">
        <v>17380</v>
      </c>
      <c r="Q1244" s="1260" t="s">
        <v>18304</v>
      </c>
      <c r="R1244" s="1260" t="s">
        <v>17380</v>
      </c>
      <c r="S1244" s="1259">
        <v>1</v>
      </c>
      <c r="T1244" s="1260" t="s">
        <v>18305</v>
      </c>
      <c r="U1244" s="1260" t="s">
        <v>12320</v>
      </c>
      <c r="V1244" s="1260" t="s">
        <v>17383</v>
      </c>
      <c r="W1244" s="1259">
        <v>0</v>
      </c>
      <c r="X1244" s="1259">
        <v>1007</v>
      </c>
      <c r="Y1244" s="1259">
        <v>0</v>
      </c>
    </row>
    <row r="1245" spans="1:25">
      <c r="A1245" s="1350">
        <v>11202001339</v>
      </c>
      <c r="B1245" s="1260" t="s">
        <v>18306</v>
      </c>
      <c r="C1245" s="1260" t="s">
        <v>18307</v>
      </c>
      <c r="D1245" s="1260" t="s">
        <v>18308</v>
      </c>
      <c r="E1245" s="1260" t="s">
        <v>11593</v>
      </c>
      <c r="F1245" s="1260" t="s">
        <v>18103</v>
      </c>
      <c r="G1245" s="1260" t="s">
        <v>18309</v>
      </c>
      <c r="H1245" s="1260" t="s">
        <v>11153</v>
      </c>
      <c r="I1245" s="1260" t="s">
        <v>11164</v>
      </c>
      <c r="J1245" s="1259">
        <v>7431631</v>
      </c>
      <c r="K1245" s="1260" t="s">
        <v>11221</v>
      </c>
      <c r="L1245" s="1260" t="s">
        <v>11155</v>
      </c>
      <c r="M1245" s="1260" t="s">
        <v>2019</v>
      </c>
      <c r="N1245" s="1260" t="s">
        <v>18310</v>
      </c>
      <c r="O1245" s="1260" t="s">
        <v>18308</v>
      </c>
      <c r="P1245" s="1260" t="s">
        <v>18311</v>
      </c>
      <c r="Q1245" s="1260" t="s">
        <v>11313</v>
      </c>
      <c r="R1245" s="1260" t="s">
        <v>18311</v>
      </c>
      <c r="S1245" s="1259">
        <v>1</v>
      </c>
      <c r="T1245" s="1260" t="s">
        <v>18312</v>
      </c>
      <c r="U1245" s="1260" t="s">
        <v>11921</v>
      </c>
      <c r="V1245" s="1260" t="s">
        <v>18313</v>
      </c>
      <c r="W1245" s="1259">
        <v>0</v>
      </c>
      <c r="X1245" s="1259">
        <v>1007</v>
      </c>
      <c r="Y1245" s="1259">
        <v>0</v>
      </c>
    </row>
    <row r="1246" spans="1:25">
      <c r="A1246" s="1350">
        <v>11202001338</v>
      </c>
      <c r="B1246" s="1260" t="s">
        <v>18314</v>
      </c>
      <c r="C1246" s="1260" t="s">
        <v>18315</v>
      </c>
      <c r="D1246" s="1260" t="s">
        <v>18316</v>
      </c>
      <c r="E1246" s="1260" t="s">
        <v>11190</v>
      </c>
      <c r="F1246" s="1260" t="s">
        <v>18287</v>
      </c>
      <c r="G1246" s="1260" t="s">
        <v>18317</v>
      </c>
      <c r="H1246" s="1260" t="s">
        <v>11153</v>
      </c>
      <c r="I1246" s="1260" t="s">
        <v>10976</v>
      </c>
      <c r="J1246" s="1259">
        <v>7431630</v>
      </c>
      <c r="K1246" s="1260" t="s">
        <v>11221</v>
      </c>
      <c r="L1246" s="1260" t="s">
        <v>11155</v>
      </c>
      <c r="M1246" s="1260" t="s">
        <v>2533</v>
      </c>
      <c r="N1246" s="1260" t="s">
        <v>18318</v>
      </c>
      <c r="O1246" s="1260" t="s">
        <v>18316</v>
      </c>
      <c r="P1246" s="1260" t="s">
        <v>18319</v>
      </c>
      <c r="Q1246" s="1260" t="s">
        <v>12261</v>
      </c>
      <c r="R1246" s="1260" t="s">
        <v>18319</v>
      </c>
      <c r="S1246" s="1259">
        <v>1</v>
      </c>
      <c r="T1246" s="1260" t="s">
        <v>18320</v>
      </c>
      <c r="U1246" s="1260" t="s">
        <v>11158</v>
      </c>
      <c r="V1246" s="1260" t="s">
        <v>11762</v>
      </c>
      <c r="W1246" s="1259">
        <v>0</v>
      </c>
      <c r="X1246" s="1259">
        <v>1007</v>
      </c>
      <c r="Y1246" s="1259">
        <v>0</v>
      </c>
    </row>
    <row r="1247" spans="1:25">
      <c r="A1247" s="1350">
        <v>11202001337</v>
      </c>
      <c r="B1247" s="1260"/>
      <c r="C1247" s="1260" t="s">
        <v>18321</v>
      </c>
      <c r="D1247" s="1260" t="s">
        <v>18322</v>
      </c>
      <c r="E1247" s="1260" t="s">
        <v>11190</v>
      </c>
      <c r="F1247" s="1260" t="s">
        <v>17195</v>
      </c>
      <c r="G1247" s="1260" t="s">
        <v>18323</v>
      </c>
      <c r="H1247" s="1260" t="s">
        <v>11153</v>
      </c>
      <c r="I1247" s="1260" t="s">
        <v>10976</v>
      </c>
      <c r="J1247" s="1259">
        <v>7431629</v>
      </c>
      <c r="K1247" s="1260" t="s">
        <v>11221</v>
      </c>
      <c r="L1247" s="1260" t="s">
        <v>11155</v>
      </c>
      <c r="M1247" s="1260" t="s">
        <v>2529</v>
      </c>
      <c r="N1247" s="1260" t="s">
        <v>18324</v>
      </c>
      <c r="O1247" s="1260" t="s">
        <v>18322</v>
      </c>
      <c r="P1247" s="1260" t="s">
        <v>18325</v>
      </c>
      <c r="Q1247" s="1260" t="s">
        <v>11394</v>
      </c>
      <c r="R1247" s="1260" t="s">
        <v>18325</v>
      </c>
      <c r="S1247" s="1259">
        <v>1</v>
      </c>
      <c r="T1247" s="1260"/>
      <c r="U1247" s="1260" t="s">
        <v>11231</v>
      </c>
      <c r="V1247" s="1260" t="s">
        <v>12126</v>
      </c>
      <c r="W1247" s="1259">
        <v>0</v>
      </c>
      <c r="X1247" s="1259">
        <v>1007</v>
      </c>
      <c r="Y1247" s="1259">
        <v>0</v>
      </c>
    </row>
    <row r="1248" spans="1:25">
      <c r="A1248" s="1350">
        <v>11202001336</v>
      </c>
      <c r="B1248" s="1260"/>
      <c r="C1248" s="1260" t="s">
        <v>18326</v>
      </c>
      <c r="D1248" s="1260" t="s">
        <v>18327</v>
      </c>
      <c r="E1248" s="1260" t="s">
        <v>11175</v>
      </c>
      <c r="F1248" s="1260" t="s">
        <v>11522</v>
      </c>
      <c r="G1248" s="1260" t="s">
        <v>18328</v>
      </c>
      <c r="H1248" s="1260" t="s">
        <v>11153</v>
      </c>
      <c r="I1248" s="1260" t="s">
        <v>11177</v>
      </c>
      <c r="J1248" s="1259">
        <v>7431628</v>
      </c>
      <c r="K1248" s="1260" t="s">
        <v>11221</v>
      </c>
      <c r="L1248" s="1260" t="s">
        <v>11155</v>
      </c>
      <c r="M1248" s="1260" t="s">
        <v>2132</v>
      </c>
      <c r="N1248" s="1260" t="s">
        <v>18329</v>
      </c>
      <c r="O1248" s="1260" t="s">
        <v>18327</v>
      </c>
      <c r="P1248" s="1260" t="s">
        <v>18330</v>
      </c>
      <c r="Q1248" s="1260"/>
      <c r="R1248" s="1260" t="s">
        <v>18331</v>
      </c>
      <c r="S1248" s="1259">
        <v>1</v>
      </c>
      <c r="T1248" s="1260"/>
      <c r="U1248" s="1260" t="s">
        <v>11209</v>
      </c>
      <c r="V1248" s="1260" t="s">
        <v>13097</v>
      </c>
      <c r="W1248" s="1259">
        <v>0</v>
      </c>
      <c r="X1248" s="1259">
        <v>1007</v>
      </c>
      <c r="Y1248" s="1259">
        <v>0</v>
      </c>
    </row>
    <row r="1249" spans="1:25">
      <c r="A1249" s="1350">
        <v>11202001335</v>
      </c>
      <c r="B1249" s="1260"/>
      <c r="C1249" s="1260" t="s">
        <v>18332</v>
      </c>
      <c r="D1249" s="1260" t="s">
        <v>18333</v>
      </c>
      <c r="E1249" s="1260" t="s">
        <v>11190</v>
      </c>
      <c r="F1249" s="1260"/>
      <c r="G1249" s="1260"/>
      <c r="H1249" s="1260" t="s">
        <v>11153</v>
      </c>
      <c r="I1249" s="1260" t="s">
        <v>10976</v>
      </c>
      <c r="J1249" s="1259">
        <v>7431627</v>
      </c>
      <c r="K1249" s="1260" t="s">
        <v>11221</v>
      </c>
      <c r="L1249" s="1260" t="s">
        <v>11275</v>
      </c>
      <c r="M1249" s="1260" t="s">
        <v>1950</v>
      </c>
      <c r="N1249" s="1260" t="s">
        <v>18334</v>
      </c>
      <c r="O1249" s="1260" t="s">
        <v>18333</v>
      </c>
      <c r="P1249" s="1260" t="s">
        <v>15357</v>
      </c>
      <c r="Q1249" s="1260"/>
      <c r="R1249" s="1260" t="s">
        <v>18335</v>
      </c>
      <c r="S1249" s="1259">
        <v>1</v>
      </c>
      <c r="T1249" s="1260" t="s">
        <v>12132</v>
      </c>
      <c r="U1249" s="1260" t="s">
        <v>11396</v>
      </c>
      <c r="V1249" s="1260" t="s">
        <v>12816</v>
      </c>
      <c r="W1249" s="1259">
        <v>0</v>
      </c>
      <c r="X1249" s="1259">
        <v>1007</v>
      </c>
      <c r="Y1249" s="1259">
        <v>2</v>
      </c>
    </row>
    <row r="1250" spans="1:25">
      <c r="A1250" s="1350">
        <v>11202001334</v>
      </c>
      <c r="B1250" s="1260"/>
      <c r="C1250" s="1260" t="s">
        <v>18336</v>
      </c>
      <c r="D1250" s="1260" t="s">
        <v>18337</v>
      </c>
      <c r="E1250" s="1260" t="s">
        <v>11190</v>
      </c>
      <c r="F1250" s="1260"/>
      <c r="G1250" s="1260"/>
      <c r="H1250" s="1260" t="s">
        <v>11153</v>
      </c>
      <c r="I1250" s="1260" t="s">
        <v>10976</v>
      </c>
      <c r="J1250" s="1259">
        <v>7431626</v>
      </c>
      <c r="K1250" s="1260" t="s">
        <v>11221</v>
      </c>
      <c r="L1250" s="1260" t="s">
        <v>11275</v>
      </c>
      <c r="M1250" s="1260" t="s">
        <v>1950</v>
      </c>
      <c r="N1250" s="1260" t="s">
        <v>18334</v>
      </c>
      <c r="O1250" s="1260" t="s">
        <v>18337</v>
      </c>
      <c r="P1250" s="1260" t="s">
        <v>18338</v>
      </c>
      <c r="Q1250" s="1260"/>
      <c r="R1250" s="1260" t="s">
        <v>18338</v>
      </c>
      <c r="S1250" s="1259">
        <v>1</v>
      </c>
      <c r="T1250" s="1260"/>
      <c r="U1250" s="1260" t="s">
        <v>11396</v>
      </c>
      <c r="V1250" s="1260" t="s">
        <v>12816</v>
      </c>
      <c r="W1250" s="1259">
        <v>0</v>
      </c>
      <c r="X1250" s="1259">
        <v>1007</v>
      </c>
      <c r="Y1250" s="1259">
        <v>2</v>
      </c>
    </row>
    <row r="1251" spans="1:25">
      <c r="A1251" s="1350">
        <v>11202001333</v>
      </c>
      <c r="B1251" s="1260"/>
      <c r="C1251" s="1260" t="s">
        <v>18339</v>
      </c>
      <c r="D1251" s="1260" t="s">
        <v>10976</v>
      </c>
      <c r="E1251" s="1260" t="s">
        <v>11353</v>
      </c>
      <c r="F1251" s="1260" t="s">
        <v>18340</v>
      </c>
      <c r="G1251" s="1260" t="s">
        <v>18341</v>
      </c>
      <c r="H1251" s="1260" t="s">
        <v>11153</v>
      </c>
      <c r="I1251" s="1260" t="s">
        <v>11164</v>
      </c>
      <c r="J1251" s="1259">
        <v>7431625</v>
      </c>
      <c r="K1251" s="1260" t="s">
        <v>11221</v>
      </c>
      <c r="L1251" s="1260" t="s">
        <v>11155</v>
      </c>
      <c r="M1251" s="1260" t="s">
        <v>262</v>
      </c>
      <c r="N1251" s="1260"/>
      <c r="O1251" s="1260" t="s">
        <v>10976</v>
      </c>
      <c r="P1251" s="1260"/>
      <c r="Q1251" s="1260" t="s">
        <v>11596</v>
      </c>
      <c r="R1251" s="1260"/>
      <c r="S1251" s="1259">
        <v>1</v>
      </c>
      <c r="T1251" s="1260"/>
      <c r="U1251" s="1260"/>
      <c r="V1251" s="1260"/>
      <c r="W1251" s="1259">
        <v>0</v>
      </c>
      <c r="X1251" s="1259">
        <v>1007</v>
      </c>
      <c r="Y1251" s="1259">
        <v>0</v>
      </c>
    </row>
    <row r="1252" spans="1:25">
      <c r="A1252" s="1350">
        <v>11202001332</v>
      </c>
      <c r="B1252" s="1260"/>
      <c r="C1252" s="1260" t="s">
        <v>18326</v>
      </c>
      <c r="D1252" s="1260" t="s">
        <v>18342</v>
      </c>
      <c r="E1252" s="1260" t="s">
        <v>11311</v>
      </c>
      <c r="F1252" s="1260" t="s">
        <v>18343</v>
      </c>
      <c r="G1252" s="1260" t="s">
        <v>18344</v>
      </c>
      <c r="H1252" s="1260" t="s">
        <v>11153</v>
      </c>
      <c r="I1252" s="1260" t="s">
        <v>10976</v>
      </c>
      <c r="J1252" s="1259">
        <v>7431624</v>
      </c>
      <c r="K1252" s="1260" t="s">
        <v>11221</v>
      </c>
      <c r="L1252" s="1260" t="s">
        <v>11385</v>
      </c>
      <c r="M1252" s="1260" t="s">
        <v>1950</v>
      </c>
      <c r="N1252" s="1260" t="s">
        <v>18334</v>
      </c>
      <c r="O1252" s="1260" t="s">
        <v>18342</v>
      </c>
      <c r="P1252" s="1260" t="s">
        <v>11192</v>
      </c>
      <c r="Q1252" s="1260" t="s">
        <v>18345</v>
      </c>
      <c r="R1252" s="1260" t="s">
        <v>18346</v>
      </c>
      <c r="S1252" s="1259">
        <v>1</v>
      </c>
      <c r="T1252" s="1260"/>
      <c r="U1252" s="1260" t="s">
        <v>11396</v>
      </c>
      <c r="V1252" s="1260" t="s">
        <v>12816</v>
      </c>
      <c r="W1252" s="1259">
        <v>0</v>
      </c>
      <c r="X1252" s="1259">
        <v>1007</v>
      </c>
      <c r="Y1252" s="1259">
        <v>1</v>
      </c>
    </row>
    <row r="1253" spans="1:25">
      <c r="A1253" s="1350">
        <v>11202001331</v>
      </c>
      <c r="B1253" s="1260" t="s">
        <v>18347</v>
      </c>
      <c r="C1253" s="1260" t="s">
        <v>18326</v>
      </c>
      <c r="D1253" s="1260" t="s">
        <v>18348</v>
      </c>
      <c r="E1253" s="1260" t="s">
        <v>14616</v>
      </c>
      <c r="F1253" s="1260" t="s">
        <v>11510</v>
      </c>
      <c r="G1253" s="1260" t="s">
        <v>18349</v>
      </c>
      <c r="H1253" s="1260" t="s">
        <v>11153</v>
      </c>
      <c r="I1253" s="1260" t="s">
        <v>11512</v>
      </c>
      <c r="J1253" s="1259">
        <v>7431623</v>
      </c>
      <c r="K1253" s="1260" t="s">
        <v>11221</v>
      </c>
      <c r="L1253" s="1260" t="s">
        <v>11155</v>
      </c>
      <c r="M1253" s="1260" t="s">
        <v>1887</v>
      </c>
      <c r="N1253" s="1260" t="s">
        <v>18350</v>
      </c>
      <c r="O1253" s="1260" t="s">
        <v>18348</v>
      </c>
      <c r="P1253" s="1260" t="s">
        <v>18351</v>
      </c>
      <c r="Q1253" s="1260" t="s">
        <v>11206</v>
      </c>
      <c r="R1253" s="1260" t="s">
        <v>18352</v>
      </c>
      <c r="S1253" s="1259">
        <v>1</v>
      </c>
      <c r="T1253" s="1260" t="s">
        <v>18353</v>
      </c>
      <c r="U1253" s="1260" t="s">
        <v>16371</v>
      </c>
      <c r="V1253" s="1260" t="s">
        <v>18354</v>
      </c>
      <c r="W1253" s="1259">
        <v>0</v>
      </c>
      <c r="X1253" s="1259">
        <v>1007</v>
      </c>
      <c r="Y1253" s="1259">
        <v>0</v>
      </c>
    </row>
    <row r="1254" spans="1:25">
      <c r="A1254" s="1350">
        <v>11202001330</v>
      </c>
      <c r="B1254" s="1260"/>
      <c r="C1254" s="1260" t="s">
        <v>18355</v>
      </c>
      <c r="D1254" s="1260" t="s">
        <v>18356</v>
      </c>
      <c r="E1254" s="1260" t="s">
        <v>11190</v>
      </c>
      <c r="F1254" s="1260"/>
      <c r="G1254" s="1260"/>
      <c r="H1254" s="1260" t="s">
        <v>11153</v>
      </c>
      <c r="I1254" s="1260" t="s">
        <v>10976</v>
      </c>
      <c r="J1254" s="1259">
        <v>7431622</v>
      </c>
      <c r="K1254" s="1260" t="s">
        <v>11221</v>
      </c>
      <c r="L1254" s="1260" t="s">
        <v>11275</v>
      </c>
      <c r="M1254" s="1260" t="s">
        <v>2527</v>
      </c>
      <c r="N1254" s="1260" t="s">
        <v>18357</v>
      </c>
      <c r="O1254" s="1260" t="s">
        <v>18356</v>
      </c>
      <c r="P1254" s="1260" t="s">
        <v>18358</v>
      </c>
      <c r="Q1254" s="1260"/>
      <c r="R1254" s="1260"/>
      <c r="S1254" s="1259">
        <v>1</v>
      </c>
      <c r="T1254" s="1260"/>
      <c r="U1254" s="1260" t="s">
        <v>11231</v>
      </c>
      <c r="V1254" s="1260" t="s">
        <v>12126</v>
      </c>
      <c r="W1254" s="1259">
        <v>0</v>
      </c>
      <c r="X1254" s="1259">
        <v>1007</v>
      </c>
      <c r="Y1254" s="1259">
        <v>2</v>
      </c>
    </row>
    <row r="1255" spans="1:25">
      <c r="A1255" s="1350">
        <v>11202001329</v>
      </c>
      <c r="B1255" s="1260" t="s">
        <v>18359</v>
      </c>
      <c r="C1255" s="1260" t="s">
        <v>18360</v>
      </c>
      <c r="D1255" s="1260" t="s">
        <v>18361</v>
      </c>
      <c r="E1255" s="1260" t="s">
        <v>11190</v>
      </c>
      <c r="F1255" s="1260" t="s">
        <v>11522</v>
      </c>
      <c r="G1255" s="1260" t="s">
        <v>18362</v>
      </c>
      <c r="H1255" s="1260" t="s">
        <v>11153</v>
      </c>
      <c r="I1255" s="1260" t="s">
        <v>11177</v>
      </c>
      <c r="J1255" s="1259">
        <v>7431621</v>
      </c>
      <c r="K1255" s="1260" t="s">
        <v>11221</v>
      </c>
      <c r="L1255" s="1260" t="s">
        <v>11155</v>
      </c>
      <c r="M1255" s="1260" t="s">
        <v>1273</v>
      </c>
      <c r="N1255" s="1260" t="s">
        <v>18363</v>
      </c>
      <c r="O1255" s="1260" t="s">
        <v>18361</v>
      </c>
      <c r="P1255" s="1260" t="s">
        <v>18364</v>
      </c>
      <c r="Q1255" s="1260"/>
      <c r="R1255" s="1260"/>
      <c r="S1255" s="1259">
        <v>1</v>
      </c>
      <c r="T1255" s="1260"/>
      <c r="U1255" s="1260" t="s">
        <v>11198</v>
      </c>
      <c r="V1255" s="1260" t="s">
        <v>18365</v>
      </c>
      <c r="W1255" s="1259">
        <v>0</v>
      </c>
      <c r="X1255" s="1259">
        <v>1007</v>
      </c>
      <c r="Y1255" s="1259">
        <v>0</v>
      </c>
    </row>
    <row r="1256" spans="1:25">
      <c r="A1256" s="1350">
        <v>11202001328</v>
      </c>
      <c r="B1256" s="1260"/>
      <c r="C1256" s="1260" t="s">
        <v>18366</v>
      </c>
      <c r="D1256" s="1260" t="s">
        <v>18367</v>
      </c>
      <c r="E1256" s="1260" t="s">
        <v>11190</v>
      </c>
      <c r="F1256" s="1260"/>
      <c r="G1256" s="1260"/>
      <c r="H1256" s="1260" t="s">
        <v>11153</v>
      </c>
      <c r="I1256" s="1260" t="s">
        <v>10976</v>
      </c>
      <c r="J1256" s="1259">
        <v>7431620</v>
      </c>
      <c r="K1256" s="1260" t="s">
        <v>11221</v>
      </c>
      <c r="L1256" s="1260" t="s">
        <v>11275</v>
      </c>
      <c r="M1256" s="1260" t="s">
        <v>2527</v>
      </c>
      <c r="N1256" s="1260" t="s">
        <v>18368</v>
      </c>
      <c r="O1256" s="1260" t="s">
        <v>18367</v>
      </c>
      <c r="P1256" s="1260"/>
      <c r="Q1256" s="1260" t="s">
        <v>18369</v>
      </c>
      <c r="R1256" s="1260" t="s">
        <v>18370</v>
      </c>
      <c r="S1256" s="1259">
        <v>1</v>
      </c>
      <c r="T1256" s="1260"/>
      <c r="U1256" s="1260" t="s">
        <v>11231</v>
      </c>
      <c r="V1256" s="1260" t="s">
        <v>14282</v>
      </c>
      <c r="W1256" s="1259">
        <v>0</v>
      </c>
      <c r="X1256" s="1259">
        <v>1007</v>
      </c>
      <c r="Y1256" s="1259">
        <v>2</v>
      </c>
    </row>
    <row r="1257" spans="1:25">
      <c r="A1257" s="1350">
        <v>11202001327</v>
      </c>
      <c r="B1257" s="1260"/>
      <c r="C1257" s="1260" t="s">
        <v>18371</v>
      </c>
      <c r="D1257" s="1260" t="s">
        <v>18372</v>
      </c>
      <c r="E1257" s="1260" t="s">
        <v>11190</v>
      </c>
      <c r="F1257" s="1260" t="s">
        <v>18103</v>
      </c>
      <c r="G1257" s="1260" t="s">
        <v>18373</v>
      </c>
      <c r="H1257" s="1260" t="s">
        <v>11153</v>
      </c>
      <c r="I1257" s="1260" t="s">
        <v>11164</v>
      </c>
      <c r="J1257" s="1259">
        <v>7431619</v>
      </c>
      <c r="K1257" s="1260" t="s">
        <v>11221</v>
      </c>
      <c r="L1257" s="1260" t="s">
        <v>11155</v>
      </c>
      <c r="M1257" s="1260" t="s">
        <v>2266</v>
      </c>
      <c r="N1257" s="1260" t="s">
        <v>18374</v>
      </c>
      <c r="O1257" s="1260" t="s">
        <v>18372</v>
      </c>
      <c r="P1257" s="1260" t="s">
        <v>18375</v>
      </c>
      <c r="Q1257" s="1260" t="s">
        <v>12167</v>
      </c>
      <c r="R1257" s="1260" t="s">
        <v>18376</v>
      </c>
      <c r="S1257" s="1259">
        <v>1</v>
      </c>
      <c r="T1257" s="1260"/>
      <c r="U1257" s="1260" t="s">
        <v>11290</v>
      </c>
      <c r="V1257" s="1260" t="s">
        <v>12437</v>
      </c>
      <c r="W1257" s="1259">
        <v>0</v>
      </c>
      <c r="X1257" s="1259">
        <v>1007</v>
      </c>
      <c r="Y1257" s="1259">
        <v>0</v>
      </c>
    </row>
    <row r="1258" spans="1:25">
      <c r="A1258" s="1350">
        <v>11202001326</v>
      </c>
      <c r="B1258" s="1260" t="s">
        <v>18377</v>
      </c>
      <c r="C1258" s="1260" t="s">
        <v>18378</v>
      </c>
      <c r="D1258" s="1260" t="s">
        <v>18379</v>
      </c>
      <c r="E1258" s="1260" t="s">
        <v>11560</v>
      </c>
      <c r="F1258" s="1260" t="s">
        <v>11522</v>
      </c>
      <c r="G1258" s="1260" t="s">
        <v>18380</v>
      </c>
      <c r="H1258" s="1260" t="s">
        <v>11153</v>
      </c>
      <c r="I1258" s="1260" t="s">
        <v>11177</v>
      </c>
      <c r="J1258" s="1259">
        <v>7431618</v>
      </c>
      <c r="K1258" s="1260" t="s">
        <v>11221</v>
      </c>
      <c r="L1258" s="1260" t="s">
        <v>11155</v>
      </c>
      <c r="M1258" s="1260" t="s">
        <v>1548</v>
      </c>
      <c r="N1258" s="1260" t="s">
        <v>18381</v>
      </c>
      <c r="O1258" s="1260" t="s">
        <v>18379</v>
      </c>
      <c r="P1258" s="1260" t="s">
        <v>18382</v>
      </c>
      <c r="Q1258" s="1260" t="s">
        <v>11206</v>
      </c>
      <c r="R1258" s="1260" t="s">
        <v>18382</v>
      </c>
      <c r="S1258" s="1259">
        <v>1</v>
      </c>
      <c r="T1258" s="1260" t="s">
        <v>18383</v>
      </c>
      <c r="U1258" s="1260" t="s">
        <v>11158</v>
      </c>
      <c r="V1258" s="1260" t="s">
        <v>11263</v>
      </c>
      <c r="W1258" s="1259">
        <v>0</v>
      </c>
      <c r="X1258" s="1259">
        <v>1007</v>
      </c>
      <c r="Y1258" s="1259">
        <v>0</v>
      </c>
    </row>
    <row r="1259" spans="1:25">
      <c r="A1259" s="1350">
        <v>11202001325</v>
      </c>
      <c r="B1259" s="1260"/>
      <c r="C1259" s="1260" t="s">
        <v>18384</v>
      </c>
      <c r="D1259" s="1260" t="s">
        <v>18385</v>
      </c>
      <c r="E1259" s="1260" t="s">
        <v>11509</v>
      </c>
      <c r="F1259" s="1260" t="s">
        <v>11522</v>
      </c>
      <c r="G1259" s="1260" t="s">
        <v>18386</v>
      </c>
      <c r="H1259" s="1260" t="s">
        <v>11153</v>
      </c>
      <c r="I1259" s="1260" t="s">
        <v>11177</v>
      </c>
      <c r="J1259" s="1259">
        <v>7431617</v>
      </c>
      <c r="K1259" s="1260" t="s">
        <v>11221</v>
      </c>
      <c r="L1259" s="1260" t="s">
        <v>11155</v>
      </c>
      <c r="M1259" s="1260" t="s">
        <v>1516</v>
      </c>
      <c r="N1259" s="1260" t="s">
        <v>18387</v>
      </c>
      <c r="O1259" s="1260" t="s">
        <v>18385</v>
      </c>
      <c r="P1259" s="1260" t="s">
        <v>11192</v>
      </c>
      <c r="Q1259" s="1260"/>
      <c r="R1259" s="1260" t="s">
        <v>18388</v>
      </c>
      <c r="S1259" s="1259">
        <v>1</v>
      </c>
      <c r="T1259" s="1260"/>
      <c r="U1259" s="1260" t="s">
        <v>11269</v>
      </c>
      <c r="V1259" s="1260" t="s">
        <v>14651</v>
      </c>
      <c r="W1259" s="1259">
        <v>0</v>
      </c>
      <c r="X1259" s="1259">
        <v>1007</v>
      </c>
      <c r="Y1259" s="1259">
        <v>0</v>
      </c>
    </row>
    <row r="1260" spans="1:25">
      <c r="A1260" s="1350">
        <v>11202001324</v>
      </c>
      <c r="B1260" s="1260"/>
      <c r="C1260" s="1260" t="s">
        <v>18389</v>
      </c>
      <c r="D1260" s="1260" t="s">
        <v>18390</v>
      </c>
      <c r="E1260" s="1260" t="s">
        <v>11353</v>
      </c>
      <c r="F1260" s="1260" t="s">
        <v>18391</v>
      </c>
      <c r="G1260" s="1260" t="s">
        <v>18392</v>
      </c>
      <c r="H1260" s="1260" t="s">
        <v>11153</v>
      </c>
      <c r="I1260" s="1260" t="s">
        <v>11164</v>
      </c>
      <c r="J1260" s="1259">
        <v>7431616</v>
      </c>
      <c r="K1260" s="1260" t="s">
        <v>11221</v>
      </c>
      <c r="L1260" s="1260" t="s">
        <v>11385</v>
      </c>
      <c r="M1260" s="1260" t="s">
        <v>262</v>
      </c>
      <c r="N1260" s="1260"/>
      <c r="O1260" s="1260" t="s">
        <v>18390</v>
      </c>
      <c r="P1260" s="1260"/>
      <c r="Q1260" s="1260" t="s">
        <v>11596</v>
      </c>
      <c r="R1260" s="1260"/>
      <c r="S1260" s="1259">
        <v>1</v>
      </c>
      <c r="T1260" s="1260"/>
      <c r="U1260" s="1260"/>
      <c r="V1260" s="1260"/>
      <c r="W1260" s="1259">
        <v>0</v>
      </c>
      <c r="X1260" s="1259">
        <v>1007</v>
      </c>
      <c r="Y1260" s="1259">
        <v>1</v>
      </c>
    </row>
    <row r="1261" spans="1:25">
      <c r="A1261" s="1350">
        <v>11202001323</v>
      </c>
      <c r="B1261" s="1260"/>
      <c r="C1261" s="1260" t="s">
        <v>18393</v>
      </c>
      <c r="D1261" s="1260" t="s">
        <v>18394</v>
      </c>
      <c r="E1261" s="1260" t="s">
        <v>11190</v>
      </c>
      <c r="F1261" s="1260" t="s">
        <v>12045</v>
      </c>
      <c r="G1261" s="1260"/>
      <c r="H1261" s="1260" t="s">
        <v>11153</v>
      </c>
      <c r="I1261" s="1260" t="s">
        <v>10976</v>
      </c>
      <c r="J1261" s="1259">
        <v>7431615</v>
      </c>
      <c r="K1261" s="1260" t="s">
        <v>11221</v>
      </c>
      <c r="L1261" s="1260" t="s">
        <v>11275</v>
      </c>
      <c r="M1261" s="1260" t="s">
        <v>2031</v>
      </c>
      <c r="N1261" s="1260" t="s">
        <v>18395</v>
      </c>
      <c r="O1261" s="1260" t="s">
        <v>18394</v>
      </c>
      <c r="P1261" s="1260" t="s">
        <v>18396</v>
      </c>
      <c r="Q1261" s="1260"/>
      <c r="R1261" s="1260" t="s">
        <v>18396</v>
      </c>
      <c r="S1261" s="1259">
        <v>1</v>
      </c>
      <c r="T1261" s="1260" t="s">
        <v>12132</v>
      </c>
      <c r="U1261" s="1260" t="s">
        <v>11396</v>
      </c>
      <c r="V1261" s="1260" t="s">
        <v>13071</v>
      </c>
      <c r="W1261" s="1259">
        <v>0</v>
      </c>
      <c r="X1261" s="1259">
        <v>1007</v>
      </c>
      <c r="Y1261" s="1259">
        <v>2</v>
      </c>
    </row>
    <row r="1262" spans="1:25">
      <c r="A1262" s="1350">
        <v>11202001322</v>
      </c>
      <c r="B1262" s="1260"/>
      <c r="C1262" s="1260" t="s">
        <v>18397</v>
      </c>
      <c r="D1262" s="1260" t="s">
        <v>18398</v>
      </c>
      <c r="E1262" s="1260" t="s">
        <v>11190</v>
      </c>
      <c r="F1262" s="1260"/>
      <c r="G1262" s="1260"/>
      <c r="H1262" s="1260" t="s">
        <v>11153</v>
      </c>
      <c r="I1262" s="1260" t="s">
        <v>10976</v>
      </c>
      <c r="J1262" s="1259">
        <v>7431614</v>
      </c>
      <c r="K1262" s="1260" t="s">
        <v>11221</v>
      </c>
      <c r="L1262" s="1260" t="s">
        <v>11275</v>
      </c>
      <c r="M1262" s="1260" t="s">
        <v>2031</v>
      </c>
      <c r="N1262" s="1260" t="s">
        <v>18399</v>
      </c>
      <c r="O1262" s="1260" t="s">
        <v>18398</v>
      </c>
      <c r="P1262" s="1259">
        <v>8941590</v>
      </c>
      <c r="Q1262" s="1260"/>
      <c r="R1262" s="1259">
        <v>8941590</v>
      </c>
      <c r="S1262" s="1259">
        <v>1</v>
      </c>
      <c r="T1262" s="1260"/>
      <c r="U1262" s="1260" t="s">
        <v>11396</v>
      </c>
      <c r="V1262" s="1260" t="s">
        <v>13071</v>
      </c>
      <c r="W1262" s="1259">
        <v>0</v>
      </c>
      <c r="X1262" s="1259">
        <v>1007</v>
      </c>
      <c r="Y1262" s="1259">
        <v>2</v>
      </c>
    </row>
    <row r="1263" spans="1:25">
      <c r="A1263" s="1350">
        <v>11202001321</v>
      </c>
      <c r="B1263" s="1260" t="s">
        <v>18400</v>
      </c>
      <c r="C1263" s="1260" t="s">
        <v>18401</v>
      </c>
      <c r="D1263" s="1260" t="s">
        <v>18402</v>
      </c>
      <c r="E1263" s="1260" t="s">
        <v>11190</v>
      </c>
      <c r="F1263" s="1260" t="s">
        <v>11709</v>
      </c>
      <c r="G1263" s="1260" t="s">
        <v>18403</v>
      </c>
      <c r="H1263" s="1260" t="s">
        <v>11153</v>
      </c>
      <c r="I1263" s="1260" t="s">
        <v>15803</v>
      </c>
      <c r="J1263" s="1259">
        <v>7431613</v>
      </c>
      <c r="K1263" s="1260" t="s">
        <v>11221</v>
      </c>
      <c r="L1263" s="1260" t="s">
        <v>11155</v>
      </c>
      <c r="M1263" s="1260" t="s">
        <v>2178</v>
      </c>
      <c r="N1263" s="1260" t="s">
        <v>18404</v>
      </c>
      <c r="O1263" s="1260" t="s">
        <v>18402</v>
      </c>
      <c r="P1263" s="1260" t="s">
        <v>18405</v>
      </c>
      <c r="Q1263" s="1260" t="s">
        <v>11877</v>
      </c>
      <c r="R1263" s="1260" t="s">
        <v>18405</v>
      </c>
      <c r="S1263" s="1259">
        <v>1</v>
      </c>
      <c r="T1263" s="1260" t="s">
        <v>18406</v>
      </c>
      <c r="U1263" s="1260" t="s">
        <v>15806</v>
      </c>
      <c r="V1263" s="1260" t="s">
        <v>18407</v>
      </c>
      <c r="W1263" s="1259">
        <v>0</v>
      </c>
      <c r="X1263" s="1259">
        <v>1007</v>
      </c>
      <c r="Y1263" s="1259">
        <v>0</v>
      </c>
    </row>
    <row r="1264" spans="1:25">
      <c r="A1264" s="1350">
        <v>11202001320</v>
      </c>
      <c r="B1264" s="1260" t="s">
        <v>18408</v>
      </c>
      <c r="C1264" s="1260" t="s">
        <v>18409</v>
      </c>
      <c r="D1264" s="1260" t="s">
        <v>18410</v>
      </c>
      <c r="E1264" s="1260" t="s">
        <v>11190</v>
      </c>
      <c r="F1264" s="1260" t="s">
        <v>11522</v>
      </c>
      <c r="G1264" s="1260" t="s">
        <v>18411</v>
      </c>
      <c r="H1264" s="1260" t="s">
        <v>11153</v>
      </c>
      <c r="I1264" s="1260" t="s">
        <v>11177</v>
      </c>
      <c r="J1264" s="1259">
        <v>7431612</v>
      </c>
      <c r="K1264" s="1260" t="s">
        <v>11221</v>
      </c>
      <c r="L1264" s="1260" t="s">
        <v>11155</v>
      </c>
      <c r="M1264" s="1260" t="s">
        <v>2632</v>
      </c>
      <c r="N1264" s="1260" t="s">
        <v>18412</v>
      </c>
      <c r="O1264" s="1260" t="s">
        <v>18410</v>
      </c>
      <c r="P1264" s="1260" t="s">
        <v>18413</v>
      </c>
      <c r="Q1264" s="1260"/>
      <c r="R1264" s="1260"/>
      <c r="S1264" s="1259">
        <v>1</v>
      </c>
      <c r="T1264" s="1260"/>
      <c r="U1264" s="1260" t="s">
        <v>11193</v>
      </c>
      <c r="V1264" s="1260" t="s">
        <v>11997</v>
      </c>
      <c r="W1264" s="1259">
        <v>0</v>
      </c>
      <c r="X1264" s="1259">
        <v>1007</v>
      </c>
      <c r="Y1264" s="1259">
        <v>0</v>
      </c>
    </row>
    <row r="1265" spans="1:25">
      <c r="A1265" s="1350">
        <v>11202001319</v>
      </c>
      <c r="B1265" s="1260" t="s">
        <v>18414</v>
      </c>
      <c r="C1265" s="1260" t="s">
        <v>18415</v>
      </c>
      <c r="D1265" s="1260" t="s">
        <v>18416</v>
      </c>
      <c r="E1265" s="1260" t="s">
        <v>11190</v>
      </c>
      <c r="F1265" s="1260"/>
      <c r="G1265" s="1260"/>
      <c r="H1265" s="1260" t="s">
        <v>11153</v>
      </c>
      <c r="I1265" s="1260" t="s">
        <v>11164</v>
      </c>
      <c r="J1265" s="1259">
        <v>7431611</v>
      </c>
      <c r="K1265" s="1260" t="s">
        <v>11221</v>
      </c>
      <c r="L1265" s="1260" t="s">
        <v>11275</v>
      </c>
      <c r="M1265" s="1260" t="s">
        <v>262</v>
      </c>
      <c r="N1265" s="1260"/>
      <c r="O1265" s="1260" t="s">
        <v>18416</v>
      </c>
      <c r="P1265" s="1260"/>
      <c r="Q1265" s="1260"/>
      <c r="R1265" s="1260"/>
      <c r="S1265" s="1259">
        <v>1</v>
      </c>
      <c r="T1265" s="1260" t="s">
        <v>12132</v>
      </c>
      <c r="U1265" s="1260"/>
      <c r="V1265" s="1260"/>
      <c r="W1265" s="1259">
        <v>0</v>
      </c>
      <c r="X1265" s="1259">
        <v>1007</v>
      </c>
      <c r="Y1265" s="1259">
        <v>2</v>
      </c>
    </row>
    <row r="1266" spans="1:25">
      <c r="A1266" s="1350">
        <v>11202001318</v>
      </c>
      <c r="B1266" s="1260" t="s">
        <v>18417</v>
      </c>
      <c r="C1266" s="1260" t="s">
        <v>18415</v>
      </c>
      <c r="D1266" s="1260" t="s">
        <v>18418</v>
      </c>
      <c r="E1266" s="1260" t="s">
        <v>11190</v>
      </c>
      <c r="F1266" s="1260"/>
      <c r="G1266" s="1260"/>
      <c r="H1266" s="1260" t="s">
        <v>11153</v>
      </c>
      <c r="I1266" s="1260" t="s">
        <v>11164</v>
      </c>
      <c r="J1266" s="1259">
        <v>7431610</v>
      </c>
      <c r="K1266" s="1260" t="s">
        <v>11221</v>
      </c>
      <c r="L1266" s="1260" t="s">
        <v>11275</v>
      </c>
      <c r="M1266" s="1260" t="s">
        <v>262</v>
      </c>
      <c r="N1266" s="1260"/>
      <c r="O1266" s="1260" t="s">
        <v>18418</v>
      </c>
      <c r="P1266" s="1260"/>
      <c r="Q1266" s="1260"/>
      <c r="R1266" s="1260"/>
      <c r="S1266" s="1259">
        <v>1</v>
      </c>
      <c r="T1266" s="1260" t="s">
        <v>12132</v>
      </c>
      <c r="U1266" s="1260"/>
      <c r="V1266" s="1260"/>
      <c r="W1266" s="1259">
        <v>0</v>
      </c>
      <c r="X1266" s="1259">
        <v>1007</v>
      </c>
      <c r="Y1266" s="1259">
        <v>2</v>
      </c>
    </row>
    <row r="1267" spans="1:25">
      <c r="A1267" s="1350">
        <v>11202001317</v>
      </c>
      <c r="B1267" s="1260"/>
      <c r="C1267" s="1260" t="s">
        <v>18419</v>
      </c>
      <c r="D1267" s="1260" t="s">
        <v>18420</v>
      </c>
      <c r="E1267" s="1260" t="s">
        <v>11311</v>
      </c>
      <c r="F1267" s="1260" t="s">
        <v>18421</v>
      </c>
      <c r="G1267" s="1260" t="s">
        <v>18422</v>
      </c>
      <c r="H1267" s="1260" t="s">
        <v>11153</v>
      </c>
      <c r="I1267" s="1260" t="s">
        <v>10976</v>
      </c>
      <c r="J1267" s="1259">
        <v>7431609</v>
      </c>
      <c r="K1267" s="1260" t="s">
        <v>11221</v>
      </c>
      <c r="L1267" s="1260" t="s">
        <v>11385</v>
      </c>
      <c r="M1267" s="1260" t="s">
        <v>2527</v>
      </c>
      <c r="N1267" s="1260" t="s">
        <v>18423</v>
      </c>
      <c r="O1267" s="1260" t="s">
        <v>18420</v>
      </c>
      <c r="P1267" s="1260" t="s">
        <v>18424</v>
      </c>
      <c r="Q1267" s="1260"/>
      <c r="R1267" s="1260"/>
      <c r="S1267" s="1259">
        <v>1</v>
      </c>
      <c r="T1267" s="1260"/>
      <c r="U1267" s="1260" t="s">
        <v>11231</v>
      </c>
      <c r="V1267" s="1260" t="s">
        <v>14282</v>
      </c>
      <c r="W1267" s="1259">
        <v>499</v>
      </c>
      <c r="X1267" s="1259">
        <v>1007</v>
      </c>
      <c r="Y1267" s="1259">
        <v>1</v>
      </c>
    </row>
    <row r="1268" spans="1:25">
      <c r="A1268" s="1350">
        <v>11202001316</v>
      </c>
      <c r="B1268" s="1260"/>
      <c r="C1268" s="1260" t="s">
        <v>18425</v>
      </c>
      <c r="D1268" s="1260" t="s">
        <v>18426</v>
      </c>
      <c r="E1268" s="1260" t="s">
        <v>11614</v>
      </c>
      <c r="F1268" s="1260" t="s">
        <v>11522</v>
      </c>
      <c r="G1268" s="1260" t="s">
        <v>18427</v>
      </c>
      <c r="H1268" s="1260" t="s">
        <v>11153</v>
      </c>
      <c r="I1268" s="1260" t="s">
        <v>11177</v>
      </c>
      <c r="J1268" s="1259">
        <v>7431608</v>
      </c>
      <c r="K1268" s="1260" t="s">
        <v>11221</v>
      </c>
      <c r="L1268" s="1260" t="s">
        <v>11155</v>
      </c>
      <c r="M1268" s="1260" t="s">
        <v>262</v>
      </c>
      <c r="N1268" s="1260"/>
      <c r="O1268" s="1260" t="s">
        <v>18426</v>
      </c>
      <c r="P1268" s="1260"/>
      <c r="Q1268" s="1260"/>
      <c r="R1268" s="1260"/>
      <c r="S1268" s="1259">
        <v>1</v>
      </c>
      <c r="T1268" s="1260"/>
      <c r="U1268" s="1260"/>
      <c r="V1268" s="1260"/>
      <c r="W1268" s="1259">
        <v>0</v>
      </c>
      <c r="X1268" s="1259">
        <v>1007</v>
      </c>
      <c r="Y1268" s="1259">
        <v>0</v>
      </c>
    </row>
    <row r="1269" spans="1:25">
      <c r="A1269" s="1350">
        <v>11202001315</v>
      </c>
      <c r="B1269" s="1260" t="s">
        <v>18428</v>
      </c>
      <c r="C1269" s="1260" t="s">
        <v>18429</v>
      </c>
      <c r="D1269" s="1260" t="s">
        <v>18430</v>
      </c>
      <c r="E1269" s="1260" t="s">
        <v>11175</v>
      </c>
      <c r="F1269" s="1260" t="s">
        <v>11522</v>
      </c>
      <c r="G1269" s="1260" t="s">
        <v>18431</v>
      </c>
      <c r="H1269" s="1260" t="s">
        <v>11153</v>
      </c>
      <c r="I1269" s="1260" t="s">
        <v>11177</v>
      </c>
      <c r="J1269" s="1259">
        <v>7431607</v>
      </c>
      <c r="K1269" s="1260" t="s">
        <v>11221</v>
      </c>
      <c r="L1269" s="1260" t="s">
        <v>11155</v>
      </c>
      <c r="M1269" s="1260" t="s">
        <v>2551</v>
      </c>
      <c r="N1269" s="1260" t="s">
        <v>18432</v>
      </c>
      <c r="O1269" s="1260" t="s">
        <v>18430</v>
      </c>
      <c r="P1269" s="1260" t="s">
        <v>18433</v>
      </c>
      <c r="Q1269" s="1260" t="s">
        <v>11769</v>
      </c>
      <c r="R1269" s="1260" t="s">
        <v>18434</v>
      </c>
      <c r="S1269" s="1259">
        <v>1</v>
      </c>
      <c r="T1269" s="1260" t="s">
        <v>18435</v>
      </c>
      <c r="U1269" s="1260" t="s">
        <v>11198</v>
      </c>
      <c r="V1269" s="1260" t="s">
        <v>14303</v>
      </c>
      <c r="W1269" s="1259">
        <v>0</v>
      </c>
      <c r="X1269" s="1259">
        <v>1007</v>
      </c>
      <c r="Y1269" s="1259">
        <v>0</v>
      </c>
    </row>
    <row r="1270" spans="1:25">
      <c r="A1270" s="1350">
        <v>11202001314</v>
      </c>
      <c r="B1270" s="1260"/>
      <c r="C1270" s="1260" t="s">
        <v>18436</v>
      </c>
      <c r="D1270" s="1260" t="s">
        <v>18437</v>
      </c>
      <c r="E1270" s="1260" t="s">
        <v>11190</v>
      </c>
      <c r="F1270" s="1260" t="s">
        <v>11522</v>
      </c>
      <c r="G1270" s="1260" t="s">
        <v>18438</v>
      </c>
      <c r="H1270" s="1260" t="s">
        <v>11153</v>
      </c>
      <c r="I1270" s="1260" t="s">
        <v>11177</v>
      </c>
      <c r="J1270" s="1259">
        <v>7431606</v>
      </c>
      <c r="K1270" s="1260" t="s">
        <v>11221</v>
      </c>
      <c r="L1270" s="1260" t="s">
        <v>11155</v>
      </c>
      <c r="M1270" s="1260" t="s">
        <v>2102</v>
      </c>
      <c r="N1270" s="1260" t="s">
        <v>18439</v>
      </c>
      <c r="O1270" s="1260" t="s">
        <v>18437</v>
      </c>
      <c r="P1270" s="1260"/>
      <c r="Q1270" s="1260"/>
      <c r="R1270" s="1260" t="s">
        <v>18440</v>
      </c>
      <c r="S1270" s="1259">
        <v>1</v>
      </c>
      <c r="T1270" s="1260"/>
      <c r="U1270" s="1260" t="s">
        <v>11158</v>
      </c>
      <c r="V1270" s="1260" t="s">
        <v>11263</v>
      </c>
      <c r="W1270" s="1259">
        <v>0</v>
      </c>
      <c r="X1270" s="1259">
        <v>1007</v>
      </c>
      <c r="Y1270" s="1259">
        <v>0</v>
      </c>
    </row>
    <row r="1271" spans="1:25">
      <c r="A1271" s="1350">
        <v>11202001313</v>
      </c>
      <c r="B1271" s="1260" t="s">
        <v>18441</v>
      </c>
      <c r="C1271" s="1260" t="s">
        <v>18442</v>
      </c>
      <c r="D1271" s="1260" t="s">
        <v>18443</v>
      </c>
      <c r="E1271" s="1260" t="s">
        <v>11190</v>
      </c>
      <c r="F1271" s="1260" t="s">
        <v>11510</v>
      </c>
      <c r="G1271" s="1260" t="s">
        <v>18444</v>
      </c>
      <c r="H1271" s="1260" t="s">
        <v>11153</v>
      </c>
      <c r="I1271" s="1260" t="s">
        <v>11512</v>
      </c>
      <c r="J1271" s="1259">
        <v>7431605</v>
      </c>
      <c r="K1271" s="1260" t="s">
        <v>11221</v>
      </c>
      <c r="L1271" s="1260" t="s">
        <v>11155</v>
      </c>
      <c r="M1271" s="1260" t="s">
        <v>1355</v>
      </c>
      <c r="N1271" s="1260" t="s">
        <v>18445</v>
      </c>
      <c r="O1271" s="1260" t="s">
        <v>18443</v>
      </c>
      <c r="P1271" s="1260"/>
      <c r="Q1271" s="1260"/>
      <c r="R1271" s="1260"/>
      <c r="S1271" s="1259">
        <v>1</v>
      </c>
      <c r="T1271" s="1260"/>
      <c r="U1271" s="1260" t="s">
        <v>18446</v>
      </c>
      <c r="V1271" s="1260" t="s">
        <v>18447</v>
      </c>
      <c r="W1271" s="1259">
        <v>0</v>
      </c>
      <c r="X1271" s="1259">
        <v>1007</v>
      </c>
      <c r="Y1271" s="1259">
        <v>0</v>
      </c>
    </row>
    <row r="1272" spans="1:25">
      <c r="A1272" s="1350">
        <v>11202001312</v>
      </c>
      <c r="B1272" s="1260"/>
      <c r="C1272" s="1260" t="s">
        <v>18448</v>
      </c>
      <c r="D1272" s="1260" t="s">
        <v>18449</v>
      </c>
      <c r="E1272" s="1260" t="s">
        <v>11162</v>
      </c>
      <c r="F1272" s="1260" t="s">
        <v>18150</v>
      </c>
      <c r="G1272" s="1260" t="s">
        <v>18450</v>
      </c>
      <c r="H1272" s="1260" t="s">
        <v>11153</v>
      </c>
      <c r="I1272" s="1260" t="s">
        <v>10976</v>
      </c>
      <c r="J1272" s="1259">
        <v>7431604</v>
      </c>
      <c r="K1272" s="1260" t="s">
        <v>11221</v>
      </c>
      <c r="L1272" s="1260" t="s">
        <v>11155</v>
      </c>
      <c r="M1272" s="1260" t="s">
        <v>262</v>
      </c>
      <c r="N1272" s="1260"/>
      <c r="O1272" s="1260" t="s">
        <v>18449</v>
      </c>
      <c r="P1272" s="1260"/>
      <c r="Q1272" s="1260"/>
      <c r="R1272" s="1260"/>
      <c r="S1272" s="1259">
        <v>1</v>
      </c>
      <c r="T1272" s="1260"/>
      <c r="U1272" s="1260"/>
      <c r="V1272" s="1260"/>
      <c r="W1272" s="1259">
        <v>0</v>
      </c>
      <c r="X1272" s="1259">
        <v>1007</v>
      </c>
      <c r="Y1272" s="1259">
        <v>0</v>
      </c>
    </row>
    <row r="1273" spans="1:25">
      <c r="A1273" s="1350">
        <v>11202001311</v>
      </c>
      <c r="B1273" s="1260" t="s">
        <v>18451</v>
      </c>
      <c r="C1273" s="1260" t="s">
        <v>18452</v>
      </c>
      <c r="D1273" s="1260" t="s">
        <v>18453</v>
      </c>
      <c r="E1273" s="1260" t="s">
        <v>11311</v>
      </c>
      <c r="F1273" s="1260" t="s">
        <v>11818</v>
      </c>
      <c r="G1273" s="1260" t="s">
        <v>18454</v>
      </c>
      <c r="H1273" s="1260" t="s">
        <v>11153</v>
      </c>
      <c r="I1273" s="1260" t="s">
        <v>10976</v>
      </c>
      <c r="J1273" s="1259">
        <v>7431603</v>
      </c>
      <c r="K1273" s="1260" t="s">
        <v>11221</v>
      </c>
      <c r="L1273" s="1260" t="s">
        <v>11385</v>
      </c>
      <c r="M1273" s="1260" t="s">
        <v>2031</v>
      </c>
      <c r="N1273" s="1260" t="s">
        <v>18395</v>
      </c>
      <c r="O1273" s="1260" t="s">
        <v>18453</v>
      </c>
      <c r="P1273" s="1260" t="s">
        <v>18455</v>
      </c>
      <c r="Q1273" s="1260" t="s">
        <v>14128</v>
      </c>
      <c r="R1273" s="1260" t="s">
        <v>18455</v>
      </c>
      <c r="S1273" s="1259">
        <v>2</v>
      </c>
      <c r="T1273" s="1260" t="s">
        <v>18456</v>
      </c>
      <c r="U1273" s="1260" t="s">
        <v>11396</v>
      </c>
      <c r="V1273" s="1260" t="s">
        <v>13071</v>
      </c>
      <c r="W1273" s="1259">
        <v>0</v>
      </c>
      <c r="X1273" s="1259">
        <v>1007</v>
      </c>
      <c r="Y1273" s="1259">
        <v>1</v>
      </c>
    </row>
    <row r="1274" spans="1:25">
      <c r="A1274" s="1350">
        <v>11202001310</v>
      </c>
      <c r="B1274" s="1260" t="s">
        <v>18457</v>
      </c>
      <c r="C1274" s="1260" t="s">
        <v>18458</v>
      </c>
      <c r="D1274" s="1260" t="s">
        <v>18459</v>
      </c>
      <c r="E1274" s="1260" t="s">
        <v>11203</v>
      </c>
      <c r="F1274" s="1260" t="s">
        <v>11522</v>
      </c>
      <c r="G1274" s="1260" t="s">
        <v>18460</v>
      </c>
      <c r="H1274" s="1260" t="s">
        <v>11153</v>
      </c>
      <c r="I1274" s="1260" t="s">
        <v>11177</v>
      </c>
      <c r="J1274" s="1259">
        <v>7431602</v>
      </c>
      <c r="K1274" s="1260" t="s">
        <v>11221</v>
      </c>
      <c r="L1274" s="1260" t="s">
        <v>11155</v>
      </c>
      <c r="M1274" s="1260" t="s">
        <v>1514</v>
      </c>
      <c r="N1274" s="1260" t="s">
        <v>18461</v>
      </c>
      <c r="O1274" s="1260" t="s">
        <v>18459</v>
      </c>
      <c r="P1274" s="1260" t="s">
        <v>18462</v>
      </c>
      <c r="Q1274" s="1260" t="s">
        <v>18463</v>
      </c>
      <c r="R1274" s="1260" t="s">
        <v>18462</v>
      </c>
      <c r="S1274" s="1259">
        <v>1</v>
      </c>
      <c r="T1274" s="1260" t="s">
        <v>18464</v>
      </c>
      <c r="U1274" s="1260" t="s">
        <v>11290</v>
      </c>
      <c r="V1274" s="1260" t="s">
        <v>11291</v>
      </c>
      <c r="W1274" s="1259">
        <v>0</v>
      </c>
      <c r="X1274" s="1259">
        <v>1007</v>
      </c>
      <c r="Y1274" s="1259">
        <v>0</v>
      </c>
    </row>
    <row r="1275" spans="1:25">
      <c r="A1275" s="1350">
        <v>11202001309</v>
      </c>
      <c r="B1275" s="1260" t="s">
        <v>18465</v>
      </c>
      <c r="C1275" s="1260" t="s">
        <v>18466</v>
      </c>
      <c r="D1275" s="1260" t="s">
        <v>18467</v>
      </c>
      <c r="E1275" s="1260" t="s">
        <v>11311</v>
      </c>
      <c r="F1275" s="1260" t="s">
        <v>11440</v>
      </c>
      <c r="G1275" s="1260"/>
      <c r="H1275" s="1260" t="s">
        <v>11153</v>
      </c>
      <c r="I1275" s="1260" t="s">
        <v>11177</v>
      </c>
      <c r="J1275" s="1259">
        <v>7431601</v>
      </c>
      <c r="K1275" s="1260" t="s">
        <v>11221</v>
      </c>
      <c r="L1275" s="1260" t="s">
        <v>11275</v>
      </c>
      <c r="M1275" s="1260" t="s">
        <v>1654</v>
      </c>
      <c r="N1275" s="1260" t="s">
        <v>18468</v>
      </c>
      <c r="O1275" s="1260" t="s">
        <v>18467</v>
      </c>
      <c r="P1275" s="1260" t="s">
        <v>18469</v>
      </c>
      <c r="Q1275" s="1260" t="s">
        <v>11867</v>
      </c>
      <c r="R1275" s="1260" t="s">
        <v>14293</v>
      </c>
      <c r="S1275" s="1259">
        <v>1</v>
      </c>
      <c r="T1275" s="1260" t="s">
        <v>18470</v>
      </c>
      <c r="U1275" s="1260" t="s">
        <v>11182</v>
      </c>
      <c r="V1275" s="1260" t="s">
        <v>12041</v>
      </c>
      <c r="W1275" s="1259">
        <v>0</v>
      </c>
      <c r="X1275" s="1259">
        <v>1007</v>
      </c>
      <c r="Y1275" s="1259">
        <v>2</v>
      </c>
    </row>
    <row r="1276" spans="1:25">
      <c r="A1276" s="1350">
        <v>11202001308</v>
      </c>
      <c r="B1276" s="1260" t="s">
        <v>18471</v>
      </c>
      <c r="C1276" s="1260" t="s">
        <v>18466</v>
      </c>
      <c r="D1276" s="1260" t="s">
        <v>18472</v>
      </c>
      <c r="E1276" s="1260" t="s">
        <v>11509</v>
      </c>
      <c r="F1276" s="1260" t="s">
        <v>11440</v>
      </c>
      <c r="G1276" s="1260"/>
      <c r="H1276" s="1260" t="s">
        <v>11153</v>
      </c>
      <c r="I1276" s="1260" t="s">
        <v>11177</v>
      </c>
      <c r="J1276" s="1259">
        <v>7431600</v>
      </c>
      <c r="K1276" s="1260" t="s">
        <v>11221</v>
      </c>
      <c r="L1276" s="1260" t="s">
        <v>11275</v>
      </c>
      <c r="M1276" s="1260" t="s">
        <v>1654</v>
      </c>
      <c r="N1276" s="1260" t="s">
        <v>18473</v>
      </c>
      <c r="O1276" s="1260" t="s">
        <v>18472</v>
      </c>
      <c r="P1276" s="1260" t="s">
        <v>18474</v>
      </c>
      <c r="Q1276" s="1260" t="s">
        <v>12317</v>
      </c>
      <c r="R1276" s="1260" t="s">
        <v>18475</v>
      </c>
      <c r="S1276" s="1259">
        <v>1</v>
      </c>
      <c r="T1276" s="1260" t="s">
        <v>18476</v>
      </c>
      <c r="U1276" s="1260" t="s">
        <v>11182</v>
      </c>
      <c r="V1276" s="1260" t="s">
        <v>12067</v>
      </c>
      <c r="W1276" s="1259">
        <v>0</v>
      </c>
      <c r="X1276" s="1259">
        <v>1007</v>
      </c>
      <c r="Y1276" s="1259">
        <v>2</v>
      </c>
    </row>
    <row r="1277" spans="1:25">
      <c r="A1277" s="1350">
        <v>11202001307</v>
      </c>
      <c r="B1277" s="1260" t="s">
        <v>18477</v>
      </c>
      <c r="C1277" s="1260" t="s">
        <v>18478</v>
      </c>
      <c r="D1277" s="1260" t="s">
        <v>18479</v>
      </c>
      <c r="E1277" s="1260" t="s">
        <v>11509</v>
      </c>
      <c r="F1277" s="1260" t="s">
        <v>11440</v>
      </c>
      <c r="G1277" s="1260"/>
      <c r="H1277" s="1260" t="s">
        <v>11153</v>
      </c>
      <c r="I1277" s="1260" t="s">
        <v>11177</v>
      </c>
      <c r="J1277" s="1259">
        <v>7431599</v>
      </c>
      <c r="K1277" s="1260" t="s">
        <v>11221</v>
      </c>
      <c r="L1277" s="1260" t="s">
        <v>11275</v>
      </c>
      <c r="M1277" s="1260" t="s">
        <v>1654</v>
      </c>
      <c r="N1277" s="1260" t="s">
        <v>18480</v>
      </c>
      <c r="O1277" s="1260" t="s">
        <v>18479</v>
      </c>
      <c r="P1277" s="1260" t="s">
        <v>18481</v>
      </c>
      <c r="Q1277" s="1260" t="s">
        <v>12167</v>
      </c>
      <c r="R1277" s="1260" t="s">
        <v>18482</v>
      </c>
      <c r="S1277" s="1259">
        <v>1</v>
      </c>
      <c r="T1277" s="1260" t="s">
        <v>18483</v>
      </c>
      <c r="U1277" s="1260" t="s">
        <v>11182</v>
      </c>
      <c r="V1277" s="1260" t="s">
        <v>12067</v>
      </c>
      <c r="W1277" s="1259">
        <v>0</v>
      </c>
      <c r="X1277" s="1259">
        <v>1007</v>
      </c>
      <c r="Y1277" s="1259">
        <v>2</v>
      </c>
    </row>
    <row r="1278" spans="1:25">
      <c r="A1278" s="1350">
        <v>11202001306</v>
      </c>
      <c r="B1278" s="1260" t="s">
        <v>18484</v>
      </c>
      <c r="C1278" s="1260" t="s">
        <v>18485</v>
      </c>
      <c r="D1278" s="1260" t="s">
        <v>18486</v>
      </c>
      <c r="E1278" s="1260" t="s">
        <v>11190</v>
      </c>
      <c r="F1278" s="1260" t="s">
        <v>11440</v>
      </c>
      <c r="G1278" s="1260"/>
      <c r="H1278" s="1260" t="s">
        <v>11153</v>
      </c>
      <c r="I1278" s="1260" t="s">
        <v>11177</v>
      </c>
      <c r="J1278" s="1259">
        <v>7431598</v>
      </c>
      <c r="K1278" s="1260" t="s">
        <v>11221</v>
      </c>
      <c r="L1278" s="1260" t="s">
        <v>11275</v>
      </c>
      <c r="M1278" s="1260" t="s">
        <v>1654</v>
      </c>
      <c r="N1278" s="1260" t="s">
        <v>18487</v>
      </c>
      <c r="O1278" s="1260" t="s">
        <v>18486</v>
      </c>
      <c r="P1278" s="1260" t="s">
        <v>18488</v>
      </c>
      <c r="Q1278" s="1260"/>
      <c r="R1278" s="1260"/>
      <c r="S1278" s="1259">
        <v>1</v>
      </c>
      <c r="T1278" s="1260" t="s">
        <v>12132</v>
      </c>
      <c r="U1278" s="1260" t="s">
        <v>11182</v>
      </c>
      <c r="V1278" s="1260" t="s">
        <v>12041</v>
      </c>
      <c r="W1278" s="1259">
        <v>0</v>
      </c>
      <c r="X1278" s="1259">
        <v>1007</v>
      </c>
      <c r="Y1278" s="1259">
        <v>2</v>
      </c>
    </row>
    <row r="1279" spans="1:25">
      <c r="A1279" s="1350">
        <v>11202001305</v>
      </c>
      <c r="B1279" s="1260" t="s">
        <v>18489</v>
      </c>
      <c r="C1279" s="1260" t="s">
        <v>18490</v>
      </c>
      <c r="D1279" s="1260" t="s">
        <v>18372</v>
      </c>
      <c r="E1279" s="1260" t="s">
        <v>11190</v>
      </c>
      <c r="F1279" s="1260" t="s">
        <v>18491</v>
      </c>
      <c r="G1279" s="1260" t="s">
        <v>18492</v>
      </c>
      <c r="H1279" s="1260" t="s">
        <v>11153</v>
      </c>
      <c r="I1279" s="1260" t="s">
        <v>11164</v>
      </c>
      <c r="J1279" s="1259">
        <v>7431597</v>
      </c>
      <c r="K1279" s="1260" t="s">
        <v>11221</v>
      </c>
      <c r="L1279" s="1260" t="s">
        <v>11155</v>
      </c>
      <c r="M1279" s="1260" t="s">
        <v>2266</v>
      </c>
      <c r="N1279" s="1260" t="s">
        <v>18374</v>
      </c>
      <c r="O1279" s="1260" t="s">
        <v>18372</v>
      </c>
      <c r="P1279" s="1260" t="s">
        <v>18375</v>
      </c>
      <c r="Q1279" s="1260" t="s">
        <v>11394</v>
      </c>
      <c r="R1279" s="1260" t="s">
        <v>18375</v>
      </c>
      <c r="S1279" s="1259">
        <v>1</v>
      </c>
      <c r="T1279" s="1260"/>
      <c r="U1279" s="1260" t="s">
        <v>11290</v>
      </c>
      <c r="V1279" s="1260" t="s">
        <v>12437</v>
      </c>
      <c r="W1279" s="1259">
        <v>0</v>
      </c>
      <c r="X1279" s="1259">
        <v>1007</v>
      </c>
      <c r="Y1279" s="1259">
        <v>0</v>
      </c>
    </row>
    <row r="1280" spans="1:25">
      <c r="A1280" s="1350">
        <v>11202001304</v>
      </c>
      <c r="B1280" s="1260"/>
      <c r="C1280" s="1260" t="s">
        <v>18493</v>
      </c>
      <c r="D1280" s="1260" t="s">
        <v>1654</v>
      </c>
      <c r="E1280" s="1260" t="s">
        <v>11353</v>
      </c>
      <c r="F1280" s="1260" t="s">
        <v>11440</v>
      </c>
      <c r="G1280" s="1260" t="s">
        <v>18494</v>
      </c>
      <c r="H1280" s="1260" t="s">
        <v>11153</v>
      </c>
      <c r="I1280" s="1260" t="s">
        <v>11177</v>
      </c>
      <c r="J1280" s="1259">
        <v>7431596</v>
      </c>
      <c r="K1280" s="1260" t="s">
        <v>11375</v>
      </c>
      <c r="L1280" s="1260" t="s">
        <v>11385</v>
      </c>
      <c r="M1280" s="1260" t="s">
        <v>262</v>
      </c>
      <c r="N1280" s="1260"/>
      <c r="O1280" s="1260" t="s">
        <v>1654</v>
      </c>
      <c r="P1280" s="1260"/>
      <c r="Q1280" s="1260"/>
      <c r="R1280" s="1260"/>
      <c r="S1280" s="1259">
        <v>1</v>
      </c>
      <c r="T1280" s="1260"/>
      <c r="U1280" s="1260"/>
      <c r="V1280" s="1260"/>
      <c r="W1280" s="1259">
        <v>0</v>
      </c>
      <c r="X1280" s="1259">
        <v>1008</v>
      </c>
      <c r="Y1280" s="1259">
        <v>1</v>
      </c>
    </row>
    <row r="1281" spans="1:25">
      <c r="A1281" s="1350">
        <v>11202001303</v>
      </c>
      <c r="B1281" s="1260"/>
      <c r="C1281" s="1260" t="s">
        <v>18495</v>
      </c>
      <c r="D1281" s="1260" t="s">
        <v>18496</v>
      </c>
      <c r="E1281" s="1260" t="s">
        <v>11560</v>
      </c>
      <c r="F1281" s="1260" t="s">
        <v>18497</v>
      </c>
      <c r="G1281" s="1260" t="s">
        <v>18498</v>
      </c>
      <c r="H1281" s="1260" t="s">
        <v>11153</v>
      </c>
      <c r="I1281" s="1260" t="s">
        <v>11164</v>
      </c>
      <c r="J1281" s="1259">
        <v>7431595</v>
      </c>
      <c r="K1281" s="1260" t="s">
        <v>11221</v>
      </c>
      <c r="L1281" s="1260" t="s">
        <v>11155</v>
      </c>
      <c r="M1281" s="1260" t="s">
        <v>2266</v>
      </c>
      <c r="N1281" s="1260" t="s">
        <v>18499</v>
      </c>
      <c r="O1281" s="1260" t="s">
        <v>18496</v>
      </c>
      <c r="P1281" s="1260" t="s">
        <v>18500</v>
      </c>
      <c r="Q1281" s="1260"/>
      <c r="R1281" s="1260"/>
      <c r="S1281" s="1259">
        <v>1</v>
      </c>
      <c r="T1281" s="1260"/>
      <c r="U1281" s="1260" t="s">
        <v>12320</v>
      </c>
      <c r="V1281" s="1260" t="s">
        <v>18501</v>
      </c>
      <c r="W1281" s="1259">
        <v>0</v>
      </c>
      <c r="X1281" s="1259">
        <v>1007</v>
      </c>
      <c r="Y1281" s="1259">
        <v>0</v>
      </c>
    </row>
    <row r="1282" spans="1:25">
      <c r="A1282" s="1350">
        <v>11202001302</v>
      </c>
      <c r="B1282" s="1260"/>
      <c r="C1282" s="1260" t="s">
        <v>18502</v>
      </c>
      <c r="D1282" s="1260" t="s">
        <v>18503</v>
      </c>
      <c r="E1282" s="1260" t="s">
        <v>11419</v>
      </c>
      <c r="F1282" s="1260" t="s">
        <v>18504</v>
      </c>
      <c r="G1282" s="1260" t="s">
        <v>18505</v>
      </c>
      <c r="H1282" s="1260" t="s">
        <v>11153</v>
      </c>
      <c r="I1282" s="1260" t="s">
        <v>11164</v>
      </c>
      <c r="J1282" s="1259">
        <v>7431594</v>
      </c>
      <c r="K1282" s="1260" t="s">
        <v>11221</v>
      </c>
      <c r="L1282" s="1260" t="s">
        <v>11155</v>
      </c>
      <c r="M1282" s="1260" t="s">
        <v>1653</v>
      </c>
      <c r="N1282" s="1260" t="s">
        <v>18506</v>
      </c>
      <c r="O1282" s="1260" t="s">
        <v>18503</v>
      </c>
      <c r="P1282" s="1260" t="s">
        <v>18507</v>
      </c>
      <c r="Q1282" s="1260"/>
      <c r="R1282" s="1260"/>
      <c r="S1282" s="1259">
        <v>1</v>
      </c>
      <c r="T1282" s="1260"/>
      <c r="U1282" s="1260" t="s">
        <v>11921</v>
      </c>
      <c r="V1282" s="1260" t="s">
        <v>12870</v>
      </c>
      <c r="W1282" s="1259">
        <v>0</v>
      </c>
      <c r="X1282" s="1259">
        <v>1007</v>
      </c>
      <c r="Y1282" s="1259">
        <v>0</v>
      </c>
    </row>
    <row r="1283" spans="1:25">
      <c r="A1283" s="1350">
        <v>11202001301</v>
      </c>
      <c r="B1283" s="1260"/>
      <c r="C1283" s="1260" t="s">
        <v>18508</v>
      </c>
      <c r="D1283" s="1260" t="s">
        <v>18509</v>
      </c>
      <c r="E1283" s="1260" t="s">
        <v>11353</v>
      </c>
      <c r="F1283" s="1260" t="s">
        <v>15590</v>
      </c>
      <c r="G1283" s="1260" t="s">
        <v>18510</v>
      </c>
      <c r="H1283" s="1260" t="s">
        <v>11153</v>
      </c>
      <c r="I1283" s="1260" t="s">
        <v>10976</v>
      </c>
      <c r="J1283" s="1259">
        <v>7431593</v>
      </c>
      <c r="K1283" s="1260" t="s">
        <v>11221</v>
      </c>
      <c r="L1283" s="1260" t="s">
        <v>11155</v>
      </c>
      <c r="M1283" s="1260" t="s">
        <v>262</v>
      </c>
      <c r="N1283" s="1260"/>
      <c r="O1283" s="1260" t="s">
        <v>18509</v>
      </c>
      <c r="P1283" s="1260"/>
      <c r="Q1283" s="1260"/>
      <c r="R1283" s="1260"/>
      <c r="S1283" s="1259">
        <v>1</v>
      </c>
      <c r="T1283" s="1260"/>
      <c r="U1283" s="1260"/>
      <c r="V1283" s="1260"/>
      <c r="W1283" s="1259">
        <v>0</v>
      </c>
      <c r="X1283" s="1259">
        <v>1007</v>
      </c>
      <c r="Y1283" s="1259">
        <v>0</v>
      </c>
    </row>
    <row r="1284" spans="1:25">
      <c r="A1284" s="1350">
        <v>11202001300</v>
      </c>
      <c r="B1284" s="1260"/>
      <c r="C1284" s="1260" t="s">
        <v>18502</v>
      </c>
      <c r="D1284" s="1260" t="s">
        <v>18511</v>
      </c>
      <c r="E1284" s="1260" t="s">
        <v>11353</v>
      </c>
      <c r="F1284" s="1260" t="s">
        <v>11913</v>
      </c>
      <c r="G1284" s="1260" t="s">
        <v>18512</v>
      </c>
      <c r="H1284" s="1260" t="s">
        <v>11153</v>
      </c>
      <c r="I1284" s="1260" t="s">
        <v>10976</v>
      </c>
      <c r="J1284" s="1259">
        <v>7431592</v>
      </c>
      <c r="K1284" s="1260" t="s">
        <v>11221</v>
      </c>
      <c r="L1284" s="1260" t="s">
        <v>11155</v>
      </c>
      <c r="M1284" s="1260" t="s">
        <v>262</v>
      </c>
      <c r="N1284" s="1260"/>
      <c r="O1284" s="1260" t="s">
        <v>18511</v>
      </c>
      <c r="P1284" s="1260"/>
      <c r="Q1284" s="1260"/>
      <c r="R1284" s="1260"/>
      <c r="S1284" s="1259">
        <v>1</v>
      </c>
      <c r="T1284" s="1260"/>
      <c r="U1284" s="1260"/>
      <c r="V1284" s="1260"/>
      <c r="W1284" s="1259">
        <v>0</v>
      </c>
      <c r="X1284" s="1259">
        <v>1007</v>
      </c>
      <c r="Y1284" s="1259">
        <v>0</v>
      </c>
    </row>
    <row r="1285" spans="1:25">
      <c r="A1285" s="1350">
        <v>11202001299</v>
      </c>
      <c r="B1285" s="1260" t="s">
        <v>18513</v>
      </c>
      <c r="C1285" s="1260" t="s">
        <v>18514</v>
      </c>
      <c r="D1285" s="1260" t="s">
        <v>18515</v>
      </c>
      <c r="E1285" s="1260" t="s">
        <v>11311</v>
      </c>
      <c r="F1285" s="1260" t="s">
        <v>13410</v>
      </c>
      <c r="G1285" s="1260" t="s">
        <v>18516</v>
      </c>
      <c r="H1285" s="1260" t="s">
        <v>11153</v>
      </c>
      <c r="I1285" s="1260" t="s">
        <v>10976</v>
      </c>
      <c r="J1285" s="1259">
        <v>7431591</v>
      </c>
      <c r="K1285" s="1260" t="s">
        <v>11375</v>
      </c>
      <c r="L1285" s="1260" t="s">
        <v>11155</v>
      </c>
      <c r="M1285" s="1260" t="s">
        <v>2302</v>
      </c>
      <c r="N1285" s="1260" t="s">
        <v>18517</v>
      </c>
      <c r="O1285" s="1260" t="s">
        <v>18515</v>
      </c>
      <c r="P1285" s="1260" t="s">
        <v>18518</v>
      </c>
      <c r="Q1285" s="1260" t="s">
        <v>11223</v>
      </c>
      <c r="R1285" s="1260" t="s">
        <v>18518</v>
      </c>
      <c r="S1285" s="1259">
        <v>1</v>
      </c>
      <c r="T1285" s="1260" t="s">
        <v>15969</v>
      </c>
      <c r="U1285" s="1260" t="s">
        <v>12408</v>
      </c>
      <c r="V1285" s="1260" t="s">
        <v>18519</v>
      </c>
      <c r="W1285" s="1259">
        <v>14</v>
      </c>
      <c r="X1285" s="1259">
        <v>1008</v>
      </c>
      <c r="Y1285" s="1259">
        <v>0</v>
      </c>
    </row>
    <row r="1286" spans="1:25">
      <c r="A1286" s="1350">
        <v>11202001298</v>
      </c>
      <c r="B1286" s="1260"/>
      <c r="C1286" s="1260" t="s">
        <v>18520</v>
      </c>
      <c r="D1286" s="1260" t="s">
        <v>18521</v>
      </c>
      <c r="E1286" s="1260" t="s">
        <v>11353</v>
      </c>
      <c r="F1286" s="1260" t="s">
        <v>11440</v>
      </c>
      <c r="G1286" s="1260" t="s">
        <v>18522</v>
      </c>
      <c r="H1286" s="1260" t="s">
        <v>11153</v>
      </c>
      <c r="I1286" s="1260" t="s">
        <v>11177</v>
      </c>
      <c r="J1286" s="1259">
        <v>7431590</v>
      </c>
      <c r="K1286" s="1260" t="s">
        <v>11221</v>
      </c>
      <c r="L1286" s="1260" t="s">
        <v>11155</v>
      </c>
      <c r="M1286" s="1260" t="s">
        <v>262</v>
      </c>
      <c r="N1286" s="1260"/>
      <c r="O1286" s="1260" t="s">
        <v>18521</v>
      </c>
      <c r="P1286" s="1260"/>
      <c r="Q1286" s="1260"/>
      <c r="R1286" s="1260"/>
      <c r="S1286" s="1259">
        <v>1</v>
      </c>
      <c r="T1286" s="1260"/>
      <c r="U1286" s="1260"/>
      <c r="V1286" s="1260"/>
      <c r="W1286" s="1259">
        <v>0</v>
      </c>
      <c r="X1286" s="1259">
        <v>1007</v>
      </c>
      <c r="Y1286" s="1259">
        <v>0</v>
      </c>
    </row>
    <row r="1287" spans="1:25">
      <c r="A1287" s="1350">
        <v>11202001297</v>
      </c>
      <c r="B1287" s="1260"/>
      <c r="C1287" s="1260" t="s">
        <v>18523</v>
      </c>
      <c r="D1287" s="1260" t="s">
        <v>18524</v>
      </c>
      <c r="E1287" s="1260" t="s">
        <v>11353</v>
      </c>
      <c r="F1287" s="1260" t="s">
        <v>11440</v>
      </c>
      <c r="G1287" s="1260" t="s">
        <v>18525</v>
      </c>
      <c r="H1287" s="1260" t="s">
        <v>11153</v>
      </c>
      <c r="I1287" s="1260" t="s">
        <v>11177</v>
      </c>
      <c r="J1287" s="1259">
        <v>7431589</v>
      </c>
      <c r="K1287" s="1260" t="s">
        <v>11221</v>
      </c>
      <c r="L1287" s="1260" t="s">
        <v>11155</v>
      </c>
      <c r="M1287" s="1260" t="s">
        <v>262</v>
      </c>
      <c r="N1287" s="1260"/>
      <c r="O1287" s="1260" t="s">
        <v>18524</v>
      </c>
      <c r="P1287" s="1260"/>
      <c r="Q1287" s="1260"/>
      <c r="R1287" s="1260"/>
      <c r="S1287" s="1259">
        <v>1</v>
      </c>
      <c r="T1287" s="1260"/>
      <c r="U1287" s="1260"/>
      <c r="V1287" s="1260"/>
      <c r="W1287" s="1259">
        <v>0</v>
      </c>
      <c r="X1287" s="1259">
        <v>1007</v>
      </c>
      <c r="Y1287" s="1259">
        <v>0</v>
      </c>
    </row>
    <row r="1288" spans="1:25">
      <c r="A1288" s="1350">
        <v>11202001296</v>
      </c>
      <c r="B1288" s="1260" t="s">
        <v>18526</v>
      </c>
      <c r="C1288" s="1260" t="s">
        <v>18527</v>
      </c>
      <c r="D1288" s="1260" t="s">
        <v>18528</v>
      </c>
      <c r="E1288" s="1260" t="s">
        <v>11203</v>
      </c>
      <c r="F1288" s="1260" t="s">
        <v>18529</v>
      </c>
      <c r="G1288" s="1260" t="s">
        <v>18530</v>
      </c>
      <c r="H1288" s="1260" t="s">
        <v>11153</v>
      </c>
      <c r="I1288" s="1260" t="s">
        <v>10976</v>
      </c>
      <c r="J1288" s="1259">
        <v>7431588</v>
      </c>
      <c r="K1288" s="1260" t="s">
        <v>11375</v>
      </c>
      <c r="L1288" s="1260" t="s">
        <v>11155</v>
      </c>
      <c r="M1288" s="1260" t="s">
        <v>2034</v>
      </c>
      <c r="N1288" s="1260" t="s">
        <v>11641</v>
      </c>
      <c r="O1288" s="1260" t="s">
        <v>18528</v>
      </c>
      <c r="P1288" s="1260" t="s">
        <v>18531</v>
      </c>
      <c r="Q1288" s="1260" t="s">
        <v>11795</v>
      </c>
      <c r="R1288" s="1260" t="s">
        <v>18531</v>
      </c>
      <c r="S1288" s="1259">
        <v>1</v>
      </c>
      <c r="T1288" s="1260" t="s">
        <v>18532</v>
      </c>
      <c r="U1288" s="1260" t="s">
        <v>11396</v>
      </c>
      <c r="V1288" s="1260" t="s">
        <v>11645</v>
      </c>
      <c r="W1288" s="1259">
        <v>0</v>
      </c>
      <c r="X1288" s="1259">
        <v>1008</v>
      </c>
      <c r="Y1288" s="1259">
        <v>0</v>
      </c>
    </row>
    <row r="1289" spans="1:25">
      <c r="A1289" s="1350">
        <v>11202001295</v>
      </c>
      <c r="B1289" s="1260"/>
      <c r="C1289" s="1260" t="s">
        <v>18533</v>
      </c>
      <c r="D1289" s="1260" t="s">
        <v>18534</v>
      </c>
      <c r="E1289" s="1260" t="s">
        <v>11353</v>
      </c>
      <c r="F1289" s="1260" t="s">
        <v>11934</v>
      </c>
      <c r="G1289" s="1260" t="s">
        <v>18535</v>
      </c>
      <c r="H1289" s="1260" t="s">
        <v>11153</v>
      </c>
      <c r="I1289" s="1260" t="s">
        <v>11243</v>
      </c>
      <c r="J1289" s="1259">
        <v>7431587</v>
      </c>
      <c r="K1289" s="1260" t="s">
        <v>11221</v>
      </c>
      <c r="L1289" s="1260" t="s">
        <v>11155</v>
      </c>
      <c r="M1289" s="1260" t="s">
        <v>262</v>
      </c>
      <c r="N1289" s="1260"/>
      <c r="O1289" s="1260" t="s">
        <v>18534</v>
      </c>
      <c r="P1289" s="1260"/>
      <c r="Q1289" s="1260" t="s">
        <v>11450</v>
      </c>
      <c r="R1289" s="1260"/>
      <c r="S1289" s="1259">
        <v>1</v>
      </c>
      <c r="T1289" s="1260"/>
      <c r="U1289" s="1260"/>
      <c r="V1289" s="1260"/>
      <c r="W1289" s="1259">
        <v>0</v>
      </c>
      <c r="X1289" s="1259">
        <v>1007</v>
      </c>
      <c r="Y1289" s="1259">
        <v>0</v>
      </c>
    </row>
    <row r="1290" spans="1:25">
      <c r="A1290" s="1350">
        <v>11202001294</v>
      </c>
      <c r="B1290" s="1260"/>
      <c r="C1290" s="1260" t="s">
        <v>18536</v>
      </c>
      <c r="D1290" s="1260" t="s">
        <v>18537</v>
      </c>
      <c r="E1290" s="1260" t="s">
        <v>11353</v>
      </c>
      <c r="F1290" s="1260" t="s">
        <v>11938</v>
      </c>
      <c r="G1290" s="1260" t="s">
        <v>18538</v>
      </c>
      <c r="H1290" s="1260" t="s">
        <v>11153</v>
      </c>
      <c r="I1290" s="1260" t="s">
        <v>11243</v>
      </c>
      <c r="J1290" s="1259">
        <v>7431586</v>
      </c>
      <c r="K1290" s="1260" t="s">
        <v>11221</v>
      </c>
      <c r="L1290" s="1260" t="s">
        <v>11155</v>
      </c>
      <c r="M1290" s="1260" t="s">
        <v>262</v>
      </c>
      <c r="N1290" s="1260"/>
      <c r="O1290" s="1260" t="s">
        <v>18537</v>
      </c>
      <c r="P1290" s="1260"/>
      <c r="Q1290" s="1260" t="s">
        <v>11450</v>
      </c>
      <c r="R1290" s="1260"/>
      <c r="S1290" s="1259">
        <v>1</v>
      </c>
      <c r="T1290" s="1260"/>
      <c r="U1290" s="1260"/>
      <c r="V1290" s="1260"/>
      <c r="W1290" s="1259">
        <v>0</v>
      </c>
      <c r="X1290" s="1259">
        <v>1007</v>
      </c>
      <c r="Y1290" s="1259">
        <v>0</v>
      </c>
    </row>
    <row r="1291" spans="1:25">
      <c r="A1291" s="1350">
        <v>11202001293</v>
      </c>
      <c r="B1291" s="1260"/>
      <c r="C1291" s="1260" t="s">
        <v>18539</v>
      </c>
      <c r="D1291" s="1260" t="s">
        <v>1654</v>
      </c>
      <c r="E1291" s="1260" t="s">
        <v>11353</v>
      </c>
      <c r="F1291" s="1260" t="s">
        <v>11440</v>
      </c>
      <c r="G1291" s="1260" t="s">
        <v>18540</v>
      </c>
      <c r="H1291" s="1260" t="s">
        <v>11153</v>
      </c>
      <c r="I1291" s="1260" t="s">
        <v>11177</v>
      </c>
      <c r="J1291" s="1259">
        <v>7431585</v>
      </c>
      <c r="K1291" s="1260" t="s">
        <v>11221</v>
      </c>
      <c r="L1291" s="1260" t="s">
        <v>11155</v>
      </c>
      <c r="M1291" s="1260" t="s">
        <v>262</v>
      </c>
      <c r="N1291" s="1260"/>
      <c r="O1291" s="1260" t="s">
        <v>1654</v>
      </c>
      <c r="P1291" s="1260"/>
      <c r="Q1291" s="1260"/>
      <c r="R1291" s="1260"/>
      <c r="S1291" s="1259">
        <v>1</v>
      </c>
      <c r="T1291" s="1260"/>
      <c r="U1291" s="1260"/>
      <c r="V1291" s="1260"/>
      <c r="W1291" s="1259">
        <v>0</v>
      </c>
      <c r="X1291" s="1259">
        <v>1007</v>
      </c>
      <c r="Y1291" s="1259">
        <v>0</v>
      </c>
    </row>
    <row r="1292" spans="1:25">
      <c r="A1292" s="1350">
        <v>11202001292</v>
      </c>
      <c r="B1292" s="1260" t="s">
        <v>18541</v>
      </c>
      <c r="C1292" s="1260" t="s">
        <v>18542</v>
      </c>
      <c r="D1292" s="1260" t="s">
        <v>18486</v>
      </c>
      <c r="E1292" s="1260" t="s">
        <v>11190</v>
      </c>
      <c r="F1292" s="1260" t="s">
        <v>11440</v>
      </c>
      <c r="G1292" s="1260" t="s">
        <v>18543</v>
      </c>
      <c r="H1292" s="1260" t="s">
        <v>11153</v>
      </c>
      <c r="I1292" s="1260" t="s">
        <v>11177</v>
      </c>
      <c r="J1292" s="1259">
        <v>7431584</v>
      </c>
      <c r="K1292" s="1260" t="s">
        <v>11221</v>
      </c>
      <c r="L1292" s="1260" t="s">
        <v>11155</v>
      </c>
      <c r="M1292" s="1260" t="s">
        <v>1654</v>
      </c>
      <c r="N1292" s="1260" t="s">
        <v>18487</v>
      </c>
      <c r="O1292" s="1260" t="s">
        <v>18486</v>
      </c>
      <c r="P1292" s="1260" t="s">
        <v>18488</v>
      </c>
      <c r="Q1292" s="1260"/>
      <c r="R1292" s="1260"/>
      <c r="S1292" s="1259">
        <v>1</v>
      </c>
      <c r="T1292" s="1260"/>
      <c r="U1292" s="1260" t="s">
        <v>11182</v>
      </c>
      <c r="V1292" s="1260" t="s">
        <v>12041</v>
      </c>
      <c r="W1292" s="1259">
        <v>0</v>
      </c>
      <c r="X1292" s="1259">
        <v>1007</v>
      </c>
      <c r="Y1292" s="1259">
        <v>0</v>
      </c>
    </row>
    <row r="1293" spans="1:25">
      <c r="A1293" s="1350">
        <v>11202001291</v>
      </c>
      <c r="B1293" s="1260"/>
      <c r="C1293" s="1260" t="s">
        <v>18544</v>
      </c>
      <c r="D1293" s="1260" t="s">
        <v>18545</v>
      </c>
      <c r="E1293" s="1260" t="s">
        <v>11457</v>
      </c>
      <c r="F1293" s="1260" t="s">
        <v>11440</v>
      </c>
      <c r="G1293" s="1260" t="s">
        <v>18546</v>
      </c>
      <c r="H1293" s="1260" t="s">
        <v>11153</v>
      </c>
      <c r="I1293" s="1260" t="s">
        <v>11177</v>
      </c>
      <c r="J1293" s="1259">
        <v>7431583</v>
      </c>
      <c r="K1293" s="1260" t="s">
        <v>11221</v>
      </c>
      <c r="L1293" s="1260" t="s">
        <v>11155</v>
      </c>
      <c r="M1293" s="1260" t="s">
        <v>262</v>
      </c>
      <c r="N1293" s="1260"/>
      <c r="O1293" s="1260" t="s">
        <v>18545</v>
      </c>
      <c r="P1293" s="1260"/>
      <c r="Q1293" s="1260"/>
      <c r="R1293" s="1260"/>
      <c r="S1293" s="1259">
        <v>1</v>
      </c>
      <c r="T1293" s="1260"/>
      <c r="U1293" s="1260"/>
      <c r="V1293" s="1260"/>
      <c r="W1293" s="1259">
        <v>0</v>
      </c>
      <c r="X1293" s="1259">
        <v>1007</v>
      </c>
      <c r="Y1293" s="1259">
        <v>0</v>
      </c>
    </row>
    <row r="1294" spans="1:25">
      <c r="A1294" s="1350">
        <v>11202001290</v>
      </c>
      <c r="B1294" s="1260"/>
      <c r="C1294" s="1260" t="s">
        <v>18544</v>
      </c>
      <c r="D1294" s="1260" t="s">
        <v>18547</v>
      </c>
      <c r="E1294" s="1260" t="s">
        <v>11457</v>
      </c>
      <c r="F1294" s="1260" t="s">
        <v>15590</v>
      </c>
      <c r="G1294" s="1260" t="s">
        <v>18548</v>
      </c>
      <c r="H1294" s="1260" t="s">
        <v>11153</v>
      </c>
      <c r="I1294" s="1260" t="s">
        <v>10976</v>
      </c>
      <c r="J1294" s="1259">
        <v>7431582</v>
      </c>
      <c r="K1294" s="1260" t="s">
        <v>11221</v>
      </c>
      <c r="L1294" s="1260" t="s">
        <v>11155</v>
      </c>
      <c r="M1294" s="1260" t="s">
        <v>262</v>
      </c>
      <c r="N1294" s="1260"/>
      <c r="O1294" s="1260" t="s">
        <v>18547</v>
      </c>
      <c r="P1294" s="1260"/>
      <c r="Q1294" s="1260"/>
      <c r="R1294" s="1260"/>
      <c r="S1294" s="1259">
        <v>1</v>
      </c>
      <c r="T1294" s="1260"/>
      <c r="U1294" s="1260"/>
      <c r="V1294" s="1260"/>
      <c r="W1294" s="1259">
        <v>0</v>
      </c>
      <c r="X1294" s="1259">
        <v>1007</v>
      </c>
      <c r="Y1294" s="1259">
        <v>0</v>
      </c>
    </row>
    <row r="1295" spans="1:25">
      <c r="A1295" s="1350">
        <v>11202001289</v>
      </c>
      <c r="B1295" s="1260" t="s">
        <v>18549</v>
      </c>
      <c r="C1295" s="1260" t="s">
        <v>18550</v>
      </c>
      <c r="D1295" s="1260" t="s">
        <v>18551</v>
      </c>
      <c r="E1295" s="1260" t="s">
        <v>11303</v>
      </c>
      <c r="F1295" s="1260" t="s">
        <v>18552</v>
      </c>
      <c r="G1295" s="1260" t="s">
        <v>18553</v>
      </c>
      <c r="H1295" s="1260" t="s">
        <v>11153</v>
      </c>
      <c r="I1295" s="1260" t="s">
        <v>11177</v>
      </c>
      <c r="J1295" s="1259">
        <v>7431581</v>
      </c>
      <c r="K1295" s="1260" t="s">
        <v>11221</v>
      </c>
      <c r="L1295" s="1260" t="s">
        <v>11155</v>
      </c>
      <c r="M1295" s="1260" t="s">
        <v>1883</v>
      </c>
      <c r="N1295" s="1260" t="s">
        <v>18554</v>
      </c>
      <c r="O1295" s="1260" t="s">
        <v>18551</v>
      </c>
      <c r="P1295" s="1260" t="s">
        <v>18063</v>
      </c>
      <c r="Q1295" s="1260" t="s">
        <v>11877</v>
      </c>
      <c r="R1295" s="1260" t="s">
        <v>18063</v>
      </c>
      <c r="S1295" s="1259">
        <v>1</v>
      </c>
      <c r="T1295" s="1260" t="s">
        <v>18555</v>
      </c>
      <c r="U1295" s="1260" t="s">
        <v>11182</v>
      </c>
      <c r="V1295" s="1260" t="s">
        <v>18556</v>
      </c>
      <c r="W1295" s="1259">
        <v>0</v>
      </c>
      <c r="X1295" s="1259">
        <v>1007</v>
      </c>
      <c r="Y1295" s="1259">
        <v>0</v>
      </c>
    </row>
    <row r="1296" spans="1:25">
      <c r="A1296" s="1350">
        <v>11202001288</v>
      </c>
      <c r="B1296" s="1260"/>
      <c r="C1296" s="1260" t="s">
        <v>18557</v>
      </c>
      <c r="D1296" s="1260" t="s">
        <v>18558</v>
      </c>
      <c r="E1296" s="1260" t="s">
        <v>11164</v>
      </c>
      <c r="F1296" s="1260" t="s">
        <v>18559</v>
      </c>
      <c r="G1296" s="1260" t="s">
        <v>18560</v>
      </c>
      <c r="H1296" s="1260" t="s">
        <v>11153</v>
      </c>
      <c r="I1296" s="1260" t="s">
        <v>11164</v>
      </c>
      <c r="J1296" s="1259">
        <v>7431580</v>
      </c>
      <c r="K1296" s="1260" t="s">
        <v>11221</v>
      </c>
      <c r="L1296" s="1260" t="s">
        <v>11155</v>
      </c>
      <c r="M1296" s="1260" t="s">
        <v>262</v>
      </c>
      <c r="N1296" s="1260"/>
      <c r="O1296" s="1260" t="s">
        <v>18558</v>
      </c>
      <c r="P1296" s="1260"/>
      <c r="Q1296" s="1260"/>
      <c r="R1296" s="1260"/>
      <c r="S1296" s="1259">
        <v>1</v>
      </c>
      <c r="T1296" s="1260"/>
      <c r="U1296" s="1260"/>
      <c r="V1296" s="1260"/>
      <c r="W1296" s="1259">
        <v>0</v>
      </c>
      <c r="X1296" s="1259">
        <v>1007</v>
      </c>
      <c r="Y1296" s="1259">
        <v>0</v>
      </c>
    </row>
    <row r="1297" spans="1:25">
      <c r="A1297" s="1350">
        <v>11202001287</v>
      </c>
      <c r="B1297" s="1260" t="s">
        <v>18561</v>
      </c>
      <c r="C1297" s="1260" t="s">
        <v>18562</v>
      </c>
      <c r="D1297" s="1260" t="s">
        <v>18563</v>
      </c>
      <c r="E1297" s="1260" t="s">
        <v>11509</v>
      </c>
      <c r="F1297" s="1260" t="s">
        <v>11440</v>
      </c>
      <c r="G1297" s="1260" t="s">
        <v>18564</v>
      </c>
      <c r="H1297" s="1260" t="s">
        <v>11153</v>
      </c>
      <c r="I1297" s="1260" t="s">
        <v>11177</v>
      </c>
      <c r="J1297" s="1259">
        <v>7431579</v>
      </c>
      <c r="K1297" s="1260" t="s">
        <v>11221</v>
      </c>
      <c r="L1297" s="1260" t="s">
        <v>11155</v>
      </c>
      <c r="M1297" s="1260" t="s">
        <v>1499</v>
      </c>
      <c r="N1297" s="1260" t="s">
        <v>18565</v>
      </c>
      <c r="O1297" s="1260" t="s">
        <v>18563</v>
      </c>
      <c r="P1297" s="1260" t="s">
        <v>18566</v>
      </c>
      <c r="Q1297" s="1260" t="s">
        <v>11769</v>
      </c>
      <c r="R1297" s="1260" t="s">
        <v>18567</v>
      </c>
      <c r="S1297" s="1259">
        <v>1</v>
      </c>
      <c r="T1297" s="1260" t="s">
        <v>18568</v>
      </c>
      <c r="U1297" s="1260" t="s">
        <v>11158</v>
      </c>
      <c r="V1297" s="1260" t="s">
        <v>11263</v>
      </c>
      <c r="W1297" s="1259">
        <v>0</v>
      </c>
      <c r="X1297" s="1259">
        <v>1007</v>
      </c>
      <c r="Y1297" s="1259">
        <v>0</v>
      </c>
    </row>
    <row r="1298" spans="1:25">
      <c r="A1298" s="1350">
        <v>11202001286</v>
      </c>
      <c r="B1298" s="1260"/>
      <c r="C1298" s="1260" t="s">
        <v>18569</v>
      </c>
      <c r="D1298" s="1260" t="s">
        <v>18570</v>
      </c>
      <c r="E1298" s="1260" t="s">
        <v>11175</v>
      </c>
      <c r="F1298" s="1260" t="s">
        <v>18571</v>
      </c>
      <c r="G1298" s="1260" t="s">
        <v>18572</v>
      </c>
      <c r="H1298" s="1260" t="s">
        <v>11153</v>
      </c>
      <c r="I1298" s="1260" t="s">
        <v>11164</v>
      </c>
      <c r="J1298" s="1259">
        <v>7431578</v>
      </c>
      <c r="K1298" s="1260" t="s">
        <v>11221</v>
      </c>
      <c r="L1298" s="1260" t="s">
        <v>11155</v>
      </c>
      <c r="M1298" s="1260" t="s">
        <v>1562</v>
      </c>
      <c r="N1298" s="1260" t="s">
        <v>18573</v>
      </c>
      <c r="O1298" s="1260" t="s">
        <v>18570</v>
      </c>
      <c r="P1298" s="1260" t="s">
        <v>11192</v>
      </c>
      <c r="Q1298" s="1260" t="s">
        <v>16381</v>
      </c>
      <c r="R1298" s="1260" t="s">
        <v>18574</v>
      </c>
      <c r="S1298" s="1259">
        <v>1</v>
      </c>
      <c r="T1298" s="1260"/>
      <c r="U1298" s="1260" t="s">
        <v>11290</v>
      </c>
      <c r="V1298" s="1260" t="s">
        <v>11291</v>
      </c>
      <c r="W1298" s="1259">
        <v>0</v>
      </c>
      <c r="X1298" s="1259">
        <v>1007</v>
      </c>
      <c r="Y1298" s="1259">
        <v>0</v>
      </c>
    </row>
    <row r="1299" spans="1:25">
      <c r="A1299" s="1350">
        <v>11202001285</v>
      </c>
      <c r="B1299" s="1260" t="s">
        <v>18575</v>
      </c>
      <c r="C1299" s="1260" t="s">
        <v>18576</v>
      </c>
      <c r="D1299" s="1260" t="s">
        <v>18577</v>
      </c>
      <c r="E1299" s="1260" t="s">
        <v>11175</v>
      </c>
      <c r="F1299" s="1260" t="s">
        <v>18578</v>
      </c>
      <c r="G1299" s="1260" t="s">
        <v>18579</v>
      </c>
      <c r="H1299" s="1260" t="s">
        <v>11153</v>
      </c>
      <c r="I1299" s="1260" t="s">
        <v>11164</v>
      </c>
      <c r="J1299" s="1259">
        <v>7431577</v>
      </c>
      <c r="K1299" s="1260" t="s">
        <v>11221</v>
      </c>
      <c r="L1299" s="1260" t="s">
        <v>11155</v>
      </c>
      <c r="M1299" s="1260" t="s">
        <v>1461</v>
      </c>
      <c r="N1299" s="1260" t="s">
        <v>18580</v>
      </c>
      <c r="O1299" s="1260" t="s">
        <v>18577</v>
      </c>
      <c r="P1299" s="1260" t="s">
        <v>18581</v>
      </c>
      <c r="Q1299" s="1260" t="s">
        <v>11394</v>
      </c>
      <c r="R1299" s="1260" t="s">
        <v>18581</v>
      </c>
      <c r="S1299" s="1259">
        <v>1</v>
      </c>
      <c r="T1299" s="1260" t="s">
        <v>18582</v>
      </c>
      <c r="U1299" s="1260" t="s">
        <v>11921</v>
      </c>
      <c r="V1299" s="1260" t="s">
        <v>18583</v>
      </c>
      <c r="W1299" s="1259">
        <v>0</v>
      </c>
      <c r="X1299" s="1259">
        <v>1007</v>
      </c>
      <c r="Y1299" s="1259">
        <v>0</v>
      </c>
    </row>
    <row r="1300" spans="1:25">
      <c r="A1300" s="1350">
        <v>11202001284</v>
      </c>
      <c r="B1300" s="1260" t="s">
        <v>18584</v>
      </c>
      <c r="C1300" s="1260" t="s">
        <v>18585</v>
      </c>
      <c r="D1300" s="1260" t="s">
        <v>18586</v>
      </c>
      <c r="E1300" s="1260" t="s">
        <v>11175</v>
      </c>
      <c r="F1300" s="1260" t="s">
        <v>13426</v>
      </c>
      <c r="G1300" s="1260" t="s">
        <v>18587</v>
      </c>
      <c r="H1300" s="1260" t="s">
        <v>11153</v>
      </c>
      <c r="I1300" s="1260" t="s">
        <v>10976</v>
      </c>
      <c r="J1300" s="1259">
        <v>7431576</v>
      </c>
      <c r="K1300" s="1260" t="s">
        <v>11221</v>
      </c>
      <c r="L1300" s="1260" t="s">
        <v>11155</v>
      </c>
      <c r="M1300" s="1260" t="s">
        <v>1239</v>
      </c>
      <c r="N1300" s="1260" t="s">
        <v>16546</v>
      </c>
      <c r="O1300" s="1260" t="s">
        <v>18586</v>
      </c>
      <c r="P1300" s="1260" t="s">
        <v>16547</v>
      </c>
      <c r="Q1300" s="1260" t="s">
        <v>11223</v>
      </c>
      <c r="R1300" s="1260" t="s">
        <v>16548</v>
      </c>
      <c r="S1300" s="1259">
        <v>1</v>
      </c>
      <c r="T1300" s="1260" t="s">
        <v>18588</v>
      </c>
      <c r="U1300" s="1260" t="s">
        <v>11158</v>
      </c>
      <c r="V1300" s="1260" t="s">
        <v>11216</v>
      </c>
      <c r="W1300" s="1259">
        <v>0</v>
      </c>
      <c r="X1300" s="1259">
        <v>1007</v>
      </c>
      <c r="Y1300" s="1259">
        <v>0</v>
      </c>
    </row>
    <row r="1301" spans="1:25">
      <c r="A1301" s="1350">
        <v>11202001283</v>
      </c>
      <c r="B1301" s="1260" t="s">
        <v>18589</v>
      </c>
      <c r="C1301" s="1260" t="s">
        <v>18590</v>
      </c>
      <c r="D1301" s="1260" t="s">
        <v>18591</v>
      </c>
      <c r="E1301" s="1260" t="s">
        <v>12993</v>
      </c>
      <c r="F1301" s="1260" t="s">
        <v>11440</v>
      </c>
      <c r="G1301" s="1260" t="s">
        <v>18592</v>
      </c>
      <c r="H1301" s="1260" t="s">
        <v>11153</v>
      </c>
      <c r="I1301" s="1260" t="s">
        <v>11177</v>
      </c>
      <c r="J1301" s="1259">
        <v>7431575</v>
      </c>
      <c r="K1301" s="1260" t="s">
        <v>11221</v>
      </c>
      <c r="L1301" s="1260" t="s">
        <v>11155</v>
      </c>
      <c r="M1301" s="1260" t="s">
        <v>2134</v>
      </c>
      <c r="N1301" s="1260" t="s">
        <v>18593</v>
      </c>
      <c r="O1301" s="1260" t="s">
        <v>18591</v>
      </c>
      <c r="P1301" s="1260" t="s">
        <v>18594</v>
      </c>
      <c r="Q1301" s="1260" t="s">
        <v>15100</v>
      </c>
      <c r="R1301" s="1260" t="s">
        <v>18595</v>
      </c>
      <c r="S1301" s="1259">
        <v>1</v>
      </c>
      <c r="T1301" s="1260" t="s">
        <v>18596</v>
      </c>
      <c r="U1301" s="1260" t="s">
        <v>11269</v>
      </c>
      <c r="V1301" s="1260" t="s">
        <v>11787</v>
      </c>
      <c r="W1301" s="1259">
        <v>0</v>
      </c>
      <c r="X1301" s="1259">
        <v>1007</v>
      </c>
      <c r="Y1301" s="1259">
        <v>0</v>
      </c>
    </row>
    <row r="1302" spans="1:25">
      <c r="A1302" s="1350">
        <v>11202001282</v>
      </c>
      <c r="B1302" s="1260"/>
      <c r="C1302" s="1260" t="s">
        <v>18597</v>
      </c>
      <c r="D1302" s="1260" t="s">
        <v>18598</v>
      </c>
      <c r="E1302" s="1260" t="s">
        <v>11190</v>
      </c>
      <c r="F1302" s="1260" t="s">
        <v>11440</v>
      </c>
      <c r="G1302" s="1260" t="s">
        <v>18599</v>
      </c>
      <c r="H1302" s="1260" t="s">
        <v>11153</v>
      </c>
      <c r="I1302" s="1260" t="s">
        <v>11177</v>
      </c>
      <c r="J1302" s="1259">
        <v>7431574</v>
      </c>
      <c r="K1302" s="1260" t="s">
        <v>11221</v>
      </c>
      <c r="L1302" s="1260" t="s">
        <v>11155</v>
      </c>
      <c r="M1302" s="1260" t="s">
        <v>1332</v>
      </c>
      <c r="N1302" s="1260" t="s">
        <v>18600</v>
      </c>
      <c r="O1302" s="1260" t="s">
        <v>18598</v>
      </c>
      <c r="P1302" s="1260"/>
      <c r="Q1302" s="1260"/>
      <c r="R1302" s="1260" t="s">
        <v>18601</v>
      </c>
      <c r="S1302" s="1259">
        <v>1</v>
      </c>
      <c r="T1302" s="1260"/>
      <c r="U1302" s="1260" t="s">
        <v>11269</v>
      </c>
      <c r="V1302" s="1260" t="s">
        <v>11505</v>
      </c>
      <c r="W1302" s="1259">
        <v>0</v>
      </c>
      <c r="X1302" s="1259">
        <v>1007</v>
      </c>
      <c r="Y1302" s="1259">
        <v>0</v>
      </c>
    </row>
    <row r="1303" spans="1:25">
      <c r="A1303" s="1350">
        <v>11202001281</v>
      </c>
      <c r="B1303" s="1260" t="s">
        <v>18602</v>
      </c>
      <c r="C1303" s="1260" t="s">
        <v>18603</v>
      </c>
      <c r="D1303" s="1260" t="s">
        <v>18604</v>
      </c>
      <c r="E1303" s="1260" t="s">
        <v>11190</v>
      </c>
      <c r="F1303" s="1260" t="s">
        <v>11709</v>
      </c>
      <c r="G1303" s="1260" t="s">
        <v>18605</v>
      </c>
      <c r="H1303" s="1260" t="s">
        <v>11153</v>
      </c>
      <c r="I1303" s="1260" t="s">
        <v>15803</v>
      </c>
      <c r="J1303" s="1259">
        <v>7431573</v>
      </c>
      <c r="K1303" s="1260" t="s">
        <v>11221</v>
      </c>
      <c r="L1303" s="1260" t="s">
        <v>11155</v>
      </c>
      <c r="M1303" s="1260" t="s">
        <v>2618</v>
      </c>
      <c r="N1303" s="1260" t="s">
        <v>18606</v>
      </c>
      <c r="O1303" s="1260" t="s">
        <v>18604</v>
      </c>
      <c r="P1303" s="1260" t="s">
        <v>18607</v>
      </c>
      <c r="Q1303" s="1260" t="s">
        <v>13598</v>
      </c>
      <c r="R1303" s="1260" t="s">
        <v>18607</v>
      </c>
      <c r="S1303" s="1259">
        <v>1</v>
      </c>
      <c r="T1303" s="1260" t="s">
        <v>18608</v>
      </c>
      <c r="U1303" s="1260" t="s">
        <v>16371</v>
      </c>
      <c r="V1303" s="1260" t="s">
        <v>18609</v>
      </c>
      <c r="W1303" s="1259">
        <v>0</v>
      </c>
      <c r="X1303" s="1259">
        <v>1007</v>
      </c>
      <c r="Y1303" s="1259">
        <v>0</v>
      </c>
    </row>
    <row r="1304" spans="1:25">
      <c r="A1304" s="1350">
        <v>11202001280</v>
      </c>
      <c r="B1304" s="1260"/>
      <c r="C1304" s="1260" t="s">
        <v>18610</v>
      </c>
      <c r="D1304" s="1260" t="s">
        <v>18611</v>
      </c>
      <c r="E1304" s="1260" t="s">
        <v>11303</v>
      </c>
      <c r="F1304" s="1260" t="s">
        <v>18612</v>
      </c>
      <c r="G1304" s="1260" t="s">
        <v>18613</v>
      </c>
      <c r="H1304" s="1260" t="s">
        <v>11153</v>
      </c>
      <c r="I1304" s="1260" t="s">
        <v>10976</v>
      </c>
      <c r="J1304" s="1259">
        <v>7431572</v>
      </c>
      <c r="K1304" s="1260" t="s">
        <v>11375</v>
      </c>
      <c r="L1304" s="1260" t="s">
        <v>11155</v>
      </c>
      <c r="M1304" s="1260" t="s">
        <v>262</v>
      </c>
      <c r="N1304" s="1260"/>
      <c r="O1304" s="1260" t="s">
        <v>18611</v>
      </c>
      <c r="P1304" s="1260"/>
      <c r="Q1304" s="1260" t="s">
        <v>18614</v>
      </c>
      <c r="R1304" s="1260" t="s">
        <v>18615</v>
      </c>
      <c r="S1304" s="1259">
        <v>1</v>
      </c>
      <c r="T1304" s="1260" t="s">
        <v>18616</v>
      </c>
      <c r="U1304" s="1260"/>
      <c r="V1304" s="1260"/>
      <c r="W1304" s="1259">
        <v>0</v>
      </c>
      <c r="X1304" s="1259">
        <v>1008</v>
      </c>
      <c r="Y1304" s="1259">
        <v>0</v>
      </c>
    </row>
    <row r="1305" spans="1:25">
      <c r="A1305" s="1350">
        <v>11202001279</v>
      </c>
      <c r="B1305" s="1260" t="s">
        <v>18617</v>
      </c>
      <c r="C1305" s="1260" t="s">
        <v>18618</v>
      </c>
      <c r="D1305" s="1260" t="s">
        <v>18619</v>
      </c>
      <c r="E1305" s="1260" t="s">
        <v>11175</v>
      </c>
      <c r="F1305" s="1260" t="s">
        <v>18620</v>
      </c>
      <c r="G1305" s="1260" t="s">
        <v>18621</v>
      </c>
      <c r="H1305" s="1260" t="s">
        <v>11153</v>
      </c>
      <c r="I1305" s="1260" t="s">
        <v>11164</v>
      </c>
      <c r="J1305" s="1259">
        <v>7431571</v>
      </c>
      <c r="K1305" s="1260" t="s">
        <v>11221</v>
      </c>
      <c r="L1305" s="1260" t="s">
        <v>11155</v>
      </c>
      <c r="M1305" s="1260" t="s">
        <v>2092</v>
      </c>
      <c r="N1305" s="1260" t="s">
        <v>18622</v>
      </c>
      <c r="O1305" s="1260" t="s">
        <v>18619</v>
      </c>
      <c r="P1305" s="1260" t="s">
        <v>18623</v>
      </c>
      <c r="Q1305" s="1260" t="s">
        <v>11603</v>
      </c>
      <c r="R1305" s="1260" t="s">
        <v>18624</v>
      </c>
      <c r="S1305" s="1259">
        <v>1</v>
      </c>
      <c r="T1305" s="1260" t="s">
        <v>18625</v>
      </c>
      <c r="U1305" s="1260" t="s">
        <v>11405</v>
      </c>
      <c r="V1305" s="1260" t="s">
        <v>18626</v>
      </c>
      <c r="W1305" s="1259">
        <v>0</v>
      </c>
      <c r="X1305" s="1259">
        <v>1007</v>
      </c>
      <c r="Y1305" s="1259">
        <v>0</v>
      </c>
    </row>
    <row r="1306" spans="1:25">
      <c r="A1306" s="1350">
        <v>11202001278</v>
      </c>
      <c r="B1306" s="1260" t="s">
        <v>18627</v>
      </c>
      <c r="C1306" s="1260" t="s">
        <v>18628</v>
      </c>
      <c r="D1306" s="1260" t="s">
        <v>18629</v>
      </c>
      <c r="E1306" s="1260" t="s">
        <v>11190</v>
      </c>
      <c r="F1306" s="1260" t="s">
        <v>12433</v>
      </c>
      <c r="G1306" s="1260" t="s">
        <v>18630</v>
      </c>
      <c r="H1306" s="1260" t="s">
        <v>11153</v>
      </c>
      <c r="I1306" s="1260" t="s">
        <v>11164</v>
      </c>
      <c r="J1306" s="1259">
        <v>7431570</v>
      </c>
      <c r="K1306" s="1260" t="s">
        <v>11221</v>
      </c>
      <c r="L1306" s="1260" t="s">
        <v>11155</v>
      </c>
      <c r="M1306" s="1260" t="s">
        <v>1562</v>
      </c>
      <c r="N1306" s="1260" t="s">
        <v>18573</v>
      </c>
      <c r="O1306" s="1260" t="s">
        <v>18629</v>
      </c>
      <c r="P1306" s="1260" t="s">
        <v>18631</v>
      </c>
      <c r="Q1306" s="1260" t="s">
        <v>11985</v>
      </c>
      <c r="R1306" s="1260" t="s">
        <v>18631</v>
      </c>
      <c r="S1306" s="1259">
        <v>1</v>
      </c>
      <c r="T1306" s="1260" t="s">
        <v>18632</v>
      </c>
      <c r="U1306" s="1260" t="s">
        <v>11290</v>
      </c>
      <c r="V1306" s="1260" t="s">
        <v>11291</v>
      </c>
      <c r="W1306" s="1259">
        <v>0</v>
      </c>
      <c r="X1306" s="1259">
        <v>1007</v>
      </c>
      <c r="Y1306" s="1259">
        <v>0</v>
      </c>
    </row>
    <row r="1307" spans="1:25">
      <c r="A1307" s="1350">
        <v>11202001277</v>
      </c>
      <c r="B1307" s="1260" t="s">
        <v>18633</v>
      </c>
      <c r="C1307" s="1260" t="s">
        <v>18634</v>
      </c>
      <c r="D1307" s="1260" t="s">
        <v>17638</v>
      </c>
      <c r="E1307" s="1260" t="s">
        <v>11509</v>
      </c>
      <c r="F1307" s="1260" t="s">
        <v>11522</v>
      </c>
      <c r="G1307" s="1260" t="s">
        <v>18635</v>
      </c>
      <c r="H1307" s="1260" t="s">
        <v>11153</v>
      </c>
      <c r="I1307" s="1260" t="s">
        <v>11177</v>
      </c>
      <c r="J1307" s="1259">
        <v>7431569</v>
      </c>
      <c r="K1307" s="1260" t="s">
        <v>11221</v>
      </c>
      <c r="L1307" s="1260" t="s">
        <v>11155</v>
      </c>
      <c r="M1307" s="1260" t="s">
        <v>767</v>
      </c>
      <c r="N1307" s="1260" t="s">
        <v>17640</v>
      </c>
      <c r="O1307" s="1260" t="s">
        <v>17638</v>
      </c>
      <c r="P1307" s="1260" t="s">
        <v>18636</v>
      </c>
      <c r="Q1307" s="1260" t="s">
        <v>11411</v>
      </c>
      <c r="R1307" s="1260" t="s">
        <v>17641</v>
      </c>
      <c r="S1307" s="1259">
        <v>1</v>
      </c>
      <c r="T1307" s="1260" t="s">
        <v>18637</v>
      </c>
      <c r="U1307" s="1260" t="s">
        <v>11158</v>
      </c>
      <c r="V1307" s="1260" t="s">
        <v>11263</v>
      </c>
      <c r="W1307" s="1259">
        <v>0</v>
      </c>
      <c r="X1307" s="1259">
        <v>1007</v>
      </c>
      <c r="Y1307" s="1259">
        <v>0</v>
      </c>
    </row>
    <row r="1308" spans="1:25">
      <c r="A1308" s="1350">
        <v>11202001276</v>
      </c>
      <c r="B1308" s="1260" t="s">
        <v>18638</v>
      </c>
      <c r="C1308" s="1260" t="s">
        <v>18639</v>
      </c>
      <c r="D1308" s="1260" t="s">
        <v>18640</v>
      </c>
      <c r="E1308" s="1260" t="s">
        <v>11560</v>
      </c>
      <c r="F1308" s="1260" t="s">
        <v>11522</v>
      </c>
      <c r="G1308" s="1260" t="s">
        <v>18641</v>
      </c>
      <c r="H1308" s="1260" t="s">
        <v>11153</v>
      </c>
      <c r="I1308" s="1260" t="s">
        <v>11177</v>
      </c>
      <c r="J1308" s="1259">
        <v>7431568</v>
      </c>
      <c r="K1308" s="1260" t="s">
        <v>11221</v>
      </c>
      <c r="L1308" s="1260" t="s">
        <v>11155</v>
      </c>
      <c r="M1308" s="1260" t="s">
        <v>2254</v>
      </c>
      <c r="N1308" s="1260" t="s">
        <v>18642</v>
      </c>
      <c r="O1308" s="1260" t="s">
        <v>18640</v>
      </c>
      <c r="P1308" s="1260" t="s">
        <v>18643</v>
      </c>
      <c r="Q1308" s="1260" t="s">
        <v>11846</v>
      </c>
      <c r="R1308" s="1260" t="s">
        <v>18644</v>
      </c>
      <c r="S1308" s="1259">
        <v>1</v>
      </c>
      <c r="T1308" s="1260" t="s">
        <v>18645</v>
      </c>
      <c r="U1308" s="1260" t="s">
        <v>11269</v>
      </c>
      <c r="V1308" s="1260" t="s">
        <v>18646</v>
      </c>
      <c r="W1308" s="1259">
        <v>0</v>
      </c>
      <c r="X1308" s="1259">
        <v>1007</v>
      </c>
      <c r="Y1308" s="1259">
        <v>0</v>
      </c>
    </row>
    <row r="1309" spans="1:25">
      <c r="A1309" s="1350">
        <v>11202001275</v>
      </c>
      <c r="B1309" s="1260" t="s">
        <v>18647</v>
      </c>
      <c r="C1309" s="1260" t="s">
        <v>18648</v>
      </c>
      <c r="D1309" s="1260" t="s">
        <v>18649</v>
      </c>
      <c r="E1309" s="1260" t="s">
        <v>11560</v>
      </c>
      <c r="F1309" s="1260" t="s">
        <v>11522</v>
      </c>
      <c r="G1309" s="1260" t="s">
        <v>18650</v>
      </c>
      <c r="H1309" s="1260" t="s">
        <v>11153</v>
      </c>
      <c r="I1309" s="1260" t="s">
        <v>11177</v>
      </c>
      <c r="J1309" s="1259">
        <v>7431567</v>
      </c>
      <c r="K1309" s="1260" t="s">
        <v>11221</v>
      </c>
      <c r="L1309" s="1260" t="s">
        <v>11155</v>
      </c>
      <c r="M1309" s="1260" t="s">
        <v>2446</v>
      </c>
      <c r="N1309" s="1260" t="s">
        <v>18651</v>
      </c>
      <c r="O1309" s="1260" t="s">
        <v>18649</v>
      </c>
      <c r="P1309" s="1260" t="s">
        <v>18652</v>
      </c>
      <c r="Q1309" s="1260" t="s">
        <v>18653</v>
      </c>
      <c r="R1309" s="1260" t="s">
        <v>18652</v>
      </c>
      <c r="S1309" s="1259">
        <v>1</v>
      </c>
      <c r="T1309" s="1260" t="s">
        <v>18654</v>
      </c>
      <c r="U1309" s="1260" t="s">
        <v>11269</v>
      </c>
      <c r="V1309" s="1260" t="s">
        <v>18655</v>
      </c>
      <c r="W1309" s="1259">
        <v>0</v>
      </c>
      <c r="X1309" s="1259">
        <v>1007</v>
      </c>
      <c r="Y1309" s="1259">
        <v>0</v>
      </c>
    </row>
    <row r="1310" spans="1:25">
      <c r="A1310" s="1350">
        <v>11202001274</v>
      </c>
      <c r="B1310" s="1260" t="s">
        <v>18656</v>
      </c>
      <c r="C1310" s="1260" t="s">
        <v>18657</v>
      </c>
      <c r="D1310" s="1260" t="s">
        <v>17239</v>
      </c>
      <c r="E1310" s="1260" t="s">
        <v>11175</v>
      </c>
      <c r="F1310" s="1260" t="s">
        <v>11522</v>
      </c>
      <c r="G1310" s="1260" t="s">
        <v>18658</v>
      </c>
      <c r="H1310" s="1260" t="s">
        <v>11153</v>
      </c>
      <c r="I1310" s="1260" t="s">
        <v>11177</v>
      </c>
      <c r="J1310" s="1259">
        <v>7431566</v>
      </c>
      <c r="K1310" s="1260" t="s">
        <v>11221</v>
      </c>
      <c r="L1310" s="1260" t="s">
        <v>11155</v>
      </c>
      <c r="M1310" s="1260" t="s">
        <v>1687</v>
      </c>
      <c r="N1310" s="1260" t="s">
        <v>17241</v>
      </c>
      <c r="O1310" s="1260" t="s">
        <v>17239</v>
      </c>
      <c r="P1310" s="1260" t="s">
        <v>18659</v>
      </c>
      <c r="Q1310" s="1260" t="s">
        <v>14070</v>
      </c>
      <c r="R1310" s="1260" t="s">
        <v>17242</v>
      </c>
      <c r="S1310" s="1259">
        <v>1</v>
      </c>
      <c r="T1310" s="1260" t="s">
        <v>18660</v>
      </c>
      <c r="U1310" s="1260" t="s">
        <v>11158</v>
      </c>
      <c r="V1310" s="1260" t="s">
        <v>11263</v>
      </c>
      <c r="W1310" s="1259">
        <v>0</v>
      </c>
      <c r="X1310" s="1259">
        <v>1007</v>
      </c>
      <c r="Y1310" s="1259">
        <v>0</v>
      </c>
    </row>
    <row r="1311" spans="1:25">
      <c r="A1311" s="1350">
        <v>11202001273</v>
      </c>
      <c r="B1311" s="1260" t="s">
        <v>18661</v>
      </c>
      <c r="C1311" s="1260" t="s">
        <v>18662</v>
      </c>
      <c r="D1311" s="1260" t="s">
        <v>18663</v>
      </c>
      <c r="E1311" s="1260" t="s">
        <v>11175</v>
      </c>
      <c r="F1311" s="1260" t="s">
        <v>11362</v>
      </c>
      <c r="G1311" s="1260" t="s">
        <v>18664</v>
      </c>
      <c r="H1311" s="1260" t="s">
        <v>11153</v>
      </c>
      <c r="I1311" s="1260" t="s">
        <v>11364</v>
      </c>
      <c r="J1311" s="1259">
        <v>7431565</v>
      </c>
      <c r="K1311" s="1260" t="s">
        <v>11221</v>
      </c>
      <c r="L1311" s="1260" t="s">
        <v>11155</v>
      </c>
      <c r="M1311" s="1260" t="s">
        <v>2038</v>
      </c>
      <c r="N1311" s="1260" t="s">
        <v>18665</v>
      </c>
      <c r="O1311" s="1260" t="s">
        <v>18663</v>
      </c>
      <c r="P1311" s="1260" t="s">
        <v>18666</v>
      </c>
      <c r="Q1311" s="1260" t="s">
        <v>11877</v>
      </c>
      <c r="R1311" s="1260" t="s">
        <v>18666</v>
      </c>
      <c r="S1311" s="1259">
        <v>1</v>
      </c>
      <c r="T1311" s="1260" t="s">
        <v>18667</v>
      </c>
      <c r="U1311" s="1260" t="s">
        <v>11369</v>
      </c>
      <c r="V1311" s="1260" t="s">
        <v>18668</v>
      </c>
      <c r="W1311" s="1259">
        <v>0</v>
      </c>
      <c r="X1311" s="1259">
        <v>1007</v>
      </c>
      <c r="Y1311" s="1259">
        <v>0</v>
      </c>
    </row>
    <row r="1312" spans="1:25">
      <c r="A1312" s="1350">
        <v>11202001272</v>
      </c>
      <c r="B1312" s="1260"/>
      <c r="C1312" s="1260" t="s">
        <v>18669</v>
      </c>
      <c r="D1312" s="1260" t="s">
        <v>18670</v>
      </c>
      <c r="E1312" s="1260" t="s">
        <v>11702</v>
      </c>
      <c r="F1312" s="1260" t="s">
        <v>12433</v>
      </c>
      <c r="G1312" s="1260" t="s">
        <v>18671</v>
      </c>
      <c r="H1312" s="1260" t="s">
        <v>11153</v>
      </c>
      <c r="I1312" s="1260" t="s">
        <v>11164</v>
      </c>
      <c r="J1312" s="1259">
        <v>7431564</v>
      </c>
      <c r="K1312" s="1260" t="s">
        <v>11221</v>
      </c>
      <c r="L1312" s="1260" t="s">
        <v>11155</v>
      </c>
      <c r="M1312" s="1260" t="s">
        <v>2266</v>
      </c>
      <c r="N1312" s="1260" t="s">
        <v>18672</v>
      </c>
      <c r="O1312" s="1260" t="s">
        <v>18670</v>
      </c>
      <c r="P1312" s="1260" t="s">
        <v>18673</v>
      </c>
      <c r="Q1312" s="1260" t="s">
        <v>11394</v>
      </c>
      <c r="R1312" s="1260" t="s">
        <v>18674</v>
      </c>
      <c r="S1312" s="1259">
        <v>1</v>
      </c>
      <c r="T1312" s="1260"/>
      <c r="U1312" s="1260" t="s">
        <v>11209</v>
      </c>
      <c r="V1312" s="1260" t="s">
        <v>18675</v>
      </c>
      <c r="W1312" s="1259">
        <v>0</v>
      </c>
      <c r="X1312" s="1259">
        <v>1007</v>
      </c>
      <c r="Y1312" s="1259">
        <v>0</v>
      </c>
    </row>
    <row r="1313" spans="1:25">
      <c r="A1313" s="1350">
        <v>11202001271</v>
      </c>
      <c r="B1313" s="1260"/>
      <c r="C1313" s="1260" t="s">
        <v>18676</v>
      </c>
      <c r="D1313" s="1260" t="s">
        <v>18677</v>
      </c>
      <c r="E1313" s="1260" t="s">
        <v>18678</v>
      </c>
      <c r="F1313" s="1260" t="s">
        <v>18679</v>
      </c>
      <c r="G1313" s="1260" t="s">
        <v>18680</v>
      </c>
      <c r="H1313" s="1260" t="s">
        <v>11153</v>
      </c>
      <c r="I1313" s="1260" t="s">
        <v>10976</v>
      </c>
      <c r="J1313" s="1259">
        <v>7431563</v>
      </c>
      <c r="K1313" s="1260" t="s">
        <v>11375</v>
      </c>
      <c r="L1313" s="1260" t="s">
        <v>11155</v>
      </c>
      <c r="M1313" s="1260" t="s">
        <v>1276</v>
      </c>
      <c r="N1313" s="1260" t="s">
        <v>18681</v>
      </c>
      <c r="O1313" s="1260" t="s">
        <v>18677</v>
      </c>
      <c r="P1313" s="1260" t="s">
        <v>18682</v>
      </c>
      <c r="Q1313" s="1260"/>
      <c r="R1313" s="1260" t="s">
        <v>18683</v>
      </c>
      <c r="S1313" s="1259">
        <v>1</v>
      </c>
      <c r="T1313" s="1260"/>
      <c r="U1313" s="1260" t="s">
        <v>11158</v>
      </c>
      <c r="V1313" s="1260" t="s">
        <v>11565</v>
      </c>
      <c r="W1313" s="1259">
        <v>0</v>
      </c>
      <c r="X1313" s="1259">
        <v>1008</v>
      </c>
      <c r="Y1313" s="1259">
        <v>0</v>
      </c>
    </row>
    <row r="1314" spans="1:25">
      <c r="A1314" s="1350">
        <v>11202001270</v>
      </c>
      <c r="B1314" s="1260"/>
      <c r="C1314" s="1260" t="s">
        <v>18684</v>
      </c>
      <c r="D1314" s="1260" t="s">
        <v>18685</v>
      </c>
      <c r="E1314" s="1260" t="s">
        <v>12993</v>
      </c>
      <c r="F1314" s="1260" t="s">
        <v>18686</v>
      </c>
      <c r="G1314" s="1260" t="s">
        <v>18687</v>
      </c>
      <c r="H1314" s="1260" t="s">
        <v>11153</v>
      </c>
      <c r="I1314" s="1260" t="s">
        <v>10976</v>
      </c>
      <c r="J1314" s="1259">
        <v>7431562</v>
      </c>
      <c r="K1314" s="1260" t="s">
        <v>11221</v>
      </c>
      <c r="L1314" s="1260" t="s">
        <v>11155</v>
      </c>
      <c r="M1314" s="1260" t="s">
        <v>1424</v>
      </c>
      <c r="N1314" s="1260" t="s">
        <v>18688</v>
      </c>
      <c r="O1314" s="1260" t="s">
        <v>18685</v>
      </c>
      <c r="P1314" s="1260" t="s">
        <v>18689</v>
      </c>
      <c r="Q1314" s="1260"/>
      <c r="R1314" s="1260"/>
      <c r="S1314" s="1259">
        <v>1</v>
      </c>
      <c r="T1314" s="1260"/>
      <c r="U1314" s="1260" t="s">
        <v>11231</v>
      </c>
      <c r="V1314" s="1260" t="s">
        <v>12126</v>
      </c>
      <c r="W1314" s="1259">
        <v>0</v>
      </c>
      <c r="X1314" s="1259">
        <v>1007</v>
      </c>
      <c r="Y1314" s="1259">
        <v>0</v>
      </c>
    </row>
    <row r="1315" spans="1:25">
      <c r="A1315" s="1350">
        <v>11202001269</v>
      </c>
      <c r="B1315" s="1260"/>
      <c r="C1315" s="1260" t="s">
        <v>18690</v>
      </c>
      <c r="D1315" s="1260" t="s">
        <v>18691</v>
      </c>
      <c r="E1315" s="1260" t="s">
        <v>11668</v>
      </c>
      <c r="F1315" s="1260" t="s">
        <v>18686</v>
      </c>
      <c r="G1315" s="1260" t="s">
        <v>18692</v>
      </c>
      <c r="H1315" s="1260" t="s">
        <v>11153</v>
      </c>
      <c r="I1315" s="1260" t="s">
        <v>10976</v>
      </c>
      <c r="J1315" s="1259">
        <v>7431561</v>
      </c>
      <c r="K1315" s="1260" t="s">
        <v>11221</v>
      </c>
      <c r="L1315" s="1260" t="s">
        <v>11155</v>
      </c>
      <c r="M1315" s="1260" t="s">
        <v>1424</v>
      </c>
      <c r="N1315" s="1260" t="s">
        <v>18688</v>
      </c>
      <c r="O1315" s="1260" t="s">
        <v>18691</v>
      </c>
      <c r="P1315" s="1259">
        <v>8965532</v>
      </c>
      <c r="Q1315" s="1260"/>
      <c r="R1315" s="1260"/>
      <c r="S1315" s="1259">
        <v>1</v>
      </c>
      <c r="T1315" s="1260"/>
      <c r="U1315" s="1260" t="s">
        <v>11231</v>
      </c>
      <c r="V1315" s="1260" t="s">
        <v>12126</v>
      </c>
      <c r="W1315" s="1259">
        <v>0</v>
      </c>
      <c r="X1315" s="1259">
        <v>1007</v>
      </c>
      <c r="Y1315" s="1259">
        <v>0</v>
      </c>
    </row>
    <row r="1316" spans="1:25">
      <c r="A1316" s="1350">
        <v>11202001268</v>
      </c>
      <c r="B1316" s="1260" t="s">
        <v>18693</v>
      </c>
      <c r="C1316" s="1260" t="s">
        <v>18694</v>
      </c>
      <c r="D1316" s="1260" t="s">
        <v>18695</v>
      </c>
      <c r="E1316" s="1260" t="s">
        <v>11190</v>
      </c>
      <c r="F1316" s="1260" t="s">
        <v>11522</v>
      </c>
      <c r="G1316" s="1260" t="s">
        <v>18696</v>
      </c>
      <c r="H1316" s="1260" t="s">
        <v>11153</v>
      </c>
      <c r="I1316" s="1260" t="s">
        <v>11177</v>
      </c>
      <c r="J1316" s="1259">
        <v>7431560</v>
      </c>
      <c r="K1316" s="1260" t="s">
        <v>11221</v>
      </c>
      <c r="L1316" s="1260" t="s">
        <v>11155</v>
      </c>
      <c r="M1316" s="1260" t="s">
        <v>1606</v>
      </c>
      <c r="N1316" s="1260" t="s">
        <v>18697</v>
      </c>
      <c r="O1316" s="1260" t="s">
        <v>18695</v>
      </c>
      <c r="P1316" s="1260" t="s">
        <v>18698</v>
      </c>
      <c r="Q1316" s="1260" t="s">
        <v>11658</v>
      </c>
      <c r="R1316" s="1260" t="s">
        <v>18698</v>
      </c>
      <c r="S1316" s="1259">
        <v>1</v>
      </c>
      <c r="T1316" s="1260" t="s">
        <v>18699</v>
      </c>
      <c r="U1316" s="1260" t="s">
        <v>11182</v>
      </c>
      <c r="V1316" s="1260" t="s">
        <v>11183</v>
      </c>
      <c r="W1316" s="1259">
        <v>0</v>
      </c>
      <c r="X1316" s="1259">
        <v>1007</v>
      </c>
      <c r="Y1316" s="1259">
        <v>0</v>
      </c>
    </row>
    <row r="1317" spans="1:25">
      <c r="A1317" s="1350">
        <v>11202001267</v>
      </c>
      <c r="B1317" s="1260" t="s">
        <v>18700</v>
      </c>
      <c r="C1317" s="1260" t="s">
        <v>18701</v>
      </c>
      <c r="D1317" s="1260" t="s">
        <v>18702</v>
      </c>
      <c r="E1317" s="1260" t="s">
        <v>11702</v>
      </c>
      <c r="F1317" s="1260" t="s">
        <v>12433</v>
      </c>
      <c r="G1317" s="1260" t="s">
        <v>18703</v>
      </c>
      <c r="H1317" s="1260" t="s">
        <v>11153</v>
      </c>
      <c r="I1317" s="1260" t="s">
        <v>11164</v>
      </c>
      <c r="J1317" s="1259">
        <v>7431559</v>
      </c>
      <c r="K1317" s="1260" t="s">
        <v>11221</v>
      </c>
      <c r="L1317" s="1260" t="s">
        <v>11155</v>
      </c>
      <c r="M1317" s="1260" t="s">
        <v>1562</v>
      </c>
      <c r="N1317" s="1260" t="s">
        <v>18704</v>
      </c>
      <c r="O1317" s="1260" t="s">
        <v>18702</v>
      </c>
      <c r="P1317" s="1260" t="s">
        <v>18574</v>
      </c>
      <c r="Q1317" s="1260" t="s">
        <v>16381</v>
      </c>
      <c r="R1317" s="1260" t="s">
        <v>18574</v>
      </c>
      <c r="S1317" s="1259">
        <v>1</v>
      </c>
      <c r="T1317" s="1260" t="s">
        <v>18705</v>
      </c>
      <c r="U1317" s="1260" t="s">
        <v>11290</v>
      </c>
      <c r="V1317" s="1260" t="s">
        <v>11291</v>
      </c>
      <c r="W1317" s="1259">
        <v>0</v>
      </c>
      <c r="X1317" s="1259">
        <v>1007</v>
      </c>
      <c r="Y1317" s="1259">
        <v>0</v>
      </c>
    </row>
    <row r="1318" spans="1:25">
      <c r="A1318" s="1350">
        <v>11202001266</v>
      </c>
      <c r="B1318" s="1260"/>
      <c r="C1318" s="1260" t="s">
        <v>18706</v>
      </c>
      <c r="D1318" s="1260" t="s">
        <v>18707</v>
      </c>
      <c r="E1318" s="1260" t="s">
        <v>18708</v>
      </c>
      <c r="F1318" s="1260" t="s">
        <v>18709</v>
      </c>
      <c r="G1318" s="1260" t="s">
        <v>18710</v>
      </c>
      <c r="H1318" s="1260" t="s">
        <v>11153</v>
      </c>
      <c r="I1318" s="1260" t="s">
        <v>11164</v>
      </c>
      <c r="J1318" s="1259">
        <v>7431558</v>
      </c>
      <c r="K1318" s="1260" t="s">
        <v>11221</v>
      </c>
      <c r="L1318" s="1260" t="s">
        <v>11155</v>
      </c>
      <c r="M1318" s="1260" t="s">
        <v>2092</v>
      </c>
      <c r="N1318" s="1260" t="s">
        <v>18622</v>
      </c>
      <c r="O1318" s="1260" t="s">
        <v>18707</v>
      </c>
      <c r="P1318" s="1260" t="s">
        <v>11192</v>
      </c>
      <c r="Q1318" s="1260" t="s">
        <v>11596</v>
      </c>
      <c r="R1318" s="1259">
        <v>8337955</v>
      </c>
      <c r="S1318" s="1259">
        <v>1</v>
      </c>
      <c r="T1318" s="1260"/>
      <c r="U1318" s="1260" t="s">
        <v>11405</v>
      </c>
      <c r="V1318" s="1260" t="s">
        <v>18626</v>
      </c>
      <c r="W1318" s="1259">
        <v>0</v>
      </c>
      <c r="X1318" s="1259">
        <v>1007</v>
      </c>
      <c r="Y1318" s="1259">
        <v>0</v>
      </c>
    </row>
    <row r="1319" spans="1:25">
      <c r="A1319" s="1350">
        <v>11202001265</v>
      </c>
      <c r="B1319" s="1260"/>
      <c r="C1319" s="1260" t="s">
        <v>18711</v>
      </c>
      <c r="D1319" s="1260" t="s">
        <v>18712</v>
      </c>
      <c r="E1319" s="1260" t="s">
        <v>11509</v>
      </c>
      <c r="F1319" s="1260" t="s">
        <v>18713</v>
      </c>
      <c r="G1319" s="1260" t="s">
        <v>18714</v>
      </c>
      <c r="H1319" s="1260" t="s">
        <v>11153</v>
      </c>
      <c r="I1319" s="1260" t="s">
        <v>10976</v>
      </c>
      <c r="J1319" s="1259">
        <v>7431557</v>
      </c>
      <c r="K1319" s="1260" t="s">
        <v>11221</v>
      </c>
      <c r="L1319" s="1260" t="s">
        <v>11155</v>
      </c>
      <c r="M1319" s="1260" t="s">
        <v>1944</v>
      </c>
      <c r="N1319" s="1260" t="s">
        <v>18715</v>
      </c>
      <c r="O1319" s="1260" t="s">
        <v>18712</v>
      </c>
      <c r="P1319" s="1260" t="s">
        <v>18716</v>
      </c>
      <c r="Q1319" s="1260"/>
      <c r="R1319" s="1260" t="s">
        <v>18717</v>
      </c>
      <c r="S1319" s="1259">
        <v>1</v>
      </c>
      <c r="T1319" s="1260"/>
      <c r="U1319" s="1260" t="s">
        <v>11158</v>
      </c>
      <c r="V1319" s="1260" t="s">
        <v>11723</v>
      </c>
      <c r="W1319" s="1259">
        <v>0</v>
      </c>
      <c r="X1319" s="1259">
        <v>1007</v>
      </c>
      <c r="Y1319" s="1259">
        <v>0</v>
      </c>
    </row>
    <row r="1320" spans="1:25">
      <c r="A1320" s="1350">
        <v>11202001264</v>
      </c>
      <c r="B1320" s="1260" t="s">
        <v>18718</v>
      </c>
      <c r="C1320" s="1260" t="s">
        <v>18719</v>
      </c>
      <c r="D1320" s="1260" t="s">
        <v>18720</v>
      </c>
      <c r="E1320" s="1260" t="s">
        <v>11266</v>
      </c>
      <c r="F1320" s="1260" t="s">
        <v>11522</v>
      </c>
      <c r="G1320" s="1260" t="s">
        <v>18721</v>
      </c>
      <c r="H1320" s="1260" t="s">
        <v>11153</v>
      </c>
      <c r="I1320" s="1260" t="s">
        <v>11177</v>
      </c>
      <c r="J1320" s="1259">
        <v>7431556</v>
      </c>
      <c r="K1320" s="1260" t="s">
        <v>11221</v>
      </c>
      <c r="L1320" s="1260" t="s">
        <v>11155</v>
      </c>
      <c r="M1320" s="1260" t="s">
        <v>262</v>
      </c>
      <c r="N1320" s="1260"/>
      <c r="O1320" s="1260" t="s">
        <v>18720</v>
      </c>
      <c r="P1320" s="1260"/>
      <c r="Q1320" s="1260" t="s">
        <v>18722</v>
      </c>
      <c r="R1320" s="1260" t="s">
        <v>18723</v>
      </c>
      <c r="S1320" s="1259">
        <v>1</v>
      </c>
      <c r="T1320" s="1260" t="s">
        <v>18724</v>
      </c>
      <c r="U1320" s="1260"/>
      <c r="V1320" s="1260"/>
      <c r="W1320" s="1259">
        <v>0</v>
      </c>
      <c r="X1320" s="1259">
        <v>1007</v>
      </c>
      <c r="Y1320" s="1259">
        <v>0</v>
      </c>
    </row>
    <row r="1321" spans="1:25">
      <c r="A1321" s="1350">
        <v>11202001263</v>
      </c>
      <c r="B1321" s="1260"/>
      <c r="C1321" s="1260" t="s">
        <v>18725</v>
      </c>
      <c r="D1321" s="1260" t="s">
        <v>18726</v>
      </c>
      <c r="E1321" s="1260" t="s">
        <v>18727</v>
      </c>
      <c r="F1321" s="1260" t="s">
        <v>18728</v>
      </c>
      <c r="G1321" s="1260" t="s">
        <v>18729</v>
      </c>
      <c r="H1321" s="1260" t="s">
        <v>11153</v>
      </c>
      <c r="I1321" s="1260" t="s">
        <v>10976</v>
      </c>
      <c r="J1321" s="1259">
        <v>7431555</v>
      </c>
      <c r="K1321" s="1260" t="s">
        <v>11221</v>
      </c>
      <c r="L1321" s="1260" t="s">
        <v>11155</v>
      </c>
      <c r="M1321" s="1260" t="s">
        <v>2289</v>
      </c>
      <c r="N1321" s="1260" t="s">
        <v>18730</v>
      </c>
      <c r="O1321" s="1260" t="s">
        <v>18726</v>
      </c>
      <c r="P1321" s="1260" t="s">
        <v>18731</v>
      </c>
      <c r="Q1321" s="1260"/>
      <c r="R1321" s="1260"/>
      <c r="S1321" s="1259">
        <v>1</v>
      </c>
      <c r="T1321" s="1260"/>
      <c r="U1321" s="1260" t="s">
        <v>12601</v>
      </c>
      <c r="V1321" s="1260" t="s">
        <v>16964</v>
      </c>
      <c r="W1321" s="1259">
        <v>0</v>
      </c>
      <c r="X1321" s="1259">
        <v>1007</v>
      </c>
      <c r="Y1321" s="1259">
        <v>0</v>
      </c>
    </row>
    <row r="1322" spans="1:25">
      <c r="A1322" s="1350">
        <v>11202001262</v>
      </c>
      <c r="B1322" s="1260"/>
      <c r="C1322" s="1260" t="s">
        <v>18732</v>
      </c>
      <c r="D1322" s="1260" t="s">
        <v>18733</v>
      </c>
      <c r="E1322" s="1260" t="s">
        <v>11702</v>
      </c>
      <c r="F1322" s="1260" t="s">
        <v>18713</v>
      </c>
      <c r="G1322" s="1260" t="s">
        <v>18734</v>
      </c>
      <c r="H1322" s="1260" t="s">
        <v>11153</v>
      </c>
      <c r="I1322" s="1260" t="s">
        <v>10976</v>
      </c>
      <c r="J1322" s="1259">
        <v>7431554</v>
      </c>
      <c r="K1322" s="1260" t="s">
        <v>11221</v>
      </c>
      <c r="L1322" s="1260" t="s">
        <v>11155</v>
      </c>
      <c r="M1322" s="1260" t="s">
        <v>1945</v>
      </c>
      <c r="N1322" s="1260" t="s">
        <v>18735</v>
      </c>
      <c r="O1322" s="1260" t="s">
        <v>18733</v>
      </c>
      <c r="P1322" s="1260" t="s">
        <v>18736</v>
      </c>
      <c r="Q1322" s="1260"/>
      <c r="R1322" s="1260"/>
      <c r="S1322" s="1259">
        <v>1</v>
      </c>
      <c r="T1322" s="1260"/>
      <c r="U1322" s="1260" t="s">
        <v>11396</v>
      </c>
      <c r="V1322" s="1260" t="s">
        <v>13071</v>
      </c>
      <c r="W1322" s="1259">
        <v>0</v>
      </c>
      <c r="X1322" s="1259">
        <v>1007</v>
      </c>
      <c r="Y1322" s="1259">
        <v>0</v>
      </c>
    </row>
    <row r="1323" spans="1:25">
      <c r="A1323" s="1350">
        <v>11202001261</v>
      </c>
      <c r="B1323" s="1260"/>
      <c r="C1323" s="1260" t="s">
        <v>18737</v>
      </c>
      <c r="D1323" s="1260" t="s">
        <v>17956</v>
      </c>
      <c r="E1323" s="1260" t="s">
        <v>11668</v>
      </c>
      <c r="F1323" s="1260" t="s">
        <v>18612</v>
      </c>
      <c r="G1323" s="1260" t="s">
        <v>18738</v>
      </c>
      <c r="H1323" s="1260" t="s">
        <v>11153</v>
      </c>
      <c r="I1323" s="1260" t="s">
        <v>10976</v>
      </c>
      <c r="J1323" s="1259">
        <v>7431553</v>
      </c>
      <c r="K1323" s="1260" t="s">
        <v>11221</v>
      </c>
      <c r="L1323" s="1260" t="s">
        <v>11155</v>
      </c>
      <c r="M1323" s="1260" t="s">
        <v>11092</v>
      </c>
      <c r="N1323" s="1260" t="s">
        <v>17958</v>
      </c>
      <c r="O1323" s="1260" t="s">
        <v>17956</v>
      </c>
      <c r="P1323" s="1260" t="s">
        <v>18739</v>
      </c>
      <c r="Q1323" s="1260"/>
      <c r="R1323" s="1260"/>
      <c r="S1323" s="1259">
        <v>1</v>
      </c>
      <c r="T1323" s="1260"/>
      <c r="U1323" s="1260" t="s">
        <v>11158</v>
      </c>
      <c r="V1323" s="1260" t="s">
        <v>11321</v>
      </c>
      <c r="W1323" s="1259">
        <v>0</v>
      </c>
      <c r="X1323" s="1259">
        <v>1007</v>
      </c>
      <c r="Y1323" s="1259">
        <v>0</v>
      </c>
    </row>
    <row r="1324" spans="1:25">
      <c r="A1324" s="1350">
        <v>11202001260</v>
      </c>
      <c r="B1324" s="1260"/>
      <c r="C1324" s="1260" t="s">
        <v>18740</v>
      </c>
      <c r="D1324" s="1260" t="s">
        <v>18741</v>
      </c>
      <c r="E1324" s="1260" t="s">
        <v>11190</v>
      </c>
      <c r="F1324" s="1260" t="s">
        <v>18612</v>
      </c>
      <c r="G1324" s="1260" t="s">
        <v>18742</v>
      </c>
      <c r="H1324" s="1260" t="s">
        <v>11153</v>
      </c>
      <c r="I1324" s="1260" t="s">
        <v>10976</v>
      </c>
      <c r="J1324" s="1259">
        <v>7431552</v>
      </c>
      <c r="K1324" s="1260" t="s">
        <v>11221</v>
      </c>
      <c r="L1324" s="1260" t="s">
        <v>11155</v>
      </c>
      <c r="M1324" s="1260" t="s">
        <v>2528</v>
      </c>
      <c r="N1324" s="1260" t="s">
        <v>18743</v>
      </c>
      <c r="O1324" s="1260" t="s">
        <v>18741</v>
      </c>
      <c r="P1324" s="1260" t="s">
        <v>18744</v>
      </c>
      <c r="Q1324" s="1260"/>
      <c r="R1324" s="1260"/>
      <c r="S1324" s="1259">
        <v>1</v>
      </c>
      <c r="T1324" s="1260"/>
      <c r="U1324" s="1260" t="s">
        <v>11231</v>
      </c>
      <c r="V1324" s="1260" t="s">
        <v>13447</v>
      </c>
      <c r="W1324" s="1259">
        <v>0</v>
      </c>
      <c r="X1324" s="1259">
        <v>1007</v>
      </c>
      <c r="Y1324" s="1259">
        <v>0</v>
      </c>
    </row>
    <row r="1325" spans="1:25">
      <c r="A1325" s="1350">
        <v>11202001259</v>
      </c>
      <c r="B1325" s="1260"/>
      <c r="C1325" s="1260" t="s">
        <v>18745</v>
      </c>
      <c r="D1325" s="1260" t="s">
        <v>18746</v>
      </c>
      <c r="E1325" s="1260" t="s">
        <v>11190</v>
      </c>
      <c r="F1325" s="1260" t="s">
        <v>18713</v>
      </c>
      <c r="G1325" s="1260" t="s">
        <v>18747</v>
      </c>
      <c r="H1325" s="1260" t="s">
        <v>11153</v>
      </c>
      <c r="I1325" s="1260" t="s">
        <v>10976</v>
      </c>
      <c r="J1325" s="1259">
        <v>7431551</v>
      </c>
      <c r="K1325" s="1260" t="s">
        <v>11221</v>
      </c>
      <c r="L1325" s="1260" t="s">
        <v>11155</v>
      </c>
      <c r="M1325" s="1260" t="s">
        <v>1950</v>
      </c>
      <c r="N1325" s="1260" t="s">
        <v>18748</v>
      </c>
      <c r="O1325" s="1260" t="s">
        <v>18746</v>
      </c>
      <c r="P1325" s="1259">
        <v>8945648</v>
      </c>
      <c r="Q1325" s="1260"/>
      <c r="R1325" s="1259">
        <v>8943902</v>
      </c>
      <c r="S1325" s="1259">
        <v>1</v>
      </c>
      <c r="T1325" s="1260"/>
      <c r="U1325" s="1260" t="s">
        <v>11396</v>
      </c>
      <c r="V1325" s="1260" t="s">
        <v>11780</v>
      </c>
      <c r="W1325" s="1259">
        <v>0</v>
      </c>
      <c r="X1325" s="1259">
        <v>1007</v>
      </c>
      <c r="Y1325" s="1259">
        <v>0</v>
      </c>
    </row>
    <row r="1326" spans="1:25">
      <c r="A1326" s="1350">
        <v>11202001258</v>
      </c>
      <c r="B1326" s="1260"/>
      <c r="C1326" s="1260" t="s">
        <v>18749</v>
      </c>
      <c r="D1326" s="1260" t="s">
        <v>18750</v>
      </c>
      <c r="E1326" s="1260" t="s">
        <v>11668</v>
      </c>
      <c r="F1326" s="1260" t="s">
        <v>18728</v>
      </c>
      <c r="G1326" s="1260" t="s">
        <v>18751</v>
      </c>
      <c r="H1326" s="1260" t="s">
        <v>11153</v>
      </c>
      <c r="I1326" s="1260" t="s">
        <v>10976</v>
      </c>
      <c r="J1326" s="1259">
        <v>7431550</v>
      </c>
      <c r="K1326" s="1260" t="s">
        <v>11221</v>
      </c>
      <c r="L1326" s="1260" t="s">
        <v>11155</v>
      </c>
      <c r="M1326" s="1260" t="s">
        <v>1986</v>
      </c>
      <c r="N1326" s="1260" t="s">
        <v>12400</v>
      </c>
      <c r="O1326" s="1260" t="s">
        <v>18750</v>
      </c>
      <c r="P1326" s="1260" t="s">
        <v>18752</v>
      </c>
      <c r="Q1326" s="1260"/>
      <c r="R1326" s="1260"/>
      <c r="S1326" s="1259">
        <v>1</v>
      </c>
      <c r="T1326" s="1260"/>
      <c r="U1326" s="1260" t="s">
        <v>11158</v>
      </c>
      <c r="V1326" s="1260" t="s">
        <v>12401</v>
      </c>
      <c r="W1326" s="1259">
        <v>0</v>
      </c>
      <c r="X1326" s="1259">
        <v>1007</v>
      </c>
      <c r="Y1326" s="1259">
        <v>0</v>
      </c>
    </row>
    <row r="1327" spans="1:25">
      <c r="A1327" s="1350">
        <v>11202001257</v>
      </c>
      <c r="B1327" s="1260"/>
      <c r="C1327" s="1260" t="s">
        <v>18753</v>
      </c>
      <c r="D1327" s="1260" t="s">
        <v>18754</v>
      </c>
      <c r="E1327" s="1260" t="s">
        <v>11190</v>
      </c>
      <c r="F1327" s="1260" t="s">
        <v>18686</v>
      </c>
      <c r="G1327" s="1260" t="s">
        <v>18755</v>
      </c>
      <c r="H1327" s="1260" t="s">
        <v>11153</v>
      </c>
      <c r="I1327" s="1260" t="s">
        <v>10976</v>
      </c>
      <c r="J1327" s="1259">
        <v>7431549</v>
      </c>
      <c r="K1327" s="1260" t="s">
        <v>11221</v>
      </c>
      <c r="L1327" s="1260" t="s">
        <v>11155</v>
      </c>
      <c r="M1327" s="1260" t="s">
        <v>1984</v>
      </c>
      <c r="N1327" s="1260" t="s">
        <v>18756</v>
      </c>
      <c r="O1327" s="1260" t="s">
        <v>18754</v>
      </c>
      <c r="P1327" s="1260"/>
      <c r="Q1327" s="1260" t="s">
        <v>18757</v>
      </c>
      <c r="R1327" s="1260" t="s">
        <v>15357</v>
      </c>
      <c r="S1327" s="1259">
        <v>1</v>
      </c>
      <c r="T1327" s="1260"/>
      <c r="U1327" s="1260" t="s">
        <v>11158</v>
      </c>
      <c r="V1327" s="1260" t="s">
        <v>16258</v>
      </c>
      <c r="W1327" s="1259">
        <v>0</v>
      </c>
      <c r="X1327" s="1259">
        <v>1007</v>
      </c>
      <c r="Y1327" s="1259">
        <v>0</v>
      </c>
    </row>
    <row r="1328" spans="1:25">
      <c r="A1328" s="1350">
        <v>11202001256</v>
      </c>
      <c r="B1328" s="1260"/>
      <c r="C1328" s="1260" t="s">
        <v>18758</v>
      </c>
      <c r="D1328" s="1260" t="s">
        <v>18759</v>
      </c>
      <c r="E1328" s="1260" t="s">
        <v>11702</v>
      </c>
      <c r="F1328" s="1260" t="s">
        <v>18686</v>
      </c>
      <c r="G1328" s="1260" t="s">
        <v>18760</v>
      </c>
      <c r="H1328" s="1260" t="s">
        <v>11153</v>
      </c>
      <c r="I1328" s="1260" t="s">
        <v>10976</v>
      </c>
      <c r="J1328" s="1259">
        <v>7431548</v>
      </c>
      <c r="K1328" s="1260" t="s">
        <v>11221</v>
      </c>
      <c r="L1328" s="1260" t="s">
        <v>11155</v>
      </c>
      <c r="M1328" s="1260" t="s">
        <v>2032</v>
      </c>
      <c r="N1328" s="1260" t="s">
        <v>18761</v>
      </c>
      <c r="O1328" s="1260" t="s">
        <v>18759</v>
      </c>
      <c r="P1328" s="1260" t="s">
        <v>18762</v>
      </c>
      <c r="Q1328" s="1260"/>
      <c r="R1328" s="1260"/>
      <c r="S1328" s="1259">
        <v>1</v>
      </c>
      <c r="T1328" s="1260"/>
      <c r="U1328" s="1260" t="s">
        <v>11396</v>
      </c>
      <c r="V1328" s="1260" t="s">
        <v>11878</v>
      </c>
      <c r="W1328" s="1259">
        <v>0</v>
      </c>
      <c r="X1328" s="1259">
        <v>1007</v>
      </c>
      <c r="Y1328" s="1259">
        <v>0</v>
      </c>
    </row>
    <row r="1329" spans="1:25">
      <c r="A1329" s="1350">
        <v>11202001255</v>
      </c>
      <c r="B1329" s="1260"/>
      <c r="C1329" s="1260" t="s">
        <v>18763</v>
      </c>
      <c r="D1329" s="1260" t="s">
        <v>18764</v>
      </c>
      <c r="E1329" s="1260" t="s">
        <v>11509</v>
      </c>
      <c r="F1329" s="1260" t="s">
        <v>18713</v>
      </c>
      <c r="G1329" s="1260" t="s">
        <v>18765</v>
      </c>
      <c r="H1329" s="1260" t="s">
        <v>11153</v>
      </c>
      <c r="I1329" s="1260" t="s">
        <v>10976</v>
      </c>
      <c r="J1329" s="1259">
        <v>7431547</v>
      </c>
      <c r="K1329" s="1260" t="s">
        <v>11221</v>
      </c>
      <c r="L1329" s="1260" t="s">
        <v>11155</v>
      </c>
      <c r="M1329" s="1260" t="s">
        <v>2285</v>
      </c>
      <c r="N1329" s="1260" t="s">
        <v>18766</v>
      </c>
      <c r="O1329" s="1260" t="s">
        <v>18764</v>
      </c>
      <c r="P1329" s="1259">
        <v>8969160</v>
      </c>
      <c r="Q1329" s="1260"/>
      <c r="R1329" s="1260"/>
      <c r="S1329" s="1259">
        <v>1</v>
      </c>
      <c r="T1329" s="1260"/>
      <c r="U1329" s="1260" t="s">
        <v>11231</v>
      </c>
      <c r="V1329" s="1260" t="s">
        <v>18767</v>
      </c>
      <c r="W1329" s="1259">
        <v>0</v>
      </c>
      <c r="X1329" s="1259">
        <v>1007</v>
      </c>
      <c r="Y1329" s="1259">
        <v>0</v>
      </c>
    </row>
    <row r="1330" spans="1:25">
      <c r="A1330" s="1350">
        <v>11202001254</v>
      </c>
      <c r="B1330" s="1260"/>
      <c r="C1330" s="1260" t="s">
        <v>18768</v>
      </c>
      <c r="D1330" s="1260" t="s">
        <v>18769</v>
      </c>
      <c r="E1330" s="1260" t="s">
        <v>11190</v>
      </c>
      <c r="F1330" s="1260" t="s">
        <v>18686</v>
      </c>
      <c r="G1330" s="1260" t="s">
        <v>18770</v>
      </c>
      <c r="H1330" s="1260" t="s">
        <v>11153</v>
      </c>
      <c r="I1330" s="1260" t="s">
        <v>10976</v>
      </c>
      <c r="J1330" s="1259">
        <v>7431546</v>
      </c>
      <c r="K1330" s="1260" t="s">
        <v>11221</v>
      </c>
      <c r="L1330" s="1260" t="s">
        <v>11155</v>
      </c>
      <c r="M1330" s="1260" t="s">
        <v>2285</v>
      </c>
      <c r="N1330" s="1260" t="s">
        <v>18771</v>
      </c>
      <c r="O1330" s="1260" t="s">
        <v>18769</v>
      </c>
      <c r="P1330" s="1260" t="s">
        <v>18772</v>
      </c>
      <c r="Q1330" s="1260"/>
      <c r="R1330" s="1260"/>
      <c r="S1330" s="1259">
        <v>1</v>
      </c>
      <c r="T1330" s="1260"/>
      <c r="U1330" s="1260" t="s">
        <v>11231</v>
      </c>
      <c r="V1330" s="1260" t="s">
        <v>12201</v>
      </c>
      <c r="W1330" s="1259">
        <v>0</v>
      </c>
      <c r="X1330" s="1259">
        <v>1007</v>
      </c>
      <c r="Y1330" s="1259">
        <v>0</v>
      </c>
    </row>
    <row r="1331" spans="1:25">
      <c r="A1331" s="1350">
        <v>11202001253</v>
      </c>
      <c r="B1331" s="1260"/>
      <c r="C1331" s="1260" t="s">
        <v>18773</v>
      </c>
      <c r="D1331" s="1260" t="s">
        <v>18774</v>
      </c>
      <c r="E1331" s="1260" t="s">
        <v>11190</v>
      </c>
      <c r="F1331" s="1260" t="s">
        <v>18728</v>
      </c>
      <c r="G1331" s="1260" t="s">
        <v>18775</v>
      </c>
      <c r="H1331" s="1260" t="s">
        <v>11153</v>
      </c>
      <c r="I1331" s="1260" t="s">
        <v>10976</v>
      </c>
      <c r="J1331" s="1259">
        <v>7431545</v>
      </c>
      <c r="K1331" s="1260" t="s">
        <v>11221</v>
      </c>
      <c r="L1331" s="1260" t="s">
        <v>11155</v>
      </c>
      <c r="M1331" s="1260" t="s">
        <v>2302</v>
      </c>
      <c r="N1331" s="1260" t="s">
        <v>18776</v>
      </c>
      <c r="O1331" s="1260" t="s">
        <v>18774</v>
      </c>
      <c r="P1331" s="1260" t="s">
        <v>18777</v>
      </c>
      <c r="Q1331" s="1260"/>
      <c r="R1331" s="1260"/>
      <c r="S1331" s="1259">
        <v>1</v>
      </c>
      <c r="T1331" s="1260"/>
      <c r="U1331" s="1260" t="s">
        <v>11231</v>
      </c>
      <c r="V1331" s="1260" t="s">
        <v>13079</v>
      </c>
      <c r="W1331" s="1259">
        <v>0</v>
      </c>
      <c r="X1331" s="1259">
        <v>1007</v>
      </c>
      <c r="Y1331" s="1259">
        <v>0</v>
      </c>
    </row>
    <row r="1332" spans="1:25">
      <c r="A1332" s="1350">
        <v>11202001252</v>
      </c>
      <c r="B1332" s="1260" t="s">
        <v>18778</v>
      </c>
      <c r="C1332" s="1260" t="s">
        <v>18779</v>
      </c>
      <c r="D1332" s="1260" t="s">
        <v>18780</v>
      </c>
      <c r="E1332" s="1260" t="s">
        <v>12305</v>
      </c>
      <c r="F1332" s="1260" t="s">
        <v>18781</v>
      </c>
      <c r="G1332" s="1260" t="s">
        <v>18782</v>
      </c>
      <c r="H1332" s="1260" t="s">
        <v>11153</v>
      </c>
      <c r="I1332" s="1260" t="s">
        <v>10976</v>
      </c>
      <c r="J1332" s="1259">
        <v>7431544</v>
      </c>
      <c r="K1332" s="1260" t="s">
        <v>11375</v>
      </c>
      <c r="L1332" s="1260" t="s">
        <v>11155</v>
      </c>
      <c r="M1332" s="1260" t="s">
        <v>2529</v>
      </c>
      <c r="N1332" s="1260" t="s">
        <v>18783</v>
      </c>
      <c r="O1332" s="1260" t="s">
        <v>18780</v>
      </c>
      <c r="P1332" s="1260" t="s">
        <v>18784</v>
      </c>
      <c r="Q1332" s="1260" t="s">
        <v>11877</v>
      </c>
      <c r="R1332" s="1260" t="s">
        <v>18784</v>
      </c>
      <c r="S1332" s="1259">
        <v>1</v>
      </c>
      <c r="T1332" s="1260" t="s">
        <v>18785</v>
      </c>
      <c r="U1332" s="1260" t="s">
        <v>11231</v>
      </c>
      <c r="V1332" s="1260" t="s">
        <v>13447</v>
      </c>
      <c r="W1332" s="1259">
        <v>0</v>
      </c>
      <c r="X1332" s="1259">
        <v>1008</v>
      </c>
      <c r="Y1332" s="1259">
        <v>0</v>
      </c>
    </row>
    <row r="1333" spans="1:25">
      <c r="A1333" s="1350">
        <v>11202001251</v>
      </c>
      <c r="B1333" s="1260" t="s">
        <v>18786</v>
      </c>
      <c r="C1333" s="1260" t="s">
        <v>18787</v>
      </c>
      <c r="D1333" s="1260" t="s">
        <v>18788</v>
      </c>
      <c r="E1333" s="1260" t="s">
        <v>11509</v>
      </c>
      <c r="F1333" s="1260" t="s">
        <v>18728</v>
      </c>
      <c r="G1333" s="1260" t="s">
        <v>18789</v>
      </c>
      <c r="H1333" s="1260" t="s">
        <v>11153</v>
      </c>
      <c r="I1333" s="1260" t="s">
        <v>10976</v>
      </c>
      <c r="J1333" s="1259">
        <v>7431543</v>
      </c>
      <c r="K1333" s="1260" t="s">
        <v>11221</v>
      </c>
      <c r="L1333" s="1260" t="s">
        <v>11155</v>
      </c>
      <c r="M1333" s="1260" t="s">
        <v>2281</v>
      </c>
      <c r="N1333" s="1260" t="s">
        <v>18790</v>
      </c>
      <c r="O1333" s="1260" t="s">
        <v>18788</v>
      </c>
      <c r="P1333" s="1260" t="s">
        <v>18791</v>
      </c>
      <c r="Q1333" s="1260" t="s">
        <v>12515</v>
      </c>
      <c r="R1333" s="1260" t="s">
        <v>18792</v>
      </c>
      <c r="S1333" s="1259">
        <v>1</v>
      </c>
      <c r="T1333" s="1260" t="s">
        <v>18793</v>
      </c>
      <c r="U1333" s="1260" t="s">
        <v>11231</v>
      </c>
      <c r="V1333" s="1260" t="s">
        <v>13079</v>
      </c>
      <c r="W1333" s="1259">
        <v>0</v>
      </c>
      <c r="X1333" s="1259">
        <v>1007</v>
      </c>
      <c r="Y1333" s="1259">
        <v>0</v>
      </c>
    </row>
    <row r="1334" spans="1:25">
      <c r="A1334" s="1350">
        <v>11202001250</v>
      </c>
      <c r="B1334" s="1260" t="s">
        <v>18794</v>
      </c>
      <c r="C1334" s="1260" t="s">
        <v>18795</v>
      </c>
      <c r="D1334" s="1260" t="s">
        <v>18796</v>
      </c>
      <c r="E1334" s="1260" t="s">
        <v>12993</v>
      </c>
      <c r="F1334" s="1260" t="s">
        <v>18797</v>
      </c>
      <c r="G1334" s="1260" t="s">
        <v>18798</v>
      </c>
      <c r="H1334" s="1260" t="s">
        <v>11153</v>
      </c>
      <c r="I1334" s="1260" t="s">
        <v>11164</v>
      </c>
      <c r="J1334" s="1259">
        <v>7431542</v>
      </c>
      <c r="K1334" s="1260" t="s">
        <v>11221</v>
      </c>
      <c r="L1334" s="1260" t="s">
        <v>11155</v>
      </c>
      <c r="M1334" s="1260" t="s">
        <v>2155</v>
      </c>
      <c r="N1334" s="1260" t="s">
        <v>18799</v>
      </c>
      <c r="O1334" s="1260" t="s">
        <v>18796</v>
      </c>
      <c r="P1334" s="1260" t="s">
        <v>18800</v>
      </c>
      <c r="Q1334" s="1260" t="s">
        <v>18801</v>
      </c>
      <c r="R1334" s="1260" t="s">
        <v>18800</v>
      </c>
      <c r="S1334" s="1259">
        <v>1</v>
      </c>
      <c r="T1334" s="1260" t="s">
        <v>18802</v>
      </c>
      <c r="U1334" s="1260" t="s">
        <v>11290</v>
      </c>
      <c r="V1334" s="1260" t="s">
        <v>18803</v>
      </c>
      <c r="W1334" s="1259">
        <v>0</v>
      </c>
      <c r="X1334" s="1259">
        <v>1007</v>
      </c>
      <c r="Y1334" s="1259">
        <v>0</v>
      </c>
    </row>
    <row r="1335" spans="1:25">
      <c r="A1335" s="1350">
        <v>11202001249</v>
      </c>
      <c r="B1335" s="1260"/>
      <c r="C1335" s="1260" t="s">
        <v>18804</v>
      </c>
      <c r="D1335" s="1260" t="s">
        <v>18805</v>
      </c>
      <c r="E1335" s="1260" t="s">
        <v>11203</v>
      </c>
      <c r="F1335" s="1260" t="s">
        <v>18797</v>
      </c>
      <c r="G1335" s="1260" t="s">
        <v>18806</v>
      </c>
      <c r="H1335" s="1260" t="s">
        <v>11153</v>
      </c>
      <c r="I1335" s="1260" t="s">
        <v>11164</v>
      </c>
      <c r="J1335" s="1259">
        <v>7431541</v>
      </c>
      <c r="K1335" s="1260" t="s">
        <v>11221</v>
      </c>
      <c r="L1335" s="1260" t="s">
        <v>11155</v>
      </c>
      <c r="M1335" s="1260" t="s">
        <v>2155</v>
      </c>
      <c r="N1335" s="1260" t="s">
        <v>18807</v>
      </c>
      <c r="O1335" s="1260" t="s">
        <v>18805</v>
      </c>
      <c r="P1335" s="1260" t="s">
        <v>18808</v>
      </c>
      <c r="Q1335" s="1260" t="s">
        <v>12335</v>
      </c>
      <c r="R1335" s="1260" t="s">
        <v>18809</v>
      </c>
      <c r="S1335" s="1259">
        <v>1</v>
      </c>
      <c r="T1335" s="1260"/>
      <c r="U1335" s="1260" t="s">
        <v>11209</v>
      </c>
      <c r="V1335" s="1260" t="s">
        <v>16706</v>
      </c>
      <c r="W1335" s="1259">
        <v>0</v>
      </c>
      <c r="X1335" s="1259">
        <v>1007</v>
      </c>
      <c r="Y1335" s="1259">
        <v>0</v>
      </c>
    </row>
    <row r="1336" spans="1:25">
      <c r="A1336" s="1350">
        <v>11202001248</v>
      </c>
      <c r="B1336" s="1260"/>
      <c r="C1336" s="1260" t="s">
        <v>18810</v>
      </c>
      <c r="D1336" s="1260" t="s">
        <v>18811</v>
      </c>
      <c r="E1336" s="1260" t="s">
        <v>11353</v>
      </c>
      <c r="F1336" s="1260" t="s">
        <v>15764</v>
      </c>
      <c r="G1336" s="1260" t="s">
        <v>18812</v>
      </c>
      <c r="H1336" s="1260" t="s">
        <v>11153</v>
      </c>
      <c r="I1336" s="1260" t="s">
        <v>11243</v>
      </c>
      <c r="J1336" s="1259">
        <v>7431540</v>
      </c>
      <c r="K1336" s="1260" t="s">
        <v>11221</v>
      </c>
      <c r="L1336" s="1260" t="s">
        <v>11155</v>
      </c>
      <c r="M1336" s="1260" t="s">
        <v>2218</v>
      </c>
      <c r="N1336" s="1260" t="s">
        <v>18813</v>
      </c>
      <c r="O1336" s="1260" t="s">
        <v>18811</v>
      </c>
      <c r="P1336" s="1260" t="s">
        <v>18814</v>
      </c>
      <c r="Q1336" s="1260" t="s">
        <v>18815</v>
      </c>
      <c r="R1336" s="1260" t="s">
        <v>18814</v>
      </c>
      <c r="S1336" s="1259">
        <v>1</v>
      </c>
      <c r="T1336" s="1260"/>
      <c r="U1336" s="1260" t="s">
        <v>11247</v>
      </c>
      <c r="V1336" s="1260" t="s">
        <v>17651</v>
      </c>
      <c r="W1336" s="1259">
        <v>0</v>
      </c>
      <c r="X1336" s="1259">
        <v>1007</v>
      </c>
      <c r="Y1336" s="1259">
        <v>0</v>
      </c>
    </row>
    <row r="1337" spans="1:25">
      <c r="A1337" s="1350">
        <v>11202001247</v>
      </c>
      <c r="B1337" s="1260" t="s">
        <v>18816</v>
      </c>
      <c r="C1337" s="1260" t="s">
        <v>18817</v>
      </c>
      <c r="D1337" s="1260" t="s">
        <v>18818</v>
      </c>
      <c r="E1337" s="1260" t="s">
        <v>11175</v>
      </c>
      <c r="F1337" s="1260" t="s">
        <v>17172</v>
      </c>
      <c r="G1337" s="1260" t="s">
        <v>18819</v>
      </c>
      <c r="H1337" s="1260" t="s">
        <v>11153</v>
      </c>
      <c r="I1337" s="1260" t="s">
        <v>11243</v>
      </c>
      <c r="J1337" s="1259">
        <v>7431539</v>
      </c>
      <c r="K1337" s="1260" t="s">
        <v>11221</v>
      </c>
      <c r="L1337" s="1260" t="s">
        <v>11155</v>
      </c>
      <c r="M1337" s="1260" t="s">
        <v>2489</v>
      </c>
      <c r="N1337" s="1260" t="s">
        <v>18820</v>
      </c>
      <c r="O1337" s="1260" t="s">
        <v>18818</v>
      </c>
      <c r="P1337" s="1260" t="s">
        <v>18821</v>
      </c>
      <c r="Q1337" s="1260" t="s">
        <v>18822</v>
      </c>
      <c r="R1337" s="1260" t="s">
        <v>18823</v>
      </c>
      <c r="S1337" s="1259">
        <v>1</v>
      </c>
      <c r="T1337" s="1260" t="s">
        <v>18824</v>
      </c>
      <c r="U1337" s="1260" t="s">
        <v>11247</v>
      </c>
      <c r="V1337" s="1260" t="s">
        <v>12373</v>
      </c>
      <c r="W1337" s="1259">
        <v>0</v>
      </c>
      <c r="X1337" s="1259">
        <v>1007</v>
      </c>
      <c r="Y1337" s="1259">
        <v>0</v>
      </c>
    </row>
    <row r="1338" spans="1:25">
      <c r="A1338" s="1350">
        <v>11202001246</v>
      </c>
      <c r="B1338" s="1260"/>
      <c r="C1338" s="1260" t="s">
        <v>18825</v>
      </c>
      <c r="D1338" s="1260" t="s">
        <v>18826</v>
      </c>
      <c r="E1338" s="1260" t="s">
        <v>18827</v>
      </c>
      <c r="F1338" s="1260" t="s">
        <v>18713</v>
      </c>
      <c r="G1338" s="1260" t="s">
        <v>18828</v>
      </c>
      <c r="H1338" s="1260" t="s">
        <v>11153</v>
      </c>
      <c r="I1338" s="1260" t="s">
        <v>10976</v>
      </c>
      <c r="J1338" s="1259">
        <v>7431538</v>
      </c>
      <c r="K1338" s="1260" t="s">
        <v>11221</v>
      </c>
      <c r="L1338" s="1260" t="s">
        <v>11155</v>
      </c>
      <c r="M1338" s="1260" t="s">
        <v>262</v>
      </c>
      <c r="N1338" s="1260"/>
      <c r="O1338" s="1260" t="s">
        <v>18826</v>
      </c>
      <c r="P1338" s="1259">
        <v>8952220</v>
      </c>
      <c r="Q1338" s="1260" t="s">
        <v>10976</v>
      </c>
      <c r="R1338" s="1259">
        <v>8952220</v>
      </c>
      <c r="S1338" s="1259">
        <v>1</v>
      </c>
      <c r="T1338" s="1260"/>
      <c r="U1338" s="1260"/>
      <c r="V1338" s="1260"/>
      <c r="W1338" s="1259">
        <v>0</v>
      </c>
      <c r="X1338" s="1259">
        <v>1007</v>
      </c>
      <c r="Y1338" s="1259">
        <v>0</v>
      </c>
    </row>
    <row r="1339" spans="1:25">
      <c r="A1339" s="1350">
        <v>11202001245</v>
      </c>
      <c r="B1339" s="1260"/>
      <c r="C1339" s="1260" t="s">
        <v>18829</v>
      </c>
      <c r="D1339" s="1260" t="s">
        <v>18830</v>
      </c>
      <c r="E1339" s="1260" t="s">
        <v>11426</v>
      </c>
      <c r="F1339" s="1260" t="s">
        <v>18686</v>
      </c>
      <c r="G1339" s="1260" t="s">
        <v>18831</v>
      </c>
      <c r="H1339" s="1260" t="s">
        <v>11153</v>
      </c>
      <c r="I1339" s="1260" t="s">
        <v>10976</v>
      </c>
      <c r="J1339" s="1259">
        <v>7431537</v>
      </c>
      <c r="K1339" s="1260" t="s">
        <v>11221</v>
      </c>
      <c r="L1339" s="1260" t="s">
        <v>11155</v>
      </c>
      <c r="M1339" s="1260" t="s">
        <v>2026</v>
      </c>
      <c r="N1339" s="1260" t="s">
        <v>18832</v>
      </c>
      <c r="O1339" s="1260" t="s">
        <v>18830</v>
      </c>
      <c r="P1339" s="1260" t="s">
        <v>18833</v>
      </c>
      <c r="Q1339" s="1260" t="s">
        <v>18834</v>
      </c>
      <c r="R1339" s="1260"/>
      <c r="S1339" s="1259">
        <v>1</v>
      </c>
      <c r="T1339" s="1260"/>
      <c r="U1339" s="1260" t="s">
        <v>11396</v>
      </c>
      <c r="V1339" s="1260" t="s">
        <v>11988</v>
      </c>
      <c r="W1339" s="1259">
        <v>0</v>
      </c>
      <c r="X1339" s="1259">
        <v>1007</v>
      </c>
      <c r="Y1339" s="1259">
        <v>0</v>
      </c>
    </row>
    <row r="1340" spans="1:25">
      <c r="A1340" s="1350">
        <v>11202001244</v>
      </c>
      <c r="B1340" s="1260"/>
      <c r="C1340" s="1260" t="s">
        <v>18835</v>
      </c>
      <c r="D1340" s="1260" t="s">
        <v>17535</v>
      </c>
      <c r="E1340" s="1260" t="s">
        <v>11668</v>
      </c>
      <c r="F1340" s="1260" t="s">
        <v>18728</v>
      </c>
      <c r="G1340" s="1260" t="s">
        <v>18836</v>
      </c>
      <c r="H1340" s="1260" t="s">
        <v>11153</v>
      </c>
      <c r="I1340" s="1260" t="s">
        <v>10976</v>
      </c>
      <c r="J1340" s="1259">
        <v>7431536</v>
      </c>
      <c r="K1340" s="1260" t="s">
        <v>11221</v>
      </c>
      <c r="L1340" s="1260" t="s">
        <v>11155</v>
      </c>
      <c r="M1340" s="1260" t="s">
        <v>1986</v>
      </c>
      <c r="N1340" s="1260" t="s">
        <v>17537</v>
      </c>
      <c r="O1340" s="1260" t="s">
        <v>17535</v>
      </c>
      <c r="P1340" s="1260" t="s">
        <v>17538</v>
      </c>
      <c r="Q1340" s="1260" t="s">
        <v>17539</v>
      </c>
      <c r="R1340" s="1260"/>
      <c r="S1340" s="1259">
        <v>1</v>
      </c>
      <c r="T1340" s="1260"/>
      <c r="U1340" s="1260" t="s">
        <v>11158</v>
      </c>
      <c r="V1340" s="1260" t="s">
        <v>13789</v>
      </c>
      <c r="W1340" s="1259">
        <v>0</v>
      </c>
      <c r="X1340" s="1259">
        <v>1007</v>
      </c>
      <c r="Y1340" s="1259">
        <v>0</v>
      </c>
    </row>
    <row r="1341" spans="1:25">
      <c r="A1341" s="1350">
        <v>11202001243</v>
      </c>
      <c r="B1341" s="1260" t="s">
        <v>18837</v>
      </c>
      <c r="C1341" s="1260" t="s">
        <v>18838</v>
      </c>
      <c r="D1341" s="1260" t="s">
        <v>18839</v>
      </c>
      <c r="E1341" s="1260" t="s">
        <v>11426</v>
      </c>
      <c r="F1341" s="1260" t="s">
        <v>18728</v>
      </c>
      <c r="G1341" s="1260" t="s">
        <v>18840</v>
      </c>
      <c r="H1341" s="1260" t="s">
        <v>11153</v>
      </c>
      <c r="I1341" s="1260" t="s">
        <v>10976</v>
      </c>
      <c r="J1341" s="1259">
        <v>7431535</v>
      </c>
      <c r="K1341" s="1260" t="s">
        <v>11221</v>
      </c>
      <c r="L1341" s="1260" t="s">
        <v>11155</v>
      </c>
      <c r="M1341" s="1260" t="s">
        <v>2285</v>
      </c>
      <c r="N1341" s="1260" t="s">
        <v>18841</v>
      </c>
      <c r="O1341" s="1260" t="s">
        <v>18839</v>
      </c>
      <c r="P1341" s="1260" t="s">
        <v>18842</v>
      </c>
      <c r="Q1341" s="1260" t="s">
        <v>11515</v>
      </c>
      <c r="R1341" s="1260" t="s">
        <v>18843</v>
      </c>
      <c r="S1341" s="1259">
        <v>1</v>
      </c>
      <c r="T1341" s="1260" t="s">
        <v>18844</v>
      </c>
      <c r="U1341" s="1260" t="s">
        <v>12408</v>
      </c>
      <c r="V1341" s="1260" t="s">
        <v>18845</v>
      </c>
      <c r="W1341" s="1259">
        <v>0</v>
      </c>
      <c r="X1341" s="1259">
        <v>1007</v>
      </c>
      <c r="Y1341" s="1259">
        <v>0</v>
      </c>
    </row>
    <row r="1342" spans="1:25">
      <c r="A1342" s="1350">
        <v>11202001242</v>
      </c>
      <c r="B1342" s="1260"/>
      <c r="C1342" s="1260" t="s">
        <v>18846</v>
      </c>
      <c r="D1342" s="1260" t="s">
        <v>18847</v>
      </c>
      <c r="E1342" s="1260" t="s">
        <v>11353</v>
      </c>
      <c r="F1342" s="1260" t="s">
        <v>11522</v>
      </c>
      <c r="G1342" s="1260" t="s">
        <v>18848</v>
      </c>
      <c r="H1342" s="1260" t="s">
        <v>11153</v>
      </c>
      <c r="I1342" s="1260" t="s">
        <v>11177</v>
      </c>
      <c r="J1342" s="1259">
        <v>7431534</v>
      </c>
      <c r="K1342" s="1260" t="s">
        <v>11221</v>
      </c>
      <c r="L1342" s="1260" t="s">
        <v>11155</v>
      </c>
      <c r="M1342" s="1260" t="s">
        <v>262</v>
      </c>
      <c r="N1342" s="1260"/>
      <c r="O1342" s="1260" t="s">
        <v>18847</v>
      </c>
      <c r="P1342" s="1260"/>
      <c r="Q1342" s="1260"/>
      <c r="R1342" s="1260"/>
      <c r="S1342" s="1259">
        <v>1</v>
      </c>
      <c r="T1342" s="1260"/>
      <c r="U1342" s="1260"/>
      <c r="V1342" s="1260"/>
      <c r="W1342" s="1259">
        <v>0</v>
      </c>
      <c r="X1342" s="1259">
        <v>1007</v>
      </c>
      <c r="Y1342" s="1259">
        <v>0</v>
      </c>
    </row>
    <row r="1343" spans="1:25">
      <c r="A1343" s="1350">
        <v>11202001241</v>
      </c>
      <c r="B1343" s="1260" t="s">
        <v>18849</v>
      </c>
      <c r="C1343" s="1260" t="s">
        <v>18850</v>
      </c>
      <c r="D1343" s="1260" t="s">
        <v>18851</v>
      </c>
      <c r="E1343" s="1260" t="s">
        <v>11509</v>
      </c>
      <c r="F1343" s="1260" t="s">
        <v>18612</v>
      </c>
      <c r="G1343" s="1260" t="s">
        <v>18852</v>
      </c>
      <c r="H1343" s="1260" t="s">
        <v>11153</v>
      </c>
      <c r="I1343" s="1260" t="s">
        <v>10976</v>
      </c>
      <c r="J1343" s="1259">
        <v>7431533</v>
      </c>
      <c r="K1343" s="1260" t="s">
        <v>11221</v>
      </c>
      <c r="L1343" s="1260" t="s">
        <v>11155</v>
      </c>
      <c r="M1343" s="1260" t="s">
        <v>768</v>
      </c>
      <c r="N1343" s="1260" t="s">
        <v>18853</v>
      </c>
      <c r="O1343" s="1260" t="s">
        <v>18851</v>
      </c>
      <c r="P1343" s="1260" t="s">
        <v>18854</v>
      </c>
      <c r="Q1343" s="1260" t="s">
        <v>11953</v>
      </c>
      <c r="R1343" s="1260" t="s">
        <v>12327</v>
      </c>
      <c r="S1343" s="1259">
        <v>1</v>
      </c>
      <c r="T1343" s="1260" t="s">
        <v>18855</v>
      </c>
      <c r="U1343" s="1260" t="s">
        <v>11158</v>
      </c>
      <c r="V1343" s="1260" t="s">
        <v>11824</v>
      </c>
      <c r="W1343" s="1259">
        <v>0</v>
      </c>
      <c r="X1343" s="1259">
        <v>1007</v>
      </c>
      <c r="Y1343" s="1259">
        <v>0</v>
      </c>
    </row>
    <row r="1344" spans="1:25">
      <c r="A1344" s="1350">
        <v>11202001240</v>
      </c>
      <c r="B1344" s="1260" t="s">
        <v>18856</v>
      </c>
      <c r="C1344" s="1260" t="s">
        <v>18857</v>
      </c>
      <c r="D1344" s="1260" t="s">
        <v>18858</v>
      </c>
      <c r="E1344" s="1260" t="s">
        <v>18859</v>
      </c>
      <c r="F1344" s="1260" t="s">
        <v>18860</v>
      </c>
      <c r="G1344" s="1260" t="s">
        <v>18861</v>
      </c>
      <c r="H1344" s="1260" t="s">
        <v>11153</v>
      </c>
      <c r="I1344" s="1260" t="s">
        <v>11243</v>
      </c>
      <c r="J1344" s="1259">
        <v>7431532</v>
      </c>
      <c r="K1344" s="1260" t="s">
        <v>11221</v>
      </c>
      <c r="L1344" s="1260" t="s">
        <v>11155</v>
      </c>
      <c r="M1344" s="1260" t="s">
        <v>2346</v>
      </c>
      <c r="N1344" s="1260" t="s">
        <v>18862</v>
      </c>
      <c r="O1344" s="1260" t="s">
        <v>18858</v>
      </c>
      <c r="P1344" s="1260" t="s">
        <v>18863</v>
      </c>
      <c r="Q1344" s="1260" t="s">
        <v>11471</v>
      </c>
      <c r="R1344" s="1260" t="s">
        <v>18864</v>
      </c>
      <c r="S1344" s="1259">
        <v>1</v>
      </c>
      <c r="T1344" s="1260" t="s">
        <v>18865</v>
      </c>
      <c r="U1344" s="1260" t="s">
        <v>11247</v>
      </c>
      <c r="V1344" s="1260" t="s">
        <v>18866</v>
      </c>
      <c r="W1344" s="1259">
        <v>0</v>
      </c>
      <c r="X1344" s="1259">
        <v>1007</v>
      </c>
      <c r="Y1344" s="1259">
        <v>0</v>
      </c>
    </row>
    <row r="1345" spans="1:25">
      <c r="A1345" s="1350">
        <v>11202001239</v>
      </c>
      <c r="B1345" s="1260"/>
      <c r="C1345" s="1260" t="s">
        <v>18867</v>
      </c>
      <c r="D1345" s="1260" t="s">
        <v>18868</v>
      </c>
      <c r="E1345" s="1260" t="s">
        <v>11668</v>
      </c>
      <c r="F1345" s="1260" t="s">
        <v>18612</v>
      </c>
      <c r="G1345" s="1260" t="s">
        <v>18869</v>
      </c>
      <c r="H1345" s="1260" t="s">
        <v>11153</v>
      </c>
      <c r="I1345" s="1260" t="s">
        <v>10976</v>
      </c>
      <c r="J1345" s="1259">
        <v>7431531</v>
      </c>
      <c r="K1345" s="1260" t="s">
        <v>11221</v>
      </c>
      <c r="L1345" s="1260" t="s">
        <v>11155</v>
      </c>
      <c r="M1345" s="1260" t="s">
        <v>2278</v>
      </c>
      <c r="N1345" s="1260" t="s">
        <v>18870</v>
      </c>
      <c r="O1345" s="1260" t="s">
        <v>18868</v>
      </c>
      <c r="P1345" s="1260" t="s">
        <v>18871</v>
      </c>
      <c r="Q1345" s="1260"/>
      <c r="R1345" s="1260" t="s">
        <v>18872</v>
      </c>
      <c r="S1345" s="1259">
        <v>1</v>
      </c>
      <c r="T1345" s="1260"/>
      <c r="U1345" s="1260" t="s">
        <v>11231</v>
      </c>
      <c r="V1345" s="1260" t="s">
        <v>13206</v>
      </c>
      <c r="W1345" s="1259">
        <v>0</v>
      </c>
      <c r="X1345" s="1259">
        <v>1007</v>
      </c>
      <c r="Y1345" s="1259">
        <v>0</v>
      </c>
    </row>
    <row r="1346" spans="1:25">
      <c r="A1346" s="1350">
        <v>11202001238</v>
      </c>
      <c r="B1346" s="1260" t="s">
        <v>18873</v>
      </c>
      <c r="C1346" s="1260" t="s">
        <v>18874</v>
      </c>
      <c r="D1346" s="1260" t="s">
        <v>18875</v>
      </c>
      <c r="E1346" s="1260" t="s">
        <v>11190</v>
      </c>
      <c r="F1346" s="1260" t="s">
        <v>18876</v>
      </c>
      <c r="G1346" s="1260" t="s">
        <v>18877</v>
      </c>
      <c r="H1346" s="1260" t="s">
        <v>11153</v>
      </c>
      <c r="I1346" s="1260" t="s">
        <v>10977</v>
      </c>
      <c r="J1346" s="1259">
        <v>7431530</v>
      </c>
      <c r="K1346" s="1260" t="s">
        <v>11221</v>
      </c>
      <c r="L1346" s="1260" t="s">
        <v>11155</v>
      </c>
      <c r="M1346" s="1260" t="s">
        <v>2510</v>
      </c>
      <c r="N1346" s="1260" t="s">
        <v>18878</v>
      </c>
      <c r="O1346" s="1260" t="s">
        <v>18875</v>
      </c>
      <c r="P1346" s="1260" t="s">
        <v>18879</v>
      </c>
      <c r="Q1346" s="1260" t="s">
        <v>11867</v>
      </c>
      <c r="R1346" s="1260" t="s">
        <v>18880</v>
      </c>
      <c r="S1346" s="1259">
        <v>1</v>
      </c>
      <c r="T1346" s="1260" t="s">
        <v>18881</v>
      </c>
      <c r="U1346" s="1260" t="s">
        <v>11714</v>
      </c>
      <c r="V1346" s="1260" t="s">
        <v>18882</v>
      </c>
      <c r="W1346" s="1259">
        <v>0</v>
      </c>
      <c r="X1346" s="1259">
        <v>1007</v>
      </c>
      <c r="Y1346" s="1259">
        <v>0</v>
      </c>
    </row>
    <row r="1347" spans="1:25">
      <c r="A1347" s="1350">
        <v>11202001237</v>
      </c>
      <c r="B1347" s="1260"/>
      <c r="C1347" s="1260" t="s">
        <v>18883</v>
      </c>
      <c r="D1347" s="1260" t="s">
        <v>18884</v>
      </c>
      <c r="E1347" s="1260" t="s">
        <v>12993</v>
      </c>
      <c r="F1347" s="1260" t="s">
        <v>18860</v>
      </c>
      <c r="G1347" s="1260" t="s">
        <v>18885</v>
      </c>
      <c r="H1347" s="1260" t="s">
        <v>11153</v>
      </c>
      <c r="I1347" s="1260" t="s">
        <v>11243</v>
      </c>
      <c r="J1347" s="1259">
        <v>7431529</v>
      </c>
      <c r="K1347" s="1260" t="s">
        <v>11221</v>
      </c>
      <c r="L1347" s="1260" t="s">
        <v>11155</v>
      </c>
      <c r="M1347" s="1260" t="s">
        <v>2489</v>
      </c>
      <c r="N1347" s="1260" t="s">
        <v>18886</v>
      </c>
      <c r="O1347" s="1260" t="s">
        <v>18884</v>
      </c>
      <c r="P1347" s="1260" t="s">
        <v>18887</v>
      </c>
      <c r="Q1347" s="1260" t="s">
        <v>18888</v>
      </c>
      <c r="R1347" s="1260" t="s">
        <v>18887</v>
      </c>
      <c r="S1347" s="1259">
        <v>1</v>
      </c>
      <c r="T1347" s="1260"/>
      <c r="U1347" s="1260" t="s">
        <v>11247</v>
      </c>
      <c r="V1347" s="1260" t="s">
        <v>18889</v>
      </c>
      <c r="W1347" s="1259">
        <v>0</v>
      </c>
      <c r="X1347" s="1259">
        <v>1007</v>
      </c>
      <c r="Y1347" s="1259">
        <v>0</v>
      </c>
    </row>
    <row r="1348" spans="1:25">
      <c r="A1348" s="1350">
        <v>11202001236</v>
      </c>
      <c r="B1348" s="1260"/>
      <c r="C1348" s="1260" t="s">
        <v>18890</v>
      </c>
      <c r="D1348" s="1260" t="s">
        <v>18891</v>
      </c>
      <c r="E1348" s="1260" t="s">
        <v>11426</v>
      </c>
      <c r="F1348" s="1260" t="s">
        <v>18686</v>
      </c>
      <c r="G1348" s="1260" t="s">
        <v>18892</v>
      </c>
      <c r="H1348" s="1260" t="s">
        <v>11153</v>
      </c>
      <c r="I1348" s="1260" t="s">
        <v>10976</v>
      </c>
      <c r="J1348" s="1259">
        <v>7431528</v>
      </c>
      <c r="K1348" s="1260" t="s">
        <v>11221</v>
      </c>
      <c r="L1348" s="1260" t="s">
        <v>11155</v>
      </c>
      <c r="M1348" s="1260" t="s">
        <v>2033</v>
      </c>
      <c r="N1348" s="1260" t="s">
        <v>18893</v>
      </c>
      <c r="O1348" s="1260" t="s">
        <v>18891</v>
      </c>
      <c r="P1348" s="1260" t="s">
        <v>18894</v>
      </c>
      <c r="Q1348" s="1260"/>
      <c r="R1348" s="1260" t="s">
        <v>18894</v>
      </c>
      <c r="S1348" s="1259">
        <v>1</v>
      </c>
      <c r="T1348" s="1260"/>
      <c r="U1348" s="1260" t="s">
        <v>11396</v>
      </c>
      <c r="V1348" s="1260" t="s">
        <v>12083</v>
      </c>
      <c r="W1348" s="1259">
        <v>0</v>
      </c>
      <c r="X1348" s="1259">
        <v>1007</v>
      </c>
      <c r="Y1348" s="1259">
        <v>0</v>
      </c>
    </row>
    <row r="1349" spans="1:25">
      <c r="A1349" s="1350">
        <v>11202001235</v>
      </c>
      <c r="B1349" s="1260" t="s">
        <v>18895</v>
      </c>
      <c r="C1349" s="1260" t="s">
        <v>18890</v>
      </c>
      <c r="D1349" s="1260" t="s">
        <v>18896</v>
      </c>
      <c r="E1349" s="1260" t="s">
        <v>11702</v>
      </c>
      <c r="F1349" s="1260" t="s">
        <v>11522</v>
      </c>
      <c r="G1349" s="1260" t="s">
        <v>18897</v>
      </c>
      <c r="H1349" s="1260" t="s">
        <v>11153</v>
      </c>
      <c r="I1349" s="1260" t="s">
        <v>11177</v>
      </c>
      <c r="J1349" s="1259">
        <v>7431527</v>
      </c>
      <c r="K1349" s="1260" t="s">
        <v>11221</v>
      </c>
      <c r="L1349" s="1260" t="s">
        <v>11155</v>
      </c>
      <c r="M1349" s="1260" t="s">
        <v>1656</v>
      </c>
      <c r="N1349" s="1260" t="s">
        <v>18898</v>
      </c>
      <c r="O1349" s="1260" t="s">
        <v>18896</v>
      </c>
      <c r="P1349" s="1260" t="s">
        <v>13700</v>
      </c>
      <c r="Q1349" s="1260" t="s">
        <v>13701</v>
      </c>
      <c r="R1349" s="1260" t="s">
        <v>13700</v>
      </c>
      <c r="S1349" s="1259">
        <v>1</v>
      </c>
      <c r="T1349" s="1260" t="s">
        <v>18899</v>
      </c>
      <c r="U1349" s="1260" t="s">
        <v>11269</v>
      </c>
      <c r="V1349" s="1260" t="s">
        <v>13703</v>
      </c>
      <c r="W1349" s="1259">
        <v>0</v>
      </c>
      <c r="X1349" s="1259">
        <v>1007</v>
      </c>
      <c r="Y1349" s="1259">
        <v>0</v>
      </c>
    </row>
    <row r="1350" spans="1:25">
      <c r="A1350" s="1350">
        <v>11202001234</v>
      </c>
      <c r="B1350" s="1260"/>
      <c r="C1350" s="1260" t="s">
        <v>18900</v>
      </c>
      <c r="D1350" s="1260" t="s">
        <v>18901</v>
      </c>
      <c r="E1350" s="1260" t="s">
        <v>18902</v>
      </c>
      <c r="F1350" s="1260" t="s">
        <v>18903</v>
      </c>
      <c r="G1350" s="1260" t="s">
        <v>18904</v>
      </c>
      <c r="H1350" s="1260" t="s">
        <v>11153</v>
      </c>
      <c r="I1350" s="1260" t="s">
        <v>10976</v>
      </c>
      <c r="J1350" s="1259">
        <v>7431526</v>
      </c>
      <c r="K1350" s="1260" t="s">
        <v>11221</v>
      </c>
      <c r="L1350" s="1260" t="s">
        <v>11155</v>
      </c>
      <c r="M1350" s="1260" t="s">
        <v>1985</v>
      </c>
      <c r="N1350" s="1260" t="s">
        <v>18905</v>
      </c>
      <c r="O1350" s="1260" t="s">
        <v>18901</v>
      </c>
      <c r="P1350" s="1260" t="s">
        <v>18906</v>
      </c>
      <c r="Q1350" s="1260"/>
      <c r="R1350" s="1260"/>
      <c r="S1350" s="1259">
        <v>1</v>
      </c>
      <c r="T1350" s="1260"/>
      <c r="U1350" s="1260" t="s">
        <v>11158</v>
      </c>
      <c r="V1350" s="1260" t="s">
        <v>11321</v>
      </c>
      <c r="W1350" s="1259">
        <v>0</v>
      </c>
      <c r="X1350" s="1259">
        <v>1007</v>
      </c>
      <c r="Y1350" s="1259">
        <v>0</v>
      </c>
    </row>
    <row r="1351" spans="1:25">
      <c r="A1351" s="1350">
        <v>11202001233</v>
      </c>
      <c r="B1351" s="1260" t="s">
        <v>18907</v>
      </c>
      <c r="C1351" s="1260" t="s">
        <v>18908</v>
      </c>
      <c r="D1351" s="1260" t="s">
        <v>18909</v>
      </c>
      <c r="E1351" s="1260" t="s">
        <v>11203</v>
      </c>
      <c r="F1351" s="1260" t="s">
        <v>18728</v>
      </c>
      <c r="G1351" s="1260" t="s">
        <v>18910</v>
      </c>
      <c r="H1351" s="1260" t="s">
        <v>11153</v>
      </c>
      <c r="I1351" s="1260" t="s">
        <v>10976</v>
      </c>
      <c r="J1351" s="1259">
        <v>7431525</v>
      </c>
      <c r="K1351" s="1260" t="s">
        <v>11375</v>
      </c>
      <c r="L1351" s="1260" t="s">
        <v>11155</v>
      </c>
      <c r="M1351" s="1260" t="s">
        <v>1391</v>
      </c>
      <c r="N1351" s="1260" t="s">
        <v>18911</v>
      </c>
      <c r="O1351" s="1260" t="s">
        <v>18909</v>
      </c>
      <c r="P1351" s="1260" t="s">
        <v>18912</v>
      </c>
      <c r="Q1351" s="1260" t="s">
        <v>11180</v>
      </c>
      <c r="R1351" s="1260" t="s">
        <v>18913</v>
      </c>
      <c r="S1351" s="1259">
        <v>1</v>
      </c>
      <c r="T1351" s="1260" t="s">
        <v>18914</v>
      </c>
      <c r="U1351" s="1260" t="s">
        <v>12601</v>
      </c>
      <c r="V1351" s="1260" t="s">
        <v>18915</v>
      </c>
      <c r="W1351" s="1259">
        <v>0</v>
      </c>
      <c r="X1351" s="1259">
        <v>1008</v>
      </c>
      <c r="Y1351" s="1259">
        <v>0</v>
      </c>
    </row>
    <row r="1352" spans="1:25">
      <c r="A1352" s="1350">
        <v>11202001232</v>
      </c>
      <c r="B1352" s="1260"/>
      <c r="C1352" s="1260" t="s">
        <v>18916</v>
      </c>
      <c r="D1352" s="1260" t="s">
        <v>18917</v>
      </c>
      <c r="E1352" s="1260" t="s">
        <v>11190</v>
      </c>
      <c r="F1352" s="1260" t="s">
        <v>18918</v>
      </c>
      <c r="G1352" s="1260" t="s">
        <v>18919</v>
      </c>
      <c r="H1352" s="1260" t="s">
        <v>11153</v>
      </c>
      <c r="I1352" s="1260" t="s">
        <v>10976</v>
      </c>
      <c r="J1352" s="1259">
        <v>7431524</v>
      </c>
      <c r="K1352" s="1260" t="s">
        <v>11375</v>
      </c>
      <c r="L1352" s="1260" t="s">
        <v>11155</v>
      </c>
      <c r="M1352" s="1260" t="s">
        <v>2530</v>
      </c>
      <c r="N1352" s="1260" t="s">
        <v>18920</v>
      </c>
      <c r="O1352" s="1260" t="s">
        <v>18917</v>
      </c>
      <c r="P1352" s="1260" t="s">
        <v>18921</v>
      </c>
      <c r="Q1352" s="1260"/>
      <c r="R1352" s="1260"/>
      <c r="S1352" s="1259">
        <v>1</v>
      </c>
      <c r="T1352" s="1260"/>
      <c r="U1352" s="1260" t="s">
        <v>11158</v>
      </c>
      <c r="V1352" s="1260" t="s">
        <v>11380</v>
      </c>
      <c r="W1352" s="1259">
        <v>0</v>
      </c>
      <c r="X1352" s="1259">
        <v>1008</v>
      </c>
      <c r="Y1352" s="1259">
        <v>0</v>
      </c>
    </row>
    <row r="1353" spans="1:25">
      <c r="A1353" s="1350">
        <v>11202001231</v>
      </c>
      <c r="B1353" s="1260" t="s">
        <v>18922</v>
      </c>
      <c r="C1353" s="1260" t="s">
        <v>18923</v>
      </c>
      <c r="D1353" s="1260" t="s">
        <v>18924</v>
      </c>
      <c r="E1353" s="1260" t="s">
        <v>11560</v>
      </c>
      <c r="F1353" s="1260" t="s">
        <v>11522</v>
      </c>
      <c r="G1353" s="1260" t="s">
        <v>18925</v>
      </c>
      <c r="H1353" s="1260" t="s">
        <v>11153</v>
      </c>
      <c r="I1353" s="1260" t="s">
        <v>11177</v>
      </c>
      <c r="J1353" s="1259">
        <v>7431523</v>
      </c>
      <c r="K1353" s="1260" t="s">
        <v>11221</v>
      </c>
      <c r="L1353" s="1260" t="s">
        <v>11155</v>
      </c>
      <c r="M1353" s="1260" t="s">
        <v>1516</v>
      </c>
      <c r="N1353" s="1260" t="s">
        <v>18926</v>
      </c>
      <c r="O1353" s="1260" t="s">
        <v>18924</v>
      </c>
      <c r="P1353" s="1260" t="s">
        <v>18927</v>
      </c>
      <c r="Q1353" s="1260" t="s">
        <v>11206</v>
      </c>
      <c r="R1353" s="1260" t="s">
        <v>18927</v>
      </c>
      <c r="S1353" s="1259">
        <v>1</v>
      </c>
      <c r="T1353" s="1260" t="s">
        <v>18928</v>
      </c>
      <c r="U1353" s="1260" t="s">
        <v>11269</v>
      </c>
      <c r="V1353" s="1260" t="s">
        <v>15654</v>
      </c>
      <c r="W1353" s="1259">
        <v>0</v>
      </c>
      <c r="X1353" s="1259">
        <v>1007</v>
      </c>
      <c r="Y1353" s="1259">
        <v>0</v>
      </c>
    </row>
    <row r="1354" spans="1:25">
      <c r="A1354" s="1350">
        <v>11202001230</v>
      </c>
      <c r="B1354" s="1260" t="s">
        <v>18929</v>
      </c>
      <c r="C1354" s="1260" t="s">
        <v>18930</v>
      </c>
      <c r="D1354" s="1260" t="s">
        <v>18931</v>
      </c>
      <c r="E1354" s="1260" t="s">
        <v>11251</v>
      </c>
      <c r="F1354" s="1260" t="s">
        <v>15788</v>
      </c>
      <c r="G1354" s="1260" t="s">
        <v>18932</v>
      </c>
      <c r="H1354" s="1260" t="s">
        <v>11153</v>
      </c>
      <c r="I1354" s="1260" t="s">
        <v>11243</v>
      </c>
      <c r="J1354" s="1259">
        <v>7431522</v>
      </c>
      <c r="K1354" s="1260" t="s">
        <v>11221</v>
      </c>
      <c r="L1354" s="1260" t="s">
        <v>11155</v>
      </c>
      <c r="M1354" s="1260" t="s">
        <v>2500</v>
      </c>
      <c r="N1354" s="1260" t="s">
        <v>18933</v>
      </c>
      <c r="O1354" s="1260" t="s">
        <v>18931</v>
      </c>
      <c r="P1354" s="1260" t="s">
        <v>18934</v>
      </c>
      <c r="Q1354" s="1260" t="s">
        <v>18935</v>
      </c>
      <c r="R1354" s="1260" t="s">
        <v>18934</v>
      </c>
      <c r="S1354" s="1259">
        <v>1</v>
      </c>
      <c r="T1354" s="1260" t="s">
        <v>18936</v>
      </c>
      <c r="U1354" s="1260" t="s">
        <v>11247</v>
      </c>
      <c r="V1354" s="1260" t="s">
        <v>18937</v>
      </c>
      <c r="W1354" s="1259">
        <v>0</v>
      </c>
      <c r="X1354" s="1259">
        <v>1007</v>
      </c>
      <c r="Y1354" s="1259">
        <v>0</v>
      </c>
    </row>
    <row r="1355" spans="1:25">
      <c r="A1355" s="1350">
        <v>11202001229</v>
      </c>
      <c r="B1355" s="1260" t="s">
        <v>18938</v>
      </c>
      <c r="C1355" s="1260" t="s">
        <v>18939</v>
      </c>
      <c r="D1355" s="1260" t="s">
        <v>18940</v>
      </c>
      <c r="E1355" s="1260" t="s">
        <v>12993</v>
      </c>
      <c r="F1355" s="1260" t="s">
        <v>11522</v>
      </c>
      <c r="G1355" s="1260" t="s">
        <v>18941</v>
      </c>
      <c r="H1355" s="1260" t="s">
        <v>11153</v>
      </c>
      <c r="I1355" s="1260" t="s">
        <v>11177</v>
      </c>
      <c r="J1355" s="1259">
        <v>7431521</v>
      </c>
      <c r="K1355" s="1260" t="s">
        <v>11221</v>
      </c>
      <c r="L1355" s="1260" t="s">
        <v>11155</v>
      </c>
      <c r="M1355" s="1260" t="s">
        <v>2239</v>
      </c>
      <c r="N1355" s="1260" t="s">
        <v>18942</v>
      </c>
      <c r="O1355" s="1260" t="s">
        <v>18940</v>
      </c>
      <c r="P1355" s="1260" t="s">
        <v>18943</v>
      </c>
      <c r="Q1355" s="1260" t="s">
        <v>11411</v>
      </c>
      <c r="R1355" s="1260" t="s">
        <v>18943</v>
      </c>
      <c r="S1355" s="1259">
        <v>1</v>
      </c>
      <c r="T1355" s="1260" t="s">
        <v>18944</v>
      </c>
      <c r="U1355" s="1260" t="s">
        <v>11182</v>
      </c>
      <c r="V1355" s="1260" t="s">
        <v>11744</v>
      </c>
      <c r="W1355" s="1259">
        <v>0</v>
      </c>
      <c r="X1355" s="1259">
        <v>1007</v>
      </c>
      <c r="Y1355" s="1259">
        <v>0</v>
      </c>
    </row>
    <row r="1356" spans="1:25">
      <c r="A1356" s="1350">
        <v>11202001228</v>
      </c>
      <c r="B1356" s="1260"/>
      <c r="C1356" s="1260" t="s">
        <v>18945</v>
      </c>
      <c r="D1356" s="1260" t="s">
        <v>18946</v>
      </c>
      <c r="E1356" s="1260" t="s">
        <v>11668</v>
      </c>
      <c r="F1356" s="1260" t="s">
        <v>18918</v>
      </c>
      <c r="G1356" s="1260" t="s">
        <v>18947</v>
      </c>
      <c r="H1356" s="1260" t="s">
        <v>11153</v>
      </c>
      <c r="I1356" s="1260" t="s">
        <v>10976</v>
      </c>
      <c r="J1356" s="1259">
        <v>7431520</v>
      </c>
      <c r="K1356" s="1260" t="s">
        <v>11221</v>
      </c>
      <c r="L1356" s="1260" t="s">
        <v>11155</v>
      </c>
      <c r="M1356" s="1260" t="s">
        <v>2527</v>
      </c>
      <c r="N1356" s="1260" t="s">
        <v>14683</v>
      </c>
      <c r="O1356" s="1260" t="s">
        <v>18946</v>
      </c>
      <c r="P1356" s="1260" t="s">
        <v>18948</v>
      </c>
      <c r="Q1356" s="1260"/>
      <c r="R1356" s="1260"/>
      <c r="S1356" s="1259">
        <v>1</v>
      </c>
      <c r="T1356" s="1260"/>
      <c r="U1356" s="1260" t="s">
        <v>11158</v>
      </c>
      <c r="V1356" s="1260" t="s">
        <v>11321</v>
      </c>
      <c r="W1356" s="1259">
        <v>0</v>
      </c>
      <c r="X1356" s="1259">
        <v>1007</v>
      </c>
      <c r="Y1356" s="1259">
        <v>0</v>
      </c>
    </row>
    <row r="1357" spans="1:25">
      <c r="A1357" s="1350">
        <v>11202001227</v>
      </c>
      <c r="B1357" s="1260"/>
      <c r="C1357" s="1260" t="s">
        <v>18949</v>
      </c>
      <c r="D1357" s="1260" t="s">
        <v>18950</v>
      </c>
      <c r="E1357" s="1260" t="s">
        <v>12305</v>
      </c>
      <c r="F1357" s="1260" t="s">
        <v>18620</v>
      </c>
      <c r="G1357" s="1260" t="s">
        <v>18951</v>
      </c>
      <c r="H1357" s="1260" t="s">
        <v>11153</v>
      </c>
      <c r="I1357" s="1260" t="s">
        <v>11164</v>
      </c>
      <c r="J1357" s="1259">
        <v>7431519</v>
      </c>
      <c r="K1357" s="1260" t="s">
        <v>11221</v>
      </c>
      <c r="L1357" s="1260" t="s">
        <v>11155</v>
      </c>
      <c r="M1357" s="1260" t="s">
        <v>1653</v>
      </c>
      <c r="N1357" s="1260" t="s">
        <v>17773</v>
      </c>
      <c r="O1357" s="1260" t="s">
        <v>18950</v>
      </c>
      <c r="P1357" s="1260" t="s">
        <v>11192</v>
      </c>
      <c r="Q1357" s="1260" t="s">
        <v>18952</v>
      </c>
      <c r="R1357" s="1259">
        <v>8363326</v>
      </c>
      <c r="S1357" s="1259">
        <v>1</v>
      </c>
      <c r="T1357" s="1260"/>
      <c r="U1357" s="1260" t="s">
        <v>11921</v>
      </c>
      <c r="V1357" s="1260" t="s">
        <v>12590</v>
      </c>
      <c r="W1357" s="1259">
        <v>0</v>
      </c>
      <c r="X1357" s="1259">
        <v>1007</v>
      </c>
      <c r="Y1357" s="1259">
        <v>0</v>
      </c>
    </row>
    <row r="1358" spans="1:25">
      <c r="A1358" s="1350">
        <v>11202001226</v>
      </c>
      <c r="B1358" s="1260"/>
      <c r="C1358" s="1260" t="s">
        <v>18953</v>
      </c>
      <c r="D1358" s="1260" t="s">
        <v>18954</v>
      </c>
      <c r="E1358" s="1260" t="s">
        <v>11560</v>
      </c>
      <c r="F1358" s="1260" t="s">
        <v>11522</v>
      </c>
      <c r="G1358" s="1260" t="s">
        <v>18955</v>
      </c>
      <c r="H1358" s="1260" t="s">
        <v>11153</v>
      </c>
      <c r="I1358" s="1260" t="s">
        <v>11177</v>
      </c>
      <c r="J1358" s="1259">
        <v>7431518</v>
      </c>
      <c r="K1358" s="1260" t="s">
        <v>11221</v>
      </c>
      <c r="L1358" s="1260" t="s">
        <v>11155</v>
      </c>
      <c r="M1358" s="1260" t="s">
        <v>2133</v>
      </c>
      <c r="N1358" s="1260" t="s">
        <v>17878</v>
      </c>
      <c r="O1358" s="1260" t="s">
        <v>18954</v>
      </c>
      <c r="P1358" s="1260"/>
      <c r="Q1358" s="1260"/>
      <c r="R1358" s="1260" t="s">
        <v>18956</v>
      </c>
      <c r="S1358" s="1259">
        <v>1</v>
      </c>
      <c r="T1358" s="1260"/>
      <c r="U1358" s="1260" t="s">
        <v>11198</v>
      </c>
      <c r="V1358" s="1260" t="s">
        <v>11653</v>
      </c>
      <c r="W1358" s="1259">
        <v>0</v>
      </c>
      <c r="X1358" s="1259">
        <v>1007</v>
      </c>
      <c r="Y1358" s="1259">
        <v>0</v>
      </c>
    </row>
    <row r="1359" spans="1:25">
      <c r="A1359" s="1350">
        <v>11202001225</v>
      </c>
      <c r="B1359" s="1260"/>
      <c r="C1359" s="1260" t="s">
        <v>18957</v>
      </c>
      <c r="D1359" s="1260" t="s">
        <v>18958</v>
      </c>
      <c r="E1359" s="1260" t="s">
        <v>13327</v>
      </c>
      <c r="F1359" s="1260" t="s">
        <v>18797</v>
      </c>
      <c r="G1359" s="1260" t="s">
        <v>18959</v>
      </c>
      <c r="H1359" s="1260" t="s">
        <v>11153</v>
      </c>
      <c r="I1359" s="1260" t="s">
        <v>11164</v>
      </c>
      <c r="J1359" s="1259">
        <v>7431517</v>
      </c>
      <c r="K1359" s="1260" t="s">
        <v>11221</v>
      </c>
      <c r="L1359" s="1260" t="s">
        <v>11155</v>
      </c>
      <c r="M1359" s="1260" t="s">
        <v>2267</v>
      </c>
      <c r="N1359" s="1260" t="s">
        <v>18960</v>
      </c>
      <c r="O1359" s="1260" t="s">
        <v>18958</v>
      </c>
      <c r="P1359" s="1260" t="s">
        <v>18961</v>
      </c>
      <c r="Q1359" s="1260" t="s">
        <v>11596</v>
      </c>
      <c r="R1359" s="1259">
        <v>8337955</v>
      </c>
      <c r="S1359" s="1259">
        <v>1</v>
      </c>
      <c r="T1359" s="1260"/>
      <c r="U1359" s="1260" t="s">
        <v>11209</v>
      </c>
      <c r="V1359" s="1260" t="s">
        <v>18962</v>
      </c>
      <c r="W1359" s="1259">
        <v>0</v>
      </c>
      <c r="X1359" s="1259">
        <v>1007</v>
      </c>
      <c r="Y1359" s="1259">
        <v>0</v>
      </c>
    </row>
    <row r="1360" spans="1:25">
      <c r="A1360" s="1350">
        <v>11202001224</v>
      </c>
      <c r="B1360" s="1260" t="s">
        <v>18963</v>
      </c>
      <c r="C1360" s="1260" t="s">
        <v>18964</v>
      </c>
      <c r="D1360" s="1260" t="s">
        <v>18965</v>
      </c>
      <c r="E1360" s="1260" t="s">
        <v>11190</v>
      </c>
      <c r="F1360" s="1260" t="s">
        <v>11522</v>
      </c>
      <c r="G1360" s="1260" t="s">
        <v>18966</v>
      </c>
      <c r="H1360" s="1260" t="s">
        <v>11153</v>
      </c>
      <c r="I1360" s="1260" t="s">
        <v>11177</v>
      </c>
      <c r="J1360" s="1259">
        <v>7431516</v>
      </c>
      <c r="K1360" s="1260" t="s">
        <v>11221</v>
      </c>
      <c r="L1360" s="1260" t="s">
        <v>11155</v>
      </c>
      <c r="M1360" s="1260" t="s">
        <v>2126</v>
      </c>
      <c r="N1360" s="1260" t="s">
        <v>18967</v>
      </c>
      <c r="O1360" s="1260" t="s">
        <v>18965</v>
      </c>
      <c r="P1360" s="1260" t="s">
        <v>18968</v>
      </c>
      <c r="Q1360" s="1260" t="s">
        <v>11313</v>
      </c>
      <c r="R1360" s="1260" t="s">
        <v>18968</v>
      </c>
      <c r="S1360" s="1259">
        <v>1</v>
      </c>
      <c r="T1360" s="1260" t="s">
        <v>18969</v>
      </c>
      <c r="U1360" s="1260" t="s">
        <v>11269</v>
      </c>
      <c r="V1360" s="1260" t="s">
        <v>11787</v>
      </c>
      <c r="W1360" s="1259">
        <v>0</v>
      </c>
      <c r="X1360" s="1259">
        <v>1007</v>
      </c>
      <c r="Y1360" s="1259">
        <v>0</v>
      </c>
    </row>
    <row r="1361" spans="1:25">
      <c r="A1361" s="1350">
        <v>11202001223</v>
      </c>
      <c r="B1361" s="1260" t="s">
        <v>18970</v>
      </c>
      <c r="C1361" s="1260" t="s">
        <v>18964</v>
      </c>
      <c r="D1361" s="1260" t="s">
        <v>18971</v>
      </c>
      <c r="E1361" s="1260" t="s">
        <v>12993</v>
      </c>
      <c r="F1361" s="1260" t="s">
        <v>18860</v>
      </c>
      <c r="G1361" s="1260" t="s">
        <v>18972</v>
      </c>
      <c r="H1361" s="1260" t="s">
        <v>11153</v>
      </c>
      <c r="I1361" s="1260" t="s">
        <v>11243</v>
      </c>
      <c r="J1361" s="1259">
        <v>7431515</v>
      </c>
      <c r="K1361" s="1260" t="s">
        <v>11221</v>
      </c>
      <c r="L1361" s="1260" t="s">
        <v>11155</v>
      </c>
      <c r="M1361" s="1260" t="s">
        <v>1389</v>
      </c>
      <c r="N1361" s="1260" t="s">
        <v>18973</v>
      </c>
      <c r="O1361" s="1260" t="s">
        <v>18971</v>
      </c>
      <c r="P1361" s="1260" t="s">
        <v>18974</v>
      </c>
      <c r="Q1361" s="1260" t="s">
        <v>18975</v>
      </c>
      <c r="R1361" s="1260" t="s">
        <v>18976</v>
      </c>
      <c r="S1361" s="1259">
        <v>1</v>
      </c>
      <c r="T1361" s="1260" t="s">
        <v>18977</v>
      </c>
      <c r="U1361" s="1260" t="s">
        <v>11751</v>
      </c>
      <c r="V1361" s="1260" t="s">
        <v>14313</v>
      </c>
      <c r="W1361" s="1259">
        <v>0</v>
      </c>
      <c r="X1361" s="1259">
        <v>1007</v>
      </c>
      <c r="Y1361" s="1259">
        <v>0</v>
      </c>
    </row>
    <row r="1362" spans="1:25">
      <c r="A1362" s="1350">
        <v>11202001222</v>
      </c>
      <c r="B1362" s="1260"/>
      <c r="C1362" s="1260" t="s">
        <v>18978</v>
      </c>
      <c r="D1362" s="1260" t="s">
        <v>18979</v>
      </c>
      <c r="E1362" s="1260" t="s">
        <v>12377</v>
      </c>
      <c r="F1362" s="1260" t="s">
        <v>11522</v>
      </c>
      <c r="G1362" s="1260" t="s">
        <v>18980</v>
      </c>
      <c r="H1362" s="1260" t="s">
        <v>11153</v>
      </c>
      <c r="I1362" s="1260" t="s">
        <v>11177</v>
      </c>
      <c r="J1362" s="1259">
        <v>7431514</v>
      </c>
      <c r="K1362" s="1260" t="s">
        <v>11221</v>
      </c>
      <c r="L1362" s="1260" t="s">
        <v>11155</v>
      </c>
      <c r="M1362" s="1260" t="s">
        <v>2465</v>
      </c>
      <c r="N1362" s="1260" t="s">
        <v>18981</v>
      </c>
      <c r="O1362" s="1260" t="s">
        <v>18979</v>
      </c>
      <c r="P1362" s="1260" t="s">
        <v>12385</v>
      </c>
      <c r="Q1362" s="1260"/>
      <c r="R1362" s="1260" t="s">
        <v>12385</v>
      </c>
      <c r="S1362" s="1259">
        <v>1</v>
      </c>
      <c r="T1362" s="1260"/>
      <c r="U1362" s="1260" t="s">
        <v>11269</v>
      </c>
      <c r="V1362" s="1260" t="s">
        <v>11787</v>
      </c>
      <c r="W1362" s="1259">
        <v>0</v>
      </c>
      <c r="X1362" s="1259">
        <v>1007</v>
      </c>
      <c r="Y1362" s="1259">
        <v>0</v>
      </c>
    </row>
    <row r="1363" spans="1:25">
      <c r="A1363" s="1350">
        <v>11202001221</v>
      </c>
      <c r="B1363" s="1260"/>
      <c r="C1363" s="1260" t="s">
        <v>18978</v>
      </c>
      <c r="D1363" s="1260" t="s">
        <v>18982</v>
      </c>
      <c r="E1363" s="1260" t="s">
        <v>11702</v>
      </c>
      <c r="F1363" s="1260" t="s">
        <v>11522</v>
      </c>
      <c r="G1363" s="1260" t="s">
        <v>18966</v>
      </c>
      <c r="H1363" s="1260" t="s">
        <v>11153</v>
      </c>
      <c r="I1363" s="1260" t="s">
        <v>11177</v>
      </c>
      <c r="J1363" s="1259">
        <v>7431513</v>
      </c>
      <c r="K1363" s="1260" t="s">
        <v>11221</v>
      </c>
      <c r="L1363" s="1260" t="s">
        <v>11155</v>
      </c>
      <c r="M1363" s="1260" t="s">
        <v>2246</v>
      </c>
      <c r="N1363" s="1260" t="s">
        <v>18983</v>
      </c>
      <c r="O1363" s="1260" t="s">
        <v>18982</v>
      </c>
      <c r="P1363" s="1260" t="s">
        <v>11192</v>
      </c>
      <c r="Q1363" s="1260"/>
      <c r="R1363" s="1259">
        <v>7789930</v>
      </c>
      <c r="S1363" s="1259">
        <v>1</v>
      </c>
      <c r="T1363" s="1260"/>
      <c r="U1363" s="1260" t="s">
        <v>11269</v>
      </c>
      <c r="V1363" s="1260" t="s">
        <v>12295</v>
      </c>
      <c r="W1363" s="1259">
        <v>0</v>
      </c>
      <c r="X1363" s="1259">
        <v>1007</v>
      </c>
      <c r="Y1363" s="1259">
        <v>0</v>
      </c>
    </row>
    <row r="1364" spans="1:25">
      <c r="A1364" s="1350">
        <v>11202001220</v>
      </c>
      <c r="B1364" s="1260" t="s">
        <v>18984</v>
      </c>
      <c r="C1364" s="1260" t="s">
        <v>18985</v>
      </c>
      <c r="D1364" s="1260" t="s">
        <v>18986</v>
      </c>
      <c r="E1364" s="1260" t="s">
        <v>11175</v>
      </c>
      <c r="F1364" s="1260" t="s">
        <v>11709</v>
      </c>
      <c r="G1364" s="1260" t="s">
        <v>18987</v>
      </c>
      <c r="H1364" s="1260" t="s">
        <v>11153</v>
      </c>
      <c r="I1364" s="1260" t="s">
        <v>15803</v>
      </c>
      <c r="J1364" s="1259">
        <v>7431512</v>
      </c>
      <c r="K1364" s="1260" t="s">
        <v>11221</v>
      </c>
      <c r="L1364" s="1260" t="s">
        <v>11155</v>
      </c>
      <c r="M1364" s="1260" t="s">
        <v>2614</v>
      </c>
      <c r="N1364" s="1260" t="s">
        <v>18988</v>
      </c>
      <c r="O1364" s="1260" t="s">
        <v>18986</v>
      </c>
      <c r="P1364" s="1260" t="s">
        <v>13549</v>
      </c>
      <c r="Q1364" s="1260" t="s">
        <v>11769</v>
      </c>
      <c r="R1364" s="1260" t="s">
        <v>13549</v>
      </c>
      <c r="S1364" s="1259">
        <v>1</v>
      </c>
      <c r="T1364" s="1260" t="s">
        <v>18989</v>
      </c>
      <c r="U1364" s="1260" t="s">
        <v>15806</v>
      </c>
      <c r="V1364" s="1260" t="s">
        <v>18990</v>
      </c>
      <c r="W1364" s="1259">
        <v>0</v>
      </c>
      <c r="X1364" s="1259">
        <v>1007</v>
      </c>
      <c r="Y1364" s="1259">
        <v>0</v>
      </c>
    </row>
    <row r="1365" spans="1:25">
      <c r="A1365" s="1350">
        <v>11202001219</v>
      </c>
      <c r="B1365" s="1260" t="s">
        <v>18991</v>
      </c>
      <c r="C1365" s="1260" t="s">
        <v>18992</v>
      </c>
      <c r="D1365" s="1260" t="s">
        <v>18993</v>
      </c>
      <c r="E1365" s="1260" t="s">
        <v>11175</v>
      </c>
      <c r="F1365" s="1260" t="s">
        <v>11522</v>
      </c>
      <c r="G1365" s="1260" t="s">
        <v>18994</v>
      </c>
      <c r="H1365" s="1260" t="s">
        <v>11153</v>
      </c>
      <c r="I1365" s="1260" t="s">
        <v>11177</v>
      </c>
      <c r="J1365" s="1259">
        <v>7431511</v>
      </c>
      <c r="K1365" s="1260" t="s">
        <v>11221</v>
      </c>
      <c r="L1365" s="1260" t="s">
        <v>11155</v>
      </c>
      <c r="M1365" s="1260" t="s">
        <v>2552</v>
      </c>
      <c r="N1365" s="1260" t="s">
        <v>18995</v>
      </c>
      <c r="O1365" s="1260" t="s">
        <v>18993</v>
      </c>
      <c r="P1365" s="1260" t="s">
        <v>18996</v>
      </c>
      <c r="Q1365" s="1260" t="s">
        <v>11206</v>
      </c>
      <c r="R1365" s="1260" t="s">
        <v>18997</v>
      </c>
      <c r="S1365" s="1259">
        <v>1</v>
      </c>
      <c r="T1365" s="1260" t="s">
        <v>18998</v>
      </c>
      <c r="U1365" s="1260" t="s">
        <v>11269</v>
      </c>
      <c r="V1365" s="1260" t="s">
        <v>15654</v>
      </c>
      <c r="W1365" s="1259">
        <v>0</v>
      </c>
      <c r="X1365" s="1259">
        <v>1007</v>
      </c>
      <c r="Y1365" s="1259">
        <v>0</v>
      </c>
    </row>
    <row r="1366" spans="1:25">
      <c r="A1366" s="1350">
        <v>11202001218</v>
      </c>
      <c r="B1366" s="1260" t="s">
        <v>18999</v>
      </c>
      <c r="C1366" s="1260" t="s">
        <v>19000</v>
      </c>
      <c r="D1366" s="1260" t="s">
        <v>19001</v>
      </c>
      <c r="E1366" s="1260" t="s">
        <v>11190</v>
      </c>
      <c r="F1366" s="1260" t="s">
        <v>19002</v>
      </c>
      <c r="G1366" s="1260" t="s">
        <v>19003</v>
      </c>
      <c r="H1366" s="1260" t="s">
        <v>11153</v>
      </c>
      <c r="I1366" s="1260" t="s">
        <v>10976</v>
      </c>
      <c r="J1366" s="1259">
        <v>7431510</v>
      </c>
      <c r="K1366" s="1260" t="s">
        <v>11221</v>
      </c>
      <c r="L1366" s="1260" t="s">
        <v>11155</v>
      </c>
      <c r="M1366" s="1260" t="s">
        <v>1950</v>
      </c>
      <c r="N1366" s="1260" t="s">
        <v>19004</v>
      </c>
      <c r="O1366" s="1260" t="s">
        <v>19001</v>
      </c>
      <c r="P1366" s="1260" t="s">
        <v>18717</v>
      </c>
      <c r="Q1366" s="1260" t="s">
        <v>11206</v>
      </c>
      <c r="R1366" s="1260" t="s">
        <v>18717</v>
      </c>
      <c r="S1366" s="1259">
        <v>1</v>
      </c>
      <c r="T1366" s="1260" t="s">
        <v>19005</v>
      </c>
      <c r="U1366" s="1260" t="s">
        <v>11158</v>
      </c>
      <c r="V1366" s="1260" t="s">
        <v>11723</v>
      </c>
      <c r="W1366" s="1259">
        <v>0</v>
      </c>
      <c r="X1366" s="1259">
        <v>1007</v>
      </c>
      <c r="Y1366" s="1259">
        <v>0</v>
      </c>
    </row>
    <row r="1367" spans="1:25">
      <c r="A1367" s="1350">
        <v>11202001217</v>
      </c>
      <c r="B1367" s="1260" t="s">
        <v>19006</v>
      </c>
      <c r="C1367" s="1260" t="s">
        <v>19000</v>
      </c>
      <c r="D1367" s="1260" t="s">
        <v>19007</v>
      </c>
      <c r="E1367" s="1260" t="s">
        <v>11190</v>
      </c>
      <c r="F1367" s="1260" t="s">
        <v>19008</v>
      </c>
      <c r="G1367" s="1260" t="s">
        <v>19009</v>
      </c>
      <c r="H1367" s="1260" t="s">
        <v>11153</v>
      </c>
      <c r="I1367" s="1260" t="s">
        <v>11164</v>
      </c>
      <c r="J1367" s="1259">
        <v>7431509</v>
      </c>
      <c r="K1367" s="1260" t="s">
        <v>11221</v>
      </c>
      <c r="L1367" s="1260" t="s">
        <v>11155</v>
      </c>
      <c r="M1367" s="1260" t="s">
        <v>1658</v>
      </c>
      <c r="N1367" s="1260" t="s">
        <v>19010</v>
      </c>
      <c r="O1367" s="1260" t="s">
        <v>19007</v>
      </c>
      <c r="P1367" s="1260" t="s">
        <v>19011</v>
      </c>
      <c r="Q1367" s="1260" t="s">
        <v>11313</v>
      </c>
      <c r="R1367" s="1260" t="s">
        <v>19011</v>
      </c>
      <c r="S1367" s="1259">
        <v>1</v>
      </c>
      <c r="T1367" s="1260" t="s">
        <v>19012</v>
      </c>
      <c r="U1367" s="1260" t="s">
        <v>11209</v>
      </c>
      <c r="V1367" s="1260" t="s">
        <v>19013</v>
      </c>
      <c r="W1367" s="1259">
        <v>0</v>
      </c>
      <c r="X1367" s="1259">
        <v>1007</v>
      </c>
      <c r="Y1367" s="1259">
        <v>0</v>
      </c>
    </row>
    <row r="1368" spans="1:25">
      <c r="A1368" s="1350">
        <v>11202001216</v>
      </c>
      <c r="B1368" s="1260"/>
      <c r="C1368" s="1260" t="s">
        <v>19014</v>
      </c>
      <c r="D1368" s="1260" t="s">
        <v>3822</v>
      </c>
      <c r="E1368" s="1260" t="s">
        <v>11526</v>
      </c>
      <c r="F1368" s="1260" t="s">
        <v>11176</v>
      </c>
      <c r="G1368" s="1260" t="s">
        <v>19015</v>
      </c>
      <c r="H1368" s="1260" t="s">
        <v>11153</v>
      </c>
      <c r="I1368" s="1260" t="s">
        <v>11177</v>
      </c>
      <c r="J1368" s="1259">
        <v>7431508</v>
      </c>
      <c r="K1368" s="1260" t="s">
        <v>11221</v>
      </c>
      <c r="L1368" s="1260" t="s">
        <v>11155</v>
      </c>
      <c r="M1368" s="1260" t="s">
        <v>262</v>
      </c>
      <c r="N1368" s="1260"/>
      <c r="O1368" s="1260" t="s">
        <v>3822</v>
      </c>
      <c r="P1368" s="1260"/>
      <c r="Q1368" s="1260"/>
      <c r="R1368" s="1260"/>
      <c r="S1368" s="1259">
        <v>1</v>
      </c>
      <c r="T1368" s="1260"/>
      <c r="U1368" s="1260"/>
      <c r="V1368" s="1260"/>
      <c r="W1368" s="1259">
        <v>0</v>
      </c>
      <c r="X1368" s="1259">
        <v>1007</v>
      </c>
      <c r="Y1368" s="1259">
        <v>0</v>
      </c>
    </row>
    <row r="1369" spans="1:25">
      <c r="A1369" s="1350">
        <v>11202001215</v>
      </c>
      <c r="B1369" s="1260"/>
      <c r="C1369" s="1260" t="s">
        <v>19016</v>
      </c>
      <c r="D1369" s="1260" t="s">
        <v>19017</v>
      </c>
      <c r="E1369" s="1260" t="s">
        <v>11526</v>
      </c>
      <c r="F1369" s="1260" t="s">
        <v>11176</v>
      </c>
      <c r="G1369" s="1260" t="s">
        <v>19018</v>
      </c>
      <c r="H1369" s="1260" t="s">
        <v>11153</v>
      </c>
      <c r="I1369" s="1260" t="s">
        <v>11177</v>
      </c>
      <c r="J1369" s="1259">
        <v>7431507</v>
      </c>
      <c r="K1369" s="1260" t="s">
        <v>11221</v>
      </c>
      <c r="L1369" s="1260" t="s">
        <v>11155</v>
      </c>
      <c r="M1369" s="1260" t="s">
        <v>262</v>
      </c>
      <c r="N1369" s="1260"/>
      <c r="O1369" s="1260" t="s">
        <v>19017</v>
      </c>
      <c r="P1369" s="1260"/>
      <c r="Q1369" s="1260"/>
      <c r="R1369" s="1260"/>
      <c r="S1369" s="1259">
        <v>1</v>
      </c>
      <c r="T1369" s="1260"/>
      <c r="U1369" s="1260"/>
      <c r="V1369" s="1260"/>
      <c r="W1369" s="1259">
        <v>0</v>
      </c>
      <c r="X1369" s="1259">
        <v>1007</v>
      </c>
      <c r="Y1369" s="1259">
        <v>0</v>
      </c>
    </row>
    <row r="1370" spans="1:25">
      <c r="A1370" s="1350">
        <v>11202001214</v>
      </c>
      <c r="B1370" s="1260" t="s">
        <v>19019</v>
      </c>
      <c r="C1370" s="1260" t="s">
        <v>19020</v>
      </c>
      <c r="D1370" s="1260" t="s">
        <v>19021</v>
      </c>
      <c r="E1370" s="1260" t="s">
        <v>11175</v>
      </c>
      <c r="F1370" s="1260" t="s">
        <v>19022</v>
      </c>
      <c r="G1370" s="1260" t="s">
        <v>19023</v>
      </c>
      <c r="H1370" s="1260" t="s">
        <v>11153</v>
      </c>
      <c r="I1370" s="1260" t="s">
        <v>10976</v>
      </c>
      <c r="J1370" s="1259">
        <v>7431506</v>
      </c>
      <c r="K1370" s="1260" t="s">
        <v>11375</v>
      </c>
      <c r="L1370" s="1260" t="s">
        <v>11155</v>
      </c>
      <c r="M1370" s="1260" t="s">
        <v>1985</v>
      </c>
      <c r="N1370" s="1260" t="s">
        <v>19024</v>
      </c>
      <c r="O1370" s="1260" t="s">
        <v>19021</v>
      </c>
      <c r="P1370" s="1260" t="s">
        <v>19025</v>
      </c>
      <c r="Q1370" s="1260" t="s">
        <v>12407</v>
      </c>
      <c r="R1370" s="1260" t="s">
        <v>19025</v>
      </c>
      <c r="S1370" s="1259">
        <v>1</v>
      </c>
      <c r="T1370" s="1260" t="s">
        <v>19026</v>
      </c>
      <c r="U1370" s="1260" t="s">
        <v>11158</v>
      </c>
      <c r="V1370" s="1260" t="s">
        <v>11321</v>
      </c>
      <c r="W1370" s="1259">
        <v>0</v>
      </c>
      <c r="X1370" s="1259">
        <v>1008</v>
      </c>
      <c r="Y1370" s="1259">
        <v>0</v>
      </c>
    </row>
    <row r="1371" spans="1:25">
      <c r="A1371" s="1350">
        <v>11202001213</v>
      </c>
      <c r="B1371" s="1260"/>
      <c r="C1371" s="1260" t="s">
        <v>19027</v>
      </c>
      <c r="D1371" s="1260" t="s">
        <v>19028</v>
      </c>
      <c r="E1371" s="1260" t="s">
        <v>11353</v>
      </c>
      <c r="F1371" s="1260" t="s">
        <v>11176</v>
      </c>
      <c r="G1371" s="1260" t="s">
        <v>19029</v>
      </c>
      <c r="H1371" s="1260" t="s">
        <v>11153</v>
      </c>
      <c r="I1371" s="1260" t="s">
        <v>11177</v>
      </c>
      <c r="J1371" s="1259">
        <v>7431505</v>
      </c>
      <c r="K1371" s="1260" t="s">
        <v>11221</v>
      </c>
      <c r="L1371" s="1260" t="s">
        <v>11155</v>
      </c>
      <c r="M1371" s="1260" t="s">
        <v>262</v>
      </c>
      <c r="N1371" s="1260"/>
      <c r="O1371" s="1260" t="s">
        <v>19028</v>
      </c>
      <c r="P1371" s="1260"/>
      <c r="Q1371" s="1260"/>
      <c r="R1371" s="1260"/>
      <c r="S1371" s="1259">
        <v>1</v>
      </c>
      <c r="T1371" s="1260"/>
      <c r="U1371" s="1260"/>
      <c r="V1371" s="1260"/>
      <c r="W1371" s="1259">
        <v>0</v>
      </c>
      <c r="X1371" s="1259">
        <v>1007</v>
      </c>
      <c r="Y1371" s="1259">
        <v>0</v>
      </c>
    </row>
    <row r="1372" spans="1:25">
      <c r="A1372" s="1350">
        <v>11202001212</v>
      </c>
      <c r="B1372" s="1260" t="s">
        <v>19030</v>
      </c>
      <c r="C1372" s="1260" t="s">
        <v>19016</v>
      </c>
      <c r="D1372" s="1260" t="s">
        <v>19031</v>
      </c>
      <c r="E1372" s="1260" t="s">
        <v>11384</v>
      </c>
      <c r="F1372" s="1260"/>
      <c r="G1372" s="1260" t="s">
        <v>19032</v>
      </c>
      <c r="H1372" s="1260" t="s">
        <v>11153</v>
      </c>
      <c r="I1372" s="1260" t="s">
        <v>11512</v>
      </c>
      <c r="J1372" s="1259">
        <v>7431504</v>
      </c>
      <c r="K1372" s="1260" t="s">
        <v>11221</v>
      </c>
      <c r="L1372" s="1260" t="s">
        <v>11155</v>
      </c>
      <c r="M1372" s="1260" t="s">
        <v>1383</v>
      </c>
      <c r="N1372" s="1260" t="s">
        <v>19033</v>
      </c>
      <c r="O1372" s="1260" t="s">
        <v>19031</v>
      </c>
      <c r="P1372" s="1260"/>
      <c r="Q1372" s="1260" t="s">
        <v>19034</v>
      </c>
      <c r="R1372" s="1260" t="s">
        <v>19035</v>
      </c>
      <c r="S1372" s="1259">
        <v>1</v>
      </c>
      <c r="T1372" s="1260"/>
      <c r="U1372" s="1260" t="s">
        <v>18446</v>
      </c>
      <c r="V1372" s="1260" t="s">
        <v>19036</v>
      </c>
      <c r="W1372" s="1259">
        <v>0</v>
      </c>
      <c r="X1372" s="1259">
        <v>1007</v>
      </c>
      <c r="Y1372" s="1259">
        <v>0</v>
      </c>
    </row>
    <row r="1373" spans="1:25">
      <c r="A1373" s="1350">
        <v>11202001211</v>
      </c>
      <c r="B1373" s="1260"/>
      <c r="C1373" s="1260" t="s">
        <v>19037</v>
      </c>
      <c r="D1373" s="1260" t="s">
        <v>19038</v>
      </c>
      <c r="E1373" s="1260" t="s">
        <v>11353</v>
      </c>
      <c r="F1373" s="1260" t="s">
        <v>19039</v>
      </c>
      <c r="G1373" s="1260" t="s">
        <v>19040</v>
      </c>
      <c r="H1373" s="1260" t="s">
        <v>11153</v>
      </c>
      <c r="I1373" s="1260" t="s">
        <v>10976</v>
      </c>
      <c r="J1373" s="1259">
        <v>7431503</v>
      </c>
      <c r="K1373" s="1260" t="s">
        <v>11221</v>
      </c>
      <c r="L1373" s="1260" t="s">
        <v>11155</v>
      </c>
      <c r="M1373" s="1260" t="s">
        <v>262</v>
      </c>
      <c r="N1373" s="1260"/>
      <c r="O1373" s="1260" t="s">
        <v>19038</v>
      </c>
      <c r="P1373" s="1260"/>
      <c r="Q1373" s="1260"/>
      <c r="R1373" s="1260"/>
      <c r="S1373" s="1259">
        <v>1</v>
      </c>
      <c r="T1373" s="1260"/>
      <c r="U1373" s="1260"/>
      <c r="V1373" s="1260"/>
      <c r="W1373" s="1259">
        <v>0</v>
      </c>
      <c r="X1373" s="1259">
        <v>1007</v>
      </c>
      <c r="Y1373" s="1259">
        <v>0</v>
      </c>
    </row>
    <row r="1374" spans="1:25">
      <c r="A1374" s="1350">
        <v>11202001210</v>
      </c>
      <c r="B1374" s="1260"/>
      <c r="C1374" s="1260" t="s">
        <v>19041</v>
      </c>
      <c r="D1374" s="1260" t="s">
        <v>16815</v>
      </c>
      <c r="E1374" s="1260" t="s">
        <v>16818</v>
      </c>
      <c r="F1374" s="1260" t="s">
        <v>19042</v>
      </c>
      <c r="G1374" s="1260" t="s">
        <v>19043</v>
      </c>
      <c r="H1374" s="1260" t="s">
        <v>11153</v>
      </c>
      <c r="I1374" s="1260" t="s">
        <v>11243</v>
      </c>
      <c r="J1374" s="1259">
        <v>7431502</v>
      </c>
      <c r="K1374" s="1260" t="s">
        <v>11221</v>
      </c>
      <c r="L1374" s="1260" t="s">
        <v>11155</v>
      </c>
      <c r="M1374" s="1260" t="s">
        <v>262</v>
      </c>
      <c r="N1374" s="1260"/>
      <c r="O1374" s="1260" t="s">
        <v>16815</v>
      </c>
      <c r="P1374" s="1260"/>
      <c r="Q1374" s="1260"/>
      <c r="R1374" s="1260"/>
      <c r="S1374" s="1259">
        <v>1</v>
      </c>
      <c r="T1374" s="1260"/>
      <c r="U1374" s="1260"/>
      <c r="V1374" s="1260"/>
      <c r="W1374" s="1259">
        <v>0</v>
      </c>
      <c r="X1374" s="1259">
        <v>1007</v>
      </c>
      <c r="Y1374" s="1259">
        <v>0</v>
      </c>
    </row>
    <row r="1375" spans="1:25">
      <c r="A1375" s="1350">
        <v>11202001209</v>
      </c>
      <c r="B1375" s="1260"/>
      <c r="C1375" s="1260" t="s">
        <v>19044</v>
      </c>
      <c r="D1375" s="1260" t="s">
        <v>12472</v>
      </c>
      <c r="E1375" s="1260" t="s">
        <v>12473</v>
      </c>
      <c r="F1375" s="1260" t="s">
        <v>13157</v>
      </c>
      <c r="G1375" s="1260" t="s">
        <v>19045</v>
      </c>
      <c r="H1375" s="1260" t="s">
        <v>11153</v>
      </c>
      <c r="I1375" s="1260" t="s">
        <v>11243</v>
      </c>
      <c r="J1375" s="1259">
        <v>7431501</v>
      </c>
      <c r="K1375" s="1260" t="s">
        <v>11221</v>
      </c>
      <c r="L1375" s="1260" t="s">
        <v>11155</v>
      </c>
      <c r="M1375" s="1260" t="s">
        <v>262</v>
      </c>
      <c r="N1375" s="1260"/>
      <c r="O1375" s="1260" t="s">
        <v>12472</v>
      </c>
      <c r="P1375" s="1260"/>
      <c r="Q1375" s="1260"/>
      <c r="R1375" s="1260"/>
      <c r="S1375" s="1259">
        <v>1</v>
      </c>
      <c r="T1375" s="1260"/>
      <c r="U1375" s="1260"/>
      <c r="V1375" s="1260"/>
      <c r="W1375" s="1259">
        <v>0</v>
      </c>
      <c r="X1375" s="1259">
        <v>1007</v>
      </c>
      <c r="Y1375" s="1259">
        <v>0</v>
      </c>
    </row>
    <row r="1376" spans="1:25">
      <c r="A1376" s="1350">
        <v>11202001208</v>
      </c>
      <c r="B1376" s="1260"/>
      <c r="C1376" s="1260" t="s">
        <v>19046</v>
      </c>
      <c r="D1376" s="1260" t="s">
        <v>11447</v>
      </c>
      <c r="E1376" s="1260" t="s">
        <v>11353</v>
      </c>
      <c r="F1376" s="1260" t="s">
        <v>19047</v>
      </c>
      <c r="G1376" s="1260" t="s">
        <v>19048</v>
      </c>
      <c r="H1376" s="1260" t="s">
        <v>11153</v>
      </c>
      <c r="I1376" s="1260" t="s">
        <v>11243</v>
      </c>
      <c r="J1376" s="1259">
        <v>7431500</v>
      </c>
      <c r="K1376" s="1260" t="s">
        <v>11221</v>
      </c>
      <c r="L1376" s="1260" t="s">
        <v>11155</v>
      </c>
      <c r="M1376" s="1260" t="s">
        <v>262</v>
      </c>
      <c r="N1376" s="1260"/>
      <c r="O1376" s="1260" t="s">
        <v>11447</v>
      </c>
      <c r="P1376" s="1260"/>
      <c r="Q1376" s="1260"/>
      <c r="R1376" s="1260"/>
      <c r="S1376" s="1259">
        <v>1</v>
      </c>
      <c r="T1376" s="1260"/>
      <c r="U1376" s="1260"/>
      <c r="V1376" s="1260"/>
      <c r="W1376" s="1259">
        <v>0</v>
      </c>
      <c r="X1376" s="1259">
        <v>1007</v>
      </c>
      <c r="Y1376" s="1259">
        <v>0</v>
      </c>
    </row>
    <row r="1377" spans="1:25">
      <c r="A1377" s="1350">
        <v>11202001207</v>
      </c>
      <c r="B1377" s="1260"/>
      <c r="C1377" s="1260" t="s">
        <v>19027</v>
      </c>
      <c r="D1377" s="1260" t="s">
        <v>19049</v>
      </c>
      <c r="E1377" s="1260" t="s">
        <v>12552</v>
      </c>
      <c r="F1377" s="1260" t="s">
        <v>14353</v>
      </c>
      <c r="G1377" s="1260" t="s">
        <v>19050</v>
      </c>
      <c r="H1377" s="1260" t="s">
        <v>11153</v>
      </c>
      <c r="I1377" s="1260" t="s">
        <v>10976</v>
      </c>
      <c r="J1377" s="1259">
        <v>7431499</v>
      </c>
      <c r="K1377" s="1260" t="s">
        <v>11221</v>
      </c>
      <c r="L1377" s="1260" t="s">
        <v>11155</v>
      </c>
      <c r="M1377" s="1260" t="s">
        <v>262</v>
      </c>
      <c r="N1377" s="1260"/>
      <c r="O1377" s="1260" t="s">
        <v>19049</v>
      </c>
      <c r="P1377" s="1260"/>
      <c r="Q1377" s="1260"/>
      <c r="R1377" s="1260"/>
      <c r="S1377" s="1259">
        <v>1</v>
      </c>
      <c r="T1377" s="1260"/>
      <c r="U1377" s="1260"/>
      <c r="V1377" s="1260"/>
      <c r="W1377" s="1259">
        <v>0</v>
      </c>
      <c r="X1377" s="1259">
        <v>1007</v>
      </c>
      <c r="Y1377" s="1259">
        <v>0</v>
      </c>
    </row>
    <row r="1378" spans="1:25">
      <c r="A1378" s="1350">
        <v>11202001206</v>
      </c>
      <c r="B1378" s="1260"/>
      <c r="C1378" s="1260" t="s">
        <v>19051</v>
      </c>
      <c r="D1378" s="1260" t="s">
        <v>19052</v>
      </c>
      <c r="E1378" s="1260" t="s">
        <v>11461</v>
      </c>
      <c r="F1378" s="1260" t="s">
        <v>13339</v>
      </c>
      <c r="G1378" s="1260" t="s">
        <v>19053</v>
      </c>
      <c r="H1378" s="1260" t="s">
        <v>11153</v>
      </c>
      <c r="I1378" s="1260" t="s">
        <v>11164</v>
      </c>
      <c r="J1378" s="1259">
        <v>7431498</v>
      </c>
      <c r="K1378" s="1260" t="s">
        <v>11221</v>
      </c>
      <c r="L1378" s="1260" t="s">
        <v>11155</v>
      </c>
      <c r="M1378" s="1260" t="s">
        <v>262</v>
      </c>
      <c r="N1378" s="1260"/>
      <c r="O1378" s="1260" t="s">
        <v>19052</v>
      </c>
      <c r="P1378" s="1260"/>
      <c r="Q1378" s="1260"/>
      <c r="R1378" s="1260"/>
      <c r="S1378" s="1259">
        <v>1</v>
      </c>
      <c r="T1378" s="1260"/>
      <c r="U1378" s="1260"/>
      <c r="V1378" s="1260"/>
      <c r="W1378" s="1259">
        <v>0</v>
      </c>
      <c r="X1378" s="1259">
        <v>1007</v>
      </c>
      <c r="Y1378" s="1259">
        <v>0</v>
      </c>
    </row>
    <row r="1379" spans="1:25">
      <c r="A1379" s="1350">
        <v>11202001205</v>
      </c>
      <c r="B1379" s="1260"/>
      <c r="C1379" s="1260" t="s">
        <v>19054</v>
      </c>
      <c r="D1379" s="1260" t="s">
        <v>17716</v>
      </c>
      <c r="E1379" s="1260" t="s">
        <v>13327</v>
      </c>
      <c r="F1379" s="1260" t="s">
        <v>19055</v>
      </c>
      <c r="G1379" s="1260" t="s">
        <v>19056</v>
      </c>
      <c r="H1379" s="1260" t="s">
        <v>11153</v>
      </c>
      <c r="I1379" s="1260" t="s">
        <v>11164</v>
      </c>
      <c r="J1379" s="1259">
        <v>7431497</v>
      </c>
      <c r="K1379" s="1260" t="s">
        <v>11221</v>
      </c>
      <c r="L1379" s="1260" t="s">
        <v>11155</v>
      </c>
      <c r="M1379" s="1260" t="s">
        <v>262</v>
      </c>
      <c r="N1379" s="1260"/>
      <c r="O1379" s="1260" t="s">
        <v>17716</v>
      </c>
      <c r="P1379" s="1260"/>
      <c r="Q1379" s="1260"/>
      <c r="R1379" s="1260"/>
      <c r="S1379" s="1259">
        <v>1</v>
      </c>
      <c r="T1379" s="1260"/>
      <c r="U1379" s="1260"/>
      <c r="V1379" s="1260"/>
      <c r="W1379" s="1259">
        <v>0</v>
      </c>
      <c r="X1379" s="1259">
        <v>1007</v>
      </c>
      <c r="Y1379" s="1259">
        <v>0</v>
      </c>
    </row>
    <row r="1380" spans="1:25">
      <c r="A1380" s="1350">
        <v>11202001204</v>
      </c>
      <c r="B1380" s="1260"/>
      <c r="C1380" s="1260" t="s">
        <v>19057</v>
      </c>
      <c r="D1380" s="1260" t="s">
        <v>19058</v>
      </c>
      <c r="E1380" s="1260" t="s">
        <v>11353</v>
      </c>
      <c r="F1380" s="1260" t="s">
        <v>14353</v>
      </c>
      <c r="G1380" s="1260" t="s">
        <v>19059</v>
      </c>
      <c r="H1380" s="1260" t="s">
        <v>11153</v>
      </c>
      <c r="I1380" s="1260" t="s">
        <v>10976</v>
      </c>
      <c r="J1380" s="1259">
        <v>7431496</v>
      </c>
      <c r="K1380" s="1260" t="s">
        <v>11221</v>
      </c>
      <c r="L1380" s="1260" t="s">
        <v>11155</v>
      </c>
      <c r="M1380" s="1260" t="s">
        <v>262</v>
      </c>
      <c r="N1380" s="1260"/>
      <c r="O1380" s="1260" t="s">
        <v>19058</v>
      </c>
      <c r="P1380" s="1260"/>
      <c r="Q1380" s="1260"/>
      <c r="R1380" s="1260"/>
      <c r="S1380" s="1259">
        <v>1</v>
      </c>
      <c r="T1380" s="1260"/>
      <c r="U1380" s="1260"/>
      <c r="V1380" s="1260"/>
      <c r="W1380" s="1259">
        <v>0</v>
      </c>
      <c r="X1380" s="1259">
        <v>1007</v>
      </c>
      <c r="Y1380" s="1259">
        <v>0</v>
      </c>
    </row>
    <row r="1381" spans="1:25">
      <c r="A1381" s="1350">
        <v>11202001203</v>
      </c>
      <c r="B1381" s="1260"/>
      <c r="C1381" s="1260" t="s">
        <v>19060</v>
      </c>
      <c r="D1381" s="1260" t="s">
        <v>19061</v>
      </c>
      <c r="E1381" s="1260" t="s">
        <v>11353</v>
      </c>
      <c r="F1381" s="1260" t="s">
        <v>19022</v>
      </c>
      <c r="G1381" s="1260" t="s">
        <v>19062</v>
      </c>
      <c r="H1381" s="1260" t="s">
        <v>11153</v>
      </c>
      <c r="I1381" s="1260" t="s">
        <v>10976</v>
      </c>
      <c r="J1381" s="1259">
        <v>7431495</v>
      </c>
      <c r="K1381" s="1260" t="s">
        <v>11221</v>
      </c>
      <c r="L1381" s="1260" t="s">
        <v>11155</v>
      </c>
      <c r="M1381" s="1260" t="s">
        <v>262</v>
      </c>
      <c r="N1381" s="1260"/>
      <c r="O1381" s="1260" t="s">
        <v>19061</v>
      </c>
      <c r="P1381" s="1260"/>
      <c r="Q1381" s="1260"/>
      <c r="R1381" s="1260"/>
      <c r="S1381" s="1259">
        <v>1</v>
      </c>
      <c r="T1381" s="1260"/>
      <c r="U1381" s="1260"/>
      <c r="V1381" s="1260"/>
      <c r="W1381" s="1259">
        <v>0</v>
      </c>
      <c r="X1381" s="1259">
        <v>1007</v>
      </c>
      <c r="Y1381" s="1259">
        <v>0</v>
      </c>
    </row>
    <row r="1382" spans="1:25">
      <c r="A1382" s="1350">
        <v>11202001202</v>
      </c>
      <c r="B1382" s="1260"/>
      <c r="C1382" s="1260" t="s">
        <v>19063</v>
      </c>
      <c r="D1382" s="1260" t="s">
        <v>19064</v>
      </c>
      <c r="E1382" s="1260" t="s">
        <v>13999</v>
      </c>
      <c r="F1382" s="1260" t="s">
        <v>19065</v>
      </c>
      <c r="G1382" s="1260" t="s">
        <v>19066</v>
      </c>
      <c r="H1382" s="1260" t="s">
        <v>11153</v>
      </c>
      <c r="I1382" s="1260" t="s">
        <v>11243</v>
      </c>
      <c r="J1382" s="1259">
        <v>7431494</v>
      </c>
      <c r="K1382" s="1260" t="s">
        <v>11221</v>
      </c>
      <c r="L1382" s="1260" t="s">
        <v>11155</v>
      </c>
      <c r="M1382" s="1260" t="s">
        <v>262</v>
      </c>
      <c r="N1382" s="1260"/>
      <c r="O1382" s="1260" t="s">
        <v>19064</v>
      </c>
      <c r="P1382" s="1260"/>
      <c r="Q1382" s="1260"/>
      <c r="R1382" s="1260"/>
      <c r="S1382" s="1259">
        <v>1</v>
      </c>
      <c r="T1382" s="1260"/>
      <c r="U1382" s="1260"/>
      <c r="V1382" s="1260"/>
      <c r="W1382" s="1259">
        <v>0</v>
      </c>
      <c r="X1382" s="1259">
        <v>1007</v>
      </c>
      <c r="Y1382" s="1259">
        <v>0</v>
      </c>
    </row>
    <row r="1383" spans="1:25">
      <c r="A1383" s="1350">
        <v>11202001201</v>
      </c>
      <c r="B1383" s="1260"/>
      <c r="C1383" s="1260" t="s">
        <v>19067</v>
      </c>
      <c r="D1383" s="1260" t="s">
        <v>19068</v>
      </c>
      <c r="E1383" s="1260" t="s">
        <v>11509</v>
      </c>
      <c r="F1383" s="1260" t="s">
        <v>19069</v>
      </c>
      <c r="G1383" s="1260" t="s">
        <v>19070</v>
      </c>
      <c r="H1383" s="1260" t="s">
        <v>11153</v>
      </c>
      <c r="I1383" s="1260" t="s">
        <v>11164</v>
      </c>
      <c r="J1383" s="1259">
        <v>7431493</v>
      </c>
      <c r="K1383" s="1260" t="s">
        <v>11221</v>
      </c>
      <c r="L1383" s="1260" t="s">
        <v>11155</v>
      </c>
      <c r="M1383" s="1260" t="s">
        <v>1658</v>
      </c>
      <c r="N1383" s="1260" t="s">
        <v>14625</v>
      </c>
      <c r="O1383" s="1260" t="s">
        <v>19068</v>
      </c>
      <c r="P1383" s="1260" t="s">
        <v>11192</v>
      </c>
      <c r="Q1383" s="1260"/>
      <c r="R1383" s="1260"/>
      <c r="S1383" s="1259">
        <v>1</v>
      </c>
      <c r="T1383" s="1260"/>
      <c r="U1383" s="1260" t="s">
        <v>11209</v>
      </c>
      <c r="V1383" s="1260" t="s">
        <v>14628</v>
      </c>
      <c r="W1383" s="1259">
        <v>0</v>
      </c>
      <c r="X1383" s="1259">
        <v>1007</v>
      </c>
      <c r="Y1383" s="1259">
        <v>0</v>
      </c>
    </row>
    <row r="1384" spans="1:25">
      <c r="A1384" s="1350">
        <v>11202001200</v>
      </c>
      <c r="B1384" s="1260" t="s">
        <v>19071</v>
      </c>
      <c r="C1384" s="1260" t="s">
        <v>19072</v>
      </c>
      <c r="D1384" s="1260" t="s">
        <v>19073</v>
      </c>
      <c r="E1384" s="1260" t="s">
        <v>11190</v>
      </c>
      <c r="F1384" s="1260" t="s">
        <v>12633</v>
      </c>
      <c r="G1384" s="1260" t="s">
        <v>19074</v>
      </c>
      <c r="H1384" s="1260" t="s">
        <v>11153</v>
      </c>
      <c r="I1384" s="1260" t="s">
        <v>10976</v>
      </c>
      <c r="J1384" s="1259">
        <v>7431492</v>
      </c>
      <c r="K1384" s="1260" t="s">
        <v>11221</v>
      </c>
      <c r="L1384" s="1260" t="s">
        <v>11155</v>
      </c>
      <c r="M1384" s="1260" t="s">
        <v>2031</v>
      </c>
      <c r="N1384" s="1260" t="s">
        <v>19075</v>
      </c>
      <c r="O1384" s="1260" t="s">
        <v>19073</v>
      </c>
      <c r="P1384" s="1260"/>
      <c r="Q1384" s="1260" t="s">
        <v>19076</v>
      </c>
      <c r="R1384" s="1260" t="s">
        <v>19077</v>
      </c>
      <c r="S1384" s="1259">
        <v>1</v>
      </c>
      <c r="T1384" s="1260"/>
      <c r="U1384" s="1260" t="s">
        <v>11396</v>
      </c>
      <c r="V1384" s="1260" t="s">
        <v>11737</v>
      </c>
      <c r="W1384" s="1259">
        <v>0</v>
      </c>
      <c r="X1384" s="1259">
        <v>1007</v>
      </c>
      <c r="Y1384" s="1259">
        <v>0</v>
      </c>
    </row>
    <row r="1385" spans="1:25">
      <c r="A1385" s="1350">
        <v>11202001199</v>
      </c>
      <c r="B1385" s="1260" t="s">
        <v>19078</v>
      </c>
      <c r="C1385" s="1260" t="s">
        <v>19079</v>
      </c>
      <c r="D1385" s="1260" t="s">
        <v>19080</v>
      </c>
      <c r="E1385" s="1260" t="s">
        <v>11190</v>
      </c>
      <c r="F1385" s="1260" t="s">
        <v>13025</v>
      </c>
      <c r="G1385" s="1260" t="s">
        <v>19081</v>
      </c>
      <c r="H1385" s="1260" t="s">
        <v>11153</v>
      </c>
      <c r="I1385" s="1260" t="s">
        <v>13027</v>
      </c>
      <c r="J1385" s="1259">
        <v>7431491</v>
      </c>
      <c r="K1385" s="1260" t="s">
        <v>11221</v>
      </c>
      <c r="L1385" s="1260" t="s">
        <v>11155</v>
      </c>
      <c r="M1385" s="1260" t="s">
        <v>2376</v>
      </c>
      <c r="N1385" s="1260" t="s">
        <v>19082</v>
      </c>
      <c r="O1385" s="1260" t="s">
        <v>19080</v>
      </c>
      <c r="P1385" s="1260" t="s">
        <v>19083</v>
      </c>
      <c r="Q1385" s="1260" t="s">
        <v>12903</v>
      </c>
      <c r="R1385" s="1260" t="s">
        <v>19084</v>
      </c>
      <c r="S1385" s="1259">
        <v>1</v>
      </c>
      <c r="T1385" s="1260" t="s">
        <v>19085</v>
      </c>
      <c r="U1385" s="1260" t="s">
        <v>11247</v>
      </c>
      <c r="V1385" s="1260" t="s">
        <v>19086</v>
      </c>
      <c r="W1385" s="1259">
        <v>0</v>
      </c>
      <c r="X1385" s="1259">
        <v>1007</v>
      </c>
      <c r="Y1385" s="1259">
        <v>0</v>
      </c>
    </row>
    <row r="1386" spans="1:25">
      <c r="A1386" s="1350">
        <v>11202001198</v>
      </c>
      <c r="B1386" s="1260" t="s">
        <v>19087</v>
      </c>
      <c r="C1386" s="1260" t="s">
        <v>19088</v>
      </c>
      <c r="D1386" s="1260" t="s">
        <v>19089</v>
      </c>
      <c r="E1386" s="1260" t="s">
        <v>11266</v>
      </c>
      <c r="F1386" s="1260" t="s">
        <v>12633</v>
      </c>
      <c r="G1386" s="1260" t="s">
        <v>19090</v>
      </c>
      <c r="H1386" s="1260" t="s">
        <v>11153</v>
      </c>
      <c r="I1386" s="1260" t="s">
        <v>10976</v>
      </c>
      <c r="J1386" s="1259">
        <v>7431490</v>
      </c>
      <c r="K1386" s="1260" t="s">
        <v>11221</v>
      </c>
      <c r="L1386" s="1260" t="s">
        <v>11155</v>
      </c>
      <c r="M1386" s="1260" t="s">
        <v>2036</v>
      </c>
      <c r="N1386" s="1260" t="s">
        <v>19091</v>
      </c>
      <c r="O1386" s="1260" t="s">
        <v>19089</v>
      </c>
      <c r="P1386" s="1260" t="s">
        <v>19092</v>
      </c>
      <c r="Q1386" s="1260" t="s">
        <v>11394</v>
      </c>
      <c r="R1386" s="1260" t="s">
        <v>19092</v>
      </c>
      <c r="S1386" s="1259">
        <v>1</v>
      </c>
      <c r="T1386" s="1260" t="s">
        <v>19093</v>
      </c>
      <c r="U1386" s="1260" t="s">
        <v>11396</v>
      </c>
      <c r="V1386" s="1260" t="s">
        <v>11690</v>
      </c>
      <c r="W1386" s="1259">
        <v>0</v>
      </c>
      <c r="X1386" s="1259">
        <v>1007</v>
      </c>
      <c r="Y1386" s="1259">
        <v>0</v>
      </c>
    </row>
    <row r="1387" spans="1:25">
      <c r="A1387" s="1350">
        <v>11202001197</v>
      </c>
      <c r="B1387" s="1260"/>
      <c r="C1387" s="1260" t="s">
        <v>19094</v>
      </c>
      <c r="D1387" s="1260" t="s">
        <v>19095</v>
      </c>
      <c r="E1387" s="1260" t="s">
        <v>11190</v>
      </c>
      <c r="F1387" s="1260" t="s">
        <v>11440</v>
      </c>
      <c r="G1387" s="1260" t="s">
        <v>19096</v>
      </c>
      <c r="H1387" s="1260" t="s">
        <v>11153</v>
      </c>
      <c r="I1387" s="1260" t="s">
        <v>11177</v>
      </c>
      <c r="J1387" s="1259">
        <v>7431489</v>
      </c>
      <c r="K1387" s="1260" t="s">
        <v>11221</v>
      </c>
      <c r="L1387" s="1260" t="s">
        <v>11155</v>
      </c>
      <c r="M1387" s="1260" t="s">
        <v>2121</v>
      </c>
      <c r="N1387" s="1260" t="s">
        <v>19097</v>
      </c>
      <c r="O1387" s="1260" t="s">
        <v>19095</v>
      </c>
      <c r="P1387" s="1260" t="s">
        <v>19098</v>
      </c>
      <c r="Q1387" s="1260"/>
      <c r="R1387" s="1260" t="s">
        <v>19099</v>
      </c>
      <c r="S1387" s="1259">
        <v>1</v>
      </c>
      <c r="T1387" s="1260"/>
      <c r="U1387" s="1260" t="s">
        <v>11269</v>
      </c>
      <c r="V1387" s="1260" t="s">
        <v>11620</v>
      </c>
      <c r="W1387" s="1259">
        <v>0</v>
      </c>
      <c r="X1387" s="1259">
        <v>1007</v>
      </c>
      <c r="Y1387" s="1259">
        <v>0</v>
      </c>
    </row>
    <row r="1388" spans="1:25">
      <c r="A1388" s="1350">
        <v>11202001196</v>
      </c>
      <c r="B1388" s="1260" t="s">
        <v>19100</v>
      </c>
      <c r="C1388" s="1260" t="s">
        <v>19101</v>
      </c>
      <c r="D1388" s="1260" t="s">
        <v>19102</v>
      </c>
      <c r="E1388" s="1260" t="s">
        <v>11353</v>
      </c>
      <c r="F1388" s="1260" t="s">
        <v>12679</v>
      </c>
      <c r="G1388" s="1260" t="s">
        <v>19103</v>
      </c>
      <c r="H1388" s="1260" t="s">
        <v>11153</v>
      </c>
      <c r="I1388" s="1260" t="s">
        <v>10976</v>
      </c>
      <c r="J1388" s="1259">
        <v>7431488</v>
      </c>
      <c r="K1388" s="1260" t="s">
        <v>11221</v>
      </c>
      <c r="L1388" s="1260" t="s">
        <v>11155</v>
      </c>
      <c r="M1388" s="1260" t="s">
        <v>768</v>
      </c>
      <c r="N1388" s="1260" t="s">
        <v>19104</v>
      </c>
      <c r="O1388" s="1260" t="s">
        <v>19102</v>
      </c>
      <c r="P1388" s="1260" t="s">
        <v>14762</v>
      </c>
      <c r="Q1388" s="1260" t="s">
        <v>11394</v>
      </c>
      <c r="R1388" s="1260" t="s">
        <v>14763</v>
      </c>
      <c r="S1388" s="1259">
        <v>1</v>
      </c>
      <c r="T1388" s="1260" t="s">
        <v>19105</v>
      </c>
      <c r="U1388" s="1260" t="s">
        <v>11158</v>
      </c>
      <c r="V1388" s="1260" t="s">
        <v>11216</v>
      </c>
      <c r="W1388" s="1259">
        <v>0</v>
      </c>
      <c r="X1388" s="1259">
        <v>1007</v>
      </c>
      <c r="Y1388" s="1259">
        <v>0</v>
      </c>
    </row>
    <row r="1389" spans="1:25">
      <c r="A1389" s="1350">
        <v>11202001195</v>
      </c>
      <c r="B1389" s="1260"/>
      <c r="C1389" s="1260" t="s">
        <v>19106</v>
      </c>
      <c r="D1389" s="1260" t="s">
        <v>19107</v>
      </c>
      <c r="E1389" s="1260" t="s">
        <v>11175</v>
      </c>
      <c r="F1389" s="1260" t="s">
        <v>12633</v>
      </c>
      <c r="G1389" s="1260" t="s">
        <v>19108</v>
      </c>
      <c r="H1389" s="1260" t="s">
        <v>11153</v>
      </c>
      <c r="I1389" s="1260" t="s">
        <v>10976</v>
      </c>
      <c r="J1389" s="1259">
        <v>7431487</v>
      </c>
      <c r="K1389" s="1260" t="s">
        <v>11221</v>
      </c>
      <c r="L1389" s="1260" t="s">
        <v>11155</v>
      </c>
      <c r="M1389" s="1260" t="s">
        <v>1950</v>
      </c>
      <c r="N1389" s="1260" t="s">
        <v>19109</v>
      </c>
      <c r="O1389" s="1260" t="s">
        <v>19107</v>
      </c>
      <c r="P1389" s="1260" t="s">
        <v>19110</v>
      </c>
      <c r="Q1389" s="1260"/>
      <c r="R1389" s="1260"/>
      <c r="S1389" s="1259">
        <v>1</v>
      </c>
      <c r="T1389" s="1260"/>
      <c r="U1389" s="1260" t="s">
        <v>11158</v>
      </c>
      <c r="V1389" s="1260" t="s">
        <v>11723</v>
      </c>
      <c r="W1389" s="1259">
        <v>0</v>
      </c>
      <c r="X1389" s="1259">
        <v>1007</v>
      </c>
      <c r="Y1389" s="1259">
        <v>0</v>
      </c>
    </row>
    <row r="1390" spans="1:25">
      <c r="A1390" s="1350">
        <v>11202001194</v>
      </c>
      <c r="B1390" s="1260"/>
      <c r="C1390" s="1260" t="s">
        <v>19111</v>
      </c>
      <c r="D1390" s="1260" t="s">
        <v>19112</v>
      </c>
      <c r="E1390" s="1260" t="s">
        <v>11175</v>
      </c>
      <c r="F1390" s="1260" t="s">
        <v>12633</v>
      </c>
      <c r="G1390" s="1260" t="s">
        <v>19113</v>
      </c>
      <c r="H1390" s="1260" t="s">
        <v>11153</v>
      </c>
      <c r="I1390" s="1260" t="s">
        <v>10976</v>
      </c>
      <c r="J1390" s="1259">
        <v>7431486</v>
      </c>
      <c r="K1390" s="1260" t="s">
        <v>11221</v>
      </c>
      <c r="L1390" s="1260" t="s">
        <v>11155</v>
      </c>
      <c r="M1390" s="1260" t="s">
        <v>2032</v>
      </c>
      <c r="N1390" s="1260" t="s">
        <v>19114</v>
      </c>
      <c r="O1390" s="1260" t="s">
        <v>19112</v>
      </c>
      <c r="P1390" s="1260" t="s">
        <v>19115</v>
      </c>
      <c r="Q1390" s="1260"/>
      <c r="R1390" s="1260"/>
      <c r="S1390" s="1259">
        <v>1</v>
      </c>
      <c r="T1390" s="1260"/>
      <c r="U1390" s="1260" t="s">
        <v>11396</v>
      </c>
      <c r="V1390" s="1260" t="s">
        <v>11878</v>
      </c>
      <c r="W1390" s="1259">
        <v>0</v>
      </c>
      <c r="X1390" s="1259">
        <v>1007</v>
      </c>
      <c r="Y1390" s="1259">
        <v>0</v>
      </c>
    </row>
    <row r="1391" spans="1:25">
      <c r="A1391" s="1350">
        <v>11202001193</v>
      </c>
      <c r="B1391" s="1260" t="s">
        <v>19116</v>
      </c>
      <c r="C1391" s="1260" t="s">
        <v>19117</v>
      </c>
      <c r="D1391" s="1260" t="s">
        <v>19118</v>
      </c>
      <c r="E1391" s="1260" t="s">
        <v>11593</v>
      </c>
      <c r="F1391" s="1260" t="s">
        <v>12633</v>
      </c>
      <c r="G1391" s="1260" t="s">
        <v>19119</v>
      </c>
      <c r="H1391" s="1260" t="s">
        <v>11153</v>
      </c>
      <c r="I1391" s="1260" t="s">
        <v>10976</v>
      </c>
      <c r="J1391" s="1259">
        <v>7431485</v>
      </c>
      <c r="K1391" s="1260" t="s">
        <v>11221</v>
      </c>
      <c r="L1391" s="1260" t="s">
        <v>11155</v>
      </c>
      <c r="M1391" s="1260" t="s">
        <v>1950</v>
      </c>
      <c r="N1391" s="1260" t="s">
        <v>19120</v>
      </c>
      <c r="O1391" s="1260" t="s">
        <v>19118</v>
      </c>
      <c r="P1391" s="1260" t="s">
        <v>19121</v>
      </c>
      <c r="Q1391" s="1260" t="s">
        <v>11985</v>
      </c>
      <c r="R1391" s="1260" t="s">
        <v>19121</v>
      </c>
      <c r="S1391" s="1259">
        <v>1</v>
      </c>
      <c r="T1391" s="1260" t="s">
        <v>19122</v>
      </c>
      <c r="U1391" s="1260" t="s">
        <v>11396</v>
      </c>
      <c r="V1391" s="1260" t="s">
        <v>11780</v>
      </c>
      <c r="W1391" s="1259">
        <v>0</v>
      </c>
      <c r="X1391" s="1259">
        <v>1007</v>
      </c>
      <c r="Y1391" s="1259">
        <v>0</v>
      </c>
    </row>
    <row r="1392" spans="1:25">
      <c r="A1392" s="1350">
        <v>11202001192</v>
      </c>
      <c r="B1392" s="1260"/>
      <c r="C1392" s="1260" t="s">
        <v>19123</v>
      </c>
      <c r="D1392" s="1260" t="s">
        <v>19124</v>
      </c>
      <c r="E1392" s="1260" t="s">
        <v>19125</v>
      </c>
      <c r="F1392" s="1260" t="s">
        <v>19126</v>
      </c>
      <c r="G1392" s="1260" t="s">
        <v>19127</v>
      </c>
      <c r="H1392" s="1260" t="s">
        <v>11153</v>
      </c>
      <c r="I1392" s="1260" t="s">
        <v>10976</v>
      </c>
      <c r="J1392" s="1259">
        <v>7431484</v>
      </c>
      <c r="K1392" s="1260" t="s">
        <v>11221</v>
      </c>
      <c r="L1392" s="1260" t="s">
        <v>11155</v>
      </c>
      <c r="M1392" s="1260" t="s">
        <v>262</v>
      </c>
      <c r="N1392" s="1260"/>
      <c r="O1392" s="1260" t="s">
        <v>19124</v>
      </c>
      <c r="P1392" s="1259">
        <v>8952220</v>
      </c>
      <c r="Q1392" s="1260"/>
      <c r="R1392" s="1260"/>
      <c r="S1392" s="1259">
        <v>1</v>
      </c>
      <c r="T1392" s="1260"/>
      <c r="U1392" s="1260"/>
      <c r="V1392" s="1260"/>
      <c r="W1392" s="1259">
        <v>0</v>
      </c>
      <c r="X1392" s="1259">
        <v>1007</v>
      </c>
      <c r="Y1392" s="1259">
        <v>0</v>
      </c>
    </row>
    <row r="1393" spans="1:25">
      <c r="A1393" s="1350">
        <v>11202001191</v>
      </c>
      <c r="B1393" s="1260" t="s">
        <v>19128</v>
      </c>
      <c r="C1393" s="1260" t="s">
        <v>19129</v>
      </c>
      <c r="D1393" s="1260" t="s">
        <v>19130</v>
      </c>
      <c r="E1393" s="1260" t="s">
        <v>11593</v>
      </c>
      <c r="F1393" s="1260" t="s">
        <v>19131</v>
      </c>
      <c r="G1393" s="1260" t="s">
        <v>19132</v>
      </c>
      <c r="H1393" s="1260" t="s">
        <v>11153</v>
      </c>
      <c r="I1393" s="1260" t="s">
        <v>11164</v>
      </c>
      <c r="J1393" s="1259">
        <v>7431483</v>
      </c>
      <c r="K1393" s="1260" t="s">
        <v>11221</v>
      </c>
      <c r="L1393" s="1260" t="s">
        <v>11155</v>
      </c>
      <c r="M1393" s="1260" t="s">
        <v>2018</v>
      </c>
      <c r="N1393" s="1260" t="s">
        <v>19133</v>
      </c>
      <c r="O1393" s="1260" t="s">
        <v>19130</v>
      </c>
      <c r="P1393" s="1260" t="s">
        <v>17226</v>
      </c>
      <c r="Q1393" s="1260" t="s">
        <v>19134</v>
      </c>
      <c r="R1393" s="1260" t="s">
        <v>16694</v>
      </c>
      <c r="S1393" s="1259">
        <v>1</v>
      </c>
      <c r="T1393" s="1260" t="s">
        <v>19135</v>
      </c>
      <c r="U1393" s="1260" t="s">
        <v>11921</v>
      </c>
      <c r="V1393" s="1260" t="s">
        <v>19136</v>
      </c>
      <c r="W1393" s="1259">
        <v>0</v>
      </c>
      <c r="X1393" s="1259">
        <v>1007</v>
      </c>
      <c r="Y1393" s="1259">
        <v>0</v>
      </c>
    </row>
    <row r="1394" spans="1:25">
      <c r="A1394" s="1350">
        <v>11202001190</v>
      </c>
      <c r="B1394" s="1260" t="s">
        <v>19137</v>
      </c>
      <c r="C1394" s="1260" t="s">
        <v>19138</v>
      </c>
      <c r="D1394" s="1260" t="s">
        <v>19139</v>
      </c>
      <c r="E1394" s="1260" t="s">
        <v>11175</v>
      </c>
      <c r="F1394" s="1260" t="s">
        <v>11440</v>
      </c>
      <c r="G1394" s="1260" t="s">
        <v>19140</v>
      </c>
      <c r="H1394" s="1260" t="s">
        <v>11153</v>
      </c>
      <c r="I1394" s="1260" t="s">
        <v>11177</v>
      </c>
      <c r="J1394" s="1259">
        <v>7431482</v>
      </c>
      <c r="K1394" s="1260" t="s">
        <v>11221</v>
      </c>
      <c r="L1394" s="1260" t="s">
        <v>11155</v>
      </c>
      <c r="M1394" s="1260" t="s">
        <v>2121</v>
      </c>
      <c r="N1394" s="1260" t="s">
        <v>19141</v>
      </c>
      <c r="O1394" s="1260" t="s">
        <v>19139</v>
      </c>
      <c r="P1394" s="1260" t="s">
        <v>19142</v>
      </c>
      <c r="Q1394" s="1260" t="s">
        <v>11877</v>
      </c>
      <c r="R1394" s="1260" t="s">
        <v>19142</v>
      </c>
      <c r="S1394" s="1259">
        <v>1</v>
      </c>
      <c r="T1394" s="1260" t="s">
        <v>19143</v>
      </c>
      <c r="U1394" s="1260" t="s">
        <v>11209</v>
      </c>
      <c r="V1394" s="1260" t="s">
        <v>11210</v>
      </c>
      <c r="W1394" s="1259">
        <v>0</v>
      </c>
      <c r="X1394" s="1259">
        <v>1007</v>
      </c>
      <c r="Y1394" s="1259">
        <v>0</v>
      </c>
    </row>
    <row r="1395" spans="1:25">
      <c r="A1395" s="1350">
        <v>11202001189</v>
      </c>
      <c r="B1395" s="1260" t="s">
        <v>19144</v>
      </c>
      <c r="C1395" s="1260" t="s">
        <v>19145</v>
      </c>
      <c r="D1395" s="1260" t="s">
        <v>19146</v>
      </c>
      <c r="E1395" s="1260" t="s">
        <v>11203</v>
      </c>
      <c r="F1395" s="1260" t="s">
        <v>19147</v>
      </c>
      <c r="G1395" s="1260" t="s">
        <v>19148</v>
      </c>
      <c r="H1395" s="1260" t="s">
        <v>11153</v>
      </c>
      <c r="I1395" s="1260" t="s">
        <v>11164</v>
      </c>
      <c r="J1395" s="1259">
        <v>7431481</v>
      </c>
      <c r="K1395" s="1260" t="s">
        <v>11221</v>
      </c>
      <c r="L1395" s="1260" t="s">
        <v>11155</v>
      </c>
      <c r="M1395" s="1260" t="s">
        <v>1562</v>
      </c>
      <c r="N1395" s="1260" t="s">
        <v>19149</v>
      </c>
      <c r="O1395" s="1260" t="s">
        <v>19146</v>
      </c>
      <c r="P1395" s="1260" t="s">
        <v>19150</v>
      </c>
      <c r="Q1395" s="1260" t="s">
        <v>19151</v>
      </c>
      <c r="R1395" s="1260" t="s">
        <v>19152</v>
      </c>
      <c r="S1395" s="1259">
        <v>1</v>
      </c>
      <c r="T1395" s="1260" t="s">
        <v>19153</v>
      </c>
      <c r="U1395" s="1260" t="s">
        <v>11290</v>
      </c>
      <c r="V1395" s="1260" t="s">
        <v>12444</v>
      </c>
      <c r="W1395" s="1259">
        <v>0</v>
      </c>
      <c r="X1395" s="1259">
        <v>1007</v>
      </c>
      <c r="Y1395" s="1259">
        <v>0</v>
      </c>
    </row>
    <row r="1396" spans="1:25">
      <c r="A1396" s="1350">
        <v>11202001188</v>
      </c>
      <c r="B1396" s="1260" t="s">
        <v>19154</v>
      </c>
      <c r="C1396" s="1260" t="s">
        <v>19155</v>
      </c>
      <c r="D1396" s="1260" t="s">
        <v>19156</v>
      </c>
      <c r="E1396" s="1260" t="s">
        <v>11509</v>
      </c>
      <c r="F1396" s="1260" t="s">
        <v>19157</v>
      </c>
      <c r="G1396" s="1260"/>
      <c r="H1396" s="1260" t="s">
        <v>11153</v>
      </c>
      <c r="I1396" s="1260" t="s">
        <v>10976</v>
      </c>
      <c r="J1396" s="1259">
        <v>7431480</v>
      </c>
      <c r="K1396" s="1260" t="s">
        <v>11221</v>
      </c>
      <c r="L1396" s="1260" t="s">
        <v>11275</v>
      </c>
      <c r="M1396" s="1260" t="s">
        <v>1226</v>
      </c>
      <c r="N1396" s="1260" t="s">
        <v>19158</v>
      </c>
      <c r="O1396" s="1260" t="s">
        <v>19156</v>
      </c>
      <c r="P1396" s="1260" t="s">
        <v>19159</v>
      </c>
      <c r="Q1396" s="1260" t="s">
        <v>11313</v>
      </c>
      <c r="R1396" s="1260" t="s">
        <v>19160</v>
      </c>
      <c r="S1396" s="1259">
        <v>1</v>
      </c>
      <c r="T1396" s="1260" t="s">
        <v>19161</v>
      </c>
      <c r="U1396" s="1260" t="s">
        <v>12601</v>
      </c>
      <c r="V1396" s="1260" t="s">
        <v>16659</v>
      </c>
      <c r="W1396" s="1259">
        <v>0</v>
      </c>
      <c r="X1396" s="1259">
        <v>1007</v>
      </c>
      <c r="Y1396" s="1259">
        <v>2</v>
      </c>
    </row>
    <row r="1397" spans="1:25">
      <c r="A1397" s="1350">
        <v>11202001187</v>
      </c>
      <c r="B1397" s="1260"/>
      <c r="C1397" s="1260" t="s">
        <v>19162</v>
      </c>
      <c r="D1397" s="1260" t="s">
        <v>19163</v>
      </c>
      <c r="E1397" s="1260" t="s">
        <v>19164</v>
      </c>
      <c r="F1397" s="1260" t="s">
        <v>12637</v>
      </c>
      <c r="G1397" s="1260" t="s">
        <v>19165</v>
      </c>
      <c r="H1397" s="1260" t="s">
        <v>11153</v>
      </c>
      <c r="I1397" s="1260" t="s">
        <v>10976</v>
      </c>
      <c r="J1397" s="1259">
        <v>7431479</v>
      </c>
      <c r="K1397" s="1260" t="s">
        <v>11221</v>
      </c>
      <c r="L1397" s="1260" t="s">
        <v>11155</v>
      </c>
      <c r="M1397" s="1260" t="s">
        <v>2278</v>
      </c>
      <c r="N1397" s="1260" t="s">
        <v>12734</v>
      </c>
      <c r="O1397" s="1260" t="s">
        <v>19163</v>
      </c>
      <c r="P1397" s="1260" t="s">
        <v>19166</v>
      </c>
      <c r="Q1397" s="1260" t="s">
        <v>19167</v>
      </c>
      <c r="R1397" s="1260"/>
      <c r="S1397" s="1259">
        <v>1</v>
      </c>
      <c r="T1397" s="1260"/>
      <c r="U1397" s="1260" t="s">
        <v>11158</v>
      </c>
      <c r="V1397" s="1260" t="s">
        <v>12735</v>
      </c>
      <c r="W1397" s="1259">
        <v>0</v>
      </c>
      <c r="X1397" s="1259">
        <v>1007</v>
      </c>
      <c r="Y1397" s="1259">
        <v>0</v>
      </c>
    </row>
    <row r="1398" spans="1:25">
      <c r="A1398" s="1350">
        <v>11202001186</v>
      </c>
      <c r="B1398" s="1260" t="s">
        <v>19168</v>
      </c>
      <c r="C1398" s="1260" t="s">
        <v>19169</v>
      </c>
      <c r="D1398" s="1260" t="s">
        <v>19170</v>
      </c>
      <c r="E1398" s="1260" t="s">
        <v>11311</v>
      </c>
      <c r="F1398" s="1260" t="s">
        <v>19171</v>
      </c>
      <c r="G1398" s="1260" t="s">
        <v>19172</v>
      </c>
      <c r="H1398" s="1260" t="s">
        <v>11153</v>
      </c>
      <c r="I1398" s="1260" t="s">
        <v>11243</v>
      </c>
      <c r="J1398" s="1259">
        <v>7431478</v>
      </c>
      <c r="K1398" s="1260" t="s">
        <v>11221</v>
      </c>
      <c r="L1398" s="1260" t="s">
        <v>11155</v>
      </c>
      <c r="M1398" s="1260" t="s">
        <v>2325</v>
      </c>
      <c r="N1398" s="1260" t="s">
        <v>19173</v>
      </c>
      <c r="O1398" s="1260" t="s">
        <v>19170</v>
      </c>
      <c r="P1398" s="1260" t="s">
        <v>19174</v>
      </c>
      <c r="Q1398" s="1260" t="s">
        <v>11313</v>
      </c>
      <c r="R1398" s="1260" t="s">
        <v>19174</v>
      </c>
      <c r="S1398" s="1259">
        <v>1</v>
      </c>
      <c r="T1398" s="1260" t="s">
        <v>19175</v>
      </c>
      <c r="U1398" s="1260" t="s">
        <v>11247</v>
      </c>
      <c r="V1398" s="1260" t="s">
        <v>16474</v>
      </c>
      <c r="W1398" s="1259">
        <v>0</v>
      </c>
      <c r="X1398" s="1259">
        <v>1007</v>
      </c>
      <c r="Y1398" s="1259">
        <v>0</v>
      </c>
    </row>
    <row r="1399" spans="1:25">
      <c r="A1399" s="1350">
        <v>11202001185</v>
      </c>
      <c r="B1399" s="1260" t="s">
        <v>19176</v>
      </c>
      <c r="C1399" s="1260" t="s">
        <v>19177</v>
      </c>
      <c r="D1399" s="1260" t="s">
        <v>19178</v>
      </c>
      <c r="E1399" s="1260" t="s">
        <v>11311</v>
      </c>
      <c r="F1399" s="1260"/>
      <c r="G1399" s="1260"/>
      <c r="H1399" s="1260" t="s">
        <v>11153</v>
      </c>
      <c r="I1399" s="1260" t="s">
        <v>11243</v>
      </c>
      <c r="J1399" s="1259">
        <v>7431477</v>
      </c>
      <c r="K1399" s="1260" t="s">
        <v>11221</v>
      </c>
      <c r="L1399" s="1260" t="s">
        <v>11275</v>
      </c>
      <c r="M1399" s="1260" t="s">
        <v>2328</v>
      </c>
      <c r="N1399" s="1260" t="s">
        <v>19179</v>
      </c>
      <c r="O1399" s="1260" t="s">
        <v>19178</v>
      </c>
      <c r="P1399" s="1260"/>
      <c r="Q1399" s="1260" t="s">
        <v>19180</v>
      </c>
      <c r="R1399" s="1260" t="s">
        <v>19181</v>
      </c>
      <c r="S1399" s="1259">
        <v>1</v>
      </c>
      <c r="T1399" s="1260"/>
      <c r="U1399" s="1260" t="s">
        <v>11247</v>
      </c>
      <c r="V1399" s="1260" t="s">
        <v>18962</v>
      </c>
      <c r="W1399" s="1259">
        <v>0</v>
      </c>
      <c r="X1399" s="1259">
        <v>1007</v>
      </c>
      <c r="Y1399" s="1259">
        <v>2</v>
      </c>
    </row>
    <row r="1400" spans="1:25">
      <c r="A1400" s="1350">
        <v>11202001184</v>
      </c>
      <c r="B1400" s="1260" t="s">
        <v>19182</v>
      </c>
      <c r="C1400" s="1260" t="s">
        <v>19183</v>
      </c>
      <c r="D1400" s="1260" t="s">
        <v>19184</v>
      </c>
      <c r="E1400" s="1260" t="s">
        <v>11509</v>
      </c>
      <c r="F1400" s="1260" t="s">
        <v>12679</v>
      </c>
      <c r="G1400" s="1260" t="s">
        <v>19185</v>
      </c>
      <c r="H1400" s="1260" t="s">
        <v>11153</v>
      </c>
      <c r="I1400" s="1260" t="s">
        <v>10976</v>
      </c>
      <c r="J1400" s="1259">
        <v>7431476</v>
      </c>
      <c r="K1400" s="1260" t="s">
        <v>11221</v>
      </c>
      <c r="L1400" s="1260" t="s">
        <v>11385</v>
      </c>
      <c r="M1400" s="1260" t="s">
        <v>1226</v>
      </c>
      <c r="N1400" s="1260" t="s">
        <v>19158</v>
      </c>
      <c r="O1400" s="1260" t="s">
        <v>19184</v>
      </c>
      <c r="P1400" s="1260" t="s">
        <v>19186</v>
      </c>
      <c r="Q1400" s="1260" t="s">
        <v>11223</v>
      </c>
      <c r="R1400" s="1260" t="s">
        <v>19187</v>
      </c>
      <c r="S1400" s="1259">
        <v>1</v>
      </c>
      <c r="T1400" s="1260" t="s">
        <v>19188</v>
      </c>
      <c r="U1400" s="1260" t="s">
        <v>12601</v>
      </c>
      <c r="V1400" s="1260" t="s">
        <v>16659</v>
      </c>
      <c r="W1400" s="1259">
        <v>0</v>
      </c>
      <c r="X1400" s="1259">
        <v>1007</v>
      </c>
      <c r="Y1400" s="1259">
        <v>1</v>
      </c>
    </row>
    <row r="1401" spans="1:25">
      <c r="A1401" s="1350">
        <v>11202001183</v>
      </c>
      <c r="B1401" s="1260"/>
      <c r="C1401" s="1260" t="s">
        <v>19189</v>
      </c>
      <c r="D1401" s="1260" t="s">
        <v>19190</v>
      </c>
      <c r="E1401" s="1260" t="s">
        <v>11702</v>
      </c>
      <c r="F1401" s="1260" t="s">
        <v>12633</v>
      </c>
      <c r="G1401" s="1260" t="s">
        <v>19191</v>
      </c>
      <c r="H1401" s="1260" t="s">
        <v>11153</v>
      </c>
      <c r="I1401" s="1260" t="s">
        <v>10976</v>
      </c>
      <c r="J1401" s="1259">
        <v>7431475</v>
      </c>
      <c r="K1401" s="1260" t="s">
        <v>11221</v>
      </c>
      <c r="L1401" s="1260" t="s">
        <v>11155</v>
      </c>
      <c r="M1401" s="1260" t="s">
        <v>1950</v>
      </c>
      <c r="N1401" s="1260" t="s">
        <v>19192</v>
      </c>
      <c r="O1401" s="1260" t="s">
        <v>19190</v>
      </c>
      <c r="P1401" s="1260" t="s">
        <v>11192</v>
      </c>
      <c r="Q1401" s="1260"/>
      <c r="R1401" s="1260"/>
      <c r="S1401" s="1259">
        <v>1</v>
      </c>
      <c r="T1401" s="1260"/>
      <c r="U1401" s="1260" t="s">
        <v>11396</v>
      </c>
      <c r="V1401" s="1260" t="s">
        <v>12816</v>
      </c>
      <c r="W1401" s="1259">
        <v>0</v>
      </c>
      <c r="X1401" s="1259">
        <v>1007</v>
      </c>
      <c r="Y1401" s="1259">
        <v>0</v>
      </c>
    </row>
    <row r="1402" spans="1:25">
      <c r="A1402" s="1350">
        <v>11202001182</v>
      </c>
      <c r="B1402" s="1260" t="s">
        <v>19193</v>
      </c>
      <c r="C1402" s="1260" t="s">
        <v>19189</v>
      </c>
      <c r="D1402" s="1260" t="s">
        <v>19194</v>
      </c>
      <c r="E1402" s="1260" t="s">
        <v>11175</v>
      </c>
      <c r="F1402" s="1260" t="s">
        <v>11440</v>
      </c>
      <c r="G1402" s="1260" t="s">
        <v>19195</v>
      </c>
      <c r="H1402" s="1260" t="s">
        <v>11153</v>
      </c>
      <c r="I1402" s="1260" t="s">
        <v>11177</v>
      </c>
      <c r="J1402" s="1259">
        <v>7431474</v>
      </c>
      <c r="K1402" s="1260" t="s">
        <v>11221</v>
      </c>
      <c r="L1402" s="1260" t="s">
        <v>11155</v>
      </c>
      <c r="M1402" s="1260" t="s">
        <v>2128</v>
      </c>
      <c r="N1402" s="1260" t="s">
        <v>19196</v>
      </c>
      <c r="O1402" s="1260" t="s">
        <v>19194</v>
      </c>
      <c r="P1402" s="1260" t="s">
        <v>19197</v>
      </c>
      <c r="Q1402" s="1260" t="s">
        <v>11206</v>
      </c>
      <c r="R1402" s="1260" t="s">
        <v>19198</v>
      </c>
      <c r="S1402" s="1259">
        <v>1</v>
      </c>
      <c r="T1402" s="1260" t="s">
        <v>19199</v>
      </c>
      <c r="U1402" s="1260" t="s">
        <v>11269</v>
      </c>
      <c r="V1402" s="1260" t="s">
        <v>11620</v>
      </c>
      <c r="W1402" s="1259">
        <v>0</v>
      </c>
      <c r="X1402" s="1259">
        <v>1007</v>
      </c>
      <c r="Y1402" s="1259">
        <v>0</v>
      </c>
    </row>
    <row r="1403" spans="1:25">
      <c r="A1403" s="1350">
        <v>11202001181</v>
      </c>
      <c r="B1403" s="1260"/>
      <c r="C1403" s="1260" t="s">
        <v>19200</v>
      </c>
      <c r="D1403" s="1260" t="s">
        <v>19201</v>
      </c>
      <c r="E1403" s="1260" t="s">
        <v>11560</v>
      </c>
      <c r="F1403" s="1260" t="s">
        <v>11440</v>
      </c>
      <c r="G1403" s="1260" t="s">
        <v>19202</v>
      </c>
      <c r="H1403" s="1260" t="s">
        <v>11153</v>
      </c>
      <c r="I1403" s="1260" t="s">
        <v>11177</v>
      </c>
      <c r="J1403" s="1259">
        <v>7431473</v>
      </c>
      <c r="K1403" s="1260" t="s">
        <v>11221</v>
      </c>
      <c r="L1403" s="1260" t="s">
        <v>11155</v>
      </c>
      <c r="M1403" s="1260" t="s">
        <v>2624</v>
      </c>
      <c r="N1403" s="1260" t="s">
        <v>19203</v>
      </c>
      <c r="O1403" s="1260" t="s">
        <v>19201</v>
      </c>
      <c r="P1403" s="1260" t="s">
        <v>19204</v>
      </c>
      <c r="Q1403" s="1260"/>
      <c r="R1403" s="1260"/>
      <c r="S1403" s="1259">
        <v>1</v>
      </c>
      <c r="T1403" s="1260"/>
      <c r="U1403" s="1260" t="s">
        <v>11209</v>
      </c>
      <c r="V1403" s="1260" t="s">
        <v>13282</v>
      </c>
      <c r="W1403" s="1259">
        <v>0</v>
      </c>
      <c r="X1403" s="1259">
        <v>1007</v>
      </c>
      <c r="Y1403" s="1259">
        <v>0</v>
      </c>
    </row>
    <row r="1404" spans="1:25">
      <c r="A1404" s="1350">
        <v>11202001180</v>
      </c>
      <c r="B1404" s="1260" t="s">
        <v>19205</v>
      </c>
      <c r="C1404" s="1260" t="s">
        <v>19200</v>
      </c>
      <c r="D1404" s="1260" t="s">
        <v>19206</v>
      </c>
      <c r="E1404" s="1260" t="s">
        <v>11175</v>
      </c>
      <c r="F1404" s="1260" t="s">
        <v>12633</v>
      </c>
      <c r="G1404" s="1260" t="s">
        <v>19207</v>
      </c>
      <c r="H1404" s="1260" t="s">
        <v>11153</v>
      </c>
      <c r="I1404" s="1260" t="s">
        <v>10976</v>
      </c>
      <c r="J1404" s="1259">
        <v>7431472</v>
      </c>
      <c r="K1404" s="1260" t="s">
        <v>11221</v>
      </c>
      <c r="L1404" s="1260" t="s">
        <v>11155</v>
      </c>
      <c r="M1404" s="1260" t="s">
        <v>2033</v>
      </c>
      <c r="N1404" s="1260" t="s">
        <v>19208</v>
      </c>
      <c r="O1404" s="1260" t="s">
        <v>19206</v>
      </c>
      <c r="P1404" s="1260" t="s">
        <v>19209</v>
      </c>
      <c r="Q1404" s="1260" t="s">
        <v>11795</v>
      </c>
      <c r="R1404" s="1260" t="s">
        <v>19210</v>
      </c>
      <c r="S1404" s="1259">
        <v>1</v>
      </c>
      <c r="T1404" s="1260" t="s">
        <v>19211</v>
      </c>
      <c r="U1404" s="1260" t="s">
        <v>11396</v>
      </c>
      <c r="V1404" s="1260" t="s">
        <v>12816</v>
      </c>
      <c r="W1404" s="1259">
        <v>0</v>
      </c>
      <c r="X1404" s="1259">
        <v>1007</v>
      </c>
      <c r="Y1404" s="1259">
        <v>0</v>
      </c>
    </row>
    <row r="1405" spans="1:25">
      <c r="A1405" s="1350">
        <v>11202001179</v>
      </c>
      <c r="B1405" s="1260"/>
      <c r="C1405" s="1260" t="s">
        <v>19212</v>
      </c>
      <c r="D1405" s="1260" t="s">
        <v>19213</v>
      </c>
      <c r="E1405" s="1260" t="s">
        <v>11190</v>
      </c>
      <c r="F1405" s="1260" t="s">
        <v>11440</v>
      </c>
      <c r="G1405" s="1260" t="s">
        <v>19214</v>
      </c>
      <c r="H1405" s="1260" t="s">
        <v>11153</v>
      </c>
      <c r="I1405" s="1260" t="s">
        <v>11177</v>
      </c>
      <c r="J1405" s="1259">
        <v>7431471</v>
      </c>
      <c r="K1405" s="1260" t="s">
        <v>11221</v>
      </c>
      <c r="L1405" s="1260" t="s">
        <v>11155</v>
      </c>
      <c r="M1405" s="1260" t="s">
        <v>1642</v>
      </c>
      <c r="N1405" s="1260" t="s">
        <v>19215</v>
      </c>
      <c r="O1405" s="1260" t="s">
        <v>19213</v>
      </c>
      <c r="P1405" s="1260"/>
      <c r="Q1405" s="1260"/>
      <c r="R1405" s="1260" t="s">
        <v>19216</v>
      </c>
      <c r="S1405" s="1259">
        <v>1</v>
      </c>
      <c r="T1405" s="1260"/>
      <c r="U1405" s="1260" t="s">
        <v>11269</v>
      </c>
      <c r="V1405" s="1260" t="s">
        <v>15756</v>
      </c>
      <c r="W1405" s="1259">
        <v>0</v>
      </c>
      <c r="X1405" s="1259">
        <v>1007</v>
      </c>
      <c r="Y1405" s="1259">
        <v>0</v>
      </c>
    </row>
    <row r="1406" spans="1:25">
      <c r="A1406" s="1350">
        <v>11202001178</v>
      </c>
      <c r="B1406" s="1260"/>
      <c r="C1406" s="1260" t="s">
        <v>19217</v>
      </c>
      <c r="D1406" s="1260" t="s">
        <v>19218</v>
      </c>
      <c r="E1406" s="1260" t="s">
        <v>11175</v>
      </c>
      <c r="F1406" s="1260" t="s">
        <v>19219</v>
      </c>
      <c r="G1406" s="1260" t="s">
        <v>19220</v>
      </c>
      <c r="H1406" s="1260" t="s">
        <v>11153</v>
      </c>
      <c r="I1406" s="1260" t="s">
        <v>10976</v>
      </c>
      <c r="J1406" s="1259">
        <v>7431470</v>
      </c>
      <c r="K1406" s="1260" t="s">
        <v>11221</v>
      </c>
      <c r="L1406" s="1260" t="s">
        <v>11155</v>
      </c>
      <c r="M1406" s="1260" t="s">
        <v>1985</v>
      </c>
      <c r="N1406" s="1260" t="s">
        <v>19221</v>
      </c>
      <c r="O1406" s="1260" t="s">
        <v>19218</v>
      </c>
      <c r="P1406" s="1260" t="s">
        <v>19222</v>
      </c>
      <c r="Q1406" s="1260"/>
      <c r="R1406" s="1260"/>
      <c r="S1406" s="1259">
        <v>1</v>
      </c>
      <c r="T1406" s="1260"/>
      <c r="U1406" s="1260" t="s">
        <v>11158</v>
      </c>
      <c r="V1406" s="1260" t="s">
        <v>13789</v>
      </c>
      <c r="W1406" s="1259">
        <v>0</v>
      </c>
      <c r="X1406" s="1259">
        <v>1007</v>
      </c>
      <c r="Y1406" s="1259">
        <v>0</v>
      </c>
    </row>
    <row r="1407" spans="1:25">
      <c r="A1407" s="1350">
        <v>11202001177</v>
      </c>
      <c r="B1407" s="1260" t="s">
        <v>19223</v>
      </c>
      <c r="C1407" s="1260" t="s">
        <v>19224</v>
      </c>
      <c r="D1407" s="1260" t="s">
        <v>19225</v>
      </c>
      <c r="E1407" s="1260" t="s">
        <v>11949</v>
      </c>
      <c r="F1407" s="1260" t="s">
        <v>19171</v>
      </c>
      <c r="G1407" s="1260" t="s">
        <v>19226</v>
      </c>
      <c r="H1407" s="1260" t="s">
        <v>11153</v>
      </c>
      <c r="I1407" s="1260" t="s">
        <v>11243</v>
      </c>
      <c r="J1407" s="1259">
        <v>7431469</v>
      </c>
      <c r="K1407" s="1260" t="s">
        <v>11221</v>
      </c>
      <c r="L1407" s="1260" t="s">
        <v>11155</v>
      </c>
      <c r="M1407" s="1260" t="s">
        <v>2328</v>
      </c>
      <c r="N1407" s="1260" t="s">
        <v>19227</v>
      </c>
      <c r="O1407" s="1260" t="s">
        <v>19225</v>
      </c>
      <c r="P1407" s="1260" t="s">
        <v>19228</v>
      </c>
      <c r="Q1407" s="1260" t="s">
        <v>14240</v>
      </c>
      <c r="R1407" s="1260" t="s">
        <v>19228</v>
      </c>
      <c r="S1407" s="1259">
        <v>1</v>
      </c>
      <c r="T1407" s="1260" t="s">
        <v>19229</v>
      </c>
      <c r="U1407" s="1260" t="s">
        <v>11247</v>
      </c>
      <c r="V1407" s="1260" t="s">
        <v>18962</v>
      </c>
      <c r="W1407" s="1259">
        <v>0</v>
      </c>
      <c r="X1407" s="1259">
        <v>1007</v>
      </c>
      <c r="Y1407" s="1259">
        <v>0</v>
      </c>
    </row>
    <row r="1408" spans="1:25">
      <c r="A1408" s="1350">
        <v>11202001176</v>
      </c>
      <c r="B1408" s="1260" t="s">
        <v>19230</v>
      </c>
      <c r="C1408" s="1260" t="s">
        <v>19231</v>
      </c>
      <c r="D1408" s="1260" t="s">
        <v>19232</v>
      </c>
      <c r="E1408" s="1260" t="s">
        <v>11949</v>
      </c>
      <c r="F1408" s="1260" t="s">
        <v>19171</v>
      </c>
      <c r="G1408" s="1260" t="s">
        <v>19233</v>
      </c>
      <c r="H1408" s="1260" t="s">
        <v>11153</v>
      </c>
      <c r="I1408" s="1260" t="s">
        <v>11243</v>
      </c>
      <c r="J1408" s="1259">
        <v>7431468</v>
      </c>
      <c r="K1408" s="1260" t="s">
        <v>11221</v>
      </c>
      <c r="L1408" s="1260" t="s">
        <v>11155</v>
      </c>
      <c r="M1408" s="1260" t="s">
        <v>2328</v>
      </c>
      <c r="N1408" s="1260" t="s">
        <v>19227</v>
      </c>
      <c r="O1408" s="1260" t="s">
        <v>19232</v>
      </c>
      <c r="P1408" s="1260" t="s">
        <v>19234</v>
      </c>
      <c r="Q1408" s="1260" t="s">
        <v>11846</v>
      </c>
      <c r="R1408" s="1260" t="s">
        <v>19235</v>
      </c>
      <c r="S1408" s="1259">
        <v>1</v>
      </c>
      <c r="T1408" s="1260" t="s">
        <v>19236</v>
      </c>
      <c r="U1408" s="1260" t="s">
        <v>11247</v>
      </c>
      <c r="V1408" s="1260" t="s">
        <v>18962</v>
      </c>
      <c r="W1408" s="1259">
        <v>0</v>
      </c>
      <c r="X1408" s="1259">
        <v>1007</v>
      </c>
      <c r="Y1408" s="1259">
        <v>0</v>
      </c>
    </row>
    <row r="1409" spans="1:25">
      <c r="A1409" s="1350">
        <v>11202001175</v>
      </c>
      <c r="B1409" s="1260" t="s">
        <v>19237</v>
      </c>
      <c r="C1409" s="1260" t="s">
        <v>19238</v>
      </c>
      <c r="D1409" s="1260" t="s">
        <v>19239</v>
      </c>
      <c r="E1409" s="1260" t="s">
        <v>11311</v>
      </c>
      <c r="F1409" s="1260" t="s">
        <v>19171</v>
      </c>
      <c r="G1409" s="1260" t="s">
        <v>19240</v>
      </c>
      <c r="H1409" s="1260" t="s">
        <v>11153</v>
      </c>
      <c r="I1409" s="1260" t="s">
        <v>11243</v>
      </c>
      <c r="J1409" s="1259">
        <v>7431467</v>
      </c>
      <c r="K1409" s="1260" t="s">
        <v>11221</v>
      </c>
      <c r="L1409" s="1260" t="s">
        <v>11385</v>
      </c>
      <c r="M1409" s="1260" t="s">
        <v>2328</v>
      </c>
      <c r="N1409" s="1260" t="s">
        <v>19227</v>
      </c>
      <c r="O1409" s="1260" t="s">
        <v>19239</v>
      </c>
      <c r="P1409" s="1260"/>
      <c r="Q1409" s="1260" t="s">
        <v>19241</v>
      </c>
      <c r="R1409" s="1260" t="s">
        <v>19242</v>
      </c>
      <c r="S1409" s="1259">
        <v>1</v>
      </c>
      <c r="T1409" s="1260"/>
      <c r="U1409" s="1260" t="s">
        <v>11247</v>
      </c>
      <c r="V1409" s="1260" t="s">
        <v>18962</v>
      </c>
      <c r="W1409" s="1259">
        <v>0</v>
      </c>
      <c r="X1409" s="1259">
        <v>1007</v>
      </c>
      <c r="Y1409" s="1259">
        <v>1</v>
      </c>
    </row>
    <row r="1410" spans="1:25">
      <c r="A1410" s="1350">
        <v>11202001174</v>
      </c>
      <c r="B1410" s="1260" t="s">
        <v>19243</v>
      </c>
      <c r="C1410" s="1260" t="s">
        <v>19244</v>
      </c>
      <c r="D1410" s="1260" t="s">
        <v>19245</v>
      </c>
      <c r="E1410" s="1260" t="s">
        <v>11311</v>
      </c>
      <c r="F1410" s="1260"/>
      <c r="G1410" s="1260"/>
      <c r="H1410" s="1260" t="s">
        <v>11153</v>
      </c>
      <c r="I1410" s="1260" t="s">
        <v>11164</v>
      </c>
      <c r="J1410" s="1259">
        <v>7431466</v>
      </c>
      <c r="K1410" s="1260" t="s">
        <v>11221</v>
      </c>
      <c r="L1410" s="1260" t="s">
        <v>11275</v>
      </c>
      <c r="M1410" s="1260" t="s">
        <v>1979</v>
      </c>
      <c r="N1410" s="1260" t="s">
        <v>19246</v>
      </c>
      <c r="O1410" s="1260" t="s">
        <v>19245</v>
      </c>
      <c r="P1410" s="1260"/>
      <c r="Q1410" s="1260" t="s">
        <v>19247</v>
      </c>
      <c r="R1410" s="1260" t="s">
        <v>19248</v>
      </c>
      <c r="S1410" s="1259">
        <v>1</v>
      </c>
      <c r="T1410" s="1260"/>
      <c r="U1410" s="1260" t="s">
        <v>11921</v>
      </c>
      <c r="V1410" s="1260" t="s">
        <v>18313</v>
      </c>
      <c r="W1410" s="1259">
        <v>0</v>
      </c>
      <c r="X1410" s="1259">
        <v>1007</v>
      </c>
      <c r="Y1410" s="1259">
        <v>2</v>
      </c>
    </row>
    <row r="1411" spans="1:25">
      <c r="A1411" s="1350">
        <v>11202001173</v>
      </c>
      <c r="B1411" s="1260" t="s">
        <v>19249</v>
      </c>
      <c r="C1411" s="1260" t="s">
        <v>19250</v>
      </c>
      <c r="D1411" s="1260" t="s">
        <v>19251</v>
      </c>
      <c r="E1411" s="1260" t="s">
        <v>11311</v>
      </c>
      <c r="F1411" s="1260" t="s">
        <v>19252</v>
      </c>
      <c r="G1411" s="1260" t="s">
        <v>19253</v>
      </c>
      <c r="H1411" s="1260" t="s">
        <v>11153</v>
      </c>
      <c r="I1411" s="1260" t="s">
        <v>11243</v>
      </c>
      <c r="J1411" s="1259">
        <v>7431465</v>
      </c>
      <c r="K1411" s="1260" t="s">
        <v>11221</v>
      </c>
      <c r="L1411" s="1260" t="s">
        <v>11155</v>
      </c>
      <c r="M1411" s="1260" t="s">
        <v>2218</v>
      </c>
      <c r="N1411" s="1260" t="s">
        <v>19254</v>
      </c>
      <c r="O1411" s="1260" t="s">
        <v>19251</v>
      </c>
      <c r="P1411" s="1260" t="s">
        <v>19255</v>
      </c>
      <c r="Q1411" s="1260" t="s">
        <v>11411</v>
      </c>
      <c r="R1411" s="1260" t="s">
        <v>19256</v>
      </c>
      <c r="S1411" s="1259">
        <v>1</v>
      </c>
      <c r="T1411" s="1260" t="s">
        <v>19257</v>
      </c>
      <c r="U1411" s="1260" t="s">
        <v>11247</v>
      </c>
      <c r="V1411" s="1260" t="s">
        <v>19258</v>
      </c>
      <c r="W1411" s="1259">
        <v>0</v>
      </c>
      <c r="X1411" s="1259">
        <v>1007</v>
      </c>
      <c r="Y1411" s="1259">
        <v>0</v>
      </c>
    </row>
    <row r="1412" spans="1:25">
      <c r="A1412" s="1350">
        <v>11202001172</v>
      </c>
      <c r="B1412" s="1260" t="s">
        <v>19259</v>
      </c>
      <c r="C1412" s="1260" t="s">
        <v>19260</v>
      </c>
      <c r="D1412" s="1260" t="s">
        <v>19261</v>
      </c>
      <c r="E1412" s="1260" t="s">
        <v>11311</v>
      </c>
      <c r="F1412" s="1260"/>
      <c r="G1412" s="1260"/>
      <c r="H1412" s="1260" t="s">
        <v>11153</v>
      </c>
      <c r="I1412" s="1260" t="s">
        <v>11243</v>
      </c>
      <c r="J1412" s="1259">
        <v>7431464</v>
      </c>
      <c r="K1412" s="1260" t="s">
        <v>11221</v>
      </c>
      <c r="L1412" s="1260" t="s">
        <v>11275</v>
      </c>
      <c r="M1412" s="1260" t="s">
        <v>2218</v>
      </c>
      <c r="N1412" s="1260" t="s">
        <v>19254</v>
      </c>
      <c r="O1412" s="1260" t="s">
        <v>19261</v>
      </c>
      <c r="P1412" s="1260"/>
      <c r="Q1412" s="1260" t="s">
        <v>11223</v>
      </c>
      <c r="R1412" s="1260" t="s">
        <v>19262</v>
      </c>
      <c r="S1412" s="1259">
        <v>1</v>
      </c>
      <c r="T1412" s="1260"/>
      <c r="U1412" s="1260" t="s">
        <v>11247</v>
      </c>
      <c r="V1412" s="1260" t="s">
        <v>19258</v>
      </c>
      <c r="W1412" s="1259">
        <v>0</v>
      </c>
      <c r="X1412" s="1259">
        <v>1007</v>
      </c>
      <c r="Y1412" s="1259">
        <v>2</v>
      </c>
    </row>
    <row r="1413" spans="1:25">
      <c r="A1413" s="1350">
        <v>11202001171</v>
      </c>
      <c r="B1413" s="1260" t="s">
        <v>19263</v>
      </c>
      <c r="C1413" s="1260" t="s">
        <v>19264</v>
      </c>
      <c r="D1413" s="1260" t="s">
        <v>19265</v>
      </c>
      <c r="E1413" s="1260" t="s">
        <v>11311</v>
      </c>
      <c r="F1413" s="1260" t="s">
        <v>19266</v>
      </c>
      <c r="G1413" s="1260" t="s">
        <v>19267</v>
      </c>
      <c r="H1413" s="1260" t="s">
        <v>11153</v>
      </c>
      <c r="I1413" s="1260" t="s">
        <v>11164</v>
      </c>
      <c r="J1413" s="1259">
        <v>7431463</v>
      </c>
      <c r="K1413" s="1260" t="s">
        <v>11221</v>
      </c>
      <c r="L1413" s="1260" t="s">
        <v>11385</v>
      </c>
      <c r="M1413" s="1260" t="s">
        <v>1979</v>
      </c>
      <c r="N1413" s="1260" t="s">
        <v>19246</v>
      </c>
      <c r="O1413" s="1260" t="s">
        <v>19265</v>
      </c>
      <c r="P1413" s="1260" t="s">
        <v>19268</v>
      </c>
      <c r="Q1413" s="1260" t="s">
        <v>11603</v>
      </c>
      <c r="R1413" s="1260" t="s">
        <v>19269</v>
      </c>
      <c r="S1413" s="1259">
        <v>1</v>
      </c>
      <c r="T1413" s="1260" t="s">
        <v>19270</v>
      </c>
      <c r="U1413" s="1260" t="s">
        <v>11921</v>
      </c>
      <c r="V1413" s="1260" t="s">
        <v>18313</v>
      </c>
      <c r="W1413" s="1259">
        <v>0</v>
      </c>
      <c r="X1413" s="1259">
        <v>1007</v>
      </c>
      <c r="Y1413" s="1259">
        <v>1</v>
      </c>
    </row>
    <row r="1414" spans="1:25">
      <c r="A1414" s="1350">
        <v>11202001170</v>
      </c>
      <c r="B1414" s="1260" t="s">
        <v>19271</v>
      </c>
      <c r="C1414" s="1260" t="s">
        <v>19272</v>
      </c>
      <c r="D1414" s="1260" t="s">
        <v>19273</v>
      </c>
      <c r="E1414" s="1260" t="s">
        <v>11311</v>
      </c>
      <c r="F1414" s="1260" t="s">
        <v>19252</v>
      </c>
      <c r="G1414" s="1260"/>
      <c r="H1414" s="1260" t="s">
        <v>11153</v>
      </c>
      <c r="I1414" s="1260" t="s">
        <v>11243</v>
      </c>
      <c r="J1414" s="1259">
        <v>7431462</v>
      </c>
      <c r="K1414" s="1260" t="s">
        <v>11221</v>
      </c>
      <c r="L1414" s="1260" t="s">
        <v>11275</v>
      </c>
      <c r="M1414" s="1260" t="s">
        <v>2218</v>
      </c>
      <c r="N1414" s="1260" t="s">
        <v>19254</v>
      </c>
      <c r="O1414" s="1260" t="s">
        <v>19273</v>
      </c>
      <c r="P1414" s="1260"/>
      <c r="Q1414" s="1260" t="s">
        <v>19274</v>
      </c>
      <c r="R1414" s="1260" t="s">
        <v>19275</v>
      </c>
      <c r="S1414" s="1259">
        <v>1</v>
      </c>
      <c r="T1414" s="1260"/>
      <c r="U1414" s="1260" t="s">
        <v>11247</v>
      </c>
      <c r="V1414" s="1260" t="s">
        <v>19258</v>
      </c>
      <c r="W1414" s="1259">
        <v>0</v>
      </c>
      <c r="X1414" s="1259">
        <v>1007</v>
      </c>
      <c r="Y1414" s="1259">
        <v>2</v>
      </c>
    </row>
    <row r="1415" spans="1:25">
      <c r="A1415" s="1350">
        <v>11202001169</v>
      </c>
      <c r="B1415" s="1260" t="s">
        <v>19276</v>
      </c>
      <c r="C1415" s="1260" t="s">
        <v>19272</v>
      </c>
      <c r="D1415" s="1260" t="s">
        <v>19277</v>
      </c>
      <c r="E1415" s="1260" t="s">
        <v>11311</v>
      </c>
      <c r="F1415" s="1260" t="s">
        <v>19252</v>
      </c>
      <c r="G1415" s="1260" t="s">
        <v>19278</v>
      </c>
      <c r="H1415" s="1260" t="s">
        <v>11153</v>
      </c>
      <c r="I1415" s="1260" t="s">
        <v>11243</v>
      </c>
      <c r="J1415" s="1259">
        <v>7431461</v>
      </c>
      <c r="K1415" s="1260" t="s">
        <v>11375</v>
      </c>
      <c r="L1415" s="1260" t="s">
        <v>11385</v>
      </c>
      <c r="M1415" s="1260" t="s">
        <v>2218</v>
      </c>
      <c r="N1415" s="1260" t="s">
        <v>19279</v>
      </c>
      <c r="O1415" s="1260" t="s">
        <v>19277</v>
      </c>
      <c r="P1415" s="1260"/>
      <c r="Q1415" s="1260" t="s">
        <v>11471</v>
      </c>
      <c r="R1415" s="1260" t="s">
        <v>19280</v>
      </c>
      <c r="S1415" s="1259">
        <v>1</v>
      </c>
      <c r="T1415" s="1260"/>
      <c r="U1415" s="1260" t="s">
        <v>11247</v>
      </c>
      <c r="V1415" s="1260" t="s">
        <v>19258</v>
      </c>
      <c r="W1415" s="1259">
        <v>0</v>
      </c>
      <c r="X1415" s="1259">
        <v>1008</v>
      </c>
      <c r="Y1415" s="1259">
        <v>1</v>
      </c>
    </row>
    <row r="1416" spans="1:25">
      <c r="A1416" s="1350">
        <v>11202001168</v>
      </c>
      <c r="B1416" s="1260" t="s">
        <v>19281</v>
      </c>
      <c r="C1416" s="1260" t="s">
        <v>19282</v>
      </c>
      <c r="D1416" s="1260" t="s">
        <v>19283</v>
      </c>
      <c r="E1416" s="1260" t="s">
        <v>11266</v>
      </c>
      <c r="F1416" s="1260" t="s">
        <v>11440</v>
      </c>
      <c r="G1416" s="1260" t="s">
        <v>19284</v>
      </c>
      <c r="H1416" s="1260" t="s">
        <v>11153</v>
      </c>
      <c r="I1416" s="1260" t="s">
        <v>11177</v>
      </c>
      <c r="J1416" s="1259">
        <v>7431460</v>
      </c>
      <c r="K1416" s="1260" t="s">
        <v>11221</v>
      </c>
      <c r="L1416" s="1260" t="s">
        <v>11155</v>
      </c>
      <c r="M1416" s="1260" t="s">
        <v>2366</v>
      </c>
      <c r="N1416" s="1260" t="s">
        <v>19285</v>
      </c>
      <c r="O1416" s="1260" t="s">
        <v>19283</v>
      </c>
      <c r="P1416" s="1260" t="s">
        <v>19286</v>
      </c>
      <c r="Q1416" s="1260" t="s">
        <v>19287</v>
      </c>
      <c r="R1416" s="1260" t="s">
        <v>19288</v>
      </c>
      <c r="S1416" s="1259">
        <v>1</v>
      </c>
      <c r="T1416" s="1260" t="s">
        <v>19289</v>
      </c>
      <c r="U1416" s="1260" t="s">
        <v>11209</v>
      </c>
      <c r="V1416" s="1260" t="s">
        <v>14377</v>
      </c>
      <c r="W1416" s="1259">
        <v>0</v>
      </c>
      <c r="X1416" s="1259">
        <v>1007</v>
      </c>
      <c r="Y1416" s="1259">
        <v>0</v>
      </c>
    </row>
    <row r="1417" spans="1:25">
      <c r="A1417" s="1350">
        <v>11202001167</v>
      </c>
      <c r="B1417" s="1260" t="s">
        <v>19290</v>
      </c>
      <c r="C1417" s="1260" t="s">
        <v>19291</v>
      </c>
      <c r="D1417" s="1260" t="s">
        <v>19292</v>
      </c>
      <c r="E1417" s="1260" t="s">
        <v>11311</v>
      </c>
      <c r="F1417" s="1260"/>
      <c r="G1417" s="1260"/>
      <c r="H1417" s="1260" t="s">
        <v>11153</v>
      </c>
      <c r="I1417" s="1260" t="s">
        <v>10976</v>
      </c>
      <c r="J1417" s="1259">
        <v>7431459</v>
      </c>
      <c r="K1417" s="1260" t="s">
        <v>11221</v>
      </c>
      <c r="L1417" s="1260" t="s">
        <v>11275</v>
      </c>
      <c r="M1417" s="1260" t="s">
        <v>2527</v>
      </c>
      <c r="N1417" s="1260" t="s">
        <v>14277</v>
      </c>
      <c r="O1417" s="1260" t="s">
        <v>19292</v>
      </c>
      <c r="P1417" s="1260" t="s">
        <v>19293</v>
      </c>
      <c r="Q1417" s="1260" t="s">
        <v>19294</v>
      </c>
      <c r="R1417" s="1260" t="s">
        <v>19295</v>
      </c>
      <c r="S1417" s="1259">
        <v>1</v>
      </c>
      <c r="T1417" s="1260" t="s">
        <v>19296</v>
      </c>
      <c r="U1417" s="1260" t="s">
        <v>11231</v>
      </c>
      <c r="V1417" s="1260" t="s">
        <v>14282</v>
      </c>
      <c r="W1417" s="1259">
        <v>0</v>
      </c>
      <c r="X1417" s="1259">
        <v>1007</v>
      </c>
      <c r="Y1417" s="1259">
        <v>2</v>
      </c>
    </row>
    <row r="1418" spans="1:25">
      <c r="A1418" s="1350">
        <v>11202001166</v>
      </c>
      <c r="B1418" s="1260" t="s">
        <v>19297</v>
      </c>
      <c r="C1418" s="1260" t="s">
        <v>19291</v>
      </c>
      <c r="D1418" s="1260" t="s">
        <v>19298</v>
      </c>
      <c r="E1418" s="1260" t="s">
        <v>19164</v>
      </c>
      <c r="F1418" s="1260" t="s">
        <v>12679</v>
      </c>
      <c r="G1418" s="1260" t="s">
        <v>19299</v>
      </c>
      <c r="H1418" s="1260" t="s">
        <v>11153</v>
      </c>
      <c r="I1418" s="1260" t="s">
        <v>10976</v>
      </c>
      <c r="J1418" s="1259">
        <v>7431458</v>
      </c>
      <c r="K1418" s="1260" t="s">
        <v>11221</v>
      </c>
      <c r="L1418" s="1260" t="s">
        <v>11155</v>
      </c>
      <c r="M1418" s="1260" t="s">
        <v>1693</v>
      </c>
      <c r="N1418" s="1260" t="s">
        <v>19300</v>
      </c>
      <c r="O1418" s="1260" t="s">
        <v>19298</v>
      </c>
      <c r="P1418" s="1260" t="s">
        <v>19301</v>
      </c>
      <c r="Q1418" s="1260" t="s">
        <v>19302</v>
      </c>
      <c r="R1418" s="1260" t="s">
        <v>19303</v>
      </c>
      <c r="S1418" s="1259">
        <v>1</v>
      </c>
      <c r="T1418" s="1260" t="s">
        <v>19304</v>
      </c>
      <c r="U1418" s="1260" t="s">
        <v>12601</v>
      </c>
      <c r="V1418" s="1260" t="s">
        <v>13668</v>
      </c>
      <c r="W1418" s="1259">
        <v>0</v>
      </c>
      <c r="X1418" s="1259">
        <v>1007</v>
      </c>
      <c r="Y1418" s="1259">
        <v>0</v>
      </c>
    </row>
    <row r="1419" spans="1:25">
      <c r="A1419" s="1350">
        <v>11202001165</v>
      </c>
      <c r="B1419" s="1260" t="s">
        <v>19305</v>
      </c>
      <c r="C1419" s="1260" t="s">
        <v>19306</v>
      </c>
      <c r="D1419" s="1260" t="s">
        <v>19307</v>
      </c>
      <c r="E1419" s="1260" t="s">
        <v>11426</v>
      </c>
      <c r="F1419" s="1260" t="s">
        <v>12679</v>
      </c>
      <c r="G1419" s="1260" t="s">
        <v>19308</v>
      </c>
      <c r="H1419" s="1260" t="s">
        <v>11153</v>
      </c>
      <c r="I1419" s="1260" t="s">
        <v>10976</v>
      </c>
      <c r="J1419" s="1259">
        <v>7431457</v>
      </c>
      <c r="K1419" s="1260" t="s">
        <v>11221</v>
      </c>
      <c r="L1419" s="1260" t="s">
        <v>11155</v>
      </c>
      <c r="M1419" s="1260" t="s">
        <v>2301</v>
      </c>
      <c r="N1419" s="1260" t="s">
        <v>19309</v>
      </c>
      <c r="O1419" s="1260" t="s">
        <v>19307</v>
      </c>
      <c r="P1419" s="1260" t="s">
        <v>19310</v>
      </c>
      <c r="Q1419" s="1260" t="s">
        <v>12838</v>
      </c>
      <c r="R1419" s="1260" t="s">
        <v>19311</v>
      </c>
      <c r="S1419" s="1259">
        <v>1</v>
      </c>
      <c r="T1419" s="1260" t="s">
        <v>19312</v>
      </c>
      <c r="U1419" s="1260" t="s">
        <v>12408</v>
      </c>
      <c r="V1419" s="1260" t="s">
        <v>12409</v>
      </c>
      <c r="W1419" s="1259">
        <v>0</v>
      </c>
      <c r="X1419" s="1259">
        <v>1007</v>
      </c>
      <c r="Y1419" s="1259">
        <v>0</v>
      </c>
    </row>
    <row r="1420" spans="1:25">
      <c r="A1420" s="1350">
        <v>11202001164</v>
      </c>
      <c r="B1420" s="1260"/>
      <c r="C1420" s="1260" t="s">
        <v>19313</v>
      </c>
      <c r="D1420" s="1260" t="s">
        <v>19314</v>
      </c>
      <c r="E1420" s="1260" t="s">
        <v>11190</v>
      </c>
      <c r="F1420" s="1260" t="s">
        <v>11440</v>
      </c>
      <c r="G1420" s="1260" t="s">
        <v>19315</v>
      </c>
      <c r="H1420" s="1260" t="s">
        <v>11153</v>
      </c>
      <c r="I1420" s="1260" t="s">
        <v>11177</v>
      </c>
      <c r="J1420" s="1259">
        <v>7431456</v>
      </c>
      <c r="K1420" s="1260" t="s">
        <v>11221</v>
      </c>
      <c r="L1420" s="1260" t="s">
        <v>11155</v>
      </c>
      <c r="M1420" s="1260" t="s">
        <v>1606</v>
      </c>
      <c r="N1420" s="1260" t="s">
        <v>19316</v>
      </c>
      <c r="O1420" s="1260" t="s">
        <v>19314</v>
      </c>
      <c r="P1420" s="1260"/>
      <c r="Q1420" s="1260"/>
      <c r="R1420" s="1260" t="s">
        <v>19317</v>
      </c>
      <c r="S1420" s="1259">
        <v>1</v>
      </c>
      <c r="T1420" s="1260"/>
      <c r="U1420" s="1260" t="s">
        <v>11182</v>
      </c>
      <c r="V1420" s="1260" t="s">
        <v>11183</v>
      </c>
      <c r="W1420" s="1259">
        <v>0</v>
      </c>
      <c r="X1420" s="1259">
        <v>1007</v>
      </c>
      <c r="Y1420" s="1259">
        <v>0</v>
      </c>
    </row>
    <row r="1421" spans="1:25">
      <c r="A1421" s="1350">
        <v>11202001163</v>
      </c>
      <c r="B1421" s="1260" t="s">
        <v>19318</v>
      </c>
      <c r="C1421" s="1260" t="s">
        <v>19319</v>
      </c>
      <c r="D1421" s="1260" t="s">
        <v>19320</v>
      </c>
      <c r="E1421" s="1260" t="s">
        <v>12267</v>
      </c>
      <c r="F1421" s="1260" t="s">
        <v>11709</v>
      </c>
      <c r="G1421" s="1260" t="s">
        <v>19321</v>
      </c>
      <c r="H1421" s="1260" t="s">
        <v>11153</v>
      </c>
      <c r="I1421" s="1260" t="s">
        <v>15803</v>
      </c>
      <c r="J1421" s="1259">
        <v>7431455</v>
      </c>
      <c r="K1421" s="1260" t="s">
        <v>11221</v>
      </c>
      <c r="L1421" s="1260" t="s">
        <v>11155</v>
      </c>
      <c r="M1421" s="1260" t="s">
        <v>2178</v>
      </c>
      <c r="N1421" s="1260" t="s">
        <v>19322</v>
      </c>
      <c r="O1421" s="1260" t="s">
        <v>19320</v>
      </c>
      <c r="P1421" s="1260" t="s">
        <v>19323</v>
      </c>
      <c r="Q1421" s="1260" t="s">
        <v>14070</v>
      </c>
      <c r="R1421" s="1260" t="s">
        <v>19324</v>
      </c>
      <c r="S1421" s="1259">
        <v>1</v>
      </c>
      <c r="T1421" s="1260" t="s">
        <v>19325</v>
      </c>
      <c r="U1421" s="1260" t="s">
        <v>15806</v>
      </c>
      <c r="V1421" s="1260" t="s">
        <v>15452</v>
      </c>
      <c r="W1421" s="1259">
        <v>0</v>
      </c>
      <c r="X1421" s="1259">
        <v>1007</v>
      </c>
      <c r="Y1421" s="1259">
        <v>0</v>
      </c>
    </row>
    <row r="1422" spans="1:25">
      <c r="A1422" s="1350">
        <v>11202001162</v>
      </c>
      <c r="B1422" s="1260" t="s">
        <v>19326</v>
      </c>
      <c r="C1422" s="1260" t="s">
        <v>19327</v>
      </c>
      <c r="D1422" s="1260" t="s">
        <v>19328</v>
      </c>
      <c r="E1422" s="1260" t="s">
        <v>13190</v>
      </c>
      <c r="F1422" s="1260" t="s">
        <v>11440</v>
      </c>
      <c r="G1422" s="1260" t="s">
        <v>19329</v>
      </c>
      <c r="H1422" s="1260" t="s">
        <v>11153</v>
      </c>
      <c r="I1422" s="1260" t="s">
        <v>11177</v>
      </c>
      <c r="J1422" s="1259">
        <v>7431454</v>
      </c>
      <c r="K1422" s="1260" t="s">
        <v>11221</v>
      </c>
      <c r="L1422" s="1260" t="s">
        <v>11155</v>
      </c>
      <c r="M1422" s="1260" t="s">
        <v>2121</v>
      </c>
      <c r="N1422" s="1260" t="s">
        <v>19330</v>
      </c>
      <c r="O1422" s="1260" t="s">
        <v>19328</v>
      </c>
      <c r="P1422" s="1260" t="s">
        <v>19331</v>
      </c>
      <c r="Q1422" s="1260" t="s">
        <v>11411</v>
      </c>
      <c r="R1422" s="1260" t="s">
        <v>19332</v>
      </c>
      <c r="S1422" s="1259">
        <v>1</v>
      </c>
      <c r="T1422" s="1260" t="s">
        <v>19333</v>
      </c>
      <c r="U1422" s="1260" t="s">
        <v>11290</v>
      </c>
      <c r="V1422" s="1260" t="s">
        <v>12188</v>
      </c>
      <c r="W1422" s="1259">
        <v>0</v>
      </c>
      <c r="X1422" s="1259">
        <v>1007</v>
      </c>
      <c r="Y1422" s="1259">
        <v>0</v>
      </c>
    </row>
    <row r="1423" spans="1:25">
      <c r="A1423" s="1350">
        <v>11202001161</v>
      </c>
      <c r="B1423" s="1260" t="s">
        <v>19334</v>
      </c>
      <c r="C1423" s="1260" t="s">
        <v>19335</v>
      </c>
      <c r="D1423" s="1260" t="s">
        <v>19336</v>
      </c>
      <c r="E1423" s="1260" t="s">
        <v>11311</v>
      </c>
      <c r="F1423" s="1260"/>
      <c r="G1423" s="1260"/>
      <c r="H1423" s="1260" t="s">
        <v>11153</v>
      </c>
      <c r="I1423" s="1260" t="s">
        <v>11177</v>
      </c>
      <c r="J1423" s="1259">
        <v>7431453</v>
      </c>
      <c r="K1423" s="1260" t="s">
        <v>11221</v>
      </c>
      <c r="L1423" s="1260" t="s">
        <v>11275</v>
      </c>
      <c r="M1423" s="1260" t="s">
        <v>2624</v>
      </c>
      <c r="N1423" s="1260" t="s">
        <v>19337</v>
      </c>
      <c r="O1423" s="1260" t="s">
        <v>19336</v>
      </c>
      <c r="P1423" s="1260" t="s">
        <v>19338</v>
      </c>
      <c r="Q1423" s="1260" t="s">
        <v>11367</v>
      </c>
      <c r="R1423" s="1260" t="s">
        <v>19339</v>
      </c>
      <c r="S1423" s="1259">
        <v>1</v>
      </c>
      <c r="T1423" s="1260" t="s">
        <v>19340</v>
      </c>
      <c r="U1423" s="1260" t="s">
        <v>11209</v>
      </c>
      <c r="V1423" s="1260" t="s">
        <v>19341</v>
      </c>
      <c r="W1423" s="1259">
        <v>0</v>
      </c>
      <c r="X1423" s="1259">
        <v>1007</v>
      </c>
      <c r="Y1423" s="1259">
        <v>2</v>
      </c>
    </row>
    <row r="1424" spans="1:25">
      <c r="A1424" s="1350">
        <v>11202001160</v>
      </c>
      <c r="B1424" s="1260" t="s">
        <v>19342</v>
      </c>
      <c r="C1424" s="1260" t="s">
        <v>19343</v>
      </c>
      <c r="D1424" s="1260" t="s">
        <v>19344</v>
      </c>
      <c r="E1424" s="1260" t="s">
        <v>11190</v>
      </c>
      <c r="F1424" s="1260" t="s">
        <v>19147</v>
      </c>
      <c r="G1424" s="1260" t="s">
        <v>19345</v>
      </c>
      <c r="H1424" s="1260" t="s">
        <v>11153</v>
      </c>
      <c r="I1424" s="1260" t="s">
        <v>11164</v>
      </c>
      <c r="J1424" s="1259">
        <v>7431452</v>
      </c>
      <c r="K1424" s="1260" t="s">
        <v>11221</v>
      </c>
      <c r="L1424" s="1260" t="s">
        <v>11155</v>
      </c>
      <c r="M1424" s="1260" t="s">
        <v>2087</v>
      </c>
      <c r="N1424" s="1260" t="s">
        <v>19346</v>
      </c>
      <c r="O1424" s="1260" t="s">
        <v>19344</v>
      </c>
      <c r="P1424" s="1260" t="s">
        <v>19347</v>
      </c>
      <c r="Q1424" s="1260" t="s">
        <v>13053</v>
      </c>
      <c r="R1424" s="1260" t="s">
        <v>19348</v>
      </c>
      <c r="S1424" s="1259">
        <v>1</v>
      </c>
      <c r="T1424" s="1260" t="s">
        <v>19349</v>
      </c>
      <c r="U1424" s="1260" t="s">
        <v>12320</v>
      </c>
      <c r="V1424" s="1260" t="s">
        <v>12321</v>
      </c>
      <c r="W1424" s="1259">
        <v>0</v>
      </c>
      <c r="X1424" s="1259">
        <v>1007</v>
      </c>
      <c r="Y1424" s="1259">
        <v>0</v>
      </c>
    </row>
    <row r="1425" spans="1:25">
      <c r="A1425" s="1350">
        <v>11202001159</v>
      </c>
      <c r="B1425" s="1260" t="s">
        <v>19350</v>
      </c>
      <c r="C1425" s="1260" t="s">
        <v>19351</v>
      </c>
      <c r="D1425" s="1260" t="s">
        <v>19352</v>
      </c>
      <c r="E1425" s="1260" t="s">
        <v>11311</v>
      </c>
      <c r="F1425" s="1260"/>
      <c r="G1425" s="1260"/>
      <c r="H1425" s="1260" t="s">
        <v>11153</v>
      </c>
      <c r="I1425" s="1260" t="s">
        <v>10976</v>
      </c>
      <c r="J1425" s="1259">
        <v>7431451</v>
      </c>
      <c r="K1425" s="1260" t="s">
        <v>11221</v>
      </c>
      <c r="L1425" s="1260" t="s">
        <v>11275</v>
      </c>
      <c r="M1425" s="1260" t="s">
        <v>2033</v>
      </c>
      <c r="N1425" s="1260" t="s">
        <v>19353</v>
      </c>
      <c r="O1425" s="1260" t="s">
        <v>19352</v>
      </c>
      <c r="P1425" s="1260"/>
      <c r="Q1425" s="1260" t="s">
        <v>19354</v>
      </c>
      <c r="R1425" s="1260" t="s">
        <v>19355</v>
      </c>
      <c r="S1425" s="1259">
        <v>1</v>
      </c>
      <c r="T1425" s="1260" t="s">
        <v>12132</v>
      </c>
      <c r="U1425" s="1260" t="s">
        <v>11396</v>
      </c>
      <c r="V1425" s="1260" t="s">
        <v>11397</v>
      </c>
      <c r="W1425" s="1259">
        <v>0</v>
      </c>
      <c r="X1425" s="1259">
        <v>1007</v>
      </c>
      <c r="Y1425" s="1259">
        <v>2</v>
      </c>
    </row>
    <row r="1426" spans="1:25">
      <c r="A1426" s="1350">
        <v>11202001158</v>
      </c>
      <c r="B1426" s="1260" t="s">
        <v>19356</v>
      </c>
      <c r="C1426" s="1260" t="s">
        <v>19357</v>
      </c>
      <c r="D1426" s="1260" t="s">
        <v>19358</v>
      </c>
      <c r="E1426" s="1260" t="s">
        <v>11190</v>
      </c>
      <c r="F1426" s="1260" t="s">
        <v>12637</v>
      </c>
      <c r="G1426" s="1260" t="s">
        <v>19359</v>
      </c>
      <c r="H1426" s="1260" t="s">
        <v>11153</v>
      </c>
      <c r="I1426" s="1260" t="s">
        <v>10976</v>
      </c>
      <c r="J1426" s="1259">
        <v>7431450</v>
      </c>
      <c r="K1426" s="1260" t="s">
        <v>11221</v>
      </c>
      <c r="L1426" s="1260" t="s">
        <v>11385</v>
      </c>
      <c r="M1426" s="1260" t="s">
        <v>2527</v>
      </c>
      <c r="N1426" s="1260" t="s">
        <v>14277</v>
      </c>
      <c r="O1426" s="1260" t="s">
        <v>19358</v>
      </c>
      <c r="P1426" s="1260" t="s">
        <v>14278</v>
      </c>
      <c r="Q1426" s="1260" t="s">
        <v>14279</v>
      </c>
      <c r="R1426" s="1260" t="s">
        <v>14280</v>
      </c>
      <c r="S1426" s="1259">
        <v>1</v>
      </c>
      <c r="T1426" s="1260" t="s">
        <v>19360</v>
      </c>
      <c r="U1426" s="1260" t="s">
        <v>11231</v>
      </c>
      <c r="V1426" s="1260" t="s">
        <v>14282</v>
      </c>
      <c r="W1426" s="1259">
        <v>0</v>
      </c>
      <c r="X1426" s="1259">
        <v>1007</v>
      </c>
      <c r="Y1426" s="1259">
        <v>1</v>
      </c>
    </row>
    <row r="1427" spans="1:25">
      <c r="A1427" s="1350">
        <v>11202001157</v>
      </c>
      <c r="B1427" s="1260" t="s">
        <v>19361</v>
      </c>
      <c r="C1427" s="1260" t="s">
        <v>19362</v>
      </c>
      <c r="D1427" s="1260" t="s">
        <v>19363</v>
      </c>
      <c r="E1427" s="1260" t="s">
        <v>11311</v>
      </c>
      <c r="F1427" s="1260"/>
      <c r="G1427" s="1260"/>
      <c r="H1427" s="1260" t="s">
        <v>11153</v>
      </c>
      <c r="I1427" s="1260" t="s">
        <v>10976</v>
      </c>
      <c r="J1427" s="1259">
        <v>7431449</v>
      </c>
      <c r="K1427" s="1260" t="s">
        <v>11221</v>
      </c>
      <c r="L1427" s="1260" t="s">
        <v>11275</v>
      </c>
      <c r="M1427" s="1260" t="s">
        <v>2033</v>
      </c>
      <c r="N1427" s="1260" t="s">
        <v>19364</v>
      </c>
      <c r="O1427" s="1260" t="s">
        <v>19363</v>
      </c>
      <c r="P1427" s="1260"/>
      <c r="Q1427" s="1260" t="s">
        <v>19365</v>
      </c>
      <c r="R1427" s="1260" t="s">
        <v>19366</v>
      </c>
      <c r="S1427" s="1259">
        <v>1</v>
      </c>
      <c r="T1427" s="1260" t="s">
        <v>12132</v>
      </c>
      <c r="U1427" s="1260" t="s">
        <v>11396</v>
      </c>
      <c r="V1427" s="1260" t="s">
        <v>11397</v>
      </c>
      <c r="W1427" s="1259">
        <v>0</v>
      </c>
      <c r="X1427" s="1259">
        <v>1007</v>
      </c>
      <c r="Y1427" s="1259">
        <v>2</v>
      </c>
    </row>
    <row r="1428" spans="1:25">
      <c r="A1428" s="1350">
        <v>11202001156</v>
      </c>
      <c r="B1428" s="1260" t="s">
        <v>19367</v>
      </c>
      <c r="C1428" s="1260" t="s">
        <v>19368</v>
      </c>
      <c r="D1428" s="1260" t="s">
        <v>19369</v>
      </c>
      <c r="E1428" s="1260" t="s">
        <v>11190</v>
      </c>
      <c r="F1428" s="1260" t="s">
        <v>12633</v>
      </c>
      <c r="G1428" s="1260"/>
      <c r="H1428" s="1260" t="s">
        <v>11153</v>
      </c>
      <c r="I1428" s="1260" t="s">
        <v>10976</v>
      </c>
      <c r="J1428" s="1259">
        <v>7431448</v>
      </c>
      <c r="K1428" s="1260" t="s">
        <v>11221</v>
      </c>
      <c r="L1428" s="1260" t="s">
        <v>11275</v>
      </c>
      <c r="M1428" s="1260" t="s">
        <v>2033</v>
      </c>
      <c r="N1428" s="1260" t="s">
        <v>19370</v>
      </c>
      <c r="O1428" s="1260" t="s">
        <v>19369</v>
      </c>
      <c r="P1428" s="1260" t="s">
        <v>19371</v>
      </c>
      <c r="Q1428" s="1260" t="s">
        <v>12049</v>
      </c>
      <c r="R1428" s="1260" t="s">
        <v>19371</v>
      </c>
      <c r="S1428" s="1259">
        <v>1</v>
      </c>
      <c r="T1428" s="1260" t="s">
        <v>19372</v>
      </c>
      <c r="U1428" s="1260" t="s">
        <v>11396</v>
      </c>
      <c r="V1428" s="1260" t="s">
        <v>11397</v>
      </c>
      <c r="W1428" s="1259">
        <v>0</v>
      </c>
      <c r="X1428" s="1259">
        <v>1007</v>
      </c>
      <c r="Y1428" s="1259">
        <v>2</v>
      </c>
    </row>
    <row r="1429" spans="1:25">
      <c r="A1429" s="1350">
        <v>11202001155</v>
      </c>
      <c r="B1429" s="1260" t="s">
        <v>19373</v>
      </c>
      <c r="C1429" s="1260" t="s">
        <v>19374</v>
      </c>
      <c r="D1429" s="1260" t="s">
        <v>19375</v>
      </c>
      <c r="E1429" s="1260" t="s">
        <v>11949</v>
      </c>
      <c r="F1429" s="1260" t="s">
        <v>19376</v>
      </c>
      <c r="G1429" s="1260" t="s">
        <v>19377</v>
      </c>
      <c r="H1429" s="1260" t="s">
        <v>11153</v>
      </c>
      <c r="I1429" s="1260" t="s">
        <v>10976</v>
      </c>
      <c r="J1429" s="1259">
        <v>7431447</v>
      </c>
      <c r="K1429" s="1260" t="s">
        <v>11375</v>
      </c>
      <c r="L1429" s="1260" t="s">
        <v>11385</v>
      </c>
      <c r="M1429" s="1260" t="s">
        <v>2033</v>
      </c>
      <c r="N1429" s="1260" t="s">
        <v>19378</v>
      </c>
      <c r="O1429" s="1260" t="s">
        <v>19375</v>
      </c>
      <c r="P1429" s="1260" t="s">
        <v>19379</v>
      </c>
      <c r="Q1429" s="1260" t="s">
        <v>11846</v>
      </c>
      <c r="R1429" s="1260" t="s">
        <v>19379</v>
      </c>
      <c r="S1429" s="1259">
        <v>1</v>
      </c>
      <c r="T1429" s="1260" t="s">
        <v>19380</v>
      </c>
      <c r="U1429" s="1260" t="s">
        <v>11396</v>
      </c>
      <c r="V1429" s="1260" t="s">
        <v>11397</v>
      </c>
      <c r="W1429" s="1259">
        <v>905</v>
      </c>
      <c r="X1429" s="1259">
        <v>1008</v>
      </c>
      <c r="Y1429" s="1259">
        <v>1</v>
      </c>
    </row>
    <row r="1430" spans="1:25">
      <c r="A1430" s="1350">
        <v>11202001154</v>
      </c>
      <c r="B1430" s="1260" t="s">
        <v>19381</v>
      </c>
      <c r="C1430" s="1260" t="s">
        <v>19382</v>
      </c>
      <c r="D1430" s="1260" t="s">
        <v>19383</v>
      </c>
      <c r="E1430" s="1260" t="s">
        <v>11266</v>
      </c>
      <c r="F1430" s="1260" t="s">
        <v>11440</v>
      </c>
      <c r="G1430" s="1260" t="s">
        <v>19384</v>
      </c>
      <c r="H1430" s="1260" t="s">
        <v>11153</v>
      </c>
      <c r="I1430" s="1260" t="s">
        <v>11177</v>
      </c>
      <c r="J1430" s="1259">
        <v>7431446</v>
      </c>
      <c r="K1430" s="1260" t="s">
        <v>11221</v>
      </c>
      <c r="L1430" s="1260" t="s">
        <v>11155</v>
      </c>
      <c r="M1430" s="1260" t="s">
        <v>2624</v>
      </c>
      <c r="N1430" s="1260" t="s">
        <v>19385</v>
      </c>
      <c r="O1430" s="1260" t="s">
        <v>19383</v>
      </c>
      <c r="P1430" s="1260"/>
      <c r="Q1430" s="1260" t="s">
        <v>19386</v>
      </c>
      <c r="R1430" s="1260" t="s">
        <v>19387</v>
      </c>
      <c r="S1430" s="1259">
        <v>1</v>
      </c>
      <c r="T1430" s="1260"/>
      <c r="U1430" s="1260" t="s">
        <v>11209</v>
      </c>
      <c r="V1430" s="1260" t="s">
        <v>19341</v>
      </c>
      <c r="W1430" s="1259">
        <v>0</v>
      </c>
      <c r="X1430" s="1259">
        <v>1007</v>
      </c>
      <c r="Y1430" s="1259">
        <v>0</v>
      </c>
    </row>
    <row r="1431" spans="1:25">
      <c r="A1431" s="1350">
        <v>11202001153</v>
      </c>
      <c r="B1431" s="1260"/>
      <c r="C1431" s="1260" t="s">
        <v>19388</v>
      </c>
      <c r="D1431" s="1260" t="s">
        <v>19389</v>
      </c>
      <c r="E1431" s="1260" t="s">
        <v>19390</v>
      </c>
      <c r="F1431" s="1260" t="s">
        <v>19391</v>
      </c>
      <c r="G1431" s="1260" t="s">
        <v>19392</v>
      </c>
      <c r="H1431" s="1260" t="s">
        <v>11153</v>
      </c>
      <c r="I1431" s="1260" t="s">
        <v>11164</v>
      </c>
      <c r="J1431" s="1259">
        <v>7431445</v>
      </c>
      <c r="K1431" s="1260" t="s">
        <v>11221</v>
      </c>
      <c r="L1431" s="1260" t="s">
        <v>11155</v>
      </c>
      <c r="M1431" s="1260" t="s">
        <v>2095</v>
      </c>
      <c r="N1431" s="1260" t="s">
        <v>19393</v>
      </c>
      <c r="O1431" s="1260" t="s">
        <v>19389</v>
      </c>
      <c r="P1431" s="1259">
        <v>8337955</v>
      </c>
      <c r="Q1431" s="1260"/>
      <c r="R1431" s="1260"/>
      <c r="S1431" s="1259">
        <v>1</v>
      </c>
      <c r="T1431" s="1260"/>
      <c r="U1431" s="1260" t="s">
        <v>11921</v>
      </c>
      <c r="V1431" s="1260" t="s">
        <v>17087</v>
      </c>
      <c r="W1431" s="1259">
        <v>0</v>
      </c>
      <c r="X1431" s="1259">
        <v>1007</v>
      </c>
      <c r="Y1431" s="1259">
        <v>0</v>
      </c>
    </row>
    <row r="1432" spans="1:25">
      <c r="A1432" s="1350">
        <v>11202001152</v>
      </c>
      <c r="B1432" s="1260" t="s">
        <v>19394</v>
      </c>
      <c r="C1432" s="1260" t="s">
        <v>19395</v>
      </c>
      <c r="D1432" s="1260" t="s">
        <v>19396</v>
      </c>
      <c r="E1432" s="1260" t="s">
        <v>11190</v>
      </c>
      <c r="F1432" s="1260" t="s">
        <v>12633</v>
      </c>
      <c r="G1432" s="1260" t="s">
        <v>19397</v>
      </c>
      <c r="H1432" s="1260" t="s">
        <v>11153</v>
      </c>
      <c r="I1432" s="1260" t="s">
        <v>10976</v>
      </c>
      <c r="J1432" s="1259">
        <v>7431444</v>
      </c>
      <c r="K1432" s="1260" t="s">
        <v>11221</v>
      </c>
      <c r="L1432" s="1260" t="s">
        <v>11155</v>
      </c>
      <c r="M1432" s="1260" t="s">
        <v>262</v>
      </c>
      <c r="N1432" s="1260"/>
      <c r="O1432" s="1260" t="s">
        <v>19396</v>
      </c>
      <c r="P1432" s="1260"/>
      <c r="Q1432" s="1260"/>
      <c r="R1432" s="1260"/>
      <c r="S1432" s="1259">
        <v>1</v>
      </c>
      <c r="T1432" s="1260"/>
      <c r="U1432" s="1260"/>
      <c r="V1432" s="1260"/>
      <c r="W1432" s="1259">
        <v>0</v>
      </c>
      <c r="X1432" s="1259">
        <v>1007</v>
      </c>
      <c r="Y1432" s="1259">
        <v>0</v>
      </c>
    </row>
    <row r="1433" spans="1:25">
      <c r="A1433" s="1350">
        <v>11202001151</v>
      </c>
      <c r="B1433" s="1260" t="s">
        <v>19398</v>
      </c>
      <c r="C1433" s="1260" t="s">
        <v>19388</v>
      </c>
      <c r="D1433" s="1260" t="s">
        <v>19399</v>
      </c>
      <c r="E1433" s="1260" t="s">
        <v>11190</v>
      </c>
      <c r="F1433" s="1260" t="s">
        <v>12633</v>
      </c>
      <c r="G1433" s="1260" t="s">
        <v>19400</v>
      </c>
      <c r="H1433" s="1260" t="s">
        <v>11153</v>
      </c>
      <c r="I1433" s="1260" t="s">
        <v>10976</v>
      </c>
      <c r="J1433" s="1259">
        <v>7431443</v>
      </c>
      <c r="K1433" s="1260" t="s">
        <v>11221</v>
      </c>
      <c r="L1433" s="1260" t="s">
        <v>11155</v>
      </c>
      <c r="M1433" s="1260" t="s">
        <v>262</v>
      </c>
      <c r="N1433" s="1260"/>
      <c r="O1433" s="1260" t="s">
        <v>19399</v>
      </c>
      <c r="P1433" s="1260"/>
      <c r="Q1433" s="1260"/>
      <c r="R1433" s="1260"/>
      <c r="S1433" s="1259">
        <v>1</v>
      </c>
      <c r="T1433" s="1260"/>
      <c r="U1433" s="1260"/>
      <c r="V1433" s="1260"/>
      <c r="W1433" s="1259">
        <v>0</v>
      </c>
      <c r="X1433" s="1259">
        <v>1007</v>
      </c>
      <c r="Y1433" s="1259">
        <v>0</v>
      </c>
    </row>
    <row r="1434" spans="1:25">
      <c r="A1434" s="1350">
        <v>11202001150</v>
      </c>
      <c r="B1434" s="1260" t="s">
        <v>19401</v>
      </c>
      <c r="C1434" s="1260" t="s">
        <v>19402</v>
      </c>
      <c r="D1434" s="1260" t="s">
        <v>19403</v>
      </c>
      <c r="E1434" s="1260" t="s">
        <v>11190</v>
      </c>
      <c r="F1434" s="1260" t="s">
        <v>12637</v>
      </c>
      <c r="G1434" s="1260" t="s">
        <v>19404</v>
      </c>
      <c r="H1434" s="1260" t="s">
        <v>11153</v>
      </c>
      <c r="I1434" s="1260" t="s">
        <v>10976</v>
      </c>
      <c r="J1434" s="1259">
        <v>7431442</v>
      </c>
      <c r="K1434" s="1260" t="s">
        <v>11221</v>
      </c>
      <c r="L1434" s="1260" t="s">
        <v>11155</v>
      </c>
      <c r="M1434" s="1260" t="s">
        <v>2527</v>
      </c>
      <c r="N1434" s="1260" t="s">
        <v>19405</v>
      </c>
      <c r="O1434" s="1260" t="s">
        <v>19403</v>
      </c>
      <c r="P1434" s="1260" t="s">
        <v>19406</v>
      </c>
      <c r="Q1434" s="1260" t="s">
        <v>11769</v>
      </c>
      <c r="R1434" s="1260" t="s">
        <v>19406</v>
      </c>
      <c r="S1434" s="1259">
        <v>1</v>
      </c>
      <c r="T1434" s="1260" t="s">
        <v>19407</v>
      </c>
      <c r="U1434" s="1260" t="s">
        <v>11158</v>
      </c>
      <c r="V1434" s="1260" t="s">
        <v>11159</v>
      </c>
      <c r="W1434" s="1259">
        <v>0</v>
      </c>
      <c r="X1434" s="1259">
        <v>1007</v>
      </c>
      <c r="Y1434" s="1259">
        <v>0</v>
      </c>
    </row>
    <row r="1435" spans="1:25">
      <c r="A1435" s="1350">
        <v>11202001149</v>
      </c>
      <c r="B1435" s="1260" t="s">
        <v>19408</v>
      </c>
      <c r="C1435" s="1260" t="s">
        <v>19409</v>
      </c>
      <c r="D1435" s="1260" t="s">
        <v>19410</v>
      </c>
      <c r="E1435" s="1260" t="s">
        <v>11311</v>
      </c>
      <c r="F1435" s="1260" t="s">
        <v>11440</v>
      </c>
      <c r="G1435" s="1260" t="s">
        <v>19384</v>
      </c>
      <c r="H1435" s="1260" t="s">
        <v>11153</v>
      </c>
      <c r="I1435" s="1260" t="s">
        <v>11177</v>
      </c>
      <c r="J1435" s="1259">
        <v>7431441</v>
      </c>
      <c r="K1435" s="1260" t="s">
        <v>11221</v>
      </c>
      <c r="L1435" s="1260" t="s">
        <v>11385</v>
      </c>
      <c r="M1435" s="1260" t="s">
        <v>2624</v>
      </c>
      <c r="N1435" s="1260" t="s">
        <v>19385</v>
      </c>
      <c r="O1435" s="1260" t="s">
        <v>19410</v>
      </c>
      <c r="P1435" s="1260"/>
      <c r="Q1435" s="1260" t="s">
        <v>19411</v>
      </c>
      <c r="R1435" s="1260" t="s">
        <v>19412</v>
      </c>
      <c r="S1435" s="1259">
        <v>1</v>
      </c>
      <c r="T1435" s="1260" t="s">
        <v>19413</v>
      </c>
      <c r="U1435" s="1260" t="s">
        <v>11209</v>
      </c>
      <c r="V1435" s="1260" t="s">
        <v>19341</v>
      </c>
      <c r="W1435" s="1259">
        <v>0</v>
      </c>
      <c r="X1435" s="1259">
        <v>1007</v>
      </c>
      <c r="Y1435" s="1259">
        <v>1</v>
      </c>
    </row>
    <row r="1436" spans="1:25">
      <c r="A1436" s="1350">
        <v>11202001148</v>
      </c>
      <c r="B1436" s="1260"/>
      <c r="C1436" s="1260" t="s">
        <v>19414</v>
      </c>
      <c r="D1436" s="1260" t="s">
        <v>19415</v>
      </c>
      <c r="E1436" s="1260" t="s">
        <v>11175</v>
      </c>
      <c r="F1436" s="1260" t="s">
        <v>12679</v>
      </c>
      <c r="G1436" s="1260" t="s">
        <v>19416</v>
      </c>
      <c r="H1436" s="1260" t="s">
        <v>11153</v>
      </c>
      <c r="I1436" s="1260" t="s">
        <v>10976</v>
      </c>
      <c r="J1436" s="1259">
        <v>7431440</v>
      </c>
      <c r="K1436" s="1260" t="s">
        <v>11221</v>
      </c>
      <c r="L1436" s="1260" t="s">
        <v>11155</v>
      </c>
      <c r="M1436" s="1260" t="s">
        <v>2034</v>
      </c>
      <c r="N1436" s="1260" t="s">
        <v>19417</v>
      </c>
      <c r="O1436" s="1260" t="s">
        <v>19415</v>
      </c>
      <c r="P1436" s="1260" t="s">
        <v>19418</v>
      </c>
      <c r="Q1436" s="1260"/>
      <c r="R1436" s="1260"/>
      <c r="S1436" s="1259">
        <v>1</v>
      </c>
      <c r="T1436" s="1260"/>
      <c r="U1436" s="1260" t="s">
        <v>11396</v>
      </c>
      <c r="V1436" s="1260" t="s">
        <v>11645</v>
      </c>
      <c r="W1436" s="1259">
        <v>0</v>
      </c>
      <c r="X1436" s="1259">
        <v>1007</v>
      </c>
      <c r="Y1436" s="1259">
        <v>0</v>
      </c>
    </row>
    <row r="1437" spans="1:25">
      <c r="A1437" s="1350">
        <v>11202001147</v>
      </c>
      <c r="B1437" s="1260" t="s">
        <v>19419</v>
      </c>
      <c r="C1437" s="1260" t="s">
        <v>19420</v>
      </c>
      <c r="D1437" s="1260" t="s">
        <v>19421</v>
      </c>
      <c r="E1437" s="1260" t="s">
        <v>11203</v>
      </c>
      <c r="F1437" s="1260" t="s">
        <v>12637</v>
      </c>
      <c r="G1437" s="1260" t="s">
        <v>19422</v>
      </c>
      <c r="H1437" s="1260" t="s">
        <v>11153</v>
      </c>
      <c r="I1437" s="1260" t="s">
        <v>10976</v>
      </c>
      <c r="J1437" s="1259">
        <v>7431439</v>
      </c>
      <c r="K1437" s="1260" t="s">
        <v>11221</v>
      </c>
      <c r="L1437" s="1260" t="s">
        <v>11155</v>
      </c>
      <c r="M1437" s="1260" t="s">
        <v>2533</v>
      </c>
      <c r="N1437" s="1260" t="s">
        <v>19423</v>
      </c>
      <c r="O1437" s="1260" t="s">
        <v>19421</v>
      </c>
      <c r="P1437" s="1260" t="s">
        <v>19424</v>
      </c>
      <c r="Q1437" s="1260" t="s">
        <v>11411</v>
      </c>
      <c r="R1437" s="1260" t="s">
        <v>19424</v>
      </c>
      <c r="S1437" s="1259">
        <v>1</v>
      </c>
      <c r="T1437" s="1260" t="s">
        <v>19425</v>
      </c>
      <c r="U1437" s="1260" t="s">
        <v>11158</v>
      </c>
      <c r="V1437" s="1260" t="s">
        <v>11762</v>
      </c>
      <c r="W1437" s="1259">
        <v>0</v>
      </c>
      <c r="X1437" s="1259">
        <v>1007</v>
      </c>
      <c r="Y1437" s="1259">
        <v>0</v>
      </c>
    </row>
    <row r="1438" spans="1:25">
      <c r="A1438" s="1350">
        <v>11202001146</v>
      </c>
      <c r="B1438" s="1260"/>
      <c r="C1438" s="1260" t="s">
        <v>19426</v>
      </c>
      <c r="D1438" s="1260" t="s">
        <v>19427</v>
      </c>
      <c r="E1438" s="1260" t="s">
        <v>11190</v>
      </c>
      <c r="F1438" s="1260" t="s">
        <v>12633</v>
      </c>
      <c r="G1438" s="1260" t="s">
        <v>19428</v>
      </c>
      <c r="H1438" s="1260" t="s">
        <v>11153</v>
      </c>
      <c r="I1438" s="1260" t="s">
        <v>10976</v>
      </c>
      <c r="J1438" s="1259">
        <v>7431438</v>
      </c>
      <c r="K1438" s="1260" t="s">
        <v>11221</v>
      </c>
      <c r="L1438" s="1260" t="s">
        <v>11155</v>
      </c>
      <c r="M1438" s="1260" t="s">
        <v>2031</v>
      </c>
      <c r="N1438" s="1260" t="s">
        <v>19429</v>
      </c>
      <c r="O1438" s="1260" t="s">
        <v>19427</v>
      </c>
      <c r="P1438" s="1259">
        <v>8945060</v>
      </c>
      <c r="Q1438" s="1260"/>
      <c r="R1438" s="1260"/>
      <c r="S1438" s="1259">
        <v>1</v>
      </c>
      <c r="T1438" s="1260"/>
      <c r="U1438" s="1260" t="s">
        <v>11396</v>
      </c>
      <c r="V1438" s="1260" t="s">
        <v>11737</v>
      </c>
      <c r="W1438" s="1259">
        <v>0</v>
      </c>
      <c r="X1438" s="1259">
        <v>1007</v>
      </c>
      <c r="Y1438" s="1259">
        <v>0</v>
      </c>
    </row>
    <row r="1439" spans="1:25">
      <c r="A1439" s="1350">
        <v>11202001145</v>
      </c>
      <c r="B1439" s="1260"/>
      <c r="C1439" s="1260" t="s">
        <v>19430</v>
      </c>
      <c r="D1439" s="1260" t="s">
        <v>19431</v>
      </c>
      <c r="E1439" s="1260" t="s">
        <v>19390</v>
      </c>
      <c r="F1439" s="1260" t="s">
        <v>19432</v>
      </c>
      <c r="G1439" s="1260" t="s">
        <v>19433</v>
      </c>
      <c r="H1439" s="1260" t="s">
        <v>11153</v>
      </c>
      <c r="I1439" s="1260" t="s">
        <v>11164</v>
      </c>
      <c r="J1439" s="1259">
        <v>7431437</v>
      </c>
      <c r="K1439" s="1260" t="s">
        <v>11221</v>
      </c>
      <c r="L1439" s="1260" t="s">
        <v>11155</v>
      </c>
      <c r="M1439" s="1260" t="s">
        <v>1653</v>
      </c>
      <c r="N1439" s="1260" t="s">
        <v>19434</v>
      </c>
      <c r="O1439" s="1260" t="s">
        <v>19431</v>
      </c>
      <c r="P1439" s="1260"/>
      <c r="Q1439" s="1260"/>
      <c r="R1439" s="1260"/>
      <c r="S1439" s="1259">
        <v>1</v>
      </c>
      <c r="T1439" s="1260"/>
      <c r="U1439" s="1260" t="s">
        <v>11921</v>
      </c>
      <c r="V1439" s="1260" t="s">
        <v>17836</v>
      </c>
      <c r="W1439" s="1259">
        <v>0</v>
      </c>
      <c r="X1439" s="1259">
        <v>1007</v>
      </c>
      <c r="Y1439" s="1259">
        <v>0</v>
      </c>
    </row>
    <row r="1440" spans="1:25">
      <c r="A1440" s="1350">
        <v>11202001144</v>
      </c>
      <c r="B1440" s="1260"/>
      <c r="C1440" s="1260" t="s">
        <v>19435</v>
      </c>
      <c r="D1440" s="1260" t="s">
        <v>19436</v>
      </c>
      <c r="E1440" s="1260" t="s">
        <v>15327</v>
      </c>
      <c r="F1440" s="1260" t="s">
        <v>12679</v>
      </c>
      <c r="G1440" s="1260" t="s">
        <v>19437</v>
      </c>
      <c r="H1440" s="1260" t="s">
        <v>11153</v>
      </c>
      <c r="I1440" s="1260" t="s">
        <v>10976</v>
      </c>
      <c r="J1440" s="1259">
        <v>7431436</v>
      </c>
      <c r="K1440" s="1260" t="s">
        <v>11221</v>
      </c>
      <c r="L1440" s="1260" t="s">
        <v>11155</v>
      </c>
      <c r="M1440" s="1260" t="s">
        <v>2284</v>
      </c>
      <c r="N1440" s="1260" t="s">
        <v>19438</v>
      </c>
      <c r="O1440" s="1260" t="s">
        <v>19436</v>
      </c>
      <c r="P1440" s="1260" t="s">
        <v>19439</v>
      </c>
      <c r="Q1440" s="1260"/>
      <c r="R1440" s="1260"/>
      <c r="S1440" s="1259">
        <v>1</v>
      </c>
      <c r="T1440" s="1260"/>
      <c r="U1440" s="1260" t="s">
        <v>11231</v>
      </c>
      <c r="V1440" s="1260" t="s">
        <v>14282</v>
      </c>
      <c r="W1440" s="1259">
        <v>25</v>
      </c>
      <c r="X1440" s="1259">
        <v>1007</v>
      </c>
      <c r="Y1440" s="1259">
        <v>0</v>
      </c>
    </row>
    <row r="1441" spans="1:25">
      <c r="A1441" s="1350">
        <v>11202001143</v>
      </c>
      <c r="B1441" s="1260" t="s">
        <v>19440</v>
      </c>
      <c r="C1441" s="1260" t="s">
        <v>19441</v>
      </c>
      <c r="D1441" s="1260" t="s">
        <v>19442</v>
      </c>
      <c r="E1441" s="1260" t="s">
        <v>11190</v>
      </c>
      <c r="F1441" s="1260" t="s">
        <v>11510</v>
      </c>
      <c r="G1441" s="1260" t="s">
        <v>19443</v>
      </c>
      <c r="H1441" s="1260" t="s">
        <v>11153</v>
      </c>
      <c r="I1441" s="1260" t="s">
        <v>17335</v>
      </c>
      <c r="J1441" s="1259">
        <v>7431435</v>
      </c>
      <c r="K1441" s="1260" t="s">
        <v>11221</v>
      </c>
      <c r="L1441" s="1260" t="s">
        <v>11155</v>
      </c>
      <c r="M1441" s="1260" t="s">
        <v>2524</v>
      </c>
      <c r="N1441" s="1260" t="s">
        <v>19444</v>
      </c>
      <c r="O1441" s="1260" t="s">
        <v>19442</v>
      </c>
      <c r="P1441" s="1260" t="s">
        <v>19445</v>
      </c>
      <c r="Q1441" s="1260" t="s">
        <v>11278</v>
      </c>
      <c r="R1441" s="1260" t="s">
        <v>19446</v>
      </c>
      <c r="S1441" s="1259">
        <v>1</v>
      </c>
      <c r="T1441" s="1260" t="s">
        <v>19447</v>
      </c>
      <c r="U1441" s="1260" t="s">
        <v>11610</v>
      </c>
      <c r="V1441" s="1260" t="s">
        <v>11611</v>
      </c>
      <c r="W1441" s="1259">
        <v>0</v>
      </c>
      <c r="X1441" s="1259">
        <v>1007</v>
      </c>
      <c r="Y1441" s="1259">
        <v>0</v>
      </c>
    </row>
    <row r="1442" spans="1:25">
      <c r="A1442" s="1350">
        <v>11202001142</v>
      </c>
      <c r="B1442" s="1260"/>
      <c r="C1442" s="1260" t="s">
        <v>19448</v>
      </c>
      <c r="D1442" s="1260" t="s">
        <v>19449</v>
      </c>
      <c r="E1442" s="1260" t="s">
        <v>11353</v>
      </c>
      <c r="F1442" s="1260" t="s">
        <v>11440</v>
      </c>
      <c r="G1442" s="1260" t="s">
        <v>19450</v>
      </c>
      <c r="H1442" s="1260" t="s">
        <v>11153</v>
      </c>
      <c r="I1442" s="1260" t="s">
        <v>11177</v>
      </c>
      <c r="J1442" s="1259">
        <v>7431434</v>
      </c>
      <c r="K1442" s="1260" t="s">
        <v>11221</v>
      </c>
      <c r="L1442" s="1260" t="s">
        <v>11155</v>
      </c>
      <c r="M1442" s="1260" t="s">
        <v>262</v>
      </c>
      <c r="N1442" s="1260"/>
      <c r="O1442" s="1260" t="s">
        <v>19449</v>
      </c>
      <c r="P1442" s="1260"/>
      <c r="Q1442" s="1260"/>
      <c r="R1442" s="1260"/>
      <c r="S1442" s="1259">
        <v>1</v>
      </c>
      <c r="T1442" s="1260"/>
      <c r="U1442" s="1260"/>
      <c r="V1442" s="1260"/>
      <c r="W1442" s="1259">
        <v>0</v>
      </c>
      <c r="X1442" s="1259">
        <v>1007</v>
      </c>
      <c r="Y1442" s="1259">
        <v>0</v>
      </c>
    </row>
    <row r="1443" spans="1:25">
      <c r="A1443" s="1350">
        <v>11202001141</v>
      </c>
      <c r="B1443" s="1260"/>
      <c r="C1443" s="1260" t="s">
        <v>19451</v>
      </c>
      <c r="D1443" s="1260" t="s">
        <v>19452</v>
      </c>
      <c r="E1443" s="1260" t="s">
        <v>11190</v>
      </c>
      <c r="F1443" s="1260" t="s">
        <v>12633</v>
      </c>
      <c r="G1443" s="1260" t="s">
        <v>19453</v>
      </c>
      <c r="H1443" s="1260" t="s">
        <v>11153</v>
      </c>
      <c r="I1443" s="1260" t="s">
        <v>10976</v>
      </c>
      <c r="J1443" s="1259">
        <v>7431433</v>
      </c>
      <c r="K1443" s="1260" t="s">
        <v>11221</v>
      </c>
      <c r="L1443" s="1260" t="s">
        <v>11155</v>
      </c>
      <c r="M1443" s="1260" t="s">
        <v>1985</v>
      </c>
      <c r="N1443" s="1260" t="s">
        <v>19454</v>
      </c>
      <c r="O1443" s="1260" t="s">
        <v>19452</v>
      </c>
      <c r="P1443" s="1260" t="s">
        <v>19455</v>
      </c>
      <c r="Q1443" s="1260"/>
      <c r="R1443" s="1260"/>
      <c r="S1443" s="1259">
        <v>1</v>
      </c>
      <c r="T1443" s="1260"/>
      <c r="U1443" s="1260" t="s">
        <v>11158</v>
      </c>
      <c r="V1443" s="1260" t="s">
        <v>13789</v>
      </c>
      <c r="W1443" s="1259">
        <v>0</v>
      </c>
      <c r="X1443" s="1259">
        <v>1007</v>
      </c>
      <c r="Y1443" s="1259">
        <v>0</v>
      </c>
    </row>
    <row r="1444" spans="1:25">
      <c r="A1444" s="1350">
        <v>11202001140</v>
      </c>
      <c r="B1444" s="1260" t="s">
        <v>19456</v>
      </c>
      <c r="C1444" s="1260" t="s">
        <v>19457</v>
      </c>
      <c r="D1444" s="1260" t="s">
        <v>19458</v>
      </c>
      <c r="E1444" s="1260" t="s">
        <v>11203</v>
      </c>
      <c r="F1444" s="1260" t="s">
        <v>11440</v>
      </c>
      <c r="G1444" s="1260" t="s">
        <v>19459</v>
      </c>
      <c r="H1444" s="1260" t="s">
        <v>11153</v>
      </c>
      <c r="I1444" s="1260" t="s">
        <v>11177</v>
      </c>
      <c r="J1444" s="1259">
        <v>7431432</v>
      </c>
      <c r="K1444" s="1260" t="s">
        <v>11221</v>
      </c>
      <c r="L1444" s="1260" t="s">
        <v>11155</v>
      </c>
      <c r="M1444" s="1260" t="s">
        <v>1654</v>
      </c>
      <c r="N1444" s="1260" t="s">
        <v>19460</v>
      </c>
      <c r="O1444" s="1260" t="s">
        <v>19458</v>
      </c>
      <c r="P1444" s="1260" t="s">
        <v>19461</v>
      </c>
      <c r="Q1444" s="1260" t="s">
        <v>11953</v>
      </c>
      <c r="R1444" s="1260" t="s">
        <v>19462</v>
      </c>
      <c r="S1444" s="1259">
        <v>1</v>
      </c>
      <c r="T1444" s="1260" t="s">
        <v>19463</v>
      </c>
      <c r="U1444" s="1260" t="s">
        <v>11182</v>
      </c>
      <c r="V1444" s="1260" t="s">
        <v>11956</v>
      </c>
      <c r="W1444" s="1259">
        <v>0</v>
      </c>
      <c r="X1444" s="1259">
        <v>1007</v>
      </c>
      <c r="Y1444" s="1259">
        <v>0</v>
      </c>
    </row>
    <row r="1445" spans="1:25">
      <c r="A1445" s="1350">
        <v>11202001139</v>
      </c>
      <c r="B1445" s="1260" t="s">
        <v>19464</v>
      </c>
      <c r="C1445" s="1260" t="s">
        <v>19465</v>
      </c>
      <c r="D1445" s="1260" t="s">
        <v>19466</v>
      </c>
      <c r="E1445" s="1260" t="s">
        <v>11190</v>
      </c>
      <c r="F1445" s="1260" t="s">
        <v>11440</v>
      </c>
      <c r="G1445" s="1260" t="s">
        <v>19467</v>
      </c>
      <c r="H1445" s="1260" t="s">
        <v>11153</v>
      </c>
      <c r="I1445" s="1260" t="s">
        <v>11177</v>
      </c>
      <c r="J1445" s="1259">
        <v>7431431</v>
      </c>
      <c r="K1445" s="1260" t="s">
        <v>11221</v>
      </c>
      <c r="L1445" s="1260" t="s">
        <v>11155</v>
      </c>
      <c r="M1445" s="1260" t="s">
        <v>2541</v>
      </c>
      <c r="N1445" s="1260" t="s">
        <v>19468</v>
      </c>
      <c r="O1445" s="1260" t="s">
        <v>19466</v>
      </c>
      <c r="P1445" s="1260" t="s">
        <v>19469</v>
      </c>
      <c r="Q1445" s="1260" t="s">
        <v>11411</v>
      </c>
      <c r="R1445" s="1260" t="s">
        <v>19470</v>
      </c>
      <c r="S1445" s="1259">
        <v>1</v>
      </c>
      <c r="T1445" s="1260" t="s">
        <v>19471</v>
      </c>
      <c r="U1445" s="1260" t="s">
        <v>11269</v>
      </c>
      <c r="V1445" s="1260" t="s">
        <v>15654</v>
      </c>
      <c r="W1445" s="1259">
        <v>0</v>
      </c>
      <c r="X1445" s="1259">
        <v>1007</v>
      </c>
      <c r="Y1445" s="1259">
        <v>0</v>
      </c>
    </row>
    <row r="1446" spans="1:25">
      <c r="A1446" s="1350">
        <v>11202001138</v>
      </c>
      <c r="B1446" s="1260"/>
      <c r="C1446" s="1260" t="s">
        <v>19472</v>
      </c>
      <c r="D1446" s="1260" t="s">
        <v>19473</v>
      </c>
      <c r="E1446" s="1260" t="s">
        <v>11162</v>
      </c>
      <c r="F1446" s="1260" t="s">
        <v>19131</v>
      </c>
      <c r="G1446" s="1260" t="s">
        <v>19474</v>
      </c>
      <c r="H1446" s="1260" t="s">
        <v>11153</v>
      </c>
      <c r="I1446" s="1260" t="s">
        <v>11164</v>
      </c>
      <c r="J1446" s="1259">
        <v>7431430</v>
      </c>
      <c r="K1446" s="1260" t="s">
        <v>11221</v>
      </c>
      <c r="L1446" s="1260" t="s">
        <v>11155</v>
      </c>
      <c r="M1446" s="1260" t="s">
        <v>2426</v>
      </c>
      <c r="N1446" s="1260" t="s">
        <v>19475</v>
      </c>
      <c r="O1446" s="1260" t="s">
        <v>19473</v>
      </c>
      <c r="P1446" s="1260" t="s">
        <v>11192</v>
      </c>
      <c r="Q1446" s="1260" t="s">
        <v>11664</v>
      </c>
      <c r="R1446" s="1259">
        <v>119</v>
      </c>
      <c r="S1446" s="1259">
        <v>1</v>
      </c>
      <c r="T1446" s="1260"/>
      <c r="U1446" s="1260" t="s">
        <v>11405</v>
      </c>
      <c r="V1446" s="1260" t="s">
        <v>11406</v>
      </c>
      <c r="W1446" s="1259">
        <v>0</v>
      </c>
      <c r="X1446" s="1259">
        <v>1007</v>
      </c>
      <c r="Y1446" s="1259">
        <v>0</v>
      </c>
    </row>
    <row r="1447" spans="1:25">
      <c r="A1447" s="1350">
        <v>11202001137</v>
      </c>
      <c r="B1447" s="1260" t="s">
        <v>19476</v>
      </c>
      <c r="C1447" s="1260" t="s">
        <v>19477</v>
      </c>
      <c r="D1447" s="1260" t="s">
        <v>19478</v>
      </c>
      <c r="E1447" s="1260" t="s">
        <v>11190</v>
      </c>
      <c r="F1447" s="1260" t="s">
        <v>12633</v>
      </c>
      <c r="G1447" s="1260" t="s">
        <v>19479</v>
      </c>
      <c r="H1447" s="1260" t="s">
        <v>11153</v>
      </c>
      <c r="I1447" s="1260" t="s">
        <v>10976</v>
      </c>
      <c r="J1447" s="1259">
        <v>7431429</v>
      </c>
      <c r="K1447" s="1260" t="s">
        <v>11221</v>
      </c>
      <c r="L1447" s="1260" t="s">
        <v>11155</v>
      </c>
      <c r="M1447" s="1260" t="s">
        <v>2033</v>
      </c>
      <c r="N1447" s="1260" t="s">
        <v>19480</v>
      </c>
      <c r="O1447" s="1260" t="s">
        <v>19478</v>
      </c>
      <c r="P1447" s="1260" t="s">
        <v>19481</v>
      </c>
      <c r="Q1447" s="1260" t="s">
        <v>11394</v>
      </c>
      <c r="R1447" s="1260" t="s">
        <v>19481</v>
      </c>
      <c r="S1447" s="1259">
        <v>1</v>
      </c>
      <c r="T1447" s="1260" t="s">
        <v>19482</v>
      </c>
      <c r="U1447" s="1260" t="s">
        <v>11396</v>
      </c>
      <c r="V1447" s="1260" t="s">
        <v>12083</v>
      </c>
      <c r="W1447" s="1259">
        <v>0</v>
      </c>
      <c r="X1447" s="1259">
        <v>1007</v>
      </c>
      <c r="Y1447" s="1259">
        <v>0</v>
      </c>
    </row>
    <row r="1448" spans="1:25">
      <c r="A1448" s="1350">
        <v>11202001136</v>
      </c>
      <c r="B1448" s="1260"/>
      <c r="C1448" s="1260" t="s">
        <v>19483</v>
      </c>
      <c r="D1448" s="1260" t="s">
        <v>11164</v>
      </c>
      <c r="E1448" s="1260" t="s">
        <v>19484</v>
      </c>
      <c r="F1448" s="1260" t="s">
        <v>19485</v>
      </c>
      <c r="G1448" s="1260" t="s">
        <v>19486</v>
      </c>
      <c r="H1448" s="1260" t="s">
        <v>11153</v>
      </c>
      <c r="I1448" s="1260" t="s">
        <v>11164</v>
      </c>
      <c r="J1448" s="1259">
        <v>7431428</v>
      </c>
      <c r="K1448" s="1260" t="s">
        <v>11221</v>
      </c>
      <c r="L1448" s="1260" t="s">
        <v>11155</v>
      </c>
      <c r="M1448" s="1260" t="s">
        <v>262</v>
      </c>
      <c r="N1448" s="1260"/>
      <c r="O1448" s="1260" t="s">
        <v>11164</v>
      </c>
      <c r="P1448" s="1260"/>
      <c r="Q1448" s="1260"/>
      <c r="R1448" s="1260"/>
      <c r="S1448" s="1259">
        <v>1</v>
      </c>
      <c r="T1448" s="1260"/>
      <c r="U1448" s="1260"/>
      <c r="V1448" s="1260"/>
      <c r="W1448" s="1259">
        <v>0</v>
      </c>
      <c r="X1448" s="1259">
        <v>1007</v>
      </c>
      <c r="Y1448" s="1259">
        <v>0</v>
      </c>
    </row>
    <row r="1449" spans="1:25">
      <c r="A1449" s="1350">
        <v>11202001135</v>
      </c>
      <c r="B1449" s="1260"/>
      <c r="C1449" s="1260" t="s">
        <v>19487</v>
      </c>
      <c r="D1449" s="1260" t="s">
        <v>19488</v>
      </c>
      <c r="E1449" s="1260" t="s">
        <v>11353</v>
      </c>
      <c r="F1449" s="1260" t="s">
        <v>19171</v>
      </c>
      <c r="G1449" s="1260" t="s">
        <v>19489</v>
      </c>
      <c r="H1449" s="1260" t="s">
        <v>11153</v>
      </c>
      <c r="I1449" s="1260" t="s">
        <v>11243</v>
      </c>
      <c r="J1449" s="1259">
        <v>7431427</v>
      </c>
      <c r="K1449" s="1260" t="s">
        <v>11221</v>
      </c>
      <c r="L1449" s="1260" t="s">
        <v>11155</v>
      </c>
      <c r="M1449" s="1260" t="s">
        <v>262</v>
      </c>
      <c r="N1449" s="1260"/>
      <c r="O1449" s="1260" t="s">
        <v>19488</v>
      </c>
      <c r="P1449" s="1260"/>
      <c r="Q1449" s="1260" t="s">
        <v>11450</v>
      </c>
      <c r="R1449" s="1260"/>
      <c r="S1449" s="1259">
        <v>1</v>
      </c>
      <c r="T1449" s="1260"/>
      <c r="U1449" s="1260"/>
      <c r="V1449" s="1260"/>
      <c r="W1449" s="1259">
        <v>0</v>
      </c>
      <c r="X1449" s="1259">
        <v>1007</v>
      </c>
      <c r="Y1449" s="1259">
        <v>0</v>
      </c>
    </row>
    <row r="1450" spans="1:25">
      <c r="A1450" s="1350">
        <v>11202001134</v>
      </c>
      <c r="B1450" s="1260" t="s">
        <v>19490</v>
      </c>
      <c r="C1450" s="1260" t="s">
        <v>19491</v>
      </c>
      <c r="D1450" s="1260" t="s">
        <v>19492</v>
      </c>
      <c r="E1450" s="1260" t="s">
        <v>11190</v>
      </c>
      <c r="F1450" s="1260" t="s">
        <v>12633</v>
      </c>
      <c r="G1450" s="1260" t="s">
        <v>19493</v>
      </c>
      <c r="H1450" s="1260" t="s">
        <v>11153</v>
      </c>
      <c r="I1450" s="1260" t="s">
        <v>10976</v>
      </c>
      <c r="J1450" s="1259">
        <v>7431426</v>
      </c>
      <c r="K1450" s="1260" t="s">
        <v>11221</v>
      </c>
      <c r="L1450" s="1260" t="s">
        <v>11155</v>
      </c>
      <c r="M1450" s="1260" t="s">
        <v>2035</v>
      </c>
      <c r="N1450" s="1260" t="s">
        <v>19494</v>
      </c>
      <c r="O1450" s="1260" t="s">
        <v>19492</v>
      </c>
      <c r="P1450" s="1260" t="s">
        <v>19495</v>
      </c>
      <c r="Q1450" s="1260" t="s">
        <v>19496</v>
      </c>
      <c r="R1450" s="1260" t="s">
        <v>19497</v>
      </c>
      <c r="S1450" s="1259">
        <v>1</v>
      </c>
      <c r="T1450" s="1260" t="s">
        <v>19498</v>
      </c>
      <c r="U1450" s="1260" t="s">
        <v>11396</v>
      </c>
      <c r="V1450" s="1260" t="s">
        <v>13071</v>
      </c>
      <c r="W1450" s="1259">
        <v>0</v>
      </c>
      <c r="X1450" s="1259">
        <v>1007</v>
      </c>
      <c r="Y1450" s="1259">
        <v>0</v>
      </c>
    </row>
    <row r="1451" spans="1:25">
      <c r="A1451" s="1350">
        <v>11202001133</v>
      </c>
      <c r="B1451" s="1260"/>
      <c r="C1451" s="1260" t="s">
        <v>19499</v>
      </c>
      <c r="D1451" s="1260" t="s">
        <v>19500</v>
      </c>
      <c r="E1451" s="1260" t="s">
        <v>11353</v>
      </c>
      <c r="F1451" s="1260" t="s">
        <v>11176</v>
      </c>
      <c r="G1451" s="1260" t="s">
        <v>19501</v>
      </c>
      <c r="H1451" s="1260" t="s">
        <v>11153</v>
      </c>
      <c r="I1451" s="1260" t="s">
        <v>11177</v>
      </c>
      <c r="J1451" s="1259">
        <v>7431425</v>
      </c>
      <c r="K1451" s="1260" t="s">
        <v>11221</v>
      </c>
      <c r="L1451" s="1260" t="s">
        <v>11155</v>
      </c>
      <c r="M1451" s="1260" t="s">
        <v>262</v>
      </c>
      <c r="N1451" s="1260"/>
      <c r="O1451" s="1260" t="s">
        <v>19500</v>
      </c>
      <c r="P1451" s="1260"/>
      <c r="Q1451" s="1260"/>
      <c r="R1451" s="1260"/>
      <c r="S1451" s="1259">
        <v>1</v>
      </c>
      <c r="T1451" s="1260"/>
      <c r="U1451" s="1260"/>
      <c r="V1451" s="1260"/>
      <c r="W1451" s="1259">
        <v>0</v>
      </c>
      <c r="X1451" s="1259">
        <v>1007</v>
      </c>
      <c r="Y1451" s="1259">
        <v>0</v>
      </c>
    </row>
    <row r="1452" spans="1:25">
      <c r="A1452" s="1350">
        <v>11202001132</v>
      </c>
      <c r="B1452" s="1260"/>
      <c r="C1452" s="1260" t="s">
        <v>19502</v>
      </c>
      <c r="D1452" s="1260" t="s">
        <v>19503</v>
      </c>
      <c r="E1452" s="1260" t="s">
        <v>11444</v>
      </c>
      <c r="F1452" s="1260" t="s">
        <v>11176</v>
      </c>
      <c r="G1452" s="1260" t="s">
        <v>19504</v>
      </c>
      <c r="H1452" s="1260" t="s">
        <v>11153</v>
      </c>
      <c r="I1452" s="1260" t="s">
        <v>11177</v>
      </c>
      <c r="J1452" s="1259">
        <v>7431424</v>
      </c>
      <c r="K1452" s="1260" t="s">
        <v>11221</v>
      </c>
      <c r="L1452" s="1260" t="s">
        <v>11155</v>
      </c>
      <c r="M1452" s="1260" t="s">
        <v>262</v>
      </c>
      <c r="N1452" s="1260"/>
      <c r="O1452" s="1260" t="s">
        <v>19503</v>
      </c>
      <c r="P1452" s="1260"/>
      <c r="Q1452" s="1260"/>
      <c r="R1452" s="1260"/>
      <c r="S1452" s="1259">
        <v>1</v>
      </c>
      <c r="T1452" s="1260"/>
      <c r="U1452" s="1260"/>
      <c r="V1452" s="1260"/>
      <c r="W1452" s="1259">
        <v>0</v>
      </c>
      <c r="X1452" s="1259">
        <v>1007</v>
      </c>
      <c r="Y1452" s="1259">
        <v>0</v>
      </c>
    </row>
    <row r="1453" spans="1:25">
      <c r="A1453" s="1350">
        <v>11202001131</v>
      </c>
      <c r="B1453" s="1260"/>
      <c r="C1453" s="1260" t="s">
        <v>19505</v>
      </c>
      <c r="D1453" s="1260" t="s">
        <v>19506</v>
      </c>
      <c r="E1453" s="1260" t="s">
        <v>11353</v>
      </c>
      <c r="F1453" s="1260" t="s">
        <v>11176</v>
      </c>
      <c r="G1453" s="1260" t="s">
        <v>19507</v>
      </c>
      <c r="H1453" s="1260" t="s">
        <v>11153</v>
      </c>
      <c r="I1453" s="1260" t="s">
        <v>11177</v>
      </c>
      <c r="J1453" s="1259">
        <v>7431423</v>
      </c>
      <c r="K1453" s="1260" t="s">
        <v>11221</v>
      </c>
      <c r="L1453" s="1260" t="s">
        <v>11155</v>
      </c>
      <c r="M1453" s="1260" t="s">
        <v>262</v>
      </c>
      <c r="N1453" s="1260"/>
      <c r="O1453" s="1260" t="s">
        <v>19506</v>
      </c>
      <c r="P1453" s="1260"/>
      <c r="Q1453" s="1260"/>
      <c r="R1453" s="1260"/>
      <c r="S1453" s="1259">
        <v>1</v>
      </c>
      <c r="T1453" s="1260"/>
      <c r="U1453" s="1260"/>
      <c r="V1453" s="1260"/>
      <c r="W1453" s="1259">
        <v>0</v>
      </c>
      <c r="X1453" s="1259">
        <v>1007</v>
      </c>
      <c r="Y1453" s="1259">
        <v>0</v>
      </c>
    </row>
    <row r="1454" spans="1:25">
      <c r="A1454" s="1350">
        <v>11202001130</v>
      </c>
      <c r="B1454" s="1260" t="s">
        <v>19508</v>
      </c>
      <c r="C1454" s="1260" t="s">
        <v>19509</v>
      </c>
      <c r="D1454" s="1260" t="s">
        <v>19510</v>
      </c>
      <c r="E1454" s="1260" t="s">
        <v>11949</v>
      </c>
      <c r="F1454" s="1260" t="s">
        <v>17333</v>
      </c>
      <c r="G1454" s="1260" t="s">
        <v>19511</v>
      </c>
      <c r="H1454" s="1260" t="s">
        <v>11153</v>
      </c>
      <c r="I1454" s="1260" t="s">
        <v>17335</v>
      </c>
      <c r="J1454" s="1259">
        <v>7431422</v>
      </c>
      <c r="K1454" s="1260" t="s">
        <v>11221</v>
      </c>
      <c r="L1454" s="1260" t="s">
        <v>11155</v>
      </c>
      <c r="M1454" s="1260" t="s">
        <v>1400</v>
      </c>
      <c r="N1454" s="1260" t="s">
        <v>19512</v>
      </c>
      <c r="O1454" s="1260" t="s">
        <v>19510</v>
      </c>
      <c r="P1454" s="1260" t="s">
        <v>19513</v>
      </c>
      <c r="Q1454" s="1260" t="s">
        <v>11394</v>
      </c>
      <c r="R1454" s="1260" t="s">
        <v>19514</v>
      </c>
      <c r="S1454" s="1259">
        <v>1</v>
      </c>
      <c r="T1454" s="1260" t="s">
        <v>19515</v>
      </c>
      <c r="U1454" s="1260" t="s">
        <v>11610</v>
      </c>
      <c r="V1454" s="1260" t="s">
        <v>19516</v>
      </c>
      <c r="W1454" s="1259">
        <v>0</v>
      </c>
      <c r="X1454" s="1259">
        <v>1007</v>
      </c>
      <c r="Y1454" s="1259">
        <v>0</v>
      </c>
    </row>
    <row r="1455" spans="1:25">
      <c r="A1455" s="1350">
        <v>11202001129</v>
      </c>
      <c r="B1455" s="1260"/>
      <c r="C1455" s="1260" t="s">
        <v>19517</v>
      </c>
      <c r="D1455" s="1260" t="s">
        <v>19518</v>
      </c>
      <c r="E1455" s="1260" t="s">
        <v>11648</v>
      </c>
      <c r="F1455" s="1260" t="s">
        <v>19519</v>
      </c>
      <c r="G1455" s="1260" t="s">
        <v>19520</v>
      </c>
      <c r="H1455" s="1260" t="s">
        <v>11153</v>
      </c>
      <c r="I1455" s="1260" t="s">
        <v>10976</v>
      </c>
      <c r="J1455" s="1259">
        <v>7431421</v>
      </c>
      <c r="K1455" s="1260" t="s">
        <v>11221</v>
      </c>
      <c r="L1455" s="1260" t="s">
        <v>11155</v>
      </c>
      <c r="M1455" s="1260" t="s">
        <v>2536</v>
      </c>
      <c r="N1455" s="1260" t="s">
        <v>17625</v>
      </c>
      <c r="O1455" s="1260" t="s">
        <v>19518</v>
      </c>
      <c r="P1455" s="1260" t="s">
        <v>19521</v>
      </c>
      <c r="Q1455" s="1260"/>
      <c r="R1455" s="1260" t="s">
        <v>19521</v>
      </c>
      <c r="S1455" s="1259">
        <v>1</v>
      </c>
      <c r="T1455" s="1260"/>
      <c r="U1455" s="1260" t="s">
        <v>11158</v>
      </c>
      <c r="V1455" s="1260" t="s">
        <v>11565</v>
      </c>
      <c r="W1455" s="1259">
        <v>0</v>
      </c>
      <c r="X1455" s="1259">
        <v>1007</v>
      </c>
      <c r="Y1455" s="1259">
        <v>0</v>
      </c>
    </row>
    <row r="1456" spans="1:25">
      <c r="A1456" s="1350">
        <v>11202001128</v>
      </c>
      <c r="B1456" s="1260"/>
      <c r="C1456" s="1260" t="s">
        <v>19522</v>
      </c>
      <c r="D1456" s="1260" t="s">
        <v>19523</v>
      </c>
      <c r="E1456" s="1260" t="s">
        <v>11353</v>
      </c>
      <c r="F1456" s="1260" t="s">
        <v>19524</v>
      </c>
      <c r="G1456" s="1260" t="s">
        <v>19525</v>
      </c>
      <c r="H1456" s="1260" t="s">
        <v>11153</v>
      </c>
      <c r="I1456" s="1260" t="s">
        <v>10976</v>
      </c>
      <c r="J1456" s="1259">
        <v>7431420</v>
      </c>
      <c r="K1456" s="1260" t="s">
        <v>11221</v>
      </c>
      <c r="L1456" s="1260" t="s">
        <v>11155</v>
      </c>
      <c r="M1456" s="1260" t="s">
        <v>262</v>
      </c>
      <c r="N1456" s="1260"/>
      <c r="O1456" s="1260" t="s">
        <v>19523</v>
      </c>
      <c r="P1456" s="1260"/>
      <c r="Q1456" s="1260"/>
      <c r="R1456" s="1260"/>
      <c r="S1456" s="1259">
        <v>1</v>
      </c>
      <c r="T1456" s="1260"/>
      <c r="U1456" s="1260"/>
      <c r="V1456" s="1260"/>
      <c r="W1456" s="1259">
        <v>0</v>
      </c>
      <c r="X1456" s="1259">
        <v>1007</v>
      </c>
      <c r="Y1456" s="1259">
        <v>0</v>
      </c>
    </row>
    <row r="1457" spans="1:25">
      <c r="A1457" s="1350">
        <v>11202001127</v>
      </c>
      <c r="B1457" s="1260"/>
      <c r="C1457" s="1260" t="s">
        <v>19526</v>
      </c>
      <c r="D1457" s="1260" t="s">
        <v>12472</v>
      </c>
      <c r="E1457" s="1260" t="s">
        <v>12473</v>
      </c>
      <c r="F1457" s="1260" t="s">
        <v>12474</v>
      </c>
      <c r="G1457" s="1260" t="s">
        <v>19527</v>
      </c>
      <c r="H1457" s="1260" t="s">
        <v>11153</v>
      </c>
      <c r="I1457" s="1260" t="s">
        <v>11243</v>
      </c>
      <c r="J1457" s="1259">
        <v>7431419</v>
      </c>
      <c r="K1457" s="1260" t="s">
        <v>11221</v>
      </c>
      <c r="L1457" s="1260" t="s">
        <v>11155</v>
      </c>
      <c r="M1457" s="1260" t="s">
        <v>262</v>
      </c>
      <c r="N1457" s="1260"/>
      <c r="O1457" s="1260" t="s">
        <v>12472</v>
      </c>
      <c r="P1457" s="1260"/>
      <c r="Q1457" s="1260"/>
      <c r="R1457" s="1260"/>
      <c r="S1457" s="1259">
        <v>1</v>
      </c>
      <c r="T1457" s="1260"/>
      <c r="U1457" s="1260"/>
      <c r="V1457" s="1260"/>
      <c r="W1457" s="1259">
        <v>0</v>
      </c>
      <c r="X1457" s="1259">
        <v>1007</v>
      </c>
      <c r="Y1457" s="1259">
        <v>0</v>
      </c>
    </row>
    <row r="1458" spans="1:25">
      <c r="A1458" s="1350">
        <v>11202001126</v>
      </c>
      <c r="B1458" s="1260"/>
      <c r="C1458" s="1260" t="s">
        <v>19528</v>
      </c>
      <c r="D1458" s="1260" t="s">
        <v>11447</v>
      </c>
      <c r="E1458" s="1260" t="s">
        <v>11353</v>
      </c>
      <c r="F1458" s="1260" t="s">
        <v>19529</v>
      </c>
      <c r="G1458" s="1260" t="s">
        <v>19530</v>
      </c>
      <c r="H1458" s="1260" t="s">
        <v>11153</v>
      </c>
      <c r="I1458" s="1260" t="s">
        <v>11243</v>
      </c>
      <c r="J1458" s="1259">
        <v>7431418</v>
      </c>
      <c r="K1458" s="1260" t="s">
        <v>11221</v>
      </c>
      <c r="L1458" s="1260" t="s">
        <v>11155</v>
      </c>
      <c r="M1458" s="1260" t="s">
        <v>262</v>
      </c>
      <c r="N1458" s="1260"/>
      <c r="O1458" s="1260" t="s">
        <v>11447</v>
      </c>
      <c r="P1458" s="1260"/>
      <c r="Q1458" s="1260"/>
      <c r="R1458" s="1260"/>
      <c r="S1458" s="1259">
        <v>1</v>
      </c>
      <c r="T1458" s="1260"/>
      <c r="U1458" s="1260"/>
      <c r="V1458" s="1260"/>
      <c r="W1458" s="1259">
        <v>0</v>
      </c>
      <c r="X1458" s="1259">
        <v>1007</v>
      </c>
      <c r="Y1458" s="1259">
        <v>0</v>
      </c>
    </row>
    <row r="1459" spans="1:25">
      <c r="A1459" s="1350">
        <v>11202001125</v>
      </c>
      <c r="B1459" s="1260" t="s">
        <v>19531</v>
      </c>
      <c r="C1459" s="1260" t="s">
        <v>19532</v>
      </c>
      <c r="D1459" s="1260" t="s">
        <v>19533</v>
      </c>
      <c r="E1459" s="1260" t="s">
        <v>11190</v>
      </c>
      <c r="F1459" s="1260" t="s">
        <v>19534</v>
      </c>
      <c r="G1459" s="1260" t="s">
        <v>19535</v>
      </c>
      <c r="H1459" s="1260" t="s">
        <v>11153</v>
      </c>
      <c r="I1459" s="1260" t="s">
        <v>11164</v>
      </c>
      <c r="J1459" s="1259">
        <v>7431417</v>
      </c>
      <c r="K1459" s="1260" t="s">
        <v>11221</v>
      </c>
      <c r="L1459" s="1260" t="s">
        <v>11155</v>
      </c>
      <c r="M1459" s="1260" t="s">
        <v>2565</v>
      </c>
      <c r="N1459" s="1260" t="s">
        <v>19536</v>
      </c>
      <c r="O1459" s="1260" t="s">
        <v>19533</v>
      </c>
      <c r="P1459" s="1260"/>
      <c r="Q1459" s="1260" t="s">
        <v>19537</v>
      </c>
      <c r="R1459" s="1260" t="s">
        <v>19538</v>
      </c>
      <c r="S1459" s="1259">
        <v>1</v>
      </c>
      <c r="T1459" s="1260"/>
      <c r="U1459" s="1260" t="s">
        <v>11921</v>
      </c>
      <c r="V1459" s="1260" t="s">
        <v>19539</v>
      </c>
      <c r="W1459" s="1259">
        <v>0</v>
      </c>
      <c r="X1459" s="1259">
        <v>1007</v>
      </c>
      <c r="Y1459" s="1259">
        <v>0</v>
      </c>
    </row>
    <row r="1460" spans="1:25">
      <c r="A1460" s="1350">
        <v>11202001124</v>
      </c>
      <c r="B1460" s="1260"/>
      <c r="C1460" s="1260" t="s">
        <v>19540</v>
      </c>
      <c r="D1460" s="1260" t="s">
        <v>19541</v>
      </c>
      <c r="E1460" s="1260" t="s">
        <v>11461</v>
      </c>
      <c r="F1460" s="1260" t="s">
        <v>19542</v>
      </c>
      <c r="G1460" s="1260" t="s">
        <v>19543</v>
      </c>
      <c r="H1460" s="1260" t="s">
        <v>11153</v>
      </c>
      <c r="I1460" s="1260" t="s">
        <v>11164</v>
      </c>
      <c r="J1460" s="1259">
        <v>7431416</v>
      </c>
      <c r="K1460" s="1260" t="s">
        <v>11221</v>
      </c>
      <c r="L1460" s="1260" t="s">
        <v>11155</v>
      </c>
      <c r="M1460" s="1260" t="s">
        <v>262</v>
      </c>
      <c r="N1460" s="1260"/>
      <c r="O1460" s="1260" t="s">
        <v>19541</v>
      </c>
      <c r="P1460" s="1260"/>
      <c r="Q1460" s="1260"/>
      <c r="R1460" s="1260"/>
      <c r="S1460" s="1259">
        <v>1</v>
      </c>
      <c r="T1460" s="1260"/>
      <c r="U1460" s="1260"/>
      <c r="V1460" s="1260"/>
      <c r="W1460" s="1259">
        <v>0</v>
      </c>
      <c r="X1460" s="1259">
        <v>1007</v>
      </c>
      <c r="Y1460" s="1259">
        <v>0</v>
      </c>
    </row>
    <row r="1461" spans="1:25">
      <c r="A1461" s="1350">
        <v>11202001123</v>
      </c>
      <c r="B1461" s="1260"/>
      <c r="C1461" s="1260" t="s">
        <v>19544</v>
      </c>
      <c r="D1461" s="1260" t="s">
        <v>2285</v>
      </c>
      <c r="E1461" s="1260" t="s">
        <v>12552</v>
      </c>
      <c r="F1461" s="1260" t="s">
        <v>19519</v>
      </c>
      <c r="G1461" s="1260" t="s">
        <v>19545</v>
      </c>
      <c r="H1461" s="1260" t="s">
        <v>11153</v>
      </c>
      <c r="I1461" s="1260" t="s">
        <v>10976</v>
      </c>
      <c r="J1461" s="1259">
        <v>7431415</v>
      </c>
      <c r="K1461" s="1260" t="s">
        <v>11221</v>
      </c>
      <c r="L1461" s="1260" t="s">
        <v>11155</v>
      </c>
      <c r="M1461" s="1260" t="s">
        <v>262</v>
      </c>
      <c r="N1461" s="1260"/>
      <c r="O1461" s="1260" t="s">
        <v>2285</v>
      </c>
      <c r="P1461" s="1260"/>
      <c r="Q1461" s="1260"/>
      <c r="R1461" s="1260"/>
      <c r="S1461" s="1259">
        <v>1</v>
      </c>
      <c r="T1461" s="1260"/>
      <c r="U1461" s="1260"/>
      <c r="V1461" s="1260"/>
      <c r="W1461" s="1259">
        <v>0</v>
      </c>
      <c r="X1461" s="1259">
        <v>1007</v>
      </c>
      <c r="Y1461" s="1259">
        <v>0</v>
      </c>
    </row>
    <row r="1462" spans="1:25">
      <c r="A1462" s="1350">
        <v>11202001122</v>
      </c>
      <c r="B1462" s="1260"/>
      <c r="C1462" s="1260" t="s">
        <v>19546</v>
      </c>
      <c r="D1462" s="1260" t="s">
        <v>19547</v>
      </c>
      <c r="E1462" s="1260" t="s">
        <v>11560</v>
      </c>
      <c r="F1462" s="1260" t="s">
        <v>19548</v>
      </c>
      <c r="G1462" s="1260" t="s">
        <v>19549</v>
      </c>
      <c r="H1462" s="1260" t="s">
        <v>11153</v>
      </c>
      <c r="I1462" s="1260" t="s">
        <v>11164</v>
      </c>
      <c r="J1462" s="1259">
        <v>7431414</v>
      </c>
      <c r="K1462" s="1260" t="s">
        <v>11221</v>
      </c>
      <c r="L1462" s="1260" t="s">
        <v>11155</v>
      </c>
      <c r="M1462" s="1260" t="s">
        <v>1658</v>
      </c>
      <c r="N1462" s="1260" t="s">
        <v>19550</v>
      </c>
      <c r="O1462" s="1260" t="s">
        <v>19547</v>
      </c>
      <c r="P1462" s="1260"/>
      <c r="Q1462" s="1260"/>
      <c r="R1462" s="1260"/>
      <c r="S1462" s="1259">
        <v>1</v>
      </c>
      <c r="T1462" s="1260"/>
      <c r="U1462" s="1260" t="s">
        <v>11209</v>
      </c>
      <c r="V1462" s="1260" t="s">
        <v>11331</v>
      </c>
      <c r="W1462" s="1259">
        <v>0</v>
      </c>
      <c r="X1462" s="1259">
        <v>1007</v>
      </c>
      <c r="Y1462" s="1259">
        <v>0</v>
      </c>
    </row>
    <row r="1463" spans="1:25">
      <c r="A1463" s="1350">
        <v>11202001121</v>
      </c>
      <c r="B1463" s="1260"/>
      <c r="C1463" s="1260" t="s">
        <v>19551</v>
      </c>
      <c r="D1463" s="1260" t="s">
        <v>19552</v>
      </c>
      <c r="E1463" s="1260" t="s">
        <v>12993</v>
      </c>
      <c r="F1463" s="1260" t="s">
        <v>19534</v>
      </c>
      <c r="G1463" s="1260" t="s">
        <v>19553</v>
      </c>
      <c r="H1463" s="1260" t="s">
        <v>11153</v>
      </c>
      <c r="I1463" s="1260" t="s">
        <v>11164</v>
      </c>
      <c r="J1463" s="1259">
        <v>7431413</v>
      </c>
      <c r="K1463" s="1260" t="s">
        <v>11221</v>
      </c>
      <c r="L1463" s="1260" t="s">
        <v>11155</v>
      </c>
      <c r="M1463" s="1260" t="s">
        <v>2399</v>
      </c>
      <c r="N1463" s="1260" t="s">
        <v>19554</v>
      </c>
      <c r="O1463" s="1260" t="s">
        <v>19552</v>
      </c>
      <c r="P1463" s="1260"/>
      <c r="Q1463" s="1260"/>
      <c r="R1463" s="1260"/>
      <c r="S1463" s="1259">
        <v>1</v>
      </c>
      <c r="T1463" s="1260"/>
      <c r="U1463" s="1260" t="s">
        <v>12320</v>
      </c>
      <c r="V1463" s="1260" t="s">
        <v>15452</v>
      </c>
      <c r="W1463" s="1259">
        <v>0</v>
      </c>
      <c r="X1463" s="1259">
        <v>1007</v>
      </c>
      <c r="Y1463" s="1259">
        <v>0</v>
      </c>
    </row>
    <row r="1464" spans="1:25">
      <c r="A1464" s="1350">
        <v>11202001120</v>
      </c>
      <c r="B1464" s="1260"/>
      <c r="C1464" s="1260" t="s">
        <v>19555</v>
      </c>
      <c r="D1464" s="1260" t="s">
        <v>19556</v>
      </c>
      <c r="E1464" s="1260" t="s">
        <v>11353</v>
      </c>
      <c r="F1464" s="1260" t="s">
        <v>12466</v>
      </c>
      <c r="G1464" s="1260" t="s">
        <v>19557</v>
      </c>
      <c r="H1464" s="1260" t="s">
        <v>11153</v>
      </c>
      <c r="I1464" s="1260" t="s">
        <v>10976</v>
      </c>
      <c r="J1464" s="1259">
        <v>7431412</v>
      </c>
      <c r="K1464" s="1260" t="s">
        <v>11221</v>
      </c>
      <c r="L1464" s="1260" t="s">
        <v>11155</v>
      </c>
      <c r="M1464" s="1260" t="s">
        <v>262</v>
      </c>
      <c r="N1464" s="1260"/>
      <c r="O1464" s="1260" t="s">
        <v>19556</v>
      </c>
      <c r="P1464" s="1260"/>
      <c r="Q1464" s="1260"/>
      <c r="R1464" s="1260"/>
      <c r="S1464" s="1259">
        <v>1</v>
      </c>
      <c r="T1464" s="1260"/>
      <c r="U1464" s="1260"/>
      <c r="V1464" s="1260"/>
      <c r="W1464" s="1259">
        <v>0</v>
      </c>
      <c r="X1464" s="1259">
        <v>1007</v>
      </c>
      <c r="Y1464" s="1259">
        <v>0</v>
      </c>
    </row>
    <row r="1465" spans="1:25">
      <c r="A1465" s="1350">
        <v>11202001119</v>
      </c>
      <c r="B1465" s="1260"/>
      <c r="C1465" s="1260" t="s">
        <v>19558</v>
      </c>
      <c r="D1465" s="1260" t="s">
        <v>19559</v>
      </c>
      <c r="E1465" s="1260" t="s">
        <v>11151</v>
      </c>
      <c r="F1465" s="1260" t="s">
        <v>11176</v>
      </c>
      <c r="G1465" s="1260" t="s">
        <v>19560</v>
      </c>
      <c r="H1465" s="1260" t="s">
        <v>11153</v>
      </c>
      <c r="I1465" s="1260" t="s">
        <v>11177</v>
      </c>
      <c r="J1465" s="1259">
        <v>7431411</v>
      </c>
      <c r="K1465" s="1260" t="s">
        <v>11221</v>
      </c>
      <c r="L1465" s="1260" t="s">
        <v>11155</v>
      </c>
      <c r="M1465" s="1260" t="s">
        <v>1689</v>
      </c>
      <c r="N1465" s="1260" t="s">
        <v>19561</v>
      </c>
      <c r="O1465" s="1260" t="s">
        <v>19559</v>
      </c>
      <c r="P1465" s="1260"/>
      <c r="Q1465" s="1260"/>
      <c r="R1465" s="1260" t="s">
        <v>19562</v>
      </c>
      <c r="S1465" s="1259">
        <v>1</v>
      </c>
      <c r="T1465" s="1260"/>
      <c r="U1465" s="1260" t="s">
        <v>11269</v>
      </c>
      <c r="V1465" s="1260" t="s">
        <v>14651</v>
      </c>
      <c r="W1465" s="1259">
        <v>0</v>
      </c>
      <c r="X1465" s="1259">
        <v>1007</v>
      </c>
      <c r="Y1465" s="1259">
        <v>0</v>
      </c>
    </row>
    <row r="1466" spans="1:25">
      <c r="A1466" s="1350">
        <v>11202001118</v>
      </c>
      <c r="B1466" s="1260"/>
      <c r="C1466" s="1260" t="s">
        <v>19563</v>
      </c>
      <c r="D1466" s="1260" t="s">
        <v>19564</v>
      </c>
      <c r="E1466" s="1260" t="s">
        <v>12993</v>
      </c>
      <c r="F1466" s="1260" t="s">
        <v>19565</v>
      </c>
      <c r="G1466" s="1260" t="s">
        <v>19566</v>
      </c>
      <c r="H1466" s="1260" t="s">
        <v>11153</v>
      </c>
      <c r="I1466" s="1260" t="s">
        <v>11164</v>
      </c>
      <c r="J1466" s="1259">
        <v>7431410</v>
      </c>
      <c r="K1466" s="1260" t="s">
        <v>11221</v>
      </c>
      <c r="L1466" s="1260" t="s">
        <v>11155</v>
      </c>
      <c r="M1466" s="1260" t="s">
        <v>2411</v>
      </c>
      <c r="N1466" s="1260" t="s">
        <v>19567</v>
      </c>
      <c r="O1466" s="1260" t="s">
        <v>19564</v>
      </c>
      <c r="P1466" s="1260" t="s">
        <v>19568</v>
      </c>
      <c r="Q1466" s="1260" t="s">
        <v>11985</v>
      </c>
      <c r="R1466" s="1260" t="s">
        <v>19568</v>
      </c>
      <c r="S1466" s="1259">
        <v>1</v>
      </c>
      <c r="T1466" s="1260" t="s">
        <v>19569</v>
      </c>
      <c r="U1466" s="1260" t="s">
        <v>11921</v>
      </c>
      <c r="V1466" s="1260" t="s">
        <v>15184</v>
      </c>
      <c r="W1466" s="1259">
        <v>0</v>
      </c>
      <c r="X1466" s="1259">
        <v>1007</v>
      </c>
      <c r="Y1466" s="1259">
        <v>0</v>
      </c>
    </row>
    <row r="1467" spans="1:25">
      <c r="A1467" s="1350">
        <v>11202001117</v>
      </c>
      <c r="B1467" s="1260" t="s">
        <v>19570</v>
      </c>
      <c r="C1467" s="1260" t="s">
        <v>19571</v>
      </c>
      <c r="D1467" s="1260" t="s">
        <v>19564</v>
      </c>
      <c r="E1467" s="1260" t="s">
        <v>12993</v>
      </c>
      <c r="F1467" s="1260" t="s">
        <v>19572</v>
      </c>
      <c r="G1467" s="1260" t="s">
        <v>19573</v>
      </c>
      <c r="H1467" s="1260" t="s">
        <v>11153</v>
      </c>
      <c r="I1467" s="1260" t="s">
        <v>11164</v>
      </c>
      <c r="J1467" s="1259">
        <v>7431409</v>
      </c>
      <c r="K1467" s="1260" t="s">
        <v>11221</v>
      </c>
      <c r="L1467" s="1260" t="s">
        <v>11155</v>
      </c>
      <c r="M1467" s="1260" t="s">
        <v>2411</v>
      </c>
      <c r="N1467" s="1260" t="s">
        <v>19567</v>
      </c>
      <c r="O1467" s="1260" t="s">
        <v>19564</v>
      </c>
      <c r="P1467" s="1260" t="s">
        <v>19574</v>
      </c>
      <c r="Q1467" s="1260" t="s">
        <v>11985</v>
      </c>
      <c r="R1467" s="1260" t="s">
        <v>19568</v>
      </c>
      <c r="S1467" s="1259">
        <v>1</v>
      </c>
      <c r="T1467" s="1260" t="s">
        <v>19569</v>
      </c>
      <c r="U1467" s="1260" t="s">
        <v>11921</v>
      </c>
      <c r="V1467" s="1260" t="s">
        <v>15184</v>
      </c>
      <c r="W1467" s="1259">
        <v>0</v>
      </c>
      <c r="X1467" s="1259">
        <v>1007</v>
      </c>
      <c r="Y1467" s="1259">
        <v>0</v>
      </c>
    </row>
    <row r="1468" spans="1:25">
      <c r="A1468" s="1350">
        <v>11202001116</v>
      </c>
      <c r="B1468" s="1260"/>
      <c r="C1468" s="1260" t="s">
        <v>19575</v>
      </c>
      <c r="D1468" s="1260" t="s">
        <v>19576</v>
      </c>
      <c r="E1468" s="1260" t="s">
        <v>11266</v>
      </c>
      <c r="F1468" s="1260" t="s">
        <v>16544</v>
      </c>
      <c r="G1468" s="1260" t="s">
        <v>19577</v>
      </c>
      <c r="H1468" s="1260" t="s">
        <v>11153</v>
      </c>
      <c r="I1468" s="1260" t="s">
        <v>10976</v>
      </c>
      <c r="J1468" s="1259">
        <v>7431408</v>
      </c>
      <c r="K1468" s="1260" t="s">
        <v>11221</v>
      </c>
      <c r="L1468" s="1260" t="s">
        <v>11155</v>
      </c>
      <c r="M1468" s="1260" t="s">
        <v>262</v>
      </c>
      <c r="N1468" s="1260"/>
      <c r="O1468" s="1260" t="s">
        <v>19576</v>
      </c>
      <c r="P1468" s="1259">
        <v>8901483</v>
      </c>
      <c r="Q1468" s="1260" t="s">
        <v>19578</v>
      </c>
      <c r="R1468" s="1259">
        <v>8901483</v>
      </c>
      <c r="S1468" s="1259">
        <v>1</v>
      </c>
      <c r="T1468" s="1260"/>
      <c r="U1468" s="1260"/>
      <c r="V1468" s="1260"/>
      <c r="W1468" s="1259">
        <v>0</v>
      </c>
      <c r="X1468" s="1259">
        <v>1007</v>
      </c>
      <c r="Y1468" s="1259">
        <v>0</v>
      </c>
    </row>
    <row r="1469" spans="1:25">
      <c r="A1469" s="1350">
        <v>11202001115</v>
      </c>
      <c r="B1469" s="1260" t="s">
        <v>19579</v>
      </c>
      <c r="C1469" s="1260" t="s">
        <v>19580</v>
      </c>
      <c r="D1469" s="1260" t="s">
        <v>19518</v>
      </c>
      <c r="E1469" s="1260" t="s">
        <v>11747</v>
      </c>
      <c r="F1469" s="1260" t="s">
        <v>11436</v>
      </c>
      <c r="G1469" s="1260" t="s">
        <v>19581</v>
      </c>
      <c r="H1469" s="1260" t="s">
        <v>11153</v>
      </c>
      <c r="I1469" s="1260" t="s">
        <v>10976</v>
      </c>
      <c r="J1469" s="1259">
        <v>7431407</v>
      </c>
      <c r="K1469" s="1260" t="s">
        <v>11221</v>
      </c>
      <c r="L1469" s="1260" t="s">
        <v>11155</v>
      </c>
      <c r="M1469" s="1260" t="s">
        <v>2536</v>
      </c>
      <c r="N1469" s="1260" t="s">
        <v>17625</v>
      </c>
      <c r="O1469" s="1260" t="s">
        <v>19518</v>
      </c>
      <c r="P1469" s="1260" t="s">
        <v>19521</v>
      </c>
      <c r="Q1469" s="1260" t="s">
        <v>19582</v>
      </c>
      <c r="R1469" s="1260" t="s">
        <v>19521</v>
      </c>
      <c r="S1469" s="1259">
        <v>1</v>
      </c>
      <c r="T1469" s="1260" t="s">
        <v>19583</v>
      </c>
      <c r="U1469" s="1260" t="s">
        <v>11158</v>
      </c>
      <c r="V1469" s="1260" t="s">
        <v>11565</v>
      </c>
      <c r="W1469" s="1259">
        <v>0</v>
      </c>
      <c r="X1469" s="1259">
        <v>1007</v>
      </c>
      <c r="Y1469" s="1259">
        <v>0</v>
      </c>
    </row>
    <row r="1470" spans="1:25">
      <c r="A1470" s="1350">
        <v>11202001114</v>
      </c>
      <c r="B1470" s="1260"/>
      <c r="C1470" s="1260" t="s">
        <v>19584</v>
      </c>
      <c r="D1470" s="1260" t="s">
        <v>19585</v>
      </c>
      <c r="E1470" s="1260" t="s">
        <v>12305</v>
      </c>
      <c r="F1470" s="1260" t="s">
        <v>19586</v>
      </c>
      <c r="G1470" s="1260" t="s">
        <v>19587</v>
      </c>
      <c r="H1470" s="1260" t="s">
        <v>11153</v>
      </c>
      <c r="I1470" s="1260" t="s">
        <v>10976</v>
      </c>
      <c r="J1470" s="1259">
        <v>7431406</v>
      </c>
      <c r="K1470" s="1260" t="s">
        <v>11221</v>
      </c>
      <c r="L1470" s="1260" t="s">
        <v>11155</v>
      </c>
      <c r="M1470" s="1260" t="s">
        <v>2278</v>
      </c>
      <c r="N1470" s="1260" t="s">
        <v>19588</v>
      </c>
      <c r="O1470" s="1260" t="s">
        <v>19585</v>
      </c>
      <c r="P1470" s="1260"/>
      <c r="Q1470" s="1260" t="s">
        <v>15567</v>
      </c>
      <c r="R1470" s="1260" t="s">
        <v>19589</v>
      </c>
      <c r="S1470" s="1259">
        <v>1</v>
      </c>
      <c r="T1470" s="1260"/>
      <c r="U1470" s="1260" t="s">
        <v>11158</v>
      </c>
      <c r="V1470" s="1260" t="s">
        <v>11869</v>
      </c>
      <c r="W1470" s="1259">
        <v>0</v>
      </c>
      <c r="X1470" s="1259">
        <v>1007</v>
      </c>
      <c r="Y1470" s="1259">
        <v>0</v>
      </c>
    </row>
    <row r="1471" spans="1:25">
      <c r="A1471" s="1350">
        <v>11202001113</v>
      </c>
      <c r="B1471" s="1260" t="s">
        <v>19590</v>
      </c>
      <c r="C1471" s="1260" t="s">
        <v>19591</v>
      </c>
      <c r="D1471" s="1260" t="s">
        <v>19592</v>
      </c>
      <c r="E1471" s="1260" t="s">
        <v>11426</v>
      </c>
      <c r="F1471" s="1260" t="s">
        <v>11176</v>
      </c>
      <c r="G1471" s="1260" t="s">
        <v>19593</v>
      </c>
      <c r="H1471" s="1260" t="s">
        <v>11153</v>
      </c>
      <c r="I1471" s="1260" t="s">
        <v>11177</v>
      </c>
      <c r="J1471" s="1259">
        <v>7431405</v>
      </c>
      <c r="K1471" s="1260" t="s">
        <v>11221</v>
      </c>
      <c r="L1471" s="1260" t="s">
        <v>11155</v>
      </c>
      <c r="M1471" s="1260" t="s">
        <v>2126</v>
      </c>
      <c r="N1471" s="1260" t="s">
        <v>19594</v>
      </c>
      <c r="O1471" s="1260" t="s">
        <v>19592</v>
      </c>
      <c r="P1471" s="1260" t="s">
        <v>19595</v>
      </c>
      <c r="Q1471" s="1260" t="s">
        <v>11411</v>
      </c>
      <c r="R1471" s="1260" t="s">
        <v>19596</v>
      </c>
      <c r="S1471" s="1259">
        <v>1</v>
      </c>
      <c r="T1471" s="1260" t="s">
        <v>19597</v>
      </c>
      <c r="U1471" s="1260" t="s">
        <v>11198</v>
      </c>
      <c r="V1471" s="1260" t="s">
        <v>12585</v>
      </c>
      <c r="W1471" s="1259">
        <v>0</v>
      </c>
      <c r="X1471" s="1259">
        <v>1007</v>
      </c>
      <c r="Y1471" s="1259">
        <v>0</v>
      </c>
    </row>
    <row r="1472" spans="1:25">
      <c r="A1472" s="1350">
        <v>11202001112</v>
      </c>
      <c r="B1472" s="1260"/>
      <c r="C1472" s="1260" t="s">
        <v>19598</v>
      </c>
      <c r="D1472" s="1260" t="s">
        <v>19599</v>
      </c>
      <c r="E1472" s="1260" t="s">
        <v>11491</v>
      </c>
      <c r="F1472" s="1260" t="s">
        <v>16513</v>
      </c>
      <c r="G1472" s="1260" t="s">
        <v>19600</v>
      </c>
      <c r="H1472" s="1260" t="s">
        <v>11153</v>
      </c>
      <c r="I1472" s="1260" t="s">
        <v>10976</v>
      </c>
      <c r="J1472" s="1259">
        <v>7431404</v>
      </c>
      <c r="K1472" s="1260" t="s">
        <v>11221</v>
      </c>
      <c r="L1472" s="1260" t="s">
        <v>11155</v>
      </c>
      <c r="M1472" s="1260" t="s">
        <v>262</v>
      </c>
      <c r="N1472" s="1260"/>
      <c r="O1472" s="1260" t="s">
        <v>19599</v>
      </c>
      <c r="P1472" s="1259">
        <v>8952220</v>
      </c>
      <c r="Q1472" s="1260" t="s">
        <v>10976</v>
      </c>
      <c r="R1472" s="1259">
        <v>8952220</v>
      </c>
      <c r="S1472" s="1259">
        <v>1</v>
      </c>
      <c r="T1472" s="1260"/>
      <c r="U1472" s="1260"/>
      <c r="V1472" s="1260"/>
      <c r="W1472" s="1259">
        <v>0</v>
      </c>
      <c r="X1472" s="1259">
        <v>1007</v>
      </c>
      <c r="Y1472" s="1259">
        <v>0</v>
      </c>
    </row>
    <row r="1473" spans="1:25">
      <c r="A1473" s="1350">
        <v>11202001111</v>
      </c>
      <c r="B1473" s="1260"/>
      <c r="C1473" s="1260" t="s">
        <v>19601</v>
      </c>
      <c r="D1473" s="1260" t="s">
        <v>19602</v>
      </c>
      <c r="E1473" s="1260" t="s">
        <v>11266</v>
      </c>
      <c r="F1473" s="1260" t="s">
        <v>11440</v>
      </c>
      <c r="G1473" s="1260" t="s">
        <v>19603</v>
      </c>
      <c r="H1473" s="1260" t="s">
        <v>11153</v>
      </c>
      <c r="I1473" s="1260" t="s">
        <v>11177</v>
      </c>
      <c r="J1473" s="1259">
        <v>7431403</v>
      </c>
      <c r="K1473" s="1260" t="s">
        <v>11221</v>
      </c>
      <c r="L1473" s="1260" t="s">
        <v>11155</v>
      </c>
      <c r="M1473" s="1260" t="s">
        <v>262</v>
      </c>
      <c r="N1473" s="1260"/>
      <c r="O1473" s="1260" t="s">
        <v>19602</v>
      </c>
      <c r="P1473" s="1260"/>
      <c r="Q1473" s="1260"/>
      <c r="R1473" s="1259">
        <v>7582247</v>
      </c>
      <c r="S1473" s="1259">
        <v>1</v>
      </c>
      <c r="T1473" s="1260"/>
      <c r="U1473" s="1260"/>
      <c r="V1473" s="1260"/>
      <c r="W1473" s="1259">
        <v>0</v>
      </c>
      <c r="X1473" s="1259">
        <v>1007</v>
      </c>
      <c r="Y1473" s="1259">
        <v>0</v>
      </c>
    </row>
    <row r="1474" spans="1:25">
      <c r="A1474" s="1350">
        <v>11202001110</v>
      </c>
      <c r="B1474" s="1260"/>
      <c r="C1474" s="1260" t="s">
        <v>19604</v>
      </c>
      <c r="D1474" s="1260" t="s">
        <v>11746</v>
      </c>
      <c r="E1474" s="1260" t="s">
        <v>11190</v>
      </c>
      <c r="F1474" s="1260" t="s">
        <v>11440</v>
      </c>
      <c r="G1474" s="1260" t="s">
        <v>19605</v>
      </c>
      <c r="H1474" s="1260" t="s">
        <v>11153</v>
      </c>
      <c r="I1474" s="1260" t="s">
        <v>11177</v>
      </c>
      <c r="J1474" s="1259">
        <v>7431402</v>
      </c>
      <c r="K1474" s="1260" t="s">
        <v>11221</v>
      </c>
      <c r="L1474" s="1260" t="s">
        <v>11155</v>
      </c>
      <c r="M1474" s="1260" t="s">
        <v>2358</v>
      </c>
      <c r="N1474" s="1260" t="s">
        <v>11749</v>
      </c>
      <c r="O1474" s="1260" t="s">
        <v>11746</v>
      </c>
      <c r="P1474" s="1260" t="s">
        <v>19606</v>
      </c>
      <c r="Q1474" s="1260"/>
      <c r="R1474" s="1260" t="s">
        <v>11750</v>
      </c>
      <c r="S1474" s="1259">
        <v>1</v>
      </c>
      <c r="T1474" s="1260"/>
      <c r="U1474" s="1260" t="s">
        <v>11751</v>
      </c>
      <c r="V1474" s="1260" t="s">
        <v>11752</v>
      </c>
      <c r="W1474" s="1259">
        <v>0</v>
      </c>
      <c r="X1474" s="1259">
        <v>1007</v>
      </c>
      <c r="Y1474" s="1259">
        <v>0</v>
      </c>
    </row>
    <row r="1475" spans="1:25">
      <c r="A1475" s="1350">
        <v>11202001109</v>
      </c>
      <c r="B1475" s="1260" t="s">
        <v>19607</v>
      </c>
      <c r="C1475" s="1260" t="s">
        <v>19608</v>
      </c>
      <c r="D1475" s="1260" t="s">
        <v>19609</v>
      </c>
      <c r="E1475" s="1260" t="s">
        <v>11203</v>
      </c>
      <c r="F1475" s="1260" t="s">
        <v>16000</v>
      </c>
      <c r="G1475" s="1260" t="s">
        <v>19610</v>
      </c>
      <c r="H1475" s="1260" t="s">
        <v>11153</v>
      </c>
      <c r="I1475" s="1260" t="s">
        <v>11164</v>
      </c>
      <c r="J1475" s="1259">
        <v>7431401</v>
      </c>
      <c r="K1475" s="1260" t="s">
        <v>11221</v>
      </c>
      <c r="L1475" s="1260" t="s">
        <v>11155</v>
      </c>
      <c r="M1475" s="1260" t="s">
        <v>2528</v>
      </c>
      <c r="N1475" s="1260" t="s">
        <v>19611</v>
      </c>
      <c r="O1475" s="1260" t="s">
        <v>19609</v>
      </c>
      <c r="P1475" s="1260" t="s">
        <v>19612</v>
      </c>
      <c r="Q1475" s="1260" t="s">
        <v>11394</v>
      </c>
      <c r="R1475" s="1260" t="s">
        <v>19613</v>
      </c>
      <c r="S1475" s="1259">
        <v>1</v>
      </c>
      <c r="T1475" s="1260" t="s">
        <v>19614</v>
      </c>
      <c r="U1475" s="1260" t="s">
        <v>11231</v>
      </c>
      <c r="V1475" s="1260" t="s">
        <v>19615</v>
      </c>
      <c r="W1475" s="1259">
        <v>0</v>
      </c>
      <c r="X1475" s="1259">
        <v>1007</v>
      </c>
      <c r="Y1475" s="1259">
        <v>0</v>
      </c>
    </row>
    <row r="1476" spans="1:25">
      <c r="A1476" s="1350">
        <v>11202001108</v>
      </c>
      <c r="B1476" s="1260"/>
      <c r="C1476" s="1260" t="s">
        <v>19616</v>
      </c>
      <c r="D1476" s="1260" t="s">
        <v>19617</v>
      </c>
      <c r="E1476" s="1260" t="s">
        <v>12007</v>
      </c>
      <c r="F1476" s="1260" t="s">
        <v>19618</v>
      </c>
      <c r="G1476" s="1260" t="s">
        <v>19619</v>
      </c>
      <c r="H1476" s="1260" t="s">
        <v>11153</v>
      </c>
      <c r="I1476" s="1260" t="s">
        <v>10976</v>
      </c>
      <c r="J1476" s="1259">
        <v>7431400</v>
      </c>
      <c r="K1476" s="1260" t="s">
        <v>11221</v>
      </c>
      <c r="L1476" s="1260" t="s">
        <v>11155</v>
      </c>
      <c r="M1476" s="1260" t="s">
        <v>2527</v>
      </c>
      <c r="N1476" s="1260" t="s">
        <v>14683</v>
      </c>
      <c r="O1476" s="1260" t="s">
        <v>19617</v>
      </c>
      <c r="P1476" s="1260"/>
      <c r="Q1476" s="1260" t="s">
        <v>12407</v>
      </c>
      <c r="R1476" s="1260" t="s">
        <v>19620</v>
      </c>
      <c r="S1476" s="1259">
        <v>1</v>
      </c>
      <c r="T1476" s="1260"/>
      <c r="U1476" s="1260" t="s">
        <v>11158</v>
      </c>
      <c r="V1476" s="1260" t="s">
        <v>11321</v>
      </c>
      <c r="W1476" s="1259">
        <v>0</v>
      </c>
      <c r="X1476" s="1259">
        <v>1007</v>
      </c>
      <c r="Y1476" s="1259">
        <v>0</v>
      </c>
    </row>
    <row r="1477" spans="1:25">
      <c r="A1477" s="1350">
        <v>11202001107</v>
      </c>
      <c r="B1477" s="1260"/>
      <c r="C1477" s="1260" t="s">
        <v>19621</v>
      </c>
      <c r="D1477" s="1260" t="s">
        <v>19622</v>
      </c>
      <c r="E1477" s="1260" t="s">
        <v>11190</v>
      </c>
      <c r="F1477" s="1260" t="s">
        <v>11440</v>
      </c>
      <c r="G1477" s="1260" t="s">
        <v>19623</v>
      </c>
      <c r="H1477" s="1260" t="s">
        <v>11153</v>
      </c>
      <c r="I1477" s="1260" t="s">
        <v>11177</v>
      </c>
      <c r="J1477" s="1259">
        <v>7431399</v>
      </c>
      <c r="K1477" s="1260" t="s">
        <v>11221</v>
      </c>
      <c r="L1477" s="1260" t="s">
        <v>11155</v>
      </c>
      <c r="M1477" s="1260" t="s">
        <v>1295</v>
      </c>
      <c r="N1477" s="1260" t="s">
        <v>19624</v>
      </c>
      <c r="O1477" s="1260" t="s">
        <v>19622</v>
      </c>
      <c r="P1477" s="1260" t="s">
        <v>19625</v>
      </c>
      <c r="Q1477" s="1260"/>
      <c r="R1477" s="1260" t="s">
        <v>19625</v>
      </c>
      <c r="S1477" s="1259">
        <v>1</v>
      </c>
      <c r="T1477" s="1260"/>
      <c r="U1477" s="1260" t="s">
        <v>11158</v>
      </c>
      <c r="V1477" s="1260" t="s">
        <v>11263</v>
      </c>
      <c r="W1477" s="1259">
        <v>0</v>
      </c>
      <c r="X1477" s="1259">
        <v>1007</v>
      </c>
      <c r="Y1477" s="1259">
        <v>0</v>
      </c>
    </row>
    <row r="1478" spans="1:25">
      <c r="A1478" s="1350">
        <v>11202001106</v>
      </c>
      <c r="B1478" s="1260"/>
      <c r="C1478" s="1260" t="s">
        <v>19626</v>
      </c>
      <c r="D1478" s="1260" t="s">
        <v>19627</v>
      </c>
      <c r="E1478" s="1260" t="s">
        <v>11162</v>
      </c>
      <c r="F1478" s="1260" t="s">
        <v>19628</v>
      </c>
      <c r="G1478" s="1260" t="s">
        <v>19629</v>
      </c>
      <c r="H1478" s="1260" t="s">
        <v>11153</v>
      </c>
      <c r="I1478" s="1260" t="s">
        <v>11243</v>
      </c>
      <c r="J1478" s="1259">
        <v>7431398</v>
      </c>
      <c r="K1478" s="1260" t="s">
        <v>11221</v>
      </c>
      <c r="L1478" s="1260" t="s">
        <v>11155</v>
      </c>
      <c r="M1478" s="1260" t="s">
        <v>262</v>
      </c>
      <c r="N1478" s="1260"/>
      <c r="O1478" s="1260" t="s">
        <v>19627</v>
      </c>
      <c r="P1478" s="1260"/>
      <c r="Q1478" s="1260" t="s">
        <v>19630</v>
      </c>
      <c r="R1478" s="1260"/>
      <c r="S1478" s="1259">
        <v>1</v>
      </c>
      <c r="T1478" s="1260"/>
      <c r="U1478" s="1260"/>
      <c r="V1478" s="1260"/>
      <c r="W1478" s="1259">
        <v>0</v>
      </c>
      <c r="X1478" s="1259">
        <v>1007</v>
      </c>
      <c r="Y1478" s="1259">
        <v>0</v>
      </c>
    </row>
    <row r="1479" spans="1:25">
      <c r="A1479" s="1350">
        <v>11202001105</v>
      </c>
      <c r="B1479" s="1260" t="s">
        <v>19631</v>
      </c>
      <c r="C1479" s="1260" t="s">
        <v>19632</v>
      </c>
      <c r="D1479" s="1260" t="s">
        <v>19633</v>
      </c>
      <c r="E1479" s="1260" t="s">
        <v>11266</v>
      </c>
      <c r="F1479" s="1260" t="s">
        <v>19572</v>
      </c>
      <c r="G1479" s="1260" t="s">
        <v>19634</v>
      </c>
      <c r="H1479" s="1260" t="s">
        <v>11153</v>
      </c>
      <c r="I1479" s="1260" t="s">
        <v>11164</v>
      </c>
      <c r="J1479" s="1259">
        <v>7431397</v>
      </c>
      <c r="K1479" s="1260" t="s">
        <v>11221</v>
      </c>
      <c r="L1479" s="1260" t="s">
        <v>11155</v>
      </c>
      <c r="M1479" s="1260" t="s">
        <v>2086</v>
      </c>
      <c r="N1479" s="1260" t="s">
        <v>19635</v>
      </c>
      <c r="O1479" s="1260" t="s">
        <v>19633</v>
      </c>
      <c r="P1479" s="1260" t="s">
        <v>19636</v>
      </c>
      <c r="Q1479" s="1260" t="s">
        <v>12423</v>
      </c>
      <c r="R1479" s="1260" t="s">
        <v>19636</v>
      </c>
      <c r="S1479" s="1259">
        <v>1</v>
      </c>
      <c r="T1479" s="1260" t="s">
        <v>19637</v>
      </c>
      <c r="U1479" s="1260" t="s">
        <v>11405</v>
      </c>
      <c r="V1479" s="1260" t="s">
        <v>11406</v>
      </c>
      <c r="W1479" s="1259">
        <v>0</v>
      </c>
      <c r="X1479" s="1259">
        <v>1007</v>
      </c>
      <c r="Y1479" s="1259">
        <v>0</v>
      </c>
    </row>
    <row r="1480" spans="1:25">
      <c r="A1480" s="1350">
        <v>11202001104</v>
      </c>
      <c r="B1480" s="1260"/>
      <c r="C1480" s="1260" t="s">
        <v>19638</v>
      </c>
      <c r="D1480" s="1260" t="s">
        <v>19639</v>
      </c>
      <c r="E1480" s="1260" t="s">
        <v>17587</v>
      </c>
      <c r="F1480" s="1260" t="s">
        <v>19572</v>
      </c>
      <c r="G1480" s="1260" t="s">
        <v>19640</v>
      </c>
      <c r="H1480" s="1260" t="s">
        <v>11153</v>
      </c>
      <c r="I1480" s="1260" t="s">
        <v>11164</v>
      </c>
      <c r="J1480" s="1259">
        <v>7431396</v>
      </c>
      <c r="K1480" s="1260" t="s">
        <v>11221</v>
      </c>
      <c r="L1480" s="1260" t="s">
        <v>11155</v>
      </c>
      <c r="M1480" s="1260" t="s">
        <v>1293</v>
      </c>
      <c r="N1480" s="1260" t="s">
        <v>19641</v>
      </c>
      <c r="O1480" s="1260" t="s">
        <v>19639</v>
      </c>
      <c r="P1480" s="1260"/>
      <c r="Q1480" s="1260"/>
      <c r="R1480" s="1260" t="s">
        <v>19642</v>
      </c>
      <c r="S1480" s="1259">
        <v>1</v>
      </c>
      <c r="T1480" s="1260"/>
      <c r="U1480" s="1260" t="s">
        <v>11921</v>
      </c>
      <c r="V1480" s="1260" t="s">
        <v>12590</v>
      </c>
      <c r="W1480" s="1259">
        <v>0</v>
      </c>
      <c r="X1480" s="1259">
        <v>1007</v>
      </c>
      <c r="Y1480" s="1259">
        <v>0</v>
      </c>
    </row>
    <row r="1481" spans="1:25">
      <c r="A1481" s="1350">
        <v>11202001103</v>
      </c>
      <c r="B1481" s="1260"/>
      <c r="C1481" s="1260" t="s">
        <v>19643</v>
      </c>
      <c r="D1481" s="1260" t="s">
        <v>19644</v>
      </c>
      <c r="E1481" s="1260" t="s">
        <v>19390</v>
      </c>
      <c r="F1481" s="1260" t="s">
        <v>19645</v>
      </c>
      <c r="G1481" s="1260" t="s">
        <v>19646</v>
      </c>
      <c r="H1481" s="1260" t="s">
        <v>11153</v>
      </c>
      <c r="I1481" s="1260" t="s">
        <v>11164</v>
      </c>
      <c r="J1481" s="1259">
        <v>7431395</v>
      </c>
      <c r="K1481" s="1260" t="s">
        <v>11221</v>
      </c>
      <c r="L1481" s="1260" t="s">
        <v>11155</v>
      </c>
      <c r="M1481" s="1260" t="s">
        <v>262</v>
      </c>
      <c r="N1481" s="1260"/>
      <c r="O1481" s="1260" t="s">
        <v>19644</v>
      </c>
      <c r="P1481" s="1260"/>
      <c r="Q1481" s="1260"/>
      <c r="R1481" s="1260"/>
      <c r="S1481" s="1259">
        <v>1</v>
      </c>
      <c r="T1481" s="1260"/>
      <c r="U1481" s="1260"/>
      <c r="V1481" s="1260"/>
      <c r="W1481" s="1259">
        <v>0</v>
      </c>
      <c r="X1481" s="1259">
        <v>1007</v>
      </c>
      <c r="Y1481" s="1259">
        <v>0</v>
      </c>
    </row>
    <row r="1482" spans="1:25">
      <c r="A1482" s="1350">
        <v>11202001102</v>
      </c>
      <c r="B1482" s="1260"/>
      <c r="C1482" s="1260" t="s">
        <v>19647</v>
      </c>
      <c r="D1482" s="1260" t="s">
        <v>19648</v>
      </c>
      <c r="E1482" s="1260" t="s">
        <v>11491</v>
      </c>
      <c r="F1482" s="1260" t="s">
        <v>19649</v>
      </c>
      <c r="G1482" s="1260" t="s">
        <v>19650</v>
      </c>
      <c r="H1482" s="1260" t="s">
        <v>11153</v>
      </c>
      <c r="I1482" s="1260" t="s">
        <v>11243</v>
      </c>
      <c r="J1482" s="1259">
        <v>7431394</v>
      </c>
      <c r="K1482" s="1260" t="s">
        <v>11221</v>
      </c>
      <c r="L1482" s="1260" t="s">
        <v>11155</v>
      </c>
      <c r="M1482" s="1260" t="s">
        <v>262</v>
      </c>
      <c r="N1482" s="1260"/>
      <c r="O1482" s="1260" t="s">
        <v>19648</v>
      </c>
      <c r="P1482" s="1260"/>
      <c r="Q1482" s="1260" t="s">
        <v>11450</v>
      </c>
      <c r="R1482" s="1260"/>
      <c r="S1482" s="1259">
        <v>1</v>
      </c>
      <c r="T1482" s="1260"/>
      <c r="U1482" s="1260"/>
      <c r="V1482" s="1260"/>
      <c r="W1482" s="1259">
        <v>0</v>
      </c>
      <c r="X1482" s="1259">
        <v>1007</v>
      </c>
      <c r="Y1482" s="1259">
        <v>0</v>
      </c>
    </row>
    <row r="1483" spans="1:25">
      <c r="A1483" s="1350">
        <v>11202001101</v>
      </c>
      <c r="B1483" s="1260" t="s">
        <v>19651</v>
      </c>
      <c r="C1483" s="1260" t="s">
        <v>19647</v>
      </c>
      <c r="D1483" s="1260" t="s">
        <v>19436</v>
      </c>
      <c r="E1483" s="1260" t="s">
        <v>12267</v>
      </c>
      <c r="F1483" s="1260" t="s">
        <v>19652</v>
      </c>
      <c r="G1483" s="1260" t="s">
        <v>19653</v>
      </c>
      <c r="H1483" s="1260" t="s">
        <v>11153</v>
      </c>
      <c r="I1483" s="1260" t="s">
        <v>10976</v>
      </c>
      <c r="J1483" s="1259">
        <v>7431393</v>
      </c>
      <c r="K1483" s="1260" t="s">
        <v>11221</v>
      </c>
      <c r="L1483" s="1260" t="s">
        <v>11155</v>
      </c>
      <c r="M1483" s="1260" t="s">
        <v>2284</v>
      </c>
      <c r="N1483" s="1260" t="s">
        <v>19438</v>
      </c>
      <c r="O1483" s="1260" t="s">
        <v>19436</v>
      </c>
      <c r="P1483" s="1260" t="s">
        <v>19654</v>
      </c>
      <c r="Q1483" s="1260" t="s">
        <v>19655</v>
      </c>
      <c r="R1483" s="1260" t="s">
        <v>19439</v>
      </c>
      <c r="S1483" s="1259">
        <v>1</v>
      </c>
      <c r="T1483" s="1260" t="s">
        <v>19656</v>
      </c>
      <c r="U1483" s="1260" t="s">
        <v>11231</v>
      </c>
      <c r="V1483" s="1260" t="s">
        <v>14282</v>
      </c>
      <c r="W1483" s="1259">
        <v>0</v>
      </c>
      <c r="X1483" s="1259">
        <v>1007</v>
      </c>
      <c r="Y1483" s="1259">
        <v>0</v>
      </c>
    </row>
    <row r="1484" spans="1:25">
      <c r="A1484" s="1350">
        <v>11202001100</v>
      </c>
      <c r="B1484" s="1260"/>
      <c r="C1484" s="1260" t="s">
        <v>19657</v>
      </c>
      <c r="D1484" s="1260" t="s">
        <v>19658</v>
      </c>
      <c r="E1484" s="1260" t="s">
        <v>11251</v>
      </c>
      <c r="F1484" s="1260" t="s">
        <v>11440</v>
      </c>
      <c r="G1484" s="1260" t="s">
        <v>19659</v>
      </c>
      <c r="H1484" s="1260" t="s">
        <v>11153</v>
      </c>
      <c r="I1484" s="1260" t="s">
        <v>11177</v>
      </c>
      <c r="J1484" s="1259">
        <v>7431392</v>
      </c>
      <c r="K1484" s="1260" t="s">
        <v>11221</v>
      </c>
      <c r="L1484" s="1260" t="s">
        <v>11155</v>
      </c>
      <c r="M1484" s="1260" t="s">
        <v>262</v>
      </c>
      <c r="N1484" s="1260"/>
      <c r="O1484" s="1260" t="s">
        <v>19658</v>
      </c>
      <c r="P1484" s="1260"/>
      <c r="Q1484" s="1260"/>
      <c r="R1484" s="1260"/>
      <c r="S1484" s="1259">
        <v>1</v>
      </c>
      <c r="T1484" s="1260"/>
      <c r="U1484" s="1260"/>
      <c r="V1484" s="1260"/>
      <c r="W1484" s="1259">
        <v>0</v>
      </c>
      <c r="X1484" s="1259">
        <v>1007</v>
      </c>
      <c r="Y1484" s="1259">
        <v>0</v>
      </c>
    </row>
    <row r="1485" spans="1:25">
      <c r="A1485" s="1350">
        <v>11202001099</v>
      </c>
      <c r="B1485" s="1260"/>
      <c r="C1485" s="1260" t="s">
        <v>19660</v>
      </c>
      <c r="D1485" s="1260" t="s">
        <v>19661</v>
      </c>
      <c r="E1485" s="1260" t="s">
        <v>18678</v>
      </c>
      <c r="F1485" s="1260" t="s">
        <v>19662</v>
      </c>
      <c r="G1485" s="1260" t="s">
        <v>19663</v>
      </c>
      <c r="H1485" s="1260" t="s">
        <v>11153</v>
      </c>
      <c r="I1485" s="1260" t="s">
        <v>11164</v>
      </c>
      <c r="J1485" s="1259">
        <v>7431391</v>
      </c>
      <c r="K1485" s="1260" t="s">
        <v>11221</v>
      </c>
      <c r="L1485" s="1260" t="s">
        <v>11155</v>
      </c>
      <c r="M1485" s="1260" t="s">
        <v>1653</v>
      </c>
      <c r="N1485" s="1260" t="s">
        <v>19664</v>
      </c>
      <c r="O1485" s="1260" t="s">
        <v>19661</v>
      </c>
      <c r="P1485" s="1260" t="s">
        <v>19665</v>
      </c>
      <c r="Q1485" s="1260"/>
      <c r="R1485" s="1260"/>
      <c r="S1485" s="1259">
        <v>1</v>
      </c>
      <c r="T1485" s="1260"/>
      <c r="U1485" s="1260" t="s">
        <v>11921</v>
      </c>
      <c r="V1485" s="1260" t="s">
        <v>11931</v>
      </c>
      <c r="W1485" s="1259">
        <v>0</v>
      </c>
      <c r="X1485" s="1259">
        <v>1007</v>
      </c>
      <c r="Y1485" s="1259">
        <v>0</v>
      </c>
    </row>
    <row r="1486" spans="1:25">
      <c r="A1486" s="1350">
        <v>11202001098</v>
      </c>
      <c r="B1486" s="1260" t="s">
        <v>19666</v>
      </c>
      <c r="C1486" s="1260" t="s">
        <v>19667</v>
      </c>
      <c r="D1486" s="1260" t="s">
        <v>19668</v>
      </c>
      <c r="E1486" s="1260" t="s">
        <v>11747</v>
      </c>
      <c r="F1486" s="1260" t="s">
        <v>11440</v>
      </c>
      <c r="G1486" s="1260" t="s">
        <v>19669</v>
      </c>
      <c r="H1486" s="1260" t="s">
        <v>11153</v>
      </c>
      <c r="I1486" s="1260" t="s">
        <v>11177</v>
      </c>
      <c r="J1486" s="1259">
        <v>7431390</v>
      </c>
      <c r="K1486" s="1260" t="s">
        <v>11221</v>
      </c>
      <c r="L1486" s="1260" t="s">
        <v>11155</v>
      </c>
      <c r="M1486" s="1260" t="s">
        <v>2138</v>
      </c>
      <c r="N1486" s="1260" t="s">
        <v>19670</v>
      </c>
      <c r="O1486" s="1260" t="s">
        <v>19668</v>
      </c>
      <c r="P1486" s="1260" t="s">
        <v>19671</v>
      </c>
      <c r="Q1486" s="1260" t="s">
        <v>19672</v>
      </c>
      <c r="R1486" s="1260" t="s">
        <v>19673</v>
      </c>
      <c r="S1486" s="1259">
        <v>1</v>
      </c>
      <c r="T1486" s="1260" t="s">
        <v>19674</v>
      </c>
      <c r="U1486" s="1260" t="s">
        <v>11193</v>
      </c>
      <c r="V1486" s="1260" t="s">
        <v>18125</v>
      </c>
      <c r="W1486" s="1259">
        <v>0</v>
      </c>
      <c r="X1486" s="1259">
        <v>1007</v>
      </c>
      <c r="Y1486" s="1259">
        <v>0</v>
      </c>
    </row>
    <row r="1487" spans="1:25">
      <c r="A1487" s="1350">
        <v>11202001097</v>
      </c>
      <c r="B1487" s="1260" t="s">
        <v>19675</v>
      </c>
      <c r="C1487" s="1260" t="s">
        <v>19676</v>
      </c>
      <c r="D1487" s="1260" t="s">
        <v>19677</v>
      </c>
      <c r="E1487" s="1260" t="s">
        <v>11311</v>
      </c>
      <c r="F1487" s="1260" t="s">
        <v>11440</v>
      </c>
      <c r="G1487" s="1260" t="s">
        <v>19678</v>
      </c>
      <c r="H1487" s="1260" t="s">
        <v>11153</v>
      </c>
      <c r="I1487" s="1260" t="s">
        <v>11177</v>
      </c>
      <c r="J1487" s="1259">
        <v>7431389</v>
      </c>
      <c r="K1487" s="1260" t="s">
        <v>11221</v>
      </c>
      <c r="L1487" s="1260" t="s">
        <v>11155</v>
      </c>
      <c r="M1487" s="1260" t="s">
        <v>1606</v>
      </c>
      <c r="N1487" s="1260" t="s">
        <v>19679</v>
      </c>
      <c r="O1487" s="1260" t="s">
        <v>19677</v>
      </c>
      <c r="P1487" s="1260"/>
      <c r="Q1487" s="1260" t="s">
        <v>11471</v>
      </c>
      <c r="R1487" s="1260" t="s">
        <v>19680</v>
      </c>
      <c r="S1487" s="1259">
        <v>1</v>
      </c>
      <c r="T1487" s="1260"/>
      <c r="U1487" s="1260" t="s">
        <v>11182</v>
      </c>
      <c r="V1487" s="1260" t="s">
        <v>11187</v>
      </c>
      <c r="W1487" s="1259">
        <v>0</v>
      </c>
      <c r="X1487" s="1259">
        <v>1007</v>
      </c>
      <c r="Y1487" s="1259">
        <v>0</v>
      </c>
    </row>
    <row r="1488" spans="1:25">
      <c r="A1488" s="1350">
        <v>11202001096</v>
      </c>
      <c r="B1488" s="1260"/>
      <c r="C1488" s="1260" t="s">
        <v>19681</v>
      </c>
      <c r="D1488" s="1260" t="s">
        <v>19682</v>
      </c>
      <c r="E1488" s="1260" t="s">
        <v>11162</v>
      </c>
      <c r="F1488" s="1260" t="s">
        <v>19683</v>
      </c>
      <c r="G1488" s="1260" t="s">
        <v>19684</v>
      </c>
      <c r="H1488" s="1260" t="s">
        <v>11153</v>
      </c>
      <c r="I1488" s="1260" t="s">
        <v>11243</v>
      </c>
      <c r="J1488" s="1259">
        <v>7431388</v>
      </c>
      <c r="K1488" s="1260" t="s">
        <v>11221</v>
      </c>
      <c r="L1488" s="1260" t="s">
        <v>11155</v>
      </c>
      <c r="M1488" s="1260" t="s">
        <v>262</v>
      </c>
      <c r="N1488" s="1260"/>
      <c r="O1488" s="1260" t="s">
        <v>19682</v>
      </c>
      <c r="P1488" s="1260"/>
      <c r="Q1488" s="1260" t="s">
        <v>19685</v>
      </c>
      <c r="R1488" s="1260" t="s">
        <v>19686</v>
      </c>
      <c r="S1488" s="1259">
        <v>1</v>
      </c>
      <c r="T1488" s="1260"/>
      <c r="U1488" s="1260"/>
      <c r="V1488" s="1260"/>
      <c r="W1488" s="1259">
        <v>0</v>
      </c>
      <c r="X1488" s="1259">
        <v>1007</v>
      </c>
      <c r="Y1488" s="1259">
        <v>0</v>
      </c>
    </row>
    <row r="1489" spans="1:25">
      <c r="A1489" s="1350">
        <v>11202001095</v>
      </c>
      <c r="B1489" s="1260"/>
      <c r="C1489" s="1260" t="s">
        <v>19687</v>
      </c>
      <c r="D1489" s="1260" t="s">
        <v>19688</v>
      </c>
      <c r="E1489" s="1260" t="s">
        <v>12305</v>
      </c>
      <c r="F1489" s="1260" t="s">
        <v>19689</v>
      </c>
      <c r="G1489" s="1260" t="s">
        <v>19690</v>
      </c>
      <c r="H1489" s="1260" t="s">
        <v>11153</v>
      </c>
      <c r="I1489" s="1260" t="s">
        <v>10976</v>
      </c>
      <c r="J1489" s="1259">
        <v>7431387</v>
      </c>
      <c r="K1489" s="1260" t="s">
        <v>11221</v>
      </c>
      <c r="L1489" s="1260" t="s">
        <v>11155</v>
      </c>
      <c r="M1489" s="1260" t="s">
        <v>262</v>
      </c>
      <c r="N1489" s="1260"/>
      <c r="O1489" s="1260" t="s">
        <v>19688</v>
      </c>
      <c r="P1489" s="1259">
        <v>8952220</v>
      </c>
      <c r="Q1489" s="1260" t="s">
        <v>10976</v>
      </c>
      <c r="R1489" s="1259">
        <v>8952220</v>
      </c>
      <c r="S1489" s="1259">
        <v>1</v>
      </c>
      <c r="T1489" s="1260"/>
      <c r="U1489" s="1260"/>
      <c r="V1489" s="1260"/>
      <c r="W1489" s="1259">
        <v>0</v>
      </c>
      <c r="X1489" s="1259">
        <v>1007</v>
      </c>
      <c r="Y1489" s="1259">
        <v>0</v>
      </c>
    </row>
    <row r="1490" spans="1:25">
      <c r="A1490" s="1350">
        <v>11202001094</v>
      </c>
      <c r="B1490" s="1260"/>
      <c r="C1490" s="1260" t="s">
        <v>19691</v>
      </c>
      <c r="D1490" s="1260" t="s">
        <v>19658</v>
      </c>
      <c r="E1490" s="1260" t="s">
        <v>11251</v>
      </c>
      <c r="F1490" s="1260" t="s">
        <v>11440</v>
      </c>
      <c r="G1490" s="1260" t="s">
        <v>19692</v>
      </c>
      <c r="H1490" s="1260" t="s">
        <v>11153</v>
      </c>
      <c r="I1490" s="1260" t="s">
        <v>11177</v>
      </c>
      <c r="J1490" s="1259">
        <v>7431386</v>
      </c>
      <c r="K1490" s="1260" t="s">
        <v>11221</v>
      </c>
      <c r="L1490" s="1260" t="s">
        <v>11155</v>
      </c>
      <c r="M1490" s="1260" t="s">
        <v>262</v>
      </c>
      <c r="N1490" s="1260"/>
      <c r="O1490" s="1260" t="s">
        <v>19658</v>
      </c>
      <c r="P1490" s="1260"/>
      <c r="Q1490" s="1260"/>
      <c r="R1490" s="1260"/>
      <c r="S1490" s="1259">
        <v>1</v>
      </c>
      <c r="T1490" s="1260"/>
      <c r="U1490" s="1260"/>
      <c r="V1490" s="1260"/>
      <c r="W1490" s="1259">
        <v>0</v>
      </c>
      <c r="X1490" s="1259">
        <v>1007</v>
      </c>
      <c r="Y1490" s="1259">
        <v>0</v>
      </c>
    </row>
    <row r="1491" spans="1:25">
      <c r="A1491" s="1350">
        <v>11202001093</v>
      </c>
      <c r="B1491" s="1260" t="s">
        <v>19693</v>
      </c>
      <c r="C1491" s="1260" t="s">
        <v>19691</v>
      </c>
      <c r="D1491" s="1260" t="s">
        <v>19694</v>
      </c>
      <c r="E1491" s="1260" t="s">
        <v>11203</v>
      </c>
      <c r="F1491" s="1260" t="s">
        <v>11440</v>
      </c>
      <c r="G1491" s="1260" t="s">
        <v>19695</v>
      </c>
      <c r="H1491" s="1260" t="s">
        <v>11153</v>
      </c>
      <c r="I1491" s="1260" t="s">
        <v>11177</v>
      </c>
      <c r="J1491" s="1259">
        <v>7431385</v>
      </c>
      <c r="K1491" s="1260" t="s">
        <v>11221</v>
      </c>
      <c r="L1491" s="1260" t="s">
        <v>11155</v>
      </c>
      <c r="M1491" s="1260" t="s">
        <v>2241</v>
      </c>
      <c r="N1491" s="1260" t="s">
        <v>19696</v>
      </c>
      <c r="O1491" s="1260" t="s">
        <v>19694</v>
      </c>
      <c r="P1491" s="1260" t="s">
        <v>19697</v>
      </c>
      <c r="Q1491" s="1260" t="s">
        <v>11572</v>
      </c>
      <c r="R1491" s="1260" t="s">
        <v>19697</v>
      </c>
      <c r="S1491" s="1259">
        <v>1</v>
      </c>
      <c r="T1491" s="1260" t="s">
        <v>19698</v>
      </c>
      <c r="U1491" s="1260" t="s">
        <v>11182</v>
      </c>
      <c r="V1491" s="1260" t="s">
        <v>11898</v>
      </c>
      <c r="W1491" s="1259">
        <v>0</v>
      </c>
      <c r="X1491" s="1259">
        <v>1007</v>
      </c>
      <c r="Y1491" s="1259">
        <v>0</v>
      </c>
    </row>
    <row r="1492" spans="1:25">
      <c r="A1492" s="1350">
        <v>11202001092</v>
      </c>
      <c r="B1492" s="1260" t="s">
        <v>19699</v>
      </c>
      <c r="C1492" s="1260" t="s">
        <v>19700</v>
      </c>
      <c r="D1492" s="1260" t="s">
        <v>19701</v>
      </c>
      <c r="E1492" s="1260" t="s">
        <v>11284</v>
      </c>
      <c r="F1492" s="1260"/>
      <c r="G1492" s="1260"/>
      <c r="H1492" s="1260" t="s">
        <v>11153</v>
      </c>
      <c r="I1492" s="1260" t="s">
        <v>10976</v>
      </c>
      <c r="J1492" s="1259">
        <v>7431384</v>
      </c>
      <c r="K1492" s="1260" t="s">
        <v>11221</v>
      </c>
      <c r="L1492" s="1260" t="s">
        <v>11275</v>
      </c>
      <c r="M1492" s="1260" t="s">
        <v>1424</v>
      </c>
      <c r="N1492" s="1260" t="s">
        <v>19702</v>
      </c>
      <c r="O1492" s="1260" t="s">
        <v>19701</v>
      </c>
      <c r="P1492" s="1260" t="s">
        <v>19703</v>
      </c>
      <c r="Q1492" s="1260" t="s">
        <v>12742</v>
      </c>
      <c r="R1492" s="1260" t="s">
        <v>19703</v>
      </c>
      <c r="S1492" s="1259">
        <v>1</v>
      </c>
      <c r="T1492" s="1260" t="s">
        <v>19704</v>
      </c>
      <c r="U1492" s="1260" t="s">
        <v>11231</v>
      </c>
      <c r="V1492" s="1260" t="s">
        <v>19705</v>
      </c>
      <c r="W1492" s="1259">
        <v>0</v>
      </c>
      <c r="X1492" s="1259">
        <v>1007</v>
      </c>
      <c r="Y1492" s="1259">
        <v>2</v>
      </c>
    </row>
    <row r="1493" spans="1:25">
      <c r="A1493" s="1350">
        <v>11202001091</v>
      </c>
      <c r="B1493" s="1260" t="s">
        <v>19706</v>
      </c>
      <c r="C1493" s="1260" t="s">
        <v>19707</v>
      </c>
      <c r="D1493" s="1260" t="s">
        <v>19708</v>
      </c>
      <c r="E1493" s="1260" t="s">
        <v>11384</v>
      </c>
      <c r="F1493" s="1260" t="s">
        <v>11440</v>
      </c>
      <c r="G1493" s="1260" t="s">
        <v>19709</v>
      </c>
      <c r="H1493" s="1260" t="s">
        <v>11153</v>
      </c>
      <c r="I1493" s="1260" t="s">
        <v>11177</v>
      </c>
      <c r="J1493" s="1259">
        <v>7431383</v>
      </c>
      <c r="K1493" s="1260" t="s">
        <v>11221</v>
      </c>
      <c r="L1493" s="1260" t="s">
        <v>11155</v>
      </c>
      <c r="M1493" s="1260" t="s">
        <v>1698</v>
      </c>
      <c r="N1493" s="1260" t="s">
        <v>19710</v>
      </c>
      <c r="O1493" s="1260" t="s">
        <v>19708</v>
      </c>
      <c r="P1493" s="1260"/>
      <c r="Q1493" s="1260" t="s">
        <v>11180</v>
      </c>
      <c r="R1493" s="1260" t="s">
        <v>19711</v>
      </c>
      <c r="S1493" s="1259">
        <v>1</v>
      </c>
      <c r="T1493" s="1260"/>
      <c r="U1493" s="1260" t="s">
        <v>11182</v>
      </c>
      <c r="V1493" s="1260" t="s">
        <v>13364</v>
      </c>
      <c r="W1493" s="1259">
        <v>0</v>
      </c>
      <c r="X1493" s="1259">
        <v>1007</v>
      </c>
      <c r="Y1493" s="1259">
        <v>0</v>
      </c>
    </row>
    <row r="1494" spans="1:25">
      <c r="A1494" s="1350">
        <v>11202001090</v>
      </c>
      <c r="B1494" s="1260" t="s">
        <v>19712</v>
      </c>
      <c r="C1494" s="1260" t="s">
        <v>19713</v>
      </c>
      <c r="D1494" s="1260" t="s">
        <v>19714</v>
      </c>
      <c r="E1494" s="1260" t="s">
        <v>11384</v>
      </c>
      <c r="F1494" s="1260" t="s">
        <v>19715</v>
      </c>
      <c r="G1494" s="1260" t="s">
        <v>19716</v>
      </c>
      <c r="H1494" s="1260" t="s">
        <v>11153</v>
      </c>
      <c r="I1494" s="1260" t="s">
        <v>10976</v>
      </c>
      <c r="J1494" s="1259">
        <v>7431382</v>
      </c>
      <c r="K1494" s="1260" t="s">
        <v>11221</v>
      </c>
      <c r="L1494" s="1260" t="s">
        <v>11385</v>
      </c>
      <c r="M1494" s="1260" t="s">
        <v>1424</v>
      </c>
      <c r="N1494" s="1260" t="s">
        <v>19717</v>
      </c>
      <c r="O1494" s="1260" t="s">
        <v>19714</v>
      </c>
      <c r="P1494" s="1260"/>
      <c r="Q1494" s="1260" t="s">
        <v>15417</v>
      </c>
      <c r="R1494" s="1260" t="s">
        <v>15418</v>
      </c>
      <c r="S1494" s="1259">
        <v>1</v>
      </c>
      <c r="T1494" s="1260"/>
      <c r="U1494" s="1260" t="s">
        <v>11231</v>
      </c>
      <c r="V1494" s="1260" t="s">
        <v>19705</v>
      </c>
      <c r="W1494" s="1259">
        <v>0</v>
      </c>
      <c r="X1494" s="1259">
        <v>1007</v>
      </c>
      <c r="Y1494" s="1259">
        <v>1</v>
      </c>
    </row>
    <row r="1495" spans="1:25">
      <c r="A1495" s="1350">
        <v>11202001089</v>
      </c>
      <c r="B1495" s="1260"/>
      <c r="C1495" s="1260" t="s">
        <v>19718</v>
      </c>
      <c r="D1495" s="1260" t="s">
        <v>19719</v>
      </c>
      <c r="E1495" s="1260" t="s">
        <v>12007</v>
      </c>
      <c r="F1495" s="1260" t="s">
        <v>19720</v>
      </c>
      <c r="G1495" s="1260" t="s">
        <v>19721</v>
      </c>
      <c r="H1495" s="1260" t="s">
        <v>11153</v>
      </c>
      <c r="I1495" s="1260" t="s">
        <v>10976</v>
      </c>
      <c r="J1495" s="1259">
        <v>7431381</v>
      </c>
      <c r="K1495" s="1260" t="s">
        <v>11221</v>
      </c>
      <c r="L1495" s="1260" t="s">
        <v>11155</v>
      </c>
      <c r="M1495" s="1260" t="s">
        <v>11092</v>
      </c>
      <c r="N1495" s="1260" t="s">
        <v>19722</v>
      </c>
      <c r="O1495" s="1260" t="s">
        <v>19719</v>
      </c>
      <c r="P1495" s="1260"/>
      <c r="Q1495" s="1260" t="s">
        <v>11394</v>
      </c>
      <c r="R1495" s="1260" t="s">
        <v>19723</v>
      </c>
      <c r="S1495" s="1259">
        <v>1</v>
      </c>
      <c r="T1495" s="1260"/>
      <c r="U1495" s="1260" t="s">
        <v>11158</v>
      </c>
      <c r="V1495" s="1260" t="s">
        <v>12716</v>
      </c>
      <c r="W1495" s="1259">
        <v>0</v>
      </c>
      <c r="X1495" s="1259">
        <v>1007</v>
      </c>
      <c r="Y1495" s="1259">
        <v>0</v>
      </c>
    </row>
    <row r="1496" spans="1:25">
      <c r="A1496" s="1350">
        <v>11202001088</v>
      </c>
      <c r="B1496" s="1260" t="s">
        <v>19724</v>
      </c>
      <c r="C1496" s="1260" t="s">
        <v>19725</v>
      </c>
      <c r="D1496" s="1260" t="s">
        <v>19726</v>
      </c>
      <c r="E1496" s="1260" t="s">
        <v>11419</v>
      </c>
      <c r="F1496" s="1260" t="s">
        <v>19683</v>
      </c>
      <c r="G1496" s="1260" t="s">
        <v>19727</v>
      </c>
      <c r="H1496" s="1260" t="s">
        <v>11153</v>
      </c>
      <c r="I1496" s="1260" t="s">
        <v>11243</v>
      </c>
      <c r="J1496" s="1259">
        <v>7431380</v>
      </c>
      <c r="K1496" s="1260" t="s">
        <v>11221</v>
      </c>
      <c r="L1496" s="1260" t="s">
        <v>11155</v>
      </c>
      <c r="M1496" s="1260" t="s">
        <v>2542</v>
      </c>
      <c r="N1496" s="1260" t="s">
        <v>19728</v>
      </c>
      <c r="O1496" s="1260" t="s">
        <v>19726</v>
      </c>
      <c r="P1496" s="1260" t="s">
        <v>19729</v>
      </c>
      <c r="Q1496" s="1260" t="s">
        <v>19730</v>
      </c>
      <c r="R1496" s="1260" t="s">
        <v>19731</v>
      </c>
      <c r="S1496" s="1259">
        <v>1</v>
      </c>
      <c r="T1496" s="1260" t="s">
        <v>19732</v>
      </c>
      <c r="U1496" s="1260" t="s">
        <v>11256</v>
      </c>
      <c r="V1496" s="1260" t="s">
        <v>19733</v>
      </c>
      <c r="W1496" s="1259">
        <v>0</v>
      </c>
      <c r="X1496" s="1259">
        <v>1007</v>
      </c>
      <c r="Y1496" s="1259">
        <v>0</v>
      </c>
    </row>
    <row r="1497" spans="1:25">
      <c r="A1497" s="1350">
        <v>11202001087</v>
      </c>
      <c r="B1497" s="1260"/>
      <c r="C1497" s="1260" t="s">
        <v>19734</v>
      </c>
      <c r="D1497" s="1260" t="s">
        <v>19735</v>
      </c>
      <c r="E1497" s="1260" t="s">
        <v>11419</v>
      </c>
      <c r="F1497" s="1260" t="s">
        <v>19736</v>
      </c>
      <c r="G1497" s="1260" t="s">
        <v>19737</v>
      </c>
      <c r="H1497" s="1260" t="s">
        <v>11153</v>
      </c>
      <c r="I1497" s="1260" t="s">
        <v>11164</v>
      </c>
      <c r="J1497" s="1259">
        <v>7431379</v>
      </c>
      <c r="K1497" s="1260" t="s">
        <v>11221</v>
      </c>
      <c r="L1497" s="1260" t="s">
        <v>11155</v>
      </c>
      <c r="M1497" s="1260" t="s">
        <v>1562</v>
      </c>
      <c r="N1497" s="1260" t="s">
        <v>19738</v>
      </c>
      <c r="O1497" s="1260" t="s">
        <v>19735</v>
      </c>
      <c r="P1497" s="1260" t="s">
        <v>11192</v>
      </c>
      <c r="Q1497" s="1260"/>
      <c r="R1497" s="1260"/>
      <c r="S1497" s="1259">
        <v>1</v>
      </c>
      <c r="T1497" s="1260"/>
      <c r="U1497" s="1260" t="s">
        <v>11290</v>
      </c>
      <c r="V1497" s="1260" t="s">
        <v>14783</v>
      </c>
      <c r="W1497" s="1259">
        <v>0</v>
      </c>
      <c r="X1497" s="1259">
        <v>1007</v>
      </c>
      <c r="Y1497" s="1259">
        <v>0</v>
      </c>
    </row>
    <row r="1498" spans="1:25">
      <c r="A1498" s="1350">
        <v>11202001086</v>
      </c>
      <c r="B1498" s="1260" t="s">
        <v>19739</v>
      </c>
      <c r="C1498" s="1260" t="s">
        <v>19740</v>
      </c>
      <c r="D1498" s="1260" t="s">
        <v>19741</v>
      </c>
      <c r="E1498" s="1260" t="s">
        <v>11311</v>
      </c>
      <c r="F1498" s="1260" t="s">
        <v>11709</v>
      </c>
      <c r="G1498" s="1260" t="s">
        <v>19742</v>
      </c>
      <c r="H1498" s="1260" t="s">
        <v>11153</v>
      </c>
      <c r="I1498" s="1260" t="s">
        <v>15803</v>
      </c>
      <c r="J1498" s="1259">
        <v>7431378</v>
      </c>
      <c r="K1498" s="1260" t="s">
        <v>11221</v>
      </c>
      <c r="L1498" s="1260" t="s">
        <v>11155</v>
      </c>
      <c r="M1498" s="1260" t="s">
        <v>2605</v>
      </c>
      <c r="N1498" s="1260" t="s">
        <v>19743</v>
      </c>
      <c r="O1498" s="1260" t="s">
        <v>19741</v>
      </c>
      <c r="P1498" s="1260" t="s">
        <v>19744</v>
      </c>
      <c r="Q1498" s="1260" t="s">
        <v>17075</v>
      </c>
      <c r="R1498" s="1260" t="s">
        <v>19745</v>
      </c>
      <c r="S1498" s="1259">
        <v>1</v>
      </c>
      <c r="T1498" s="1260" t="s">
        <v>19746</v>
      </c>
      <c r="U1498" s="1260" t="s">
        <v>15806</v>
      </c>
      <c r="V1498" s="1260" t="s">
        <v>15452</v>
      </c>
      <c r="W1498" s="1259">
        <v>0</v>
      </c>
      <c r="X1498" s="1259">
        <v>1007</v>
      </c>
      <c r="Y1498" s="1259">
        <v>0</v>
      </c>
    </row>
    <row r="1499" spans="1:25">
      <c r="A1499" s="1350">
        <v>11202001085</v>
      </c>
      <c r="B1499" s="1260"/>
      <c r="C1499" s="1260" t="s">
        <v>19747</v>
      </c>
      <c r="D1499" s="1260" t="s">
        <v>19748</v>
      </c>
      <c r="E1499" s="1260" t="s">
        <v>19749</v>
      </c>
      <c r="F1499" s="1260" t="s">
        <v>19750</v>
      </c>
      <c r="G1499" s="1260" t="s">
        <v>19751</v>
      </c>
      <c r="H1499" s="1260" t="s">
        <v>11153</v>
      </c>
      <c r="I1499" s="1260" t="s">
        <v>11164</v>
      </c>
      <c r="J1499" s="1259">
        <v>7431377</v>
      </c>
      <c r="K1499" s="1260" t="s">
        <v>11221</v>
      </c>
      <c r="L1499" s="1260" t="s">
        <v>11155</v>
      </c>
      <c r="M1499" s="1260" t="s">
        <v>262</v>
      </c>
      <c r="N1499" s="1260"/>
      <c r="O1499" s="1260" t="s">
        <v>19748</v>
      </c>
      <c r="P1499" s="1260"/>
      <c r="Q1499" s="1260"/>
      <c r="R1499" s="1260"/>
      <c r="S1499" s="1259">
        <v>1</v>
      </c>
      <c r="T1499" s="1260"/>
      <c r="U1499" s="1260"/>
      <c r="V1499" s="1260"/>
      <c r="W1499" s="1259">
        <v>0</v>
      </c>
      <c r="X1499" s="1259">
        <v>1007</v>
      </c>
      <c r="Y1499" s="1259">
        <v>0</v>
      </c>
    </row>
    <row r="1500" spans="1:25">
      <c r="A1500" s="1350">
        <v>11202001084</v>
      </c>
      <c r="B1500" s="1260"/>
      <c r="C1500" s="1260" t="s">
        <v>19752</v>
      </c>
      <c r="D1500" s="1260" t="s">
        <v>19753</v>
      </c>
      <c r="E1500" s="1260" t="s">
        <v>18019</v>
      </c>
      <c r="F1500" s="1260" t="s">
        <v>19572</v>
      </c>
      <c r="G1500" s="1260" t="s">
        <v>19754</v>
      </c>
      <c r="H1500" s="1260" t="s">
        <v>11153</v>
      </c>
      <c r="I1500" s="1260" t="s">
        <v>11164</v>
      </c>
      <c r="J1500" s="1259">
        <v>7431376</v>
      </c>
      <c r="K1500" s="1260" t="s">
        <v>11221</v>
      </c>
      <c r="L1500" s="1260" t="s">
        <v>11155</v>
      </c>
      <c r="M1500" s="1260" t="s">
        <v>262</v>
      </c>
      <c r="N1500" s="1260"/>
      <c r="O1500" s="1260" t="s">
        <v>19753</v>
      </c>
      <c r="P1500" s="1260"/>
      <c r="Q1500" s="1260"/>
      <c r="R1500" s="1260"/>
      <c r="S1500" s="1259">
        <v>1</v>
      </c>
      <c r="T1500" s="1260"/>
      <c r="U1500" s="1260"/>
      <c r="V1500" s="1260"/>
      <c r="W1500" s="1259">
        <v>0</v>
      </c>
      <c r="X1500" s="1259">
        <v>1007</v>
      </c>
      <c r="Y1500" s="1259">
        <v>0</v>
      </c>
    </row>
    <row r="1501" spans="1:25">
      <c r="A1501" s="1350">
        <v>11202001083</v>
      </c>
      <c r="B1501" s="1260"/>
      <c r="C1501" s="1260" t="s">
        <v>19755</v>
      </c>
      <c r="D1501" s="1260" t="s">
        <v>16616</v>
      </c>
      <c r="E1501" s="1260" t="s">
        <v>11353</v>
      </c>
      <c r="F1501" s="1260" t="s">
        <v>11440</v>
      </c>
      <c r="G1501" s="1260" t="s">
        <v>19756</v>
      </c>
      <c r="H1501" s="1260" t="s">
        <v>11153</v>
      </c>
      <c r="I1501" s="1260" t="s">
        <v>11177</v>
      </c>
      <c r="J1501" s="1259">
        <v>7431375</v>
      </c>
      <c r="K1501" s="1260" t="s">
        <v>11221</v>
      </c>
      <c r="L1501" s="1260" t="s">
        <v>11155</v>
      </c>
      <c r="M1501" s="1260" t="s">
        <v>1236</v>
      </c>
      <c r="N1501" s="1260" t="s">
        <v>16618</v>
      </c>
      <c r="O1501" s="1260" t="s">
        <v>16616</v>
      </c>
      <c r="P1501" s="1260" t="s">
        <v>19757</v>
      </c>
      <c r="Q1501" s="1260"/>
      <c r="R1501" s="1260" t="s">
        <v>12385</v>
      </c>
      <c r="S1501" s="1259">
        <v>1</v>
      </c>
      <c r="T1501" s="1260"/>
      <c r="U1501" s="1260" t="s">
        <v>11198</v>
      </c>
      <c r="V1501" s="1260" t="s">
        <v>11653</v>
      </c>
      <c r="W1501" s="1259">
        <v>0</v>
      </c>
      <c r="X1501" s="1259">
        <v>1007</v>
      </c>
      <c r="Y1501" s="1259">
        <v>0</v>
      </c>
    </row>
    <row r="1502" spans="1:25">
      <c r="A1502" s="1350">
        <v>11202001082</v>
      </c>
      <c r="B1502" s="1260" t="s">
        <v>19758</v>
      </c>
      <c r="C1502" s="1260" t="s">
        <v>19759</v>
      </c>
      <c r="D1502" s="1260" t="s">
        <v>19760</v>
      </c>
      <c r="E1502" s="1260" t="s">
        <v>18678</v>
      </c>
      <c r="F1502" s="1260" t="s">
        <v>11440</v>
      </c>
      <c r="G1502" s="1260" t="s">
        <v>19761</v>
      </c>
      <c r="H1502" s="1260" t="s">
        <v>11153</v>
      </c>
      <c r="I1502" s="1260" t="s">
        <v>11177</v>
      </c>
      <c r="J1502" s="1259">
        <v>7431374</v>
      </c>
      <c r="K1502" s="1260" t="s">
        <v>11221</v>
      </c>
      <c r="L1502" s="1260" t="s">
        <v>11155</v>
      </c>
      <c r="M1502" s="1260" t="s">
        <v>1298</v>
      </c>
      <c r="N1502" s="1260" t="s">
        <v>19762</v>
      </c>
      <c r="O1502" s="1260" t="s">
        <v>19760</v>
      </c>
      <c r="P1502" s="1260" t="s">
        <v>19763</v>
      </c>
      <c r="Q1502" s="1260" t="s">
        <v>12515</v>
      </c>
      <c r="R1502" s="1260" t="s">
        <v>19764</v>
      </c>
      <c r="S1502" s="1259">
        <v>1</v>
      </c>
      <c r="T1502" s="1260" t="s">
        <v>19765</v>
      </c>
      <c r="U1502" s="1260" t="s">
        <v>11751</v>
      </c>
      <c r="V1502" s="1260" t="s">
        <v>19766</v>
      </c>
      <c r="W1502" s="1259">
        <v>0</v>
      </c>
      <c r="X1502" s="1259">
        <v>1007</v>
      </c>
      <c r="Y1502" s="1259">
        <v>0</v>
      </c>
    </row>
    <row r="1503" spans="1:25">
      <c r="A1503" s="1350">
        <v>11202001081</v>
      </c>
      <c r="B1503" s="1260"/>
      <c r="C1503" s="1260" t="s">
        <v>19767</v>
      </c>
      <c r="D1503" s="1260" t="s">
        <v>19768</v>
      </c>
      <c r="E1503" s="1260" t="s">
        <v>11668</v>
      </c>
      <c r="F1503" s="1260" t="s">
        <v>19769</v>
      </c>
      <c r="G1503" s="1260" t="s">
        <v>19770</v>
      </c>
      <c r="H1503" s="1260" t="s">
        <v>11153</v>
      </c>
      <c r="I1503" s="1260" t="s">
        <v>10976</v>
      </c>
      <c r="J1503" s="1259">
        <v>7431373</v>
      </c>
      <c r="K1503" s="1260" t="s">
        <v>11221</v>
      </c>
      <c r="L1503" s="1260" t="s">
        <v>11155</v>
      </c>
      <c r="M1503" s="1260" t="s">
        <v>1985</v>
      </c>
      <c r="N1503" s="1260" t="s">
        <v>19771</v>
      </c>
      <c r="O1503" s="1260" t="s">
        <v>19768</v>
      </c>
      <c r="P1503" s="1260"/>
      <c r="Q1503" s="1260" t="s">
        <v>19772</v>
      </c>
      <c r="R1503" s="1260" t="s">
        <v>19773</v>
      </c>
      <c r="S1503" s="1259">
        <v>1</v>
      </c>
      <c r="T1503" s="1260"/>
      <c r="U1503" s="1260" t="s">
        <v>11158</v>
      </c>
      <c r="V1503" s="1260" t="s">
        <v>12685</v>
      </c>
      <c r="W1503" s="1259">
        <v>0</v>
      </c>
      <c r="X1503" s="1259">
        <v>1007</v>
      </c>
      <c r="Y1503" s="1259">
        <v>0</v>
      </c>
    </row>
    <row r="1504" spans="1:25">
      <c r="A1504" s="1350">
        <v>11202001080</v>
      </c>
      <c r="B1504" s="1260"/>
      <c r="C1504" s="1260" t="s">
        <v>19774</v>
      </c>
      <c r="D1504" s="1260" t="s">
        <v>19775</v>
      </c>
      <c r="E1504" s="1260" t="s">
        <v>11509</v>
      </c>
      <c r="F1504" s="1260" t="s">
        <v>19776</v>
      </c>
      <c r="G1504" s="1260" t="s">
        <v>19777</v>
      </c>
      <c r="H1504" s="1260" t="s">
        <v>11153</v>
      </c>
      <c r="I1504" s="1260" t="s">
        <v>10976</v>
      </c>
      <c r="J1504" s="1259">
        <v>7431372</v>
      </c>
      <c r="K1504" s="1260" t="s">
        <v>11221</v>
      </c>
      <c r="L1504" s="1260" t="s">
        <v>11155</v>
      </c>
      <c r="M1504" s="1260" t="s">
        <v>1944</v>
      </c>
      <c r="N1504" s="1260" t="s">
        <v>19778</v>
      </c>
      <c r="O1504" s="1260" t="s">
        <v>19775</v>
      </c>
      <c r="P1504" s="1260"/>
      <c r="Q1504" s="1260" t="s">
        <v>11877</v>
      </c>
      <c r="R1504" s="1260" t="s">
        <v>19779</v>
      </c>
      <c r="S1504" s="1259">
        <v>1</v>
      </c>
      <c r="T1504" s="1260"/>
      <c r="U1504" s="1260" t="s">
        <v>11396</v>
      </c>
      <c r="V1504" s="1260" t="s">
        <v>13501</v>
      </c>
      <c r="W1504" s="1259">
        <v>0</v>
      </c>
      <c r="X1504" s="1259">
        <v>1007</v>
      </c>
      <c r="Y1504" s="1259">
        <v>0</v>
      </c>
    </row>
    <row r="1505" spans="1:25">
      <c r="A1505" s="1350">
        <v>11202001079</v>
      </c>
      <c r="B1505" s="1260"/>
      <c r="C1505" s="1260" t="s">
        <v>19780</v>
      </c>
      <c r="D1505" s="1260" t="s">
        <v>19781</v>
      </c>
      <c r="E1505" s="1260" t="s">
        <v>11747</v>
      </c>
      <c r="F1505" s="1260" t="s">
        <v>19618</v>
      </c>
      <c r="G1505" s="1260" t="s">
        <v>19782</v>
      </c>
      <c r="H1505" s="1260" t="s">
        <v>11153</v>
      </c>
      <c r="I1505" s="1260" t="s">
        <v>10976</v>
      </c>
      <c r="J1505" s="1259">
        <v>7431371</v>
      </c>
      <c r="K1505" s="1260" t="s">
        <v>11221</v>
      </c>
      <c r="L1505" s="1260" t="s">
        <v>11155</v>
      </c>
      <c r="M1505" s="1260" t="s">
        <v>1985</v>
      </c>
      <c r="N1505" s="1260" t="s">
        <v>19783</v>
      </c>
      <c r="O1505" s="1260" t="s">
        <v>19781</v>
      </c>
      <c r="P1505" s="1260" t="s">
        <v>19784</v>
      </c>
      <c r="Q1505" s="1260" t="s">
        <v>10976</v>
      </c>
      <c r="R1505" s="1259">
        <v>8952220</v>
      </c>
      <c r="S1505" s="1259">
        <v>1</v>
      </c>
      <c r="T1505" s="1260"/>
      <c r="U1505" s="1260" t="s">
        <v>11158</v>
      </c>
      <c r="V1505" s="1260" t="s">
        <v>11869</v>
      </c>
      <c r="W1505" s="1259">
        <v>0</v>
      </c>
      <c r="X1505" s="1259">
        <v>1007</v>
      </c>
      <c r="Y1505" s="1259">
        <v>0</v>
      </c>
    </row>
    <row r="1506" spans="1:25">
      <c r="A1506" s="1350">
        <v>11202001078</v>
      </c>
      <c r="B1506" s="1260"/>
      <c r="C1506" s="1260" t="s">
        <v>19785</v>
      </c>
      <c r="D1506" s="1260" t="s">
        <v>19786</v>
      </c>
      <c r="E1506" s="1260" t="s">
        <v>11491</v>
      </c>
      <c r="F1506" s="1260" t="s">
        <v>19787</v>
      </c>
      <c r="G1506" s="1260" t="s">
        <v>19788</v>
      </c>
      <c r="H1506" s="1260" t="s">
        <v>11153</v>
      </c>
      <c r="I1506" s="1260" t="s">
        <v>11243</v>
      </c>
      <c r="J1506" s="1259">
        <v>7431370</v>
      </c>
      <c r="K1506" s="1260" t="s">
        <v>11221</v>
      </c>
      <c r="L1506" s="1260" t="s">
        <v>11155</v>
      </c>
      <c r="M1506" s="1260" t="s">
        <v>2323</v>
      </c>
      <c r="N1506" s="1260" t="s">
        <v>19789</v>
      </c>
      <c r="O1506" s="1260" t="s">
        <v>19786</v>
      </c>
      <c r="P1506" s="1260" t="s">
        <v>19790</v>
      </c>
      <c r="Q1506" s="1260" t="s">
        <v>11450</v>
      </c>
      <c r="R1506" s="1260"/>
      <c r="S1506" s="1259">
        <v>1</v>
      </c>
      <c r="T1506" s="1260"/>
      <c r="U1506" s="1260" t="s">
        <v>11247</v>
      </c>
      <c r="V1506" s="1260" t="s">
        <v>18962</v>
      </c>
      <c r="W1506" s="1259">
        <v>0</v>
      </c>
      <c r="X1506" s="1259">
        <v>1007</v>
      </c>
      <c r="Y1506" s="1259">
        <v>0</v>
      </c>
    </row>
    <row r="1507" spans="1:25">
      <c r="A1507" s="1350">
        <v>11202001077</v>
      </c>
      <c r="B1507" s="1260" t="s">
        <v>19791</v>
      </c>
      <c r="C1507" s="1260" t="s">
        <v>19792</v>
      </c>
      <c r="D1507" s="1260" t="s">
        <v>19793</v>
      </c>
      <c r="E1507" s="1260" t="s">
        <v>11311</v>
      </c>
      <c r="F1507" s="1260" t="s">
        <v>19794</v>
      </c>
      <c r="G1507" s="1260" t="s">
        <v>19795</v>
      </c>
      <c r="H1507" s="1260" t="s">
        <v>11153</v>
      </c>
      <c r="I1507" s="1260" t="s">
        <v>10976</v>
      </c>
      <c r="J1507" s="1259">
        <v>7431369</v>
      </c>
      <c r="K1507" s="1260" t="s">
        <v>11221</v>
      </c>
      <c r="L1507" s="1260" t="s">
        <v>11155</v>
      </c>
      <c r="M1507" s="1260" t="s">
        <v>1276</v>
      </c>
      <c r="N1507" s="1260" t="s">
        <v>19796</v>
      </c>
      <c r="O1507" s="1260" t="s">
        <v>19793</v>
      </c>
      <c r="P1507" s="1260"/>
      <c r="Q1507" s="1260" t="s">
        <v>19797</v>
      </c>
      <c r="R1507" s="1260" t="s">
        <v>19798</v>
      </c>
      <c r="S1507" s="1259">
        <v>1</v>
      </c>
      <c r="T1507" s="1260"/>
      <c r="U1507" s="1260" t="s">
        <v>11158</v>
      </c>
      <c r="V1507" s="1260" t="s">
        <v>11824</v>
      </c>
      <c r="W1507" s="1259">
        <v>0</v>
      </c>
      <c r="X1507" s="1259">
        <v>1007</v>
      </c>
      <c r="Y1507" s="1259">
        <v>0</v>
      </c>
    </row>
    <row r="1508" spans="1:25">
      <c r="A1508" s="1350">
        <v>11202001076</v>
      </c>
      <c r="B1508" s="1260"/>
      <c r="C1508" s="1260" t="s">
        <v>19799</v>
      </c>
      <c r="D1508" s="1260" t="s">
        <v>19800</v>
      </c>
      <c r="E1508" s="1260" t="s">
        <v>11491</v>
      </c>
      <c r="F1508" s="1260" t="s">
        <v>19787</v>
      </c>
      <c r="G1508" s="1260" t="s">
        <v>19801</v>
      </c>
      <c r="H1508" s="1260" t="s">
        <v>11153</v>
      </c>
      <c r="I1508" s="1260" t="s">
        <v>11243</v>
      </c>
      <c r="J1508" s="1259">
        <v>7431368</v>
      </c>
      <c r="K1508" s="1260" t="s">
        <v>11221</v>
      </c>
      <c r="L1508" s="1260" t="s">
        <v>11155</v>
      </c>
      <c r="M1508" s="1260" t="s">
        <v>2382</v>
      </c>
      <c r="N1508" s="1260" t="s">
        <v>19802</v>
      </c>
      <c r="O1508" s="1260" t="s">
        <v>19800</v>
      </c>
      <c r="P1508" s="1260" t="s">
        <v>19803</v>
      </c>
      <c r="Q1508" s="1260" t="s">
        <v>11450</v>
      </c>
      <c r="R1508" s="1260"/>
      <c r="S1508" s="1259">
        <v>1</v>
      </c>
      <c r="T1508" s="1260"/>
      <c r="U1508" s="1260" t="s">
        <v>11247</v>
      </c>
      <c r="V1508" s="1260" t="s">
        <v>19804</v>
      </c>
      <c r="W1508" s="1259">
        <v>0</v>
      </c>
      <c r="X1508" s="1259">
        <v>1007</v>
      </c>
      <c r="Y1508" s="1259">
        <v>0</v>
      </c>
    </row>
    <row r="1509" spans="1:25">
      <c r="A1509" s="1350">
        <v>11202001075</v>
      </c>
      <c r="B1509" s="1260" t="s">
        <v>19805</v>
      </c>
      <c r="C1509" s="1260" t="s">
        <v>19806</v>
      </c>
      <c r="D1509" s="1260" t="s">
        <v>19807</v>
      </c>
      <c r="E1509" s="1260" t="s">
        <v>11311</v>
      </c>
      <c r="F1509" s="1260" t="s">
        <v>19808</v>
      </c>
      <c r="G1509" s="1260" t="s">
        <v>19809</v>
      </c>
      <c r="H1509" s="1260" t="s">
        <v>11153</v>
      </c>
      <c r="I1509" s="1260" t="s">
        <v>10976</v>
      </c>
      <c r="J1509" s="1259">
        <v>7431367</v>
      </c>
      <c r="K1509" s="1260" t="s">
        <v>11221</v>
      </c>
      <c r="L1509" s="1260" t="s">
        <v>11155</v>
      </c>
      <c r="M1509" s="1260" t="s">
        <v>2275</v>
      </c>
      <c r="N1509" s="1260" t="s">
        <v>19810</v>
      </c>
      <c r="O1509" s="1260" t="s">
        <v>19807</v>
      </c>
      <c r="P1509" s="1260" t="s">
        <v>19811</v>
      </c>
      <c r="Q1509" s="1260" t="s">
        <v>19812</v>
      </c>
      <c r="R1509" s="1260" t="s">
        <v>19813</v>
      </c>
      <c r="S1509" s="1259">
        <v>1</v>
      </c>
      <c r="T1509" s="1260" t="s">
        <v>19814</v>
      </c>
      <c r="U1509" s="1260" t="s">
        <v>11231</v>
      </c>
      <c r="V1509" s="1260" t="s">
        <v>14282</v>
      </c>
      <c r="W1509" s="1259">
        <v>0</v>
      </c>
      <c r="X1509" s="1259">
        <v>1007</v>
      </c>
      <c r="Y1509" s="1259">
        <v>0</v>
      </c>
    </row>
    <row r="1510" spans="1:25">
      <c r="A1510" s="1350">
        <v>11202001074</v>
      </c>
      <c r="B1510" s="1260"/>
      <c r="C1510" s="1260" t="s">
        <v>19815</v>
      </c>
      <c r="D1510" s="1260" t="s">
        <v>19816</v>
      </c>
      <c r="E1510" s="1260" t="s">
        <v>11353</v>
      </c>
      <c r="F1510" s="1260" t="s">
        <v>19817</v>
      </c>
      <c r="G1510" s="1260" t="s">
        <v>19818</v>
      </c>
      <c r="H1510" s="1260" t="s">
        <v>11153</v>
      </c>
      <c r="I1510" s="1260" t="s">
        <v>11243</v>
      </c>
      <c r="J1510" s="1259">
        <v>7431366</v>
      </c>
      <c r="K1510" s="1260" t="s">
        <v>11221</v>
      </c>
      <c r="L1510" s="1260" t="s">
        <v>11155</v>
      </c>
      <c r="M1510" s="1260" t="s">
        <v>262</v>
      </c>
      <c r="N1510" s="1260"/>
      <c r="O1510" s="1260" t="s">
        <v>19816</v>
      </c>
      <c r="P1510" s="1260"/>
      <c r="Q1510" s="1260" t="s">
        <v>11450</v>
      </c>
      <c r="R1510" s="1260"/>
      <c r="S1510" s="1259">
        <v>1</v>
      </c>
      <c r="T1510" s="1260"/>
      <c r="U1510" s="1260"/>
      <c r="V1510" s="1260"/>
      <c r="W1510" s="1259">
        <v>0</v>
      </c>
      <c r="X1510" s="1259">
        <v>1007</v>
      </c>
      <c r="Y1510" s="1259">
        <v>0</v>
      </c>
    </row>
    <row r="1511" spans="1:25">
      <c r="A1511" s="1350">
        <v>11202001073</v>
      </c>
      <c r="B1511" s="1260" t="s">
        <v>19819</v>
      </c>
      <c r="C1511" s="1260" t="s">
        <v>19820</v>
      </c>
      <c r="D1511" s="1260" t="s">
        <v>19821</v>
      </c>
      <c r="E1511" s="1260" t="s">
        <v>11190</v>
      </c>
      <c r="F1511" s="1260"/>
      <c r="G1511" s="1260"/>
      <c r="H1511" s="1260" t="s">
        <v>11153</v>
      </c>
      <c r="I1511" s="1260" t="s">
        <v>10976</v>
      </c>
      <c r="J1511" s="1259">
        <v>7431365</v>
      </c>
      <c r="K1511" s="1260" t="s">
        <v>11221</v>
      </c>
      <c r="L1511" s="1260" t="s">
        <v>11275</v>
      </c>
      <c r="M1511" s="1260" t="s">
        <v>262</v>
      </c>
      <c r="N1511" s="1260"/>
      <c r="O1511" s="1260" t="s">
        <v>19821</v>
      </c>
      <c r="P1511" s="1260"/>
      <c r="Q1511" s="1260"/>
      <c r="R1511" s="1260"/>
      <c r="S1511" s="1259">
        <v>1</v>
      </c>
      <c r="T1511" s="1260" t="s">
        <v>12132</v>
      </c>
      <c r="U1511" s="1260"/>
      <c r="V1511" s="1260"/>
      <c r="W1511" s="1259">
        <v>0</v>
      </c>
      <c r="X1511" s="1259">
        <v>1007</v>
      </c>
      <c r="Y1511" s="1259">
        <v>2</v>
      </c>
    </row>
    <row r="1512" spans="1:25">
      <c r="A1512" s="1350">
        <v>11202001072</v>
      </c>
      <c r="B1512" s="1260" t="s">
        <v>19822</v>
      </c>
      <c r="C1512" s="1260" t="s">
        <v>19820</v>
      </c>
      <c r="D1512" s="1260" t="s">
        <v>19823</v>
      </c>
      <c r="E1512" s="1260" t="s">
        <v>11190</v>
      </c>
      <c r="F1512" s="1260" t="s">
        <v>19824</v>
      </c>
      <c r="G1512" s="1260" t="s">
        <v>19825</v>
      </c>
      <c r="H1512" s="1260" t="s">
        <v>11153</v>
      </c>
      <c r="I1512" s="1260" t="s">
        <v>10976</v>
      </c>
      <c r="J1512" s="1259">
        <v>7431364</v>
      </c>
      <c r="K1512" s="1260" t="s">
        <v>11221</v>
      </c>
      <c r="L1512" s="1260" t="s">
        <v>11385</v>
      </c>
      <c r="M1512" s="1260" t="s">
        <v>262</v>
      </c>
      <c r="N1512" s="1260"/>
      <c r="O1512" s="1260" t="s">
        <v>19823</v>
      </c>
      <c r="P1512" s="1260"/>
      <c r="Q1512" s="1260"/>
      <c r="R1512" s="1260"/>
      <c r="S1512" s="1259">
        <v>1</v>
      </c>
      <c r="T1512" s="1260"/>
      <c r="U1512" s="1260"/>
      <c r="V1512" s="1260"/>
      <c r="W1512" s="1259">
        <v>0</v>
      </c>
      <c r="X1512" s="1259">
        <v>1007</v>
      </c>
      <c r="Y1512" s="1259">
        <v>1</v>
      </c>
    </row>
    <row r="1513" spans="1:25">
      <c r="A1513" s="1350">
        <v>11202001071</v>
      </c>
      <c r="B1513" s="1260" t="s">
        <v>19826</v>
      </c>
      <c r="C1513" s="1260" t="s">
        <v>19827</v>
      </c>
      <c r="D1513" s="1260" t="s">
        <v>19828</v>
      </c>
      <c r="E1513" s="1260" t="s">
        <v>11266</v>
      </c>
      <c r="F1513" s="1260" t="s">
        <v>11709</v>
      </c>
      <c r="G1513" s="1260" t="s">
        <v>19829</v>
      </c>
      <c r="H1513" s="1260" t="s">
        <v>11153</v>
      </c>
      <c r="I1513" s="1260" t="s">
        <v>10977</v>
      </c>
      <c r="J1513" s="1259">
        <v>7431363</v>
      </c>
      <c r="K1513" s="1260" t="s">
        <v>11221</v>
      </c>
      <c r="L1513" s="1260" t="s">
        <v>11155</v>
      </c>
      <c r="M1513" s="1260" t="s">
        <v>2611</v>
      </c>
      <c r="N1513" s="1260" t="s">
        <v>19830</v>
      </c>
      <c r="O1513" s="1260" t="s">
        <v>19828</v>
      </c>
      <c r="P1513" s="1260"/>
      <c r="Q1513" s="1260" t="s">
        <v>13434</v>
      </c>
      <c r="R1513" s="1260" t="s">
        <v>19831</v>
      </c>
      <c r="S1513" s="1259">
        <v>1</v>
      </c>
      <c r="T1513" s="1260"/>
      <c r="U1513" s="1260" t="s">
        <v>15806</v>
      </c>
      <c r="V1513" s="1260" t="s">
        <v>19832</v>
      </c>
      <c r="W1513" s="1259">
        <v>0</v>
      </c>
      <c r="X1513" s="1259">
        <v>1007</v>
      </c>
      <c r="Y1513" s="1259">
        <v>0</v>
      </c>
    </row>
    <row r="1514" spans="1:25">
      <c r="A1514" s="1350">
        <v>11202001070</v>
      </c>
      <c r="B1514" s="1260" t="s">
        <v>19833</v>
      </c>
      <c r="C1514" s="1260" t="s">
        <v>19834</v>
      </c>
      <c r="D1514" s="1260" t="s">
        <v>19835</v>
      </c>
      <c r="E1514" s="1260" t="s">
        <v>11311</v>
      </c>
      <c r="F1514" s="1260"/>
      <c r="G1514" s="1260"/>
      <c r="H1514" s="1260" t="s">
        <v>11153</v>
      </c>
      <c r="I1514" s="1260" t="s">
        <v>10976</v>
      </c>
      <c r="J1514" s="1259">
        <v>7431362</v>
      </c>
      <c r="K1514" s="1260" t="s">
        <v>11221</v>
      </c>
      <c r="L1514" s="1260" t="s">
        <v>11275</v>
      </c>
      <c r="M1514" s="1260" t="s">
        <v>1276</v>
      </c>
      <c r="N1514" s="1260" t="s">
        <v>19836</v>
      </c>
      <c r="O1514" s="1260" t="s">
        <v>19835</v>
      </c>
      <c r="P1514" s="1260"/>
      <c r="Q1514" s="1260" t="s">
        <v>11411</v>
      </c>
      <c r="R1514" s="1260" t="s">
        <v>15743</v>
      </c>
      <c r="S1514" s="1259">
        <v>1</v>
      </c>
      <c r="T1514" s="1260"/>
      <c r="U1514" s="1260" t="s">
        <v>11158</v>
      </c>
      <c r="V1514" s="1260" t="s">
        <v>11824</v>
      </c>
      <c r="W1514" s="1259">
        <v>0</v>
      </c>
      <c r="X1514" s="1259">
        <v>1007</v>
      </c>
      <c r="Y1514" s="1259">
        <v>2</v>
      </c>
    </row>
    <row r="1515" spans="1:25">
      <c r="A1515" s="1350">
        <v>11202001069</v>
      </c>
      <c r="B1515" s="1260" t="s">
        <v>19837</v>
      </c>
      <c r="C1515" s="1260" t="s">
        <v>19799</v>
      </c>
      <c r="D1515" s="1260" t="s">
        <v>19838</v>
      </c>
      <c r="E1515" s="1260" t="s">
        <v>11311</v>
      </c>
      <c r="F1515" s="1260" t="s">
        <v>11709</v>
      </c>
      <c r="G1515" s="1260" t="s">
        <v>19839</v>
      </c>
      <c r="H1515" s="1260" t="s">
        <v>11153</v>
      </c>
      <c r="I1515" s="1260" t="s">
        <v>10977</v>
      </c>
      <c r="J1515" s="1259">
        <v>7431361</v>
      </c>
      <c r="K1515" s="1260" t="s">
        <v>11221</v>
      </c>
      <c r="L1515" s="1260" t="s">
        <v>11155</v>
      </c>
      <c r="M1515" s="1260" t="s">
        <v>2611</v>
      </c>
      <c r="N1515" s="1260" t="s">
        <v>19840</v>
      </c>
      <c r="O1515" s="1260" t="s">
        <v>19838</v>
      </c>
      <c r="P1515" s="1260" t="s">
        <v>19841</v>
      </c>
      <c r="Q1515" s="1260" t="s">
        <v>19842</v>
      </c>
      <c r="R1515" s="1260" t="s">
        <v>19841</v>
      </c>
      <c r="S1515" s="1259">
        <v>1</v>
      </c>
      <c r="T1515" s="1260" t="s">
        <v>19843</v>
      </c>
      <c r="U1515" s="1260" t="s">
        <v>15806</v>
      </c>
      <c r="V1515" s="1260" t="s">
        <v>19832</v>
      </c>
      <c r="W1515" s="1259">
        <v>0</v>
      </c>
      <c r="X1515" s="1259">
        <v>1007</v>
      </c>
      <c r="Y1515" s="1259">
        <v>0</v>
      </c>
    </row>
    <row r="1516" spans="1:25">
      <c r="A1516" s="1350">
        <v>11202001068</v>
      </c>
      <c r="B1516" s="1260"/>
      <c r="C1516" s="1260" t="s">
        <v>19844</v>
      </c>
      <c r="D1516" s="1260" t="s">
        <v>19845</v>
      </c>
      <c r="E1516" s="1260" t="s">
        <v>11353</v>
      </c>
      <c r="F1516" s="1260" t="s">
        <v>11440</v>
      </c>
      <c r="G1516" s="1260" t="s">
        <v>19846</v>
      </c>
      <c r="H1516" s="1260" t="s">
        <v>11153</v>
      </c>
      <c r="I1516" s="1260" t="s">
        <v>11177</v>
      </c>
      <c r="J1516" s="1259">
        <v>7431360</v>
      </c>
      <c r="K1516" s="1260" t="s">
        <v>11221</v>
      </c>
      <c r="L1516" s="1260" t="s">
        <v>11155</v>
      </c>
      <c r="M1516" s="1260" t="s">
        <v>2628</v>
      </c>
      <c r="N1516" s="1260" t="s">
        <v>19847</v>
      </c>
      <c r="O1516" s="1260" t="s">
        <v>19845</v>
      </c>
      <c r="P1516" s="1260" t="s">
        <v>19848</v>
      </c>
      <c r="Q1516" s="1260"/>
      <c r="R1516" s="1260" t="s">
        <v>19849</v>
      </c>
      <c r="S1516" s="1259">
        <v>1</v>
      </c>
      <c r="T1516" s="1260"/>
      <c r="U1516" s="1260" t="s">
        <v>11193</v>
      </c>
      <c r="V1516" s="1260" t="s">
        <v>12177</v>
      </c>
      <c r="W1516" s="1259">
        <v>0</v>
      </c>
      <c r="X1516" s="1259">
        <v>1007</v>
      </c>
      <c r="Y1516" s="1259">
        <v>0</v>
      </c>
    </row>
    <row r="1517" spans="1:25">
      <c r="A1517" s="1350">
        <v>11202001067</v>
      </c>
      <c r="B1517" s="1260"/>
      <c r="C1517" s="1260" t="s">
        <v>19850</v>
      </c>
      <c r="D1517" s="1260" t="s">
        <v>15169</v>
      </c>
      <c r="E1517" s="1260" t="s">
        <v>11353</v>
      </c>
      <c r="F1517" s="1260" t="s">
        <v>11440</v>
      </c>
      <c r="G1517" s="1260" t="s">
        <v>19851</v>
      </c>
      <c r="H1517" s="1260" t="s">
        <v>11153</v>
      </c>
      <c r="I1517" s="1260" t="s">
        <v>11177</v>
      </c>
      <c r="J1517" s="1259">
        <v>7431359</v>
      </c>
      <c r="K1517" s="1260" t="s">
        <v>11221</v>
      </c>
      <c r="L1517" s="1260" t="s">
        <v>11155</v>
      </c>
      <c r="M1517" s="1260" t="s">
        <v>1496</v>
      </c>
      <c r="N1517" s="1260" t="s">
        <v>15171</v>
      </c>
      <c r="O1517" s="1260" t="s">
        <v>15169</v>
      </c>
      <c r="P1517" s="1260" t="s">
        <v>15172</v>
      </c>
      <c r="Q1517" s="1260"/>
      <c r="R1517" s="1260" t="s">
        <v>15173</v>
      </c>
      <c r="S1517" s="1259">
        <v>1</v>
      </c>
      <c r="T1517" s="1260"/>
      <c r="U1517" s="1260" t="s">
        <v>11198</v>
      </c>
      <c r="V1517" s="1260" t="s">
        <v>12392</v>
      </c>
      <c r="W1517" s="1259">
        <v>0</v>
      </c>
      <c r="X1517" s="1259">
        <v>1007</v>
      </c>
      <c r="Y1517" s="1259">
        <v>0</v>
      </c>
    </row>
    <row r="1518" spans="1:25">
      <c r="A1518" s="1350">
        <v>11202001066</v>
      </c>
      <c r="B1518" s="1260" t="s">
        <v>19852</v>
      </c>
      <c r="C1518" s="1260" t="s">
        <v>19853</v>
      </c>
      <c r="D1518" s="1260" t="s">
        <v>19854</v>
      </c>
      <c r="E1518" s="1260" t="s">
        <v>11190</v>
      </c>
      <c r="F1518" s="1260" t="s">
        <v>11709</v>
      </c>
      <c r="G1518" s="1260" t="s">
        <v>19855</v>
      </c>
      <c r="H1518" s="1260" t="s">
        <v>11153</v>
      </c>
      <c r="I1518" s="1260" t="s">
        <v>15803</v>
      </c>
      <c r="J1518" s="1259">
        <v>7431358</v>
      </c>
      <c r="K1518" s="1260" t="s">
        <v>11221</v>
      </c>
      <c r="L1518" s="1260" t="s">
        <v>11155</v>
      </c>
      <c r="M1518" s="1260" t="s">
        <v>1214</v>
      </c>
      <c r="N1518" s="1260" t="s">
        <v>19856</v>
      </c>
      <c r="O1518" s="1260" t="s">
        <v>19854</v>
      </c>
      <c r="P1518" s="1260" t="s">
        <v>19857</v>
      </c>
      <c r="Q1518" s="1260"/>
      <c r="R1518" s="1260"/>
      <c r="S1518" s="1259">
        <v>1</v>
      </c>
      <c r="T1518" s="1260"/>
      <c r="U1518" s="1260" t="s">
        <v>16371</v>
      </c>
      <c r="V1518" s="1260" t="s">
        <v>18354</v>
      </c>
      <c r="W1518" s="1259">
        <v>0</v>
      </c>
      <c r="X1518" s="1259">
        <v>1007</v>
      </c>
      <c r="Y1518" s="1259">
        <v>0</v>
      </c>
    </row>
    <row r="1519" spans="1:25">
      <c r="A1519" s="1350">
        <v>11202001065</v>
      </c>
      <c r="B1519" s="1260"/>
      <c r="C1519" s="1260" t="s">
        <v>19853</v>
      </c>
      <c r="D1519" s="1260" t="s">
        <v>19858</v>
      </c>
      <c r="E1519" s="1260" t="s">
        <v>19859</v>
      </c>
      <c r="F1519" s="1260" t="s">
        <v>16000</v>
      </c>
      <c r="G1519" s="1260" t="s">
        <v>19860</v>
      </c>
      <c r="H1519" s="1260" t="s">
        <v>11153</v>
      </c>
      <c r="I1519" s="1260" t="s">
        <v>11164</v>
      </c>
      <c r="J1519" s="1259">
        <v>7431357</v>
      </c>
      <c r="K1519" s="1260" t="s">
        <v>11221</v>
      </c>
      <c r="L1519" s="1260" t="s">
        <v>11155</v>
      </c>
      <c r="M1519" s="1260" t="s">
        <v>2154</v>
      </c>
      <c r="N1519" s="1260" t="s">
        <v>19861</v>
      </c>
      <c r="O1519" s="1260" t="s">
        <v>19858</v>
      </c>
      <c r="P1519" s="1260"/>
      <c r="Q1519" s="1260"/>
      <c r="R1519" s="1260" t="s">
        <v>19862</v>
      </c>
      <c r="S1519" s="1259">
        <v>1</v>
      </c>
      <c r="T1519" s="1260"/>
      <c r="U1519" s="1260" t="s">
        <v>11256</v>
      </c>
      <c r="V1519" s="1260" t="s">
        <v>15815</v>
      </c>
      <c r="W1519" s="1259">
        <v>0</v>
      </c>
      <c r="X1519" s="1259">
        <v>1007</v>
      </c>
      <c r="Y1519" s="1259">
        <v>0</v>
      </c>
    </row>
    <row r="1520" spans="1:25">
      <c r="A1520" s="1350">
        <v>11202001064</v>
      </c>
      <c r="B1520" s="1260" t="s">
        <v>19863</v>
      </c>
      <c r="C1520" s="1260" t="s">
        <v>19864</v>
      </c>
      <c r="D1520" s="1260" t="s">
        <v>15740</v>
      </c>
      <c r="E1520" s="1260" t="s">
        <v>11311</v>
      </c>
      <c r="F1520" s="1260" t="s">
        <v>19769</v>
      </c>
      <c r="G1520" s="1260" t="s">
        <v>19865</v>
      </c>
      <c r="H1520" s="1260" t="s">
        <v>11153</v>
      </c>
      <c r="I1520" s="1260" t="s">
        <v>10976</v>
      </c>
      <c r="J1520" s="1259">
        <v>7431356</v>
      </c>
      <c r="K1520" s="1260" t="s">
        <v>11221</v>
      </c>
      <c r="L1520" s="1260" t="s">
        <v>11385</v>
      </c>
      <c r="M1520" s="1260" t="s">
        <v>1276</v>
      </c>
      <c r="N1520" s="1260" t="s">
        <v>15741</v>
      </c>
      <c r="O1520" s="1260" t="s">
        <v>15740</v>
      </c>
      <c r="P1520" s="1260"/>
      <c r="Q1520" s="1260" t="s">
        <v>11411</v>
      </c>
      <c r="R1520" s="1260" t="s">
        <v>15743</v>
      </c>
      <c r="S1520" s="1259">
        <v>1</v>
      </c>
      <c r="T1520" s="1260"/>
      <c r="U1520" s="1260" t="s">
        <v>11158</v>
      </c>
      <c r="V1520" s="1260" t="s">
        <v>11824</v>
      </c>
      <c r="W1520" s="1259">
        <v>0</v>
      </c>
      <c r="X1520" s="1259">
        <v>1007</v>
      </c>
      <c r="Y1520" s="1259">
        <v>1</v>
      </c>
    </row>
    <row r="1521" spans="1:25">
      <c r="A1521" s="1350">
        <v>11202001063</v>
      </c>
      <c r="B1521" s="1260" t="s">
        <v>19866</v>
      </c>
      <c r="C1521" s="1260" t="s">
        <v>19867</v>
      </c>
      <c r="D1521" s="1260" t="s">
        <v>19868</v>
      </c>
      <c r="E1521" s="1260" t="s">
        <v>11190</v>
      </c>
      <c r="F1521" s="1260" t="s">
        <v>11440</v>
      </c>
      <c r="G1521" s="1260" t="s">
        <v>19869</v>
      </c>
      <c r="H1521" s="1260" t="s">
        <v>11153</v>
      </c>
      <c r="I1521" s="1260" t="s">
        <v>11177</v>
      </c>
      <c r="J1521" s="1259">
        <v>7431355</v>
      </c>
      <c r="K1521" s="1260" t="s">
        <v>11221</v>
      </c>
      <c r="L1521" s="1260" t="s">
        <v>11155</v>
      </c>
      <c r="M1521" s="1260" t="s">
        <v>262</v>
      </c>
      <c r="N1521" s="1260"/>
      <c r="O1521" s="1260" t="s">
        <v>19868</v>
      </c>
      <c r="P1521" s="1260"/>
      <c r="Q1521" s="1260"/>
      <c r="R1521" s="1260"/>
      <c r="S1521" s="1259">
        <v>1</v>
      </c>
      <c r="T1521" s="1260"/>
      <c r="U1521" s="1260"/>
      <c r="V1521" s="1260"/>
      <c r="W1521" s="1259">
        <v>0</v>
      </c>
      <c r="X1521" s="1259">
        <v>1007</v>
      </c>
      <c r="Y1521" s="1259">
        <v>0</v>
      </c>
    </row>
    <row r="1522" spans="1:25">
      <c r="A1522" s="1350">
        <v>11202001062</v>
      </c>
      <c r="B1522" s="1260" t="s">
        <v>19870</v>
      </c>
      <c r="C1522" s="1260" t="s">
        <v>19871</v>
      </c>
      <c r="D1522" s="1260" t="s">
        <v>19872</v>
      </c>
      <c r="E1522" s="1260" t="s">
        <v>11190</v>
      </c>
      <c r="F1522" s="1260" t="s">
        <v>19572</v>
      </c>
      <c r="G1522" s="1260" t="s">
        <v>19873</v>
      </c>
      <c r="H1522" s="1260" t="s">
        <v>11153</v>
      </c>
      <c r="I1522" s="1260" t="s">
        <v>11164</v>
      </c>
      <c r="J1522" s="1259">
        <v>7431354</v>
      </c>
      <c r="K1522" s="1260" t="s">
        <v>11221</v>
      </c>
      <c r="L1522" s="1260" t="s">
        <v>11155</v>
      </c>
      <c r="M1522" s="1260" t="s">
        <v>1686</v>
      </c>
      <c r="N1522" s="1260" t="s">
        <v>19874</v>
      </c>
      <c r="O1522" s="1260" t="s">
        <v>19872</v>
      </c>
      <c r="P1522" s="1259">
        <v>119</v>
      </c>
      <c r="Q1522" s="1260"/>
      <c r="R1522" s="1260" t="s">
        <v>19875</v>
      </c>
      <c r="S1522" s="1259">
        <v>1</v>
      </c>
      <c r="T1522" s="1260"/>
      <c r="U1522" s="1260" t="s">
        <v>11921</v>
      </c>
      <c r="V1522" s="1260" t="s">
        <v>13303</v>
      </c>
      <c r="W1522" s="1259">
        <v>0</v>
      </c>
      <c r="X1522" s="1259">
        <v>1007</v>
      </c>
      <c r="Y1522" s="1259">
        <v>0</v>
      </c>
    </row>
    <row r="1523" spans="1:25">
      <c r="A1523" s="1350">
        <v>11202001061</v>
      </c>
      <c r="B1523" s="1260" t="s">
        <v>19876</v>
      </c>
      <c r="C1523" s="1260" t="s">
        <v>19877</v>
      </c>
      <c r="D1523" s="1260" t="s">
        <v>15748</v>
      </c>
      <c r="E1523" s="1260" t="s">
        <v>11190</v>
      </c>
      <c r="F1523" s="1260" t="s">
        <v>19878</v>
      </c>
      <c r="G1523" s="1260" t="s">
        <v>19879</v>
      </c>
      <c r="H1523" s="1260" t="s">
        <v>11153</v>
      </c>
      <c r="I1523" s="1260" t="s">
        <v>10976</v>
      </c>
      <c r="J1523" s="1259">
        <v>7431353</v>
      </c>
      <c r="K1523" s="1260" t="s">
        <v>11221</v>
      </c>
      <c r="L1523" s="1260" t="s">
        <v>11155</v>
      </c>
      <c r="M1523" s="1260" t="s">
        <v>262</v>
      </c>
      <c r="N1523" s="1260"/>
      <c r="O1523" s="1260" t="s">
        <v>15748</v>
      </c>
      <c r="P1523" s="1260"/>
      <c r="Q1523" s="1260"/>
      <c r="R1523" s="1260"/>
      <c r="S1523" s="1259">
        <v>1</v>
      </c>
      <c r="T1523" s="1260"/>
      <c r="U1523" s="1260"/>
      <c r="V1523" s="1260"/>
      <c r="W1523" s="1259">
        <v>0</v>
      </c>
      <c r="X1523" s="1259">
        <v>1007</v>
      </c>
      <c r="Y1523" s="1259">
        <v>0</v>
      </c>
    </row>
    <row r="1524" spans="1:25">
      <c r="A1524" s="1350">
        <v>11202001060</v>
      </c>
      <c r="B1524" s="1260"/>
      <c r="C1524" s="1260" t="s">
        <v>19880</v>
      </c>
      <c r="D1524" s="1260" t="s">
        <v>19881</v>
      </c>
      <c r="E1524" s="1260" t="s">
        <v>11353</v>
      </c>
      <c r="F1524" s="1260" t="s">
        <v>11544</v>
      </c>
      <c r="G1524" s="1260" t="s">
        <v>19882</v>
      </c>
      <c r="H1524" s="1260" t="s">
        <v>11153</v>
      </c>
      <c r="I1524" s="1260" t="s">
        <v>11243</v>
      </c>
      <c r="J1524" s="1259">
        <v>7431352</v>
      </c>
      <c r="K1524" s="1260" t="s">
        <v>11221</v>
      </c>
      <c r="L1524" s="1260" t="s">
        <v>11155</v>
      </c>
      <c r="M1524" s="1260" t="s">
        <v>262</v>
      </c>
      <c r="N1524" s="1260"/>
      <c r="O1524" s="1260" t="s">
        <v>19881</v>
      </c>
      <c r="P1524" s="1260"/>
      <c r="Q1524" s="1260" t="s">
        <v>11533</v>
      </c>
      <c r="R1524" s="1260"/>
      <c r="S1524" s="1259">
        <v>1</v>
      </c>
      <c r="T1524" s="1260"/>
      <c r="U1524" s="1260"/>
      <c r="V1524" s="1260"/>
      <c r="W1524" s="1259">
        <v>0</v>
      </c>
      <c r="X1524" s="1259">
        <v>1007</v>
      </c>
      <c r="Y1524" s="1259">
        <v>0</v>
      </c>
    </row>
    <row r="1525" spans="1:25">
      <c r="A1525" s="1350">
        <v>11202001059</v>
      </c>
      <c r="B1525" s="1260"/>
      <c r="C1525" s="1260" t="s">
        <v>19883</v>
      </c>
      <c r="D1525" s="1260" t="s">
        <v>19884</v>
      </c>
      <c r="E1525" s="1260" t="s">
        <v>17176</v>
      </c>
      <c r="F1525" s="1260" t="s">
        <v>13995</v>
      </c>
      <c r="G1525" s="1260" t="s">
        <v>19885</v>
      </c>
      <c r="H1525" s="1260" t="s">
        <v>11153</v>
      </c>
      <c r="I1525" s="1260" t="s">
        <v>11243</v>
      </c>
      <c r="J1525" s="1259">
        <v>7431351</v>
      </c>
      <c r="K1525" s="1260" t="s">
        <v>11221</v>
      </c>
      <c r="L1525" s="1260" t="s">
        <v>11155</v>
      </c>
      <c r="M1525" s="1260" t="s">
        <v>262</v>
      </c>
      <c r="N1525" s="1260"/>
      <c r="O1525" s="1260" t="s">
        <v>19884</v>
      </c>
      <c r="P1525" s="1260"/>
      <c r="Q1525" s="1260" t="s">
        <v>11533</v>
      </c>
      <c r="R1525" s="1260"/>
      <c r="S1525" s="1259">
        <v>1</v>
      </c>
      <c r="T1525" s="1260"/>
      <c r="U1525" s="1260"/>
      <c r="V1525" s="1260"/>
      <c r="W1525" s="1259">
        <v>0</v>
      </c>
      <c r="X1525" s="1259">
        <v>1007</v>
      </c>
      <c r="Y1525" s="1259">
        <v>0</v>
      </c>
    </row>
    <row r="1526" spans="1:25">
      <c r="A1526" s="1350">
        <v>11202001058</v>
      </c>
      <c r="B1526" s="1260"/>
      <c r="C1526" s="1260" t="s">
        <v>19886</v>
      </c>
      <c r="D1526" s="1260" t="s">
        <v>19887</v>
      </c>
      <c r="E1526" s="1260" t="s">
        <v>11593</v>
      </c>
      <c r="F1526" s="1260" t="s">
        <v>17172</v>
      </c>
      <c r="G1526" s="1260" t="s">
        <v>19888</v>
      </c>
      <c r="H1526" s="1260" t="s">
        <v>11153</v>
      </c>
      <c r="I1526" s="1260" t="s">
        <v>11243</v>
      </c>
      <c r="J1526" s="1259">
        <v>7431350</v>
      </c>
      <c r="K1526" s="1260" t="s">
        <v>11221</v>
      </c>
      <c r="L1526" s="1260" t="s">
        <v>11155</v>
      </c>
      <c r="M1526" s="1260" t="s">
        <v>262</v>
      </c>
      <c r="N1526" s="1260"/>
      <c r="O1526" s="1260" t="s">
        <v>19887</v>
      </c>
      <c r="P1526" s="1260"/>
      <c r="Q1526" s="1260" t="s">
        <v>11394</v>
      </c>
      <c r="R1526" s="1260"/>
      <c r="S1526" s="1259">
        <v>1</v>
      </c>
      <c r="T1526" s="1260"/>
      <c r="U1526" s="1260"/>
      <c r="V1526" s="1260"/>
      <c r="W1526" s="1259">
        <v>0</v>
      </c>
      <c r="X1526" s="1259">
        <v>1007</v>
      </c>
      <c r="Y1526" s="1259">
        <v>0</v>
      </c>
    </row>
    <row r="1527" spans="1:25">
      <c r="A1527" s="1350">
        <v>11202001057</v>
      </c>
      <c r="B1527" s="1260"/>
      <c r="C1527" s="1260" t="s">
        <v>19889</v>
      </c>
      <c r="D1527" s="1260" t="s">
        <v>19890</v>
      </c>
      <c r="E1527" s="1260" t="s">
        <v>19891</v>
      </c>
      <c r="F1527" s="1260" t="s">
        <v>19892</v>
      </c>
      <c r="G1527" s="1260" t="s">
        <v>19893</v>
      </c>
      <c r="H1527" s="1260" t="s">
        <v>11153</v>
      </c>
      <c r="I1527" s="1260" t="s">
        <v>11164</v>
      </c>
      <c r="J1527" s="1259">
        <v>7431349</v>
      </c>
      <c r="K1527" s="1260" t="s">
        <v>11221</v>
      </c>
      <c r="L1527" s="1260" t="s">
        <v>11155</v>
      </c>
      <c r="M1527" s="1260" t="s">
        <v>262</v>
      </c>
      <c r="N1527" s="1260"/>
      <c r="O1527" s="1260" t="s">
        <v>19890</v>
      </c>
      <c r="P1527" s="1260"/>
      <c r="Q1527" s="1260" t="s">
        <v>11596</v>
      </c>
      <c r="R1527" s="1260"/>
      <c r="S1527" s="1259">
        <v>1</v>
      </c>
      <c r="T1527" s="1260"/>
      <c r="U1527" s="1260"/>
      <c r="V1527" s="1260"/>
      <c r="W1527" s="1259">
        <v>0</v>
      </c>
      <c r="X1527" s="1259">
        <v>1007</v>
      </c>
      <c r="Y1527" s="1259">
        <v>0</v>
      </c>
    </row>
    <row r="1528" spans="1:25">
      <c r="A1528" s="1350">
        <v>11202001056</v>
      </c>
      <c r="B1528" s="1260"/>
      <c r="C1528" s="1260" t="s">
        <v>19894</v>
      </c>
      <c r="D1528" s="1260" t="s">
        <v>19895</v>
      </c>
      <c r="E1528" s="1260" t="s">
        <v>13999</v>
      </c>
      <c r="F1528" s="1260" t="s">
        <v>19896</v>
      </c>
      <c r="G1528" s="1260" t="s">
        <v>19897</v>
      </c>
      <c r="H1528" s="1260" t="s">
        <v>11153</v>
      </c>
      <c r="I1528" s="1260" t="s">
        <v>11243</v>
      </c>
      <c r="J1528" s="1259">
        <v>7431348</v>
      </c>
      <c r="K1528" s="1260" t="s">
        <v>11221</v>
      </c>
      <c r="L1528" s="1260" t="s">
        <v>11155</v>
      </c>
      <c r="M1528" s="1260" t="s">
        <v>262</v>
      </c>
      <c r="N1528" s="1260"/>
      <c r="O1528" s="1260" t="s">
        <v>19895</v>
      </c>
      <c r="P1528" s="1260"/>
      <c r="Q1528" s="1260" t="s">
        <v>11533</v>
      </c>
      <c r="R1528" s="1260"/>
      <c r="S1528" s="1259">
        <v>1</v>
      </c>
      <c r="T1528" s="1260"/>
      <c r="U1528" s="1260"/>
      <c r="V1528" s="1260"/>
      <c r="W1528" s="1259">
        <v>0</v>
      </c>
      <c r="X1528" s="1259">
        <v>1007</v>
      </c>
      <c r="Y1528" s="1259">
        <v>0</v>
      </c>
    </row>
    <row r="1529" spans="1:25">
      <c r="A1529" s="1350">
        <v>11202001055</v>
      </c>
      <c r="B1529" s="1260"/>
      <c r="C1529" s="1260" t="s">
        <v>19898</v>
      </c>
      <c r="D1529" s="1260" t="s">
        <v>19899</v>
      </c>
      <c r="E1529" s="1260" t="s">
        <v>11353</v>
      </c>
      <c r="F1529" s="1260" t="s">
        <v>19900</v>
      </c>
      <c r="G1529" s="1260" t="s">
        <v>19901</v>
      </c>
      <c r="H1529" s="1260" t="s">
        <v>11153</v>
      </c>
      <c r="I1529" s="1260" t="s">
        <v>11243</v>
      </c>
      <c r="J1529" s="1259">
        <v>7431347</v>
      </c>
      <c r="K1529" s="1260" t="s">
        <v>11221</v>
      </c>
      <c r="L1529" s="1260" t="s">
        <v>11155</v>
      </c>
      <c r="M1529" s="1260" t="s">
        <v>262</v>
      </c>
      <c r="N1529" s="1260"/>
      <c r="O1529" s="1260" t="s">
        <v>19899</v>
      </c>
      <c r="P1529" s="1260"/>
      <c r="Q1529" s="1260" t="s">
        <v>11533</v>
      </c>
      <c r="R1529" s="1260"/>
      <c r="S1529" s="1259">
        <v>1</v>
      </c>
      <c r="T1529" s="1260"/>
      <c r="U1529" s="1260"/>
      <c r="V1529" s="1260"/>
      <c r="W1529" s="1259">
        <v>0</v>
      </c>
      <c r="X1529" s="1259">
        <v>1007</v>
      </c>
      <c r="Y1529" s="1259">
        <v>0</v>
      </c>
    </row>
    <row r="1530" spans="1:25">
      <c r="A1530" s="1350">
        <v>11202001054</v>
      </c>
      <c r="B1530" s="1260"/>
      <c r="C1530" s="1260" t="s">
        <v>19902</v>
      </c>
      <c r="D1530" s="1260" t="s">
        <v>19903</v>
      </c>
      <c r="E1530" s="1260" t="s">
        <v>11509</v>
      </c>
      <c r="F1530" s="1260" t="s">
        <v>19904</v>
      </c>
      <c r="G1530" s="1260" t="s">
        <v>19905</v>
      </c>
      <c r="H1530" s="1260" t="s">
        <v>11153</v>
      </c>
      <c r="I1530" s="1260" t="s">
        <v>10976</v>
      </c>
      <c r="J1530" s="1259">
        <v>7431346</v>
      </c>
      <c r="K1530" s="1260" t="s">
        <v>11221</v>
      </c>
      <c r="L1530" s="1260" t="s">
        <v>11155</v>
      </c>
      <c r="M1530" s="1260" t="s">
        <v>1985</v>
      </c>
      <c r="N1530" s="1260" t="s">
        <v>19906</v>
      </c>
      <c r="O1530" s="1260" t="s">
        <v>19903</v>
      </c>
      <c r="P1530" s="1260"/>
      <c r="Q1530" s="1260" t="s">
        <v>11867</v>
      </c>
      <c r="R1530" s="1260" t="s">
        <v>15579</v>
      </c>
      <c r="S1530" s="1259">
        <v>1</v>
      </c>
      <c r="T1530" s="1260" t="s">
        <v>19907</v>
      </c>
      <c r="U1530" s="1260" t="s">
        <v>11158</v>
      </c>
      <c r="V1530" s="1260" t="s">
        <v>13789</v>
      </c>
      <c r="W1530" s="1259">
        <v>0</v>
      </c>
      <c r="X1530" s="1259">
        <v>1007</v>
      </c>
      <c r="Y1530" s="1259">
        <v>0</v>
      </c>
    </row>
    <row r="1531" spans="1:25">
      <c r="A1531" s="1350">
        <v>11202001053</v>
      </c>
      <c r="B1531" s="1260"/>
      <c r="C1531" s="1260" t="s">
        <v>19908</v>
      </c>
      <c r="D1531" s="1260" t="s">
        <v>19909</v>
      </c>
      <c r="E1531" s="1260" t="s">
        <v>11614</v>
      </c>
      <c r="F1531" s="1260" t="s">
        <v>11522</v>
      </c>
      <c r="G1531" s="1260" t="s">
        <v>19910</v>
      </c>
      <c r="H1531" s="1260" t="s">
        <v>11153</v>
      </c>
      <c r="I1531" s="1260" t="s">
        <v>11177</v>
      </c>
      <c r="J1531" s="1259">
        <v>7431345</v>
      </c>
      <c r="K1531" s="1260" t="s">
        <v>11221</v>
      </c>
      <c r="L1531" s="1260" t="s">
        <v>11155</v>
      </c>
      <c r="M1531" s="1260" t="s">
        <v>262</v>
      </c>
      <c r="N1531" s="1260"/>
      <c r="O1531" s="1260" t="s">
        <v>19909</v>
      </c>
      <c r="P1531" s="1260"/>
      <c r="Q1531" s="1260"/>
      <c r="R1531" s="1260"/>
      <c r="S1531" s="1259">
        <v>1</v>
      </c>
      <c r="T1531" s="1260"/>
      <c r="U1531" s="1260"/>
      <c r="V1531" s="1260"/>
      <c r="W1531" s="1259">
        <v>0</v>
      </c>
      <c r="X1531" s="1259">
        <v>1007</v>
      </c>
      <c r="Y1531" s="1259">
        <v>0</v>
      </c>
    </row>
    <row r="1532" spans="1:25">
      <c r="A1532" s="1350">
        <v>11202001052</v>
      </c>
      <c r="B1532" s="1260"/>
      <c r="C1532" s="1260" t="s">
        <v>19911</v>
      </c>
      <c r="D1532" s="1260" t="s">
        <v>19912</v>
      </c>
      <c r="E1532" s="1260" t="s">
        <v>19913</v>
      </c>
      <c r="F1532" s="1260" t="s">
        <v>11522</v>
      </c>
      <c r="G1532" s="1260" t="s">
        <v>19914</v>
      </c>
      <c r="H1532" s="1260" t="s">
        <v>11153</v>
      </c>
      <c r="I1532" s="1260" t="s">
        <v>11177</v>
      </c>
      <c r="J1532" s="1259">
        <v>7431344</v>
      </c>
      <c r="K1532" s="1260" t="s">
        <v>11221</v>
      </c>
      <c r="L1532" s="1260" t="s">
        <v>11155</v>
      </c>
      <c r="M1532" s="1260" t="s">
        <v>262</v>
      </c>
      <c r="N1532" s="1260"/>
      <c r="O1532" s="1260" t="s">
        <v>19912</v>
      </c>
      <c r="P1532" s="1260"/>
      <c r="Q1532" s="1260"/>
      <c r="R1532" s="1260"/>
      <c r="S1532" s="1259">
        <v>1</v>
      </c>
      <c r="T1532" s="1260"/>
      <c r="U1532" s="1260"/>
      <c r="V1532" s="1260"/>
      <c r="W1532" s="1259">
        <v>0</v>
      </c>
      <c r="X1532" s="1259">
        <v>1007</v>
      </c>
      <c r="Y1532" s="1259">
        <v>0</v>
      </c>
    </row>
    <row r="1533" spans="1:25">
      <c r="A1533" s="1350">
        <v>11202001051</v>
      </c>
      <c r="B1533" s="1260"/>
      <c r="C1533" s="1260" t="s">
        <v>19915</v>
      </c>
      <c r="D1533" s="1260" t="s">
        <v>19916</v>
      </c>
      <c r="E1533" s="1260" t="s">
        <v>11162</v>
      </c>
      <c r="F1533" s="1260" t="s">
        <v>14913</v>
      </c>
      <c r="G1533" s="1260" t="s">
        <v>19917</v>
      </c>
      <c r="H1533" s="1260" t="s">
        <v>11153</v>
      </c>
      <c r="I1533" s="1260" t="s">
        <v>11164</v>
      </c>
      <c r="J1533" s="1259">
        <v>7431343</v>
      </c>
      <c r="K1533" s="1260" t="s">
        <v>11221</v>
      </c>
      <c r="L1533" s="1260" t="s">
        <v>11155</v>
      </c>
      <c r="M1533" s="1260" t="s">
        <v>262</v>
      </c>
      <c r="N1533" s="1260"/>
      <c r="O1533" s="1260" t="s">
        <v>19916</v>
      </c>
      <c r="P1533" s="1260"/>
      <c r="Q1533" s="1260" t="s">
        <v>16522</v>
      </c>
      <c r="R1533" s="1260"/>
      <c r="S1533" s="1259">
        <v>1</v>
      </c>
      <c r="T1533" s="1260"/>
      <c r="U1533" s="1260"/>
      <c r="V1533" s="1260"/>
      <c r="W1533" s="1259">
        <v>0</v>
      </c>
      <c r="X1533" s="1259">
        <v>1007</v>
      </c>
      <c r="Y1533" s="1259">
        <v>0</v>
      </c>
    </row>
    <row r="1534" spans="1:25">
      <c r="A1534" s="1350">
        <v>11202001050</v>
      </c>
      <c r="B1534" s="1260"/>
      <c r="C1534" s="1260" t="s">
        <v>19918</v>
      </c>
      <c r="D1534" s="1260" t="s">
        <v>19919</v>
      </c>
      <c r="E1534" s="1260" t="s">
        <v>11461</v>
      </c>
      <c r="F1534" s="1260" t="s">
        <v>19920</v>
      </c>
      <c r="G1534" s="1260" t="s">
        <v>19921</v>
      </c>
      <c r="H1534" s="1260" t="s">
        <v>11153</v>
      </c>
      <c r="I1534" s="1260" t="s">
        <v>11164</v>
      </c>
      <c r="J1534" s="1259">
        <v>7431342</v>
      </c>
      <c r="K1534" s="1260" t="s">
        <v>11221</v>
      </c>
      <c r="L1534" s="1260" t="s">
        <v>11155</v>
      </c>
      <c r="M1534" s="1260" t="s">
        <v>262</v>
      </c>
      <c r="N1534" s="1260"/>
      <c r="O1534" s="1260" t="s">
        <v>19919</v>
      </c>
      <c r="P1534" s="1260"/>
      <c r="Q1534" s="1260" t="s">
        <v>11596</v>
      </c>
      <c r="R1534" s="1260"/>
      <c r="S1534" s="1259">
        <v>1</v>
      </c>
      <c r="T1534" s="1260"/>
      <c r="U1534" s="1260"/>
      <c r="V1534" s="1260"/>
      <c r="W1534" s="1259">
        <v>0</v>
      </c>
      <c r="X1534" s="1259">
        <v>1007</v>
      </c>
      <c r="Y1534" s="1259">
        <v>0</v>
      </c>
    </row>
    <row r="1535" spans="1:25">
      <c r="A1535" s="1350">
        <v>11202001049</v>
      </c>
      <c r="B1535" s="1260"/>
      <c r="C1535" s="1260" t="s">
        <v>19922</v>
      </c>
      <c r="D1535" s="1260" t="s">
        <v>19923</v>
      </c>
      <c r="E1535" s="1260" t="s">
        <v>14073</v>
      </c>
      <c r="F1535" s="1260" t="s">
        <v>12017</v>
      </c>
      <c r="G1535" s="1260" t="s">
        <v>19924</v>
      </c>
      <c r="H1535" s="1260" t="s">
        <v>11153</v>
      </c>
      <c r="I1535" s="1260" t="s">
        <v>10976</v>
      </c>
      <c r="J1535" s="1259">
        <v>7431341</v>
      </c>
      <c r="K1535" s="1260" t="s">
        <v>11221</v>
      </c>
      <c r="L1535" s="1260" t="s">
        <v>11155</v>
      </c>
      <c r="M1535" s="1260" t="s">
        <v>262</v>
      </c>
      <c r="N1535" s="1260"/>
      <c r="O1535" s="1260" t="s">
        <v>19923</v>
      </c>
      <c r="P1535" s="1260"/>
      <c r="Q1535" s="1260"/>
      <c r="R1535" s="1259">
        <v>8952220</v>
      </c>
      <c r="S1535" s="1259">
        <v>1</v>
      </c>
      <c r="T1535" s="1260"/>
      <c r="U1535" s="1260"/>
      <c r="V1535" s="1260"/>
      <c r="W1535" s="1259">
        <v>0</v>
      </c>
      <c r="X1535" s="1259">
        <v>1007</v>
      </c>
      <c r="Y1535" s="1259">
        <v>0</v>
      </c>
    </row>
    <row r="1536" spans="1:25">
      <c r="A1536" s="1350">
        <v>11202001048</v>
      </c>
      <c r="B1536" s="1260" t="s">
        <v>19925</v>
      </c>
      <c r="C1536" s="1260" t="s">
        <v>19926</v>
      </c>
      <c r="D1536" s="1260" t="s">
        <v>19927</v>
      </c>
      <c r="E1536" s="1260" t="s">
        <v>11560</v>
      </c>
      <c r="F1536" s="1260" t="s">
        <v>11709</v>
      </c>
      <c r="G1536" s="1260" t="s">
        <v>19928</v>
      </c>
      <c r="H1536" s="1260" t="s">
        <v>11153</v>
      </c>
      <c r="I1536" s="1260" t="s">
        <v>15803</v>
      </c>
      <c r="J1536" s="1259">
        <v>7431340</v>
      </c>
      <c r="K1536" s="1260" t="s">
        <v>11221</v>
      </c>
      <c r="L1536" s="1260" t="s">
        <v>11155</v>
      </c>
      <c r="M1536" s="1260" t="s">
        <v>2612</v>
      </c>
      <c r="N1536" s="1260" t="s">
        <v>19929</v>
      </c>
      <c r="O1536" s="1260" t="s">
        <v>19927</v>
      </c>
      <c r="P1536" s="1260" t="s">
        <v>19930</v>
      </c>
      <c r="Q1536" s="1260" t="s">
        <v>19931</v>
      </c>
      <c r="R1536" s="1260" t="s">
        <v>19930</v>
      </c>
      <c r="S1536" s="1259">
        <v>1</v>
      </c>
      <c r="T1536" s="1260" t="s">
        <v>19932</v>
      </c>
      <c r="U1536" s="1260" t="s">
        <v>15806</v>
      </c>
      <c r="V1536" s="1260" t="s">
        <v>18407</v>
      </c>
      <c r="W1536" s="1259">
        <v>0</v>
      </c>
      <c r="X1536" s="1259">
        <v>1007</v>
      </c>
      <c r="Y1536" s="1259">
        <v>0</v>
      </c>
    </row>
    <row r="1537" spans="1:25">
      <c r="A1537" s="1350">
        <v>11202001047</v>
      </c>
      <c r="B1537" s="1260"/>
      <c r="C1537" s="1260" t="s">
        <v>19933</v>
      </c>
      <c r="D1537" s="1260" t="s">
        <v>19934</v>
      </c>
      <c r="E1537" s="1260" t="s">
        <v>14096</v>
      </c>
      <c r="F1537" s="1260" t="s">
        <v>14913</v>
      </c>
      <c r="G1537" s="1260" t="s">
        <v>19935</v>
      </c>
      <c r="H1537" s="1260" t="s">
        <v>11153</v>
      </c>
      <c r="I1537" s="1260" t="s">
        <v>11164</v>
      </c>
      <c r="J1537" s="1259">
        <v>7431339</v>
      </c>
      <c r="K1537" s="1260" t="s">
        <v>11221</v>
      </c>
      <c r="L1537" s="1260" t="s">
        <v>11155</v>
      </c>
      <c r="M1537" s="1260" t="s">
        <v>262</v>
      </c>
      <c r="N1537" s="1260"/>
      <c r="O1537" s="1260" t="s">
        <v>19934</v>
      </c>
      <c r="P1537" s="1260"/>
      <c r="Q1537" s="1260" t="s">
        <v>13592</v>
      </c>
      <c r="R1537" s="1260"/>
      <c r="S1537" s="1259">
        <v>1</v>
      </c>
      <c r="T1537" s="1260"/>
      <c r="U1537" s="1260"/>
      <c r="V1537" s="1260"/>
      <c r="W1537" s="1259">
        <v>0</v>
      </c>
      <c r="X1537" s="1259">
        <v>1007</v>
      </c>
      <c r="Y1537" s="1259">
        <v>0</v>
      </c>
    </row>
    <row r="1538" spans="1:25">
      <c r="A1538" s="1350">
        <v>11202001046</v>
      </c>
      <c r="B1538" s="1260"/>
      <c r="C1538" s="1260" t="s">
        <v>19936</v>
      </c>
      <c r="D1538" s="1260" t="s">
        <v>19937</v>
      </c>
      <c r="E1538" s="1260" t="s">
        <v>11353</v>
      </c>
      <c r="F1538" s="1260" t="s">
        <v>12017</v>
      </c>
      <c r="G1538" s="1260" t="s">
        <v>19938</v>
      </c>
      <c r="H1538" s="1260" t="s">
        <v>11153</v>
      </c>
      <c r="I1538" s="1260" t="s">
        <v>10976</v>
      </c>
      <c r="J1538" s="1259">
        <v>7431338</v>
      </c>
      <c r="K1538" s="1260" t="s">
        <v>11221</v>
      </c>
      <c r="L1538" s="1260" t="s">
        <v>11155</v>
      </c>
      <c r="M1538" s="1260" t="s">
        <v>262</v>
      </c>
      <c r="N1538" s="1260"/>
      <c r="O1538" s="1260" t="s">
        <v>19937</v>
      </c>
      <c r="P1538" s="1260"/>
      <c r="Q1538" s="1260"/>
      <c r="R1538" s="1259">
        <v>8952220</v>
      </c>
      <c r="S1538" s="1259">
        <v>1</v>
      </c>
      <c r="T1538" s="1260"/>
      <c r="U1538" s="1260"/>
      <c r="V1538" s="1260"/>
      <c r="W1538" s="1259">
        <v>0</v>
      </c>
      <c r="X1538" s="1259">
        <v>1007</v>
      </c>
      <c r="Y1538" s="1259">
        <v>0</v>
      </c>
    </row>
    <row r="1539" spans="1:25">
      <c r="A1539" s="1350">
        <v>11202001045</v>
      </c>
      <c r="B1539" s="1260" t="s">
        <v>19939</v>
      </c>
      <c r="C1539" s="1260" t="s">
        <v>19940</v>
      </c>
      <c r="D1539" s="1260" t="s">
        <v>19941</v>
      </c>
      <c r="E1539" s="1260" t="s">
        <v>11190</v>
      </c>
      <c r="F1539" s="1260" t="s">
        <v>19942</v>
      </c>
      <c r="G1539" s="1260" t="s">
        <v>19943</v>
      </c>
      <c r="H1539" s="1260" t="s">
        <v>11153</v>
      </c>
      <c r="I1539" s="1260" t="s">
        <v>11164</v>
      </c>
      <c r="J1539" s="1259">
        <v>7431337</v>
      </c>
      <c r="K1539" s="1260" t="s">
        <v>11221</v>
      </c>
      <c r="L1539" s="1260" t="s">
        <v>11155</v>
      </c>
      <c r="M1539" s="1260" t="s">
        <v>2266</v>
      </c>
      <c r="N1539" s="1260" t="s">
        <v>19944</v>
      </c>
      <c r="O1539" s="1260" t="s">
        <v>19941</v>
      </c>
      <c r="P1539" s="1260" t="s">
        <v>19945</v>
      </c>
      <c r="Q1539" s="1260" t="s">
        <v>14210</v>
      </c>
      <c r="R1539" s="1260" t="s">
        <v>19946</v>
      </c>
      <c r="S1539" s="1259">
        <v>1</v>
      </c>
      <c r="T1539" s="1260" t="s">
        <v>19947</v>
      </c>
      <c r="U1539" s="1260" t="s">
        <v>11290</v>
      </c>
      <c r="V1539" s="1260" t="s">
        <v>12437</v>
      </c>
      <c r="W1539" s="1259">
        <v>0</v>
      </c>
      <c r="X1539" s="1259">
        <v>1007</v>
      </c>
      <c r="Y1539" s="1259">
        <v>0</v>
      </c>
    </row>
    <row r="1540" spans="1:25">
      <c r="A1540" s="1350">
        <v>11202001044</v>
      </c>
      <c r="B1540" s="1260"/>
      <c r="C1540" s="1260" t="s">
        <v>19948</v>
      </c>
      <c r="D1540" s="1260" t="s">
        <v>19949</v>
      </c>
      <c r="E1540" s="1260" t="s">
        <v>11560</v>
      </c>
      <c r="F1540" s="1260" t="s">
        <v>11522</v>
      </c>
      <c r="G1540" s="1260" t="s">
        <v>19950</v>
      </c>
      <c r="H1540" s="1260" t="s">
        <v>11153</v>
      </c>
      <c r="I1540" s="1260" t="s">
        <v>11177</v>
      </c>
      <c r="J1540" s="1259">
        <v>7431336</v>
      </c>
      <c r="K1540" s="1260" t="s">
        <v>11221</v>
      </c>
      <c r="L1540" s="1260" t="s">
        <v>11155</v>
      </c>
      <c r="M1540" s="1260" t="s">
        <v>262</v>
      </c>
      <c r="N1540" s="1260"/>
      <c r="O1540" s="1260" t="s">
        <v>19949</v>
      </c>
      <c r="P1540" s="1260"/>
      <c r="Q1540" s="1260"/>
      <c r="R1540" s="1260" t="s">
        <v>19951</v>
      </c>
      <c r="S1540" s="1259">
        <v>1</v>
      </c>
      <c r="T1540" s="1260"/>
      <c r="U1540" s="1260"/>
      <c r="V1540" s="1260"/>
      <c r="W1540" s="1259">
        <v>0</v>
      </c>
      <c r="X1540" s="1259">
        <v>1007</v>
      </c>
      <c r="Y1540" s="1259">
        <v>0</v>
      </c>
    </row>
    <row r="1541" spans="1:25">
      <c r="A1541" s="1350">
        <v>11202001043</v>
      </c>
      <c r="B1541" s="1260"/>
      <c r="C1541" s="1260" t="s">
        <v>19952</v>
      </c>
      <c r="D1541" s="1260" t="s">
        <v>19953</v>
      </c>
      <c r="E1541" s="1260" t="s">
        <v>11162</v>
      </c>
      <c r="F1541" s="1260" t="s">
        <v>11522</v>
      </c>
      <c r="G1541" s="1260" t="s">
        <v>19954</v>
      </c>
      <c r="H1541" s="1260" t="s">
        <v>11153</v>
      </c>
      <c r="I1541" s="1260" t="s">
        <v>11177</v>
      </c>
      <c r="J1541" s="1259">
        <v>7431335</v>
      </c>
      <c r="K1541" s="1260" t="s">
        <v>11221</v>
      </c>
      <c r="L1541" s="1260" t="s">
        <v>11155</v>
      </c>
      <c r="M1541" s="1260" t="s">
        <v>262</v>
      </c>
      <c r="N1541" s="1260"/>
      <c r="O1541" s="1260" t="s">
        <v>19953</v>
      </c>
      <c r="P1541" s="1259">
        <v>119</v>
      </c>
      <c r="Q1541" s="1260"/>
      <c r="R1541" s="1260"/>
      <c r="S1541" s="1259">
        <v>1</v>
      </c>
      <c r="T1541" s="1260"/>
      <c r="U1541" s="1260"/>
      <c r="V1541" s="1260"/>
      <c r="W1541" s="1259">
        <v>0</v>
      </c>
      <c r="X1541" s="1259">
        <v>1007</v>
      </c>
      <c r="Y1541" s="1259">
        <v>0</v>
      </c>
    </row>
    <row r="1542" spans="1:25">
      <c r="A1542" s="1350">
        <v>11202001042</v>
      </c>
      <c r="B1542" s="1260"/>
      <c r="C1542" s="1260" t="s">
        <v>19955</v>
      </c>
      <c r="D1542" s="1260" t="s">
        <v>19956</v>
      </c>
      <c r="E1542" s="1260" t="s">
        <v>19957</v>
      </c>
      <c r="F1542" s="1260" t="s">
        <v>19958</v>
      </c>
      <c r="G1542" s="1260" t="s">
        <v>19959</v>
      </c>
      <c r="H1542" s="1260" t="s">
        <v>11153</v>
      </c>
      <c r="I1542" s="1260" t="s">
        <v>10976</v>
      </c>
      <c r="J1542" s="1259">
        <v>7431334</v>
      </c>
      <c r="K1542" s="1260" t="s">
        <v>11221</v>
      </c>
      <c r="L1542" s="1260" t="s">
        <v>11155</v>
      </c>
      <c r="M1542" s="1260" t="s">
        <v>262</v>
      </c>
      <c r="N1542" s="1260"/>
      <c r="O1542" s="1260" t="s">
        <v>19956</v>
      </c>
      <c r="P1542" s="1260"/>
      <c r="Q1542" s="1260"/>
      <c r="R1542" s="1260" t="s">
        <v>17094</v>
      </c>
      <c r="S1542" s="1259">
        <v>1</v>
      </c>
      <c r="T1542" s="1260"/>
      <c r="U1542" s="1260"/>
      <c r="V1542" s="1260"/>
      <c r="W1542" s="1259">
        <v>0</v>
      </c>
      <c r="X1542" s="1259">
        <v>1007</v>
      </c>
      <c r="Y1542" s="1259">
        <v>0</v>
      </c>
    </row>
    <row r="1543" spans="1:25">
      <c r="A1543" s="1350">
        <v>11202001041</v>
      </c>
      <c r="B1543" s="1260" t="s">
        <v>19960</v>
      </c>
      <c r="C1543" s="1260" t="s">
        <v>19961</v>
      </c>
      <c r="D1543" s="1260" t="s">
        <v>19962</v>
      </c>
      <c r="E1543" s="1260" t="s">
        <v>11426</v>
      </c>
      <c r="F1543" s="1260" t="s">
        <v>11522</v>
      </c>
      <c r="G1543" s="1260" t="s">
        <v>19963</v>
      </c>
      <c r="H1543" s="1260" t="s">
        <v>11153</v>
      </c>
      <c r="I1543" s="1260" t="s">
        <v>11177</v>
      </c>
      <c r="J1543" s="1259">
        <v>7431333</v>
      </c>
      <c r="K1543" s="1260" t="s">
        <v>11221</v>
      </c>
      <c r="L1543" s="1260" t="s">
        <v>11155</v>
      </c>
      <c r="M1543" s="1260" t="s">
        <v>2552</v>
      </c>
      <c r="N1543" s="1260" t="s">
        <v>14247</v>
      </c>
      <c r="O1543" s="1260" t="s">
        <v>19962</v>
      </c>
      <c r="P1543" s="1260" t="s">
        <v>19964</v>
      </c>
      <c r="Q1543" s="1260" t="s">
        <v>11394</v>
      </c>
      <c r="R1543" s="1260" t="s">
        <v>19964</v>
      </c>
      <c r="S1543" s="1259">
        <v>1</v>
      </c>
      <c r="T1543" s="1260" t="s">
        <v>19965</v>
      </c>
      <c r="U1543" s="1260" t="s">
        <v>11269</v>
      </c>
      <c r="V1543" s="1260" t="s">
        <v>13377</v>
      </c>
      <c r="W1543" s="1259">
        <v>0</v>
      </c>
      <c r="X1543" s="1259">
        <v>1007</v>
      </c>
      <c r="Y1543" s="1259">
        <v>0</v>
      </c>
    </row>
    <row r="1544" spans="1:25">
      <c r="A1544" s="1350">
        <v>11202001040</v>
      </c>
      <c r="B1544" s="1260" t="s">
        <v>19966</v>
      </c>
      <c r="C1544" s="1260" t="s">
        <v>19967</v>
      </c>
      <c r="D1544" s="1260" t="s">
        <v>19968</v>
      </c>
      <c r="E1544" s="1260" t="s">
        <v>11509</v>
      </c>
      <c r="F1544" s="1260" t="s">
        <v>13212</v>
      </c>
      <c r="G1544" s="1260" t="s">
        <v>19969</v>
      </c>
      <c r="H1544" s="1260" t="s">
        <v>11153</v>
      </c>
      <c r="I1544" s="1260" t="s">
        <v>10976</v>
      </c>
      <c r="J1544" s="1259">
        <v>7431332</v>
      </c>
      <c r="K1544" s="1260" t="s">
        <v>11221</v>
      </c>
      <c r="L1544" s="1260" t="s">
        <v>11155</v>
      </c>
      <c r="M1544" s="1260" t="s">
        <v>1226</v>
      </c>
      <c r="N1544" s="1260" t="s">
        <v>19970</v>
      </c>
      <c r="O1544" s="1260" t="s">
        <v>19968</v>
      </c>
      <c r="P1544" s="1260" t="s">
        <v>19971</v>
      </c>
      <c r="Q1544" s="1260" t="s">
        <v>12515</v>
      </c>
      <c r="R1544" s="1260" t="s">
        <v>19972</v>
      </c>
      <c r="S1544" s="1259">
        <v>1</v>
      </c>
      <c r="T1544" s="1260" t="s">
        <v>19973</v>
      </c>
      <c r="U1544" s="1260" t="s">
        <v>11231</v>
      </c>
      <c r="V1544" s="1260" t="s">
        <v>19974</v>
      </c>
      <c r="W1544" s="1259">
        <v>0</v>
      </c>
      <c r="X1544" s="1259">
        <v>1007</v>
      </c>
      <c r="Y1544" s="1259">
        <v>0</v>
      </c>
    </row>
    <row r="1545" spans="1:25">
      <c r="A1545" s="1350">
        <v>11202001039</v>
      </c>
      <c r="B1545" s="1260" t="s">
        <v>19975</v>
      </c>
      <c r="C1545" s="1260" t="s">
        <v>19976</v>
      </c>
      <c r="D1545" s="1260" t="s">
        <v>19977</v>
      </c>
      <c r="E1545" s="1260" t="s">
        <v>11175</v>
      </c>
      <c r="F1545" s="1260" t="s">
        <v>11522</v>
      </c>
      <c r="G1545" s="1260" t="s">
        <v>19978</v>
      </c>
      <c r="H1545" s="1260" t="s">
        <v>11153</v>
      </c>
      <c r="I1545" s="1260" t="s">
        <v>11177</v>
      </c>
      <c r="J1545" s="1259">
        <v>7431331</v>
      </c>
      <c r="K1545" s="1260" t="s">
        <v>11221</v>
      </c>
      <c r="L1545" s="1260" t="s">
        <v>11155</v>
      </c>
      <c r="M1545" s="1260" t="s">
        <v>2138</v>
      </c>
      <c r="N1545" s="1260" t="s">
        <v>19979</v>
      </c>
      <c r="O1545" s="1260" t="s">
        <v>19977</v>
      </c>
      <c r="P1545" s="1260" t="s">
        <v>19980</v>
      </c>
      <c r="Q1545" s="1260" t="s">
        <v>19981</v>
      </c>
      <c r="R1545" s="1260" t="s">
        <v>19980</v>
      </c>
      <c r="S1545" s="1259">
        <v>1</v>
      </c>
      <c r="T1545" s="1260" t="s">
        <v>19982</v>
      </c>
      <c r="U1545" s="1260" t="s">
        <v>11193</v>
      </c>
      <c r="V1545" s="1260" t="s">
        <v>13688</v>
      </c>
      <c r="W1545" s="1259">
        <v>0</v>
      </c>
      <c r="X1545" s="1259">
        <v>1007</v>
      </c>
      <c r="Y1545" s="1259">
        <v>0</v>
      </c>
    </row>
    <row r="1546" spans="1:25">
      <c r="A1546" s="1350">
        <v>11202001038</v>
      </c>
      <c r="B1546" s="1260" t="s">
        <v>19983</v>
      </c>
      <c r="C1546" s="1260" t="s">
        <v>19984</v>
      </c>
      <c r="D1546" s="1260" t="s">
        <v>19985</v>
      </c>
      <c r="E1546" s="1260" t="s">
        <v>11175</v>
      </c>
      <c r="F1546" s="1260" t="s">
        <v>11176</v>
      </c>
      <c r="G1546" s="1260" t="s">
        <v>19986</v>
      </c>
      <c r="H1546" s="1260" t="s">
        <v>11153</v>
      </c>
      <c r="I1546" s="1260" t="s">
        <v>11177</v>
      </c>
      <c r="J1546" s="1259">
        <v>7431330</v>
      </c>
      <c r="K1546" s="1260" t="s">
        <v>11221</v>
      </c>
      <c r="L1546" s="1260" t="s">
        <v>11155</v>
      </c>
      <c r="M1546" s="1260" t="s">
        <v>2135</v>
      </c>
      <c r="N1546" s="1260" t="s">
        <v>19987</v>
      </c>
      <c r="O1546" s="1260" t="s">
        <v>19985</v>
      </c>
      <c r="P1546" s="1260" t="s">
        <v>19988</v>
      </c>
      <c r="Q1546" s="1260" t="s">
        <v>11411</v>
      </c>
      <c r="R1546" s="1260" t="s">
        <v>19988</v>
      </c>
      <c r="S1546" s="1259">
        <v>1</v>
      </c>
      <c r="T1546" s="1260" t="s">
        <v>19989</v>
      </c>
      <c r="U1546" s="1260" t="s">
        <v>11269</v>
      </c>
      <c r="V1546" s="1260" t="s">
        <v>11620</v>
      </c>
      <c r="W1546" s="1259">
        <v>0</v>
      </c>
      <c r="X1546" s="1259">
        <v>1007</v>
      </c>
      <c r="Y1546" s="1259">
        <v>0</v>
      </c>
    </row>
    <row r="1547" spans="1:25">
      <c r="A1547" s="1350">
        <v>11202001037</v>
      </c>
      <c r="B1547" s="1260" t="s">
        <v>19990</v>
      </c>
      <c r="C1547" s="1260" t="s">
        <v>19991</v>
      </c>
      <c r="D1547" s="1260" t="s">
        <v>19992</v>
      </c>
      <c r="E1547" s="1260" t="s">
        <v>12993</v>
      </c>
      <c r="F1547" s="1260" t="s">
        <v>11176</v>
      </c>
      <c r="G1547" s="1260" t="s">
        <v>19993</v>
      </c>
      <c r="H1547" s="1260" t="s">
        <v>11153</v>
      </c>
      <c r="I1547" s="1260" t="s">
        <v>11177</v>
      </c>
      <c r="J1547" s="1259">
        <v>7431329</v>
      </c>
      <c r="K1547" s="1260" t="s">
        <v>11221</v>
      </c>
      <c r="L1547" s="1260" t="s">
        <v>11155</v>
      </c>
      <c r="M1547" s="1260" t="s">
        <v>2128</v>
      </c>
      <c r="N1547" s="1260" t="s">
        <v>19994</v>
      </c>
      <c r="O1547" s="1260" t="s">
        <v>19992</v>
      </c>
      <c r="P1547" s="1260" t="s">
        <v>19995</v>
      </c>
      <c r="Q1547" s="1260" t="s">
        <v>11846</v>
      </c>
      <c r="R1547" s="1260" t="s">
        <v>19996</v>
      </c>
      <c r="S1547" s="1259">
        <v>1</v>
      </c>
      <c r="T1547" s="1260" t="s">
        <v>19997</v>
      </c>
      <c r="U1547" s="1260" t="s">
        <v>11198</v>
      </c>
      <c r="V1547" s="1260" t="s">
        <v>11199</v>
      </c>
      <c r="W1547" s="1259">
        <v>0</v>
      </c>
      <c r="X1547" s="1259">
        <v>1007</v>
      </c>
      <c r="Y1547" s="1259">
        <v>0</v>
      </c>
    </row>
    <row r="1548" spans="1:25">
      <c r="A1548" s="1350">
        <v>11202001036</v>
      </c>
      <c r="B1548" s="1260"/>
      <c r="C1548" s="1260" t="s">
        <v>19998</v>
      </c>
      <c r="D1548" s="1260" t="s">
        <v>19999</v>
      </c>
      <c r="E1548" s="1260" t="s">
        <v>11353</v>
      </c>
      <c r="F1548" s="1260" t="s">
        <v>11176</v>
      </c>
      <c r="G1548" s="1260" t="s">
        <v>20000</v>
      </c>
      <c r="H1548" s="1260" t="s">
        <v>11153</v>
      </c>
      <c r="I1548" s="1260" t="s">
        <v>11177</v>
      </c>
      <c r="J1548" s="1259">
        <v>7431328</v>
      </c>
      <c r="K1548" s="1260" t="s">
        <v>11221</v>
      </c>
      <c r="L1548" s="1260" t="s">
        <v>11155</v>
      </c>
      <c r="M1548" s="1260" t="s">
        <v>262</v>
      </c>
      <c r="N1548" s="1260"/>
      <c r="O1548" s="1260" t="s">
        <v>19999</v>
      </c>
      <c r="P1548" s="1260"/>
      <c r="Q1548" s="1260"/>
      <c r="R1548" s="1260"/>
      <c r="S1548" s="1259">
        <v>1</v>
      </c>
      <c r="T1548" s="1260"/>
      <c r="U1548" s="1260"/>
      <c r="V1548" s="1260"/>
      <c r="W1548" s="1259">
        <v>0</v>
      </c>
      <c r="X1548" s="1259">
        <v>1007</v>
      </c>
      <c r="Y1548" s="1259">
        <v>0</v>
      </c>
    </row>
    <row r="1549" spans="1:25">
      <c r="A1549" s="1350">
        <v>11202001035</v>
      </c>
      <c r="B1549" s="1260"/>
      <c r="C1549" s="1260" t="s">
        <v>20001</v>
      </c>
      <c r="D1549" s="1260" t="s">
        <v>20002</v>
      </c>
      <c r="E1549" s="1260" t="s">
        <v>11491</v>
      </c>
      <c r="F1549" s="1260" t="s">
        <v>19529</v>
      </c>
      <c r="G1549" s="1260" t="s">
        <v>20003</v>
      </c>
      <c r="H1549" s="1260" t="s">
        <v>11153</v>
      </c>
      <c r="I1549" s="1260" t="s">
        <v>11243</v>
      </c>
      <c r="J1549" s="1259">
        <v>7431327</v>
      </c>
      <c r="K1549" s="1260" t="s">
        <v>11221</v>
      </c>
      <c r="L1549" s="1260" t="s">
        <v>11155</v>
      </c>
      <c r="M1549" s="1260" t="s">
        <v>262</v>
      </c>
      <c r="N1549" s="1260"/>
      <c r="O1549" s="1260" t="s">
        <v>20002</v>
      </c>
      <c r="P1549" s="1260"/>
      <c r="Q1549" s="1260"/>
      <c r="R1549" s="1260"/>
      <c r="S1549" s="1259">
        <v>1</v>
      </c>
      <c r="T1549" s="1260"/>
      <c r="U1549" s="1260"/>
      <c r="V1549" s="1260"/>
      <c r="W1549" s="1259">
        <v>0</v>
      </c>
      <c r="X1549" s="1259">
        <v>1007</v>
      </c>
      <c r="Y1549" s="1259">
        <v>0</v>
      </c>
    </row>
    <row r="1550" spans="1:25">
      <c r="A1550" s="1350">
        <v>11202001034</v>
      </c>
      <c r="B1550" s="1260"/>
      <c r="C1550" s="1260" t="s">
        <v>20004</v>
      </c>
      <c r="D1550" s="1260" t="s">
        <v>20005</v>
      </c>
      <c r="E1550" s="1260" t="s">
        <v>12993</v>
      </c>
      <c r="F1550" s="1260" t="s">
        <v>20006</v>
      </c>
      <c r="G1550" s="1260" t="s">
        <v>20007</v>
      </c>
      <c r="H1550" s="1260" t="s">
        <v>11153</v>
      </c>
      <c r="I1550" s="1260" t="s">
        <v>10976</v>
      </c>
      <c r="J1550" s="1259">
        <v>7431326</v>
      </c>
      <c r="K1550" s="1260" t="s">
        <v>11221</v>
      </c>
      <c r="L1550" s="1260" t="s">
        <v>11155</v>
      </c>
      <c r="M1550" s="1260" t="s">
        <v>1950</v>
      </c>
      <c r="N1550" s="1260" t="s">
        <v>20008</v>
      </c>
      <c r="O1550" s="1260" t="s">
        <v>20005</v>
      </c>
      <c r="P1550" s="1260" t="s">
        <v>20009</v>
      </c>
      <c r="Q1550" s="1260"/>
      <c r="R1550" s="1260" t="s">
        <v>20010</v>
      </c>
      <c r="S1550" s="1259">
        <v>1</v>
      </c>
      <c r="T1550" s="1260"/>
      <c r="U1550" s="1260" t="s">
        <v>11158</v>
      </c>
      <c r="V1550" s="1260" t="s">
        <v>11723</v>
      </c>
      <c r="W1550" s="1259">
        <v>0</v>
      </c>
      <c r="X1550" s="1259">
        <v>1007</v>
      </c>
      <c r="Y1550" s="1259">
        <v>0</v>
      </c>
    </row>
    <row r="1551" spans="1:25">
      <c r="A1551" s="1350">
        <v>11202001033</v>
      </c>
      <c r="B1551" s="1260"/>
      <c r="C1551" s="1260" t="s">
        <v>20011</v>
      </c>
      <c r="D1551" s="1260" t="s">
        <v>20012</v>
      </c>
      <c r="E1551" s="1260" t="s">
        <v>11774</v>
      </c>
      <c r="F1551" s="1260" t="s">
        <v>20006</v>
      </c>
      <c r="G1551" s="1260" t="s">
        <v>20013</v>
      </c>
      <c r="H1551" s="1260" t="s">
        <v>11153</v>
      </c>
      <c r="I1551" s="1260" t="s">
        <v>10976</v>
      </c>
      <c r="J1551" s="1259">
        <v>7431325</v>
      </c>
      <c r="K1551" s="1260" t="s">
        <v>11221</v>
      </c>
      <c r="L1551" s="1260" t="s">
        <v>11155</v>
      </c>
      <c r="M1551" s="1260" t="s">
        <v>262</v>
      </c>
      <c r="N1551" s="1260"/>
      <c r="O1551" s="1260" t="s">
        <v>20012</v>
      </c>
      <c r="P1551" s="1260"/>
      <c r="Q1551" s="1260"/>
      <c r="R1551" s="1260" t="s">
        <v>20014</v>
      </c>
      <c r="S1551" s="1259">
        <v>1</v>
      </c>
      <c r="T1551" s="1260"/>
      <c r="U1551" s="1260"/>
      <c r="V1551" s="1260"/>
      <c r="W1551" s="1259">
        <v>0</v>
      </c>
      <c r="X1551" s="1259">
        <v>1007</v>
      </c>
      <c r="Y1551" s="1259">
        <v>0</v>
      </c>
    </row>
    <row r="1552" spans="1:25">
      <c r="A1552" s="1350">
        <v>11202001032</v>
      </c>
      <c r="B1552" s="1260" t="s">
        <v>20015</v>
      </c>
      <c r="C1552" s="1260" t="s">
        <v>20016</v>
      </c>
      <c r="D1552" s="1260" t="s">
        <v>20017</v>
      </c>
      <c r="E1552" s="1260" t="s">
        <v>11266</v>
      </c>
      <c r="F1552" s="1260" t="s">
        <v>11709</v>
      </c>
      <c r="G1552" s="1260" t="s">
        <v>20018</v>
      </c>
      <c r="H1552" s="1260" t="s">
        <v>11153</v>
      </c>
      <c r="I1552" s="1260" t="s">
        <v>15803</v>
      </c>
      <c r="J1552" s="1259">
        <v>7431324</v>
      </c>
      <c r="K1552" s="1260" t="s">
        <v>11221</v>
      </c>
      <c r="L1552" s="1260" t="s">
        <v>11155</v>
      </c>
      <c r="M1552" s="1260" t="s">
        <v>2616</v>
      </c>
      <c r="N1552" s="1260" t="s">
        <v>20019</v>
      </c>
      <c r="O1552" s="1260" t="s">
        <v>20017</v>
      </c>
      <c r="P1552" s="1260"/>
      <c r="Q1552" s="1260" t="s">
        <v>20020</v>
      </c>
      <c r="R1552" s="1260" t="s">
        <v>20021</v>
      </c>
      <c r="S1552" s="1259">
        <v>1</v>
      </c>
      <c r="T1552" s="1260"/>
      <c r="U1552" s="1260" t="s">
        <v>16371</v>
      </c>
      <c r="V1552" s="1260" t="s">
        <v>17418</v>
      </c>
      <c r="W1552" s="1259">
        <v>0</v>
      </c>
      <c r="X1552" s="1259">
        <v>1007</v>
      </c>
      <c r="Y1552" s="1259">
        <v>0</v>
      </c>
    </row>
    <row r="1553" spans="1:25">
      <c r="A1553" s="1350">
        <v>11202001031</v>
      </c>
      <c r="B1553" s="1260" t="s">
        <v>20022</v>
      </c>
      <c r="C1553" s="1260" t="s">
        <v>20023</v>
      </c>
      <c r="D1553" s="1260" t="s">
        <v>20024</v>
      </c>
      <c r="E1553" s="1260" t="s">
        <v>11175</v>
      </c>
      <c r="F1553" s="1260" t="s">
        <v>11176</v>
      </c>
      <c r="G1553" s="1260" t="s">
        <v>20025</v>
      </c>
      <c r="H1553" s="1260" t="s">
        <v>11153</v>
      </c>
      <c r="I1553" s="1260" t="s">
        <v>11177</v>
      </c>
      <c r="J1553" s="1259">
        <v>7431323</v>
      </c>
      <c r="K1553" s="1260" t="s">
        <v>11221</v>
      </c>
      <c r="L1553" s="1260" t="s">
        <v>11155</v>
      </c>
      <c r="M1553" s="1260" t="s">
        <v>1295</v>
      </c>
      <c r="N1553" s="1260" t="s">
        <v>20026</v>
      </c>
      <c r="O1553" s="1260" t="s">
        <v>20024</v>
      </c>
      <c r="P1553" s="1260" t="s">
        <v>20027</v>
      </c>
      <c r="Q1553" s="1260" t="s">
        <v>12501</v>
      </c>
      <c r="R1553" s="1260" t="s">
        <v>20028</v>
      </c>
      <c r="S1553" s="1259">
        <v>1</v>
      </c>
      <c r="T1553" s="1260" t="s">
        <v>20029</v>
      </c>
      <c r="U1553" s="1260" t="s">
        <v>11158</v>
      </c>
      <c r="V1553" s="1260" t="s">
        <v>11263</v>
      </c>
      <c r="W1553" s="1259">
        <v>0</v>
      </c>
      <c r="X1553" s="1259">
        <v>1007</v>
      </c>
      <c r="Y1553" s="1259">
        <v>0</v>
      </c>
    </row>
    <row r="1554" spans="1:25">
      <c r="A1554" s="1350">
        <v>11202001030</v>
      </c>
      <c r="B1554" s="1260"/>
      <c r="C1554" s="1260" t="s">
        <v>20030</v>
      </c>
      <c r="D1554" s="1260" t="s">
        <v>20031</v>
      </c>
      <c r="E1554" s="1260" t="s">
        <v>17370</v>
      </c>
      <c r="F1554" s="1260" t="s">
        <v>20032</v>
      </c>
      <c r="G1554" s="1260" t="s">
        <v>20033</v>
      </c>
      <c r="H1554" s="1260" t="s">
        <v>11153</v>
      </c>
      <c r="I1554" s="1260" t="s">
        <v>11243</v>
      </c>
      <c r="J1554" s="1259">
        <v>7431322</v>
      </c>
      <c r="K1554" s="1260" t="s">
        <v>11221</v>
      </c>
      <c r="L1554" s="1260" t="s">
        <v>11155</v>
      </c>
      <c r="M1554" s="1260" t="s">
        <v>262</v>
      </c>
      <c r="N1554" s="1260"/>
      <c r="O1554" s="1260" t="s">
        <v>20031</v>
      </c>
      <c r="P1554" s="1260"/>
      <c r="Q1554" s="1260"/>
      <c r="R1554" s="1260"/>
      <c r="S1554" s="1259">
        <v>1</v>
      </c>
      <c r="T1554" s="1260"/>
      <c r="U1554" s="1260"/>
      <c r="V1554" s="1260"/>
      <c r="W1554" s="1259">
        <v>0</v>
      </c>
      <c r="X1554" s="1259">
        <v>1007</v>
      </c>
      <c r="Y1554" s="1259">
        <v>0</v>
      </c>
    </row>
    <row r="1555" spans="1:25">
      <c r="A1555" s="1350">
        <v>11202001029</v>
      </c>
      <c r="B1555" s="1260"/>
      <c r="C1555" s="1260" t="s">
        <v>20034</v>
      </c>
      <c r="D1555" s="1260" t="s">
        <v>20035</v>
      </c>
      <c r="E1555" s="1260" t="s">
        <v>11353</v>
      </c>
      <c r="F1555" s="1260" t="s">
        <v>11176</v>
      </c>
      <c r="G1555" s="1260" t="s">
        <v>20036</v>
      </c>
      <c r="H1555" s="1260" t="s">
        <v>11153</v>
      </c>
      <c r="I1555" s="1260" t="s">
        <v>11177</v>
      </c>
      <c r="J1555" s="1259">
        <v>7431321</v>
      </c>
      <c r="K1555" s="1260" t="s">
        <v>11221</v>
      </c>
      <c r="L1555" s="1260" t="s">
        <v>11155</v>
      </c>
      <c r="M1555" s="1260" t="s">
        <v>262</v>
      </c>
      <c r="N1555" s="1260"/>
      <c r="O1555" s="1260" t="s">
        <v>20035</v>
      </c>
      <c r="P1555" s="1260"/>
      <c r="Q1555" s="1260"/>
      <c r="R1555" s="1260"/>
      <c r="S1555" s="1259">
        <v>1</v>
      </c>
      <c r="T1555" s="1260"/>
      <c r="U1555" s="1260"/>
      <c r="V1555" s="1260"/>
      <c r="W1555" s="1259">
        <v>0</v>
      </c>
      <c r="X1555" s="1259">
        <v>1007</v>
      </c>
      <c r="Y1555" s="1259">
        <v>0</v>
      </c>
    </row>
    <row r="1556" spans="1:25">
      <c r="A1556" s="1350">
        <v>11202001028</v>
      </c>
      <c r="B1556" s="1260" t="s">
        <v>20037</v>
      </c>
      <c r="C1556" s="1260" t="s">
        <v>20034</v>
      </c>
      <c r="D1556" s="1260" t="s">
        <v>20038</v>
      </c>
      <c r="E1556" s="1260" t="s">
        <v>11509</v>
      </c>
      <c r="F1556" s="1260" t="s">
        <v>20039</v>
      </c>
      <c r="G1556" s="1260" t="s">
        <v>20040</v>
      </c>
      <c r="H1556" s="1260" t="s">
        <v>11153</v>
      </c>
      <c r="I1556" s="1260" t="s">
        <v>10976</v>
      </c>
      <c r="J1556" s="1259">
        <v>7431320</v>
      </c>
      <c r="K1556" s="1260" t="s">
        <v>11221</v>
      </c>
      <c r="L1556" s="1260" t="s">
        <v>11155</v>
      </c>
      <c r="M1556" s="1260" t="s">
        <v>2528</v>
      </c>
      <c r="N1556" s="1260" t="s">
        <v>20041</v>
      </c>
      <c r="O1556" s="1260" t="s">
        <v>20038</v>
      </c>
      <c r="P1556" s="1260" t="s">
        <v>20042</v>
      </c>
      <c r="Q1556" s="1260" t="s">
        <v>14279</v>
      </c>
      <c r="R1556" s="1260" t="s">
        <v>20042</v>
      </c>
      <c r="S1556" s="1259">
        <v>1</v>
      </c>
      <c r="T1556" s="1260" t="s">
        <v>20043</v>
      </c>
      <c r="U1556" s="1260" t="s">
        <v>11231</v>
      </c>
      <c r="V1556" s="1260" t="s">
        <v>19615</v>
      </c>
      <c r="W1556" s="1259">
        <v>0</v>
      </c>
      <c r="X1556" s="1259">
        <v>1007</v>
      </c>
      <c r="Y1556" s="1259">
        <v>0</v>
      </c>
    </row>
    <row r="1557" spans="1:25">
      <c r="A1557" s="1350">
        <v>11202001027</v>
      </c>
      <c r="B1557" s="1260"/>
      <c r="C1557" s="1260" t="s">
        <v>20044</v>
      </c>
      <c r="D1557" s="1260" t="s">
        <v>20045</v>
      </c>
      <c r="E1557" s="1260" t="s">
        <v>11702</v>
      </c>
      <c r="F1557" s="1260" t="s">
        <v>20039</v>
      </c>
      <c r="G1557" s="1260" t="s">
        <v>20046</v>
      </c>
      <c r="H1557" s="1260" t="s">
        <v>11153</v>
      </c>
      <c r="I1557" s="1260" t="s">
        <v>10976</v>
      </c>
      <c r="J1557" s="1259">
        <v>7431319</v>
      </c>
      <c r="K1557" s="1260" t="s">
        <v>11221</v>
      </c>
      <c r="L1557" s="1260" t="s">
        <v>11155</v>
      </c>
      <c r="M1557" s="1260" t="s">
        <v>2527</v>
      </c>
      <c r="N1557" s="1260" t="s">
        <v>20047</v>
      </c>
      <c r="O1557" s="1260" t="s">
        <v>20045</v>
      </c>
      <c r="P1557" s="1260"/>
      <c r="Q1557" s="1260"/>
      <c r="R1557" s="1260" t="s">
        <v>20048</v>
      </c>
      <c r="S1557" s="1259">
        <v>1</v>
      </c>
      <c r="T1557" s="1260"/>
      <c r="U1557" s="1260" t="s">
        <v>11158</v>
      </c>
      <c r="V1557" s="1260" t="s">
        <v>12716</v>
      </c>
      <c r="W1557" s="1259">
        <v>0</v>
      </c>
      <c r="X1557" s="1259">
        <v>1007</v>
      </c>
      <c r="Y1557" s="1259">
        <v>0</v>
      </c>
    </row>
    <row r="1558" spans="1:25">
      <c r="A1558" s="1350">
        <v>11202001026</v>
      </c>
      <c r="B1558" s="1260"/>
      <c r="C1558" s="1260" t="s">
        <v>20049</v>
      </c>
      <c r="D1558" s="1260" t="s">
        <v>20050</v>
      </c>
      <c r="E1558" s="1260" t="s">
        <v>11353</v>
      </c>
      <c r="F1558" s="1260" t="s">
        <v>11176</v>
      </c>
      <c r="G1558" s="1260" t="s">
        <v>20051</v>
      </c>
      <c r="H1558" s="1260" t="s">
        <v>11153</v>
      </c>
      <c r="I1558" s="1260" t="s">
        <v>11177</v>
      </c>
      <c r="J1558" s="1259">
        <v>7431318</v>
      </c>
      <c r="K1558" s="1260" t="s">
        <v>11221</v>
      </c>
      <c r="L1558" s="1260" t="s">
        <v>11155</v>
      </c>
      <c r="M1558" s="1260" t="s">
        <v>262</v>
      </c>
      <c r="N1558" s="1260"/>
      <c r="O1558" s="1260" t="s">
        <v>20050</v>
      </c>
      <c r="P1558" s="1260"/>
      <c r="Q1558" s="1260"/>
      <c r="R1558" s="1260"/>
      <c r="S1558" s="1259">
        <v>1</v>
      </c>
      <c r="T1558" s="1260"/>
      <c r="U1558" s="1260"/>
      <c r="V1558" s="1260"/>
      <c r="W1558" s="1259">
        <v>0</v>
      </c>
      <c r="X1558" s="1259">
        <v>1007</v>
      </c>
      <c r="Y1558" s="1259">
        <v>0</v>
      </c>
    </row>
    <row r="1559" spans="1:25">
      <c r="A1559" s="1350">
        <v>11202001025</v>
      </c>
      <c r="B1559" s="1260"/>
      <c r="C1559" s="1260" t="s">
        <v>20052</v>
      </c>
      <c r="D1559" s="1260" t="s">
        <v>20053</v>
      </c>
      <c r="E1559" s="1260" t="s">
        <v>11702</v>
      </c>
      <c r="F1559" s="1260" t="s">
        <v>19529</v>
      </c>
      <c r="G1559" s="1260" t="s">
        <v>20054</v>
      </c>
      <c r="H1559" s="1260" t="s">
        <v>11153</v>
      </c>
      <c r="I1559" s="1260" t="s">
        <v>11243</v>
      </c>
      <c r="J1559" s="1259">
        <v>7431317</v>
      </c>
      <c r="K1559" s="1260" t="s">
        <v>11221</v>
      </c>
      <c r="L1559" s="1260" t="s">
        <v>11155</v>
      </c>
      <c r="M1559" s="1260" t="s">
        <v>262</v>
      </c>
      <c r="N1559" s="1260"/>
      <c r="O1559" s="1260" t="s">
        <v>20053</v>
      </c>
      <c r="P1559" s="1260"/>
      <c r="Q1559" s="1260"/>
      <c r="R1559" s="1260"/>
      <c r="S1559" s="1259">
        <v>1</v>
      </c>
      <c r="T1559" s="1260"/>
      <c r="U1559" s="1260"/>
      <c r="V1559" s="1260"/>
      <c r="W1559" s="1259">
        <v>0</v>
      </c>
      <c r="X1559" s="1259">
        <v>1007</v>
      </c>
      <c r="Y1559" s="1259">
        <v>0</v>
      </c>
    </row>
    <row r="1560" spans="1:25">
      <c r="A1560" s="1350">
        <v>11202001024</v>
      </c>
      <c r="B1560" s="1260"/>
      <c r="C1560" s="1260" t="s">
        <v>20055</v>
      </c>
      <c r="D1560" s="1260" t="s">
        <v>20056</v>
      </c>
      <c r="E1560" s="1260" t="s">
        <v>20057</v>
      </c>
      <c r="F1560" s="1260" t="s">
        <v>20058</v>
      </c>
      <c r="G1560" s="1260" t="s">
        <v>20059</v>
      </c>
      <c r="H1560" s="1260" t="s">
        <v>11153</v>
      </c>
      <c r="I1560" s="1260" t="s">
        <v>11243</v>
      </c>
      <c r="J1560" s="1259">
        <v>7431316</v>
      </c>
      <c r="K1560" s="1260" t="s">
        <v>11221</v>
      </c>
      <c r="L1560" s="1260" t="s">
        <v>11155</v>
      </c>
      <c r="M1560" s="1260" t="s">
        <v>262</v>
      </c>
      <c r="N1560" s="1260"/>
      <c r="O1560" s="1260" t="s">
        <v>20056</v>
      </c>
      <c r="P1560" s="1260"/>
      <c r="Q1560" s="1260" t="s">
        <v>20060</v>
      </c>
      <c r="R1560" s="1259">
        <v>6713</v>
      </c>
      <c r="S1560" s="1259">
        <v>1</v>
      </c>
      <c r="T1560" s="1260"/>
      <c r="U1560" s="1260"/>
      <c r="V1560" s="1260"/>
      <c r="W1560" s="1259">
        <v>0</v>
      </c>
      <c r="X1560" s="1259">
        <v>1007</v>
      </c>
      <c r="Y1560" s="1259">
        <v>0</v>
      </c>
    </row>
    <row r="1561" spans="1:25">
      <c r="A1561" s="1350">
        <v>11202001023</v>
      </c>
      <c r="B1561" s="1260" t="s">
        <v>20061</v>
      </c>
      <c r="C1561" s="1260" t="s">
        <v>20062</v>
      </c>
      <c r="D1561" s="1260" t="s">
        <v>20063</v>
      </c>
      <c r="E1561" s="1260" t="s">
        <v>11266</v>
      </c>
      <c r="F1561" s="1260"/>
      <c r="G1561" s="1260"/>
      <c r="H1561" s="1260" t="s">
        <v>11153</v>
      </c>
      <c r="I1561" s="1260" t="s">
        <v>11177</v>
      </c>
      <c r="J1561" s="1259">
        <v>7431315</v>
      </c>
      <c r="K1561" s="1260" t="s">
        <v>11221</v>
      </c>
      <c r="L1561" s="1260" t="s">
        <v>11275</v>
      </c>
      <c r="M1561" s="1260" t="s">
        <v>2129</v>
      </c>
      <c r="N1561" s="1260" t="s">
        <v>20064</v>
      </c>
      <c r="O1561" s="1260" t="s">
        <v>20063</v>
      </c>
      <c r="P1561" s="1260"/>
      <c r="Q1561" s="1260" t="s">
        <v>20065</v>
      </c>
      <c r="R1561" s="1260" t="s">
        <v>20066</v>
      </c>
      <c r="S1561" s="1259">
        <v>1</v>
      </c>
      <c r="T1561" s="1260" t="s">
        <v>20067</v>
      </c>
      <c r="U1561" s="1260" t="s">
        <v>11193</v>
      </c>
      <c r="V1561" s="1260" t="s">
        <v>12177</v>
      </c>
      <c r="W1561" s="1259">
        <v>0</v>
      </c>
      <c r="X1561" s="1259">
        <v>1007</v>
      </c>
      <c r="Y1561" s="1259">
        <v>2</v>
      </c>
    </row>
    <row r="1562" spans="1:25">
      <c r="A1562" s="1350">
        <v>11202001022</v>
      </c>
      <c r="B1562" s="1260" t="s">
        <v>20068</v>
      </c>
      <c r="C1562" s="1260" t="s">
        <v>20069</v>
      </c>
      <c r="D1562" s="1260" t="s">
        <v>20070</v>
      </c>
      <c r="E1562" s="1260" t="s">
        <v>11311</v>
      </c>
      <c r="F1562" s="1260"/>
      <c r="G1562" s="1260"/>
      <c r="H1562" s="1260" t="s">
        <v>11153</v>
      </c>
      <c r="I1562" s="1260" t="s">
        <v>11177</v>
      </c>
      <c r="J1562" s="1259">
        <v>7431314</v>
      </c>
      <c r="K1562" s="1260" t="s">
        <v>11221</v>
      </c>
      <c r="L1562" s="1260" t="s">
        <v>11275</v>
      </c>
      <c r="M1562" s="1260" t="s">
        <v>2625</v>
      </c>
      <c r="N1562" s="1260" t="s">
        <v>20071</v>
      </c>
      <c r="O1562" s="1260" t="s">
        <v>20070</v>
      </c>
      <c r="P1562" s="1260"/>
      <c r="Q1562" s="1260" t="s">
        <v>11313</v>
      </c>
      <c r="R1562" s="1260" t="s">
        <v>20072</v>
      </c>
      <c r="S1562" s="1259">
        <v>1</v>
      </c>
      <c r="T1562" s="1260" t="s">
        <v>12132</v>
      </c>
      <c r="U1562" s="1260" t="s">
        <v>11193</v>
      </c>
      <c r="V1562" s="1260" t="s">
        <v>12177</v>
      </c>
      <c r="W1562" s="1259">
        <v>0</v>
      </c>
      <c r="X1562" s="1259">
        <v>1007</v>
      </c>
      <c r="Y1562" s="1259">
        <v>2</v>
      </c>
    </row>
    <row r="1563" spans="1:25">
      <c r="A1563" s="1350">
        <v>11202001021</v>
      </c>
      <c r="B1563" s="1260" t="s">
        <v>20073</v>
      </c>
      <c r="C1563" s="1260" t="s">
        <v>20074</v>
      </c>
      <c r="D1563" s="1260" t="s">
        <v>20075</v>
      </c>
      <c r="E1563" s="1260" t="s">
        <v>11311</v>
      </c>
      <c r="F1563" s="1260"/>
      <c r="G1563" s="1260"/>
      <c r="H1563" s="1260" t="s">
        <v>11153</v>
      </c>
      <c r="I1563" s="1260" t="s">
        <v>11177</v>
      </c>
      <c r="J1563" s="1259">
        <v>7431313</v>
      </c>
      <c r="K1563" s="1260" t="s">
        <v>11221</v>
      </c>
      <c r="L1563" s="1260" t="s">
        <v>11275</v>
      </c>
      <c r="M1563" s="1260" t="s">
        <v>2625</v>
      </c>
      <c r="N1563" s="1260" t="s">
        <v>20076</v>
      </c>
      <c r="O1563" s="1260" t="s">
        <v>20075</v>
      </c>
      <c r="P1563" s="1260"/>
      <c r="Q1563" s="1260" t="s">
        <v>20077</v>
      </c>
      <c r="R1563" s="1260" t="s">
        <v>20078</v>
      </c>
      <c r="S1563" s="1259">
        <v>1</v>
      </c>
      <c r="T1563" s="1260" t="s">
        <v>20079</v>
      </c>
      <c r="U1563" s="1260" t="s">
        <v>11193</v>
      </c>
      <c r="V1563" s="1260" t="s">
        <v>12177</v>
      </c>
      <c r="W1563" s="1259">
        <v>0</v>
      </c>
      <c r="X1563" s="1259">
        <v>1007</v>
      </c>
      <c r="Y1563" s="1259">
        <v>2</v>
      </c>
    </row>
    <row r="1564" spans="1:25">
      <c r="A1564" s="1350">
        <v>11202001020</v>
      </c>
      <c r="B1564" s="1260" t="s">
        <v>20080</v>
      </c>
      <c r="C1564" s="1260" t="s">
        <v>20074</v>
      </c>
      <c r="D1564" s="1260" t="s">
        <v>20081</v>
      </c>
      <c r="E1564" s="1260" t="s">
        <v>11593</v>
      </c>
      <c r="F1564" s="1260" t="s">
        <v>20082</v>
      </c>
      <c r="G1564" s="1260" t="s">
        <v>20083</v>
      </c>
      <c r="H1564" s="1260" t="s">
        <v>11153</v>
      </c>
      <c r="I1564" s="1260" t="s">
        <v>11164</v>
      </c>
      <c r="J1564" s="1259">
        <v>7431312</v>
      </c>
      <c r="K1564" s="1260" t="s">
        <v>11221</v>
      </c>
      <c r="L1564" s="1260" t="s">
        <v>11155</v>
      </c>
      <c r="M1564" s="1260" t="s">
        <v>2557</v>
      </c>
      <c r="N1564" s="1260" t="s">
        <v>20084</v>
      </c>
      <c r="O1564" s="1260" t="s">
        <v>20081</v>
      </c>
      <c r="P1564" s="1260" t="s">
        <v>20085</v>
      </c>
      <c r="Q1564" s="1260" t="s">
        <v>12515</v>
      </c>
      <c r="R1564" s="1260" t="s">
        <v>20085</v>
      </c>
      <c r="S1564" s="1259">
        <v>1</v>
      </c>
      <c r="T1564" s="1260" t="s">
        <v>20086</v>
      </c>
      <c r="U1564" s="1260" t="s">
        <v>11921</v>
      </c>
      <c r="V1564" s="1260" t="s">
        <v>12833</v>
      </c>
      <c r="W1564" s="1259">
        <v>0</v>
      </c>
      <c r="X1564" s="1259">
        <v>1007</v>
      </c>
      <c r="Y1564" s="1259">
        <v>0</v>
      </c>
    </row>
    <row r="1565" spans="1:25">
      <c r="A1565" s="1350">
        <v>11202001019</v>
      </c>
      <c r="B1565" s="1260" t="s">
        <v>20087</v>
      </c>
      <c r="C1565" s="1260" t="s">
        <v>20052</v>
      </c>
      <c r="D1565" s="1260" t="s">
        <v>20088</v>
      </c>
      <c r="E1565" s="1260" t="s">
        <v>11311</v>
      </c>
      <c r="F1565" s="1260"/>
      <c r="G1565" s="1260"/>
      <c r="H1565" s="1260" t="s">
        <v>11153</v>
      </c>
      <c r="I1565" s="1260" t="s">
        <v>11177</v>
      </c>
      <c r="J1565" s="1259">
        <v>7431311</v>
      </c>
      <c r="K1565" s="1260" t="s">
        <v>11221</v>
      </c>
      <c r="L1565" s="1260" t="s">
        <v>11275</v>
      </c>
      <c r="M1565" s="1260" t="s">
        <v>2625</v>
      </c>
      <c r="N1565" s="1260" t="s">
        <v>20089</v>
      </c>
      <c r="O1565" s="1260" t="s">
        <v>20088</v>
      </c>
      <c r="P1565" s="1260"/>
      <c r="Q1565" s="1260" t="s">
        <v>11572</v>
      </c>
      <c r="R1565" s="1260" t="s">
        <v>20090</v>
      </c>
      <c r="S1565" s="1259">
        <v>1</v>
      </c>
      <c r="T1565" s="1260"/>
      <c r="U1565" s="1260" t="s">
        <v>11193</v>
      </c>
      <c r="V1565" s="1260" t="s">
        <v>12177</v>
      </c>
      <c r="W1565" s="1259">
        <v>0</v>
      </c>
      <c r="X1565" s="1259">
        <v>1007</v>
      </c>
      <c r="Y1565" s="1259">
        <v>2</v>
      </c>
    </row>
    <row r="1566" spans="1:25">
      <c r="A1566" s="1350">
        <v>11202001018</v>
      </c>
      <c r="B1566" s="1260" t="s">
        <v>20091</v>
      </c>
      <c r="C1566" s="1260" t="s">
        <v>20092</v>
      </c>
      <c r="D1566" s="1260" t="s">
        <v>20093</v>
      </c>
      <c r="E1566" s="1260" t="s">
        <v>11190</v>
      </c>
      <c r="F1566" s="1260"/>
      <c r="G1566" s="1260"/>
      <c r="H1566" s="1260" t="s">
        <v>11153</v>
      </c>
      <c r="I1566" s="1260" t="s">
        <v>11177</v>
      </c>
      <c r="J1566" s="1259">
        <v>7431310</v>
      </c>
      <c r="K1566" s="1260" t="s">
        <v>11221</v>
      </c>
      <c r="L1566" s="1260" t="s">
        <v>11275</v>
      </c>
      <c r="M1566" s="1260" t="s">
        <v>2625</v>
      </c>
      <c r="N1566" s="1260" t="s">
        <v>20094</v>
      </c>
      <c r="O1566" s="1260" t="s">
        <v>20093</v>
      </c>
      <c r="P1566" s="1260" t="s">
        <v>20095</v>
      </c>
      <c r="Q1566" s="1260"/>
      <c r="R1566" s="1260"/>
      <c r="S1566" s="1259">
        <v>1</v>
      </c>
      <c r="T1566" s="1260"/>
      <c r="U1566" s="1260" t="s">
        <v>11209</v>
      </c>
      <c r="V1566" s="1260" t="s">
        <v>11496</v>
      </c>
      <c r="W1566" s="1259">
        <v>0</v>
      </c>
      <c r="X1566" s="1259">
        <v>1007</v>
      </c>
      <c r="Y1566" s="1259">
        <v>2</v>
      </c>
    </row>
    <row r="1567" spans="1:25">
      <c r="A1567" s="1350">
        <v>11202001017</v>
      </c>
      <c r="B1567" s="1260" t="s">
        <v>20096</v>
      </c>
      <c r="C1567" s="1260" t="s">
        <v>20097</v>
      </c>
      <c r="D1567" s="1260" t="s">
        <v>20098</v>
      </c>
      <c r="E1567" s="1260" t="s">
        <v>11190</v>
      </c>
      <c r="F1567" s="1260"/>
      <c r="G1567" s="1260"/>
      <c r="H1567" s="1260" t="s">
        <v>11153</v>
      </c>
      <c r="I1567" s="1260" t="s">
        <v>11177</v>
      </c>
      <c r="J1567" s="1259">
        <v>7431309</v>
      </c>
      <c r="K1567" s="1260" t="s">
        <v>11221</v>
      </c>
      <c r="L1567" s="1260" t="s">
        <v>11275</v>
      </c>
      <c r="M1567" s="1260" t="s">
        <v>262</v>
      </c>
      <c r="N1567" s="1260"/>
      <c r="O1567" s="1260" t="s">
        <v>20098</v>
      </c>
      <c r="P1567" s="1260"/>
      <c r="Q1567" s="1260"/>
      <c r="R1567" s="1260"/>
      <c r="S1567" s="1259">
        <v>1</v>
      </c>
      <c r="T1567" s="1260" t="s">
        <v>12132</v>
      </c>
      <c r="U1567" s="1260"/>
      <c r="V1567" s="1260"/>
      <c r="W1567" s="1259">
        <v>0</v>
      </c>
      <c r="X1567" s="1259">
        <v>1007</v>
      </c>
      <c r="Y1567" s="1259">
        <v>2</v>
      </c>
    </row>
    <row r="1568" spans="1:25">
      <c r="A1568" s="1350">
        <v>11202001016</v>
      </c>
      <c r="B1568" s="1260" t="s">
        <v>20099</v>
      </c>
      <c r="C1568" s="1260" t="s">
        <v>20092</v>
      </c>
      <c r="D1568" s="1260" t="s">
        <v>20100</v>
      </c>
      <c r="E1568" s="1260" t="s">
        <v>11190</v>
      </c>
      <c r="F1568" s="1260"/>
      <c r="G1568" s="1260"/>
      <c r="H1568" s="1260" t="s">
        <v>11153</v>
      </c>
      <c r="I1568" s="1260" t="s">
        <v>11177</v>
      </c>
      <c r="J1568" s="1259">
        <v>7431308</v>
      </c>
      <c r="K1568" s="1260" t="s">
        <v>11221</v>
      </c>
      <c r="L1568" s="1260" t="s">
        <v>11275</v>
      </c>
      <c r="M1568" s="1260" t="s">
        <v>262</v>
      </c>
      <c r="N1568" s="1260"/>
      <c r="O1568" s="1260" t="s">
        <v>20100</v>
      </c>
      <c r="P1568" s="1260"/>
      <c r="Q1568" s="1260"/>
      <c r="R1568" s="1260"/>
      <c r="S1568" s="1259">
        <v>1</v>
      </c>
      <c r="T1568" s="1260" t="s">
        <v>12132</v>
      </c>
      <c r="U1568" s="1260"/>
      <c r="V1568" s="1260"/>
      <c r="W1568" s="1259">
        <v>0</v>
      </c>
      <c r="X1568" s="1259">
        <v>1007</v>
      </c>
      <c r="Y1568" s="1259">
        <v>2</v>
      </c>
    </row>
    <row r="1569" spans="1:25">
      <c r="A1569" s="1350">
        <v>11202001015</v>
      </c>
      <c r="B1569" s="1260" t="s">
        <v>20101</v>
      </c>
      <c r="C1569" s="1260" t="s">
        <v>20097</v>
      </c>
      <c r="D1569" s="1260" t="s">
        <v>20102</v>
      </c>
      <c r="E1569" s="1260" t="s">
        <v>11190</v>
      </c>
      <c r="F1569" s="1260"/>
      <c r="G1569" s="1260"/>
      <c r="H1569" s="1260" t="s">
        <v>11153</v>
      </c>
      <c r="I1569" s="1260" t="s">
        <v>11177</v>
      </c>
      <c r="J1569" s="1259">
        <v>7431307</v>
      </c>
      <c r="K1569" s="1260" t="s">
        <v>11221</v>
      </c>
      <c r="L1569" s="1260" t="s">
        <v>11275</v>
      </c>
      <c r="M1569" s="1260" t="s">
        <v>2625</v>
      </c>
      <c r="N1569" s="1260" t="s">
        <v>20103</v>
      </c>
      <c r="O1569" s="1260" t="s">
        <v>20102</v>
      </c>
      <c r="P1569" s="1260" t="s">
        <v>20104</v>
      </c>
      <c r="Q1569" s="1260"/>
      <c r="R1569" s="1260"/>
      <c r="S1569" s="1259">
        <v>1</v>
      </c>
      <c r="T1569" s="1260"/>
      <c r="U1569" s="1260" t="s">
        <v>11209</v>
      </c>
      <c r="V1569" s="1260" t="s">
        <v>11496</v>
      </c>
      <c r="W1569" s="1259">
        <v>0</v>
      </c>
      <c r="X1569" s="1259">
        <v>1007</v>
      </c>
      <c r="Y1569" s="1259">
        <v>2</v>
      </c>
    </row>
    <row r="1570" spans="1:25">
      <c r="A1570" s="1350">
        <v>11202001014</v>
      </c>
      <c r="B1570" s="1260" t="s">
        <v>20105</v>
      </c>
      <c r="C1570" s="1260" t="s">
        <v>20097</v>
      </c>
      <c r="D1570" s="1260" t="s">
        <v>20106</v>
      </c>
      <c r="E1570" s="1260" t="s">
        <v>11190</v>
      </c>
      <c r="F1570" s="1260"/>
      <c r="G1570" s="1260"/>
      <c r="H1570" s="1260" t="s">
        <v>11153</v>
      </c>
      <c r="I1570" s="1260" t="s">
        <v>11177</v>
      </c>
      <c r="J1570" s="1259">
        <v>7431306</v>
      </c>
      <c r="K1570" s="1260" t="s">
        <v>11221</v>
      </c>
      <c r="L1570" s="1260" t="s">
        <v>11275</v>
      </c>
      <c r="M1570" s="1260" t="s">
        <v>2625</v>
      </c>
      <c r="N1570" s="1260" t="s">
        <v>20107</v>
      </c>
      <c r="O1570" s="1260" t="s">
        <v>20106</v>
      </c>
      <c r="P1570" s="1260" t="s">
        <v>20108</v>
      </c>
      <c r="Q1570" s="1260"/>
      <c r="R1570" s="1260"/>
      <c r="S1570" s="1259">
        <v>1</v>
      </c>
      <c r="T1570" s="1260"/>
      <c r="U1570" s="1260" t="s">
        <v>11209</v>
      </c>
      <c r="V1570" s="1260" t="s">
        <v>11496</v>
      </c>
      <c r="W1570" s="1259">
        <v>0</v>
      </c>
      <c r="X1570" s="1259">
        <v>1007</v>
      </c>
      <c r="Y1570" s="1259">
        <v>2</v>
      </c>
    </row>
    <row r="1571" spans="1:25">
      <c r="A1571" s="1350">
        <v>11202001013</v>
      </c>
      <c r="B1571" s="1260" t="s">
        <v>20109</v>
      </c>
      <c r="C1571" s="1260" t="s">
        <v>20092</v>
      </c>
      <c r="D1571" s="1260" t="s">
        <v>20110</v>
      </c>
      <c r="E1571" s="1260" t="s">
        <v>11190</v>
      </c>
      <c r="F1571" s="1260"/>
      <c r="G1571" s="1260"/>
      <c r="H1571" s="1260" t="s">
        <v>11153</v>
      </c>
      <c r="I1571" s="1260" t="s">
        <v>11177</v>
      </c>
      <c r="J1571" s="1259">
        <v>7431305</v>
      </c>
      <c r="K1571" s="1260" t="s">
        <v>11221</v>
      </c>
      <c r="L1571" s="1260" t="s">
        <v>11275</v>
      </c>
      <c r="M1571" s="1260" t="s">
        <v>2625</v>
      </c>
      <c r="N1571" s="1260" t="s">
        <v>20111</v>
      </c>
      <c r="O1571" s="1260" t="s">
        <v>20110</v>
      </c>
      <c r="P1571" s="1260" t="s">
        <v>20112</v>
      </c>
      <c r="Q1571" s="1260"/>
      <c r="R1571" s="1260"/>
      <c r="S1571" s="1259">
        <v>1</v>
      </c>
      <c r="T1571" s="1260"/>
      <c r="U1571" s="1260" t="s">
        <v>11193</v>
      </c>
      <c r="V1571" s="1260" t="s">
        <v>14657</v>
      </c>
      <c r="W1571" s="1259">
        <v>0</v>
      </c>
      <c r="X1571" s="1259">
        <v>1007</v>
      </c>
      <c r="Y1571" s="1259">
        <v>2</v>
      </c>
    </row>
    <row r="1572" spans="1:25">
      <c r="A1572" s="1350">
        <v>11202001012</v>
      </c>
      <c r="B1572" s="1260" t="s">
        <v>20113</v>
      </c>
      <c r="C1572" s="1260" t="s">
        <v>20097</v>
      </c>
      <c r="D1572" s="1260" t="s">
        <v>20114</v>
      </c>
      <c r="E1572" s="1260" t="s">
        <v>11190</v>
      </c>
      <c r="F1572" s="1260"/>
      <c r="G1572" s="1260"/>
      <c r="H1572" s="1260" t="s">
        <v>11153</v>
      </c>
      <c r="I1572" s="1260" t="s">
        <v>11177</v>
      </c>
      <c r="J1572" s="1259">
        <v>7431304</v>
      </c>
      <c r="K1572" s="1260" t="s">
        <v>11221</v>
      </c>
      <c r="L1572" s="1260" t="s">
        <v>11275</v>
      </c>
      <c r="M1572" s="1260" t="s">
        <v>262</v>
      </c>
      <c r="N1572" s="1260"/>
      <c r="O1572" s="1260" t="s">
        <v>20114</v>
      </c>
      <c r="P1572" s="1260"/>
      <c r="Q1572" s="1260"/>
      <c r="R1572" s="1260"/>
      <c r="S1572" s="1259">
        <v>1</v>
      </c>
      <c r="T1572" s="1260" t="s">
        <v>12132</v>
      </c>
      <c r="U1572" s="1260"/>
      <c r="V1572" s="1260"/>
      <c r="W1572" s="1259">
        <v>0</v>
      </c>
      <c r="X1572" s="1259">
        <v>1007</v>
      </c>
      <c r="Y1572" s="1259">
        <v>2</v>
      </c>
    </row>
    <row r="1573" spans="1:25">
      <c r="A1573" s="1350">
        <v>11202001011</v>
      </c>
      <c r="B1573" s="1260" t="s">
        <v>20115</v>
      </c>
      <c r="C1573" s="1260" t="s">
        <v>20092</v>
      </c>
      <c r="D1573" s="1260" t="s">
        <v>20116</v>
      </c>
      <c r="E1573" s="1260" t="s">
        <v>11190</v>
      </c>
      <c r="F1573" s="1260"/>
      <c r="G1573" s="1260"/>
      <c r="H1573" s="1260" t="s">
        <v>11153</v>
      </c>
      <c r="I1573" s="1260" t="s">
        <v>11177</v>
      </c>
      <c r="J1573" s="1259">
        <v>7431303</v>
      </c>
      <c r="K1573" s="1260" t="s">
        <v>11221</v>
      </c>
      <c r="L1573" s="1260" t="s">
        <v>11275</v>
      </c>
      <c r="M1573" s="1260" t="s">
        <v>2625</v>
      </c>
      <c r="N1573" s="1260" t="s">
        <v>20117</v>
      </c>
      <c r="O1573" s="1260" t="s">
        <v>20116</v>
      </c>
      <c r="P1573" s="1260" t="s">
        <v>20118</v>
      </c>
      <c r="Q1573" s="1260"/>
      <c r="R1573" s="1260"/>
      <c r="S1573" s="1259">
        <v>1</v>
      </c>
      <c r="T1573" s="1260"/>
      <c r="U1573" s="1260" t="s">
        <v>11209</v>
      </c>
      <c r="V1573" s="1260" t="s">
        <v>11496</v>
      </c>
      <c r="W1573" s="1259">
        <v>0</v>
      </c>
      <c r="X1573" s="1259">
        <v>1007</v>
      </c>
      <c r="Y1573" s="1259">
        <v>2</v>
      </c>
    </row>
    <row r="1574" spans="1:25">
      <c r="A1574" s="1350">
        <v>11202001010</v>
      </c>
      <c r="B1574" s="1260" t="s">
        <v>20119</v>
      </c>
      <c r="C1574" s="1260" t="s">
        <v>20097</v>
      </c>
      <c r="D1574" s="1260" t="s">
        <v>20120</v>
      </c>
      <c r="E1574" s="1260" t="s">
        <v>11190</v>
      </c>
      <c r="F1574" s="1260"/>
      <c r="G1574" s="1260"/>
      <c r="H1574" s="1260" t="s">
        <v>11153</v>
      </c>
      <c r="I1574" s="1260" t="s">
        <v>11177</v>
      </c>
      <c r="J1574" s="1259">
        <v>7431302</v>
      </c>
      <c r="K1574" s="1260" t="s">
        <v>11221</v>
      </c>
      <c r="L1574" s="1260" t="s">
        <v>11275</v>
      </c>
      <c r="M1574" s="1260" t="s">
        <v>2625</v>
      </c>
      <c r="N1574" s="1260" t="s">
        <v>20121</v>
      </c>
      <c r="O1574" s="1260" t="s">
        <v>20120</v>
      </c>
      <c r="P1574" s="1260" t="s">
        <v>20122</v>
      </c>
      <c r="Q1574" s="1260"/>
      <c r="R1574" s="1260"/>
      <c r="S1574" s="1259">
        <v>1</v>
      </c>
      <c r="T1574" s="1260"/>
      <c r="U1574" s="1260" t="s">
        <v>11209</v>
      </c>
      <c r="V1574" s="1260" t="s">
        <v>11496</v>
      </c>
      <c r="W1574" s="1259">
        <v>0</v>
      </c>
      <c r="X1574" s="1259">
        <v>1007</v>
      </c>
      <c r="Y1574" s="1259">
        <v>2</v>
      </c>
    </row>
    <row r="1575" spans="1:25">
      <c r="A1575" s="1350">
        <v>11202001009</v>
      </c>
      <c r="B1575" s="1260" t="s">
        <v>20123</v>
      </c>
      <c r="C1575" s="1260" t="s">
        <v>20097</v>
      </c>
      <c r="D1575" s="1260" t="s">
        <v>20124</v>
      </c>
      <c r="E1575" s="1260" t="s">
        <v>11190</v>
      </c>
      <c r="F1575" s="1260"/>
      <c r="G1575" s="1260"/>
      <c r="H1575" s="1260" t="s">
        <v>11153</v>
      </c>
      <c r="I1575" s="1260" t="s">
        <v>11177</v>
      </c>
      <c r="J1575" s="1259">
        <v>7431301</v>
      </c>
      <c r="K1575" s="1260" t="s">
        <v>11221</v>
      </c>
      <c r="L1575" s="1260" t="s">
        <v>11275</v>
      </c>
      <c r="M1575" s="1260" t="s">
        <v>2625</v>
      </c>
      <c r="N1575" s="1260" t="s">
        <v>20125</v>
      </c>
      <c r="O1575" s="1260" t="s">
        <v>20124</v>
      </c>
      <c r="P1575" s="1260" t="s">
        <v>20126</v>
      </c>
      <c r="Q1575" s="1260"/>
      <c r="R1575" s="1260"/>
      <c r="S1575" s="1259">
        <v>1</v>
      </c>
      <c r="T1575" s="1260"/>
      <c r="U1575" s="1260" t="s">
        <v>11209</v>
      </c>
      <c r="V1575" s="1260" t="s">
        <v>11496</v>
      </c>
      <c r="W1575" s="1259">
        <v>0</v>
      </c>
      <c r="X1575" s="1259">
        <v>1007</v>
      </c>
      <c r="Y1575" s="1259">
        <v>2</v>
      </c>
    </row>
    <row r="1576" spans="1:25">
      <c r="A1576" s="1350">
        <v>11202001008</v>
      </c>
      <c r="B1576" s="1260" t="s">
        <v>20127</v>
      </c>
      <c r="C1576" s="1260" t="s">
        <v>20128</v>
      </c>
      <c r="D1576" s="1260" t="s">
        <v>20129</v>
      </c>
      <c r="E1576" s="1260" t="s">
        <v>11311</v>
      </c>
      <c r="F1576" s="1260"/>
      <c r="G1576" s="1260"/>
      <c r="H1576" s="1260" t="s">
        <v>11153</v>
      </c>
      <c r="I1576" s="1260" t="s">
        <v>11177</v>
      </c>
      <c r="J1576" s="1259">
        <v>7431300</v>
      </c>
      <c r="K1576" s="1260" t="s">
        <v>11221</v>
      </c>
      <c r="L1576" s="1260" t="s">
        <v>11275</v>
      </c>
      <c r="M1576" s="1260" t="s">
        <v>2625</v>
      </c>
      <c r="N1576" s="1260" t="s">
        <v>20130</v>
      </c>
      <c r="O1576" s="1260" t="s">
        <v>20129</v>
      </c>
      <c r="P1576" s="1260"/>
      <c r="Q1576" s="1260" t="s">
        <v>20131</v>
      </c>
      <c r="R1576" s="1260" t="s">
        <v>20132</v>
      </c>
      <c r="S1576" s="1259">
        <v>1</v>
      </c>
      <c r="T1576" s="1260"/>
      <c r="U1576" s="1260" t="s">
        <v>11193</v>
      </c>
      <c r="V1576" s="1260" t="s">
        <v>12177</v>
      </c>
      <c r="W1576" s="1259">
        <v>0</v>
      </c>
      <c r="X1576" s="1259">
        <v>1007</v>
      </c>
      <c r="Y1576" s="1259">
        <v>2</v>
      </c>
    </row>
    <row r="1577" spans="1:25">
      <c r="A1577" s="1350">
        <v>11202001007</v>
      </c>
      <c r="B1577" s="1260" t="s">
        <v>20133</v>
      </c>
      <c r="C1577" s="1260" t="s">
        <v>20134</v>
      </c>
      <c r="D1577" s="1260" t="s">
        <v>20135</v>
      </c>
      <c r="E1577" s="1260" t="s">
        <v>11311</v>
      </c>
      <c r="F1577" s="1260" t="s">
        <v>11176</v>
      </c>
      <c r="G1577" s="1260" t="s">
        <v>20136</v>
      </c>
      <c r="H1577" s="1260" t="s">
        <v>11153</v>
      </c>
      <c r="I1577" s="1260" t="s">
        <v>11177</v>
      </c>
      <c r="J1577" s="1259">
        <v>7431299</v>
      </c>
      <c r="K1577" s="1260" t="s">
        <v>11221</v>
      </c>
      <c r="L1577" s="1260" t="s">
        <v>11155</v>
      </c>
      <c r="M1577" s="1260" t="s">
        <v>2628</v>
      </c>
      <c r="N1577" s="1260" t="s">
        <v>20137</v>
      </c>
      <c r="O1577" s="1260" t="s">
        <v>20135</v>
      </c>
      <c r="P1577" s="1260"/>
      <c r="Q1577" s="1260" t="s">
        <v>20138</v>
      </c>
      <c r="R1577" s="1260" t="s">
        <v>20139</v>
      </c>
      <c r="S1577" s="1259">
        <v>1</v>
      </c>
      <c r="T1577" s="1260"/>
      <c r="U1577" s="1260" t="s">
        <v>11193</v>
      </c>
      <c r="V1577" s="1260" t="s">
        <v>11705</v>
      </c>
      <c r="W1577" s="1259">
        <v>0</v>
      </c>
      <c r="X1577" s="1259">
        <v>1007</v>
      </c>
      <c r="Y1577" s="1259">
        <v>0</v>
      </c>
    </row>
    <row r="1578" spans="1:25">
      <c r="A1578" s="1350">
        <v>11202001006</v>
      </c>
      <c r="B1578" s="1260" t="s">
        <v>20140</v>
      </c>
      <c r="C1578" s="1260" t="s">
        <v>20141</v>
      </c>
      <c r="D1578" s="1260" t="s">
        <v>20142</v>
      </c>
      <c r="E1578" s="1260" t="s">
        <v>11384</v>
      </c>
      <c r="F1578" s="1260"/>
      <c r="G1578" s="1260"/>
      <c r="H1578" s="1260" t="s">
        <v>11153</v>
      </c>
      <c r="I1578" s="1260" t="s">
        <v>11177</v>
      </c>
      <c r="J1578" s="1259">
        <v>7431298</v>
      </c>
      <c r="K1578" s="1260" t="s">
        <v>11221</v>
      </c>
      <c r="L1578" s="1260" t="s">
        <v>11275</v>
      </c>
      <c r="M1578" s="1260" t="s">
        <v>2129</v>
      </c>
      <c r="N1578" s="1260" t="s">
        <v>20143</v>
      </c>
      <c r="O1578" s="1260" t="s">
        <v>20142</v>
      </c>
      <c r="P1578" s="1260"/>
      <c r="Q1578" s="1260" t="s">
        <v>20144</v>
      </c>
      <c r="R1578" s="1260" t="s">
        <v>20145</v>
      </c>
      <c r="S1578" s="1259">
        <v>1</v>
      </c>
      <c r="T1578" s="1260" t="s">
        <v>12132</v>
      </c>
      <c r="U1578" s="1260" t="s">
        <v>11209</v>
      </c>
      <c r="V1578" s="1260" t="s">
        <v>13828</v>
      </c>
      <c r="W1578" s="1259">
        <v>0</v>
      </c>
      <c r="X1578" s="1259">
        <v>1007</v>
      </c>
      <c r="Y1578" s="1259">
        <v>2</v>
      </c>
    </row>
    <row r="1579" spans="1:25">
      <c r="A1579" s="1350">
        <v>11202001004</v>
      </c>
      <c r="B1579" s="1260" t="s">
        <v>20146</v>
      </c>
      <c r="C1579" s="1260" t="s">
        <v>20147</v>
      </c>
      <c r="D1579" s="1260" t="s">
        <v>20148</v>
      </c>
      <c r="E1579" s="1260" t="s">
        <v>11311</v>
      </c>
      <c r="F1579" s="1260"/>
      <c r="G1579" s="1260"/>
      <c r="H1579" s="1260" t="s">
        <v>11153</v>
      </c>
      <c r="I1579" s="1260" t="s">
        <v>11177</v>
      </c>
      <c r="J1579" s="1259">
        <v>7431296</v>
      </c>
      <c r="K1579" s="1260" t="s">
        <v>11221</v>
      </c>
      <c r="L1579" s="1260" t="s">
        <v>11275</v>
      </c>
      <c r="M1579" s="1260" t="s">
        <v>2625</v>
      </c>
      <c r="N1579" s="1260" t="s">
        <v>20149</v>
      </c>
      <c r="O1579" s="1260" t="s">
        <v>20148</v>
      </c>
      <c r="P1579" s="1260"/>
      <c r="Q1579" s="1260" t="s">
        <v>20150</v>
      </c>
      <c r="R1579" s="1260" t="s">
        <v>20151</v>
      </c>
      <c r="S1579" s="1259">
        <v>1</v>
      </c>
      <c r="T1579" s="1260" t="s">
        <v>12132</v>
      </c>
      <c r="U1579" s="1260" t="s">
        <v>11193</v>
      </c>
      <c r="V1579" s="1260" t="s">
        <v>12177</v>
      </c>
      <c r="W1579" s="1259">
        <v>0</v>
      </c>
      <c r="X1579" s="1259">
        <v>1007</v>
      </c>
      <c r="Y1579" s="1259">
        <v>2</v>
      </c>
    </row>
    <row r="1580" spans="1:25">
      <c r="A1580" s="1350">
        <v>11202001003</v>
      </c>
      <c r="B1580" s="1260" t="s">
        <v>20152</v>
      </c>
      <c r="C1580" s="1260" t="s">
        <v>20147</v>
      </c>
      <c r="D1580" s="1260" t="s">
        <v>20153</v>
      </c>
      <c r="E1580" s="1260" t="s">
        <v>11311</v>
      </c>
      <c r="F1580" s="1260"/>
      <c r="G1580" s="1260"/>
      <c r="H1580" s="1260" t="s">
        <v>11153</v>
      </c>
      <c r="I1580" s="1260" t="s">
        <v>11177</v>
      </c>
      <c r="J1580" s="1259">
        <v>7431295</v>
      </c>
      <c r="K1580" s="1260" t="s">
        <v>11221</v>
      </c>
      <c r="L1580" s="1260" t="s">
        <v>11275</v>
      </c>
      <c r="M1580" s="1260" t="s">
        <v>2625</v>
      </c>
      <c r="N1580" s="1260" t="s">
        <v>20154</v>
      </c>
      <c r="O1580" s="1260" t="s">
        <v>20153</v>
      </c>
      <c r="P1580" s="1260"/>
      <c r="Q1580" s="1260" t="s">
        <v>20155</v>
      </c>
      <c r="R1580" s="1260" t="s">
        <v>20156</v>
      </c>
      <c r="S1580" s="1259">
        <v>1</v>
      </c>
      <c r="T1580" s="1260"/>
      <c r="U1580" s="1260" t="s">
        <v>11193</v>
      </c>
      <c r="V1580" s="1260" t="s">
        <v>12177</v>
      </c>
      <c r="W1580" s="1259">
        <v>0</v>
      </c>
      <c r="X1580" s="1259">
        <v>1007</v>
      </c>
      <c r="Y1580" s="1259">
        <v>2</v>
      </c>
    </row>
    <row r="1581" spans="1:25">
      <c r="A1581" s="1350">
        <v>11202001002</v>
      </c>
      <c r="B1581" s="1260" t="s">
        <v>20157</v>
      </c>
      <c r="C1581" s="1260" t="s">
        <v>20158</v>
      </c>
      <c r="D1581" s="1260" t="s">
        <v>20159</v>
      </c>
      <c r="E1581" s="1260" t="s">
        <v>11384</v>
      </c>
      <c r="F1581" s="1260"/>
      <c r="G1581" s="1260"/>
      <c r="H1581" s="1260" t="s">
        <v>11153</v>
      </c>
      <c r="I1581" s="1260" t="s">
        <v>11177</v>
      </c>
      <c r="J1581" s="1259">
        <v>7431294</v>
      </c>
      <c r="K1581" s="1260" t="s">
        <v>11221</v>
      </c>
      <c r="L1581" s="1260" t="s">
        <v>11275</v>
      </c>
      <c r="M1581" s="1260" t="s">
        <v>2625</v>
      </c>
      <c r="N1581" s="1260" t="s">
        <v>20160</v>
      </c>
      <c r="O1581" s="1260" t="s">
        <v>20159</v>
      </c>
      <c r="P1581" s="1260"/>
      <c r="Q1581" s="1260" t="s">
        <v>20161</v>
      </c>
      <c r="R1581" s="1260" t="s">
        <v>20162</v>
      </c>
      <c r="S1581" s="1259">
        <v>1</v>
      </c>
      <c r="T1581" s="1260"/>
      <c r="U1581" s="1260" t="s">
        <v>11193</v>
      </c>
      <c r="V1581" s="1260" t="s">
        <v>12177</v>
      </c>
      <c r="W1581" s="1259">
        <v>0</v>
      </c>
      <c r="X1581" s="1259">
        <v>1007</v>
      </c>
      <c r="Y1581" s="1259">
        <v>2</v>
      </c>
    </row>
    <row r="1582" spans="1:25">
      <c r="A1582" s="1350">
        <v>11202001001</v>
      </c>
      <c r="B1582" s="1260" t="s">
        <v>20163</v>
      </c>
      <c r="C1582" s="1260" t="s">
        <v>20158</v>
      </c>
      <c r="D1582" s="1260" t="s">
        <v>20164</v>
      </c>
      <c r="E1582" s="1260" t="s">
        <v>12305</v>
      </c>
      <c r="F1582" s="1260" t="s">
        <v>20165</v>
      </c>
      <c r="G1582" s="1260" t="s">
        <v>20166</v>
      </c>
      <c r="H1582" s="1260" t="s">
        <v>11153</v>
      </c>
      <c r="I1582" s="1260" t="s">
        <v>11164</v>
      </c>
      <c r="J1582" s="1259">
        <v>7431293</v>
      </c>
      <c r="K1582" s="1260" t="s">
        <v>11221</v>
      </c>
      <c r="L1582" s="1260" t="s">
        <v>11155</v>
      </c>
      <c r="M1582" s="1260" t="s">
        <v>1300</v>
      </c>
      <c r="N1582" s="1260" t="s">
        <v>20167</v>
      </c>
      <c r="O1582" s="1260" t="s">
        <v>20164</v>
      </c>
      <c r="P1582" s="1260" t="s">
        <v>20168</v>
      </c>
      <c r="Q1582" s="1260" t="s">
        <v>18815</v>
      </c>
      <c r="R1582" s="1260" t="s">
        <v>20168</v>
      </c>
      <c r="S1582" s="1259">
        <v>1</v>
      </c>
      <c r="T1582" s="1260" t="s">
        <v>20169</v>
      </c>
      <c r="U1582" s="1260" t="s">
        <v>11231</v>
      </c>
      <c r="V1582" s="1260" t="s">
        <v>11281</v>
      </c>
      <c r="W1582" s="1259">
        <v>0</v>
      </c>
      <c r="X1582" s="1259">
        <v>1007</v>
      </c>
      <c r="Y1582" s="1259">
        <v>0</v>
      </c>
    </row>
    <row r="1583" spans="1:25">
      <c r="A1583" s="1350">
        <v>11202001000</v>
      </c>
      <c r="B1583" s="1260" t="s">
        <v>20170</v>
      </c>
      <c r="C1583" s="1260" t="s">
        <v>20171</v>
      </c>
      <c r="D1583" s="1260" t="s">
        <v>20172</v>
      </c>
      <c r="E1583" s="1260" t="s">
        <v>11311</v>
      </c>
      <c r="F1583" s="1260"/>
      <c r="G1583" s="1260"/>
      <c r="H1583" s="1260" t="s">
        <v>11153</v>
      </c>
      <c r="I1583" s="1260" t="s">
        <v>11177</v>
      </c>
      <c r="J1583" s="1259">
        <v>7431292</v>
      </c>
      <c r="K1583" s="1260" t="s">
        <v>11221</v>
      </c>
      <c r="L1583" s="1260" t="s">
        <v>11275</v>
      </c>
      <c r="M1583" s="1260" t="s">
        <v>2625</v>
      </c>
      <c r="N1583" s="1260" t="s">
        <v>20173</v>
      </c>
      <c r="O1583" s="1260" t="s">
        <v>20172</v>
      </c>
      <c r="P1583" s="1260"/>
      <c r="Q1583" s="1260" t="s">
        <v>20174</v>
      </c>
      <c r="R1583" s="1260" t="s">
        <v>20175</v>
      </c>
      <c r="S1583" s="1259">
        <v>1</v>
      </c>
      <c r="T1583" s="1260"/>
      <c r="U1583" s="1260" t="s">
        <v>11193</v>
      </c>
      <c r="V1583" s="1260" t="s">
        <v>12177</v>
      </c>
      <c r="W1583" s="1259">
        <v>0</v>
      </c>
      <c r="X1583" s="1259">
        <v>1007</v>
      </c>
      <c r="Y1583" s="1259">
        <v>2</v>
      </c>
    </row>
    <row r="1584" spans="1:25">
      <c r="A1584" s="1350">
        <v>11202000998</v>
      </c>
      <c r="B1584" s="1260" t="s">
        <v>20176</v>
      </c>
      <c r="C1584" s="1260" t="s">
        <v>20177</v>
      </c>
      <c r="D1584" s="1260" t="s">
        <v>20178</v>
      </c>
      <c r="E1584" s="1260" t="s">
        <v>11266</v>
      </c>
      <c r="F1584" s="1260" t="s">
        <v>11176</v>
      </c>
      <c r="G1584" s="1260" t="s">
        <v>20179</v>
      </c>
      <c r="H1584" s="1260" t="s">
        <v>11153</v>
      </c>
      <c r="I1584" s="1260" t="s">
        <v>11177</v>
      </c>
      <c r="J1584" s="1259">
        <v>7431290</v>
      </c>
      <c r="K1584" s="1260" t="s">
        <v>11221</v>
      </c>
      <c r="L1584" s="1260" t="s">
        <v>11385</v>
      </c>
      <c r="M1584" s="1260" t="s">
        <v>2625</v>
      </c>
      <c r="N1584" s="1260" t="s">
        <v>20180</v>
      </c>
      <c r="O1584" s="1260" t="s">
        <v>20178</v>
      </c>
      <c r="P1584" s="1260"/>
      <c r="Q1584" s="1260" t="s">
        <v>13053</v>
      </c>
      <c r="R1584" s="1260" t="s">
        <v>20181</v>
      </c>
      <c r="S1584" s="1259">
        <v>1</v>
      </c>
      <c r="T1584" s="1260"/>
      <c r="U1584" s="1260" t="s">
        <v>11193</v>
      </c>
      <c r="V1584" s="1260" t="s">
        <v>12177</v>
      </c>
      <c r="W1584" s="1259">
        <v>0</v>
      </c>
      <c r="X1584" s="1259">
        <v>1007</v>
      </c>
      <c r="Y1584" s="1259">
        <v>1</v>
      </c>
    </row>
    <row r="1585" spans="1:25">
      <c r="A1585" s="1350">
        <v>11202000997</v>
      </c>
      <c r="B1585" s="1260" t="s">
        <v>20182</v>
      </c>
      <c r="C1585" s="1260" t="s">
        <v>20177</v>
      </c>
      <c r="D1585" s="1260" t="s">
        <v>20183</v>
      </c>
      <c r="E1585" s="1260" t="s">
        <v>11311</v>
      </c>
      <c r="F1585" s="1260"/>
      <c r="G1585" s="1260"/>
      <c r="H1585" s="1260" t="s">
        <v>11153</v>
      </c>
      <c r="I1585" s="1260" t="s">
        <v>11177</v>
      </c>
      <c r="J1585" s="1259">
        <v>7431289</v>
      </c>
      <c r="K1585" s="1260" t="s">
        <v>11221</v>
      </c>
      <c r="L1585" s="1260" t="s">
        <v>11275</v>
      </c>
      <c r="M1585" s="1260" t="s">
        <v>2625</v>
      </c>
      <c r="N1585" s="1260" t="s">
        <v>20184</v>
      </c>
      <c r="O1585" s="1260" t="s">
        <v>20183</v>
      </c>
      <c r="P1585" s="1260"/>
      <c r="Q1585" s="1260" t="s">
        <v>20185</v>
      </c>
      <c r="R1585" s="1260" t="s">
        <v>20186</v>
      </c>
      <c r="S1585" s="1259">
        <v>1</v>
      </c>
      <c r="T1585" s="1260"/>
      <c r="U1585" s="1260" t="s">
        <v>11193</v>
      </c>
      <c r="V1585" s="1260" t="s">
        <v>12177</v>
      </c>
      <c r="W1585" s="1259">
        <v>0</v>
      </c>
      <c r="X1585" s="1259">
        <v>1007</v>
      </c>
      <c r="Y1585" s="1259">
        <v>2</v>
      </c>
    </row>
    <row r="1586" spans="1:25">
      <c r="A1586" s="1350">
        <v>11202000996</v>
      </c>
      <c r="B1586" s="1260" t="s">
        <v>20187</v>
      </c>
      <c r="C1586" s="1260" t="s">
        <v>20177</v>
      </c>
      <c r="D1586" s="1260" t="s">
        <v>20188</v>
      </c>
      <c r="E1586" s="1260" t="s">
        <v>11311</v>
      </c>
      <c r="F1586" s="1260"/>
      <c r="G1586" s="1260"/>
      <c r="H1586" s="1260" t="s">
        <v>11153</v>
      </c>
      <c r="I1586" s="1260" t="s">
        <v>11177</v>
      </c>
      <c r="J1586" s="1259">
        <v>7431288</v>
      </c>
      <c r="K1586" s="1260" t="s">
        <v>11221</v>
      </c>
      <c r="L1586" s="1260" t="s">
        <v>11275</v>
      </c>
      <c r="M1586" s="1260" t="s">
        <v>2625</v>
      </c>
      <c r="N1586" s="1260" t="s">
        <v>20189</v>
      </c>
      <c r="O1586" s="1260" t="s">
        <v>20188</v>
      </c>
      <c r="P1586" s="1260" t="s">
        <v>20190</v>
      </c>
      <c r="Q1586" s="1260" t="s">
        <v>14495</v>
      </c>
      <c r="R1586" s="1260" t="s">
        <v>20190</v>
      </c>
      <c r="S1586" s="1259">
        <v>1</v>
      </c>
      <c r="T1586" s="1260" t="s">
        <v>20191</v>
      </c>
      <c r="U1586" s="1260" t="s">
        <v>11193</v>
      </c>
      <c r="V1586" s="1260" t="s">
        <v>12177</v>
      </c>
      <c r="W1586" s="1259">
        <v>0</v>
      </c>
      <c r="X1586" s="1259">
        <v>1007</v>
      </c>
      <c r="Y1586" s="1259">
        <v>2</v>
      </c>
    </row>
    <row r="1587" spans="1:25">
      <c r="A1587" s="1350">
        <v>11202000995</v>
      </c>
      <c r="B1587" s="1260" t="s">
        <v>20192</v>
      </c>
      <c r="C1587" s="1260" t="s">
        <v>20193</v>
      </c>
      <c r="D1587" s="1260" t="s">
        <v>20194</v>
      </c>
      <c r="E1587" s="1260" t="s">
        <v>11311</v>
      </c>
      <c r="F1587" s="1260"/>
      <c r="G1587" s="1260"/>
      <c r="H1587" s="1260" t="s">
        <v>11153</v>
      </c>
      <c r="I1587" s="1260" t="s">
        <v>11177</v>
      </c>
      <c r="J1587" s="1259">
        <v>7431287</v>
      </c>
      <c r="K1587" s="1260" t="s">
        <v>11221</v>
      </c>
      <c r="L1587" s="1260" t="s">
        <v>11275</v>
      </c>
      <c r="M1587" s="1260" t="s">
        <v>2625</v>
      </c>
      <c r="N1587" s="1260" t="s">
        <v>20071</v>
      </c>
      <c r="O1587" s="1260" t="s">
        <v>20194</v>
      </c>
      <c r="P1587" s="1260" t="s">
        <v>20195</v>
      </c>
      <c r="Q1587" s="1260" t="s">
        <v>18815</v>
      </c>
      <c r="R1587" s="1260" t="s">
        <v>20196</v>
      </c>
      <c r="S1587" s="1259">
        <v>1</v>
      </c>
      <c r="T1587" s="1260" t="s">
        <v>20197</v>
      </c>
      <c r="U1587" s="1260" t="s">
        <v>11193</v>
      </c>
      <c r="V1587" s="1260" t="s">
        <v>12177</v>
      </c>
      <c r="W1587" s="1259">
        <v>0</v>
      </c>
      <c r="X1587" s="1259">
        <v>1007</v>
      </c>
      <c r="Y1587" s="1259">
        <v>2</v>
      </c>
    </row>
    <row r="1588" spans="1:25">
      <c r="A1588" s="1350">
        <v>11202000994</v>
      </c>
      <c r="B1588" s="1260" t="s">
        <v>20198</v>
      </c>
      <c r="C1588" s="1260" t="s">
        <v>20199</v>
      </c>
      <c r="D1588" s="1260" t="s">
        <v>20200</v>
      </c>
      <c r="E1588" s="1260" t="s">
        <v>11311</v>
      </c>
      <c r="F1588" s="1260"/>
      <c r="G1588" s="1260"/>
      <c r="H1588" s="1260" t="s">
        <v>11153</v>
      </c>
      <c r="I1588" s="1260" t="s">
        <v>11177</v>
      </c>
      <c r="J1588" s="1259">
        <v>7431286</v>
      </c>
      <c r="K1588" s="1260" t="s">
        <v>11221</v>
      </c>
      <c r="L1588" s="1260" t="s">
        <v>11275</v>
      </c>
      <c r="M1588" s="1260" t="s">
        <v>2129</v>
      </c>
      <c r="N1588" s="1260" t="s">
        <v>20201</v>
      </c>
      <c r="O1588" s="1260" t="s">
        <v>20200</v>
      </c>
      <c r="P1588" s="1260" t="s">
        <v>20202</v>
      </c>
      <c r="Q1588" s="1260" t="s">
        <v>20203</v>
      </c>
      <c r="R1588" s="1260" t="s">
        <v>20202</v>
      </c>
      <c r="S1588" s="1259">
        <v>1</v>
      </c>
      <c r="T1588" s="1260" t="s">
        <v>20204</v>
      </c>
      <c r="U1588" s="1260" t="s">
        <v>11209</v>
      </c>
      <c r="V1588" s="1260" t="s">
        <v>13828</v>
      </c>
      <c r="W1588" s="1259">
        <v>0</v>
      </c>
      <c r="X1588" s="1259">
        <v>1007</v>
      </c>
      <c r="Y1588" s="1259">
        <v>2</v>
      </c>
    </row>
    <row r="1589" spans="1:25">
      <c r="A1589" s="1350">
        <v>11202000993</v>
      </c>
      <c r="B1589" s="1260" t="s">
        <v>20205</v>
      </c>
      <c r="C1589" s="1260" t="s">
        <v>20206</v>
      </c>
      <c r="D1589" s="1260" t="s">
        <v>20207</v>
      </c>
      <c r="E1589" s="1260" t="s">
        <v>11311</v>
      </c>
      <c r="F1589" s="1260"/>
      <c r="G1589" s="1260"/>
      <c r="H1589" s="1260" t="s">
        <v>11153</v>
      </c>
      <c r="I1589" s="1260" t="s">
        <v>11177</v>
      </c>
      <c r="J1589" s="1259">
        <v>7431285</v>
      </c>
      <c r="K1589" s="1260" t="s">
        <v>11221</v>
      </c>
      <c r="L1589" s="1260" t="s">
        <v>11275</v>
      </c>
      <c r="M1589" s="1260" t="s">
        <v>2625</v>
      </c>
      <c r="N1589" s="1260" t="s">
        <v>20149</v>
      </c>
      <c r="O1589" s="1260" t="s">
        <v>20207</v>
      </c>
      <c r="P1589" s="1260" t="s">
        <v>20208</v>
      </c>
      <c r="Q1589" s="1260" t="s">
        <v>12167</v>
      </c>
      <c r="R1589" s="1260" t="s">
        <v>20209</v>
      </c>
      <c r="S1589" s="1259">
        <v>1</v>
      </c>
      <c r="T1589" s="1260" t="s">
        <v>20210</v>
      </c>
      <c r="U1589" s="1260" t="s">
        <v>11193</v>
      </c>
      <c r="V1589" s="1260" t="s">
        <v>12177</v>
      </c>
      <c r="W1589" s="1259">
        <v>0</v>
      </c>
      <c r="X1589" s="1259">
        <v>1007</v>
      </c>
      <c r="Y1589" s="1259">
        <v>2</v>
      </c>
    </row>
    <row r="1590" spans="1:25">
      <c r="A1590" s="1350">
        <v>11202000992</v>
      </c>
      <c r="B1590" s="1260" t="s">
        <v>20211</v>
      </c>
      <c r="C1590" s="1260" t="s">
        <v>20212</v>
      </c>
      <c r="D1590" s="1260" t="s">
        <v>20213</v>
      </c>
      <c r="E1590" s="1260" t="s">
        <v>11311</v>
      </c>
      <c r="F1590" s="1260"/>
      <c r="G1590" s="1260"/>
      <c r="H1590" s="1260" t="s">
        <v>11153</v>
      </c>
      <c r="I1590" s="1260" t="s">
        <v>11177</v>
      </c>
      <c r="J1590" s="1259">
        <v>7431284</v>
      </c>
      <c r="K1590" s="1260" t="s">
        <v>11221</v>
      </c>
      <c r="L1590" s="1260" t="s">
        <v>11275</v>
      </c>
      <c r="M1590" s="1260" t="s">
        <v>2129</v>
      </c>
      <c r="N1590" s="1260" t="s">
        <v>20214</v>
      </c>
      <c r="O1590" s="1260" t="s">
        <v>20213</v>
      </c>
      <c r="P1590" s="1260"/>
      <c r="Q1590" s="1260" t="s">
        <v>11846</v>
      </c>
      <c r="R1590" s="1260" t="s">
        <v>20215</v>
      </c>
      <c r="S1590" s="1259">
        <v>1</v>
      </c>
      <c r="T1590" s="1260" t="s">
        <v>12132</v>
      </c>
      <c r="U1590" s="1260" t="s">
        <v>11193</v>
      </c>
      <c r="V1590" s="1260" t="s">
        <v>14657</v>
      </c>
      <c r="W1590" s="1259">
        <v>0</v>
      </c>
      <c r="X1590" s="1259">
        <v>1007</v>
      </c>
      <c r="Y1590" s="1259">
        <v>2</v>
      </c>
    </row>
    <row r="1591" spans="1:25">
      <c r="A1591" s="1350">
        <v>11202000991</v>
      </c>
      <c r="B1591" s="1260" t="s">
        <v>20216</v>
      </c>
      <c r="C1591" s="1260" t="s">
        <v>20217</v>
      </c>
      <c r="D1591" s="1260" t="s">
        <v>20218</v>
      </c>
      <c r="E1591" s="1260" t="s">
        <v>11311</v>
      </c>
      <c r="F1591" s="1260"/>
      <c r="G1591" s="1260"/>
      <c r="H1591" s="1260" t="s">
        <v>11153</v>
      </c>
      <c r="I1591" s="1260" t="s">
        <v>11177</v>
      </c>
      <c r="J1591" s="1259">
        <v>7431283</v>
      </c>
      <c r="K1591" s="1260" t="s">
        <v>11221</v>
      </c>
      <c r="L1591" s="1260" t="s">
        <v>11275</v>
      </c>
      <c r="M1591" s="1260" t="s">
        <v>2129</v>
      </c>
      <c r="N1591" s="1260" t="s">
        <v>20219</v>
      </c>
      <c r="O1591" s="1260" t="s">
        <v>20218</v>
      </c>
      <c r="P1591" s="1260" t="s">
        <v>20220</v>
      </c>
      <c r="Q1591" s="1260" t="s">
        <v>11846</v>
      </c>
      <c r="R1591" s="1260" t="s">
        <v>20220</v>
      </c>
      <c r="S1591" s="1259">
        <v>1</v>
      </c>
      <c r="T1591" s="1260" t="s">
        <v>20221</v>
      </c>
      <c r="U1591" s="1260" t="s">
        <v>11193</v>
      </c>
      <c r="V1591" s="1260" t="s">
        <v>14657</v>
      </c>
      <c r="W1591" s="1259">
        <v>0</v>
      </c>
      <c r="X1591" s="1259">
        <v>1007</v>
      </c>
      <c r="Y1591" s="1259">
        <v>2</v>
      </c>
    </row>
    <row r="1592" spans="1:25">
      <c r="A1592" s="1350">
        <v>11202000990</v>
      </c>
      <c r="B1592" s="1260"/>
      <c r="C1592" s="1260" t="s">
        <v>20222</v>
      </c>
      <c r="D1592" s="1260" t="s">
        <v>20223</v>
      </c>
      <c r="E1592" s="1260" t="s">
        <v>11175</v>
      </c>
      <c r="F1592" s="1260" t="s">
        <v>20224</v>
      </c>
      <c r="G1592" s="1260" t="s">
        <v>20225</v>
      </c>
      <c r="H1592" s="1260" t="s">
        <v>11153</v>
      </c>
      <c r="I1592" s="1260" t="s">
        <v>10976</v>
      </c>
      <c r="J1592" s="1259">
        <v>7431282</v>
      </c>
      <c r="K1592" s="1260" t="s">
        <v>11221</v>
      </c>
      <c r="L1592" s="1260" t="s">
        <v>11155</v>
      </c>
      <c r="M1592" s="1260" t="s">
        <v>1226</v>
      </c>
      <c r="N1592" s="1260" t="s">
        <v>20226</v>
      </c>
      <c r="O1592" s="1260" t="s">
        <v>20223</v>
      </c>
      <c r="P1592" s="1260"/>
      <c r="Q1592" s="1260"/>
      <c r="R1592" s="1260" t="s">
        <v>20227</v>
      </c>
      <c r="S1592" s="1259">
        <v>1</v>
      </c>
      <c r="T1592" s="1260"/>
      <c r="U1592" s="1260" t="s">
        <v>12601</v>
      </c>
      <c r="V1592" s="1260" t="s">
        <v>13752</v>
      </c>
      <c r="W1592" s="1259">
        <v>0</v>
      </c>
      <c r="X1592" s="1259">
        <v>1007</v>
      </c>
      <c r="Y1592" s="1259">
        <v>0</v>
      </c>
    </row>
    <row r="1593" spans="1:25">
      <c r="A1593" s="1350">
        <v>11202000989</v>
      </c>
      <c r="B1593" s="1260" t="s">
        <v>20228</v>
      </c>
      <c r="C1593" s="1260" t="s">
        <v>20222</v>
      </c>
      <c r="D1593" s="1260" t="s">
        <v>20229</v>
      </c>
      <c r="E1593" s="1260" t="s">
        <v>11190</v>
      </c>
      <c r="F1593" s="1260"/>
      <c r="G1593" s="1260"/>
      <c r="H1593" s="1260" t="s">
        <v>11153</v>
      </c>
      <c r="I1593" s="1260" t="s">
        <v>11177</v>
      </c>
      <c r="J1593" s="1259">
        <v>7431281</v>
      </c>
      <c r="K1593" s="1260" t="s">
        <v>11221</v>
      </c>
      <c r="L1593" s="1260" t="s">
        <v>11275</v>
      </c>
      <c r="M1593" s="1260" t="s">
        <v>2129</v>
      </c>
      <c r="N1593" s="1260" t="s">
        <v>20230</v>
      </c>
      <c r="O1593" s="1260" t="s">
        <v>20229</v>
      </c>
      <c r="P1593" s="1260" t="s">
        <v>20231</v>
      </c>
      <c r="Q1593" s="1260"/>
      <c r="R1593" s="1260"/>
      <c r="S1593" s="1259">
        <v>2</v>
      </c>
      <c r="T1593" s="1260" t="s">
        <v>20232</v>
      </c>
      <c r="U1593" s="1260" t="s">
        <v>11209</v>
      </c>
      <c r="V1593" s="1260" t="s">
        <v>13828</v>
      </c>
      <c r="W1593" s="1259">
        <v>0</v>
      </c>
      <c r="X1593" s="1259">
        <v>1007</v>
      </c>
      <c r="Y1593" s="1259">
        <v>2</v>
      </c>
    </row>
    <row r="1594" spans="1:25">
      <c r="A1594" s="1350">
        <v>11202000989</v>
      </c>
      <c r="B1594" s="1260" t="s">
        <v>20233</v>
      </c>
      <c r="C1594" s="1260" t="s">
        <v>20222</v>
      </c>
      <c r="D1594" s="1260" t="s">
        <v>20229</v>
      </c>
      <c r="E1594" s="1260" t="s">
        <v>11190</v>
      </c>
      <c r="F1594" s="1260"/>
      <c r="G1594" s="1260"/>
      <c r="H1594" s="1260" t="s">
        <v>11153</v>
      </c>
      <c r="I1594" s="1260" t="s">
        <v>11177</v>
      </c>
      <c r="J1594" s="1259">
        <v>7431281</v>
      </c>
      <c r="K1594" s="1260" t="s">
        <v>11221</v>
      </c>
      <c r="L1594" s="1260" t="s">
        <v>11275</v>
      </c>
      <c r="M1594" s="1260" t="s">
        <v>2129</v>
      </c>
      <c r="N1594" s="1260" t="s">
        <v>20230</v>
      </c>
      <c r="O1594" s="1260" t="s">
        <v>20229</v>
      </c>
      <c r="P1594" s="1260" t="s">
        <v>20231</v>
      </c>
      <c r="Q1594" s="1260"/>
      <c r="R1594" s="1260"/>
      <c r="S1594" s="1259">
        <v>2</v>
      </c>
      <c r="T1594" s="1260" t="s">
        <v>20232</v>
      </c>
      <c r="U1594" s="1260" t="s">
        <v>11209</v>
      </c>
      <c r="V1594" s="1260" t="s">
        <v>13828</v>
      </c>
      <c r="W1594" s="1259">
        <v>0</v>
      </c>
      <c r="X1594" s="1259">
        <v>1007</v>
      </c>
      <c r="Y1594" s="1259">
        <v>2</v>
      </c>
    </row>
    <row r="1595" spans="1:25">
      <c r="A1595" s="1350">
        <v>11202000988</v>
      </c>
      <c r="B1595" s="1260" t="s">
        <v>20234</v>
      </c>
      <c r="C1595" s="1260" t="s">
        <v>20222</v>
      </c>
      <c r="D1595" s="1260" t="s">
        <v>20235</v>
      </c>
      <c r="E1595" s="1260" t="s">
        <v>11190</v>
      </c>
      <c r="F1595" s="1260"/>
      <c r="G1595" s="1260"/>
      <c r="H1595" s="1260" t="s">
        <v>11153</v>
      </c>
      <c r="I1595" s="1260" t="s">
        <v>11177</v>
      </c>
      <c r="J1595" s="1259">
        <v>7431280</v>
      </c>
      <c r="K1595" s="1260" t="s">
        <v>11221</v>
      </c>
      <c r="L1595" s="1260" t="s">
        <v>11275</v>
      </c>
      <c r="M1595" s="1260" t="s">
        <v>2129</v>
      </c>
      <c r="N1595" s="1260" t="s">
        <v>20236</v>
      </c>
      <c r="O1595" s="1260" t="s">
        <v>20235</v>
      </c>
      <c r="P1595" s="1260" t="s">
        <v>20237</v>
      </c>
      <c r="Q1595" s="1260"/>
      <c r="R1595" s="1260"/>
      <c r="S1595" s="1259">
        <v>2</v>
      </c>
      <c r="T1595" s="1260" t="s">
        <v>20238</v>
      </c>
      <c r="U1595" s="1260" t="s">
        <v>11193</v>
      </c>
      <c r="V1595" s="1260" t="s">
        <v>14657</v>
      </c>
      <c r="W1595" s="1259">
        <v>0</v>
      </c>
      <c r="X1595" s="1259">
        <v>1007</v>
      </c>
      <c r="Y1595" s="1259">
        <v>2</v>
      </c>
    </row>
    <row r="1596" spans="1:25">
      <c r="A1596" s="1350">
        <v>11202000988</v>
      </c>
      <c r="B1596" s="1260" t="s">
        <v>20239</v>
      </c>
      <c r="C1596" s="1260" t="s">
        <v>20222</v>
      </c>
      <c r="D1596" s="1260" t="s">
        <v>20235</v>
      </c>
      <c r="E1596" s="1260" t="s">
        <v>11190</v>
      </c>
      <c r="F1596" s="1260"/>
      <c r="G1596" s="1260"/>
      <c r="H1596" s="1260" t="s">
        <v>11153</v>
      </c>
      <c r="I1596" s="1260" t="s">
        <v>11177</v>
      </c>
      <c r="J1596" s="1259">
        <v>7431280</v>
      </c>
      <c r="K1596" s="1260" t="s">
        <v>11221</v>
      </c>
      <c r="L1596" s="1260" t="s">
        <v>11275</v>
      </c>
      <c r="M1596" s="1260" t="s">
        <v>2129</v>
      </c>
      <c r="N1596" s="1260" t="s">
        <v>20236</v>
      </c>
      <c r="O1596" s="1260" t="s">
        <v>20235</v>
      </c>
      <c r="P1596" s="1260" t="s">
        <v>20237</v>
      </c>
      <c r="Q1596" s="1260"/>
      <c r="R1596" s="1260"/>
      <c r="S1596" s="1259">
        <v>2</v>
      </c>
      <c r="T1596" s="1260" t="s">
        <v>20238</v>
      </c>
      <c r="U1596" s="1260" t="s">
        <v>11193</v>
      </c>
      <c r="V1596" s="1260" t="s">
        <v>14657</v>
      </c>
      <c r="W1596" s="1259">
        <v>0</v>
      </c>
      <c r="X1596" s="1259">
        <v>1007</v>
      </c>
      <c r="Y1596" s="1259">
        <v>2</v>
      </c>
    </row>
    <row r="1597" spans="1:25">
      <c r="A1597" s="1350">
        <v>11202000987</v>
      </c>
      <c r="B1597" s="1260" t="s">
        <v>20240</v>
      </c>
      <c r="C1597" s="1260" t="s">
        <v>20222</v>
      </c>
      <c r="D1597" s="1260" t="s">
        <v>20241</v>
      </c>
      <c r="E1597" s="1260" t="s">
        <v>11190</v>
      </c>
      <c r="F1597" s="1260" t="s">
        <v>11176</v>
      </c>
      <c r="G1597" s="1260" t="s">
        <v>20242</v>
      </c>
      <c r="H1597" s="1260" t="s">
        <v>11153</v>
      </c>
      <c r="I1597" s="1260" t="s">
        <v>11177</v>
      </c>
      <c r="J1597" s="1259">
        <v>7431279</v>
      </c>
      <c r="K1597" s="1260" t="s">
        <v>11375</v>
      </c>
      <c r="L1597" s="1260" t="s">
        <v>11385</v>
      </c>
      <c r="M1597" s="1260" t="s">
        <v>262</v>
      </c>
      <c r="N1597" s="1260"/>
      <c r="O1597" s="1260" t="s">
        <v>20241</v>
      </c>
      <c r="P1597" s="1260"/>
      <c r="Q1597" s="1260"/>
      <c r="R1597" s="1260" t="s">
        <v>20243</v>
      </c>
      <c r="S1597" s="1259">
        <v>1</v>
      </c>
      <c r="T1597" s="1260"/>
      <c r="U1597" s="1260"/>
      <c r="V1597" s="1260"/>
      <c r="W1597" s="1259">
        <v>4575</v>
      </c>
      <c r="X1597" s="1259">
        <v>1008</v>
      </c>
      <c r="Y1597" s="1259">
        <v>1</v>
      </c>
    </row>
    <row r="1598" spans="1:25">
      <c r="A1598" s="1350">
        <v>11202000986</v>
      </c>
      <c r="B1598" s="1260"/>
      <c r="C1598" s="1260" t="s">
        <v>20244</v>
      </c>
      <c r="D1598" s="1260" t="s">
        <v>20245</v>
      </c>
      <c r="E1598" s="1260" t="s">
        <v>11509</v>
      </c>
      <c r="F1598" s="1260" t="s">
        <v>11176</v>
      </c>
      <c r="G1598" s="1260" t="s">
        <v>20246</v>
      </c>
      <c r="H1598" s="1260" t="s">
        <v>11153</v>
      </c>
      <c r="I1598" s="1260" t="s">
        <v>11177</v>
      </c>
      <c r="J1598" s="1259">
        <v>7431278</v>
      </c>
      <c r="K1598" s="1260" t="s">
        <v>11221</v>
      </c>
      <c r="L1598" s="1260" t="s">
        <v>11385</v>
      </c>
      <c r="M1598" s="1260" t="s">
        <v>2625</v>
      </c>
      <c r="N1598" s="1260" t="s">
        <v>20247</v>
      </c>
      <c r="O1598" s="1260" t="s">
        <v>20245</v>
      </c>
      <c r="P1598" s="1260" t="s">
        <v>20248</v>
      </c>
      <c r="Q1598" s="1260"/>
      <c r="R1598" s="1260" t="s">
        <v>20248</v>
      </c>
      <c r="S1598" s="1259">
        <v>1</v>
      </c>
      <c r="T1598" s="1260"/>
      <c r="U1598" s="1260" t="s">
        <v>11209</v>
      </c>
      <c r="V1598" s="1260" t="s">
        <v>11496</v>
      </c>
      <c r="W1598" s="1259">
        <v>0</v>
      </c>
      <c r="X1598" s="1259">
        <v>1007</v>
      </c>
      <c r="Y1598" s="1259">
        <v>1</v>
      </c>
    </row>
    <row r="1599" spans="1:25">
      <c r="A1599" s="1350">
        <v>11202000985</v>
      </c>
      <c r="B1599" s="1260" t="s">
        <v>20249</v>
      </c>
      <c r="C1599" s="1260" t="s">
        <v>20250</v>
      </c>
      <c r="D1599" s="1260" t="s">
        <v>20251</v>
      </c>
      <c r="E1599" s="1260" t="s">
        <v>11266</v>
      </c>
      <c r="F1599" s="1260" t="s">
        <v>14895</v>
      </c>
      <c r="G1599" s="1260" t="s">
        <v>20252</v>
      </c>
      <c r="H1599" s="1260" t="s">
        <v>11153</v>
      </c>
      <c r="I1599" s="1260" t="s">
        <v>11243</v>
      </c>
      <c r="J1599" s="1259">
        <v>7431277</v>
      </c>
      <c r="K1599" s="1260" t="s">
        <v>11221</v>
      </c>
      <c r="L1599" s="1260" t="s">
        <v>11155</v>
      </c>
      <c r="M1599" s="1260" t="s">
        <v>2485</v>
      </c>
      <c r="N1599" s="1260" t="s">
        <v>20253</v>
      </c>
      <c r="O1599" s="1260" t="s">
        <v>20251</v>
      </c>
      <c r="P1599" s="1260"/>
      <c r="Q1599" s="1260" t="s">
        <v>20254</v>
      </c>
      <c r="R1599" s="1260" t="s">
        <v>20255</v>
      </c>
      <c r="S1599" s="1259">
        <v>1</v>
      </c>
      <c r="T1599" s="1260" t="s">
        <v>20256</v>
      </c>
      <c r="U1599" s="1260" t="s">
        <v>11247</v>
      </c>
      <c r="V1599" s="1260" t="s">
        <v>20257</v>
      </c>
      <c r="W1599" s="1259">
        <v>0</v>
      </c>
      <c r="X1599" s="1259">
        <v>1007</v>
      </c>
      <c r="Y1599" s="1259">
        <v>0</v>
      </c>
    </row>
    <row r="1600" spans="1:25">
      <c r="A1600" s="1350">
        <v>11202000984</v>
      </c>
      <c r="B1600" s="1260" t="s">
        <v>20258</v>
      </c>
      <c r="C1600" s="1260" t="s">
        <v>20259</v>
      </c>
      <c r="D1600" s="1260" t="s">
        <v>20260</v>
      </c>
      <c r="E1600" s="1260" t="s">
        <v>11175</v>
      </c>
      <c r="F1600" s="1260" t="s">
        <v>11176</v>
      </c>
      <c r="G1600" s="1260" t="s">
        <v>20261</v>
      </c>
      <c r="H1600" s="1260" t="s">
        <v>11153</v>
      </c>
      <c r="I1600" s="1260" t="s">
        <v>11177</v>
      </c>
      <c r="J1600" s="1259">
        <v>7431276</v>
      </c>
      <c r="K1600" s="1260" t="s">
        <v>11221</v>
      </c>
      <c r="L1600" s="1260" t="s">
        <v>11155</v>
      </c>
      <c r="M1600" s="1260" t="s">
        <v>1640</v>
      </c>
      <c r="N1600" s="1260" t="s">
        <v>20262</v>
      </c>
      <c r="O1600" s="1260" t="s">
        <v>20260</v>
      </c>
      <c r="P1600" s="1260" t="s">
        <v>20263</v>
      </c>
      <c r="Q1600" s="1260" t="s">
        <v>11867</v>
      </c>
      <c r="R1600" s="1260" t="s">
        <v>20263</v>
      </c>
      <c r="S1600" s="1259">
        <v>1</v>
      </c>
      <c r="T1600" s="1260" t="s">
        <v>20264</v>
      </c>
      <c r="U1600" s="1260" t="s">
        <v>11158</v>
      </c>
      <c r="V1600" s="1260" t="s">
        <v>11263</v>
      </c>
      <c r="W1600" s="1259">
        <v>0</v>
      </c>
      <c r="X1600" s="1259">
        <v>1007</v>
      </c>
      <c r="Y1600" s="1259">
        <v>0</v>
      </c>
    </row>
    <row r="1601" spans="1:25">
      <c r="A1601" s="1350">
        <v>11202000983</v>
      </c>
      <c r="B1601" s="1260" t="s">
        <v>20265</v>
      </c>
      <c r="C1601" s="1260" t="s">
        <v>20266</v>
      </c>
      <c r="D1601" s="1260" t="s">
        <v>20267</v>
      </c>
      <c r="E1601" s="1260" t="s">
        <v>11203</v>
      </c>
      <c r="F1601" s="1260" t="s">
        <v>11176</v>
      </c>
      <c r="G1601" s="1260" t="s">
        <v>20268</v>
      </c>
      <c r="H1601" s="1260" t="s">
        <v>11153</v>
      </c>
      <c r="I1601" s="1260" t="s">
        <v>11177</v>
      </c>
      <c r="J1601" s="1259">
        <v>7431275</v>
      </c>
      <c r="K1601" s="1260" t="s">
        <v>11221</v>
      </c>
      <c r="L1601" s="1260" t="s">
        <v>11155</v>
      </c>
      <c r="M1601" s="1260" t="s">
        <v>1994</v>
      </c>
      <c r="N1601" s="1260" t="s">
        <v>20269</v>
      </c>
      <c r="O1601" s="1260" t="s">
        <v>20267</v>
      </c>
      <c r="P1601" s="1260" t="s">
        <v>20270</v>
      </c>
      <c r="Q1601" s="1260" t="s">
        <v>20271</v>
      </c>
      <c r="R1601" s="1260" t="s">
        <v>20272</v>
      </c>
      <c r="S1601" s="1259">
        <v>1</v>
      </c>
      <c r="T1601" s="1260" t="s">
        <v>20273</v>
      </c>
      <c r="U1601" s="1260" t="s">
        <v>11751</v>
      </c>
      <c r="V1601" s="1260" t="s">
        <v>11859</v>
      </c>
      <c r="W1601" s="1259">
        <v>0</v>
      </c>
      <c r="X1601" s="1259">
        <v>1007</v>
      </c>
      <c r="Y1601" s="1259">
        <v>0</v>
      </c>
    </row>
    <row r="1602" spans="1:25">
      <c r="A1602" s="1350">
        <v>11202000982</v>
      </c>
      <c r="B1602" s="1260" t="s">
        <v>20274</v>
      </c>
      <c r="C1602" s="1260" t="s">
        <v>20275</v>
      </c>
      <c r="D1602" s="1260" t="s">
        <v>20276</v>
      </c>
      <c r="E1602" s="1260" t="s">
        <v>11509</v>
      </c>
      <c r="F1602" s="1260" t="s">
        <v>20039</v>
      </c>
      <c r="G1602" s="1260" t="s">
        <v>20277</v>
      </c>
      <c r="H1602" s="1260" t="s">
        <v>11153</v>
      </c>
      <c r="I1602" s="1260" t="s">
        <v>10976</v>
      </c>
      <c r="J1602" s="1259">
        <v>7431274</v>
      </c>
      <c r="K1602" s="1260" t="s">
        <v>11221</v>
      </c>
      <c r="L1602" s="1260" t="s">
        <v>11155</v>
      </c>
      <c r="M1602" s="1260" t="s">
        <v>2033</v>
      </c>
      <c r="N1602" s="1260" t="s">
        <v>20278</v>
      </c>
      <c r="O1602" s="1260" t="s">
        <v>20276</v>
      </c>
      <c r="P1602" s="1260" t="s">
        <v>20279</v>
      </c>
      <c r="Q1602" s="1260" t="s">
        <v>18952</v>
      </c>
      <c r="R1602" s="1260" t="s">
        <v>20280</v>
      </c>
      <c r="S1602" s="1259">
        <v>1</v>
      </c>
      <c r="T1602" s="1260" t="s">
        <v>20281</v>
      </c>
      <c r="U1602" s="1260" t="s">
        <v>11158</v>
      </c>
      <c r="V1602" s="1260" t="s">
        <v>13789</v>
      </c>
      <c r="W1602" s="1259">
        <v>0</v>
      </c>
      <c r="X1602" s="1259">
        <v>1007</v>
      </c>
      <c r="Y1602" s="1259">
        <v>0</v>
      </c>
    </row>
    <row r="1603" spans="1:25">
      <c r="A1603" s="1350">
        <v>11202000981</v>
      </c>
      <c r="B1603" s="1260"/>
      <c r="C1603" s="1260" t="s">
        <v>20282</v>
      </c>
      <c r="D1603" s="1260" t="s">
        <v>20283</v>
      </c>
      <c r="E1603" s="1260" t="s">
        <v>14449</v>
      </c>
      <c r="F1603" s="1260" t="s">
        <v>20006</v>
      </c>
      <c r="G1603" s="1260" t="s">
        <v>20284</v>
      </c>
      <c r="H1603" s="1260" t="s">
        <v>11153</v>
      </c>
      <c r="I1603" s="1260" t="s">
        <v>10976</v>
      </c>
      <c r="J1603" s="1259">
        <v>7431273</v>
      </c>
      <c r="K1603" s="1260" t="s">
        <v>11221</v>
      </c>
      <c r="L1603" s="1260" t="s">
        <v>11155</v>
      </c>
      <c r="M1603" s="1260" t="s">
        <v>1985</v>
      </c>
      <c r="N1603" s="1260" t="s">
        <v>17147</v>
      </c>
      <c r="O1603" s="1260" t="s">
        <v>20283</v>
      </c>
      <c r="P1603" s="1260"/>
      <c r="Q1603" s="1260"/>
      <c r="R1603" s="1260" t="s">
        <v>20285</v>
      </c>
      <c r="S1603" s="1259">
        <v>1</v>
      </c>
      <c r="T1603" s="1260"/>
      <c r="U1603" s="1260" t="s">
        <v>11158</v>
      </c>
      <c r="V1603" s="1260" t="s">
        <v>11869</v>
      </c>
      <c r="W1603" s="1259">
        <v>0</v>
      </c>
      <c r="X1603" s="1259">
        <v>1007</v>
      </c>
      <c r="Y1603" s="1259">
        <v>0</v>
      </c>
    </row>
    <row r="1604" spans="1:25">
      <c r="A1604" s="1350">
        <v>11202000980</v>
      </c>
      <c r="B1604" s="1260"/>
      <c r="C1604" s="1260" t="s">
        <v>20286</v>
      </c>
      <c r="D1604" s="1260" t="s">
        <v>20287</v>
      </c>
      <c r="E1604" s="1260" t="s">
        <v>20288</v>
      </c>
      <c r="F1604" s="1260" t="s">
        <v>20006</v>
      </c>
      <c r="G1604" s="1260" t="s">
        <v>20289</v>
      </c>
      <c r="H1604" s="1260" t="s">
        <v>11153</v>
      </c>
      <c r="I1604" s="1260" t="s">
        <v>10976</v>
      </c>
      <c r="J1604" s="1259">
        <v>7431272</v>
      </c>
      <c r="K1604" s="1260" t="s">
        <v>11221</v>
      </c>
      <c r="L1604" s="1260" t="s">
        <v>11155</v>
      </c>
      <c r="M1604" s="1260" t="s">
        <v>1941</v>
      </c>
      <c r="N1604" s="1260" t="s">
        <v>20290</v>
      </c>
      <c r="O1604" s="1260" t="s">
        <v>20287</v>
      </c>
      <c r="P1604" s="1260" t="s">
        <v>20291</v>
      </c>
      <c r="Q1604" s="1260"/>
      <c r="R1604" s="1260" t="s">
        <v>11644</v>
      </c>
      <c r="S1604" s="1259">
        <v>1</v>
      </c>
      <c r="T1604" s="1260"/>
      <c r="U1604" s="1260" t="s">
        <v>11396</v>
      </c>
      <c r="V1604" s="1260" t="s">
        <v>11699</v>
      </c>
      <c r="W1604" s="1259">
        <v>0</v>
      </c>
      <c r="X1604" s="1259">
        <v>1007</v>
      </c>
      <c r="Y1604" s="1259">
        <v>0</v>
      </c>
    </row>
    <row r="1605" spans="1:25">
      <c r="A1605" s="1350">
        <v>11202000979</v>
      </c>
      <c r="B1605" s="1260" t="s">
        <v>20292</v>
      </c>
      <c r="C1605" s="1260" t="s">
        <v>20293</v>
      </c>
      <c r="D1605" s="1260" t="s">
        <v>20294</v>
      </c>
      <c r="E1605" s="1260" t="s">
        <v>11151</v>
      </c>
      <c r="F1605" s="1260" t="s">
        <v>15269</v>
      </c>
      <c r="G1605" s="1260" t="s">
        <v>20295</v>
      </c>
      <c r="H1605" s="1260" t="s">
        <v>11153</v>
      </c>
      <c r="I1605" s="1260" t="s">
        <v>11164</v>
      </c>
      <c r="J1605" s="1259">
        <v>7431271</v>
      </c>
      <c r="K1605" s="1260" t="s">
        <v>11221</v>
      </c>
      <c r="L1605" s="1260" t="s">
        <v>11155</v>
      </c>
      <c r="M1605" s="1260" t="s">
        <v>2182</v>
      </c>
      <c r="N1605" s="1260" t="s">
        <v>15960</v>
      </c>
      <c r="O1605" s="1260" t="s">
        <v>20294</v>
      </c>
      <c r="P1605" s="1260" t="s">
        <v>20296</v>
      </c>
      <c r="Q1605" s="1260" t="s">
        <v>11795</v>
      </c>
      <c r="R1605" s="1260" t="s">
        <v>20297</v>
      </c>
      <c r="S1605" s="1259">
        <v>1</v>
      </c>
      <c r="T1605" s="1260" t="s">
        <v>20298</v>
      </c>
      <c r="U1605" s="1260" t="s">
        <v>11231</v>
      </c>
      <c r="V1605" s="1260" t="s">
        <v>11281</v>
      </c>
      <c r="W1605" s="1259">
        <v>0</v>
      </c>
      <c r="X1605" s="1259">
        <v>1007</v>
      </c>
      <c r="Y1605" s="1259">
        <v>0</v>
      </c>
    </row>
    <row r="1606" spans="1:25">
      <c r="A1606" s="1350">
        <v>11202000978</v>
      </c>
      <c r="B1606" s="1260"/>
      <c r="C1606" s="1260" t="s">
        <v>20299</v>
      </c>
      <c r="D1606" s="1260" t="s">
        <v>20300</v>
      </c>
      <c r="E1606" s="1260" t="s">
        <v>11175</v>
      </c>
      <c r="F1606" s="1260" t="s">
        <v>20006</v>
      </c>
      <c r="G1606" s="1260" t="s">
        <v>20301</v>
      </c>
      <c r="H1606" s="1260" t="s">
        <v>11153</v>
      </c>
      <c r="I1606" s="1260" t="s">
        <v>10976</v>
      </c>
      <c r="J1606" s="1259">
        <v>7431270</v>
      </c>
      <c r="K1606" s="1260" t="s">
        <v>11221</v>
      </c>
      <c r="L1606" s="1260" t="s">
        <v>11155</v>
      </c>
      <c r="M1606" s="1260" t="s">
        <v>2033</v>
      </c>
      <c r="N1606" s="1260" t="s">
        <v>20302</v>
      </c>
      <c r="O1606" s="1260" t="s">
        <v>20300</v>
      </c>
      <c r="P1606" s="1260"/>
      <c r="Q1606" s="1260"/>
      <c r="R1606" s="1260" t="s">
        <v>20303</v>
      </c>
      <c r="S1606" s="1259">
        <v>1</v>
      </c>
      <c r="T1606" s="1260"/>
      <c r="U1606" s="1260" t="s">
        <v>11396</v>
      </c>
      <c r="V1606" s="1260" t="s">
        <v>12816</v>
      </c>
      <c r="W1606" s="1259">
        <v>0</v>
      </c>
      <c r="X1606" s="1259">
        <v>1007</v>
      </c>
      <c r="Y1606" s="1259">
        <v>0</v>
      </c>
    </row>
    <row r="1607" spans="1:25">
      <c r="A1607" s="1350">
        <v>11202000977</v>
      </c>
      <c r="B1607" s="1260"/>
      <c r="C1607" s="1260" t="s">
        <v>20304</v>
      </c>
      <c r="D1607" s="1260" t="s">
        <v>20305</v>
      </c>
      <c r="E1607" s="1260" t="s">
        <v>11175</v>
      </c>
      <c r="F1607" s="1260" t="s">
        <v>20306</v>
      </c>
      <c r="G1607" s="1260" t="s">
        <v>20307</v>
      </c>
      <c r="H1607" s="1260" t="s">
        <v>11153</v>
      </c>
      <c r="I1607" s="1260" t="s">
        <v>11164</v>
      </c>
      <c r="J1607" s="1259">
        <v>7431269</v>
      </c>
      <c r="K1607" s="1260" t="s">
        <v>11221</v>
      </c>
      <c r="L1607" s="1260" t="s">
        <v>11155</v>
      </c>
      <c r="M1607" s="1260" t="s">
        <v>1653</v>
      </c>
      <c r="N1607" s="1260" t="s">
        <v>20308</v>
      </c>
      <c r="O1607" s="1260" t="s">
        <v>20305</v>
      </c>
      <c r="P1607" s="1260" t="s">
        <v>20309</v>
      </c>
      <c r="Q1607" s="1260" t="s">
        <v>20310</v>
      </c>
      <c r="R1607" s="1259">
        <v>8368949</v>
      </c>
      <c r="S1607" s="1259">
        <v>1</v>
      </c>
      <c r="T1607" s="1260"/>
      <c r="U1607" s="1260" t="s">
        <v>11921</v>
      </c>
      <c r="V1607" s="1260" t="s">
        <v>11931</v>
      </c>
      <c r="W1607" s="1259">
        <v>0</v>
      </c>
      <c r="X1607" s="1259">
        <v>1007</v>
      </c>
      <c r="Y1607" s="1259">
        <v>0</v>
      </c>
    </row>
    <row r="1608" spans="1:25">
      <c r="A1608" s="1350">
        <v>11202000976</v>
      </c>
      <c r="B1608" s="1260"/>
      <c r="C1608" s="1260" t="s">
        <v>20311</v>
      </c>
      <c r="D1608" s="1260" t="s">
        <v>20312</v>
      </c>
      <c r="E1608" s="1260" t="s">
        <v>11190</v>
      </c>
      <c r="F1608" s="1260" t="s">
        <v>11176</v>
      </c>
      <c r="G1608" s="1260" t="s">
        <v>20313</v>
      </c>
      <c r="H1608" s="1260" t="s">
        <v>11153</v>
      </c>
      <c r="I1608" s="1260" t="s">
        <v>11177</v>
      </c>
      <c r="J1608" s="1259">
        <v>7431268</v>
      </c>
      <c r="K1608" s="1260" t="s">
        <v>11221</v>
      </c>
      <c r="L1608" s="1260" t="s">
        <v>11155</v>
      </c>
      <c r="M1608" s="1260" t="s">
        <v>2128</v>
      </c>
      <c r="N1608" s="1260" t="s">
        <v>20314</v>
      </c>
      <c r="O1608" s="1260" t="s">
        <v>20312</v>
      </c>
      <c r="P1608" s="1260"/>
      <c r="Q1608" s="1260"/>
      <c r="R1608" s="1260" t="s">
        <v>20315</v>
      </c>
      <c r="S1608" s="1259">
        <v>1</v>
      </c>
      <c r="T1608" s="1260"/>
      <c r="U1608" s="1260" t="s">
        <v>11198</v>
      </c>
      <c r="V1608" s="1260" t="s">
        <v>13354</v>
      </c>
      <c r="W1608" s="1259">
        <v>0</v>
      </c>
      <c r="X1608" s="1259">
        <v>1007</v>
      </c>
      <c r="Y1608" s="1259">
        <v>0</v>
      </c>
    </row>
    <row r="1609" spans="1:25">
      <c r="A1609" s="1350">
        <v>11202000975</v>
      </c>
      <c r="B1609" s="1260"/>
      <c r="C1609" s="1260" t="s">
        <v>20316</v>
      </c>
      <c r="D1609" s="1260" t="s">
        <v>20317</v>
      </c>
      <c r="E1609" s="1260" t="s">
        <v>11175</v>
      </c>
      <c r="F1609" s="1260" t="s">
        <v>15269</v>
      </c>
      <c r="G1609" s="1260" t="s">
        <v>20318</v>
      </c>
      <c r="H1609" s="1260" t="s">
        <v>11153</v>
      </c>
      <c r="I1609" s="1260" t="s">
        <v>11164</v>
      </c>
      <c r="J1609" s="1259">
        <v>7431267</v>
      </c>
      <c r="K1609" s="1260" t="s">
        <v>11221</v>
      </c>
      <c r="L1609" s="1260" t="s">
        <v>11155</v>
      </c>
      <c r="M1609" s="1260" t="s">
        <v>2154</v>
      </c>
      <c r="N1609" s="1260" t="s">
        <v>20319</v>
      </c>
      <c r="O1609" s="1260" t="s">
        <v>20317</v>
      </c>
      <c r="P1609" s="1260"/>
      <c r="Q1609" s="1260" t="s">
        <v>14070</v>
      </c>
      <c r="R1609" s="1260" t="s">
        <v>20320</v>
      </c>
      <c r="S1609" s="1259">
        <v>1</v>
      </c>
      <c r="T1609" s="1260"/>
      <c r="U1609" s="1260" t="s">
        <v>11256</v>
      </c>
      <c r="V1609" s="1260" t="s">
        <v>15815</v>
      </c>
      <c r="W1609" s="1259">
        <v>0</v>
      </c>
      <c r="X1609" s="1259">
        <v>1007</v>
      </c>
      <c r="Y1609" s="1259">
        <v>0</v>
      </c>
    </row>
    <row r="1610" spans="1:25">
      <c r="A1610" s="1350">
        <v>11202000974</v>
      </c>
      <c r="B1610" s="1260" t="s">
        <v>20321</v>
      </c>
      <c r="C1610" s="1260" t="s">
        <v>20282</v>
      </c>
      <c r="D1610" s="1260" t="s">
        <v>20322</v>
      </c>
      <c r="E1610" s="1260" t="s">
        <v>11203</v>
      </c>
      <c r="F1610" s="1260" t="s">
        <v>20224</v>
      </c>
      <c r="G1610" s="1260" t="s">
        <v>20323</v>
      </c>
      <c r="H1610" s="1260" t="s">
        <v>11153</v>
      </c>
      <c r="I1610" s="1260" t="s">
        <v>10976</v>
      </c>
      <c r="J1610" s="1259">
        <v>7431266</v>
      </c>
      <c r="K1610" s="1260" t="s">
        <v>11221</v>
      </c>
      <c r="L1610" s="1260" t="s">
        <v>11155</v>
      </c>
      <c r="M1610" s="1260" t="s">
        <v>1985</v>
      </c>
      <c r="N1610" s="1260" t="s">
        <v>20324</v>
      </c>
      <c r="O1610" s="1260" t="s">
        <v>20322</v>
      </c>
      <c r="P1610" s="1260" t="s">
        <v>16595</v>
      </c>
      <c r="Q1610" s="1260" t="s">
        <v>11223</v>
      </c>
      <c r="R1610" s="1260" t="s">
        <v>16595</v>
      </c>
      <c r="S1610" s="1259">
        <v>1</v>
      </c>
      <c r="T1610" s="1260" t="s">
        <v>20325</v>
      </c>
      <c r="U1610" s="1260" t="s">
        <v>11158</v>
      </c>
      <c r="V1610" s="1260" t="s">
        <v>11869</v>
      </c>
      <c r="W1610" s="1259">
        <v>0</v>
      </c>
      <c r="X1610" s="1259">
        <v>1007</v>
      </c>
      <c r="Y1610" s="1259">
        <v>0</v>
      </c>
    </row>
    <row r="1611" spans="1:25">
      <c r="A1611" s="1350">
        <v>11202000973</v>
      </c>
      <c r="B1611" s="1260"/>
      <c r="C1611" s="1260" t="s">
        <v>20326</v>
      </c>
      <c r="D1611" s="1260" t="s">
        <v>20327</v>
      </c>
      <c r="E1611" s="1260" t="s">
        <v>11353</v>
      </c>
      <c r="F1611" s="1260" t="s">
        <v>11176</v>
      </c>
      <c r="G1611" s="1260" t="s">
        <v>20328</v>
      </c>
      <c r="H1611" s="1260" t="s">
        <v>11153</v>
      </c>
      <c r="I1611" s="1260" t="s">
        <v>11177</v>
      </c>
      <c r="J1611" s="1259">
        <v>7431265</v>
      </c>
      <c r="K1611" s="1260" t="s">
        <v>11221</v>
      </c>
      <c r="L1611" s="1260" t="s">
        <v>11155</v>
      </c>
      <c r="M1611" s="1260" t="s">
        <v>262</v>
      </c>
      <c r="N1611" s="1260"/>
      <c r="O1611" s="1260" t="s">
        <v>20327</v>
      </c>
      <c r="P1611" s="1260"/>
      <c r="Q1611" s="1260"/>
      <c r="R1611" s="1260"/>
      <c r="S1611" s="1259">
        <v>1</v>
      </c>
      <c r="T1611" s="1260"/>
      <c r="U1611" s="1260"/>
      <c r="V1611" s="1260"/>
      <c r="W1611" s="1259">
        <v>0</v>
      </c>
      <c r="X1611" s="1259">
        <v>1007</v>
      </c>
      <c r="Y1611" s="1259">
        <v>0</v>
      </c>
    </row>
    <row r="1612" spans="1:25">
      <c r="A1612" s="1350">
        <v>11202000972</v>
      </c>
      <c r="B1612" s="1260"/>
      <c r="C1612" s="1260" t="s">
        <v>20329</v>
      </c>
      <c r="D1612" s="1260" t="s">
        <v>20330</v>
      </c>
      <c r="E1612" s="1260" t="s">
        <v>11175</v>
      </c>
      <c r="F1612" s="1260" t="s">
        <v>20006</v>
      </c>
      <c r="G1612" s="1260" t="s">
        <v>20331</v>
      </c>
      <c r="H1612" s="1260" t="s">
        <v>11153</v>
      </c>
      <c r="I1612" s="1260" t="s">
        <v>10976</v>
      </c>
      <c r="J1612" s="1259">
        <v>7431264</v>
      </c>
      <c r="K1612" s="1260" t="s">
        <v>11221</v>
      </c>
      <c r="L1612" s="1260" t="s">
        <v>11155</v>
      </c>
      <c r="M1612" s="1260" t="s">
        <v>768</v>
      </c>
      <c r="N1612" s="1260" t="s">
        <v>20332</v>
      </c>
      <c r="O1612" s="1260" t="s">
        <v>20330</v>
      </c>
      <c r="P1612" s="1260" t="s">
        <v>20333</v>
      </c>
      <c r="Q1612" s="1260"/>
      <c r="R1612" s="1260" t="s">
        <v>20333</v>
      </c>
      <c r="S1612" s="1259">
        <v>1</v>
      </c>
      <c r="T1612" s="1260"/>
      <c r="U1612" s="1260" t="s">
        <v>11158</v>
      </c>
      <c r="V1612" s="1260" t="s">
        <v>11216</v>
      </c>
      <c r="W1612" s="1259">
        <v>0</v>
      </c>
      <c r="X1612" s="1259">
        <v>1007</v>
      </c>
      <c r="Y1612" s="1259">
        <v>0</v>
      </c>
    </row>
    <row r="1613" spans="1:25">
      <c r="A1613" s="1350">
        <v>11202000971</v>
      </c>
      <c r="B1613" s="1260"/>
      <c r="C1613" s="1260" t="s">
        <v>20334</v>
      </c>
      <c r="D1613" s="1260" t="s">
        <v>20335</v>
      </c>
      <c r="E1613" s="1260" t="s">
        <v>11251</v>
      </c>
      <c r="F1613" s="1260" t="s">
        <v>20306</v>
      </c>
      <c r="G1613" s="1260" t="s">
        <v>20336</v>
      </c>
      <c r="H1613" s="1260" t="s">
        <v>11153</v>
      </c>
      <c r="I1613" s="1260" t="s">
        <v>11164</v>
      </c>
      <c r="J1613" s="1259">
        <v>7431263</v>
      </c>
      <c r="K1613" s="1260" t="s">
        <v>11221</v>
      </c>
      <c r="L1613" s="1260" t="s">
        <v>11155</v>
      </c>
      <c r="M1613" s="1260" t="s">
        <v>1903</v>
      </c>
      <c r="N1613" s="1260" t="s">
        <v>20337</v>
      </c>
      <c r="O1613" s="1260" t="s">
        <v>20335</v>
      </c>
      <c r="P1613" s="1260"/>
      <c r="Q1613" s="1260" t="s">
        <v>20338</v>
      </c>
      <c r="R1613" s="1260" t="s">
        <v>20339</v>
      </c>
      <c r="S1613" s="1259">
        <v>1</v>
      </c>
      <c r="T1613" s="1259">
        <v>8362955</v>
      </c>
      <c r="U1613" s="1260" t="s">
        <v>11921</v>
      </c>
      <c r="V1613" s="1260" t="s">
        <v>17992</v>
      </c>
      <c r="W1613" s="1259">
        <v>0</v>
      </c>
      <c r="X1613" s="1259">
        <v>1007</v>
      </c>
      <c r="Y1613" s="1259">
        <v>0</v>
      </c>
    </row>
    <row r="1614" spans="1:25">
      <c r="A1614" s="1350">
        <v>11202000970</v>
      </c>
      <c r="B1614" s="1260"/>
      <c r="C1614" s="1260" t="s">
        <v>20340</v>
      </c>
      <c r="D1614" s="1260" t="s">
        <v>20341</v>
      </c>
      <c r="E1614" s="1260" t="s">
        <v>11353</v>
      </c>
      <c r="F1614" s="1260" t="s">
        <v>11176</v>
      </c>
      <c r="G1614" s="1260" t="s">
        <v>20342</v>
      </c>
      <c r="H1614" s="1260" t="s">
        <v>11153</v>
      </c>
      <c r="I1614" s="1260" t="s">
        <v>11177</v>
      </c>
      <c r="J1614" s="1259">
        <v>7431262</v>
      </c>
      <c r="K1614" s="1260" t="s">
        <v>11221</v>
      </c>
      <c r="L1614" s="1260" t="s">
        <v>11155</v>
      </c>
      <c r="M1614" s="1260" t="s">
        <v>262</v>
      </c>
      <c r="N1614" s="1260"/>
      <c r="O1614" s="1260" t="s">
        <v>20341</v>
      </c>
      <c r="P1614" s="1260"/>
      <c r="Q1614" s="1260"/>
      <c r="R1614" s="1260"/>
      <c r="S1614" s="1259">
        <v>1</v>
      </c>
      <c r="T1614" s="1260"/>
      <c r="U1614" s="1260"/>
      <c r="V1614" s="1260"/>
      <c r="W1614" s="1259">
        <v>0</v>
      </c>
      <c r="X1614" s="1259">
        <v>1007</v>
      </c>
      <c r="Y1614" s="1259">
        <v>0</v>
      </c>
    </row>
    <row r="1615" spans="1:25">
      <c r="A1615" s="1350">
        <v>11202000969</v>
      </c>
      <c r="B1615" s="1260"/>
      <c r="C1615" s="1260" t="s">
        <v>20343</v>
      </c>
      <c r="D1615" s="1260" t="s">
        <v>20344</v>
      </c>
      <c r="E1615" s="1260" t="s">
        <v>11648</v>
      </c>
      <c r="F1615" s="1260" t="s">
        <v>20039</v>
      </c>
      <c r="G1615" s="1260" t="s">
        <v>20345</v>
      </c>
      <c r="H1615" s="1260" t="s">
        <v>11153</v>
      </c>
      <c r="I1615" s="1260" t="s">
        <v>10976</v>
      </c>
      <c r="J1615" s="1259">
        <v>7431261</v>
      </c>
      <c r="K1615" s="1260" t="s">
        <v>11221</v>
      </c>
      <c r="L1615" s="1260" t="s">
        <v>11155</v>
      </c>
      <c r="M1615" s="1260" t="s">
        <v>2533</v>
      </c>
      <c r="N1615" s="1260" t="s">
        <v>20346</v>
      </c>
      <c r="O1615" s="1260" t="s">
        <v>20344</v>
      </c>
      <c r="P1615" s="1260"/>
      <c r="Q1615" s="1260"/>
      <c r="R1615" s="1260" t="s">
        <v>13477</v>
      </c>
      <c r="S1615" s="1259">
        <v>1</v>
      </c>
      <c r="T1615" s="1260"/>
      <c r="U1615" s="1260" t="s">
        <v>11158</v>
      </c>
      <c r="V1615" s="1260" t="s">
        <v>11762</v>
      </c>
      <c r="W1615" s="1259">
        <v>0</v>
      </c>
      <c r="X1615" s="1259">
        <v>1007</v>
      </c>
      <c r="Y1615" s="1259">
        <v>0</v>
      </c>
    </row>
    <row r="1616" spans="1:25">
      <c r="A1616" s="1350">
        <v>11202000968</v>
      </c>
      <c r="B1616" s="1260"/>
      <c r="C1616" s="1260" t="s">
        <v>20347</v>
      </c>
      <c r="D1616" s="1260" t="s">
        <v>20348</v>
      </c>
      <c r="E1616" s="1260" t="s">
        <v>11175</v>
      </c>
      <c r="F1616" s="1260" t="s">
        <v>20349</v>
      </c>
      <c r="G1616" s="1260" t="s">
        <v>20350</v>
      </c>
      <c r="H1616" s="1260" t="s">
        <v>11153</v>
      </c>
      <c r="I1616" s="1260" t="s">
        <v>11164</v>
      </c>
      <c r="J1616" s="1259">
        <v>7431260</v>
      </c>
      <c r="K1616" s="1260" t="s">
        <v>11221</v>
      </c>
      <c r="L1616" s="1260" t="s">
        <v>11155</v>
      </c>
      <c r="M1616" s="1260" t="s">
        <v>1562</v>
      </c>
      <c r="N1616" s="1260" t="s">
        <v>20351</v>
      </c>
      <c r="O1616" s="1260" t="s">
        <v>20348</v>
      </c>
      <c r="P1616" s="1260"/>
      <c r="Q1616" s="1260"/>
      <c r="R1616" s="1260" t="s">
        <v>20352</v>
      </c>
      <c r="S1616" s="1259">
        <v>1</v>
      </c>
      <c r="T1616" s="1260"/>
      <c r="U1616" s="1260" t="s">
        <v>11231</v>
      </c>
      <c r="V1616" s="1260" t="s">
        <v>11798</v>
      </c>
      <c r="W1616" s="1259">
        <v>0</v>
      </c>
      <c r="X1616" s="1259">
        <v>1007</v>
      </c>
      <c r="Y1616" s="1259">
        <v>0</v>
      </c>
    </row>
    <row r="1617" spans="1:25">
      <c r="A1617" s="1350">
        <v>11202000967</v>
      </c>
      <c r="B1617" s="1260" t="s">
        <v>20353</v>
      </c>
      <c r="C1617" s="1260" t="s">
        <v>20354</v>
      </c>
      <c r="D1617" s="1260" t="s">
        <v>20355</v>
      </c>
      <c r="E1617" s="1260" t="s">
        <v>11284</v>
      </c>
      <c r="F1617" s="1260" t="s">
        <v>20306</v>
      </c>
      <c r="G1617" s="1260" t="s">
        <v>20356</v>
      </c>
      <c r="H1617" s="1260" t="s">
        <v>11153</v>
      </c>
      <c r="I1617" s="1260" t="s">
        <v>11164</v>
      </c>
      <c r="J1617" s="1259">
        <v>7431259</v>
      </c>
      <c r="K1617" s="1260" t="s">
        <v>11221</v>
      </c>
      <c r="L1617" s="1260" t="s">
        <v>11155</v>
      </c>
      <c r="M1617" s="1260" t="s">
        <v>1274</v>
      </c>
      <c r="N1617" s="1260" t="s">
        <v>20357</v>
      </c>
      <c r="O1617" s="1260" t="s">
        <v>20355</v>
      </c>
      <c r="P1617" s="1260" t="s">
        <v>20358</v>
      </c>
      <c r="Q1617" s="1260" t="s">
        <v>20359</v>
      </c>
      <c r="R1617" s="1260" t="s">
        <v>20358</v>
      </c>
      <c r="S1617" s="1259">
        <v>1</v>
      </c>
      <c r="T1617" s="1260" t="s">
        <v>20360</v>
      </c>
      <c r="U1617" s="1260" t="s">
        <v>11921</v>
      </c>
      <c r="V1617" s="1260" t="s">
        <v>13303</v>
      </c>
      <c r="W1617" s="1259">
        <v>0</v>
      </c>
      <c r="X1617" s="1259">
        <v>1007</v>
      </c>
      <c r="Y1617" s="1259">
        <v>0</v>
      </c>
    </row>
    <row r="1618" spans="1:25">
      <c r="A1618" s="1350">
        <v>11202000966</v>
      </c>
      <c r="B1618" s="1260"/>
      <c r="C1618" s="1260" t="s">
        <v>20361</v>
      </c>
      <c r="D1618" s="1260" t="s">
        <v>20362</v>
      </c>
      <c r="E1618" s="1260" t="s">
        <v>11400</v>
      </c>
      <c r="F1618" s="1260" t="s">
        <v>20363</v>
      </c>
      <c r="G1618" s="1260" t="s">
        <v>20364</v>
      </c>
      <c r="H1618" s="1260" t="s">
        <v>11153</v>
      </c>
      <c r="I1618" s="1260" t="s">
        <v>11164</v>
      </c>
      <c r="J1618" s="1259">
        <v>7431258</v>
      </c>
      <c r="K1618" s="1260" t="s">
        <v>11221</v>
      </c>
      <c r="L1618" s="1260" t="s">
        <v>11155</v>
      </c>
      <c r="M1618" s="1260" t="s">
        <v>2559</v>
      </c>
      <c r="N1618" s="1260" t="s">
        <v>20365</v>
      </c>
      <c r="O1618" s="1260" t="s">
        <v>20362</v>
      </c>
      <c r="P1618" s="1260" t="s">
        <v>11192</v>
      </c>
      <c r="Q1618" s="1260"/>
      <c r="R1618" s="1260"/>
      <c r="S1618" s="1259">
        <v>1</v>
      </c>
      <c r="T1618" s="1260" t="s">
        <v>20366</v>
      </c>
      <c r="U1618" s="1260" t="s">
        <v>11170</v>
      </c>
      <c r="V1618" s="1260" t="s">
        <v>11171</v>
      </c>
      <c r="W1618" s="1259">
        <v>0</v>
      </c>
      <c r="X1618" s="1259">
        <v>1007</v>
      </c>
      <c r="Y1618" s="1259">
        <v>0</v>
      </c>
    </row>
    <row r="1619" spans="1:25">
      <c r="A1619" s="1350">
        <v>11202000965</v>
      </c>
      <c r="B1619" s="1260" t="s">
        <v>20367</v>
      </c>
      <c r="C1619" s="1260" t="s">
        <v>20361</v>
      </c>
      <c r="D1619" s="1260" t="s">
        <v>20368</v>
      </c>
      <c r="E1619" s="1260" t="s">
        <v>11151</v>
      </c>
      <c r="F1619" s="1260" t="s">
        <v>20006</v>
      </c>
      <c r="G1619" s="1260" t="s">
        <v>20369</v>
      </c>
      <c r="H1619" s="1260" t="s">
        <v>11153</v>
      </c>
      <c r="I1619" s="1260" t="s">
        <v>10976</v>
      </c>
      <c r="J1619" s="1259">
        <v>7431257</v>
      </c>
      <c r="K1619" s="1260" t="s">
        <v>11375</v>
      </c>
      <c r="L1619" s="1260" t="s">
        <v>11155</v>
      </c>
      <c r="M1619" s="1260" t="s">
        <v>1984</v>
      </c>
      <c r="N1619" s="1260" t="s">
        <v>20370</v>
      </c>
      <c r="O1619" s="1260" t="s">
        <v>20368</v>
      </c>
      <c r="P1619" s="1260" t="s">
        <v>20371</v>
      </c>
      <c r="Q1619" s="1260" t="s">
        <v>12501</v>
      </c>
      <c r="R1619" s="1260" t="s">
        <v>20371</v>
      </c>
      <c r="S1619" s="1259">
        <v>1</v>
      </c>
      <c r="T1619" s="1260" t="s">
        <v>20372</v>
      </c>
      <c r="U1619" s="1260" t="s">
        <v>11158</v>
      </c>
      <c r="V1619" s="1260" t="s">
        <v>16258</v>
      </c>
      <c r="W1619" s="1259">
        <v>0</v>
      </c>
      <c r="X1619" s="1259">
        <v>1008</v>
      </c>
      <c r="Y1619" s="1259">
        <v>0</v>
      </c>
    </row>
    <row r="1620" spans="1:25">
      <c r="A1620" s="1350">
        <v>11202000964</v>
      </c>
      <c r="B1620" s="1260" t="s">
        <v>20373</v>
      </c>
      <c r="C1620" s="1260" t="s">
        <v>20374</v>
      </c>
      <c r="D1620" s="1260" t="s">
        <v>20375</v>
      </c>
      <c r="E1620" s="1260" t="s">
        <v>11509</v>
      </c>
      <c r="F1620" s="1260" t="s">
        <v>20006</v>
      </c>
      <c r="G1620" s="1260" t="s">
        <v>20376</v>
      </c>
      <c r="H1620" s="1260" t="s">
        <v>11153</v>
      </c>
      <c r="I1620" s="1260" t="s">
        <v>10976</v>
      </c>
      <c r="J1620" s="1259">
        <v>7431256</v>
      </c>
      <c r="K1620" s="1260" t="s">
        <v>11221</v>
      </c>
      <c r="L1620" s="1260" t="s">
        <v>11155</v>
      </c>
      <c r="M1620" s="1260" t="s">
        <v>1276</v>
      </c>
      <c r="N1620" s="1260" t="s">
        <v>20377</v>
      </c>
      <c r="O1620" s="1260" t="s">
        <v>20375</v>
      </c>
      <c r="P1620" s="1260" t="s">
        <v>20378</v>
      </c>
      <c r="Q1620" s="1260" t="s">
        <v>11223</v>
      </c>
      <c r="R1620" s="1260" t="s">
        <v>20378</v>
      </c>
      <c r="S1620" s="1259">
        <v>1</v>
      </c>
      <c r="T1620" s="1260" t="s">
        <v>20379</v>
      </c>
      <c r="U1620" s="1260" t="s">
        <v>11158</v>
      </c>
      <c r="V1620" s="1260" t="s">
        <v>11216</v>
      </c>
      <c r="W1620" s="1259">
        <v>0</v>
      </c>
      <c r="X1620" s="1259">
        <v>1007</v>
      </c>
      <c r="Y1620" s="1259">
        <v>0</v>
      </c>
    </row>
    <row r="1621" spans="1:25">
      <c r="A1621" s="1350">
        <v>11202000963</v>
      </c>
      <c r="B1621" s="1260"/>
      <c r="C1621" s="1260" t="s">
        <v>20380</v>
      </c>
      <c r="D1621" s="1260" t="s">
        <v>20381</v>
      </c>
      <c r="E1621" s="1260" t="s">
        <v>20382</v>
      </c>
      <c r="F1621" s="1260" t="s">
        <v>20006</v>
      </c>
      <c r="G1621" s="1260" t="s">
        <v>20383</v>
      </c>
      <c r="H1621" s="1260" t="s">
        <v>11153</v>
      </c>
      <c r="I1621" s="1260" t="s">
        <v>10976</v>
      </c>
      <c r="J1621" s="1259">
        <v>7431255</v>
      </c>
      <c r="K1621" s="1260" t="s">
        <v>11221</v>
      </c>
      <c r="L1621" s="1260" t="s">
        <v>11155</v>
      </c>
      <c r="M1621" s="1260" t="s">
        <v>2527</v>
      </c>
      <c r="N1621" s="1260" t="s">
        <v>20384</v>
      </c>
      <c r="O1621" s="1260" t="s">
        <v>20381</v>
      </c>
      <c r="P1621" s="1260" t="s">
        <v>11192</v>
      </c>
      <c r="Q1621" s="1260"/>
      <c r="R1621" s="1260" t="s">
        <v>20385</v>
      </c>
      <c r="S1621" s="1259">
        <v>1</v>
      </c>
      <c r="T1621" s="1260"/>
      <c r="U1621" s="1260" t="s">
        <v>11158</v>
      </c>
      <c r="V1621" s="1260" t="s">
        <v>11321</v>
      </c>
      <c r="W1621" s="1259">
        <v>0</v>
      </c>
      <c r="X1621" s="1259">
        <v>1007</v>
      </c>
      <c r="Y1621" s="1259">
        <v>0</v>
      </c>
    </row>
    <row r="1622" spans="1:25">
      <c r="A1622" s="1350">
        <v>11202000962</v>
      </c>
      <c r="B1622" s="1260"/>
      <c r="C1622" s="1260" t="s">
        <v>20386</v>
      </c>
      <c r="D1622" s="1260" t="s">
        <v>20387</v>
      </c>
      <c r="E1622" s="1260" t="s">
        <v>20288</v>
      </c>
      <c r="F1622" s="1260" t="s">
        <v>14557</v>
      </c>
      <c r="G1622" s="1260" t="s">
        <v>20388</v>
      </c>
      <c r="H1622" s="1260" t="s">
        <v>11153</v>
      </c>
      <c r="I1622" s="1260" t="s">
        <v>10976</v>
      </c>
      <c r="J1622" s="1259">
        <v>7431254</v>
      </c>
      <c r="K1622" s="1260" t="s">
        <v>11221</v>
      </c>
      <c r="L1622" s="1260" t="s">
        <v>11155</v>
      </c>
      <c r="M1622" s="1260" t="s">
        <v>2030</v>
      </c>
      <c r="N1622" s="1260" t="s">
        <v>20389</v>
      </c>
      <c r="O1622" s="1260" t="s">
        <v>20387</v>
      </c>
      <c r="P1622" s="1260"/>
      <c r="Q1622" s="1260"/>
      <c r="R1622" s="1260" t="s">
        <v>20390</v>
      </c>
      <c r="S1622" s="1259">
        <v>1</v>
      </c>
      <c r="T1622" s="1260"/>
      <c r="U1622" s="1260" t="s">
        <v>11396</v>
      </c>
      <c r="V1622" s="1260" t="s">
        <v>12425</v>
      </c>
      <c r="W1622" s="1259">
        <v>0</v>
      </c>
      <c r="X1622" s="1259">
        <v>1007</v>
      </c>
      <c r="Y1622" s="1259">
        <v>0</v>
      </c>
    </row>
    <row r="1623" spans="1:25">
      <c r="A1623" s="1350">
        <v>11202000961</v>
      </c>
      <c r="B1623" s="1260" t="s">
        <v>20391</v>
      </c>
      <c r="C1623" s="1260" t="s">
        <v>20386</v>
      </c>
      <c r="D1623" s="1260" t="s">
        <v>20392</v>
      </c>
      <c r="E1623" s="1260" t="s">
        <v>11203</v>
      </c>
      <c r="F1623" s="1260" t="s">
        <v>11176</v>
      </c>
      <c r="G1623" s="1260" t="s">
        <v>20393</v>
      </c>
      <c r="H1623" s="1260" t="s">
        <v>11153</v>
      </c>
      <c r="I1623" s="1260" t="s">
        <v>11177</v>
      </c>
      <c r="J1623" s="1259">
        <v>7431253</v>
      </c>
      <c r="K1623" s="1260" t="s">
        <v>11221</v>
      </c>
      <c r="L1623" s="1260" t="s">
        <v>11155</v>
      </c>
      <c r="M1623" s="1260" t="s">
        <v>1295</v>
      </c>
      <c r="N1623" s="1260" t="s">
        <v>20394</v>
      </c>
      <c r="O1623" s="1260" t="s">
        <v>20392</v>
      </c>
      <c r="P1623" s="1260" t="s">
        <v>20395</v>
      </c>
      <c r="Q1623" s="1260" t="s">
        <v>11846</v>
      </c>
      <c r="R1623" s="1260" t="s">
        <v>20396</v>
      </c>
      <c r="S1623" s="1259">
        <v>1</v>
      </c>
      <c r="T1623" s="1260" t="s">
        <v>20397</v>
      </c>
      <c r="U1623" s="1260" t="s">
        <v>11158</v>
      </c>
      <c r="V1623" s="1260" t="s">
        <v>11263</v>
      </c>
      <c r="W1623" s="1259">
        <v>0</v>
      </c>
      <c r="X1623" s="1259">
        <v>1007</v>
      </c>
      <c r="Y1623" s="1259">
        <v>0</v>
      </c>
    </row>
    <row r="1624" spans="1:25">
      <c r="A1624" s="1350">
        <v>11202000960</v>
      </c>
      <c r="B1624" s="1260"/>
      <c r="C1624" s="1260" t="s">
        <v>20398</v>
      </c>
      <c r="D1624" s="1260" t="s">
        <v>20399</v>
      </c>
      <c r="E1624" s="1260" t="s">
        <v>11175</v>
      </c>
      <c r="F1624" s="1260" t="s">
        <v>14557</v>
      </c>
      <c r="G1624" s="1260" t="s">
        <v>20400</v>
      </c>
      <c r="H1624" s="1260" t="s">
        <v>11153</v>
      </c>
      <c r="I1624" s="1260" t="s">
        <v>10976</v>
      </c>
      <c r="J1624" s="1259">
        <v>7431252</v>
      </c>
      <c r="K1624" s="1260" t="s">
        <v>11221</v>
      </c>
      <c r="L1624" s="1260" t="s">
        <v>11155</v>
      </c>
      <c r="M1624" s="1260" t="s">
        <v>1391</v>
      </c>
      <c r="N1624" s="1260" t="s">
        <v>20401</v>
      </c>
      <c r="O1624" s="1260" t="s">
        <v>20399</v>
      </c>
      <c r="P1624" s="1260"/>
      <c r="Q1624" s="1260"/>
      <c r="R1624" s="1260" t="s">
        <v>20402</v>
      </c>
      <c r="S1624" s="1259">
        <v>1</v>
      </c>
      <c r="T1624" s="1260"/>
      <c r="U1624" s="1260" t="s">
        <v>12601</v>
      </c>
      <c r="V1624" s="1260" t="s">
        <v>17424</v>
      </c>
      <c r="W1624" s="1259">
        <v>0</v>
      </c>
      <c r="X1624" s="1259">
        <v>1007</v>
      </c>
      <c r="Y1624" s="1259">
        <v>0</v>
      </c>
    </row>
    <row r="1625" spans="1:25">
      <c r="A1625" s="1350">
        <v>11202000959</v>
      </c>
      <c r="B1625" s="1260" t="s">
        <v>20403</v>
      </c>
      <c r="C1625" s="1260" t="s">
        <v>20404</v>
      </c>
      <c r="D1625" s="1260" t="s">
        <v>20405</v>
      </c>
      <c r="E1625" s="1260" t="s">
        <v>11491</v>
      </c>
      <c r="F1625" s="1260" t="s">
        <v>11176</v>
      </c>
      <c r="G1625" s="1260" t="s">
        <v>20406</v>
      </c>
      <c r="H1625" s="1260" t="s">
        <v>11153</v>
      </c>
      <c r="I1625" s="1260" t="s">
        <v>11177</v>
      </c>
      <c r="J1625" s="1259">
        <v>7431251</v>
      </c>
      <c r="K1625" s="1260" t="s">
        <v>11221</v>
      </c>
      <c r="L1625" s="1260" t="s">
        <v>11155</v>
      </c>
      <c r="M1625" s="1260" t="s">
        <v>2363</v>
      </c>
      <c r="N1625" s="1260" t="s">
        <v>17065</v>
      </c>
      <c r="O1625" s="1260" t="s">
        <v>20405</v>
      </c>
      <c r="P1625" s="1260" t="s">
        <v>17067</v>
      </c>
      <c r="Q1625" s="1260" t="s">
        <v>12640</v>
      </c>
      <c r="R1625" s="1260" t="s">
        <v>17067</v>
      </c>
      <c r="S1625" s="1259">
        <v>1</v>
      </c>
      <c r="T1625" s="1260" t="s">
        <v>20407</v>
      </c>
      <c r="U1625" s="1260" t="s">
        <v>11751</v>
      </c>
      <c r="V1625" s="1260" t="s">
        <v>12945</v>
      </c>
      <c r="W1625" s="1259">
        <v>0</v>
      </c>
      <c r="X1625" s="1259">
        <v>1007</v>
      </c>
      <c r="Y1625" s="1259">
        <v>0</v>
      </c>
    </row>
    <row r="1626" spans="1:25">
      <c r="A1626" s="1350">
        <v>11202000958</v>
      </c>
      <c r="B1626" s="1260"/>
      <c r="C1626" s="1260" t="s">
        <v>20408</v>
      </c>
      <c r="D1626" s="1260" t="s">
        <v>20409</v>
      </c>
      <c r="E1626" s="1260" t="s">
        <v>11190</v>
      </c>
      <c r="F1626" s="1260" t="s">
        <v>11176</v>
      </c>
      <c r="G1626" s="1260" t="s">
        <v>20410</v>
      </c>
      <c r="H1626" s="1260" t="s">
        <v>11153</v>
      </c>
      <c r="I1626" s="1260" t="s">
        <v>11177</v>
      </c>
      <c r="J1626" s="1259">
        <v>7431250</v>
      </c>
      <c r="K1626" s="1260" t="s">
        <v>11221</v>
      </c>
      <c r="L1626" s="1260" t="s">
        <v>11155</v>
      </c>
      <c r="M1626" s="1260" t="s">
        <v>2102</v>
      </c>
      <c r="N1626" s="1260" t="s">
        <v>20411</v>
      </c>
      <c r="O1626" s="1260" t="s">
        <v>20409</v>
      </c>
      <c r="P1626" s="1260" t="s">
        <v>20412</v>
      </c>
      <c r="Q1626" s="1260"/>
      <c r="R1626" s="1260" t="s">
        <v>20412</v>
      </c>
      <c r="S1626" s="1259">
        <v>1</v>
      </c>
      <c r="T1626" s="1260"/>
      <c r="U1626" s="1260" t="s">
        <v>11158</v>
      </c>
      <c r="V1626" s="1260" t="s">
        <v>11263</v>
      </c>
      <c r="W1626" s="1259">
        <v>0</v>
      </c>
      <c r="X1626" s="1259">
        <v>1007</v>
      </c>
      <c r="Y1626" s="1259">
        <v>0</v>
      </c>
    </row>
    <row r="1627" spans="1:25">
      <c r="A1627" s="1350">
        <v>11202000957</v>
      </c>
      <c r="B1627" s="1260"/>
      <c r="C1627" s="1260" t="s">
        <v>20413</v>
      </c>
      <c r="D1627" s="1260" t="s">
        <v>20414</v>
      </c>
      <c r="E1627" s="1260" t="s">
        <v>12993</v>
      </c>
      <c r="F1627" s="1260" t="s">
        <v>20006</v>
      </c>
      <c r="G1627" s="1260" t="s">
        <v>20415</v>
      </c>
      <c r="H1627" s="1260" t="s">
        <v>11153</v>
      </c>
      <c r="I1627" s="1260" t="s">
        <v>10976</v>
      </c>
      <c r="J1627" s="1259">
        <v>7431249</v>
      </c>
      <c r="K1627" s="1260" t="s">
        <v>11221</v>
      </c>
      <c r="L1627" s="1260" t="s">
        <v>11155</v>
      </c>
      <c r="M1627" s="1260" t="s">
        <v>2527</v>
      </c>
      <c r="N1627" s="1260" t="s">
        <v>20416</v>
      </c>
      <c r="O1627" s="1260" t="s">
        <v>20414</v>
      </c>
      <c r="P1627" s="1260" t="s">
        <v>20417</v>
      </c>
      <c r="Q1627" s="1260"/>
      <c r="R1627" s="1260" t="s">
        <v>13461</v>
      </c>
      <c r="S1627" s="1259">
        <v>1</v>
      </c>
      <c r="T1627" s="1260"/>
      <c r="U1627" s="1260" t="s">
        <v>11158</v>
      </c>
      <c r="V1627" s="1260" t="s">
        <v>11321</v>
      </c>
      <c r="W1627" s="1259">
        <v>0</v>
      </c>
      <c r="X1627" s="1259">
        <v>1007</v>
      </c>
      <c r="Y1627" s="1259">
        <v>0</v>
      </c>
    </row>
    <row r="1628" spans="1:25">
      <c r="A1628" s="1350">
        <v>11202000956</v>
      </c>
      <c r="B1628" s="1260"/>
      <c r="C1628" s="1260" t="s">
        <v>20418</v>
      </c>
      <c r="D1628" s="1260" t="s">
        <v>20419</v>
      </c>
      <c r="E1628" s="1260" t="s">
        <v>11311</v>
      </c>
      <c r="F1628" s="1260" t="s">
        <v>11176</v>
      </c>
      <c r="G1628" s="1260" t="s">
        <v>20420</v>
      </c>
      <c r="H1628" s="1260" t="s">
        <v>11153</v>
      </c>
      <c r="I1628" s="1260" t="s">
        <v>11177</v>
      </c>
      <c r="J1628" s="1259">
        <v>7431248</v>
      </c>
      <c r="K1628" s="1260" t="s">
        <v>11221</v>
      </c>
      <c r="L1628" s="1260" t="s">
        <v>11155</v>
      </c>
      <c r="M1628" s="1260" t="s">
        <v>2126</v>
      </c>
      <c r="N1628" s="1260" t="s">
        <v>20421</v>
      </c>
      <c r="O1628" s="1260" t="s">
        <v>20419</v>
      </c>
      <c r="P1628" s="1260" t="s">
        <v>11192</v>
      </c>
      <c r="Q1628" s="1260"/>
      <c r="R1628" s="1260" t="s">
        <v>20422</v>
      </c>
      <c r="S1628" s="1259">
        <v>1</v>
      </c>
      <c r="T1628" s="1260"/>
      <c r="U1628" s="1260" t="s">
        <v>11198</v>
      </c>
      <c r="V1628" s="1260" t="s">
        <v>13354</v>
      </c>
      <c r="W1628" s="1259">
        <v>0</v>
      </c>
      <c r="X1628" s="1259">
        <v>1007</v>
      </c>
      <c r="Y1628" s="1259">
        <v>0</v>
      </c>
    </row>
    <row r="1629" spans="1:25">
      <c r="A1629" s="1350">
        <v>11202000955</v>
      </c>
      <c r="B1629" s="1260"/>
      <c r="C1629" s="1260" t="s">
        <v>20423</v>
      </c>
      <c r="D1629" s="1260" t="s">
        <v>20424</v>
      </c>
      <c r="E1629" s="1260" t="s">
        <v>11353</v>
      </c>
      <c r="F1629" s="1260" t="s">
        <v>20425</v>
      </c>
      <c r="G1629" s="1260" t="s">
        <v>20426</v>
      </c>
      <c r="H1629" s="1260" t="s">
        <v>11153</v>
      </c>
      <c r="I1629" s="1260" t="s">
        <v>10976</v>
      </c>
      <c r="J1629" s="1259">
        <v>7431247</v>
      </c>
      <c r="K1629" s="1260" t="s">
        <v>11221</v>
      </c>
      <c r="L1629" s="1260" t="s">
        <v>11155</v>
      </c>
      <c r="M1629" s="1260" t="s">
        <v>768</v>
      </c>
      <c r="N1629" s="1260" t="s">
        <v>20427</v>
      </c>
      <c r="O1629" s="1260" t="s">
        <v>20424</v>
      </c>
      <c r="P1629" s="1260" t="s">
        <v>20428</v>
      </c>
      <c r="Q1629" s="1260"/>
      <c r="R1629" s="1260" t="s">
        <v>20429</v>
      </c>
      <c r="S1629" s="1259">
        <v>1</v>
      </c>
      <c r="T1629" s="1260"/>
      <c r="U1629" s="1260" t="s">
        <v>11158</v>
      </c>
      <c r="V1629" s="1260" t="s">
        <v>11824</v>
      </c>
      <c r="W1629" s="1259">
        <v>0</v>
      </c>
      <c r="X1629" s="1259">
        <v>1007</v>
      </c>
      <c r="Y1629" s="1259">
        <v>0</v>
      </c>
    </row>
    <row r="1630" spans="1:25">
      <c r="A1630" s="1350">
        <v>11202000954</v>
      </c>
      <c r="B1630" s="1260"/>
      <c r="C1630" s="1260" t="s">
        <v>20430</v>
      </c>
      <c r="D1630" s="1260" t="s">
        <v>20005</v>
      </c>
      <c r="E1630" s="1260" t="s">
        <v>11190</v>
      </c>
      <c r="F1630" s="1260" t="s">
        <v>20006</v>
      </c>
      <c r="G1630" s="1260" t="s">
        <v>20431</v>
      </c>
      <c r="H1630" s="1260" t="s">
        <v>11153</v>
      </c>
      <c r="I1630" s="1260" t="s">
        <v>10976</v>
      </c>
      <c r="J1630" s="1259">
        <v>7431246</v>
      </c>
      <c r="K1630" s="1260" t="s">
        <v>11375</v>
      </c>
      <c r="L1630" s="1260" t="s">
        <v>11155</v>
      </c>
      <c r="M1630" s="1260" t="s">
        <v>1950</v>
      </c>
      <c r="N1630" s="1260" t="s">
        <v>20008</v>
      </c>
      <c r="O1630" s="1260" t="s">
        <v>20005</v>
      </c>
      <c r="P1630" s="1260" t="s">
        <v>11192</v>
      </c>
      <c r="Q1630" s="1260"/>
      <c r="R1630" s="1260" t="s">
        <v>20009</v>
      </c>
      <c r="S1630" s="1259">
        <v>1</v>
      </c>
      <c r="T1630" s="1260"/>
      <c r="U1630" s="1260" t="s">
        <v>11158</v>
      </c>
      <c r="V1630" s="1260" t="s">
        <v>11723</v>
      </c>
      <c r="W1630" s="1259">
        <v>0</v>
      </c>
      <c r="X1630" s="1259">
        <v>1008</v>
      </c>
      <c r="Y1630" s="1259">
        <v>0</v>
      </c>
    </row>
    <row r="1631" spans="1:25">
      <c r="A1631" s="1350">
        <v>11202000953</v>
      </c>
      <c r="B1631" s="1260"/>
      <c r="C1631" s="1260" t="s">
        <v>20432</v>
      </c>
      <c r="D1631" s="1260" t="s">
        <v>20433</v>
      </c>
      <c r="E1631" s="1260" t="s">
        <v>11419</v>
      </c>
      <c r="F1631" s="1260" t="s">
        <v>20349</v>
      </c>
      <c r="G1631" s="1260" t="s">
        <v>20434</v>
      </c>
      <c r="H1631" s="1260" t="s">
        <v>11153</v>
      </c>
      <c r="I1631" s="1260" t="s">
        <v>11164</v>
      </c>
      <c r="J1631" s="1259">
        <v>7431245</v>
      </c>
      <c r="K1631" s="1260" t="s">
        <v>11221</v>
      </c>
      <c r="L1631" s="1260" t="s">
        <v>11155</v>
      </c>
      <c r="M1631" s="1260" t="s">
        <v>1562</v>
      </c>
      <c r="N1631" s="1260" t="s">
        <v>19149</v>
      </c>
      <c r="O1631" s="1260" t="s">
        <v>20433</v>
      </c>
      <c r="P1631" s="1259">
        <v>8337955</v>
      </c>
      <c r="Q1631" s="1260" t="s">
        <v>20435</v>
      </c>
      <c r="R1631" s="1260" t="s">
        <v>20436</v>
      </c>
      <c r="S1631" s="1259">
        <v>1</v>
      </c>
      <c r="T1631" s="1260" t="s">
        <v>20437</v>
      </c>
      <c r="U1631" s="1260" t="s">
        <v>11290</v>
      </c>
      <c r="V1631" s="1260" t="s">
        <v>12444</v>
      </c>
      <c r="W1631" s="1259">
        <v>0</v>
      </c>
      <c r="X1631" s="1259">
        <v>1007</v>
      </c>
      <c r="Y1631" s="1259">
        <v>0</v>
      </c>
    </row>
    <row r="1632" spans="1:25">
      <c r="A1632" s="1350">
        <v>11202000952</v>
      </c>
      <c r="B1632" s="1260"/>
      <c r="C1632" s="1260" t="s">
        <v>20438</v>
      </c>
      <c r="D1632" s="1260" t="s">
        <v>20439</v>
      </c>
      <c r="E1632" s="1260" t="s">
        <v>20440</v>
      </c>
      <c r="F1632" s="1260" t="s">
        <v>20006</v>
      </c>
      <c r="G1632" s="1260" t="s">
        <v>20441</v>
      </c>
      <c r="H1632" s="1260" t="s">
        <v>11153</v>
      </c>
      <c r="I1632" s="1260" t="s">
        <v>10976</v>
      </c>
      <c r="J1632" s="1259">
        <v>7431244</v>
      </c>
      <c r="K1632" s="1260" t="s">
        <v>11375</v>
      </c>
      <c r="L1632" s="1260" t="s">
        <v>11155</v>
      </c>
      <c r="M1632" s="1260" t="s">
        <v>1985</v>
      </c>
      <c r="N1632" s="1260" t="s">
        <v>20442</v>
      </c>
      <c r="O1632" s="1260" t="s">
        <v>20439</v>
      </c>
      <c r="P1632" s="1260" t="s">
        <v>11192</v>
      </c>
      <c r="Q1632" s="1260"/>
      <c r="R1632" s="1260" t="s">
        <v>20443</v>
      </c>
      <c r="S1632" s="1259">
        <v>1</v>
      </c>
      <c r="T1632" s="1260"/>
      <c r="U1632" s="1260" t="s">
        <v>11158</v>
      </c>
      <c r="V1632" s="1260" t="s">
        <v>11869</v>
      </c>
      <c r="W1632" s="1259">
        <v>0</v>
      </c>
      <c r="X1632" s="1259">
        <v>1008</v>
      </c>
      <c r="Y1632" s="1259">
        <v>0</v>
      </c>
    </row>
    <row r="1633" spans="1:25">
      <c r="A1633" s="1350">
        <v>11202000951</v>
      </c>
      <c r="B1633" s="1260"/>
      <c r="C1633" s="1260" t="s">
        <v>20444</v>
      </c>
      <c r="D1633" s="1260" t="s">
        <v>20445</v>
      </c>
      <c r="E1633" s="1260" t="s">
        <v>17319</v>
      </c>
      <c r="F1633" s="1260" t="s">
        <v>20006</v>
      </c>
      <c r="G1633" s="1260" t="s">
        <v>20446</v>
      </c>
      <c r="H1633" s="1260" t="s">
        <v>11153</v>
      </c>
      <c r="I1633" s="1260" t="s">
        <v>10976</v>
      </c>
      <c r="J1633" s="1259">
        <v>7431243</v>
      </c>
      <c r="K1633" s="1260" t="s">
        <v>11221</v>
      </c>
      <c r="L1633" s="1260" t="s">
        <v>11155</v>
      </c>
      <c r="M1633" s="1260" t="s">
        <v>1985</v>
      </c>
      <c r="N1633" s="1260" t="s">
        <v>19783</v>
      </c>
      <c r="O1633" s="1260" t="s">
        <v>20445</v>
      </c>
      <c r="P1633" s="1260"/>
      <c r="Q1633" s="1260"/>
      <c r="R1633" s="1260" t="s">
        <v>20447</v>
      </c>
      <c r="S1633" s="1259">
        <v>1</v>
      </c>
      <c r="T1633" s="1260"/>
      <c r="U1633" s="1260" t="s">
        <v>11158</v>
      </c>
      <c r="V1633" s="1260" t="s">
        <v>11869</v>
      </c>
      <c r="W1633" s="1259">
        <v>0</v>
      </c>
      <c r="X1633" s="1259">
        <v>1007</v>
      </c>
      <c r="Y1633" s="1259">
        <v>0</v>
      </c>
    </row>
    <row r="1634" spans="1:25">
      <c r="A1634" s="1350">
        <v>11202000950</v>
      </c>
      <c r="B1634" s="1260"/>
      <c r="C1634" s="1260" t="s">
        <v>20448</v>
      </c>
      <c r="D1634" s="1260" t="s">
        <v>20449</v>
      </c>
      <c r="E1634" s="1260" t="s">
        <v>20450</v>
      </c>
      <c r="F1634" s="1260" t="s">
        <v>20451</v>
      </c>
      <c r="G1634" s="1260" t="s">
        <v>20452</v>
      </c>
      <c r="H1634" s="1260" t="s">
        <v>11153</v>
      </c>
      <c r="I1634" s="1260" t="s">
        <v>11243</v>
      </c>
      <c r="J1634" s="1259">
        <v>7431242</v>
      </c>
      <c r="K1634" s="1260" t="s">
        <v>11221</v>
      </c>
      <c r="L1634" s="1260" t="s">
        <v>11155</v>
      </c>
      <c r="M1634" s="1260" t="s">
        <v>262</v>
      </c>
      <c r="N1634" s="1260"/>
      <c r="O1634" s="1260" t="s">
        <v>20449</v>
      </c>
      <c r="P1634" s="1260"/>
      <c r="Q1634" s="1260"/>
      <c r="R1634" s="1260"/>
      <c r="S1634" s="1259">
        <v>1</v>
      </c>
      <c r="T1634" s="1260"/>
      <c r="U1634" s="1260"/>
      <c r="V1634" s="1260"/>
      <c r="W1634" s="1259">
        <v>0</v>
      </c>
      <c r="X1634" s="1259">
        <v>1007</v>
      </c>
      <c r="Y1634" s="1259">
        <v>0</v>
      </c>
    </row>
    <row r="1635" spans="1:25">
      <c r="A1635" s="1350">
        <v>11202000949</v>
      </c>
      <c r="B1635" s="1260"/>
      <c r="C1635" s="1260" t="s">
        <v>20432</v>
      </c>
      <c r="D1635" s="1260" t="s">
        <v>11782</v>
      </c>
      <c r="E1635" s="1260" t="s">
        <v>11203</v>
      </c>
      <c r="F1635" s="1260" t="s">
        <v>11176</v>
      </c>
      <c r="G1635" s="1260" t="s">
        <v>20453</v>
      </c>
      <c r="H1635" s="1260" t="s">
        <v>11153</v>
      </c>
      <c r="I1635" s="1260" t="s">
        <v>11177</v>
      </c>
      <c r="J1635" s="1259">
        <v>7431241</v>
      </c>
      <c r="K1635" s="1260" t="s">
        <v>11221</v>
      </c>
      <c r="L1635" s="1260" t="s">
        <v>11155</v>
      </c>
      <c r="M1635" s="1260" t="s">
        <v>2245</v>
      </c>
      <c r="N1635" s="1260" t="s">
        <v>11784</v>
      </c>
      <c r="O1635" s="1260" t="s">
        <v>11782</v>
      </c>
      <c r="P1635" s="1260" t="s">
        <v>11786</v>
      </c>
      <c r="Q1635" s="1260"/>
      <c r="R1635" s="1260" t="s">
        <v>11785</v>
      </c>
      <c r="S1635" s="1259">
        <v>1</v>
      </c>
      <c r="T1635" s="1260"/>
      <c r="U1635" s="1260" t="s">
        <v>11269</v>
      </c>
      <c r="V1635" s="1260" t="s">
        <v>11787</v>
      </c>
      <c r="W1635" s="1259">
        <v>0</v>
      </c>
      <c r="X1635" s="1259">
        <v>1007</v>
      </c>
      <c r="Y1635" s="1259">
        <v>0</v>
      </c>
    </row>
    <row r="1636" spans="1:25">
      <c r="A1636" s="1350">
        <v>11202000948</v>
      </c>
      <c r="B1636" s="1260"/>
      <c r="C1636" s="1260" t="s">
        <v>20454</v>
      </c>
      <c r="D1636" s="1260" t="s">
        <v>20455</v>
      </c>
      <c r="E1636" s="1260" t="s">
        <v>11400</v>
      </c>
      <c r="F1636" s="1260" t="s">
        <v>20456</v>
      </c>
      <c r="G1636" s="1260" t="s">
        <v>20457</v>
      </c>
      <c r="H1636" s="1260" t="s">
        <v>11153</v>
      </c>
      <c r="I1636" s="1260" t="s">
        <v>11164</v>
      </c>
      <c r="J1636" s="1259">
        <v>7431240</v>
      </c>
      <c r="K1636" s="1260" t="s">
        <v>11221</v>
      </c>
      <c r="L1636" s="1260" t="s">
        <v>11155</v>
      </c>
      <c r="M1636" s="1260" t="s">
        <v>262</v>
      </c>
      <c r="N1636" s="1260"/>
      <c r="O1636" s="1260" t="s">
        <v>20455</v>
      </c>
      <c r="P1636" s="1260"/>
      <c r="Q1636" s="1260"/>
      <c r="R1636" s="1260"/>
      <c r="S1636" s="1259">
        <v>1</v>
      </c>
      <c r="T1636" s="1260" t="s">
        <v>20458</v>
      </c>
      <c r="U1636" s="1260"/>
      <c r="V1636" s="1260"/>
      <c r="W1636" s="1259">
        <v>0</v>
      </c>
      <c r="X1636" s="1259">
        <v>1007</v>
      </c>
      <c r="Y1636" s="1259">
        <v>0</v>
      </c>
    </row>
    <row r="1637" spans="1:25">
      <c r="A1637" s="1350">
        <v>11202000947</v>
      </c>
      <c r="B1637" s="1260" t="s">
        <v>20459</v>
      </c>
      <c r="C1637" s="1260" t="s">
        <v>20460</v>
      </c>
      <c r="D1637" s="1260" t="s">
        <v>20461</v>
      </c>
      <c r="E1637" s="1260" t="s">
        <v>11426</v>
      </c>
      <c r="F1637" s="1260" t="s">
        <v>20006</v>
      </c>
      <c r="G1637" s="1260" t="s">
        <v>20462</v>
      </c>
      <c r="H1637" s="1260" t="s">
        <v>11153</v>
      </c>
      <c r="I1637" s="1260" t="s">
        <v>10976</v>
      </c>
      <c r="J1637" s="1259">
        <v>7431239</v>
      </c>
      <c r="K1637" s="1260" t="s">
        <v>11221</v>
      </c>
      <c r="L1637" s="1260" t="s">
        <v>11155</v>
      </c>
      <c r="M1637" s="1260" t="s">
        <v>1276</v>
      </c>
      <c r="N1637" s="1260" t="s">
        <v>20463</v>
      </c>
      <c r="O1637" s="1260" t="s">
        <v>20461</v>
      </c>
      <c r="P1637" s="1260" t="s">
        <v>20464</v>
      </c>
      <c r="Q1637" s="1260" t="s">
        <v>11877</v>
      </c>
      <c r="R1637" s="1260" t="s">
        <v>20464</v>
      </c>
      <c r="S1637" s="1259">
        <v>1</v>
      </c>
      <c r="T1637" s="1260" t="s">
        <v>20465</v>
      </c>
      <c r="U1637" s="1260" t="s">
        <v>11158</v>
      </c>
      <c r="V1637" s="1260" t="s">
        <v>11824</v>
      </c>
      <c r="W1637" s="1259">
        <v>0</v>
      </c>
      <c r="X1637" s="1259">
        <v>1007</v>
      </c>
      <c r="Y1637" s="1259">
        <v>0</v>
      </c>
    </row>
    <row r="1638" spans="1:25">
      <c r="A1638" s="1350">
        <v>11202000946</v>
      </c>
      <c r="B1638" s="1260"/>
      <c r="C1638" s="1260" t="s">
        <v>20466</v>
      </c>
      <c r="D1638" s="1260" t="s">
        <v>20467</v>
      </c>
      <c r="E1638" s="1260" t="s">
        <v>11251</v>
      </c>
      <c r="F1638" s="1260" t="s">
        <v>20468</v>
      </c>
      <c r="G1638" s="1260" t="s">
        <v>20469</v>
      </c>
      <c r="H1638" s="1260" t="s">
        <v>11153</v>
      </c>
      <c r="I1638" s="1260" t="s">
        <v>11164</v>
      </c>
      <c r="J1638" s="1259">
        <v>7431238</v>
      </c>
      <c r="K1638" s="1260" t="s">
        <v>11221</v>
      </c>
      <c r="L1638" s="1260" t="s">
        <v>11155</v>
      </c>
      <c r="M1638" s="1260" t="s">
        <v>262</v>
      </c>
      <c r="N1638" s="1260"/>
      <c r="O1638" s="1260" t="s">
        <v>20467</v>
      </c>
      <c r="P1638" s="1260"/>
      <c r="Q1638" s="1260" t="s">
        <v>11596</v>
      </c>
      <c r="R1638" s="1260"/>
      <c r="S1638" s="1259">
        <v>1</v>
      </c>
      <c r="T1638" s="1260"/>
      <c r="U1638" s="1260"/>
      <c r="V1638" s="1260"/>
      <c r="W1638" s="1259">
        <v>0</v>
      </c>
      <c r="X1638" s="1259">
        <v>1007</v>
      </c>
      <c r="Y1638" s="1259">
        <v>0</v>
      </c>
    </row>
    <row r="1639" spans="1:25">
      <c r="A1639" s="1350">
        <v>11202000945</v>
      </c>
      <c r="B1639" s="1260" t="s">
        <v>20470</v>
      </c>
      <c r="C1639" s="1260" t="s">
        <v>20471</v>
      </c>
      <c r="D1639" s="1260" t="s">
        <v>20424</v>
      </c>
      <c r="E1639" s="1260" t="s">
        <v>11509</v>
      </c>
      <c r="F1639" s="1260"/>
      <c r="G1639" s="1260"/>
      <c r="H1639" s="1260" t="s">
        <v>11153</v>
      </c>
      <c r="I1639" s="1260" t="s">
        <v>10976</v>
      </c>
      <c r="J1639" s="1259">
        <v>7431237</v>
      </c>
      <c r="K1639" s="1260" t="s">
        <v>11221</v>
      </c>
      <c r="L1639" s="1260" t="s">
        <v>11275</v>
      </c>
      <c r="M1639" s="1260" t="s">
        <v>768</v>
      </c>
      <c r="N1639" s="1260" t="s">
        <v>20427</v>
      </c>
      <c r="O1639" s="1260" t="s">
        <v>20424</v>
      </c>
      <c r="P1639" s="1260" t="s">
        <v>20429</v>
      </c>
      <c r="Q1639" s="1260" t="s">
        <v>13665</v>
      </c>
      <c r="R1639" s="1260" t="s">
        <v>20428</v>
      </c>
      <c r="S1639" s="1259">
        <v>1</v>
      </c>
      <c r="T1639" s="1260" t="s">
        <v>20472</v>
      </c>
      <c r="U1639" s="1260" t="s">
        <v>11158</v>
      </c>
      <c r="V1639" s="1260" t="s">
        <v>11824</v>
      </c>
      <c r="W1639" s="1259">
        <v>0</v>
      </c>
      <c r="X1639" s="1259">
        <v>1007</v>
      </c>
      <c r="Y1639" s="1259">
        <v>2</v>
      </c>
    </row>
    <row r="1640" spans="1:25">
      <c r="A1640" s="1350">
        <v>11202000944</v>
      </c>
      <c r="B1640" s="1260"/>
      <c r="C1640" s="1260" t="s">
        <v>20473</v>
      </c>
      <c r="D1640" s="1260" t="s">
        <v>20474</v>
      </c>
      <c r="E1640" s="1260" t="s">
        <v>11353</v>
      </c>
      <c r="F1640" s="1260" t="s">
        <v>11544</v>
      </c>
      <c r="G1640" s="1260" t="s">
        <v>20475</v>
      </c>
      <c r="H1640" s="1260" t="s">
        <v>11153</v>
      </c>
      <c r="I1640" s="1260" t="s">
        <v>11243</v>
      </c>
      <c r="J1640" s="1259">
        <v>7431236</v>
      </c>
      <c r="K1640" s="1260" t="s">
        <v>11221</v>
      </c>
      <c r="L1640" s="1260" t="s">
        <v>11155</v>
      </c>
      <c r="M1640" s="1260" t="s">
        <v>262</v>
      </c>
      <c r="N1640" s="1260"/>
      <c r="O1640" s="1260" t="s">
        <v>20474</v>
      </c>
      <c r="P1640" s="1260"/>
      <c r="Q1640" s="1260" t="s">
        <v>11533</v>
      </c>
      <c r="R1640" s="1260"/>
      <c r="S1640" s="1259">
        <v>1</v>
      </c>
      <c r="T1640" s="1260"/>
      <c r="U1640" s="1260"/>
      <c r="V1640" s="1260"/>
      <c r="W1640" s="1259">
        <v>0</v>
      </c>
      <c r="X1640" s="1259">
        <v>1007</v>
      </c>
      <c r="Y1640" s="1259">
        <v>0</v>
      </c>
    </row>
    <row r="1641" spans="1:25">
      <c r="A1641" s="1350">
        <v>11202000943</v>
      </c>
      <c r="B1641" s="1260"/>
      <c r="C1641" s="1260" t="s">
        <v>20476</v>
      </c>
      <c r="D1641" s="1260" t="s">
        <v>20477</v>
      </c>
      <c r="E1641" s="1260" t="s">
        <v>11353</v>
      </c>
      <c r="F1641" s="1260" t="s">
        <v>17583</v>
      </c>
      <c r="G1641" s="1260" t="s">
        <v>20478</v>
      </c>
      <c r="H1641" s="1260" t="s">
        <v>11153</v>
      </c>
      <c r="I1641" s="1260" t="s">
        <v>11164</v>
      </c>
      <c r="J1641" s="1259">
        <v>7431235</v>
      </c>
      <c r="K1641" s="1260" t="s">
        <v>11221</v>
      </c>
      <c r="L1641" s="1260" t="s">
        <v>11155</v>
      </c>
      <c r="M1641" s="1260" t="s">
        <v>262</v>
      </c>
      <c r="N1641" s="1260"/>
      <c r="O1641" s="1260" t="s">
        <v>20477</v>
      </c>
      <c r="P1641" s="1260"/>
      <c r="Q1641" s="1260" t="s">
        <v>11596</v>
      </c>
      <c r="R1641" s="1260"/>
      <c r="S1641" s="1259">
        <v>1</v>
      </c>
      <c r="T1641" s="1260"/>
      <c r="U1641" s="1260"/>
      <c r="V1641" s="1260"/>
      <c r="W1641" s="1259">
        <v>0</v>
      </c>
      <c r="X1641" s="1259">
        <v>1007</v>
      </c>
      <c r="Y1641" s="1259">
        <v>0</v>
      </c>
    </row>
    <row r="1642" spans="1:25">
      <c r="A1642" s="1350">
        <v>11202000942</v>
      </c>
      <c r="B1642" s="1260"/>
      <c r="C1642" s="1260" t="s">
        <v>20466</v>
      </c>
      <c r="D1642" s="1260" t="s">
        <v>20479</v>
      </c>
      <c r="E1642" s="1260" t="s">
        <v>11251</v>
      </c>
      <c r="F1642" s="1260" t="s">
        <v>20480</v>
      </c>
      <c r="G1642" s="1260" t="s">
        <v>20481</v>
      </c>
      <c r="H1642" s="1260" t="s">
        <v>11153</v>
      </c>
      <c r="I1642" s="1260" t="s">
        <v>11164</v>
      </c>
      <c r="J1642" s="1259">
        <v>7431234</v>
      </c>
      <c r="K1642" s="1260" t="s">
        <v>11221</v>
      </c>
      <c r="L1642" s="1260" t="s">
        <v>11155</v>
      </c>
      <c r="M1642" s="1260" t="s">
        <v>262</v>
      </c>
      <c r="N1642" s="1260"/>
      <c r="O1642" s="1260" t="s">
        <v>20479</v>
      </c>
      <c r="P1642" s="1260"/>
      <c r="Q1642" s="1260" t="s">
        <v>11596</v>
      </c>
      <c r="R1642" s="1260"/>
      <c r="S1642" s="1259">
        <v>1</v>
      </c>
      <c r="T1642" s="1260"/>
      <c r="U1642" s="1260"/>
      <c r="V1642" s="1260"/>
      <c r="W1642" s="1259">
        <v>0</v>
      </c>
      <c r="X1642" s="1259">
        <v>1007</v>
      </c>
      <c r="Y1642" s="1259">
        <v>0</v>
      </c>
    </row>
    <row r="1643" spans="1:25">
      <c r="A1643" s="1350">
        <v>11202000941</v>
      </c>
      <c r="B1643" s="1260"/>
      <c r="C1643" s="1260" t="s">
        <v>20482</v>
      </c>
      <c r="D1643" s="1260" t="s">
        <v>20483</v>
      </c>
      <c r="E1643" s="1260" t="s">
        <v>11461</v>
      </c>
      <c r="F1643" s="1260" t="s">
        <v>20484</v>
      </c>
      <c r="G1643" s="1260" t="s">
        <v>20485</v>
      </c>
      <c r="H1643" s="1260" t="s">
        <v>11153</v>
      </c>
      <c r="I1643" s="1260" t="s">
        <v>11164</v>
      </c>
      <c r="J1643" s="1259">
        <v>7431233</v>
      </c>
      <c r="K1643" s="1260" t="s">
        <v>11221</v>
      </c>
      <c r="L1643" s="1260" t="s">
        <v>11155</v>
      </c>
      <c r="M1643" s="1260" t="s">
        <v>262</v>
      </c>
      <c r="N1643" s="1260"/>
      <c r="O1643" s="1260" t="s">
        <v>20483</v>
      </c>
      <c r="P1643" s="1260"/>
      <c r="Q1643" s="1260" t="s">
        <v>11596</v>
      </c>
      <c r="R1643" s="1260"/>
      <c r="S1643" s="1259">
        <v>1</v>
      </c>
      <c r="T1643" s="1260"/>
      <c r="U1643" s="1260"/>
      <c r="V1643" s="1260"/>
      <c r="W1643" s="1259">
        <v>0</v>
      </c>
      <c r="X1643" s="1259">
        <v>1007</v>
      </c>
      <c r="Y1643" s="1259">
        <v>0</v>
      </c>
    </row>
    <row r="1644" spans="1:25">
      <c r="A1644" s="1350">
        <v>11202000940</v>
      </c>
      <c r="B1644" s="1260"/>
      <c r="C1644" s="1260" t="s">
        <v>20486</v>
      </c>
      <c r="D1644" s="1260" t="s">
        <v>20487</v>
      </c>
      <c r="E1644" s="1260" t="s">
        <v>11353</v>
      </c>
      <c r="F1644" s="1260" t="s">
        <v>17172</v>
      </c>
      <c r="G1644" s="1260" t="s">
        <v>20488</v>
      </c>
      <c r="H1644" s="1260" t="s">
        <v>11153</v>
      </c>
      <c r="I1644" s="1260" t="s">
        <v>11243</v>
      </c>
      <c r="J1644" s="1259">
        <v>7431232</v>
      </c>
      <c r="K1644" s="1260" t="s">
        <v>11221</v>
      </c>
      <c r="L1644" s="1260" t="s">
        <v>11155</v>
      </c>
      <c r="M1644" s="1260" t="s">
        <v>262</v>
      </c>
      <c r="N1644" s="1260"/>
      <c r="O1644" s="1260" t="s">
        <v>20487</v>
      </c>
      <c r="P1644" s="1260"/>
      <c r="Q1644" s="1260" t="s">
        <v>11533</v>
      </c>
      <c r="R1644" s="1260"/>
      <c r="S1644" s="1259">
        <v>1</v>
      </c>
      <c r="T1644" s="1260"/>
      <c r="U1644" s="1260"/>
      <c r="V1644" s="1260"/>
      <c r="W1644" s="1259">
        <v>0</v>
      </c>
      <c r="X1644" s="1259">
        <v>1007</v>
      </c>
      <c r="Y1644" s="1259">
        <v>0</v>
      </c>
    </row>
    <row r="1645" spans="1:25">
      <c r="A1645" s="1350">
        <v>11202000939</v>
      </c>
      <c r="B1645" s="1260"/>
      <c r="C1645" s="1260" t="s">
        <v>20489</v>
      </c>
      <c r="D1645" s="1260" t="s">
        <v>20490</v>
      </c>
      <c r="E1645" s="1260" t="s">
        <v>11353</v>
      </c>
      <c r="F1645" s="1260" t="s">
        <v>20491</v>
      </c>
      <c r="G1645" s="1260" t="s">
        <v>20492</v>
      </c>
      <c r="H1645" s="1260" t="s">
        <v>11153</v>
      </c>
      <c r="I1645" s="1260" t="s">
        <v>11243</v>
      </c>
      <c r="J1645" s="1259">
        <v>7431231</v>
      </c>
      <c r="K1645" s="1260" t="s">
        <v>11221</v>
      </c>
      <c r="L1645" s="1260" t="s">
        <v>11155</v>
      </c>
      <c r="M1645" s="1260" t="s">
        <v>262</v>
      </c>
      <c r="N1645" s="1260"/>
      <c r="O1645" s="1260" t="s">
        <v>20490</v>
      </c>
      <c r="P1645" s="1260"/>
      <c r="Q1645" s="1260" t="s">
        <v>11533</v>
      </c>
      <c r="R1645" s="1260"/>
      <c r="S1645" s="1259">
        <v>1</v>
      </c>
      <c r="T1645" s="1260"/>
      <c r="U1645" s="1260"/>
      <c r="V1645" s="1260"/>
      <c r="W1645" s="1259">
        <v>0</v>
      </c>
      <c r="X1645" s="1259">
        <v>1007</v>
      </c>
      <c r="Y1645" s="1259">
        <v>0</v>
      </c>
    </row>
    <row r="1646" spans="1:25">
      <c r="A1646" s="1350">
        <v>11202000938</v>
      </c>
      <c r="B1646" s="1260"/>
      <c r="C1646" s="1260" t="s">
        <v>20493</v>
      </c>
      <c r="D1646" s="1260" t="s">
        <v>20494</v>
      </c>
      <c r="E1646" s="1260" t="s">
        <v>13999</v>
      </c>
      <c r="F1646" s="1260" t="s">
        <v>20495</v>
      </c>
      <c r="G1646" s="1260" t="s">
        <v>20496</v>
      </c>
      <c r="H1646" s="1260" t="s">
        <v>11153</v>
      </c>
      <c r="I1646" s="1260" t="s">
        <v>11243</v>
      </c>
      <c r="J1646" s="1259">
        <v>7431230</v>
      </c>
      <c r="K1646" s="1260" t="s">
        <v>11221</v>
      </c>
      <c r="L1646" s="1260" t="s">
        <v>11155</v>
      </c>
      <c r="M1646" s="1260" t="s">
        <v>262</v>
      </c>
      <c r="N1646" s="1260"/>
      <c r="O1646" s="1260" t="s">
        <v>20494</v>
      </c>
      <c r="P1646" s="1260"/>
      <c r="Q1646" s="1260" t="s">
        <v>11533</v>
      </c>
      <c r="R1646" s="1260"/>
      <c r="S1646" s="1259">
        <v>1</v>
      </c>
      <c r="T1646" s="1260"/>
      <c r="U1646" s="1260"/>
      <c r="V1646" s="1260"/>
      <c r="W1646" s="1259">
        <v>0</v>
      </c>
      <c r="X1646" s="1259">
        <v>1007</v>
      </c>
      <c r="Y1646" s="1259">
        <v>0</v>
      </c>
    </row>
    <row r="1647" spans="1:25">
      <c r="A1647" s="1350">
        <v>11202000937</v>
      </c>
      <c r="B1647" s="1260" t="s">
        <v>20497</v>
      </c>
      <c r="C1647" s="1260" t="s">
        <v>20498</v>
      </c>
      <c r="D1647" s="1260" t="s">
        <v>20499</v>
      </c>
      <c r="E1647" s="1260" t="s">
        <v>11509</v>
      </c>
      <c r="F1647" s="1260" t="s">
        <v>20500</v>
      </c>
      <c r="G1647" s="1260" t="s">
        <v>20501</v>
      </c>
      <c r="H1647" s="1260" t="s">
        <v>11153</v>
      </c>
      <c r="I1647" s="1260" t="s">
        <v>10976</v>
      </c>
      <c r="J1647" s="1259">
        <v>7431229</v>
      </c>
      <c r="K1647" s="1260" t="s">
        <v>11221</v>
      </c>
      <c r="L1647" s="1260" t="s">
        <v>11385</v>
      </c>
      <c r="M1647" s="1260" t="s">
        <v>768</v>
      </c>
      <c r="N1647" s="1260" t="s">
        <v>20502</v>
      </c>
      <c r="O1647" s="1260" t="s">
        <v>20499</v>
      </c>
      <c r="P1647" s="1260" t="s">
        <v>20503</v>
      </c>
      <c r="Q1647" s="1260" t="s">
        <v>11223</v>
      </c>
      <c r="R1647" s="1260" t="s">
        <v>20504</v>
      </c>
      <c r="S1647" s="1259">
        <v>1</v>
      </c>
      <c r="T1647" s="1260" t="s">
        <v>20505</v>
      </c>
      <c r="U1647" s="1260" t="s">
        <v>11158</v>
      </c>
      <c r="V1647" s="1260" t="s">
        <v>11216</v>
      </c>
      <c r="W1647" s="1259">
        <v>0</v>
      </c>
      <c r="X1647" s="1259">
        <v>1007</v>
      </c>
      <c r="Y1647" s="1259">
        <v>1</v>
      </c>
    </row>
    <row r="1648" spans="1:25">
      <c r="A1648" s="1350">
        <v>11202000936</v>
      </c>
      <c r="B1648" s="1260"/>
      <c r="C1648" s="1260" t="s">
        <v>20486</v>
      </c>
      <c r="D1648" s="1260" t="s">
        <v>20506</v>
      </c>
      <c r="E1648" s="1260" t="s">
        <v>20507</v>
      </c>
      <c r="F1648" s="1260" t="s">
        <v>20500</v>
      </c>
      <c r="G1648" s="1260" t="s">
        <v>20508</v>
      </c>
      <c r="H1648" s="1260" t="s">
        <v>11153</v>
      </c>
      <c r="I1648" s="1260" t="s">
        <v>10976</v>
      </c>
      <c r="J1648" s="1259">
        <v>7431228</v>
      </c>
      <c r="K1648" s="1260" t="s">
        <v>11221</v>
      </c>
      <c r="L1648" s="1260" t="s">
        <v>11155</v>
      </c>
      <c r="M1648" s="1260" t="s">
        <v>262</v>
      </c>
      <c r="N1648" s="1260"/>
      <c r="O1648" s="1260" t="s">
        <v>20506</v>
      </c>
      <c r="P1648" s="1260"/>
      <c r="Q1648" s="1260"/>
      <c r="R1648" s="1259">
        <v>7256461</v>
      </c>
      <c r="S1648" s="1259">
        <v>1</v>
      </c>
      <c r="T1648" s="1260"/>
      <c r="U1648" s="1260"/>
      <c r="V1648" s="1260"/>
      <c r="W1648" s="1259">
        <v>0</v>
      </c>
      <c r="X1648" s="1259">
        <v>1007</v>
      </c>
      <c r="Y1648" s="1259">
        <v>0</v>
      </c>
    </row>
    <row r="1649" spans="1:25">
      <c r="A1649" s="1350">
        <v>11202000935</v>
      </c>
      <c r="B1649" s="1260"/>
      <c r="C1649" s="1260" t="s">
        <v>20509</v>
      </c>
      <c r="D1649" s="1260" t="s">
        <v>20510</v>
      </c>
      <c r="E1649" s="1260" t="s">
        <v>11614</v>
      </c>
      <c r="F1649" s="1260" t="s">
        <v>11522</v>
      </c>
      <c r="G1649" s="1260" t="s">
        <v>20511</v>
      </c>
      <c r="H1649" s="1260" t="s">
        <v>11153</v>
      </c>
      <c r="I1649" s="1260" t="s">
        <v>11177</v>
      </c>
      <c r="J1649" s="1259">
        <v>7431227</v>
      </c>
      <c r="K1649" s="1260" t="s">
        <v>11221</v>
      </c>
      <c r="L1649" s="1260" t="s">
        <v>11155</v>
      </c>
      <c r="M1649" s="1260" t="s">
        <v>262</v>
      </c>
      <c r="N1649" s="1260"/>
      <c r="O1649" s="1260" t="s">
        <v>20510</v>
      </c>
      <c r="P1649" s="1260"/>
      <c r="Q1649" s="1260"/>
      <c r="R1649" s="1260"/>
      <c r="S1649" s="1259">
        <v>1</v>
      </c>
      <c r="T1649" s="1260"/>
      <c r="U1649" s="1260"/>
      <c r="V1649" s="1260"/>
      <c r="W1649" s="1259">
        <v>0</v>
      </c>
      <c r="X1649" s="1259">
        <v>1007</v>
      </c>
      <c r="Y1649" s="1259">
        <v>0</v>
      </c>
    </row>
    <row r="1650" spans="1:25">
      <c r="A1650" s="1350">
        <v>11202000934</v>
      </c>
      <c r="B1650" s="1260"/>
      <c r="C1650" s="1260" t="s">
        <v>20512</v>
      </c>
      <c r="D1650" s="1260" t="s">
        <v>20513</v>
      </c>
      <c r="E1650" s="1260" t="s">
        <v>20514</v>
      </c>
      <c r="F1650" s="1260" t="s">
        <v>11522</v>
      </c>
      <c r="G1650" s="1260" t="s">
        <v>20515</v>
      </c>
      <c r="H1650" s="1260" t="s">
        <v>11153</v>
      </c>
      <c r="I1650" s="1260" t="s">
        <v>11177</v>
      </c>
      <c r="J1650" s="1259">
        <v>7431226</v>
      </c>
      <c r="K1650" s="1260" t="s">
        <v>11221</v>
      </c>
      <c r="L1650" s="1260" t="s">
        <v>11155</v>
      </c>
      <c r="M1650" s="1260" t="s">
        <v>262</v>
      </c>
      <c r="N1650" s="1260"/>
      <c r="O1650" s="1260" t="s">
        <v>20513</v>
      </c>
      <c r="P1650" s="1260"/>
      <c r="Q1650" s="1260"/>
      <c r="R1650" s="1260"/>
      <c r="S1650" s="1259">
        <v>1</v>
      </c>
      <c r="T1650" s="1260"/>
      <c r="U1650" s="1260"/>
      <c r="V1650" s="1260"/>
      <c r="W1650" s="1259">
        <v>0</v>
      </c>
      <c r="X1650" s="1259">
        <v>1007</v>
      </c>
      <c r="Y1650" s="1259">
        <v>0</v>
      </c>
    </row>
    <row r="1651" spans="1:25">
      <c r="A1651" s="1350">
        <v>11202000933</v>
      </c>
      <c r="B1651" s="1260"/>
      <c r="C1651" s="1260" t="s">
        <v>20512</v>
      </c>
      <c r="D1651" s="1260" t="s">
        <v>20516</v>
      </c>
      <c r="E1651" s="1260" t="s">
        <v>14055</v>
      </c>
      <c r="F1651" s="1260" t="s">
        <v>11522</v>
      </c>
      <c r="G1651" s="1260" t="s">
        <v>20517</v>
      </c>
      <c r="H1651" s="1260" t="s">
        <v>11153</v>
      </c>
      <c r="I1651" s="1260" t="s">
        <v>11177</v>
      </c>
      <c r="J1651" s="1259">
        <v>7431225</v>
      </c>
      <c r="K1651" s="1260" t="s">
        <v>11221</v>
      </c>
      <c r="L1651" s="1260" t="s">
        <v>11155</v>
      </c>
      <c r="M1651" s="1260" t="s">
        <v>262</v>
      </c>
      <c r="N1651" s="1260"/>
      <c r="O1651" s="1260" t="s">
        <v>20516</v>
      </c>
      <c r="P1651" s="1260"/>
      <c r="Q1651" s="1260"/>
      <c r="R1651" s="1260"/>
      <c r="S1651" s="1259">
        <v>1</v>
      </c>
      <c r="T1651" s="1260"/>
      <c r="U1651" s="1260"/>
      <c r="V1651" s="1260"/>
      <c r="W1651" s="1259">
        <v>0</v>
      </c>
      <c r="X1651" s="1259">
        <v>1007</v>
      </c>
      <c r="Y1651" s="1259">
        <v>0</v>
      </c>
    </row>
    <row r="1652" spans="1:25">
      <c r="A1652" s="1350">
        <v>11202000932</v>
      </c>
      <c r="B1652" s="1260"/>
      <c r="C1652" s="1260" t="s">
        <v>20518</v>
      </c>
      <c r="D1652" s="1260" t="s">
        <v>20519</v>
      </c>
      <c r="E1652" s="1260" t="s">
        <v>14073</v>
      </c>
      <c r="F1652" s="1260" t="s">
        <v>20520</v>
      </c>
      <c r="G1652" s="1260" t="s">
        <v>20521</v>
      </c>
      <c r="H1652" s="1260" t="s">
        <v>11153</v>
      </c>
      <c r="I1652" s="1260" t="s">
        <v>10976</v>
      </c>
      <c r="J1652" s="1259">
        <v>7431224</v>
      </c>
      <c r="K1652" s="1260" t="s">
        <v>11221</v>
      </c>
      <c r="L1652" s="1260" t="s">
        <v>11155</v>
      </c>
      <c r="M1652" s="1260" t="s">
        <v>262</v>
      </c>
      <c r="N1652" s="1260"/>
      <c r="O1652" s="1260" t="s">
        <v>20519</v>
      </c>
      <c r="P1652" s="1260"/>
      <c r="Q1652" s="1260"/>
      <c r="R1652" s="1259">
        <v>8952220</v>
      </c>
      <c r="S1652" s="1259">
        <v>1</v>
      </c>
      <c r="T1652" s="1260"/>
      <c r="U1652" s="1260"/>
      <c r="V1652" s="1260"/>
      <c r="W1652" s="1259">
        <v>0</v>
      </c>
      <c r="X1652" s="1259">
        <v>1007</v>
      </c>
      <c r="Y1652" s="1259">
        <v>0</v>
      </c>
    </row>
    <row r="1653" spans="1:25">
      <c r="A1653" s="1350">
        <v>11202000931</v>
      </c>
      <c r="B1653" s="1260"/>
      <c r="C1653" s="1260" t="s">
        <v>20522</v>
      </c>
      <c r="D1653" s="1260" t="s">
        <v>20523</v>
      </c>
      <c r="E1653" s="1260" t="s">
        <v>11509</v>
      </c>
      <c r="F1653" s="1260" t="s">
        <v>20524</v>
      </c>
      <c r="G1653" s="1260" t="s">
        <v>20525</v>
      </c>
      <c r="H1653" s="1260" t="s">
        <v>11153</v>
      </c>
      <c r="I1653" s="1260" t="s">
        <v>11164</v>
      </c>
      <c r="J1653" s="1259">
        <v>7431223</v>
      </c>
      <c r="K1653" s="1260" t="s">
        <v>11221</v>
      </c>
      <c r="L1653" s="1260" t="s">
        <v>11155</v>
      </c>
      <c r="M1653" s="1260" t="s">
        <v>2510</v>
      </c>
      <c r="N1653" s="1260" t="s">
        <v>20526</v>
      </c>
      <c r="O1653" s="1260" t="s">
        <v>20523</v>
      </c>
      <c r="P1653" s="1260"/>
      <c r="Q1653" s="1260" t="s">
        <v>11223</v>
      </c>
      <c r="R1653" s="1260"/>
      <c r="S1653" s="1259">
        <v>1</v>
      </c>
      <c r="T1653" s="1260"/>
      <c r="U1653" s="1260" t="s">
        <v>11714</v>
      </c>
      <c r="V1653" s="1260" t="s">
        <v>12905</v>
      </c>
      <c r="W1653" s="1259">
        <v>0</v>
      </c>
      <c r="X1653" s="1259">
        <v>1007</v>
      </c>
      <c r="Y1653" s="1259">
        <v>0</v>
      </c>
    </row>
    <row r="1654" spans="1:25">
      <c r="A1654" s="1350">
        <v>11202000930</v>
      </c>
      <c r="B1654" s="1260" t="s">
        <v>20527</v>
      </c>
      <c r="C1654" s="1260" t="s">
        <v>20528</v>
      </c>
      <c r="D1654" s="1260" t="s">
        <v>20529</v>
      </c>
      <c r="E1654" s="1260" t="s">
        <v>11426</v>
      </c>
      <c r="F1654" s="1260" t="s">
        <v>18612</v>
      </c>
      <c r="G1654" s="1260" t="s">
        <v>20530</v>
      </c>
      <c r="H1654" s="1260" t="s">
        <v>11153</v>
      </c>
      <c r="I1654" s="1260" t="s">
        <v>10976</v>
      </c>
      <c r="J1654" s="1259">
        <v>7431222</v>
      </c>
      <c r="K1654" s="1260" t="s">
        <v>11221</v>
      </c>
      <c r="L1654" s="1260" t="s">
        <v>11155</v>
      </c>
      <c r="M1654" s="1260" t="s">
        <v>11092</v>
      </c>
      <c r="N1654" s="1260" t="s">
        <v>20531</v>
      </c>
      <c r="O1654" s="1260" t="s">
        <v>20529</v>
      </c>
      <c r="P1654" s="1260" t="s">
        <v>20532</v>
      </c>
      <c r="Q1654" s="1260" t="s">
        <v>11867</v>
      </c>
      <c r="R1654" s="1260" t="s">
        <v>20532</v>
      </c>
      <c r="S1654" s="1259">
        <v>1</v>
      </c>
      <c r="T1654" s="1260" t="s">
        <v>20533</v>
      </c>
      <c r="U1654" s="1260" t="s">
        <v>11158</v>
      </c>
      <c r="V1654" s="1260" t="s">
        <v>11674</v>
      </c>
      <c r="W1654" s="1259">
        <v>0</v>
      </c>
      <c r="X1654" s="1259">
        <v>1007</v>
      </c>
      <c r="Y1654" s="1259">
        <v>0</v>
      </c>
    </row>
    <row r="1655" spans="1:25">
      <c r="A1655" s="1350">
        <v>11202000929</v>
      </c>
      <c r="B1655" s="1260" t="s">
        <v>20534</v>
      </c>
      <c r="C1655" s="1260" t="s">
        <v>20535</v>
      </c>
      <c r="D1655" s="1260" t="s">
        <v>20536</v>
      </c>
      <c r="E1655" s="1260" t="s">
        <v>11162</v>
      </c>
      <c r="F1655" s="1260" t="s">
        <v>11522</v>
      </c>
      <c r="G1655" s="1260" t="s">
        <v>20537</v>
      </c>
      <c r="H1655" s="1260" t="s">
        <v>11153</v>
      </c>
      <c r="I1655" s="1260" t="s">
        <v>11177</v>
      </c>
      <c r="J1655" s="1259">
        <v>7431221</v>
      </c>
      <c r="K1655" s="1260" t="s">
        <v>11221</v>
      </c>
      <c r="L1655" s="1260" t="s">
        <v>11155</v>
      </c>
      <c r="M1655" s="1260" t="s">
        <v>2442</v>
      </c>
      <c r="N1655" s="1260" t="s">
        <v>20538</v>
      </c>
      <c r="O1655" s="1260" t="s">
        <v>20536</v>
      </c>
      <c r="P1655" s="1260" t="s">
        <v>20539</v>
      </c>
      <c r="Q1655" s="1260" t="s">
        <v>20540</v>
      </c>
      <c r="R1655" s="1260" t="s">
        <v>20541</v>
      </c>
      <c r="S1655" s="1259">
        <v>1</v>
      </c>
      <c r="T1655" s="1260" t="s">
        <v>20542</v>
      </c>
      <c r="U1655" s="1260" t="s">
        <v>11182</v>
      </c>
      <c r="V1655" s="1260" t="s">
        <v>11744</v>
      </c>
      <c r="W1655" s="1259">
        <v>0</v>
      </c>
      <c r="X1655" s="1259">
        <v>1007</v>
      </c>
      <c r="Y1655" s="1259">
        <v>0</v>
      </c>
    </row>
    <row r="1656" spans="1:25">
      <c r="A1656" s="1350">
        <v>11202000928</v>
      </c>
      <c r="B1656" s="1260"/>
      <c r="C1656" s="1260" t="s">
        <v>20543</v>
      </c>
      <c r="D1656" s="1260" t="s">
        <v>20544</v>
      </c>
      <c r="E1656" s="1260" t="s">
        <v>11560</v>
      </c>
      <c r="F1656" s="1260" t="s">
        <v>13961</v>
      </c>
      <c r="G1656" s="1260" t="s">
        <v>20545</v>
      </c>
      <c r="H1656" s="1260" t="s">
        <v>11153</v>
      </c>
      <c r="I1656" s="1260" t="s">
        <v>11164</v>
      </c>
      <c r="J1656" s="1259">
        <v>7431220</v>
      </c>
      <c r="K1656" s="1260" t="s">
        <v>11221</v>
      </c>
      <c r="L1656" s="1260" t="s">
        <v>11155</v>
      </c>
      <c r="M1656" s="1260" t="s">
        <v>1380</v>
      </c>
      <c r="N1656" s="1260" t="s">
        <v>20546</v>
      </c>
      <c r="O1656" s="1260" t="s">
        <v>20544</v>
      </c>
      <c r="P1656" s="1260"/>
      <c r="Q1656" s="1260" t="s">
        <v>11877</v>
      </c>
      <c r="R1656" s="1260"/>
      <c r="S1656" s="1259">
        <v>1</v>
      </c>
      <c r="T1656" s="1260"/>
      <c r="U1656" s="1260" t="s">
        <v>11209</v>
      </c>
      <c r="V1656" s="1260" t="s">
        <v>13097</v>
      </c>
      <c r="W1656" s="1259">
        <v>0</v>
      </c>
      <c r="X1656" s="1259">
        <v>1007</v>
      </c>
      <c r="Y1656" s="1259">
        <v>0</v>
      </c>
    </row>
    <row r="1657" spans="1:25">
      <c r="A1657" s="1350">
        <v>11202000927</v>
      </c>
      <c r="B1657" s="1260"/>
      <c r="C1657" s="1260" t="s">
        <v>20547</v>
      </c>
      <c r="D1657" s="1260" t="s">
        <v>20548</v>
      </c>
      <c r="E1657" s="1260" t="s">
        <v>11162</v>
      </c>
      <c r="F1657" s="1260" t="s">
        <v>11522</v>
      </c>
      <c r="G1657" s="1260" t="s">
        <v>20549</v>
      </c>
      <c r="H1657" s="1260" t="s">
        <v>11153</v>
      </c>
      <c r="I1657" s="1260" t="s">
        <v>11177</v>
      </c>
      <c r="J1657" s="1259">
        <v>7431219</v>
      </c>
      <c r="K1657" s="1260" t="s">
        <v>11221</v>
      </c>
      <c r="L1657" s="1260" t="s">
        <v>11155</v>
      </c>
      <c r="M1657" s="1260" t="s">
        <v>262</v>
      </c>
      <c r="N1657" s="1260"/>
      <c r="O1657" s="1260" t="s">
        <v>20548</v>
      </c>
      <c r="P1657" s="1259">
        <v>119</v>
      </c>
      <c r="Q1657" s="1260"/>
      <c r="R1657" s="1260"/>
      <c r="S1657" s="1259">
        <v>1</v>
      </c>
      <c r="T1657" s="1260"/>
      <c r="U1657" s="1260"/>
      <c r="V1657" s="1260"/>
      <c r="W1657" s="1259">
        <v>0</v>
      </c>
      <c r="X1657" s="1259">
        <v>1007</v>
      </c>
      <c r="Y1657" s="1259">
        <v>0</v>
      </c>
    </row>
    <row r="1658" spans="1:25">
      <c r="A1658" s="1350">
        <v>11202000926</v>
      </c>
      <c r="B1658" s="1260" t="s">
        <v>20550</v>
      </c>
      <c r="C1658" s="1260" t="s">
        <v>20551</v>
      </c>
      <c r="D1658" s="1260" t="s">
        <v>20552</v>
      </c>
      <c r="E1658" s="1260" t="s">
        <v>11426</v>
      </c>
      <c r="F1658" s="1260" t="s">
        <v>11522</v>
      </c>
      <c r="G1658" s="1260" t="s">
        <v>20553</v>
      </c>
      <c r="H1658" s="1260" t="s">
        <v>11153</v>
      </c>
      <c r="I1658" s="1260" t="s">
        <v>11177</v>
      </c>
      <c r="J1658" s="1259">
        <v>7431218</v>
      </c>
      <c r="K1658" s="1260" t="s">
        <v>11221</v>
      </c>
      <c r="L1658" s="1260" t="s">
        <v>11155</v>
      </c>
      <c r="M1658" s="1260" t="s">
        <v>2134</v>
      </c>
      <c r="N1658" s="1260" t="s">
        <v>20554</v>
      </c>
      <c r="O1658" s="1260" t="s">
        <v>20552</v>
      </c>
      <c r="P1658" s="1260" t="s">
        <v>20555</v>
      </c>
      <c r="Q1658" s="1260" t="s">
        <v>11658</v>
      </c>
      <c r="R1658" s="1260" t="s">
        <v>20555</v>
      </c>
      <c r="S1658" s="1259">
        <v>1</v>
      </c>
      <c r="T1658" s="1260" t="s">
        <v>20556</v>
      </c>
      <c r="U1658" s="1260" t="s">
        <v>11269</v>
      </c>
      <c r="V1658" s="1260" t="s">
        <v>11787</v>
      </c>
      <c r="W1658" s="1259">
        <v>0</v>
      </c>
      <c r="X1658" s="1259">
        <v>1007</v>
      </c>
      <c r="Y1658" s="1259">
        <v>0</v>
      </c>
    </row>
    <row r="1659" spans="1:25">
      <c r="A1659" s="1350">
        <v>11202000925</v>
      </c>
      <c r="B1659" s="1260"/>
      <c r="C1659" s="1260" t="s">
        <v>20557</v>
      </c>
      <c r="D1659" s="1260" t="s">
        <v>20558</v>
      </c>
      <c r="E1659" s="1260" t="s">
        <v>11426</v>
      </c>
      <c r="F1659" s="1260" t="s">
        <v>17583</v>
      </c>
      <c r="G1659" s="1260" t="s">
        <v>20559</v>
      </c>
      <c r="H1659" s="1260" t="s">
        <v>11153</v>
      </c>
      <c r="I1659" s="1260" t="s">
        <v>11164</v>
      </c>
      <c r="J1659" s="1259">
        <v>7431217</v>
      </c>
      <c r="K1659" s="1260" t="s">
        <v>11221</v>
      </c>
      <c r="L1659" s="1260" t="s">
        <v>11155</v>
      </c>
      <c r="M1659" s="1260" t="s">
        <v>2438</v>
      </c>
      <c r="N1659" s="1260" t="s">
        <v>20560</v>
      </c>
      <c r="O1659" s="1260" t="s">
        <v>20558</v>
      </c>
      <c r="P1659" s="1260"/>
      <c r="Q1659" s="1260" t="s">
        <v>12838</v>
      </c>
      <c r="R1659" s="1260"/>
      <c r="S1659" s="1259">
        <v>1</v>
      </c>
      <c r="T1659" s="1260"/>
      <c r="U1659" s="1260" t="s">
        <v>11405</v>
      </c>
      <c r="V1659" s="1260" t="s">
        <v>15073</v>
      </c>
      <c r="W1659" s="1259">
        <v>0</v>
      </c>
      <c r="X1659" s="1259">
        <v>1007</v>
      </c>
      <c r="Y1659" s="1259">
        <v>0</v>
      </c>
    </row>
    <row r="1660" spans="1:25">
      <c r="A1660" s="1350">
        <v>11202000924</v>
      </c>
      <c r="B1660" s="1260"/>
      <c r="C1660" s="1260" t="s">
        <v>20561</v>
      </c>
      <c r="D1660" s="1260" t="s">
        <v>20562</v>
      </c>
      <c r="E1660" s="1260" t="s">
        <v>11303</v>
      </c>
      <c r="F1660" s="1260" t="s">
        <v>20520</v>
      </c>
      <c r="G1660" s="1260" t="s">
        <v>20563</v>
      </c>
      <c r="H1660" s="1260" t="s">
        <v>11153</v>
      </c>
      <c r="I1660" s="1260" t="s">
        <v>10976</v>
      </c>
      <c r="J1660" s="1259">
        <v>7431216</v>
      </c>
      <c r="K1660" s="1260" t="s">
        <v>11375</v>
      </c>
      <c r="L1660" s="1260" t="s">
        <v>11155</v>
      </c>
      <c r="M1660" s="1260" t="s">
        <v>262</v>
      </c>
      <c r="N1660" s="1260"/>
      <c r="O1660" s="1260" t="s">
        <v>20562</v>
      </c>
      <c r="P1660" s="1260"/>
      <c r="Q1660" s="1260"/>
      <c r="R1660" s="1260" t="s">
        <v>20564</v>
      </c>
      <c r="S1660" s="1259">
        <v>1</v>
      </c>
      <c r="T1660" s="1260"/>
      <c r="U1660" s="1260"/>
      <c r="V1660" s="1260"/>
      <c r="W1660" s="1259">
        <v>0</v>
      </c>
      <c r="X1660" s="1259">
        <v>1008</v>
      </c>
      <c r="Y1660" s="1259">
        <v>0</v>
      </c>
    </row>
    <row r="1661" spans="1:25">
      <c r="A1661" s="1350">
        <v>11202000923</v>
      </c>
      <c r="B1661" s="1260"/>
      <c r="C1661" s="1260" t="s">
        <v>20565</v>
      </c>
      <c r="D1661" s="1260" t="s">
        <v>20566</v>
      </c>
      <c r="E1661" s="1260" t="s">
        <v>11303</v>
      </c>
      <c r="F1661" s="1260" t="s">
        <v>20567</v>
      </c>
      <c r="G1661" s="1260" t="s">
        <v>20568</v>
      </c>
      <c r="H1661" s="1260" t="s">
        <v>11153</v>
      </c>
      <c r="I1661" s="1260" t="s">
        <v>10976</v>
      </c>
      <c r="J1661" s="1259">
        <v>7431215</v>
      </c>
      <c r="K1661" s="1260" t="s">
        <v>11375</v>
      </c>
      <c r="L1661" s="1260" t="s">
        <v>11155</v>
      </c>
      <c r="M1661" s="1260" t="s">
        <v>262</v>
      </c>
      <c r="N1661" s="1260"/>
      <c r="O1661" s="1260" t="s">
        <v>20566</v>
      </c>
      <c r="P1661" s="1260"/>
      <c r="Q1661" s="1260"/>
      <c r="R1661" s="1260" t="s">
        <v>20569</v>
      </c>
      <c r="S1661" s="1259">
        <v>1</v>
      </c>
      <c r="T1661" s="1260"/>
      <c r="U1661" s="1260"/>
      <c r="V1661" s="1260"/>
      <c r="W1661" s="1259">
        <v>0</v>
      </c>
      <c r="X1661" s="1259">
        <v>1008</v>
      </c>
      <c r="Y1661" s="1259">
        <v>0</v>
      </c>
    </row>
    <row r="1662" spans="1:25">
      <c r="A1662" s="1350">
        <v>11202000922</v>
      </c>
      <c r="B1662" s="1260"/>
      <c r="C1662" s="1260" t="s">
        <v>20570</v>
      </c>
      <c r="D1662" s="1260" t="s">
        <v>20571</v>
      </c>
      <c r="E1662" s="1260" t="s">
        <v>11353</v>
      </c>
      <c r="F1662" s="1260" t="s">
        <v>18612</v>
      </c>
      <c r="G1662" s="1260" t="s">
        <v>20572</v>
      </c>
      <c r="H1662" s="1260" t="s">
        <v>11153</v>
      </c>
      <c r="I1662" s="1260" t="s">
        <v>10976</v>
      </c>
      <c r="J1662" s="1259">
        <v>7431214</v>
      </c>
      <c r="K1662" s="1260" t="s">
        <v>11221</v>
      </c>
      <c r="L1662" s="1260" t="s">
        <v>11155</v>
      </c>
      <c r="M1662" s="1260" t="s">
        <v>262</v>
      </c>
      <c r="N1662" s="1260"/>
      <c r="O1662" s="1260" t="s">
        <v>20571</v>
      </c>
      <c r="P1662" s="1260"/>
      <c r="Q1662" s="1260"/>
      <c r="R1662" s="1259">
        <v>8952220</v>
      </c>
      <c r="S1662" s="1259">
        <v>1</v>
      </c>
      <c r="T1662" s="1260"/>
      <c r="U1662" s="1260"/>
      <c r="V1662" s="1260"/>
      <c r="W1662" s="1259">
        <v>0</v>
      </c>
      <c r="X1662" s="1259">
        <v>1007</v>
      </c>
      <c r="Y1662" s="1259">
        <v>0</v>
      </c>
    </row>
    <row r="1663" spans="1:25">
      <c r="A1663" s="1350">
        <v>11202000921</v>
      </c>
      <c r="B1663" s="1260"/>
      <c r="C1663" s="1260" t="s">
        <v>20573</v>
      </c>
      <c r="D1663" s="1260" t="s">
        <v>20574</v>
      </c>
      <c r="E1663" s="1260" t="s">
        <v>11509</v>
      </c>
      <c r="F1663" s="1260" t="s">
        <v>11522</v>
      </c>
      <c r="G1663" s="1260" t="s">
        <v>20575</v>
      </c>
      <c r="H1663" s="1260" t="s">
        <v>11153</v>
      </c>
      <c r="I1663" s="1260" t="s">
        <v>11177</v>
      </c>
      <c r="J1663" s="1259">
        <v>7431213</v>
      </c>
      <c r="K1663" s="1260" t="s">
        <v>11221</v>
      </c>
      <c r="L1663" s="1260" t="s">
        <v>11155</v>
      </c>
      <c r="M1663" s="1260" t="s">
        <v>262</v>
      </c>
      <c r="N1663" s="1260"/>
      <c r="O1663" s="1260" t="s">
        <v>20574</v>
      </c>
      <c r="P1663" s="1260"/>
      <c r="Q1663" s="1260"/>
      <c r="R1663" s="1260" t="s">
        <v>20576</v>
      </c>
      <c r="S1663" s="1259">
        <v>1</v>
      </c>
      <c r="T1663" s="1260"/>
      <c r="U1663" s="1260"/>
      <c r="V1663" s="1260"/>
      <c r="W1663" s="1259">
        <v>0</v>
      </c>
      <c r="X1663" s="1259">
        <v>1007</v>
      </c>
      <c r="Y1663" s="1259">
        <v>0</v>
      </c>
    </row>
    <row r="1664" spans="1:25">
      <c r="A1664" s="1350">
        <v>11202000920</v>
      </c>
      <c r="B1664" s="1260"/>
      <c r="C1664" s="1260" t="s">
        <v>20577</v>
      </c>
      <c r="D1664" s="1260" t="s">
        <v>20578</v>
      </c>
      <c r="E1664" s="1260" t="s">
        <v>11303</v>
      </c>
      <c r="F1664" s="1260" t="s">
        <v>11522</v>
      </c>
      <c r="G1664" s="1260" t="s">
        <v>20579</v>
      </c>
      <c r="H1664" s="1260" t="s">
        <v>11153</v>
      </c>
      <c r="I1664" s="1260" t="s">
        <v>11177</v>
      </c>
      <c r="J1664" s="1259">
        <v>7431212</v>
      </c>
      <c r="K1664" s="1260" t="s">
        <v>11221</v>
      </c>
      <c r="L1664" s="1260" t="s">
        <v>11155</v>
      </c>
      <c r="M1664" s="1260" t="s">
        <v>262</v>
      </c>
      <c r="N1664" s="1260"/>
      <c r="O1664" s="1260" t="s">
        <v>20578</v>
      </c>
      <c r="P1664" s="1260"/>
      <c r="Q1664" s="1260"/>
      <c r="R1664" s="1260" t="s">
        <v>20580</v>
      </c>
      <c r="S1664" s="1259">
        <v>1</v>
      </c>
      <c r="T1664" s="1260"/>
      <c r="U1664" s="1260"/>
      <c r="V1664" s="1260"/>
      <c r="W1664" s="1259">
        <v>0</v>
      </c>
      <c r="X1664" s="1259">
        <v>1007</v>
      </c>
      <c r="Y1664" s="1259">
        <v>0</v>
      </c>
    </row>
    <row r="1665" spans="1:25">
      <c r="A1665" s="1350">
        <v>11202000919</v>
      </c>
      <c r="B1665" s="1260" t="s">
        <v>20581</v>
      </c>
      <c r="C1665" s="1260" t="s">
        <v>20582</v>
      </c>
      <c r="D1665" s="1260" t="s">
        <v>20583</v>
      </c>
      <c r="E1665" s="1260" t="s">
        <v>12993</v>
      </c>
      <c r="F1665" s="1260" t="s">
        <v>11522</v>
      </c>
      <c r="G1665" s="1260" t="s">
        <v>20584</v>
      </c>
      <c r="H1665" s="1260" t="s">
        <v>11153</v>
      </c>
      <c r="I1665" s="1260" t="s">
        <v>11177</v>
      </c>
      <c r="J1665" s="1259">
        <v>7431211</v>
      </c>
      <c r="K1665" s="1260" t="s">
        <v>11221</v>
      </c>
      <c r="L1665" s="1260" t="s">
        <v>11155</v>
      </c>
      <c r="M1665" s="1260" t="s">
        <v>2625</v>
      </c>
      <c r="N1665" s="1260" t="s">
        <v>20585</v>
      </c>
      <c r="O1665" s="1260" t="s">
        <v>20583</v>
      </c>
      <c r="P1665" s="1260" t="s">
        <v>20586</v>
      </c>
      <c r="Q1665" s="1260" t="s">
        <v>12742</v>
      </c>
      <c r="R1665" s="1260" t="s">
        <v>20587</v>
      </c>
      <c r="S1665" s="1259">
        <v>1</v>
      </c>
      <c r="T1665" s="1260" t="s">
        <v>20588</v>
      </c>
      <c r="U1665" s="1260" t="s">
        <v>11193</v>
      </c>
      <c r="V1665" s="1260" t="s">
        <v>12177</v>
      </c>
      <c r="W1665" s="1259">
        <v>0</v>
      </c>
      <c r="X1665" s="1259">
        <v>1007</v>
      </c>
      <c r="Y1665" s="1259">
        <v>0</v>
      </c>
    </row>
    <row r="1666" spans="1:25">
      <c r="A1666" s="1350">
        <v>11202000918</v>
      </c>
      <c r="B1666" s="1260"/>
      <c r="C1666" s="1260" t="s">
        <v>20589</v>
      </c>
      <c r="D1666" s="1260" t="s">
        <v>20590</v>
      </c>
      <c r="E1666" s="1260" t="s">
        <v>20591</v>
      </c>
      <c r="F1666" s="1260" t="s">
        <v>20592</v>
      </c>
      <c r="G1666" s="1260" t="s">
        <v>20593</v>
      </c>
      <c r="H1666" s="1260" t="s">
        <v>11153</v>
      </c>
      <c r="I1666" s="1260" t="s">
        <v>10976</v>
      </c>
      <c r="J1666" s="1259">
        <v>7431210</v>
      </c>
      <c r="K1666" s="1260" t="s">
        <v>11375</v>
      </c>
      <c r="L1666" s="1260" t="s">
        <v>11155</v>
      </c>
      <c r="M1666" s="1260" t="s">
        <v>2530</v>
      </c>
      <c r="N1666" s="1260" t="s">
        <v>20594</v>
      </c>
      <c r="O1666" s="1260" t="s">
        <v>20590</v>
      </c>
      <c r="P1666" s="1260" t="s">
        <v>20595</v>
      </c>
      <c r="Q1666" s="1260"/>
      <c r="R1666" s="1260" t="s">
        <v>20596</v>
      </c>
      <c r="S1666" s="1259">
        <v>1</v>
      </c>
      <c r="T1666" s="1260"/>
      <c r="U1666" s="1260" t="s">
        <v>11231</v>
      </c>
      <c r="V1666" s="1260" t="s">
        <v>12833</v>
      </c>
      <c r="W1666" s="1259">
        <v>0</v>
      </c>
      <c r="X1666" s="1259">
        <v>1008</v>
      </c>
      <c r="Y1666" s="1259">
        <v>0</v>
      </c>
    </row>
    <row r="1667" spans="1:25">
      <c r="A1667" s="1350">
        <v>11202000917</v>
      </c>
      <c r="B1667" s="1260" t="s">
        <v>20597</v>
      </c>
      <c r="C1667" s="1260" t="s">
        <v>20598</v>
      </c>
      <c r="D1667" s="1260" t="s">
        <v>20599</v>
      </c>
      <c r="E1667" s="1260" t="s">
        <v>11175</v>
      </c>
      <c r="F1667" s="1260" t="s">
        <v>11242</v>
      </c>
      <c r="G1667" s="1260" t="s">
        <v>20600</v>
      </c>
      <c r="H1667" s="1260" t="s">
        <v>11153</v>
      </c>
      <c r="I1667" s="1260" t="s">
        <v>11243</v>
      </c>
      <c r="J1667" s="1259">
        <v>7431209</v>
      </c>
      <c r="K1667" s="1260" t="s">
        <v>11221</v>
      </c>
      <c r="L1667" s="1260" t="s">
        <v>11155</v>
      </c>
      <c r="M1667" s="1260" t="s">
        <v>2201</v>
      </c>
      <c r="N1667" s="1260" t="s">
        <v>20601</v>
      </c>
      <c r="O1667" s="1260" t="s">
        <v>20599</v>
      </c>
      <c r="P1667" s="1260" t="s">
        <v>20602</v>
      </c>
      <c r="Q1667" s="1260" t="s">
        <v>11223</v>
      </c>
      <c r="R1667" s="1260" t="s">
        <v>20602</v>
      </c>
      <c r="S1667" s="1259">
        <v>1</v>
      </c>
      <c r="T1667" s="1260" t="s">
        <v>20603</v>
      </c>
      <c r="U1667" s="1260" t="s">
        <v>11247</v>
      </c>
      <c r="V1667" s="1260" t="s">
        <v>15643</v>
      </c>
      <c r="W1667" s="1259">
        <v>0</v>
      </c>
      <c r="X1667" s="1259">
        <v>1007</v>
      </c>
      <c r="Y1667" s="1259">
        <v>0</v>
      </c>
    </row>
    <row r="1668" spans="1:25">
      <c r="A1668" s="1350">
        <v>11202000916</v>
      </c>
      <c r="B1668" s="1260" t="s">
        <v>20604</v>
      </c>
      <c r="C1668" s="1260" t="s">
        <v>20605</v>
      </c>
      <c r="D1668" s="1260" t="s">
        <v>20606</v>
      </c>
      <c r="E1668" s="1260" t="s">
        <v>11303</v>
      </c>
      <c r="F1668" s="1260" t="s">
        <v>20607</v>
      </c>
      <c r="G1668" s="1260" t="s">
        <v>20608</v>
      </c>
      <c r="H1668" s="1260" t="s">
        <v>11153</v>
      </c>
      <c r="I1668" s="1260" t="s">
        <v>11164</v>
      </c>
      <c r="J1668" s="1259">
        <v>7431208</v>
      </c>
      <c r="K1668" s="1260" t="s">
        <v>11221</v>
      </c>
      <c r="L1668" s="1260" t="s">
        <v>11155</v>
      </c>
      <c r="M1668" s="1260" t="s">
        <v>1979</v>
      </c>
      <c r="N1668" s="1260" t="s">
        <v>20609</v>
      </c>
      <c r="O1668" s="1260" t="s">
        <v>20606</v>
      </c>
      <c r="P1668" s="1260" t="s">
        <v>20610</v>
      </c>
      <c r="Q1668" s="1260" t="s">
        <v>20611</v>
      </c>
      <c r="R1668" s="1260" t="s">
        <v>20610</v>
      </c>
      <c r="S1668" s="1259">
        <v>1</v>
      </c>
      <c r="T1668" s="1260" t="s">
        <v>20612</v>
      </c>
      <c r="U1668" s="1260" t="s">
        <v>11921</v>
      </c>
      <c r="V1668" s="1260" t="s">
        <v>18313</v>
      </c>
      <c r="W1668" s="1259">
        <v>0</v>
      </c>
      <c r="X1668" s="1259">
        <v>1007</v>
      </c>
      <c r="Y1668" s="1259">
        <v>0</v>
      </c>
    </row>
    <row r="1669" spans="1:25">
      <c r="A1669" s="1350">
        <v>11202000915</v>
      </c>
      <c r="B1669" s="1260"/>
      <c r="C1669" s="1260" t="s">
        <v>20613</v>
      </c>
      <c r="D1669" s="1260" t="s">
        <v>11782</v>
      </c>
      <c r="E1669" s="1260" t="s">
        <v>11203</v>
      </c>
      <c r="F1669" s="1260" t="s">
        <v>11176</v>
      </c>
      <c r="G1669" s="1260" t="s">
        <v>20614</v>
      </c>
      <c r="H1669" s="1260" t="s">
        <v>11153</v>
      </c>
      <c r="I1669" s="1260" t="s">
        <v>11177</v>
      </c>
      <c r="J1669" s="1259">
        <v>7431207</v>
      </c>
      <c r="K1669" s="1260" t="s">
        <v>11221</v>
      </c>
      <c r="L1669" s="1260" t="s">
        <v>11155</v>
      </c>
      <c r="M1669" s="1260" t="s">
        <v>2245</v>
      </c>
      <c r="N1669" s="1260" t="s">
        <v>11784</v>
      </c>
      <c r="O1669" s="1260" t="s">
        <v>11782</v>
      </c>
      <c r="P1669" s="1260" t="s">
        <v>11785</v>
      </c>
      <c r="Q1669" s="1260"/>
      <c r="R1669" s="1260" t="s">
        <v>11786</v>
      </c>
      <c r="S1669" s="1259">
        <v>1</v>
      </c>
      <c r="T1669" s="1260"/>
      <c r="U1669" s="1260" t="s">
        <v>11269</v>
      </c>
      <c r="V1669" s="1260" t="s">
        <v>11787</v>
      </c>
      <c r="W1669" s="1259">
        <v>0</v>
      </c>
      <c r="X1669" s="1259">
        <v>1007</v>
      </c>
      <c r="Y1669" s="1259">
        <v>0</v>
      </c>
    </row>
    <row r="1670" spans="1:25">
      <c r="A1670" s="1350">
        <v>11202000914</v>
      </c>
      <c r="B1670" s="1260"/>
      <c r="C1670" s="1260" t="s">
        <v>20615</v>
      </c>
      <c r="D1670" s="1260" t="s">
        <v>20616</v>
      </c>
      <c r="E1670" s="1260" t="s">
        <v>20617</v>
      </c>
      <c r="F1670" s="1260" t="s">
        <v>20618</v>
      </c>
      <c r="G1670" s="1260" t="s">
        <v>20619</v>
      </c>
      <c r="H1670" s="1260" t="s">
        <v>11153</v>
      </c>
      <c r="I1670" s="1260" t="s">
        <v>10976</v>
      </c>
      <c r="J1670" s="1259">
        <v>7431206</v>
      </c>
      <c r="K1670" s="1260" t="s">
        <v>11221</v>
      </c>
      <c r="L1670" s="1260" t="s">
        <v>11155</v>
      </c>
      <c r="M1670" s="1260" t="s">
        <v>262</v>
      </c>
      <c r="N1670" s="1260"/>
      <c r="O1670" s="1260" t="s">
        <v>20616</v>
      </c>
      <c r="P1670" s="1259">
        <v>8952220</v>
      </c>
      <c r="Q1670" s="1260" t="s">
        <v>10976</v>
      </c>
      <c r="R1670" s="1259">
        <v>8952220</v>
      </c>
      <c r="S1670" s="1259">
        <v>1</v>
      </c>
      <c r="T1670" s="1260"/>
      <c r="U1670" s="1260"/>
      <c r="V1670" s="1260"/>
      <c r="W1670" s="1259">
        <v>0</v>
      </c>
      <c r="X1670" s="1259">
        <v>1007</v>
      </c>
      <c r="Y1670" s="1259">
        <v>0</v>
      </c>
    </row>
    <row r="1671" spans="1:25">
      <c r="A1671" s="1350">
        <v>11202000913</v>
      </c>
      <c r="B1671" s="1260"/>
      <c r="C1671" s="1260" t="s">
        <v>20620</v>
      </c>
      <c r="D1671" s="1260" t="s">
        <v>20621</v>
      </c>
      <c r="E1671" s="1260" t="s">
        <v>11175</v>
      </c>
      <c r="F1671" s="1260" t="s">
        <v>11295</v>
      </c>
      <c r="G1671" s="1260" t="s">
        <v>20622</v>
      </c>
      <c r="H1671" s="1260" t="s">
        <v>11153</v>
      </c>
      <c r="I1671" s="1260" t="s">
        <v>10976</v>
      </c>
      <c r="J1671" s="1259">
        <v>7431205</v>
      </c>
      <c r="K1671" s="1260" t="s">
        <v>11375</v>
      </c>
      <c r="L1671" s="1260" t="s">
        <v>11155</v>
      </c>
      <c r="M1671" s="1260" t="s">
        <v>1986</v>
      </c>
      <c r="N1671" s="1260" t="s">
        <v>20623</v>
      </c>
      <c r="O1671" s="1260" t="s">
        <v>20621</v>
      </c>
      <c r="P1671" s="1260"/>
      <c r="Q1671" s="1260"/>
      <c r="R1671" s="1260"/>
      <c r="S1671" s="1259">
        <v>1</v>
      </c>
      <c r="T1671" s="1260"/>
      <c r="U1671" s="1260" t="s">
        <v>11158</v>
      </c>
      <c r="V1671" s="1260" t="s">
        <v>12401</v>
      </c>
      <c r="W1671" s="1259">
        <v>0</v>
      </c>
      <c r="X1671" s="1259">
        <v>1008</v>
      </c>
      <c r="Y1671" s="1259">
        <v>0</v>
      </c>
    </row>
    <row r="1672" spans="1:25">
      <c r="A1672" s="1350">
        <v>11202000912</v>
      </c>
      <c r="B1672" s="1260"/>
      <c r="C1672" s="1260" t="s">
        <v>20624</v>
      </c>
      <c r="D1672" s="1260" t="s">
        <v>20625</v>
      </c>
      <c r="E1672" s="1260" t="s">
        <v>11190</v>
      </c>
      <c r="F1672" s="1260" t="s">
        <v>20592</v>
      </c>
      <c r="G1672" s="1260" t="s">
        <v>20626</v>
      </c>
      <c r="H1672" s="1260" t="s">
        <v>11153</v>
      </c>
      <c r="I1672" s="1260" t="s">
        <v>10976</v>
      </c>
      <c r="J1672" s="1259">
        <v>7431204</v>
      </c>
      <c r="K1672" s="1260" t="s">
        <v>11221</v>
      </c>
      <c r="L1672" s="1260" t="s">
        <v>11155</v>
      </c>
      <c r="M1672" s="1260" t="s">
        <v>2533</v>
      </c>
      <c r="N1672" s="1260" t="s">
        <v>20627</v>
      </c>
      <c r="O1672" s="1260" t="s">
        <v>20625</v>
      </c>
      <c r="P1672" s="1260" t="s">
        <v>20628</v>
      </c>
      <c r="Q1672" s="1260"/>
      <c r="R1672" s="1260" t="s">
        <v>20628</v>
      </c>
      <c r="S1672" s="1259">
        <v>1</v>
      </c>
      <c r="T1672" s="1260"/>
      <c r="U1672" s="1260" t="s">
        <v>11158</v>
      </c>
      <c r="V1672" s="1260" t="s">
        <v>11762</v>
      </c>
      <c r="W1672" s="1259">
        <v>0</v>
      </c>
      <c r="X1672" s="1259">
        <v>1007</v>
      </c>
      <c r="Y1672" s="1259">
        <v>0</v>
      </c>
    </row>
    <row r="1673" spans="1:25">
      <c r="A1673" s="1350">
        <v>11202000911</v>
      </c>
      <c r="B1673" s="1260"/>
      <c r="C1673" s="1260" t="s">
        <v>20629</v>
      </c>
      <c r="D1673" s="1260" t="s">
        <v>20630</v>
      </c>
      <c r="E1673" s="1260" t="s">
        <v>11668</v>
      </c>
      <c r="F1673" s="1260" t="s">
        <v>20631</v>
      </c>
      <c r="G1673" s="1260" t="s">
        <v>20632</v>
      </c>
      <c r="H1673" s="1260" t="s">
        <v>11153</v>
      </c>
      <c r="I1673" s="1260" t="s">
        <v>10976</v>
      </c>
      <c r="J1673" s="1259">
        <v>7431203</v>
      </c>
      <c r="K1673" s="1260" t="s">
        <v>11221</v>
      </c>
      <c r="L1673" s="1260" t="s">
        <v>11155</v>
      </c>
      <c r="M1673" s="1260" t="s">
        <v>1983</v>
      </c>
      <c r="N1673" s="1260" t="s">
        <v>20633</v>
      </c>
      <c r="O1673" s="1260" t="s">
        <v>20630</v>
      </c>
      <c r="P1673" s="1260"/>
      <c r="Q1673" s="1260" t="s">
        <v>10976</v>
      </c>
      <c r="R1673" s="1259">
        <v>8952220</v>
      </c>
      <c r="S1673" s="1259">
        <v>1</v>
      </c>
      <c r="T1673" s="1260"/>
      <c r="U1673" s="1260" t="s">
        <v>11158</v>
      </c>
      <c r="V1673" s="1260" t="s">
        <v>12401</v>
      </c>
      <c r="W1673" s="1259">
        <v>0</v>
      </c>
      <c r="X1673" s="1259">
        <v>1007</v>
      </c>
      <c r="Y1673" s="1259">
        <v>0</v>
      </c>
    </row>
    <row r="1674" spans="1:25">
      <c r="A1674" s="1350">
        <v>11202000910</v>
      </c>
      <c r="B1674" s="1260" t="s">
        <v>20634</v>
      </c>
      <c r="C1674" s="1260" t="s">
        <v>20635</v>
      </c>
      <c r="D1674" s="1260" t="s">
        <v>20636</v>
      </c>
      <c r="E1674" s="1260" t="s">
        <v>11509</v>
      </c>
      <c r="F1674" s="1260" t="s">
        <v>20165</v>
      </c>
      <c r="G1674" s="1260" t="s">
        <v>20637</v>
      </c>
      <c r="H1674" s="1260" t="s">
        <v>11153</v>
      </c>
      <c r="I1674" s="1260" t="s">
        <v>11164</v>
      </c>
      <c r="J1674" s="1259">
        <v>7431202</v>
      </c>
      <c r="K1674" s="1260" t="s">
        <v>11221</v>
      </c>
      <c r="L1674" s="1260" t="s">
        <v>11155</v>
      </c>
      <c r="M1674" s="1260" t="s">
        <v>2163</v>
      </c>
      <c r="N1674" s="1260" t="s">
        <v>20638</v>
      </c>
      <c r="O1674" s="1260" t="s">
        <v>20636</v>
      </c>
      <c r="P1674" s="1260" t="s">
        <v>20639</v>
      </c>
      <c r="Q1674" s="1260" t="s">
        <v>11877</v>
      </c>
      <c r="R1674" s="1260" t="s">
        <v>20639</v>
      </c>
      <c r="S1674" s="1259">
        <v>1</v>
      </c>
      <c r="T1674" s="1260" t="s">
        <v>20640</v>
      </c>
      <c r="U1674" s="1260" t="s">
        <v>11290</v>
      </c>
      <c r="V1674" s="1260" t="s">
        <v>18803</v>
      </c>
      <c r="W1674" s="1259">
        <v>0</v>
      </c>
      <c r="X1674" s="1259">
        <v>1007</v>
      </c>
      <c r="Y1674" s="1259">
        <v>0</v>
      </c>
    </row>
    <row r="1675" spans="1:25">
      <c r="A1675" s="1350">
        <v>11202000909</v>
      </c>
      <c r="B1675" s="1260"/>
      <c r="C1675" s="1260" t="s">
        <v>20641</v>
      </c>
      <c r="D1675" s="1260" t="s">
        <v>20642</v>
      </c>
      <c r="E1675" s="1260" t="s">
        <v>11203</v>
      </c>
      <c r="F1675" s="1260" t="s">
        <v>20643</v>
      </c>
      <c r="G1675" s="1260" t="s">
        <v>20644</v>
      </c>
      <c r="H1675" s="1260" t="s">
        <v>11153</v>
      </c>
      <c r="I1675" s="1260" t="s">
        <v>10976</v>
      </c>
      <c r="J1675" s="1259">
        <v>7431201</v>
      </c>
      <c r="K1675" s="1260" t="s">
        <v>11375</v>
      </c>
      <c r="L1675" s="1260" t="s">
        <v>11155</v>
      </c>
      <c r="M1675" s="1260" t="s">
        <v>2031</v>
      </c>
      <c r="N1675" s="1260" t="s">
        <v>20645</v>
      </c>
      <c r="O1675" s="1260" t="s">
        <v>20642</v>
      </c>
      <c r="P1675" s="1260" t="s">
        <v>20646</v>
      </c>
      <c r="Q1675" s="1260"/>
      <c r="R1675" s="1260"/>
      <c r="S1675" s="1259">
        <v>1</v>
      </c>
      <c r="T1675" s="1260"/>
      <c r="U1675" s="1260" t="s">
        <v>11231</v>
      </c>
      <c r="V1675" s="1260" t="s">
        <v>12201</v>
      </c>
      <c r="W1675" s="1259">
        <v>0</v>
      </c>
      <c r="X1675" s="1259">
        <v>1008</v>
      </c>
      <c r="Y1675" s="1259">
        <v>0</v>
      </c>
    </row>
    <row r="1676" spans="1:25">
      <c r="A1676" s="1350">
        <v>11202000908</v>
      </c>
      <c r="B1676" s="1260"/>
      <c r="C1676" s="1260" t="s">
        <v>20647</v>
      </c>
      <c r="D1676" s="1260" t="s">
        <v>20648</v>
      </c>
      <c r="E1676" s="1260" t="s">
        <v>20649</v>
      </c>
      <c r="F1676" s="1260" t="s">
        <v>20592</v>
      </c>
      <c r="G1676" s="1260" t="s">
        <v>20650</v>
      </c>
      <c r="H1676" s="1260" t="s">
        <v>11153</v>
      </c>
      <c r="I1676" s="1260" t="s">
        <v>10976</v>
      </c>
      <c r="J1676" s="1259">
        <v>7431200</v>
      </c>
      <c r="K1676" s="1260" t="s">
        <v>11221</v>
      </c>
      <c r="L1676" s="1260" t="s">
        <v>11155</v>
      </c>
      <c r="M1676" s="1260" t="s">
        <v>1424</v>
      </c>
      <c r="N1676" s="1260" t="s">
        <v>20651</v>
      </c>
      <c r="O1676" s="1260" t="s">
        <v>20648</v>
      </c>
      <c r="P1676" s="1260" t="s">
        <v>20652</v>
      </c>
      <c r="Q1676" s="1260"/>
      <c r="R1676" s="1260"/>
      <c r="S1676" s="1259">
        <v>1</v>
      </c>
      <c r="T1676" s="1260"/>
      <c r="U1676" s="1260" t="s">
        <v>11231</v>
      </c>
      <c r="V1676" s="1260" t="s">
        <v>15978</v>
      </c>
      <c r="W1676" s="1259">
        <v>0</v>
      </c>
      <c r="X1676" s="1259">
        <v>1007</v>
      </c>
      <c r="Y1676" s="1259">
        <v>0</v>
      </c>
    </row>
    <row r="1677" spans="1:25">
      <c r="A1677" s="1350">
        <v>11202000907</v>
      </c>
      <c r="B1677" s="1260"/>
      <c r="C1677" s="1260" t="s">
        <v>20653</v>
      </c>
      <c r="D1677" s="1260" t="s">
        <v>20654</v>
      </c>
      <c r="E1677" s="1260" t="s">
        <v>11509</v>
      </c>
      <c r="F1677" s="1260" t="s">
        <v>20592</v>
      </c>
      <c r="G1677" s="1260" t="s">
        <v>20655</v>
      </c>
      <c r="H1677" s="1260" t="s">
        <v>11153</v>
      </c>
      <c r="I1677" s="1260" t="s">
        <v>10976</v>
      </c>
      <c r="J1677" s="1259">
        <v>7431199</v>
      </c>
      <c r="K1677" s="1260" t="s">
        <v>11221</v>
      </c>
      <c r="L1677" s="1260" t="s">
        <v>11155</v>
      </c>
      <c r="M1677" s="1260" t="s">
        <v>1276</v>
      </c>
      <c r="N1677" s="1260" t="s">
        <v>20656</v>
      </c>
      <c r="O1677" s="1260" t="s">
        <v>20654</v>
      </c>
      <c r="P1677" s="1260" t="s">
        <v>16989</v>
      </c>
      <c r="Q1677" s="1260"/>
      <c r="R1677" s="1260"/>
      <c r="S1677" s="1259">
        <v>1</v>
      </c>
      <c r="T1677" s="1260"/>
      <c r="U1677" s="1260" t="s">
        <v>11158</v>
      </c>
      <c r="V1677" s="1260" t="s">
        <v>16315</v>
      </c>
      <c r="W1677" s="1259">
        <v>0</v>
      </c>
      <c r="X1677" s="1259">
        <v>1007</v>
      </c>
      <c r="Y1677" s="1259">
        <v>0</v>
      </c>
    </row>
    <row r="1678" spans="1:25">
      <c r="A1678" s="1350">
        <v>11202000906</v>
      </c>
      <c r="B1678" s="1260"/>
      <c r="C1678" s="1260" t="s">
        <v>20657</v>
      </c>
      <c r="D1678" s="1260" t="s">
        <v>20658</v>
      </c>
      <c r="E1678" s="1260" t="s">
        <v>11353</v>
      </c>
      <c r="F1678" s="1260" t="s">
        <v>11176</v>
      </c>
      <c r="G1678" s="1260" t="s">
        <v>20659</v>
      </c>
      <c r="H1678" s="1260" t="s">
        <v>11153</v>
      </c>
      <c r="I1678" s="1260" t="s">
        <v>11177</v>
      </c>
      <c r="J1678" s="1259">
        <v>7431198</v>
      </c>
      <c r="K1678" s="1260" t="s">
        <v>11221</v>
      </c>
      <c r="L1678" s="1260" t="s">
        <v>11155</v>
      </c>
      <c r="M1678" s="1260" t="s">
        <v>262</v>
      </c>
      <c r="N1678" s="1260"/>
      <c r="O1678" s="1260" t="s">
        <v>20658</v>
      </c>
      <c r="P1678" s="1260"/>
      <c r="Q1678" s="1260"/>
      <c r="R1678" s="1260"/>
      <c r="S1678" s="1259">
        <v>1</v>
      </c>
      <c r="T1678" s="1260"/>
      <c r="U1678" s="1260"/>
      <c r="V1678" s="1260"/>
      <c r="W1678" s="1259">
        <v>0</v>
      </c>
      <c r="X1678" s="1259">
        <v>1007</v>
      </c>
      <c r="Y1678" s="1259">
        <v>0</v>
      </c>
    </row>
    <row r="1679" spans="1:25">
      <c r="A1679" s="1350">
        <v>11202000905</v>
      </c>
      <c r="B1679" s="1260"/>
      <c r="C1679" s="1260" t="s">
        <v>20660</v>
      </c>
      <c r="D1679" s="1260" t="s">
        <v>20661</v>
      </c>
      <c r="E1679" s="1260" t="s">
        <v>20662</v>
      </c>
      <c r="F1679" s="1260" t="s">
        <v>11295</v>
      </c>
      <c r="G1679" s="1260" t="s">
        <v>20663</v>
      </c>
      <c r="H1679" s="1260" t="s">
        <v>11153</v>
      </c>
      <c r="I1679" s="1260" t="s">
        <v>10976</v>
      </c>
      <c r="J1679" s="1259">
        <v>7431197</v>
      </c>
      <c r="K1679" s="1260" t="s">
        <v>11221</v>
      </c>
      <c r="L1679" s="1260" t="s">
        <v>11155</v>
      </c>
      <c r="M1679" s="1260" t="s">
        <v>262</v>
      </c>
      <c r="N1679" s="1260"/>
      <c r="O1679" s="1260" t="s">
        <v>20661</v>
      </c>
      <c r="P1679" s="1259">
        <v>8952220</v>
      </c>
      <c r="Q1679" s="1260" t="s">
        <v>10976</v>
      </c>
      <c r="R1679" s="1259">
        <v>8952220</v>
      </c>
      <c r="S1679" s="1259">
        <v>1</v>
      </c>
      <c r="T1679" s="1260"/>
      <c r="U1679" s="1260"/>
      <c r="V1679" s="1260"/>
      <c r="W1679" s="1259">
        <v>0</v>
      </c>
      <c r="X1679" s="1259">
        <v>1007</v>
      </c>
      <c r="Y1679" s="1259">
        <v>0</v>
      </c>
    </row>
    <row r="1680" spans="1:25">
      <c r="A1680" s="1350">
        <v>11202000904</v>
      </c>
      <c r="B1680" s="1260"/>
      <c r="C1680" s="1260" t="s">
        <v>20660</v>
      </c>
      <c r="D1680" s="1260" t="s">
        <v>20664</v>
      </c>
      <c r="E1680" s="1260" t="s">
        <v>11190</v>
      </c>
      <c r="F1680" s="1260"/>
      <c r="G1680" s="1260"/>
      <c r="H1680" s="1260" t="s">
        <v>11153</v>
      </c>
      <c r="I1680" s="1260" t="s">
        <v>10976</v>
      </c>
      <c r="J1680" s="1259">
        <v>7431196</v>
      </c>
      <c r="K1680" s="1260" t="s">
        <v>11221</v>
      </c>
      <c r="L1680" s="1260" t="s">
        <v>11275</v>
      </c>
      <c r="M1680" s="1260" t="s">
        <v>1944</v>
      </c>
      <c r="N1680" s="1260" t="s">
        <v>20665</v>
      </c>
      <c r="O1680" s="1260" t="s">
        <v>20664</v>
      </c>
      <c r="P1680" s="1260" t="s">
        <v>12623</v>
      </c>
      <c r="Q1680" s="1260"/>
      <c r="R1680" s="1260" t="s">
        <v>20666</v>
      </c>
      <c r="S1680" s="1259">
        <v>1</v>
      </c>
      <c r="T1680" s="1260"/>
      <c r="U1680" s="1260" t="s">
        <v>11396</v>
      </c>
      <c r="V1680" s="1260" t="s">
        <v>11780</v>
      </c>
      <c r="W1680" s="1259">
        <v>0</v>
      </c>
      <c r="X1680" s="1259">
        <v>1007</v>
      </c>
      <c r="Y1680" s="1259">
        <v>2</v>
      </c>
    </row>
    <row r="1681" spans="1:25">
      <c r="A1681" s="1350">
        <v>11202000903</v>
      </c>
      <c r="B1681" s="1260"/>
      <c r="C1681" s="1260" t="s">
        <v>20667</v>
      </c>
      <c r="D1681" s="1260" t="s">
        <v>20668</v>
      </c>
      <c r="E1681" s="1260" t="s">
        <v>11190</v>
      </c>
      <c r="F1681" s="1260" t="s">
        <v>11295</v>
      </c>
      <c r="G1681" s="1260" t="s">
        <v>20669</v>
      </c>
      <c r="H1681" s="1260" t="s">
        <v>11153</v>
      </c>
      <c r="I1681" s="1260" t="s">
        <v>10976</v>
      </c>
      <c r="J1681" s="1259">
        <v>7431195</v>
      </c>
      <c r="K1681" s="1260" t="s">
        <v>11375</v>
      </c>
      <c r="L1681" s="1260" t="s">
        <v>11155</v>
      </c>
      <c r="M1681" s="1260" t="s">
        <v>1950</v>
      </c>
      <c r="N1681" s="1260" t="s">
        <v>20670</v>
      </c>
      <c r="O1681" s="1260" t="s">
        <v>20668</v>
      </c>
      <c r="P1681" s="1260" t="s">
        <v>20671</v>
      </c>
      <c r="Q1681" s="1260"/>
      <c r="R1681" s="1260"/>
      <c r="S1681" s="1259">
        <v>1</v>
      </c>
      <c r="T1681" s="1260"/>
      <c r="U1681" s="1260" t="s">
        <v>11396</v>
      </c>
      <c r="V1681" s="1260" t="s">
        <v>12816</v>
      </c>
      <c r="W1681" s="1259">
        <v>0</v>
      </c>
      <c r="X1681" s="1259">
        <v>1008</v>
      </c>
      <c r="Y1681" s="1259">
        <v>0</v>
      </c>
    </row>
    <row r="1682" spans="1:25">
      <c r="A1682" s="1350">
        <v>11202000902</v>
      </c>
      <c r="B1682" s="1260"/>
      <c r="C1682" s="1260" t="s">
        <v>20672</v>
      </c>
      <c r="D1682" s="1260" t="s">
        <v>20673</v>
      </c>
      <c r="E1682" s="1260" t="s">
        <v>17370</v>
      </c>
      <c r="F1682" s="1260" t="s">
        <v>20674</v>
      </c>
      <c r="G1682" s="1260" t="s">
        <v>20675</v>
      </c>
      <c r="H1682" s="1260" t="s">
        <v>11153</v>
      </c>
      <c r="I1682" s="1260" t="s">
        <v>11243</v>
      </c>
      <c r="J1682" s="1259">
        <v>7431194</v>
      </c>
      <c r="K1682" s="1260" t="s">
        <v>11221</v>
      </c>
      <c r="L1682" s="1260" t="s">
        <v>11155</v>
      </c>
      <c r="M1682" s="1260" t="s">
        <v>262</v>
      </c>
      <c r="N1682" s="1260"/>
      <c r="O1682" s="1260" t="s">
        <v>20673</v>
      </c>
      <c r="P1682" s="1260"/>
      <c r="Q1682" s="1260"/>
      <c r="R1682" s="1260"/>
      <c r="S1682" s="1259">
        <v>1</v>
      </c>
      <c r="T1682" s="1260"/>
      <c r="U1682" s="1260"/>
      <c r="V1682" s="1260"/>
      <c r="W1682" s="1259">
        <v>0</v>
      </c>
      <c r="X1682" s="1259">
        <v>1007</v>
      </c>
      <c r="Y1682" s="1259">
        <v>0</v>
      </c>
    </row>
    <row r="1683" spans="1:25">
      <c r="A1683" s="1350">
        <v>11202000901</v>
      </c>
      <c r="B1683" s="1260" t="s">
        <v>20676</v>
      </c>
      <c r="C1683" s="1260" t="s">
        <v>20677</v>
      </c>
      <c r="D1683" s="1260" t="s">
        <v>20678</v>
      </c>
      <c r="E1683" s="1260" t="s">
        <v>11190</v>
      </c>
      <c r="F1683" s="1260" t="s">
        <v>20306</v>
      </c>
      <c r="G1683" s="1260" t="s">
        <v>20679</v>
      </c>
      <c r="H1683" s="1260" t="s">
        <v>11153</v>
      </c>
      <c r="I1683" s="1260" t="s">
        <v>11164</v>
      </c>
      <c r="J1683" s="1259">
        <v>7431193</v>
      </c>
      <c r="K1683" s="1260" t="s">
        <v>11221</v>
      </c>
      <c r="L1683" s="1260" t="s">
        <v>11155</v>
      </c>
      <c r="M1683" s="1260" t="s">
        <v>2259</v>
      </c>
      <c r="N1683" s="1260" t="s">
        <v>20680</v>
      </c>
      <c r="O1683" s="1260" t="s">
        <v>20678</v>
      </c>
      <c r="P1683" s="1260" t="s">
        <v>20681</v>
      </c>
      <c r="Q1683" s="1260" t="s">
        <v>11769</v>
      </c>
      <c r="R1683" s="1260" t="s">
        <v>20682</v>
      </c>
      <c r="S1683" s="1259">
        <v>1</v>
      </c>
      <c r="T1683" s="1260" t="s">
        <v>20683</v>
      </c>
      <c r="U1683" s="1260" t="s">
        <v>11209</v>
      </c>
      <c r="V1683" s="1260" t="s">
        <v>19013</v>
      </c>
      <c r="W1683" s="1259">
        <v>0</v>
      </c>
      <c r="X1683" s="1259">
        <v>1007</v>
      </c>
      <c r="Y1683" s="1259">
        <v>0</v>
      </c>
    </row>
    <row r="1684" spans="1:25">
      <c r="A1684" s="1350">
        <v>11202000900</v>
      </c>
      <c r="B1684" s="1260"/>
      <c r="C1684" s="1260" t="s">
        <v>20684</v>
      </c>
      <c r="D1684" s="1260" t="s">
        <v>20685</v>
      </c>
      <c r="E1684" s="1260" t="s">
        <v>11426</v>
      </c>
      <c r="F1684" s="1260" t="s">
        <v>11346</v>
      </c>
      <c r="G1684" s="1260" t="s">
        <v>20686</v>
      </c>
      <c r="H1684" s="1260" t="s">
        <v>11153</v>
      </c>
      <c r="I1684" s="1260" t="s">
        <v>10976</v>
      </c>
      <c r="J1684" s="1259">
        <v>7431192</v>
      </c>
      <c r="K1684" s="1260" t="s">
        <v>11221</v>
      </c>
      <c r="L1684" s="1260" t="s">
        <v>11155</v>
      </c>
      <c r="M1684" s="1260" t="s">
        <v>2529</v>
      </c>
      <c r="N1684" s="1260" t="s">
        <v>20687</v>
      </c>
      <c r="O1684" s="1260" t="s">
        <v>20685</v>
      </c>
      <c r="P1684" s="1259">
        <v>8961871</v>
      </c>
      <c r="Q1684" s="1260"/>
      <c r="R1684" s="1260"/>
      <c r="S1684" s="1259">
        <v>1</v>
      </c>
      <c r="T1684" s="1260"/>
      <c r="U1684" s="1260" t="s">
        <v>11231</v>
      </c>
      <c r="V1684" s="1260" t="s">
        <v>11307</v>
      </c>
      <c r="W1684" s="1259">
        <v>0</v>
      </c>
      <c r="X1684" s="1259">
        <v>1007</v>
      </c>
      <c r="Y1684" s="1259">
        <v>0</v>
      </c>
    </row>
    <row r="1685" spans="1:25">
      <c r="A1685" s="1350">
        <v>11202000899</v>
      </c>
      <c r="B1685" s="1260"/>
      <c r="C1685" s="1260" t="s">
        <v>20672</v>
      </c>
      <c r="D1685" s="1260" t="s">
        <v>20688</v>
      </c>
      <c r="E1685" s="1260" t="s">
        <v>11175</v>
      </c>
      <c r="F1685" s="1260" t="s">
        <v>15269</v>
      </c>
      <c r="G1685" s="1260" t="s">
        <v>20689</v>
      </c>
      <c r="H1685" s="1260" t="s">
        <v>11153</v>
      </c>
      <c r="I1685" s="1260" t="s">
        <v>11164</v>
      </c>
      <c r="J1685" s="1259">
        <v>7431191</v>
      </c>
      <c r="K1685" s="1260" t="s">
        <v>11221</v>
      </c>
      <c r="L1685" s="1260" t="s">
        <v>11155</v>
      </c>
      <c r="M1685" s="1260" t="s">
        <v>2154</v>
      </c>
      <c r="N1685" s="1260" t="s">
        <v>20690</v>
      </c>
      <c r="O1685" s="1260" t="s">
        <v>20688</v>
      </c>
      <c r="P1685" s="1260" t="s">
        <v>20691</v>
      </c>
      <c r="Q1685" s="1260" t="s">
        <v>13434</v>
      </c>
      <c r="R1685" s="1260" t="s">
        <v>20691</v>
      </c>
      <c r="S1685" s="1259">
        <v>1</v>
      </c>
      <c r="T1685" s="1260" t="s">
        <v>20692</v>
      </c>
      <c r="U1685" s="1260" t="s">
        <v>11256</v>
      </c>
      <c r="V1685" s="1260" t="s">
        <v>15815</v>
      </c>
      <c r="W1685" s="1259">
        <v>0</v>
      </c>
      <c r="X1685" s="1259">
        <v>1007</v>
      </c>
      <c r="Y1685" s="1259">
        <v>0</v>
      </c>
    </row>
    <row r="1686" spans="1:25">
      <c r="A1686" s="1350">
        <v>11202000898</v>
      </c>
      <c r="B1686" s="1260" t="s">
        <v>20693</v>
      </c>
      <c r="C1686" s="1260" t="s">
        <v>20694</v>
      </c>
      <c r="D1686" s="1260" t="s">
        <v>20695</v>
      </c>
      <c r="E1686" s="1260" t="s">
        <v>16926</v>
      </c>
      <c r="F1686" s="1260" t="s">
        <v>11176</v>
      </c>
      <c r="G1686" s="1260" t="s">
        <v>20696</v>
      </c>
      <c r="H1686" s="1260" t="s">
        <v>11153</v>
      </c>
      <c r="I1686" s="1260" t="s">
        <v>11177</v>
      </c>
      <c r="J1686" s="1259">
        <v>7431190</v>
      </c>
      <c r="K1686" s="1260" t="s">
        <v>11221</v>
      </c>
      <c r="L1686" s="1260" t="s">
        <v>11155</v>
      </c>
      <c r="M1686" s="1260" t="s">
        <v>2553</v>
      </c>
      <c r="N1686" s="1260" t="s">
        <v>20697</v>
      </c>
      <c r="O1686" s="1260" t="s">
        <v>20695</v>
      </c>
      <c r="P1686" s="1260" t="s">
        <v>20698</v>
      </c>
      <c r="Q1686" s="1260" t="s">
        <v>12515</v>
      </c>
      <c r="R1686" s="1260" t="s">
        <v>20699</v>
      </c>
      <c r="S1686" s="1259">
        <v>1</v>
      </c>
      <c r="T1686" s="1260" t="s">
        <v>20700</v>
      </c>
      <c r="U1686" s="1260" t="s">
        <v>11198</v>
      </c>
      <c r="V1686" s="1260" t="s">
        <v>14303</v>
      </c>
      <c r="W1686" s="1259">
        <v>0</v>
      </c>
      <c r="X1686" s="1259">
        <v>1007</v>
      </c>
      <c r="Y1686" s="1259">
        <v>0</v>
      </c>
    </row>
    <row r="1687" spans="1:25">
      <c r="A1687" s="1350">
        <v>11202000897</v>
      </c>
      <c r="B1687" s="1260"/>
      <c r="C1687" s="1260" t="s">
        <v>20701</v>
      </c>
      <c r="D1687" s="1260" t="s">
        <v>20702</v>
      </c>
      <c r="E1687" s="1260" t="s">
        <v>11190</v>
      </c>
      <c r="F1687" s="1260" t="s">
        <v>11295</v>
      </c>
      <c r="G1687" s="1260" t="s">
        <v>20703</v>
      </c>
      <c r="H1687" s="1260" t="s">
        <v>11153</v>
      </c>
      <c r="I1687" s="1260" t="s">
        <v>10976</v>
      </c>
      <c r="J1687" s="1259">
        <v>7431189</v>
      </c>
      <c r="K1687" s="1260" t="s">
        <v>11375</v>
      </c>
      <c r="L1687" s="1260" t="s">
        <v>11155</v>
      </c>
      <c r="M1687" s="1260" t="s">
        <v>262</v>
      </c>
      <c r="N1687" s="1260"/>
      <c r="O1687" s="1260" t="s">
        <v>20702</v>
      </c>
      <c r="P1687" s="1260" t="s">
        <v>20704</v>
      </c>
      <c r="Q1687" s="1260" t="s">
        <v>12131</v>
      </c>
      <c r="R1687" s="1260" t="s">
        <v>20704</v>
      </c>
      <c r="S1687" s="1259">
        <v>1</v>
      </c>
      <c r="T1687" s="1260"/>
      <c r="U1687" s="1260"/>
      <c r="V1687" s="1260"/>
      <c r="W1687" s="1259">
        <v>0</v>
      </c>
      <c r="X1687" s="1259">
        <v>1008</v>
      </c>
      <c r="Y1687" s="1259">
        <v>0</v>
      </c>
    </row>
    <row r="1688" spans="1:25">
      <c r="A1688" s="1350">
        <v>11202000896</v>
      </c>
      <c r="B1688" s="1260" t="s">
        <v>20705</v>
      </c>
      <c r="C1688" s="1260" t="s">
        <v>20706</v>
      </c>
      <c r="D1688" s="1260" t="s">
        <v>20707</v>
      </c>
      <c r="E1688" s="1260" t="s">
        <v>11190</v>
      </c>
      <c r="F1688" s="1260" t="s">
        <v>11295</v>
      </c>
      <c r="G1688" s="1260" t="s">
        <v>20708</v>
      </c>
      <c r="H1688" s="1260" t="s">
        <v>11153</v>
      </c>
      <c r="I1688" s="1260" t="s">
        <v>10976</v>
      </c>
      <c r="J1688" s="1259">
        <v>7431188</v>
      </c>
      <c r="K1688" s="1260" t="s">
        <v>11221</v>
      </c>
      <c r="L1688" s="1260" t="s">
        <v>11385</v>
      </c>
      <c r="M1688" s="1260" t="s">
        <v>1944</v>
      </c>
      <c r="N1688" s="1260" t="s">
        <v>20709</v>
      </c>
      <c r="O1688" s="1260" t="s">
        <v>20707</v>
      </c>
      <c r="P1688" s="1260" t="s">
        <v>20710</v>
      </c>
      <c r="Q1688" s="1260" t="s">
        <v>11867</v>
      </c>
      <c r="R1688" s="1260" t="s">
        <v>20710</v>
      </c>
      <c r="S1688" s="1259">
        <v>1</v>
      </c>
      <c r="T1688" s="1260" t="s">
        <v>20711</v>
      </c>
      <c r="U1688" s="1260" t="s">
        <v>11396</v>
      </c>
      <c r="V1688" s="1260" t="s">
        <v>12022</v>
      </c>
      <c r="W1688" s="1259">
        <v>113</v>
      </c>
      <c r="X1688" s="1259">
        <v>1007</v>
      </c>
      <c r="Y1688" s="1259">
        <v>1</v>
      </c>
    </row>
    <row r="1689" spans="1:25">
      <c r="A1689" s="1350">
        <v>11202000895</v>
      </c>
      <c r="B1689" s="1260"/>
      <c r="C1689" s="1260" t="s">
        <v>20712</v>
      </c>
      <c r="D1689" s="1260" t="s">
        <v>20713</v>
      </c>
      <c r="E1689" s="1260" t="s">
        <v>11426</v>
      </c>
      <c r="F1689" s="1260" t="s">
        <v>11295</v>
      </c>
      <c r="G1689" s="1260" t="s">
        <v>20714</v>
      </c>
      <c r="H1689" s="1260" t="s">
        <v>11153</v>
      </c>
      <c r="I1689" s="1260" t="s">
        <v>10976</v>
      </c>
      <c r="J1689" s="1259">
        <v>7431187</v>
      </c>
      <c r="K1689" s="1260" t="s">
        <v>11221</v>
      </c>
      <c r="L1689" s="1260" t="s">
        <v>11155</v>
      </c>
      <c r="M1689" s="1260" t="s">
        <v>2026</v>
      </c>
      <c r="N1689" s="1260" t="s">
        <v>20715</v>
      </c>
      <c r="O1689" s="1260" t="s">
        <v>20713</v>
      </c>
      <c r="P1689" s="1260" t="s">
        <v>20716</v>
      </c>
      <c r="Q1689" s="1260"/>
      <c r="R1689" s="1260"/>
      <c r="S1689" s="1259">
        <v>1</v>
      </c>
      <c r="T1689" s="1260"/>
      <c r="U1689" s="1260" t="s">
        <v>11396</v>
      </c>
      <c r="V1689" s="1260" t="s">
        <v>12022</v>
      </c>
      <c r="W1689" s="1259">
        <v>0</v>
      </c>
      <c r="X1689" s="1259">
        <v>1007</v>
      </c>
      <c r="Y1689" s="1259">
        <v>0</v>
      </c>
    </row>
    <row r="1690" spans="1:25">
      <c r="A1690" s="1350">
        <v>11202000894</v>
      </c>
      <c r="B1690" s="1260" t="s">
        <v>20717</v>
      </c>
      <c r="C1690" s="1260" t="s">
        <v>20718</v>
      </c>
      <c r="D1690" s="1260" t="s">
        <v>20719</v>
      </c>
      <c r="E1690" s="1260" t="s">
        <v>11190</v>
      </c>
      <c r="F1690" s="1260" t="s">
        <v>11346</v>
      </c>
      <c r="G1690" s="1260" t="s">
        <v>20720</v>
      </c>
      <c r="H1690" s="1260" t="s">
        <v>11153</v>
      </c>
      <c r="I1690" s="1260" t="s">
        <v>10976</v>
      </c>
      <c r="J1690" s="1259">
        <v>7431186</v>
      </c>
      <c r="K1690" s="1260" t="s">
        <v>11221</v>
      </c>
      <c r="L1690" s="1260" t="s">
        <v>11155</v>
      </c>
      <c r="M1690" s="1260" t="s">
        <v>2278</v>
      </c>
      <c r="N1690" s="1260" t="s">
        <v>20721</v>
      </c>
      <c r="O1690" s="1260" t="s">
        <v>20719</v>
      </c>
      <c r="P1690" s="1260" t="s">
        <v>20722</v>
      </c>
      <c r="Q1690" s="1260" t="s">
        <v>17059</v>
      </c>
      <c r="R1690" s="1260" t="s">
        <v>20722</v>
      </c>
      <c r="S1690" s="1259">
        <v>1</v>
      </c>
      <c r="T1690" s="1260" t="s">
        <v>20723</v>
      </c>
      <c r="U1690" s="1260" t="s">
        <v>11158</v>
      </c>
      <c r="V1690" s="1260" t="s">
        <v>15570</v>
      </c>
      <c r="W1690" s="1259">
        <v>0</v>
      </c>
      <c r="X1690" s="1259">
        <v>1007</v>
      </c>
      <c r="Y1690" s="1259">
        <v>0</v>
      </c>
    </row>
    <row r="1691" spans="1:25">
      <c r="A1691" s="1350">
        <v>11202000893</v>
      </c>
      <c r="B1691" s="1260"/>
      <c r="C1691" s="1260" t="s">
        <v>20724</v>
      </c>
      <c r="D1691" s="1260" t="s">
        <v>20725</v>
      </c>
      <c r="E1691" s="1260" t="s">
        <v>11190</v>
      </c>
      <c r="F1691" s="1260" t="s">
        <v>11295</v>
      </c>
      <c r="G1691" s="1260" t="s">
        <v>20726</v>
      </c>
      <c r="H1691" s="1260" t="s">
        <v>11153</v>
      </c>
      <c r="I1691" s="1260" t="s">
        <v>10976</v>
      </c>
      <c r="J1691" s="1259">
        <v>7431185</v>
      </c>
      <c r="K1691" s="1260" t="s">
        <v>11375</v>
      </c>
      <c r="L1691" s="1260" t="s">
        <v>11155</v>
      </c>
      <c r="M1691" s="1260" t="s">
        <v>2031</v>
      </c>
      <c r="N1691" s="1260" t="s">
        <v>19429</v>
      </c>
      <c r="O1691" s="1260" t="s">
        <v>20725</v>
      </c>
      <c r="P1691" s="1260" t="s">
        <v>20727</v>
      </c>
      <c r="Q1691" s="1260"/>
      <c r="R1691" s="1260"/>
      <c r="S1691" s="1259">
        <v>2</v>
      </c>
      <c r="T1691" s="1260" t="s">
        <v>20728</v>
      </c>
      <c r="U1691" s="1260" t="s">
        <v>11396</v>
      </c>
      <c r="V1691" s="1260" t="s">
        <v>11737</v>
      </c>
      <c r="W1691" s="1259">
        <v>0</v>
      </c>
      <c r="X1691" s="1259">
        <v>1008</v>
      </c>
      <c r="Y1691" s="1259">
        <v>0</v>
      </c>
    </row>
    <row r="1692" spans="1:25">
      <c r="A1692" s="1350">
        <v>11202000892</v>
      </c>
      <c r="B1692" s="1260"/>
      <c r="C1692" s="1260" t="s">
        <v>20672</v>
      </c>
      <c r="D1692" s="1260" t="s">
        <v>20729</v>
      </c>
      <c r="E1692" s="1260" t="s">
        <v>11560</v>
      </c>
      <c r="F1692" s="1260" t="s">
        <v>11295</v>
      </c>
      <c r="G1692" s="1260" t="s">
        <v>20730</v>
      </c>
      <c r="H1692" s="1260" t="s">
        <v>11153</v>
      </c>
      <c r="I1692" s="1260" t="s">
        <v>10976</v>
      </c>
      <c r="J1692" s="1259">
        <v>7431184</v>
      </c>
      <c r="K1692" s="1260" t="s">
        <v>11221</v>
      </c>
      <c r="L1692" s="1260" t="s">
        <v>11155</v>
      </c>
      <c r="M1692" s="1260" t="s">
        <v>1985</v>
      </c>
      <c r="N1692" s="1260" t="s">
        <v>20731</v>
      </c>
      <c r="O1692" s="1260" t="s">
        <v>20729</v>
      </c>
      <c r="P1692" s="1260" t="s">
        <v>20732</v>
      </c>
      <c r="Q1692" s="1260"/>
      <c r="R1692" s="1260"/>
      <c r="S1692" s="1259">
        <v>1</v>
      </c>
      <c r="T1692" s="1260"/>
      <c r="U1692" s="1260" t="s">
        <v>11158</v>
      </c>
      <c r="V1692" s="1260" t="s">
        <v>12401</v>
      </c>
      <c r="W1692" s="1259">
        <v>0</v>
      </c>
      <c r="X1692" s="1259">
        <v>1007</v>
      </c>
      <c r="Y1692" s="1259">
        <v>0</v>
      </c>
    </row>
    <row r="1693" spans="1:25">
      <c r="A1693" s="1350">
        <v>11202000891</v>
      </c>
      <c r="B1693" s="1260"/>
      <c r="C1693" s="1260" t="s">
        <v>20733</v>
      </c>
      <c r="D1693" s="1260" t="s">
        <v>20734</v>
      </c>
      <c r="E1693" s="1260" t="s">
        <v>11702</v>
      </c>
      <c r="F1693" s="1260" t="s">
        <v>11242</v>
      </c>
      <c r="G1693" s="1260" t="s">
        <v>20735</v>
      </c>
      <c r="H1693" s="1260" t="s">
        <v>11153</v>
      </c>
      <c r="I1693" s="1260" t="s">
        <v>11243</v>
      </c>
      <c r="J1693" s="1259">
        <v>7431183</v>
      </c>
      <c r="K1693" s="1260" t="s">
        <v>11221</v>
      </c>
      <c r="L1693" s="1260" t="s">
        <v>11155</v>
      </c>
      <c r="M1693" s="1260" t="s">
        <v>2488</v>
      </c>
      <c r="N1693" s="1260" t="s">
        <v>20736</v>
      </c>
      <c r="O1693" s="1260" t="s">
        <v>20734</v>
      </c>
      <c r="P1693" s="1260" t="s">
        <v>20737</v>
      </c>
      <c r="Q1693" s="1260"/>
      <c r="R1693" s="1260"/>
      <c r="S1693" s="1259">
        <v>1</v>
      </c>
      <c r="T1693" s="1260"/>
      <c r="U1693" s="1260" t="s">
        <v>11247</v>
      </c>
      <c r="V1693" s="1260" t="s">
        <v>12337</v>
      </c>
      <c r="W1693" s="1259">
        <v>0</v>
      </c>
      <c r="X1693" s="1259">
        <v>1007</v>
      </c>
      <c r="Y1693" s="1259">
        <v>0</v>
      </c>
    </row>
    <row r="1694" spans="1:25">
      <c r="A1694" s="1350">
        <v>11202000890</v>
      </c>
      <c r="B1694" s="1260"/>
      <c r="C1694" s="1260" t="s">
        <v>20738</v>
      </c>
      <c r="D1694" s="1260" t="s">
        <v>20739</v>
      </c>
      <c r="E1694" s="1260" t="s">
        <v>14096</v>
      </c>
      <c r="F1694" s="1260" t="s">
        <v>20643</v>
      </c>
      <c r="G1694" s="1260" t="s">
        <v>20740</v>
      </c>
      <c r="H1694" s="1260" t="s">
        <v>11153</v>
      </c>
      <c r="I1694" s="1260" t="s">
        <v>10976</v>
      </c>
      <c r="J1694" s="1259">
        <v>7431182</v>
      </c>
      <c r="K1694" s="1260" t="s">
        <v>11221</v>
      </c>
      <c r="L1694" s="1260" t="s">
        <v>11155</v>
      </c>
      <c r="M1694" s="1260" t="s">
        <v>1985</v>
      </c>
      <c r="N1694" s="1260" t="s">
        <v>20741</v>
      </c>
      <c r="O1694" s="1260" t="s">
        <v>20739</v>
      </c>
      <c r="P1694" s="1260"/>
      <c r="Q1694" s="1260" t="s">
        <v>20742</v>
      </c>
      <c r="R1694" s="1260" t="s">
        <v>20743</v>
      </c>
      <c r="S1694" s="1259">
        <v>1</v>
      </c>
      <c r="T1694" s="1260"/>
      <c r="U1694" s="1260" t="s">
        <v>11158</v>
      </c>
      <c r="V1694" s="1260" t="s">
        <v>15419</v>
      </c>
      <c r="W1694" s="1259">
        <v>0</v>
      </c>
      <c r="X1694" s="1259">
        <v>1007</v>
      </c>
      <c r="Y1694" s="1259">
        <v>0</v>
      </c>
    </row>
    <row r="1695" spans="1:25">
      <c r="A1695" s="1350">
        <v>11202000889</v>
      </c>
      <c r="B1695" s="1260"/>
      <c r="C1695" s="1260" t="s">
        <v>20744</v>
      </c>
      <c r="D1695" s="1260" t="s">
        <v>20745</v>
      </c>
      <c r="E1695" s="1260" t="s">
        <v>11353</v>
      </c>
      <c r="F1695" s="1260" t="s">
        <v>20746</v>
      </c>
      <c r="G1695" s="1260" t="s">
        <v>20747</v>
      </c>
      <c r="H1695" s="1260" t="s">
        <v>11153</v>
      </c>
      <c r="I1695" s="1260" t="s">
        <v>11243</v>
      </c>
      <c r="J1695" s="1259">
        <v>7431181</v>
      </c>
      <c r="K1695" s="1260" t="s">
        <v>11221</v>
      </c>
      <c r="L1695" s="1260" t="s">
        <v>11155</v>
      </c>
      <c r="M1695" s="1260" t="s">
        <v>262</v>
      </c>
      <c r="N1695" s="1260"/>
      <c r="O1695" s="1260" t="s">
        <v>20745</v>
      </c>
      <c r="P1695" s="1260"/>
      <c r="Q1695" s="1260"/>
      <c r="R1695" s="1260"/>
      <c r="S1695" s="1259">
        <v>1</v>
      </c>
      <c r="T1695" s="1260"/>
      <c r="U1695" s="1260"/>
      <c r="V1695" s="1260"/>
      <c r="W1695" s="1259">
        <v>0</v>
      </c>
      <c r="X1695" s="1259">
        <v>1007</v>
      </c>
      <c r="Y1695" s="1259">
        <v>0</v>
      </c>
    </row>
    <row r="1696" spans="1:25">
      <c r="A1696" s="1350">
        <v>11202000888</v>
      </c>
      <c r="B1696" s="1260"/>
      <c r="C1696" s="1260" t="s">
        <v>20748</v>
      </c>
      <c r="D1696" s="1260" t="s">
        <v>20749</v>
      </c>
      <c r="E1696" s="1260" t="s">
        <v>20750</v>
      </c>
      <c r="F1696" s="1260" t="s">
        <v>11176</v>
      </c>
      <c r="G1696" s="1260" t="s">
        <v>20751</v>
      </c>
      <c r="H1696" s="1260" t="s">
        <v>11153</v>
      </c>
      <c r="I1696" s="1260" t="s">
        <v>11177</v>
      </c>
      <c r="J1696" s="1259">
        <v>7431180</v>
      </c>
      <c r="K1696" s="1260" t="s">
        <v>11221</v>
      </c>
      <c r="L1696" s="1260" t="s">
        <v>11155</v>
      </c>
      <c r="M1696" s="1260" t="s">
        <v>2363</v>
      </c>
      <c r="N1696" s="1260" t="s">
        <v>17065</v>
      </c>
      <c r="O1696" s="1260" t="s">
        <v>20749</v>
      </c>
      <c r="P1696" s="1260"/>
      <c r="Q1696" s="1260"/>
      <c r="R1696" s="1260"/>
      <c r="S1696" s="1259">
        <v>1</v>
      </c>
      <c r="T1696" s="1260"/>
      <c r="U1696" s="1260" t="s">
        <v>11751</v>
      </c>
      <c r="V1696" s="1260" t="s">
        <v>12945</v>
      </c>
      <c r="W1696" s="1259">
        <v>0</v>
      </c>
      <c r="X1696" s="1259">
        <v>1007</v>
      </c>
      <c r="Y1696" s="1259">
        <v>0</v>
      </c>
    </row>
    <row r="1697" spans="1:25">
      <c r="A1697" s="1350">
        <v>11202000887</v>
      </c>
      <c r="B1697" s="1260"/>
      <c r="C1697" s="1260" t="s">
        <v>20752</v>
      </c>
      <c r="D1697" s="1260" t="s">
        <v>20753</v>
      </c>
      <c r="E1697" s="1260" t="s">
        <v>11560</v>
      </c>
      <c r="F1697" s="1260" t="s">
        <v>11176</v>
      </c>
      <c r="G1697" s="1260" t="s">
        <v>20754</v>
      </c>
      <c r="H1697" s="1260" t="s">
        <v>11153</v>
      </c>
      <c r="I1697" s="1260" t="s">
        <v>11177</v>
      </c>
      <c r="J1697" s="1259">
        <v>7431179</v>
      </c>
      <c r="K1697" s="1260" t="s">
        <v>11221</v>
      </c>
      <c r="L1697" s="1260" t="s">
        <v>11155</v>
      </c>
      <c r="M1697" s="1260" t="s">
        <v>2367</v>
      </c>
      <c r="N1697" s="1260" t="s">
        <v>20755</v>
      </c>
      <c r="O1697" s="1260" t="s">
        <v>20753</v>
      </c>
      <c r="P1697" s="1260"/>
      <c r="Q1697" s="1260"/>
      <c r="R1697" s="1260"/>
      <c r="S1697" s="1259">
        <v>1</v>
      </c>
      <c r="T1697" s="1260"/>
      <c r="U1697" s="1260" t="s">
        <v>11751</v>
      </c>
      <c r="V1697" s="1260" t="s">
        <v>20756</v>
      </c>
      <c r="W1697" s="1259">
        <v>0</v>
      </c>
      <c r="X1697" s="1259">
        <v>1007</v>
      </c>
      <c r="Y1697" s="1259">
        <v>0</v>
      </c>
    </row>
    <row r="1698" spans="1:25">
      <c r="A1698" s="1350">
        <v>11202000886</v>
      </c>
      <c r="B1698" s="1260"/>
      <c r="C1698" s="1260" t="s">
        <v>20757</v>
      </c>
      <c r="D1698" s="1260" t="s">
        <v>20758</v>
      </c>
      <c r="E1698" s="1260" t="s">
        <v>11426</v>
      </c>
      <c r="F1698" s="1260" t="s">
        <v>11152</v>
      </c>
      <c r="G1698" s="1260" t="s">
        <v>20759</v>
      </c>
      <c r="H1698" s="1260" t="s">
        <v>11153</v>
      </c>
      <c r="I1698" s="1260" t="s">
        <v>10976</v>
      </c>
      <c r="J1698" s="1259">
        <v>7431178</v>
      </c>
      <c r="K1698" s="1260" t="s">
        <v>11221</v>
      </c>
      <c r="L1698" s="1260" t="s">
        <v>11155</v>
      </c>
      <c r="M1698" s="1260" t="s">
        <v>2527</v>
      </c>
      <c r="N1698" s="1260" t="s">
        <v>20760</v>
      </c>
      <c r="O1698" s="1260" t="s">
        <v>20758</v>
      </c>
      <c r="P1698" s="1260"/>
      <c r="Q1698" s="1260"/>
      <c r="R1698" s="1260"/>
      <c r="S1698" s="1259">
        <v>1</v>
      </c>
      <c r="T1698" s="1260"/>
      <c r="U1698" s="1260" t="s">
        <v>11158</v>
      </c>
      <c r="V1698" s="1260" t="s">
        <v>13320</v>
      </c>
      <c r="W1698" s="1259">
        <v>0</v>
      </c>
      <c r="X1698" s="1259">
        <v>1007</v>
      </c>
      <c r="Y1698" s="1259">
        <v>0</v>
      </c>
    </row>
    <row r="1699" spans="1:25">
      <c r="A1699" s="1350">
        <v>11202000885</v>
      </c>
      <c r="B1699" s="1260"/>
      <c r="C1699" s="1260" t="s">
        <v>20761</v>
      </c>
      <c r="D1699" s="1260" t="s">
        <v>20762</v>
      </c>
      <c r="E1699" s="1260" t="s">
        <v>11509</v>
      </c>
      <c r="F1699" s="1260" t="s">
        <v>11152</v>
      </c>
      <c r="G1699" s="1260" t="s">
        <v>20763</v>
      </c>
      <c r="H1699" s="1260" t="s">
        <v>11153</v>
      </c>
      <c r="I1699" s="1260" t="s">
        <v>10976</v>
      </c>
      <c r="J1699" s="1259">
        <v>7431177</v>
      </c>
      <c r="K1699" s="1260" t="s">
        <v>11221</v>
      </c>
      <c r="L1699" s="1260" t="s">
        <v>11155</v>
      </c>
      <c r="M1699" s="1260" t="s">
        <v>2527</v>
      </c>
      <c r="N1699" s="1260" t="s">
        <v>20764</v>
      </c>
      <c r="O1699" s="1260" t="s">
        <v>20762</v>
      </c>
      <c r="P1699" s="1260" t="s">
        <v>20765</v>
      </c>
      <c r="Q1699" s="1260"/>
      <c r="R1699" s="1260"/>
      <c r="S1699" s="1259">
        <v>1</v>
      </c>
      <c r="T1699" s="1260"/>
      <c r="U1699" s="1260" t="s">
        <v>11231</v>
      </c>
      <c r="V1699" s="1260" t="s">
        <v>14282</v>
      </c>
      <c r="W1699" s="1259">
        <v>0</v>
      </c>
      <c r="X1699" s="1259">
        <v>1007</v>
      </c>
      <c r="Y1699" s="1259">
        <v>0</v>
      </c>
    </row>
    <row r="1700" spans="1:25">
      <c r="A1700" s="1350">
        <v>11202000884</v>
      </c>
      <c r="B1700" s="1260"/>
      <c r="C1700" s="1260" t="s">
        <v>20766</v>
      </c>
      <c r="D1700" s="1260" t="s">
        <v>20767</v>
      </c>
      <c r="E1700" s="1260" t="s">
        <v>11175</v>
      </c>
      <c r="F1700" s="1260" t="s">
        <v>11176</v>
      </c>
      <c r="G1700" s="1260" t="s">
        <v>20768</v>
      </c>
      <c r="H1700" s="1260" t="s">
        <v>11153</v>
      </c>
      <c r="I1700" s="1260" t="s">
        <v>11177</v>
      </c>
      <c r="J1700" s="1259">
        <v>7431176</v>
      </c>
      <c r="K1700" s="1260" t="s">
        <v>11221</v>
      </c>
      <c r="L1700" s="1260" t="s">
        <v>11155</v>
      </c>
      <c r="M1700" s="1260" t="s">
        <v>262</v>
      </c>
      <c r="N1700" s="1260"/>
      <c r="O1700" s="1260" t="s">
        <v>20767</v>
      </c>
      <c r="P1700" s="1260"/>
      <c r="Q1700" s="1260"/>
      <c r="R1700" s="1260" t="s">
        <v>20769</v>
      </c>
      <c r="S1700" s="1259">
        <v>1</v>
      </c>
      <c r="T1700" s="1260" t="s">
        <v>20770</v>
      </c>
      <c r="U1700" s="1260"/>
      <c r="V1700" s="1260"/>
      <c r="W1700" s="1259">
        <v>0</v>
      </c>
      <c r="X1700" s="1259">
        <v>1007</v>
      </c>
      <c r="Y1700" s="1259">
        <v>0</v>
      </c>
    </row>
    <row r="1701" spans="1:25">
      <c r="A1701" s="1350">
        <v>11202000883</v>
      </c>
      <c r="B1701" s="1260" t="s">
        <v>20771</v>
      </c>
      <c r="C1701" s="1260" t="s">
        <v>20772</v>
      </c>
      <c r="D1701" s="1260" t="s">
        <v>20773</v>
      </c>
      <c r="E1701" s="1260" t="s">
        <v>12993</v>
      </c>
      <c r="F1701" s="1260" t="s">
        <v>11176</v>
      </c>
      <c r="G1701" s="1260" t="s">
        <v>20774</v>
      </c>
      <c r="H1701" s="1260" t="s">
        <v>11153</v>
      </c>
      <c r="I1701" s="1260" t="s">
        <v>11177</v>
      </c>
      <c r="J1701" s="1259">
        <v>7431175</v>
      </c>
      <c r="K1701" s="1260" t="s">
        <v>11221</v>
      </c>
      <c r="L1701" s="1260" t="s">
        <v>11155</v>
      </c>
      <c r="M1701" s="1260" t="s">
        <v>2239</v>
      </c>
      <c r="N1701" s="1260" t="s">
        <v>20775</v>
      </c>
      <c r="O1701" s="1260" t="s">
        <v>20773</v>
      </c>
      <c r="P1701" s="1260" t="s">
        <v>20776</v>
      </c>
      <c r="Q1701" s="1260" t="s">
        <v>18952</v>
      </c>
      <c r="R1701" s="1260" t="s">
        <v>20777</v>
      </c>
      <c r="S1701" s="1259">
        <v>1</v>
      </c>
      <c r="T1701" s="1260" t="s">
        <v>20778</v>
      </c>
      <c r="U1701" s="1260" t="s">
        <v>11182</v>
      </c>
      <c r="V1701" s="1260" t="s">
        <v>11898</v>
      </c>
      <c r="W1701" s="1259">
        <v>0</v>
      </c>
      <c r="X1701" s="1259">
        <v>1007</v>
      </c>
      <c r="Y1701" s="1259">
        <v>0</v>
      </c>
    </row>
    <row r="1702" spans="1:25">
      <c r="A1702" s="1350">
        <v>11202000882</v>
      </c>
      <c r="B1702" s="1260" t="s">
        <v>20779</v>
      </c>
      <c r="C1702" s="1260" t="s">
        <v>20772</v>
      </c>
      <c r="D1702" s="1260" t="s">
        <v>20780</v>
      </c>
      <c r="E1702" s="1260" t="s">
        <v>11284</v>
      </c>
      <c r="F1702" s="1260" t="s">
        <v>20643</v>
      </c>
      <c r="G1702" s="1260" t="s">
        <v>20781</v>
      </c>
      <c r="H1702" s="1260" t="s">
        <v>11153</v>
      </c>
      <c r="I1702" s="1260" t="s">
        <v>10976</v>
      </c>
      <c r="J1702" s="1259">
        <v>7431174</v>
      </c>
      <c r="K1702" s="1260" t="s">
        <v>11375</v>
      </c>
      <c r="L1702" s="1260" t="s">
        <v>11155</v>
      </c>
      <c r="M1702" s="1260" t="s">
        <v>2033</v>
      </c>
      <c r="N1702" s="1260" t="s">
        <v>20782</v>
      </c>
      <c r="O1702" s="1260" t="s">
        <v>20780</v>
      </c>
      <c r="P1702" s="1260" t="s">
        <v>20783</v>
      </c>
      <c r="Q1702" s="1260" t="s">
        <v>11867</v>
      </c>
      <c r="R1702" s="1260" t="s">
        <v>20783</v>
      </c>
      <c r="S1702" s="1259">
        <v>1</v>
      </c>
      <c r="T1702" s="1260" t="s">
        <v>20784</v>
      </c>
      <c r="U1702" s="1260" t="s">
        <v>11396</v>
      </c>
      <c r="V1702" s="1260" t="s">
        <v>12083</v>
      </c>
      <c r="W1702" s="1259">
        <v>0</v>
      </c>
      <c r="X1702" s="1259">
        <v>1008</v>
      </c>
      <c r="Y1702" s="1259">
        <v>0</v>
      </c>
    </row>
    <row r="1703" spans="1:25">
      <c r="A1703" s="1350">
        <v>11202000881</v>
      </c>
      <c r="B1703" s="1260" t="s">
        <v>20785</v>
      </c>
      <c r="C1703" s="1260" t="s">
        <v>20786</v>
      </c>
      <c r="D1703" s="1260" t="s">
        <v>20787</v>
      </c>
      <c r="E1703" s="1260" t="s">
        <v>11311</v>
      </c>
      <c r="F1703" s="1260" t="s">
        <v>20788</v>
      </c>
      <c r="G1703" s="1260" t="s">
        <v>20789</v>
      </c>
      <c r="H1703" s="1260" t="s">
        <v>11153</v>
      </c>
      <c r="I1703" s="1260" t="s">
        <v>11164</v>
      </c>
      <c r="J1703" s="1259">
        <v>7431173</v>
      </c>
      <c r="K1703" s="1260" t="s">
        <v>11221</v>
      </c>
      <c r="L1703" s="1260" t="s">
        <v>11155</v>
      </c>
      <c r="M1703" s="1260" t="s">
        <v>2095</v>
      </c>
      <c r="N1703" s="1260" t="s">
        <v>20790</v>
      </c>
      <c r="O1703" s="1260" t="s">
        <v>20787</v>
      </c>
      <c r="P1703" s="1260" t="s">
        <v>20791</v>
      </c>
      <c r="Q1703" s="1260" t="s">
        <v>12131</v>
      </c>
      <c r="R1703" s="1260" t="s">
        <v>20791</v>
      </c>
      <c r="S1703" s="1259">
        <v>1</v>
      </c>
      <c r="T1703" s="1260" t="s">
        <v>15969</v>
      </c>
      <c r="U1703" s="1260" t="s">
        <v>11405</v>
      </c>
      <c r="V1703" s="1260" t="s">
        <v>20792</v>
      </c>
      <c r="W1703" s="1259">
        <v>0</v>
      </c>
      <c r="X1703" s="1259">
        <v>1007</v>
      </c>
      <c r="Y1703" s="1259">
        <v>0</v>
      </c>
    </row>
    <row r="1704" spans="1:25">
      <c r="A1704" s="1350">
        <v>11202000880</v>
      </c>
      <c r="B1704" s="1260"/>
      <c r="C1704" s="1260" t="s">
        <v>20793</v>
      </c>
      <c r="D1704" s="1260" t="s">
        <v>20794</v>
      </c>
      <c r="E1704" s="1260" t="s">
        <v>11747</v>
      </c>
      <c r="F1704" s="1260" t="s">
        <v>20643</v>
      </c>
      <c r="G1704" s="1260" t="s">
        <v>20795</v>
      </c>
      <c r="H1704" s="1260" t="s">
        <v>11153</v>
      </c>
      <c r="I1704" s="1260" t="s">
        <v>10976</v>
      </c>
      <c r="J1704" s="1259">
        <v>7431172</v>
      </c>
      <c r="K1704" s="1260" t="s">
        <v>11221</v>
      </c>
      <c r="L1704" s="1260" t="s">
        <v>11155</v>
      </c>
      <c r="M1704" s="1260" t="s">
        <v>2527</v>
      </c>
      <c r="N1704" s="1260" t="s">
        <v>18180</v>
      </c>
      <c r="O1704" s="1260" t="s">
        <v>20794</v>
      </c>
      <c r="P1704" s="1260" t="s">
        <v>20796</v>
      </c>
      <c r="Q1704" s="1260" t="s">
        <v>11394</v>
      </c>
      <c r="R1704" s="1260" t="s">
        <v>20797</v>
      </c>
      <c r="S1704" s="1259">
        <v>1</v>
      </c>
      <c r="T1704" s="1260"/>
      <c r="U1704" s="1260" t="s">
        <v>11231</v>
      </c>
      <c r="V1704" s="1260" t="s">
        <v>11307</v>
      </c>
      <c r="W1704" s="1259">
        <v>0</v>
      </c>
      <c r="X1704" s="1259">
        <v>1007</v>
      </c>
      <c r="Y1704" s="1259">
        <v>0</v>
      </c>
    </row>
    <row r="1705" spans="1:25">
      <c r="A1705" s="1350">
        <v>11202000879</v>
      </c>
      <c r="B1705" s="1260"/>
      <c r="C1705" s="1260" t="s">
        <v>20798</v>
      </c>
      <c r="D1705" s="1260" t="s">
        <v>20799</v>
      </c>
      <c r="E1705" s="1260" t="s">
        <v>11509</v>
      </c>
      <c r="F1705" s="1260" t="s">
        <v>20631</v>
      </c>
      <c r="G1705" s="1260" t="s">
        <v>20800</v>
      </c>
      <c r="H1705" s="1260" t="s">
        <v>11153</v>
      </c>
      <c r="I1705" s="1260" t="s">
        <v>10976</v>
      </c>
      <c r="J1705" s="1259">
        <v>7431171</v>
      </c>
      <c r="K1705" s="1260" t="s">
        <v>11221</v>
      </c>
      <c r="L1705" s="1260" t="s">
        <v>11155</v>
      </c>
      <c r="M1705" s="1260" t="s">
        <v>2033</v>
      </c>
      <c r="N1705" s="1260" t="s">
        <v>20801</v>
      </c>
      <c r="O1705" s="1260" t="s">
        <v>20799</v>
      </c>
      <c r="P1705" s="1260"/>
      <c r="Q1705" s="1260" t="s">
        <v>11223</v>
      </c>
      <c r="R1705" s="1259">
        <v>8944976</v>
      </c>
      <c r="S1705" s="1259">
        <v>1</v>
      </c>
      <c r="T1705" s="1260"/>
      <c r="U1705" s="1260" t="s">
        <v>11396</v>
      </c>
      <c r="V1705" s="1260" t="s">
        <v>11780</v>
      </c>
      <c r="W1705" s="1259">
        <v>0</v>
      </c>
      <c r="X1705" s="1259">
        <v>1007</v>
      </c>
      <c r="Y1705" s="1259">
        <v>0</v>
      </c>
    </row>
    <row r="1706" spans="1:25">
      <c r="A1706" s="1350">
        <v>11202000878</v>
      </c>
      <c r="B1706" s="1260"/>
      <c r="C1706" s="1260" t="s">
        <v>20802</v>
      </c>
      <c r="D1706" s="1260" t="s">
        <v>20803</v>
      </c>
      <c r="E1706" s="1260" t="s">
        <v>11509</v>
      </c>
      <c r="F1706" s="1260" t="s">
        <v>20006</v>
      </c>
      <c r="G1706" s="1260" t="s">
        <v>20804</v>
      </c>
      <c r="H1706" s="1260" t="s">
        <v>11153</v>
      </c>
      <c r="I1706" s="1260" t="s">
        <v>10976</v>
      </c>
      <c r="J1706" s="1259">
        <v>7431170</v>
      </c>
      <c r="K1706" s="1260" t="s">
        <v>11221</v>
      </c>
      <c r="L1706" s="1260" t="s">
        <v>11155</v>
      </c>
      <c r="M1706" s="1260" t="s">
        <v>1693</v>
      </c>
      <c r="N1706" s="1260" t="s">
        <v>12740</v>
      </c>
      <c r="O1706" s="1260" t="s">
        <v>20803</v>
      </c>
      <c r="P1706" s="1260"/>
      <c r="Q1706" s="1260" t="s">
        <v>12742</v>
      </c>
      <c r="R1706" s="1260" t="s">
        <v>20805</v>
      </c>
      <c r="S1706" s="1259">
        <v>1</v>
      </c>
      <c r="T1706" s="1260"/>
      <c r="U1706" s="1260" t="s">
        <v>12408</v>
      </c>
      <c r="V1706" s="1260" t="s">
        <v>12744</v>
      </c>
      <c r="W1706" s="1259">
        <v>0</v>
      </c>
      <c r="X1706" s="1259">
        <v>1007</v>
      </c>
      <c r="Y1706" s="1259">
        <v>0</v>
      </c>
    </row>
    <row r="1707" spans="1:25">
      <c r="A1707" s="1350">
        <v>11202000877</v>
      </c>
      <c r="B1707" s="1260"/>
      <c r="C1707" s="1260" t="s">
        <v>20806</v>
      </c>
      <c r="D1707" s="1260" t="s">
        <v>20807</v>
      </c>
      <c r="E1707" s="1260" t="s">
        <v>11668</v>
      </c>
      <c r="F1707" s="1260" t="s">
        <v>20306</v>
      </c>
      <c r="G1707" s="1260" t="s">
        <v>20808</v>
      </c>
      <c r="H1707" s="1260" t="s">
        <v>11153</v>
      </c>
      <c r="I1707" s="1260" t="s">
        <v>11164</v>
      </c>
      <c r="J1707" s="1259">
        <v>7431169</v>
      </c>
      <c r="K1707" s="1260" t="s">
        <v>11221</v>
      </c>
      <c r="L1707" s="1260" t="s">
        <v>11155</v>
      </c>
      <c r="M1707" s="1260" t="s">
        <v>2560</v>
      </c>
      <c r="N1707" s="1260" t="s">
        <v>20809</v>
      </c>
      <c r="O1707" s="1260" t="s">
        <v>20807</v>
      </c>
      <c r="P1707" s="1260" t="s">
        <v>11192</v>
      </c>
      <c r="Q1707" s="1260"/>
      <c r="R1707" s="1260"/>
      <c r="S1707" s="1259">
        <v>1</v>
      </c>
      <c r="T1707" s="1260"/>
      <c r="U1707" s="1260" t="s">
        <v>11921</v>
      </c>
      <c r="V1707" s="1260" t="s">
        <v>12590</v>
      </c>
      <c r="W1707" s="1259">
        <v>0</v>
      </c>
      <c r="X1707" s="1259">
        <v>1007</v>
      </c>
      <c r="Y1707" s="1259">
        <v>0</v>
      </c>
    </row>
    <row r="1708" spans="1:25">
      <c r="A1708" s="1350">
        <v>11202000876</v>
      </c>
      <c r="B1708" s="1260" t="s">
        <v>20810</v>
      </c>
      <c r="C1708" s="1260" t="s">
        <v>20811</v>
      </c>
      <c r="D1708" s="1260" t="s">
        <v>20812</v>
      </c>
      <c r="E1708" s="1260" t="s">
        <v>20813</v>
      </c>
      <c r="F1708" s="1260" t="s">
        <v>20631</v>
      </c>
      <c r="G1708" s="1260" t="s">
        <v>20814</v>
      </c>
      <c r="H1708" s="1260" t="s">
        <v>11153</v>
      </c>
      <c r="I1708" s="1260" t="s">
        <v>10976</v>
      </c>
      <c r="J1708" s="1259">
        <v>7431168</v>
      </c>
      <c r="K1708" s="1260" t="s">
        <v>11221</v>
      </c>
      <c r="L1708" s="1260" t="s">
        <v>11155</v>
      </c>
      <c r="M1708" s="1260" t="s">
        <v>1951</v>
      </c>
      <c r="N1708" s="1260" t="s">
        <v>20815</v>
      </c>
      <c r="O1708" s="1260" t="s">
        <v>20812</v>
      </c>
      <c r="P1708" s="1260" t="s">
        <v>20816</v>
      </c>
      <c r="Q1708" s="1260" t="s">
        <v>11867</v>
      </c>
      <c r="R1708" s="1260" t="s">
        <v>20816</v>
      </c>
      <c r="S1708" s="1259">
        <v>1</v>
      </c>
      <c r="T1708" s="1260" t="s">
        <v>20817</v>
      </c>
      <c r="U1708" s="1260" t="s">
        <v>11396</v>
      </c>
      <c r="V1708" s="1260" t="s">
        <v>11737</v>
      </c>
      <c r="W1708" s="1259">
        <v>0</v>
      </c>
      <c r="X1708" s="1259">
        <v>1007</v>
      </c>
      <c r="Y1708" s="1259">
        <v>0</v>
      </c>
    </row>
    <row r="1709" spans="1:25">
      <c r="A1709" s="1350">
        <v>11202000875</v>
      </c>
      <c r="B1709" s="1260" t="s">
        <v>20818</v>
      </c>
      <c r="C1709" s="1260" t="s">
        <v>20819</v>
      </c>
      <c r="D1709" s="1260" t="s">
        <v>20820</v>
      </c>
      <c r="E1709" s="1260" t="s">
        <v>11190</v>
      </c>
      <c r="F1709" s="1260" t="s">
        <v>20643</v>
      </c>
      <c r="G1709" s="1260" t="s">
        <v>20821</v>
      </c>
      <c r="H1709" s="1260" t="s">
        <v>11153</v>
      </c>
      <c r="I1709" s="1260" t="s">
        <v>10976</v>
      </c>
      <c r="J1709" s="1259">
        <v>7431167</v>
      </c>
      <c r="K1709" s="1260" t="s">
        <v>11221</v>
      </c>
      <c r="L1709" s="1260" t="s">
        <v>11155</v>
      </c>
      <c r="M1709" s="1260" t="s">
        <v>262</v>
      </c>
      <c r="N1709" s="1260"/>
      <c r="O1709" s="1260" t="s">
        <v>20820</v>
      </c>
      <c r="P1709" s="1260"/>
      <c r="Q1709" s="1260"/>
      <c r="R1709" s="1260" t="s">
        <v>20822</v>
      </c>
      <c r="S1709" s="1259">
        <v>1</v>
      </c>
      <c r="T1709" s="1260"/>
      <c r="U1709" s="1260"/>
      <c r="V1709" s="1260"/>
      <c r="W1709" s="1259">
        <v>0</v>
      </c>
      <c r="X1709" s="1259">
        <v>1007</v>
      </c>
      <c r="Y1709" s="1259">
        <v>0</v>
      </c>
    </row>
    <row r="1710" spans="1:25">
      <c r="A1710" s="1350">
        <v>11202000874</v>
      </c>
      <c r="B1710" s="1260" t="s">
        <v>20823</v>
      </c>
      <c r="C1710" s="1260" t="s">
        <v>20824</v>
      </c>
      <c r="D1710" s="1260" t="s">
        <v>20583</v>
      </c>
      <c r="E1710" s="1260" t="s">
        <v>12993</v>
      </c>
      <c r="F1710" s="1260" t="s">
        <v>11176</v>
      </c>
      <c r="G1710" s="1260" t="s">
        <v>20825</v>
      </c>
      <c r="H1710" s="1260" t="s">
        <v>11153</v>
      </c>
      <c r="I1710" s="1260" t="s">
        <v>11177</v>
      </c>
      <c r="J1710" s="1259">
        <v>7431166</v>
      </c>
      <c r="K1710" s="1260" t="s">
        <v>11221</v>
      </c>
      <c r="L1710" s="1260" t="s">
        <v>11155</v>
      </c>
      <c r="M1710" s="1260" t="s">
        <v>2625</v>
      </c>
      <c r="N1710" s="1260" t="s">
        <v>20585</v>
      </c>
      <c r="O1710" s="1260" t="s">
        <v>20583</v>
      </c>
      <c r="P1710" s="1260" t="s">
        <v>20586</v>
      </c>
      <c r="Q1710" s="1260" t="s">
        <v>12742</v>
      </c>
      <c r="R1710" s="1260" t="s">
        <v>20587</v>
      </c>
      <c r="S1710" s="1259">
        <v>1</v>
      </c>
      <c r="T1710" s="1260" t="s">
        <v>20826</v>
      </c>
      <c r="U1710" s="1260" t="s">
        <v>11193</v>
      </c>
      <c r="V1710" s="1260" t="s">
        <v>12177</v>
      </c>
      <c r="W1710" s="1259">
        <v>0</v>
      </c>
      <c r="X1710" s="1259">
        <v>1007</v>
      </c>
      <c r="Y1710" s="1259">
        <v>0</v>
      </c>
    </row>
    <row r="1711" spans="1:25">
      <c r="A1711" s="1350">
        <v>11202000873</v>
      </c>
      <c r="B1711" s="1260" t="s">
        <v>20827</v>
      </c>
      <c r="C1711" s="1260" t="s">
        <v>20828</v>
      </c>
      <c r="D1711" s="1260" t="s">
        <v>20829</v>
      </c>
      <c r="E1711" s="1260" t="s">
        <v>11175</v>
      </c>
      <c r="F1711" s="1260" t="s">
        <v>11176</v>
      </c>
      <c r="G1711" s="1260" t="s">
        <v>20830</v>
      </c>
      <c r="H1711" s="1260" t="s">
        <v>11153</v>
      </c>
      <c r="I1711" s="1260" t="s">
        <v>11177</v>
      </c>
      <c r="J1711" s="1259">
        <v>7431165</v>
      </c>
      <c r="K1711" s="1260" t="s">
        <v>11221</v>
      </c>
      <c r="L1711" s="1260" t="s">
        <v>11155</v>
      </c>
      <c r="M1711" s="1260" t="s">
        <v>1654</v>
      </c>
      <c r="N1711" s="1260" t="s">
        <v>20831</v>
      </c>
      <c r="O1711" s="1260" t="s">
        <v>20829</v>
      </c>
      <c r="P1711" s="1260" t="s">
        <v>20832</v>
      </c>
      <c r="Q1711" s="1260" t="s">
        <v>18815</v>
      </c>
      <c r="R1711" s="1260" t="s">
        <v>20832</v>
      </c>
      <c r="S1711" s="1259">
        <v>1</v>
      </c>
      <c r="T1711" s="1260" t="s">
        <v>20833</v>
      </c>
      <c r="U1711" s="1260" t="s">
        <v>11182</v>
      </c>
      <c r="V1711" s="1260" t="s">
        <v>12067</v>
      </c>
      <c r="W1711" s="1259">
        <v>0</v>
      </c>
      <c r="X1711" s="1259">
        <v>1007</v>
      </c>
      <c r="Y1711" s="1259">
        <v>0</v>
      </c>
    </row>
    <row r="1712" spans="1:25">
      <c r="A1712" s="1350">
        <v>11202000872</v>
      </c>
      <c r="B1712" s="1260"/>
      <c r="C1712" s="1260" t="s">
        <v>20834</v>
      </c>
      <c r="D1712" s="1260" t="s">
        <v>20835</v>
      </c>
      <c r="E1712" s="1260" t="s">
        <v>11203</v>
      </c>
      <c r="F1712" s="1260" t="s">
        <v>15269</v>
      </c>
      <c r="G1712" s="1260" t="s">
        <v>20836</v>
      </c>
      <c r="H1712" s="1260" t="s">
        <v>11153</v>
      </c>
      <c r="I1712" s="1260" t="s">
        <v>11164</v>
      </c>
      <c r="J1712" s="1259">
        <v>7431164</v>
      </c>
      <c r="K1712" s="1260" t="s">
        <v>11221</v>
      </c>
      <c r="L1712" s="1260" t="s">
        <v>11155</v>
      </c>
      <c r="M1712" s="1260" t="s">
        <v>2259</v>
      </c>
      <c r="N1712" s="1260" t="s">
        <v>20837</v>
      </c>
      <c r="O1712" s="1260" t="s">
        <v>20835</v>
      </c>
      <c r="P1712" s="1260"/>
      <c r="Q1712" s="1260" t="s">
        <v>11795</v>
      </c>
      <c r="R1712" s="1260" t="s">
        <v>20838</v>
      </c>
      <c r="S1712" s="1259">
        <v>1</v>
      </c>
      <c r="T1712" s="1260" t="s">
        <v>20839</v>
      </c>
      <c r="U1712" s="1260" t="s">
        <v>11209</v>
      </c>
      <c r="V1712" s="1260" t="s">
        <v>12112</v>
      </c>
      <c r="W1712" s="1259">
        <v>0</v>
      </c>
      <c r="X1712" s="1259">
        <v>1007</v>
      </c>
      <c r="Y1712" s="1259">
        <v>0</v>
      </c>
    </row>
    <row r="1713" spans="1:25">
      <c r="A1713" s="1350">
        <v>11202000871</v>
      </c>
      <c r="B1713" s="1260"/>
      <c r="C1713" s="1260" t="s">
        <v>20840</v>
      </c>
      <c r="D1713" s="1260" t="s">
        <v>20841</v>
      </c>
      <c r="E1713" s="1260" t="s">
        <v>11747</v>
      </c>
      <c r="F1713" s="1260" t="s">
        <v>11295</v>
      </c>
      <c r="G1713" s="1260" t="s">
        <v>20842</v>
      </c>
      <c r="H1713" s="1260" t="s">
        <v>11153</v>
      </c>
      <c r="I1713" s="1260" t="s">
        <v>10976</v>
      </c>
      <c r="J1713" s="1259">
        <v>7431163</v>
      </c>
      <c r="K1713" s="1260" t="s">
        <v>11221</v>
      </c>
      <c r="L1713" s="1260" t="s">
        <v>11155</v>
      </c>
      <c r="M1713" s="1260" t="s">
        <v>1941</v>
      </c>
      <c r="N1713" s="1260" t="s">
        <v>20843</v>
      </c>
      <c r="O1713" s="1260" t="s">
        <v>20841</v>
      </c>
      <c r="P1713" s="1260" t="s">
        <v>20844</v>
      </c>
      <c r="Q1713" s="1260" t="s">
        <v>11867</v>
      </c>
      <c r="R1713" s="1260" t="s">
        <v>20844</v>
      </c>
      <c r="S1713" s="1259">
        <v>1</v>
      </c>
      <c r="T1713" s="1260"/>
      <c r="U1713" s="1260" t="s">
        <v>11396</v>
      </c>
      <c r="V1713" s="1260" t="s">
        <v>11699</v>
      </c>
      <c r="W1713" s="1259">
        <v>0</v>
      </c>
      <c r="X1713" s="1259">
        <v>1007</v>
      </c>
      <c r="Y1713" s="1259">
        <v>0</v>
      </c>
    </row>
    <row r="1714" spans="1:25">
      <c r="A1714" s="1350">
        <v>11202000870</v>
      </c>
      <c r="B1714" s="1260"/>
      <c r="C1714" s="1260" t="s">
        <v>20845</v>
      </c>
      <c r="D1714" s="1260" t="s">
        <v>20846</v>
      </c>
      <c r="E1714" s="1260" t="s">
        <v>11668</v>
      </c>
      <c r="F1714" s="1260" t="s">
        <v>11176</v>
      </c>
      <c r="G1714" s="1260" t="s">
        <v>20847</v>
      </c>
      <c r="H1714" s="1260" t="s">
        <v>11153</v>
      </c>
      <c r="I1714" s="1260" t="s">
        <v>11177</v>
      </c>
      <c r="J1714" s="1259">
        <v>7431162</v>
      </c>
      <c r="K1714" s="1260" t="s">
        <v>11221</v>
      </c>
      <c r="L1714" s="1260" t="s">
        <v>11155</v>
      </c>
      <c r="M1714" s="1260" t="s">
        <v>2351</v>
      </c>
      <c r="N1714" s="1260" t="s">
        <v>20848</v>
      </c>
      <c r="O1714" s="1260" t="s">
        <v>20846</v>
      </c>
      <c r="P1714" s="1260" t="s">
        <v>20849</v>
      </c>
      <c r="Q1714" s="1260"/>
      <c r="R1714" s="1259">
        <v>7560828</v>
      </c>
      <c r="S1714" s="1259">
        <v>1</v>
      </c>
      <c r="T1714" s="1260"/>
      <c r="U1714" s="1260" t="s">
        <v>11193</v>
      </c>
      <c r="V1714" s="1260" t="s">
        <v>20850</v>
      </c>
      <c r="W1714" s="1259">
        <v>0</v>
      </c>
      <c r="X1714" s="1259">
        <v>1007</v>
      </c>
      <c r="Y1714" s="1259">
        <v>0</v>
      </c>
    </row>
    <row r="1715" spans="1:25">
      <c r="A1715" s="1350">
        <v>11202000869</v>
      </c>
      <c r="B1715" s="1260"/>
      <c r="C1715" s="1260" t="s">
        <v>20806</v>
      </c>
      <c r="D1715" s="1260" t="s">
        <v>20851</v>
      </c>
      <c r="E1715" s="1260" t="s">
        <v>20852</v>
      </c>
      <c r="F1715" s="1260" t="s">
        <v>16812</v>
      </c>
      <c r="G1715" s="1260" t="s">
        <v>20853</v>
      </c>
      <c r="H1715" s="1260" t="s">
        <v>11153</v>
      </c>
      <c r="I1715" s="1260" t="s">
        <v>10976</v>
      </c>
      <c r="J1715" s="1259">
        <v>7431161</v>
      </c>
      <c r="K1715" s="1260" t="s">
        <v>11221</v>
      </c>
      <c r="L1715" s="1260" t="s">
        <v>11155</v>
      </c>
      <c r="M1715" s="1260" t="s">
        <v>1982</v>
      </c>
      <c r="N1715" s="1260" t="s">
        <v>20854</v>
      </c>
      <c r="O1715" s="1260" t="s">
        <v>20851</v>
      </c>
      <c r="P1715" s="1260"/>
      <c r="Q1715" s="1260" t="s">
        <v>10976</v>
      </c>
      <c r="R1715" s="1259">
        <v>8952220</v>
      </c>
      <c r="S1715" s="1259">
        <v>1</v>
      </c>
      <c r="T1715" s="1260"/>
      <c r="U1715" s="1260" t="s">
        <v>11158</v>
      </c>
      <c r="V1715" s="1260" t="s">
        <v>13436</v>
      </c>
      <c r="W1715" s="1259">
        <v>0</v>
      </c>
      <c r="X1715" s="1259">
        <v>1007</v>
      </c>
      <c r="Y1715" s="1259">
        <v>0</v>
      </c>
    </row>
    <row r="1716" spans="1:25">
      <c r="A1716" s="1350">
        <v>11202000868</v>
      </c>
      <c r="B1716" s="1260" t="s">
        <v>20855</v>
      </c>
      <c r="C1716" s="1260" t="s">
        <v>20856</v>
      </c>
      <c r="D1716" s="1260" t="s">
        <v>20857</v>
      </c>
      <c r="E1716" s="1260" t="s">
        <v>11190</v>
      </c>
      <c r="F1716" s="1260" t="s">
        <v>20607</v>
      </c>
      <c r="G1716" s="1260" t="s">
        <v>20858</v>
      </c>
      <c r="H1716" s="1260" t="s">
        <v>11153</v>
      </c>
      <c r="I1716" s="1260" t="s">
        <v>11164</v>
      </c>
      <c r="J1716" s="1259">
        <v>7431160</v>
      </c>
      <c r="K1716" s="1260" t="s">
        <v>11221</v>
      </c>
      <c r="L1716" s="1260" t="s">
        <v>11155</v>
      </c>
      <c r="M1716" s="1260" t="s">
        <v>2267</v>
      </c>
      <c r="N1716" s="1260" t="s">
        <v>20859</v>
      </c>
      <c r="O1716" s="1260" t="s">
        <v>20857</v>
      </c>
      <c r="P1716" s="1260" t="s">
        <v>20860</v>
      </c>
      <c r="Q1716" s="1260" t="s">
        <v>11769</v>
      </c>
      <c r="R1716" s="1260" t="s">
        <v>20860</v>
      </c>
      <c r="S1716" s="1259">
        <v>1</v>
      </c>
      <c r="T1716" s="1260" t="s">
        <v>20861</v>
      </c>
      <c r="U1716" s="1260" t="s">
        <v>11290</v>
      </c>
      <c r="V1716" s="1260" t="s">
        <v>15601</v>
      </c>
      <c r="W1716" s="1259">
        <v>0</v>
      </c>
      <c r="X1716" s="1259">
        <v>1007</v>
      </c>
      <c r="Y1716" s="1259">
        <v>0</v>
      </c>
    </row>
    <row r="1717" spans="1:25">
      <c r="A1717" s="1350">
        <v>11202000867</v>
      </c>
      <c r="B1717" s="1260"/>
      <c r="C1717" s="1260" t="s">
        <v>20862</v>
      </c>
      <c r="D1717" s="1260" t="s">
        <v>20863</v>
      </c>
      <c r="E1717" s="1260" t="s">
        <v>11203</v>
      </c>
      <c r="F1717" s="1260" t="s">
        <v>11295</v>
      </c>
      <c r="G1717" s="1260" t="s">
        <v>20864</v>
      </c>
      <c r="H1717" s="1260" t="s">
        <v>11153</v>
      </c>
      <c r="I1717" s="1260" t="s">
        <v>10976</v>
      </c>
      <c r="J1717" s="1259">
        <v>7431159</v>
      </c>
      <c r="K1717" s="1260" t="s">
        <v>11221</v>
      </c>
      <c r="L1717" s="1260" t="s">
        <v>11155</v>
      </c>
      <c r="M1717" s="1260" t="s">
        <v>2034</v>
      </c>
      <c r="N1717" s="1260" t="s">
        <v>20865</v>
      </c>
      <c r="O1717" s="1260" t="s">
        <v>20863</v>
      </c>
      <c r="P1717" s="1260" t="s">
        <v>11192</v>
      </c>
      <c r="Q1717" s="1260" t="s">
        <v>11471</v>
      </c>
      <c r="R1717" s="1260" t="s">
        <v>20866</v>
      </c>
      <c r="S1717" s="1259">
        <v>1</v>
      </c>
      <c r="T1717" s="1260"/>
      <c r="U1717" s="1260" t="s">
        <v>11396</v>
      </c>
      <c r="V1717" s="1260" t="s">
        <v>11653</v>
      </c>
      <c r="W1717" s="1259">
        <v>0</v>
      </c>
      <c r="X1717" s="1259">
        <v>1007</v>
      </c>
      <c r="Y1717" s="1259">
        <v>0</v>
      </c>
    </row>
    <row r="1718" spans="1:25">
      <c r="A1718" s="1350">
        <v>11202000866</v>
      </c>
      <c r="B1718" s="1260"/>
      <c r="C1718" s="1260" t="s">
        <v>20867</v>
      </c>
      <c r="D1718" s="1260" t="s">
        <v>20868</v>
      </c>
      <c r="E1718" s="1260" t="s">
        <v>11353</v>
      </c>
      <c r="F1718" s="1260" t="s">
        <v>11176</v>
      </c>
      <c r="G1718" s="1260" t="s">
        <v>20869</v>
      </c>
      <c r="H1718" s="1260" t="s">
        <v>11153</v>
      </c>
      <c r="I1718" s="1260" t="s">
        <v>11177</v>
      </c>
      <c r="J1718" s="1259">
        <v>7431158</v>
      </c>
      <c r="K1718" s="1260" t="s">
        <v>11221</v>
      </c>
      <c r="L1718" s="1260" t="s">
        <v>11155</v>
      </c>
      <c r="M1718" s="1260" t="s">
        <v>262</v>
      </c>
      <c r="N1718" s="1260"/>
      <c r="O1718" s="1260" t="s">
        <v>20868</v>
      </c>
      <c r="P1718" s="1260"/>
      <c r="Q1718" s="1260"/>
      <c r="R1718" s="1260"/>
      <c r="S1718" s="1259">
        <v>1</v>
      </c>
      <c r="T1718" s="1260"/>
      <c r="U1718" s="1260"/>
      <c r="V1718" s="1260"/>
      <c r="W1718" s="1259">
        <v>0</v>
      </c>
      <c r="X1718" s="1259">
        <v>1007</v>
      </c>
      <c r="Y1718" s="1259">
        <v>0</v>
      </c>
    </row>
    <row r="1719" spans="1:25">
      <c r="A1719" s="1350">
        <v>11202000865</v>
      </c>
      <c r="B1719" s="1260"/>
      <c r="C1719" s="1260" t="s">
        <v>20867</v>
      </c>
      <c r="D1719" s="1260" t="s">
        <v>20870</v>
      </c>
      <c r="E1719" s="1260" t="s">
        <v>11509</v>
      </c>
      <c r="F1719" s="1260" t="s">
        <v>20871</v>
      </c>
      <c r="G1719" s="1260" t="s">
        <v>20872</v>
      </c>
      <c r="H1719" s="1260" t="s">
        <v>11153</v>
      </c>
      <c r="I1719" s="1260" t="s">
        <v>10976</v>
      </c>
      <c r="J1719" s="1259">
        <v>7431157</v>
      </c>
      <c r="K1719" s="1260" t="s">
        <v>11221</v>
      </c>
      <c r="L1719" s="1260" t="s">
        <v>11155</v>
      </c>
      <c r="M1719" s="1260" t="s">
        <v>2527</v>
      </c>
      <c r="N1719" s="1260" t="s">
        <v>20873</v>
      </c>
      <c r="O1719" s="1260" t="s">
        <v>20870</v>
      </c>
      <c r="P1719" s="1260"/>
      <c r="Q1719" s="1260" t="s">
        <v>12131</v>
      </c>
      <c r="R1719" s="1260" t="s">
        <v>20874</v>
      </c>
      <c r="S1719" s="1259">
        <v>1</v>
      </c>
      <c r="T1719" s="1260"/>
      <c r="U1719" s="1260" t="s">
        <v>11158</v>
      </c>
      <c r="V1719" s="1260" t="s">
        <v>11159</v>
      </c>
      <c r="W1719" s="1259">
        <v>0</v>
      </c>
      <c r="X1719" s="1259">
        <v>1007</v>
      </c>
      <c r="Y1719" s="1259">
        <v>0</v>
      </c>
    </row>
    <row r="1720" spans="1:25">
      <c r="A1720" s="1350">
        <v>11202000864</v>
      </c>
      <c r="B1720" s="1260"/>
      <c r="C1720" s="1260" t="s">
        <v>20875</v>
      </c>
      <c r="D1720" s="1260" t="s">
        <v>20876</v>
      </c>
      <c r="E1720" s="1260" t="s">
        <v>11400</v>
      </c>
      <c r="F1720" s="1260" t="s">
        <v>20877</v>
      </c>
      <c r="G1720" s="1260" t="s">
        <v>20878</v>
      </c>
      <c r="H1720" s="1260" t="s">
        <v>11153</v>
      </c>
      <c r="I1720" s="1260" t="s">
        <v>11164</v>
      </c>
      <c r="J1720" s="1259">
        <v>7431156</v>
      </c>
      <c r="K1720" s="1260" t="s">
        <v>11221</v>
      </c>
      <c r="L1720" s="1260" t="s">
        <v>11155</v>
      </c>
      <c r="M1720" s="1260" t="s">
        <v>2162</v>
      </c>
      <c r="N1720" s="1260" t="s">
        <v>20879</v>
      </c>
      <c r="O1720" s="1260" t="s">
        <v>20876</v>
      </c>
      <c r="P1720" s="1260" t="s">
        <v>11192</v>
      </c>
      <c r="Q1720" s="1260"/>
      <c r="R1720" s="1260"/>
      <c r="S1720" s="1259">
        <v>1</v>
      </c>
      <c r="T1720" s="1260" t="s">
        <v>20880</v>
      </c>
      <c r="U1720" s="1260" t="s">
        <v>11290</v>
      </c>
      <c r="V1720" s="1260" t="s">
        <v>20881</v>
      </c>
      <c r="W1720" s="1259">
        <v>0</v>
      </c>
      <c r="X1720" s="1259">
        <v>1007</v>
      </c>
      <c r="Y1720" s="1259">
        <v>0</v>
      </c>
    </row>
    <row r="1721" spans="1:25">
      <c r="A1721" s="1350">
        <v>11202000863</v>
      </c>
      <c r="B1721" s="1260"/>
      <c r="C1721" s="1260" t="s">
        <v>20882</v>
      </c>
      <c r="D1721" s="1260" t="s">
        <v>20883</v>
      </c>
      <c r="E1721" s="1260" t="s">
        <v>11303</v>
      </c>
      <c r="F1721" s="1260" t="s">
        <v>16812</v>
      </c>
      <c r="G1721" s="1260" t="s">
        <v>20884</v>
      </c>
      <c r="H1721" s="1260" t="s">
        <v>11153</v>
      </c>
      <c r="I1721" s="1260" t="s">
        <v>10976</v>
      </c>
      <c r="J1721" s="1259">
        <v>7431155</v>
      </c>
      <c r="K1721" s="1260" t="s">
        <v>11221</v>
      </c>
      <c r="L1721" s="1260" t="s">
        <v>11155</v>
      </c>
      <c r="M1721" s="1260" t="s">
        <v>1941</v>
      </c>
      <c r="N1721" s="1260" t="s">
        <v>20885</v>
      </c>
      <c r="O1721" s="1260" t="s">
        <v>20883</v>
      </c>
      <c r="P1721" s="1260"/>
      <c r="Q1721" s="1260" t="s">
        <v>20886</v>
      </c>
      <c r="R1721" s="1260" t="s">
        <v>16517</v>
      </c>
      <c r="S1721" s="1259">
        <v>1</v>
      </c>
      <c r="T1721" s="1260"/>
      <c r="U1721" s="1260" t="s">
        <v>11396</v>
      </c>
      <c r="V1721" s="1260" t="s">
        <v>11699</v>
      </c>
      <c r="W1721" s="1259">
        <v>0</v>
      </c>
      <c r="X1721" s="1259">
        <v>1007</v>
      </c>
      <c r="Y1721" s="1259">
        <v>0</v>
      </c>
    </row>
    <row r="1722" spans="1:25">
      <c r="A1722" s="1350">
        <v>11202000862</v>
      </c>
      <c r="B1722" s="1260"/>
      <c r="C1722" s="1260" t="s">
        <v>20887</v>
      </c>
      <c r="D1722" s="1260" t="s">
        <v>20888</v>
      </c>
      <c r="E1722" s="1260" t="s">
        <v>11303</v>
      </c>
      <c r="F1722" s="1260" t="s">
        <v>11295</v>
      </c>
      <c r="G1722" s="1260" t="s">
        <v>20889</v>
      </c>
      <c r="H1722" s="1260" t="s">
        <v>11153</v>
      </c>
      <c r="I1722" s="1260" t="s">
        <v>10976</v>
      </c>
      <c r="J1722" s="1259">
        <v>7431154</v>
      </c>
      <c r="K1722" s="1260" t="s">
        <v>11221</v>
      </c>
      <c r="L1722" s="1260" t="s">
        <v>11155</v>
      </c>
      <c r="M1722" s="1260" t="s">
        <v>262</v>
      </c>
      <c r="N1722" s="1260"/>
      <c r="O1722" s="1260" t="s">
        <v>20888</v>
      </c>
      <c r="P1722" s="1259">
        <v>8952220</v>
      </c>
      <c r="Q1722" s="1260" t="s">
        <v>10976</v>
      </c>
      <c r="R1722" s="1259">
        <v>8952220</v>
      </c>
      <c r="S1722" s="1259">
        <v>1</v>
      </c>
      <c r="T1722" s="1260"/>
      <c r="U1722" s="1260"/>
      <c r="V1722" s="1260"/>
      <c r="W1722" s="1259">
        <v>0</v>
      </c>
      <c r="X1722" s="1259">
        <v>1007</v>
      </c>
      <c r="Y1722" s="1259">
        <v>0</v>
      </c>
    </row>
    <row r="1723" spans="1:25">
      <c r="A1723" s="1350">
        <v>11202000861</v>
      </c>
      <c r="B1723" s="1260" t="s">
        <v>20890</v>
      </c>
      <c r="C1723" s="1260" t="s">
        <v>20891</v>
      </c>
      <c r="D1723" s="1260" t="s">
        <v>20892</v>
      </c>
      <c r="E1723" s="1260" t="s">
        <v>12305</v>
      </c>
      <c r="F1723" s="1260" t="s">
        <v>11242</v>
      </c>
      <c r="G1723" s="1260" t="s">
        <v>20893</v>
      </c>
      <c r="H1723" s="1260" t="s">
        <v>11153</v>
      </c>
      <c r="I1723" s="1260" t="s">
        <v>11243</v>
      </c>
      <c r="J1723" s="1259">
        <v>7431153</v>
      </c>
      <c r="K1723" s="1260" t="s">
        <v>11221</v>
      </c>
      <c r="L1723" s="1260" t="s">
        <v>11155</v>
      </c>
      <c r="M1723" s="1260" t="s">
        <v>2343</v>
      </c>
      <c r="N1723" s="1260" t="s">
        <v>20894</v>
      </c>
      <c r="O1723" s="1260" t="s">
        <v>20892</v>
      </c>
      <c r="P1723" s="1260" t="s">
        <v>20895</v>
      </c>
      <c r="Q1723" s="1260" t="s">
        <v>11572</v>
      </c>
      <c r="R1723" s="1260" t="s">
        <v>20896</v>
      </c>
      <c r="S1723" s="1259">
        <v>1</v>
      </c>
      <c r="T1723" s="1260" t="s">
        <v>20897</v>
      </c>
      <c r="U1723" s="1260" t="s">
        <v>11247</v>
      </c>
      <c r="V1723" s="1260" t="s">
        <v>13495</v>
      </c>
      <c r="W1723" s="1259">
        <v>0</v>
      </c>
      <c r="X1723" s="1259">
        <v>1007</v>
      </c>
      <c r="Y1723" s="1259">
        <v>0</v>
      </c>
    </row>
    <row r="1724" spans="1:25">
      <c r="A1724" s="1350">
        <v>11202000860</v>
      </c>
      <c r="B1724" s="1260"/>
      <c r="C1724" s="1260" t="s">
        <v>20898</v>
      </c>
      <c r="D1724" s="1260" t="s">
        <v>20899</v>
      </c>
      <c r="E1724" s="1260" t="s">
        <v>11426</v>
      </c>
      <c r="F1724" s="1260" t="s">
        <v>11176</v>
      </c>
      <c r="G1724" s="1260" t="s">
        <v>20900</v>
      </c>
      <c r="H1724" s="1260" t="s">
        <v>11153</v>
      </c>
      <c r="I1724" s="1260" t="s">
        <v>11177</v>
      </c>
      <c r="J1724" s="1259">
        <v>7431152</v>
      </c>
      <c r="K1724" s="1260" t="s">
        <v>11221</v>
      </c>
      <c r="L1724" s="1260" t="s">
        <v>11155</v>
      </c>
      <c r="M1724" s="1260" t="s">
        <v>2128</v>
      </c>
      <c r="N1724" s="1260" t="s">
        <v>20901</v>
      </c>
      <c r="O1724" s="1260" t="s">
        <v>20899</v>
      </c>
      <c r="P1724" s="1260" t="s">
        <v>11192</v>
      </c>
      <c r="Q1724" s="1260"/>
      <c r="R1724" s="1259">
        <v>7584289</v>
      </c>
      <c r="S1724" s="1259">
        <v>1</v>
      </c>
      <c r="T1724" s="1260" t="s">
        <v>20902</v>
      </c>
      <c r="U1724" s="1260" t="s">
        <v>11198</v>
      </c>
      <c r="V1724" s="1260" t="s">
        <v>11199</v>
      </c>
      <c r="W1724" s="1259">
        <v>0</v>
      </c>
      <c r="X1724" s="1259">
        <v>1007</v>
      </c>
      <c r="Y1724" s="1259">
        <v>0</v>
      </c>
    </row>
    <row r="1725" spans="1:25">
      <c r="A1725" s="1350">
        <v>11202000859</v>
      </c>
      <c r="B1725" s="1260"/>
      <c r="C1725" s="1260" t="s">
        <v>20903</v>
      </c>
      <c r="D1725" s="1260" t="s">
        <v>20904</v>
      </c>
      <c r="E1725" s="1260" t="s">
        <v>16926</v>
      </c>
      <c r="F1725" s="1260" t="s">
        <v>15269</v>
      </c>
      <c r="G1725" s="1260" t="s">
        <v>20905</v>
      </c>
      <c r="H1725" s="1260" t="s">
        <v>11153</v>
      </c>
      <c r="I1725" s="1260" t="s">
        <v>11164</v>
      </c>
      <c r="J1725" s="1259">
        <v>7431151</v>
      </c>
      <c r="K1725" s="1260" t="s">
        <v>11221</v>
      </c>
      <c r="L1725" s="1260" t="s">
        <v>11155</v>
      </c>
      <c r="M1725" s="1260" t="s">
        <v>2162</v>
      </c>
      <c r="N1725" s="1260" t="s">
        <v>20906</v>
      </c>
      <c r="O1725" s="1260" t="s">
        <v>20904</v>
      </c>
      <c r="P1725" s="1260" t="s">
        <v>20907</v>
      </c>
      <c r="Q1725" s="1260" t="s">
        <v>11769</v>
      </c>
      <c r="R1725" s="1260" t="s">
        <v>20907</v>
      </c>
      <c r="S1725" s="1259">
        <v>1</v>
      </c>
      <c r="T1725" s="1260"/>
      <c r="U1725" s="1260" t="s">
        <v>11290</v>
      </c>
      <c r="V1725" s="1260" t="s">
        <v>18803</v>
      </c>
      <c r="W1725" s="1259">
        <v>0</v>
      </c>
      <c r="X1725" s="1259">
        <v>1007</v>
      </c>
      <c r="Y1725" s="1259">
        <v>0</v>
      </c>
    </row>
    <row r="1726" spans="1:25">
      <c r="A1726" s="1350">
        <v>11202000858</v>
      </c>
      <c r="B1726" s="1260" t="s">
        <v>20908</v>
      </c>
      <c r="C1726" s="1260" t="s">
        <v>20909</v>
      </c>
      <c r="D1726" s="1260" t="s">
        <v>20910</v>
      </c>
      <c r="E1726" s="1260" t="s">
        <v>11190</v>
      </c>
      <c r="F1726" s="1260" t="s">
        <v>11709</v>
      </c>
      <c r="G1726" s="1260" t="s">
        <v>20911</v>
      </c>
      <c r="H1726" s="1260" t="s">
        <v>11153</v>
      </c>
      <c r="I1726" s="1260" t="s">
        <v>15803</v>
      </c>
      <c r="J1726" s="1259">
        <v>7431150</v>
      </c>
      <c r="K1726" s="1260" t="s">
        <v>11221</v>
      </c>
      <c r="L1726" s="1260" t="s">
        <v>11155</v>
      </c>
      <c r="M1726" s="1260" t="s">
        <v>2606</v>
      </c>
      <c r="N1726" s="1260" t="s">
        <v>20912</v>
      </c>
      <c r="O1726" s="1260" t="s">
        <v>20910</v>
      </c>
      <c r="P1726" s="1260" t="s">
        <v>20913</v>
      </c>
      <c r="Q1726" s="1260" t="s">
        <v>13665</v>
      </c>
      <c r="R1726" s="1260" t="s">
        <v>20914</v>
      </c>
      <c r="S1726" s="1259">
        <v>1</v>
      </c>
      <c r="T1726" s="1260" t="s">
        <v>20915</v>
      </c>
      <c r="U1726" s="1260" t="s">
        <v>16371</v>
      </c>
      <c r="V1726" s="1260" t="s">
        <v>17418</v>
      </c>
      <c r="W1726" s="1259">
        <v>0</v>
      </c>
      <c r="X1726" s="1259">
        <v>1007</v>
      </c>
      <c r="Y1726" s="1259">
        <v>0</v>
      </c>
    </row>
    <row r="1727" spans="1:25">
      <c r="A1727" s="1350">
        <v>11202000857</v>
      </c>
      <c r="B1727" s="1260"/>
      <c r="C1727" s="1260" t="s">
        <v>20916</v>
      </c>
      <c r="D1727" s="1260" t="s">
        <v>20917</v>
      </c>
      <c r="E1727" s="1260" t="s">
        <v>11353</v>
      </c>
      <c r="F1727" s="1260" t="s">
        <v>11176</v>
      </c>
      <c r="G1727" s="1260" t="s">
        <v>20918</v>
      </c>
      <c r="H1727" s="1260" t="s">
        <v>11153</v>
      </c>
      <c r="I1727" s="1260" t="s">
        <v>11177</v>
      </c>
      <c r="J1727" s="1259">
        <v>7431149</v>
      </c>
      <c r="K1727" s="1260" t="s">
        <v>11221</v>
      </c>
      <c r="L1727" s="1260" t="s">
        <v>11155</v>
      </c>
      <c r="M1727" s="1260" t="s">
        <v>262</v>
      </c>
      <c r="N1727" s="1260"/>
      <c r="O1727" s="1260" t="s">
        <v>20917</v>
      </c>
      <c r="P1727" s="1260"/>
      <c r="Q1727" s="1260"/>
      <c r="R1727" s="1260"/>
      <c r="S1727" s="1259">
        <v>1</v>
      </c>
      <c r="T1727" s="1260"/>
      <c r="U1727" s="1260"/>
      <c r="V1727" s="1260"/>
      <c r="W1727" s="1259">
        <v>0</v>
      </c>
      <c r="X1727" s="1259">
        <v>1007</v>
      </c>
      <c r="Y1727" s="1259">
        <v>0</v>
      </c>
    </row>
    <row r="1728" spans="1:25">
      <c r="A1728" s="1350">
        <v>11202000856</v>
      </c>
      <c r="B1728" s="1260"/>
      <c r="C1728" s="1260" t="s">
        <v>20919</v>
      </c>
      <c r="D1728" s="1260" t="s">
        <v>20920</v>
      </c>
      <c r="E1728" s="1260" t="s">
        <v>11251</v>
      </c>
      <c r="F1728" s="1260" t="s">
        <v>20921</v>
      </c>
      <c r="G1728" s="1260" t="s">
        <v>20922</v>
      </c>
      <c r="H1728" s="1260" t="s">
        <v>11153</v>
      </c>
      <c r="I1728" s="1260" t="s">
        <v>11164</v>
      </c>
      <c r="J1728" s="1259">
        <v>7431148</v>
      </c>
      <c r="K1728" s="1260" t="s">
        <v>11221</v>
      </c>
      <c r="L1728" s="1260" t="s">
        <v>11155</v>
      </c>
      <c r="M1728" s="1260" t="s">
        <v>2482</v>
      </c>
      <c r="N1728" s="1260" t="s">
        <v>20923</v>
      </c>
      <c r="O1728" s="1260" t="s">
        <v>20920</v>
      </c>
      <c r="P1728" s="1260"/>
      <c r="Q1728" s="1260"/>
      <c r="R1728" s="1260"/>
      <c r="S1728" s="1259">
        <v>1</v>
      </c>
      <c r="T1728" s="1260" t="s">
        <v>20924</v>
      </c>
      <c r="U1728" s="1260" t="s">
        <v>11256</v>
      </c>
      <c r="V1728" s="1260" t="s">
        <v>13196</v>
      </c>
      <c r="W1728" s="1259">
        <v>0</v>
      </c>
      <c r="X1728" s="1259">
        <v>1007</v>
      </c>
      <c r="Y1728" s="1259">
        <v>0</v>
      </c>
    </row>
    <row r="1729" spans="1:25">
      <c r="A1729" s="1350">
        <v>11202000855</v>
      </c>
      <c r="B1729" s="1260"/>
      <c r="C1729" s="1260" t="s">
        <v>20925</v>
      </c>
      <c r="D1729" s="1260" t="s">
        <v>20926</v>
      </c>
      <c r="E1729" s="1260" t="s">
        <v>11668</v>
      </c>
      <c r="F1729" s="1260" t="s">
        <v>11176</v>
      </c>
      <c r="G1729" s="1260" t="s">
        <v>20927</v>
      </c>
      <c r="H1729" s="1260" t="s">
        <v>11153</v>
      </c>
      <c r="I1729" s="1260" t="s">
        <v>11177</v>
      </c>
      <c r="J1729" s="1259">
        <v>7431147</v>
      </c>
      <c r="K1729" s="1260" t="s">
        <v>11221</v>
      </c>
      <c r="L1729" s="1260" t="s">
        <v>11155</v>
      </c>
      <c r="M1729" s="1260" t="s">
        <v>2132</v>
      </c>
      <c r="N1729" s="1260" t="s">
        <v>20928</v>
      </c>
      <c r="O1729" s="1260" t="s">
        <v>20926</v>
      </c>
      <c r="P1729" s="1260"/>
      <c r="Q1729" s="1260"/>
      <c r="R1729" s="1259">
        <v>7580231</v>
      </c>
      <c r="S1729" s="1259">
        <v>1</v>
      </c>
      <c r="T1729" s="1260"/>
      <c r="U1729" s="1260" t="s">
        <v>11209</v>
      </c>
      <c r="V1729" s="1260" t="s">
        <v>14377</v>
      </c>
      <c r="W1729" s="1259">
        <v>0</v>
      </c>
      <c r="X1729" s="1259">
        <v>1007</v>
      </c>
      <c r="Y1729" s="1259">
        <v>0</v>
      </c>
    </row>
    <row r="1730" spans="1:25">
      <c r="A1730" s="1350">
        <v>11202000854</v>
      </c>
      <c r="B1730" s="1260"/>
      <c r="C1730" s="1260" t="s">
        <v>20929</v>
      </c>
      <c r="D1730" s="1260" t="s">
        <v>20688</v>
      </c>
      <c r="E1730" s="1260" t="s">
        <v>11175</v>
      </c>
      <c r="F1730" s="1260" t="s">
        <v>20930</v>
      </c>
      <c r="G1730" s="1260" t="s">
        <v>20931</v>
      </c>
      <c r="H1730" s="1260" t="s">
        <v>11153</v>
      </c>
      <c r="I1730" s="1260" t="s">
        <v>11164</v>
      </c>
      <c r="J1730" s="1259">
        <v>7431146</v>
      </c>
      <c r="K1730" s="1260" t="s">
        <v>11221</v>
      </c>
      <c r="L1730" s="1260" t="s">
        <v>11155</v>
      </c>
      <c r="M1730" s="1260" t="s">
        <v>2154</v>
      </c>
      <c r="N1730" s="1260" t="s">
        <v>20690</v>
      </c>
      <c r="O1730" s="1260" t="s">
        <v>20688</v>
      </c>
      <c r="P1730" s="1260"/>
      <c r="Q1730" s="1260" t="s">
        <v>13434</v>
      </c>
      <c r="R1730" s="1260" t="s">
        <v>20691</v>
      </c>
      <c r="S1730" s="1259">
        <v>1</v>
      </c>
      <c r="T1730" s="1260"/>
      <c r="U1730" s="1260" t="s">
        <v>11256</v>
      </c>
      <c r="V1730" s="1260" t="s">
        <v>15815</v>
      </c>
      <c r="W1730" s="1259">
        <v>0</v>
      </c>
      <c r="X1730" s="1259">
        <v>1007</v>
      </c>
      <c r="Y1730" s="1259">
        <v>0</v>
      </c>
    </row>
    <row r="1731" spans="1:25">
      <c r="A1731" s="1350">
        <v>11202000853</v>
      </c>
      <c r="B1731" s="1260"/>
      <c r="C1731" s="1260" t="s">
        <v>20929</v>
      </c>
      <c r="D1731" s="1260" t="s">
        <v>20932</v>
      </c>
      <c r="E1731" s="1260" t="s">
        <v>20933</v>
      </c>
      <c r="F1731" s="1260" t="s">
        <v>20451</v>
      </c>
      <c r="G1731" s="1260" t="s">
        <v>20934</v>
      </c>
      <c r="H1731" s="1260" t="s">
        <v>11153</v>
      </c>
      <c r="I1731" s="1260" t="s">
        <v>11243</v>
      </c>
      <c r="J1731" s="1259">
        <v>7431145</v>
      </c>
      <c r="K1731" s="1260" t="s">
        <v>11221</v>
      </c>
      <c r="L1731" s="1260" t="s">
        <v>11155</v>
      </c>
      <c r="M1731" s="1260" t="s">
        <v>262</v>
      </c>
      <c r="N1731" s="1260"/>
      <c r="O1731" s="1260" t="s">
        <v>20932</v>
      </c>
      <c r="P1731" s="1260"/>
      <c r="Q1731" s="1260"/>
      <c r="R1731" s="1260"/>
      <c r="S1731" s="1259">
        <v>1</v>
      </c>
      <c r="T1731" s="1260"/>
      <c r="U1731" s="1260"/>
      <c r="V1731" s="1260"/>
      <c r="W1731" s="1259">
        <v>0</v>
      </c>
      <c r="X1731" s="1259">
        <v>1007</v>
      </c>
      <c r="Y1731" s="1259">
        <v>0</v>
      </c>
    </row>
    <row r="1732" spans="1:25">
      <c r="A1732" s="1350">
        <v>11202000852</v>
      </c>
      <c r="B1732" s="1260" t="s">
        <v>20935</v>
      </c>
      <c r="C1732" s="1260" t="s">
        <v>20936</v>
      </c>
      <c r="D1732" s="1260" t="s">
        <v>20937</v>
      </c>
      <c r="E1732" s="1260" t="s">
        <v>11266</v>
      </c>
      <c r="F1732" s="1260" t="s">
        <v>11176</v>
      </c>
      <c r="G1732" s="1260" t="s">
        <v>20938</v>
      </c>
      <c r="H1732" s="1260" t="s">
        <v>11153</v>
      </c>
      <c r="I1732" s="1260" t="s">
        <v>11177</v>
      </c>
      <c r="J1732" s="1259">
        <v>7431144</v>
      </c>
      <c r="K1732" s="1260" t="s">
        <v>11221</v>
      </c>
      <c r="L1732" s="1260" t="s">
        <v>11155</v>
      </c>
      <c r="M1732" s="1260" t="s">
        <v>2625</v>
      </c>
      <c r="N1732" s="1260" t="s">
        <v>20939</v>
      </c>
      <c r="O1732" s="1260" t="s">
        <v>20937</v>
      </c>
      <c r="P1732" s="1260"/>
      <c r="Q1732" s="1260" t="s">
        <v>14070</v>
      </c>
      <c r="R1732" s="1260" t="s">
        <v>20940</v>
      </c>
      <c r="S1732" s="1259">
        <v>1</v>
      </c>
      <c r="T1732" s="1260" t="s">
        <v>20941</v>
      </c>
      <c r="U1732" s="1260" t="s">
        <v>11209</v>
      </c>
      <c r="V1732" s="1260" t="s">
        <v>19341</v>
      </c>
      <c r="W1732" s="1259">
        <v>0</v>
      </c>
      <c r="X1732" s="1259">
        <v>1007</v>
      </c>
      <c r="Y1732" s="1259">
        <v>0</v>
      </c>
    </row>
    <row r="1733" spans="1:25">
      <c r="A1733" s="1350">
        <v>11202000851</v>
      </c>
      <c r="B1733" s="1260"/>
      <c r="C1733" s="1260" t="s">
        <v>20942</v>
      </c>
      <c r="D1733" s="1260" t="s">
        <v>20943</v>
      </c>
      <c r="E1733" s="1260" t="s">
        <v>11400</v>
      </c>
      <c r="F1733" s="1260" t="s">
        <v>20944</v>
      </c>
      <c r="G1733" s="1260" t="s">
        <v>20945</v>
      </c>
      <c r="H1733" s="1260" t="s">
        <v>11153</v>
      </c>
      <c r="I1733" s="1260" t="s">
        <v>11164</v>
      </c>
      <c r="J1733" s="1259">
        <v>7431143</v>
      </c>
      <c r="K1733" s="1260" t="s">
        <v>11221</v>
      </c>
      <c r="L1733" s="1260" t="s">
        <v>11155</v>
      </c>
      <c r="M1733" s="1260" t="s">
        <v>2258</v>
      </c>
      <c r="N1733" s="1260" t="s">
        <v>20946</v>
      </c>
      <c r="O1733" s="1260" t="s">
        <v>20943</v>
      </c>
      <c r="P1733" s="1260"/>
      <c r="Q1733" s="1260"/>
      <c r="R1733" s="1260"/>
      <c r="S1733" s="1259">
        <v>1</v>
      </c>
      <c r="T1733" s="1260"/>
      <c r="U1733" s="1260" t="s">
        <v>11209</v>
      </c>
      <c r="V1733" s="1260" t="s">
        <v>16706</v>
      </c>
      <c r="W1733" s="1259">
        <v>0</v>
      </c>
      <c r="X1733" s="1259">
        <v>1007</v>
      </c>
      <c r="Y1733" s="1259">
        <v>0</v>
      </c>
    </row>
    <row r="1734" spans="1:25">
      <c r="A1734" s="1350">
        <v>11202000850</v>
      </c>
      <c r="B1734" s="1260"/>
      <c r="C1734" s="1260" t="s">
        <v>20947</v>
      </c>
      <c r="D1734" s="1260" t="s">
        <v>20948</v>
      </c>
      <c r="E1734" s="1260" t="s">
        <v>20949</v>
      </c>
      <c r="F1734" s="1260" t="s">
        <v>20950</v>
      </c>
      <c r="G1734" s="1260" t="s">
        <v>20951</v>
      </c>
      <c r="H1734" s="1260" t="s">
        <v>11153</v>
      </c>
      <c r="I1734" s="1260" t="s">
        <v>11164</v>
      </c>
      <c r="J1734" s="1259">
        <v>7431142</v>
      </c>
      <c r="K1734" s="1260" t="s">
        <v>11221</v>
      </c>
      <c r="L1734" s="1260" t="s">
        <v>11155</v>
      </c>
      <c r="M1734" s="1260" t="s">
        <v>2018</v>
      </c>
      <c r="N1734" s="1260" t="s">
        <v>20952</v>
      </c>
      <c r="O1734" s="1260" t="s">
        <v>20948</v>
      </c>
      <c r="P1734" s="1260" t="s">
        <v>20953</v>
      </c>
      <c r="Q1734" s="1260" t="s">
        <v>11206</v>
      </c>
      <c r="R1734" s="1260" t="s">
        <v>20953</v>
      </c>
      <c r="S1734" s="1259">
        <v>1</v>
      </c>
      <c r="T1734" s="1260" t="s">
        <v>20954</v>
      </c>
      <c r="U1734" s="1260" t="s">
        <v>11921</v>
      </c>
      <c r="V1734" s="1260" t="s">
        <v>19136</v>
      </c>
      <c r="W1734" s="1259">
        <v>0</v>
      </c>
      <c r="X1734" s="1259">
        <v>1007</v>
      </c>
      <c r="Y1734" s="1259">
        <v>0</v>
      </c>
    </row>
    <row r="1735" spans="1:25">
      <c r="A1735" s="1350">
        <v>11202000849</v>
      </c>
      <c r="B1735" s="1260" t="s">
        <v>20955</v>
      </c>
      <c r="C1735" s="1260" t="s">
        <v>20956</v>
      </c>
      <c r="D1735" s="1260" t="s">
        <v>20957</v>
      </c>
      <c r="E1735" s="1260" t="s">
        <v>11190</v>
      </c>
      <c r="F1735" s="1260" t="s">
        <v>16856</v>
      </c>
      <c r="G1735" s="1260" t="s">
        <v>20958</v>
      </c>
      <c r="H1735" s="1260" t="s">
        <v>11153</v>
      </c>
      <c r="I1735" s="1260" t="s">
        <v>10976</v>
      </c>
      <c r="J1735" s="1259">
        <v>7431141</v>
      </c>
      <c r="K1735" s="1260" t="s">
        <v>11221</v>
      </c>
      <c r="L1735" s="1260" t="s">
        <v>11155</v>
      </c>
      <c r="M1735" s="1260" t="s">
        <v>262</v>
      </c>
      <c r="N1735" s="1260"/>
      <c r="O1735" s="1260" t="s">
        <v>20957</v>
      </c>
      <c r="P1735" s="1260"/>
      <c r="Q1735" s="1260"/>
      <c r="R1735" s="1260"/>
      <c r="S1735" s="1259">
        <v>1</v>
      </c>
      <c r="T1735" s="1260"/>
      <c r="U1735" s="1260"/>
      <c r="V1735" s="1260"/>
      <c r="W1735" s="1259">
        <v>0</v>
      </c>
      <c r="X1735" s="1259">
        <v>1007</v>
      </c>
      <c r="Y1735" s="1259">
        <v>0</v>
      </c>
    </row>
    <row r="1736" spans="1:25">
      <c r="A1736" s="1350">
        <v>11202000848</v>
      </c>
      <c r="B1736" s="1260"/>
      <c r="C1736" s="1260" t="s">
        <v>20959</v>
      </c>
      <c r="D1736" s="1260" t="s">
        <v>20960</v>
      </c>
      <c r="E1736" s="1260" t="s">
        <v>13190</v>
      </c>
      <c r="F1736" s="1260" t="s">
        <v>20961</v>
      </c>
      <c r="G1736" s="1260" t="s">
        <v>20962</v>
      </c>
      <c r="H1736" s="1260" t="s">
        <v>11153</v>
      </c>
      <c r="I1736" s="1260" t="s">
        <v>11164</v>
      </c>
      <c r="J1736" s="1259">
        <v>7431140</v>
      </c>
      <c r="K1736" s="1260" t="s">
        <v>11221</v>
      </c>
      <c r="L1736" s="1260" t="s">
        <v>11155</v>
      </c>
      <c r="M1736" s="1260" t="s">
        <v>2438</v>
      </c>
      <c r="N1736" s="1260" t="s">
        <v>20963</v>
      </c>
      <c r="O1736" s="1260" t="s">
        <v>20960</v>
      </c>
      <c r="P1736" s="1260" t="s">
        <v>11192</v>
      </c>
      <c r="Q1736" s="1260"/>
      <c r="R1736" s="1260"/>
      <c r="S1736" s="1259">
        <v>1</v>
      </c>
      <c r="T1736" s="1260"/>
      <c r="U1736" s="1260" t="s">
        <v>11405</v>
      </c>
      <c r="V1736" s="1260" t="s">
        <v>11429</v>
      </c>
      <c r="W1736" s="1259">
        <v>0</v>
      </c>
      <c r="X1736" s="1259">
        <v>1007</v>
      </c>
      <c r="Y1736" s="1259">
        <v>0</v>
      </c>
    </row>
    <row r="1737" spans="1:25">
      <c r="A1737" s="1350">
        <v>11202000847</v>
      </c>
      <c r="B1737" s="1260"/>
      <c r="C1737" s="1260" t="s">
        <v>20964</v>
      </c>
      <c r="D1737" s="1260" t="s">
        <v>20965</v>
      </c>
      <c r="E1737" s="1260" t="s">
        <v>11190</v>
      </c>
      <c r="F1737" s="1260" t="s">
        <v>12679</v>
      </c>
      <c r="G1737" s="1260" t="s">
        <v>20966</v>
      </c>
      <c r="H1737" s="1260" t="s">
        <v>11153</v>
      </c>
      <c r="I1737" s="1260" t="s">
        <v>10976</v>
      </c>
      <c r="J1737" s="1259">
        <v>7431139</v>
      </c>
      <c r="K1737" s="1260" t="s">
        <v>11221</v>
      </c>
      <c r="L1737" s="1260" t="s">
        <v>11155</v>
      </c>
      <c r="M1737" s="1260" t="s">
        <v>1950</v>
      </c>
      <c r="N1737" s="1260" t="s">
        <v>20967</v>
      </c>
      <c r="O1737" s="1260" t="s">
        <v>20965</v>
      </c>
      <c r="P1737" s="1260" t="s">
        <v>20968</v>
      </c>
      <c r="Q1737" s="1260"/>
      <c r="R1737" s="1260"/>
      <c r="S1737" s="1259">
        <v>1</v>
      </c>
      <c r="T1737" s="1260"/>
      <c r="U1737" s="1260" t="s">
        <v>11158</v>
      </c>
      <c r="V1737" s="1260" t="s">
        <v>11723</v>
      </c>
      <c r="W1737" s="1259">
        <v>0</v>
      </c>
      <c r="X1737" s="1259">
        <v>1007</v>
      </c>
      <c r="Y1737" s="1259">
        <v>0</v>
      </c>
    </row>
    <row r="1738" spans="1:25">
      <c r="A1738" s="1350">
        <v>11202000846</v>
      </c>
      <c r="B1738" s="1260"/>
      <c r="C1738" s="1260" t="s">
        <v>20969</v>
      </c>
      <c r="D1738" s="1260" t="s">
        <v>20970</v>
      </c>
      <c r="E1738" s="1260" t="s">
        <v>18678</v>
      </c>
      <c r="F1738" s="1260" t="s">
        <v>20971</v>
      </c>
      <c r="G1738" s="1260" t="s">
        <v>20972</v>
      </c>
      <c r="H1738" s="1260" t="s">
        <v>11153</v>
      </c>
      <c r="I1738" s="1260" t="s">
        <v>11164</v>
      </c>
      <c r="J1738" s="1259">
        <v>7431138</v>
      </c>
      <c r="K1738" s="1260" t="s">
        <v>11221</v>
      </c>
      <c r="L1738" s="1260" t="s">
        <v>11155</v>
      </c>
      <c r="M1738" s="1260" t="s">
        <v>1653</v>
      </c>
      <c r="N1738" s="1260" t="s">
        <v>20973</v>
      </c>
      <c r="O1738" s="1260" t="s">
        <v>20970</v>
      </c>
      <c r="P1738" s="1259">
        <v>8337955</v>
      </c>
      <c r="Q1738" s="1260"/>
      <c r="R1738" s="1260"/>
      <c r="S1738" s="1259">
        <v>1</v>
      </c>
      <c r="T1738" s="1260"/>
      <c r="U1738" s="1260" t="s">
        <v>11921</v>
      </c>
      <c r="V1738" s="1260" t="s">
        <v>16730</v>
      </c>
      <c r="W1738" s="1259">
        <v>0</v>
      </c>
      <c r="X1738" s="1259">
        <v>1007</v>
      </c>
      <c r="Y1738" s="1259">
        <v>0</v>
      </c>
    </row>
    <row r="1739" spans="1:25">
      <c r="A1739" s="1350">
        <v>11202000845</v>
      </c>
      <c r="B1739" s="1260"/>
      <c r="C1739" s="1260" t="s">
        <v>20974</v>
      </c>
      <c r="D1739" s="1260" t="s">
        <v>20975</v>
      </c>
      <c r="E1739" s="1260" t="s">
        <v>11419</v>
      </c>
      <c r="F1739" s="1260" t="s">
        <v>20976</v>
      </c>
      <c r="G1739" s="1260" t="s">
        <v>20977</v>
      </c>
      <c r="H1739" s="1260" t="s">
        <v>11153</v>
      </c>
      <c r="I1739" s="1260" t="s">
        <v>11164</v>
      </c>
      <c r="J1739" s="1259">
        <v>7431137</v>
      </c>
      <c r="K1739" s="1260" t="s">
        <v>11221</v>
      </c>
      <c r="L1739" s="1260" t="s">
        <v>11155</v>
      </c>
      <c r="M1739" s="1260" t="s">
        <v>1497</v>
      </c>
      <c r="N1739" s="1260" t="s">
        <v>20978</v>
      </c>
      <c r="O1739" s="1260" t="s">
        <v>20975</v>
      </c>
      <c r="P1739" s="1260"/>
      <c r="Q1739" s="1260"/>
      <c r="R1739" s="1260"/>
      <c r="S1739" s="1259">
        <v>1</v>
      </c>
      <c r="T1739" s="1260"/>
      <c r="U1739" s="1260" t="s">
        <v>11921</v>
      </c>
      <c r="V1739" s="1260" t="s">
        <v>20979</v>
      </c>
      <c r="W1739" s="1259">
        <v>0</v>
      </c>
      <c r="X1739" s="1259">
        <v>1007</v>
      </c>
      <c r="Y1739" s="1259">
        <v>0</v>
      </c>
    </row>
    <row r="1740" spans="1:25">
      <c r="A1740" s="1350">
        <v>11202000844</v>
      </c>
      <c r="B1740" s="1260"/>
      <c r="C1740" s="1260" t="s">
        <v>20980</v>
      </c>
      <c r="D1740" s="1260" t="s">
        <v>20981</v>
      </c>
      <c r="E1740" s="1260" t="s">
        <v>11190</v>
      </c>
      <c r="F1740" s="1260" t="s">
        <v>11440</v>
      </c>
      <c r="G1740" s="1260" t="s">
        <v>20982</v>
      </c>
      <c r="H1740" s="1260" t="s">
        <v>11153</v>
      </c>
      <c r="I1740" s="1260" t="s">
        <v>11177</v>
      </c>
      <c r="J1740" s="1259">
        <v>7431136</v>
      </c>
      <c r="K1740" s="1260" t="s">
        <v>11221</v>
      </c>
      <c r="L1740" s="1260" t="s">
        <v>11155</v>
      </c>
      <c r="M1740" s="1260" t="s">
        <v>1606</v>
      </c>
      <c r="N1740" s="1260" t="s">
        <v>20983</v>
      </c>
      <c r="O1740" s="1260" t="s">
        <v>20981</v>
      </c>
      <c r="P1740" s="1260"/>
      <c r="Q1740" s="1260"/>
      <c r="R1740" s="1260" t="s">
        <v>20984</v>
      </c>
      <c r="S1740" s="1259">
        <v>1</v>
      </c>
      <c r="T1740" s="1260"/>
      <c r="U1740" s="1260" t="s">
        <v>11182</v>
      </c>
      <c r="V1740" s="1260" t="s">
        <v>11183</v>
      </c>
      <c r="W1740" s="1259">
        <v>0</v>
      </c>
      <c r="X1740" s="1259">
        <v>1007</v>
      </c>
      <c r="Y1740" s="1259">
        <v>0</v>
      </c>
    </row>
    <row r="1741" spans="1:25">
      <c r="A1741" s="1350">
        <v>11202000843</v>
      </c>
      <c r="B1741" s="1260"/>
      <c r="C1741" s="1260" t="s">
        <v>20985</v>
      </c>
      <c r="D1741" s="1260" t="s">
        <v>20986</v>
      </c>
      <c r="E1741" s="1260" t="s">
        <v>11353</v>
      </c>
      <c r="F1741" s="1260" t="s">
        <v>16856</v>
      </c>
      <c r="G1741" s="1260" t="s">
        <v>20987</v>
      </c>
      <c r="H1741" s="1260" t="s">
        <v>11153</v>
      </c>
      <c r="I1741" s="1260" t="s">
        <v>10976</v>
      </c>
      <c r="J1741" s="1259">
        <v>7431135</v>
      </c>
      <c r="K1741" s="1260" t="s">
        <v>11221</v>
      </c>
      <c r="L1741" s="1260" t="s">
        <v>11155</v>
      </c>
      <c r="M1741" s="1260" t="s">
        <v>262</v>
      </c>
      <c r="N1741" s="1260"/>
      <c r="O1741" s="1260" t="s">
        <v>20986</v>
      </c>
      <c r="P1741" s="1259">
        <v>8952220</v>
      </c>
      <c r="Q1741" s="1260"/>
      <c r="R1741" s="1260"/>
      <c r="S1741" s="1259">
        <v>1</v>
      </c>
      <c r="T1741" s="1260"/>
      <c r="U1741" s="1260"/>
      <c r="V1741" s="1260"/>
      <c r="W1741" s="1259">
        <v>0</v>
      </c>
      <c r="X1741" s="1259">
        <v>1007</v>
      </c>
      <c r="Y1741" s="1259">
        <v>0</v>
      </c>
    </row>
    <row r="1742" spans="1:25">
      <c r="A1742" s="1350">
        <v>11202000842</v>
      </c>
      <c r="B1742" s="1260"/>
      <c r="C1742" s="1260" t="s">
        <v>20988</v>
      </c>
      <c r="D1742" s="1260" t="s">
        <v>20989</v>
      </c>
      <c r="E1742" s="1260" t="s">
        <v>11353</v>
      </c>
      <c r="F1742" s="1260" t="s">
        <v>12679</v>
      </c>
      <c r="G1742" s="1260" t="s">
        <v>20990</v>
      </c>
      <c r="H1742" s="1260" t="s">
        <v>11153</v>
      </c>
      <c r="I1742" s="1260" t="s">
        <v>10976</v>
      </c>
      <c r="J1742" s="1259">
        <v>7431134</v>
      </c>
      <c r="K1742" s="1260" t="s">
        <v>11221</v>
      </c>
      <c r="L1742" s="1260" t="s">
        <v>11155</v>
      </c>
      <c r="M1742" s="1260" t="s">
        <v>262</v>
      </c>
      <c r="N1742" s="1260"/>
      <c r="O1742" s="1260" t="s">
        <v>20989</v>
      </c>
      <c r="P1742" s="1259">
        <v>8952220</v>
      </c>
      <c r="Q1742" s="1260"/>
      <c r="R1742" s="1260"/>
      <c r="S1742" s="1259">
        <v>1</v>
      </c>
      <c r="T1742" s="1260"/>
      <c r="U1742" s="1260"/>
      <c r="V1742" s="1260"/>
      <c r="W1742" s="1259">
        <v>0</v>
      </c>
      <c r="X1742" s="1259">
        <v>1007</v>
      </c>
      <c r="Y1742" s="1259">
        <v>0</v>
      </c>
    </row>
    <row r="1743" spans="1:25">
      <c r="A1743" s="1350">
        <v>11202000841</v>
      </c>
      <c r="B1743" s="1260"/>
      <c r="C1743" s="1260" t="s">
        <v>20991</v>
      </c>
      <c r="D1743" s="1260" t="s">
        <v>20992</v>
      </c>
      <c r="E1743" s="1260" t="s">
        <v>11353</v>
      </c>
      <c r="F1743" s="1260" t="s">
        <v>11448</v>
      </c>
      <c r="G1743" s="1260" t="s">
        <v>20993</v>
      </c>
      <c r="H1743" s="1260" t="s">
        <v>11153</v>
      </c>
      <c r="I1743" s="1260" t="s">
        <v>11243</v>
      </c>
      <c r="J1743" s="1259">
        <v>7431133</v>
      </c>
      <c r="K1743" s="1260" t="s">
        <v>11221</v>
      </c>
      <c r="L1743" s="1260" t="s">
        <v>11155</v>
      </c>
      <c r="M1743" s="1260" t="s">
        <v>262</v>
      </c>
      <c r="N1743" s="1260"/>
      <c r="O1743" s="1260" t="s">
        <v>20992</v>
      </c>
      <c r="P1743" s="1260"/>
      <c r="Q1743" s="1260" t="s">
        <v>11450</v>
      </c>
      <c r="R1743" s="1260"/>
      <c r="S1743" s="1259">
        <v>1</v>
      </c>
      <c r="T1743" s="1260"/>
      <c r="U1743" s="1260"/>
      <c r="V1743" s="1260"/>
      <c r="W1743" s="1259">
        <v>0</v>
      </c>
      <c r="X1743" s="1259">
        <v>1007</v>
      </c>
      <c r="Y1743" s="1259">
        <v>0</v>
      </c>
    </row>
    <row r="1744" spans="1:25">
      <c r="A1744" s="1350">
        <v>11202000840</v>
      </c>
      <c r="B1744" s="1260"/>
      <c r="C1744" s="1260" t="s">
        <v>20994</v>
      </c>
      <c r="D1744" s="1260" t="s">
        <v>20995</v>
      </c>
      <c r="E1744" s="1260" t="s">
        <v>11353</v>
      </c>
      <c r="F1744" s="1260" t="s">
        <v>20996</v>
      </c>
      <c r="G1744" s="1260" t="s">
        <v>20997</v>
      </c>
      <c r="H1744" s="1260" t="s">
        <v>11153</v>
      </c>
      <c r="I1744" s="1260" t="s">
        <v>11243</v>
      </c>
      <c r="J1744" s="1259">
        <v>7431132</v>
      </c>
      <c r="K1744" s="1260" t="s">
        <v>11221</v>
      </c>
      <c r="L1744" s="1260" t="s">
        <v>11155</v>
      </c>
      <c r="M1744" s="1260" t="s">
        <v>262</v>
      </c>
      <c r="N1744" s="1260"/>
      <c r="O1744" s="1260" t="s">
        <v>20995</v>
      </c>
      <c r="P1744" s="1260"/>
      <c r="Q1744" s="1260" t="s">
        <v>11450</v>
      </c>
      <c r="R1744" s="1260"/>
      <c r="S1744" s="1259">
        <v>1</v>
      </c>
      <c r="T1744" s="1260"/>
      <c r="U1744" s="1260"/>
      <c r="V1744" s="1260"/>
      <c r="W1744" s="1259">
        <v>0</v>
      </c>
      <c r="X1744" s="1259">
        <v>1007</v>
      </c>
      <c r="Y1744" s="1259">
        <v>0</v>
      </c>
    </row>
    <row r="1745" spans="1:25">
      <c r="A1745" s="1350">
        <v>11202000839</v>
      </c>
      <c r="B1745" s="1260"/>
      <c r="C1745" s="1260" t="s">
        <v>20998</v>
      </c>
      <c r="D1745" s="1260" t="s">
        <v>20999</v>
      </c>
      <c r="E1745" s="1260" t="s">
        <v>11457</v>
      </c>
      <c r="F1745" s="1260" t="s">
        <v>11440</v>
      </c>
      <c r="G1745" s="1260" t="s">
        <v>21000</v>
      </c>
      <c r="H1745" s="1260" t="s">
        <v>11153</v>
      </c>
      <c r="I1745" s="1260" t="s">
        <v>11177</v>
      </c>
      <c r="J1745" s="1259">
        <v>7431131</v>
      </c>
      <c r="K1745" s="1260" t="s">
        <v>11221</v>
      </c>
      <c r="L1745" s="1260" t="s">
        <v>11155</v>
      </c>
      <c r="M1745" s="1260" t="s">
        <v>262</v>
      </c>
      <c r="N1745" s="1260"/>
      <c r="O1745" s="1260" t="s">
        <v>20999</v>
      </c>
      <c r="P1745" s="1260"/>
      <c r="Q1745" s="1260"/>
      <c r="R1745" s="1260"/>
      <c r="S1745" s="1259">
        <v>1</v>
      </c>
      <c r="T1745" s="1260"/>
      <c r="U1745" s="1260"/>
      <c r="V1745" s="1260"/>
      <c r="W1745" s="1259">
        <v>0</v>
      </c>
      <c r="X1745" s="1259">
        <v>1007</v>
      </c>
      <c r="Y1745" s="1259">
        <v>0</v>
      </c>
    </row>
    <row r="1746" spans="1:25">
      <c r="A1746" s="1350">
        <v>11202000838</v>
      </c>
      <c r="B1746" s="1260" t="s">
        <v>21001</v>
      </c>
      <c r="C1746" s="1260" t="s">
        <v>21002</v>
      </c>
      <c r="D1746" s="1260" t="s">
        <v>21003</v>
      </c>
      <c r="E1746" s="1260" t="s">
        <v>11303</v>
      </c>
      <c r="F1746" s="1260" t="s">
        <v>11440</v>
      </c>
      <c r="G1746" s="1260" t="s">
        <v>21004</v>
      </c>
      <c r="H1746" s="1260" t="s">
        <v>11153</v>
      </c>
      <c r="I1746" s="1260" t="s">
        <v>11177</v>
      </c>
      <c r="J1746" s="1259">
        <v>7431130</v>
      </c>
      <c r="K1746" s="1260" t="s">
        <v>11221</v>
      </c>
      <c r="L1746" s="1260" t="s">
        <v>11155</v>
      </c>
      <c r="M1746" s="1260" t="s">
        <v>2140</v>
      </c>
      <c r="N1746" s="1260" t="s">
        <v>21005</v>
      </c>
      <c r="O1746" s="1260" t="s">
        <v>21003</v>
      </c>
      <c r="P1746" s="1260" t="s">
        <v>21006</v>
      </c>
      <c r="Q1746" s="1260" t="s">
        <v>21007</v>
      </c>
      <c r="R1746" s="1260" t="s">
        <v>21006</v>
      </c>
      <c r="S1746" s="1259">
        <v>1</v>
      </c>
      <c r="T1746" s="1260" t="s">
        <v>21008</v>
      </c>
      <c r="U1746" s="1260" t="s">
        <v>11209</v>
      </c>
      <c r="V1746" s="1260" t="s">
        <v>11210</v>
      </c>
      <c r="W1746" s="1259">
        <v>0</v>
      </c>
      <c r="X1746" s="1259">
        <v>1007</v>
      </c>
      <c r="Y1746" s="1259">
        <v>0</v>
      </c>
    </row>
    <row r="1747" spans="1:25">
      <c r="A1747" s="1350">
        <v>11202000837</v>
      </c>
      <c r="B1747" s="1260"/>
      <c r="C1747" s="1260" t="s">
        <v>21009</v>
      </c>
      <c r="D1747" s="1260" t="s">
        <v>21010</v>
      </c>
      <c r="E1747" s="1260" t="s">
        <v>11457</v>
      </c>
      <c r="F1747" s="1260" t="s">
        <v>16856</v>
      </c>
      <c r="G1747" s="1260" t="s">
        <v>21011</v>
      </c>
      <c r="H1747" s="1260" t="s">
        <v>11153</v>
      </c>
      <c r="I1747" s="1260" t="s">
        <v>10976</v>
      </c>
      <c r="J1747" s="1259">
        <v>7431129</v>
      </c>
      <c r="K1747" s="1260" t="s">
        <v>11221</v>
      </c>
      <c r="L1747" s="1260" t="s">
        <v>11155</v>
      </c>
      <c r="M1747" s="1260" t="s">
        <v>262</v>
      </c>
      <c r="N1747" s="1260"/>
      <c r="O1747" s="1260" t="s">
        <v>21010</v>
      </c>
      <c r="P1747" s="1260"/>
      <c r="Q1747" s="1260" t="s">
        <v>10976</v>
      </c>
      <c r="R1747" s="1259">
        <v>8952220</v>
      </c>
      <c r="S1747" s="1259">
        <v>1</v>
      </c>
      <c r="T1747" s="1260"/>
      <c r="U1747" s="1260"/>
      <c r="V1747" s="1260"/>
      <c r="W1747" s="1259">
        <v>0</v>
      </c>
      <c r="X1747" s="1259">
        <v>1007</v>
      </c>
      <c r="Y1747" s="1259">
        <v>0</v>
      </c>
    </row>
    <row r="1748" spans="1:25">
      <c r="A1748" s="1350">
        <v>11202000836</v>
      </c>
      <c r="B1748" s="1260"/>
      <c r="C1748" s="1260" t="s">
        <v>21012</v>
      </c>
      <c r="D1748" s="1260" t="s">
        <v>21013</v>
      </c>
      <c r="E1748" s="1260" t="s">
        <v>11461</v>
      </c>
      <c r="F1748" s="1260" t="s">
        <v>21014</v>
      </c>
      <c r="G1748" s="1260" t="s">
        <v>21015</v>
      </c>
      <c r="H1748" s="1260" t="s">
        <v>11153</v>
      </c>
      <c r="I1748" s="1260" t="s">
        <v>11164</v>
      </c>
      <c r="J1748" s="1259">
        <v>7431128</v>
      </c>
      <c r="K1748" s="1260" t="s">
        <v>11221</v>
      </c>
      <c r="L1748" s="1260" t="s">
        <v>11155</v>
      </c>
      <c r="M1748" s="1260" t="s">
        <v>262</v>
      </c>
      <c r="N1748" s="1260"/>
      <c r="O1748" s="1260" t="s">
        <v>21013</v>
      </c>
      <c r="P1748" s="1260"/>
      <c r="Q1748" s="1260"/>
      <c r="R1748" s="1260"/>
      <c r="S1748" s="1259">
        <v>1</v>
      </c>
      <c r="T1748" s="1260"/>
      <c r="U1748" s="1260"/>
      <c r="V1748" s="1260"/>
      <c r="W1748" s="1259">
        <v>0</v>
      </c>
      <c r="X1748" s="1259">
        <v>1007</v>
      </c>
      <c r="Y1748" s="1259">
        <v>0</v>
      </c>
    </row>
    <row r="1749" spans="1:25">
      <c r="A1749" s="1350">
        <v>11202000835</v>
      </c>
      <c r="B1749" s="1260"/>
      <c r="C1749" s="1260" t="s">
        <v>21016</v>
      </c>
      <c r="D1749" s="1260" t="s">
        <v>21017</v>
      </c>
      <c r="E1749" s="1260" t="s">
        <v>13956</v>
      </c>
      <c r="F1749" s="1260" t="s">
        <v>18529</v>
      </c>
      <c r="G1749" s="1260" t="s">
        <v>21018</v>
      </c>
      <c r="H1749" s="1260" t="s">
        <v>11153</v>
      </c>
      <c r="I1749" s="1260" t="s">
        <v>10976</v>
      </c>
      <c r="J1749" s="1259">
        <v>7431127</v>
      </c>
      <c r="K1749" s="1260" t="s">
        <v>11221</v>
      </c>
      <c r="L1749" s="1260" t="s">
        <v>11155</v>
      </c>
      <c r="M1749" s="1260" t="s">
        <v>262</v>
      </c>
      <c r="N1749" s="1260"/>
      <c r="O1749" s="1260" t="s">
        <v>21017</v>
      </c>
      <c r="P1749" s="1260"/>
      <c r="Q1749" s="1260" t="s">
        <v>10976</v>
      </c>
      <c r="R1749" s="1259">
        <v>8952220</v>
      </c>
      <c r="S1749" s="1259">
        <v>1</v>
      </c>
      <c r="T1749" s="1260"/>
      <c r="U1749" s="1260"/>
      <c r="V1749" s="1260"/>
      <c r="W1749" s="1259">
        <v>0</v>
      </c>
      <c r="X1749" s="1259">
        <v>1007</v>
      </c>
      <c r="Y1749" s="1259">
        <v>0</v>
      </c>
    </row>
    <row r="1750" spans="1:25">
      <c r="A1750" s="1350">
        <v>11202000834</v>
      </c>
      <c r="B1750" s="1260"/>
      <c r="C1750" s="1260" t="s">
        <v>21019</v>
      </c>
      <c r="D1750" s="1260" t="s">
        <v>21020</v>
      </c>
      <c r="E1750" s="1260" t="s">
        <v>11303</v>
      </c>
      <c r="F1750" s="1260" t="s">
        <v>12759</v>
      </c>
      <c r="G1750" s="1260" t="s">
        <v>21021</v>
      </c>
      <c r="H1750" s="1260" t="s">
        <v>11153</v>
      </c>
      <c r="I1750" s="1260" t="s">
        <v>10976</v>
      </c>
      <c r="J1750" s="1259">
        <v>7431126</v>
      </c>
      <c r="K1750" s="1260" t="s">
        <v>11221</v>
      </c>
      <c r="L1750" s="1260" t="s">
        <v>11155</v>
      </c>
      <c r="M1750" s="1260" t="s">
        <v>262</v>
      </c>
      <c r="N1750" s="1260"/>
      <c r="O1750" s="1260" t="s">
        <v>21020</v>
      </c>
      <c r="P1750" s="1260"/>
      <c r="Q1750" s="1260" t="s">
        <v>12683</v>
      </c>
      <c r="R1750" s="1260"/>
      <c r="S1750" s="1259">
        <v>1</v>
      </c>
      <c r="T1750" s="1260"/>
      <c r="U1750" s="1260"/>
      <c r="V1750" s="1260"/>
      <c r="W1750" s="1259">
        <v>0</v>
      </c>
      <c r="X1750" s="1259">
        <v>1007</v>
      </c>
      <c r="Y1750" s="1259">
        <v>0</v>
      </c>
    </row>
    <row r="1751" spans="1:25">
      <c r="A1751" s="1350">
        <v>11202000833</v>
      </c>
      <c r="B1751" s="1260"/>
      <c r="C1751" s="1260" t="s">
        <v>21022</v>
      </c>
      <c r="D1751" s="1260" t="s">
        <v>21023</v>
      </c>
      <c r="E1751" s="1260" t="s">
        <v>11190</v>
      </c>
      <c r="F1751" s="1260" t="s">
        <v>11440</v>
      </c>
      <c r="G1751" s="1260" t="s">
        <v>21024</v>
      </c>
      <c r="H1751" s="1260" t="s">
        <v>11153</v>
      </c>
      <c r="I1751" s="1260" t="s">
        <v>11177</v>
      </c>
      <c r="J1751" s="1259">
        <v>7431125</v>
      </c>
      <c r="K1751" s="1260" t="s">
        <v>11221</v>
      </c>
      <c r="L1751" s="1260" t="s">
        <v>11155</v>
      </c>
      <c r="M1751" s="1260" t="s">
        <v>1499</v>
      </c>
      <c r="N1751" s="1260" t="s">
        <v>21025</v>
      </c>
      <c r="O1751" s="1260" t="s">
        <v>21023</v>
      </c>
      <c r="P1751" s="1260" t="s">
        <v>21026</v>
      </c>
      <c r="Q1751" s="1260"/>
      <c r="R1751" s="1260" t="s">
        <v>21027</v>
      </c>
      <c r="S1751" s="1259">
        <v>1</v>
      </c>
      <c r="T1751" s="1260"/>
      <c r="U1751" s="1260" t="s">
        <v>11158</v>
      </c>
      <c r="V1751" s="1260" t="s">
        <v>11263</v>
      </c>
      <c r="W1751" s="1259">
        <v>0</v>
      </c>
      <c r="X1751" s="1259">
        <v>1007</v>
      </c>
      <c r="Y1751" s="1259">
        <v>0</v>
      </c>
    </row>
    <row r="1752" spans="1:25">
      <c r="A1752" s="1350">
        <v>11202000832</v>
      </c>
      <c r="B1752" s="1260" t="s">
        <v>21028</v>
      </c>
      <c r="C1752" s="1260" t="s">
        <v>21029</v>
      </c>
      <c r="D1752" s="1260" t="s">
        <v>21030</v>
      </c>
      <c r="E1752" s="1260" t="s">
        <v>11426</v>
      </c>
      <c r="F1752" s="1260" t="s">
        <v>11440</v>
      </c>
      <c r="G1752" s="1260" t="s">
        <v>21031</v>
      </c>
      <c r="H1752" s="1260" t="s">
        <v>11153</v>
      </c>
      <c r="I1752" s="1260" t="s">
        <v>11177</v>
      </c>
      <c r="J1752" s="1259">
        <v>7431124</v>
      </c>
      <c r="K1752" s="1260" t="s">
        <v>11221</v>
      </c>
      <c r="L1752" s="1260" t="s">
        <v>11155</v>
      </c>
      <c r="M1752" s="1260" t="s">
        <v>2551</v>
      </c>
      <c r="N1752" s="1260" t="s">
        <v>21032</v>
      </c>
      <c r="O1752" s="1260" t="s">
        <v>21030</v>
      </c>
      <c r="P1752" s="1260" t="s">
        <v>21033</v>
      </c>
      <c r="Q1752" s="1260" t="s">
        <v>14495</v>
      </c>
      <c r="R1752" s="1260" t="s">
        <v>21034</v>
      </c>
      <c r="S1752" s="1259">
        <v>1</v>
      </c>
      <c r="T1752" s="1260" t="s">
        <v>21035</v>
      </c>
      <c r="U1752" s="1260" t="s">
        <v>11751</v>
      </c>
      <c r="V1752" s="1260" t="s">
        <v>21036</v>
      </c>
      <c r="W1752" s="1259">
        <v>0</v>
      </c>
      <c r="X1752" s="1259">
        <v>1007</v>
      </c>
      <c r="Y1752" s="1259">
        <v>0</v>
      </c>
    </row>
    <row r="1753" spans="1:25">
      <c r="A1753" s="1350">
        <v>11202000831</v>
      </c>
      <c r="B1753" s="1260"/>
      <c r="C1753" s="1260" t="s">
        <v>21037</v>
      </c>
      <c r="D1753" s="1260" t="s">
        <v>21038</v>
      </c>
      <c r="E1753" s="1260" t="s">
        <v>21039</v>
      </c>
      <c r="F1753" s="1260" t="s">
        <v>20971</v>
      </c>
      <c r="G1753" s="1260" t="s">
        <v>21040</v>
      </c>
      <c r="H1753" s="1260" t="s">
        <v>11153</v>
      </c>
      <c r="I1753" s="1260" t="s">
        <v>11164</v>
      </c>
      <c r="J1753" s="1259">
        <v>7431123</v>
      </c>
      <c r="K1753" s="1260" t="s">
        <v>11221</v>
      </c>
      <c r="L1753" s="1260" t="s">
        <v>11155</v>
      </c>
      <c r="M1753" s="1260" t="s">
        <v>2095</v>
      </c>
      <c r="N1753" s="1260" t="s">
        <v>21041</v>
      </c>
      <c r="O1753" s="1260" t="s">
        <v>21038</v>
      </c>
      <c r="P1753" s="1260"/>
      <c r="Q1753" s="1260" t="s">
        <v>14070</v>
      </c>
      <c r="R1753" s="1260" t="s">
        <v>21042</v>
      </c>
      <c r="S1753" s="1259">
        <v>1</v>
      </c>
      <c r="T1753" s="1260"/>
      <c r="U1753" s="1260" t="s">
        <v>11921</v>
      </c>
      <c r="V1753" s="1260" t="s">
        <v>17491</v>
      </c>
      <c r="W1753" s="1259">
        <v>0</v>
      </c>
      <c r="X1753" s="1259">
        <v>1007</v>
      </c>
      <c r="Y1753" s="1259">
        <v>0</v>
      </c>
    </row>
    <row r="1754" spans="1:25">
      <c r="A1754" s="1350">
        <v>11202000830</v>
      </c>
      <c r="B1754" s="1260"/>
      <c r="C1754" s="1260" t="s">
        <v>21043</v>
      </c>
      <c r="D1754" s="1260" t="s">
        <v>21044</v>
      </c>
      <c r="E1754" s="1260" t="s">
        <v>11426</v>
      </c>
      <c r="F1754" s="1260" t="s">
        <v>11440</v>
      </c>
      <c r="G1754" s="1260" t="s">
        <v>21045</v>
      </c>
      <c r="H1754" s="1260" t="s">
        <v>11153</v>
      </c>
      <c r="I1754" s="1260" t="s">
        <v>11177</v>
      </c>
      <c r="J1754" s="1259">
        <v>7431122</v>
      </c>
      <c r="K1754" s="1260" t="s">
        <v>11221</v>
      </c>
      <c r="L1754" s="1260" t="s">
        <v>11155</v>
      </c>
      <c r="M1754" s="1260" t="s">
        <v>2141</v>
      </c>
      <c r="N1754" s="1260" t="s">
        <v>21046</v>
      </c>
      <c r="O1754" s="1260" t="s">
        <v>21044</v>
      </c>
      <c r="P1754" s="1260" t="s">
        <v>21047</v>
      </c>
      <c r="Q1754" s="1260"/>
      <c r="R1754" s="1260" t="s">
        <v>21047</v>
      </c>
      <c r="S1754" s="1259">
        <v>1</v>
      </c>
      <c r="T1754" s="1260"/>
      <c r="U1754" s="1260" t="s">
        <v>11198</v>
      </c>
      <c r="V1754" s="1260" t="s">
        <v>11199</v>
      </c>
      <c r="W1754" s="1259">
        <v>0</v>
      </c>
      <c r="X1754" s="1259">
        <v>1007</v>
      </c>
      <c r="Y1754" s="1259">
        <v>0</v>
      </c>
    </row>
    <row r="1755" spans="1:25">
      <c r="A1755" s="1350">
        <v>11202000829</v>
      </c>
      <c r="B1755" s="1260" t="s">
        <v>21048</v>
      </c>
      <c r="C1755" s="1260" t="s">
        <v>21049</v>
      </c>
      <c r="D1755" s="1260" t="s">
        <v>21050</v>
      </c>
      <c r="E1755" s="1260" t="s">
        <v>12993</v>
      </c>
      <c r="F1755" s="1260" t="s">
        <v>11510</v>
      </c>
      <c r="G1755" s="1260" t="s">
        <v>21051</v>
      </c>
      <c r="H1755" s="1260" t="s">
        <v>11153</v>
      </c>
      <c r="I1755" s="1260" t="s">
        <v>17335</v>
      </c>
      <c r="J1755" s="1259">
        <v>7431121</v>
      </c>
      <c r="K1755" s="1260" t="s">
        <v>11221</v>
      </c>
      <c r="L1755" s="1260" t="s">
        <v>11155</v>
      </c>
      <c r="M1755" s="1260" t="s">
        <v>2512</v>
      </c>
      <c r="N1755" s="1260" t="s">
        <v>21052</v>
      </c>
      <c r="O1755" s="1260" t="s">
        <v>21050</v>
      </c>
      <c r="P1755" s="1260" t="s">
        <v>21053</v>
      </c>
      <c r="Q1755" s="1260" t="s">
        <v>11394</v>
      </c>
      <c r="R1755" s="1260" t="s">
        <v>21053</v>
      </c>
      <c r="S1755" s="1259">
        <v>1</v>
      </c>
      <c r="T1755" s="1260" t="s">
        <v>21054</v>
      </c>
      <c r="U1755" s="1260" t="s">
        <v>11610</v>
      </c>
      <c r="V1755" s="1260" t="s">
        <v>21055</v>
      </c>
      <c r="W1755" s="1259">
        <v>0</v>
      </c>
      <c r="X1755" s="1259">
        <v>1007</v>
      </c>
      <c r="Y1755" s="1259">
        <v>0</v>
      </c>
    </row>
    <row r="1756" spans="1:25">
      <c r="A1756" s="1350">
        <v>11202000828</v>
      </c>
      <c r="B1756" s="1260"/>
      <c r="C1756" s="1260" t="s">
        <v>21056</v>
      </c>
      <c r="D1756" s="1260" t="s">
        <v>21057</v>
      </c>
      <c r="E1756" s="1260" t="s">
        <v>11190</v>
      </c>
      <c r="F1756" s="1260" t="s">
        <v>11522</v>
      </c>
      <c r="G1756" s="1260" t="s">
        <v>21058</v>
      </c>
      <c r="H1756" s="1260" t="s">
        <v>11153</v>
      </c>
      <c r="I1756" s="1260" t="s">
        <v>11177</v>
      </c>
      <c r="J1756" s="1259">
        <v>7431120</v>
      </c>
      <c r="K1756" s="1260" t="s">
        <v>11221</v>
      </c>
      <c r="L1756" s="1260" t="s">
        <v>11155</v>
      </c>
      <c r="M1756" s="1260" t="s">
        <v>2239</v>
      </c>
      <c r="N1756" s="1260" t="s">
        <v>21059</v>
      </c>
      <c r="O1756" s="1260" t="s">
        <v>21057</v>
      </c>
      <c r="P1756" s="1260"/>
      <c r="Q1756" s="1260"/>
      <c r="R1756" s="1260" t="s">
        <v>21060</v>
      </c>
      <c r="S1756" s="1259">
        <v>1</v>
      </c>
      <c r="T1756" s="1260"/>
      <c r="U1756" s="1260" t="s">
        <v>11182</v>
      </c>
      <c r="V1756" s="1260" t="s">
        <v>13808</v>
      </c>
      <c r="W1756" s="1259">
        <v>0</v>
      </c>
      <c r="X1756" s="1259">
        <v>1007</v>
      </c>
      <c r="Y1756" s="1259">
        <v>0</v>
      </c>
    </row>
    <row r="1757" spans="1:25">
      <c r="A1757" s="1350">
        <v>11202000827</v>
      </c>
      <c r="B1757" s="1260"/>
      <c r="C1757" s="1260" t="s">
        <v>21061</v>
      </c>
      <c r="D1757" s="1260" t="s">
        <v>21062</v>
      </c>
      <c r="E1757" s="1260" t="s">
        <v>21063</v>
      </c>
      <c r="F1757" s="1260" t="s">
        <v>21064</v>
      </c>
      <c r="G1757" s="1260" t="s">
        <v>21065</v>
      </c>
      <c r="H1757" s="1260" t="s">
        <v>11153</v>
      </c>
      <c r="I1757" s="1260" t="s">
        <v>11243</v>
      </c>
      <c r="J1757" s="1259">
        <v>7431119</v>
      </c>
      <c r="K1757" s="1260" t="s">
        <v>11221</v>
      </c>
      <c r="L1757" s="1260" t="s">
        <v>11155</v>
      </c>
      <c r="M1757" s="1260" t="s">
        <v>262</v>
      </c>
      <c r="N1757" s="1260"/>
      <c r="O1757" s="1260" t="s">
        <v>21062</v>
      </c>
      <c r="P1757" s="1260"/>
      <c r="Q1757" s="1260" t="s">
        <v>20060</v>
      </c>
      <c r="R1757" s="1260"/>
      <c r="S1757" s="1259">
        <v>1</v>
      </c>
      <c r="T1757" s="1260"/>
      <c r="U1757" s="1260"/>
      <c r="V1757" s="1260"/>
      <c r="W1757" s="1259">
        <v>0</v>
      </c>
      <c r="X1757" s="1259">
        <v>1007</v>
      </c>
      <c r="Y1757" s="1259">
        <v>0</v>
      </c>
    </row>
    <row r="1758" spans="1:25">
      <c r="A1758" s="1350">
        <v>11202000826</v>
      </c>
      <c r="B1758" s="1260" t="s">
        <v>21066</v>
      </c>
      <c r="C1758" s="1260" t="s">
        <v>21067</v>
      </c>
      <c r="D1758" s="1260" t="s">
        <v>21068</v>
      </c>
      <c r="E1758" s="1260" t="s">
        <v>11175</v>
      </c>
      <c r="F1758" s="1260" t="s">
        <v>11522</v>
      </c>
      <c r="G1758" s="1260" t="s">
        <v>21069</v>
      </c>
      <c r="H1758" s="1260" t="s">
        <v>11153</v>
      </c>
      <c r="I1758" s="1260" t="s">
        <v>11177</v>
      </c>
      <c r="J1758" s="1259">
        <v>7431118</v>
      </c>
      <c r="K1758" s="1260" t="s">
        <v>11221</v>
      </c>
      <c r="L1758" s="1260" t="s">
        <v>11155</v>
      </c>
      <c r="M1758" s="1260" t="s">
        <v>2361</v>
      </c>
      <c r="N1758" s="1260" t="s">
        <v>21070</v>
      </c>
      <c r="O1758" s="1260" t="s">
        <v>21068</v>
      </c>
      <c r="P1758" s="1260" t="s">
        <v>21071</v>
      </c>
      <c r="Q1758" s="1260" t="s">
        <v>13434</v>
      </c>
      <c r="R1758" s="1260" t="s">
        <v>21072</v>
      </c>
      <c r="S1758" s="1259">
        <v>1</v>
      </c>
      <c r="T1758" s="1260" t="s">
        <v>21073</v>
      </c>
      <c r="U1758" s="1260" t="s">
        <v>11751</v>
      </c>
      <c r="V1758" s="1260" t="s">
        <v>12668</v>
      </c>
      <c r="W1758" s="1259">
        <v>0</v>
      </c>
      <c r="X1758" s="1259">
        <v>1007</v>
      </c>
      <c r="Y1758" s="1259">
        <v>0</v>
      </c>
    </row>
    <row r="1759" spans="1:25">
      <c r="A1759" s="1350">
        <v>11202000825</v>
      </c>
      <c r="B1759" s="1260"/>
      <c r="C1759" s="1260" t="s">
        <v>21074</v>
      </c>
      <c r="D1759" s="1260" t="s">
        <v>21075</v>
      </c>
      <c r="E1759" s="1260" t="s">
        <v>11303</v>
      </c>
      <c r="F1759" s="1260" t="s">
        <v>21076</v>
      </c>
      <c r="G1759" s="1260" t="s">
        <v>21077</v>
      </c>
      <c r="H1759" s="1260" t="s">
        <v>11153</v>
      </c>
      <c r="I1759" s="1260" t="s">
        <v>10976</v>
      </c>
      <c r="J1759" s="1259">
        <v>7431117</v>
      </c>
      <c r="K1759" s="1260" t="s">
        <v>11221</v>
      </c>
      <c r="L1759" s="1260" t="s">
        <v>11155</v>
      </c>
      <c r="M1759" s="1260" t="s">
        <v>262</v>
      </c>
      <c r="N1759" s="1260"/>
      <c r="O1759" s="1260" t="s">
        <v>21075</v>
      </c>
      <c r="P1759" s="1260"/>
      <c r="Q1759" s="1260" t="s">
        <v>21078</v>
      </c>
      <c r="R1759" s="1260" t="s">
        <v>21079</v>
      </c>
      <c r="S1759" s="1259">
        <v>1</v>
      </c>
      <c r="T1759" s="1260"/>
      <c r="U1759" s="1260"/>
      <c r="V1759" s="1260"/>
      <c r="W1759" s="1259">
        <v>0</v>
      </c>
      <c r="X1759" s="1259">
        <v>1007</v>
      </c>
      <c r="Y1759" s="1259">
        <v>0</v>
      </c>
    </row>
    <row r="1760" spans="1:25">
      <c r="A1760" s="1350">
        <v>11202000824</v>
      </c>
      <c r="B1760" s="1260"/>
      <c r="C1760" s="1260" t="s">
        <v>21080</v>
      </c>
      <c r="D1760" s="1260" t="s">
        <v>21081</v>
      </c>
      <c r="E1760" s="1260" t="s">
        <v>13190</v>
      </c>
      <c r="F1760" s="1260" t="s">
        <v>21082</v>
      </c>
      <c r="G1760" s="1260" t="s">
        <v>21083</v>
      </c>
      <c r="H1760" s="1260" t="s">
        <v>11153</v>
      </c>
      <c r="I1760" s="1260" t="s">
        <v>11164</v>
      </c>
      <c r="J1760" s="1259">
        <v>7431116</v>
      </c>
      <c r="K1760" s="1260" t="s">
        <v>11221</v>
      </c>
      <c r="L1760" s="1260" t="s">
        <v>11155</v>
      </c>
      <c r="M1760" s="1260" t="s">
        <v>262</v>
      </c>
      <c r="N1760" s="1260"/>
      <c r="O1760" s="1260" t="s">
        <v>21081</v>
      </c>
      <c r="P1760" s="1260"/>
      <c r="Q1760" s="1260" t="s">
        <v>11596</v>
      </c>
      <c r="R1760" s="1260"/>
      <c r="S1760" s="1259">
        <v>1</v>
      </c>
      <c r="T1760" s="1260"/>
      <c r="U1760" s="1260"/>
      <c r="V1760" s="1260"/>
      <c r="W1760" s="1259">
        <v>0</v>
      </c>
      <c r="X1760" s="1259">
        <v>1007</v>
      </c>
      <c r="Y1760" s="1259">
        <v>0</v>
      </c>
    </row>
    <row r="1761" spans="1:25">
      <c r="A1761" s="1350">
        <v>11202000823</v>
      </c>
      <c r="B1761" s="1260"/>
      <c r="C1761" s="1260" t="s">
        <v>21084</v>
      </c>
      <c r="D1761" s="1260" t="s">
        <v>21085</v>
      </c>
      <c r="E1761" s="1260" t="s">
        <v>14616</v>
      </c>
      <c r="F1761" s="1260" t="s">
        <v>11522</v>
      </c>
      <c r="G1761" s="1260" t="s">
        <v>21086</v>
      </c>
      <c r="H1761" s="1260" t="s">
        <v>11153</v>
      </c>
      <c r="I1761" s="1260" t="s">
        <v>11177</v>
      </c>
      <c r="J1761" s="1259">
        <v>7431115</v>
      </c>
      <c r="K1761" s="1260" t="s">
        <v>11221</v>
      </c>
      <c r="L1761" s="1260" t="s">
        <v>11155</v>
      </c>
      <c r="M1761" s="1260" t="s">
        <v>262</v>
      </c>
      <c r="N1761" s="1260"/>
      <c r="O1761" s="1260" t="s">
        <v>21085</v>
      </c>
      <c r="P1761" s="1260"/>
      <c r="Q1761" s="1260"/>
      <c r="R1761" s="1260"/>
      <c r="S1761" s="1259">
        <v>1</v>
      </c>
      <c r="T1761" s="1260"/>
      <c r="U1761" s="1260"/>
      <c r="V1761" s="1260"/>
      <c r="W1761" s="1259">
        <v>0</v>
      </c>
      <c r="X1761" s="1259">
        <v>1007</v>
      </c>
      <c r="Y1761" s="1259">
        <v>0</v>
      </c>
    </row>
    <row r="1762" spans="1:25">
      <c r="A1762" s="1350">
        <v>11202000822</v>
      </c>
      <c r="B1762" s="1260"/>
      <c r="C1762" s="1260" t="s">
        <v>21087</v>
      </c>
      <c r="D1762" s="1260" t="s">
        <v>21088</v>
      </c>
      <c r="E1762" s="1260" t="s">
        <v>11509</v>
      </c>
      <c r="F1762" s="1260" t="s">
        <v>11522</v>
      </c>
      <c r="G1762" s="1260" t="s">
        <v>21089</v>
      </c>
      <c r="H1762" s="1260" t="s">
        <v>11153</v>
      </c>
      <c r="I1762" s="1260" t="s">
        <v>11177</v>
      </c>
      <c r="J1762" s="1259">
        <v>7431114</v>
      </c>
      <c r="K1762" s="1260" t="s">
        <v>11221</v>
      </c>
      <c r="L1762" s="1260" t="s">
        <v>11155</v>
      </c>
      <c r="M1762" s="1260" t="s">
        <v>1388</v>
      </c>
      <c r="N1762" s="1260" t="s">
        <v>21090</v>
      </c>
      <c r="O1762" s="1260" t="s">
        <v>21088</v>
      </c>
      <c r="P1762" s="1260"/>
      <c r="Q1762" s="1260"/>
      <c r="R1762" s="1260" t="s">
        <v>21091</v>
      </c>
      <c r="S1762" s="1259">
        <v>1</v>
      </c>
      <c r="T1762" s="1260"/>
      <c r="U1762" s="1260" t="s">
        <v>11269</v>
      </c>
      <c r="V1762" s="1260" t="s">
        <v>15756</v>
      </c>
      <c r="W1762" s="1259">
        <v>0</v>
      </c>
      <c r="X1762" s="1259">
        <v>1007</v>
      </c>
      <c r="Y1762" s="1259">
        <v>0</v>
      </c>
    </row>
    <row r="1763" spans="1:25">
      <c r="A1763" s="1350">
        <v>11202000821</v>
      </c>
      <c r="B1763" s="1260" t="s">
        <v>21092</v>
      </c>
      <c r="C1763" s="1260" t="s">
        <v>21093</v>
      </c>
      <c r="D1763" s="1260" t="s">
        <v>20654</v>
      </c>
      <c r="E1763" s="1260" t="s">
        <v>11266</v>
      </c>
      <c r="F1763" s="1260" t="s">
        <v>18728</v>
      </c>
      <c r="G1763" s="1260" t="s">
        <v>21094</v>
      </c>
      <c r="H1763" s="1260" t="s">
        <v>11153</v>
      </c>
      <c r="I1763" s="1260" t="s">
        <v>10976</v>
      </c>
      <c r="J1763" s="1259">
        <v>7431113</v>
      </c>
      <c r="K1763" s="1260" t="s">
        <v>11221</v>
      </c>
      <c r="L1763" s="1260" t="s">
        <v>11155</v>
      </c>
      <c r="M1763" s="1260" t="s">
        <v>1276</v>
      </c>
      <c r="N1763" s="1260" t="s">
        <v>20656</v>
      </c>
      <c r="O1763" s="1260" t="s">
        <v>20654</v>
      </c>
      <c r="P1763" s="1260"/>
      <c r="Q1763" s="1260" t="s">
        <v>17353</v>
      </c>
      <c r="R1763" s="1260" t="s">
        <v>16989</v>
      </c>
      <c r="S1763" s="1259">
        <v>1</v>
      </c>
      <c r="T1763" s="1260"/>
      <c r="U1763" s="1260" t="s">
        <v>11158</v>
      </c>
      <c r="V1763" s="1260" t="s">
        <v>16315</v>
      </c>
      <c r="W1763" s="1259">
        <v>0</v>
      </c>
      <c r="X1763" s="1259">
        <v>1007</v>
      </c>
      <c r="Y1763" s="1259">
        <v>0</v>
      </c>
    </row>
    <row r="1764" spans="1:25">
      <c r="A1764" s="1350">
        <v>11202000820</v>
      </c>
      <c r="B1764" s="1260" t="s">
        <v>21095</v>
      </c>
      <c r="C1764" s="1260" t="s">
        <v>21096</v>
      </c>
      <c r="D1764" s="1260" t="s">
        <v>21097</v>
      </c>
      <c r="E1764" s="1260" t="s">
        <v>20949</v>
      </c>
      <c r="F1764" s="1260" t="s">
        <v>21098</v>
      </c>
      <c r="G1764" s="1260" t="s">
        <v>21099</v>
      </c>
      <c r="H1764" s="1260" t="s">
        <v>11153</v>
      </c>
      <c r="I1764" s="1260" t="s">
        <v>11164</v>
      </c>
      <c r="J1764" s="1259">
        <v>7431112</v>
      </c>
      <c r="K1764" s="1260" t="s">
        <v>11221</v>
      </c>
      <c r="L1764" s="1260" t="s">
        <v>11155</v>
      </c>
      <c r="M1764" s="1260" t="s">
        <v>2018</v>
      </c>
      <c r="N1764" s="1260" t="s">
        <v>20952</v>
      </c>
      <c r="O1764" s="1260" t="s">
        <v>21097</v>
      </c>
      <c r="P1764" s="1260" t="s">
        <v>21100</v>
      </c>
      <c r="Q1764" s="1260" t="s">
        <v>11206</v>
      </c>
      <c r="R1764" s="1260" t="s">
        <v>20953</v>
      </c>
      <c r="S1764" s="1259">
        <v>1</v>
      </c>
      <c r="T1764" s="1260" t="s">
        <v>20954</v>
      </c>
      <c r="U1764" s="1260" t="s">
        <v>11921</v>
      </c>
      <c r="V1764" s="1260" t="s">
        <v>19136</v>
      </c>
      <c r="W1764" s="1259">
        <v>0</v>
      </c>
      <c r="X1764" s="1259">
        <v>1007</v>
      </c>
      <c r="Y1764" s="1259">
        <v>0</v>
      </c>
    </row>
    <row r="1765" spans="1:25">
      <c r="A1765" s="1350">
        <v>11202000819</v>
      </c>
      <c r="B1765" s="1260"/>
      <c r="C1765" s="1260" t="s">
        <v>21101</v>
      </c>
      <c r="D1765" s="1260" t="s">
        <v>21102</v>
      </c>
      <c r="E1765" s="1260" t="s">
        <v>11151</v>
      </c>
      <c r="F1765" s="1260" t="s">
        <v>21076</v>
      </c>
      <c r="G1765" s="1260" t="s">
        <v>21103</v>
      </c>
      <c r="H1765" s="1260" t="s">
        <v>11153</v>
      </c>
      <c r="I1765" s="1260" t="s">
        <v>10976</v>
      </c>
      <c r="J1765" s="1259">
        <v>7431111</v>
      </c>
      <c r="K1765" s="1260" t="s">
        <v>11221</v>
      </c>
      <c r="L1765" s="1260" t="s">
        <v>11155</v>
      </c>
      <c r="M1765" s="1260" t="s">
        <v>11092</v>
      </c>
      <c r="N1765" s="1260" t="s">
        <v>21104</v>
      </c>
      <c r="O1765" s="1260" t="s">
        <v>21102</v>
      </c>
      <c r="P1765" s="1260" t="s">
        <v>21105</v>
      </c>
      <c r="Q1765" s="1260"/>
      <c r="R1765" s="1260"/>
      <c r="S1765" s="1259">
        <v>1</v>
      </c>
      <c r="T1765" s="1260"/>
      <c r="U1765" s="1260" t="s">
        <v>11158</v>
      </c>
      <c r="V1765" s="1260" t="s">
        <v>11159</v>
      </c>
      <c r="W1765" s="1259">
        <v>0</v>
      </c>
      <c r="X1765" s="1259">
        <v>1007</v>
      </c>
      <c r="Y1765" s="1259">
        <v>0</v>
      </c>
    </row>
    <row r="1766" spans="1:25">
      <c r="A1766" s="1350">
        <v>11202000818</v>
      </c>
      <c r="B1766" s="1260"/>
      <c r="C1766" s="1260" t="s">
        <v>21106</v>
      </c>
      <c r="D1766" s="1260" t="s">
        <v>21107</v>
      </c>
      <c r="E1766" s="1260" t="s">
        <v>11560</v>
      </c>
      <c r="F1766" s="1260" t="s">
        <v>18728</v>
      </c>
      <c r="G1766" s="1260" t="s">
        <v>21108</v>
      </c>
      <c r="H1766" s="1260" t="s">
        <v>11153</v>
      </c>
      <c r="I1766" s="1260" t="s">
        <v>10976</v>
      </c>
      <c r="J1766" s="1259">
        <v>7431110</v>
      </c>
      <c r="K1766" s="1260" t="s">
        <v>11221</v>
      </c>
      <c r="L1766" s="1260" t="s">
        <v>11155</v>
      </c>
      <c r="M1766" s="1260" t="s">
        <v>2301</v>
      </c>
      <c r="N1766" s="1260" t="s">
        <v>21109</v>
      </c>
      <c r="O1766" s="1260" t="s">
        <v>21107</v>
      </c>
      <c r="P1766" s="1260" t="s">
        <v>21110</v>
      </c>
      <c r="Q1766" s="1260"/>
      <c r="R1766" s="1260"/>
      <c r="S1766" s="1259">
        <v>1</v>
      </c>
      <c r="T1766" s="1260"/>
      <c r="U1766" s="1260" t="s">
        <v>12408</v>
      </c>
      <c r="V1766" s="1260" t="s">
        <v>13854</v>
      </c>
      <c r="W1766" s="1259">
        <v>0</v>
      </c>
      <c r="X1766" s="1259">
        <v>1007</v>
      </c>
      <c r="Y1766" s="1259">
        <v>0</v>
      </c>
    </row>
    <row r="1767" spans="1:25">
      <c r="A1767" s="1350">
        <v>11202000817</v>
      </c>
      <c r="B1767" s="1260"/>
      <c r="C1767" s="1260" t="s">
        <v>21111</v>
      </c>
      <c r="D1767" s="1260" t="s">
        <v>21112</v>
      </c>
      <c r="E1767" s="1260" t="s">
        <v>11702</v>
      </c>
      <c r="F1767" s="1260" t="s">
        <v>18728</v>
      </c>
      <c r="G1767" s="1260" t="s">
        <v>21113</v>
      </c>
      <c r="H1767" s="1260" t="s">
        <v>11153</v>
      </c>
      <c r="I1767" s="1260" t="s">
        <v>10976</v>
      </c>
      <c r="J1767" s="1259">
        <v>7431109</v>
      </c>
      <c r="K1767" s="1260" t="s">
        <v>11221</v>
      </c>
      <c r="L1767" s="1260" t="s">
        <v>11155</v>
      </c>
      <c r="M1767" s="1260" t="s">
        <v>1985</v>
      </c>
      <c r="N1767" s="1260" t="s">
        <v>20324</v>
      </c>
      <c r="O1767" s="1260" t="s">
        <v>21112</v>
      </c>
      <c r="P1767" s="1260" t="s">
        <v>13461</v>
      </c>
      <c r="Q1767" s="1260"/>
      <c r="R1767" s="1260"/>
      <c r="S1767" s="1259">
        <v>1</v>
      </c>
      <c r="T1767" s="1260"/>
      <c r="U1767" s="1260" t="s">
        <v>11158</v>
      </c>
      <c r="V1767" s="1260" t="s">
        <v>11869</v>
      </c>
      <c r="W1767" s="1259">
        <v>0</v>
      </c>
      <c r="X1767" s="1259">
        <v>1007</v>
      </c>
      <c r="Y1767" s="1259">
        <v>0</v>
      </c>
    </row>
    <row r="1768" spans="1:25">
      <c r="A1768" s="1350">
        <v>11202000816</v>
      </c>
      <c r="B1768" s="1260"/>
      <c r="C1768" s="1260" t="s">
        <v>21114</v>
      </c>
      <c r="D1768" s="1260" t="s">
        <v>21115</v>
      </c>
      <c r="E1768" s="1260" t="s">
        <v>11190</v>
      </c>
      <c r="F1768" s="1260" t="s">
        <v>18728</v>
      </c>
      <c r="G1768" s="1260" t="s">
        <v>21116</v>
      </c>
      <c r="H1768" s="1260" t="s">
        <v>11153</v>
      </c>
      <c r="I1768" s="1260" t="s">
        <v>10976</v>
      </c>
      <c r="J1768" s="1259">
        <v>7431108</v>
      </c>
      <c r="K1768" s="1260" t="s">
        <v>11375</v>
      </c>
      <c r="L1768" s="1260" t="s">
        <v>11155</v>
      </c>
      <c r="M1768" s="1260" t="s">
        <v>2032</v>
      </c>
      <c r="N1768" s="1260" t="s">
        <v>21117</v>
      </c>
      <c r="O1768" s="1260" t="s">
        <v>21115</v>
      </c>
      <c r="P1768" s="1260" t="s">
        <v>21118</v>
      </c>
      <c r="Q1768" s="1260"/>
      <c r="R1768" s="1260"/>
      <c r="S1768" s="1259">
        <v>1</v>
      </c>
      <c r="T1768" s="1260"/>
      <c r="U1768" s="1260" t="s">
        <v>11396</v>
      </c>
      <c r="V1768" s="1260" t="s">
        <v>11878</v>
      </c>
      <c r="W1768" s="1259">
        <v>0</v>
      </c>
      <c r="X1768" s="1259">
        <v>1008</v>
      </c>
      <c r="Y1768" s="1259">
        <v>0</v>
      </c>
    </row>
    <row r="1769" spans="1:25">
      <c r="A1769" s="1350">
        <v>11202000815</v>
      </c>
      <c r="B1769" s="1260"/>
      <c r="C1769" s="1260" t="s">
        <v>21119</v>
      </c>
      <c r="D1769" s="1260" t="s">
        <v>21120</v>
      </c>
      <c r="E1769" s="1260" t="s">
        <v>11668</v>
      </c>
      <c r="F1769" s="1260" t="s">
        <v>18728</v>
      </c>
      <c r="G1769" s="1260" t="s">
        <v>21121</v>
      </c>
      <c r="H1769" s="1260" t="s">
        <v>11153</v>
      </c>
      <c r="I1769" s="1260" t="s">
        <v>10976</v>
      </c>
      <c r="J1769" s="1259">
        <v>7431107</v>
      </c>
      <c r="K1769" s="1260" t="s">
        <v>11221</v>
      </c>
      <c r="L1769" s="1260" t="s">
        <v>11155</v>
      </c>
      <c r="M1769" s="1260" t="s">
        <v>11092</v>
      </c>
      <c r="N1769" s="1260" t="s">
        <v>21122</v>
      </c>
      <c r="O1769" s="1260" t="s">
        <v>21120</v>
      </c>
      <c r="P1769" s="1260" t="s">
        <v>21123</v>
      </c>
      <c r="Q1769" s="1260"/>
      <c r="R1769" s="1260"/>
      <c r="S1769" s="1259">
        <v>1</v>
      </c>
      <c r="T1769" s="1260"/>
      <c r="U1769" s="1260" t="s">
        <v>11158</v>
      </c>
      <c r="V1769" s="1260" t="s">
        <v>12716</v>
      </c>
      <c r="W1769" s="1259">
        <v>0</v>
      </c>
      <c r="X1769" s="1259">
        <v>1007</v>
      </c>
      <c r="Y1769" s="1259">
        <v>0</v>
      </c>
    </row>
    <row r="1770" spans="1:25">
      <c r="A1770" s="1350">
        <v>11202000814</v>
      </c>
      <c r="B1770" s="1260"/>
      <c r="C1770" s="1260" t="s">
        <v>21124</v>
      </c>
      <c r="D1770" s="1260" t="s">
        <v>21125</v>
      </c>
      <c r="E1770" s="1260" t="s">
        <v>11426</v>
      </c>
      <c r="F1770" s="1260" t="s">
        <v>18728</v>
      </c>
      <c r="G1770" s="1260" t="s">
        <v>21126</v>
      </c>
      <c r="H1770" s="1260" t="s">
        <v>11153</v>
      </c>
      <c r="I1770" s="1260" t="s">
        <v>10976</v>
      </c>
      <c r="J1770" s="1259">
        <v>7431106</v>
      </c>
      <c r="K1770" s="1260" t="s">
        <v>11221</v>
      </c>
      <c r="L1770" s="1260" t="s">
        <v>11155</v>
      </c>
      <c r="M1770" s="1260" t="s">
        <v>2032</v>
      </c>
      <c r="N1770" s="1260" t="s">
        <v>21127</v>
      </c>
      <c r="O1770" s="1260" t="s">
        <v>21125</v>
      </c>
      <c r="P1770" s="1260" t="s">
        <v>21128</v>
      </c>
      <c r="Q1770" s="1260"/>
      <c r="R1770" s="1260"/>
      <c r="S1770" s="1259">
        <v>1</v>
      </c>
      <c r="T1770" s="1260"/>
      <c r="U1770" s="1260" t="s">
        <v>11396</v>
      </c>
      <c r="V1770" s="1260" t="s">
        <v>11699</v>
      </c>
      <c r="W1770" s="1259">
        <v>0</v>
      </c>
      <c r="X1770" s="1259">
        <v>1007</v>
      </c>
      <c r="Y1770" s="1259">
        <v>0</v>
      </c>
    </row>
    <row r="1771" spans="1:25">
      <c r="A1771" s="1350">
        <v>11202000813</v>
      </c>
      <c r="B1771" s="1260"/>
      <c r="C1771" s="1260" t="s">
        <v>21129</v>
      </c>
      <c r="D1771" s="1260" t="s">
        <v>21130</v>
      </c>
      <c r="E1771" s="1260" t="s">
        <v>11162</v>
      </c>
      <c r="F1771" s="1260" t="s">
        <v>21131</v>
      </c>
      <c r="G1771" s="1260" t="s">
        <v>21132</v>
      </c>
      <c r="H1771" s="1260" t="s">
        <v>11153</v>
      </c>
      <c r="I1771" s="1260" t="s">
        <v>11164</v>
      </c>
      <c r="J1771" s="1259">
        <v>7431105</v>
      </c>
      <c r="K1771" s="1260" t="s">
        <v>11221</v>
      </c>
      <c r="L1771" s="1260" t="s">
        <v>11155</v>
      </c>
      <c r="M1771" s="1260" t="s">
        <v>262</v>
      </c>
      <c r="N1771" s="1260"/>
      <c r="O1771" s="1260" t="s">
        <v>21130</v>
      </c>
      <c r="P1771" s="1260"/>
      <c r="Q1771" s="1260" t="s">
        <v>11664</v>
      </c>
      <c r="R1771" s="1259">
        <v>119</v>
      </c>
      <c r="S1771" s="1259">
        <v>1</v>
      </c>
      <c r="T1771" s="1260"/>
      <c r="U1771" s="1260"/>
      <c r="V1771" s="1260"/>
      <c r="W1771" s="1259">
        <v>0</v>
      </c>
      <c r="X1771" s="1259">
        <v>1007</v>
      </c>
      <c r="Y1771" s="1259">
        <v>0</v>
      </c>
    </row>
    <row r="1772" spans="1:25">
      <c r="A1772" s="1350">
        <v>11202000812</v>
      </c>
      <c r="B1772" s="1260"/>
      <c r="C1772" s="1260" t="s">
        <v>21133</v>
      </c>
      <c r="D1772" s="1260" t="s">
        <v>21134</v>
      </c>
      <c r="E1772" s="1260" t="s">
        <v>14616</v>
      </c>
      <c r="F1772" s="1260" t="s">
        <v>21135</v>
      </c>
      <c r="G1772" s="1260" t="s">
        <v>21136</v>
      </c>
      <c r="H1772" s="1260" t="s">
        <v>11153</v>
      </c>
      <c r="I1772" s="1260" t="s">
        <v>10976</v>
      </c>
      <c r="J1772" s="1259">
        <v>7431104</v>
      </c>
      <c r="K1772" s="1260" t="s">
        <v>11221</v>
      </c>
      <c r="L1772" s="1260" t="s">
        <v>11155</v>
      </c>
      <c r="M1772" s="1260" t="s">
        <v>2528</v>
      </c>
      <c r="N1772" s="1260" t="s">
        <v>21137</v>
      </c>
      <c r="O1772" s="1260" t="s">
        <v>21134</v>
      </c>
      <c r="P1772" s="1259">
        <v>8682685</v>
      </c>
      <c r="Q1772" s="1260"/>
      <c r="R1772" s="1260"/>
      <c r="S1772" s="1259">
        <v>1</v>
      </c>
      <c r="T1772" s="1260"/>
      <c r="U1772" s="1260" t="s">
        <v>11231</v>
      </c>
      <c r="V1772" s="1260" t="s">
        <v>13719</v>
      </c>
      <c r="W1772" s="1259">
        <v>0</v>
      </c>
      <c r="X1772" s="1259">
        <v>1007</v>
      </c>
      <c r="Y1772" s="1259">
        <v>0</v>
      </c>
    </row>
    <row r="1773" spans="1:25">
      <c r="A1773" s="1350">
        <v>11202000811</v>
      </c>
      <c r="B1773" s="1260"/>
      <c r="C1773" s="1260" t="s">
        <v>21138</v>
      </c>
      <c r="D1773" s="1260" t="s">
        <v>21139</v>
      </c>
      <c r="E1773" s="1260" t="s">
        <v>21140</v>
      </c>
      <c r="F1773" s="1260" t="s">
        <v>21082</v>
      </c>
      <c r="G1773" s="1260" t="s">
        <v>21141</v>
      </c>
      <c r="H1773" s="1260" t="s">
        <v>11153</v>
      </c>
      <c r="I1773" s="1260" t="s">
        <v>11164</v>
      </c>
      <c r="J1773" s="1259">
        <v>7431103</v>
      </c>
      <c r="K1773" s="1260" t="s">
        <v>11221</v>
      </c>
      <c r="L1773" s="1260" t="s">
        <v>11155</v>
      </c>
      <c r="M1773" s="1260" t="s">
        <v>262</v>
      </c>
      <c r="N1773" s="1260"/>
      <c r="O1773" s="1260" t="s">
        <v>21139</v>
      </c>
      <c r="P1773" s="1260"/>
      <c r="Q1773" s="1260" t="s">
        <v>21142</v>
      </c>
      <c r="R1773" s="1260" t="s">
        <v>21143</v>
      </c>
      <c r="S1773" s="1259">
        <v>1</v>
      </c>
      <c r="T1773" s="1260"/>
      <c r="U1773" s="1260"/>
      <c r="V1773" s="1260"/>
      <c r="W1773" s="1259">
        <v>0</v>
      </c>
      <c r="X1773" s="1259">
        <v>1007</v>
      </c>
      <c r="Y1773" s="1259">
        <v>0</v>
      </c>
    </row>
    <row r="1774" spans="1:25">
      <c r="A1774" s="1350">
        <v>11202000810</v>
      </c>
      <c r="B1774" s="1260"/>
      <c r="C1774" s="1260" t="s">
        <v>21144</v>
      </c>
      <c r="D1774" s="1260" t="s">
        <v>21145</v>
      </c>
      <c r="E1774" s="1260" t="s">
        <v>11353</v>
      </c>
      <c r="F1774" s="1260" t="s">
        <v>17177</v>
      </c>
      <c r="G1774" s="1260" t="s">
        <v>21146</v>
      </c>
      <c r="H1774" s="1260" t="s">
        <v>11153</v>
      </c>
      <c r="I1774" s="1260" t="s">
        <v>11243</v>
      </c>
      <c r="J1774" s="1259">
        <v>7431102</v>
      </c>
      <c r="K1774" s="1260" t="s">
        <v>11221</v>
      </c>
      <c r="L1774" s="1260" t="s">
        <v>11155</v>
      </c>
      <c r="M1774" s="1260" t="s">
        <v>262</v>
      </c>
      <c r="N1774" s="1260"/>
      <c r="O1774" s="1260" t="s">
        <v>21145</v>
      </c>
      <c r="P1774" s="1260"/>
      <c r="Q1774" s="1260" t="s">
        <v>11533</v>
      </c>
      <c r="R1774" s="1260"/>
      <c r="S1774" s="1259">
        <v>1</v>
      </c>
      <c r="T1774" s="1260"/>
      <c r="U1774" s="1260"/>
      <c r="V1774" s="1260"/>
      <c r="W1774" s="1259">
        <v>0</v>
      </c>
      <c r="X1774" s="1259">
        <v>1007</v>
      </c>
      <c r="Y1774" s="1259">
        <v>0</v>
      </c>
    </row>
    <row r="1775" spans="1:25">
      <c r="A1775" s="1350">
        <v>11202000809</v>
      </c>
      <c r="B1775" s="1260"/>
      <c r="C1775" s="1260" t="s">
        <v>21147</v>
      </c>
      <c r="D1775" s="1260" t="s">
        <v>21148</v>
      </c>
      <c r="E1775" s="1260" t="s">
        <v>11266</v>
      </c>
      <c r="F1775" s="1260" t="s">
        <v>17177</v>
      </c>
      <c r="G1775" s="1260" t="s">
        <v>21149</v>
      </c>
      <c r="H1775" s="1260" t="s">
        <v>11153</v>
      </c>
      <c r="I1775" s="1260" t="s">
        <v>11243</v>
      </c>
      <c r="J1775" s="1259">
        <v>7431101</v>
      </c>
      <c r="K1775" s="1260" t="s">
        <v>11221</v>
      </c>
      <c r="L1775" s="1260" t="s">
        <v>11155</v>
      </c>
      <c r="M1775" s="1260" t="s">
        <v>262</v>
      </c>
      <c r="N1775" s="1260"/>
      <c r="O1775" s="1260" t="s">
        <v>21148</v>
      </c>
      <c r="P1775" s="1260"/>
      <c r="Q1775" s="1260" t="s">
        <v>21150</v>
      </c>
      <c r="R1775" s="1260" t="s">
        <v>21151</v>
      </c>
      <c r="S1775" s="1259">
        <v>1</v>
      </c>
      <c r="T1775" s="1260"/>
      <c r="U1775" s="1260"/>
      <c r="V1775" s="1260"/>
      <c r="W1775" s="1259">
        <v>0</v>
      </c>
      <c r="X1775" s="1259">
        <v>1007</v>
      </c>
      <c r="Y1775" s="1259">
        <v>0</v>
      </c>
    </row>
    <row r="1776" spans="1:25">
      <c r="A1776" s="1350">
        <v>11202000808</v>
      </c>
      <c r="B1776" s="1260"/>
      <c r="C1776" s="1260" t="s">
        <v>21152</v>
      </c>
      <c r="D1776" s="1260" t="s">
        <v>21153</v>
      </c>
      <c r="E1776" s="1260" t="s">
        <v>11419</v>
      </c>
      <c r="F1776" s="1260" t="s">
        <v>15788</v>
      </c>
      <c r="G1776" s="1260" t="s">
        <v>21154</v>
      </c>
      <c r="H1776" s="1260" t="s">
        <v>11153</v>
      </c>
      <c r="I1776" s="1260" t="s">
        <v>11243</v>
      </c>
      <c r="J1776" s="1259">
        <v>7431100</v>
      </c>
      <c r="K1776" s="1260" t="s">
        <v>11221</v>
      </c>
      <c r="L1776" s="1260" t="s">
        <v>11155</v>
      </c>
      <c r="M1776" s="1260" t="s">
        <v>262</v>
      </c>
      <c r="N1776" s="1260"/>
      <c r="O1776" s="1260" t="s">
        <v>21153</v>
      </c>
      <c r="P1776" s="1260"/>
      <c r="Q1776" s="1260" t="s">
        <v>11985</v>
      </c>
      <c r="R1776" s="1260" t="s">
        <v>21155</v>
      </c>
      <c r="S1776" s="1259">
        <v>1</v>
      </c>
      <c r="T1776" s="1260"/>
      <c r="U1776" s="1260"/>
      <c r="V1776" s="1260"/>
      <c r="W1776" s="1259">
        <v>0</v>
      </c>
      <c r="X1776" s="1259">
        <v>1007</v>
      </c>
      <c r="Y1776" s="1259">
        <v>0</v>
      </c>
    </row>
    <row r="1777" spans="1:25">
      <c r="A1777" s="1350">
        <v>11202000807</v>
      </c>
      <c r="B1777" s="1260" t="s">
        <v>21156</v>
      </c>
      <c r="C1777" s="1260" t="s">
        <v>21157</v>
      </c>
      <c r="D1777" s="1260" t="s">
        <v>19992</v>
      </c>
      <c r="E1777" s="1260" t="s">
        <v>12993</v>
      </c>
      <c r="F1777" s="1260" t="s">
        <v>11522</v>
      </c>
      <c r="G1777" s="1260" t="s">
        <v>21158</v>
      </c>
      <c r="H1777" s="1260" t="s">
        <v>11153</v>
      </c>
      <c r="I1777" s="1260" t="s">
        <v>11177</v>
      </c>
      <c r="J1777" s="1259">
        <v>7431099</v>
      </c>
      <c r="K1777" s="1260" t="s">
        <v>11221</v>
      </c>
      <c r="L1777" s="1260" t="s">
        <v>11155</v>
      </c>
      <c r="M1777" s="1260" t="s">
        <v>2128</v>
      </c>
      <c r="N1777" s="1260" t="s">
        <v>19994</v>
      </c>
      <c r="O1777" s="1260" t="s">
        <v>19992</v>
      </c>
      <c r="P1777" s="1260" t="s">
        <v>19995</v>
      </c>
      <c r="Q1777" s="1260" t="s">
        <v>11846</v>
      </c>
      <c r="R1777" s="1260" t="s">
        <v>19995</v>
      </c>
      <c r="S1777" s="1259">
        <v>1</v>
      </c>
      <c r="T1777" s="1260" t="s">
        <v>21159</v>
      </c>
      <c r="U1777" s="1260" t="s">
        <v>11198</v>
      </c>
      <c r="V1777" s="1260" t="s">
        <v>11199</v>
      </c>
      <c r="W1777" s="1259">
        <v>0</v>
      </c>
      <c r="X1777" s="1259">
        <v>1007</v>
      </c>
      <c r="Y1777" s="1259">
        <v>0</v>
      </c>
    </row>
    <row r="1778" spans="1:25">
      <c r="A1778" s="1350">
        <v>11202000806</v>
      </c>
      <c r="B1778" s="1260"/>
      <c r="C1778" s="1260" t="s">
        <v>21160</v>
      </c>
      <c r="D1778" s="1260" t="s">
        <v>21161</v>
      </c>
      <c r="E1778" s="1260" t="s">
        <v>11175</v>
      </c>
      <c r="F1778" s="1260" t="s">
        <v>11522</v>
      </c>
      <c r="G1778" s="1260" t="s">
        <v>21162</v>
      </c>
      <c r="H1778" s="1260" t="s">
        <v>11153</v>
      </c>
      <c r="I1778" s="1260" t="s">
        <v>11177</v>
      </c>
      <c r="J1778" s="1259">
        <v>7431098</v>
      </c>
      <c r="K1778" s="1260" t="s">
        <v>11375</v>
      </c>
      <c r="L1778" s="1260" t="s">
        <v>11155</v>
      </c>
      <c r="M1778" s="1260" t="s">
        <v>2628</v>
      </c>
      <c r="N1778" s="1260" t="s">
        <v>21163</v>
      </c>
      <c r="O1778" s="1260" t="s">
        <v>21161</v>
      </c>
      <c r="P1778" s="1260"/>
      <c r="Q1778" s="1260"/>
      <c r="R1778" s="1260" t="s">
        <v>21164</v>
      </c>
      <c r="S1778" s="1259">
        <v>1</v>
      </c>
      <c r="T1778" s="1260"/>
      <c r="U1778" s="1260" t="s">
        <v>11193</v>
      </c>
      <c r="V1778" s="1260" t="s">
        <v>12177</v>
      </c>
      <c r="W1778" s="1259">
        <v>0</v>
      </c>
      <c r="X1778" s="1259">
        <v>1008</v>
      </c>
      <c r="Y1778" s="1259">
        <v>0</v>
      </c>
    </row>
    <row r="1779" spans="1:25">
      <c r="A1779" s="1350">
        <v>11202000805</v>
      </c>
      <c r="B1779" s="1260"/>
      <c r="C1779" s="1260" t="s">
        <v>21165</v>
      </c>
      <c r="D1779" s="1260" t="s">
        <v>21166</v>
      </c>
      <c r="E1779" s="1260" t="s">
        <v>11702</v>
      </c>
      <c r="F1779" s="1260" t="s">
        <v>11522</v>
      </c>
      <c r="G1779" s="1260" t="s">
        <v>21167</v>
      </c>
      <c r="H1779" s="1260" t="s">
        <v>11153</v>
      </c>
      <c r="I1779" s="1260" t="s">
        <v>11177</v>
      </c>
      <c r="J1779" s="1259">
        <v>7431097</v>
      </c>
      <c r="K1779" s="1260" t="s">
        <v>11221</v>
      </c>
      <c r="L1779" s="1260" t="s">
        <v>11155</v>
      </c>
      <c r="M1779" s="1260" t="s">
        <v>2121</v>
      </c>
      <c r="N1779" s="1260" t="s">
        <v>13885</v>
      </c>
      <c r="O1779" s="1260" t="s">
        <v>21166</v>
      </c>
      <c r="P1779" s="1260" t="s">
        <v>21168</v>
      </c>
      <c r="Q1779" s="1260"/>
      <c r="R1779" s="1260" t="s">
        <v>21169</v>
      </c>
      <c r="S1779" s="1259">
        <v>1</v>
      </c>
      <c r="T1779" s="1260"/>
      <c r="U1779" s="1260" t="s">
        <v>11269</v>
      </c>
      <c r="V1779" s="1260" t="s">
        <v>11620</v>
      </c>
      <c r="W1779" s="1259">
        <v>0</v>
      </c>
      <c r="X1779" s="1259">
        <v>1007</v>
      </c>
      <c r="Y1779" s="1259">
        <v>0</v>
      </c>
    </row>
    <row r="1780" spans="1:25">
      <c r="A1780" s="1350">
        <v>11202000804</v>
      </c>
      <c r="B1780" s="1260" t="s">
        <v>21170</v>
      </c>
      <c r="C1780" s="1260" t="s">
        <v>21171</v>
      </c>
      <c r="D1780" s="1260" t="s">
        <v>21172</v>
      </c>
      <c r="E1780" s="1260" t="s">
        <v>11203</v>
      </c>
      <c r="F1780" s="1260" t="s">
        <v>11522</v>
      </c>
      <c r="G1780" s="1260" t="s">
        <v>21173</v>
      </c>
      <c r="H1780" s="1260" t="s">
        <v>11153</v>
      </c>
      <c r="I1780" s="1260" t="s">
        <v>11177</v>
      </c>
      <c r="J1780" s="1259">
        <v>7431096</v>
      </c>
      <c r="K1780" s="1260" t="s">
        <v>11221</v>
      </c>
      <c r="L1780" s="1260" t="s">
        <v>11155</v>
      </c>
      <c r="M1780" s="1260" t="s">
        <v>1222</v>
      </c>
      <c r="N1780" s="1260" t="s">
        <v>21174</v>
      </c>
      <c r="O1780" s="1260" t="s">
        <v>21172</v>
      </c>
      <c r="P1780" s="1260" t="s">
        <v>21175</v>
      </c>
      <c r="Q1780" s="1260" t="s">
        <v>21176</v>
      </c>
      <c r="R1780" s="1260" t="s">
        <v>21175</v>
      </c>
      <c r="S1780" s="1259">
        <v>1</v>
      </c>
      <c r="T1780" s="1260" t="s">
        <v>21177</v>
      </c>
      <c r="U1780" s="1260" t="s">
        <v>11158</v>
      </c>
      <c r="V1780" s="1260" t="s">
        <v>11263</v>
      </c>
      <c r="W1780" s="1259">
        <v>0</v>
      </c>
      <c r="X1780" s="1259">
        <v>1007</v>
      </c>
      <c r="Y1780" s="1259">
        <v>0</v>
      </c>
    </row>
    <row r="1781" spans="1:25">
      <c r="A1781" s="1350">
        <v>11202000803</v>
      </c>
      <c r="B1781" s="1260" t="s">
        <v>21178</v>
      </c>
      <c r="C1781" s="1260" t="s">
        <v>21179</v>
      </c>
      <c r="D1781" s="1260" t="s">
        <v>21180</v>
      </c>
      <c r="E1781" s="1260" t="s">
        <v>11151</v>
      </c>
      <c r="F1781" s="1260" t="s">
        <v>11522</v>
      </c>
      <c r="G1781" s="1260" t="s">
        <v>21181</v>
      </c>
      <c r="H1781" s="1260" t="s">
        <v>11153</v>
      </c>
      <c r="I1781" s="1260" t="s">
        <v>11177</v>
      </c>
      <c r="J1781" s="1259">
        <v>7431095</v>
      </c>
      <c r="K1781" s="1260" t="s">
        <v>11221</v>
      </c>
      <c r="L1781" s="1260" t="s">
        <v>11155</v>
      </c>
      <c r="M1781" s="1260" t="s">
        <v>2548</v>
      </c>
      <c r="N1781" s="1260" t="s">
        <v>21182</v>
      </c>
      <c r="O1781" s="1260" t="s">
        <v>21180</v>
      </c>
      <c r="P1781" s="1260" t="s">
        <v>21183</v>
      </c>
      <c r="Q1781" s="1260" t="s">
        <v>12049</v>
      </c>
      <c r="R1781" s="1260" t="s">
        <v>21183</v>
      </c>
      <c r="S1781" s="1259">
        <v>1</v>
      </c>
      <c r="T1781" s="1260" t="s">
        <v>21184</v>
      </c>
      <c r="U1781" s="1260" t="s">
        <v>11269</v>
      </c>
      <c r="V1781" s="1260" t="s">
        <v>11342</v>
      </c>
      <c r="W1781" s="1259">
        <v>0</v>
      </c>
      <c r="X1781" s="1259">
        <v>1007</v>
      </c>
      <c r="Y1781" s="1259">
        <v>0</v>
      </c>
    </row>
    <row r="1782" spans="1:25">
      <c r="A1782" s="1350">
        <v>11202000802</v>
      </c>
      <c r="B1782" s="1260" t="s">
        <v>21185</v>
      </c>
      <c r="C1782" s="1260" t="s">
        <v>21186</v>
      </c>
      <c r="D1782" s="1260" t="s">
        <v>17948</v>
      </c>
      <c r="E1782" s="1260" t="s">
        <v>11190</v>
      </c>
      <c r="F1782" s="1260" t="s">
        <v>18728</v>
      </c>
      <c r="G1782" s="1260"/>
      <c r="H1782" s="1260" t="s">
        <v>11153</v>
      </c>
      <c r="I1782" s="1260" t="s">
        <v>10976</v>
      </c>
      <c r="J1782" s="1259">
        <v>7431094</v>
      </c>
      <c r="K1782" s="1260" t="s">
        <v>11221</v>
      </c>
      <c r="L1782" s="1260" t="s">
        <v>11275</v>
      </c>
      <c r="M1782" s="1260" t="s">
        <v>262</v>
      </c>
      <c r="N1782" s="1260"/>
      <c r="O1782" s="1260" t="s">
        <v>17948</v>
      </c>
      <c r="P1782" s="1260"/>
      <c r="Q1782" s="1260"/>
      <c r="R1782" s="1260"/>
      <c r="S1782" s="1259">
        <v>1</v>
      </c>
      <c r="T1782" s="1260" t="s">
        <v>12132</v>
      </c>
      <c r="U1782" s="1260"/>
      <c r="V1782" s="1260"/>
      <c r="W1782" s="1259">
        <v>0</v>
      </c>
      <c r="X1782" s="1259">
        <v>1007</v>
      </c>
      <c r="Y1782" s="1259">
        <v>2</v>
      </c>
    </row>
    <row r="1783" spans="1:25">
      <c r="A1783" s="1350">
        <v>11202000801</v>
      </c>
      <c r="B1783" s="1260"/>
      <c r="C1783" s="1260" t="s">
        <v>21187</v>
      </c>
      <c r="D1783" s="1260" t="s">
        <v>21188</v>
      </c>
      <c r="E1783" s="1260" t="s">
        <v>11614</v>
      </c>
      <c r="F1783" s="1260" t="s">
        <v>11522</v>
      </c>
      <c r="G1783" s="1260" t="s">
        <v>21189</v>
      </c>
      <c r="H1783" s="1260" t="s">
        <v>11153</v>
      </c>
      <c r="I1783" s="1260" t="s">
        <v>11177</v>
      </c>
      <c r="J1783" s="1259">
        <v>7431093</v>
      </c>
      <c r="K1783" s="1260" t="s">
        <v>11221</v>
      </c>
      <c r="L1783" s="1260" t="s">
        <v>11155</v>
      </c>
      <c r="M1783" s="1260" t="s">
        <v>262</v>
      </c>
      <c r="N1783" s="1260"/>
      <c r="O1783" s="1260" t="s">
        <v>21188</v>
      </c>
      <c r="P1783" s="1260"/>
      <c r="Q1783" s="1260"/>
      <c r="R1783" s="1260"/>
      <c r="S1783" s="1259">
        <v>1</v>
      </c>
      <c r="T1783" s="1260"/>
      <c r="U1783" s="1260"/>
      <c r="V1783" s="1260"/>
      <c r="W1783" s="1259">
        <v>0</v>
      </c>
      <c r="X1783" s="1259">
        <v>1007</v>
      </c>
      <c r="Y1783" s="1259">
        <v>0</v>
      </c>
    </row>
    <row r="1784" spans="1:25">
      <c r="A1784" s="1350">
        <v>11202000800</v>
      </c>
      <c r="B1784" s="1260"/>
      <c r="C1784" s="1260" t="s">
        <v>21190</v>
      </c>
      <c r="D1784" s="1260" t="s">
        <v>21191</v>
      </c>
      <c r="E1784" s="1260" t="s">
        <v>11175</v>
      </c>
      <c r="F1784" s="1260" t="s">
        <v>21192</v>
      </c>
      <c r="G1784" s="1260" t="s">
        <v>21193</v>
      </c>
      <c r="H1784" s="1260" t="s">
        <v>11153</v>
      </c>
      <c r="I1784" s="1260" t="s">
        <v>11164</v>
      </c>
      <c r="J1784" s="1259">
        <v>7431092</v>
      </c>
      <c r="K1784" s="1260" t="s">
        <v>11221</v>
      </c>
      <c r="L1784" s="1260" t="s">
        <v>11155</v>
      </c>
      <c r="M1784" s="1260" t="s">
        <v>1699</v>
      </c>
      <c r="N1784" s="1260" t="s">
        <v>21194</v>
      </c>
      <c r="O1784" s="1260" t="s">
        <v>21191</v>
      </c>
      <c r="P1784" s="1260" t="s">
        <v>21195</v>
      </c>
      <c r="Q1784" s="1260" t="s">
        <v>11658</v>
      </c>
      <c r="R1784" s="1260" t="s">
        <v>21196</v>
      </c>
      <c r="S1784" s="1259">
        <v>1</v>
      </c>
      <c r="T1784" s="1260"/>
      <c r="U1784" s="1260" t="s">
        <v>11182</v>
      </c>
      <c r="V1784" s="1260" t="s">
        <v>15544</v>
      </c>
      <c r="W1784" s="1259">
        <v>0</v>
      </c>
      <c r="X1784" s="1259">
        <v>1007</v>
      </c>
      <c r="Y1784" s="1259">
        <v>0</v>
      </c>
    </row>
    <row r="1785" spans="1:25">
      <c r="A1785" s="1350">
        <v>11202000799</v>
      </c>
      <c r="B1785" s="1260"/>
      <c r="C1785" s="1260" t="s">
        <v>21197</v>
      </c>
      <c r="D1785" s="1260" t="s">
        <v>21198</v>
      </c>
      <c r="E1785" s="1260" t="s">
        <v>21199</v>
      </c>
      <c r="F1785" s="1260" t="s">
        <v>17177</v>
      </c>
      <c r="G1785" s="1260" t="s">
        <v>21200</v>
      </c>
      <c r="H1785" s="1260" t="s">
        <v>11153</v>
      </c>
      <c r="I1785" s="1260" t="s">
        <v>11243</v>
      </c>
      <c r="J1785" s="1259">
        <v>7431091</v>
      </c>
      <c r="K1785" s="1260" t="s">
        <v>11221</v>
      </c>
      <c r="L1785" s="1260" t="s">
        <v>11155</v>
      </c>
      <c r="M1785" s="1260" t="s">
        <v>1955</v>
      </c>
      <c r="N1785" s="1260" t="s">
        <v>21201</v>
      </c>
      <c r="O1785" s="1260" t="s">
        <v>21198</v>
      </c>
      <c r="P1785" s="1260"/>
      <c r="Q1785" s="1260" t="s">
        <v>11572</v>
      </c>
      <c r="R1785" s="1260" t="s">
        <v>21202</v>
      </c>
      <c r="S1785" s="1259">
        <v>1</v>
      </c>
      <c r="T1785" s="1260"/>
      <c r="U1785" s="1260" t="s">
        <v>11170</v>
      </c>
      <c r="V1785" s="1260" t="s">
        <v>13142</v>
      </c>
      <c r="W1785" s="1259">
        <v>0</v>
      </c>
      <c r="X1785" s="1259">
        <v>1007</v>
      </c>
      <c r="Y1785" s="1259">
        <v>0</v>
      </c>
    </row>
    <row r="1786" spans="1:25">
      <c r="A1786" s="1350">
        <v>11202000798</v>
      </c>
      <c r="B1786" s="1260" t="s">
        <v>21203</v>
      </c>
      <c r="C1786" s="1260" t="s">
        <v>21204</v>
      </c>
      <c r="D1786" s="1260" t="s">
        <v>21205</v>
      </c>
      <c r="E1786" s="1260" t="s">
        <v>11491</v>
      </c>
      <c r="F1786" s="1260" t="s">
        <v>15788</v>
      </c>
      <c r="G1786" s="1260" t="s">
        <v>21206</v>
      </c>
      <c r="H1786" s="1260" t="s">
        <v>11153</v>
      </c>
      <c r="I1786" s="1260" t="s">
        <v>11243</v>
      </c>
      <c r="J1786" s="1259">
        <v>7431090</v>
      </c>
      <c r="K1786" s="1260" t="s">
        <v>11221</v>
      </c>
      <c r="L1786" s="1260" t="s">
        <v>11155</v>
      </c>
      <c r="M1786" s="1260" t="s">
        <v>2336</v>
      </c>
      <c r="N1786" s="1260" t="s">
        <v>17692</v>
      </c>
      <c r="O1786" s="1260" t="s">
        <v>21205</v>
      </c>
      <c r="P1786" s="1260" t="s">
        <v>17693</v>
      </c>
      <c r="Q1786" s="1260" t="s">
        <v>11515</v>
      </c>
      <c r="R1786" s="1260" t="s">
        <v>17693</v>
      </c>
      <c r="S1786" s="1259">
        <v>1</v>
      </c>
      <c r="T1786" s="1260" t="s">
        <v>21207</v>
      </c>
      <c r="U1786" s="1260" t="s">
        <v>11247</v>
      </c>
      <c r="V1786" s="1260" t="s">
        <v>15643</v>
      </c>
      <c r="W1786" s="1259">
        <v>0</v>
      </c>
      <c r="X1786" s="1259">
        <v>1007</v>
      </c>
      <c r="Y1786" s="1259">
        <v>0</v>
      </c>
    </row>
    <row r="1787" spans="1:25">
      <c r="A1787" s="1350">
        <v>11202000797</v>
      </c>
      <c r="B1787" s="1260"/>
      <c r="C1787" s="1260" t="s">
        <v>21190</v>
      </c>
      <c r="D1787" s="1260" t="s">
        <v>21208</v>
      </c>
      <c r="E1787" s="1260" t="s">
        <v>11175</v>
      </c>
      <c r="F1787" s="1260" t="s">
        <v>21082</v>
      </c>
      <c r="G1787" s="1260" t="s">
        <v>21209</v>
      </c>
      <c r="H1787" s="1260" t="s">
        <v>11153</v>
      </c>
      <c r="I1787" s="1260" t="s">
        <v>11164</v>
      </c>
      <c r="J1787" s="1259">
        <v>7431089</v>
      </c>
      <c r="K1787" s="1260" t="s">
        <v>11221</v>
      </c>
      <c r="L1787" s="1260" t="s">
        <v>11155</v>
      </c>
      <c r="M1787" s="1260" t="s">
        <v>2157</v>
      </c>
      <c r="N1787" s="1260" t="s">
        <v>21210</v>
      </c>
      <c r="O1787" s="1260" t="s">
        <v>21208</v>
      </c>
      <c r="P1787" s="1260"/>
      <c r="Q1787" s="1260" t="s">
        <v>11658</v>
      </c>
      <c r="R1787" s="1260" t="s">
        <v>21211</v>
      </c>
      <c r="S1787" s="1259">
        <v>1</v>
      </c>
      <c r="T1787" s="1260"/>
      <c r="U1787" s="1260" t="s">
        <v>11290</v>
      </c>
      <c r="V1787" s="1260" t="s">
        <v>12444</v>
      </c>
      <c r="W1787" s="1259">
        <v>0</v>
      </c>
      <c r="X1787" s="1259">
        <v>1007</v>
      </c>
      <c r="Y1787" s="1259">
        <v>0</v>
      </c>
    </row>
    <row r="1788" spans="1:25">
      <c r="A1788" s="1350">
        <v>11202000796</v>
      </c>
      <c r="B1788" s="1260"/>
      <c r="C1788" s="1260" t="s">
        <v>21212</v>
      </c>
      <c r="D1788" s="1260" t="s">
        <v>21213</v>
      </c>
      <c r="E1788" s="1260" t="s">
        <v>11668</v>
      </c>
      <c r="F1788" s="1260" t="s">
        <v>21076</v>
      </c>
      <c r="G1788" s="1260" t="s">
        <v>21214</v>
      </c>
      <c r="H1788" s="1260" t="s">
        <v>11153</v>
      </c>
      <c r="I1788" s="1260" t="s">
        <v>10976</v>
      </c>
      <c r="J1788" s="1259">
        <v>7431088</v>
      </c>
      <c r="K1788" s="1260" t="s">
        <v>11221</v>
      </c>
      <c r="L1788" s="1260" t="s">
        <v>11155</v>
      </c>
      <c r="M1788" s="1260" t="s">
        <v>1985</v>
      </c>
      <c r="N1788" s="1260" t="s">
        <v>21215</v>
      </c>
      <c r="O1788" s="1260" t="s">
        <v>21213</v>
      </c>
      <c r="P1788" s="1260" t="s">
        <v>21216</v>
      </c>
      <c r="Q1788" s="1260"/>
      <c r="R1788" s="1260"/>
      <c r="S1788" s="1259">
        <v>2</v>
      </c>
      <c r="T1788" s="1260" t="s">
        <v>21217</v>
      </c>
      <c r="U1788" s="1260" t="s">
        <v>11158</v>
      </c>
      <c r="V1788" s="1260" t="s">
        <v>15419</v>
      </c>
      <c r="W1788" s="1259">
        <v>0</v>
      </c>
      <c r="X1788" s="1259">
        <v>1007</v>
      </c>
      <c r="Y1788" s="1259">
        <v>0</v>
      </c>
    </row>
    <row r="1789" spans="1:25">
      <c r="A1789" s="1350">
        <v>11202000795</v>
      </c>
      <c r="B1789" s="1260" t="s">
        <v>21218</v>
      </c>
      <c r="C1789" s="1260" t="s">
        <v>21219</v>
      </c>
      <c r="D1789" s="1260" t="s">
        <v>21220</v>
      </c>
      <c r="E1789" s="1260" t="s">
        <v>11175</v>
      </c>
      <c r="F1789" s="1260" t="s">
        <v>21076</v>
      </c>
      <c r="G1789" s="1260" t="s">
        <v>21221</v>
      </c>
      <c r="H1789" s="1260" t="s">
        <v>11153</v>
      </c>
      <c r="I1789" s="1260" t="s">
        <v>10976</v>
      </c>
      <c r="J1789" s="1259">
        <v>7431087</v>
      </c>
      <c r="K1789" s="1260" t="s">
        <v>11221</v>
      </c>
      <c r="L1789" s="1260" t="s">
        <v>11385</v>
      </c>
      <c r="M1789" s="1260" t="s">
        <v>1950</v>
      </c>
      <c r="N1789" s="1260" t="s">
        <v>21222</v>
      </c>
      <c r="O1789" s="1260" t="s">
        <v>21220</v>
      </c>
      <c r="P1789" s="1260" t="s">
        <v>21223</v>
      </c>
      <c r="Q1789" s="1260" t="s">
        <v>14899</v>
      </c>
      <c r="R1789" s="1260" t="s">
        <v>21224</v>
      </c>
      <c r="S1789" s="1259">
        <v>1</v>
      </c>
      <c r="T1789" s="1260" t="s">
        <v>21225</v>
      </c>
      <c r="U1789" s="1260" t="s">
        <v>11158</v>
      </c>
      <c r="V1789" s="1260" t="s">
        <v>13789</v>
      </c>
      <c r="W1789" s="1259">
        <v>0</v>
      </c>
      <c r="X1789" s="1259">
        <v>1007</v>
      </c>
      <c r="Y1789" s="1259">
        <v>1</v>
      </c>
    </row>
    <row r="1790" spans="1:25">
      <c r="A1790" s="1350">
        <v>11202000794</v>
      </c>
      <c r="B1790" s="1260" t="s">
        <v>21226</v>
      </c>
      <c r="C1790" s="1260" t="s">
        <v>21227</v>
      </c>
      <c r="D1790" s="1260" t="s">
        <v>21228</v>
      </c>
      <c r="E1790" s="1260" t="s">
        <v>11175</v>
      </c>
      <c r="F1790" s="1260" t="s">
        <v>21192</v>
      </c>
      <c r="G1790" s="1260" t="s">
        <v>21229</v>
      </c>
      <c r="H1790" s="1260" t="s">
        <v>11153</v>
      </c>
      <c r="I1790" s="1260" t="s">
        <v>11164</v>
      </c>
      <c r="J1790" s="1259">
        <v>7431086</v>
      </c>
      <c r="K1790" s="1260" t="s">
        <v>11221</v>
      </c>
      <c r="L1790" s="1260" t="s">
        <v>11155</v>
      </c>
      <c r="M1790" s="1260" t="s">
        <v>1562</v>
      </c>
      <c r="N1790" s="1260" t="s">
        <v>21230</v>
      </c>
      <c r="O1790" s="1260" t="s">
        <v>21228</v>
      </c>
      <c r="P1790" s="1260" t="s">
        <v>21231</v>
      </c>
      <c r="Q1790" s="1260" t="s">
        <v>11411</v>
      </c>
      <c r="R1790" s="1260" t="s">
        <v>21232</v>
      </c>
      <c r="S1790" s="1259">
        <v>1</v>
      </c>
      <c r="T1790" s="1260" t="s">
        <v>21233</v>
      </c>
      <c r="U1790" s="1260" t="s">
        <v>11290</v>
      </c>
      <c r="V1790" s="1260" t="s">
        <v>13455</v>
      </c>
      <c r="W1790" s="1259">
        <v>0</v>
      </c>
      <c r="X1790" s="1259">
        <v>1007</v>
      </c>
      <c r="Y1790" s="1259">
        <v>0</v>
      </c>
    </row>
    <row r="1791" spans="1:25">
      <c r="A1791" s="1350">
        <v>11202000793</v>
      </c>
      <c r="B1791" s="1260" t="s">
        <v>21234</v>
      </c>
      <c r="C1791" s="1260" t="s">
        <v>21235</v>
      </c>
      <c r="D1791" s="1260" t="s">
        <v>21236</v>
      </c>
      <c r="E1791" s="1260" t="s">
        <v>11509</v>
      </c>
      <c r="F1791" s="1260" t="s">
        <v>13025</v>
      </c>
      <c r="G1791" s="1260" t="s">
        <v>21237</v>
      </c>
      <c r="H1791" s="1260" t="s">
        <v>11153</v>
      </c>
      <c r="I1791" s="1260" t="s">
        <v>13027</v>
      </c>
      <c r="J1791" s="1259">
        <v>7431085</v>
      </c>
      <c r="K1791" s="1260" t="s">
        <v>11221</v>
      </c>
      <c r="L1791" s="1260" t="s">
        <v>11155</v>
      </c>
      <c r="M1791" s="1260" t="s">
        <v>2542</v>
      </c>
      <c r="N1791" s="1260" t="s">
        <v>21238</v>
      </c>
      <c r="O1791" s="1260" t="s">
        <v>21236</v>
      </c>
      <c r="P1791" s="1260" t="s">
        <v>21239</v>
      </c>
      <c r="Q1791" s="1260" t="s">
        <v>13665</v>
      </c>
      <c r="R1791" s="1260" t="s">
        <v>21240</v>
      </c>
      <c r="S1791" s="1259">
        <v>1</v>
      </c>
      <c r="T1791" s="1260" t="s">
        <v>21241</v>
      </c>
      <c r="U1791" s="1260" t="s">
        <v>11269</v>
      </c>
      <c r="V1791" s="1260" t="s">
        <v>12998</v>
      </c>
      <c r="W1791" s="1259">
        <v>0</v>
      </c>
      <c r="X1791" s="1259">
        <v>1007</v>
      </c>
      <c r="Y1791" s="1259">
        <v>0</v>
      </c>
    </row>
    <row r="1792" spans="1:25">
      <c r="A1792" s="1350">
        <v>11202000792</v>
      </c>
      <c r="B1792" s="1260" t="s">
        <v>21242</v>
      </c>
      <c r="C1792" s="1260" t="s">
        <v>21243</v>
      </c>
      <c r="D1792" s="1260" t="s">
        <v>21044</v>
      </c>
      <c r="E1792" s="1260" t="s">
        <v>11426</v>
      </c>
      <c r="F1792" s="1260" t="s">
        <v>11522</v>
      </c>
      <c r="G1792" s="1260" t="s">
        <v>21244</v>
      </c>
      <c r="H1792" s="1260" t="s">
        <v>11153</v>
      </c>
      <c r="I1792" s="1260" t="s">
        <v>11177</v>
      </c>
      <c r="J1792" s="1259">
        <v>7431084</v>
      </c>
      <c r="K1792" s="1260" t="s">
        <v>11221</v>
      </c>
      <c r="L1792" s="1260" t="s">
        <v>11155</v>
      </c>
      <c r="M1792" s="1260" t="s">
        <v>2141</v>
      </c>
      <c r="N1792" s="1260" t="s">
        <v>21046</v>
      </c>
      <c r="O1792" s="1260" t="s">
        <v>21044</v>
      </c>
      <c r="P1792" s="1260" t="s">
        <v>21047</v>
      </c>
      <c r="Q1792" s="1260" t="s">
        <v>11411</v>
      </c>
      <c r="R1792" s="1260" t="s">
        <v>21047</v>
      </c>
      <c r="S1792" s="1259">
        <v>1</v>
      </c>
      <c r="T1792" s="1260" t="s">
        <v>21245</v>
      </c>
      <c r="U1792" s="1260" t="s">
        <v>11198</v>
      </c>
      <c r="V1792" s="1260" t="s">
        <v>11199</v>
      </c>
      <c r="W1792" s="1259">
        <v>0</v>
      </c>
      <c r="X1792" s="1259">
        <v>1007</v>
      </c>
      <c r="Y1792" s="1259">
        <v>0</v>
      </c>
    </row>
    <row r="1793" spans="1:25">
      <c r="A1793" s="1350">
        <v>11202000791</v>
      </c>
      <c r="B1793" s="1260"/>
      <c r="C1793" s="1260" t="s">
        <v>21246</v>
      </c>
      <c r="D1793" s="1260" t="s">
        <v>21247</v>
      </c>
      <c r="E1793" s="1260" t="s">
        <v>11190</v>
      </c>
      <c r="F1793" s="1260" t="s">
        <v>21076</v>
      </c>
      <c r="G1793" s="1260" t="s">
        <v>21248</v>
      </c>
      <c r="H1793" s="1260" t="s">
        <v>11153</v>
      </c>
      <c r="I1793" s="1260" t="s">
        <v>10976</v>
      </c>
      <c r="J1793" s="1259">
        <v>7431083</v>
      </c>
      <c r="K1793" s="1260" t="s">
        <v>11221</v>
      </c>
      <c r="L1793" s="1260" t="s">
        <v>11155</v>
      </c>
      <c r="M1793" s="1260" t="s">
        <v>768</v>
      </c>
      <c r="N1793" s="1260" t="s">
        <v>21249</v>
      </c>
      <c r="O1793" s="1260" t="s">
        <v>21247</v>
      </c>
      <c r="P1793" s="1260" t="s">
        <v>21250</v>
      </c>
      <c r="Q1793" s="1260" t="s">
        <v>11394</v>
      </c>
      <c r="R1793" s="1260" t="s">
        <v>21251</v>
      </c>
      <c r="S1793" s="1259">
        <v>1</v>
      </c>
      <c r="T1793" s="1260"/>
      <c r="U1793" s="1260" t="s">
        <v>11158</v>
      </c>
      <c r="V1793" s="1260" t="s">
        <v>11762</v>
      </c>
      <c r="W1793" s="1259">
        <v>0</v>
      </c>
      <c r="X1793" s="1259">
        <v>1007</v>
      </c>
      <c r="Y1793" s="1259">
        <v>0</v>
      </c>
    </row>
    <row r="1794" spans="1:25">
      <c r="A1794" s="1350">
        <v>11202000790</v>
      </c>
      <c r="B1794" s="1260"/>
      <c r="C1794" s="1260" t="s">
        <v>21252</v>
      </c>
      <c r="D1794" s="1260" t="s">
        <v>21253</v>
      </c>
      <c r="E1794" s="1260" t="s">
        <v>11614</v>
      </c>
      <c r="F1794" s="1260" t="s">
        <v>11522</v>
      </c>
      <c r="G1794" s="1260" t="s">
        <v>21254</v>
      </c>
      <c r="H1794" s="1260" t="s">
        <v>11153</v>
      </c>
      <c r="I1794" s="1260" t="s">
        <v>11177</v>
      </c>
      <c r="J1794" s="1259">
        <v>7431082</v>
      </c>
      <c r="K1794" s="1260" t="s">
        <v>11221</v>
      </c>
      <c r="L1794" s="1260" t="s">
        <v>11155</v>
      </c>
      <c r="M1794" s="1260" t="s">
        <v>262</v>
      </c>
      <c r="N1794" s="1260"/>
      <c r="O1794" s="1260" t="s">
        <v>21253</v>
      </c>
      <c r="P1794" s="1260"/>
      <c r="Q1794" s="1260"/>
      <c r="R1794" s="1260"/>
      <c r="S1794" s="1259">
        <v>1</v>
      </c>
      <c r="T1794" s="1260"/>
      <c r="U1794" s="1260"/>
      <c r="V1794" s="1260"/>
      <c r="W1794" s="1259">
        <v>0</v>
      </c>
      <c r="X1794" s="1259">
        <v>1007</v>
      </c>
      <c r="Y1794" s="1259">
        <v>0</v>
      </c>
    </row>
    <row r="1795" spans="1:25">
      <c r="A1795" s="1350">
        <v>11202000789</v>
      </c>
      <c r="B1795" s="1260"/>
      <c r="C1795" s="1260" t="s">
        <v>21255</v>
      </c>
      <c r="D1795" s="1260" t="s">
        <v>21256</v>
      </c>
      <c r="E1795" s="1260" t="s">
        <v>11702</v>
      </c>
      <c r="F1795" s="1260" t="s">
        <v>18728</v>
      </c>
      <c r="G1795" s="1260" t="s">
        <v>21257</v>
      </c>
      <c r="H1795" s="1260" t="s">
        <v>11153</v>
      </c>
      <c r="I1795" s="1260" t="s">
        <v>10976</v>
      </c>
      <c r="J1795" s="1259">
        <v>7431081</v>
      </c>
      <c r="K1795" s="1260" t="s">
        <v>11221</v>
      </c>
      <c r="L1795" s="1260" t="s">
        <v>11155</v>
      </c>
      <c r="M1795" s="1260" t="s">
        <v>2302</v>
      </c>
      <c r="N1795" s="1260" t="s">
        <v>21258</v>
      </c>
      <c r="O1795" s="1260" t="s">
        <v>21256</v>
      </c>
      <c r="P1795" s="1260"/>
      <c r="Q1795" s="1260" t="s">
        <v>11238</v>
      </c>
      <c r="R1795" s="1260" t="s">
        <v>21259</v>
      </c>
      <c r="S1795" s="1259">
        <v>1</v>
      </c>
      <c r="T1795" s="1260"/>
      <c r="U1795" s="1260" t="s">
        <v>12408</v>
      </c>
      <c r="V1795" s="1260" t="s">
        <v>21260</v>
      </c>
      <c r="W1795" s="1259">
        <v>0</v>
      </c>
      <c r="X1795" s="1259">
        <v>1007</v>
      </c>
      <c r="Y1795" s="1259">
        <v>0</v>
      </c>
    </row>
    <row r="1796" spans="1:25">
      <c r="A1796" s="1350">
        <v>11202000788</v>
      </c>
      <c r="B1796" s="1260"/>
      <c r="C1796" s="1260" t="s">
        <v>21261</v>
      </c>
      <c r="D1796" s="1260" t="s">
        <v>21262</v>
      </c>
      <c r="E1796" s="1260" t="s">
        <v>11190</v>
      </c>
      <c r="F1796" s="1260" t="s">
        <v>18728</v>
      </c>
      <c r="G1796" s="1260" t="s">
        <v>21263</v>
      </c>
      <c r="H1796" s="1260" t="s">
        <v>11153</v>
      </c>
      <c r="I1796" s="1260" t="s">
        <v>10976</v>
      </c>
      <c r="J1796" s="1259">
        <v>7431080</v>
      </c>
      <c r="K1796" s="1260" t="s">
        <v>11221</v>
      </c>
      <c r="L1796" s="1260" t="s">
        <v>11155</v>
      </c>
      <c r="M1796" s="1260" t="s">
        <v>2182</v>
      </c>
      <c r="N1796" s="1260" t="s">
        <v>21264</v>
      </c>
      <c r="O1796" s="1260" t="s">
        <v>21262</v>
      </c>
      <c r="P1796" s="1260"/>
      <c r="Q1796" s="1260" t="s">
        <v>11313</v>
      </c>
      <c r="R1796" s="1260" t="s">
        <v>21265</v>
      </c>
      <c r="S1796" s="1259">
        <v>1</v>
      </c>
      <c r="T1796" s="1260"/>
      <c r="U1796" s="1260" t="s">
        <v>12601</v>
      </c>
      <c r="V1796" s="1260" t="s">
        <v>13752</v>
      </c>
      <c r="W1796" s="1259">
        <v>0</v>
      </c>
      <c r="X1796" s="1259">
        <v>1007</v>
      </c>
      <c r="Y1796" s="1259">
        <v>0</v>
      </c>
    </row>
    <row r="1797" spans="1:25">
      <c r="A1797" s="1350">
        <v>11202000787</v>
      </c>
      <c r="B1797" s="1260"/>
      <c r="C1797" s="1260" t="s">
        <v>21266</v>
      </c>
      <c r="D1797" s="1260" t="s">
        <v>21267</v>
      </c>
      <c r="E1797" s="1260" t="s">
        <v>11190</v>
      </c>
      <c r="F1797" s="1260" t="s">
        <v>11522</v>
      </c>
      <c r="G1797" s="1260" t="s">
        <v>21268</v>
      </c>
      <c r="H1797" s="1260" t="s">
        <v>11153</v>
      </c>
      <c r="I1797" s="1260" t="s">
        <v>11177</v>
      </c>
      <c r="J1797" s="1259">
        <v>7431079</v>
      </c>
      <c r="K1797" s="1260" t="s">
        <v>11221</v>
      </c>
      <c r="L1797" s="1260" t="s">
        <v>11155</v>
      </c>
      <c r="M1797" s="1260" t="s">
        <v>2135</v>
      </c>
      <c r="N1797" s="1260" t="s">
        <v>21269</v>
      </c>
      <c r="O1797" s="1260" t="s">
        <v>21267</v>
      </c>
      <c r="P1797" s="1260"/>
      <c r="Q1797" s="1260"/>
      <c r="R1797" s="1260" t="s">
        <v>21270</v>
      </c>
      <c r="S1797" s="1259">
        <v>1</v>
      </c>
      <c r="T1797" s="1260"/>
      <c r="U1797" s="1260" t="s">
        <v>11269</v>
      </c>
      <c r="V1797" s="1260" t="s">
        <v>11620</v>
      </c>
      <c r="W1797" s="1259">
        <v>0</v>
      </c>
      <c r="X1797" s="1259">
        <v>1007</v>
      </c>
      <c r="Y1797" s="1259">
        <v>0</v>
      </c>
    </row>
    <row r="1798" spans="1:25">
      <c r="A1798" s="1350">
        <v>11202000786</v>
      </c>
      <c r="B1798" s="1260"/>
      <c r="C1798" s="1260" t="s">
        <v>21271</v>
      </c>
      <c r="D1798" s="1260" t="s">
        <v>21272</v>
      </c>
      <c r="E1798" s="1260" t="s">
        <v>11560</v>
      </c>
      <c r="F1798" s="1260" t="s">
        <v>21273</v>
      </c>
      <c r="G1798" s="1260" t="s">
        <v>21274</v>
      </c>
      <c r="H1798" s="1260" t="s">
        <v>11153</v>
      </c>
      <c r="I1798" s="1260" t="s">
        <v>11164</v>
      </c>
      <c r="J1798" s="1259">
        <v>7431078</v>
      </c>
      <c r="K1798" s="1260" t="s">
        <v>11221</v>
      </c>
      <c r="L1798" s="1260" t="s">
        <v>11155</v>
      </c>
      <c r="M1798" s="1260" t="s">
        <v>262</v>
      </c>
      <c r="N1798" s="1260"/>
      <c r="O1798" s="1260" t="s">
        <v>21272</v>
      </c>
      <c r="P1798" s="1260"/>
      <c r="Q1798" s="1260" t="s">
        <v>11596</v>
      </c>
      <c r="R1798" s="1260"/>
      <c r="S1798" s="1259">
        <v>1</v>
      </c>
      <c r="T1798" s="1260"/>
      <c r="U1798" s="1260"/>
      <c r="V1798" s="1260"/>
      <c r="W1798" s="1259">
        <v>0</v>
      </c>
      <c r="X1798" s="1259">
        <v>1007</v>
      </c>
      <c r="Y1798" s="1259">
        <v>0</v>
      </c>
    </row>
    <row r="1799" spans="1:25">
      <c r="A1799" s="1350">
        <v>11202000785</v>
      </c>
      <c r="B1799" s="1260"/>
      <c r="C1799" s="1260" t="s">
        <v>21275</v>
      </c>
      <c r="D1799" s="1260" t="s">
        <v>21276</v>
      </c>
      <c r="E1799" s="1260" t="s">
        <v>11266</v>
      </c>
      <c r="F1799" s="1260" t="s">
        <v>20567</v>
      </c>
      <c r="G1799" s="1260" t="s">
        <v>21277</v>
      </c>
      <c r="H1799" s="1260" t="s">
        <v>11153</v>
      </c>
      <c r="I1799" s="1260" t="s">
        <v>10976</v>
      </c>
      <c r="J1799" s="1259">
        <v>7431077</v>
      </c>
      <c r="K1799" s="1260" t="s">
        <v>11221</v>
      </c>
      <c r="L1799" s="1260" t="s">
        <v>11155</v>
      </c>
      <c r="M1799" s="1260" t="s">
        <v>2284</v>
      </c>
      <c r="N1799" s="1260" t="s">
        <v>21278</v>
      </c>
      <c r="O1799" s="1260" t="s">
        <v>21276</v>
      </c>
      <c r="P1799" s="1260"/>
      <c r="Q1799" s="1260" t="s">
        <v>14210</v>
      </c>
      <c r="R1799" s="1260" t="s">
        <v>21279</v>
      </c>
      <c r="S1799" s="1259">
        <v>1</v>
      </c>
      <c r="T1799" s="1260"/>
      <c r="U1799" s="1260" t="s">
        <v>11231</v>
      </c>
      <c r="V1799" s="1260" t="s">
        <v>17909</v>
      </c>
      <c r="W1799" s="1259">
        <v>0</v>
      </c>
      <c r="X1799" s="1259">
        <v>1007</v>
      </c>
      <c r="Y1799" s="1259">
        <v>0</v>
      </c>
    </row>
    <row r="1800" spans="1:25">
      <c r="A1800" s="1350">
        <v>11202000784</v>
      </c>
      <c r="B1800" s="1260" t="s">
        <v>21280</v>
      </c>
      <c r="C1800" s="1260" t="s">
        <v>21281</v>
      </c>
      <c r="D1800" s="1260" t="s">
        <v>21282</v>
      </c>
      <c r="E1800" s="1260" t="s">
        <v>11251</v>
      </c>
      <c r="F1800" s="1260" t="s">
        <v>13995</v>
      </c>
      <c r="G1800" s="1260" t="s">
        <v>21283</v>
      </c>
      <c r="H1800" s="1260" t="s">
        <v>11153</v>
      </c>
      <c r="I1800" s="1260" t="s">
        <v>11243</v>
      </c>
      <c r="J1800" s="1259">
        <v>7431076</v>
      </c>
      <c r="K1800" s="1260" t="s">
        <v>11221</v>
      </c>
      <c r="L1800" s="1260" t="s">
        <v>11155</v>
      </c>
      <c r="M1800" s="1260" t="s">
        <v>2333</v>
      </c>
      <c r="N1800" s="1260" t="s">
        <v>21284</v>
      </c>
      <c r="O1800" s="1260" t="s">
        <v>21282</v>
      </c>
      <c r="P1800" s="1260" t="s">
        <v>21285</v>
      </c>
      <c r="Q1800" s="1260" t="s">
        <v>13053</v>
      </c>
      <c r="R1800" s="1260" t="s">
        <v>21286</v>
      </c>
      <c r="S1800" s="1259">
        <v>1</v>
      </c>
      <c r="T1800" s="1260" t="s">
        <v>21287</v>
      </c>
      <c r="U1800" s="1260" t="s">
        <v>11247</v>
      </c>
      <c r="V1800" s="1260" t="s">
        <v>21288</v>
      </c>
      <c r="W1800" s="1259">
        <v>0</v>
      </c>
      <c r="X1800" s="1259">
        <v>1007</v>
      </c>
      <c r="Y1800" s="1259">
        <v>0</v>
      </c>
    </row>
    <row r="1801" spans="1:25">
      <c r="A1801" s="1350">
        <v>11202000783</v>
      </c>
      <c r="B1801" s="1260"/>
      <c r="C1801" s="1260" t="s">
        <v>21289</v>
      </c>
      <c r="D1801" s="1260" t="s">
        <v>21290</v>
      </c>
      <c r="E1801" s="1260" t="s">
        <v>11190</v>
      </c>
      <c r="F1801" s="1260" t="s">
        <v>11522</v>
      </c>
      <c r="G1801" s="1260" t="s">
        <v>21291</v>
      </c>
      <c r="H1801" s="1260" t="s">
        <v>11153</v>
      </c>
      <c r="I1801" s="1260" t="s">
        <v>11177</v>
      </c>
      <c r="J1801" s="1259">
        <v>7431075</v>
      </c>
      <c r="K1801" s="1260" t="s">
        <v>11221</v>
      </c>
      <c r="L1801" s="1260" t="s">
        <v>11155</v>
      </c>
      <c r="M1801" s="1260" t="s">
        <v>2135</v>
      </c>
      <c r="N1801" s="1260" t="s">
        <v>21292</v>
      </c>
      <c r="O1801" s="1260" t="s">
        <v>21290</v>
      </c>
      <c r="P1801" s="1260" t="s">
        <v>21293</v>
      </c>
      <c r="Q1801" s="1260"/>
      <c r="R1801" s="1260" t="s">
        <v>21294</v>
      </c>
      <c r="S1801" s="1259">
        <v>1</v>
      </c>
      <c r="T1801" s="1260"/>
      <c r="U1801" s="1260" t="s">
        <v>11198</v>
      </c>
      <c r="V1801" s="1260" t="s">
        <v>12585</v>
      </c>
      <c r="W1801" s="1259">
        <v>0</v>
      </c>
      <c r="X1801" s="1259">
        <v>1007</v>
      </c>
      <c r="Y1801" s="1259">
        <v>0</v>
      </c>
    </row>
    <row r="1802" spans="1:25">
      <c r="A1802" s="1350">
        <v>11202000782</v>
      </c>
      <c r="B1802" s="1260"/>
      <c r="C1802" s="1260" t="s">
        <v>21289</v>
      </c>
      <c r="D1802" s="1260" t="s">
        <v>21295</v>
      </c>
      <c r="E1802" s="1260" t="s">
        <v>11509</v>
      </c>
      <c r="F1802" s="1260" t="s">
        <v>11686</v>
      </c>
      <c r="G1802" s="1260" t="s">
        <v>21296</v>
      </c>
      <c r="H1802" s="1260" t="s">
        <v>11153</v>
      </c>
      <c r="I1802" s="1260" t="s">
        <v>10976</v>
      </c>
      <c r="J1802" s="1259">
        <v>7431074</v>
      </c>
      <c r="K1802" s="1260" t="s">
        <v>11221</v>
      </c>
      <c r="L1802" s="1260" t="s">
        <v>11155</v>
      </c>
      <c r="M1802" s="1260" t="s">
        <v>2276</v>
      </c>
      <c r="N1802" s="1260" t="s">
        <v>21297</v>
      </c>
      <c r="O1802" s="1260" t="s">
        <v>21295</v>
      </c>
      <c r="P1802" s="1260"/>
      <c r="Q1802" s="1260" t="s">
        <v>11206</v>
      </c>
      <c r="R1802" s="1260" t="s">
        <v>21298</v>
      </c>
      <c r="S1802" s="1259">
        <v>1</v>
      </c>
      <c r="T1802" s="1260"/>
      <c r="U1802" s="1260" t="s">
        <v>11231</v>
      </c>
      <c r="V1802" s="1260" t="s">
        <v>12695</v>
      </c>
      <c r="W1802" s="1259">
        <v>0</v>
      </c>
      <c r="X1802" s="1259">
        <v>1007</v>
      </c>
      <c r="Y1802" s="1259">
        <v>0</v>
      </c>
    </row>
    <row r="1803" spans="1:25">
      <c r="A1803" s="1350">
        <v>11202000781</v>
      </c>
      <c r="B1803" s="1260"/>
      <c r="C1803" s="1260" t="s">
        <v>21299</v>
      </c>
      <c r="D1803" s="1260" t="s">
        <v>21300</v>
      </c>
      <c r="E1803" s="1260" t="s">
        <v>11509</v>
      </c>
      <c r="F1803" s="1260" t="s">
        <v>21301</v>
      </c>
      <c r="G1803" s="1260" t="s">
        <v>21302</v>
      </c>
      <c r="H1803" s="1260" t="s">
        <v>11153</v>
      </c>
      <c r="I1803" s="1260" t="s">
        <v>10976</v>
      </c>
      <c r="J1803" s="1259">
        <v>7431073</v>
      </c>
      <c r="K1803" s="1260" t="s">
        <v>11221</v>
      </c>
      <c r="L1803" s="1260" t="s">
        <v>11155</v>
      </c>
      <c r="M1803" s="1260" t="s">
        <v>11092</v>
      </c>
      <c r="N1803" s="1260" t="s">
        <v>21303</v>
      </c>
      <c r="O1803" s="1260" t="s">
        <v>21300</v>
      </c>
      <c r="P1803" s="1260" t="s">
        <v>21304</v>
      </c>
      <c r="Q1803" s="1260" t="s">
        <v>11394</v>
      </c>
      <c r="R1803" s="1260" t="s">
        <v>21304</v>
      </c>
      <c r="S1803" s="1259">
        <v>1</v>
      </c>
      <c r="T1803" s="1260"/>
      <c r="U1803" s="1260" t="s">
        <v>11158</v>
      </c>
      <c r="V1803" s="1260" t="s">
        <v>12716</v>
      </c>
      <c r="W1803" s="1259">
        <v>0</v>
      </c>
      <c r="X1803" s="1259">
        <v>1007</v>
      </c>
      <c r="Y1803" s="1259">
        <v>0</v>
      </c>
    </row>
    <row r="1804" spans="1:25">
      <c r="A1804" s="1350">
        <v>11202000780</v>
      </c>
      <c r="B1804" s="1260"/>
      <c r="C1804" s="1260" t="s">
        <v>21305</v>
      </c>
      <c r="D1804" s="1260" t="s">
        <v>21306</v>
      </c>
      <c r="E1804" s="1260" t="s">
        <v>11614</v>
      </c>
      <c r="F1804" s="1260" t="s">
        <v>11522</v>
      </c>
      <c r="G1804" s="1260" t="s">
        <v>21307</v>
      </c>
      <c r="H1804" s="1260" t="s">
        <v>11153</v>
      </c>
      <c r="I1804" s="1260" t="s">
        <v>11177</v>
      </c>
      <c r="J1804" s="1259">
        <v>7431072</v>
      </c>
      <c r="K1804" s="1260" t="s">
        <v>11221</v>
      </c>
      <c r="L1804" s="1260" t="s">
        <v>11155</v>
      </c>
      <c r="M1804" s="1260" t="s">
        <v>262</v>
      </c>
      <c r="N1804" s="1260"/>
      <c r="O1804" s="1260" t="s">
        <v>21306</v>
      </c>
      <c r="P1804" s="1260"/>
      <c r="Q1804" s="1260"/>
      <c r="R1804" s="1260"/>
      <c r="S1804" s="1259">
        <v>1</v>
      </c>
      <c r="T1804" s="1260"/>
      <c r="U1804" s="1260"/>
      <c r="V1804" s="1260"/>
      <c r="W1804" s="1259">
        <v>0</v>
      </c>
      <c r="X1804" s="1259">
        <v>1007</v>
      </c>
      <c r="Y1804" s="1259">
        <v>0</v>
      </c>
    </row>
    <row r="1805" spans="1:25">
      <c r="A1805" s="1350">
        <v>11202000779</v>
      </c>
      <c r="B1805" s="1260" t="s">
        <v>21308</v>
      </c>
      <c r="C1805" s="1260" t="s">
        <v>21309</v>
      </c>
      <c r="D1805" s="1260" t="s">
        <v>21310</v>
      </c>
      <c r="E1805" s="1260" t="s">
        <v>11190</v>
      </c>
      <c r="F1805" s="1260" t="s">
        <v>11522</v>
      </c>
      <c r="G1805" s="1260" t="s">
        <v>21311</v>
      </c>
      <c r="H1805" s="1260" t="s">
        <v>11153</v>
      </c>
      <c r="I1805" s="1260" t="s">
        <v>11177</v>
      </c>
      <c r="J1805" s="1259">
        <v>7431071</v>
      </c>
      <c r="K1805" s="1260" t="s">
        <v>11221</v>
      </c>
      <c r="L1805" s="1260" t="s">
        <v>11155</v>
      </c>
      <c r="M1805" s="1260" t="s">
        <v>2241</v>
      </c>
      <c r="N1805" s="1260" t="s">
        <v>11951</v>
      </c>
      <c r="O1805" s="1260" t="s">
        <v>21310</v>
      </c>
      <c r="P1805" s="1260" t="s">
        <v>21312</v>
      </c>
      <c r="Q1805" s="1260" t="s">
        <v>11953</v>
      </c>
      <c r="R1805" s="1260" t="s">
        <v>21312</v>
      </c>
      <c r="S1805" s="1259">
        <v>1</v>
      </c>
      <c r="T1805" s="1260" t="s">
        <v>21313</v>
      </c>
      <c r="U1805" s="1260" t="s">
        <v>11182</v>
      </c>
      <c r="V1805" s="1260" t="s">
        <v>11956</v>
      </c>
      <c r="W1805" s="1259">
        <v>0</v>
      </c>
      <c r="X1805" s="1259">
        <v>1007</v>
      </c>
      <c r="Y1805" s="1259">
        <v>0</v>
      </c>
    </row>
    <row r="1806" spans="1:25">
      <c r="A1806" s="1350">
        <v>11202000778</v>
      </c>
      <c r="B1806" s="1260"/>
      <c r="C1806" s="1260" t="s">
        <v>21314</v>
      </c>
      <c r="D1806" s="1260" t="s">
        <v>21315</v>
      </c>
      <c r="E1806" s="1260" t="s">
        <v>11266</v>
      </c>
      <c r="F1806" s="1260" t="s">
        <v>11522</v>
      </c>
      <c r="G1806" s="1260" t="s">
        <v>21316</v>
      </c>
      <c r="H1806" s="1260" t="s">
        <v>11153</v>
      </c>
      <c r="I1806" s="1260" t="s">
        <v>11177</v>
      </c>
      <c r="J1806" s="1259">
        <v>7431070</v>
      </c>
      <c r="K1806" s="1260" t="s">
        <v>11221</v>
      </c>
      <c r="L1806" s="1260" t="s">
        <v>11155</v>
      </c>
      <c r="M1806" s="1260" t="s">
        <v>262</v>
      </c>
      <c r="N1806" s="1260"/>
      <c r="O1806" s="1260" t="s">
        <v>21315</v>
      </c>
      <c r="P1806" s="1260"/>
      <c r="Q1806" s="1260"/>
      <c r="R1806" s="1260" t="s">
        <v>12385</v>
      </c>
      <c r="S1806" s="1259">
        <v>1</v>
      </c>
      <c r="T1806" s="1260"/>
      <c r="U1806" s="1260"/>
      <c r="V1806" s="1260"/>
      <c r="W1806" s="1259">
        <v>0</v>
      </c>
      <c r="X1806" s="1259">
        <v>1007</v>
      </c>
      <c r="Y1806" s="1259">
        <v>0</v>
      </c>
    </row>
    <row r="1807" spans="1:25">
      <c r="A1807" s="1350">
        <v>11202000777</v>
      </c>
      <c r="B1807" s="1260"/>
      <c r="C1807" s="1260" t="s">
        <v>21317</v>
      </c>
      <c r="D1807" s="1260" t="s">
        <v>21318</v>
      </c>
      <c r="E1807" s="1260" t="s">
        <v>11266</v>
      </c>
      <c r="F1807" s="1260" t="s">
        <v>11522</v>
      </c>
      <c r="G1807" s="1260" t="s">
        <v>21319</v>
      </c>
      <c r="H1807" s="1260" t="s">
        <v>11153</v>
      </c>
      <c r="I1807" s="1260" t="s">
        <v>11177</v>
      </c>
      <c r="J1807" s="1259">
        <v>7431069</v>
      </c>
      <c r="K1807" s="1260" t="s">
        <v>11221</v>
      </c>
      <c r="L1807" s="1260" t="s">
        <v>11155</v>
      </c>
      <c r="M1807" s="1260" t="s">
        <v>1332</v>
      </c>
      <c r="N1807" s="1260" t="s">
        <v>21320</v>
      </c>
      <c r="O1807" s="1260" t="s">
        <v>21318</v>
      </c>
      <c r="P1807" s="1259">
        <v>7755887</v>
      </c>
      <c r="Q1807" s="1260"/>
      <c r="R1807" s="1259">
        <v>7755487</v>
      </c>
      <c r="S1807" s="1259">
        <v>1</v>
      </c>
      <c r="T1807" s="1260"/>
      <c r="U1807" s="1260" t="s">
        <v>11269</v>
      </c>
      <c r="V1807" s="1260" t="s">
        <v>11505</v>
      </c>
      <c r="W1807" s="1259">
        <v>0</v>
      </c>
      <c r="X1807" s="1259">
        <v>1007</v>
      </c>
      <c r="Y1807" s="1259">
        <v>0</v>
      </c>
    </row>
    <row r="1808" spans="1:25">
      <c r="A1808" s="1350">
        <v>11202000776</v>
      </c>
      <c r="B1808" s="1260" t="s">
        <v>21321</v>
      </c>
      <c r="C1808" s="1260" t="s">
        <v>21322</v>
      </c>
      <c r="D1808" s="1260" t="s">
        <v>21300</v>
      </c>
      <c r="E1808" s="1260" t="s">
        <v>11311</v>
      </c>
      <c r="F1808" s="1260" t="s">
        <v>21323</v>
      </c>
      <c r="G1808" s="1260" t="s">
        <v>21324</v>
      </c>
      <c r="H1808" s="1260" t="s">
        <v>11153</v>
      </c>
      <c r="I1808" s="1260" t="s">
        <v>10976</v>
      </c>
      <c r="J1808" s="1259">
        <v>7431068</v>
      </c>
      <c r="K1808" s="1260" t="s">
        <v>11221</v>
      </c>
      <c r="L1808" s="1260" t="s">
        <v>11155</v>
      </c>
      <c r="M1808" s="1260" t="s">
        <v>11092</v>
      </c>
      <c r="N1808" s="1260" t="s">
        <v>21303</v>
      </c>
      <c r="O1808" s="1260" t="s">
        <v>21300</v>
      </c>
      <c r="P1808" s="1260" t="s">
        <v>21304</v>
      </c>
      <c r="Q1808" s="1260" t="s">
        <v>11394</v>
      </c>
      <c r="R1808" s="1260" t="s">
        <v>21304</v>
      </c>
      <c r="S1808" s="1259">
        <v>1</v>
      </c>
      <c r="T1808" s="1260" t="s">
        <v>21325</v>
      </c>
      <c r="U1808" s="1260" t="s">
        <v>11158</v>
      </c>
      <c r="V1808" s="1260" t="s">
        <v>12716</v>
      </c>
      <c r="W1808" s="1259">
        <v>0</v>
      </c>
      <c r="X1808" s="1259">
        <v>1007</v>
      </c>
      <c r="Y1808" s="1259">
        <v>0</v>
      </c>
    </row>
    <row r="1809" spans="1:25">
      <c r="A1809" s="1350">
        <v>11202000775</v>
      </c>
      <c r="B1809" s="1260"/>
      <c r="C1809" s="1260" t="s">
        <v>21326</v>
      </c>
      <c r="D1809" s="1260" t="s">
        <v>21327</v>
      </c>
      <c r="E1809" s="1260" t="s">
        <v>11353</v>
      </c>
      <c r="F1809" s="1260" t="s">
        <v>21328</v>
      </c>
      <c r="G1809" s="1260" t="s">
        <v>21329</v>
      </c>
      <c r="H1809" s="1260" t="s">
        <v>11153</v>
      </c>
      <c r="I1809" s="1260" t="s">
        <v>11243</v>
      </c>
      <c r="J1809" s="1259">
        <v>7431067</v>
      </c>
      <c r="K1809" s="1260" t="s">
        <v>11221</v>
      </c>
      <c r="L1809" s="1260" t="s">
        <v>11155</v>
      </c>
      <c r="M1809" s="1260" t="s">
        <v>262</v>
      </c>
      <c r="N1809" s="1260"/>
      <c r="O1809" s="1260" t="s">
        <v>21327</v>
      </c>
      <c r="P1809" s="1260"/>
      <c r="Q1809" s="1260" t="s">
        <v>11533</v>
      </c>
      <c r="R1809" s="1260"/>
      <c r="S1809" s="1259">
        <v>1</v>
      </c>
      <c r="T1809" s="1260"/>
      <c r="U1809" s="1260"/>
      <c r="V1809" s="1260"/>
      <c r="W1809" s="1259">
        <v>0</v>
      </c>
      <c r="X1809" s="1259">
        <v>1007</v>
      </c>
      <c r="Y1809" s="1259">
        <v>0</v>
      </c>
    </row>
    <row r="1810" spans="1:25">
      <c r="A1810" s="1350">
        <v>11202000774</v>
      </c>
      <c r="B1810" s="1260"/>
      <c r="C1810" s="1260" t="s">
        <v>21330</v>
      </c>
      <c r="D1810" s="1260" t="s">
        <v>21331</v>
      </c>
      <c r="E1810" s="1260" t="s">
        <v>11190</v>
      </c>
      <c r="F1810" s="1260" t="s">
        <v>11522</v>
      </c>
      <c r="G1810" s="1260" t="s">
        <v>21332</v>
      </c>
      <c r="H1810" s="1260" t="s">
        <v>11153</v>
      </c>
      <c r="I1810" s="1260" t="s">
        <v>11177</v>
      </c>
      <c r="J1810" s="1259">
        <v>7431066</v>
      </c>
      <c r="K1810" s="1260" t="s">
        <v>11221</v>
      </c>
      <c r="L1810" s="1260" t="s">
        <v>11155</v>
      </c>
      <c r="M1810" s="1260" t="s">
        <v>262</v>
      </c>
      <c r="N1810" s="1260"/>
      <c r="O1810" s="1260" t="s">
        <v>21331</v>
      </c>
      <c r="P1810" s="1260"/>
      <c r="Q1810" s="1260"/>
      <c r="R1810" s="1260" t="s">
        <v>21333</v>
      </c>
      <c r="S1810" s="1259">
        <v>1</v>
      </c>
      <c r="T1810" s="1260"/>
      <c r="U1810" s="1260"/>
      <c r="V1810" s="1260"/>
      <c r="W1810" s="1259">
        <v>0</v>
      </c>
      <c r="X1810" s="1259">
        <v>1007</v>
      </c>
      <c r="Y1810" s="1259">
        <v>0</v>
      </c>
    </row>
    <row r="1811" spans="1:25">
      <c r="A1811" s="1350">
        <v>11202000773</v>
      </c>
      <c r="B1811" s="1260"/>
      <c r="C1811" s="1260" t="s">
        <v>21334</v>
      </c>
      <c r="D1811" s="1260" t="s">
        <v>21335</v>
      </c>
      <c r="E1811" s="1260" t="s">
        <v>11614</v>
      </c>
      <c r="F1811" s="1260" t="s">
        <v>11522</v>
      </c>
      <c r="G1811" s="1260" t="s">
        <v>21336</v>
      </c>
      <c r="H1811" s="1260" t="s">
        <v>11153</v>
      </c>
      <c r="I1811" s="1260" t="s">
        <v>11177</v>
      </c>
      <c r="J1811" s="1259">
        <v>7431065</v>
      </c>
      <c r="K1811" s="1260" t="s">
        <v>11221</v>
      </c>
      <c r="L1811" s="1260" t="s">
        <v>11155</v>
      </c>
      <c r="M1811" s="1260" t="s">
        <v>262</v>
      </c>
      <c r="N1811" s="1260"/>
      <c r="O1811" s="1260" t="s">
        <v>21335</v>
      </c>
      <c r="P1811" s="1260"/>
      <c r="Q1811" s="1260"/>
      <c r="R1811" s="1260"/>
      <c r="S1811" s="1259">
        <v>1</v>
      </c>
      <c r="T1811" s="1260"/>
      <c r="U1811" s="1260"/>
      <c r="V1811" s="1260"/>
      <c r="W1811" s="1259">
        <v>0</v>
      </c>
      <c r="X1811" s="1259">
        <v>1007</v>
      </c>
      <c r="Y1811" s="1259">
        <v>0</v>
      </c>
    </row>
    <row r="1812" spans="1:25">
      <c r="A1812" s="1350">
        <v>11202000772</v>
      </c>
      <c r="B1812" s="1260"/>
      <c r="C1812" s="1260" t="s">
        <v>21337</v>
      </c>
      <c r="D1812" s="1260" t="s">
        <v>21338</v>
      </c>
      <c r="E1812" s="1260" t="s">
        <v>11353</v>
      </c>
      <c r="F1812" s="1260" t="s">
        <v>21339</v>
      </c>
      <c r="G1812" s="1260" t="s">
        <v>21340</v>
      </c>
      <c r="H1812" s="1260" t="s">
        <v>11153</v>
      </c>
      <c r="I1812" s="1260" t="s">
        <v>11164</v>
      </c>
      <c r="J1812" s="1259">
        <v>7431064</v>
      </c>
      <c r="K1812" s="1260" t="s">
        <v>11221</v>
      </c>
      <c r="L1812" s="1260" t="s">
        <v>11155</v>
      </c>
      <c r="M1812" s="1260" t="s">
        <v>262</v>
      </c>
      <c r="N1812" s="1260"/>
      <c r="O1812" s="1260" t="s">
        <v>21338</v>
      </c>
      <c r="P1812" s="1260"/>
      <c r="Q1812" s="1260" t="s">
        <v>11596</v>
      </c>
      <c r="R1812" s="1260"/>
      <c r="S1812" s="1259">
        <v>1</v>
      </c>
      <c r="T1812" s="1260"/>
      <c r="U1812" s="1260"/>
      <c r="V1812" s="1260"/>
      <c r="W1812" s="1259">
        <v>0</v>
      </c>
      <c r="X1812" s="1259">
        <v>1007</v>
      </c>
      <c r="Y1812" s="1259">
        <v>0</v>
      </c>
    </row>
    <row r="1813" spans="1:25">
      <c r="A1813" s="1350">
        <v>11202000771</v>
      </c>
      <c r="B1813" s="1260" t="s">
        <v>21341</v>
      </c>
      <c r="C1813" s="1260" t="s">
        <v>21337</v>
      </c>
      <c r="D1813" s="1260" t="s">
        <v>21342</v>
      </c>
      <c r="E1813" s="1260" t="s">
        <v>11175</v>
      </c>
      <c r="F1813" s="1260" t="s">
        <v>15788</v>
      </c>
      <c r="G1813" s="1260" t="s">
        <v>21343</v>
      </c>
      <c r="H1813" s="1260" t="s">
        <v>11153</v>
      </c>
      <c r="I1813" s="1260" t="s">
        <v>11243</v>
      </c>
      <c r="J1813" s="1259">
        <v>7431063</v>
      </c>
      <c r="K1813" s="1260" t="s">
        <v>11221</v>
      </c>
      <c r="L1813" s="1260" t="s">
        <v>11155</v>
      </c>
      <c r="M1813" s="1260" t="s">
        <v>1392</v>
      </c>
      <c r="N1813" s="1260" t="s">
        <v>21344</v>
      </c>
      <c r="O1813" s="1260" t="s">
        <v>21342</v>
      </c>
      <c r="P1813" s="1260" t="s">
        <v>21345</v>
      </c>
      <c r="Q1813" s="1260" t="s">
        <v>21346</v>
      </c>
      <c r="R1813" s="1260" t="s">
        <v>21345</v>
      </c>
      <c r="S1813" s="1259">
        <v>1</v>
      </c>
      <c r="T1813" s="1260" t="s">
        <v>21347</v>
      </c>
      <c r="U1813" s="1260" t="s">
        <v>11247</v>
      </c>
      <c r="V1813" s="1260" t="s">
        <v>21348</v>
      </c>
      <c r="W1813" s="1259">
        <v>0</v>
      </c>
      <c r="X1813" s="1259">
        <v>1007</v>
      </c>
      <c r="Y1813" s="1259">
        <v>0</v>
      </c>
    </row>
    <row r="1814" spans="1:25">
      <c r="A1814" s="1350">
        <v>11202000770</v>
      </c>
      <c r="B1814" s="1260"/>
      <c r="C1814" s="1260" t="s">
        <v>21326</v>
      </c>
      <c r="D1814" s="1260" t="s">
        <v>21349</v>
      </c>
      <c r="E1814" s="1260" t="s">
        <v>12298</v>
      </c>
      <c r="F1814" s="1260" t="s">
        <v>21082</v>
      </c>
      <c r="G1814" s="1260" t="s">
        <v>21350</v>
      </c>
      <c r="H1814" s="1260" t="s">
        <v>11153</v>
      </c>
      <c r="I1814" s="1260" t="s">
        <v>11164</v>
      </c>
      <c r="J1814" s="1259">
        <v>7431062</v>
      </c>
      <c r="K1814" s="1260" t="s">
        <v>11221</v>
      </c>
      <c r="L1814" s="1260" t="s">
        <v>11155</v>
      </c>
      <c r="M1814" s="1260" t="s">
        <v>262</v>
      </c>
      <c r="N1814" s="1260"/>
      <c r="O1814" s="1260" t="s">
        <v>21349</v>
      </c>
      <c r="P1814" s="1260"/>
      <c r="Q1814" s="1260" t="s">
        <v>21351</v>
      </c>
      <c r="R1814" s="1260"/>
      <c r="S1814" s="1259">
        <v>1</v>
      </c>
      <c r="T1814" s="1260"/>
      <c r="U1814" s="1260"/>
      <c r="V1814" s="1260"/>
      <c r="W1814" s="1259">
        <v>0</v>
      </c>
      <c r="X1814" s="1259">
        <v>1007</v>
      </c>
      <c r="Y1814" s="1259">
        <v>0</v>
      </c>
    </row>
    <row r="1815" spans="1:25">
      <c r="A1815" s="1350">
        <v>11202000769</v>
      </c>
      <c r="B1815" s="1260" t="s">
        <v>21352</v>
      </c>
      <c r="C1815" s="1260" t="s">
        <v>21353</v>
      </c>
      <c r="D1815" s="1260" t="s">
        <v>21354</v>
      </c>
      <c r="E1815" s="1260" t="s">
        <v>11203</v>
      </c>
      <c r="F1815" s="1260" t="s">
        <v>21355</v>
      </c>
      <c r="G1815" s="1260" t="s">
        <v>21356</v>
      </c>
      <c r="H1815" s="1260" t="s">
        <v>11153</v>
      </c>
      <c r="I1815" s="1260" t="s">
        <v>10976</v>
      </c>
      <c r="J1815" s="1259">
        <v>7431061</v>
      </c>
      <c r="K1815" s="1260" t="s">
        <v>11221</v>
      </c>
      <c r="L1815" s="1260" t="s">
        <v>11155</v>
      </c>
      <c r="M1815" s="1260" t="s">
        <v>2535</v>
      </c>
      <c r="N1815" s="1260" t="s">
        <v>21357</v>
      </c>
      <c r="O1815" s="1260" t="s">
        <v>21354</v>
      </c>
      <c r="P1815" s="1260" t="s">
        <v>21358</v>
      </c>
      <c r="Q1815" s="1260" t="s">
        <v>13665</v>
      </c>
      <c r="R1815" s="1260" t="s">
        <v>21358</v>
      </c>
      <c r="S1815" s="1259">
        <v>1</v>
      </c>
      <c r="T1815" s="1260" t="s">
        <v>21359</v>
      </c>
      <c r="U1815" s="1260" t="s">
        <v>11158</v>
      </c>
      <c r="V1815" s="1260" t="s">
        <v>11216</v>
      </c>
      <c r="W1815" s="1259">
        <v>0</v>
      </c>
      <c r="X1815" s="1259">
        <v>1007</v>
      </c>
      <c r="Y1815" s="1259">
        <v>0</v>
      </c>
    </row>
    <row r="1816" spans="1:25">
      <c r="A1816" s="1350">
        <v>11202000768</v>
      </c>
      <c r="B1816" s="1260" t="s">
        <v>21360</v>
      </c>
      <c r="C1816" s="1260" t="s">
        <v>21361</v>
      </c>
      <c r="D1816" s="1260" t="s">
        <v>21362</v>
      </c>
      <c r="E1816" s="1260" t="s">
        <v>11190</v>
      </c>
      <c r="F1816" s="1260" t="s">
        <v>11522</v>
      </c>
      <c r="G1816" s="1260" t="s">
        <v>21363</v>
      </c>
      <c r="H1816" s="1260" t="s">
        <v>11153</v>
      </c>
      <c r="I1816" s="1260" t="s">
        <v>11177</v>
      </c>
      <c r="J1816" s="1259">
        <v>7431060</v>
      </c>
      <c r="K1816" s="1260" t="s">
        <v>11221</v>
      </c>
      <c r="L1816" s="1260" t="s">
        <v>11155</v>
      </c>
      <c r="M1816" s="1260" t="s">
        <v>1295</v>
      </c>
      <c r="N1816" s="1260" t="s">
        <v>20026</v>
      </c>
      <c r="O1816" s="1260" t="s">
        <v>21362</v>
      </c>
      <c r="P1816" s="1260" t="s">
        <v>21364</v>
      </c>
      <c r="Q1816" s="1260" t="s">
        <v>11877</v>
      </c>
      <c r="R1816" s="1260" t="s">
        <v>21365</v>
      </c>
      <c r="S1816" s="1259">
        <v>1</v>
      </c>
      <c r="T1816" s="1260" t="s">
        <v>21366</v>
      </c>
      <c r="U1816" s="1260" t="s">
        <v>11158</v>
      </c>
      <c r="V1816" s="1260" t="s">
        <v>11263</v>
      </c>
      <c r="W1816" s="1259">
        <v>0</v>
      </c>
      <c r="X1816" s="1259">
        <v>1007</v>
      </c>
      <c r="Y1816" s="1259">
        <v>0</v>
      </c>
    </row>
    <row r="1817" spans="1:25">
      <c r="A1817" s="1350">
        <v>11202000767</v>
      </c>
      <c r="B1817" s="1260"/>
      <c r="C1817" s="1260" t="s">
        <v>21367</v>
      </c>
      <c r="D1817" s="1260" t="s">
        <v>21368</v>
      </c>
      <c r="E1817" s="1260" t="s">
        <v>11560</v>
      </c>
      <c r="F1817" s="1260" t="s">
        <v>21369</v>
      </c>
      <c r="G1817" s="1260" t="s">
        <v>21370</v>
      </c>
      <c r="H1817" s="1260" t="s">
        <v>11153</v>
      </c>
      <c r="I1817" s="1260" t="s">
        <v>11164</v>
      </c>
      <c r="J1817" s="1259">
        <v>7431059</v>
      </c>
      <c r="K1817" s="1260" t="s">
        <v>11221</v>
      </c>
      <c r="L1817" s="1260" t="s">
        <v>11155</v>
      </c>
      <c r="M1817" s="1260" t="s">
        <v>262</v>
      </c>
      <c r="N1817" s="1260"/>
      <c r="O1817" s="1260" t="s">
        <v>21368</v>
      </c>
      <c r="P1817" s="1260"/>
      <c r="Q1817" s="1260"/>
      <c r="R1817" s="1260"/>
      <c r="S1817" s="1259">
        <v>1</v>
      </c>
      <c r="T1817" s="1260"/>
      <c r="U1817" s="1260"/>
      <c r="V1817" s="1260"/>
      <c r="W1817" s="1259">
        <v>0</v>
      </c>
      <c r="X1817" s="1259">
        <v>1007</v>
      </c>
      <c r="Y1817" s="1259">
        <v>0</v>
      </c>
    </row>
    <row r="1818" spans="1:25">
      <c r="A1818" s="1350">
        <v>11202000766</v>
      </c>
      <c r="B1818" s="1260"/>
      <c r="C1818" s="1260" t="s">
        <v>21371</v>
      </c>
      <c r="D1818" s="1260" t="s">
        <v>21372</v>
      </c>
      <c r="E1818" s="1260" t="s">
        <v>11190</v>
      </c>
      <c r="F1818" s="1260" t="s">
        <v>11440</v>
      </c>
      <c r="G1818" s="1260" t="s">
        <v>21373</v>
      </c>
      <c r="H1818" s="1260" t="s">
        <v>11153</v>
      </c>
      <c r="I1818" s="1260" t="s">
        <v>11177</v>
      </c>
      <c r="J1818" s="1259">
        <v>7431058</v>
      </c>
      <c r="K1818" s="1260" t="s">
        <v>11221</v>
      </c>
      <c r="L1818" s="1260" t="s">
        <v>11155</v>
      </c>
      <c r="M1818" s="1260" t="s">
        <v>1463</v>
      </c>
      <c r="N1818" s="1260" t="s">
        <v>21374</v>
      </c>
      <c r="O1818" s="1260" t="s">
        <v>21372</v>
      </c>
      <c r="P1818" s="1260" t="s">
        <v>21375</v>
      </c>
      <c r="Q1818" s="1260"/>
      <c r="R1818" s="1260"/>
      <c r="S1818" s="1259">
        <v>1</v>
      </c>
      <c r="T1818" s="1260"/>
      <c r="U1818" s="1260" t="s">
        <v>11158</v>
      </c>
      <c r="V1818" s="1260" t="s">
        <v>11263</v>
      </c>
      <c r="W1818" s="1259">
        <v>0</v>
      </c>
      <c r="X1818" s="1259">
        <v>1007</v>
      </c>
      <c r="Y1818" s="1259">
        <v>0</v>
      </c>
    </row>
    <row r="1819" spans="1:25">
      <c r="A1819" s="1350">
        <v>11202000765</v>
      </c>
      <c r="B1819" s="1260"/>
      <c r="C1819" s="1260" t="s">
        <v>21376</v>
      </c>
      <c r="D1819" s="1260" t="s">
        <v>21377</v>
      </c>
      <c r="E1819" s="1260" t="s">
        <v>11353</v>
      </c>
      <c r="F1819" s="1260" t="s">
        <v>12637</v>
      </c>
      <c r="G1819" s="1260" t="s">
        <v>21378</v>
      </c>
      <c r="H1819" s="1260" t="s">
        <v>11153</v>
      </c>
      <c r="I1819" s="1260" t="s">
        <v>10976</v>
      </c>
      <c r="J1819" s="1259">
        <v>7431057</v>
      </c>
      <c r="K1819" s="1260" t="s">
        <v>11221</v>
      </c>
      <c r="L1819" s="1260" t="s">
        <v>11155</v>
      </c>
      <c r="M1819" s="1260" t="s">
        <v>262</v>
      </c>
      <c r="N1819" s="1260"/>
      <c r="O1819" s="1260" t="s">
        <v>21377</v>
      </c>
      <c r="P1819" s="1260"/>
      <c r="Q1819" s="1260" t="s">
        <v>10976</v>
      </c>
      <c r="R1819" s="1259">
        <v>8952220</v>
      </c>
      <c r="S1819" s="1259">
        <v>1</v>
      </c>
      <c r="T1819" s="1260"/>
      <c r="U1819" s="1260"/>
      <c r="V1819" s="1260"/>
      <c r="W1819" s="1259">
        <v>0</v>
      </c>
      <c r="X1819" s="1259">
        <v>1007</v>
      </c>
      <c r="Y1819" s="1259">
        <v>0</v>
      </c>
    </row>
    <row r="1820" spans="1:25">
      <c r="A1820" s="1350">
        <v>11202000764</v>
      </c>
      <c r="B1820" s="1260"/>
      <c r="C1820" s="1260" t="s">
        <v>21376</v>
      </c>
      <c r="D1820" s="1260" t="s">
        <v>21379</v>
      </c>
      <c r="E1820" s="1260" t="s">
        <v>11353</v>
      </c>
      <c r="F1820" s="1260" t="s">
        <v>21380</v>
      </c>
      <c r="G1820" s="1260" t="s">
        <v>21381</v>
      </c>
      <c r="H1820" s="1260" t="s">
        <v>11153</v>
      </c>
      <c r="I1820" s="1260" t="s">
        <v>10976</v>
      </c>
      <c r="J1820" s="1259">
        <v>7431056</v>
      </c>
      <c r="K1820" s="1260" t="s">
        <v>11221</v>
      </c>
      <c r="L1820" s="1260" t="s">
        <v>11155</v>
      </c>
      <c r="M1820" s="1260" t="s">
        <v>262</v>
      </c>
      <c r="N1820" s="1260"/>
      <c r="O1820" s="1260" t="s">
        <v>21379</v>
      </c>
      <c r="P1820" s="1260"/>
      <c r="Q1820" s="1260" t="s">
        <v>10976</v>
      </c>
      <c r="R1820" s="1259">
        <v>8952220</v>
      </c>
      <c r="S1820" s="1259">
        <v>1</v>
      </c>
      <c r="T1820" s="1260"/>
      <c r="U1820" s="1260"/>
      <c r="V1820" s="1260"/>
      <c r="W1820" s="1259">
        <v>0</v>
      </c>
      <c r="X1820" s="1259">
        <v>1007</v>
      </c>
      <c r="Y1820" s="1259">
        <v>0</v>
      </c>
    </row>
    <row r="1821" spans="1:25">
      <c r="A1821" s="1350">
        <v>11202000763</v>
      </c>
      <c r="B1821" s="1260"/>
      <c r="C1821" s="1260" t="s">
        <v>21382</v>
      </c>
      <c r="D1821" s="1260" t="s">
        <v>21383</v>
      </c>
      <c r="E1821" s="1260" t="s">
        <v>11353</v>
      </c>
      <c r="F1821" s="1260" t="s">
        <v>11913</v>
      </c>
      <c r="G1821" s="1260" t="s">
        <v>21384</v>
      </c>
      <c r="H1821" s="1260" t="s">
        <v>11153</v>
      </c>
      <c r="I1821" s="1260" t="s">
        <v>10976</v>
      </c>
      <c r="J1821" s="1259">
        <v>7431055</v>
      </c>
      <c r="K1821" s="1260" t="s">
        <v>11221</v>
      </c>
      <c r="L1821" s="1260" t="s">
        <v>11155</v>
      </c>
      <c r="M1821" s="1260" t="s">
        <v>262</v>
      </c>
      <c r="N1821" s="1260"/>
      <c r="O1821" s="1260" t="s">
        <v>21383</v>
      </c>
      <c r="P1821" s="1260"/>
      <c r="Q1821" s="1260" t="s">
        <v>10976</v>
      </c>
      <c r="R1821" s="1259">
        <v>8952220</v>
      </c>
      <c r="S1821" s="1259">
        <v>1</v>
      </c>
      <c r="T1821" s="1260"/>
      <c r="U1821" s="1260"/>
      <c r="V1821" s="1260"/>
      <c r="W1821" s="1259">
        <v>0</v>
      </c>
      <c r="X1821" s="1259">
        <v>1007</v>
      </c>
      <c r="Y1821" s="1259">
        <v>0</v>
      </c>
    </row>
    <row r="1822" spans="1:25">
      <c r="A1822" s="1350">
        <v>11202000762</v>
      </c>
      <c r="B1822" s="1260"/>
      <c r="C1822" s="1260" t="s">
        <v>21385</v>
      </c>
      <c r="D1822" s="1260" t="s">
        <v>21386</v>
      </c>
      <c r="E1822" s="1260" t="s">
        <v>11353</v>
      </c>
      <c r="F1822" s="1260" t="s">
        <v>21387</v>
      </c>
      <c r="G1822" s="1260" t="s">
        <v>21388</v>
      </c>
      <c r="H1822" s="1260" t="s">
        <v>11153</v>
      </c>
      <c r="I1822" s="1260" t="s">
        <v>10976</v>
      </c>
      <c r="J1822" s="1259">
        <v>7431054</v>
      </c>
      <c r="K1822" s="1260" t="s">
        <v>11221</v>
      </c>
      <c r="L1822" s="1260" t="s">
        <v>11155</v>
      </c>
      <c r="M1822" s="1260" t="s">
        <v>262</v>
      </c>
      <c r="N1822" s="1260"/>
      <c r="O1822" s="1260" t="s">
        <v>21386</v>
      </c>
      <c r="P1822" s="1260"/>
      <c r="Q1822" s="1260" t="s">
        <v>10976</v>
      </c>
      <c r="R1822" s="1259">
        <v>8952220</v>
      </c>
      <c r="S1822" s="1259">
        <v>1</v>
      </c>
      <c r="T1822" s="1260"/>
      <c r="U1822" s="1260"/>
      <c r="V1822" s="1260"/>
      <c r="W1822" s="1259">
        <v>0</v>
      </c>
      <c r="X1822" s="1259">
        <v>1007</v>
      </c>
      <c r="Y1822" s="1259">
        <v>0</v>
      </c>
    </row>
    <row r="1823" spans="1:25">
      <c r="A1823" s="1350">
        <v>11202000761</v>
      </c>
      <c r="B1823" s="1260"/>
      <c r="C1823" s="1260" t="s">
        <v>21389</v>
      </c>
      <c r="D1823" s="1260" t="s">
        <v>21390</v>
      </c>
      <c r="E1823" s="1260" t="s">
        <v>19390</v>
      </c>
      <c r="F1823" s="1260" t="s">
        <v>21391</v>
      </c>
      <c r="G1823" s="1260" t="s">
        <v>21392</v>
      </c>
      <c r="H1823" s="1260" t="s">
        <v>11153</v>
      </c>
      <c r="I1823" s="1260" t="s">
        <v>11164</v>
      </c>
      <c r="J1823" s="1259">
        <v>7431053</v>
      </c>
      <c r="K1823" s="1260" t="s">
        <v>11221</v>
      </c>
      <c r="L1823" s="1260" t="s">
        <v>11155</v>
      </c>
      <c r="M1823" s="1260" t="s">
        <v>2567</v>
      </c>
      <c r="N1823" s="1260" t="s">
        <v>21393</v>
      </c>
      <c r="O1823" s="1260" t="s">
        <v>21390</v>
      </c>
      <c r="P1823" s="1260"/>
      <c r="Q1823" s="1260"/>
      <c r="R1823" s="1260"/>
      <c r="S1823" s="1259">
        <v>1</v>
      </c>
      <c r="T1823" s="1260"/>
      <c r="U1823" s="1260" t="s">
        <v>11921</v>
      </c>
      <c r="V1823" s="1260" t="s">
        <v>17992</v>
      </c>
      <c r="W1823" s="1259">
        <v>0</v>
      </c>
      <c r="X1823" s="1259">
        <v>1007</v>
      </c>
      <c r="Y1823" s="1259">
        <v>0</v>
      </c>
    </row>
    <row r="1824" spans="1:25">
      <c r="A1824" s="1350">
        <v>11202000760</v>
      </c>
      <c r="B1824" s="1260"/>
      <c r="C1824" s="1260" t="s">
        <v>21394</v>
      </c>
      <c r="D1824" s="1260" t="s">
        <v>21395</v>
      </c>
      <c r="E1824" s="1260" t="s">
        <v>11560</v>
      </c>
      <c r="F1824" s="1260" t="s">
        <v>21369</v>
      </c>
      <c r="G1824" s="1260" t="s">
        <v>21396</v>
      </c>
      <c r="H1824" s="1260" t="s">
        <v>11153</v>
      </c>
      <c r="I1824" s="1260" t="s">
        <v>11164</v>
      </c>
      <c r="J1824" s="1259">
        <v>7431052</v>
      </c>
      <c r="K1824" s="1260" t="s">
        <v>11221</v>
      </c>
      <c r="L1824" s="1260" t="s">
        <v>11155</v>
      </c>
      <c r="M1824" s="1260" t="s">
        <v>2267</v>
      </c>
      <c r="N1824" s="1260" t="s">
        <v>21397</v>
      </c>
      <c r="O1824" s="1260" t="s">
        <v>21395</v>
      </c>
      <c r="P1824" s="1260"/>
      <c r="Q1824" s="1260"/>
      <c r="R1824" s="1260"/>
      <c r="S1824" s="1259">
        <v>1</v>
      </c>
      <c r="T1824" s="1260"/>
      <c r="U1824" s="1260" t="s">
        <v>11290</v>
      </c>
      <c r="V1824" s="1260" t="s">
        <v>15601</v>
      </c>
      <c r="W1824" s="1259">
        <v>0</v>
      </c>
      <c r="X1824" s="1259">
        <v>1007</v>
      </c>
      <c r="Y1824" s="1259">
        <v>0</v>
      </c>
    </row>
    <row r="1825" spans="1:25">
      <c r="A1825" s="1350">
        <v>11202000759</v>
      </c>
      <c r="B1825" s="1260"/>
      <c r="C1825" s="1260" t="s">
        <v>21398</v>
      </c>
      <c r="D1825" s="1260" t="s">
        <v>21399</v>
      </c>
      <c r="E1825" s="1260" t="s">
        <v>11353</v>
      </c>
      <c r="F1825" s="1260" t="s">
        <v>11448</v>
      </c>
      <c r="G1825" s="1260" t="s">
        <v>21400</v>
      </c>
      <c r="H1825" s="1260" t="s">
        <v>11153</v>
      </c>
      <c r="I1825" s="1260" t="s">
        <v>11243</v>
      </c>
      <c r="J1825" s="1259">
        <v>7431051</v>
      </c>
      <c r="K1825" s="1260" t="s">
        <v>11221</v>
      </c>
      <c r="L1825" s="1260" t="s">
        <v>11155</v>
      </c>
      <c r="M1825" s="1260" t="s">
        <v>262</v>
      </c>
      <c r="N1825" s="1260"/>
      <c r="O1825" s="1260" t="s">
        <v>21399</v>
      </c>
      <c r="P1825" s="1260"/>
      <c r="Q1825" s="1260" t="s">
        <v>11450</v>
      </c>
      <c r="R1825" s="1260"/>
      <c r="S1825" s="1259">
        <v>1</v>
      </c>
      <c r="T1825" s="1260"/>
      <c r="U1825" s="1260"/>
      <c r="V1825" s="1260"/>
      <c r="W1825" s="1259">
        <v>0</v>
      </c>
      <c r="X1825" s="1259">
        <v>1007</v>
      </c>
      <c r="Y1825" s="1259">
        <v>0</v>
      </c>
    </row>
    <row r="1826" spans="1:25">
      <c r="A1826" s="1350">
        <v>11202000758</v>
      </c>
      <c r="B1826" s="1260"/>
      <c r="C1826" s="1260" t="s">
        <v>21401</v>
      </c>
      <c r="D1826" s="1260" t="s">
        <v>21402</v>
      </c>
      <c r="E1826" s="1260" t="s">
        <v>11353</v>
      </c>
      <c r="F1826" s="1260" t="s">
        <v>21403</v>
      </c>
      <c r="G1826" s="1260" t="s">
        <v>21404</v>
      </c>
      <c r="H1826" s="1260" t="s">
        <v>11153</v>
      </c>
      <c r="I1826" s="1260" t="s">
        <v>11243</v>
      </c>
      <c r="J1826" s="1259">
        <v>7431050</v>
      </c>
      <c r="K1826" s="1260" t="s">
        <v>11221</v>
      </c>
      <c r="L1826" s="1260" t="s">
        <v>11155</v>
      </c>
      <c r="M1826" s="1260" t="s">
        <v>262</v>
      </c>
      <c r="N1826" s="1260"/>
      <c r="O1826" s="1260" t="s">
        <v>21402</v>
      </c>
      <c r="P1826" s="1260"/>
      <c r="Q1826" s="1260" t="s">
        <v>11450</v>
      </c>
      <c r="R1826" s="1260"/>
      <c r="S1826" s="1259">
        <v>1</v>
      </c>
      <c r="T1826" s="1260"/>
      <c r="U1826" s="1260"/>
      <c r="V1826" s="1260"/>
      <c r="W1826" s="1259">
        <v>0</v>
      </c>
      <c r="X1826" s="1259">
        <v>1007</v>
      </c>
      <c r="Y1826" s="1259">
        <v>0</v>
      </c>
    </row>
    <row r="1827" spans="1:25">
      <c r="A1827" s="1350">
        <v>11202000757</v>
      </c>
      <c r="B1827" s="1260"/>
      <c r="C1827" s="1260" t="s">
        <v>21405</v>
      </c>
      <c r="D1827" s="1260" t="s">
        <v>21406</v>
      </c>
      <c r="E1827" s="1260" t="s">
        <v>11457</v>
      </c>
      <c r="F1827" s="1260" t="s">
        <v>11440</v>
      </c>
      <c r="G1827" s="1260" t="s">
        <v>21407</v>
      </c>
      <c r="H1827" s="1260" t="s">
        <v>11153</v>
      </c>
      <c r="I1827" s="1260" t="s">
        <v>11177</v>
      </c>
      <c r="J1827" s="1259">
        <v>7431049</v>
      </c>
      <c r="K1827" s="1260" t="s">
        <v>11221</v>
      </c>
      <c r="L1827" s="1260" t="s">
        <v>11155</v>
      </c>
      <c r="M1827" s="1260" t="s">
        <v>262</v>
      </c>
      <c r="N1827" s="1260"/>
      <c r="O1827" s="1260" t="s">
        <v>21406</v>
      </c>
      <c r="P1827" s="1260"/>
      <c r="Q1827" s="1260"/>
      <c r="R1827" s="1260"/>
      <c r="S1827" s="1259">
        <v>1</v>
      </c>
      <c r="T1827" s="1260"/>
      <c r="U1827" s="1260"/>
      <c r="V1827" s="1260"/>
      <c r="W1827" s="1259">
        <v>0</v>
      </c>
      <c r="X1827" s="1259">
        <v>1007</v>
      </c>
      <c r="Y1827" s="1259">
        <v>0</v>
      </c>
    </row>
    <row r="1828" spans="1:25">
      <c r="A1828" s="1350">
        <v>11202000756</v>
      </c>
      <c r="B1828" s="1260"/>
      <c r="C1828" s="1260" t="s">
        <v>21408</v>
      </c>
      <c r="D1828" s="1260" t="s">
        <v>21409</v>
      </c>
      <c r="E1828" s="1260" t="s">
        <v>11444</v>
      </c>
      <c r="F1828" s="1260" t="s">
        <v>21380</v>
      </c>
      <c r="G1828" s="1260" t="s">
        <v>21410</v>
      </c>
      <c r="H1828" s="1260" t="s">
        <v>11153</v>
      </c>
      <c r="I1828" s="1260" t="s">
        <v>10976</v>
      </c>
      <c r="J1828" s="1259">
        <v>7431048</v>
      </c>
      <c r="K1828" s="1260" t="s">
        <v>11221</v>
      </c>
      <c r="L1828" s="1260" t="s">
        <v>11155</v>
      </c>
      <c r="M1828" s="1260" t="s">
        <v>262</v>
      </c>
      <c r="N1828" s="1260"/>
      <c r="O1828" s="1260" t="s">
        <v>21409</v>
      </c>
      <c r="P1828" s="1260"/>
      <c r="Q1828" s="1260" t="s">
        <v>10976</v>
      </c>
      <c r="R1828" s="1259">
        <v>8952220</v>
      </c>
      <c r="S1828" s="1259">
        <v>1</v>
      </c>
      <c r="T1828" s="1260"/>
      <c r="U1828" s="1260"/>
      <c r="V1828" s="1260"/>
      <c r="W1828" s="1259">
        <v>0</v>
      </c>
      <c r="X1828" s="1259">
        <v>1007</v>
      </c>
      <c r="Y1828" s="1259">
        <v>0</v>
      </c>
    </row>
    <row r="1829" spans="1:25">
      <c r="A1829" s="1350">
        <v>11202000755</v>
      </c>
      <c r="B1829" s="1260"/>
      <c r="C1829" s="1260" t="s">
        <v>21411</v>
      </c>
      <c r="D1829" s="1260" t="s">
        <v>21412</v>
      </c>
      <c r="E1829" s="1260" t="s">
        <v>11461</v>
      </c>
      <c r="F1829" s="1260" t="s">
        <v>21369</v>
      </c>
      <c r="G1829" s="1260" t="s">
        <v>21413</v>
      </c>
      <c r="H1829" s="1260" t="s">
        <v>11153</v>
      </c>
      <c r="I1829" s="1260" t="s">
        <v>11164</v>
      </c>
      <c r="J1829" s="1259">
        <v>7431047</v>
      </c>
      <c r="K1829" s="1260" t="s">
        <v>11221</v>
      </c>
      <c r="L1829" s="1260" t="s">
        <v>11155</v>
      </c>
      <c r="M1829" s="1260" t="s">
        <v>262</v>
      </c>
      <c r="N1829" s="1260"/>
      <c r="O1829" s="1260" t="s">
        <v>21412</v>
      </c>
      <c r="P1829" s="1260"/>
      <c r="Q1829" s="1260"/>
      <c r="R1829" s="1260"/>
      <c r="S1829" s="1259">
        <v>1</v>
      </c>
      <c r="T1829" s="1260"/>
      <c r="U1829" s="1260"/>
      <c r="V1829" s="1260"/>
      <c r="W1829" s="1259">
        <v>0</v>
      </c>
      <c r="X1829" s="1259">
        <v>1007</v>
      </c>
      <c r="Y1829" s="1259">
        <v>0</v>
      </c>
    </row>
    <row r="1830" spans="1:25">
      <c r="A1830" s="1350">
        <v>11202000754</v>
      </c>
      <c r="B1830" s="1260"/>
      <c r="C1830" s="1260" t="s">
        <v>21414</v>
      </c>
      <c r="D1830" s="1260" t="s">
        <v>21415</v>
      </c>
      <c r="E1830" s="1260" t="s">
        <v>11190</v>
      </c>
      <c r="F1830" s="1260" t="s">
        <v>11440</v>
      </c>
      <c r="G1830" s="1260" t="s">
        <v>21416</v>
      </c>
      <c r="H1830" s="1260" t="s">
        <v>11153</v>
      </c>
      <c r="I1830" s="1260" t="s">
        <v>11177</v>
      </c>
      <c r="J1830" s="1259">
        <v>7431046</v>
      </c>
      <c r="K1830" s="1260" t="s">
        <v>11221</v>
      </c>
      <c r="L1830" s="1260" t="s">
        <v>11155</v>
      </c>
      <c r="M1830" s="1260" t="s">
        <v>1654</v>
      </c>
      <c r="N1830" s="1260" t="s">
        <v>21417</v>
      </c>
      <c r="O1830" s="1260" t="s">
        <v>21415</v>
      </c>
      <c r="P1830" s="1260" t="s">
        <v>11192</v>
      </c>
      <c r="Q1830" s="1260"/>
      <c r="R1830" s="1260" t="s">
        <v>21418</v>
      </c>
      <c r="S1830" s="1259">
        <v>1</v>
      </c>
      <c r="T1830" s="1260"/>
      <c r="U1830" s="1260" t="s">
        <v>11182</v>
      </c>
      <c r="V1830" s="1260" t="s">
        <v>12041</v>
      </c>
      <c r="W1830" s="1259">
        <v>0</v>
      </c>
      <c r="X1830" s="1259">
        <v>1007</v>
      </c>
      <c r="Y1830" s="1259">
        <v>0</v>
      </c>
    </row>
    <row r="1831" spans="1:25">
      <c r="A1831" s="1350">
        <v>11202000753</v>
      </c>
      <c r="B1831" s="1260" t="s">
        <v>21419</v>
      </c>
      <c r="C1831" s="1260" t="s">
        <v>21420</v>
      </c>
      <c r="D1831" s="1260" t="s">
        <v>21421</v>
      </c>
      <c r="E1831" s="1260" t="s">
        <v>21422</v>
      </c>
      <c r="F1831" s="1260" t="s">
        <v>21369</v>
      </c>
      <c r="G1831" s="1260" t="s">
        <v>21423</v>
      </c>
      <c r="H1831" s="1260" t="s">
        <v>11153</v>
      </c>
      <c r="I1831" s="1260" t="s">
        <v>11164</v>
      </c>
      <c r="J1831" s="1259">
        <v>7431045</v>
      </c>
      <c r="K1831" s="1260" t="s">
        <v>11221</v>
      </c>
      <c r="L1831" s="1260" t="s">
        <v>11155</v>
      </c>
      <c r="M1831" s="1260" t="s">
        <v>2411</v>
      </c>
      <c r="N1831" s="1260" t="s">
        <v>21424</v>
      </c>
      <c r="O1831" s="1260" t="s">
        <v>21421</v>
      </c>
      <c r="P1831" s="1260" t="s">
        <v>21425</v>
      </c>
      <c r="Q1831" s="1260" t="s">
        <v>20540</v>
      </c>
      <c r="R1831" s="1260" t="s">
        <v>21425</v>
      </c>
      <c r="S1831" s="1259">
        <v>1</v>
      </c>
      <c r="T1831" s="1260" t="s">
        <v>21426</v>
      </c>
      <c r="U1831" s="1260" t="s">
        <v>12320</v>
      </c>
      <c r="V1831" s="1260" t="s">
        <v>14087</v>
      </c>
      <c r="W1831" s="1259">
        <v>0</v>
      </c>
      <c r="X1831" s="1259">
        <v>1007</v>
      </c>
      <c r="Y1831" s="1259">
        <v>0</v>
      </c>
    </row>
    <row r="1832" spans="1:25">
      <c r="A1832" s="1350">
        <v>11202000752</v>
      </c>
      <c r="B1832" s="1260"/>
      <c r="C1832" s="1260" t="s">
        <v>21427</v>
      </c>
      <c r="D1832" s="1260" t="s">
        <v>21428</v>
      </c>
      <c r="E1832" s="1260" t="s">
        <v>11353</v>
      </c>
      <c r="F1832" s="1260" t="s">
        <v>11440</v>
      </c>
      <c r="G1832" s="1260" t="s">
        <v>21429</v>
      </c>
      <c r="H1832" s="1260" t="s">
        <v>11153</v>
      </c>
      <c r="I1832" s="1260" t="s">
        <v>11177</v>
      </c>
      <c r="J1832" s="1259">
        <v>7431044</v>
      </c>
      <c r="K1832" s="1260" t="s">
        <v>11221</v>
      </c>
      <c r="L1832" s="1260" t="s">
        <v>11155</v>
      </c>
      <c r="M1832" s="1260" t="s">
        <v>262</v>
      </c>
      <c r="N1832" s="1260"/>
      <c r="O1832" s="1260" t="s">
        <v>21428</v>
      </c>
      <c r="P1832" s="1260"/>
      <c r="Q1832" s="1260"/>
      <c r="R1832" s="1260"/>
      <c r="S1832" s="1259">
        <v>1</v>
      </c>
      <c r="T1832" s="1260"/>
      <c r="U1832" s="1260"/>
      <c r="V1832" s="1260"/>
      <c r="W1832" s="1259">
        <v>0</v>
      </c>
      <c r="X1832" s="1259">
        <v>1007</v>
      </c>
      <c r="Y1832" s="1259">
        <v>0</v>
      </c>
    </row>
    <row r="1833" spans="1:25">
      <c r="A1833" s="1350">
        <v>11202000751</v>
      </c>
      <c r="B1833" s="1260"/>
      <c r="C1833" s="1260" t="s">
        <v>21430</v>
      </c>
      <c r="D1833" s="1260" t="s">
        <v>21431</v>
      </c>
      <c r="E1833" s="1260" t="s">
        <v>11353</v>
      </c>
      <c r="F1833" s="1260" t="s">
        <v>11440</v>
      </c>
      <c r="G1833" s="1260" t="s">
        <v>21432</v>
      </c>
      <c r="H1833" s="1260" t="s">
        <v>11153</v>
      </c>
      <c r="I1833" s="1260" t="s">
        <v>11177</v>
      </c>
      <c r="J1833" s="1259">
        <v>7431043</v>
      </c>
      <c r="K1833" s="1260" t="s">
        <v>11221</v>
      </c>
      <c r="L1833" s="1260" t="s">
        <v>11155</v>
      </c>
      <c r="M1833" s="1260" t="s">
        <v>262</v>
      </c>
      <c r="N1833" s="1260"/>
      <c r="O1833" s="1260" t="s">
        <v>21431</v>
      </c>
      <c r="P1833" s="1260"/>
      <c r="Q1833" s="1260"/>
      <c r="R1833" s="1260"/>
      <c r="S1833" s="1259">
        <v>1</v>
      </c>
      <c r="T1833" s="1260"/>
      <c r="U1833" s="1260"/>
      <c r="V1833" s="1260"/>
      <c r="W1833" s="1259">
        <v>0</v>
      </c>
      <c r="X1833" s="1259">
        <v>1007</v>
      </c>
      <c r="Y1833" s="1259">
        <v>0</v>
      </c>
    </row>
    <row r="1834" spans="1:25">
      <c r="A1834" s="1350">
        <v>11202000750</v>
      </c>
      <c r="B1834" s="1260"/>
      <c r="C1834" s="1260" t="s">
        <v>21433</v>
      </c>
      <c r="D1834" s="1260" t="s">
        <v>21434</v>
      </c>
      <c r="E1834" s="1260" t="s">
        <v>11426</v>
      </c>
      <c r="F1834" s="1260" t="s">
        <v>11440</v>
      </c>
      <c r="G1834" s="1260" t="s">
        <v>21435</v>
      </c>
      <c r="H1834" s="1260" t="s">
        <v>11153</v>
      </c>
      <c r="I1834" s="1260" t="s">
        <v>11177</v>
      </c>
      <c r="J1834" s="1259">
        <v>7431042</v>
      </c>
      <c r="K1834" s="1260" t="s">
        <v>11221</v>
      </c>
      <c r="L1834" s="1260" t="s">
        <v>11155</v>
      </c>
      <c r="M1834" s="1260" t="s">
        <v>1548</v>
      </c>
      <c r="N1834" s="1260" t="s">
        <v>21436</v>
      </c>
      <c r="O1834" s="1260" t="s">
        <v>21434</v>
      </c>
      <c r="P1834" s="1260"/>
      <c r="Q1834" s="1260"/>
      <c r="R1834" s="1260" t="s">
        <v>21437</v>
      </c>
      <c r="S1834" s="1259">
        <v>1</v>
      </c>
      <c r="T1834" s="1260"/>
      <c r="U1834" s="1260" t="s">
        <v>11158</v>
      </c>
      <c r="V1834" s="1260" t="s">
        <v>11263</v>
      </c>
      <c r="W1834" s="1259">
        <v>0</v>
      </c>
      <c r="X1834" s="1259">
        <v>1007</v>
      </c>
      <c r="Y1834" s="1259">
        <v>0</v>
      </c>
    </row>
    <row r="1835" spans="1:25">
      <c r="A1835" s="1350">
        <v>11202000749</v>
      </c>
      <c r="B1835" s="1260"/>
      <c r="C1835" s="1260" t="s">
        <v>21438</v>
      </c>
      <c r="D1835" s="1260" t="s">
        <v>21439</v>
      </c>
      <c r="E1835" s="1260" t="s">
        <v>11303</v>
      </c>
      <c r="F1835" s="1260" t="s">
        <v>11440</v>
      </c>
      <c r="G1835" s="1260" t="s">
        <v>21440</v>
      </c>
      <c r="H1835" s="1260" t="s">
        <v>11153</v>
      </c>
      <c r="I1835" s="1260" t="s">
        <v>11177</v>
      </c>
      <c r="J1835" s="1259">
        <v>7431041</v>
      </c>
      <c r="K1835" s="1260" t="s">
        <v>11221</v>
      </c>
      <c r="L1835" s="1260" t="s">
        <v>11155</v>
      </c>
      <c r="M1835" s="1260" t="s">
        <v>262</v>
      </c>
      <c r="N1835" s="1260"/>
      <c r="O1835" s="1260" t="s">
        <v>21439</v>
      </c>
      <c r="P1835" s="1260"/>
      <c r="Q1835" s="1260"/>
      <c r="R1835" s="1260"/>
      <c r="S1835" s="1259">
        <v>1</v>
      </c>
      <c r="T1835" s="1260"/>
      <c r="U1835" s="1260"/>
      <c r="V1835" s="1260"/>
      <c r="W1835" s="1259">
        <v>0</v>
      </c>
      <c r="X1835" s="1259">
        <v>1007</v>
      </c>
      <c r="Y1835" s="1259">
        <v>0</v>
      </c>
    </row>
    <row r="1836" spans="1:25">
      <c r="A1836" s="1350">
        <v>11202000748</v>
      </c>
      <c r="B1836" s="1260" t="s">
        <v>21441</v>
      </c>
      <c r="C1836" s="1260" t="s">
        <v>21442</v>
      </c>
      <c r="D1836" s="1260" t="s">
        <v>21443</v>
      </c>
      <c r="E1836" s="1260" t="s">
        <v>11266</v>
      </c>
      <c r="F1836" s="1260" t="s">
        <v>21444</v>
      </c>
      <c r="G1836" s="1260" t="s">
        <v>21445</v>
      </c>
      <c r="H1836" s="1260" t="s">
        <v>11153</v>
      </c>
      <c r="I1836" s="1260" t="s">
        <v>11512</v>
      </c>
      <c r="J1836" s="1259">
        <v>7431040</v>
      </c>
      <c r="K1836" s="1260" t="s">
        <v>11221</v>
      </c>
      <c r="L1836" s="1260" t="s">
        <v>11155</v>
      </c>
      <c r="M1836" s="1260" t="s">
        <v>262</v>
      </c>
      <c r="N1836" s="1260"/>
      <c r="O1836" s="1260" t="s">
        <v>21443</v>
      </c>
      <c r="P1836" s="1260"/>
      <c r="Q1836" s="1260" t="s">
        <v>21446</v>
      </c>
      <c r="R1836" s="1260" t="s">
        <v>21447</v>
      </c>
      <c r="S1836" s="1259">
        <v>1</v>
      </c>
      <c r="T1836" s="1260" t="s">
        <v>21448</v>
      </c>
      <c r="U1836" s="1260"/>
      <c r="V1836" s="1260"/>
      <c r="W1836" s="1259">
        <v>0</v>
      </c>
      <c r="X1836" s="1259">
        <v>1007</v>
      </c>
      <c r="Y1836" s="1259">
        <v>0</v>
      </c>
    </row>
    <row r="1837" spans="1:25">
      <c r="A1837" s="1350">
        <v>11202000747</v>
      </c>
      <c r="B1837" s="1260" t="s">
        <v>21449</v>
      </c>
      <c r="C1837" s="1260" t="s">
        <v>21450</v>
      </c>
      <c r="D1837" s="1260" t="s">
        <v>21451</v>
      </c>
      <c r="E1837" s="1260" t="s">
        <v>11303</v>
      </c>
      <c r="F1837" s="1260" t="s">
        <v>21452</v>
      </c>
      <c r="G1837" s="1260" t="s">
        <v>21453</v>
      </c>
      <c r="H1837" s="1260" t="s">
        <v>11153</v>
      </c>
      <c r="I1837" s="1260" t="s">
        <v>11243</v>
      </c>
      <c r="J1837" s="1259">
        <v>7431039</v>
      </c>
      <c r="K1837" s="1260" t="s">
        <v>11221</v>
      </c>
      <c r="L1837" s="1260" t="s">
        <v>11155</v>
      </c>
      <c r="M1837" s="1260" t="s">
        <v>2317</v>
      </c>
      <c r="N1837" s="1260" t="s">
        <v>21454</v>
      </c>
      <c r="O1837" s="1260" t="s">
        <v>21451</v>
      </c>
      <c r="P1837" s="1260" t="s">
        <v>21455</v>
      </c>
      <c r="Q1837" s="1260" t="s">
        <v>21456</v>
      </c>
      <c r="R1837" s="1260" t="s">
        <v>21457</v>
      </c>
      <c r="S1837" s="1259">
        <v>1</v>
      </c>
      <c r="T1837" s="1260" t="s">
        <v>21458</v>
      </c>
      <c r="U1837" s="1260" t="s">
        <v>11247</v>
      </c>
      <c r="V1837" s="1260" t="s">
        <v>12112</v>
      </c>
      <c r="W1837" s="1259">
        <v>0</v>
      </c>
      <c r="X1837" s="1259">
        <v>1007</v>
      </c>
      <c r="Y1837" s="1259">
        <v>0</v>
      </c>
    </row>
    <row r="1838" spans="1:25">
      <c r="A1838" s="1350">
        <v>11202000746</v>
      </c>
      <c r="B1838" s="1260" t="s">
        <v>21459</v>
      </c>
      <c r="C1838" s="1260" t="s">
        <v>21460</v>
      </c>
      <c r="D1838" s="1260" t="s">
        <v>21461</v>
      </c>
      <c r="E1838" s="1260" t="s">
        <v>11303</v>
      </c>
      <c r="F1838" s="1260" t="s">
        <v>11544</v>
      </c>
      <c r="G1838" s="1260" t="s">
        <v>21462</v>
      </c>
      <c r="H1838" s="1260" t="s">
        <v>11153</v>
      </c>
      <c r="I1838" s="1260" t="s">
        <v>11243</v>
      </c>
      <c r="J1838" s="1259">
        <v>7431038</v>
      </c>
      <c r="K1838" s="1260" t="s">
        <v>11221</v>
      </c>
      <c r="L1838" s="1260" t="s">
        <v>11155</v>
      </c>
      <c r="M1838" s="1260" t="s">
        <v>2317</v>
      </c>
      <c r="N1838" s="1260" t="s">
        <v>21454</v>
      </c>
      <c r="O1838" s="1260" t="s">
        <v>21461</v>
      </c>
      <c r="P1838" s="1260" t="s">
        <v>21463</v>
      </c>
      <c r="Q1838" s="1260" t="s">
        <v>14279</v>
      </c>
      <c r="R1838" s="1260" t="s">
        <v>21464</v>
      </c>
      <c r="S1838" s="1259">
        <v>1</v>
      </c>
      <c r="T1838" s="1260" t="s">
        <v>21465</v>
      </c>
      <c r="U1838" s="1260" t="s">
        <v>11247</v>
      </c>
      <c r="V1838" s="1260" t="s">
        <v>12112</v>
      </c>
      <c r="W1838" s="1259">
        <v>0</v>
      </c>
      <c r="X1838" s="1259">
        <v>1007</v>
      </c>
      <c r="Y1838" s="1259">
        <v>0</v>
      </c>
    </row>
    <row r="1839" spans="1:25">
      <c r="A1839" s="1350">
        <v>11202000745</v>
      </c>
      <c r="B1839" s="1260"/>
      <c r="C1839" s="1260" t="s">
        <v>21466</v>
      </c>
      <c r="D1839" s="1260" t="s">
        <v>21467</v>
      </c>
      <c r="E1839" s="1260" t="s">
        <v>11426</v>
      </c>
      <c r="F1839" s="1260" t="s">
        <v>16090</v>
      </c>
      <c r="G1839" s="1260" t="s">
        <v>21468</v>
      </c>
      <c r="H1839" s="1260" t="s">
        <v>11153</v>
      </c>
      <c r="I1839" s="1260" t="s">
        <v>10976</v>
      </c>
      <c r="J1839" s="1259">
        <v>7431037</v>
      </c>
      <c r="K1839" s="1260" t="s">
        <v>11221</v>
      </c>
      <c r="L1839" s="1260" t="s">
        <v>11155</v>
      </c>
      <c r="M1839" s="1260" t="s">
        <v>1986</v>
      </c>
      <c r="N1839" s="1260" t="s">
        <v>21469</v>
      </c>
      <c r="O1839" s="1260" t="s">
        <v>21467</v>
      </c>
      <c r="P1839" s="1260" t="s">
        <v>21470</v>
      </c>
      <c r="Q1839" s="1260"/>
      <c r="R1839" s="1260"/>
      <c r="S1839" s="1259">
        <v>1</v>
      </c>
      <c r="T1839" s="1260"/>
      <c r="U1839" s="1260" t="s">
        <v>11158</v>
      </c>
      <c r="V1839" s="1260" t="s">
        <v>12401</v>
      </c>
      <c r="W1839" s="1259">
        <v>0</v>
      </c>
      <c r="X1839" s="1259">
        <v>1007</v>
      </c>
      <c r="Y1839" s="1259">
        <v>0</v>
      </c>
    </row>
    <row r="1840" spans="1:25">
      <c r="A1840" s="1350">
        <v>11202000744</v>
      </c>
      <c r="B1840" s="1260"/>
      <c r="C1840" s="1260" t="s">
        <v>21471</v>
      </c>
      <c r="D1840" s="1260" t="s">
        <v>21472</v>
      </c>
      <c r="E1840" s="1260" t="s">
        <v>11266</v>
      </c>
      <c r="F1840" s="1260" t="s">
        <v>21473</v>
      </c>
      <c r="G1840" s="1260" t="s">
        <v>21474</v>
      </c>
      <c r="H1840" s="1260" t="s">
        <v>11153</v>
      </c>
      <c r="I1840" s="1260" t="s">
        <v>10976</v>
      </c>
      <c r="J1840" s="1259">
        <v>7431036</v>
      </c>
      <c r="K1840" s="1260" t="s">
        <v>11221</v>
      </c>
      <c r="L1840" s="1260" t="s">
        <v>11155</v>
      </c>
      <c r="M1840" s="1260" t="s">
        <v>262</v>
      </c>
      <c r="N1840" s="1260"/>
      <c r="O1840" s="1260" t="s">
        <v>21472</v>
      </c>
      <c r="P1840" s="1260"/>
      <c r="Q1840" s="1260" t="s">
        <v>11867</v>
      </c>
      <c r="R1840" s="1260" t="s">
        <v>13515</v>
      </c>
      <c r="S1840" s="1259">
        <v>1</v>
      </c>
      <c r="T1840" s="1260"/>
      <c r="U1840" s="1260"/>
      <c r="V1840" s="1260"/>
      <c r="W1840" s="1259">
        <v>0</v>
      </c>
      <c r="X1840" s="1259">
        <v>1007</v>
      </c>
      <c r="Y1840" s="1259">
        <v>0</v>
      </c>
    </row>
    <row r="1841" spans="1:25">
      <c r="A1841" s="1350">
        <v>11202000743</v>
      </c>
      <c r="B1841" s="1260"/>
      <c r="C1841" s="1260" t="s">
        <v>21475</v>
      </c>
      <c r="D1841" s="1260" t="s">
        <v>21476</v>
      </c>
      <c r="E1841" s="1260" t="s">
        <v>11353</v>
      </c>
      <c r="F1841" s="1260" t="s">
        <v>13995</v>
      </c>
      <c r="G1841" s="1260" t="s">
        <v>21477</v>
      </c>
      <c r="H1841" s="1260" t="s">
        <v>11153</v>
      </c>
      <c r="I1841" s="1260" t="s">
        <v>11243</v>
      </c>
      <c r="J1841" s="1259">
        <v>7431035</v>
      </c>
      <c r="K1841" s="1260" t="s">
        <v>11221</v>
      </c>
      <c r="L1841" s="1260" t="s">
        <v>11155</v>
      </c>
      <c r="M1841" s="1260" t="s">
        <v>262</v>
      </c>
      <c r="N1841" s="1260"/>
      <c r="O1841" s="1260" t="s">
        <v>21476</v>
      </c>
      <c r="P1841" s="1260"/>
      <c r="Q1841" s="1260" t="s">
        <v>11533</v>
      </c>
      <c r="R1841" s="1260"/>
      <c r="S1841" s="1259">
        <v>1</v>
      </c>
      <c r="T1841" s="1260"/>
      <c r="U1841" s="1260"/>
      <c r="V1841" s="1260"/>
      <c r="W1841" s="1259">
        <v>0</v>
      </c>
      <c r="X1841" s="1259">
        <v>1007</v>
      </c>
      <c r="Y1841" s="1259">
        <v>0</v>
      </c>
    </row>
    <row r="1842" spans="1:25">
      <c r="A1842" s="1350">
        <v>11202000742</v>
      </c>
      <c r="B1842" s="1260"/>
      <c r="C1842" s="1260" t="s">
        <v>21478</v>
      </c>
      <c r="D1842" s="1260" t="s">
        <v>21479</v>
      </c>
      <c r="E1842" s="1260" t="s">
        <v>21480</v>
      </c>
      <c r="F1842" s="1260" t="s">
        <v>18612</v>
      </c>
      <c r="G1842" s="1260" t="s">
        <v>21481</v>
      </c>
      <c r="H1842" s="1260" t="s">
        <v>11153</v>
      </c>
      <c r="I1842" s="1260" t="s">
        <v>10976</v>
      </c>
      <c r="J1842" s="1259">
        <v>7431034</v>
      </c>
      <c r="K1842" s="1260" t="s">
        <v>11221</v>
      </c>
      <c r="L1842" s="1260" t="s">
        <v>11155</v>
      </c>
      <c r="M1842" s="1260" t="s">
        <v>262</v>
      </c>
      <c r="N1842" s="1260"/>
      <c r="O1842" s="1260" t="s">
        <v>21479</v>
      </c>
      <c r="P1842" s="1260"/>
      <c r="Q1842" s="1260" t="s">
        <v>21482</v>
      </c>
      <c r="R1842" s="1260" t="s">
        <v>12845</v>
      </c>
      <c r="S1842" s="1259">
        <v>1</v>
      </c>
      <c r="T1842" s="1260"/>
      <c r="U1842" s="1260"/>
      <c r="V1842" s="1260"/>
      <c r="W1842" s="1259">
        <v>0</v>
      </c>
      <c r="X1842" s="1259">
        <v>1007</v>
      </c>
      <c r="Y1842" s="1259">
        <v>0</v>
      </c>
    </row>
    <row r="1843" spans="1:25">
      <c r="A1843" s="1350">
        <v>11202000741</v>
      </c>
      <c r="B1843" s="1260" t="s">
        <v>21483</v>
      </c>
      <c r="C1843" s="1260" t="s">
        <v>21484</v>
      </c>
      <c r="D1843" s="1260" t="s">
        <v>21485</v>
      </c>
      <c r="E1843" s="1260" t="s">
        <v>11303</v>
      </c>
      <c r="F1843" s="1260" t="s">
        <v>15067</v>
      </c>
      <c r="G1843" s="1260" t="s">
        <v>21486</v>
      </c>
      <c r="H1843" s="1260" t="s">
        <v>11153</v>
      </c>
      <c r="I1843" s="1260" t="s">
        <v>11164</v>
      </c>
      <c r="J1843" s="1259">
        <v>7431033</v>
      </c>
      <c r="K1843" s="1260" t="s">
        <v>11221</v>
      </c>
      <c r="L1843" s="1260" t="s">
        <v>11155</v>
      </c>
      <c r="M1843" s="1260" t="s">
        <v>1979</v>
      </c>
      <c r="N1843" s="1260" t="s">
        <v>20609</v>
      </c>
      <c r="O1843" s="1260" t="s">
        <v>21485</v>
      </c>
      <c r="P1843" s="1260" t="s">
        <v>20610</v>
      </c>
      <c r="Q1843" s="1260" t="s">
        <v>20611</v>
      </c>
      <c r="R1843" s="1260" t="s">
        <v>20610</v>
      </c>
      <c r="S1843" s="1259">
        <v>1</v>
      </c>
      <c r="T1843" s="1260" t="s">
        <v>21487</v>
      </c>
      <c r="U1843" s="1260" t="s">
        <v>11921</v>
      </c>
      <c r="V1843" s="1260" t="s">
        <v>18313</v>
      </c>
      <c r="W1843" s="1259">
        <v>0</v>
      </c>
      <c r="X1843" s="1259">
        <v>1007</v>
      </c>
      <c r="Y1843" s="1259">
        <v>0</v>
      </c>
    </row>
    <row r="1844" spans="1:25">
      <c r="A1844" s="1350">
        <v>11202000740</v>
      </c>
      <c r="B1844" s="1260" t="s">
        <v>21488</v>
      </c>
      <c r="C1844" s="1260" t="s">
        <v>21489</v>
      </c>
      <c r="D1844" s="1260" t="s">
        <v>21490</v>
      </c>
      <c r="E1844" s="1260" t="s">
        <v>11266</v>
      </c>
      <c r="F1844" s="1260" t="s">
        <v>11522</v>
      </c>
      <c r="G1844" s="1260" t="s">
        <v>21491</v>
      </c>
      <c r="H1844" s="1260" t="s">
        <v>11153</v>
      </c>
      <c r="I1844" s="1260" t="s">
        <v>11177</v>
      </c>
      <c r="J1844" s="1259">
        <v>7431032</v>
      </c>
      <c r="K1844" s="1260" t="s">
        <v>11221</v>
      </c>
      <c r="L1844" s="1260" t="s">
        <v>11155</v>
      </c>
      <c r="M1844" s="1260" t="s">
        <v>1654</v>
      </c>
      <c r="N1844" s="1260" t="s">
        <v>21492</v>
      </c>
      <c r="O1844" s="1260" t="s">
        <v>21490</v>
      </c>
      <c r="P1844" s="1260"/>
      <c r="Q1844" s="1260" t="s">
        <v>21493</v>
      </c>
      <c r="R1844" s="1260" t="s">
        <v>21494</v>
      </c>
      <c r="S1844" s="1259">
        <v>1</v>
      </c>
      <c r="T1844" s="1260" t="s">
        <v>21495</v>
      </c>
      <c r="U1844" s="1260" t="s">
        <v>11158</v>
      </c>
      <c r="V1844" s="1260" t="s">
        <v>11263</v>
      </c>
      <c r="W1844" s="1259">
        <v>0</v>
      </c>
      <c r="X1844" s="1259">
        <v>1007</v>
      </c>
      <c r="Y1844" s="1259">
        <v>0</v>
      </c>
    </row>
    <row r="1845" spans="1:25">
      <c r="A1845" s="1350">
        <v>11202000739</v>
      </c>
      <c r="B1845" s="1260"/>
      <c r="C1845" s="1260" t="s">
        <v>21496</v>
      </c>
      <c r="D1845" s="1260" t="s">
        <v>21497</v>
      </c>
      <c r="E1845" s="1260" t="s">
        <v>11353</v>
      </c>
      <c r="F1845" s="1260" t="s">
        <v>11544</v>
      </c>
      <c r="G1845" s="1260" t="s">
        <v>21498</v>
      </c>
      <c r="H1845" s="1260" t="s">
        <v>11153</v>
      </c>
      <c r="I1845" s="1260" t="s">
        <v>11243</v>
      </c>
      <c r="J1845" s="1259">
        <v>7431031</v>
      </c>
      <c r="K1845" s="1260" t="s">
        <v>11221</v>
      </c>
      <c r="L1845" s="1260" t="s">
        <v>11155</v>
      </c>
      <c r="M1845" s="1260" t="s">
        <v>262</v>
      </c>
      <c r="N1845" s="1260"/>
      <c r="O1845" s="1260" t="s">
        <v>21497</v>
      </c>
      <c r="P1845" s="1260"/>
      <c r="Q1845" s="1260" t="s">
        <v>11533</v>
      </c>
      <c r="R1845" s="1260"/>
      <c r="S1845" s="1259">
        <v>1</v>
      </c>
      <c r="T1845" s="1260"/>
      <c r="U1845" s="1260"/>
      <c r="V1845" s="1260"/>
      <c r="W1845" s="1259">
        <v>0</v>
      </c>
      <c r="X1845" s="1259">
        <v>1007</v>
      </c>
      <c r="Y1845" s="1259">
        <v>0</v>
      </c>
    </row>
    <row r="1846" spans="1:25">
      <c r="A1846" s="1350">
        <v>11202000738</v>
      </c>
      <c r="B1846" s="1260"/>
      <c r="C1846" s="1260" t="s">
        <v>21499</v>
      </c>
      <c r="D1846" s="1260" t="s">
        <v>21500</v>
      </c>
      <c r="E1846" s="1260" t="s">
        <v>11543</v>
      </c>
      <c r="F1846" s="1260" t="s">
        <v>15764</v>
      </c>
      <c r="G1846" s="1260" t="s">
        <v>21501</v>
      </c>
      <c r="H1846" s="1260" t="s">
        <v>11153</v>
      </c>
      <c r="I1846" s="1260" t="s">
        <v>11243</v>
      </c>
      <c r="J1846" s="1259">
        <v>7431030</v>
      </c>
      <c r="K1846" s="1260" t="s">
        <v>11221</v>
      </c>
      <c r="L1846" s="1260" t="s">
        <v>11155</v>
      </c>
      <c r="M1846" s="1260" t="s">
        <v>262</v>
      </c>
      <c r="N1846" s="1260"/>
      <c r="O1846" s="1260" t="s">
        <v>21500</v>
      </c>
      <c r="P1846" s="1260"/>
      <c r="Q1846" s="1260" t="s">
        <v>11533</v>
      </c>
      <c r="R1846" s="1260"/>
      <c r="S1846" s="1259">
        <v>1</v>
      </c>
      <c r="T1846" s="1260"/>
      <c r="U1846" s="1260"/>
      <c r="V1846" s="1260"/>
      <c r="W1846" s="1259">
        <v>0</v>
      </c>
      <c r="X1846" s="1259">
        <v>1007</v>
      </c>
      <c r="Y1846" s="1259">
        <v>0</v>
      </c>
    </row>
    <row r="1847" spans="1:25">
      <c r="A1847" s="1350">
        <v>11202000737</v>
      </c>
      <c r="B1847" s="1260"/>
      <c r="C1847" s="1260" t="s">
        <v>21502</v>
      </c>
      <c r="D1847" s="1260" t="s">
        <v>21503</v>
      </c>
      <c r="E1847" s="1260" t="s">
        <v>17587</v>
      </c>
      <c r="F1847" s="1260" t="s">
        <v>11522</v>
      </c>
      <c r="G1847" s="1260" t="s">
        <v>21504</v>
      </c>
      <c r="H1847" s="1260" t="s">
        <v>11153</v>
      </c>
      <c r="I1847" s="1260" t="s">
        <v>11177</v>
      </c>
      <c r="J1847" s="1259">
        <v>7431029</v>
      </c>
      <c r="K1847" s="1260" t="s">
        <v>11221</v>
      </c>
      <c r="L1847" s="1260" t="s">
        <v>11155</v>
      </c>
      <c r="M1847" s="1260" t="s">
        <v>262</v>
      </c>
      <c r="N1847" s="1260"/>
      <c r="O1847" s="1260" t="s">
        <v>21503</v>
      </c>
      <c r="P1847" s="1260"/>
      <c r="Q1847" s="1260"/>
      <c r="R1847" s="1260"/>
      <c r="S1847" s="1259">
        <v>1</v>
      </c>
      <c r="T1847" s="1260"/>
      <c r="U1847" s="1260"/>
      <c r="V1847" s="1260"/>
      <c r="W1847" s="1259">
        <v>0</v>
      </c>
      <c r="X1847" s="1259">
        <v>1007</v>
      </c>
      <c r="Y1847" s="1259">
        <v>0</v>
      </c>
    </row>
    <row r="1848" spans="1:25">
      <c r="A1848" s="1350">
        <v>11202000736</v>
      </c>
      <c r="B1848" s="1260" t="s">
        <v>21505</v>
      </c>
      <c r="C1848" s="1260" t="s">
        <v>21502</v>
      </c>
      <c r="D1848" s="1260" t="s">
        <v>21506</v>
      </c>
      <c r="E1848" s="1260" t="s">
        <v>11426</v>
      </c>
      <c r="F1848" s="1260" t="s">
        <v>13025</v>
      </c>
      <c r="G1848" s="1260" t="s">
        <v>21507</v>
      </c>
      <c r="H1848" s="1260" t="s">
        <v>11153</v>
      </c>
      <c r="I1848" s="1260" t="s">
        <v>13027</v>
      </c>
      <c r="J1848" s="1259">
        <v>7431028</v>
      </c>
      <c r="K1848" s="1260" t="s">
        <v>11221</v>
      </c>
      <c r="L1848" s="1260" t="s">
        <v>11155</v>
      </c>
      <c r="M1848" s="1260" t="s">
        <v>2476</v>
      </c>
      <c r="N1848" s="1260" t="s">
        <v>21508</v>
      </c>
      <c r="O1848" s="1260" t="s">
        <v>21506</v>
      </c>
      <c r="P1848" s="1260" t="s">
        <v>21509</v>
      </c>
      <c r="Q1848" s="1260" t="s">
        <v>11830</v>
      </c>
      <c r="R1848" s="1260" t="s">
        <v>21510</v>
      </c>
      <c r="S1848" s="1259">
        <v>1</v>
      </c>
      <c r="T1848" s="1260" t="s">
        <v>21511</v>
      </c>
      <c r="U1848" s="1260" t="s">
        <v>11256</v>
      </c>
      <c r="V1848" s="1260" t="s">
        <v>11413</v>
      </c>
      <c r="W1848" s="1259">
        <v>0</v>
      </c>
      <c r="X1848" s="1259">
        <v>1007</v>
      </c>
      <c r="Y1848" s="1259">
        <v>0</v>
      </c>
    </row>
    <row r="1849" spans="1:25">
      <c r="A1849" s="1350">
        <v>11202000735</v>
      </c>
      <c r="B1849" s="1260"/>
      <c r="C1849" s="1260" t="s">
        <v>21512</v>
      </c>
      <c r="D1849" s="1260" t="s">
        <v>21513</v>
      </c>
      <c r="E1849" s="1260" t="s">
        <v>11353</v>
      </c>
      <c r="F1849" s="1260" t="s">
        <v>21514</v>
      </c>
      <c r="G1849" s="1260" t="s">
        <v>21515</v>
      </c>
      <c r="H1849" s="1260" t="s">
        <v>11153</v>
      </c>
      <c r="I1849" s="1260" t="s">
        <v>11243</v>
      </c>
      <c r="J1849" s="1259">
        <v>7431027</v>
      </c>
      <c r="K1849" s="1260" t="s">
        <v>11221</v>
      </c>
      <c r="L1849" s="1260" t="s">
        <v>11155</v>
      </c>
      <c r="M1849" s="1260" t="s">
        <v>262</v>
      </c>
      <c r="N1849" s="1260"/>
      <c r="O1849" s="1260" t="s">
        <v>21513</v>
      </c>
      <c r="P1849" s="1260"/>
      <c r="Q1849" s="1260" t="s">
        <v>11533</v>
      </c>
      <c r="R1849" s="1260"/>
      <c r="S1849" s="1259">
        <v>1</v>
      </c>
      <c r="T1849" s="1260"/>
      <c r="U1849" s="1260"/>
      <c r="V1849" s="1260"/>
      <c r="W1849" s="1259">
        <v>0</v>
      </c>
      <c r="X1849" s="1259">
        <v>1007</v>
      </c>
      <c r="Y1849" s="1259">
        <v>0</v>
      </c>
    </row>
    <row r="1850" spans="1:25">
      <c r="A1850" s="1350">
        <v>11202000734</v>
      </c>
      <c r="B1850" s="1260"/>
      <c r="C1850" s="1260" t="s">
        <v>21516</v>
      </c>
      <c r="D1850" s="1260" t="s">
        <v>21517</v>
      </c>
      <c r="E1850" s="1260" t="s">
        <v>14616</v>
      </c>
      <c r="F1850" s="1260" t="s">
        <v>11522</v>
      </c>
      <c r="G1850" s="1260" t="s">
        <v>21518</v>
      </c>
      <c r="H1850" s="1260" t="s">
        <v>11153</v>
      </c>
      <c r="I1850" s="1260" t="s">
        <v>11177</v>
      </c>
      <c r="J1850" s="1259">
        <v>7431026</v>
      </c>
      <c r="K1850" s="1260" t="s">
        <v>11221</v>
      </c>
      <c r="L1850" s="1260" t="s">
        <v>11155</v>
      </c>
      <c r="M1850" s="1260" t="s">
        <v>2546</v>
      </c>
      <c r="N1850" s="1260" t="s">
        <v>21519</v>
      </c>
      <c r="O1850" s="1260" t="s">
        <v>21517</v>
      </c>
      <c r="P1850" s="1260" t="s">
        <v>11192</v>
      </c>
      <c r="Q1850" s="1260"/>
      <c r="R1850" s="1260" t="s">
        <v>21520</v>
      </c>
      <c r="S1850" s="1259">
        <v>1</v>
      </c>
      <c r="T1850" s="1260"/>
      <c r="U1850" s="1260" t="s">
        <v>11269</v>
      </c>
      <c r="V1850" s="1260" t="s">
        <v>11342</v>
      </c>
      <c r="W1850" s="1259">
        <v>0</v>
      </c>
      <c r="X1850" s="1259">
        <v>1007</v>
      </c>
      <c r="Y1850" s="1259">
        <v>0</v>
      </c>
    </row>
    <row r="1851" spans="1:25">
      <c r="A1851" s="1350">
        <v>11202000733</v>
      </c>
      <c r="B1851" s="1260"/>
      <c r="C1851" s="1260" t="s">
        <v>21521</v>
      </c>
      <c r="D1851" s="1260" t="s">
        <v>21522</v>
      </c>
      <c r="E1851" s="1260" t="s">
        <v>11190</v>
      </c>
      <c r="F1851" s="1260" t="s">
        <v>20520</v>
      </c>
      <c r="G1851" s="1260" t="s">
        <v>21523</v>
      </c>
      <c r="H1851" s="1260" t="s">
        <v>11153</v>
      </c>
      <c r="I1851" s="1260" t="s">
        <v>10976</v>
      </c>
      <c r="J1851" s="1259">
        <v>7431025</v>
      </c>
      <c r="K1851" s="1260" t="s">
        <v>11375</v>
      </c>
      <c r="L1851" s="1260" t="s">
        <v>11155</v>
      </c>
      <c r="M1851" s="1260" t="s">
        <v>1424</v>
      </c>
      <c r="N1851" s="1260" t="s">
        <v>21524</v>
      </c>
      <c r="O1851" s="1260" t="s">
        <v>21522</v>
      </c>
      <c r="P1851" s="1260" t="s">
        <v>21525</v>
      </c>
      <c r="Q1851" s="1260"/>
      <c r="R1851" s="1260"/>
      <c r="S1851" s="1259">
        <v>1</v>
      </c>
      <c r="T1851" s="1260"/>
      <c r="U1851" s="1260" t="s">
        <v>11231</v>
      </c>
      <c r="V1851" s="1260" t="s">
        <v>14282</v>
      </c>
      <c r="W1851" s="1259">
        <v>0</v>
      </c>
      <c r="X1851" s="1259">
        <v>1008</v>
      </c>
      <c r="Y1851" s="1259">
        <v>0</v>
      </c>
    </row>
    <row r="1852" spans="1:25">
      <c r="A1852" s="1350">
        <v>11202000732</v>
      </c>
      <c r="B1852" s="1260"/>
      <c r="C1852" s="1260" t="s">
        <v>21526</v>
      </c>
      <c r="D1852" s="1260" t="s">
        <v>21527</v>
      </c>
      <c r="E1852" s="1260" t="s">
        <v>11668</v>
      </c>
      <c r="F1852" s="1260" t="s">
        <v>16090</v>
      </c>
      <c r="G1852" s="1260" t="s">
        <v>21528</v>
      </c>
      <c r="H1852" s="1260" t="s">
        <v>11153</v>
      </c>
      <c r="I1852" s="1260" t="s">
        <v>10976</v>
      </c>
      <c r="J1852" s="1259">
        <v>7431024</v>
      </c>
      <c r="K1852" s="1260" t="s">
        <v>11375</v>
      </c>
      <c r="L1852" s="1260" t="s">
        <v>11155</v>
      </c>
      <c r="M1852" s="1260" t="s">
        <v>1944</v>
      </c>
      <c r="N1852" s="1260" t="s">
        <v>21529</v>
      </c>
      <c r="O1852" s="1260" t="s">
        <v>21527</v>
      </c>
      <c r="P1852" s="1260" t="s">
        <v>21530</v>
      </c>
      <c r="Q1852" s="1260"/>
      <c r="R1852" s="1260"/>
      <c r="S1852" s="1259">
        <v>1</v>
      </c>
      <c r="T1852" s="1260"/>
      <c r="U1852" s="1260" t="s">
        <v>11158</v>
      </c>
      <c r="V1852" s="1260" t="s">
        <v>13436</v>
      </c>
      <c r="W1852" s="1259">
        <v>0</v>
      </c>
      <c r="X1852" s="1259">
        <v>1008</v>
      </c>
      <c r="Y1852" s="1259">
        <v>0</v>
      </c>
    </row>
    <row r="1853" spans="1:25">
      <c r="A1853" s="1350">
        <v>11202000731</v>
      </c>
      <c r="B1853" s="1260"/>
      <c r="C1853" s="1260" t="s">
        <v>21531</v>
      </c>
      <c r="D1853" s="1260" t="s">
        <v>21532</v>
      </c>
      <c r="E1853" s="1260" t="s">
        <v>11426</v>
      </c>
      <c r="F1853" s="1260" t="s">
        <v>21473</v>
      </c>
      <c r="G1853" s="1260" t="s">
        <v>21533</v>
      </c>
      <c r="H1853" s="1260" t="s">
        <v>11153</v>
      </c>
      <c r="I1853" s="1260" t="s">
        <v>10976</v>
      </c>
      <c r="J1853" s="1259">
        <v>7431023</v>
      </c>
      <c r="K1853" s="1260" t="s">
        <v>11221</v>
      </c>
      <c r="L1853" s="1260" t="s">
        <v>11155</v>
      </c>
      <c r="M1853" s="1260" t="s">
        <v>11092</v>
      </c>
      <c r="N1853" s="1260" t="s">
        <v>21534</v>
      </c>
      <c r="O1853" s="1260" t="s">
        <v>21532</v>
      </c>
      <c r="P1853" s="1260" t="s">
        <v>21535</v>
      </c>
      <c r="Q1853" s="1260"/>
      <c r="R1853" s="1260"/>
      <c r="S1853" s="1259">
        <v>1</v>
      </c>
      <c r="T1853" s="1260"/>
      <c r="U1853" s="1260" t="s">
        <v>11158</v>
      </c>
      <c r="V1853" s="1260" t="s">
        <v>11216</v>
      </c>
      <c r="W1853" s="1259">
        <v>0</v>
      </c>
      <c r="X1853" s="1259">
        <v>1007</v>
      </c>
      <c r="Y1853" s="1259">
        <v>0</v>
      </c>
    </row>
    <row r="1854" spans="1:25">
      <c r="A1854" s="1350">
        <v>11202000730</v>
      </c>
      <c r="B1854" s="1260"/>
      <c r="C1854" s="1260" t="s">
        <v>21536</v>
      </c>
      <c r="D1854" s="1260" t="s">
        <v>21537</v>
      </c>
      <c r="E1854" s="1260" t="s">
        <v>20813</v>
      </c>
      <c r="F1854" s="1260" t="s">
        <v>20520</v>
      </c>
      <c r="G1854" s="1260" t="s">
        <v>21538</v>
      </c>
      <c r="H1854" s="1260" t="s">
        <v>11153</v>
      </c>
      <c r="I1854" s="1260" t="s">
        <v>10976</v>
      </c>
      <c r="J1854" s="1259">
        <v>7431022</v>
      </c>
      <c r="K1854" s="1260" t="s">
        <v>11221</v>
      </c>
      <c r="L1854" s="1260" t="s">
        <v>11155</v>
      </c>
      <c r="M1854" s="1260" t="s">
        <v>1646</v>
      </c>
      <c r="N1854" s="1260" t="s">
        <v>21539</v>
      </c>
      <c r="O1854" s="1260" t="s">
        <v>21537</v>
      </c>
      <c r="P1854" s="1260" t="s">
        <v>21540</v>
      </c>
      <c r="Q1854" s="1260"/>
      <c r="R1854" s="1260"/>
      <c r="S1854" s="1259">
        <v>1</v>
      </c>
      <c r="T1854" s="1260"/>
      <c r="U1854" s="1260" t="s">
        <v>12601</v>
      </c>
      <c r="V1854" s="1260" t="s">
        <v>12602</v>
      </c>
      <c r="W1854" s="1259">
        <v>0</v>
      </c>
      <c r="X1854" s="1259">
        <v>1007</v>
      </c>
      <c r="Y1854" s="1259">
        <v>0</v>
      </c>
    </row>
    <row r="1855" spans="1:25">
      <c r="A1855" s="1350">
        <v>11202000729</v>
      </c>
      <c r="B1855" s="1260" t="s">
        <v>21541</v>
      </c>
      <c r="C1855" s="1260" t="s">
        <v>21542</v>
      </c>
      <c r="D1855" s="1260" t="s">
        <v>21543</v>
      </c>
      <c r="E1855" s="1260" t="s">
        <v>11190</v>
      </c>
      <c r="F1855" s="1260" t="s">
        <v>11522</v>
      </c>
      <c r="G1855" s="1260" t="s">
        <v>21544</v>
      </c>
      <c r="H1855" s="1260" t="s">
        <v>11153</v>
      </c>
      <c r="I1855" s="1260" t="s">
        <v>11177</v>
      </c>
      <c r="J1855" s="1259">
        <v>7431021</v>
      </c>
      <c r="K1855" s="1260" t="s">
        <v>11221</v>
      </c>
      <c r="L1855" s="1260" t="s">
        <v>11155</v>
      </c>
      <c r="M1855" s="1260" t="s">
        <v>141</v>
      </c>
      <c r="N1855" s="1260" t="s">
        <v>21545</v>
      </c>
      <c r="O1855" s="1260" t="s">
        <v>21543</v>
      </c>
      <c r="P1855" s="1260" t="s">
        <v>16764</v>
      </c>
      <c r="Q1855" s="1260" t="s">
        <v>16765</v>
      </c>
      <c r="R1855" s="1260" t="s">
        <v>16764</v>
      </c>
      <c r="S1855" s="1259">
        <v>1</v>
      </c>
      <c r="T1855" s="1260" t="s">
        <v>21546</v>
      </c>
      <c r="U1855" s="1260" t="s">
        <v>11751</v>
      </c>
      <c r="V1855" s="1260" t="s">
        <v>16767</v>
      </c>
      <c r="W1855" s="1259">
        <v>0</v>
      </c>
      <c r="X1855" s="1259">
        <v>1007</v>
      </c>
      <c r="Y1855" s="1259">
        <v>0</v>
      </c>
    </row>
    <row r="1856" spans="1:25">
      <c r="A1856" s="1350">
        <v>11202000728</v>
      </c>
      <c r="B1856" s="1260"/>
      <c r="C1856" s="1260" t="s">
        <v>21547</v>
      </c>
      <c r="D1856" s="1260" t="s">
        <v>21548</v>
      </c>
      <c r="E1856" s="1260" t="s">
        <v>11353</v>
      </c>
      <c r="F1856" s="1260" t="s">
        <v>11522</v>
      </c>
      <c r="G1856" s="1260" t="s">
        <v>21549</v>
      </c>
      <c r="H1856" s="1260" t="s">
        <v>11153</v>
      </c>
      <c r="I1856" s="1260" t="s">
        <v>11177</v>
      </c>
      <c r="J1856" s="1259">
        <v>7431020</v>
      </c>
      <c r="K1856" s="1260" t="s">
        <v>11221</v>
      </c>
      <c r="L1856" s="1260" t="s">
        <v>11155</v>
      </c>
      <c r="M1856" s="1260" t="s">
        <v>262</v>
      </c>
      <c r="N1856" s="1260"/>
      <c r="O1856" s="1260" t="s">
        <v>21548</v>
      </c>
      <c r="P1856" s="1260"/>
      <c r="Q1856" s="1260"/>
      <c r="R1856" s="1260"/>
      <c r="S1856" s="1259">
        <v>1</v>
      </c>
      <c r="T1856" s="1260"/>
      <c r="U1856" s="1260"/>
      <c r="V1856" s="1260"/>
      <c r="W1856" s="1259">
        <v>0</v>
      </c>
      <c r="X1856" s="1259">
        <v>1007</v>
      </c>
      <c r="Y1856" s="1259">
        <v>0</v>
      </c>
    </row>
    <row r="1857" spans="1:25">
      <c r="A1857" s="1350">
        <v>11202000727</v>
      </c>
      <c r="B1857" s="1260"/>
      <c r="C1857" s="1260" t="s">
        <v>21475</v>
      </c>
      <c r="D1857" s="1260" t="s">
        <v>21338</v>
      </c>
      <c r="E1857" s="1260" t="s">
        <v>11353</v>
      </c>
      <c r="F1857" s="1260" t="s">
        <v>15067</v>
      </c>
      <c r="G1857" s="1260" t="s">
        <v>21550</v>
      </c>
      <c r="H1857" s="1260" t="s">
        <v>11153</v>
      </c>
      <c r="I1857" s="1260" t="s">
        <v>11164</v>
      </c>
      <c r="J1857" s="1259">
        <v>7431019</v>
      </c>
      <c r="K1857" s="1260" t="s">
        <v>11221</v>
      </c>
      <c r="L1857" s="1260" t="s">
        <v>11155</v>
      </c>
      <c r="M1857" s="1260" t="s">
        <v>262</v>
      </c>
      <c r="N1857" s="1260"/>
      <c r="O1857" s="1260" t="s">
        <v>21338</v>
      </c>
      <c r="P1857" s="1260"/>
      <c r="Q1857" s="1260" t="s">
        <v>11596</v>
      </c>
      <c r="R1857" s="1260"/>
      <c r="S1857" s="1259">
        <v>1</v>
      </c>
      <c r="T1857" s="1260"/>
      <c r="U1857" s="1260"/>
      <c r="V1857" s="1260"/>
      <c r="W1857" s="1259">
        <v>0</v>
      </c>
      <c r="X1857" s="1259">
        <v>1007</v>
      </c>
      <c r="Y1857" s="1259">
        <v>0</v>
      </c>
    </row>
    <row r="1858" spans="1:25">
      <c r="A1858" s="1350">
        <v>11202000726</v>
      </c>
      <c r="B1858" s="1260"/>
      <c r="C1858" s="1260" t="s">
        <v>21551</v>
      </c>
      <c r="D1858" s="1260" t="s">
        <v>21552</v>
      </c>
      <c r="E1858" s="1260" t="s">
        <v>11353</v>
      </c>
      <c r="F1858" s="1260" t="s">
        <v>21553</v>
      </c>
      <c r="G1858" s="1260" t="s">
        <v>21554</v>
      </c>
      <c r="H1858" s="1260" t="s">
        <v>11153</v>
      </c>
      <c r="I1858" s="1260" t="s">
        <v>11164</v>
      </c>
      <c r="J1858" s="1259">
        <v>7431018</v>
      </c>
      <c r="K1858" s="1260" t="s">
        <v>11221</v>
      </c>
      <c r="L1858" s="1260" t="s">
        <v>11155</v>
      </c>
      <c r="M1858" s="1260" t="s">
        <v>262</v>
      </c>
      <c r="N1858" s="1260"/>
      <c r="O1858" s="1260" t="s">
        <v>21552</v>
      </c>
      <c r="P1858" s="1260"/>
      <c r="Q1858" s="1260" t="s">
        <v>11596</v>
      </c>
      <c r="R1858" s="1260"/>
      <c r="S1858" s="1259">
        <v>1</v>
      </c>
      <c r="T1858" s="1260"/>
      <c r="U1858" s="1260"/>
      <c r="V1858" s="1260"/>
      <c r="W1858" s="1259">
        <v>0</v>
      </c>
      <c r="X1858" s="1259">
        <v>1007</v>
      </c>
      <c r="Y1858" s="1259">
        <v>0</v>
      </c>
    </row>
    <row r="1859" spans="1:25">
      <c r="A1859" s="1350">
        <v>11202000725</v>
      </c>
      <c r="B1859" s="1260"/>
      <c r="C1859" s="1260" t="s">
        <v>21555</v>
      </c>
      <c r="D1859" s="1260" t="s">
        <v>21556</v>
      </c>
      <c r="E1859" s="1260" t="s">
        <v>11353</v>
      </c>
      <c r="F1859" s="1260" t="s">
        <v>21557</v>
      </c>
      <c r="G1859" s="1260" t="s">
        <v>21558</v>
      </c>
      <c r="H1859" s="1260" t="s">
        <v>11153</v>
      </c>
      <c r="I1859" s="1260" t="s">
        <v>11164</v>
      </c>
      <c r="J1859" s="1259">
        <v>7431017</v>
      </c>
      <c r="K1859" s="1260" t="s">
        <v>11221</v>
      </c>
      <c r="L1859" s="1260" t="s">
        <v>11155</v>
      </c>
      <c r="M1859" s="1260" t="s">
        <v>262</v>
      </c>
      <c r="N1859" s="1260"/>
      <c r="O1859" s="1260" t="s">
        <v>21556</v>
      </c>
      <c r="P1859" s="1260"/>
      <c r="Q1859" s="1260" t="s">
        <v>11596</v>
      </c>
      <c r="R1859" s="1260"/>
      <c r="S1859" s="1259">
        <v>1</v>
      </c>
      <c r="T1859" s="1260"/>
      <c r="U1859" s="1260"/>
      <c r="V1859" s="1260"/>
      <c r="W1859" s="1259">
        <v>0</v>
      </c>
      <c r="X1859" s="1259">
        <v>1007</v>
      </c>
      <c r="Y1859" s="1259">
        <v>0</v>
      </c>
    </row>
    <row r="1860" spans="1:25">
      <c r="A1860" s="1350">
        <v>11202000724</v>
      </c>
      <c r="B1860" s="1260" t="s">
        <v>21559</v>
      </c>
      <c r="C1860" s="1260" t="s">
        <v>21560</v>
      </c>
      <c r="D1860" s="1260" t="s">
        <v>17672</v>
      </c>
      <c r="E1860" s="1260" t="s">
        <v>11203</v>
      </c>
      <c r="F1860" s="1260" t="s">
        <v>11522</v>
      </c>
      <c r="G1860" s="1260" t="s">
        <v>21561</v>
      </c>
      <c r="H1860" s="1260" t="s">
        <v>11153</v>
      </c>
      <c r="I1860" s="1260" t="s">
        <v>11177</v>
      </c>
      <c r="J1860" s="1259">
        <v>7431016</v>
      </c>
      <c r="K1860" s="1260" t="s">
        <v>11221</v>
      </c>
      <c r="L1860" s="1260" t="s">
        <v>11155</v>
      </c>
      <c r="M1860" s="1260" t="s">
        <v>2572</v>
      </c>
      <c r="N1860" s="1260" t="s">
        <v>17674</v>
      </c>
      <c r="O1860" s="1260" t="s">
        <v>17672</v>
      </c>
      <c r="P1860" s="1260" t="s">
        <v>21562</v>
      </c>
      <c r="Q1860" s="1260" t="s">
        <v>12131</v>
      </c>
      <c r="R1860" s="1260" t="s">
        <v>17675</v>
      </c>
      <c r="S1860" s="1259">
        <v>1</v>
      </c>
      <c r="T1860" s="1260" t="s">
        <v>21563</v>
      </c>
      <c r="U1860" s="1260" t="s">
        <v>11193</v>
      </c>
      <c r="V1860" s="1260" t="s">
        <v>17678</v>
      </c>
      <c r="W1860" s="1259">
        <v>0</v>
      </c>
      <c r="X1860" s="1259">
        <v>1007</v>
      </c>
      <c r="Y1860" s="1259">
        <v>0</v>
      </c>
    </row>
    <row r="1861" spans="1:25">
      <c r="A1861" s="1350">
        <v>11202000723</v>
      </c>
      <c r="B1861" s="1260"/>
      <c r="C1861" s="1260" t="s">
        <v>21564</v>
      </c>
      <c r="D1861" s="1260" t="s">
        <v>21565</v>
      </c>
      <c r="E1861" s="1260" t="s">
        <v>17587</v>
      </c>
      <c r="F1861" s="1260" t="s">
        <v>21557</v>
      </c>
      <c r="G1861" s="1260" t="s">
        <v>21566</v>
      </c>
      <c r="H1861" s="1260" t="s">
        <v>11153</v>
      </c>
      <c r="I1861" s="1260" t="s">
        <v>11164</v>
      </c>
      <c r="J1861" s="1259">
        <v>7431015</v>
      </c>
      <c r="K1861" s="1260" t="s">
        <v>11221</v>
      </c>
      <c r="L1861" s="1260" t="s">
        <v>11155</v>
      </c>
      <c r="M1861" s="1260" t="s">
        <v>262</v>
      </c>
      <c r="N1861" s="1260"/>
      <c r="O1861" s="1260" t="s">
        <v>21565</v>
      </c>
      <c r="P1861" s="1260"/>
      <c r="Q1861" s="1260" t="s">
        <v>11596</v>
      </c>
      <c r="R1861" s="1260"/>
      <c r="S1861" s="1259">
        <v>1</v>
      </c>
      <c r="T1861" s="1260"/>
      <c r="U1861" s="1260"/>
      <c r="V1861" s="1260"/>
      <c r="W1861" s="1259">
        <v>0</v>
      </c>
      <c r="X1861" s="1259">
        <v>1007</v>
      </c>
      <c r="Y1861" s="1259">
        <v>0</v>
      </c>
    </row>
    <row r="1862" spans="1:25">
      <c r="A1862" s="1350">
        <v>11202000722</v>
      </c>
      <c r="B1862" s="1260"/>
      <c r="C1862" s="1260" t="s">
        <v>21496</v>
      </c>
      <c r="D1862" s="1260" t="s">
        <v>21567</v>
      </c>
      <c r="E1862" s="1260" t="s">
        <v>11251</v>
      </c>
      <c r="F1862" s="1260" t="s">
        <v>21557</v>
      </c>
      <c r="G1862" s="1260" t="s">
        <v>21568</v>
      </c>
      <c r="H1862" s="1260" t="s">
        <v>11153</v>
      </c>
      <c r="I1862" s="1260" t="s">
        <v>11164</v>
      </c>
      <c r="J1862" s="1259">
        <v>7431014</v>
      </c>
      <c r="K1862" s="1260" t="s">
        <v>11221</v>
      </c>
      <c r="L1862" s="1260" t="s">
        <v>11155</v>
      </c>
      <c r="M1862" s="1260" t="s">
        <v>262</v>
      </c>
      <c r="N1862" s="1260"/>
      <c r="O1862" s="1260" t="s">
        <v>21567</v>
      </c>
      <c r="P1862" s="1260"/>
      <c r="Q1862" s="1260" t="s">
        <v>21569</v>
      </c>
      <c r="R1862" s="1260" t="s">
        <v>21570</v>
      </c>
      <c r="S1862" s="1259">
        <v>1</v>
      </c>
      <c r="T1862" s="1260"/>
      <c r="U1862" s="1260"/>
      <c r="V1862" s="1260"/>
      <c r="W1862" s="1259">
        <v>0</v>
      </c>
      <c r="X1862" s="1259">
        <v>1007</v>
      </c>
      <c r="Y1862" s="1259">
        <v>0</v>
      </c>
    </row>
    <row r="1863" spans="1:25">
      <c r="A1863" s="1350">
        <v>11202000721</v>
      </c>
      <c r="B1863" s="1260"/>
      <c r="C1863" s="1260" t="s">
        <v>21571</v>
      </c>
      <c r="D1863" s="1260" t="s">
        <v>21572</v>
      </c>
      <c r="E1863" s="1260" t="s">
        <v>21573</v>
      </c>
      <c r="F1863" s="1260" t="s">
        <v>20520</v>
      </c>
      <c r="G1863" s="1260" t="s">
        <v>21574</v>
      </c>
      <c r="H1863" s="1260" t="s">
        <v>11153</v>
      </c>
      <c r="I1863" s="1260" t="s">
        <v>10976</v>
      </c>
      <c r="J1863" s="1259">
        <v>7431013</v>
      </c>
      <c r="K1863" s="1260" t="s">
        <v>11221</v>
      </c>
      <c r="L1863" s="1260" t="s">
        <v>11155</v>
      </c>
      <c r="M1863" s="1260" t="s">
        <v>1693</v>
      </c>
      <c r="N1863" s="1260" t="s">
        <v>21575</v>
      </c>
      <c r="O1863" s="1260" t="s">
        <v>21572</v>
      </c>
      <c r="P1863" s="1259">
        <v>8923963</v>
      </c>
      <c r="Q1863" s="1260"/>
      <c r="R1863" s="1260"/>
      <c r="S1863" s="1259">
        <v>1</v>
      </c>
      <c r="T1863" s="1260"/>
      <c r="U1863" s="1260" t="s">
        <v>12601</v>
      </c>
      <c r="V1863" s="1260" t="s">
        <v>14613</v>
      </c>
      <c r="W1863" s="1259">
        <v>0</v>
      </c>
      <c r="X1863" s="1259">
        <v>1007</v>
      </c>
      <c r="Y1863" s="1259">
        <v>0</v>
      </c>
    </row>
    <row r="1864" spans="1:25">
      <c r="A1864" s="1350">
        <v>11202000720</v>
      </c>
      <c r="B1864" s="1260" t="s">
        <v>21576</v>
      </c>
      <c r="C1864" s="1260" t="s">
        <v>21577</v>
      </c>
      <c r="D1864" s="1260" t="s">
        <v>21578</v>
      </c>
      <c r="E1864" s="1260" t="s">
        <v>11560</v>
      </c>
      <c r="F1864" s="1260" t="s">
        <v>18713</v>
      </c>
      <c r="G1864" s="1260" t="s">
        <v>21579</v>
      </c>
      <c r="H1864" s="1260" t="s">
        <v>11153</v>
      </c>
      <c r="I1864" s="1260" t="s">
        <v>10976</v>
      </c>
      <c r="J1864" s="1259">
        <v>7431012</v>
      </c>
      <c r="K1864" s="1260" t="s">
        <v>11221</v>
      </c>
      <c r="L1864" s="1260" t="s">
        <v>11155</v>
      </c>
      <c r="M1864" s="1260" t="s">
        <v>2281</v>
      </c>
      <c r="N1864" s="1260" t="s">
        <v>21580</v>
      </c>
      <c r="O1864" s="1260" t="s">
        <v>21578</v>
      </c>
      <c r="P1864" s="1260" t="s">
        <v>21581</v>
      </c>
      <c r="Q1864" s="1260" t="s">
        <v>11658</v>
      </c>
      <c r="R1864" s="1260" t="s">
        <v>17707</v>
      </c>
      <c r="S1864" s="1259">
        <v>1</v>
      </c>
      <c r="T1864" s="1260" t="s">
        <v>21582</v>
      </c>
      <c r="U1864" s="1260" t="s">
        <v>11231</v>
      </c>
      <c r="V1864" s="1260" t="s">
        <v>13079</v>
      </c>
      <c r="W1864" s="1259">
        <v>0</v>
      </c>
      <c r="X1864" s="1259">
        <v>1007</v>
      </c>
      <c r="Y1864" s="1259">
        <v>0</v>
      </c>
    </row>
    <row r="1865" spans="1:25">
      <c r="A1865" s="1350">
        <v>11202000719</v>
      </c>
      <c r="B1865" s="1260" t="s">
        <v>21583</v>
      </c>
      <c r="C1865" s="1260" t="s">
        <v>21584</v>
      </c>
      <c r="D1865" s="1260" t="s">
        <v>21585</v>
      </c>
      <c r="E1865" s="1260" t="s">
        <v>11747</v>
      </c>
      <c r="F1865" s="1260" t="s">
        <v>11522</v>
      </c>
      <c r="G1865" s="1260" t="s">
        <v>21586</v>
      </c>
      <c r="H1865" s="1260" t="s">
        <v>11153</v>
      </c>
      <c r="I1865" s="1260" t="s">
        <v>11177</v>
      </c>
      <c r="J1865" s="1259">
        <v>7431011</v>
      </c>
      <c r="K1865" s="1260" t="s">
        <v>11221</v>
      </c>
      <c r="L1865" s="1260" t="s">
        <v>11155</v>
      </c>
      <c r="M1865" s="1260" t="s">
        <v>2625</v>
      </c>
      <c r="N1865" s="1260" t="s">
        <v>21587</v>
      </c>
      <c r="O1865" s="1260" t="s">
        <v>21585</v>
      </c>
      <c r="P1865" s="1260" t="s">
        <v>21588</v>
      </c>
      <c r="Q1865" s="1260" t="s">
        <v>11411</v>
      </c>
      <c r="R1865" s="1260" t="s">
        <v>21589</v>
      </c>
      <c r="S1865" s="1259">
        <v>1</v>
      </c>
      <c r="T1865" s="1260" t="s">
        <v>21590</v>
      </c>
      <c r="U1865" s="1260" t="s">
        <v>11209</v>
      </c>
      <c r="V1865" s="1260" t="s">
        <v>11496</v>
      </c>
      <c r="W1865" s="1259">
        <v>0</v>
      </c>
      <c r="X1865" s="1259">
        <v>1007</v>
      </c>
      <c r="Y1865" s="1259">
        <v>0</v>
      </c>
    </row>
    <row r="1866" spans="1:25">
      <c r="A1866" s="1350">
        <v>11202000718</v>
      </c>
      <c r="B1866" s="1260" t="s">
        <v>21591</v>
      </c>
      <c r="C1866" s="1260" t="s">
        <v>21592</v>
      </c>
      <c r="D1866" s="1260" t="s">
        <v>21593</v>
      </c>
      <c r="E1866" s="1260" t="s">
        <v>11266</v>
      </c>
      <c r="F1866" s="1260" t="s">
        <v>18713</v>
      </c>
      <c r="G1866" s="1260" t="s">
        <v>21594</v>
      </c>
      <c r="H1866" s="1260" t="s">
        <v>11153</v>
      </c>
      <c r="I1866" s="1260" t="s">
        <v>10976</v>
      </c>
      <c r="J1866" s="1259">
        <v>7431010</v>
      </c>
      <c r="K1866" s="1260" t="s">
        <v>11221</v>
      </c>
      <c r="L1866" s="1260" t="s">
        <v>11155</v>
      </c>
      <c r="M1866" s="1260" t="s">
        <v>2302</v>
      </c>
      <c r="N1866" s="1260" t="s">
        <v>21595</v>
      </c>
      <c r="O1866" s="1260" t="s">
        <v>21593</v>
      </c>
      <c r="P1866" s="1260"/>
      <c r="Q1866" s="1260" t="s">
        <v>12654</v>
      </c>
      <c r="R1866" s="1260" t="s">
        <v>21596</v>
      </c>
      <c r="S1866" s="1259">
        <v>1</v>
      </c>
      <c r="T1866" s="1260" t="s">
        <v>21597</v>
      </c>
      <c r="U1866" s="1260" t="s">
        <v>12408</v>
      </c>
      <c r="V1866" s="1260" t="s">
        <v>18519</v>
      </c>
      <c r="W1866" s="1259">
        <v>0</v>
      </c>
      <c r="X1866" s="1259">
        <v>1007</v>
      </c>
      <c r="Y1866" s="1259">
        <v>0</v>
      </c>
    </row>
    <row r="1867" spans="1:25">
      <c r="A1867" s="1350">
        <v>11202000717</v>
      </c>
      <c r="B1867" s="1260" t="s">
        <v>21598</v>
      </c>
      <c r="C1867" s="1260" t="s">
        <v>21599</v>
      </c>
      <c r="D1867" s="1260" t="s">
        <v>21600</v>
      </c>
      <c r="E1867" s="1260" t="s">
        <v>12305</v>
      </c>
      <c r="F1867" s="1260" t="s">
        <v>11522</v>
      </c>
      <c r="G1867" s="1260" t="s">
        <v>21601</v>
      </c>
      <c r="H1867" s="1260" t="s">
        <v>11153</v>
      </c>
      <c r="I1867" s="1260" t="s">
        <v>11177</v>
      </c>
      <c r="J1867" s="1259">
        <v>7431009</v>
      </c>
      <c r="K1867" s="1260" t="s">
        <v>11221</v>
      </c>
      <c r="L1867" s="1260" t="s">
        <v>11155</v>
      </c>
      <c r="M1867" s="1260" t="s">
        <v>1654</v>
      </c>
      <c r="N1867" s="1260" t="s">
        <v>21492</v>
      </c>
      <c r="O1867" s="1260" t="s">
        <v>21600</v>
      </c>
      <c r="P1867" s="1260" t="s">
        <v>21602</v>
      </c>
      <c r="Q1867" s="1260" t="s">
        <v>11877</v>
      </c>
      <c r="R1867" s="1260" t="s">
        <v>21603</v>
      </c>
      <c r="S1867" s="1259">
        <v>1</v>
      </c>
      <c r="T1867" s="1260" t="s">
        <v>21604</v>
      </c>
      <c r="U1867" s="1260" t="s">
        <v>11158</v>
      </c>
      <c r="V1867" s="1260" t="s">
        <v>11263</v>
      </c>
      <c r="W1867" s="1259">
        <v>0</v>
      </c>
      <c r="X1867" s="1259">
        <v>1007</v>
      </c>
      <c r="Y1867" s="1259">
        <v>0</v>
      </c>
    </row>
    <row r="1868" spans="1:25">
      <c r="A1868" s="1350">
        <v>11202000716</v>
      </c>
      <c r="B1868" s="1260"/>
      <c r="C1868" s="1260" t="s">
        <v>21599</v>
      </c>
      <c r="D1868" s="1260" t="s">
        <v>21605</v>
      </c>
      <c r="E1868" s="1260" t="s">
        <v>11668</v>
      </c>
      <c r="F1868" s="1260" t="s">
        <v>21473</v>
      </c>
      <c r="G1868" s="1260" t="s">
        <v>21606</v>
      </c>
      <c r="H1868" s="1260" t="s">
        <v>11153</v>
      </c>
      <c r="I1868" s="1260" t="s">
        <v>10976</v>
      </c>
      <c r="J1868" s="1259">
        <v>7431008</v>
      </c>
      <c r="K1868" s="1260" t="s">
        <v>11221</v>
      </c>
      <c r="L1868" s="1260" t="s">
        <v>11155</v>
      </c>
      <c r="M1868" s="1260" t="s">
        <v>2533</v>
      </c>
      <c r="N1868" s="1260" t="s">
        <v>21607</v>
      </c>
      <c r="O1868" s="1260" t="s">
        <v>21605</v>
      </c>
      <c r="P1868" s="1260" t="s">
        <v>16653</v>
      </c>
      <c r="Q1868" s="1260"/>
      <c r="R1868" s="1260"/>
      <c r="S1868" s="1259">
        <v>1</v>
      </c>
      <c r="T1868" s="1260"/>
      <c r="U1868" s="1260" t="s">
        <v>11158</v>
      </c>
      <c r="V1868" s="1260" t="s">
        <v>11762</v>
      </c>
      <c r="W1868" s="1259">
        <v>0</v>
      </c>
      <c r="X1868" s="1259">
        <v>1007</v>
      </c>
      <c r="Y1868" s="1259">
        <v>0</v>
      </c>
    </row>
    <row r="1869" spans="1:25">
      <c r="A1869" s="1350">
        <v>11202000715</v>
      </c>
      <c r="B1869" s="1260"/>
      <c r="C1869" s="1260" t="s">
        <v>21608</v>
      </c>
      <c r="D1869" s="1260" t="s">
        <v>21609</v>
      </c>
      <c r="E1869" s="1260" t="s">
        <v>11426</v>
      </c>
      <c r="F1869" s="1260" t="s">
        <v>16090</v>
      </c>
      <c r="G1869" s="1260" t="s">
        <v>21610</v>
      </c>
      <c r="H1869" s="1260" t="s">
        <v>11153</v>
      </c>
      <c r="I1869" s="1260" t="s">
        <v>10976</v>
      </c>
      <c r="J1869" s="1259">
        <v>7431007</v>
      </c>
      <c r="K1869" s="1260" t="s">
        <v>11221</v>
      </c>
      <c r="L1869" s="1260" t="s">
        <v>11155</v>
      </c>
      <c r="M1869" s="1260" t="s">
        <v>1950</v>
      </c>
      <c r="N1869" s="1260" t="s">
        <v>21611</v>
      </c>
      <c r="O1869" s="1260" t="s">
        <v>21609</v>
      </c>
      <c r="P1869" s="1260" t="s">
        <v>21612</v>
      </c>
      <c r="Q1869" s="1260"/>
      <c r="R1869" s="1260"/>
      <c r="S1869" s="1259">
        <v>1</v>
      </c>
      <c r="T1869" s="1260"/>
      <c r="U1869" s="1260" t="s">
        <v>11396</v>
      </c>
      <c r="V1869" s="1260" t="s">
        <v>12816</v>
      </c>
      <c r="W1869" s="1259">
        <v>0</v>
      </c>
      <c r="X1869" s="1259">
        <v>1007</v>
      </c>
      <c r="Y1869" s="1259">
        <v>0</v>
      </c>
    </row>
    <row r="1870" spans="1:25">
      <c r="A1870" s="1350">
        <v>11202000714</v>
      </c>
      <c r="B1870" s="1260"/>
      <c r="C1870" s="1260" t="s">
        <v>21613</v>
      </c>
      <c r="D1870" s="1260" t="s">
        <v>21614</v>
      </c>
      <c r="E1870" s="1260" t="s">
        <v>11266</v>
      </c>
      <c r="F1870" s="1260" t="s">
        <v>21473</v>
      </c>
      <c r="G1870" s="1260" t="s">
        <v>21615</v>
      </c>
      <c r="H1870" s="1260" t="s">
        <v>11153</v>
      </c>
      <c r="I1870" s="1260" t="s">
        <v>10976</v>
      </c>
      <c r="J1870" s="1259">
        <v>7431006</v>
      </c>
      <c r="K1870" s="1260" t="s">
        <v>11221</v>
      </c>
      <c r="L1870" s="1260" t="s">
        <v>11155</v>
      </c>
      <c r="M1870" s="1260" t="s">
        <v>262</v>
      </c>
      <c r="N1870" s="1260"/>
      <c r="O1870" s="1260" t="s">
        <v>21614</v>
      </c>
      <c r="P1870" s="1260" t="s">
        <v>13515</v>
      </c>
      <c r="Q1870" s="1260" t="s">
        <v>11867</v>
      </c>
      <c r="R1870" s="1260" t="s">
        <v>13515</v>
      </c>
      <c r="S1870" s="1259">
        <v>1</v>
      </c>
      <c r="T1870" s="1260" t="s">
        <v>21616</v>
      </c>
      <c r="U1870" s="1260"/>
      <c r="V1870" s="1260"/>
      <c r="W1870" s="1259">
        <v>0</v>
      </c>
      <c r="X1870" s="1259">
        <v>1007</v>
      </c>
      <c r="Y1870" s="1259">
        <v>0</v>
      </c>
    </row>
    <row r="1871" spans="1:25">
      <c r="A1871" s="1350">
        <v>11202000713</v>
      </c>
      <c r="B1871" s="1260" t="s">
        <v>21617</v>
      </c>
      <c r="C1871" s="1260" t="s">
        <v>21618</v>
      </c>
      <c r="D1871" s="1260" t="s">
        <v>21619</v>
      </c>
      <c r="E1871" s="1260" t="s">
        <v>11203</v>
      </c>
      <c r="F1871" s="1260" t="s">
        <v>11544</v>
      </c>
      <c r="G1871" s="1260" t="s">
        <v>21620</v>
      </c>
      <c r="H1871" s="1260" t="s">
        <v>11153</v>
      </c>
      <c r="I1871" s="1260" t="s">
        <v>11243</v>
      </c>
      <c r="J1871" s="1259">
        <v>7431005</v>
      </c>
      <c r="K1871" s="1260" t="s">
        <v>11221</v>
      </c>
      <c r="L1871" s="1260" t="s">
        <v>11155</v>
      </c>
      <c r="M1871" s="1260" t="s">
        <v>2413</v>
      </c>
      <c r="N1871" s="1260" t="s">
        <v>21621</v>
      </c>
      <c r="O1871" s="1260" t="s">
        <v>21619</v>
      </c>
      <c r="P1871" s="1260" t="s">
        <v>21622</v>
      </c>
      <c r="Q1871" s="1260" t="s">
        <v>11223</v>
      </c>
      <c r="R1871" s="1260" t="s">
        <v>21623</v>
      </c>
      <c r="S1871" s="1259">
        <v>1</v>
      </c>
      <c r="T1871" s="1260" t="s">
        <v>21624</v>
      </c>
      <c r="U1871" s="1260" t="s">
        <v>11247</v>
      </c>
      <c r="V1871" s="1260" t="s">
        <v>15462</v>
      </c>
      <c r="W1871" s="1259">
        <v>0</v>
      </c>
      <c r="X1871" s="1259">
        <v>1007</v>
      </c>
      <c r="Y1871" s="1259">
        <v>0</v>
      </c>
    </row>
    <row r="1872" spans="1:25">
      <c r="A1872" s="1350">
        <v>11202000712</v>
      </c>
      <c r="B1872" s="1260"/>
      <c r="C1872" s="1260" t="s">
        <v>21625</v>
      </c>
      <c r="D1872" s="1260" t="s">
        <v>21626</v>
      </c>
      <c r="E1872" s="1260" t="s">
        <v>21627</v>
      </c>
      <c r="F1872" s="1260" t="s">
        <v>16090</v>
      </c>
      <c r="G1872" s="1260" t="s">
        <v>21628</v>
      </c>
      <c r="H1872" s="1260" t="s">
        <v>11153</v>
      </c>
      <c r="I1872" s="1260" t="s">
        <v>10976</v>
      </c>
      <c r="J1872" s="1259">
        <v>7431004</v>
      </c>
      <c r="K1872" s="1260" t="s">
        <v>11221</v>
      </c>
      <c r="L1872" s="1260" t="s">
        <v>11155</v>
      </c>
      <c r="M1872" s="1260" t="s">
        <v>262</v>
      </c>
      <c r="N1872" s="1260"/>
      <c r="O1872" s="1260" t="s">
        <v>21626</v>
      </c>
      <c r="P1872" s="1260"/>
      <c r="Q1872" s="1260" t="s">
        <v>21078</v>
      </c>
      <c r="R1872" s="1260" t="s">
        <v>16517</v>
      </c>
      <c r="S1872" s="1259">
        <v>1</v>
      </c>
      <c r="T1872" s="1260"/>
      <c r="U1872" s="1260"/>
      <c r="V1872" s="1260"/>
      <c r="W1872" s="1259">
        <v>0</v>
      </c>
      <c r="X1872" s="1259">
        <v>1007</v>
      </c>
      <c r="Y1872" s="1259">
        <v>0</v>
      </c>
    </row>
    <row r="1873" spans="1:25">
      <c r="A1873" s="1350">
        <v>11202000711</v>
      </c>
      <c r="B1873" s="1260"/>
      <c r="C1873" s="1260" t="s">
        <v>21629</v>
      </c>
      <c r="D1873" s="1260" t="s">
        <v>21630</v>
      </c>
      <c r="E1873" s="1260" t="s">
        <v>11266</v>
      </c>
      <c r="F1873" s="1260" t="s">
        <v>16090</v>
      </c>
      <c r="G1873" s="1260" t="s">
        <v>21631</v>
      </c>
      <c r="H1873" s="1260" t="s">
        <v>11153</v>
      </c>
      <c r="I1873" s="1260" t="s">
        <v>10976</v>
      </c>
      <c r="J1873" s="1259">
        <v>7431003</v>
      </c>
      <c r="K1873" s="1260" t="s">
        <v>11221</v>
      </c>
      <c r="L1873" s="1260" t="s">
        <v>11155</v>
      </c>
      <c r="M1873" s="1260" t="s">
        <v>262</v>
      </c>
      <c r="N1873" s="1260"/>
      <c r="O1873" s="1260" t="s">
        <v>21630</v>
      </c>
      <c r="P1873" s="1260"/>
      <c r="Q1873" s="1260" t="s">
        <v>12261</v>
      </c>
      <c r="R1873" s="1260"/>
      <c r="S1873" s="1259">
        <v>1</v>
      </c>
      <c r="T1873" s="1260" t="s">
        <v>21632</v>
      </c>
      <c r="U1873" s="1260"/>
      <c r="V1873" s="1260"/>
      <c r="W1873" s="1259">
        <v>0</v>
      </c>
      <c r="X1873" s="1259">
        <v>1007</v>
      </c>
      <c r="Y1873" s="1259">
        <v>0</v>
      </c>
    </row>
    <row r="1874" spans="1:25">
      <c r="A1874" s="1350">
        <v>11202000710</v>
      </c>
      <c r="B1874" s="1260" t="s">
        <v>21633</v>
      </c>
      <c r="C1874" s="1260" t="s">
        <v>21634</v>
      </c>
      <c r="D1874" s="1260" t="s">
        <v>21635</v>
      </c>
      <c r="E1874" s="1260" t="s">
        <v>11203</v>
      </c>
      <c r="F1874" s="1260" t="s">
        <v>15788</v>
      </c>
      <c r="G1874" s="1260" t="s">
        <v>21636</v>
      </c>
      <c r="H1874" s="1260" t="s">
        <v>11153</v>
      </c>
      <c r="I1874" s="1260" t="s">
        <v>11243</v>
      </c>
      <c r="J1874" s="1259">
        <v>7431002</v>
      </c>
      <c r="K1874" s="1260" t="s">
        <v>11221</v>
      </c>
      <c r="L1874" s="1260" t="s">
        <v>11155</v>
      </c>
      <c r="M1874" s="1260" t="s">
        <v>2227</v>
      </c>
      <c r="N1874" s="1260" t="s">
        <v>21637</v>
      </c>
      <c r="O1874" s="1260" t="s">
        <v>21635</v>
      </c>
      <c r="P1874" s="1260" t="s">
        <v>21638</v>
      </c>
      <c r="Q1874" s="1260" t="s">
        <v>14279</v>
      </c>
      <c r="R1874" s="1260" t="s">
        <v>21638</v>
      </c>
      <c r="S1874" s="1259">
        <v>1</v>
      </c>
      <c r="T1874" s="1260" t="s">
        <v>21639</v>
      </c>
      <c r="U1874" s="1260" t="s">
        <v>11751</v>
      </c>
      <c r="V1874" s="1260" t="s">
        <v>15560</v>
      </c>
      <c r="W1874" s="1259">
        <v>0</v>
      </c>
      <c r="X1874" s="1259">
        <v>1007</v>
      </c>
      <c r="Y1874" s="1259">
        <v>0</v>
      </c>
    </row>
    <row r="1875" spans="1:25">
      <c r="A1875" s="1350">
        <v>11202000709</v>
      </c>
      <c r="B1875" s="1260" t="s">
        <v>21640</v>
      </c>
      <c r="C1875" s="1260" t="s">
        <v>21641</v>
      </c>
      <c r="D1875" s="1260" t="s">
        <v>21642</v>
      </c>
      <c r="E1875" s="1260" t="s">
        <v>12993</v>
      </c>
      <c r="F1875" s="1260" t="s">
        <v>11522</v>
      </c>
      <c r="G1875" s="1260" t="s">
        <v>21643</v>
      </c>
      <c r="H1875" s="1260" t="s">
        <v>11153</v>
      </c>
      <c r="I1875" s="1260" t="s">
        <v>11177</v>
      </c>
      <c r="J1875" s="1259">
        <v>7431001</v>
      </c>
      <c r="K1875" s="1260" t="s">
        <v>11221</v>
      </c>
      <c r="L1875" s="1260" t="s">
        <v>11155</v>
      </c>
      <c r="M1875" s="1260" t="s">
        <v>2120</v>
      </c>
      <c r="N1875" s="1260" t="s">
        <v>21644</v>
      </c>
      <c r="O1875" s="1260" t="s">
        <v>21642</v>
      </c>
      <c r="P1875" s="1260" t="s">
        <v>21645</v>
      </c>
      <c r="Q1875" s="1260" t="s">
        <v>11411</v>
      </c>
      <c r="R1875" s="1260" t="s">
        <v>21645</v>
      </c>
      <c r="S1875" s="1259">
        <v>1</v>
      </c>
      <c r="T1875" s="1260" t="s">
        <v>21646</v>
      </c>
      <c r="U1875" s="1260" t="s">
        <v>11193</v>
      </c>
      <c r="V1875" s="1260" t="s">
        <v>11557</v>
      </c>
      <c r="W1875" s="1259">
        <v>0</v>
      </c>
      <c r="X1875" s="1259">
        <v>1007</v>
      </c>
      <c r="Y1875" s="1259">
        <v>0</v>
      </c>
    </row>
    <row r="1876" spans="1:25">
      <c r="A1876" s="1350">
        <v>11202000708</v>
      </c>
      <c r="B1876" s="1260" t="s">
        <v>21647</v>
      </c>
      <c r="C1876" s="1260" t="s">
        <v>21648</v>
      </c>
      <c r="D1876" s="1260" t="s">
        <v>21649</v>
      </c>
      <c r="E1876" s="1260" t="s">
        <v>11266</v>
      </c>
      <c r="F1876" s="1260" t="s">
        <v>21650</v>
      </c>
      <c r="G1876" s="1260" t="s">
        <v>21651</v>
      </c>
      <c r="H1876" s="1260" t="s">
        <v>11153</v>
      </c>
      <c r="I1876" s="1260" t="s">
        <v>10976</v>
      </c>
      <c r="J1876" s="1259">
        <v>7431000</v>
      </c>
      <c r="K1876" s="1260" t="s">
        <v>11375</v>
      </c>
      <c r="L1876" s="1260" t="s">
        <v>11155</v>
      </c>
      <c r="M1876" s="1260" t="s">
        <v>1276</v>
      </c>
      <c r="N1876" s="1260" t="s">
        <v>15730</v>
      </c>
      <c r="O1876" s="1260" t="s">
        <v>21649</v>
      </c>
      <c r="P1876" s="1260" t="s">
        <v>21652</v>
      </c>
      <c r="Q1876" s="1260" t="s">
        <v>11223</v>
      </c>
      <c r="R1876" s="1260" t="s">
        <v>21653</v>
      </c>
      <c r="S1876" s="1259">
        <v>1</v>
      </c>
      <c r="T1876" s="1260" t="s">
        <v>21654</v>
      </c>
      <c r="U1876" s="1260" t="s">
        <v>11158</v>
      </c>
      <c r="V1876" s="1260" t="s">
        <v>11565</v>
      </c>
      <c r="W1876" s="1259">
        <v>0</v>
      </c>
      <c r="X1876" s="1259">
        <v>1008</v>
      </c>
      <c r="Y1876" s="1259">
        <v>0</v>
      </c>
    </row>
    <row r="1877" spans="1:25">
      <c r="A1877" s="1350">
        <v>11202000707</v>
      </c>
      <c r="B1877" s="1260" t="s">
        <v>21655</v>
      </c>
      <c r="C1877" s="1260" t="s">
        <v>21656</v>
      </c>
      <c r="D1877" s="1260" t="s">
        <v>21657</v>
      </c>
      <c r="E1877" s="1260" t="s">
        <v>11190</v>
      </c>
      <c r="F1877" s="1260" t="s">
        <v>18876</v>
      </c>
      <c r="G1877" s="1260" t="s">
        <v>21658</v>
      </c>
      <c r="H1877" s="1260" t="s">
        <v>11153</v>
      </c>
      <c r="I1877" s="1260" t="s">
        <v>10977</v>
      </c>
      <c r="J1877" s="1259">
        <v>7430999</v>
      </c>
      <c r="K1877" s="1260" t="s">
        <v>11221</v>
      </c>
      <c r="L1877" s="1260" t="s">
        <v>11155</v>
      </c>
      <c r="M1877" s="1260" t="s">
        <v>2518</v>
      </c>
      <c r="N1877" s="1260" t="s">
        <v>21659</v>
      </c>
      <c r="O1877" s="1260" t="s">
        <v>21657</v>
      </c>
      <c r="P1877" s="1260" t="s">
        <v>21660</v>
      </c>
      <c r="Q1877" s="1260" t="s">
        <v>11206</v>
      </c>
      <c r="R1877" s="1260" t="s">
        <v>21660</v>
      </c>
      <c r="S1877" s="1259">
        <v>1</v>
      </c>
      <c r="T1877" s="1260" t="s">
        <v>21661</v>
      </c>
      <c r="U1877" s="1260" t="s">
        <v>15806</v>
      </c>
      <c r="V1877" s="1260" t="s">
        <v>11762</v>
      </c>
      <c r="W1877" s="1259">
        <v>0</v>
      </c>
      <c r="X1877" s="1259">
        <v>1007</v>
      </c>
      <c r="Y1877" s="1259">
        <v>0</v>
      </c>
    </row>
    <row r="1878" spans="1:25">
      <c r="A1878" s="1350">
        <v>11202000706</v>
      </c>
      <c r="B1878" s="1260"/>
      <c r="C1878" s="1260" t="s">
        <v>21662</v>
      </c>
      <c r="D1878" s="1260" t="s">
        <v>21663</v>
      </c>
      <c r="E1878" s="1260" t="s">
        <v>12377</v>
      </c>
      <c r="F1878" s="1260" t="s">
        <v>16090</v>
      </c>
      <c r="G1878" s="1260" t="s">
        <v>21664</v>
      </c>
      <c r="H1878" s="1260" t="s">
        <v>11153</v>
      </c>
      <c r="I1878" s="1260" t="s">
        <v>10976</v>
      </c>
      <c r="J1878" s="1259">
        <v>7430998</v>
      </c>
      <c r="K1878" s="1260" t="s">
        <v>11221</v>
      </c>
      <c r="L1878" s="1260" t="s">
        <v>11155</v>
      </c>
      <c r="M1878" s="1260" t="s">
        <v>262</v>
      </c>
      <c r="N1878" s="1260"/>
      <c r="O1878" s="1260" t="s">
        <v>21663</v>
      </c>
      <c r="P1878" s="1260"/>
      <c r="Q1878" s="1260" t="s">
        <v>11846</v>
      </c>
      <c r="R1878" s="1260" t="s">
        <v>21665</v>
      </c>
      <c r="S1878" s="1259">
        <v>1</v>
      </c>
      <c r="T1878" s="1260"/>
      <c r="U1878" s="1260"/>
      <c r="V1878" s="1260"/>
      <c r="W1878" s="1259">
        <v>0</v>
      </c>
      <c r="X1878" s="1259">
        <v>1007</v>
      </c>
      <c r="Y1878" s="1259">
        <v>0</v>
      </c>
    </row>
    <row r="1879" spans="1:25">
      <c r="A1879" s="1350">
        <v>11202000705</v>
      </c>
      <c r="B1879" s="1260"/>
      <c r="C1879" s="1260" t="s">
        <v>21666</v>
      </c>
      <c r="D1879" s="1260" t="s">
        <v>21667</v>
      </c>
      <c r="E1879" s="1260" t="s">
        <v>11190</v>
      </c>
      <c r="F1879" s="1260" t="s">
        <v>18612</v>
      </c>
      <c r="G1879" s="1260" t="s">
        <v>21668</v>
      </c>
      <c r="H1879" s="1260" t="s">
        <v>11153</v>
      </c>
      <c r="I1879" s="1260" t="s">
        <v>10976</v>
      </c>
      <c r="J1879" s="1259">
        <v>7430997</v>
      </c>
      <c r="K1879" s="1260" t="s">
        <v>11221</v>
      </c>
      <c r="L1879" s="1260" t="s">
        <v>11155</v>
      </c>
      <c r="M1879" s="1260" t="s">
        <v>1983</v>
      </c>
      <c r="N1879" s="1260" t="s">
        <v>21669</v>
      </c>
      <c r="O1879" s="1260" t="s">
        <v>21667</v>
      </c>
      <c r="P1879" s="1260" t="s">
        <v>21670</v>
      </c>
      <c r="Q1879" s="1260"/>
      <c r="R1879" s="1260"/>
      <c r="S1879" s="1259">
        <v>1</v>
      </c>
      <c r="T1879" s="1260"/>
      <c r="U1879" s="1260" t="s">
        <v>11158</v>
      </c>
      <c r="V1879" s="1260" t="s">
        <v>16176</v>
      </c>
      <c r="W1879" s="1259">
        <v>0</v>
      </c>
      <c r="X1879" s="1259">
        <v>1007</v>
      </c>
      <c r="Y1879" s="1259">
        <v>0</v>
      </c>
    </row>
    <row r="1880" spans="1:25">
      <c r="A1880" s="1350">
        <v>11202000704</v>
      </c>
      <c r="B1880" s="1260"/>
      <c r="C1880" s="1260" t="s">
        <v>21671</v>
      </c>
      <c r="D1880" s="1260" t="s">
        <v>21672</v>
      </c>
      <c r="E1880" s="1260" t="s">
        <v>11702</v>
      </c>
      <c r="F1880" s="1260" t="s">
        <v>18612</v>
      </c>
      <c r="G1880" s="1260" t="s">
        <v>21673</v>
      </c>
      <c r="H1880" s="1260" t="s">
        <v>11153</v>
      </c>
      <c r="I1880" s="1260" t="s">
        <v>10976</v>
      </c>
      <c r="J1880" s="1259">
        <v>7430996</v>
      </c>
      <c r="K1880" s="1260" t="s">
        <v>11221</v>
      </c>
      <c r="L1880" s="1260" t="s">
        <v>11155</v>
      </c>
      <c r="M1880" s="1260" t="s">
        <v>1986</v>
      </c>
      <c r="N1880" s="1260" t="s">
        <v>21674</v>
      </c>
      <c r="O1880" s="1260" t="s">
        <v>21672</v>
      </c>
      <c r="P1880" s="1260" t="s">
        <v>21675</v>
      </c>
      <c r="Q1880" s="1260"/>
      <c r="R1880" s="1260" t="s">
        <v>21676</v>
      </c>
      <c r="S1880" s="1259">
        <v>1</v>
      </c>
      <c r="T1880" s="1260"/>
      <c r="U1880" s="1260" t="s">
        <v>11158</v>
      </c>
      <c r="V1880" s="1260" t="s">
        <v>12401</v>
      </c>
      <c r="W1880" s="1259">
        <v>0</v>
      </c>
      <c r="X1880" s="1259">
        <v>1007</v>
      </c>
      <c r="Y1880" s="1259">
        <v>0</v>
      </c>
    </row>
    <row r="1881" spans="1:25">
      <c r="A1881" s="1350">
        <v>11202000703</v>
      </c>
      <c r="B1881" s="1260"/>
      <c r="C1881" s="1260" t="s">
        <v>21677</v>
      </c>
      <c r="D1881" s="1260" t="s">
        <v>21678</v>
      </c>
      <c r="E1881" s="1260" t="s">
        <v>11190</v>
      </c>
      <c r="F1881" s="1260" t="s">
        <v>18612</v>
      </c>
      <c r="G1881" s="1260" t="s">
        <v>21679</v>
      </c>
      <c r="H1881" s="1260" t="s">
        <v>11153</v>
      </c>
      <c r="I1881" s="1260" t="s">
        <v>10976</v>
      </c>
      <c r="J1881" s="1259">
        <v>7430995</v>
      </c>
      <c r="K1881" s="1260" t="s">
        <v>11221</v>
      </c>
      <c r="L1881" s="1260" t="s">
        <v>11155</v>
      </c>
      <c r="M1881" s="1260" t="s">
        <v>1985</v>
      </c>
      <c r="N1881" s="1260" t="s">
        <v>21680</v>
      </c>
      <c r="O1881" s="1260" t="s">
        <v>21678</v>
      </c>
      <c r="P1881" s="1260" t="s">
        <v>21681</v>
      </c>
      <c r="Q1881" s="1260"/>
      <c r="R1881" s="1260"/>
      <c r="S1881" s="1259">
        <v>1</v>
      </c>
      <c r="T1881" s="1260"/>
      <c r="U1881" s="1260" t="s">
        <v>11158</v>
      </c>
      <c r="V1881" s="1260" t="s">
        <v>13789</v>
      </c>
      <c r="W1881" s="1259">
        <v>0</v>
      </c>
      <c r="X1881" s="1259">
        <v>1007</v>
      </c>
      <c r="Y1881" s="1259">
        <v>0</v>
      </c>
    </row>
    <row r="1882" spans="1:25">
      <c r="A1882" s="1350">
        <v>11202000702</v>
      </c>
      <c r="B1882" s="1260"/>
      <c r="C1882" s="1260" t="s">
        <v>21682</v>
      </c>
      <c r="D1882" s="1260" t="s">
        <v>21683</v>
      </c>
      <c r="E1882" s="1260" t="s">
        <v>11266</v>
      </c>
      <c r="F1882" s="1260" t="s">
        <v>20520</v>
      </c>
      <c r="G1882" s="1260" t="s">
        <v>21684</v>
      </c>
      <c r="H1882" s="1260" t="s">
        <v>11153</v>
      </c>
      <c r="I1882" s="1260" t="s">
        <v>10976</v>
      </c>
      <c r="J1882" s="1259">
        <v>7430994</v>
      </c>
      <c r="K1882" s="1260" t="s">
        <v>11221</v>
      </c>
      <c r="L1882" s="1260" t="s">
        <v>11155</v>
      </c>
      <c r="M1882" s="1260" t="s">
        <v>1944</v>
      </c>
      <c r="N1882" s="1260" t="s">
        <v>21685</v>
      </c>
      <c r="O1882" s="1260" t="s">
        <v>21683</v>
      </c>
      <c r="P1882" s="1260" t="s">
        <v>21686</v>
      </c>
      <c r="Q1882" s="1260"/>
      <c r="R1882" s="1260"/>
      <c r="S1882" s="1259">
        <v>1</v>
      </c>
      <c r="T1882" s="1260"/>
      <c r="U1882" s="1260" t="s">
        <v>11396</v>
      </c>
      <c r="V1882" s="1260" t="s">
        <v>11737</v>
      </c>
      <c r="W1882" s="1259">
        <v>0</v>
      </c>
      <c r="X1882" s="1259">
        <v>1007</v>
      </c>
      <c r="Y1882" s="1259">
        <v>0</v>
      </c>
    </row>
    <row r="1883" spans="1:25">
      <c r="A1883" s="1350">
        <v>11202000701</v>
      </c>
      <c r="B1883" s="1260"/>
      <c r="C1883" s="1260" t="s">
        <v>21687</v>
      </c>
      <c r="D1883" s="1260" t="s">
        <v>21688</v>
      </c>
      <c r="E1883" s="1260" t="s">
        <v>11509</v>
      </c>
      <c r="F1883" s="1260" t="s">
        <v>21650</v>
      </c>
      <c r="G1883" s="1260" t="s">
        <v>21689</v>
      </c>
      <c r="H1883" s="1260" t="s">
        <v>11153</v>
      </c>
      <c r="I1883" s="1260" t="s">
        <v>10976</v>
      </c>
      <c r="J1883" s="1259">
        <v>7430993</v>
      </c>
      <c r="K1883" s="1260" t="s">
        <v>11221</v>
      </c>
      <c r="L1883" s="1260" t="s">
        <v>11155</v>
      </c>
      <c r="M1883" s="1260" t="s">
        <v>2535</v>
      </c>
      <c r="N1883" s="1260" t="s">
        <v>21690</v>
      </c>
      <c r="O1883" s="1260" t="s">
        <v>21688</v>
      </c>
      <c r="P1883" s="1260"/>
      <c r="Q1883" s="1260"/>
      <c r="R1883" s="1260"/>
      <c r="S1883" s="1259">
        <v>1</v>
      </c>
      <c r="T1883" s="1260" t="s">
        <v>21691</v>
      </c>
      <c r="U1883" s="1260" t="s">
        <v>11158</v>
      </c>
      <c r="V1883" s="1260" t="s">
        <v>11565</v>
      </c>
      <c r="W1883" s="1259">
        <v>0</v>
      </c>
      <c r="X1883" s="1259">
        <v>1007</v>
      </c>
      <c r="Y1883" s="1259">
        <v>0</v>
      </c>
    </row>
    <row r="1884" spans="1:25">
      <c r="A1884" s="1350">
        <v>11202000700</v>
      </c>
      <c r="B1884" s="1260"/>
      <c r="C1884" s="1260" t="s">
        <v>21692</v>
      </c>
      <c r="D1884" s="1260" t="s">
        <v>16607</v>
      </c>
      <c r="E1884" s="1260" t="s">
        <v>11702</v>
      </c>
      <c r="F1884" s="1260" t="s">
        <v>21650</v>
      </c>
      <c r="G1884" s="1260" t="s">
        <v>21693</v>
      </c>
      <c r="H1884" s="1260" t="s">
        <v>11153</v>
      </c>
      <c r="I1884" s="1260" t="s">
        <v>10976</v>
      </c>
      <c r="J1884" s="1259">
        <v>7430992</v>
      </c>
      <c r="K1884" s="1260" t="s">
        <v>11221</v>
      </c>
      <c r="L1884" s="1260" t="s">
        <v>11155</v>
      </c>
      <c r="M1884" s="1260" t="s">
        <v>2527</v>
      </c>
      <c r="N1884" s="1260" t="s">
        <v>16609</v>
      </c>
      <c r="O1884" s="1260" t="s">
        <v>16607</v>
      </c>
      <c r="P1884" s="1260" t="s">
        <v>16610</v>
      </c>
      <c r="Q1884" s="1260"/>
      <c r="R1884" s="1260"/>
      <c r="S1884" s="1259">
        <v>1</v>
      </c>
      <c r="T1884" s="1260"/>
      <c r="U1884" s="1260" t="s">
        <v>11158</v>
      </c>
      <c r="V1884" s="1260" t="s">
        <v>11321</v>
      </c>
      <c r="W1884" s="1259">
        <v>0</v>
      </c>
      <c r="X1884" s="1259">
        <v>1007</v>
      </c>
      <c r="Y1884" s="1259">
        <v>0</v>
      </c>
    </row>
    <row r="1885" spans="1:25">
      <c r="A1885" s="1350">
        <v>11202000699</v>
      </c>
      <c r="B1885" s="1260"/>
      <c r="C1885" s="1260" t="s">
        <v>21694</v>
      </c>
      <c r="D1885" s="1260" t="s">
        <v>21695</v>
      </c>
      <c r="E1885" s="1260" t="s">
        <v>11311</v>
      </c>
      <c r="F1885" s="1260" t="s">
        <v>21650</v>
      </c>
      <c r="G1885" s="1260" t="s">
        <v>21696</v>
      </c>
      <c r="H1885" s="1260" t="s">
        <v>11153</v>
      </c>
      <c r="I1885" s="1260" t="s">
        <v>10976</v>
      </c>
      <c r="J1885" s="1259">
        <v>7430991</v>
      </c>
      <c r="K1885" s="1260" t="s">
        <v>11375</v>
      </c>
      <c r="L1885" s="1260" t="s">
        <v>11155</v>
      </c>
      <c r="M1885" s="1260" t="s">
        <v>2278</v>
      </c>
      <c r="N1885" s="1260" t="s">
        <v>21697</v>
      </c>
      <c r="O1885" s="1260" t="s">
        <v>21695</v>
      </c>
      <c r="P1885" s="1260" t="s">
        <v>11192</v>
      </c>
      <c r="Q1885" s="1260" t="s">
        <v>21698</v>
      </c>
      <c r="R1885" s="1260" t="s">
        <v>16419</v>
      </c>
      <c r="S1885" s="1259">
        <v>1</v>
      </c>
      <c r="T1885" s="1260"/>
      <c r="U1885" s="1260" t="s">
        <v>11231</v>
      </c>
      <c r="V1885" s="1260" t="s">
        <v>13206</v>
      </c>
      <c r="W1885" s="1259">
        <v>0</v>
      </c>
      <c r="X1885" s="1259">
        <v>1008</v>
      </c>
      <c r="Y1885" s="1259">
        <v>0</v>
      </c>
    </row>
    <row r="1886" spans="1:25">
      <c r="A1886" s="1350">
        <v>11202000698</v>
      </c>
      <c r="B1886" s="1260"/>
      <c r="C1886" s="1260" t="s">
        <v>21699</v>
      </c>
      <c r="D1886" s="1260" t="s">
        <v>21700</v>
      </c>
      <c r="E1886" s="1260" t="s">
        <v>11203</v>
      </c>
      <c r="F1886" s="1260" t="s">
        <v>18612</v>
      </c>
      <c r="G1886" s="1260" t="s">
        <v>21701</v>
      </c>
      <c r="H1886" s="1260" t="s">
        <v>11153</v>
      </c>
      <c r="I1886" s="1260" t="s">
        <v>10976</v>
      </c>
      <c r="J1886" s="1259">
        <v>7430990</v>
      </c>
      <c r="K1886" s="1260" t="s">
        <v>11221</v>
      </c>
      <c r="L1886" s="1260" t="s">
        <v>11155</v>
      </c>
      <c r="M1886" s="1260" t="s">
        <v>1985</v>
      </c>
      <c r="N1886" s="1260" t="s">
        <v>21702</v>
      </c>
      <c r="O1886" s="1260" t="s">
        <v>21700</v>
      </c>
      <c r="P1886" s="1260" t="s">
        <v>21703</v>
      </c>
      <c r="Q1886" s="1260" t="s">
        <v>10976</v>
      </c>
      <c r="R1886" s="1259">
        <v>8952220</v>
      </c>
      <c r="S1886" s="1259">
        <v>1</v>
      </c>
      <c r="T1886" s="1260"/>
      <c r="U1886" s="1260" t="s">
        <v>11158</v>
      </c>
      <c r="V1886" s="1260" t="s">
        <v>11321</v>
      </c>
      <c r="W1886" s="1259">
        <v>0</v>
      </c>
      <c r="X1886" s="1259">
        <v>1007</v>
      </c>
      <c r="Y1886" s="1259">
        <v>0</v>
      </c>
    </row>
    <row r="1887" spans="1:25">
      <c r="A1887" s="1350">
        <v>11202000697</v>
      </c>
      <c r="B1887" s="1260"/>
      <c r="C1887" s="1260" t="s">
        <v>21704</v>
      </c>
      <c r="D1887" s="1260" t="s">
        <v>21705</v>
      </c>
      <c r="E1887" s="1260" t="s">
        <v>11303</v>
      </c>
      <c r="F1887" s="1260" t="s">
        <v>18612</v>
      </c>
      <c r="G1887" s="1260" t="s">
        <v>21706</v>
      </c>
      <c r="H1887" s="1260" t="s">
        <v>11153</v>
      </c>
      <c r="I1887" s="1260" t="s">
        <v>10976</v>
      </c>
      <c r="J1887" s="1259">
        <v>7430989</v>
      </c>
      <c r="K1887" s="1260" t="s">
        <v>11221</v>
      </c>
      <c r="L1887" s="1260" t="s">
        <v>11155</v>
      </c>
      <c r="M1887" s="1260" t="s">
        <v>2036</v>
      </c>
      <c r="N1887" s="1260" t="s">
        <v>21707</v>
      </c>
      <c r="O1887" s="1260" t="s">
        <v>21705</v>
      </c>
      <c r="P1887" s="1260" t="s">
        <v>11192</v>
      </c>
      <c r="Q1887" s="1260" t="s">
        <v>10976</v>
      </c>
      <c r="R1887" s="1259">
        <v>8952220</v>
      </c>
      <c r="S1887" s="1259">
        <v>1</v>
      </c>
      <c r="T1887" s="1260"/>
      <c r="U1887" s="1260" t="s">
        <v>11396</v>
      </c>
      <c r="V1887" s="1260" t="s">
        <v>11690</v>
      </c>
      <c r="W1887" s="1259">
        <v>0</v>
      </c>
      <c r="X1887" s="1259">
        <v>1007</v>
      </c>
      <c r="Y1887" s="1259">
        <v>0</v>
      </c>
    </row>
    <row r="1888" spans="1:25">
      <c r="A1888" s="1350">
        <v>11202000696</v>
      </c>
      <c r="B1888" s="1260"/>
      <c r="C1888" s="1260" t="s">
        <v>21708</v>
      </c>
      <c r="D1888" s="1260" t="s">
        <v>21709</v>
      </c>
      <c r="E1888" s="1260" t="s">
        <v>11426</v>
      </c>
      <c r="F1888" s="1260" t="s">
        <v>21710</v>
      </c>
      <c r="G1888" s="1260" t="s">
        <v>21711</v>
      </c>
      <c r="H1888" s="1260" t="s">
        <v>11153</v>
      </c>
      <c r="I1888" s="1260" t="s">
        <v>10976</v>
      </c>
      <c r="J1888" s="1259">
        <v>7430988</v>
      </c>
      <c r="K1888" s="1260" t="s">
        <v>11221</v>
      </c>
      <c r="L1888" s="1260" t="s">
        <v>11155</v>
      </c>
      <c r="M1888" s="1260" t="s">
        <v>2301</v>
      </c>
      <c r="N1888" s="1260" t="s">
        <v>21712</v>
      </c>
      <c r="O1888" s="1260" t="s">
        <v>21709</v>
      </c>
      <c r="P1888" s="1259">
        <v>8972087</v>
      </c>
      <c r="Q1888" s="1260"/>
      <c r="R1888" s="1260"/>
      <c r="S1888" s="1259">
        <v>1</v>
      </c>
      <c r="T1888" s="1260"/>
      <c r="U1888" s="1260" t="s">
        <v>12408</v>
      </c>
      <c r="V1888" s="1260" t="s">
        <v>13854</v>
      </c>
      <c r="W1888" s="1259">
        <v>0</v>
      </c>
      <c r="X1888" s="1259">
        <v>1007</v>
      </c>
      <c r="Y1888" s="1259">
        <v>0</v>
      </c>
    </row>
    <row r="1889" spans="1:25">
      <c r="A1889" s="1350">
        <v>11202000695</v>
      </c>
      <c r="B1889" s="1260" t="s">
        <v>21713</v>
      </c>
      <c r="C1889" s="1260" t="s">
        <v>21714</v>
      </c>
      <c r="D1889" s="1260" t="s">
        <v>21715</v>
      </c>
      <c r="E1889" s="1260" t="s">
        <v>11190</v>
      </c>
      <c r="F1889" s="1260" t="s">
        <v>11522</v>
      </c>
      <c r="G1889" s="1260" t="s">
        <v>21716</v>
      </c>
      <c r="H1889" s="1260" t="s">
        <v>11153</v>
      </c>
      <c r="I1889" s="1260" t="s">
        <v>11177</v>
      </c>
      <c r="J1889" s="1259">
        <v>7430987</v>
      </c>
      <c r="K1889" s="1260" t="s">
        <v>11221</v>
      </c>
      <c r="L1889" s="1260" t="s">
        <v>11155</v>
      </c>
      <c r="M1889" s="1260" t="s">
        <v>1514</v>
      </c>
      <c r="N1889" s="1260" t="s">
        <v>21717</v>
      </c>
      <c r="O1889" s="1260" t="s">
        <v>21715</v>
      </c>
      <c r="P1889" s="1260" t="s">
        <v>21718</v>
      </c>
      <c r="Q1889" s="1260" t="s">
        <v>11378</v>
      </c>
      <c r="R1889" s="1260" t="s">
        <v>21719</v>
      </c>
      <c r="S1889" s="1259">
        <v>1</v>
      </c>
      <c r="T1889" s="1260" t="s">
        <v>21720</v>
      </c>
      <c r="U1889" s="1260" t="s">
        <v>11182</v>
      </c>
      <c r="V1889" s="1260" t="s">
        <v>11171</v>
      </c>
      <c r="W1889" s="1259">
        <v>0</v>
      </c>
      <c r="X1889" s="1259">
        <v>1007</v>
      </c>
      <c r="Y1889" s="1259">
        <v>0</v>
      </c>
    </row>
    <row r="1890" spans="1:25">
      <c r="A1890" s="1350">
        <v>11202000694</v>
      </c>
      <c r="B1890" s="1260"/>
      <c r="C1890" s="1260" t="s">
        <v>21721</v>
      </c>
      <c r="D1890" s="1260" t="s">
        <v>21722</v>
      </c>
      <c r="E1890" s="1260" t="s">
        <v>11491</v>
      </c>
      <c r="F1890" s="1260" t="s">
        <v>11544</v>
      </c>
      <c r="G1890" s="1260" t="s">
        <v>21723</v>
      </c>
      <c r="H1890" s="1260" t="s">
        <v>11153</v>
      </c>
      <c r="I1890" s="1260" t="s">
        <v>11243</v>
      </c>
      <c r="J1890" s="1259">
        <v>7430986</v>
      </c>
      <c r="K1890" s="1260" t="s">
        <v>11221</v>
      </c>
      <c r="L1890" s="1260" t="s">
        <v>11155</v>
      </c>
      <c r="M1890" s="1260" t="s">
        <v>262</v>
      </c>
      <c r="N1890" s="1260"/>
      <c r="O1890" s="1260" t="s">
        <v>21722</v>
      </c>
      <c r="P1890" s="1259">
        <v>7282607</v>
      </c>
      <c r="Q1890" s="1260" t="s">
        <v>11471</v>
      </c>
      <c r="R1890" s="1259">
        <v>7282607</v>
      </c>
      <c r="S1890" s="1259">
        <v>1</v>
      </c>
      <c r="T1890" s="1260"/>
      <c r="U1890" s="1260"/>
      <c r="V1890" s="1260"/>
      <c r="W1890" s="1259">
        <v>0</v>
      </c>
      <c r="X1890" s="1259">
        <v>1007</v>
      </c>
      <c r="Y1890" s="1259">
        <v>0</v>
      </c>
    </row>
    <row r="1891" spans="1:25">
      <c r="A1891" s="1350">
        <v>11202000693</v>
      </c>
      <c r="B1891" s="1260" t="s">
        <v>21724</v>
      </c>
      <c r="C1891" s="1260" t="s">
        <v>21725</v>
      </c>
      <c r="D1891" s="1260" t="s">
        <v>21726</v>
      </c>
      <c r="E1891" s="1260" t="s">
        <v>11203</v>
      </c>
      <c r="F1891" s="1260" t="s">
        <v>11522</v>
      </c>
      <c r="G1891" s="1260" t="s">
        <v>21727</v>
      </c>
      <c r="H1891" s="1260" t="s">
        <v>11153</v>
      </c>
      <c r="I1891" s="1260" t="s">
        <v>11177</v>
      </c>
      <c r="J1891" s="1259">
        <v>7430985</v>
      </c>
      <c r="K1891" s="1260" t="s">
        <v>11221</v>
      </c>
      <c r="L1891" s="1260" t="s">
        <v>11155</v>
      </c>
      <c r="M1891" s="1260" t="s">
        <v>2133</v>
      </c>
      <c r="N1891" s="1260" t="s">
        <v>21728</v>
      </c>
      <c r="O1891" s="1260" t="s">
        <v>21726</v>
      </c>
      <c r="P1891" s="1260" t="s">
        <v>21729</v>
      </c>
      <c r="Q1891" s="1260" t="s">
        <v>11846</v>
      </c>
      <c r="R1891" s="1260" t="s">
        <v>21729</v>
      </c>
      <c r="S1891" s="1259">
        <v>1</v>
      </c>
      <c r="T1891" s="1260" t="s">
        <v>21730</v>
      </c>
      <c r="U1891" s="1260" t="s">
        <v>11198</v>
      </c>
      <c r="V1891" s="1260" t="s">
        <v>13354</v>
      </c>
      <c r="W1891" s="1259">
        <v>0</v>
      </c>
      <c r="X1891" s="1259">
        <v>1007</v>
      </c>
      <c r="Y1891" s="1259">
        <v>0</v>
      </c>
    </row>
    <row r="1892" spans="1:25">
      <c r="A1892" s="1350">
        <v>11202000692</v>
      </c>
      <c r="B1892" s="1260"/>
      <c r="C1892" s="1260" t="s">
        <v>21731</v>
      </c>
      <c r="D1892" s="1260" t="s">
        <v>21732</v>
      </c>
      <c r="E1892" s="1260" t="s">
        <v>11353</v>
      </c>
      <c r="F1892" s="1260" t="s">
        <v>11522</v>
      </c>
      <c r="G1892" s="1260" t="s">
        <v>21733</v>
      </c>
      <c r="H1892" s="1260" t="s">
        <v>11153</v>
      </c>
      <c r="I1892" s="1260" t="s">
        <v>11177</v>
      </c>
      <c r="J1892" s="1259">
        <v>7430984</v>
      </c>
      <c r="K1892" s="1260" t="s">
        <v>11221</v>
      </c>
      <c r="L1892" s="1260" t="s">
        <v>11155</v>
      </c>
      <c r="M1892" s="1260" t="s">
        <v>262</v>
      </c>
      <c r="N1892" s="1260"/>
      <c r="O1892" s="1260" t="s">
        <v>21732</v>
      </c>
      <c r="P1892" s="1260"/>
      <c r="Q1892" s="1260"/>
      <c r="R1892" s="1260"/>
      <c r="S1892" s="1259">
        <v>1</v>
      </c>
      <c r="T1892" s="1260"/>
      <c r="U1892" s="1260"/>
      <c r="V1892" s="1260"/>
      <c r="W1892" s="1259">
        <v>0</v>
      </c>
      <c r="X1892" s="1259">
        <v>1007</v>
      </c>
      <c r="Y1892" s="1259">
        <v>0</v>
      </c>
    </row>
    <row r="1893" spans="1:25">
      <c r="A1893" s="1350">
        <v>11202000691</v>
      </c>
      <c r="B1893" s="1260"/>
      <c r="C1893" s="1260" t="s">
        <v>21734</v>
      </c>
      <c r="D1893" s="1260" t="s">
        <v>21735</v>
      </c>
      <c r="E1893" s="1260" t="s">
        <v>11203</v>
      </c>
      <c r="F1893" s="1260" t="s">
        <v>18612</v>
      </c>
      <c r="G1893" s="1260" t="s">
        <v>21736</v>
      </c>
      <c r="H1893" s="1260" t="s">
        <v>11153</v>
      </c>
      <c r="I1893" s="1260" t="s">
        <v>10976</v>
      </c>
      <c r="J1893" s="1259">
        <v>7430983</v>
      </c>
      <c r="K1893" s="1260" t="s">
        <v>11375</v>
      </c>
      <c r="L1893" s="1260" t="s">
        <v>11155</v>
      </c>
      <c r="M1893" s="1260" t="s">
        <v>2535</v>
      </c>
      <c r="N1893" s="1260" t="s">
        <v>21737</v>
      </c>
      <c r="O1893" s="1260" t="s">
        <v>21735</v>
      </c>
      <c r="P1893" s="1260" t="s">
        <v>15343</v>
      </c>
      <c r="Q1893" s="1260"/>
      <c r="R1893" s="1260"/>
      <c r="S1893" s="1259">
        <v>1</v>
      </c>
      <c r="T1893" s="1260"/>
      <c r="U1893" s="1260" t="s">
        <v>11158</v>
      </c>
      <c r="V1893" s="1260" t="s">
        <v>12716</v>
      </c>
      <c r="W1893" s="1259">
        <v>0</v>
      </c>
      <c r="X1893" s="1259">
        <v>1008</v>
      </c>
      <c r="Y1893" s="1259">
        <v>0</v>
      </c>
    </row>
    <row r="1894" spans="1:25">
      <c r="A1894" s="1350">
        <v>11202000690</v>
      </c>
      <c r="B1894" s="1260"/>
      <c r="C1894" s="1260" t="s">
        <v>21738</v>
      </c>
      <c r="D1894" s="1260" t="s">
        <v>21739</v>
      </c>
      <c r="E1894" s="1260" t="s">
        <v>11560</v>
      </c>
      <c r="F1894" s="1260" t="s">
        <v>20520</v>
      </c>
      <c r="G1894" s="1260" t="s">
        <v>21740</v>
      </c>
      <c r="H1894" s="1260" t="s">
        <v>11153</v>
      </c>
      <c r="I1894" s="1260" t="s">
        <v>10976</v>
      </c>
      <c r="J1894" s="1259">
        <v>7430982</v>
      </c>
      <c r="K1894" s="1260" t="s">
        <v>11221</v>
      </c>
      <c r="L1894" s="1260" t="s">
        <v>11155</v>
      </c>
      <c r="M1894" s="1260" t="s">
        <v>2285</v>
      </c>
      <c r="N1894" s="1260" t="s">
        <v>21741</v>
      </c>
      <c r="O1894" s="1260" t="s">
        <v>21739</v>
      </c>
      <c r="P1894" s="1260" t="s">
        <v>21742</v>
      </c>
      <c r="Q1894" s="1260"/>
      <c r="R1894" s="1260"/>
      <c r="S1894" s="1259">
        <v>1</v>
      </c>
      <c r="T1894" s="1260"/>
      <c r="U1894" s="1260" t="s">
        <v>12408</v>
      </c>
      <c r="V1894" s="1260" t="s">
        <v>12675</v>
      </c>
      <c r="W1894" s="1259">
        <v>0</v>
      </c>
      <c r="X1894" s="1259">
        <v>1007</v>
      </c>
      <c r="Y1894" s="1259">
        <v>0</v>
      </c>
    </row>
    <row r="1895" spans="1:25">
      <c r="A1895" s="1350">
        <v>11202000689</v>
      </c>
      <c r="B1895" s="1260" t="s">
        <v>21743</v>
      </c>
      <c r="C1895" s="1260" t="s">
        <v>21744</v>
      </c>
      <c r="D1895" s="1260" t="s">
        <v>21745</v>
      </c>
      <c r="E1895" s="1260" t="s">
        <v>11251</v>
      </c>
      <c r="F1895" s="1260" t="s">
        <v>15764</v>
      </c>
      <c r="G1895" s="1260" t="s">
        <v>21746</v>
      </c>
      <c r="H1895" s="1260" t="s">
        <v>11153</v>
      </c>
      <c r="I1895" s="1260" t="s">
        <v>11243</v>
      </c>
      <c r="J1895" s="1259">
        <v>7430981</v>
      </c>
      <c r="K1895" s="1260" t="s">
        <v>11221</v>
      </c>
      <c r="L1895" s="1260" t="s">
        <v>11155</v>
      </c>
      <c r="M1895" s="1260" t="s">
        <v>1955</v>
      </c>
      <c r="N1895" s="1260" t="s">
        <v>21747</v>
      </c>
      <c r="O1895" s="1260" t="s">
        <v>21745</v>
      </c>
      <c r="P1895" s="1260" t="s">
        <v>21748</v>
      </c>
      <c r="Q1895" s="1260" t="s">
        <v>11223</v>
      </c>
      <c r="R1895" s="1260" t="s">
        <v>21749</v>
      </c>
      <c r="S1895" s="1259">
        <v>1</v>
      </c>
      <c r="T1895" s="1260" t="s">
        <v>21750</v>
      </c>
      <c r="U1895" s="1260" t="s">
        <v>11247</v>
      </c>
      <c r="V1895" s="1260" t="s">
        <v>21751</v>
      </c>
      <c r="W1895" s="1259">
        <v>0</v>
      </c>
      <c r="X1895" s="1259">
        <v>1007</v>
      </c>
      <c r="Y1895" s="1259">
        <v>0</v>
      </c>
    </row>
    <row r="1896" spans="1:25">
      <c r="A1896" s="1350">
        <v>11202000688</v>
      </c>
      <c r="B1896" s="1260"/>
      <c r="C1896" s="1260" t="s">
        <v>21752</v>
      </c>
      <c r="D1896" s="1260" t="s">
        <v>21753</v>
      </c>
      <c r="E1896" s="1260" t="s">
        <v>21754</v>
      </c>
      <c r="F1896" s="1260" t="s">
        <v>21557</v>
      </c>
      <c r="G1896" s="1260" t="s">
        <v>21755</v>
      </c>
      <c r="H1896" s="1260" t="s">
        <v>11153</v>
      </c>
      <c r="I1896" s="1260" t="s">
        <v>11164</v>
      </c>
      <c r="J1896" s="1259">
        <v>7430980</v>
      </c>
      <c r="K1896" s="1260" t="s">
        <v>11221</v>
      </c>
      <c r="L1896" s="1260" t="s">
        <v>11155</v>
      </c>
      <c r="M1896" s="1260" t="s">
        <v>2152</v>
      </c>
      <c r="N1896" s="1260" t="s">
        <v>21756</v>
      </c>
      <c r="O1896" s="1260" t="s">
        <v>21753</v>
      </c>
      <c r="P1896" s="1259">
        <v>8655066</v>
      </c>
      <c r="Q1896" s="1260" t="s">
        <v>11486</v>
      </c>
      <c r="R1896" s="1259">
        <v>8655066</v>
      </c>
      <c r="S1896" s="1259">
        <v>1</v>
      </c>
      <c r="T1896" s="1260"/>
      <c r="U1896" s="1260" t="s">
        <v>11290</v>
      </c>
      <c r="V1896" s="1260" t="s">
        <v>14783</v>
      </c>
      <c r="W1896" s="1259">
        <v>0</v>
      </c>
      <c r="X1896" s="1259">
        <v>1007</v>
      </c>
      <c r="Y1896" s="1259">
        <v>0</v>
      </c>
    </row>
    <row r="1897" spans="1:25">
      <c r="A1897" s="1350">
        <v>11202000687</v>
      </c>
      <c r="B1897" s="1260"/>
      <c r="C1897" s="1260" t="s">
        <v>21757</v>
      </c>
      <c r="D1897" s="1260" t="s">
        <v>21758</v>
      </c>
      <c r="E1897" s="1260" t="s">
        <v>11266</v>
      </c>
      <c r="F1897" s="1260" t="s">
        <v>21759</v>
      </c>
      <c r="G1897" s="1260" t="s">
        <v>21760</v>
      </c>
      <c r="H1897" s="1260" t="s">
        <v>11153</v>
      </c>
      <c r="I1897" s="1260" t="s">
        <v>11164</v>
      </c>
      <c r="J1897" s="1259">
        <v>7430979</v>
      </c>
      <c r="K1897" s="1260" t="s">
        <v>11221</v>
      </c>
      <c r="L1897" s="1260" t="s">
        <v>11155</v>
      </c>
      <c r="M1897" s="1260" t="s">
        <v>262</v>
      </c>
      <c r="N1897" s="1260"/>
      <c r="O1897" s="1260" t="s">
        <v>21758</v>
      </c>
      <c r="P1897" s="1260"/>
      <c r="Q1897" s="1260" t="s">
        <v>11596</v>
      </c>
      <c r="R1897" s="1260"/>
      <c r="S1897" s="1259">
        <v>1</v>
      </c>
      <c r="T1897" s="1260"/>
      <c r="U1897" s="1260"/>
      <c r="V1897" s="1260"/>
      <c r="W1897" s="1259">
        <v>0</v>
      </c>
      <c r="X1897" s="1259">
        <v>1007</v>
      </c>
      <c r="Y1897" s="1259">
        <v>0</v>
      </c>
    </row>
    <row r="1898" spans="1:25">
      <c r="A1898" s="1350">
        <v>11202000686</v>
      </c>
      <c r="B1898" s="1260" t="s">
        <v>21761</v>
      </c>
      <c r="C1898" s="1260" t="s">
        <v>21762</v>
      </c>
      <c r="D1898" s="1260" t="s">
        <v>21763</v>
      </c>
      <c r="E1898" s="1260" t="s">
        <v>12993</v>
      </c>
      <c r="F1898" s="1260" t="s">
        <v>21764</v>
      </c>
      <c r="G1898" s="1260" t="s">
        <v>21765</v>
      </c>
      <c r="H1898" s="1260" t="s">
        <v>11153</v>
      </c>
      <c r="I1898" s="1260" t="s">
        <v>11164</v>
      </c>
      <c r="J1898" s="1259">
        <v>7430978</v>
      </c>
      <c r="K1898" s="1260" t="s">
        <v>11221</v>
      </c>
      <c r="L1898" s="1260" t="s">
        <v>11155</v>
      </c>
      <c r="M1898" s="1260" t="s">
        <v>2095</v>
      </c>
      <c r="N1898" s="1260" t="s">
        <v>21766</v>
      </c>
      <c r="O1898" s="1260" t="s">
        <v>21763</v>
      </c>
      <c r="P1898" s="1260" t="s">
        <v>21767</v>
      </c>
      <c r="Q1898" s="1260" t="s">
        <v>12838</v>
      </c>
      <c r="R1898" s="1260" t="s">
        <v>21768</v>
      </c>
      <c r="S1898" s="1259">
        <v>1</v>
      </c>
      <c r="T1898" s="1260" t="s">
        <v>21769</v>
      </c>
      <c r="U1898" s="1260" t="s">
        <v>11405</v>
      </c>
      <c r="V1898" s="1260" t="s">
        <v>20792</v>
      </c>
      <c r="W1898" s="1259">
        <v>0</v>
      </c>
      <c r="X1898" s="1259">
        <v>1007</v>
      </c>
      <c r="Y1898" s="1259">
        <v>0</v>
      </c>
    </row>
    <row r="1899" spans="1:25">
      <c r="A1899" s="1350">
        <v>11202000685</v>
      </c>
      <c r="B1899" s="1260" t="s">
        <v>21770</v>
      </c>
      <c r="C1899" s="1260" t="s">
        <v>21771</v>
      </c>
      <c r="D1899" s="1260" t="s">
        <v>21772</v>
      </c>
      <c r="E1899" s="1260" t="s">
        <v>11190</v>
      </c>
      <c r="F1899" s="1260" t="s">
        <v>15764</v>
      </c>
      <c r="G1899" s="1260" t="s">
        <v>21773</v>
      </c>
      <c r="H1899" s="1260" t="s">
        <v>11153</v>
      </c>
      <c r="I1899" s="1260" t="s">
        <v>11243</v>
      </c>
      <c r="J1899" s="1259">
        <v>7430977</v>
      </c>
      <c r="K1899" s="1260" t="s">
        <v>11221</v>
      </c>
      <c r="L1899" s="1260" t="s">
        <v>11155</v>
      </c>
      <c r="M1899" s="1260" t="s">
        <v>1955</v>
      </c>
      <c r="N1899" s="1260" t="s">
        <v>21774</v>
      </c>
      <c r="O1899" s="1260" t="s">
        <v>21772</v>
      </c>
      <c r="P1899" s="1260"/>
      <c r="Q1899" s="1260" t="s">
        <v>21775</v>
      </c>
      <c r="R1899" s="1260" t="s">
        <v>21776</v>
      </c>
      <c r="S1899" s="1259">
        <v>1</v>
      </c>
      <c r="T1899" s="1260"/>
      <c r="U1899" s="1260" t="s">
        <v>11247</v>
      </c>
      <c r="V1899" s="1260" t="s">
        <v>21777</v>
      </c>
      <c r="W1899" s="1259">
        <v>0</v>
      </c>
      <c r="X1899" s="1259">
        <v>1007</v>
      </c>
      <c r="Y1899" s="1259">
        <v>0</v>
      </c>
    </row>
    <row r="1900" spans="1:25">
      <c r="A1900" s="1350">
        <v>11202000684</v>
      </c>
      <c r="B1900" s="1260" t="s">
        <v>21778</v>
      </c>
      <c r="C1900" s="1260" t="s">
        <v>21779</v>
      </c>
      <c r="D1900" s="1260" t="s">
        <v>21780</v>
      </c>
      <c r="E1900" s="1260" t="s">
        <v>11203</v>
      </c>
      <c r="F1900" s="1260" t="s">
        <v>21781</v>
      </c>
      <c r="G1900" s="1260" t="s">
        <v>21782</v>
      </c>
      <c r="H1900" s="1260" t="s">
        <v>11153</v>
      </c>
      <c r="I1900" s="1260" t="s">
        <v>11164</v>
      </c>
      <c r="J1900" s="1259">
        <v>7430976</v>
      </c>
      <c r="K1900" s="1260" t="s">
        <v>11221</v>
      </c>
      <c r="L1900" s="1260" t="s">
        <v>11155</v>
      </c>
      <c r="M1900" s="1260" t="s">
        <v>1432</v>
      </c>
      <c r="N1900" s="1260" t="s">
        <v>21783</v>
      </c>
      <c r="O1900" s="1260" t="s">
        <v>21780</v>
      </c>
      <c r="P1900" s="1260" t="s">
        <v>21784</v>
      </c>
      <c r="Q1900" s="1260" t="s">
        <v>11985</v>
      </c>
      <c r="R1900" s="1260" t="s">
        <v>21785</v>
      </c>
      <c r="S1900" s="1259">
        <v>1</v>
      </c>
      <c r="T1900" s="1260" t="s">
        <v>21786</v>
      </c>
      <c r="U1900" s="1260" t="s">
        <v>11290</v>
      </c>
      <c r="V1900" s="1260" t="s">
        <v>13036</v>
      </c>
      <c r="W1900" s="1259">
        <v>0</v>
      </c>
      <c r="X1900" s="1259">
        <v>1007</v>
      </c>
      <c r="Y1900" s="1259">
        <v>0</v>
      </c>
    </row>
    <row r="1901" spans="1:25">
      <c r="A1901" s="1350">
        <v>11202000683</v>
      </c>
      <c r="B1901" s="1260"/>
      <c r="C1901" s="1260" t="s">
        <v>21787</v>
      </c>
      <c r="D1901" s="1260" t="s">
        <v>13183</v>
      </c>
      <c r="E1901" s="1260" t="s">
        <v>11190</v>
      </c>
      <c r="F1901" s="1260" t="s">
        <v>18612</v>
      </c>
      <c r="G1901" s="1260" t="s">
        <v>21788</v>
      </c>
      <c r="H1901" s="1260" t="s">
        <v>11153</v>
      </c>
      <c r="I1901" s="1260" t="s">
        <v>10976</v>
      </c>
      <c r="J1901" s="1259">
        <v>7430975</v>
      </c>
      <c r="K1901" s="1260" t="s">
        <v>11221</v>
      </c>
      <c r="L1901" s="1260" t="s">
        <v>11155</v>
      </c>
      <c r="M1901" s="1260" t="s">
        <v>768</v>
      </c>
      <c r="N1901" s="1260" t="s">
        <v>14933</v>
      </c>
      <c r="O1901" s="1260" t="s">
        <v>13183</v>
      </c>
      <c r="P1901" s="1260" t="s">
        <v>21789</v>
      </c>
      <c r="Q1901" s="1260"/>
      <c r="R1901" s="1260"/>
      <c r="S1901" s="1259">
        <v>1</v>
      </c>
      <c r="T1901" s="1260"/>
      <c r="U1901" s="1260" t="s">
        <v>11158</v>
      </c>
      <c r="V1901" s="1260" t="s">
        <v>11762</v>
      </c>
      <c r="W1901" s="1259">
        <v>0</v>
      </c>
      <c r="X1901" s="1259">
        <v>1007</v>
      </c>
      <c r="Y1901" s="1259">
        <v>0</v>
      </c>
    </row>
    <row r="1902" spans="1:25">
      <c r="A1902" s="1350">
        <v>11202000682</v>
      </c>
      <c r="B1902" s="1260"/>
      <c r="C1902" s="1260" t="s">
        <v>21790</v>
      </c>
      <c r="D1902" s="1260" t="s">
        <v>21791</v>
      </c>
      <c r="E1902" s="1260" t="s">
        <v>11190</v>
      </c>
      <c r="F1902" s="1260" t="s">
        <v>20520</v>
      </c>
      <c r="G1902" s="1260" t="s">
        <v>21792</v>
      </c>
      <c r="H1902" s="1260" t="s">
        <v>11153</v>
      </c>
      <c r="I1902" s="1260" t="s">
        <v>10976</v>
      </c>
      <c r="J1902" s="1259">
        <v>7430974</v>
      </c>
      <c r="K1902" s="1260" t="s">
        <v>11375</v>
      </c>
      <c r="L1902" s="1260" t="s">
        <v>11155</v>
      </c>
      <c r="M1902" s="1260" t="s">
        <v>1917</v>
      </c>
      <c r="N1902" s="1260" t="s">
        <v>21793</v>
      </c>
      <c r="O1902" s="1260" t="s">
        <v>21791</v>
      </c>
      <c r="P1902" s="1260" t="s">
        <v>21794</v>
      </c>
      <c r="Q1902" s="1260"/>
      <c r="R1902" s="1260"/>
      <c r="S1902" s="1259">
        <v>1</v>
      </c>
      <c r="T1902" s="1260"/>
      <c r="U1902" s="1260" t="s">
        <v>11158</v>
      </c>
      <c r="V1902" s="1260" t="s">
        <v>12735</v>
      </c>
      <c r="W1902" s="1259">
        <v>0</v>
      </c>
      <c r="X1902" s="1259">
        <v>1008</v>
      </c>
      <c r="Y1902" s="1259">
        <v>0</v>
      </c>
    </row>
    <row r="1903" spans="1:25">
      <c r="A1903" s="1350">
        <v>11202000681</v>
      </c>
      <c r="B1903" s="1260"/>
      <c r="C1903" s="1260" t="s">
        <v>21795</v>
      </c>
      <c r="D1903" s="1260" t="s">
        <v>21796</v>
      </c>
      <c r="E1903" s="1260" t="s">
        <v>11190</v>
      </c>
      <c r="F1903" s="1260"/>
      <c r="G1903" s="1260"/>
      <c r="H1903" s="1260" t="s">
        <v>11153</v>
      </c>
      <c r="I1903" s="1260" t="s">
        <v>10976</v>
      </c>
      <c r="J1903" s="1259">
        <v>7430973</v>
      </c>
      <c r="K1903" s="1260" t="s">
        <v>11221</v>
      </c>
      <c r="L1903" s="1260" t="s">
        <v>11275</v>
      </c>
      <c r="M1903" s="1260" t="s">
        <v>2533</v>
      </c>
      <c r="N1903" s="1260" t="s">
        <v>21797</v>
      </c>
      <c r="O1903" s="1260" t="s">
        <v>21796</v>
      </c>
      <c r="P1903" s="1260"/>
      <c r="Q1903" s="1260"/>
      <c r="R1903" s="1260"/>
      <c r="S1903" s="1259">
        <v>1</v>
      </c>
      <c r="T1903" s="1260"/>
      <c r="U1903" s="1260" t="s">
        <v>11158</v>
      </c>
      <c r="V1903" s="1260" t="s">
        <v>11762</v>
      </c>
      <c r="W1903" s="1259">
        <v>0</v>
      </c>
      <c r="X1903" s="1259">
        <v>1007</v>
      </c>
      <c r="Y1903" s="1259">
        <v>2</v>
      </c>
    </row>
    <row r="1904" spans="1:25">
      <c r="A1904" s="1350">
        <v>11202000680</v>
      </c>
      <c r="B1904" s="1260"/>
      <c r="C1904" s="1260" t="s">
        <v>21798</v>
      </c>
      <c r="D1904" s="1260" t="s">
        <v>21799</v>
      </c>
      <c r="E1904" s="1260" t="s">
        <v>11190</v>
      </c>
      <c r="F1904" s="1260"/>
      <c r="G1904" s="1260"/>
      <c r="H1904" s="1260" t="s">
        <v>11153</v>
      </c>
      <c r="I1904" s="1260" t="s">
        <v>10976</v>
      </c>
      <c r="J1904" s="1259">
        <v>7430972</v>
      </c>
      <c r="K1904" s="1260" t="s">
        <v>11221</v>
      </c>
      <c r="L1904" s="1260" t="s">
        <v>11275</v>
      </c>
      <c r="M1904" s="1260" t="s">
        <v>2533</v>
      </c>
      <c r="N1904" s="1260" t="s">
        <v>21800</v>
      </c>
      <c r="O1904" s="1260" t="s">
        <v>21799</v>
      </c>
      <c r="P1904" s="1260"/>
      <c r="Q1904" s="1260"/>
      <c r="R1904" s="1260"/>
      <c r="S1904" s="1259">
        <v>1</v>
      </c>
      <c r="T1904" s="1260" t="s">
        <v>12132</v>
      </c>
      <c r="U1904" s="1260"/>
      <c r="V1904" s="1260"/>
      <c r="W1904" s="1259">
        <v>0</v>
      </c>
      <c r="X1904" s="1259">
        <v>1007</v>
      </c>
      <c r="Y1904" s="1259">
        <v>2</v>
      </c>
    </row>
    <row r="1905" spans="1:25">
      <c r="A1905" s="1350">
        <v>11202000679</v>
      </c>
      <c r="B1905" s="1260" t="s">
        <v>21801</v>
      </c>
      <c r="C1905" s="1260" t="s">
        <v>21802</v>
      </c>
      <c r="D1905" s="1260" t="s">
        <v>21803</v>
      </c>
      <c r="E1905" s="1260" t="s">
        <v>11311</v>
      </c>
      <c r="F1905" s="1260" t="s">
        <v>18876</v>
      </c>
      <c r="G1905" s="1260" t="s">
        <v>21804</v>
      </c>
      <c r="H1905" s="1260" t="s">
        <v>11153</v>
      </c>
      <c r="I1905" s="1260" t="s">
        <v>10977</v>
      </c>
      <c r="J1905" s="1259">
        <v>7430971</v>
      </c>
      <c r="K1905" s="1260" t="s">
        <v>11221</v>
      </c>
      <c r="L1905" s="1260" t="s">
        <v>11155</v>
      </c>
      <c r="M1905" s="1260" t="s">
        <v>2603</v>
      </c>
      <c r="N1905" s="1260" t="s">
        <v>21805</v>
      </c>
      <c r="O1905" s="1260" t="s">
        <v>21803</v>
      </c>
      <c r="P1905" s="1260" t="s">
        <v>21806</v>
      </c>
      <c r="Q1905" s="1260" t="s">
        <v>18952</v>
      </c>
      <c r="R1905" s="1260" t="s">
        <v>21806</v>
      </c>
      <c r="S1905" s="1259">
        <v>1</v>
      </c>
      <c r="T1905" s="1260" t="s">
        <v>21807</v>
      </c>
      <c r="U1905" s="1260" t="s">
        <v>15806</v>
      </c>
      <c r="V1905" s="1260" t="s">
        <v>21808</v>
      </c>
      <c r="W1905" s="1259">
        <v>0</v>
      </c>
      <c r="X1905" s="1259">
        <v>1007</v>
      </c>
      <c r="Y1905" s="1259">
        <v>0</v>
      </c>
    </row>
    <row r="1906" spans="1:25">
      <c r="A1906" s="1350">
        <v>11202000678</v>
      </c>
      <c r="B1906" s="1260" t="s">
        <v>21809</v>
      </c>
      <c r="C1906" s="1260" t="s">
        <v>21810</v>
      </c>
      <c r="D1906" s="1260" t="s">
        <v>21811</v>
      </c>
      <c r="E1906" s="1260" t="s">
        <v>11190</v>
      </c>
      <c r="F1906" s="1260"/>
      <c r="G1906" s="1260"/>
      <c r="H1906" s="1260" t="s">
        <v>11153</v>
      </c>
      <c r="I1906" s="1260" t="s">
        <v>11364</v>
      </c>
      <c r="J1906" s="1259">
        <v>7430970</v>
      </c>
      <c r="K1906" s="1260" t="s">
        <v>11221</v>
      </c>
      <c r="L1906" s="1260" t="s">
        <v>11275</v>
      </c>
      <c r="M1906" s="1260" t="s">
        <v>2197</v>
      </c>
      <c r="N1906" s="1260" t="s">
        <v>21812</v>
      </c>
      <c r="O1906" s="1260" t="s">
        <v>21811</v>
      </c>
      <c r="P1906" s="1260"/>
      <c r="Q1906" s="1260" t="s">
        <v>21813</v>
      </c>
      <c r="R1906" s="1260" t="s">
        <v>21814</v>
      </c>
      <c r="S1906" s="1259">
        <v>1</v>
      </c>
      <c r="T1906" s="1260"/>
      <c r="U1906" s="1260" t="s">
        <v>11369</v>
      </c>
      <c r="V1906" s="1260" t="s">
        <v>21815</v>
      </c>
      <c r="W1906" s="1259">
        <v>0</v>
      </c>
      <c r="X1906" s="1259">
        <v>1007</v>
      </c>
      <c r="Y1906" s="1259">
        <v>2</v>
      </c>
    </row>
    <row r="1907" spans="1:25">
      <c r="A1907" s="1350">
        <v>11202000677</v>
      </c>
      <c r="B1907" s="1260" t="s">
        <v>21816</v>
      </c>
      <c r="C1907" s="1260" t="s">
        <v>21817</v>
      </c>
      <c r="D1907" s="1260" t="s">
        <v>21818</v>
      </c>
      <c r="E1907" s="1260" t="s">
        <v>11190</v>
      </c>
      <c r="F1907" s="1260" t="s">
        <v>11362</v>
      </c>
      <c r="G1907" s="1260" t="s">
        <v>21819</v>
      </c>
      <c r="H1907" s="1260" t="s">
        <v>11153</v>
      </c>
      <c r="I1907" s="1260" t="s">
        <v>11364</v>
      </c>
      <c r="J1907" s="1259">
        <v>7430969</v>
      </c>
      <c r="K1907" s="1260" t="s">
        <v>11221</v>
      </c>
      <c r="L1907" s="1260" t="s">
        <v>11385</v>
      </c>
      <c r="M1907" s="1260" t="s">
        <v>2197</v>
      </c>
      <c r="N1907" s="1260" t="s">
        <v>21820</v>
      </c>
      <c r="O1907" s="1260" t="s">
        <v>21818</v>
      </c>
      <c r="P1907" s="1260"/>
      <c r="Q1907" s="1260" t="s">
        <v>21813</v>
      </c>
      <c r="R1907" s="1260" t="s">
        <v>21814</v>
      </c>
      <c r="S1907" s="1259">
        <v>1</v>
      </c>
      <c r="T1907" s="1260"/>
      <c r="U1907" s="1260" t="s">
        <v>11369</v>
      </c>
      <c r="V1907" s="1260" t="s">
        <v>21815</v>
      </c>
      <c r="W1907" s="1259">
        <v>0</v>
      </c>
      <c r="X1907" s="1259">
        <v>1007</v>
      </c>
      <c r="Y1907" s="1259">
        <v>1</v>
      </c>
    </row>
    <row r="1908" spans="1:25">
      <c r="A1908" s="1350">
        <v>11202000676</v>
      </c>
      <c r="B1908" s="1260" t="s">
        <v>21821</v>
      </c>
      <c r="C1908" s="1260" t="s">
        <v>21822</v>
      </c>
      <c r="D1908" s="1260" t="s">
        <v>21823</v>
      </c>
      <c r="E1908" s="1260" t="s">
        <v>11251</v>
      </c>
      <c r="F1908" s="1260" t="s">
        <v>21781</v>
      </c>
      <c r="G1908" s="1260" t="s">
        <v>21824</v>
      </c>
      <c r="H1908" s="1260" t="s">
        <v>11153</v>
      </c>
      <c r="I1908" s="1260" t="s">
        <v>11164</v>
      </c>
      <c r="J1908" s="1259">
        <v>7430968</v>
      </c>
      <c r="K1908" s="1260" t="s">
        <v>11221</v>
      </c>
      <c r="L1908" s="1260" t="s">
        <v>11155</v>
      </c>
      <c r="M1908" s="1260" t="s">
        <v>2163</v>
      </c>
      <c r="N1908" s="1260" t="s">
        <v>21825</v>
      </c>
      <c r="O1908" s="1260" t="s">
        <v>21823</v>
      </c>
      <c r="P1908" s="1260" t="s">
        <v>21826</v>
      </c>
      <c r="Q1908" s="1260" t="s">
        <v>11658</v>
      </c>
      <c r="R1908" s="1260" t="s">
        <v>21827</v>
      </c>
      <c r="S1908" s="1259">
        <v>1</v>
      </c>
      <c r="T1908" s="1260" t="s">
        <v>21828</v>
      </c>
      <c r="U1908" s="1260" t="s">
        <v>11269</v>
      </c>
      <c r="V1908" s="1260" t="s">
        <v>12311</v>
      </c>
      <c r="W1908" s="1259">
        <v>0</v>
      </c>
      <c r="X1908" s="1259">
        <v>1007</v>
      </c>
      <c r="Y1908" s="1259">
        <v>0</v>
      </c>
    </row>
    <row r="1909" spans="1:25">
      <c r="A1909" s="1350">
        <v>11202000675</v>
      </c>
      <c r="B1909" s="1260"/>
      <c r="C1909" s="1260" t="s">
        <v>21829</v>
      </c>
      <c r="D1909" s="1260" t="s">
        <v>21830</v>
      </c>
      <c r="E1909" s="1260" t="s">
        <v>11190</v>
      </c>
      <c r="F1909" s="1260"/>
      <c r="G1909" s="1260"/>
      <c r="H1909" s="1260" t="s">
        <v>11153</v>
      </c>
      <c r="I1909" s="1260" t="s">
        <v>10976</v>
      </c>
      <c r="J1909" s="1259">
        <v>7430967</v>
      </c>
      <c r="K1909" s="1260" t="s">
        <v>11221</v>
      </c>
      <c r="L1909" s="1260" t="s">
        <v>11275</v>
      </c>
      <c r="M1909" s="1260" t="s">
        <v>2533</v>
      </c>
      <c r="N1909" s="1260" t="s">
        <v>21831</v>
      </c>
      <c r="O1909" s="1260" t="s">
        <v>21830</v>
      </c>
      <c r="P1909" s="1260" t="s">
        <v>21832</v>
      </c>
      <c r="Q1909" s="1260"/>
      <c r="R1909" s="1259">
        <v>8862626</v>
      </c>
      <c r="S1909" s="1259">
        <v>1</v>
      </c>
      <c r="T1909" s="1260"/>
      <c r="U1909" s="1260" t="s">
        <v>11158</v>
      </c>
      <c r="V1909" s="1260" t="s">
        <v>11762</v>
      </c>
      <c r="W1909" s="1259">
        <v>0</v>
      </c>
      <c r="X1909" s="1259">
        <v>1007</v>
      </c>
      <c r="Y1909" s="1259">
        <v>2</v>
      </c>
    </row>
    <row r="1910" spans="1:25">
      <c r="A1910" s="1350">
        <v>11202000674</v>
      </c>
      <c r="B1910" s="1260"/>
      <c r="C1910" s="1260" t="s">
        <v>21833</v>
      </c>
      <c r="D1910" s="1260" t="s">
        <v>21834</v>
      </c>
      <c r="E1910" s="1260" t="s">
        <v>11190</v>
      </c>
      <c r="F1910" s="1260"/>
      <c r="G1910" s="1260"/>
      <c r="H1910" s="1260" t="s">
        <v>11153</v>
      </c>
      <c r="I1910" s="1260" t="s">
        <v>10976</v>
      </c>
      <c r="J1910" s="1259">
        <v>7430966</v>
      </c>
      <c r="K1910" s="1260" t="s">
        <v>11221</v>
      </c>
      <c r="L1910" s="1260" t="s">
        <v>11275</v>
      </c>
      <c r="M1910" s="1260" t="s">
        <v>2533</v>
      </c>
      <c r="N1910" s="1260" t="s">
        <v>21835</v>
      </c>
      <c r="O1910" s="1260" t="s">
        <v>21834</v>
      </c>
      <c r="P1910" s="1260" t="s">
        <v>21836</v>
      </c>
      <c r="Q1910" s="1260"/>
      <c r="R1910" s="1260"/>
      <c r="S1910" s="1259">
        <v>1</v>
      </c>
      <c r="T1910" s="1260"/>
      <c r="U1910" s="1260" t="s">
        <v>11158</v>
      </c>
      <c r="V1910" s="1260" t="s">
        <v>11762</v>
      </c>
      <c r="W1910" s="1259">
        <v>0</v>
      </c>
      <c r="X1910" s="1259">
        <v>1007</v>
      </c>
      <c r="Y1910" s="1259">
        <v>2</v>
      </c>
    </row>
    <row r="1911" spans="1:25">
      <c r="A1911" s="1350">
        <v>11202000673</v>
      </c>
      <c r="B1911" s="1260" t="s">
        <v>21837</v>
      </c>
      <c r="C1911" s="1260" t="s">
        <v>21838</v>
      </c>
      <c r="D1911" s="1260" t="s">
        <v>21839</v>
      </c>
      <c r="E1911" s="1260" t="s">
        <v>11190</v>
      </c>
      <c r="F1911" s="1260"/>
      <c r="G1911" s="1260"/>
      <c r="H1911" s="1260" t="s">
        <v>11153</v>
      </c>
      <c r="I1911" s="1260" t="s">
        <v>10976</v>
      </c>
      <c r="J1911" s="1259">
        <v>7430965</v>
      </c>
      <c r="K1911" s="1260" t="s">
        <v>11221</v>
      </c>
      <c r="L1911" s="1260" t="s">
        <v>11275</v>
      </c>
      <c r="M1911" s="1260" t="s">
        <v>2533</v>
      </c>
      <c r="N1911" s="1260" t="s">
        <v>21840</v>
      </c>
      <c r="O1911" s="1260" t="s">
        <v>21839</v>
      </c>
      <c r="P1911" s="1260" t="s">
        <v>21841</v>
      </c>
      <c r="Q1911" s="1260" t="s">
        <v>21842</v>
      </c>
      <c r="R1911" s="1260" t="s">
        <v>21841</v>
      </c>
      <c r="S1911" s="1259">
        <v>1</v>
      </c>
      <c r="T1911" s="1260"/>
      <c r="U1911" s="1260" t="s">
        <v>11158</v>
      </c>
      <c r="V1911" s="1260" t="s">
        <v>11762</v>
      </c>
      <c r="W1911" s="1259">
        <v>0</v>
      </c>
      <c r="X1911" s="1259">
        <v>1007</v>
      </c>
      <c r="Y1911" s="1259">
        <v>2</v>
      </c>
    </row>
    <row r="1912" spans="1:25">
      <c r="A1912" s="1350">
        <v>11202000672</v>
      </c>
      <c r="B1912" s="1260"/>
      <c r="C1912" s="1260" t="s">
        <v>21843</v>
      </c>
      <c r="D1912" s="1260" t="s">
        <v>21844</v>
      </c>
      <c r="E1912" s="1260" t="s">
        <v>11509</v>
      </c>
      <c r="F1912" s="1260" t="s">
        <v>18612</v>
      </c>
      <c r="G1912" s="1260" t="s">
        <v>21845</v>
      </c>
      <c r="H1912" s="1260" t="s">
        <v>11153</v>
      </c>
      <c r="I1912" s="1260" t="s">
        <v>10976</v>
      </c>
      <c r="J1912" s="1259">
        <v>7430964</v>
      </c>
      <c r="K1912" s="1260" t="s">
        <v>11221</v>
      </c>
      <c r="L1912" s="1260" t="s">
        <v>11155</v>
      </c>
      <c r="M1912" s="1260" t="s">
        <v>2536</v>
      </c>
      <c r="N1912" s="1260" t="s">
        <v>21846</v>
      </c>
      <c r="O1912" s="1260" t="s">
        <v>21844</v>
      </c>
      <c r="P1912" s="1260" t="s">
        <v>21847</v>
      </c>
      <c r="Q1912" s="1260"/>
      <c r="R1912" s="1260" t="s">
        <v>21848</v>
      </c>
      <c r="S1912" s="1259">
        <v>1</v>
      </c>
      <c r="T1912" s="1260"/>
      <c r="U1912" s="1260" t="s">
        <v>11158</v>
      </c>
      <c r="V1912" s="1260" t="s">
        <v>11216</v>
      </c>
      <c r="W1912" s="1259">
        <v>0</v>
      </c>
      <c r="X1912" s="1259">
        <v>1007</v>
      </c>
      <c r="Y1912" s="1259">
        <v>0</v>
      </c>
    </row>
    <row r="1913" spans="1:25">
      <c r="A1913" s="1350">
        <v>11202000671</v>
      </c>
      <c r="B1913" s="1260" t="s">
        <v>21849</v>
      </c>
      <c r="C1913" s="1260" t="s">
        <v>21843</v>
      </c>
      <c r="D1913" s="1260" t="s">
        <v>21850</v>
      </c>
      <c r="E1913" s="1260" t="s">
        <v>12993</v>
      </c>
      <c r="F1913" s="1260" t="s">
        <v>11522</v>
      </c>
      <c r="G1913" s="1260" t="s">
        <v>21851</v>
      </c>
      <c r="H1913" s="1260" t="s">
        <v>11153</v>
      </c>
      <c r="I1913" s="1260" t="s">
        <v>11177</v>
      </c>
      <c r="J1913" s="1259">
        <v>7430963</v>
      </c>
      <c r="K1913" s="1260" t="s">
        <v>11221</v>
      </c>
      <c r="L1913" s="1260" t="s">
        <v>11155</v>
      </c>
      <c r="M1913" s="1260" t="s">
        <v>1654</v>
      </c>
      <c r="N1913" s="1260" t="s">
        <v>21852</v>
      </c>
      <c r="O1913" s="1260" t="s">
        <v>21850</v>
      </c>
      <c r="P1913" s="1260" t="s">
        <v>21853</v>
      </c>
      <c r="Q1913" s="1260" t="s">
        <v>11471</v>
      </c>
      <c r="R1913" s="1260" t="s">
        <v>21853</v>
      </c>
      <c r="S1913" s="1259">
        <v>1</v>
      </c>
      <c r="T1913" s="1260" t="s">
        <v>21854</v>
      </c>
      <c r="U1913" s="1260" t="s">
        <v>11182</v>
      </c>
      <c r="V1913" s="1260" t="s">
        <v>12041</v>
      </c>
      <c r="W1913" s="1259">
        <v>0</v>
      </c>
      <c r="X1913" s="1259">
        <v>1007</v>
      </c>
      <c r="Y1913" s="1259">
        <v>0</v>
      </c>
    </row>
    <row r="1914" spans="1:25">
      <c r="A1914" s="1350">
        <v>11202000670</v>
      </c>
      <c r="B1914" s="1260" t="s">
        <v>21855</v>
      </c>
      <c r="C1914" s="1260" t="s">
        <v>21856</v>
      </c>
      <c r="D1914" s="1260" t="s">
        <v>21857</v>
      </c>
      <c r="E1914" s="1260" t="s">
        <v>11203</v>
      </c>
      <c r="F1914" s="1260" t="s">
        <v>16090</v>
      </c>
      <c r="G1914" s="1260" t="s">
        <v>21858</v>
      </c>
      <c r="H1914" s="1260" t="s">
        <v>11153</v>
      </c>
      <c r="I1914" s="1260" t="s">
        <v>10976</v>
      </c>
      <c r="J1914" s="1259">
        <v>7430962</v>
      </c>
      <c r="K1914" s="1260" t="s">
        <v>11375</v>
      </c>
      <c r="L1914" s="1260" t="s">
        <v>11155</v>
      </c>
      <c r="M1914" s="1260" t="s">
        <v>2529</v>
      </c>
      <c r="N1914" s="1260" t="s">
        <v>21859</v>
      </c>
      <c r="O1914" s="1260" t="s">
        <v>21857</v>
      </c>
      <c r="P1914" s="1260" t="s">
        <v>21860</v>
      </c>
      <c r="Q1914" s="1260" t="s">
        <v>11867</v>
      </c>
      <c r="R1914" s="1260" t="s">
        <v>21860</v>
      </c>
      <c r="S1914" s="1259">
        <v>1</v>
      </c>
      <c r="T1914" s="1260" t="s">
        <v>21861</v>
      </c>
      <c r="U1914" s="1260" t="s">
        <v>11231</v>
      </c>
      <c r="V1914" s="1260" t="s">
        <v>12126</v>
      </c>
      <c r="W1914" s="1259">
        <v>0</v>
      </c>
      <c r="X1914" s="1259">
        <v>1008</v>
      </c>
      <c r="Y1914" s="1259">
        <v>0</v>
      </c>
    </row>
    <row r="1915" spans="1:25">
      <c r="A1915" s="1350">
        <v>11202000669</v>
      </c>
      <c r="B1915" s="1260"/>
      <c r="C1915" s="1260" t="s">
        <v>21862</v>
      </c>
      <c r="D1915" s="1260" t="s">
        <v>21863</v>
      </c>
      <c r="E1915" s="1260" t="s">
        <v>11509</v>
      </c>
      <c r="F1915" s="1260" t="s">
        <v>11522</v>
      </c>
      <c r="G1915" s="1260" t="s">
        <v>21864</v>
      </c>
      <c r="H1915" s="1260" t="s">
        <v>11153</v>
      </c>
      <c r="I1915" s="1260" t="s">
        <v>11177</v>
      </c>
      <c r="J1915" s="1259">
        <v>7430961</v>
      </c>
      <c r="K1915" s="1260" t="s">
        <v>11221</v>
      </c>
      <c r="L1915" s="1260" t="s">
        <v>11155</v>
      </c>
      <c r="M1915" s="1260" t="s">
        <v>2581</v>
      </c>
      <c r="N1915" s="1260" t="s">
        <v>21865</v>
      </c>
      <c r="O1915" s="1260" t="s">
        <v>21863</v>
      </c>
      <c r="P1915" s="1260" t="s">
        <v>21866</v>
      </c>
      <c r="Q1915" s="1260"/>
      <c r="R1915" s="1260" t="s">
        <v>21867</v>
      </c>
      <c r="S1915" s="1259">
        <v>1</v>
      </c>
      <c r="T1915" s="1260"/>
      <c r="U1915" s="1260" t="s">
        <v>11209</v>
      </c>
      <c r="V1915" s="1260" t="s">
        <v>13282</v>
      </c>
      <c r="W1915" s="1259">
        <v>0</v>
      </c>
      <c r="X1915" s="1259">
        <v>1007</v>
      </c>
      <c r="Y1915" s="1259">
        <v>0</v>
      </c>
    </row>
    <row r="1916" spans="1:25">
      <c r="A1916" s="1350">
        <v>11202000668</v>
      </c>
      <c r="B1916" s="1260"/>
      <c r="C1916" s="1260" t="s">
        <v>21868</v>
      </c>
      <c r="D1916" s="1260" t="s">
        <v>18830</v>
      </c>
      <c r="E1916" s="1260" t="s">
        <v>11702</v>
      </c>
      <c r="F1916" s="1260" t="s">
        <v>21650</v>
      </c>
      <c r="G1916" s="1260" t="s">
        <v>21869</v>
      </c>
      <c r="H1916" s="1260" t="s">
        <v>11153</v>
      </c>
      <c r="I1916" s="1260" t="s">
        <v>10976</v>
      </c>
      <c r="J1916" s="1259">
        <v>7430960</v>
      </c>
      <c r="K1916" s="1260" t="s">
        <v>11221</v>
      </c>
      <c r="L1916" s="1260" t="s">
        <v>11155</v>
      </c>
      <c r="M1916" s="1260" t="s">
        <v>2026</v>
      </c>
      <c r="N1916" s="1260" t="s">
        <v>18832</v>
      </c>
      <c r="O1916" s="1260" t="s">
        <v>18830</v>
      </c>
      <c r="P1916" s="1260" t="s">
        <v>18833</v>
      </c>
      <c r="Q1916" s="1260"/>
      <c r="R1916" s="1260"/>
      <c r="S1916" s="1259">
        <v>1</v>
      </c>
      <c r="T1916" s="1260"/>
      <c r="U1916" s="1260" t="s">
        <v>11396</v>
      </c>
      <c r="V1916" s="1260" t="s">
        <v>11988</v>
      </c>
      <c r="W1916" s="1259">
        <v>0</v>
      </c>
      <c r="X1916" s="1259">
        <v>1007</v>
      </c>
      <c r="Y1916" s="1259">
        <v>0</v>
      </c>
    </row>
    <row r="1917" spans="1:25">
      <c r="A1917" s="1350">
        <v>11202000667</v>
      </c>
      <c r="B1917" s="1260"/>
      <c r="C1917" s="1260" t="s">
        <v>21870</v>
      </c>
      <c r="D1917" s="1260" t="s">
        <v>21871</v>
      </c>
      <c r="E1917" s="1260" t="s">
        <v>11190</v>
      </c>
      <c r="F1917" s="1260" t="s">
        <v>21872</v>
      </c>
      <c r="G1917" s="1260" t="s">
        <v>21873</v>
      </c>
      <c r="H1917" s="1260" t="s">
        <v>11153</v>
      </c>
      <c r="I1917" s="1260" t="s">
        <v>10976</v>
      </c>
      <c r="J1917" s="1259">
        <v>7430959</v>
      </c>
      <c r="K1917" s="1260" t="s">
        <v>11375</v>
      </c>
      <c r="L1917" s="1260" t="s">
        <v>11155</v>
      </c>
      <c r="M1917" s="1260" t="s">
        <v>2285</v>
      </c>
      <c r="N1917" s="1260" t="s">
        <v>21874</v>
      </c>
      <c r="O1917" s="1260" t="s">
        <v>21871</v>
      </c>
      <c r="P1917" s="1260"/>
      <c r="Q1917" s="1260" t="s">
        <v>21875</v>
      </c>
      <c r="R1917" s="1260" t="s">
        <v>21876</v>
      </c>
      <c r="S1917" s="1259">
        <v>1</v>
      </c>
      <c r="T1917" s="1260"/>
      <c r="U1917" s="1260" t="s">
        <v>12408</v>
      </c>
      <c r="V1917" s="1260" t="s">
        <v>12449</v>
      </c>
      <c r="W1917" s="1259">
        <v>0</v>
      </c>
      <c r="X1917" s="1259">
        <v>1008</v>
      </c>
      <c r="Y1917" s="1259">
        <v>0</v>
      </c>
    </row>
    <row r="1918" spans="1:25">
      <c r="A1918" s="1350">
        <v>11202000666</v>
      </c>
      <c r="B1918" s="1260"/>
      <c r="C1918" s="1260" t="s">
        <v>21877</v>
      </c>
      <c r="D1918" s="1260" t="s">
        <v>21878</v>
      </c>
      <c r="E1918" s="1260" t="s">
        <v>21879</v>
      </c>
      <c r="F1918" s="1260" t="s">
        <v>21880</v>
      </c>
      <c r="G1918" s="1260" t="s">
        <v>21881</v>
      </c>
      <c r="H1918" s="1260" t="s">
        <v>11153</v>
      </c>
      <c r="I1918" s="1260" t="s">
        <v>10976</v>
      </c>
      <c r="J1918" s="1259">
        <v>7430958</v>
      </c>
      <c r="K1918" s="1260" t="s">
        <v>11375</v>
      </c>
      <c r="L1918" s="1260" t="s">
        <v>11385</v>
      </c>
      <c r="M1918" s="1260" t="s">
        <v>262</v>
      </c>
      <c r="N1918" s="1260"/>
      <c r="O1918" s="1260" t="s">
        <v>21878</v>
      </c>
      <c r="P1918" s="1259">
        <v>8952220</v>
      </c>
      <c r="Q1918" s="1260" t="s">
        <v>10976</v>
      </c>
      <c r="R1918" s="1259">
        <v>8952220</v>
      </c>
      <c r="S1918" s="1259">
        <v>1</v>
      </c>
      <c r="T1918" s="1260"/>
      <c r="U1918" s="1260"/>
      <c r="V1918" s="1260"/>
      <c r="W1918" s="1259">
        <v>540</v>
      </c>
      <c r="X1918" s="1259">
        <v>1008</v>
      </c>
      <c r="Y1918" s="1259">
        <v>1</v>
      </c>
    </row>
    <row r="1919" spans="1:25">
      <c r="A1919" s="1350">
        <v>11202000665</v>
      </c>
      <c r="B1919" s="1260" t="s">
        <v>21882</v>
      </c>
      <c r="C1919" s="1260" t="s">
        <v>21883</v>
      </c>
      <c r="D1919" s="1260" t="s">
        <v>21884</v>
      </c>
      <c r="E1919" s="1260" t="s">
        <v>11190</v>
      </c>
      <c r="F1919" s="1260" t="s">
        <v>11522</v>
      </c>
      <c r="G1919" s="1260" t="s">
        <v>21885</v>
      </c>
      <c r="H1919" s="1260" t="s">
        <v>11153</v>
      </c>
      <c r="I1919" s="1260" t="s">
        <v>11177</v>
      </c>
      <c r="J1919" s="1259">
        <v>7430957</v>
      </c>
      <c r="K1919" s="1260" t="s">
        <v>11221</v>
      </c>
      <c r="L1919" s="1260" t="s">
        <v>11155</v>
      </c>
      <c r="M1919" s="1260" t="s">
        <v>262</v>
      </c>
      <c r="N1919" s="1260"/>
      <c r="O1919" s="1260" t="s">
        <v>21884</v>
      </c>
      <c r="P1919" s="1260"/>
      <c r="Q1919" s="1260"/>
      <c r="R1919" s="1260"/>
      <c r="S1919" s="1259">
        <v>1</v>
      </c>
      <c r="T1919" s="1260"/>
      <c r="U1919" s="1260"/>
      <c r="V1919" s="1260"/>
      <c r="W1919" s="1259">
        <v>0</v>
      </c>
      <c r="X1919" s="1259">
        <v>1007</v>
      </c>
      <c r="Y1919" s="1259">
        <v>0</v>
      </c>
    </row>
    <row r="1920" spans="1:25">
      <c r="A1920" s="1350">
        <v>11202000664</v>
      </c>
      <c r="B1920" s="1260"/>
      <c r="C1920" s="1260" t="s">
        <v>21886</v>
      </c>
      <c r="D1920" s="1260" t="s">
        <v>21887</v>
      </c>
      <c r="E1920" s="1260" t="s">
        <v>11560</v>
      </c>
      <c r="F1920" s="1260" t="s">
        <v>11522</v>
      </c>
      <c r="G1920" s="1260" t="s">
        <v>21888</v>
      </c>
      <c r="H1920" s="1260" t="s">
        <v>11153</v>
      </c>
      <c r="I1920" s="1260" t="s">
        <v>11177</v>
      </c>
      <c r="J1920" s="1259">
        <v>7430956</v>
      </c>
      <c r="K1920" s="1260" t="s">
        <v>11221</v>
      </c>
      <c r="L1920" s="1260" t="s">
        <v>11155</v>
      </c>
      <c r="M1920" s="1260" t="s">
        <v>262</v>
      </c>
      <c r="N1920" s="1260"/>
      <c r="O1920" s="1260" t="s">
        <v>21887</v>
      </c>
      <c r="P1920" s="1260"/>
      <c r="Q1920" s="1260"/>
      <c r="R1920" s="1260" t="s">
        <v>21889</v>
      </c>
      <c r="S1920" s="1259">
        <v>1</v>
      </c>
      <c r="T1920" s="1260"/>
      <c r="U1920" s="1260"/>
      <c r="V1920" s="1260"/>
      <c r="W1920" s="1259">
        <v>0</v>
      </c>
      <c r="X1920" s="1259">
        <v>1007</v>
      </c>
      <c r="Y1920" s="1259">
        <v>0</v>
      </c>
    </row>
    <row r="1921" spans="1:25">
      <c r="A1921" s="1350">
        <v>11202000663</v>
      </c>
      <c r="B1921" s="1260" t="s">
        <v>21890</v>
      </c>
      <c r="C1921" s="1260" t="s">
        <v>21886</v>
      </c>
      <c r="D1921" s="1260" t="s">
        <v>21891</v>
      </c>
      <c r="E1921" s="1260" t="s">
        <v>11311</v>
      </c>
      <c r="F1921" s="1260" t="s">
        <v>21892</v>
      </c>
      <c r="G1921" s="1260" t="s">
        <v>21893</v>
      </c>
      <c r="H1921" s="1260" t="s">
        <v>11153</v>
      </c>
      <c r="I1921" s="1260" t="s">
        <v>11164</v>
      </c>
      <c r="J1921" s="1259">
        <v>7430955</v>
      </c>
      <c r="K1921" s="1260" t="s">
        <v>11221</v>
      </c>
      <c r="L1921" s="1260" t="s">
        <v>11155</v>
      </c>
      <c r="M1921" s="1260" t="s">
        <v>2431</v>
      </c>
      <c r="N1921" s="1260" t="s">
        <v>21894</v>
      </c>
      <c r="O1921" s="1260" t="s">
        <v>21891</v>
      </c>
      <c r="P1921" s="1260" t="s">
        <v>21895</v>
      </c>
      <c r="Q1921" s="1260" t="s">
        <v>12515</v>
      </c>
      <c r="R1921" s="1260" t="s">
        <v>21895</v>
      </c>
      <c r="S1921" s="1259">
        <v>1</v>
      </c>
      <c r="T1921" s="1260" t="s">
        <v>21896</v>
      </c>
      <c r="U1921" s="1260" t="s">
        <v>11405</v>
      </c>
      <c r="V1921" s="1260" t="s">
        <v>21897</v>
      </c>
      <c r="W1921" s="1259">
        <v>0</v>
      </c>
      <c r="X1921" s="1259">
        <v>1007</v>
      </c>
      <c r="Y1921" s="1259">
        <v>0</v>
      </c>
    </row>
    <row r="1922" spans="1:25">
      <c r="A1922" s="1350">
        <v>11202000662</v>
      </c>
      <c r="B1922" s="1260"/>
      <c r="C1922" s="1260" t="s">
        <v>21898</v>
      </c>
      <c r="D1922" s="1260" t="s">
        <v>21899</v>
      </c>
      <c r="E1922" s="1260" t="s">
        <v>11190</v>
      </c>
      <c r="F1922" s="1260" t="s">
        <v>11176</v>
      </c>
      <c r="G1922" s="1260" t="s">
        <v>21900</v>
      </c>
      <c r="H1922" s="1260" t="s">
        <v>11153</v>
      </c>
      <c r="I1922" s="1260" t="s">
        <v>11177</v>
      </c>
      <c r="J1922" s="1259">
        <v>7430954</v>
      </c>
      <c r="K1922" s="1260" t="s">
        <v>11221</v>
      </c>
      <c r="L1922" s="1260" t="s">
        <v>11155</v>
      </c>
      <c r="M1922" s="1260" t="s">
        <v>2245</v>
      </c>
      <c r="N1922" s="1260" t="s">
        <v>15478</v>
      </c>
      <c r="O1922" s="1260" t="s">
        <v>21899</v>
      </c>
      <c r="P1922" s="1260" t="s">
        <v>21901</v>
      </c>
      <c r="Q1922" s="1260"/>
      <c r="R1922" s="1260" t="s">
        <v>21902</v>
      </c>
      <c r="S1922" s="1259">
        <v>1</v>
      </c>
      <c r="T1922" s="1260"/>
      <c r="U1922" s="1260" t="s">
        <v>11269</v>
      </c>
      <c r="V1922" s="1260" t="s">
        <v>11787</v>
      </c>
      <c r="W1922" s="1259">
        <v>0</v>
      </c>
      <c r="X1922" s="1259">
        <v>1007</v>
      </c>
      <c r="Y1922" s="1259">
        <v>0</v>
      </c>
    </row>
    <row r="1923" spans="1:25">
      <c r="A1923" s="1350">
        <v>11202000661</v>
      </c>
      <c r="B1923" s="1260"/>
      <c r="C1923" s="1260" t="s">
        <v>21903</v>
      </c>
      <c r="D1923" s="1260" t="s">
        <v>21904</v>
      </c>
      <c r="E1923" s="1260" t="s">
        <v>11668</v>
      </c>
      <c r="F1923" s="1260" t="s">
        <v>11176</v>
      </c>
      <c r="G1923" s="1260" t="s">
        <v>21905</v>
      </c>
      <c r="H1923" s="1260" t="s">
        <v>11153</v>
      </c>
      <c r="I1923" s="1260" t="s">
        <v>11177</v>
      </c>
      <c r="J1923" s="1259">
        <v>7430953</v>
      </c>
      <c r="K1923" s="1260" t="s">
        <v>11221</v>
      </c>
      <c r="L1923" s="1260" t="s">
        <v>11155</v>
      </c>
      <c r="M1923" s="1260" t="s">
        <v>2121</v>
      </c>
      <c r="N1923" s="1260" t="s">
        <v>21906</v>
      </c>
      <c r="O1923" s="1260" t="s">
        <v>21904</v>
      </c>
      <c r="P1923" s="1260"/>
      <c r="Q1923" s="1260"/>
      <c r="R1923" s="1260" t="s">
        <v>21907</v>
      </c>
      <c r="S1923" s="1259">
        <v>1</v>
      </c>
      <c r="T1923" s="1260"/>
      <c r="U1923" s="1260" t="s">
        <v>11209</v>
      </c>
      <c r="V1923" s="1260" t="s">
        <v>11210</v>
      </c>
      <c r="W1923" s="1259">
        <v>0</v>
      </c>
      <c r="X1923" s="1259">
        <v>1007</v>
      </c>
      <c r="Y1923" s="1259">
        <v>0</v>
      </c>
    </row>
    <row r="1924" spans="1:25">
      <c r="A1924" s="1350">
        <v>11202000660</v>
      </c>
      <c r="B1924" s="1260"/>
      <c r="C1924" s="1260" t="s">
        <v>21908</v>
      </c>
      <c r="D1924" s="1260" t="s">
        <v>21909</v>
      </c>
      <c r="E1924" s="1260" t="s">
        <v>21910</v>
      </c>
      <c r="F1924" s="1260" t="s">
        <v>11176</v>
      </c>
      <c r="G1924" s="1260" t="s">
        <v>21911</v>
      </c>
      <c r="H1924" s="1260" t="s">
        <v>11153</v>
      </c>
      <c r="I1924" s="1260" t="s">
        <v>11177</v>
      </c>
      <c r="J1924" s="1259">
        <v>7430952</v>
      </c>
      <c r="K1924" s="1260" t="s">
        <v>11221</v>
      </c>
      <c r="L1924" s="1260" t="s">
        <v>11155</v>
      </c>
      <c r="M1924" s="1260" t="s">
        <v>1698</v>
      </c>
      <c r="N1924" s="1260" t="s">
        <v>21912</v>
      </c>
      <c r="O1924" s="1260" t="s">
        <v>21909</v>
      </c>
      <c r="P1924" s="1260" t="s">
        <v>21913</v>
      </c>
      <c r="Q1924" s="1260"/>
      <c r="R1924" s="1260" t="s">
        <v>21913</v>
      </c>
      <c r="S1924" s="1259">
        <v>1</v>
      </c>
      <c r="T1924" s="1260"/>
      <c r="U1924" s="1260" t="s">
        <v>11182</v>
      </c>
      <c r="V1924" s="1260" t="s">
        <v>13364</v>
      </c>
      <c r="W1924" s="1259">
        <v>0</v>
      </c>
      <c r="X1924" s="1259">
        <v>1007</v>
      </c>
      <c r="Y1924" s="1259">
        <v>0</v>
      </c>
    </row>
    <row r="1925" spans="1:25">
      <c r="A1925" s="1350">
        <v>11202000659</v>
      </c>
      <c r="B1925" s="1260"/>
      <c r="C1925" s="1260" t="s">
        <v>21914</v>
      </c>
      <c r="D1925" s="1260" t="s">
        <v>21915</v>
      </c>
      <c r="E1925" s="1260" t="s">
        <v>11747</v>
      </c>
      <c r="F1925" s="1260" t="s">
        <v>11176</v>
      </c>
      <c r="G1925" s="1260" t="s">
        <v>21916</v>
      </c>
      <c r="H1925" s="1260" t="s">
        <v>11153</v>
      </c>
      <c r="I1925" s="1260" t="s">
        <v>11177</v>
      </c>
      <c r="J1925" s="1259">
        <v>7430951</v>
      </c>
      <c r="K1925" s="1260" t="s">
        <v>11221</v>
      </c>
      <c r="L1925" s="1260" t="s">
        <v>11155</v>
      </c>
      <c r="M1925" s="1260" t="s">
        <v>2139</v>
      </c>
      <c r="N1925" s="1260" t="s">
        <v>21917</v>
      </c>
      <c r="O1925" s="1260" t="s">
        <v>21915</v>
      </c>
      <c r="P1925" s="1260"/>
      <c r="Q1925" s="1260"/>
      <c r="R1925" s="1260" t="s">
        <v>21918</v>
      </c>
      <c r="S1925" s="1259">
        <v>1</v>
      </c>
      <c r="T1925" s="1260"/>
      <c r="U1925" s="1260" t="s">
        <v>11193</v>
      </c>
      <c r="V1925" s="1260" t="s">
        <v>11557</v>
      </c>
      <c r="W1925" s="1259">
        <v>0</v>
      </c>
      <c r="X1925" s="1259">
        <v>1007</v>
      </c>
      <c r="Y1925" s="1259">
        <v>0</v>
      </c>
    </row>
    <row r="1926" spans="1:25">
      <c r="A1926" s="1350">
        <v>11202000658</v>
      </c>
      <c r="B1926" s="1260"/>
      <c r="C1926" s="1260" t="s">
        <v>21919</v>
      </c>
      <c r="D1926" s="1260" t="s">
        <v>21920</v>
      </c>
      <c r="E1926" s="1260" t="s">
        <v>11353</v>
      </c>
      <c r="F1926" s="1260" t="s">
        <v>17891</v>
      </c>
      <c r="G1926" s="1260" t="s">
        <v>21921</v>
      </c>
      <c r="H1926" s="1260" t="s">
        <v>11153</v>
      </c>
      <c r="I1926" s="1260" t="s">
        <v>10976</v>
      </c>
      <c r="J1926" s="1259">
        <v>7430950</v>
      </c>
      <c r="K1926" s="1260" t="s">
        <v>11221</v>
      </c>
      <c r="L1926" s="1260" t="s">
        <v>11155</v>
      </c>
      <c r="M1926" s="1260" t="s">
        <v>262</v>
      </c>
      <c r="N1926" s="1260"/>
      <c r="O1926" s="1260" t="s">
        <v>21920</v>
      </c>
      <c r="P1926" s="1260"/>
      <c r="Q1926" s="1260"/>
      <c r="R1926" s="1260"/>
      <c r="S1926" s="1259">
        <v>1</v>
      </c>
      <c r="T1926" s="1260"/>
      <c r="U1926" s="1260"/>
      <c r="V1926" s="1260"/>
      <c r="W1926" s="1259">
        <v>0</v>
      </c>
      <c r="X1926" s="1259">
        <v>1007</v>
      </c>
      <c r="Y1926" s="1259">
        <v>0</v>
      </c>
    </row>
    <row r="1927" spans="1:25">
      <c r="A1927" s="1350">
        <v>11202000657</v>
      </c>
      <c r="B1927" s="1260"/>
      <c r="C1927" s="1260" t="s">
        <v>21922</v>
      </c>
      <c r="D1927" s="1260" t="s">
        <v>16815</v>
      </c>
      <c r="E1927" s="1260" t="s">
        <v>21923</v>
      </c>
      <c r="F1927" s="1260" t="s">
        <v>14842</v>
      </c>
      <c r="G1927" s="1260" t="s">
        <v>21924</v>
      </c>
      <c r="H1927" s="1260" t="s">
        <v>11153</v>
      </c>
      <c r="I1927" s="1260" t="s">
        <v>11243</v>
      </c>
      <c r="J1927" s="1259">
        <v>7430949</v>
      </c>
      <c r="K1927" s="1260" t="s">
        <v>11221</v>
      </c>
      <c r="L1927" s="1260" t="s">
        <v>11155</v>
      </c>
      <c r="M1927" s="1260" t="s">
        <v>262</v>
      </c>
      <c r="N1927" s="1260"/>
      <c r="O1927" s="1260" t="s">
        <v>16815</v>
      </c>
      <c r="P1927" s="1260"/>
      <c r="Q1927" s="1260"/>
      <c r="R1927" s="1260"/>
      <c r="S1927" s="1259">
        <v>1</v>
      </c>
      <c r="T1927" s="1260"/>
      <c r="U1927" s="1260"/>
      <c r="V1927" s="1260"/>
      <c r="W1927" s="1259">
        <v>0</v>
      </c>
      <c r="X1927" s="1259">
        <v>1007</v>
      </c>
      <c r="Y1927" s="1259">
        <v>0</v>
      </c>
    </row>
    <row r="1928" spans="1:25">
      <c r="A1928" s="1350">
        <v>11202000656</v>
      </c>
      <c r="B1928" s="1260"/>
      <c r="C1928" s="1260" t="s">
        <v>21925</v>
      </c>
      <c r="D1928" s="1260" t="s">
        <v>12472</v>
      </c>
      <c r="E1928" s="1260" t="s">
        <v>12473</v>
      </c>
      <c r="F1928" s="1260" t="s">
        <v>21926</v>
      </c>
      <c r="G1928" s="1260" t="s">
        <v>21927</v>
      </c>
      <c r="H1928" s="1260" t="s">
        <v>11153</v>
      </c>
      <c r="I1928" s="1260" t="s">
        <v>11243</v>
      </c>
      <c r="J1928" s="1259">
        <v>7430948</v>
      </c>
      <c r="K1928" s="1260" t="s">
        <v>11221</v>
      </c>
      <c r="L1928" s="1260" t="s">
        <v>11155</v>
      </c>
      <c r="M1928" s="1260" t="s">
        <v>262</v>
      </c>
      <c r="N1928" s="1260"/>
      <c r="O1928" s="1260" t="s">
        <v>12472</v>
      </c>
      <c r="P1928" s="1260"/>
      <c r="Q1928" s="1260"/>
      <c r="R1928" s="1260"/>
      <c r="S1928" s="1259">
        <v>1</v>
      </c>
      <c r="T1928" s="1260"/>
      <c r="U1928" s="1260"/>
      <c r="V1928" s="1260"/>
      <c r="W1928" s="1259">
        <v>0</v>
      </c>
      <c r="X1928" s="1259">
        <v>1007</v>
      </c>
      <c r="Y1928" s="1259">
        <v>0</v>
      </c>
    </row>
    <row r="1929" spans="1:25">
      <c r="A1929" s="1350">
        <v>11202000655</v>
      </c>
      <c r="B1929" s="1260"/>
      <c r="C1929" s="1260" t="s">
        <v>21928</v>
      </c>
      <c r="D1929" s="1260" t="s">
        <v>11447</v>
      </c>
      <c r="E1929" s="1260" t="s">
        <v>11353</v>
      </c>
      <c r="F1929" s="1260" t="s">
        <v>21929</v>
      </c>
      <c r="G1929" s="1260" t="s">
        <v>21930</v>
      </c>
      <c r="H1929" s="1260" t="s">
        <v>11153</v>
      </c>
      <c r="I1929" s="1260" t="s">
        <v>11243</v>
      </c>
      <c r="J1929" s="1259">
        <v>7430947</v>
      </c>
      <c r="K1929" s="1260" t="s">
        <v>11221</v>
      </c>
      <c r="L1929" s="1260" t="s">
        <v>11155</v>
      </c>
      <c r="M1929" s="1260" t="s">
        <v>262</v>
      </c>
      <c r="N1929" s="1260"/>
      <c r="O1929" s="1260" t="s">
        <v>11447</v>
      </c>
      <c r="P1929" s="1260"/>
      <c r="Q1929" s="1260"/>
      <c r="R1929" s="1260"/>
      <c r="S1929" s="1259">
        <v>1</v>
      </c>
      <c r="T1929" s="1260"/>
      <c r="U1929" s="1260"/>
      <c r="V1929" s="1260"/>
      <c r="W1929" s="1259">
        <v>0</v>
      </c>
      <c r="X1929" s="1259">
        <v>1007</v>
      </c>
      <c r="Y1929" s="1259">
        <v>0</v>
      </c>
    </row>
    <row r="1930" spans="1:25">
      <c r="A1930" s="1350">
        <v>11202000654</v>
      </c>
      <c r="B1930" s="1260"/>
      <c r="C1930" s="1260" t="s">
        <v>21931</v>
      </c>
      <c r="D1930" s="1260" t="s">
        <v>2036</v>
      </c>
      <c r="E1930" s="1260" t="s">
        <v>11457</v>
      </c>
      <c r="F1930" s="1260" t="s">
        <v>17729</v>
      </c>
      <c r="G1930" s="1260" t="s">
        <v>21932</v>
      </c>
      <c r="H1930" s="1260" t="s">
        <v>11153</v>
      </c>
      <c r="I1930" s="1260" t="s">
        <v>10976</v>
      </c>
      <c r="J1930" s="1259">
        <v>7430946</v>
      </c>
      <c r="K1930" s="1260" t="s">
        <v>11221</v>
      </c>
      <c r="L1930" s="1260" t="s">
        <v>11155</v>
      </c>
      <c r="M1930" s="1260" t="s">
        <v>262</v>
      </c>
      <c r="N1930" s="1260"/>
      <c r="O1930" s="1260" t="s">
        <v>2036</v>
      </c>
      <c r="P1930" s="1260"/>
      <c r="Q1930" s="1260"/>
      <c r="R1930" s="1260"/>
      <c r="S1930" s="1259">
        <v>1</v>
      </c>
      <c r="T1930" s="1260"/>
      <c r="U1930" s="1260"/>
      <c r="V1930" s="1260"/>
      <c r="W1930" s="1259">
        <v>0</v>
      </c>
      <c r="X1930" s="1259">
        <v>1007</v>
      </c>
      <c r="Y1930" s="1259">
        <v>0</v>
      </c>
    </row>
    <row r="1931" spans="1:25">
      <c r="A1931" s="1350">
        <v>11202000653</v>
      </c>
      <c r="B1931" s="1260" t="s">
        <v>21933</v>
      </c>
      <c r="C1931" s="1260" t="s">
        <v>21934</v>
      </c>
      <c r="D1931" s="1260" t="s">
        <v>21935</v>
      </c>
      <c r="E1931" s="1260" t="s">
        <v>11311</v>
      </c>
      <c r="F1931" s="1260"/>
      <c r="G1931" s="1260"/>
      <c r="H1931" s="1260" t="s">
        <v>11153</v>
      </c>
      <c r="I1931" s="1260" t="s">
        <v>11177</v>
      </c>
      <c r="J1931" s="1259">
        <v>7430945</v>
      </c>
      <c r="K1931" s="1260" t="s">
        <v>11221</v>
      </c>
      <c r="L1931" s="1260" t="s">
        <v>11275</v>
      </c>
      <c r="M1931" s="1260" t="s">
        <v>168</v>
      </c>
      <c r="N1931" s="1260" t="s">
        <v>21936</v>
      </c>
      <c r="O1931" s="1260" t="s">
        <v>21935</v>
      </c>
      <c r="P1931" s="1260" t="s">
        <v>21937</v>
      </c>
      <c r="Q1931" s="1260" t="s">
        <v>21938</v>
      </c>
      <c r="R1931" s="1260" t="s">
        <v>21937</v>
      </c>
      <c r="S1931" s="1259">
        <v>1</v>
      </c>
      <c r="T1931" s="1260" t="s">
        <v>21939</v>
      </c>
      <c r="U1931" s="1260" t="s">
        <v>11751</v>
      </c>
      <c r="V1931" s="1260" t="s">
        <v>16893</v>
      </c>
      <c r="W1931" s="1259">
        <v>0</v>
      </c>
      <c r="X1931" s="1259">
        <v>1007</v>
      </c>
      <c r="Y1931" s="1259">
        <v>2</v>
      </c>
    </row>
    <row r="1932" spans="1:25">
      <c r="A1932" s="1350">
        <v>11202000652</v>
      </c>
      <c r="B1932" s="1260" t="s">
        <v>21940</v>
      </c>
      <c r="C1932" s="1260" t="s">
        <v>21941</v>
      </c>
      <c r="D1932" s="1260" t="s">
        <v>21942</v>
      </c>
      <c r="E1932" s="1260" t="s">
        <v>11384</v>
      </c>
      <c r="F1932" s="1260" t="s">
        <v>11176</v>
      </c>
      <c r="G1932" s="1260" t="s">
        <v>21943</v>
      </c>
      <c r="H1932" s="1260" t="s">
        <v>11153</v>
      </c>
      <c r="I1932" s="1260" t="s">
        <v>11177</v>
      </c>
      <c r="J1932" s="1259">
        <v>7430944</v>
      </c>
      <c r="K1932" s="1260" t="s">
        <v>11221</v>
      </c>
      <c r="L1932" s="1260" t="s">
        <v>11385</v>
      </c>
      <c r="M1932" s="1260" t="s">
        <v>168</v>
      </c>
      <c r="N1932" s="1260" t="s">
        <v>21936</v>
      </c>
      <c r="O1932" s="1260" t="s">
        <v>21942</v>
      </c>
      <c r="P1932" s="1260"/>
      <c r="Q1932" s="1260" t="s">
        <v>11223</v>
      </c>
      <c r="R1932" s="1260" t="s">
        <v>21944</v>
      </c>
      <c r="S1932" s="1259">
        <v>1</v>
      </c>
      <c r="T1932" s="1260"/>
      <c r="U1932" s="1260" t="s">
        <v>11751</v>
      </c>
      <c r="V1932" s="1260" t="s">
        <v>16893</v>
      </c>
      <c r="W1932" s="1259">
        <v>0</v>
      </c>
      <c r="X1932" s="1259">
        <v>1007</v>
      </c>
      <c r="Y1932" s="1259">
        <v>1</v>
      </c>
    </row>
    <row r="1933" spans="1:25">
      <c r="A1933" s="1350">
        <v>11202000651</v>
      </c>
      <c r="B1933" s="1260"/>
      <c r="C1933" s="1260" t="s">
        <v>21945</v>
      </c>
      <c r="D1933" s="1260" t="s">
        <v>21946</v>
      </c>
      <c r="E1933" s="1260" t="s">
        <v>11461</v>
      </c>
      <c r="F1933" s="1260" t="s">
        <v>21947</v>
      </c>
      <c r="G1933" s="1260" t="s">
        <v>21948</v>
      </c>
      <c r="H1933" s="1260" t="s">
        <v>11153</v>
      </c>
      <c r="I1933" s="1260" t="s">
        <v>11164</v>
      </c>
      <c r="J1933" s="1259">
        <v>7430943</v>
      </c>
      <c r="K1933" s="1260" t="s">
        <v>11221</v>
      </c>
      <c r="L1933" s="1260" t="s">
        <v>11155</v>
      </c>
      <c r="M1933" s="1260" t="s">
        <v>262</v>
      </c>
      <c r="N1933" s="1260"/>
      <c r="O1933" s="1260" t="s">
        <v>21946</v>
      </c>
      <c r="P1933" s="1260"/>
      <c r="Q1933" s="1260"/>
      <c r="R1933" s="1260"/>
      <c r="S1933" s="1259">
        <v>1</v>
      </c>
      <c r="T1933" s="1260"/>
      <c r="U1933" s="1260"/>
      <c r="V1933" s="1260"/>
      <c r="W1933" s="1259">
        <v>0</v>
      </c>
      <c r="X1933" s="1259">
        <v>1007</v>
      </c>
      <c r="Y1933" s="1259">
        <v>0</v>
      </c>
    </row>
    <row r="1934" spans="1:25">
      <c r="A1934" s="1350">
        <v>11202000650</v>
      </c>
      <c r="B1934" s="1260"/>
      <c r="C1934" s="1260" t="s">
        <v>21949</v>
      </c>
      <c r="D1934" s="1260" t="s">
        <v>21950</v>
      </c>
      <c r="E1934" s="1260" t="s">
        <v>11353</v>
      </c>
      <c r="F1934" s="1260" t="s">
        <v>14353</v>
      </c>
      <c r="G1934" s="1260" t="s">
        <v>21951</v>
      </c>
      <c r="H1934" s="1260" t="s">
        <v>11153</v>
      </c>
      <c r="I1934" s="1260" t="s">
        <v>10976</v>
      </c>
      <c r="J1934" s="1259">
        <v>7430942</v>
      </c>
      <c r="K1934" s="1260" t="s">
        <v>11221</v>
      </c>
      <c r="L1934" s="1260" t="s">
        <v>11155</v>
      </c>
      <c r="M1934" s="1260" t="s">
        <v>262</v>
      </c>
      <c r="N1934" s="1260"/>
      <c r="O1934" s="1260" t="s">
        <v>21950</v>
      </c>
      <c r="P1934" s="1260"/>
      <c r="Q1934" s="1260"/>
      <c r="R1934" s="1260"/>
      <c r="S1934" s="1259">
        <v>1</v>
      </c>
      <c r="T1934" s="1260"/>
      <c r="U1934" s="1260"/>
      <c r="V1934" s="1260"/>
      <c r="W1934" s="1259">
        <v>0</v>
      </c>
      <c r="X1934" s="1259">
        <v>1007</v>
      </c>
      <c r="Y1934" s="1259">
        <v>0</v>
      </c>
    </row>
    <row r="1935" spans="1:25">
      <c r="A1935" s="1350">
        <v>11202000649</v>
      </c>
      <c r="B1935" s="1260"/>
      <c r="C1935" s="1260" t="s">
        <v>21903</v>
      </c>
      <c r="D1935" s="1260" t="s">
        <v>21952</v>
      </c>
      <c r="E1935" s="1260" t="s">
        <v>12568</v>
      </c>
      <c r="F1935" s="1260" t="s">
        <v>11242</v>
      </c>
      <c r="G1935" s="1260" t="s">
        <v>21953</v>
      </c>
      <c r="H1935" s="1260" t="s">
        <v>11153</v>
      </c>
      <c r="I1935" s="1260" t="s">
        <v>11243</v>
      </c>
      <c r="J1935" s="1259">
        <v>7430941</v>
      </c>
      <c r="K1935" s="1260" t="s">
        <v>11221</v>
      </c>
      <c r="L1935" s="1260" t="s">
        <v>11155</v>
      </c>
      <c r="M1935" s="1260" t="s">
        <v>262</v>
      </c>
      <c r="N1935" s="1260"/>
      <c r="O1935" s="1260" t="s">
        <v>21952</v>
      </c>
      <c r="P1935" s="1260"/>
      <c r="Q1935" s="1260"/>
      <c r="R1935" s="1260"/>
      <c r="S1935" s="1259">
        <v>1</v>
      </c>
      <c r="T1935" s="1260"/>
      <c r="U1935" s="1260"/>
      <c r="V1935" s="1260"/>
      <c r="W1935" s="1259">
        <v>0</v>
      </c>
      <c r="X1935" s="1259">
        <v>1007</v>
      </c>
      <c r="Y1935" s="1259">
        <v>0</v>
      </c>
    </row>
    <row r="1936" spans="1:25">
      <c r="A1936" s="1350">
        <v>11202000648</v>
      </c>
      <c r="B1936" s="1260" t="s">
        <v>21954</v>
      </c>
      <c r="C1936" s="1260" t="s">
        <v>21955</v>
      </c>
      <c r="D1936" s="1260" t="s">
        <v>21956</v>
      </c>
      <c r="E1936" s="1260" t="s">
        <v>13190</v>
      </c>
      <c r="F1936" s="1260" t="s">
        <v>11176</v>
      </c>
      <c r="G1936" s="1260" t="s">
        <v>21957</v>
      </c>
      <c r="H1936" s="1260" t="s">
        <v>11153</v>
      </c>
      <c r="I1936" s="1260" t="s">
        <v>11177</v>
      </c>
      <c r="J1936" s="1259">
        <v>7430940</v>
      </c>
      <c r="K1936" s="1260" t="s">
        <v>11221</v>
      </c>
      <c r="L1936" s="1260" t="s">
        <v>11155</v>
      </c>
      <c r="M1936" s="1260" t="s">
        <v>2132</v>
      </c>
      <c r="N1936" s="1260" t="s">
        <v>21958</v>
      </c>
      <c r="O1936" s="1260" t="s">
        <v>21956</v>
      </c>
      <c r="P1936" s="1260" t="s">
        <v>21959</v>
      </c>
      <c r="Q1936" s="1260" t="s">
        <v>11411</v>
      </c>
      <c r="R1936" s="1260" t="s">
        <v>21960</v>
      </c>
      <c r="S1936" s="1259">
        <v>1</v>
      </c>
      <c r="T1936" s="1260" t="s">
        <v>21961</v>
      </c>
      <c r="U1936" s="1260" t="s">
        <v>11209</v>
      </c>
      <c r="V1936" s="1260" t="s">
        <v>11210</v>
      </c>
      <c r="W1936" s="1259">
        <v>0</v>
      </c>
      <c r="X1936" s="1259">
        <v>1007</v>
      </c>
      <c r="Y1936" s="1259">
        <v>0</v>
      </c>
    </row>
    <row r="1937" spans="1:25">
      <c r="A1937" s="1350">
        <v>11202000647</v>
      </c>
      <c r="B1937" s="1260"/>
      <c r="C1937" s="1260" t="s">
        <v>21962</v>
      </c>
      <c r="D1937" s="1260" t="s">
        <v>21963</v>
      </c>
      <c r="E1937" s="1260" t="s">
        <v>12993</v>
      </c>
      <c r="F1937" s="1260" t="s">
        <v>21964</v>
      </c>
      <c r="G1937" s="1260" t="s">
        <v>21965</v>
      </c>
      <c r="H1937" s="1260" t="s">
        <v>11153</v>
      </c>
      <c r="I1937" s="1260" t="s">
        <v>11164</v>
      </c>
      <c r="J1937" s="1259">
        <v>7430939</v>
      </c>
      <c r="K1937" s="1260" t="s">
        <v>11221</v>
      </c>
      <c r="L1937" s="1260" t="s">
        <v>11155</v>
      </c>
      <c r="M1937" s="1260" t="s">
        <v>2559</v>
      </c>
      <c r="N1937" s="1260" t="s">
        <v>21966</v>
      </c>
      <c r="O1937" s="1260" t="s">
        <v>21963</v>
      </c>
      <c r="P1937" s="1260" t="s">
        <v>11192</v>
      </c>
      <c r="Q1937" s="1260"/>
      <c r="R1937" s="1260"/>
      <c r="S1937" s="1259">
        <v>1</v>
      </c>
      <c r="T1937" s="1260"/>
      <c r="U1937" s="1260" t="s">
        <v>11921</v>
      </c>
      <c r="V1937" s="1260" t="s">
        <v>21967</v>
      </c>
      <c r="W1937" s="1259">
        <v>0</v>
      </c>
      <c r="X1937" s="1259">
        <v>1007</v>
      </c>
      <c r="Y1937" s="1259">
        <v>0</v>
      </c>
    </row>
    <row r="1938" spans="1:25">
      <c r="A1938" s="1350">
        <v>11202000646</v>
      </c>
      <c r="B1938" s="1260"/>
      <c r="C1938" s="1260" t="s">
        <v>21968</v>
      </c>
      <c r="D1938" s="1260" t="s">
        <v>21969</v>
      </c>
      <c r="E1938" s="1260" t="s">
        <v>11509</v>
      </c>
      <c r="F1938" s="1260" t="s">
        <v>21970</v>
      </c>
      <c r="G1938" s="1260" t="s">
        <v>21971</v>
      </c>
      <c r="H1938" s="1260" t="s">
        <v>11153</v>
      </c>
      <c r="I1938" s="1260" t="s">
        <v>11164</v>
      </c>
      <c r="J1938" s="1259">
        <v>7430938</v>
      </c>
      <c r="K1938" s="1260" t="s">
        <v>11221</v>
      </c>
      <c r="L1938" s="1260" t="s">
        <v>11155</v>
      </c>
      <c r="M1938" s="1260" t="s">
        <v>2568</v>
      </c>
      <c r="N1938" s="1260" t="s">
        <v>21972</v>
      </c>
      <c r="O1938" s="1260" t="s">
        <v>21969</v>
      </c>
      <c r="P1938" s="1260"/>
      <c r="Q1938" s="1260"/>
      <c r="R1938" s="1260"/>
      <c r="S1938" s="1259">
        <v>1</v>
      </c>
      <c r="T1938" s="1260"/>
      <c r="U1938" s="1260" t="s">
        <v>11921</v>
      </c>
      <c r="V1938" s="1260" t="s">
        <v>21967</v>
      </c>
      <c r="W1938" s="1259">
        <v>0</v>
      </c>
      <c r="X1938" s="1259">
        <v>1007</v>
      </c>
      <c r="Y1938" s="1259">
        <v>0</v>
      </c>
    </row>
    <row r="1939" spans="1:25">
      <c r="A1939" s="1350">
        <v>11202000645</v>
      </c>
      <c r="B1939" s="1260" t="s">
        <v>21973</v>
      </c>
      <c r="C1939" s="1260" t="s">
        <v>21974</v>
      </c>
      <c r="D1939" s="1260" t="s">
        <v>21975</v>
      </c>
      <c r="E1939" s="1260" t="s">
        <v>11175</v>
      </c>
      <c r="F1939" s="1260" t="s">
        <v>11176</v>
      </c>
      <c r="G1939" s="1260" t="s">
        <v>21976</v>
      </c>
      <c r="H1939" s="1260" t="s">
        <v>11153</v>
      </c>
      <c r="I1939" s="1260" t="s">
        <v>11177</v>
      </c>
      <c r="J1939" s="1259">
        <v>7430937</v>
      </c>
      <c r="K1939" s="1260" t="s">
        <v>11221</v>
      </c>
      <c r="L1939" s="1260" t="s">
        <v>11155</v>
      </c>
      <c r="M1939" s="1260" t="s">
        <v>2573</v>
      </c>
      <c r="N1939" s="1260" t="s">
        <v>21977</v>
      </c>
      <c r="O1939" s="1260" t="s">
        <v>21975</v>
      </c>
      <c r="P1939" s="1260" t="s">
        <v>21978</v>
      </c>
      <c r="Q1939" s="1260" t="s">
        <v>11985</v>
      </c>
      <c r="R1939" s="1260" t="s">
        <v>21978</v>
      </c>
      <c r="S1939" s="1259">
        <v>1</v>
      </c>
      <c r="T1939" s="1260" t="s">
        <v>21979</v>
      </c>
      <c r="U1939" s="1260" t="s">
        <v>11193</v>
      </c>
      <c r="V1939" s="1260" t="s">
        <v>14657</v>
      </c>
      <c r="W1939" s="1259">
        <v>0</v>
      </c>
      <c r="X1939" s="1259">
        <v>1007</v>
      </c>
      <c r="Y1939" s="1259">
        <v>0</v>
      </c>
    </row>
    <row r="1940" spans="1:25">
      <c r="A1940" s="1350">
        <v>11202000644</v>
      </c>
      <c r="B1940" s="1260"/>
      <c r="C1940" s="1260" t="s">
        <v>21914</v>
      </c>
      <c r="D1940" s="1260" t="s">
        <v>21980</v>
      </c>
      <c r="E1940" s="1260" t="s">
        <v>11353</v>
      </c>
      <c r="F1940" s="1260" t="s">
        <v>11176</v>
      </c>
      <c r="G1940" s="1260" t="s">
        <v>21981</v>
      </c>
      <c r="H1940" s="1260" t="s">
        <v>11153</v>
      </c>
      <c r="I1940" s="1260" t="s">
        <v>11177</v>
      </c>
      <c r="J1940" s="1259">
        <v>7430936</v>
      </c>
      <c r="K1940" s="1260" t="s">
        <v>11221</v>
      </c>
      <c r="L1940" s="1260" t="s">
        <v>11155</v>
      </c>
      <c r="M1940" s="1260" t="s">
        <v>262</v>
      </c>
      <c r="N1940" s="1260"/>
      <c r="O1940" s="1260" t="s">
        <v>21980</v>
      </c>
      <c r="P1940" s="1260"/>
      <c r="Q1940" s="1260"/>
      <c r="R1940" s="1260"/>
      <c r="S1940" s="1259">
        <v>1</v>
      </c>
      <c r="T1940" s="1260"/>
      <c r="U1940" s="1260"/>
      <c r="V1940" s="1260"/>
      <c r="W1940" s="1259">
        <v>0</v>
      </c>
      <c r="X1940" s="1259">
        <v>1007</v>
      </c>
      <c r="Y1940" s="1259">
        <v>0</v>
      </c>
    </row>
    <row r="1941" spans="1:25">
      <c r="A1941" s="1350">
        <v>11202000643</v>
      </c>
      <c r="B1941" s="1260"/>
      <c r="C1941" s="1260" t="s">
        <v>21982</v>
      </c>
      <c r="D1941" s="1260" t="s">
        <v>21983</v>
      </c>
      <c r="E1941" s="1260" t="s">
        <v>13556</v>
      </c>
      <c r="F1941" s="1260" t="s">
        <v>21984</v>
      </c>
      <c r="G1941" s="1260" t="s">
        <v>21985</v>
      </c>
      <c r="H1941" s="1260" t="s">
        <v>11153</v>
      </c>
      <c r="I1941" s="1260" t="s">
        <v>10976</v>
      </c>
      <c r="J1941" s="1259">
        <v>7430935</v>
      </c>
      <c r="K1941" s="1260" t="s">
        <v>11221</v>
      </c>
      <c r="L1941" s="1260" t="s">
        <v>11155</v>
      </c>
      <c r="M1941" s="1260" t="s">
        <v>262</v>
      </c>
      <c r="N1941" s="1260"/>
      <c r="O1941" s="1260" t="s">
        <v>21983</v>
      </c>
      <c r="P1941" s="1260"/>
      <c r="Q1941" s="1260"/>
      <c r="R1941" s="1260" t="s">
        <v>11644</v>
      </c>
      <c r="S1941" s="1259">
        <v>1</v>
      </c>
      <c r="T1941" s="1260"/>
      <c r="U1941" s="1260"/>
      <c r="V1941" s="1260"/>
      <c r="W1941" s="1259">
        <v>0</v>
      </c>
      <c r="X1941" s="1259">
        <v>1007</v>
      </c>
      <c r="Y1941" s="1259">
        <v>0</v>
      </c>
    </row>
    <row r="1942" spans="1:25">
      <c r="A1942" s="1350">
        <v>11202000642</v>
      </c>
      <c r="B1942" s="1260" t="s">
        <v>21986</v>
      </c>
      <c r="C1942" s="1260" t="s">
        <v>21987</v>
      </c>
      <c r="D1942" s="1260" t="s">
        <v>21988</v>
      </c>
      <c r="E1942" s="1260" t="s">
        <v>11175</v>
      </c>
      <c r="F1942" s="1260" t="s">
        <v>11176</v>
      </c>
      <c r="G1942" s="1260" t="s">
        <v>21989</v>
      </c>
      <c r="H1942" s="1260" t="s">
        <v>11153</v>
      </c>
      <c r="I1942" s="1260" t="s">
        <v>11177</v>
      </c>
      <c r="J1942" s="1259">
        <v>7430934</v>
      </c>
      <c r="K1942" s="1260" t="s">
        <v>11221</v>
      </c>
      <c r="L1942" s="1260" t="s">
        <v>11155</v>
      </c>
      <c r="M1942" s="1260" t="s">
        <v>2625</v>
      </c>
      <c r="N1942" s="1260" t="s">
        <v>21990</v>
      </c>
      <c r="O1942" s="1260" t="s">
        <v>21988</v>
      </c>
      <c r="P1942" s="1260" t="s">
        <v>21991</v>
      </c>
      <c r="Q1942" s="1260" t="s">
        <v>11769</v>
      </c>
      <c r="R1942" s="1260" t="s">
        <v>21992</v>
      </c>
      <c r="S1942" s="1259">
        <v>1</v>
      </c>
      <c r="T1942" s="1260" t="s">
        <v>21993</v>
      </c>
      <c r="U1942" s="1260" t="s">
        <v>11209</v>
      </c>
      <c r="V1942" s="1260" t="s">
        <v>11496</v>
      </c>
      <c r="W1942" s="1259">
        <v>0</v>
      </c>
      <c r="X1942" s="1259">
        <v>1007</v>
      </c>
      <c r="Y1942" s="1259">
        <v>0</v>
      </c>
    </row>
    <row r="1943" spans="1:25">
      <c r="A1943" s="1350">
        <v>11202000641</v>
      </c>
      <c r="B1943" s="1260"/>
      <c r="C1943" s="1260" t="s">
        <v>21994</v>
      </c>
      <c r="D1943" s="1260" t="s">
        <v>21995</v>
      </c>
      <c r="E1943" s="1260" t="s">
        <v>21910</v>
      </c>
      <c r="F1943" s="1260" t="s">
        <v>21996</v>
      </c>
      <c r="G1943" s="1260" t="s">
        <v>21997</v>
      </c>
      <c r="H1943" s="1260" t="s">
        <v>11153</v>
      </c>
      <c r="I1943" s="1260" t="s">
        <v>11243</v>
      </c>
      <c r="J1943" s="1259">
        <v>7430933</v>
      </c>
      <c r="K1943" s="1260" t="s">
        <v>11221</v>
      </c>
      <c r="L1943" s="1260" t="s">
        <v>11155</v>
      </c>
      <c r="M1943" s="1260" t="s">
        <v>262</v>
      </c>
      <c r="N1943" s="1260"/>
      <c r="O1943" s="1260" t="s">
        <v>21995</v>
      </c>
      <c r="P1943" s="1260"/>
      <c r="Q1943" s="1260" t="s">
        <v>21998</v>
      </c>
      <c r="R1943" s="1260"/>
      <c r="S1943" s="1259">
        <v>1</v>
      </c>
      <c r="T1943" s="1260"/>
      <c r="U1943" s="1260"/>
      <c r="V1943" s="1260"/>
      <c r="W1943" s="1259">
        <v>0</v>
      </c>
      <c r="X1943" s="1259">
        <v>1007</v>
      </c>
      <c r="Y1943" s="1259">
        <v>0</v>
      </c>
    </row>
    <row r="1944" spans="1:25">
      <c r="A1944" s="1350">
        <v>11202000640</v>
      </c>
      <c r="B1944" s="1260" t="s">
        <v>21999</v>
      </c>
      <c r="C1944" s="1260" t="s">
        <v>22000</v>
      </c>
      <c r="D1944" s="1260" t="s">
        <v>22001</v>
      </c>
      <c r="E1944" s="1260" t="s">
        <v>11190</v>
      </c>
      <c r="F1944" s="1260" t="s">
        <v>11176</v>
      </c>
      <c r="G1944" s="1260" t="s">
        <v>22002</v>
      </c>
      <c r="H1944" s="1260" t="s">
        <v>11153</v>
      </c>
      <c r="I1944" s="1260" t="s">
        <v>11177</v>
      </c>
      <c r="J1944" s="1259">
        <v>7430932</v>
      </c>
      <c r="K1944" s="1260" t="s">
        <v>11221</v>
      </c>
      <c r="L1944" s="1260" t="s">
        <v>11155</v>
      </c>
      <c r="M1944" s="1260" t="s">
        <v>1463</v>
      </c>
      <c r="N1944" s="1260" t="s">
        <v>22003</v>
      </c>
      <c r="O1944" s="1260" t="s">
        <v>22001</v>
      </c>
      <c r="P1944" s="1260" t="s">
        <v>22004</v>
      </c>
      <c r="Q1944" s="1260" t="s">
        <v>11769</v>
      </c>
      <c r="R1944" s="1260" t="s">
        <v>22005</v>
      </c>
      <c r="S1944" s="1259">
        <v>1</v>
      </c>
      <c r="T1944" s="1260" t="s">
        <v>22006</v>
      </c>
      <c r="U1944" s="1260" t="s">
        <v>11158</v>
      </c>
      <c r="V1944" s="1260" t="s">
        <v>11263</v>
      </c>
      <c r="W1944" s="1259">
        <v>0</v>
      </c>
      <c r="X1944" s="1259">
        <v>1007</v>
      </c>
      <c r="Y1944" s="1259">
        <v>0</v>
      </c>
    </row>
    <row r="1945" spans="1:25">
      <c r="A1945" s="1350">
        <v>11202000639</v>
      </c>
      <c r="B1945" s="1260" t="s">
        <v>22007</v>
      </c>
      <c r="C1945" s="1260" t="s">
        <v>22008</v>
      </c>
      <c r="D1945" s="1260" t="s">
        <v>22009</v>
      </c>
      <c r="E1945" s="1260" t="s">
        <v>21910</v>
      </c>
      <c r="F1945" s="1260" t="s">
        <v>22010</v>
      </c>
      <c r="G1945" s="1260" t="s">
        <v>22011</v>
      </c>
      <c r="H1945" s="1260" t="s">
        <v>11153</v>
      </c>
      <c r="I1945" s="1260" t="s">
        <v>11243</v>
      </c>
      <c r="J1945" s="1259">
        <v>7430931</v>
      </c>
      <c r="K1945" s="1260" t="s">
        <v>11221</v>
      </c>
      <c r="L1945" s="1260" t="s">
        <v>11155</v>
      </c>
      <c r="M1945" s="1260" t="s">
        <v>2331</v>
      </c>
      <c r="N1945" s="1260" t="s">
        <v>22012</v>
      </c>
      <c r="O1945" s="1260" t="s">
        <v>22009</v>
      </c>
      <c r="P1945" s="1260" t="s">
        <v>22013</v>
      </c>
      <c r="Q1945" s="1260" t="s">
        <v>21938</v>
      </c>
      <c r="R1945" s="1260" t="s">
        <v>22014</v>
      </c>
      <c r="S1945" s="1259">
        <v>1</v>
      </c>
      <c r="T1945" s="1260" t="s">
        <v>22015</v>
      </c>
      <c r="U1945" s="1260" t="s">
        <v>11751</v>
      </c>
      <c r="V1945" s="1260" t="s">
        <v>12668</v>
      </c>
      <c r="W1945" s="1259">
        <v>0</v>
      </c>
      <c r="X1945" s="1259">
        <v>1007</v>
      </c>
      <c r="Y1945" s="1259">
        <v>0</v>
      </c>
    </row>
    <row r="1946" spans="1:25">
      <c r="A1946" s="1350">
        <v>11202000638</v>
      </c>
      <c r="B1946" s="1260" t="s">
        <v>22016</v>
      </c>
      <c r="C1946" s="1260" t="s">
        <v>22017</v>
      </c>
      <c r="D1946" s="1260" t="s">
        <v>22018</v>
      </c>
      <c r="E1946" s="1260" t="s">
        <v>11509</v>
      </c>
      <c r="F1946" s="1260" t="s">
        <v>22019</v>
      </c>
      <c r="G1946" s="1260" t="s">
        <v>22020</v>
      </c>
      <c r="H1946" s="1260" t="s">
        <v>11153</v>
      </c>
      <c r="I1946" s="1260" t="s">
        <v>10976</v>
      </c>
      <c r="J1946" s="1259">
        <v>7430930</v>
      </c>
      <c r="K1946" s="1260" t="s">
        <v>11221</v>
      </c>
      <c r="L1946" s="1260" t="s">
        <v>11155</v>
      </c>
      <c r="M1946" s="1260" t="s">
        <v>2528</v>
      </c>
      <c r="N1946" s="1260" t="s">
        <v>22021</v>
      </c>
      <c r="O1946" s="1260" t="s">
        <v>22018</v>
      </c>
      <c r="P1946" s="1260" t="s">
        <v>22022</v>
      </c>
      <c r="Q1946" s="1260" t="s">
        <v>14279</v>
      </c>
      <c r="R1946" s="1260" t="s">
        <v>22022</v>
      </c>
      <c r="S1946" s="1259">
        <v>1</v>
      </c>
      <c r="T1946" s="1260" t="s">
        <v>22023</v>
      </c>
      <c r="U1946" s="1260" t="s">
        <v>11231</v>
      </c>
      <c r="V1946" s="1260" t="s">
        <v>19615</v>
      </c>
      <c r="W1946" s="1259">
        <v>0</v>
      </c>
      <c r="X1946" s="1259">
        <v>1007</v>
      </c>
      <c r="Y1946" s="1259">
        <v>0</v>
      </c>
    </row>
    <row r="1947" spans="1:25">
      <c r="A1947" s="1350">
        <v>11202000637</v>
      </c>
      <c r="B1947" s="1260" t="s">
        <v>22024</v>
      </c>
      <c r="C1947" s="1260" t="s">
        <v>22025</v>
      </c>
      <c r="D1947" s="1260" t="s">
        <v>20392</v>
      </c>
      <c r="E1947" s="1260" t="s">
        <v>11203</v>
      </c>
      <c r="F1947" s="1260" t="s">
        <v>11176</v>
      </c>
      <c r="G1947" s="1260" t="s">
        <v>22026</v>
      </c>
      <c r="H1947" s="1260" t="s">
        <v>11153</v>
      </c>
      <c r="I1947" s="1260" t="s">
        <v>11177</v>
      </c>
      <c r="J1947" s="1259">
        <v>7430929</v>
      </c>
      <c r="K1947" s="1260" t="s">
        <v>11221</v>
      </c>
      <c r="L1947" s="1260" t="s">
        <v>11155</v>
      </c>
      <c r="M1947" s="1260" t="s">
        <v>1295</v>
      </c>
      <c r="N1947" s="1260" t="s">
        <v>20394</v>
      </c>
      <c r="O1947" s="1260" t="s">
        <v>20392</v>
      </c>
      <c r="P1947" s="1260" t="s">
        <v>20395</v>
      </c>
      <c r="Q1947" s="1260" t="s">
        <v>11411</v>
      </c>
      <c r="R1947" s="1260" t="s">
        <v>22027</v>
      </c>
      <c r="S1947" s="1259">
        <v>1</v>
      </c>
      <c r="T1947" s="1260" t="s">
        <v>22028</v>
      </c>
      <c r="U1947" s="1260" t="s">
        <v>11158</v>
      </c>
      <c r="V1947" s="1260" t="s">
        <v>11263</v>
      </c>
      <c r="W1947" s="1259">
        <v>0</v>
      </c>
      <c r="X1947" s="1259">
        <v>1007</v>
      </c>
      <c r="Y1947" s="1259">
        <v>0</v>
      </c>
    </row>
    <row r="1948" spans="1:25">
      <c r="A1948" s="1350">
        <v>11202000636</v>
      </c>
      <c r="B1948" s="1260"/>
      <c r="C1948" s="1260" t="s">
        <v>22029</v>
      </c>
      <c r="D1948" s="1260" t="s">
        <v>22030</v>
      </c>
      <c r="E1948" s="1260" t="s">
        <v>22031</v>
      </c>
      <c r="F1948" s="1260" t="s">
        <v>11913</v>
      </c>
      <c r="G1948" s="1260" t="s">
        <v>22032</v>
      </c>
      <c r="H1948" s="1260" t="s">
        <v>11153</v>
      </c>
      <c r="I1948" s="1260" t="s">
        <v>10976</v>
      </c>
      <c r="J1948" s="1259">
        <v>7430928</v>
      </c>
      <c r="K1948" s="1260" t="s">
        <v>11221</v>
      </c>
      <c r="L1948" s="1260" t="s">
        <v>11155</v>
      </c>
      <c r="M1948" s="1260" t="s">
        <v>1424</v>
      </c>
      <c r="N1948" s="1260" t="s">
        <v>22033</v>
      </c>
      <c r="O1948" s="1260" t="s">
        <v>22030</v>
      </c>
      <c r="P1948" s="1260" t="s">
        <v>22034</v>
      </c>
      <c r="Q1948" s="1260" t="s">
        <v>11394</v>
      </c>
      <c r="R1948" s="1259">
        <v>8903631</v>
      </c>
      <c r="S1948" s="1259">
        <v>1</v>
      </c>
      <c r="T1948" s="1260"/>
      <c r="U1948" s="1260" t="s">
        <v>11231</v>
      </c>
      <c r="V1948" s="1260" t="s">
        <v>13079</v>
      </c>
      <c r="W1948" s="1259">
        <v>0</v>
      </c>
      <c r="X1948" s="1259">
        <v>1007</v>
      </c>
      <c r="Y1948" s="1259">
        <v>0</v>
      </c>
    </row>
    <row r="1949" spans="1:25">
      <c r="A1949" s="1350">
        <v>11202000635</v>
      </c>
      <c r="B1949" s="1260"/>
      <c r="C1949" s="1260" t="s">
        <v>22035</v>
      </c>
      <c r="D1949" s="1260" t="s">
        <v>22036</v>
      </c>
      <c r="E1949" s="1260" t="s">
        <v>19390</v>
      </c>
      <c r="F1949" s="1260" t="s">
        <v>22037</v>
      </c>
      <c r="G1949" s="1260" t="s">
        <v>22038</v>
      </c>
      <c r="H1949" s="1260" t="s">
        <v>11153</v>
      </c>
      <c r="I1949" s="1260" t="s">
        <v>11164</v>
      </c>
      <c r="J1949" s="1259">
        <v>7430927</v>
      </c>
      <c r="K1949" s="1260" t="s">
        <v>11221</v>
      </c>
      <c r="L1949" s="1260" t="s">
        <v>11155</v>
      </c>
      <c r="M1949" s="1260" t="s">
        <v>1903</v>
      </c>
      <c r="N1949" s="1260" t="s">
        <v>22039</v>
      </c>
      <c r="O1949" s="1260" t="s">
        <v>22036</v>
      </c>
      <c r="P1949" s="1260" t="s">
        <v>11192</v>
      </c>
      <c r="Q1949" s="1260"/>
      <c r="R1949" s="1260"/>
      <c r="S1949" s="1259">
        <v>1</v>
      </c>
      <c r="T1949" s="1260"/>
      <c r="U1949" s="1260" t="s">
        <v>11921</v>
      </c>
      <c r="V1949" s="1260" t="s">
        <v>17992</v>
      </c>
      <c r="W1949" s="1259">
        <v>0</v>
      </c>
      <c r="X1949" s="1259">
        <v>1007</v>
      </c>
      <c r="Y1949" s="1259">
        <v>0</v>
      </c>
    </row>
    <row r="1950" spans="1:25">
      <c r="A1950" s="1350">
        <v>11202000634</v>
      </c>
      <c r="B1950" s="1260"/>
      <c r="C1950" s="1260" t="s">
        <v>22040</v>
      </c>
      <c r="D1950" s="1260" t="s">
        <v>22041</v>
      </c>
      <c r="E1950" s="1260" t="s">
        <v>11426</v>
      </c>
      <c r="F1950" s="1260" t="s">
        <v>22042</v>
      </c>
      <c r="G1950" s="1260" t="s">
        <v>22043</v>
      </c>
      <c r="H1950" s="1260" t="s">
        <v>11153</v>
      </c>
      <c r="I1950" s="1260" t="s">
        <v>11164</v>
      </c>
      <c r="J1950" s="1259">
        <v>7430926</v>
      </c>
      <c r="K1950" s="1260" t="s">
        <v>11221</v>
      </c>
      <c r="L1950" s="1260" t="s">
        <v>11155</v>
      </c>
      <c r="M1950" s="1260" t="s">
        <v>2160</v>
      </c>
      <c r="N1950" s="1260" t="s">
        <v>22044</v>
      </c>
      <c r="O1950" s="1260" t="s">
        <v>22041</v>
      </c>
      <c r="P1950" s="1260" t="s">
        <v>11192</v>
      </c>
      <c r="Q1950" s="1260"/>
      <c r="R1950" s="1260"/>
      <c r="S1950" s="1259">
        <v>1</v>
      </c>
      <c r="T1950" s="1260"/>
      <c r="U1950" s="1260" t="s">
        <v>11290</v>
      </c>
      <c r="V1950" s="1260" t="s">
        <v>13740</v>
      </c>
      <c r="W1950" s="1259">
        <v>0</v>
      </c>
      <c r="X1950" s="1259">
        <v>1007</v>
      </c>
      <c r="Y1950" s="1259">
        <v>0</v>
      </c>
    </row>
    <row r="1951" spans="1:25">
      <c r="A1951" s="1350">
        <v>11202000633</v>
      </c>
      <c r="B1951" s="1260" t="s">
        <v>22045</v>
      </c>
      <c r="C1951" s="1260" t="s">
        <v>22046</v>
      </c>
      <c r="D1951" s="1260" t="s">
        <v>22047</v>
      </c>
      <c r="E1951" s="1260" t="s">
        <v>11949</v>
      </c>
      <c r="F1951" s="1260" t="s">
        <v>12637</v>
      </c>
      <c r="G1951" s="1260" t="s">
        <v>22048</v>
      </c>
      <c r="H1951" s="1260" t="s">
        <v>11153</v>
      </c>
      <c r="I1951" s="1260" t="s">
        <v>10976</v>
      </c>
      <c r="J1951" s="1259">
        <v>7430925</v>
      </c>
      <c r="K1951" s="1260" t="s">
        <v>11221</v>
      </c>
      <c r="L1951" s="1260" t="s">
        <v>11155</v>
      </c>
      <c r="M1951" s="1260" t="s">
        <v>2530</v>
      </c>
      <c r="N1951" s="1260" t="s">
        <v>22049</v>
      </c>
      <c r="O1951" s="1260" t="s">
        <v>22047</v>
      </c>
      <c r="P1951" s="1260" t="s">
        <v>22050</v>
      </c>
      <c r="Q1951" s="1260" t="s">
        <v>14279</v>
      </c>
      <c r="R1951" s="1260" t="s">
        <v>22050</v>
      </c>
      <c r="S1951" s="1259">
        <v>1</v>
      </c>
      <c r="T1951" s="1260" t="s">
        <v>22051</v>
      </c>
      <c r="U1951" s="1260" t="s">
        <v>11158</v>
      </c>
      <c r="V1951" s="1260" t="s">
        <v>11380</v>
      </c>
      <c r="W1951" s="1259">
        <v>0</v>
      </c>
      <c r="X1951" s="1259">
        <v>1007</v>
      </c>
      <c r="Y1951" s="1259">
        <v>0</v>
      </c>
    </row>
    <row r="1952" spans="1:25">
      <c r="A1952" s="1350">
        <v>11202000632</v>
      </c>
      <c r="B1952" s="1260" t="s">
        <v>22052</v>
      </c>
      <c r="C1952" s="1260" t="s">
        <v>22046</v>
      </c>
      <c r="D1952" s="1260" t="s">
        <v>22053</v>
      </c>
      <c r="E1952" s="1260" t="s">
        <v>11426</v>
      </c>
      <c r="F1952" s="1260" t="s">
        <v>12637</v>
      </c>
      <c r="G1952" s="1260" t="s">
        <v>22054</v>
      </c>
      <c r="H1952" s="1260" t="s">
        <v>11153</v>
      </c>
      <c r="I1952" s="1260" t="s">
        <v>10976</v>
      </c>
      <c r="J1952" s="1259">
        <v>7430924</v>
      </c>
      <c r="K1952" s="1260" t="s">
        <v>11221</v>
      </c>
      <c r="L1952" s="1260" t="s">
        <v>11155</v>
      </c>
      <c r="M1952" s="1260" t="s">
        <v>2528</v>
      </c>
      <c r="N1952" s="1260" t="s">
        <v>22055</v>
      </c>
      <c r="O1952" s="1260" t="s">
        <v>22053</v>
      </c>
      <c r="P1952" s="1260" t="s">
        <v>22056</v>
      </c>
      <c r="Q1952" s="1260"/>
      <c r="R1952" s="1260"/>
      <c r="S1952" s="1259">
        <v>1</v>
      </c>
      <c r="T1952" s="1260"/>
      <c r="U1952" s="1260" t="s">
        <v>11231</v>
      </c>
      <c r="V1952" s="1260" t="s">
        <v>11232</v>
      </c>
      <c r="W1952" s="1259">
        <v>804</v>
      </c>
      <c r="X1952" s="1259">
        <v>1007</v>
      </c>
      <c r="Y1952" s="1259">
        <v>0</v>
      </c>
    </row>
    <row r="1953" spans="1:25">
      <c r="A1953" s="1350">
        <v>11202000631</v>
      </c>
      <c r="B1953" s="1260" t="s">
        <v>22057</v>
      </c>
      <c r="C1953" s="1260" t="s">
        <v>22058</v>
      </c>
      <c r="D1953" s="1260" t="s">
        <v>22059</v>
      </c>
      <c r="E1953" s="1260" t="s">
        <v>11311</v>
      </c>
      <c r="F1953" s="1260" t="s">
        <v>11913</v>
      </c>
      <c r="G1953" s="1260" t="s">
        <v>22060</v>
      </c>
      <c r="H1953" s="1260" t="s">
        <v>11153</v>
      </c>
      <c r="I1953" s="1260" t="s">
        <v>10976</v>
      </c>
      <c r="J1953" s="1259">
        <v>7430923</v>
      </c>
      <c r="K1953" s="1260" t="s">
        <v>11221</v>
      </c>
      <c r="L1953" s="1260" t="s">
        <v>11155</v>
      </c>
      <c r="M1953" s="1260" t="s">
        <v>11092</v>
      </c>
      <c r="N1953" s="1260" t="s">
        <v>22061</v>
      </c>
      <c r="O1953" s="1260" t="s">
        <v>22059</v>
      </c>
      <c r="P1953" s="1260" t="s">
        <v>22062</v>
      </c>
      <c r="Q1953" s="1260" t="s">
        <v>12858</v>
      </c>
      <c r="R1953" s="1260" t="s">
        <v>22062</v>
      </c>
      <c r="S1953" s="1259">
        <v>1</v>
      </c>
      <c r="T1953" s="1260" t="s">
        <v>22063</v>
      </c>
      <c r="U1953" s="1260" t="s">
        <v>11158</v>
      </c>
      <c r="V1953" s="1260" t="s">
        <v>12716</v>
      </c>
      <c r="W1953" s="1259">
        <v>0</v>
      </c>
      <c r="X1953" s="1259">
        <v>1007</v>
      </c>
      <c r="Y1953" s="1259">
        <v>0</v>
      </c>
    </row>
    <row r="1954" spans="1:25">
      <c r="A1954" s="1350">
        <v>11202000630</v>
      </c>
      <c r="B1954" s="1260" t="s">
        <v>22064</v>
      </c>
      <c r="C1954" s="1260" t="s">
        <v>22065</v>
      </c>
      <c r="D1954" s="1260" t="s">
        <v>22066</v>
      </c>
      <c r="E1954" s="1260" t="s">
        <v>11284</v>
      </c>
      <c r="F1954" s="1260" t="s">
        <v>19147</v>
      </c>
      <c r="G1954" s="1260" t="s">
        <v>22067</v>
      </c>
      <c r="H1954" s="1260" t="s">
        <v>11153</v>
      </c>
      <c r="I1954" s="1260" t="s">
        <v>11164</v>
      </c>
      <c r="J1954" s="1259">
        <v>7430922</v>
      </c>
      <c r="K1954" s="1260" t="s">
        <v>11221</v>
      </c>
      <c r="L1954" s="1260" t="s">
        <v>11155</v>
      </c>
      <c r="M1954" s="1260" t="s">
        <v>2178</v>
      </c>
      <c r="N1954" s="1260" t="s">
        <v>22068</v>
      </c>
      <c r="O1954" s="1260" t="s">
        <v>22066</v>
      </c>
      <c r="P1954" s="1260" t="s">
        <v>22069</v>
      </c>
      <c r="Q1954" s="1260" t="s">
        <v>12049</v>
      </c>
      <c r="R1954" s="1260" t="s">
        <v>22070</v>
      </c>
      <c r="S1954" s="1259">
        <v>1</v>
      </c>
      <c r="T1954" s="1260" t="s">
        <v>22071</v>
      </c>
      <c r="U1954" s="1260" t="s">
        <v>15806</v>
      </c>
      <c r="V1954" s="1260" t="s">
        <v>18407</v>
      </c>
      <c r="W1954" s="1259">
        <v>0</v>
      </c>
      <c r="X1954" s="1259">
        <v>1007</v>
      </c>
      <c r="Y1954" s="1259">
        <v>0</v>
      </c>
    </row>
    <row r="1955" spans="1:25">
      <c r="A1955" s="1350">
        <v>11202000629</v>
      </c>
      <c r="B1955" s="1260"/>
      <c r="C1955" s="1260" t="s">
        <v>22072</v>
      </c>
      <c r="D1955" s="1260" t="s">
        <v>22073</v>
      </c>
      <c r="E1955" s="1260" t="s">
        <v>11162</v>
      </c>
      <c r="F1955" s="1260" t="s">
        <v>22074</v>
      </c>
      <c r="G1955" s="1260" t="s">
        <v>22075</v>
      </c>
      <c r="H1955" s="1260" t="s">
        <v>11153</v>
      </c>
      <c r="I1955" s="1260" t="s">
        <v>11243</v>
      </c>
      <c r="J1955" s="1259">
        <v>7430921</v>
      </c>
      <c r="K1955" s="1260" t="s">
        <v>11221</v>
      </c>
      <c r="L1955" s="1260" t="s">
        <v>11155</v>
      </c>
      <c r="M1955" s="1260" t="s">
        <v>262</v>
      </c>
      <c r="N1955" s="1260"/>
      <c r="O1955" s="1260" t="s">
        <v>22073</v>
      </c>
      <c r="P1955" s="1260"/>
      <c r="Q1955" s="1260" t="s">
        <v>11450</v>
      </c>
      <c r="R1955" s="1260"/>
      <c r="S1955" s="1259">
        <v>1</v>
      </c>
      <c r="T1955" s="1260"/>
      <c r="U1955" s="1260"/>
      <c r="V1955" s="1260"/>
      <c r="W1955" s="1259">
        <v>0</v>
      </c>
      <c r="X1955" s="1259">
        <v>1007</v>
      </c>
      <c r="Y1955" s="1259">
        <v>0</v>
      </c>
    </row>
    <row r="1956" spans="1:25">
      <c r="A1956" s="1350">
        <v>11202000628</v>
      </c>
      <c r="B1956" s="1260" t="s">
        <v>22076</v>
      </c>
      <c r="C1956" s="1260" t="s">
        <v>22077</v>
      </c>
      <c r="D1956" s="1260" t="s">
        <v>22078</v>
      </c>
      <c r="E1956" s="1260" t="s">
        <v>11175</v>
      </c>
      <c r="F1956" s="1260" t="s">
        <v>12637</v>
      </c>
      <c r="G1956" s="1260" t="s">
        <v>22079</v>
      </c>
      <c r="H1956" s="1260" t="s">
        <v>11153</v>
      </c>
      <c r="I1956" s="1260" t="s">
        <v>10976</v>
      </c>
      <c r="J1956" s="1259">
        <v>7430920</v>
      </c>
      <c r="K1956" s="1260" t="s">
        <v>11221</v>
      </c>
      <c r="L1956" s="1260" t="s">
        <v>11155</v>
      </c>
      <c r="M1956" s="1260" t="s">
        <v>1982</v>
      </c>
      <c r="N1956" s="1260" t="s">
        <v>22080</v>
      </c>
      <c r="O1956" s="1260" t="s">
        <v>22078</v>
      </c>
      <c r="P1956" s="1260" t="s">
        <v>21665</v>
      </c>
      <c r="Q1956" s="1260" t="s">
        <v>11846</v>
      </c>
      <c r="R1956" s="1260" t="s">
        <v>21665</v>
      </c>
      <c r="S1956" s="1259">
        <v>1</v>
      </c>
      <c r="T1956" s="1260" t="s">
        <v>22081</v>
      </c>
      <c r="U1956" s="1260" t="s">
        <v>11158</v>
      </c>
      <c r="V1956" s="1260" t="s">
        <v>11723</v>
      </c>
      <c r="W1956" s="1259">
        <v>0</v>
      </c>
      <c r="X1956" s="1259">
        <v>1007</v>
      </c>
      <c r="Y1956" s="1259">
        <v>0</v>
      </c>
    </row>
    <row r="1957" spans="1:25">
      <c r="A1957" s="1350">
        <v>11202000627</v>
      </c>
      <c r="B1957" s="1260" t="s">
        <v>22082</v>
      </c>
      <c r="C1957" s="1260" t="s">
        <v>22083</v>
      </c>
      <c r="D1957" s="1260" t="s">
        <v>22084</v>
      </c>
      <c r="E1957" s="1260" t="s">
        <v>11190</v>
      </c>
      <c r="F1957" s="1260" t="s">
        <v>11913</v>
      </c>
      <c r="G1957" s="1260" t="s">
        <v>22085</v>
      </c>
      <c r="H1957" s="1260" t="s">
        <v>11153</v>
      </c>
      <c r="I1957" s="1260" t="s">
        <v>10976</v>
      </c>
      <c r="J1957" s="1259">
        <v>7430919</v>
      </c>
      <c r="K1957" s="1260" t="s">
        <v>11221</v>
      </c>
      <c r="L1957" s="1260" t="s">
        <v>11155</v>
      </c>
      <c r="M1957" s="1260" t="s">
        <v>2278</v>
      </c>
      <c r="N1957" s="1260" t="s">
        <v>22086</v>
      </c>
      <c r="O1957" s="1260" t="s">
        <v>22084</v>
      </c>
      <c r="P1957" s="1260" t="s">
        <v>22087</v>
      </c>
      <c r="Q1957" s="1260"/>
      <c r="R1957" s="1260"/>
      <c r="S1957" s="1259">
        <v>1</v>
      </c>
      <c r="T1957" s="1260"/>
      <c r="U1957" s="1260" t="s">
        <v>11158</v>
      </c>
      <c r="V1957" s="1260" t="s">
        <v>12716</v>
      </c>
      <c r="W1957" s="1259">
        <v>0</v>
      </c>
      <c r="X1957" s="1259">
        <v>1007</v>
      </c>
      <c r="Y1957" s="1259">
        <v>0</v>
      </c>
    </row>
    <row r="1958" spans="1:25">
      <c r="A1958" s="1350">
        <v>11202000626</v>
      </c>
      <c r="B1958" s="1260" t="s">
        <v>22088</v>
      </c>
      <c r="C1958" s="1260" t="s">
        <v>22089</v>
      </c>
      <c r="D1958" s="1260" t="s">
        <v>22090</v>
      </c>
      <c r="E1958" s="1260" t="s">
        <v>11426</v>
      </c>
      <c r="F1958" s="1260" t="s">
        <v>22091</v>
      </c>
      <c r="G1958" s="1260" t="s">
        <v>22092</v>
      </c>
      <c r="H1958" s="1260" t="s">
        <v>11153</v>
      </c>
      <c r="I1958" s="1260" t="s">
        <v>10976</v>
      </c>
      <c r="J1958" s="1259">
        <v>7430918</v>
      </c>
      <c r="K1958" s="1260" t="s">
        <v>11221</v>
      </c>
      <c r="L1958" s="1260" t="s">
        <v>11155</v>
      </c>
      <c r="M1958" s="1260" t="s">
        <v>1424</v>
      </c>
      <c r="N1958" s="1260" t="s">
        <v>22093</v>
      </c>
      <c r="O1958" s="1260" t="s">
        <v>22090</v>
      </c>
      <c r="P1958" s="1260" t="s">
        <v>22094</v>
      </c>
      <c r="Q1958" s="1260" t="s">
        <v>11394</v>
      </c>
      <c r="R1958" s="1260" t="s">
        <v>22095</v>
      </c>
      <c r="S1958" s="1259">
        <v>1</v>
      </c>
      <c r="T1958" s="1260" t="s">
        <v>22096</v>
      </c>
      <c r="U1958" s="1260" t="s">
        <v>11231</v>
      </c>
      <c r="V1958" s="1260" t="s">
        <v>13447</v>
      </c>
      <c r="W1958" s="1259">
        <v>0</v>
      </c>
      <c r="X1958" s="1259">
        <v>1007</v>
      </c>
      <c r="Y1958" s="1259">
        <v>0</v>
      </c>
    </row>
    <row r="1959" spans="1:25">
      <c r="A1959" s="1350">
        <v>11202000625</v>
      </c>
      <c r="B1959" s="1260"/>
      <c r="C1959" s="1260" t="s">
        <v>22097</v>
      </c>
      <c r="D1959" s="1260" t="s">
        <v>22098</v>
      </c>
      <c r="E1959" s="1260" t="s">
        <v>11190</v>
      </c>
      <c r="F1959" s="1260" t="s">
        <v>11440</v>
      </c>
      <c r="G1959" s="1260" t="s">
        <v>22099</v>
      </c>
      <c r="H1959" s="1260" t="s">
        <v>11153</v>
      </c>
      <c r="I1959" s="1260" t="s">
        <v>11177</v>
      </c>
      <c r="J1959" s="1259">
        <v>7430917</v>
      </c>
      <c r="K1959" s="1260" t="s">
        <v>11221</v>
      </c>
      <c r="L1959" s="1260" t="s">
        <v>11155</v>
      </c>
      <c r="M1959" s="1260" t="s">
        <v>2239</v>
      </c>
      <c r="N1959" s="1260" t="s">
        <v>22100</v>
      </c>
      <c r="O1959" s="1260" t="s">
        <v>22098</v>
      </c>
      <c r="P1959" s="1260" t="s">
        <v>22101</v>
      </c>
      <c r="Q1959" s="1260"/>
      <c r="R1959" s="1260" t="s">
        <v>21418</v>
      </c>
      <c r="S1959" s="1259">
        <v>1</v>
      </c>
      <c r="T1959" s="1260"/>
      <c r="U1959" s="1260" t="s">
        <v>11182</v>
      </c>
      <c r="V1959" s="1260" t="s">
        <v>12067</v>
      </c>
      <c r="W1959" s="1259">
        <v>0</v>
      </c>
      <c r="X1959" s="1259">
        <v>1007</v>
      </c>
      <c r="Y1959" s="1259">
        <v>0</v>
      </c>
    </row>
    <row r="1960" spans="1:25">
      <c r="A1960" s="1350">
        <v>11202000624</v>
      </c>
      <c r="B1960" s="1260" t="s">
        <v>22102</v>
      </c>
      <c r="C1960" s="1260" t="s">
        <v>22103</v>
      </c>
      <c r="D1960" s="1260" t="s">
        <v>22104</v>
      </c>
      <c r="E1960" s="1260" t="s">
        <v>11203</v>
      </c>
      <c r="F1960" s="1260" t="s">
        <v>13025</v>
      </c>
      <c r="G1960" s="1260" t="s">
        <v>22105</v>
      </c>
      <c r="H1960" s="1260" t="s">
        <v>11153</v>
      </c>
      <c r="I1960" s="1260" t="s">
        <v>13027</v>
      </c>
      <c r="J1960" s="1259">
        <v>7430916</v>
      </c>
      <c r="K1960" s="1260" t="s">
        <v>11221</v>
      </c>
      <c r="L1960" s="1260" t="s">
        <v>11155</v>
      </c>
      <c r="M1960" s="1260" t="s">
        <v>2143</v>
      </c>
      <c r="N1960" s="1260" t="s">
        <v>13906</v>
      </c>
      <c r="O1960" s="1260" t="s">
        <v>22104</v>
      </c>
      <c r="P1960" s="1260" t="s">
        <v>22106</v>
      </c>
      <c r="Q1960" s="1260" t="s">
        <v>22107</v>
      </c>
      <c r="R1960" s="1260" t="s">
        <v>22106</v>
      </c>
      <c r="S1960" s="1259">
        <v>1</v>
      </c>
      <c r="T1960" s="1260" t="s">
        <v>22108</v>
      </c>
      <c r="U1960" s="1260" t="s">
        <v>11198</v>
      </c>
      <c r="V1960" s="1260" t="s">
        <v>13031</v>
      </c>
      <c r="W1960" s="1259">
        <v>0</v>
      </c>
      <c r="X1960" s="1259">
        <v>1007</v>
      </c>
      <c r="Y1960" s="1259">
        <v>0</v>
      </c>
    </row>
    <row r="1961" spans="1:25">
      <c r="A1961" s="1350">
        <v>11202000623</v>
      </c>
      <c r="B1961" s="1260" t="s">
        <v>22109</v>
      </c>
      <c r="C1961" s="1260" t="s">
        <v>22110</v>
      </c>
      <c r="D1961" s="1260" t="s">
        <v>22111</v>
      </c>
      <c r="E1961" s="1260" t="s">
        <v>11190</v>
      </c>
      <c r="F1961" s="1260" t="s">
        <v>22019</v>
      </c>
      <c r="G1961" s="1260" t="s">
        <v>22112</v>
      </c>
      <c r="H1961" s="1260" t="s">
        <v>11153</v>
      </c>
      <c r="I1961" s="1260" t="s">
        <v>10976</v>
      </c>
      <c r="J1961" s="1259">
        <v>7430915</v>
      </c>
      <c r="K1961" s="1260" t="s">
        <v>11221</v>
      </c>
      <c r="L1961" s="1260" t="s">
        <v>11155</v>
      </c>
      <c r="M1961" s="1260" t="s">
        <v>262</v>
      </c>
      <c r="N1961" s="1260"/>
      <c r="O1961" s="1260" t="s">
        <v>22111</v>
      </c>
      <c r="P1961" s="1260"/>
      <c r="Q1961" s="1260"/>
      <c r="R1961" s="1260"/>
      <c r="S1961" s="1259">
        <v>1</v>
      </c>
      <c r="T1961" s="1260"/>
      <c r="U1961" s="1260"/>
      <c r="V1961" s="1260"/>
      <c r="W1961" s="1259">
        <v>0</v>
      </c>
      <c r="X1961" s="1259">
        <v>1007</v>
      </c>
      <c r="Y1961" s="1259">
        <v>0</v>
      </c>
    </row>
    <row r="1962" spans="1:25">
      <c r="A1962" s="1350">
        <v>11202000622</v>
      </c>
      <c r="B1962" s="1260" t="s">
        <v>22113</v>
      </c>
      <c r="C1962" s="1260" t="s">
        <v>22114</v>
      </c>
      <c r="D1962" s="1260" t="s">
        <v>22115</v>
      </c>
      <c r="E1962" s="1260" t="s">
        <v>11266</v>
      </c>
      <c r="F1962" s="1260" t="s">
        <v>11913</v>
      </c>
      <c r="G1962" s="1260" t="s">
        <v>22116</v>
      </c>
      <c r="H1962" s="1260" t="s">
        <v>11153</v>
      </c>
      <c r="I1962" s="1260" t="s">
        <v>10976</v>
      </c>
      <c r="J1962" s="1259">
        <v>7430914</v>
      </c>
      <c r="K1962" s="1260" t="s">
        <v>11221</v>
      </c>
      <c r="L1962" s="1260" t="s">
        <v>11155</v>
      </c>
      <c r="M1962" s="1260" t="s">
        <v>1424</v>
      </c>
      <c r="N1962" s="1260" t="s">
        <v>22117</v>
      </c>
      <c r="O1962" s="1260" t="s">
        <v>22115</v>
      </c>
      <c r="P1962" s="1260" t="s">
        <v>22118</v>
      </c>
      <c r="Q1962" s="1260" t="s">
        <v>11867</v>
      </c>
      <c r="R1962" s="1260" t="s">
        <v>22118</v>
      </c>
      <c r="S1962" s="1259">
        <v>1</v>
      </c>
      <c r="T1962" s="1260" t="s">
        <v>22119</v>
      </c>
      <c r="U1962" s="1260" t="s">
        <v>11231</v>
      </c>
      <c r="V1962" s="1260" t="s">
        <v>13079</v>
      </c>
      <c r="W1962" s="1259">
        <v>0</v>
      </c>
      <c r="X1962" s="1259">
        <v>1007</v>
      </c>
      <c r="Y1962" s="1259">
        <v>0</v>
      </c>
    </row>
    <row r="1963" spans="1:25">
      <c r="A1963" s="1350">
        <v>11202000621</v>
      </c>
      <c r="B1963" s="1260" t="s">
        <v>22120</v>
      </c>
      <c r="C1963" s="1260" t="s">
        <v>22121</v>
      </c>
      <c r="D1963" s="1260" t="s">
        <v>22122</v>
      </c>
      <c r="E1963" s="1260" t="s">
        <v>11949</v>
      </c>
      <c r="F1963" s="1260" t="s">
        <v>13410</v>
      </c>
      <c r="G1963" s="1260" t="s">
        <v>22123</v>
      </c>
      <c r="H1963" s="1260" t="s">
        <v>11153</v>
      </c>
      <c r="I1963" s="1260" t="s">
        <v>10976</v>
      </c>
      <c r="J1963" s="1259">
        <v>7430913</v>
      </c>
      <c r="K1963" s="1260" t="s">
        <v>11221</v>
      </c>
      <c r="L1963" s="1260" t="s">
        <v>11155</v>
      </c>
      <c r="M1963" s="1260" t="s">
        <v>2281</v>
      </c>
      <c r="N1963" s="1260" t="s">
        <v>22124</v>
      </c>
      <c r="O1963" s="1260" t="s">
        <v>22122</v>
      </c>
      <c r="P1963" s="1260" t="s">
        <v>22125</v>
      </c>
      <c r="Q1963" s="1260" t="s">
        <v>12317</v>
      </c>
      <c r="R1963" s="1260" t="s">
        <v>22125</v>
      </c>
      <c r="S1963" s="1259">
        <v>1</v>
      </c>
      <c r="T1963" s="1260" t="s">
        <v>22126</v>
      </c>
      <c r="U1963" s="1260" t="s">
        <v>11231</v>
      </c>
      <c r="V1963" s="1260" t="s">
        <v>13206</v>
      </c>
      <c r="W1963" s="1259">
        <v>0</v>
      </c>
      <c r="X1963" s="1259">
        <v>1007</v>
      </c>
      <c r="Y1963" s="1259">
        <v>0</v>
      </c>
    </row>
    <row r="1964" spans="1:25">
      <c r="A1964" s="1350">
        <v>11202000620</v>
      </c>
      <c r="B1964" s="1260" t="s">
        <v>22127</v>
      </c>
      <c r="C1964" s="1260" t="s">
        <v>22128</v>
      </c>
      <c r="D1964" s="1260" t="s">
        <v>22129</v>
      </c>
      <c r="E1964" s="1260" t="s">
        <v>11426</v>
      </c>
      <c r="F1964" s="1260" t="s">
        <v>11440</v>
      </c>
      <c r="G1964" s="1260" t="s">
        <v>22130</v>
      </c>
      <c r="H1964" s="1260" t="s">
        <v>11153</v>
      </c>
      <c r="I1964" s="1260" t="s">
        <v>11177</v>
      </c>
      <c r="J1964" s="1259">
        <v>7430912</v>
      </c>
      <c r="K1964" s="1260" t="s">
        <v>11221</v>
      </c>
      <c r="L1964" s="1260" t="s">
        <v>11155</v>
      </c>
      <c r="M1964" s="1260" t="s">
        <v>2140</v>
      </c>
      <c r="N1964" s="1260" t="s">
        <v>22131</v>
      </c>
      <c r="O1964" s="1260" t="s">
        <v>22129</v>
      </c>
      <c r="P1964" s="1260" t="s">
        <v>22132</v>
      </c>
      <c r="Q1964" s="1260" t="s">
        <v>11411</v>
      </c>
      <c r="R1964" s="1260" t="s">
        <v>22132</v>
      </c>
      <c r="S1964" s="1259">
        <v>1</v>
      </c>
      <c r="T1964" s="1260" t="s">
        <v>22133</v>
      </c>
      <c r="U1964" s="1260" t="s">
        <v>11198</v>
      </c>
      <c r="V1964" s="1260" t="s">
        <v>11199</v>
      </c>
      <c r="W1964" s="1259">
        <v>0</v>
      </c>
      <c r="X1964" s="1259">
        <v>1007</v>
      </c>
      <c r="Y1964" s="1259">
        <v>0</v>
      </c>
    </row>
    <row r="1965" spans="1:25">
      <c r="A1965" s="1350">
        <v>11202000619</v>
      </c>
      <c r="B1965" s="1260" t="s">
        <v>22134</v>
      </c>
      <c r="C1965" s="1260" t="s">
        <v>22135</v>
      </c>
      <c r="D1965" s="1260" t="s">
        <v>22136</v>
      </c>
      <c r="E1965" s="1260" t="s">
        <v>12305</v>
      </c>
      <c r="F1965" s="1260" t="s">
        <v>22137</v>
      </c>
      <c r="G1965" s="1260" t="s">
        <v>22138</v>
      </c>
      <c r="H1965" s="1260" t="s">
        <v>11153</v>
      </c>
      <c r="I1965" s="1260" t="s">
        <v>11164</v>
      </c>
      <c r="J1965" s="1259">
        <v>7430911</v>
      </c>
      <c r="K1965" s="1260" t="s">
        <v>11221</v>
      </c>
      <c r="L1965" s="1260" t="s">
        <v>11155</v>
      </c>
      <c r="M1965" s="1260" t="s">
        <v>2163</v>
      </c>
      <c r="N1965" s="1260" t="s">
        <v>22139</v>
      </c>
      <c r="O1965" s="1260" t="s">
        <v>22136</v>
      </c>
      <c r="P1965" s="1260" t="s">
        <v>22140</v>
      </c>
      <c r="Q1965" s="1260" t="s">
        <v>11394</v>
      </c>
      <c r="R1965" s="1260" t="s">
        <v>22140</v>
      </c>
      <c r="S1965" s="1259">
        <v>1</v>
      </c>
      <c r="T1965" s="1260" t="s">
        <v>22141</v>
      </c>
      <c r="U1965" s="1260" t="s">
        <v>11290</v>
      </c>
      <c r="V1965" s="1260" t="s">
        <v>12575</v>
      </c>
      <c r="W1965" s="1259">
        <v>0</v>
      </c>
      <c r="X1965" s="1259">
        <v>1007</v>
      </c>
      <c r="Y1965" s="1259">
        <v>0</v>
      </c>
    </row>
    <row r="1966" spans="1:25">
      <c r="A1966" s="1350">
        <v>11202000618</v>
      </c>
      <c r="B1966" s="1260" t="s">
        <v>22142</v>
      </c>
      <c r="C1966" s="1260" t="s">
        <v>22143</v>
      </c>
      <c r="D1966" s="1260" t="s">
        <v>22144</v>
      </c>
      <c r="E1966" s="1260" t="s">
        <v>11747</v>
      </c>
      <c r="F1966" s="1260" t="s">
        <v>13545</v>
      </c>
      <c r="G1966" s="1260" t="s">
        <v>22145</v>
      </c>
      <c r="H1966" s="1260" t="s">
        <v>11153</v>
      </c>
      <c r="I1966" s="1260" t="s">
        <v>13547</v>
      </c>
      <c r="J1966" s="1259">
        <v>7430910</v>
      </c>
      <c r="K1966" s="1260" t="s">
        <v>11221</v>
      </c>
      <c r="L1966" s="1260" t="s">
        <v>11155</v>
      </c>
      <c r="M1966" s="1260" t="s">
        <v>2294</v>
      </c>
      <c r="N1966" s="1260" t="s">
        <v>22146</v>
      </c>
      <c r="O1966" s="1260" t="s">
        <v>22144</v>
      </c>
      <c r="P1966" s="1260" t="s">
        <v>22147</v>
      </c>
      <c r="Q1966" s="1260" t="s">
        <v>12654</v>
      </c>
      <c r="R1966" s="1260" t="s">
        <v>22148</v>
      </c>
      <c r="S1966" s="1259">
        <v>1</v>
      </c>
      <c r="T1966" s="1260" t="s">
        <v>22149</v>
      </c>
      <c r="U1966" s="1260" t="s">
        <v>13552</v>
      </c>
      <c r="V1966" s="1260" t="s">
        <v>22150</v>
      </c>
      <c r="W1966" s="1259">
        <v>0</v>
      </c>
      <c r="X1966" s="1259">
        <v>1007</v>
      </c>
      <c r="Y1966" s="1259">
        <v>0</v>
      </c>
    </row>
    <row r="1967" spans="1:25">
      <c r="A1967" s="1350">
        <v>11202000617</v>
      </c>
      <c r="B1967" s="1260" t="s">
        <v>22151</v>
      </c>
      <c r="C1967" s="1260" t="s">
        <v>22152</v>
      </c>
      <c r="D1967" s="1260" t="s">
        <v>22153</v>
      </c>
      <c r="E1967" s="1260" t="s">
        <v>11175</v>
      </c>
      <c r="F1967" s="1260" t="s">
        <v>21380</v>
      </c>
      <c r="G1967" s="1260" t="s">
        <v>22154</v>
      </c>
      <c r="H1967" s="1260" t="s">
        <v>11153</v>
      </c>
      <c r="I1967" s="1260" t="s">
        <v>10976</v>
      </c>
      <c r="J1967" s="1259">
        <v>7430909</v>
      </c>
      <c r="K1967" s="1260" t="s">
        <v>11221</v>
      </c>
      <c r="L1967" s="1260" t="s">
        <v>11155</v>
      </c>
      <c r="M1967" s="1260" t="s">
        <v>11092</v>
      </c>
      <c r="N1967" s="1260" t="s">
        <v>22155</v>
      </c>
      <c r="O1967" s="1260" t="s">
        <v>22153</v>
      </c>
      <c r="P1967" s="1260" t="s">
        <v>22156</v>
      </c>
      <c r="Q1967" s="1260" t="s">
        <v>11223</v>
      </c>
      <c r="R1967" s="1260" t="s">
        <v>22156</v>
      </c>
      <c r="S1967" s="1259">
        <v>1</v>
      </c>
      <c r="T1967" s="1260" t="s">
        <v>22157</v>
      </c>
      <c r="U1967" s="1260" t="s">
        <v>11158</v>
      </c>
      <c r="V1967" s="1260" t="s">
        <v>12716</v>
      </c>
      <c r="W1967" s="1259">
        <v>0</v>
      </c>
      <c r="X1967" s="1259">
        <v>1007</v>
      </c>
      <c r="Y1967" s="1259">
        <v>0</v>
      </c>
    </row>
    <row r="1968" spans="1:25">
      <c r="A1968" s="1350">
        <v>11202000616</v>
      </c>
      <c r="B1968" s="1260" t="s">
        <v>22158</v>
      </c>
      <c r="C1968" s="1260" t="s">
        <v>22159</v>
      </c>
      <c r="D1968" s="1260" t="s">
        <v>22160</v>
      </c>
      <c r="E1968" s="1260" t="s">
        <v>11175</v>
      </c>
      <c r="F1968" s="1260" t="s">
        <v>12637</v>
      </c>
      <c r="G1968" s="1260" t="s">
        <v>22161</v>
      </c>
      <c r="H1968" s="1260" t="s">
        <v>11153</v>
      </c>
      <c r="I1968" s="1260" t="s">
        <v>10976</v>
      </c>
      <c r="J1968" s="1259">
        <v>7430908</v>
      </c>
      <c r="K1968" s="1260" t="s">
        <v>11221</v>
      </c>
      <c r="L1968" s="1260" t="s">
        <v>11155</v>
      </c>
      <c r="M1968" s="1260" t="s">
        <v>1944</v>
      </c>
      <c r="N1968" s="1260" t="s">
        <v>22162</v>
      </c>
      <c r="O1968" s="1260" t="s">
        <v>22160</v>
      </c>
      <c r="P1968" s="1260" t="s">
        <v>15283</v>
      </c>
      <c r="Q1968" s="1260" t="s">
        <v>14070</v>
      </c>
      <c r="R1968" s="1260" t="s">
        <v>15283</v>
      </c>
      <c r="S1968" s="1259">
        <v>1</v>
      </c>
      <c r="T1968" s="1260" t="s">
        <v>22163</v>
      </c>
      <c r="U1968" s="1260" t="s">
        <v>11158</v>
      </c>
      <c r="V1968" s="1260" t="s">
        <v>11723</v>
      </c>
      <c r="W1968" s="1259">
        <v>0</v>
      </c>
      <c r="X1968" s="1259">
        <v>1007</v>
      </c>
      <c r="Y1968" s="1259">
        <v>0</v>
      </c>
    </row>
    <row r="1969" spans="1:25">
      <c r="A1969" s="1350">
        <v>11202000615</v>
      </c>
      <c r="B1969" s="1260" t="s">
        <v>22164</v>
      </c>
      <c r="C1969" s="1260" t="s">
        <v>22165</v>
      </c>
      <c r="D1969" s="1260" t="s">
        <v>22166</v>
      </c>
      <c r="E1969" s="1260" t="s">
        <v>11668</v>
      </c>
      <c r="F1969" s="1260" t="s">
        <v>11440</v>
      </c>
      <c r="G1969" s="1260" t="s">
        <v>22167</v>
      </c>
      <c r="H1969" s="1260" t="s">
        <v>11153</v>
      </c>
      <c r="I1969" s="1260" t="s">
        <v>11177</v>
      </c>
      <c r="J1969" s="1259">
        <v>7430907</v>
      </c>
      <c r="K1969" s="1260" t="s">
        <v>11221</v>
      </c>
      <c r="L1969" s="1260" t="s">
        <v>11155</v>
      </c>
      <c r="M1969" s="1260" t="s">
        <v>2245</v>
      </c>
      <c r="N1969" s="1260" t="s">
        <v>22168</v>
      </c>
      <c r="O1969" s="1260" t="s">
        <v>22166</v>
      </c>
      <c r="P1969" s="1260" t="s">
        <v>22169</v>
      </c>
      <c r="Q1969" s="1260" t="s">
        <v>22170</v>
      </c>
      <c r="R1969" s="1260" t="s">
        <v>22169</v>
      </c>
      <c r="S1969" s="1259">
        <v>1</v>
      </c>
      <c r="T1969" s="1260" t="s">
        <v>15969</v>
      </c>
      <c r="U1969" s="1260" t="s">
        <v>11231</v>
      </c>
      <c r="V1969" s="1260" t="s">
        <v>11281</v>
      </c>
      <c r="W1969" s="1259">
        <v>0</v>
      </c>
      <c r="X1969" s="1259">
        <v>1007</v>
      </c>
      <c r="Y1969" s="1259">
        <v>0</v>
      </c>
    </row>
    <row r="1970" spans="1:25">
      <c r="A1970" s="1350">
        <v>11202000614</v>
      </c>
      <c r="B1970" s="1260"/>
      <c r="C1970" s="1260" t="s">
        <v>22165</v>
      </c>
      <c r="D1970" s="1260" t="s">
        <v>22171</v>
      </c>
      <c r="E1970" s="1260" t="s">
        <v>11560</v>
      </c>
      <c r="F1970" s="1260" t="s">
        <v>19147</v>
      </c>
      <c r="G1970" s="1260" t="s">
        <v>22172</v>
      </c>
      <c r="H1970" s="1260" t="s">
        <v>11153</v>
      </c>
      <c r="I1970" s="1260" t="s">
        <v>11164</v>
      </c>
      <c r="J1970" s="1259">
        <v>7430906</v>
      </c>
      <c r="K1970" s="1260" t="s">
        <v>11221</v>
      </c>
      <c r="L1970" s="1260" t="s">
        <v>11155</v>
      </c>
      <c r="M1970" s="1260" t="s">
        <v>2152</v>
      </c>
      <c r="N1970" s="1260" t="s">
        <v>22173</v>
      </c>
      <c r="O1970" s="1260" t="s">
        <v>22171</v>
      </c>
      <c r="P1970" s="1260" t="s">
        <v>22174</v>
      </c>
      <c r="Q1970" s="1260"/>
      <c r="R1970" s="1259">
        <v>8659168</v>
      </c>
      <c r="S1970" s="1259">
        <v>1</v>
      </c>
      <c r="T1970" s="1260"/>
      <c r="U1970" s="1260" t="s">
        <v>11290</v>
      </c>
      <c r="V1970" s="1260" t="s">
        <v>13582</v>
      </c>
      <c r="W1970" s="1259">
        <v>0</v>
      </c>
      <c r="X1970" s="1259">
        <v>1007</v>
      </c>
      <c r="Y1970" s="1259">
        <v>0</v>
      </c>
    </row>
    <row r="1971" spans="1:25">
      <c r="A1971" s="1350">
        <v>11202000613</v>
      </c>
      <c r="B1971" s="1260"/>
      <c r="C1971" s="1260" t="s">
        <v>22175</v>
      </c>
      <c r="D1971" s="1260" t="s">
        <v>22176</v>
      </c>
      <c r="E1971" s="1260" t="s">
        <v>11175</v>
      </c>
      <c r="F1971" s="1260" t="s">
        <v>19147</v>
      </c>
      <c r="G1971" s="1260" t="s">
        <v>22177</v>
      </c>
      <c r="H1971" s="1260" t="s">
        <v>11153</v>
      </c>
      <c r="I1971" s="1260" t="s">
        <v>11164</v>
      </c>
      <c r="J1971" s="1259">
        <v>7430905</v>
      </c>
      <c r="K1971" s="1260" t="s">
        <v>11221</v>
      </c>
      <c r="L1971" s="1260" t="s">
        <v>11155</v>
      </c>
      <c r="M1971" s="1260" t="s">
        <v>2270</v>
      </c>
      <c r="N1971" s="1260" t="s">
        <v>22178</v>
      </c>
      <c r="O1971" s="1260" t="s">
        <v>22176</v>
      </c>
      <c r="P1971" s="1260"/>
      <c r="Q1971" s="1260"/>
      <c r="R1971" s="1260" t="s">
        <v>22179</v>
      </c>
      <c r="S1971" s="1259">
        <v>1</v>
      </c>
      <c r="T1971" s="1260"/>
      <c r="U1971" s="1260" t="s">
        <v>11209</v>
      </c>
      <c r="V1971" s="1260" t="s">
        <v>17757</v>
      </c>
      <c r="W1971" s="1259">
        <v>0</v>
      </c>
      <c r="X1971" s="1259">
        <v>1007</v>
      </c>
      <c r="Y1971" s="1259">
        <v>0</v>
      </c>
    </row>
    <row r="1972" spans="1:25">
      <c r="A1972" s="1350">
        <v>11202000612</v>
      </c>
      <c r="B1972" s="1260" t="s">
        <v>22180</v>
      </c>
      <c r="C1972" s="1260" t="s">
        <v>22175</v>
      </c>
      <c r="D1972" s="1260" t="s">
        <v>22181</v>
      </c>
      <c r="E1972" s="1260" t="s">
        <v>11175</v>
      </c>
      <c r="F1972" s="1260" t="s">
        <v>13025</v>
      </c>
      <c r="G1972" s="1260" t="s">
        <v>22182</v>
      </c>
      <c r="H1972" s="1260" t="s">
        <v>11153</v>
      </c>
      <c r="I1972" s="1260" t="s">
        <v>13027</v>
      </c>
      <c r="J1972" s="1259">
        <v>7430904</v>
      </c>
      <c r="K1972" s="1260" t="s">
        <v>11221</v>
      </c>
      <c r="L1972" s="1260" t="s">
        <v>11155</v>
      </c>
      <c r="M1972" s="1260" t="s">
        <v>1699</v>
      </c>
      <c r="N1972" s="1260" t="s">
        <v>22183</v>
      </c>
      <c r="O1972" s="1260" t="s">
        <v>22181</v>
      </c>
      <c r="P1972" s="1260" t="s">
        <v>22184</v>
      </c>
      <c r="Q1972" s="1260" t="s">
        <v>11394</v>
      </c>
      <c r="R1972" s="1260" t="s">
        <v>22185</v>
      </c>
      <c r="S1972" s="1259">
        <v>1</v>
      </c>
      <c r="T1972" s="1260" t="s">
        <v>22186</v>
      </c>
      <c r="U1972" s="1260" t="s">
        <v>11182</v>
      </c>
      <c r="V1972" s="1260" t="s">
        <v>13767</v>
      </c>
      <c r="W1972" s="1259">
        <v>0</v>
      </c>
      <c r="X1972" s="1259">
        <v>1007</v>
      </c>
      <c r="Y1972" s="1259">
        <v>0</v>
      </c>
    </row>
    <row r="1973" spans="1:25">
      <c r="A1973" s="1350">
        <v>11202000611</v>
      </c>
      <c r="B1973" s="1260" t="s">
        <v>22187</v>
      </c>
      <c r="C1973" s="1260" t="s">
        <v>22188</v>
      </c>
      <c r="D1973" s="1260" t="s">
        <v>22189</v>
      </c>
      <c r="E1973" s="1260" t="s">
        <v>12377</v>
      </c>
      <c r="F1973" s="1260" t="s">
        <v>12637</v>
      </c>
      <c r="G1973" s="1260" t="s">
        <v>22190</v>
      </c>
      <c r="H1973" s="1260" t="s">
        <v>11153</v>
      </c>
      <c r="I1973" s="1260" t="s">
        <v>10976</v>
      </c>
      <c r="J1973" s="1259">
        <v>7430903</v>
      </c>
      <c r="K1973" s="1260" t="s">
        <v>11375</v>
      </c>
      <c r="L1973" s="1260" t="s">
        <v>11155</v>
      </c>
      <c r="M1973" s="1260" t="s">
        <v>1941</v>
      </c>
      <c r="N1973" s="1260" t="s">
        <v>20843</v>
      </c>
      <c r="O1973" s="1260" t="s">
        <v>22189</v>
      </c>
      <c r="P1973" s="1260" t="s">
        <v>22191</v>
      </c>
      <c r="Q1973" s="1260" t="s">
        <v>11795</v>
      </c>
      <c r="R1973" s="1260" t="s">
        <v>22192</v>
      </c>
      <c r="S1973" s="1259">
        <v>1</v>
      </c>
      <c r="T1973" s="1260" t="s">
        <v>22193</v>
      </c>
      <c r="U1973" s="1260" t="s">
        <v>11396</v>
      </c>
      <c r="V1973" s="1260" t="s">
        <v>11699</v>
      </c>
      <c r="W1973" s="1259">
        <v>0</v>
      </c>
      <c r="X1973" s="1259">
        <v>1008</v>
      </c>
      <c r="Y1973" s="1259">
        <v>0</v>
      </c>
    </row>
    <row r="1974" spans="1:25">
      <c r="A1974" s="1350">
        <v>11202000610</v>
      </c>
      <c r="B1974" s="1260" t="s">
        <v>22194</v>
      </c>
      <c r="C1974" s="1260" t="s">
        <v>22188</v>
      </c>
      <c r="D1974" s="1260" t="s">
        <v>22195</v>
      </c>
      <c r="E1974" s="1260" t="s">
        <v>13190</v>
      </c>
      <c r="F1974" s="1260" t="s">
        <v>11440</v>
      </c>
      <c r="G1974" s="1260" t="s">
        <v>22196</v>
      </c>
      <c r="H1974" s="1260" t="s">
        <v>11153</v>
      </c>
      <c r="I1974" s="1260" t="s">
        <v>11177</v>
      </c>
      <c r="J1974" s="1259">
        <v>7430902</v>
      </c>
      <c r="K1974" s="1260" t="s">
        <v>11221</v>
      </c>
      <c r="L1974" s="1260" t="s">
        <v>11155</v>
      </c>
      <c r="M1974" s="1260" t="s">
        <v>1295</v>
      </c>
      <c r="N1974" s="1260" t="s">
        <v>22197</v>
      </c>
      <c r="O1974" s="1260" t="s">
        <v>22195</v>
      </c>
      <c r="P1974" s="1260" t="s">
        <v>22198</v>
      </c>
      <c r="Q1974" s="1260" t="s">
        <v>22199</v>
      </c>
      <c r="R1974" s="1260" t="s">
        <v>22200</v>
      </c>
      <c r="S1974" s="1259">
        <v>1</v>
      </c>
      <c r="T1974" s="1260" t="s">
        <v>22201</v>
      </c>
      <c r="U1974" s="1260" t="s">
        <v>11158</v>
      </c>
      <c r="V1974" s="1260" t="s">
        <v>11263</v>
      </c>
      <c r="W1974" s="1259">
        <v>0</v>
      </c>
      <c r="X1974" s="1259">
        <v>1007</v>
      </c>
      <c r="Y1974" s="1259">
        <v>0</v>
      </c>
    </row>
    <row r="1975" spans="1:25">
      <c r="A1975" s="1350">
        <v>11202000609</v>
      </c>
      <c r="B1975" s="1260" t="s">
        <v>22202</v>
      </c>
      <c r="C1975" s="1260" t="s">
        <v>22203</v>
      </c>
      <c r="D1975" s="1260" t="s">
        <v>22204</v>
      </c>
      <c r="E1975" s="1260" t="s">
        <v>11266</v>
      </c>
      <c r="F1975" s="1260" t="s">
        <v>11440</v>
      </c>
      <c r="G1975" s="1260" t="s">
        <v>22205</v>
      </c>
      <c r="H1975" s="1260" t="s">
        <v>11153</v>
      </c>
      <c r="I1975" s="1260" t="s">
        <v>11177</v>
      </c>
      <c r="J1975" s="1259">
        <v>7430901</v>
      </c>
      <c r="K1975" s="1260" t="s">
        <v>11221</v>
      </c>
      <c r="L1975" s="1260" t="s">
        <v>11155</v>
      </c>
      <c r="M1975" s="1260" t="s">
        <v>262</v>
      </c>
      <c r="N1975" s="1260"/>
      <c r="O1975" s="1260" t="s">
        <v>22204</v>
      </c>
      <c r="P1975" s="1260"/>
      <c r="Q1975" s="1260" t="s">
        <v>22206</v>
      </c>
      <c r="R1975" s="1260" t="s">
        <v>22207</v>
      </c>
      <c r="S1975" s="1259">
        <v>1</v>
      </c>
      <c r="T1975" s="1260" t="s">
        <v>22208</v>
      </c>
      <c r="U1975" s="1260"/>
      <c r="V1975" s="1260"/>
      <c r="W1975" s="1259">
        <v>0</v>
      </c>
      <c r="X1975" s="1259">
        <v>1007</v>
      </c>
      <c r="Y1975" s="1259">
        <v>0</v>
      </c>
    </row>
    <row r="1976" spans="1:25">
      <c r="A1976" s="1350">
        <v>11202000608</v>
      </c>
      <c r="B1976" s="1260" t="s">
        <v>22209</v>
      </c>
      <c r="C1976" s="1260" t="s">
        <v>22210</v>
      </c>
      <c r="D1976" s="1260" t="s">
        <v>22211</v>
      </c>
      <c r="E1976" s="1260" t="s">
        <v>11175</v>
      </c>
      <c r="F1976" s="1260" t="s">
        <v>11440</v>
      </c>
      <c r="G1976" s="1260" t="s">
        <v>22212</v>
      </c>
      <c r="H1976" s="1260" t="s">
        <v>11153</v>
      </c>
      <c r="I1976" s="1260" t="s">
        <v>11177</v>
      </c>
      <c r="J1976" s="1259">
        <v>7430900</v>
      </c>
      <c r="K1976" s="1260" t="s">
        <v>11221</v>
      </c>
      <c r="L1976" s="1260" t="s">
        <v>11155</v>
      </c>
      <c r="M1976" s="1260" t="s">
        <v>2546</v>
      </c>
      <c r="N1976" s="1260" t="s">
        <v>22213</v>
      </c>
      <c r="O1976" s="1260" t="s">
        <v>22211</v>
      </c>
      <c r="P1976" s="1260" t="s">
        <v>22214</v>
      </c>
      <c r="Q1976" s="1260" t="s">
        <v>22215</v>
      </c>
      <c r="R1976" s="1260" t="s">
        <v>22216</v>
      </c>
      <c r="S1976" s="1259">
        <v>1</v>
      </c>
      <c r="T1976" s="1260" t="s">
        <v>22217</v>
      </c>
      <c r="U1976" s="1260" t="s">
        <v>11269</v>
      </c>
      <c r="V1976" s="1260" t="s">
        <v>11342</v>
      </c>
      <c r="W1976" s="1259">
        <v>0</v>
      </c>
      <c r="X1976" s="1259">
        <v>1007</v>
      </c>
      <c r="Y1976" s="1259">
        <v>0</v>
      </c>
    </row>
    <row r="1977" spans="1:25">
      <c r="A1977" s="1350">
        <v>11202000607</v>
      </c>
      <c r="B1977" s="1260"/>
      <c r="C1977" s="1260" t="s">
        <v>22218</v>
      </c>
      <c r="D1977" s="1260" t="s">
        <v>22219</v>
      </c>
      <c r="E1977" s="1260" t="s">
        <v>11426</v>
      </c>
      <c r="F1977" s="1260" t="s">
        <v>19171</v>
      </c>
      <c r="G1977" s="1260" t="s">
        <v>22220</v>
      </c>
      <c r="H1977" s="1260" t="s">
        <v>11153</v>
      </c>
      <c r="I1977" s="1260" t="s">
        <v>11243</v>
      </c>
      <c r="J1977" s="1259">
        <v>7430899</v>
      </c>
      <c r="K1977" s="1260" t="s">
        <v>11221</v>
      </c>
      <c r="L1977" s="1260" t="s">
        <v>11155</v>
      </c>
      <c r="M1977" s="1260" t="s">
        <v>2340</v>
      </c>
      <c r="N1977" s="1260" t="s">
        <v>22221</v>
      </c>
      <c r="O1977" s="1260" t="s">
        <v>22219</v>
      </c>
      <c r="P1977" s="1260"/>
      <c r="Q1977" s="1260" t="s">
        <v>11450</v>
      </c>
      <c r="R1977" s="1260"/>
      <c r="S1977" s="1259">
        <v>1</v>
      </c>
      <c r="T1977" s="1260"/>
      <c r="U1977" s="1260" t="s">
        <v>11247</v>
      </c>
      <c r="V1977" s="1260" t="s">
        <v>22222</v>
      </c>
      <c r="W1977" s="1259">
        <v>0</v>
      </c>
      <c r="X1977" s="1259">
        <v>1007</v>
      </c>
      <c r="Y1977" s="1259">
        <v>0</v>
      </c>
    </row>
    <row r="1978" spans="1:25">
      <c r="A1978" s="1350">
        <v>11202000606</v>
      </c>
      <c r="B1978" s="1260" t="s">
        <v>22223</v>
      </c>
      <c r="C1978" s="1260" t="s">
        <v>22224</v>
      </c>
      <c r="D1978" s="1260" t="s">
        <v>22225</v>
      </c>
      <c r="E1978" s="1260" t="s">
        <v>11560</v>
      </c>
      <c r="F1978" s="1260" t="s">
        <v>11440</v>
      </c>
      <c r="G1978" s="1260" t="s">
        <v>22226</v>
      </c>
      <c r="H1978" s="1260" t="s">
        <v>11153</v>
      </c>
      <c r="I1978" s="1260" t="s">
        <v>11177</v>
      </c>
      <c r="J1978" s="1259">
        <v>7430898</v>
      </c>
      <c r="K1978" s="1260" t="s">
        <v>11221</v>
      </c>
      <c r="L1978" s="1260" t="s">
        <v>11155</v>
      </c>
      <c r="M1978" s="1260" t="s">
        <v>1276</v>
      </c>
      <c r="N1978" s="1260" t="s">
        <v>22227</v>
      </c>
      <c r="O1978" s="1260" t="s">
        <v>22225</v>
      </c>
      <c r="P1978" s="1260" t="s">
        <v>22228</v>
      </c>
      <c r="Q1978" s="1260" t="s">
        <v>11411</v>
      </c>
      <c r="R1978" s="1260" t="s">
        <v>22229</v>
      </c>
      <c r="S1978" s="1259">
        <v>1</v>
      </c>
      <c r="T1978" s="1260" t="s">
        <v>22230</v>
      </c>
      <c r="U1978" s="1260" t="s">
        <v>11158</v>
      </c>
      <c r="V1978" s="1260" t="s">
        <v>11263</v>
      </c>
      <c r="W1978" s="1259">
        <v>0</v>
      </c>
      <c r="X1978" s="1259">
        <v>1007</v>
      </c>
      <c r="Y1978" s="1259">
        <v>0</v>
      </c>
    </row>
    <row r="1979" spans="1:25">
      <c r="A1979" s="1350">
        <v>11202000605</v>
      </c>
      <c r="B1979" s="1260" t="s">
        <v>22231</v>
      </c>
      <c r="C1979" s="1260" t="s">
        <v>22232</v>
      </c>
      <c r="D1979" s="1260" t="s">
        <v>22233</v>
      </c>
      <c r="E1979" s="1260" t="s">
        <v>11190</v>
      </c>
      <c r="F1979" s="1260" t="s">
        <v>18876</v>
      </c>
      <c r="G1979" s="1260" t="s">
        <v>22234</v>
      </c>
      <c r="H1979" s="1260" t="s">
        <v>11153</v>
      </c>
      <c r="I1979" s="1260" t="s">
        <v>10977</v>
      </c>
      <c r="J1979" s="1259">
        <v>7430897</v>
      </c>
      <c r="K1979" s="1260" t="s">
        <v>11221</v>
      </c>
      <c r="L1979" s="1260" t="s">
        <v>11155</v>
      </c>
      <c r="M1979" s="1260" t="s">
        <v>2611</v>
      </c>
      <c r="N1979" s="1260" t="s">
        <v>22235</v>
      </c>
      <c r="O1979" s="1260" t="s">
        <v>22233</v>
      </c>
      <c r="P1979" s="1260" t="s">
        <v>22236</v>
      </c>
      <c r="Q1979" s="1260" t="s">
        <v>13053</v>
      </c>
      <c r="R1979" s="1260" t="s">
        <v>22236</v>
      </c>
      <c r="S1979" s="1259">
        <v>1</v>
      </c>
      <c r="T1979" s="1260" t="s">
        <v>22237</v>
      </c>
      <c r="U1979" s="1260" t="s">
        <v>11714</v>
      </c>
      <c r="V1979" s="1260" t="s">
        <v>22238</v>
      </c>
      <c r="W1979" s="1259">
        <v>0</v>
      </c>
      <c r="X1979" s="1259">
        <v>1007</v>
      </c>
      <c r="Y1979" s="1259">
        <v>0</v>
      </c>
    </row>
    <row r="1980" spans="1:25">
      <c r="A1980" s="1350">
        <v>11202000604</v>
      </c>
      <c r="B1980" s="1260" t="s">
        <v>22239</v>
      </c>
      <c r="C1980" s="1260" t="s">
        <v>22240</v>
      </c>
      <c r="D1980" s="1260" t="s">
        <v>22241</v>
      </c>
      <c r="E1980" s="1260" t="s">
        <v>11266</v>
      </c>
      <c r="F1980" s="1260" t="s">
        <v>11440</v>
      </c>
      <c r="G1980" s="1260" t="s">
        <v>22242</v>
      </c>
      <c r="H1980" s="1260" t="s">
        <v>11153</v>
      </c>
      <c r="I1980" s="1260" t="s">
        <v>11177</v>
      </c>
      <c r="J1980" s="1259">
        <v>7430896</v>
      </c>
      <c r="K1980" s="1260" t="s">
        <v>11221</v>
      </c>
      <c r="L1980" s="1260" t="s">
        <v>11155</v>
      </c>
      <c r="M1980" s="1260" t="s">
        <v>1654</v>
      </c>
      <c r="N1980" s="1260" t="s">
        <v>22243</v>
      </c>
      <c r="O1980" s="1260" t="s">
        <v>22241</v>
      </c>
      <c r="P1980" s="1260"/>
      <c r="Q1980" s="1260" t="s">
        <v>22244</v>
      </c>
      <c r="R1980" s="1260" t="s">
        <v>22245</v>
      </c>
      <c r="S1980" s="1259">
        <v>1</v>
      </c>
      <c r="T1980" s="1260"/>
      <c r="U1980" s="1260" t="s">
        <v>11158</v>
      </c>
      <c r="V1980" s="1260" t="s">
        <v>11263</v>
      </c>
      <c r="W1980" s="1259">
        <v>0</v>
      </c>
      <c r="X1980" s="1259">
        <v>1007</v>
      </c>
      <c r="Y1980" s="1259">
        <v>0</v>
      </c>
    </row>
    <row r="1981" spans="1:25">
      <c r="A1981" s="1350">
        <v>11202000603</v>
      </c>
      <c r="B1981" s="1260" t="s">
        <v>22246</v>
      </c>
      <c r="C1981" s="1260" t="s">
        <v>22247</v>
      </c>
      <c r="D1981" s="1260" t="s">
        <v>22248</v>
      </c>
      <c r="E1981" s="1260" t="s">
        <v>11175</v>
      </c>
      <c r="F1981" s="1260" t="s">
        <v>11362</v>
      </c>
      <c r="G1981" s="1260" t="s">
        <v>22249</v>
      </c>
      <c r="H1981" s="1260" t="s">
        <v>11153</v>
      </c>
      <c r="I1981" s="1260" t="s">
        <v>11364</v>
      </c>
      <c r="J1981" s="1259">
        <v>7430895</v>
      </c>
      <c r="K1981" s="1260" t="s">
        <v>11221</v>
      </c>
      <c r="L1981" s="1260" t="s">
        <v>11155</v>
      </c>
      <c r="M1981" s="1260" t="s">
        <v>2044</v>
      </c>
      <c r="N1981" s="1260" t="s">
        <v>22250</v>
      </c>
      <c r="O1981" s="1260" t="s">
        <v>22248</v>
      </c>
      <c r="P1981" s="1260" t="s">
        <v>22251</v>
      </c>
      <c r="Q1981" s="1260" t="s">
        <v>14279</v>
      </c>
      <c r="R1981" s="1260" t="s">
        <v>22252</v>
      </c>
      <c r="S1981" s="1259">
        <v>1</v>
      </c>
      <c r="T1981" s="1260" t="s">
        <v>22253</v>
      </c>
      <c r="U1981" s="1260" t="s">
        <v>11369</v>
      </c>
      <c r="V1981" s="1260" t="s">
        <v>22254</v>
      </c>
      <c r="W1981" s="1259">
        <v>0</v>
      </c>
      <c r="X1981" s="1259">
        <v>1007</v>
      </c>
      <c r="Y1981" s="1259">
        <v>0</v>
      </c>
    </row>
    <row r="1982" spans="1:25">
      <c r="A1982" s="1350">
        <v>11202000602</v>
      </c>
      <c r="B1982" s="1260"/>
      <c r="C1982" s="1260" t="s">
        <v>22255</v>
      </c>
      <c r="D1982" s="1260" t="s">
        <v>22256</v>
      </c>
      <c r="E1982" s="1260" t="s">
        <v>11190</v>
      </c>
      <c r="F1982" s="1260" t="s">
        <v>11440</v>
      </c>
      <c r="G1982" s="1260" t="s">
        <v>22257</v>
      </c>
      <c r="H1982" s="1260" t="s">
        <v>11153</v>
      </c>
      <c r="I1982" s="1260" t="s">
        <v>11177</v>
      </c>
      <c r="J1982" s="1259">
        <v>7430894</v>
      </c>
      <c r="K1982" s="1260" t="s">
        <v>11221</v>
      </c>
      <c r="L1982" s="1260" t="s">
        <v>11155</v>
      </c>
      <c r="M1982" s="1260" t="s">
        <v>2572</v>
      </c>
      <c r="N1982" s="1260" t="s">
        <v>22258</v>
      </c>
      <c r="O1982" s="1260" t="s">
        <v>22256</v>
      </c>
      <c r="P1982" s="1260" t="s">
        <v>11192</v>
      </c>
      <c r="Q1982" s="1260"/>
      <c r="R1982" s="1260" t="s">
        <v>22259</v>
      </c>
      <c r="S1982" s="1259">
        <v>1</v>
      </c>
      <c r="T1982" s="1260"/>
      <c r="U1982" s="1260" t="s">
        <v>11193</v>
      </c>
      <c r="V1982" s="1260" t="s">
        <v>15889</v>
      </c>
      <c r="W1982" s="1259">
        <v>0</v>
      </c>
      <c r="X1982" s="1259">
        <v>1007</v>
      </c>
      <c r="Y1982" s="1259">
        <v>0</v>
      </c>
    </row>
    <row r="1983" spans="1:25">
      <c r="A1983" s="1350">
        <v>11202000600</v>
      </c>
      <c r="B1983" s="1260" t="s">
        <v>22260</v>
      </c>
      <c r="C1983" s="1260" t="s">
        <v>22261</v>
      </c>
      <c r="D1983" s="1260" t="s">
        <v>22262</v>
      </c>
      <c r="E1983" s="1260" t="s">
        <v>11190</v>
      </c>
      <c r="F1983" s="1260" t="s">
        <v>21996</v>
      </c>
      <c r="G1983" s="1260" t="s">
        <v>22263</v>
      </c>
      <c r="H1983" s="1260" t="s">
        <v>11153</v>
      </c>
      <c r="I1983" s="1260" t="s">
        <v>11243</v>
      </c>
      <c r="J1983" s="1259">
        <v>7430892</v>
      </c>
      <c r="K1983" s="1260" t="s">
        <v>11221</v>
      </c>
      <c r="L1983" s="1260" t="s">
        <v>11155</v>
      </c>
      <c r="M1983" s="1260" t="s">
        <v>2319</v>
      </c>
      <c r="N1983" s="1260" t="s">
        <v>22264</v>
      </c>
      <c r="O1983" s="1260" t="s">
        <v>22262</v>
      </c>
      <c r="P1983" s="1260" t="s">
        <v>22265</v>
      </c>
      <c r="Q1983" s="1260" t="s">
        <v>11953</v>
      </c>
      <c r="R1983" s="1260" t="s">
        <v>22266</v>
      </c>
      <c r="S1983" s="1259">
        <v>1</v>
      </c>
      <c r="T1983" s="1260" t="s">
        <v>22267</v>
      </c>
      <c r="U1983" s="1260" t="s">
        <v>11247</v>
      </c>
      <c r="V1983" s="1260" t="s">
        <v>11248</v>
      </c>
      <c r="W1983" s="1259">
        <v>0</v>
      </c>
      <c r="X1983" s="1259">
        <v>1007</v>
      </c>
      <c r="Y1983" s="1259">
        <v>0</v>
      </c>
    </row>
    <row r="1984" spans="1:25">
      <c r="A1984" s="1350">
        <v>11202000599</v>
      </c>
      <c r="B1984" s="1260" t="s">
        <v>22268</v>
      </c>
      <c r="C1984" s="1260" t="s">
        <v>22269</v>
      </c>
      <c r="D1984" s="1260" t="s">
        <v>22270</v>
      </c>
      <c r="E1984" s="1260" t="s">
        <v>11203</v>
      </c>
      <c r="F1984" s="1260" t="s">
        <v>11440</v>
      </c>
      <c r="G1984" s="1260" t="s">
        <v>22271</v>
      </c>
      <c r="H1984" s="1260" t="s">
        <v>11153</v>
      </c>
      <c r="I1984" s="1260" t="s">
        <v>11177</v>
      </c>
      <c r="J1984" s="1259">
        <v>7430891</v>
      </c>
      <c r="K1984" s="1260" t="s">
        <v>11221</v>
      </c>
      <c r="L1984" s="1260" t="s">
        <v>11155</v>
      </c>
      <c r="M1984" s="1260" t="s">
        <v>2582</v>
      </c>
      <c r="N1984" s="1260" t="s">
        <v>22272</v>
      </c>
      <c r="O1984" s="1260" t="s">
        <v>22270</v>
      </c>
      <c r="P1984" s="1260" t="s">
        <v>22273</v>
      </c>
      <c r="Q1984" s="1260" t="s">
        <v>11769</v>
      </c>
      <c r="R1984" s="1260" t="s">
        <v>22273</v>
      </c>
      <c r="S1984" s="1259">
        <v>1</v>
      </c>
      <c r="T1984" s="1260" t="s">
        <v>22274</v>
      </c>
      <c r="U1984" s="1260" t="s">
        <v>11198</v>
      </c>
      <c r="V1984" s="1260" t="s">
        <v>14303</v>
      </c>
      <c r="W1984" s="1259">
        <v>0</v>
      </c>
      <c r="X1984" s="1259">
        <v>1007</v>
      </c>
      <c r="Y1984" s="1259">
        <v>0</v>
      </c>
    </row>
    <row r="1985" spans="1:25">
      <c r="A1985" s="1350">
        <v>11202000598</v>
      </c>
      <c r="B1985" s="1260" t="s">
        <v>22275</v>
      </c>
      <c r="C1985" s="1260" t="s">
        <v>22276</v>
      </c>
      <c r="D1985" s="1260" t="s">
        <v>22277</v>
      </c>
      <c r="E1985" s="1260" t="s">
        <v>11311</v>
      </c>
      <c r="F1985" s="1260"/>
      <c r="G1985" s="1260"/>
      <c r="H1985" s="1260" t="s">
        <v>11153</v>
      </c>
      <c r="I1985" s="1260" t="s">
        <v>10976</v>
      </c>
      <c r="J1985" s="1259">
        <v>7430890</v>
      </c>
      <c r="K1985" s="1260" t="s">
        <v>11221</v>
      </c>
      <c r="L1985" s="1260" t="s">
        <v>11275</v>
      </c>
      <c r="M1985" s="1260" t="s">
        <v>11092</v>
      </c>
      <c r="N1985" s="1260" t="s">
        <v>22155</v>
      </c>
      <c r="O1985" s="1260" t="s">
        <v>22277</v>
      </c>
      <c r="P1985" s="1260" t="s">
        <v>22156</v>
      </c>
      <c r="Q1985" s="1260" t="s">
        <v>11223</v>
      </c>
      <c r="R1985" s="1260" t="s">
        <v>22156</v>
      </c>
      <c r="S1985" s="1259">
        <v>1</v>
      </c>
      <c r="T1985" s="1260" t="s">
        <v>22278</v>
      </c>
      <c r="U1985" s="1260" t="s">
        <v>11158</v>
      </c>
      <c r="V1985" s="1260" t="s">
        <v>12716</v>
      </c>
      <c r="W1985" s="1259">
        <v>0</v>
      </c>
      <c r="X1985" s="1259">
        <v>1007</v>
      </c>
      <c r="Y1985" s="1259">
        <v>2</v>
      </c>
    </row>
    <row r="1986" spans="1:25">
      <c r="A1986" s="1350">
        <v>11202000597</v>
      </c>
      <c r="B1986" s="1260" t="s">
        <v>22279</v>
      </c>
      <c r="C1986" s="1260" t="s">
        <v>22280</v>
      </c>
      <c r="D1986" s="1260" t="s">
        <v>22281</v>
      </c>
      <c r="E1986" s="1260" t="s">
        <v>11509</v>
      </c>
      <c r="F1986" s="1260" t="s">
        <v>11440</v>
      </c>
      <c r="G1986" s="1260" t="s">
        <v>22282</v>
      </c>
      <c r="H1986" s="1260" t="s">
        <v>11153</v>
      </c>
      <c r="I1986" s="1260" t="s">
        <v>11177</v>
      </c>
      <c r="J1986" s="1259">
        <v>7430889</v>
      </c>
      <c r="K1986" s="1260" t="s">
        <v>11221</v>
      </c>
      <c r="L1986" s="1260" t="s">
        <v>11155</v>
      </c>
      <c r="M1986" s="1260" t="s">
        <v>2135</v>
      </c>
      <c r="N1986" s="1260" t="s">
        <v>22283</v>
      </c>
      <c r="O1986" s="1260" t="s">
        <v>22281</v>
      </c>
      <c r="P1986" s="1260" t="s">
        <v>22284</v>
      </c>
      <c r="Q1986" s="1260" t="s">
        <v>22285</v>
      </c>
      <c r="R1986" s="1260" t="s">
        <v>22286</v>
      </c>
      <c r="S1986" s="1259">
        <v>1</v>
      </c>
      <c r="T1986" s="1260" t="s">
        <v>22287</v>
      </c>
      <c r="U1986" s="1260" t="s">
        <v>11269</v>
      </c>
      <c r="V1986" s="1260" t="s">
        <v>11620</v>
      </c>
      <c r="W1986" s="1259">
        <v>0</v>
      </c>
      <c r="X1986" s="1259">
        <v>1007</v>
      </c>
      <c r="Y1986" s="1259">
        <v>0</v>
      </c>
    </row>
    <row r="1987" spans="1:25">
      <c r="A1987" s="1350">
        <v>11202000596</v>
      </c>
      <c r="B1987" s="1260" t="s">
        <v>22288</v>
      </c>
      <c r="C1987" s="1260" t="s">
        <v>22289</v>
      </c>
      <c r="D1987" s="1260" t="s">
        <v>22290</v>
      </c>
      <c r="E1987" s="1260" t="s">
        <v>11175</v>
      </c>
      <c r="F1987" s="1260" t="s">
        <v>12637</v>
      </c>
      <c r="G1987" s="1260" t="s">
        <v>22291</v>
      </c>
      <c r="H1987" s="1260" t="s">
        <v>11153</v>
      </c>
      <c r="I1987" s="1260" t="s">
        <v>10976</v>
      </c>
      <c r="J1987" s="1259">
        <v>7430888</v>
      </c>
      <c r="K1987" s="1260" t="s">
        <v>11221</v>
      </c>
      <c r="L1987" s="1260" t="s">
        <v>11155</v>
      </c>
      <c r="M1987" s="1260" t="s">
        <v>2031</v>
      </c>
      <c r="N1987" s="1260" t="s">
        <v>22292</v>
      </c>
      <c r="O1987" s="1260" t="s">
        <v>22290</v>
      </c>
      <c r="P1987" s="1260" t="s">
        <v>17829</v>
      </c>
      <c r="Q1987" s="1260" t="s">
        <v>11223</v>
      </c>
      <c r="R1987" s="1260" t="s">
        <v>17829</v>
      </c>
      <c r="S1987" s="1259">
        <v>1</v>
      </c>
      <c r="T1987" s="1260" t="s">
        <v>22293</v>
      </c>
      <c r="U1987" s="1260" t="s">
        <v>11158</v>
      </c>
      <c r="V1987" s="1260" t="s">
        <v>11723</v>
      </c>
      <c r="W1987" s="1259">
        <v>0</v>
      </c>
      <c r="X1987" s="1259">
        <v>1007</v>
      </c>
      <c r="Y1987" s="1259">
        <v>0</v>
      </c>
    </row>
    <row r="1988" spans="1:25">
      <c r="A1988" s="1350">
        <v>11202000595</v>
      </c>
      <c r="B1988" s="1260" t="s">
        <v>22294</v>
      </c>
      <c r="C1988" s="1260" t="s">
        <v>22295</v>
      </c>
      <c r="D1988" s="1260" t="s">
        <v>22030</v>
      </c>
      <c r="E1988" s="1260" t="s">
        <v>11426</v>
      </c>
      <c r="F1988" s="1260" t="s">
        <v>21380</v>
      </c>
      <c r="G1988" s="1260" t="s">
        <v>22296</v>
      </c>
      <c r="H1988" s="1260" t="s">
        <v>11153</v>
      </c>
      <c r="I1988" s="1260" t="s">
        <v>10976</v>
      </c>
      <c r="J1988" s="1259">
        <v>7430887</v>
      </c>
      <c r="K1988" s="1260" t="s">
        <v>11221</v>
      </c>
      <c r="L1988" s="1260" t="s">
        <v>11155</v>
      </c>
      <c r="M1988" s="1260" t="s">
        <v>1424</v>
      </c>
      <c r="N1988" s="1260" t="s">
        <v>22033</v>
      </c>
      <c r="O1988" s="1260" t="s">
        <v>22030</v>
      </c>
      <c r="P1988" s="1260" t="s">
        <v>22034</v>
      </c>
      <c r="Q1988" s="1260" t="s">
        <v>20174</v>
      </c>
      <c r="R1988" s="1260" t="s">
        <v>22034</v>
      </c>
      <c r="S1988" s="1259">
        <v>1</v>
      </c>
      <c r="T1988" s="1260" t="s">
        <v>22297</v>
      </c>
      <c r="U1988" s="1260" t="s">
        <v>11231</v>
      </c>
      <c r="V1988" s="1260" t="s">
        <v>13079</v>
      </c>
      <c r="W1988" s="1259">
        <v>0</v>
      </c>
      <c r="X1988" s="1259">
        <v>1007</v>
      </c>
      <c r="Y1988" s="1259">
        <v>0</v>
      </c>
    </row>
    <row r="1989" spans="1:25">
      <c r="A1989" s="1350">
        <v>11202000594</v>
      </c>
      <c r="B1989" s="1260" t="s">
        <v>22298</v>
      </c>
      <c r="C1989" s="1260" t="s">
        <v>22299</v>
      </c>
      <c r="D1989" s="1260" t="s">
        <v>20820</v>
      </c>
      <c r="E1989" s="1260" t="s">
        <v>11266</v>
      </c>
      <c r="F1989" s="1260" t="s">
        <v>22091</v>
      </c>
      <c r="G1989" s="1260" t="s">
        <v>22300</v>
      </c>
      <c r="H1989" s="1260" t="s">
        <v>11153</v>
      </c>
      <c r="I1989" s="1260" t="s">
        <v>10976</v>
      </c>
      <c r="J1989" s="1259">
        <v>7430886</v>
      </c>
      <c r="K1989" s="1260" t="s">
        <v>11221</v>
      </c>
      <c r="L1989" s="1260" t="s">
        <v>11155</v>
      </c>
      <c r="M1989" s="1260" t="s">
        <v>1984</v>
      </c>
      <c r="N1989" s="1260" t="s">
        <v>22301</v>
      </c>
      <c r="O1989" s="1260" t="s">
        <v>20820</v>
      </c>
      <c r="P1989" s="1260" t="s">
        <v>15825</v>
      </c>
      <c r="Q1989" s="1260" t="s">
        <v>13019</v>
      </c>
      <c r="R1989" s="1260" t="s">
        <v>15825</v>
      </c>
      <c r="S1989" s="1259">
        <v>1</v>
      </c>
      <c r="T1989" s="1260" t="s">
        <v>22302</v>
      </c>
      <c r="U1989" s="1260" t="s">
        <v>11158</v>
      </c>
      <c r="V1989" s="1260" t="s">
        <v>16258</v>
      </c>
      <c r="W1989" s="1259">
        <v>0</v>
      </c>
      <c r="X1989" s="1259">
        <v>1007</v>
      </c>
      <c r="Y1989" s="1259">
        <v>0</v>
      </c>
    </row>
    <row r="1990" spans="1:25">
      <c r="A1990" s="1350">
        <v>11202000593</v>
      </c>
      <c r="B1990" s="1260" t="s">
        <v>22303</v>
      </c>
      <c r="C1990" s="1260" t="s">
        <v>22304</v>
      </c>
      <c r="D1990" s="1260" t="s">
        <v>22305</v>
      </c>
      <c r="E1990" s="1260" t="s">
        <v>11190</v>
      </c>
      <c r="F1990" s="1260" t="s">
        <v>11440</v>
      </c>
      <c r="G1990" s="1260" t="s">
        <v>22306</v>
      </c>
      <c r="H1990" s="1260" t="s">
        <v>11153</v>
      </c>
      <c r="I1990" s="1260" t="s">
        <v>11177</v>
      </c>
      <c r="J1990" s="1259">
        <v>7430885</v>
      </c>
      <c r="K1990" s="1260" t="s">
        <v>11221</v>
      </c>
      <c r="L1990" s="1260" t="s">
        <v>11155</v>
      </c>
      <c r="M1990" s="1260" t="s">
        <v>262</v>
      </c>
      <c r="N1990" s="1260"/>
      <c r="O1990" s="1260" t="s">
        <v>22305</v>
      </c>
      <c r="P1990" s="1260"/>
      <c r="Q1990" s="1260"/>
      <c r="R1990" s="1260"/>
      <c r="S1990" s="1259">
        <v>1</v>
      </c>
      <c r="T1990" s="1260"/>
      <c r="U1990" s="1260"/>
      <c r="V1990" s="1260"/>
      <c r="W1990" s="1259">
        <v>0</v>
      </c>
      <c r="X1990" s="1259">
        <v>1007</v>
      </c>
      <c r="Y1990" s="1259">
        <v>0</v>
      </c>
    </row>
    <row r="1991" spans="1:25">
      <c r="A1991" s="1350">
        <v>11202000592</v>
      </c>
      <c r="B1991" s="1260" t="s">
        <v>22307</v>
      </c>
      <c r="C1991" s="1260" t="s">
        <v>22308</v>
      </c>
      <c r="D1991" s="1260" t="s">
        <v>22309</v>
      </c>
      <c r="E1991" s="1260" t="s">
        <v>11175</v>
      </c>
      <c r="F1991" s="1260" t="s">
        <v>11440</v>
      </c>
      <c r="G1991" s="1260" t="s">
        <v>22310</v>
      </c>
      <c r="H1991" s="1260" t="s">
        <v>11153</v>
      </c>
      <c r="I1991" s="1260" t="s">
        <v>11177</v>
      </c>
      <c r="J1991" s="1259">
        <v>7430884</v>
      </c>
      <c r="K1991" s="1260" t="s">
        <v>11221</v>
      </c>
      <c r="L1991" s="1260" t="s">
        <v>11155</v>
      </c>
      <c r="M1991" s="1260" t="s">
        <v>1698</v>
      </c>
      <c r="N1991" s="1260" t="s">
        <v>22311</v>
      </c>
      <c r="O1991" s="1260" t="s">
        <v>22309</v>
      </c>
      <c r="P1991" s="1260" t="s">
        <v>22312</v>
      </c>
      <c r="Q1991" s="1260" t="s">
        <v>13053</v>
      </c>
      <c r="R1991" s="1260" t="s">
        <v>22312</v>
      </c>
      <c r="S1991" s="1259">
        <v>1</v>
      </c>
      <c r="T1991" s="1260" t="s">
        <v>11779</v>
      </c>
      <c r="U1991" s="1260" t="s">
        <v>11182</v>
      </c>
      <c r="V1991" s="1260" t="s">
        <v>13364</v>
      </c>
      <c r="W1991" s="1259">
        <v>0</v>
      </c>
      <c r="X1991" s="1259">
        <v>1007</v>
      </c>
      <c r="Y1991" s="1259">
        <v>0</v>
      </c>
    </row>
    <row r="1992" spans="1:25">
      <c r="A1992" s="1350">
        <v>11202000591</v>
      </c>
      <c r="B1992" s="1260"/>
      <c r="C1992" s="1260" t="s">
        <v>22313</v>
      </c>
      <c r="D1992" s="1260" t="s">
        <v>22314</v>
      </c>
      <c r="E1992" s="1260" t="s">
        <v>11266</v>
      </c>
      <c r="F1992" s="1260" t="s">
        <v>22315</v>
      </c>
      <c r="G1992" s="1260" t="s">
        <v>22316</v>
      </c>
      <c r="H1992" s="1260" t="s">
        <v>11153</v>
      </c>
      <c r="I1992" s="1260" t="s">
        <v>11164</v>
      </c>
      <c r="J1992" s="1259">
        <v>7430883</v>
      </c>
      <c r="K1992" s="1260" t="s">
        <v>11221</v>
      </c>
      <c r="L1992" s="1260" t="s">
        <v>11155</v>
      </c>
      <c r="M1992" s="1260" t="s">
        <v>2561</v>
      </c>
      <c r="N1992" s="1260" t="s">
        <v>22317</v>
      </c>
      <c r="O1992" s="1260" t="s">
        <v>22314</v>
      </c>
      <c r="P1992" s="1260"/>
      <c r="Q1992" s="1260"/>
      <c r="R1992" s="1259">
        <v>8339174</v>
      </c>
      <c r="S1992" s="1259">
        <v>1</v>
      </c>
      <c r="T1992" s="1260"/>
      <c r="U1992" s="1260" t="s">
        <v>11921</v>
      </c>
      <c r="V1992" s="1260" t="s">
        <v>17836</v>
      </c>
      <c r="W1992" s="1259">
        <v>0</v>
      </c>
      <c r="X1992" s="1259">
        <v>1007</v>
      </c>
      <c r="Y1992" s="1259">
        <v>0</v>
      </c>
    </row>
    <row r="1993" spans="1:25">
      <c r="A1993" s="1350">
        <v>11202000590</v>
      </c>
      <c r="B1993" s="1260"/>
      <c r="C1993" s="1260" t="s">
        <v>22318</v>
      </c>
      <c r="D1993" s="1260" t="s">
        <v>22319</v>
      </c>
      <c r="E1993" s="1260" t="s">
        <v>11311</v>
      </c>
      <c r="F1993" s="1260" t="s">
        <v>22320</v>
      </c>
      <c r="G1993" s="1260"/>
      <c r="H1993" s="1260" t="s">
        <v>11153</v>
      </c>
      <c r="I1993" s="1260" t="s">
        <v>10976</v>
      </c>
      <c r="J1993" s="1259">
        <v>7430882</v>
      </c>
      <c r="K1993" s="1260" t="s">
        <v>11221</v>
      </c>
      <c r="L1993" s="1260" t="s">
        <v>11275</v>
      </c>
      <c r="M1993" s="1260" t="s">
        <v>11092</v>
      </c>
      <c r="N1993" s="1260" t="s">
        <v>22321</v>
      </c>
      <c r="O1993" s="1260" t="s">
        <v>22319</v>
      </c>
      <c r="P1993" s="1260" t="s">
        <v>22322</v>
      </c>
      <c r="Q1993" s="1260" t="s">
        <v>11394</v>
      </c>
      <c r="R1993" s="1260" t="s">
        <v>22323</v>
      </c>
      <c r="S1993" s="1259">
        <v>1</v>
      </c>
      <c r="T1993" s="1260"/>
      <c r="U1993" s="1260" t="s">
        <v>11158</v>
      </c>
      <c r="V1993" s="1260" t="s">
        <v>12716</v>
      </c>
      <c r="W1993" s="1259">
        <v>0</v>
      </c>
      <c r="X1993" s="1259">
        <v>1007</v>
      </c>
      <c r="Y1993" s="1259">
        <v>2</v>
      </c>
    </row>
    <row r="1994" spans="1:25">
      <c r="A1994" s="1350">
        <v>11202000589</v>
      </c>
      <c r="B1994" s="1260" t="s">
        <v>22324</v>
      </c>
      <c r="C1994" s="1260" t="s">
        <v>22325</v>
      </c>
      <c r="D1994" s="1260" t="s">
        <v>22326</v>
      </c>
      <c r="E1994" s="1260" t="s">
        <v>11175</v>
      </c>
      <c r="F1994" s="1260"/>
      <c r="G1994" s="1260"/>
      <c r="H1994" s="1260" t="s">
        <v>11153</v>
      </c>
      <c r="I1994" s="1260" t="s">
        <v>11177</v>
      </c>
      <c r="J1994" s="1259">
        <v>7430881</v>
      </c>
      <c r="K1994" s="1260" t="s">
        <v>11221</v>
      </c>
      <c r="L1994" s="1260" t="s">
        <v>11275</v>
      </c>
      <c r="M1994" s="1260" t="s">
        <v>1514</v>
      </c>
      <c r="N1994" s="1260" t="s">
        <v>22327</v>
      </c>
      <c r="O1994" s="1260" t="s">
        <v>22326</v>
      </c>
      <c r="P1994" s="1260" t="s">
        <v>22328</v>
      </c>
      <c r="Q1994" s="1260" t="s">
        <v>12131</v>
      </c>
      <c r="R1994" s="1260" t="s">
        <v>22328</v>
      </c>
      <c r="S1994" s="1259">
        <v>1</v>
      </c>
      <c r="T1994" s="1260" t="s">
        <v>22329</v>
      </c>
      <c r="U1994" s="1260" t="s">
        <v>11182</v>
      </c>
      <c r="V1994" s="1260" t="s">
        <v>11183</v>
      </c>
      <c r="W1994" s="1259">
        <v>0</v>
      </c>
      <c r="X1994" s="1259">
        <v>1007</v>
      </c>
      <c r="Y1994" s="1259">
        <v>2</v>
      </c>
    </row>
    <row r="1995" spans="1:25">
      <c r="A1995" s="1350">
        <v>11202000588</v>
      </c>
      <c r="B1995" s="1260" t="s">
        <v>22330</v>
      </c>
      <c r="C1995" s="1260" t="s">
        <v>22331</v>
      </c>
      <c r="D1995" s="1260" t="s">
        <v>22332</v>
      </c>
      <c r="E1995" s="1260" t="s">
        <v>11311</v>
      </c>
      <c r="F1995" s="1260"/>
      <c r="G1995" s="1260"/>
      <c r="H1995" s="1260" t="s">
        <v>11153</v>
      </c>
      <c r="I1995" s="1260" t="s">
        <v>11177</v>
      </c>
      <c r="J1995" s="1259">
        <v>7430880</v>
      </c>
      <c r="K1995" s="1260" t="s">
        <v>11221</v>
      </c>
      <c r="L1995" s="1260" t="s">
        <v>11275</v>
      </c>
      <c r="M1995" s="1260" t="s">
        <v>1654</v>
      </c>
      <c r="N1995" s="1260" t="s">
        <v>22333</v>
      </c>
      <c r="O1995" s="1260" t="s">
        <v>22332</v>
      </c>
      <c r="P1995" s="1260"/>
      <c r="Q1995" s="1260" t="s">
        <v>22334</v>
      </c>
      <c r="R1995" s="1260" t="s">
        <v>22335</v>
      </c>
      <c r="S1995" s="1259">
        <v>1</v>
      </c>
      <c r="T1995" s="1260"/>
      <c r="U1995" s="1260" t="s">
        <v>11182</v>
      </c>
      <c r="V1995" s="1260" t="s">
        <v>12041</v>
      </c>
      <c r="W1995" s="1259">
        <v>0</v>
      </c>
      <c r="X1995" s="1259">
        <v>1007</v>
      </c>
      <c r="Y1995" s="1259">
        <v>2</v>
      </c>
    </row>
    <row r="1996" spans="1:25">
      <c r="A1996" s="1350">
        <v>11202000587</v>
      </c>
      <c r="B1996" s="1260" t="s">
        <v>22336</v>
      </c>
      <c r="C1996" s="1260" t="s">
        <v>22331</v>
      </c>
      <c r="D1996" s="1260" t="s">
        <v>12545</v>
      </c>
      <c r="E1996" s="1260" t="s">
        <v>11949</v>
      </c>
      <c r="F1996" s="1260" t="s">
        <v>11440</v>
      </c>
      <c r="G1996" s="1260"/>
      <c r="H1996" s="1260" t="s">
        <v>11153</v>
      </c>
      <c r="I1996" s="1260" t="s">
        <v>11177</v>
      </c>
      <c r="J1996" s="1259">
        <v>7430879</v>
      </c>
      <c r="K1996" s="1260" t="s">
        <v>11221</v>
      </c>
      <c r="L1996" s="1260" t="s">
        <v>11275</v>
      </c>
      <c r="M1996" s="1260" t="s">
        <v>1654</v>
      </c>
      <c r="N1996" s="1260" t="s">
        <v>12546</v>
      </c>
      <c r="O1996" s="1260" t="s">
        <v>12545</v>
      </c>
      <c r="P1996" s="1260" t="s">
        <v>22337</v>
      </c>
      <c r="Q1996" s="1260" t="s">
        <v>11471</v>
      </c>
      <c r="R1996" s="1260" t="s">
        <v>12547</v>
      </c>
      <c r="S1996" s="1259">
        <v>1</v>
      </c>
      <c r="T1996" s="1260" t="s">
        <v>22338</v>
      </c>
      <c r="U1996" s="1260" t="s">
        <v>11182</v>
      </c>
      <c r="V1996" s="1260" t="s">
        <v>12067</v>
      </c>
      <c r="W1996" s="1259">
        <v>0</v>
      </c>
      <c r="X1996" s="1259">
        <v>1007</v>
      </c>
      <c r="Y1996" s="1259">
        <v>2</v>
      </c>
    </row>
    <row r="1997" spans="1:25">
      <c r="A1997" s="1350">
        <v>11202000586</v>
      </c>
      <c r="B1997" s="1260" t="s">
        <v>22339</v>
      </c>
      <c r="C1997" s="1260" t="s">
        <v>22331</v>
      </c>
      <c r="D1997" s="1260" t="s">
        <v>22340</v>
      </c>
      <c r="E1997" s="1260" t="s">
        <v>11560</v>
      </c>
      <c r="F1997" s="1260" t="s">
        <v>13410</v>
      </c>
      <c r="G1997" s="1260" t="s">
        <v>22341</v>
      </c>
      <c r="H1997" s="1260" t="s">
        <v>11153</v>
      </c>
      <c r="I1997" s="1260" t="s">
        <v>10976</v>
      </c>
      <c r="J1997" s="1259">
        <v>7430878</v>
      </c>
      <c r="K1997" s="1260" t="s">
        <v>11221</v>
      </c>
      <c r="L1997" s="1260" t="s">
        <v>11155</v>
      </c>
      <c r="M1997" s="1260" t="s">
        <v>1239</v>
      </c>
      <c r="N1997" s="1260" t="s">
        <v>22342</v>
      </c>
      <c r="O1997" s="1260" t="s">
        <v>22340</v>
      </c>
      <c r="P1997" s="1260" t="s">
        <v>22343</v>
      </c>
      <c r="Q1997" s="1260" t="s">
        <v>11223</v>
      </c>
      <c r="R1997" s="1260" t="s">
        <v>22344</v>
      </c>
      <c r="S1997" s="1259">
        <v>1</v>
      </c>
      <c r="T1997" s="1260" t="s">
        <v>22345</v>
      </c>
      <c r="U1997" s="1260" t="s">
        <v>11158</v>
      </c>
      <c r="V1997" s="1260" t="s">
        <v>11216</v>
      </c>
      <c r="W1997" s="1259">
        <v>0</v>
      </c>
      <c r="X1997" s="1259">
        <v>1007</v>
      </c>
      <c r="Y1997" s="1259">
        <v>0</v>
      </c>
    </row>
    <row r="1998" spans="1:25">
      <c r="A1998" s="1350">
        <v>11202000585</v>
      </c>
      <c r="B1998" s="1260"/>
      <c r="C1998" s="1260" t="s">
        <v>22331</v>
      </c>
      <c r="D1998" s="1260" t="s">
        <v>1654</v>
      </c>
      <c r="E1998" s="1260" t="s">
        <v>11311</v>
      </c>
      <c r="F1998" s="1260" t="s">
        <v>11440</v>
      </c>
      <c r="G1998" s="1260" t="s">
        <v>22346</v>
      </c>
      <c r="H1998" s="1260" t="s">
        <v>11153</v>
      </c>
      <c r="I1998" s="1260" t="s">
        <v>11177</v>
      </c>
      <c r="J1998" s="1259">
        <v>7430877</v>
      </c>
      <c r="K1998" s="1260" t="s">
        <v>13865</v>
      </c>
      <c r="L1998" s="1260" t="s">
        <v>11385</v>
      </c>
      <c r="M1998" s="1260" t="s">
        <v>262</v>
      </c>
      <c r="N1998" s="1260"/>
      <c r="O1998" s="1260" t="s">
        <v>1654</v>
      </c>
      <c r="P1998" s="1260"/>
      <c r="Q1998" s="1260"/>
      <c r="R1998" s="1260"/>
      <c r="S1998" s="1259">
        <v>1</v>
      </c>
      <c r="T1998" s="1260"/>
      <c r="U1998" s="1260"/>
      <c r="V1998" s="1260"/>
      <c r="W1998" s="1259">
        <v>3920</v>
      </c>
      <c r="X1998" s="1259">
        <v>1006</v>
      </c>
      <c r="Y1998" s="1259">
        <v>1</v>
      </c>
    </row>
    <row r="1999" spans="1:25">
      <c r="A1999" s="1350">
        <v>11202000584</v>
      </c>
      <c r="B1999" s="1260" t="s">
        <v>22347</v>
      </c>
      <c r="C1999" s="1260" t="s">
        <v>22348</v>
      </c>
      <c r="D1999" s="1260" t="s">
        <v>22349</v>
      </c>
      <c r="E1999" s="1260" t="s">
        <v>11311</v>
      </c>
      <c r="F1999" s="1260"/>
      <c r="G1999" s="1260"/>
      <c r="H1999" s="1260" t="s">
        <v>11153</v>
      </c>
      <c r="I1999" s="1260" t="s">
        <v>11177</v>
      </c>
      <c r="J1999" s="1259">
        <v>7430876</v>
      </c>
      <c r="K1999" s="1260" t="s">
        <v>11221</v>
      </c>
      <c r="L1999" s="1260" t="s">
        <v>11275</v>
      </c>
      <c r="M1999" s="1260" t="s">
        <v>1654</v>
      </c>
      <c r="N1999" s="1260" t="s">
        <v>21852</v>
      </c>
      <c r="O1999" s="1260" t="s">
        <v>22349</v>
      </c>
      <c r="P1999" s="1260" t="s">
        <v>22350</v>
      </c>
      <c r="Q1999" s="1260" t="s">
        <v>11953</v>
      </c>
      <c r="R1999" s="1260" t="s">
        <v>22351</v>
      </c>
      <c r="S1999" s="1259">
        <v>1</v>
      </c>
      <c r="T1999" s="1260" t="s">
        <v>22352</v>
      </c>
      <c r="U1999" s="1260" t="s">
        <v>11182</v>
      </c>
      <c r="V1999" s="1260" t="s">
        <v>12041</v>
      </c>
      <c r="W1999" s="1259">
        <v>0</v>
      </c>
      <c r="X1999" s="1259">
        <v>1007</v>
      </c>
      <c r="Y1999" s="1259">
        <v>2</v>
      </c>
    </row>
    <row r="2000" spans="1:25">
      <c r="A2000" s="1350">
        <v>11202000583</v>
      </c>
      <c r="B2000" s="1260" t="s">
        <v>22353</v>
      </c>
      <c r="C2000" s="1260" t="s">
        <v>22354</v>
      </c>
      <c r="D2000" s="1260" t="s">
        <v>12519</v>
      </c>
      <c r="E2000" s="1260" t="s">
        <v>11190</v>
      </c>
      <c r="F2000" s="1260" t="s">
        <v>11440</v>
      </c>
      <c r="G2000" s="1260" t="s">
        <v>22355</v>
      </c>
      <c r="H2000" s="1260" t="s">
        <v>11153</v>
      </c>
      <c r="I2000" s="1260" t="s">
        <v>11177</v>
      </c>
      <c r="J2000" s="1259">
        <v>7430875</v>
      </c>
      <c r="K2000" s="1260" t="s">
        <v>11221</v>
      </c>
      <c r="L2000" s="1260" t="s">
        <v>11155</v>
      </c>
      <c r="M2000" s="1260" t="s">
        <v>262</v>
      </c>
      <c r="N2000" s="1260"/>
      <c r="O2000" s="1260" t="s">
        <v>12519</v>
      </c>
      <c r="P2000" s="1260"/>
      <c r="Q2000" s="1260"/>
      <c r="R2000" s="1260"/>
      <c r="S2000" s="1259">
        <v>1</v>
      </c>
      <c r="T2000" s="1260"/>
      <c r="U2000" s="1260"/>
      <c r="V2000" s="1260"/>
      <c r="W2000" s="1259">
        <v>0</v>
      </c>
      <c r="X2000" s="1259">
        <v>1007</v>
      </c>
      <c r="Y2000" s="1259">
        <v>0</v>
      </c>
    </row>
    <row r="2001" spans="1:25">
      <c r="A2001" s="1350">
        <v>11202000582</v>
      </c>
      <c r="B2001" s="1260" t="s">
        <v>22356</v>
      </c>
      <c r="C2001" s="1260" t="s">
        <v>22354</v>
      </c>
      <c r="D2001" s="1260" t="s">
        <v>12545</v>
      </c>
      <c r="E2001" s="1260" t="s">
        <v>11190</v>
      </c>
      <c r="F2001" s="1260"/>
      <c r="G2001" s="1260"/>
      <c r="H2001" s="1260" t="s">
        <v>11153</v>
      </c>
      <c r="I2001" s="1260" t="s">
        <v>11177</v>
      </c>
      <c r="J2001" s="1259">
        <v>7430874</v>
      </c>
      <c r="K2001" s="1260" t="s">
        <v>11221</v>
      </c>
      <c r="L2001" s="1260" t="s">
        <v>11275</v>
      </c>
      <c r="M2001" s="1260" t="s">
        <v>1654</v>
      </c>
      <c r="N2001" s="1260" t="s">
        <v>12546</v>
      </c>
      <c r="O2001" s="1260" t="s">
        <v>12545</v>
      </c>
      <c r="P2001" s="1260" t="s">
        <v>22337</v>
      </c>
      <c r="Q2001" s="1260"/>
      <c r="R2001" s="1260"/>
      <c r="S2001" s="1259">
        <v>1</v>
      </c>
      <c r="T2001" s="1260"/>
      <c r="U2001" s="1260" t="s">
        <v>11182</v>
      </c>
      <c r="V2001" s="1260" t="s">
        <v>12067</v>
      </c>
      <c r="W2001" s="1259">
        <v>0</v>
      </c>
      <c r="X2001" s="1259">
        <v>1007</v>
      </c>
      <c r="Y2001" s="1259">
        <v>2</v>
      </c>
    </row>
    <row r="2002" spans="1:25">
      <c r="A2002" s="1350">
        <v>11202000581</v>
      </c>
      <c r="B2002" s="1260" t="s">
        <v>22357</v>
      </c>
      <c r="C2002" s="1260" t="s">
        <v>22354</v>
      </c>
      <c r="D2002" s="1260" t="s">
        <v>12545</v>
      </c>
      <c r="E2002" s="1260" t="s">
        <v>11190</v>
      </c>
      <c r="F2002" s="1260"/>
      <c r="G2002" s="1260"/>
      <c r="H2002" s="1260" t="s">
        <v>11153</v>
      </c>
      <c r="I2002" s="1260" t="s">
        <v>11177</v>
      </c>
      <c r="J2002" s="1259">
        <v>7430873</v>
      </c>
      <c r="K2002" s="1260" t="s">
        <v>11221</v>
      </c>
      <c r="L2002" s="1260" t="s">
        <v>11275</v>
      </c>
      <c r="M2002" s="1260" t="s">
        <v>1654</v>
      </c>
      <c r="N2002" s="1260" t="s">
        <v>12546</v>
      </c>
      <c r="O2002" s="1260" t="s">
        <v>12545</v>
      </c>
      <c r="P2002" s="1260" t="s">
        <v>22337</v>
      </c>
      <c r="Q2002" s="1260"/>
      <c r="R2002" s="1260"/>
      <c r="S2002" s="1259">
        <v>1</v>
      </c>
      <c r="T2002" s="1260"/>
      <c r="U2002" s="1260" t="s">
        <v>11182</v>
      </c>
      <c r="V2002" s="1260" t="s">
        <v>12067</v>
      </c>
      <c r="W2002" s="1259">
        <v>0</v>
      </c>
      <c r="X2002" s="1259">
        <v>1007</v>
      </c>
      <c r="Y2002" s="1259">
        <v>2</v>
      </c>
    </row>
    <row r="2003" spans="1:25">
      <c r="A2003" s="1350">
        <v>11202000580</v>
      </c>
      <c r="B2003" s="1260" t="s">
        <v>22358</v>
      </c>
      <c r="C2003" s="1260" t="s">
        <v>22354</v>
      </c>
      <c r="D2003" s="1260" t="s">
        <v>12428</v>
      </c>
      <c r="E2003" s="1260" t="s">
        <v>11190</v>
      </c>
      <c r="F2003" s="1260" t="s">
        <v>11440</v>
      </c>
      <c r="G2003" s="1260" t="s">
        <v>22355</v>
      </c>
      <c r="H2003" s="1260" t="s">
        <v>11153</v>
      </c>
      <c r="I2003" s="1260" t="s">
        <v>11177</v>
      </c>
      <c r="J2003" s="1259">
        <v>7430872</v>
      </c>
      <c r="K2003" s="1260" t="s">
        <v>11221</v>
      </c>
      <c r="L2003" s="1260" t="s">
        <v>11155</v>
      </c>
      <c r="M2003" s="1260" t="s">
        <v>262</v>
      </c>
      <c r="N2003" s="1260"/>
      <c r="O2003" s="1260" t="s">
        <v>12428</v>
      </c>
      <c r="P2003" s="1260"/>
      <c r="Q2003" s="1260"/>
      <c r="R2003" s="1260"/>
      <c r="S2003" s="1259">
        <v>1</v>
      </c>
      <c r="T2003" s="1260"/>
      <c r="U2003" s="1260"/>
      <c r="V2003" s="1260"/>
      <c r="W2003" s="1259">
        <v>0</v>
      </c>
      <c r="X2003" s="1259">
        <v>1007</v>
      </c>
      <c r="Y2003" s="1259">
        <v>0</v>
      </c>
    </row>
    <row r="2004" spans="1:25">
      <c r="A2004" s="1350">
        <v>11202000579</v>
      </c>
      <c r="B2004" s="1260" t="s">
        <v>22359</v>
      </c>
      <c r="C2004" s="1260" t="s">
        <v>22354</v>
      </c>
      <c r="D2004" s="1260" t="s">
        <v>12529</v>
      </c>
      <c r="E2004" s="1260" t="s">
        <v>11190</v>
      </c>
      <c r="F2004" s="1260" t="s">
        <v>11440</v>
      </c>
      <c r="G2004" s="1260" t="s">
        <v>22355</v>
      </c>
      <c r="H2004" s="1260" t="s">
        <v>11153</v>
      </c>
      <c r="I2004" s="1260" t="s">
        <v>11177</v>
      </c>
      <c r="J2004" s="1259">
        <v>7430871</v>
      </c>
      <c r="K2004" s="1260" t="s">
        <v>11221</v>
      </c>
      <c r="L2004" s="1260" t="s">
        <v>11155</v>
      </c>
      <c r="M2004" s="1260" t="s">
        <v>262</v>
      </c>
      <c r="N2004" s="1260"/>
      <c r="O2004" s="1260" t="s">
        <v>12529</v>
      </c>
      <c r="P2004" s="1260"/>
      <c r="Q2004" s="1260"/>
      <c r="R2004" s="1260"/>
      <c r="S2004" s="1259">
        <v>1</v>
      </c>
      <c r="T2004" s="1260"/>
      <c r="U2004" s="1260"/>
      <c r="V2004" s="1260"/>
      <c r="W2004" s="1259">
        <v>0</v>
      </c>
      <c r="X2004" s="1259">
        <v>1007</v>
      </c>
      <c r="Y2004" s="1259">
        <v>0</v>
      </c>
    </row>
    <row r="2005" spans="1:25">
      <c r="A2005" s="1350">
        <v>11202000578</v>
      </c>
      <c r="B2005" s="1260" t="s">
        <v>22360</v>
      </c>
      <c r="C2005" s="1260" t="s">
        <v>22354</v>
      </c>
      <c r="D2005" s="1260" t="s">
        <v>12531</v>
      </c>
      <c r="E2005" s="1260" t="s">
        <v>11190</v>
      </c>
      <c r="F2005" s="1260" t="s">
        <v>11440</v>
      </c>
      <c r="G2005" s="1260" t="s">
        <v>22355</v>
      </c>
      <c r="H2005" s="1260" t="s">
        <v>11153</v>
      </c>
      <c r="I2005" s="1260" t="s">
        <v>11177</v>
      </c>
      <c r="J2005" s="1259">
        <v>7430870</v>
      </c>
      <c r="K2005" s="1260" t="s">
        <v>11221</v>
      </c>
      <c r="L2005" s="1260" t="s">
        <v>11155</v>
      </c>
      <c r="M2005" s="1260" t="s">
        <v>262</v>
      </c>
      <c r="N2005" s="1260"/>
      <c r="O2005" s="1260" t="s">
        <v>12531</v>
      </c>
      <c r="P2005" s="1260"/>
      <c r="Q2005" s="1260"/>
      <c r="R2005" s="1260"/>
      <c r="S2005" s="1259">
        <v>1</v>
      </c>
      <c r="T2005" s="1260"/>
      <c r="U2005" s="1260"/>
      <c r="V2005" s="1260"/>
      <c r="W2005" s="1259">
        <v>0</v>
      </c>
      <c r="X2005" s="1259">
        <v>1007</v>
      </c>
      <c r="Y2005" s="1259">
        <v>0</v>
      </c>
    </row>
    <row r="2006" spans="1:25">
      <c r="A2006" s="1350">
        <v>11202000577</v>
      </c>
      <c r="B2006" s="1260" t="s">
        <v>22361</v>
      </c>
      <c r="C2006" s="1260" t="s">
        <v>22354</v>
      </c>
      <c r="D2006" s="1260" t="s">
        <v>12549</v>
      </c>
      <c r="E2006" s="1260" t="s">
        <v>11190</v>
      </c>
      <c r="F2006" s="1260" t="s">
        <v>11440</v>
      </c>
      <c r="G2006" s="1260" t="s">
        <v>22355</v>
      </c>
      <c r="H2006" s="1260" t="s">
        <v>11153</v>
      </c>
      <c r="I2006" s="1260" t="s">
        <v>11177</v>
      </c>
      <c r="J2006" s="1259">
        <v>7430869</v>
      </c>
      <c r="K2006" s="1260" t="s">
        <v>11221</v>
      </c>
      <c r="L2006" s="1260" t="s">
        <v>11155</v>
      </c>
      <c r="M2006" s="1260" t="s">
        <v>262</v>
      </c>
      <c r="N2006" s="1260"/>
      <c r="O2006" s="1260" t="s">
        <v>12549</v>
      </c>
      <c r="P2006" s="1260"/>
      <c r="Q2006" s="1260"/>
      <c r="R2006" s="1260"/>
      <c r="S2006" s="1259">
        <v>1</v>
      </c>
      <c r="T2006" s="1260"/>
      <c r="U2006" s="1260"/>
      <c r="V2006" s="1260"/>
      <c r="W2006" s="1259">
        <v>0</v>
      </c>
      <c r="X2006" s="1259">
        <v>1007</v>
      </c>
      <c r="Y2006" s="1259">
        <v>0</v>
      </c>
    </row>
    <row r="2007" spans="1:25">
      <c r="A2007" s="1350">
        <v>11202000576</v>
      </c>
      <c r="B2007" s="1260" t="s">
        <v>22362</v>
      </c>
      <c r="C2007" s="1260" t="s">
        <v>22354</v>
      </c>
      <c r="D2007" s="1260" t="s">
        <v>12534</v>
      </c>
      <c r="E2007" s="1260" t="s">
        <v>11190</v>
      </c>
      <c r="F2007" s="1260"/>
      <c r="G2007" s="1260"/>
      <c r="H2007" s="1260" t="s">
        <v>11153</v>
      </c>
      <c r="I2007" s="1260" t="s">
        <v>11177</v>
      </c>
      <c r="J2007" s="1259">
        <v>7430868</v>
      </c>
      <c r="K2007" s="1260" t="s">
        <v>11221</v>
      </c>
      <c r="L2007" s="1260" t="s">
        <v>11275</v>
      </c>
      <c r="M2007" s="1260" t="s">
        <v>1654</v>
      </c>
      <c r="N2007" s="1260" t="s">
        <v>12535</v>
      </c>
      <c r="O2007" s="1260" t="s">
        <v>12534</v>
      </c>
      <c r="P2007" s="1260" t="s">
        <v>12536</v>
      </c>
      <c r="Q2007" s="1260"/>
      <c r="R2007" s="1260"/>
      <c r="S2007" s="1259">
        <v>1</v>
      </c>
      <c r="T2007" s="1260"/>
      <c r="U2007" s="1260" t="s">
        <v>11182</v>
      </c>
      <c r="V2007" s="1260" t="s">
        <v>12067</v>
      </c>
      <c r="W2007" s="1259">
        <v>0</v>
      </c>
      <c r="X2007" s="1259">
        <v>1007</v>
      </c>
      <c r="Y2007" s="1259">
        <v>2</v>
      </c>
    </row>
    <row r="2008" spans="1:25">
      <c r="A2008" s="1350">
        <v>11202000575</v>
      </c>
      <c r="B2008" s="1260" t="s">
        <v>22363</v>
      </c>
      <c r="C2008" s="1260" t="s">
        <v>22354</v>
      </c>
      <c r="D2008" s="1260" t="s">
        <v>12534</v>
      </c>
      <c r="E2008" s="1260" t="s">
        <v>11190</v>
      </c>
      <c r="F2008" s="1260"/>
      <c r="G2008" s="1260"/>
      <c r="H2008" s="1260" t="s">
        <v>11153</v>
      </c>
      <c r="I2008" s="1260" t="s">
        <v>11177</v>
      </c>
      <c r="J2008" s="1259">
        <v>7430867</v>
      </c>
      <c r="K2008" s="1260" t="s">
        <v>11221</v>
      </c>
      <c r="L2008" s="1260" t="s">
        <v>11275</v>
      </c>
      <c r="M2008" s="1260" t="s">
        <v>1654</v>
      </c>
      <c r="N2008" s="1260" t="s">
        <v>12535</v>
      </c>
      <c r="O2008" s="1260" t="s">
        <v>12534</v>
      </c>
      <c r="P2008" s="1260" t="s">
        <v>12536</v>
      </c>
      <c r="Q2008" s="1260"/>
      <c r="R2008" s="1260"/>
      <c r="S2008" s="1259">
        <v>1</v>
      </c>
      <c r="T2008" s="1260"/>
      <c r="U2008" s="1260" t="s">
        <v>11182</v>
      </c>
      <c r="V2008" s="1260" t="s">
        <v>12067</v>
      </c>
      <c r="W2008" s="1259">
        <v>0</v>
      </c>
      <c r="X2008" s="1259">
        <v>1007</v>
      </c>
      <c r="Y2008" s="1259">
        <v>2</v>
      </c>
    </row>
    <row r="2009" spans="1:25">
      <c r="A2009" s="1350">
        <v>11202000574</v>
      </c>
      <c r="B2009" s="1260" t="s">
        <v>22364</v>
      </c>
      <c r="C2009" s="1260" t="s">
        <v>22354</v>
      </c>
      <c r="D2009" s="1260" t="s">
        <v>12538</v>
      </c>
      <c r="E2009" s="1260" t="s">
        <v>11190</v>
      </c>
      <c r="F2009" s="1260"/>
      <c r="G2009" s="1260"/>
      <c r="H2009" s="1260" t="s">
        <v>11153</v>
      </c>
      <c r="I2009" s="1260" t="s">
        <v>11177</v>
      </c>
      <c r="J2009" s="1259">
        <v>7430866</v>
      </c>
      <c r="K2009" s="1260" t="s">
        <v>11221</v>
      </c>
      <c r="L2009" s="1260" t="s">
        <v>11275</v>
      </c>
      <c r="M2009" s="1260" t="s">
        <v>1654</v>
      </c>
      <c r="N2009" s="1260" t="s">
        <v>12539</v>
      </c>
      <c r="O2009" s="1260" t="s">
        <v>12538</v>
      </c>
      <c r="P2009" s="1259">
        <v>7801130</v>
      </c>
      <c r="Q2009" s="1260"/>
      <c r="R2009" s="1260"/>
      <c r="S2009" s="1259">
        <v>1</v>
      </c>
      <c r="T2009" s="1260"/>
      <c r="U2009" s="1260" t="s">
        <v>11182</v>
      </c>
      <c r="V2009" s="1260" t="s">
        <v>12067</v>
      </c>
      <c r="W2009" s="1259">
        <v>0</v>
      </c>
      <c r="X2009" s="1259">
        <v>1007</v>
      </c>
      <c r="Y2009" s="1259">
        <v>2</v>
      </c>
    </row>
    <row r="2010" spans="1:25">
      <c r="A2010" s="1350">
        <v>11202000573</v>
      </c>
      <c r="B2010" s="1260" t="s">
        <v>22365</v>
      </c>
      <c r="C2010" s="1260" t="s">
        <v>22354</v>
      </c>
      <c r="D2010" s="1260" t="s">
        <v>12525</v>
      </c>
      <c r="E2010" s="1260" t="s">
        <v>11190</v>
      </c>
      <c r="F2010" s="1260"/>
      <c r="G2010" s="1260"/>
      <c r="H2010" s="1260" t="s">
        <v>11153</v>
      </c>
      <c r="I2010" s="1260" t="s">
        <v>11177</v>
      </c>
      <c r="J2010" s="1259">
        <v>7430865</v>
      </c>
      <c r="K2010" s="1260" t="s">
        <v>11221</v>
      </c>
      <c r="L2010" s="1260" t="s">
        <v>11275</v>
      </c>
      <c r="M2010" s="1260" t="s">
        <v>1654</v>
      </c>
      <c r="N2010" s="1260" t="s">
        <v>12526</v>
      </c>
      <c r="O2010" s="1260" t="s">
        <v>12525</v>
      </c>
      <c r="P2010" s="1260" t="s">
        <v>12527</v>
      </c>
      <c r="Q2010" s="1260"/>
      <c r="R2010" s="1260"/>
      <c r="S2010" s="1259">
        <v>1</v>
      </c>
      <c r="T2010" s="1260"/>
      <c r="U2010" s="1260" t="s">
        <v>11182</v>
      </c>
      <c r="V2010" s="1260" t="s">
        <v>12067</v>
      </c>
      <c r="W2010" s="1259">
        <v>0</v>
      </c>
      <c r="X2010" s="1259">
        <v>1007</v>
      </c>
      <c r="Y2010" s="1259">
        <v>2</v>
      </c>
    </row>
    <row r="2011" spans="1:25">
      <c r="A2011" s="1350">
        <v>11202000572</v>
      </c>
      <c r="B2011" s="1260" t="s">
        <v>22366</v>
      </c>
      <c r="C2011" s="1260" t="s">
        <v>22354</v>
      </c>
      <c r="D2011" s="1260" t="s">
        <v>12525</v>
      </c>
      <c r="E2011" s="1260" t="s">
        <v>11190</v>
      </c>
      <c r="F2011" s="1260"/>
      <c r="G2011" s="1260"/>
      <c r="H2011" s="1260" t="s">
        <v>11153</v>
      </c>
      <c r="I2011" s="1260" t="s">
        <v>11177</v>
      </c>
      <c r="J2011" s="1259">
        <v>7430864</v>
      </c>
      <c r="K2011" s="1260" t="s">
        <v>11221</v>
      </c>
      <c r="L2011" s="1260" t="s">
        <v>11275</v>
      </c>
      <c r="M2011" s="1260" t="s">
        <v>1654</v>
      </c>
      <c r="N2011" s="1260" t="s">
        <v>12526</v>
      </c>
      <c r="O2011" s="1260" t="s">
        <v>12525</v>
      </c>
      <c r="P2011" s="1260" t="s">
        <v>12527</v>
      </c>
      <c r="Q2011" s="1260"/>
      <c r="R2011" s="1260"/>
      <c r="S2011" s="1259">
        <v>1</v>
      </c>
      <c r="T2011" s="1260"/>
      <c r="U2011" s="1260" t="s">
        <v>11182</v>
      </c>
      <c r="V2011" s="1260" t="s">
        <v>12067</v>
      </c>
      <c r="W2011" s="1259">
        <v>0</v>
      </c>
      <c r="X2011" s="1259">
        <v>1007</v>
      </c>
      <c r="Y2011" s="1259">
        <v>2</v>
      </c>
    </row>
    <row r="2012" spans="1:25">
      <c r="A2012" s="1350">
        <v>11202000571</v>
      </c>
      <c r="B2012" s="1260" t="s">
        <v>22367</v>
      </c>
      <c r="C2012" s="1260" t="s">
        <v>22354</v>
      </c>
      <c r="D2012" s="1260" t="s">
        <v>12541</v>
      </c>
      <c r="E2012" s="1260" t="s">
        <v>11190</v>
      </c>
      <c r="F2012" s="1260"/>
      <c r="G2012" s="1260"/>
      <c r="H2012" s="1260" t="s">
        <v>11153</v>
      </c>
      <c r="I2012" s="1260" t="s">
        <v>11177</v>
      </c>
      <c r="J2012" s="1259">
        <v>7430863</v>
      </c>
      <c r="K2012" s="1260" t="s">
        <v>11221</v>
      </c>
      <c r="L2012" s="1260" t="s">
        <v>11275</v>
      </c>
      <c r="M2012" s="1260" t="s">
        <v>1654</v>
      </c>
      <c r="N2012" s="1260" t="s">
        <v>12542</v>
      </c>
      <c r="O2012" s="1260" t="s">
        <v>12541</v>
      </c>
      <c r="P2012" s="1260" t="s">
        <v>12543</v>
      </c>
      <c r="Q2012" s="1260"/>
      <c r="R2012" s="1260"/>
      <c r="S2012" s="1259">
        <v>2</v>
      </c>
      <c r="T2012" s="1260" t="s">
        <v>22368</v>
      </c>
      <c r="U2012" s="1260" t="s">
        <v>11158</v>
      </c>
      <c r="V2012" s="1260" t="s">
        <v>11263</v>
      </c>
      <c r="W2012" s="1259">
        <v>0</v>
      </c>
      <c r="X2012" s="1259">
        <v>1007</v>
      </c>
      <c r="Y2012" s="1259">
        <v>2</v>
      </c>
    </row>
    <row r="2013" spans="1:25">
      <c r="A2013" s="1350">
        <v>11202000571</v>
      </c>
      <c r="B2013" s="1260" t="s">
        <v>22369</v>
      </c>
      <c r="C2013" s="1260" t="s">
        <v>22354</v>
      </c>
      <c r="D2013" s="1260" t="s">
        <v>12541</v>
      </c>
      <c r="E2013" s="1260" t="s">
        <v>11190</v>
      </c>
      <c r="F2013" s="1260"/>
      <c r="G2013" s="1260"/>
      <c r="H2013" s="1260" t="s">
        <v>11153</v>
      </c>
      <c r="I2013" s="1260" t="s">
        <v>11177</v>
      </c>
      <c r="J2013" s="1259">
        <v>7430863</v>
      </c>
      <c r="K2013" s="1260" t="s">
        <v>11221</v>
      </c>
      <c r="L2013" s="1260" t="s">
        <v>11275</v>
      </c>
      <c r="M2013" s="1260" t="s">
        <v>1654</v>
      </c>
      <c r="N2013" s="1260" t="s">
        <v>12542</v>
      </c>
      <c r="O2013" s="1260" t="s">
        <v>12541</v>
      </c>
      <c r="P2013" s="1260" t="s">
        <v>12543</v>
      </c>
      <c r="Q2013" s="1260"/>
      <c r="R2013" s="1260"/>
      <c r="S2013" s="1259">
        <v>2</v>
      </c>
      <c r="T2013" s="1260" t="s">
        <v>22368</v>
      </c>
      <c r="U2013" s="1260" t="s">
        <v>11158</v>
      </c>
      <c r="V2013" s="1260" t="s">
        <v>11263</v>
      </c>
      <c r="W2013" s="1259">
        <v>0</v>
      </c>
      <c r="X2013" s="1259">
        <v>1007</v>
      </c>
      <c r="Y2013" s="1259">
        <v>2</v>
      </c>
    </row>
    <row r="2014" spans="1:25">
      <c r="A2014" s="1350">
        <v>11202000570</v>
      </c>
      <c r="B2014" s="1260" t="s">
        <v>22370</v>
      </c>
      <c r="C2014" s="1260" t="s">
        <v>22354</v>
      </c>
      <c r="D2014" s="1260" t="s">
        <v>12521</v>
      </c>
      <c r="E2014" s="1260" t="s">
        <v>11190</v>
      </c>
      <c r="F2014" s="1260" t="s">
        <v>11440</v>
      </c>
      <c r="G2014" s="1260" t="s">
        <v>22371</v>
      </c>
      <c r="H2014" s="1260" t="s">
        <v>11153</v>
      </c>
      <c r="I2014" s="1260" t="s">
        <v>11177</v>
      </c>
      <c r="J2014" s="1259">
        <v>7430862</v>
      </c>
      <c r="K2014" s="1260" t="s">
        <v>11221</v>
      </c>
      <c r="L2014" s="1260" t="s">
        <v>11385</v>
      </c>
      <c r="M2014" s="1260" t="s">
        <v>1654</v>
      </c>
      <c r="N2014" s="1260" t="s">
        <v>12522</v>
      </c>
      <c r="O2014" s="1260" t="s">
        <v>12521</v>
      </c>
      <c r="P2014" s="1260" t="s">
        <v>12523</v>
      </c>
      <c r="Q2014" s="1260"/>
      <c r="R2014" s="1260"/>
      <c r="S2014" s="1259">
        <v>1</v>
      </c>
      <c r="T2014" s="1260"/>
      <c r="U2014" s="1260" t="s">
        <v>11182</v>
      </c>
      <c r="V2014" s="1260" t="s">
        <v>12067</v>
      </c>
      <c r="W2014" s="1259">
        <v>0</v>
      </c>
      <c r="X2014" s="1259">
        <v>1007</v>
      </c>
      <c r="Y2014" s="1259">
        <v>1</v>
      </c>
    </row>
    <row r="2015" spans="1:25">
      <c r="A2015" s="1350">
        <v>11202000569</v>
      </c>
      <c r="B2015" s="1260" t="s">
        <v>22372</v>
      </c>
      <c r="C2015" s="1260" t="s">
        <v>22373</v>
      </c>
      <c r="D2015" s="1260" t="s">
        <v>22374</v>
      </c>
      <c r="E2015" s="1260" t="s">
        <v>11311</v>
      </c>
      <c r="F2015" s="1260"/>
      <c r="G2015" s="1260"/>
      <c r="H2015" s="1260" t="s">
        <v>11153</v>
      </c>
      <c r="I2015" s="1260" t="s">
        <v>15803</v>
      </c>
      <c r="J2015" s="1259">
        <v>7430861</v>
      </c>
      <c r="K2015" s="1260" t="s">
        <v>11221</v>
      </c>
      <c r="L2015" s="1260" t="s">
        <v>11275</v>
      </c>
      <c r="M2015" s="1260" t="s">
        <v>2614</v>
      </c>
      <c r="N2015" s="1260" t="s">
        <v>22375</v>
      </c>
      <c r="O2015" s="1260" t="s">
        <v>22374</v>
      </c>
      <c r="P2015" s="1260"/>
      <c r="Q2015" s="1260" t="s">
        <v>22376</v>
      </c>
      <c r="R2015" s="1260" t="s">
        <v>22377</v>
      </c>
      <c r="S2015" s="1259">
        <v>1</v>
      </c>
      <c r="T2015" s="1260"/>
      <c r="U2015" s="1260" t="s">
        <v>15806</v>
      </c>
      <c r="V2015" s="1260" t="s">
        <v>22378</v>
      </c>
      <c r="W2015" s="1259">
        <v>0</v>
      </c>
      <c r="X2015" s="1259">
        <v>1007</v>
      </c>
      <c r="Y2015" s="1259">
        <v>2</v>
      </c>
    </row>
    <row r="2016" spans="1:25">
      <c r="A2016" s="1350">
        <v>11202000568</v>
      </c>
      <c r="B2016" s="1260" t="s">
        <v>22379</v>
      </c>
      <c r="C2016" s="1260" t="s">
        <v>22373</v>
      </c>
      <c r="D2016" s="1260" t="s">
        <v>22380</v>
      </c>
      <c r="E2016" s="1260" t="s">
        <v>11190</v>
      </c>
      <c r="F2016" s="1260" t="s">
        <v>13410</v>
      </c>
      <c r="G2016" s="1260" t="s">
        <v>22381</v>
      </c>
      <c r="H2016" s="1260" t="s">
        <v>11153</v>
      </c>
      <c r="I2016" s="1260" t="s">
        <v>10976</v>
      </c>
      <c r="J2016" s="1259">
        <v>7430860</v>
      </c>
      <c r="K2016" s="1260" t="s">
        <v>11221</v>
      </c>
      <c r="L2016" s="1260" t="s">
        <v>11155</v>
      </c>
      <c r="M2016" s="1260" t="s">
        <v>2527</v>
      </c>
      <c r="N2016" s="1260" t="s">
        <v>22382</v>
      </c>
      <c r="O2016" s="1260" t="s">
        <v>22380</v>
      </c>
      <c r="P2016" s="1260"/>
      <c r="Q2016" s="1260" t="s">
        <v>22383</v>
      </c>
      <c r="R2016" s="1260" t="s">
        <v>22384</v>
      </c>
      <c r="S2016" s="1259">
        <v>1</v>
      </c>
      <c r="T2016" s="1260" t="s">
        <v>22385</v>
      </c>
      <c r="U2016" s="1260" t="s">
        <v>11158</v>
      </c>
      <c r="V2016" s="1260" t="s">
        <v>11869</v>
      </c>
      <c r="W2016" s="1259">
        <v>0</v>
      </c>
      <c r="X2016" s="1259">
        <v>1007</v>
      </c>
      <c r="Y2016" s="1259">
        <v>0</v>
      </c>
    </row>
    <row r="2017" spans="1:25">
      <c r="A2017" s="1350">
        <v>11202000567</v>
      </c>
      <c r="B2017" s="1260" t="s">
        <v>22386</v>
      </c>
      <c r="C2017" s="1260" t="s">
        <v>22387</v>
      </c>
      <c r="D2017" s="1260" t="s">
        <v>22388</v>
      </c>
      <c r="E2017" s="1260" t="s">
        <v>11311</v>
      </c>
      <c r="F2017" s="1260"/>
      <c r="G2017" s="1260"/>
      <c r="H2017" s="1260" t="s">
        <v>11153</v>
      </c>
      <c r="I2017" s="1260" t="s">
        <v>11177</v>
      </c>
      <c r="J2017" s="1259">
        <v>7430859</v>
      </c>
      <c r="K2017" s="1260" t="s">
        <v>11221</v>
      </c>
      <c r="L2017" s="1260" t="s">
        <v>11275</v>
      </c>
      <c r="M2017" s="1260" t="s">
        <v>2135</v>
      </c>
      <c r="N2017" s="1260" t="s">
        <v>22389</v>
      </c>
      <c r="O2017" s="1260" t="s">
        <v>22388</v>
      </c>
      <c r="P2017" s="1260" t="s">
        <v>22390</v>
      </c>
      <c r="Q2017" s="1260" t="s">
        <v>11846</v>
      </c>
      <c r="R2017" s="1260" t="s">
        <v>22391</v>
      </c>
      <c r="S2017" s="1259">
        <v>1</v>
      </c>
      <c r="T2017" s="1260" t="s">
        <v>22392</v>
      </c>
      <c r="U2017" s="1260" t="s">
        <v>11269</v>
      </c>
      <c r="V2017" s="1260" t="s">
        <v>11620</v>
      </c>
      <c r="W2017" s="1259">
        <v>0</v>
      </c>
      <c r="X2017" s="1259">
        <v>1007</v>
      </c>
      <c r="Y2017" s="1259">
        <v>2</v>
      </c>
    </row>
    <row r="2018" spans="1:25">
      <c r="A2018" s="1350">
        <v>11202000566</v>
      </c>
      <c r="B2018" s="1260" t="s">
        <v>22393</v>
      </c>
      <c r="C2018" s="1260" t="s">
        <v>22394</v>
      </c>
      <c r="D2018" s="1260" t="s">
        <v>22395</v>
      </c>
      <c r="E2018" s="1260" t="s">
        <v>11190</v>
      </c>
      <c r="F2018" s="1260"/>
      <c r="G2018" s="1260"/>
      <c r="H2018" s="1260" t="s">
        <v>11153</v>
      </c>
      <c r="I2018" s="1260" t="s">
        <v>11177</v>
      </c>
      <c r="J2018" s="1259">
        <v>7430858</v>
      </c>
      <c r="K2018" s="1260" t="s">
        <v>11221</v>
      </c>
      <c r="L2018" s="1260" t="s">
        <v>11275</v>
      </c>
      <c r="M2018" s="1260" t="s">
        <v>2135</v>
      </c>
      <c r="N2018" s="1260" t="s">
        <v>19987</v>
      </c>
      <c r="O2018" s="1260" t="s">
        <v>22395</v>
      </c>
      <c r="P2018" s="1260" t="s">
        <v>22396</v>
      </c>
      <c r="Q2018" s="1260" t="s">
        <v>11572</v>
      </c>
      <c r="R2018" s="1260" t="s">
        <v>22397</v>
      </c>
      <c r="S2018" s="1259">
        <v>1</v>
      </c>
      <c r="T2018" s="1260" t="s">
        <v>22398</v>
      </c>
      <c r="U2018" s="1260" t="s">
        <v>11269</v>
      </c>
      <c r="V2018" s="1260" t="s">
        <v>11620</v>
      </c>
      <c r="W2018" s="1259">
        <v>0</v>
      </c>
      <c r="X2018" s="1259">
        <v>1007</v>
      </c>
      <c r="Y2018" s="1259">
        <v>2</v>
      </c>
    </row>
    <row r="2019" spans="1:25">
      <c r="A2019" s="1350">
        <v>11202000565</v>
      </c>
      <c r="B2019" s="1260" t="s">
        <v>22399</v>
      </c>
      <c r="C2019" s="1260" t="s">
        <v>22394</v>
      </c>
      <c r="D2019" s="1260" t="s">
        <v>22400</v>
      </c>
      <c r="E2019" s="1260" t="s">
        <v>11311</v>
      </c>
      <c r="F2019" s="1260"/>
      <c r="G2019" s="1260"/>
      <c r="H2019" s="1260" t="s">
        <v>11153</v>
      </c>
      <c r="I2019" s="1260" t="s">
        <v>11177</v>
      </c>
      <c r="J2019" s="1259">
        <v>7430857</v>
      </c>
      <c r="K2019" s="1260" t="s">
        <v>11221</v>
      </c>
      <c r="L2019" s="1260" t="s">
        <v>11275</v>
      </c>
      <c r="M2019" s="1260" t="s">
        <v>2135</v>
      </c>
      <c r="N2019" s="1260" t="s">
        <v>22401</v>
      </c>
      <c r="O2019" s="1260" t="s">
        <v>22400</v>
      </c>
      <c r="P2019" s="1260"/>
      <c r="Q2019" s="1260" t="s">
        <v>22402</v>
      </c>
      <c r="R2019" s="1260" t="s">
        <v>22403</v>
      </c>
      <c r="S2019" s="1259">
        <v>1</v>
      </c>
      <c r="T2019" s="1260"/>
      <c r="U2019" s="1260" t="s">
        <v>11269</v>
      </c>
      <c r="V2019" s="1260" t="s">
        <v>11620</v>
      </c>
      <c r="W2019" s="1259">
        <v>0</v>
      </c>
      <c r="X2019" s="1259">
        <v>1007</v>
      </c>
      <c r="Y2019" s="1259">
        <v>2</v>
      </c>
    </row>
    <row r="2020" spans="1:25">
      <c r="A2020" s="1350">
        <v>11202000564</v>
      </c>
      <c r="B2020" s="1260"/>
      <c r="C2020" s="1260" t="s">
        <v>22404</v>
      </c>
      <c r="D2020" s="1260" t="s">
        <v>2135</v>
      </c>
      <c r="E2020" s="1260" t="s">
        <v>11311</v>
      </c>
      <c r="F2020" s="1260" t="s">
        <v>11440</v>
      </c>
      <c r="G2020" s="1260" t="s">
        <v>22405</v>
      </c>
      <c r="H2020" s="1260" t="s">
        <v>11153</v>
      </c>
      <c r="I2020" s="1260" t="s">
        <v>11177</v>
      </c>
      <c r="J2020" s="1259">
        <v>7430856</v>
      </c>
      <c r="K2020" s="1260" t="s">
        <v>13865</v>
      </c>
      <c r="L2020" s="1260" t="s">
        <v>11385</v>
      </c>
      <c r="M2020" s="1260" t="s">
        <v>262</v>
      </c>
      <c r="N2020" s="1260"/>
      <c r="O2020" s="1260" t="s">
        <v>2135</v>
      </c>
      <c r="P2020" s="1260"/>
      <c r="Q2020" s="1260"/>
      <c r="R2020" s="1260"/>
      <c r="S2020" s="1259">
        <v>1</v>
      </c>
      <c r="T2020" s="1260"/>
      <c r="U2020" s="1260"/>
      <c r="V2020" s="1260"/>
      <c r="W2020" s="1259">
        <v>576</v>
      </c>
      <c r="X2020" s="1259">
        <v>1006</v>
      </c>
      <c r="Y2020" s="1259">
        <v>1</v>
      </c>
    </row>
    <row r="2021" spans="1:25">
      <c r="A2021" s="1350">
        <v>11202000563</v>
      </c>
      <c r="B2021" s="1260" t="s">
        <v>22406</v>
      </c>
      <c r="C2021" s="1260" t="s">
        <v>22407</v>
      </c>
      <c r="D2021" s="1260" t="s">
        <v>22408</v>
      </c>
      <c r="E2021" s="1260" t="s">
        <v>11419</v>
      </c>
      <c r="F2021" s="1260" t="s">
        <v>14010</v>
      </c>
      <c r="G2021" s="1260" t="s">
        <v>22409</v>
      </c>
      <c r="H2021" s="1260" t="s">
        <v>11153</v>
      </c>
      <c r="I2021" s="1260" t="s">
        <v>13027</v>
      </c>
      <c r="J2021" s="1259">
        <v>7430855</v>
      </c>
      <c r="K2021" s="1260" t="s">
        <v>11221</v>
      </c>
      <c r="L2021" s="1260" t="s">
        <v>11155</v>
      </c>
      <c r="M2021" s="1260" t="s">
        <v>2389</v>
      </c>
      <c r="N2021" s="1260" t="s">
        <v>22410</v>
      </c>
      <c r="O2021" s="1260" t="s">
        <v>22408</v>
      </c>
      <c r="P2021" s="1260" t="s">
        <v>22411</v>
      </c>
      <c r="Q2021" s="1260" t="s">
        <v>12515</v>
      </c>
      <c r="R2021" s="1260" t="s">
        <v>22412</v>
      </c>
      <c r="S2021" s="1259">
        <v>1</v>
      </c>
      <c r="T2021" s="1260" t="s">
        <v>22413</v>
      </c>
      <c r="U2021" s="1260" t="s">
        <v>11369</v>
      </c>
      <c r="V2021" s="1260" t="s">
        <v>15160</v>
      </c>
      <c r="W2021" s="1259">
        <v>0</v>
      </c>
      <c r="X2021" s="1259">
        <v>1007</v>
      </c>
      <c r="Y2021" s="1259">
        <v>0</v>
      </c>
    </row>
    <row r="2022" spans="1:25">
      <c r="A2022" s="1350">
        <v>11202000562</v>
      </c>
      <c r="B2022" s="1260" t="s">
        <v>22414</v>
      </c>
      <c r="C2022" s="1260" t="s">
        <v>22415</v>
      </c>
      <c r="D2022" s="1260" t="s">
        <v>22305</v>
      </c>
      <c r="E2022" s="1260" t="s">
        <v>11190</v>
      </c>
      <c r="F2022" s="1260" t="s">
        <v>11440</v>
      </c>
      <c r="G2022" s="1260" t="s">
        <v>22409</v>
      </c>
      <c r="H2022" s="1260" t="s">
        <v>11153</v>
      </c>
      <c r="I2022" s="1260" t="s">
        <v>11177</v>
      </c>
      <c r="J2022" s="1259">
        <v>7430854</v>
      </c>
      <c r="K2022" s="1260" t="s">
        <v>11221</v>
      </c>
      <c r="L2022" s="1260" t="s">
        <v>11155</v>
      </c>
      <c r="M2022" s="1260" t="s">
        <v>262</v>
      </c>
      <c r="N2022" s="1260"/>
      <c r="O2022" s="1260" t="s">
        <v>22305</v>
      </c>
      <c r="P2022" s="1260"/>
      <c r="Q2022" s="1260"/>
      <c r="R2022" s="1260"/>
      <c r="S2022" s="1259">
        <v>1</v>
      </c>
      <c r="T2022" s="1260"/>
      <c r="U2022" s="1260"/>
      <c r="V2022" s="1260"/>
      <c r="W2022" s="1259">
        <v>0</v>
      </c>
      <c r="X2022" s="1259">
        <v>1007</v>
      </c>
      <c r="Y2022" s="1259">
        <v>0</v>
      </c>
    </row>
    <row r="2023" spans="1:25">
      <c r="A2023" s="1350">
        <v>11202000561</v>
      </c>
      <c r="B2023" s="1260" t="s">
        <v>22416</v>
      </c>
      <c r="C2023" s="1260" t="s">
        <v>22417</v>
      </c>
      <c r="D2023" s="1260" t="s">
        <v>22418</v>
      </c>
      <c r="E2023" s="1260" t="s">
        <v>11175</v>
      </c>
      <c r="F2023" s="1260" t="s">
        <v>12637</v>
      </c>
      <c r="G2023" s="1260" t="s">
        <v>22419</v>
      </c>
      <c r="H2023" s="1260" t="s">
        <v>11153</v>
      </c>
      <c r="I2023" s="1260" t="s">
        <v>10976</v>
      </c>
      <c r="J2023" s="1259">
        <v>7430853</v>
      </c>
      <c r="K2023" s="1260" t="s">
        <v>11375</v>
      </c>
      <c r="L2023" s="1260" t="s">
        <v>11385</v>
      </c>
      <c r="M2023" s="1260" t="s">
        <v>11092</v>
      </c>
      <c r="N2023" s="1260" t="s">
        <v>21122</v>
      </c>
      <c r="O2023" s="1260" t="s">
        <v>22418</v>
      </c>
      <c r="P2023" s="1260" t="s">
        <v>22420</v>
      </c>
      <c r="Q2023" s="1260" t="s">
        <v>12501</v>
      </c>
      <c r="R2023" s="1260" t="s">
        <v>22420</v>
      </c>
      <c r="S2023" s="1259">
        <v>1</v>
      </c>
      <c r="T2023" s="1260" t="s">
        <v>22421</v>
      </c>
      <c r="U2023" s="1260" t="s">
        <v>11158</v>
      </c>
      <c r="V2023" s="1260" t="s">
        <v>12716</v>
      </c>
      <c r="W2023" s="1259">
        <v>0</v>
      </c>
      <c r="X2023" s="1259">
        <v>1008</v>
      </c>
      <c r="Y2023" s="1259">
        <v>1</v>
      </c>
    </row>
    <row r="2024" spans="1:25">
      <c r="A2024" s="1350">
        <v>11202000560</v>
      </c>
      <c r="B2024" s="1260" t="s">
        <v>22422</v>
      </c>
      <c r="C2024" s="1260" t="s">
        <v>22423</v>
      </c>
      <c r="D2024" s="1260" t="s">
        <v>22424</v>
      </c>
      <c r="E2024" s="1260" t="s">
        <v>11190</v>
      </c>
      <c r="F2024" s="1260" t="s">
        <v>22019</v>
      </c>
      <c r="G2024" s="1260" t="s">
        <v>22425</v>
      </c>
      <c r="H2024" s="1260" t="s">
        <v>11153</v>
      </c>
      <c r="I2024" s="1260" t="s">
        <v>10976</v>
      </c>
      <c r="J2024" s="1259">
        <v>7430852</v>
      </c>
      <c r="K2024" s="1260" t="s">
        <v>11221</v>
      </c>
      <c r="L2024" s="1260" t="s">
        <v>11155</v>
      </c>
      <c r="M2024" s="1260" t="s">
        <v>2536</v>
      </c>
      <c r="N2024" s="1260" t="s">
        <v>14142</v>
      </c>
      <c r="O2024" s="1260" t="s">
        <v>22424</v>
      </c>
      <c r="P2024" s="1260" t="s">
        <v>22426</v>
      </c>
      <c r="Q2024" s="1260" t="s">
        <v>11795</v>
      </c>
      <c r="R2024" s="1260" t="s">
        <v>12929</v>
      </c>
      <c r="S2024" s="1259">
        <v>1</v>
      </c>
      <c r="T2024" s="1260" t="s">
        <v>22427</v>
      </c>
      <c r="U2024" s="1260" t="s">
        <v>11158</v>
      </c>
      <c r="V2024" s="1260" t="s">
        <v>11565</v>
      </c>
      <c r="W2024" s="1259">
        <v>0</v>
      </c>
      <c r="X2024" s="1259">
        <v>1007</v>
      </c>
      <c r="Y2024" s="1259">
        <v>0</v>
      </c>
    </row>
    <row r="2025" spans="1:25">
      <c r="A2025" s="1350">
        <v>11202000559</v>
      </c>
      <c r="B2025" s="1260" t="s">
        <v>22428</v>
      </c>
      <c r="C2025" s="1260" t="s">
        <v>22429</v>
      </c>
      <c r="D2025" s="1260" t="s">
        <v>22430</v>
      </c>
      <c r="E2025" s="1260" t="s">
        <v>11384</v>
      </c>
      <c r="F2025" s="1260" t="s">
        <v>11440</v>
      </c>
      <c r="G2025" s="1260" t="s">
        <v>22431</v>
      </c>
      <c r="H2025" s="1260" t="s">
        <v>11153</v>
      </c>
      <c r="I2025" s="1260" t="s">
        <v>11177</v>
      </c>
      <c r="J2025" s="1259">
        <v>7430851</v>
      </c>
      <c r="K2025" s="1260" t="s">
        <v>11221</v>
      </c>
      <c r="L2025" s="1260" t="s">
        <v>11385</v>
      </c>
      <c r="M2025" s="1260" t="s">
        <v>1514</v>
      </c>
      <c r="N2025" s="1260" t="s">
        <v>22327</v>
      </c>
      <c r="O2025" s="1260" t="s">
        <v>22430</v>
      </c>
      <c r="P2025" s="1260" t="s">
        <v>22432</v>
      </c>
      <c r="Q2025" s="1260" t="s">
        <v>22433</v>
      </c>
      <c r="R2025" s="1260" t="s">
        <v>22432</v>
      </c>
      <c r="S2025" s="1259">
        <v>1</v>
      </c>
      <c r="T2025" s="1260" t="s">
        <v>15969</v>
      </c>
      <c r="U2025" s="1260" t="s">
        <v>11182</v>
      </c>
      <c r="V2025" s="1260" t="s">
        <v>11183</v>
      </c>
      <c r="W2025" s="1259">
        <v>0</v>
      </c>
      <c r="X2025" s="1259">
        <v>1007</v>
      </c>
      <c r="Y2025" s="1259">
        <v>1</v>
      </c>
    </row>
    <row r="2026" spans="1:25">
      <c r="A2026" s="1350">
        <v>11202000558</v>
      </c>
      <c r="B2026" s="1260" t="s">
        <v>22434</v>
      </c>
      <c r="C2026" s="1260" t="s">
        <v>22435</v>
      </c>
      <c r="D2026" s="1260" t="s">
        <v>22326</v>
      </c>
      <c r="E2026" s="1260" t="s">
        <v>12993</v>
      </c>
      <c r="F2026" s="1260" t="s">
        <v>11440</v>
      </c>
      <c r="G2026" s="1260" t="s">
        <v>22436</v>
      </c>
      <c r="H2026" s="1260" t="s">
        <v>11153</v>
      </c>
      <c r="I2026" s="1260" t="s">
        <v>11177</v>
      </c>
      <c r="J2026" s="1259">
        <v>7430850</v>
      </c>
      <c r="K2026" s="1260" t="s">
        <v>11221</v>
      </c>
      <c r="L2026" s="1260" t="s">
        <v>11155</v>
      </c>
      <c r="M2026" s="1260" t="s">
        <v>1514</v>
      </c>
      <c r="N2026" s="1260" t="s">
        <v>22437</v>
      </c>
      <c r="O2026" s="1260" t="s">
        <v>22326</v>
      </c>
      <c r="P2026" s="1260" t="s">
        <v>22438</v>
      </c>
      <c r="Q2026" s="1260" t="s">
        <v>12131</v>
      </c>
      <c r="R2026" s="1260" t="s">
        <v>22328</v>
      </c>
      <c r="S2026" s="1259">
        <v>1</v>
      </c>
      <c r="T2026" s="1260" t="s">
        <v>22439</v>
      </c>
      <c r="U2026" s="1260" t="s">
        <v>11182</v>
      </c>
      <c r="V2026" s="1260" t="s">
        <v>11183</v>
      </c>
      <c r="W2026" s="1259">
        <v>0</v>
      </c>
      <c r="X2026" s="1259">
        <v>1007</v>
      </c>
      <c r="Y2026" s="1259">
        <v>0</v>
      </c>
    </row>
    <row r="2027" spans="1:25">
      <c r="A2027" s="1350">
        <v>11202000557</v>
      </c>
      <c r="B2027" s="1260" t="s">
        <v>22440</v>
      </c>
      <c r="C2027" s="1260" t="s">
        <v>22441</v>
      </c>
      <c r="D2027" s="1260" t="s">
        <v>22442</v>
      </c>
      <c r="E2027" s="1260" t="s">
        <v>11190</v>
      </c>
      <c r="F2027" s="1260" t="s">
        <v>11440</v>
      </c>
      <c r="G2027" s="1260" t="s">
        <v>22443</v>
      </c>
      <c r="H2027" s="1260" t="s">
        <v>11153</v>
      </c>
      <c r="I2027" s="1260" t="s">
        <v>11177</v>
      </c>
      <c r="J2027" s="1259">
        <v>7430849</v>
      </c>
      <c r="K2027" s="1260" t="s">
        <v>11221</v>
      </c>
      <c r="L2027" s="1260" t="s">
        <v>11155</v>
      </c>
      <c r="M2027" s="1260" t="s">
        <v>2134</v>
      </c>
      <c r="N2027" s="1260" t="s">
        <v>22444</v>
      </c>
      <c r="O2027" s="1260" t="s">
        <v>22442</v>
      </c>
      <c r="P2027" s="1260" t="s">
        <v>22445</v>
      </c>
      <c r="Q2027" s="1260" t="s">
        <v>12952</v>
      </c>
      <c r="R2027" s="1260" t="s">
        <v>22446</v>
      </c>
      <c r="S2027" s="1259">
        <v>1</v>
      </c>
      <c r="T2027" s="1260" t="s">
        <v>22447</v>
      </c>
      <c r="U2027" s="1260" t="s">
        <v>11198</v>
      </c>
      <c r="V2027" s="1260" t="s">
        <v>12585</v>
      </c>
      <c r="W2027" s="1259">
        <v>0</v>
      </c>
      <c r="X2027" s="1259">
        <v>1007</v>
      </c>
      <c r="Y2027" s="1259">
        <v>0</v>
      </c>
    </row>
    <row r="2028" spans="1:25">
      <c r="A2028" s="1350">
        <v>11202000556</v>
      </c>
      <c r="B2028" s="1260" t="s">
        <v>22448</v>
      </c>
      <c r="C2028" s="1260" t="s">
        <v>22449</v>
      </c>
      <c r="D2028" s="1260" t="s">
        <v>22450</v>
      </c>
      <c r="E2028" s="1260" t="s">
        <v>11175</v>
      </c>
      <c r="F2028" s="1260" t="s">
        <v>11440</v>
      </c>
      <c r="G2028" s="1260" t="s">
        <v>22451</v>
      </c>
      <c r="H2028" s="1260" t="s">
        <v>11153</v>
      </c>
      <c r="I2028" s="1260" t="s">
        <v>11177</v>
      </c>
      <c r="J2028" s="1259">
        <v>7430848</v>
      </c>
      <c r="K2028" s="1260" t="s">
        <v>11221</v>
      </c>
      <c r="L2028" s="1260" t="s">
        <v>11155</v>
      </c>
      <c r="M2028" s="1260" t="s">
        <v>1699</v>
      </c>
      <c r="N2028" s="1260" t="s">
        <v>22452</v>
      </c>
      <c r="O2028" s="1260" t="s">
        <v>22450</v>
      </c>
      <c r="P2028" s="1260" t="s">
        <v>22185</v>
      </c>
      <c r="Q2028" s="1260" t="s">
        <v>11313</v>
      </c>
      <c r="R2028" s="1260" t="s">
        <v>22453</v>
      </c>
      <c r="S2028" s="1259">
        <v>1</v>
      </c>
      <c r="T2028" s="1260" t="s">
        <v>22454</v>
      </c>
      <c r="U2028" s="1260" t="s">
        <v>11269</v>
      </c>
      <c r="V2028" s="1260" t="s">
        <v>13703</v>
      </c>
      <c r="W2028" s="1259">
        <v>0</v>
      </c>
      <c r="X2028" s="1259">
        <v>1007</v>
      </c>
      <c r="Y2028" s="1259">
        <v>0</v>
      </c>
    </row>
    <row r="2029" spans="1:25">
      <c r="A2029" s="1350">
        <v>11202000555</v>
      </c>
      <c r="B2029" s="1260" t="s">
        <v>22455</v>
      </c>
      <c r="C2029" s="1260" t="s">
        <v>22456</v>
      </c>
      <c r="D2029" s="1260" t="s">
        <v>22457</v>
      </c>
      <c r="E2029" s="1260" t="s">
        <v>11949</v>
      </c>
      <c r="F2029" s="1260" t="s">
        <v>11440</v>
      </c>
      <c r="G2029" s="1260" t="s">
        <v>22458</v>
      </c>
      <c r="H2029" s="1260" t="s">
        <v>11153</v>
      </c>
      <c r="I2029" s="1260" t="s">
        <v>11177</v>
      </c>
      <c r="J2029" s="1259">
        <v>7430847</v>
      </c>
      <c r="K2029" s="1260" t="s">
        <v>11221</v>
      </c>
      <c r="L2029" s="1260" t="s">
        <v>11155</v>
      </c>
      <c r="M2029" s="1260" t="s">
        <v>2134</v>
      </c>
      <c r="N2029" s="1260" t="s">
        <v>22459</v>
      </c>
      <c r="O2029" s="1260" t="s">
        <v>22457</v>
      </c>
      <c r="P2029" s="1260" t="s">
        <v>22460</v>
      </c>
      <c r="Q2029" s="1260" t="s">
        <v>11846</v>
      </c>
      <c r="R2029" s="1260" t="s">
        <v>22461</v>
      </c>
      <c r="S2029" s="1259">
        <v>1</v>
      </c>
      <c r="T2029" s="1260" t="s">
        <v>22462</v>
      </c>
      <c r="U2029" s="1260" t="s">
        <v>11269</v>
      </c>
      <c r="V2029" s="1260" t="s">
        <v>13377</v>
      </c>
      <c r="W2029" s="1259">
        <v>0</v>
      </c>
      <c r="X2029" s="1259">
        <v>1007</v>
      </c>
      <c r="Y2029" s="1259">
        <v>0</v>
      </c>
    </row>
    <row r="2030" spans="1:25">
      <c r="A2030" s="1350">
        <v>11202000554</v>
      </c>
      <c r="B2030" s="1260" t="s">
        <v>22463</v>
      </c>
      <c r="C2030" s="1260" t="s">
        <v>22464</v>
      </c>
      <c r="D2030" s="1260" t="s">
        <v>22465</v>
      </c>
      <c r="E2030" s="1260" t="s">
        <v>11203</v>
      </c>
      <c r="F2030" s="1260" t="s">
        <v>22019</v>
      </c>
      <c r="G2030" s="1260" t="s">
        <v>22466</v>
      </c>
      <c r="H2030" s="1260" t="s">
        <v>11153</v>
      </c>
      <c r="I2030" s="1260" t="s">
        <v>10976</v>
      </c>
      <c r="J2030" s="1259">
        <v>7430846</v>
      </c>
      <c r="K2030" s="1260" t="s">
        <v>11221</v>
      </c>
      <c r="L2030" s="1260" t="s">
        <v>11155</v>
      </c>
      <c r="M2030" s="1260" t="s">
        <v>768</v>
      </c>
      <c r="N2030" s="1260" t="s">
        <v>22467</v>
      </c>
      <c r="O2030" s="1260" t="s">
        <v>22465</v>
      </c>
      <c r="P2030" s="1260" t="s">
        <v>12931</v>
      </c>
      <c r="Q2030" s="1260" t="s">
        <v>11394</v>
      </c>
      <c r="R2030" s="1260" t="s">
        <v>22426</v>
      </c>
      <c r="S2030" s="1259">
        <v>1</v>
      </c>
      <c r="T2030" s="1260" t="s">
        <v>22468</v>
      </c>
      <c r="U2030" s="1260" t="s">
        <v>11158</v>
      </c>
      <c r="V2030" s="1260" t="s">
        <v>11565</v>
      </c>
      <c r="W2030" s="1259">
        <v>0</v>
      </c>
      <c r="X2030" s="1259">
        <v>1007</v>
      </c>
      <c r="Y2030" s="1259">
        <v>0</v>
      </c>
    </row>
    <row r="2031" spans="1:25">
      <c r="A2031" s="1350">
        <v>11202000553</v>
      </c>
      <c r="B2031" s="1260" t="s">
        <v>22469</v>
      </c>
      <c r="C2031" s="1260" t="s">
        <v>22470</v>
      </c>
      <c r="D2031" s="1260" t="s">
        <v>22471</v>
      </c>
      <c r="E2031" s="1260" t="s">
        <v>11311</v>
      </c>
      <c r="F2031" s="1260"/>
      <c r="G2031" s="1260"/>
      <c r="H2031" s="1260" t="s">
        <v>11153</v>
      </c>
      <c r="I2031" s="1260" t="s">
        <v>15803</v>
      </c>
      <c r="J2031" s="1259">
        <v>7430845</v>
      </c>
      <c r="K2031" s="1260" t="s">
        <v>11221</v>
      </c>
      <c r="L2031" s="1260" t="s">
        <v>11275</v>
      </c>
      <c r="M2031" s="1260" t="s">
        <v>2614</v>
      </c>
      <c r="N2031" s="1260" t="s">
        <v>22472</v>
      </c>
      <c r="O2031" s="1260" t="s">
        <v>22471</v>
      </c>
      <c r="P2031" s="1260" t="s">
        <v>22473</v>
      </c>
      <c r="Q2031" s="1260" t="s">
        <v>11313</v>
      </c>
      <c r="R2031" s="1260" t="s">
        <v>22474</v>
      </c>
      <c r="S2031" s="1259">
        <v>1</v>
      </c>
      <c r="T2031" s="1260" t="s">
        <v>22475</v>
      </c>
      <c r="U2031" s="1260" t="s">
        <v>15806</v>
      </c>
      <c r="V2031" s="1260" t="s">
        <v>18990</v>
      </c>
      <c r="W2031" s="1259">
        <v>0</v>
      </c>
      <c r="X2031" s="1259">
        <v>1007</v>
      </c>
      <c r="Y2031" s="1259">
        <v>2</v>
      </c>
    </row>
    <row r="2032" spans="1:25">
      <c r="A2032" s="1350">
        <v>11202000552</v>
      </c>
      <c r="B2032" s="1260" t="s">
        <v>22476</v>
      </c>
      <c r="C2032" s="1260" t="s">
        <v>22477</v>
      </c>
      <c r="D2032" s="1260" t="s">
        <v>22478</v>
      </c>
      <c r="E2032" s="1260" t="s">
        <v>11668</v>
      </c>
      <c r="F2032" s="1260" t="s">
        <v>11440</v>
      </c>
      <c r="G2032" s="1260" t="s">
        <v>22479</v>
      </c>
      <c r="H2032" s="1260" t="s">
        <v>11153</v>
      </c>
      <c r="I2032" s="1260" t="s">
        <v>11177</v>
      </c>
      <c r="J2032" s="1259">
        <v>7430844</v>
      </c>
      <c r="K2032" s="1260" t="s">
        <v>11221</v>
      </c>
      <c r="L2032" s="1260" t="s">
        <v>11155</v>
      </c>
      <c r="M2032" s="1260" t="s">
        <v>2245</v>
      </c>
      <c r="N2032" s="1260" t="s">
        <v>22480</v>
      </c>
      <c r="O2032" s="1260" t="s">
        <v>22478</v>
      </c>
      <c r="P2032" s="1260" t="s">
        <v>22481</v>
      </c>
      <c r="Q2032" s="1260" t="s">
        <v>14210</v>
      </c>
      <c r="R2032" s="1260" t="s">
        <v>22482</v>
      </c>
      <c r="S2032" s="1259">
        <v>1</v>
      </c>
      <c r="T2032" s="1260" t="s">
        <v>22483</v>
      </c>
      <c r="U2032" s="1260" t="s">
        <v>11269</v>
      </c>
      <c r="V2032" s="1260" t="s">
        <v>22484</v>
      </c>
      <c r="W2032" s="1259">
        <v>0</v>
      </c>
      <c r="X2032" s="1259">
        <v>1007</v>
      </c>
      <c r="Y2032" s="1259">
        <v>0</v>
      </c>
    </row>
    <row r="2033" spans="1:25">
      <c r="A2033" s="1350">
        <v>11202000551</v>
      </c>
      <c r="B2033" s="1260"/>
      <c r="C2033" s="1260" t="s">
        <v>22485</v>
      </c>
      <c r="D2033" s="1260" t="s">
        <v>22486</v>
      </c>
      <c r="E2033" s="1260" t="s">
        <v>11353</v>
      </c>
      <c r="F2033" s="1260" t="s">
        <v>22487</v>
      </c>
      <c r="G2033" s="1260" t="s">
        <v>22488</v>
      </c>
      <c r="H2033" s="1260" t="s">
        <v>11153</v>
      </c>
      <c r="I2033" s="1260" t="s">
        <v>11243</v>
      </c>
      <c r="J2033" s="1259">
        <v>7430843</v>
      </c>
      <c r="K2033" s="1260" t="s">
        <v>11221</v>
      </c>
      <c r="L2033" s="1260" t="s">
        <v>11155</v>
      </c>
      <c r="M2033" s="1260" t="s">
        <v>262</v>
      </c>
      <c r="N2033" s="1260"/>
      <c r="O2033" s="1260" t="s">
        <v>22486</v>
      </c>
      <c r="P2033" s="1260"/>
      <c r="Q2033" s="1260" t="s">
        <v>11450</v>
      </c>
      <c r="R2033" s="1260"/>
      <c r="S2033" s="1259">
        <v>1</v>
      </c>
      <c r="T2033" s="1260"/>
      <c r="U2033" s="1260"/>
      <c r="V2033" s="1260"/>
      <c r="W2033" s="1259">
        <v>0</v>
      </c>
      <c r="X2033" s="1259">
        <v>1007</v>
      </c>
      <c r="Y2033" s="1259">
        <v>0</v>
      </c>
    </row>
    <row r="2034" spans="1:25">
      <c r="A2034" s="1350">
        <v>11202000550</v>
      </c>
      <c r="B2034" s="1260" t="s">
        <v>22489</v>
      </c>
      <c r="C2034" s="1260" t="s">
        <v>22490</v>
      </c>
      <c r="D2034" s="1260" t="s">
        <v>22491</v>
      </c>
      <c r="E2034" s="1260" t="s">
        <v>11949</v>
      </c>
      <c r="F2034" s="1260" t="s">
        <v>11440</v>
      </c>
      <c r="G2034" s="1260" t="s">
        <v>22492</v>
      </c>
      <c r="H2034" s="1260" t="s">
        <v>11153</v>
      </c>
      <c r="I2034" s="1260" t="s">
        <v>11177</v>
      </c>
      <c r="J2034" s="1259">
        <v>7430842</v>
      </c>
      <c r="K2034" s="1260" t="s">
        <v>11221</v>
      </c>
      <c r="L2034" s="1260" t="s">
        <v>11385</v>
      </c>
      <c r="M2034" s="1260" t="s">
        <v>2128</v>
      </c>
      <c r="N2034" s="1260" t="s">
        <v>22493</v>
      </c>
      <c r="O2034" s="1260" t="s">
        <v>22491</v>
      </c>
      <c r="P2034" s="1260" t="s">
        <v>22494</v>
      </c>
      <c r="Q2034" s="1260" t="s">
        <v>14279</v>
      </c>
      <c r="R2034" s="1260" t="s">
        <v>22495</v>
      </c>
      <c r="S2034" s="1259">
        <v>1</v>
      </c>
      <c r="T2034" s="1260" t="s">
        <v>22496</v>
      </c>
      <c r="U2034" s="1260" t="s">
        <v>11198</v>
      </c>
      <c r="V2034" s="1260" t="s">
        <v>14303</v>
      </c>
      <c r="W2034" s="1259">
        <v>0</v>
      </c>
      <c r="X2034" s="1259">
        <v>1007</v>
      </c>
      <c r="Y2034" s="1259">
        <v>1</v>
      </c>
    </row>
    <row r="2035" spans="1:25">
      <c r="A2035" s="1350">
        <v>11202000548</v>
      </c>
      <c r="B2035" s="1260" t="s">
        <v>22497</v>
      </c>
      <c r="C2035" s="1260" t="s">
        <v>22498</v>
      </c>
      <c r="D2035" s="1260" t="s">
        <v>22499</v>
      </c>
      <c r="E2035" s="1260" t="s">
        <v>11426</v>
      </c>
      <c r="F2035" s="1260" t="s">
        <v>22500</v>
      </c>
      <c r="G2035" s="1260" t="s">
        <v>22501</v>
      </c>
      <c r="H2035" s="1260" t="s">
        <v>11153</v>
      </c>
      <c r="I2035" s="1260" t="s">
        <v>11243</v>
      </c>
      <c r="J2035" s="1259">
        <v>7430840</v>
      </c>
      <c r="K2035" s="1260" t="s">
        <v>11221</v>
      </c>
      <c r="L2035" s="1260" t="s">
        <v>11155</v>
      </c>
      <c r="M2035" s="1260" t="s">
        <v>128</v>
      </c>
      <c r="N2035" s="1260" t="s">
        <v>22502</v>
      </c>
      <c r="O2035" s="1260" t="s">
        <v>22499</v>
      </c>
      <c r="P2035" s="1260" t="s">
        <v>22503</v>
      </c>
      <c r="Q2035" s="1260" t="s">
        <v>11877</v>
      </c>
      <c r="R2035" s="1260" t="s">
        <v>22503</v>
      </c>
      <c r="S2035" s="1259">
        <v>1</v>
      </c>
      <c r="T2035" s="1260" t="s">
        <v>22504</v>
      </c>
      <c r="U2035" s="1260" t="s">
        <v>11751</v>
      </c>
      <c r="V2035" s="1260" t="s">
        <v>22505</v>
      </c>
      <c r="W2035" s="1259">
        <v>0</v>
      </c>
      <c r="X2035" s="1259">
        <v>1007</v>
      </c>
      <c r="Y2035" s="1259">
        <v>0</v>
      </c>
    </row>
    <row r="2036" spans="1:25">
      <c r="A2036" s="1350">
        <v>11202000547</v>
      </c>
      <c r="B2036" s="1260" t="s">
        <v>22506</v>
      </c>
      <c r="C2036" s="1260" t="s">
        <v>22507</v>
      </c>
      <c r="D2036" s="1260" t="s">
        <v>22508</v>
      </c>
      <c r="E2036" s="1260" t="s">
        <v>11190</v>
      </c>
      <c r="F2036" s="1260"/>
      <c r="G2036" s="1260"/>
      <c r="H2036" s="1260" t="s">
        <v>11153</v>
      </c>
      <c r="I2036" s="1260" t="s">
        <v>11177</v>
      </c>
      <c r="J2036" s="1259">
        <v>7430839</v>
      </c>
      <c r="K2036" s="1260" t="s">
        <v>11221</v>
      </c>
      <c r="L2036" s="1260" t="s">
        <v>11275</v>
      </c>
      <c r="M2036" s="1260" t="s">
        <v>2552</v>
      </c>
      <c r="N2036" s="1260" t="s">
        <v>22509</v>
      </c>
      <c r="O2036" s="1260" t="s">
        <v>22508</v>
      </c>
      <c r="P2036" s="1260" t="s">
        <v>22510</v>
      </c>
      <c r="Q2036" s="1260" t="s">
        <v>12131</v>
      </c>
      <c r="R2036" s="1260" t="s">
        <v>22511</v>
      </c>
      <c r="S2036" s="1259">
        <v>1</v>
      </c>
      <c r="T2036" s="1260" t="s">
        <v>22512</v>
      </c>
      <c r="U2036" s="1260" t="s">
        <v>11269</v>
      </c>
      <c r="V2036" s="1260" t="s">
        <v>14651</v>
      </c>
      <c r="W2036" s="1259">
        <v>0</v>
      </c>
      <c r="X2036" s="1259">
        <v>1007</v>
      </c>
      <c r="Y2036" s="1259">
        <v>2</v>
      </c>
    </row>
    <row r="2037" spans="1:25">
      <c r="A2037" s="1350">
        <v>11202000546</v>
      </c>
      <c r="B2037" s="1260" t="s">
        <v>22513</v>
      </c>
      <c r="C2037" s="1260" t="s">
        <v>22514</v>
      </c>
      <c r="D2037" s="1260" t="s">
        <v>22515</v>
      </c>
      <c r="E2037" s="1260" t="s">
        <v>11190</v>
      </c>
      <c r="F2037" s="1260" t="s">
        <v>13410</v>
      </c>
      <c r="G2037" s="1260" t="s">
        <v>22516</v>
      </c>
      <c r="H2037" s="1260" t="s">
        <v>11153</v>
      </c>
      <c r="I2037" s="1260" t="s">
        <v>10976</v>
      </c>
      <c r="J2037" s="1259">
        <v>7430838</v>
      </c>
      <c r="K2037" s="1260" t="s">
        <v>11221</v>
      </c>
      <c r="L2037" s="1260" t="s">
        <v>11155</v>
      </c>
      <c r="M2037" s="1260" t="s">
        <v>1946</v>
      </c>
      <c r="N2037" s="1260" t="s">
        <v>22517</v>
      </c>
      <c r="O2037" s="1260" t="s">
        <v>22515</v>
      </c>
      <c r="P2037" s="1260" t="s">
        <v>22518</v>
      </c>
      <c r="Q2037" s="1260" t="s">
        <v>11313</v>
      </c>
      <c r="R2037" s="1260" t="s">
        <v>22518</v>
      </c>
      <c r="S2037" s="1259">
        <v>1</v>
      </c>
      <c r="T2037" s="1260" t="s">
        <v>22519</v>
      </c>
      <c r="U2037" s="1260" t="s">
        <v>11396</v>
      </c>
      <c r="V2037" s="1260" t="s">
        <v>13071</v>
      </c>
      <c r="W2037" s="1259">
        <v>0</v>
      </c>
      <c r="X2037" s="1259">
        <v>1007</v>
      </c>
      <c r="Y2037" s="1259">
        <v>0</v>
      </c>
    </row>
    <row r="2038" spans="1:25">
      <c r="A2038" s="1350">
        <v>11202000545</v>
      </c>
      <c r="B2038" s="1260" t="s">
        <v>22520</v>
      </c>
      <c r="C2038" s="1260" t="s">
        <v>22521</v>
      </c>
      <c r="D2038" s="1260" t="s">
        <v>22522</v>
      </c>
      <c r="E2038" s="1260" t="s">
        <v>11311</v>
      </c>
      <c r="F2038" s="1260"/>
      <c r="G2038" s="1260"/>
      <c r="H2038" s="1260" t="s">
        <v>11153</v>
      </c>
      <c r="I2038" s="1260" t="s">
        <v>11177</v>
      </c>
      <c r="J2038" s="1259">
        <v>7430837</v>
      </c>
      <c r="K2038" s="1260" t="s">
        <v>11221</v>
      </c>
      <c r="L2038" s="1260" t="s">
        <v>11275</v>
      </c>
      <c r="M2038" s="1260" t="s">
        <v>2442</v>
      </c>
      <c r="N2038" s="1260" t="s">
        <v>22523</v>
      </c>
      <c r="O2038" s="1260" t="s">
        <v>22522</v>
      </c>
      <c r="P2038" s="1260"/>
      <c r="Q2038" s="1260" t="s">
        <v>11394</v>
      </c>
      <c r="R2038" s="1260" t="s">
        <v>22524</v>
      </c>
      <c r="S2038" s="1259">
        <v>1</v>
      </c>
      <c r="T2038" s="1260"/>
      <c r="U2038" s="1260" t="s">
        <v>11182</v>
      </c>
      <c r="V2038" s="1260" t="s">
        <v>11744</v>
      </c>
      <c r="W2038" s="1259">
        <v>0</v>
      </c>
      <c r="X2038" s="1259">
        <v>1007</v>
      </c>
      <c r="Y2038" s="1259">
        <v>2</v>
      </c>
    </row>
    <row r="2039" spans="1:25">
      <c r="A2039" s="1350">
        <v>11202000544</v>
      </c>
      <c r="B2039" s="1260" t="s">
        <v>22525</v>
      </c>
      <c r="C2039" s="1260" t="s">
        <v>22526</v>
      </c>
      <c r="D2039" s="1260" t="s">
        <v>22527</v>
      </c>
      <c r="E2039" s="1260" t="s">
        <v>11426</v>
      </c>
      <c r="F2039" s="1260" t="s">
        <v>22528</v>
      </c>
      <c r="G2039" s="1260" t="s">
        <v>22529</v>
      </c>
      <c r="H2039" s="1260" t="s">
        <v>11153</v>
      </c>
      <c r="I2039" s="1260" t="s">
        <v>11164</v>
      </c>
      <c r="J2039" s="1259">
        <v>7430836</v>
      </c>
      <c r="K2039" s="1260" t="s">
        <v>11221</v>
      </c>
      <c r="L2039" s="1260" t="s">
        <v>11155</v>
      </c>
      <c r="M2039" s="1260" t="s">
        <v>2087</v>
      </c>
      <c r="N2039" s="1260" t="s">
        <v>22530</v>
      </c>
      <c r="O2039" s="1260" t="s">
        <v>22527</v>
      </c>
      <c r="P2039" s="1260" t="s">
        <v>22531</v>
      </c>
      <c r="Q2039" s="1260" t="s">
        <v>11877</v>
      </c>
      <c r="R2039" s="1260" t="s">
        <v>22531</v>
      </c>
      <c r="S2039" s="1259">
        <v>1</v>
      </c>
      <c r="T2039" s="1260" t="s">
        <v>22532</v>
      </c>
      <c r="U2039" s="1260" t="s">
        <v>12320</v>
      </c>
      <c r="V2039" s="1260" t="s">
        <v>22533</v>
      </c>
      <c r="W2039" s="1259">
        <v>0</v>
      </c>
      <c r="X2039" s="1259">
        <v>1007</v>
      </c>
      <c r="Y2039" s="1259">
        <v>0</v>
      </c>
    </row>
    <row r="2040" spans="1:25">
      <c r="A2040" s="1350">
        <v>11202000543</v>
      </c>
      <c r="B2040" s="1260" t="s">
        <v>22534</v>
      </c>
      <c r="C2040" s="1260" t="s">
        <v>22535</v>
      </c>
      <c r="D2040" s="1260" t="s">
        <v>22536</v>
      </c>
      <c r="E2040" s="1260" t="s">
        <v>11384</v>
      </c>
      <c r="F2040" s="1260"/>
      <c r="G2040" s="1260"/>
      <c r="H2040" s="1260" t="s">
        <v>11153</v>
      </c>
      <c r="I2040" s="1260" t="s">
        <v>15803</v>
      </c>
      <c r="J2040" s="1259">
        <v>7430835</v>
      </c>
      <c r="K2040" s="1260" t="s">
        <v>11221</v>
      </c>
      <c r="L2040" s="1260" t="s">
        <v>11275</v>
      </c>
      <c r="M2040" s="1260" t="s">
        <v>2614</v>
      </c>
      <c r="N2040" s="1260" t="s">
        <v>22537</v>
      </c>
      <c r="O2040" s="1260" t="s">
        <v>22536</v>
      </c>
      <c r="P2040" s="1260" t="s">
        <v>22538</v>
      </c>
      <c r="Q2040" s="1260" t="s">
        <v>22539</v>
      </c>
      <c r="R2040" s="1260" t="s">
        <v>22540</v>
      </c>
      <c r="S2040" s="1259">
        <v>1</v>
      </c>
      <c r="T2040" s="1260" t="s">
        <v>22541</v>
      </c>
      <c r="U2040" s="1260" t="s">
        <v>15806</v>
      </c>
      <c r="V2040" s="1260" t="s">
        <v>18990</v>
      </c>
      <c r="W2040" s="1259">
        <v>0</v>
      </c>
      <c r="X2040" s="1259">
        <v>1007</v>
      </c>
      <c r="Y2040" s="1259">
        <v>2</v>
      </c>
    </row>
    <row r="2041" spans="1:25">
      <c r="A2041" s="1350">
        <v>11202000542</v>
      </c>
      <c r="B2041" s="1260" t="s">
        <v>22542</v>
      </c>
      <c r="C2041" s="1260" t="s">
        <v>22543</v>
      </c>
      <c r="D2041" s="1260" t="s">
        <v>22544</v>
      </c>
      <c r="E2041" s="1260" t="s">
        <v>11190</v>
      </c>
      <c r="F2041" s="1260" t="s">
        <v>11709</v>
      </c>
      <c r="G2041" s="1260"/>
      <c r="H2041" s="1260" t="s">
        <v>11153</v>
      </c>
      <c r="I2041" s="1260" t="s">
        <v>15803</v>
      </c>
      <c r="J2041" s="1259">
        <v>7430834</v>
      </c>
      <c r="K2041" s="1260" t="s">
        <v>11221</v>
      </c>
      <c r="L2041" s="1260" t="s">
        <v>11275</v>
      </c>
      <c r="M2041" s="1260" t="s">
        <v>2614</v>
      </c>
      <c r="N2041" s="1260" t="s">
        <v>22537</v>
      </c>
      <c r="O2041" s="1260" t="s">
        <v>22544</v>
      </c>
      <c r="P2041" s="1260" t="s">
        <v>22545</v>
      </c>
      <c r="Q2041" s="1260" t="s">
        <v>14279</v>
      </c>
      <c r="R2041" s="1260" t="s">
        <v>22545</v>
      </c>
      <c r="S2041" s="1259">
        <v>2</v>
      </c>
      <c r="T2041" s="1260" t="s">
        <v>22546</v>
      </c>
      <c r="U2041" s="1260" t="s">
        <v>15806</v>
      </c>
      <c r="V2041" s="1260" t="s">
        <v>18990</v>
      </c>
      <c r="W2041" s="1259">
        <v>0</v>
      </c>
      <c r="X2041" s="1259">
        <v>1007</v>
      </c>
      <c r="Y2041" s="1259">
        <v>2</v>
      </c>
    </row>
    <row r="2042" spans="1:25">
      <c r="A2042" s="1350">
        <v>11202000542</v>
      </c>
      <c r="B2042" s="1260" t="s">
        <v>22547</v>
      </c>
      <c r="C2042" s="1260" t="s">
        <v>22543</v>
      </c>
      <c r="D2042" s="1260" t="s">
        <v>22544</v>
      </c>
      <c r="E2042" s="1260" t="s">
        <v>11190</v>
      </c>
      <c r="F2042" s="1260" t="s">
        <v>11709</v>
      </c>
      <c r="G2042" s="1260"/>
      <c r="H2042" s="1260" t="s">
        <v>11153</v>
      </c>
      <c r="I2042" s="1260" t="s">
        <v>15803</v>
      </c>
      <c r="J2042" s="1259">
        <v>7430834</v>
      </c>
      <c r="K2042" s="1260" t="s">
        <v>11221</v>
      </c>
      <c r="L2042" s="1260" t="s">
        <v>11275</v>
      </c>
      <c r="M2042" s="1260" t="s">
        <v>2614</v>
      </c>
      <c r="N2042" s="1260" t="s">
        <v>22537</v>
      </c>
      <c r="O2042" s="1260" t="s">
        <v>22544</v>
      </c>
      <c r="P2042" s="1260" t="s">
        <v>22545</v>
      </c>
      <c r="Q2042" s="1260" t="s">
        <v>14279</v>
      </c>
      <c r="R2042" s="1260" t="s">
        <v>22545</v>
      </c>
      <c r="S2042" s="1259">
        <v>2</v>
      </c>
      <c r="T2042" s="1260" t="s">
        <v>22546</v>
      </c>
      <c r="U2042" s="1260" t="s">
        <v>15806</v>
      </c>
      <c r="V2042" s="1260" t="s">
        <v>18990</v>
      </c>
      <c r="W2042" s="1259">
        <v>0</v>
      </c>
      <c r="X2042" s="1259">
        <v>1007</v>
      </c>
      <c r="Y2042" s="1259">
        <v>2</v>
      </c>
    </row>
    <row r="2043" spans="1:25">
      <c r="A2043" s="1350">
        <v>11202000541</v>
      </c>
      <c r="B2043" s="1260" t="s">
        <v>22548</v>
      </c>
      <c r="C2043" s="1260" t="s">
        <v>22543</v>
      </c>
      <c r="D2043" s="1260" t="s">
        <v>22549</v>
      </c>
      <c r="E2043" s="1260" t="s">
        <v>11949</v>
      </c>
      <c r="F2043" s="1260" t="s">
        <v>22550</v>
      </c>
      <c r="G2043" s="1260" t="s">
        <v>22551</v>
      </c>
      <c r="H2043" s="1260" t="s">
        <v>11153</v>
      </c>
      <c r="I2043" s="1260" t="s">
        <v>11243</v>
      </c>
      <c r="J2043" s="1259">
        <v>7430833</v>
      </c>
      <c r="K2043" s="1260" t="s">
        <v>11221</v>
      </c>
      <c r="L2043" s="1260" t="s">
        <v>11155</v>
      </c>
      <c r="M2043" s="1260" t="s">
        <v>1955</v>
      </c>
      <c r="N2043" s="1260" t="s">
        <v>22552</v>
      </c>
      <c r="O2043" s="1260" t="s">
        <v>22549</v>
      </c>
      <c r="P2043" s="1260" t="s">
        <v>22553</v>
      </c>
      <c r="Q2043" s="1260" t="s">
        <v>14279</v>
      </c>
      <c r="R2043" s="1260" t="s">
        <v>22554</v>
      </c>
      <c r="S2043" s="1259">
        <v>1</v>
      </c>
      <c r="T2043" s="1260" t="s">
        <v>22555</v>
      </c>
      <c r="U2043" s="1260" t="s">
        <v>11170</v>
      </c>
      <c r="V2043" s="1260" t="s">
        <v>13142</v>
      </c>
      <c r="W2043" s="1259">
        <v>0</v>
      </c>
      <c r="X2043" s="1259">
        <v>1007</v>
      </c>
      <c r="Y2043" s="1259">
        <v>0</v>
      </c>
    </row>
    <row r="2044" spans="1:25">
      <c r="A2044" s="1350">
        <v>11202000540</v>
      </c>
      <c r="B2044" s="1260" t="s">
        <v>22556</v>
      </c>
      <c r="C2044" s="1260" t="s">
        <v>22557</v>
      </c>
      <c r="D2044" s="1260" t="s">
        <v>22558</v>
      </c>
      <c r="E2044" s="1260" t="s">
        <v>11190</v>
      </c>
      <c r="F2044" s="1260" t="s">
        <v>11709</v>
      </c>
      <c r="G2044" s="1260" t="s">
        <v>22559</v>
      </c>
      <c r="H2044" s="1260" t="s">
        <v>11153</v>
      </c>
      <c r="I2044" s="1260" t="s">
        <v>15803</v>
      </c>
      <c r="J2044" s="1259">
        <v>7430832</v>
      </c>
      <c r="K2044" s="1260" t="s">
        <v>11221</v>
      </c>
      <c r="L2044" s="1260" t="s">
        <v>11385</v>
      </c>
      <c r="M2044" s="1260" t="s">
        <v>2614</v>
      </c>
      <c r="N2044" s="1260" t="s">
        <v>22560</v>
      </c>
      <c r="O2044" s="1260" t="s">
        <v>22558</v>
      </c>
      <c r="P2044" s="1260"/>
      <c r="Q2044" s="1260" t="s">
        <v>12131</v>
      </c>
      <c r="R2044" s="1260" t="s">
        <v>22561</v>
      </c>
      <c r="S2044" s="1259">
        <v>1</v>
      </c>
      <c r="T2044" s="1260"/>
      <c r="U2044" s="1260" t="s">
        <v>15806</v>
      </c>
      <c r="V2044" s="1260" t="s">
        <v>22378</v>
      </c>
      <c r="W2044" s="1259">
        <v>0</v>
      </c>
      <c r="X2044" s="1259">
        <v>1007</v>
      </c>
      <c r="Y2044" s="1259">
        <v>1</v>
      </c>
    </row>
    <row r="2045" spans="1:25">
      <c r="A2045" s="1350">
        <v>11202000539</v>
      </c>
      <c r="B2045" s="1260" t="s">
        <v>22562</v>
      </c>
      <c r="C2045" s="1260" t="s">
        <v>22563</v>
      </c>
      <c r="D2045" s="1260" t="s">
        <v>22564</v>
      </c>
      <c r="E2045" s="1260" t="s">
        <v>11203</v>
      </c>
      <c r="F2045" s="1260" t="s">
        <v>13410</v>
      </c>
      <c r="G2045" s="1260" t="s">
        <v>22565</v>
      </c>
      <c r="H2045" s="1260" t="s">
        <v>11153</v>
      </c>
      <c r="I2045" s="1260" t="s">
        <v>10976</v>
      </c>
      <c r="J2045" s="1259">
        <v>7430831</v>
      </c>
      <c r="K2045" s="1260" t="s">
        <v>11221</v>
      </c>
      <c r="L2045" s="1260" t="s">
        <v>11155</v>
      </c>
      <c r="M2045" s="1260" t="s">
        <v>1985</v>
      </c>
      <c r="N2045" s="1260" t="s">
        <v>16969</v>
      </c>
      <c r="O2045" s="1260" t="s">
        <v>22564</v>
      </c>
      <c r="P2045" s="1260" t="s">
        <v>22566</v>
      </c>
      <c r="Q2045" s="1260" t="s">
        <v>12515</v>
      </c>
      <c r="R2045" s="1260" t="s">
        <v>22566</v>
      </c>
      <c r="S2045" s="1259">
        <v>1</v>
      </c>
      <c r="T2045" s="1260" t="s">
        <v>22567</v>
      </c>
      <c r="U2045" s="1260" t="s">
        <v>11158</v>
      </c>
      <c r="V2045" s="1260" t="s">
        <v>12401</v>
      </c>
      <c r="W2045" s="1259">
        <v>0</v>
      </c>
      <c r="X2045" s="1259">
        <v>1007</v>
      </c>
      <c r="Y2045" s="1259">
        <v>0</v>
      </c>
    </row>
    <row r="2046" spans="1:25">
      <c r="A2046" s="1350">
        <v>11202000538</v>
      </c>
      <c r="B2046" s="1260" t="s">
        <v>22568</v>
      </c>
      <c r="C2046" s="1260" t="s">
        <v>22569</v>
      </c>
      <c r="D2046" s="1260" t="s">
        <v>22570</v>
      </c>
      <c r="E2046" s="1260" t="s">
        <v>11426</v>
      </c>
      <c r="F2046" s="1260" t="s">
        <v>11440</v>
      </c>
      <c r="G2046" s="1260" t="s">
        <v>22571</v>
      </c>
      <c r="H2046" s="1260" t="s">
        <v>11153</v>
      </c>
      <c r="I2046" s="1260" t="s">
        <v>11177</v>
      </c>
      <c r="J2046" s="1259">
        <v>7430830</v>
      </c>
      <c r="K2046" s="1260" t="s">
        <v>11221</v>
      </c>
      <c r="L2046" s="1260" t="s">
        <v>11155</v>
      </c>
      <c r="M2046" s="1260" t="s">
        <v>2132</v>
      </c>
      <c r="N2046" s="1260" t="s">
        <v>22572</v>
      </c>
      <c r="O2046" s="1260" t="s">
        <v>22570</v>
      </c>
      <c r="P2046" s="1260" t="s">
        <v>22573</v>
      </c>
      <c r="Q2046" s="1260" t="s">
        <v>12515</v>
      </c>
      <c r="R2046" s="1260" t="s">
        <v>22574</v>
      </c>
      <c r="S2046" s="1259">
        <v>1</v>
      </c>
      <c r="T2046" s="1260" t="s">
        <v>22575</v>
      </c>
      <c r="U2046" s="1260" t="s">
        <v>11209</v>
      </c>
      <c r="V2046" s="1260" t="s">
        <v>11210</v>
      </c>
      <c r="W2046" s="1259">
        <v>0</v>
      </c>
      <c r="X2046" s="1259">
        <v>1007</v>
      </c>
      <c r="Y2046" s="1259">
        <v>0</v>
      </c>
    </row>
    <row r="2047" spans="1:25">
      <c r="A2047" s="1350">
        <v>11202000537</v>
      </c>
      <c r="B2047" s="1260"/>
      <c r="C2047" s="1260" t="s">
        <v>22576</v>
      </c>
      <c r="D2047" s="1260" t="s">
        <v>22577</v>
      </c>
      <c r="E2047" s="1260" t="s">
        <v>11175</v>
      </c>
      <c r="F2047" s="1260" t="s">
        <v>22578</v>
      </c>
      <c r="G2047" s="1260" t="s">
        <v>22579</v>
      </c>
      <c r="H2047" s="1260" t="s">
        <v>11153</v>
      </c>
      <c r="I2047" s="1260" t="s">
        <v>11164</v>
      </c>
      <c r="J2047" s="1259">
        <v>7430829</v>
      </c>
      <c r="K2047" s="1260" t="s">
        <v>11221</v>
      </c>
      <c r="L2047" s="1260" t="s">
        <v>11155</v>
      </c>
      <c r="M2047" s="1260" t="s">
        <v>2151</v>
      </c>
      <c r="N2047" s="1260" t="s">
        <v>22580</v>
      </c>
      <c r="O2047" s="1260" t="s">
        <v>22577</v>
      </c>
      <c r="P2047" s="1259">
        <v>8653418</v>
      </c>
      <c r="Q2047" s="1260"/>
      <c r="R2047" s="1260" t="s">
        <v>22581</v>
      </c>
      <c r="S2047" s="1259">
        <v>1</v>
      </c>
      <c r="T2047" s="1260"/>
      <c r="U2047" s="1260" t="s">
        <v>11182</v>
      </c>
      <c r="V2047" s="1260" t="s">
        <v>15544</v>
      </c>
      <c r="W2047" s="1259">
        <v>0</v>
      </c>
      <c r="X2047" s="1259">
        <v>1007</v>
      </c>
      <c r="Y2047" s="1259">
        <v>0</v>
      </c>
    </row>
    <row r="2048" spans="1:25">
      <c r="A2048" s="1350">
        <v>11202000536</v>
      </c>
      <c r="B2048" s="1260"/>
      <c r="C2048" s="1260" t="s">
        <v>22582</v>
      </c>
      <c r="D2048" s="1260" t="s">
        <v>22583</v>
      </c>
      <c r="E2048" s="1260" t="s">
        <v>11353</v>
      </c>
      <c r="F2048" s="1260" t="s">
        <v>22584</v>
      </c>
      <c r="G2048" s="1260" t="s">
        <v>22585</v>
      </c>
      <c r="H2048" s="1260" t="s">
        <v>11153</v>
      </c>
      <c r="I2048" s="1260" t="s">
        <v>11243</v>
      </c>
      <c r="J2048" s="1259">
        <v>7430828</v>
      </c>
      <c r="K2048" s="1260" t="s">
        <v>11221</v>
      </c>
      <c r="L2048" s="1260" t="s">
        <v>11155</v>
      </c>
      <c r="M2048" s="1260" t="s">
        <v>262</v>
      </c>
      <c r="N2048" s="1260"/>
      <c r="O2048" s="1260" t="s">
        <v>22583</v>
      </c>
      <c r="P2048" s="1260"/>
      <c r="Q2048" s="1260" t="s">
        <v>11450</v>
      </c>
      <c r="R2048" s="1260"/>
      <c r="S2048" s="1259">
        <v>1</v>
      </c>
      <c r="T2048" s="1260"/>
      <c r="U2048" s="1260"/>
      <c r="V2048" s="1260"/>
      <c r="W2048" s="1259">
        <v>0</v>
      </c>
      <c r="X2048" s="1259">
        <v>1007</v>
      </c>
      <c r="Y2048" s="1259">
        <v>0</v>
      </c>
    </row>
    <row r="2049" spans="1:25">
      <c r="A2049" s="1350">
        <v>11202000535</v>
      </c>
      <c r="B2049" s="1260" t="s">
        <v>22586</v>
      </c>
      <c r="C2049" s="1260" t="s">
        <v>22576</v>
      </c>
      <c r="D2049" s="1260" t="s">
        <v>22587</v>
      </c>
      <c r="E2049" s="1260" t="s">
        <v>11426</v>
      </c>
      <c r="F2049" s="1260" t="s">
        <v>11440</v>
      </c>
      <c r="G2049" s="1260" t="s">
        <v>22588</v>
      </c>
      <c r="H2049" s="1260" t="s">
        <v>11153</v>
      </c>
      <c r="I2049" s="1260" t="s">
        <v>11177</v>
      </c>
      <c r="J2049" s="1259">
        <v>7430827</v>
      </c>
      <c r="K2049" s="1260" t="s">
        <v>11221</v>
      </c>
      <c r="L2049" s="1260" t="s">
        <v>11385</v>
      </c>
      <c r="M2049" s="1260" t="s">
        <v>2126</v>
      </c>
      <c r="N2049" s="1260" t="s">
        <v>22589</v>
      </c>
      <c r="O2049" s="1260" t="s">
        <v>22587</v>
      </c>
      <c r="P2049" s="1260" t="s">
        <v>22590</v>
      </c>
      <c r="Q2049" s="1260" t="s">
        <v>22591</v>
      </c>
      <c r="R2049" s="1260" t="s">
        <v>22590</v>
      </c>
      <c r="S2049" s="1259">
        <v>1</v>
      </c>
      <c r="T2049" s="1260" t="s">
        <v>22592</v>
      </c>
      <c r="U2049" s="1260" t="s">
        <v>11269</v>
      </c>
      <c r="V2049" s="1260" t="s">
        <v>11787</v>
      </c>
      <c r="W2049" s="1259">
        <v>0</v>
      </c>
      <c r="X2049" s="1259">
        <v>1007</v>
      </c>
      <c r="Y2049" s="1259">
        <v>1</v>
      </c>
    </row>
    <row r="2050" spans="1:25">
      <c r="A2050" s="1350">
        <v>11202000534</v>
      </c>
      <c r="B2050" s="1260"/>
      <c r="C2050" s="1260" t="s">
        <v>22593</v>
      </c>
      <c r="D2050" s="1260" t="s">
        <v>22594</v>
      </c>
      <c r="E2050" s="1260" t="s">
        <v>11175</v>
      </c>
      <c r="F2050" s="1260" t="s">
        <v>11440</v>
      </c>
      <c r="G2050" s="1260"/>
      <c r="H2050" s="1260" t="s">
        <v>11153</v>
      </c>
      <c r="I2050" s="1260" t="s">
        <v>11177</v>
      </c>
      <c r="J2050" s="1259">
        <v>7430826</v>
      </c>
      <c r="K2050" s="1260" t="s">
        <v>11221</v>
      </c>
      <c r="L2050" s="1260" t="s">
        <v>11275</v>
      </c>
      <c r="M2050" s="1260" t="s">
        <v>2128</v>
      </c>
      <c r="N2050" s="1260" t="s">
        <v>22493</v>
      </c>
      <c r="O2050" s="1260" t="s">
        <v>22594</v>
      </c>
      <c r="P2050" s="1260"/>
      <c r="Q2050" s="1260"/>
      <c r="R2050" s="1259">
        <v>7719808</v>
      </c>
      <c r="S2050" s="1259">
        <v>1</v>
      </c>
      <c r="T2050" s="1260" t="s">
        <v>12132</v>
      </c>
      <c r="U2050" s="1260" t="s">
        <v>11198</v>
      </c>
      <c r="V2050" s="1260" t="s">
        <v>14303</v>
      </c>
      <c r="W2050" s="1259">
        <v>0</v>
      </c>
      <c r="X2050" s="1259">
        <v>1007</v>
      </c>
      <c r="Y2050" s="1259">
        <v>2</v>
      </c>
    </row>
    <row r="2051" spans="1:25">
      <c r="A2051" s="1350">
        <v>11202000533</v>
      </c>
      <c r="B2051" s="1260"/>
      <c r="C2051" s="1260" t="s">
        <v>22595</v>
      </c>
      <c r="D2051" s="1260" t="s">
        <v>22596</v>
      </c>
      <c r="E2051" s="1260" t="s">
        <v>11203</v>
      </c>
      <c r="F2051" s="1260" t="s">
        <v>22500</v>
      </c>
      <c r="G2051" s="1260" t="s">
        <v>22597</v>
      </c>
      <c r="H2051" s="1260" t="s">
        <v>11153</v>
      </c>
      <c r="I2051" s="1260" t="s">
        <v>11243</v>
      </c>
      <c r="J2051" s="1259">
        <v>7430825</v>
      </c>
      <c r="K2051" s="1260" t="s">
        <v>11221</v>
      </c>
      <c r="L2051" s="1260" t="s">
        <v>11155</v>
      </c>
      <c r="M2051" s="1260" t="s">
        <v>262</v>
      </c>
      <c r="N2051" s="1260"/>
      <c r="O2051" s="1260" t="s">
        <v>22596</v>
      </c>
      <c r="P2051" s="1260"/>
      <c r="Q2051" s="1260" t="s">
        <v>22598</v>
      </c>
      <c r="R2051" s="1260"/>
      <c r="S2051" s="1259">
        <v>1</v>
      </c>
      <c r="T2051" s="1260"/>
      <c r="U2051" s="1260"/>
      <c r="V2051" s="1260"/>
      <c r="W2051" s="1259">
        <v>0</v>
      </c>
      <c r="X2051" s="1259">
        <v>1007</v>
      </c>
      <c r="Y2051" s="1259">
        <v>0</v>
      </c>
    </row>
    <row r="2052" spans="1:25">
      <c r="A2052" s="1350">
        <v>11202000532</v>
      </c>
      <c r="B2052" s="1260" t="s">
        <v>22599</v>
      </c>
      <c r="C2052" s="1260" t="s">
        <v>22600</v>
      </c>
      <c r="D2052" s="1260" t="s">
        <v>14736</v>
      </c>
      <c r="E2052" s="1260" t="s">
        <v>11190</v>
      </c>
      <c r="F2052" s="1260" t="s">
        <v>12637</v>
      </c>
      <c r="G2052" s="1260" t="s">
        <v>22601</v>
      </c>
      <c r="H2052" s="1260" t="s">
        <v>11153</v>
      </c>
      <c r="I2052" s="1260" t="s">
        <v>10976</v>
      </c>
      <c r="J2052" s="1259">
        <v>7430824</v>
      </c>
      <c r="K2052" s="1260" t="s">
        <v>11221</v>
      </c>
      <c r="L2052" s="1260" t="s">
        <v>11155</v>
      </c>
      <c r="M2052" s="1260" t="s">
        <v>262</v>
      </c>
      <c r="N2052" s="1260"/>
      <c r="O2052" s="1260" t="s">
        <v>14736</v>
      </c>
      <c r="P2052" s="1260"/>
      <c r="Q2052" s="1260"/>
      <c r="R2052" s="1260"/>
      <c r="S2052" s="1259">
        <v>1</v>
      </c>
      <c r="T2052" s="1260"/>
      <c r="U2052" s="1260"/>
      <c r="V2052" s="1260"/>
      <c r="W2052" s="1259">
        <v>0</v>
      </c>
      <c r="X2052" s="1259">
        <v>1007</v>
      </c>
      <c r="Y2052" s="1259">
        <v>0</v>
      </c>
    </row>
    <row r="2053" spans="1:25">
      <c r="A2053" s="1350">
        <v>11202000531</v>
      </c>
      <c r="B2053" s="1260"/>
      <c r="C2053" s="1260" t="s">
        <v>22602</v>
      </c>
      <c r="D2053" s="1260" t="s">
        <v>22603</v>
      </c>
      <c r="E2053" s="1260" t="s">
        <v>11426</v>
      </c>
      <c r="F2053" s="1260" t="s">
        <v>11440</v>
      </c>
      <c r="G2053" s="1260" t="s">
        <v>22604</v>
      </c>
      <c r="H2053" s="1260" t="s">
        <v>11153</v>
      </c>
      <c r="I2053" s="1260" t="s">
        <v>11177</v>
      </c>
      <c r="J2053" s="1259">
        <v>7430823</v>
      </c>
      <c r="K2053" s="1260" t="s">
        <v>11221</v>
      </c>
      <c r="L2053" s="1260" t="s">
        <v>11155</v>
      </c>
      <c r="M2053" s="1260" t="s">
        <v>2242</v>
      </c>
      <c r="N2053" s="1260" t="s">
        <v>22605</v>
      </c>
      <c r="O2053" s="1260" t="s">
        <v>22603</v>
      </c>
      <c r="P2053" s="1260"/>
      <c r="Q2053" s="1260"/>
      <c r="R2053" s="1259">
        <v>7766497</v>
      </c>
      <c r="S2053" s="1259">
        <v>1</v>
      </c>
      <c r="T2053" s="1260"/>
      <c r="U2053" s="1260" t="s">
        <v>11182</v>
      </c>
      <c r="V2053" s="1260" t="s">
        <v>11744</v>
      </c>
      <c r="W2053" s="1259">
        <v>0</v>
      </c>
      <c r="X2053" s="1259">
        <v>1007</v>
      </c>
      <c r="Y2053" s="1259">
        <v>0</v>
      </c>
    </row>
    <row r="2054" spans="1:25">
      <c r="A2054" s="1350">
        <v>11202000530</v>
      </c>
      <c r="B2054" s="1260" t="s">
        <v>22606</v>
      </c>
      <c r="C2054" s="1260" t="s">
        <v>22607</v>
      </c>
      <c r="D2054" s="1260" t="s">
        <v>22608</v>
      </c>
      <c r="E2054" s="1260" t="s">
        <v>11311</v>
      </c>
      <c r="F2054" s="1260" t="s">
        <v>22315</v>
      </c>
      <c r="G2054" s="1260" t="s">
        <v>22609</v>
      </c>
      <c r="H2054" s="1260" t="s">
        <v>11153</v>
      </c>
      <c r="I2054" s="1260" t="s">
        <v>11164</v>
      </c>
      <c r="J2054" s="1259">
        <v>7430822</v>
      </c>
      <c r="K2054" s="1260" t="s">
        <v>11375</v>
      </c>
      <c r="L2054" s="1260" t="s">
        <v>11385</v>
      </c>
      <c r="M2054" s="1260" t="s">
        <v>2019</v>
      </c>
      <c r="N2054" s="1260" t="s">
        <v>22610</v>
      </c>
      <c r="O2054" s="1260" t="s">
        <v>22608</v>
      </c>
      <c r="P2054" s="1260"/>
      <c r="Q2054" s="1260" t="s">
        <v>22611</v>
      </c>
      <c r="R2054" s="1260" t="s">
        <v>22612</v>
      </c>
      <c r="S2054" s="1259">
        <v>1</v>
      </c>
      <c r="T2054" s="1260"/>
      <c r="U2054" s="1260" t="s">
        <v>11921</v>
      </c>
      <c r="V2054" s="1260" t="s">
        <v>22613</v>
      </c>
      <c r="W2054" s="1259">
        <v>0</v>
      </c>
      <c r="X2054" s="1259">
        <v>1008</v>
      </c>
      <c r="Y2054" s="1259">
        <v>1</v>
      </c>
    </row>
    <row r="2055" spans="1:25">
      <c r="A2055" s="1350">
        <v>11202000529</v>
      </c>
      <c r="B2055" s="1260" t="s">
        <v>22614</v>
      </c>
      <c r="C2055" s="1260" t="s">
        <v>22607</v>
      </c>
      <c r="D2055" s="1260" t="s">
        <v>11925</v>
      </c>
      <c r="E2055" s="1260" t="s">
        <v>11190</v>
      </c>
      <c r="F2055" s="1260"/>
      <c r="G2055" s="1260"/>
      <c r="H2055" s="1260" t="s">
        <v>11153</v>
      </c>
      <c r="I2055" s="1260" t="s">
        <v>11164</v>
      </c>
      <c r="J2055" s="1259">
        <v>7430821</v>
      </c>
      <c r="K2055" s="1260" t="s">
        <v>11221</v>
      </c>
      <c r="L2055" s="1260" t="s">
        <v>11275</v>
      </c>
      <c r="M2055" s="1260" t="s">
        <v>2019</v>
      </c>
      <c r="N2055" s="1260" t="s">
        <v>22615</v>
      </c>
      <c r="O2055" s="1260" t="s">
        <v>11925</v>
      </c>
      <c r="P2055" s="1260" t="s">
        <v>22616</v>
      </c>
      <c r="Q2055" s="1260"/>
      <c r="R2055" s="1260"/>
      <c r="S2055" s="1259">
        <v>1</v>
      </c>
      <c r="T2055" s="1260" t="s">
        <v>12132</v>
      </c>
      <c r="U2055" s="1260" t="s">
        <v>11921</v>
      </c>
      <c r="V2055" s="1260" t="s">
        <v>11931</v>
      </c>
      <c r="W2055" s="1259">
        <v>0</v>
      </c>
      <c r="X2055" s="1259">
        <v>1007</v>
      </c>
      <c r="Y2055" s="1259">
        <v>2</v>
      </c>
    </row>
    <row r="2056" spans="1:25">
      <c r="A2056" s="1350">
        <v>11202000528</v>
      </c>
      <c r="B2056" s="1260" t="s">
        <v>22617</v>
      </c>
      <c r="C2056" s="1260" t="s">
        <v>22618</v>
      </c>
      <c r="D2056" s="1260" t="s">
        <v>22619</v>
      </c>
      <c r="E2056" s="1260" t="s">
        <v>11190</v>
      </c>
      <c r="F2056" s="1260"/>
      <c r="G2056" s="1260"/>
      <c r="H2056" s="1260" t="s">
        <v>11153</v>
      </c>
      <c r="I2056" s="1260" t="s">
        <v>11164</v>
      </c>
      <c r="J2056" s="1259">
        <v>7430820</v>
      </c>
      <c r="K2056" s="1260" t="s">
        <v>11221</v>
      </c>
      <c r="L2056" s="1260" t="s">
        <v>11275</v>
      </c>
      <c r="M2056" s="1260" t="s">
        <v>262</v>
      </c>
      <c r="N2056" s="1260"/>
      <c r="O2056" s="1260" t="s">
        <v>22619</v>
      </c>
      <c r="P2056" s="1260"/>
      <c r="Q2056" s="1260"/>
      <c r="R2056" s="1260"/>
      <c r="S2056" s="1259">
        <v>1</v>
      </c>
      <c r="T2056" s="1260" t="s">
        <v>12132</v>
      </c>
      <c r="U2056" s="1260"/>
      <c r="V2056" s="1260"/>
      <c r="W2056" s="1259">
        <v>0</v>
      </c>
      <c r="X2056" s="1259">
        <v>1007</v>
      </c>
      <c r="Y2056" s="1259">
        <v>2</v>
      </c>
    </row>
    <row r="2057" spans="1:25">
      <c r="A2057" s="1350">
        <v>11202000527</v>
      </c>
      <c r="B2057" s="1260" t="s">
        <v>22620</v>
      </c>
      <c r="C2057" s="1260" t="s">
        <v>22618</v>
      </c>
      <c r="D2057" s="1260" t="s">
        <v>22621</v>
      </c>
      <c r="E2057" s="1260" t="s">
        <v>12377</v>
      </c>
      <c r="F2057" s="1260" t="s">
        <v>11440</v>
      </c>
      <c r="G2057" s="1260" t="s">
        <v>22622</v>
      </c>
      <c r="H2057" s="1260" t="s">
        <v>11153</v>
      </c>
      <c r="I2057" s="1260" t="s">
        <v>11177</v>
      </c>
      <c r="J2057" s="1259">
        <v>7430819</v>
      </c>
      <c r="K2057" s="1260" t="s">
        <v>11221</v>
      </c>
      <c r="L2057" s="1260" t="s">
        <v>11155</v>
      </c>
      <c r="M2057" s="1260" t="s">
        <v>2628</v>
      </c>
      <c r="N2057" s="1260" t="s">
        <v>22623</v>
      </c>
      <c r="O2057" s="1260" t="s">
        <v>22621</v>
      </c>
      <c r="P2057" s="1260" t="s">
        <v>22624</v>
      </c>
      <c r="Q2057" s="1260" t="s">
        <v>12049</v>
      </c>
      <c r="R2057" s="1260" t="s">
        <v>22625</v>
      </c>
      <c r="S2057" s="1259">
        <v>1</v>
      </c>
      <c r="T2057" s="1260" t="s">
        <v>22626</v>
      </c>
      <c r="U2057" s="1260" t="s">
        <v>11193</v>
      </c>
      <c r="V2057" s="1260" t="s">
        <v>13085</v>
      </c>
      <c r="W2057" s="1259">
        <v>0</v>
      </c>
      <c r="X2057" s="1259">
        <v>1007</v>
      </c>
      <c r="Y2057" s="1259">
        <v>0</v>
      </c>
    </row>
    <row r="2058" spans="1:25">
      <c r="A2058" s="1350">
        <v>11202000526</v>
      </c>
      <c r="B2058" s="1260"/>
      <c r="C2058" s="1260" t="s">
        <v>22627</v>
      </c>
      <c r="D2058" s="1260" t="s">
        <v>22628</v>
      </c>
      <c r="E2058" s="1260" t="s">
        <v>11426</v>
      </c>
      <c r="F2058" s="1260" t="s">
        <v>11440</v>
      </c>
      <c r="G2058" s="1260" t="s">
        <v>22629</v>
      </c>
      <c r="H2058" s="1260" t="s">
        <v>11153</v>
      </c>
      <c r="I2058" s="1260" t="s">
        <v>11177</v>
      </c>
      <c r="J2058" s="1259">
        <v>7430818</v>
      </c>
      <c r="K2058" s="1260" t="s">
        <v>11221</v>
      </c>
      <c r="L2058" s="1260" t="s">
        <v>11155</v>
      </c>
      <c r="M2058" s="1260" t="s">
        <v>1687</v>
      </c>
      <c r="N2058" s="1260" t="s">
        <v>22630</v>
      </c>
      <c r="O2058" s="1260" t="s">
        <v>22628</v>
      </c>
      <c r="P2058" s="1260"/>
      <c r="Q2058" s="1260"/>
      <c r="R2058" s="1260" t="s">
        <v>22631</v>
      </c>
      <c r="S2058" s="1259">
        <v>1</v>
      </c>
      <c r="T2058" s="1260"/>
      <c r="U2058" s="1260" t="s">
        <v>11182</v>
      </c>
      <c r="V2058" s="1260" t="s">
        <v>11183</v>
      </c>
      <c r="W2058" s="1259">
        <v>0</v>
      </c>
      <c r="X2058" s="1259">
        <v>1007</v>
      </c>
      <c r="Y2058" s="1259">
        <v>0</v>
      </c>
    </row>
    <row r="2059" spans="1:25">
      <c r="A2059" s="1350">
        <v>11202000525</v>
      </c>
      <c r="B2059" s="1260" t="s">
        <v>22632</v>
      </c>
      <c r="C2059" s="1260" t="s">
        <v>22633</v>
      </c>
      <c r="D2059" s="1260" t="s">
        <v>22634</v>
      </c>
      <c r="E2059" s="1260" t="s">
        <v>18727</v>
      </c>
      <c r="F2059" s="1260" t="s">
        <v>11440</v>
      </c>
      <c r="G2059" s="1260"/>
      <c r="H2059" s="1260" t="s">
        <v>11153</v>
      </c>
      <c r="I2059" s="1260" t="s">
        <v>11177</v>
      </c>
      <c r="J2059" s="1259">
        <v>7430817</v>
      </c>
      <c r="K2059" s="1260" t="s">
        <v>11221</v>
      </c>
      <c r="L2059" s="1260" t="s">
        <v>11275</v>
      </c>
      <c r="M2059" s="1260" t="s">
        <v>2135</v>
      </c>
      <c r="N2059" s="1260" t="s">
        <v>22635</v>
      </c>
      <c r="O2059" s="1260" t="s">
        <v>22634</v>
      </c>
      <c r="P2059" s="1260" t="s">
        <v>22636</v>
      </c>
      <c r="Q2059" s="1260" t="s">
        <v>11411</v>
      </c>
      <c r="R2059" s="1260" t="s">
        <v>22637</v>
      </c>
      <c r="S2059" s="1259">
        <v>1</v>
      </c>
      <c r="T2059" s="1260" t="s">
        <v>22638</v>
      </c>
      <c r="U2059" s="1260" t="s">
        <v>11269</v>
      </c>
      <c r="V2059" s="1260" t="s">
        <v>11620</v>
      </c>
      <c r="W2059" s="1259">
        <v>0</v>
      </c>
      <c r="X2059" s="1259">
        <v>1007</v>
      </c>
      <c r="Y2059" s="1259">
        <v>2</v>
      </c>
    </row>
    <row r="2060" spans="1:25">
      <c r="A2060" s="1350">
        <v>11202000524</v>
      </c>
      <c r="B2060" s="1260"/>
      <c r="C2060" s="1260" t="s">
        <v>22639</v>
      </c>
      <c r="D2060" s="1260" t="s">
        <v>22640</v>
      </c>
      <c r="E2060" s="1260" t="s">
        <v>22641</v>
      </c>
      <c r="F2060" s="1260" t="s">
        <v>19171</v>
      </c>
      <c r="G2060" s="1260" t="s">
        <v>22642</v>
      </c>
      <c r="H2060" s="1260" t="s">
        <v>11153</v>
      </c>
      <c r="I2060" s="1260" t="s">
        <v>11243</v>
      </c>
      <c r="J2060" s="1259">
        <v>7430816</v>
      </c>
      <c r="K2060" s="1260" t="s">
        <v>11221</v>
      </c>
      <c r="L2060" s="1260" t="s">
        <v>11155</v>
      </c>
      <c r="M2060" s="1260" t="s">
        <v>262</v>
      </c>
      <c r="N2060" s="1260"/>
      <c r="O2060" s="1260" t="s">
        <v>22640</v>
      </c>
      <c r="P2060" s="1260"/>
      <c r="Q2060" s="1260" t="s">
        <v>11450</v>
      </c>
      <c r="R2060" s="1260"/>
      <c r="S2060" s="1259">
        <v>1</v>
      </c>
      <c r="T2060" s="1260"/>
      <c r="U2060" s="1260"/>
      <c r="V2060" s="1260"/>
      <c r="W2060" s="1259">
        <v>0</v>
      </c>
      <c r="X2060" s="1259">
        <v>1007</v>
      </c>
      <c r="Y2060" s="1259">
        <v>0</v>
      </c>
    </row>
    <row r="2061" spans="1:25">
      <c r="A2061" s="1350">
        <v>11202000523</v>
      </c>
      <c r="B2061" s="1260" t="s">
        <v>22643</v>
      </c>
      <c r="C2061" s="1260" t="s">
        <v>22644</v>
      </c>
      <c r="D2061" s="1260" t="s">
        <v>22645</v>
      </c>
      <c r="E2061" s="1260" t="s">
        <v>18727</v>
      </c>
      <c r="F2061" s="1260" t="s">
        <v>11440</v>
      </c>
      <c r="G2061" s="1260" t="s">
        <v>22646</v>
      </c>
      <c r="H2061" s="1260" t="s">
        <v>11153</v>
      </c>
      <c r="I2061" s="1260" t="s">
        <v>11177</v>
      </c>
      <c r="J2061" s="1259">
        <v>7430815</v>
      </c>
      <c r="K2061" s="1260" t="s">
        <v>11221</v>
      </c>
      <c r="L2061" s="1260" t="s">
        <v>11385</v>
      </c>
      <c r="M2061" s="1260" t="s">
        <v>2135</v>
      </c>
      <c r="N2061" s="1260" t="s">
        <v>22635</v>
      </c>
      <c r="O2061" s="1260" t="s">
        <v>22645</v>
      </c>
      <c r="P2061" s="1260" t="s">
        <v>22647</v>
      </c>
      <c r="Q2061" s="1260" t="s">
        <v>11411</v>
      </c>
      <c r="R2061" s="1260" t="s">
        <v>22648</v>
      </c>
      <c r="S2061" s="1259">
        <v>1</v>
      </c>
      <c r="T2061" s="1260" t="s">
        <v>22649</v>
      </c>
      <c r="U2061" s="1260" t="s">
        <v>11269</v>
      </c>
      <c r="V2061" s="1260" t="s">
        <v>11620</v>
      </c>
      <c r="W2061" s="1259">
        <v>0</v>
      </c>
      <c r="X2061" s="1259">
        <v>1007</v>
      </c>
      <c r="Y2061" s="1259">
        <v>1</v>
      </c>
    </row>
    <row r="2062" spans="1:25">
      <c r="A2062" s="1350">
        <v>11202000522</v>
      </c>
      <c r="B2062" s="1260" t="s">
        <v>22650</v>
      </c>
      <c r="C2062" s="1260" t="s">
        <v>22651</v>
      </c>
      <c r="D2062" s="1260" t="s">
        <v>22652</v>
      </c>
      <c r="E2062" s="1260" t="s">
        <v>11203</v>
      </c>
      <c r="F2062" s="1260" t="s">
        <v>11440</v>
      </c>
      <c r="G2062" s="1260"/>
      <c r="H2062" s="1260" t="s">
        <v>11153</v>
      </c>
      <c r="I2062" s="1260" t="s">
        <v>11177</v>
      </c>
      <c r="J2062" s="1259">
        <v>7430814</v>
      </c>
      <c r="K2062" s="1260" t="s">
        <v>11221</v>
      </c>
      <c r="L2062" s="1260" t="s">
        <v>11275</v>
      </c>
      <c r="M2062" s="1260" t="s">
        <v>2126</v>
      </c>
      <c r="N2062" s="1260" t="s">
        <v>22589</v>
      </c>
      <c r="O2062" s="1260" t="s">
        <v>22652</v>
      </c>
      <c r="P2062" s="1260" t="s">
        <v>22653</v>
      </c>
      <c r="Q2062" s="1260" t="s">
        <v>22654</v>
      </c>
      <c r="R2062" s="1260" t="s">
        <v>22655</v>
      </c>
      <c r="S2062" s="1259">
        <v>1</v>
      </c>
      <c r="T2062" s="1260" t="s">
        <v>22656</v>
      </c>
      <c r="U2062" s="1260" t="s">
        <v>11269</v>
      </c>
      <c r="V2062" s="1260" t="s">
        <v>11787</v>
      </c>
      <c r="W2062" s="1259">
        <v>0</v>
      </c>
      <c r="X2062" s="1259">
        <v>1007</v>
      </c>
      <c r="Y2062" s="1259">
        <v>2</v>
      </c>
    </row>
    <row r="2063" spans="1:25">
      <c r="A2063" s="1350">
        <v>11202000521</v>
      </c>
      <c r="B2063" s="1260" t="s">
        <v>22657</v>
      </c>
      <c r="C2063" s="1260" t="s">
        <v>22651</v>
      </c>
      <c r="D2063" s="1260" t="s">
        <v>22658</v>
      </c>
      <c r="E2063" s="1260" t="s">
        <v>11203</v>
      </c>
      <c r="F2063" s="1260" t="s">
        <v>11440</v>
      </c>
      <c r="G2063" s="1260"/>
      <c r="H2063" s="1260" t="s">
        <v>11153</v>
      </c>
      <c r="I2063" s="1260" t="s">
        <v>11177</v>
      </c>
      <c r="J2063" s="1259">
        <v>7430813</v>
      </c>
      <c r="K2063" s="1260" t="s">
        <v>11221</v>
      </c>
      <c r="L2063" s="1260" t="s">
        <v>11275</v>
      </c>
      <c r="M2063" s="1260" t="s">
        <v>2126</v>
      </c>
      <c r="N2063" s="1260" t="s">
        <v>22589</v>
      </c>
      <c r="O2063" s="1260" t="s">
        <v>22658</v>
      </c>
      <c r="P2063" s="1260" t="s">
        <v>22659</v>
      </c>
      <c r="Q2063" s="1260" t="s">
        <v>11411</v>
      </c>
      <c r="R2063" s="1260" t="s">
        <v>22660</v>
      </c>
      <c r="S2063" s="1259">
        <v>1</v>
      </c>
      <c r="T2063" s="1260" t="s">
        <v>22661</v>
      </c>
      <c r="U2063" s="1260" t="s">
        <v>11269</v>
      </c>
      <c r="V2063" s="1260" t="s">
        <v>11787</v>
      </c>
      <c r="W2063" s="1259">
        <v>0</v>
      </c>
      <c r="X2063" s="1259">
        <v>1007</v>
      </c>
      <c r="Y2063" s="1259">
        <v>2</v>
      </c>
    </row>
    <row r="2064" spans="1:25">
      <c r="A2064" s="1350">
        <v>11202000520</v>
      </c>
      <c r="B2064" s="1260"/>
      <c r="C2064" s="1260" t="s">
        <v>22662</v>
      </c>
      <c r="D2064" s="1260" t="s">
        <v>21909</v>
      </c>
      <c r="E2064" s="1260" t="s">
        <v>11190</v>
      </c>
      <c r="F2064" s="1260" t="s">
        <v>11440</v>
      </c>
      <c r="G2064" s="1260" t="s">
        <v>22663</v>
      </c>
      <c r="H2064" s="1260" t="s">
        <v>11153</v>
      </c>
      <c r="I2064" s="1260" t="s">
        <v>11177</v>
      </c>
      <c r="J2064" s="1259">
        <v>7430812</v>
      </c>
      <c r="K2064" s="1260" t="s">
        <v>11221</v>
      </c>
      <c r="L2064" s="1260" t="s">
        <v>11155</v>
      </c>
      <c r="M2064" s="1260" t="s">
        <v>1698</v>
      </c>
      <c r="N2064" s="1260" t="s">
        <v>21912</v>
      </c>
      <c r="O2064" s="1260" t="s">
        <v>21909</v>
      </c>
      <c r="P2064" s="1260" t="s">
        <v>21913</v>
      </c>
      <c r="Q2064" s="1260"/>
      <c r="R2064" s="1260" t="s">
        <v>21913</v>
      </c>
      <c r="S2064" s="1259">
        <v>1</v>
      </c>
      <c r="T2064" s="1260"/>
      <c r="U2064" s="1260" t="s">
        <v>11182</v>
      </c>
      <c r="V2064" s="1260" t="s">
        <v>13364</v>
      </c>
      <c r="W2064" s="1259">
        <v>0</v>
      </c>
      <c r="X2064" s="1259">
        <v>1007</v>
      </c>
      <c r="Y2064" s="1259">
        <v>0</v>
      </c>
    </row>
    <row r="2065" spans="1:25">
      <c r="A2065" s="1350">
        <v>11202000519</v>
      </c>
      <c r="B2065" s="1260"/>
      <c r="C2065" s="1260" t="s">
        <v>22664</v>
      </c>
      <c r="D2065" s="1260" t="s">
        <v>22665</v>
      </c>
      <c r="E2065" s="1260" t="s">
        <v>11190</v>
      </c>
      <c r="F2065" s="1260" t="s">
        <v>11440</v>
      </c>
      <c r="G2065" s="1260"/>
      <c r="H2065" s="1260" t="s">
        <v>11153</v>
      </c>
      <c r="I2065" s="1260" t="s">
        <v>11177</v>
      </c>
      <c r="J2065" s="1259">
        <v>7430811</v>
      </c>
      <c r="K2065" s="1260" t="s">
        <v>11221</v>
      </c>
      <c r="L2065" s="1260" t="s">
        <v>11275</v>
      </c>
      <c r="M2065" s="1260" t="s">
        <v>2126</v>
      </c>
      <c r="N2065" s="1260" t="s">
        <v>22589</v>
      </c>
      <c r="O2065" s="1260" t="s">
        <v>22665</v>
      </c>
      <c r="P2065" s="1260"/>
      <c r="Q2065" s="1260"/>
      <c r="R2065" s="1260" t="s">
        <v>22666</v>
      </c>
      <c r="S2065" s="1259">
        <v>1</v>
      </c>
      <c r="T2065" s="1260" t="s">
        <v>12132</v>
      </c>
      <c r="U2065" s="1260" t="s">
        <v>11269</v>
      </c>
      <c r="V2065" s="1260" t="s">
        <v>11787</v>
      </c>
      <c r="W2065" s="1259">
        <v>0</v>
      </c>
      <c r="X2065" s="1259">
        <v>1007</v>
      </c>
      <c r="Y2065" s="1259">
        <v>2</v>
      </c>
    </row>
    <row r="2066" spans="1:25">
      <c r="A2066" s="1350">
        <v>11202000518</v>
      </c>
      <c r="B2066" s="1260"/>
      <c r="C2066" s="1260" t="s">
        <v>22667</v>
      </c>
      <c r="D2066" s="1260" t="s">
        <v>22668</v>
      </c>
      <c r="E2066" s="1260" t="s">
        <v>11190</v>
      </c>
      <c r="F2066" s="1260" t="s">
        <v>11440</v>
      </c>
      <c r="G2066" s="1260" t="s">
        <v>22669</v>
      </c>
      <c r="H2066" s="1260" t="s">
        <v>11153</v>
      </c>
      <c r="I2066" s="1260" t="s">
        <v>11177</v>
      </c>
      <c r="J2066" s="1259">
        <v>7430810</v>
      </c>
      <c r="K2066" s="1260" t="s">
        <v>11221</v>
      </c>
      <c r="L2066" s="1260" t="s">
        <v>11385</v>
      </c>
      <c r="M2066" s="1260" t="s">
        <v>2442</v>
      </c>
      <c r="N2066" s="1260" t="s">
        <v>22670</v>
      </c>
      <c r="O2066" s="1260" t="s">
        <v>22668</v>
      </c>
      <c r="P2066" s="1260"/>
      <c r="Q2066" s="1260"/>
      <c r="R2066" s="1259">
        <v>7780228</v>
      </c>
      <c r="S2066" s="1259">
        <v>1</v>
      </c>
      <c r="T2066" s="1260"/>
      <c r="U2066" s="1260" t="s">
        <v>11182</v>
      </c>
      <c r="V2066" s="1260" t="s">
        <v>11744</v>
      </c>
      <c r="W2066" s="1259">
        <v>0</v>
      </c>
      <c r="X2066" s="1259">
        <v>1007</v>
      </c>
      <c r="Y2066" s="1259">
        <v>1</v>
      </c>
    </row>
    <row r="2067" spans="1:25">
      <c r="A2067" s="1350">
        <v>11202000517</v>
      </c>
      <c r="B2067" s="1260"/>
      <c r="C2067" s="1260" t="s">
        <v>22671</v>
      </c>
      <c r="D2067" s="1260" t="s">
        <v>22672</v>
      </c>
      <c r="E2067" s="1260" t="s">
        <v>22673</v>
      </c>
      <c r="F2067" s="1260" t="s">
        <v>22674</v>
      </c>
      <c r="G2067" s="1260" t="s">
        <v>22675</v>
      </c>
      <c r="H2067" s="1260" t="s">
        <v>11153</v>
      </c>
      <c r="I2067" s="1260" t="s">
        <v>11243</v>
      </c>
      <c r="J2067" s="1259">
        <v>7430809</v>
      </c>
      <c r="K2067" s="1260" t="s">
        <v>11221</v>
      </c>
      <c r="L2067" s="1260" t="s">
        <v>11155</v>
      </c>
      <c r="M2067" s="1260" t="s">
        <v>1392</v>
      </c>
      <c r="N2067" s="1260" t="s">
        <v>22676</v>
      </c>
      <c r="O2067" s="1260" t="s">
        <v>22672</v>
      </c>
      <c r="P2067" s="1260" t="s">
        <v>22677</v>
      </c>
      <c r="Q2067" s="1260" t="s">
        <v>11450</v>
      </c>
      <c r="R2067" s="1260"/>
      <c r="S2067" s="1259">
        <v>1</v>
      </c>
      <c r="T2067" s="1260"/>
      <c r="U2067" s="1260" t="s">
        <v>11247</v>
      </c>
      <c r="V2067" s="1260" t="s">
        <v>13646</v>
      </c>
      <c r="W2067" s="1259">
        <v>0</v>
      </c>
      <c r="X2067" s="1259">
        <v>1007</v>
      </c>
      <c r="Y2067" s="1259">
        <v>0</v>
      </c>
    </row>
    <row r="2068" spans="1:25">
      <c r="A2068" s="1350">
        <v>11202000516</v>
      </c>
      <c r="B2068" s="1260"/>
      <c r="C2068" s="1260" t="s">
        <v>22678</v>
      </c>
      <c r="D2068" s="1260" t="s">
        <v>22679</v>
      </c>
      <c r="E2068" s="1260" t="s">
        <v>11190</v>
      </c>
      <c r="F2068" s="1260" t="s">
        <v>11440</v>
      </c>
      <c r="G2068" s="1260" t="s">
        <v>22680</v>
      </c>
      <c r="H2068" s="1260" t="s">
        <v>11153</v>
      </c>
      <c r="I2068" s="1260" t="s">
        <v>11177</v>
      </c>
      <c r="J2068" s="1259">
        <v>7430808</v>
      </c>
      <c r="K2068" s="1260" t="s">
        <v>11221</v>
      </c>
      <c r="L2068" s="1260" t="s">
        <v>11155</v>
      </c>
      <c r="M2068" s="1260" t="s">
        <v>2121</v>
      </c>
      <c r="N2068" s="1260" t="s">
        <v>22681</v>
      </c>
      <c r="O2068" s="1260" t="s">
        <v>22679</v>
      </c>
      <c r="P2068" s="1260" t="s">
        <v>22682</v>
      </c>
      <c r="Q2068" s="1260"/>
      <c r="R2068" s="1260" t="s">
        <v>22682</v>
      </c>
      <c r="S2068" s="1259">
        <v>1</v>
      </c>
      <c r="T2068" s="1260"/>
      <c r="U2068" s="1260" t="s">
        <v>11290</v>
      </c>
      <c r="V2068" s="1260" t="s">
        <v>12188</v>
      </c>
      <c r="W2068" s="1259">
        <v>0</v>
      </c>
      <c r="X2068" s="1259">
        <v>1007</v>
      </c>
      <c r="Y2068" s="1259">
        <v>0</v>
      </c>
    </row>
    <row r="2069" spans="1:25">
      <c r="A2069" s="1350">
        <v>11202000515</v>
      </c>
      <c r="B2069" s="1260" t="s">
        <v>22683</v>
      </c>
      <c r="C2069" s="1260" t="s">
        <v>22678</v>
      </c>
      <c r="D2069" s="1260" t="s">
        <v>22684</v>
      </c>
      <c r="E2069" s="1260" t="s">
        <v>11266</v>
      </c>
      <c r="F2069" s="1260" t="s">
        <v>19147</v>
      </c>
      <c r="G2069" s="1260" t="s">
        <v>22685</v>
      </c>
      <c r="H2069" s="1260" t="s">
        <v>11153</v>
      </c>
      <c r="I2069" s="1260" t="s">
        <v>11164</v>
      </c>
      <c r="J2069" s="1259">
        <v>7430807</v>
      </c>
      <c r="K2069" s="1260" t="s">
        <v>11221</v>
      </c>
      <c r="L2069" s="1260" t="s">
        <v>11155</v>
      </c>
      <c r="M2069" s="1260" t="s">
        <v>2156</v>
      </c>
      <c r="N2069" s="1260" t="s">
        <v>22686</v>
      </c>
      <c r="O2069" s="1260" t="s">
        <v>22684</v>
      </c>
      <c r="P2069" s="1260"/>
      <c r="Q2069" s="1260" t="s">
        <v>11394</v>
      </c>
      <c r="R2069" s="1260" t="s">
        <v>22687</v>
      </c>
      <c r="S2069" s="1259">
        <v>1</v>
      </c>
      <c r="T2069" s="1260"/>
      <c r="U2069" s="1260" t="s">
        <v>11290</v>
      </c>
      <c r="V2069" s="1260" t="s">
        <v>18803</v>
      </c>
      <c r="W2069" s="1259">
        <v>0</v>
      </c>
      <c r="X2069" s="1259">
        <v>1007</v>
      </c>
      <c r="Y2069" s="1259">
        <v>0</v>
      </c>
    </row>
    <row r="2070" spans="1:25">
      <c r="A2070" s="1350">
        <v>11202000514</v>
      </c>
      <c r="B2070" s="1260"/>
      <c r="C2070" s="1260" t="s">
        <v>22688</v>
      </c>
      <c r="D2070" s="1260" t="s">
        <v>22689</v>
      </c>
      <c r="E2070" s="1260" t="s">
        <v>11175</v>
      </c>
      <c r="F2070" s="1260" t="s">
        <v>22315</v>
      </c>
      <c r="G2070" s="1260" t="s">
        <v>22690</v>
      </c>
      <c r="H2070" s="1260" t="s">
        <v>11153</v>
      </c>
      <c r="I2070" s="1260" t="s">
        <v>11164</v>
      </c>
      <c r="J2070" s="1259">
        <v>7430806</v>
      </c>
      <c r="K2070" s="1260" t="s">
        <v>11221</v>
      </c>
      <c r="L2070" s="1260" t="s">
        <v>11155</v>
      </c>
      <c r="M2070" s="1260" t="s">
        <v>2557</v>
      </c>
      <c r="N2070" s="1260" t="s">
        <v>22691</v>
      </c>
      <c r="O2070" s="1260" t="s">
        <v>22689</v>
      </c>
      <c r="P2070" s="1260" t="s">
        <v>11192</v>
      </c>
      <c r="Q2070" s="1260"/>
      <c r="R2070" s="1260" t="s">
        <v>22692</v>
      </c>
      <c r="S2070" s="1259">
        <v>1</v>
      </c>
      <c r="T2070" s="1260"/>
      <c r="U2070" s="1260" t="s">
        <v>11921</v>
      </c>
      <c r="V2070" s="1260" t="s">
        <v>17836</v>
      </c>
      <c r="W2070" s="1259">
        <v>0</v>
      </c>
      <c r="X2070" s="1259">
        <v>1007</v>
      </c>
      <c r="Y2070" s="1259">
        <v>0</v>
      </c>
    </row>
    <row r="2071" spans="1:25">
      <c r="A2071" s="1350">
        <v>11202000513</v>
      </c>
      <c r="B2071" s="1260"/>
      <c r="C2071" s="1260" t="s">
        <v>22671</v>
      </c>
      <c r="D2071" s="1260" t="s">
        <v>22693</v>
      </c>
      <c r="E2071" s="1260" t="s">
        <v>11190</v>
      </c>
      <c r="F2071" s="1260" t="s">
        <v>11440</v>
      </c>
      <c r="G2071" s="1260" t="s">
        <v>22694</v>
      </c>
      <c r="H2071" s="1260" t="s">
        <v>11153</v>
      </c>
      <c r="I2071" s="1260" t="s">
        <v>11177</v>
      </c>
      <c r="J2071" s="1259">
        <v>7430805</v>
      </c>
      <c r="K2071" s="1260" t="s">
        <v>11221</v>
      </c>
      <c r="L2071" s="1260" t="s">
        <v>11155</v>
      </c>
      <c r="M2071" s="1260" t="s">
        <v>2121</v>
      </c>
      <c r="N2071" s="1260" t="s">
        <v>22695</v>
      </c>
      <c r="O2071" s="1260" t="s">
        <v>22693</v>
      </c>
      <c r="P2071" s="1260" t="s">
        <v>22696</v>
      </c>
      <c r="Q2071" s="1260"/>
      <c r="R2071" s="1260" t="s">
        <v>22697</v>
      </c>
      <c r="S2071" s="1259">
        <v>1</v>
      </c>
      <c r="T2071" s="1260"/>
      <c r="U2071" s="1260" t="s">
        <v>11290</v>
      </c>
      <c r="V2071" s="1260" t="s">
        <v>12188</v>
      </c>
      <c r="W2071" s="1259">
        <v>0</v>
      </c>
      <c r="X2071" s="1259">
        <v>1007</v>
      </c>
      <c r="Y2071" s="1259">
        <v>0</v>
      </c>
    </row>
    <row r="2072" spans="1:25">
      <c r="A2072" s="1350">
        <v>11202000512</v>
      </c>
      <c r="B2072" s="1260"/>
      <c r="C2072" s="1260" t="s">
        <v>22698</v>
      </c>
      <c r="D2072" s="1260" t="s">
        <v>22699</v>
      </c>
      <c r="E2072" s="1260" t="s">
        <v>11353</v>
      </c>
      <c r="F2072" s="1260" t="s">
        <v>21996</v>
      </c>
      <c r="G2072" s="1260" t="s">
        <v>22700</v>
      </c>
      <c r="H2072" s="1260" t="s">
        <v>11153</v>
      </c>
      <c r="I2072" s="1260" t="s">
        <v>11243</v>
      </c>
      <c r="J2072" s="1259">
        <v>7430804</v>
      </c>
      <c r="K2072" s="1260" t="s">
        <v>11221</v>
      </c>
      <c r="L2072" s="1260" t="s">
        <v>11155</v>
      </c>
      <c r="M2072" s="1260" t="s">
        <v>262</v>
      </c>
      <c r="N2072" s="1260"/>
      <c r="O2072" s="1260" t="s">
        <v>22699</v>
      </c>
      <c r="P2072" s="1260"/>
      <c r="Q2072" s="1260" t="s">
        <v>11450</v>
      </c>
      <c r="R2072" s="1260"/>
      <c r="S2072" s="1259">
        <v>1</v>
      </c>
      <c r="T2072" s="1260"/>
      <c r="U2072" s="1260"/>
      <c r="V2072" s="1260"/>
      <c r="W2072" s="1259">
        <v>0</v>
      </c>
      <c r="X2072" s="1259">
        <v>1007</v>
      </c>
      <c r="Y2072" s="1259">
        <v>0</v>
      </c>
    </row>
    <row r="2073" spans="1:25">
      <c r="A2073" s="1350">
        <v>11202000511</v>
      </c>
      <c r="B2073" s="1260" t="s">
        <v>22701</v>
      </c>
      <c r="C2073" s="1260" t="s">
        <v>22702</v>
      </c>
      <c r="D2073" s="1260" t="s">
        <v>22703</v>
      </c>
      <c r="E2073" s="1260" t="s">
        <v>11311</v>
      </c>
      <c r="F2073" s="1260" t="s">
        <v>22704</v>
      </c>
      <c r="G2073" s="1260" t="s">
        <v>22705</v>
      </c>
      <c r="H2073" s="1260" t="s">
        <v>11153</v>
      </c>
      <c r="I2073" s="1260" t="s">
        <v>10976</v>
      </c>
      <c r="J2073" s="1259">
        <v>7430803</v>
      </c>
      <c r="K2073" s="1260" t="s">
        <v>11221</v>
      </c>
      <c r="L2073" s="1260" t="s">
        <v>11155</v>
      </c>
      <c r="M2073" s="1260" t="s">
        <v>1982</v>
      </c>
      <c r="N2073" s="1260" t="s">
        <v>22706</v>
      </c>
      <c r="O2073" s="1260" t="s">
        <v>22703</v>
      </c>
      <c r="P2073" s="1260" t="s">
        <v>22707</v>
      </c>
      <c r="Q2073" s="1260" t="s">
        <v>14279</v>
      </c>
      <c r="R2073" s="1260" t="s">
        <v>22708</v>
      </c>
      <c r="S2073" s="1259">
        <v>1</v>
      </c>
      <c r="T2073" s="1260" t="s">
        <v>22709</v>
      </c>
      <c r="U2073" s="1260" t="s">
        <v>11158</v>
      </c>
      <c r="V2073" s="1260" t="s">
        <v>13436</v>
      </c>
      <c r="W2073" s="1259">
        <v>0</v>
      </c>
      <c r="X2073" s="1259">
        <v>1007</v>
      </c>
      <c r="Y2073" s="1259">
        <v>0</v>
      </c>
    </row>
    <row r="2074" spans="1:25">
      <c r="A2074" s="1350">
        <v>11202000510</v>
      </c>
      <c r="B2074" s="1260" t="s">
        <v>22710</v>
      </c>
      <c r="C2074" s="1260" t="s">
        <v>22711</v>
      </c>
      <c r="D2074" s="1260" t="s">
        <v>22712</v>
      </c>
      <c r="E2074" s="1260" t="s">
        <v>11175</v>
      </c>
      <c r="F2074" s="1260" t="s">
        <v>13410</v>
      </c>
      <c r="G2074" s="1260" t="s">
        <v>22713</v>
      </c>
      <c r="H2074" s="1260" t="s">
        <v>11153</v>
      </c>
      <c r="I2074" s="1260" t="s">
        <v>10976</v>
      </c>
      <c r="J2074" s="1259">
        <v>7430802</v>
      </c>
      <c r="K2074" s="1260" t="s">
        <v>11375</v>
      </c>
      <c r="L2074" s="1260" t="s">
        <v>11155</v>
      </c>
      <c r="M2074" s="1260" t="s">
        <v>11092</v>
      </c>
      <c r="N2074" s="1260" t="s">
        <v>22714</v>
      </c>
      <c r="O2074" s="1260" t="s">
        <v>22712</v>
      </c>
      <c r="P2074" s="1260" t="s">
        <v>22715</v>
      </c>
      <c r="Q2074" s="1260" t="s">
        <v>11867</v>
      </c>
      <c r="R2074" s="1260" t="s">
        <v>22716</v>
      </c>
      <c r="S2074" s="1259">
        <v>1</v>
      </c>
      <c r="T2074" s="1260" t="s">
        <v>22717</v>
      </c>
      <c r="U2074" s="1260" t="s">
        <v>11158</v>
      </c>
      <c r="V2074" s="1260" t="s">
        <v>11159</v>
      </c>
      <c r="W2074" s="1259">
        <v>0</v>
      </c>
      <c r="X2074" s="1259">
        <v>1008</v>
      </c>
      <c r="Y2074" s="1259">
        <v>0</v>
      </c>
    </row>
    <row r="2075" spans="1:25">
      <c r="A2075" s="1350">
        <v>11202000509</v>
      </c>
      <c r="B2075" s="1260" t="s">
        <v>22718</v>
      </c>
      <c r="C2075" s="1260" t="s">
        <v>22719</v>
      </c>
      <c r="D2075" s="1260" t="s">
        <v>22720</v>
      </c>
      <c r="E2075" s="1260" t="s">
        <v>11949</v>
      </c>
      <c r="F2075" s="1260" t="s">
        <v>11440</v>
      </c>
      <c r="G2075" s="1260"/>
      <c r="H2075" s="1260" t="s">
        <v>11153</v>
      </c>
      <c r="I2075" s="1260" t="s">
        <v>11177</v>
      </c>
      <c r="J2075" s="1259">
        <v>7430801</v>
      </c>
      <c r="K2075" s="1260" t="s">
        <v>11221</v>
      </c>
      <c r="L2075" s="1260" t="s">
        <v>11275</v>
      </c>
      <c r="M2075" s="1260" t="s">
        <v>2442</v>
      </c>
      <c r="N2075" s="1260" t="s">
        <v>22523</v>
      </c>
      <c r="O2075" s="1260" t="s">
        <v>22720</v>
      </c>
      <c r="P2075" s="1260" t="s">
        <v>22721</v>
      </c>
      <c r="Q2075" s="1260" t="s">
        <v>12952</v>
      </c>
      <c r="R2075" s="1260" t="s">
        <v>22722</v>
      </c>
      <c r="S2075" s="1259">
        <v>1</v>
      </c>
      <c r="T2075" s="1260" t="s">
        <v>22723</v>
      </c>
      <c r="U2075" s="1260" t="s">
        <v>11182</v>
      </c>
      <c r="V2075" s="1260" t="s">
        <v>11744</v>
      </c>
      <c r="W2075" s="1259">
        <v>0</v>
      </c>
      <c r="X2075" s="1259">
        <v>1007</v>
      </c>
      <c r="Y2075" s="1259">
        <v>2</v>
      </c>
    </row>
    <row r="2076" spans="1:25">
      <c r="A2076" s="1350">
        <v>11202000508</v>
      </c>
      <c r="B2076" s="1260" t="s">
        <v>22724</v>
      </c>
      <c r="C2076" s="1260" t="s">
        <v>22725</v>
      </c>
      <c r="D2076" s="1260" t="s">
        <v>22726</v>
      </c>
      <c r="E2076" s="1260" t="s">
        <v>11175</v>
      </c>
      <c r="F2076" s="1260" t="s">
        <v>11440</v>
      </c>
      <c r="G2076" s="1260" t="s">
        <v>22727</v>
      </c>
      <c r="H2076" s="1260" t="s">
        <v>11153</v>
      </c>
      <c r="I2076" s="1260" t="s">
        <v>11177</v>
      </c>
      <c r="J2076" s="1259">
        <v>7430800</v>
      </c>
      <c r="K2076" s="1260" t="s">
        <v>11221</v>
      </c>
      <c r="L2076" s="1260" t="s">
        <v>11385</v>
      </c>
      <c r="M2076" s="1260" t="s">
        <v>2552</v>
      </c>
      <c r="N2076" s="1260" t="s">
        <v>22728</v>
      </c>
      <c r="O2076" s="1260" t="s">
        <v>22726</v>
      </c>
      <c r="P2076" s="1260" t="s">
        <v>22729</v>
      </c>
      <c r="Q2076" s="1260" t="s">
        <v>12952</v>
      </c>
      <c r="R2076" s="1260" t="s">
        <v>22730</v>
      </c>
      <c r="S2076" s="1259">
        <v>1</v>
      </c>
      <c r="T2076" s="1260" t="s">
        <v>22731</v>
      </c>
      <c r="U2076" s="1260" t="s">
        <v>11269</v>
      </c>
      <c r="V2076" s="1260" t="s">
        <v>13377</v>
      </c>
      <c r="W2076" s="1259">
        <v>0</v>
      </c>
      <c r="X2076" s="1259">
        <v>1007</v>
      </c>
      <c r="Y2076" s="1259">
        <v>1</v>
      </c>
    </row>
    <row r="2077" spans="1:25">
      <c r="A2077" s="1350">
        <v>11202000507</v>
      </c>
      <c r="B2077" s="1260" t="s">
        <v>22732</v>
      </c>
      <c r="C2077" s="1260" t="s">
        <v>22733</v>
      </c>
      <c r="D2077" s="1260" t="s">
        <v>22734</v>
      </c>
      <c r="E2077" s="1260" t="s">
        <v>11509</v>
      </c>
      <c r="F2077" s="1260" t="s">
        <v>19147</v>
      </c>
      <c r="G2077" s="1260" t="s">
        <v>22735</v>
      </c>
      <c r="H2077" s="1260" t="s">
        <v>11153</v>
      </c>
      <c r="I2077" s="1260" t="s">
        <v>11164</v>
      </c>
      <c r="J2077" s="1259">
        <v>7430799</v>
      </c>
      <c r="K2077" s="1260" t="s">
        <v>11221</v>
      </c>
      <c r="L2077" s="1260" t="s">
        <v>11155</v>
      </c>
      <c r="M2077" s="1260" t="s">
        <v>2160</v>
      </c>
      <c r="N2077" s="1260" t="s">
        <v>22736</v>
      </c>
      <c r="O2077" s="1260" t="s">
        <v>22734</v>
      </c>
      <c r="P2077" s="1260" t="s">
        <v>22737</v>
      </c>
      <c r="Q2077" s="1260" t="s">
        <v>11394</v>
      </c>
      <c r="R2077" s="1260" t="s">
        <v>22737</v>
      </c>
      <c r="S2077" s="1259">
        <v>1</v>
      </c>
      <c r="T2077" s="1260" t="s">
        <v>22738</v>
      </c>
      <c r="U2077" s="1260" t="s">
        <v>11290</v>
      </c>
      <c r="V2077" s="1260" t="s">
        <v>13740</v>
      </c>
      <c r="W2077" s="1259">
        <v>0</v>
      </c>
      <c r="X2077" s="1259">
        <v>1007</v>
      </c>
      <c r="Y2077" s="1259">
        <v>0</v>
      </c>
    </row>
    <row r="2078" spans="1:25">
      <c r="A2078" s="1350">
        <v>11202000506</v>
      </c>
      <c r="B2078" s="1260" t="s">
        <v>22739</v>
      </c>
      <c r="C2078" s="1260" t="s">
        <v>22733</v>
      </c>
      <c r="D2078" s="1260" t="s">
        <v>22740</v>
      </c>
      <c r="E2078" s="1260" t="s">
        <v>21910</v>
      </c>
      <c r="F2078" s="1260" t="s">
        <v>11440</v>
      </c>
      <c r="G2078" s="1260" t="s">
        <v>22741</v>
      </c>
      <c r="H2078" s="1260" t="s">
        <v>11153</v>
      </c>
      <c r="I2078" s="1260" t="s">
        <v>11177</v>
      </c>
      <c r="J2078" s="1259">
        <v>7430798</v>
      </c>
      <c r="K2078" s="1260" t="s">
        <v>11221</v>
      </c>
      <c r="L2078" s="1260" t="s">
        <v>11155</v>
      </c>
      <c r="M2078" s="1260" t="s">
        <v>2543</v>
      </c>
      <c r="N2078" s="1260" t="s">
        <v>22742</v>
      </c>
      <c r="O2078" s="1260" t="s">
        <v>22740</v>
      </c>
      <c r="P2078" s="1260" t="s">
        <v>22743</v>
      </c>
      <c r="Q2078" s="1260" t="s">
        <v>22744</v>
      </c>
      <c r="R2078" s="1260" t="s">
        <v>22745</v>
      </c>
      <c r="S2078" s="1259">
        <v>1</v>
      </c>
      <c r="T2078" s="1260" t="s">
        <v>22746</v>
      </c>
      <c r="U2078" s="1260" t="s">
        <v>11269</v>
      </c>
      <c r="V2078" s="1260" t="s">
        <v>11342</v>
      </c>
      <c r="W2078" s="1259">
        <v>0</v>
      </c>
      <c r="X2078" s="1259">
        <v>1007</v>
      </c>
      <c r="Y2078" s="1259">
        <v>0</v>
      </c>
    </row>
    <row r="2079" spans="1:25">
      <c r="A2079" s="1350">
        <v>11202000505</v>
      </c>
      <c r="B2079" s="1260" t="s">
        <v>22747</v>
      </c>
      <c r="C2079" s="1260" t="s">
        <v>22748</v>
      </c>
      <c r="D2079" s="1260" t="s">
        <v>22749</v>
      </c>
      <c r="E2079" s="1260" t="s">
        <v>11949</v>
      </c>
      <c r="F2079" s="1260" t="s">
        <v>22528</v>
      </c>
      <c r="G2079" s="1260" t="s">
        <v>22750</v>
      </c>
      <c r="H2079" s="1260" t="s">
        <v>11153</v>
      </c>
      <c r="I2079" s="1260" t="s">
        <v>11164</v>
      </c>
      <c r="J2079" s="1259">
        <v>7430797</v>
      </c>
      <c r="K2079" s="1260" t="s">
        <v>11221</v>
      </c>
      <c r="L2079" s="1260" t="s">
        <v>11155</v>
      </c>
      <c r="M2079" s="1260" t="s">
        <v>2162</v>
      </c>
      <c r="N2079" s="1260" t="s">
        <v>22751</v>
      </c>
      <c r="O2079" s="1260" t="s">
        <v>22749</v>
      </c>
      <c r="P2079" s="1260" t="s">
        <v>22752</v>
      </c>
      <c r="Q2079" s="1260" t="s">
        <v>14279</v>
      </c>
      <c r="R2079" s="1260" t="s">
        <v>22753</v>
      </c>
      <c r="S2079" s="1259">
        <v>1</v>
      </c>
      <c r="T2079" s="1260" t="s">
        <v>22754</v>
      </c>
      <c r="U2079" s="1260" t="s">
        <v>11290</v>
      </c>
      <c r="V2079" s="1260" t="s">
        <v>18803</v>
      </c>
      <c r="W2079" s="1259">
        <v>0</v>
      </c>
      <c r="X2079" s="1259">
        <v>1007</v>
      </c>
      <c r="Y2079" s="1259">
        <v>0</v>
      </c>
    </row>
    <row r="2080" spans="1:25">
      <c r="A2080" s="1350">
        <v>11202000504</v>
      </c>
      <c r="B2080" s="1260" t="s">
        <v>22755</v>
      </c>
      <c r="C2080" s="1260" t="s">
        <v>22756</v>
      </c>
      <c r="D2080" s="1260" t="s">
        <v>14457</v>
      </c>
      <c r="E2080" s="1260" t="s">
        <v>11266</v>
      </c>
      <c r="F2080" s="1260" t="s">
        <v>11440</v>
      </c>
      <c r="G2080" s="1260" t="s">
        <v>22757</v>
      </c>
      <c r="H2080" s="1260" t="s">
        <v>11153</v>
      </c>
      <c r="I2080" s="1260" t="s">
        <v>11177</v>
      </c>
      <c r="J2080" s="1259">
        <v>7430796</v>
      </c>
      <c r="K2080" s="1260" t="s">
        <v>11221</v>
      </c>
      <c r="L2080" s="1260" t="s">
        <v>11155</v>
      </c>
      <c r="M2080" s="1260" t="s">
        <v>2120</v>
      </c>
      <c r="N2080" s="1260" t="s">
        <v>14459</v>
      </c>
      <c r="O2080" s="1260" t="s">
        <v>14457</v>
      </c>
      <c r="P2080" s="1260"/>
      <c r="Q2080" s="1260" t="s">
        <v>22758</v>
      </c>
      <c r="R2080" s="1260" t="s">
        <v>14999</v>
      </c>
      <c r="S2080" s="1259">
        <v>1</v>
      </c>
      <c r="T2080" s="1260" t="s">
        <v>22759</v>
      </c>
      <c r="U2080" s="1260" t="s">
        <v>11193</v>
      </c>
      <c r="V2080" s="1260" t="s">
        <v>11557</v>
      </c>
      <c r="W2080" s="1259">
        <v>0</v>
      </c>
      <c r="X2080" s="1259">
        <v>1007</v>
      </c>
      <c r="Y2080" s="1259">
        <v>0</v>
      </c>
    </row>
    <row r="2081" spans="1:25">
      <c r="A2081" s="1350">
        <v>11202000503</v>
      </c>
      <c r="B2081" s="1260" t="s">
        <v>22760</v>
      </c>
      <c r="C2081" s="1260" t="s">
        <v>22761</v>
      </c>
      <c r="D2081" s="1260" t="s">
        <v>22762</v>
      </c>
      <c r="E2081" s="1260" t="s">
        <v>11311</v>
      </c>
      <c r="F2081" s="1260" t="s">
        <v>11176</v>
      </c>
      <c r="G2081" s="1260"/>
      <c r="H2081" s="1260" t="s">
        <v>11153</v>
      </c>
      <c r="I2081" s="1260" t="s">
        <v>11177</v>
      </c>
      <c r="J2081" s="1259">
        <v>7430795</v>
      </c>
      <c r="K2081" s="1260" t="s">
        <v>11221</v>
      </c>
      <c r="L2081" s="1260" t="s">
        <v>11275</v>
      </c>
      <c r="M2081" s="1260" t="s">
        <v>1332</v>
      </c>
      <c r="N2081" s="1260" t="s">
        <v>22763</v>
      </c>
      <c r="O2081" s="1260" t="s">
        <v>22762</v>
      </c>
      <c r="P2081" s="1260"/>
      <c r="Q2081" s="1260" t="s">
        <v>22764</v>
      </c>
      <c r="R2081" s="1260" t="s">
        <v>22765</v>
      </c>
      <c r="S2081" s="1259">
        <v>1</v>
      </c>
      <c r="T2081" s="1260" t="s">
        <v>12132</v>
      </c>
      <c r="U2081" s="1260" t="s">
        <v>11269</v>
      </c>
      <c r="V2081" s="1260" t="s">
        <v>11505</v>
      </c>
      <c r="W2081" s="1259">
        <v>0</v>
      </c>
      <c r="X2081" s="1259">
        <v>1007</v>
      </c>
      <c r="Y2081" s="1259">
        <v>2</v>
      </c>
    </row>
    <row r="2082" spans="1:25">
      <c r="A2082" s="1350">
        <v>11202000502</v>
      </c>
      <c r="B2082" s="1260"/>
      <c r="C2082" s="1260" t="s">
        <v>22766</v>
      </c>
      <c r="D2082" s="1260" t="s">
        <v>22767</v>
      </c>
      <c r="E2082" s="1260" t="s">
        <v>11426</v>
      </c>
      <c r="F2082" s="1260" t="s">
        <v>19147</v>
      </c>
      <c r="G2082" s="1260" t="s">
        <v>22768</v>
      </c>
      <c r="H2082" s="1260" t="s">
        <v>11153</v>
      </c>
      <c r="I2082" s="1260" t="s">
        <v>11164</v>
      </c>
      <c r="J2082" s="1259">
        <v>7430794</v>
      </c>
      <c r="K2082" s="1260" t="s">
        <v>11221</v>
      </c>
      <c r="L2082" s="1260" t="s">
        <v>11155</v>
      </c>
      <c r="M2082" s="1260" t="s">
        <v>1300</v>
      </c>
      <c r="N2082" s="1260" t="s">
        <v>22769</v>
      </c>
      <c r="O2082" s="1260" t="s">
        <v>22767</v>
      </c>
      <c r="P2082" s="1260" t="s">
        <v>22770</v>
      </c>
      <c r="Q2082" s="1260"/>
      <c r="R2082" s="1260" t="s">
        <v>22770</v>
      </c>
      <c r="S2082" s="1259">
        <v>1</v>
      </c>
      <c r="T2082" s="1260" t="s">
        <v>22771</v>
      </c>
      <c r="U2082" s="1260" t="s">
        <v>11231</v>
      </c>
      <c r="V2082" s="1260" t="s">
        <v>13719</v>
      </c>
      <c r="W2082" s="1259">
        <v>0</v>
      </c>
      <c r="X2082" s="1259">
        <v>1007</v>
      </c>
      <c r="Y2082" s="1259">
        <v>0</v>
      </c>
    </row>
    <row r="2083" spans="1:25">
      <c r="A2083" s="1350">
        <v>11202000501</v>
      </c>
      <c r="B2083" s="1260" t="s">
        <v>22772</v>
      </c>
      <c r="C2083" s="1260" t="s">
        <v>22773</v>
      </c>
      <c r="D2083" s="1260" t="s">
        <v>22774</v>
      </c>
      <c r="E2083" s="1260" t="s">
        <v>11949</v>
      </c>
      <c r="F2083" s="1260" t="s">
        <v>17333</v>
      </c>
      <c r="G2083" s="1260" t="s">
        <v>22775</v>
      </c>
      <c r="H2083" s="1260" t="s">
        <v>11153</v>
      </c>
      <c r="I2083" s="1260" t="s">
        <v>17335</v>
      </c>
      <c r="J2083" s="1259">
        <v>7430793</v>
      </c>
      <c r="K2083" s="1260" t="s">
        <v>11221</v>
      </c>
      <c r="L2083" s="1260" t="s">
        <v>11155</v>
      </c>
      <c r="M2083" s="1260" t="s">
        <v>2524</v>
      </c>
      <c r="N2083" s="1260" t="s">
        <v>22776</v>
      </c>
      <c r="O2083" s="1260" t="s">
        <v>22774</v>
      </c>
      <c r="P2083" s="1260" t="s">
        <v>22777</v>
      </c>
      <c r="Q2083" s="1260" t="s">
        <v>18952</v>
      </c>
      <c r="R2083" s="1260" t="s">
        <v>22777</v>
      </c>
      <c r="S2083" s="1259">
        <v>1</v>
      </c>
      <c r="T2083" s="1260" t="s">
        <v>22778</v>
      </c>
      <c r="U2083" s="1260" t="s">
        <v>11610</v>
      </c>
      <c r="V2083" s="1260" t="s">
        <v>11611</v>
      </c>
      <c r="W2083" s="1259">
        <v>0</v>
      </c>
      <c r="X2083" s="1259">
        <v>1007</v>
      </c>
      <c r="Y2083" s="1259">
        <v>0</v>
      </c>
    </row>
    <row r="2084" spans="1:25">
      <c r="A2084" s="1350">
        <v>11202000500</v>
      </c>
      <c r="B2084" s="1260" t="s">
        <v>22779</v>
      </c>
      <c r="C2084" s="1260" t="s">
        <v>22780</v>
      </c>
      <c r="D2084" s="1260" t="s">
        <v>22781</v>
      </c>
      <c r="E2084" s="1260" t="s">
        <v>11311</v>
      </c>
      <c r="F2084" s="1260" t="s">
        <v>13410</v>
      </c>
      <c r="G2084" s="1260" t="s">
        <v>22782</v>
      </c>
      <c r="H2084" s="1260" t="s">
        <v>11153</v>
      </c>
      <c r="I2084" s="1260" t="s">
        <v>10976</v>
      </c>
      <c r="J2084" s="1259">
        <v>7430792</v>
      </c>
      <c r="K2084" s="1260" t="s">
        <v>11375</v>
      </c>
      <c r="L2084" s="1260" t="s">
        <v>11155</v>
      </c>
      <c r="M2084" s="1260" t="s">
        <v>2301</v>
      </c>
      <c r="N2084" s="1260" t="s">
        <v>22783</v>
      </c>
      <c r="O2084" s="1260" t="s">
        <v>22781</v>
      </c>
      <c r="P2084" s="1260" t="s">
        <v>22784</v>
      </c>
      <c r="Q2084" s="1260" t="s">
        <v>12742</v>
      </c>
      <c r="R2084" s="1260" t="s">
        <v>22785</v>
      </c>
      <c r="S2084" s="1259">
        <v>1</v>
      </c>
      <c r="T2084" s="1260" t="s">
        <v>22786</v>
      </c>
      <c r="U2084" s="1260" t="s">
        <v>12408</v>
      </c>
      <c r="V2084" s="1260" t="s">
        <v>13854</v>
      </c>
      <c r="W2084" s="1259">
        <v>0</v>
      </c>
      <c r="X2084" s="1259">
        <v>1008</v>
      </c>
      <c r="Y2084" s="1259">
        <v>0</v>
      </c>
    </row>
    <row r="2085" spans="1:25">
      <c r="A2085" s="1350">
        <v>11202000499</v>
      </c>
      <c r="B2085" s="1260" t="s">
        <v>22787</v>
      </c>
      <c r="C2085" s="1260" t="s">
        <v>22788</v>
      </c>
      <c r="D2085" s="1260" t="s">
        <v>22789</v>
      </c>
      <c r="E2085" s="1260" t="s">
        <v>11175</v>
      </c>
      <c r="F2085" s="1260" t="s">
        <v>13410</v>
      </c>
      <c r="G2085" s="1260" t="s">
        <v>22790</v>
      </c>
      <c r="H2085" s="1260" t="s">
        <v>11153</v>
      </c>
      <c r="I2085" s="1260" t="s">
        <v>10976</v>
      </c>
      <c r="J2085" s="1259">
        <v>7430791</v>
      </c>
      <c r="K2085" s="1260" t="s">
        <v>11375</v>
      </c>
      <c r="L2085" s="1260" t="s">
        <v>11155</v>
      </c>
      <c r="M2085" s="1260" t="s">
        <v>2036</v>
      </c>
      <c r="N2085" s="1260" t="s">
        <v>19091</v>
      </c>
      <c r="O2085" s="1260" t="s">
        <v>22789</v>
      </c>
      <c r="P2085" s="1260" t="s">
        <v>22791</v>
      </c>
      <c r="Q2085" s="1260" t="s">
        <v>11394</v>
      </c>
      <c r="R2085" s="1260" t="s">
        <v>14754</v>
      </c>
      <c r="S2085" s="1259">
        <v>1</v>
      </c>
      <c r="T2085" s="1260" t="s">
        <v>22792</v>
      </c>
      <c r="U2085" s="1260" t="s">
        <v>11396</v>
      </c>
      <c r="V2085" s="1260" t="s">
        <v>11690</v>
      </c>
      <c r="W2085" s="1259">
        <v>0</v>
      </c>
      <c r="X2085" s="1259">
        <v>1008</v>
      </c>
      <c r="Y2085" s="1259">
        <v>0</v>
      </c>
    </row>
    <row r="2086" spans="1:25">
      <c r="A2086" s="1350">
        <v>11202000497</v>
      </c>
      <c r="B2086" s="1260" t="s">
        <v>22793</v>
      </c>
      <c r="C2086" s="1260" t="s">
        <v>22794</v>
      </c>
      <c r="D2086" s="1260" t="s">
        <v>14149</v>
      </c>
      <c r="E2086" s="1260" t="s">
        <v>11190</v>
      </c>
      <c r="F2086" s="1260" t="s">
        <v>13410</v>
      </c>
      <c r="G2086" s="1260" t="s">
        <v>22795</v>
      </c>
      <c r="H2086" s="1260" t="s">
        <v>11153</v>
      </c>
      <c r="I2086" s="1260" t="s">
        <v>10976</v>
      </c>
      <c r="J2086" s="1259">
        <v>7430789</v>
      </c>
      <c r="K2086" s="1260" t="s">
        <v>11221</v>
      </c>
      <c r="L2086" s="1260" t="s">
        <v>11155</v>
      </c>
      <c r="M2086" s="1260" t="s">
        <v>262</v>
      </c>
      <c r="N2086" s="1260"/>
      <c r="O2086" s="1260" t="s">
        <v>14149</v>
      </c>
      <c r="P2086" s="1260"/>
      <c r="Q2086" s="1260"/>
      <c r="R2086" s="1260"/>
      <c r="S2086" s="1259">
        <v>2</v>
      </c>
      <c r="T2086" s="1260" t="s">
        <v>22796</v>
      </c>
      <c r="U2086" s="1260"/>
      <c r="V2086" s="1260"/>
      <c r="W2086" s="1259">
        <v>0</v>
      </c>
      <c r="X2086" s="1259">
        <v>1007</v>
      </c>
      <c r="Y2086" s="1259">
        <v>0</v>
      </c>
    </row>
    <row r="2087" spans="1:25">
      <c r="A2087" s="1350">
        <v>11202000497</v>
      </c>
      <c r="B2087" s="1260" t="s">
        <v>22797</v>
      </c>
      <c r="C2087" s="1260" t="s">
        <v>22794</v>
      </c>
      <c r="D2087" s="1260" t="s">
        <v>14149</v>
      </c>
      <c r="E2087" s="1260" t="s">
        <v>11190</v>
      </c>
      <c r="F2087" s="1260" t="s">
        <v>13410</v>
      </c>
      <c r="G2087" s="1260" t="s">
        <v>22795</v>
      </c>
      <c r="H2087" s="1260" t="s">
        <v>11153</v>
      </c>
      <c r="I2087" s="1260" t="s">
        <v>10976</v>
      </c>
      <c r="J2087" s="1259">
        <v>7430789</v>
      </c>
      <c r="K2087" s="1260" t="s">
        <v>11221</v>
      </c>
      <c r="L2087" s="1260" t="s">
        <v>11155</v>
      </c>
      <c r="M2087" s="1260" t="s">
        <v>262</v>
      </c>
      <c r="N2087" s="1260"/>
      <c r="O2087" s="1260" t="s">
        <v>14149</v>
      </c>
      <c r="P2087" s="1260"/>
      <c r="Q2087" s="1260"/>
      <c r="R2087" s="1260"/>
      <c r="S2087" s="1259">
        <v>2</v>
      </c>
      <c r="T2087" s="1260" t="s">
        <v>22796</v>
      </c>
      <c r="U2087" s="1260"/>
      <c r="V2087" s="1260"/>
      <c r="W2087" s="1259">
        <v>0</v>
      </c>
      <c r="X2087" s="1259">
        <v>1007</v>
      </c>
      <c r="Y2087" s="1259">
        <v>0</v>
      </c>
    </row>
    <row r="2088" spans="1:25">
      <c r="A2088" s="1350">
        <v>11202000496</v>
      </c>
      <c r="B2088" s="1260" t="s">
        <v>22798</v>
      </c>
      <c r="C2088" s="1260" t="s">
        <v>22799</v>
      </c>
      <c r="D2088" s="1260" t="s">
        <v>22800</v>
      </c>
      <c r="E2088" s="1260" t="s">
        <v>11384</v>
      </c>
      <c r="F2088" s="1260" t="s">
        <v>11440</v>
      </c>
      <c r="G2088" s="1260"/>
      <c r="H2088" s="1260" t="s">
        <v>11153</v>
      </c>
      <c r="I2088" s="1260" t="s">
        <v>11177</v>
      </c>
      <c r="J2088" s="1259">
        <v>7430788</v>
      </c>
      <c r="K2088" s="1260" t="s">
        <v>11221</v>
      </c>
      <c r="L2088" s="1260" t="s">
        <v>11275</v>
      </c>
      <c r="M2088" s="1260" t="s">
        <v>1332</v>
      </c>
      <c r="N2088" s="1260" t="s">
        <v>22763</v>
      </c>
      <c r="O2088" s="1260" t="s">
        <v>22800</v>
      </c>
      <c r="P2088" s="1260"/>
      <c r="Q2088" s="1260" t="s">
        <v>22801</v>
      </c>
      <c r="R2088" s="1260" t="s">
        <v>11279</v>
      </c>
      <c r="S2088" s="1259">
        <v>1</v>
      </c>
      <c r="T2088" s="1260" t="s">
        <v>12132</v>
      </c>
      <c r="U2088" s="1260" t="s">
        <v>11269</v>
      </c>
      <c r="V2088" s="1260" t="s">
        <v>11505</v>
      </c>
      <c r="W2088" s="1259">
        <v>0</v>
      </c>
      <c r="X2088" s="1259">
        <v>1007</v>
      </c>
      <c r="Y2088" s="1259">
        <v>2</v>
      </c>
    </row>
    <row r="2089" spans="1:25">
      <c r="A2089" s="1350">
        <v>11202000495</v>
      </c>
      <c r="B2089" s="1260" t="s">
        <v>22802</v>
      </c>
      <c r="C2089" s="1260" t="s">
        <v>22803</v>
      </c>
      <c r="D2089" s="1260" t="s">
        <v>22804</v>
      </c>
      <c r="E2089" s="1260" t="s">
        <v>11949</v>
      </c>
      <c r="F2089" s="1260" t="s">
        <v>22805</v>
      </c>
      <c r="G2089" s="1260" t="s">
        <v>22806</v>
      </c>
      <c r="H2089" s="1260" t="s">
        <v>11153</v>
      </c>
      <c r="I2089" s="1260" t="s">
        <v>11164</v>
      </c>
      <c r="J2089" s="1259">
        <v>7430787</v>
      </c>
      <c r="K2089" s="1260" t="s">
        <v>11221</v>
      </c>
      <c r="L2089" s="1260" t="s">
        <v>11155</v>
      </c>
      <c r="M2089" s="1260" t="s">
        <v>2160</v>
      </c>
      <c r="N2089" s="1260" t="s">
        <v>17024</v>
      </c>
      <c r="O2089" s="1260" t="s">
        <v>22804</v>
      </c>
      <c r="P2089" s="1260" t="s">
        <v>22807</v>
      </c>
      <c r="Q2089" s="1260" t="s">
        <v>22808</v>
      </c>
      <c r="R2089" s="1260" t="s">
        <v>22809</v>
      </c>
      <c r="S2089" s="1259">
        <v>1</v>
      </c>
      <c r="T2089" s="1260" t="s">
        <v>22810</v>
      </c>
      <c r="U2089" s="1260" t="s">
        <v>11290</v>
      </c>
      <c r="V2089" s="1260" t="s">
        <v>13740</v>
      </c>
      <c r="W2089" s="1259">
        <v>0</v>
      </c>
      <c r="X2089" s="1259">
        <v>1007</v>
      </c>
      <c r="Y2089" s="1259">
        <v>0</v>
      </c>
    </row>
    <row r="2090" spans="1:25">
      <c r="A2090" s="1350">
        <v>11202000494</v>
      </c>
      <c r="B2090" s="1260"/>
      <c r="C2090" s="1260" t="s">
        <v>22811</v>
      </c>
      <c r="D2090" s="1260" t="s">
        <v>22812</v>
      </c>
      <c r="E2090" s="1260" t="s">
        <v>22813</v>
      </c>
      <c r="F2090" s="1260" t="s">
        <v>16334</v>
      </c>
      <c r="G2090" s="1260" t="s">
        <v>22814</v>
      </c>
      <c r="H2090" s="1260" t="s">
        <v>11153</v>
      </c>
      <c r="I2090" s="1260" t="s">
        <v>11164</v>
      </c>
      <c r="J2090" s="1259">
        <v>7430786</v>
      </c>
      <c r="K2090" s="1260" t="s">
        <v>11221</v>
      </c>
      <c r="L2090" s="1260" t="s">
        <v>11155</v>
      </c>
      <c r="M2090" s="1260" t="s">
        <v>262</v>
      </c>
      <c r="N2090" s="1260"/>
      <c r="O2090" s="1260" t="s">
        <v>22812</v>
      </c>
      <c r="P2090" s="1260"/>
      <c r="Q2090" s="1260"/>
      <c r="R2090" s="1260"/>
      <c r="S2090" s="1259">
        <v>1</v>
      </c>
      <c r="T2090" s="1260" t="s">
        <v>22815</v>
      </c>
      <c r="U2090" s="1260"/>
      <c r="V2090" s="1260"/>
      <c r="W2090" s="1259">
        <v>0</v>
      </c>
      <c r="X2090" s="1259">
        <v>1007</v>
      </c>
      <c r="Y2090" s="1259">
        <v>0</v>
      </c>
    </row>
    <row r="2091" spans="1:25">
      <c r="A2091" s="1350">
        <v>11202000493</v>
      </c>
      <c r="B2091" s="1260" t="s">
        <v>22816</v>
      </c>
      <c r="C2091" s="1260" t="s">
        <v>22817</v>
      </c>
      <c r="D2091" s="1260" t="s">
        <v>22818</v>
      </c>
      <c r="E2091" s="1260" t="s">
        <v>11949</v>
      </c>
      <c r="F2091" s="1260" t="s">
        <v>22819</v>
      </c>
      <c r="G2091" s="1260" t="s">
        <v>22820</v>
      </c>
      <c r="H2091" s="1260" t="s">
        <v>11153</v>
      </c>
      <c r="I2091" s="1260" t="s">
        <v>11243</v>
      </c>
      <c r="J2091" s="1259">
        <v>7430785</v>
      </c>
      <c r="K2091" s="1260" t="s">
        <v>11221</v>
      </c>
      <c r="L2091" s="1260" t="s">
        <v>11155</v>
      </c>
      <c r="M2091" s="1260" t="s">
        <v>2316</v>
      </c>
      <c r="N2091" s="1260" t="s">
        <v>22821</v>
      </c>
      <c r="O2091" s="1260" t="s">
        <v>22818</v>
      </c>
      <c r="P2091" s="1260" t="s">
        <v>22822</v>
      </c>
      <c r="Q2091" s="1260" t="s">
        <v>14899</v>
      </c>
      <c r="R2091" s="1260" t="s">
        <v>22822</v>
      </c>
      <c r="S2091" s="1259">
        <v>1</v>
      </c>
      <c r="T2091" s="1260" t="s">
        <v>22823</v>
      </c>
      <c r="U2091" s="1260" t="s">
        <v>11751</v>
      </c>
      <c r="V2091" s="1260" t="s">
        <v>17310</v>
      </c>
      <c r="W2091" s="1259">
        <v>0</v>
      </c>
      <c r="X2091" s="1259">
        <v>1007</v>
      </c>
      <c r="Y2091" s="1259">
        <v>0</v>
      </c>
    </row>
    <row r="2092" spans="1:25">
      <c r="A2092" s="1350">
        <v>11202000492</v>
      </c>
      <c r="B2092" s="1260"/>
      <c r="C2092" s="1260" t="s">
        <v>22824</v>
      </c>
      <c r="D2092" s="1260" t="s">
        <v>22699</v>
      </c>
      <c r="E2092" s="1260" t="s">
        <v>11353</v>
      </c>
      <c r="F2092" s="1260" t="s">
        <v>22825</v>
      </c>
      <c r="G2092" s="1260" t="s">
        <v>22826</v>
      </c>
      <c r="H2092" s="1260" t="s">
        <v>11153</v>
      </c>
      <c r="I2092" s="1260" t="s">
        <v>11243</v>
      </c>
      <c r="J2092" s="1259">
        <v>7430784</v>
      </c>
      <c r="K2092" s="1260" t="s">
        <v>11221</v>
      </c>
      <c r="L2092" s="1260" t="s">
        <v>11155</v>
      </c>
      <c r="M2092" s="1260" t="s">
        <v>262</v>
      </c>
      <c r="N2092" s="1260"/>
      <c r="O2092" s="1260" t="s">
        <v>22699</v>
      </c>
      <c r="P2092" s="1260"/>
      <c r="Q2092" s="1260" t="s">
        <v>17782</v>
      </c>
      <c r="R2092" s="1260"/>
      <c r="S2092" s="1259">
        <v>1</v>
      </c>
      <c r="T2092" s="1260"/>
      <c r="U2092" s="1260"/>
      <c r="V2092" s="1260"/>
      <c r="W2092" s="1259">
        <v>0</v>
      </c>
      <c r="X2092" s="1259">
        <v>1007</v>
      </c>
      <c r="Y2092" s="1259">
        <v>0</v>
      </c>
    </row>
    <row r="2093" spans="1:25">
      <c r="A2093" s="1350">
        <v>11202000491</v>
      </c>
      <c r="B2093" s="1260" t="s">
        <v>22827</v>
      </c>
      <c r="C2093" s="1260" t="s">
        <v>22828</v>
      </c>
      <c r="D2093" s="1260" t="s">
        <v>22829</v>
      </c>
      <c r="E2093" s="1260" t="s">
        <v>11190</v>
      </c>
      <c r="F2093" s="1260" t="s">
        <v>13410</v>
      </c>
      <c r="G2093" s="1260" t="s">
        <v>22830</v>
      </c>
      <c r="H2093" s="1260" t="s">
        <v>11153</v>
      </c>
      <c r="I2093" s="1260" t="s">
        <v>10976</v>
      </c>
      <c r="J2093" s="1259">
        <v>7430783</v>
      </c>
      <c r="K2093" s="1260" t="s">
        <v>11221</v>
      </c>
      <c r="L2093" s="1260" t="s">
        <v>11155</v>
      </c>
      <c r="M2093" s="1260" t="s">
        <v>2283</v>
      </c>
      <c r="N2093" s="1260" t="s">
        <v>22831</v>
      </c>
      <c r="O2093" s="1260" t="s">
        <v>22829</v>
      </c>
      <c r="P2093" s="1260" t="s">
        <v>22832</v>
      </c>
      <c r="Q2093" s="1260" t="s">
        <v>12167</v>
      </c>
      <c r="R2093" s="1260" t="s">
        <v>22833</v>
      </c>
      <c r="S2093" s="1259">
        <v>1</v>
      </c>
      <c r="T2093" s="1260" t="s">
        <v>22834</v>
      </c>
      <c r="U2093" s="1260" t="s">
        <v>11231</v>
      </c>
      <c r="V2093" s="1260" t="s">
        <v>22835</v>
      </c>
      <c r="W2093" s="1259">
        <v>0</v>
      </c>
      <c r="X2093" s="1259">
        <v>1007</v>
      </c>
      <c r="Y2093" s="1259">
        <v>0</v>
      </c>
    </row>
    <row r="2094" spans="1:25">
      <c r="A2094" s="1350">
        <v>11202000489</v>
      </c>
      <c r="B2094" s="1260" t="s">
        <v>22836</v>
      </c>
      <c r="C2094" s="1260" t="s">
        <v>22837</v>
      </c>
      <c r="D2094" s="1260" t="s">
        <v>22838</v>
      </c>
      <c r="E2094" s="1260" t="s">
        <v>11190</v>
      </c>
      <c r="F2094" s="1260" t="s">
        <v>22839</v>
      </c>
      <c r="G2094" s="1260" t="s">
        <v>22840</v>
      </c>
      <c r="H2094" s="1260" t="s">
        <v>11153</v>
      </c>
      <c r="I2094" s="1260" t="s">
        <v>10976</v>
      </c>
      <c r="J2094" s="1259">
        <v>7430781</v>
      </c>
      <c r="K2094" s="1260" t="s">
        <v>11221</v>
      </c>
      <c r="L2094" s="1260" t="s">
        <v>11155</v>
      </c>
      <c r="M2094" s="1260" t="s">
        <v>262</v>
      </c>
      <c r="N2094" s="1260"/>
      <c r="O2094" s="1260" t="s">
        <v>22838</v>
      </c>
      <c r="P2094" s="1260"/>
      <c r="Q2094" s="1260"/>
      <c r="R2094" s="1260"/>
      <c r="S2094" s="1259">
        <v>2</v>
      </c>
      <c r="T2094" s="1260" t="s">
        <v>22841</v>
      </c>
      <c r="U2094" s="1260"/>
      <c r="V2094" s="1260"/>
      <c r="W2094" s="1259">
        <v>0</v>
      </c>
      <c r="X2094" s="1259">
        <v>1007</v>
      </c>
      <c r="Y2094" s="1259">
        <v>0</v>
      </c>
    </row>
    <row r="2095" spans="1:25">
      <c r="A2095" s="1350">
        <v>11202000489</v>
      </c>
      <c r="B2095" s="1260" t="s">
        <v>22842</v>
      </c>
      <c r="C2095" s="1260" t="s">
        <v>22837</v>
      </c>
      <c r="D2095" s="1260" t="s">
        <v>22838</v>
      </c>
      <c r="E2095" s="1260" t="s">
        <v>11190</v>
      </c>
      <c r="F2095" s="1260" t="s">
        <v>22839</v>
      </c>
      <c r="G2095" s="1260" t="s">
        <v>22840</v>
      </c>
      <c r="H2095" s="1260" t="s">
        <v>11153</v>
      </c>
      <c r="I2095" s="1260" t="s">
        <v>10976</v>
      </c>
      <c r="J2095" s="1259">
        <v>7430781</v>
      </c>
      <c r="K2095" s="1260" t="s">
        <v>11221</v>
      </c>
      <c r="L2095" s="1260" t="s">
        <v>11155</v>
      </c>
      <c r="M2095" s="1260" t="s">
        <v>262</v>
      </c>
      <c r="N2095" s="1260"/>
      <c r="O2095" s="1260" t="s">
        <v>22838</v>
      </c>
      <c r="P2095" s="1260"/>
      <c r="Q2095" s="1260"/>
      <c r="R2095" s="1260"/>
      <c r="S2095" s="1259">
        <v>2</v>
      </c>
      <c r="T2095" s="1260" t="s">
        <v>22841</v>
      </c>
      <c r="U2095" s="1260"/>
      <c r="V2095" s="1260"/>
      <c r="W2095" s="1259">
        <v>0</v>
      </c>
      <c r="X2095" s="1259">
        <v>1007</v>
      </c>
      <c r="Y2095" s="1259">
        <v>0</v>
      </c>
    </row>
    <row r="2096" spans="1:25">
      <c r="A2096" s="1350">
        <v>11202000488</v>
      </c>
      <c r="B2096" s="1260" t="s">
        <v>22843</v>
      </c>
      <c r="C2096" s="1260" t="s">
        <v>22844</v>
      </c>
      <c r="D2096" s="1260" t="s">
        <v>22845</v>
      </c>
      <c r="E2096" s="1260" t="s">
        <v>11175</v>
      </c>
      <c r="F2096" s="1260" t="s">
        <v>13410</v>
      </c>
      <c r="G2096" s="1260" t="s">
        <v>22846</v>
      </c>
      <c r="H2096" s="1260" t="s">
        <v>11153</v>
      </c>
      <c r="I2096" s="1260" t="s">
        <v>10976</v>
      </c>
      <c r="J2096" s="1259">
        <v>7430780</v>
      </c>
      <c r="K2096" s="1260" t="s">
        <v>11221</v>
      </c>
      <c r="L2096" s="1260" t="s">
        <v>11155</v>
      </c>
      <c r="M2096" s="1260" t="s">
        <v>2536</v>
      </c>
      <c r="N2096" s="1260" t="s">
        <v>22847</v>
      </c>
      <c r="O2096" s="1260" t="s">
        <v>22845</v>
      </c>
      <c r="P2096" s="1260" t="s">
        <v>22848</v>
      </c>
      <c r="Q2096" s="1260" t="s">
        <v>11394</v>
      </c>
      <c r="R2096" s="1260" t="s">
        <v>22849</v>
      </c>
      <c r="S2096" s="1259">
        <v>1</v>
      </c>
      <c r="T2096" s="1260" t="s">
        <v>22850</v>
      </c>
      <c r="U2096" s="1260" t="s">
        <v>11158</v>
      </c>
      <c r="V2096" s="1260" t="s">
        <v>11565</v>
      </c>
      <c r="W2096" s="1259">
        <v>0</v>
      </c>
      <c r="X2096" s="1259">
        <v>1007</v>
      </c>
      <c r="Y2096" s="1259">
        <v>0</v>
      </c>
    </row>
    <row r="2097" spans="1:25">
      <c r="A2097" s="1350">
        <v>11202000487</v>
      </c>
      <c r="B2097" s="1260"/>
      <c r="C2097" s="1260" t="s">
        <v>22837</v>
      </c>
      <c r="D2097" s="1260" t="s">
        <v>22851</v>
      </c>
      <c r="E2097" s="1260" t="s">
        <v>11426</v>
      </c>
      <c r="F2097" s="1260" t="s">
        <v>22852</v>
      </c>
      <c r="G2097" s="1260" t="s">
        <v>22853</v>
      </c>
      <c r="H2097" s="1260" t="s">
        <v>11153</v>
      </c>
      <c r="I2097" s="1260" t="s">
        <v>11177</v>
      </c>
      <c r="J2097" s="1259">
        <v>7430779</v>
      </c>
      <c r="K2097" s="1260" t="s">
        <v>11221</v>
      </c>
      <c r="L2097" s="1260" t="s">
        <v>11155</v>
      </c>
      <c r="M2097" s="1260" t="s">
        <v>2129</v>
      </c>
      <c r="N2097" s="1260" t="s">
        <v>22854</v>
      </c>
      <c r="O2097" s="1260" t="s">
        <v>22851</v>
      </c>
      <c r="P2097" s="1260"/>
      <c r="Q2097" s="1260"/>
      <c r="R2097" s="1259">
        <v>119</v>
      </c>
      <c r="S2097" s="1259">
        <v>1</v>
      </c>
      <c r="T2097" s="1260"/>
      <c r="U2097" s="1260" t="s">
        <v>11193</v>
      </c>
      <c r="V2097" s="1260" t="s">
        <v>14513</v>
      </c>
      <c r="W2097" s="1259">
        <v>0</v>
      </c>
      <c r="X2097" s="1259">
        <v>1007</v>
      </c>
      <c r="Y2097" s="1259">
        <v>0</v>
      </c>
    </row>
    <row r="2098" spans="1:25">
      <c r="A2098" s="1350">
        <v>11202000486</v>
      </c>
      <c r="B2098" s="1260" t="s">
        <v>22855</v>
      </c>
      <c r="C2098" s="1260" t="s">
        <v>22856</v>
      </c>
      <c r="D2098" s="1260" t="s">
        <v>22857</v>
      </c>
      <c r="E2098" s="1260" t="s">
        <v>12377</v>
      </c>
      <c r="F2098" s="1260" t="s">
        <v>11440</v>
      </c>
      <c r="G2098" s="1260" t="s">
        <v>22858</v>
      </c>
      <c r="H2098" s="1260" t="s">
        <v>11153</v>
      </c>
      <c r="I2098" s="1260" t="s">
        <v>11177</v>
      </c>
      <c r="J2098" s="1259">
        <v>7430778</v>
      </c>
      <c r="K2098" s="1260" t="s">
        <v>11221</v>
      </c>
      <c r="L2098" s="1260" t="s">
        <v>11155</v>
      </c>
      <c r="M2098" s="1260" t="s">
        <v>1548</v>
      </c>
      <c r="N2098" s="1260" t="s">
        <v>22859</v>
      </c>
      <c r="O2098" s="1260" t="s">
        <v>22857</v>
      </c>
      <c r="P2098" s="1260" t="s">
        <v>22860</v>
      </c>
      <c r="Q2098" s="1260" t="s">
        <v>13053</v>
      </c>
      <c r="R2098" s="1260" t="s">
        <v>22861</v>
      </c>
      <c r="S2098" s="1259">
        <v>1</v>
      </c>
      <c r="T2098" s="1260" t="s">
        <v>22862</v>
      </c>
      <c r="U2098" s="1260" t="s">
        <v>11158</v>
      </c>
      <c r="V2098" s="1260" t="s">
        <v>11263</v>
      </c>
      <c r="W2098" s="1259">
        <v>0</v>
      </c>
      <c r="X2098" s="1259">
        <v>1007</v>
      </c>
      <c r="Y2098" s="1259">
        <v>0</v>
      </c>
    </row>
    <row r="2099" spans="1:25">
      <c r="A2099" s="1350">
        <v>11202000485</v>
      </c>
      <c r="B2099" s="1260" t="s">
        <v>22863</v>
      </c>
      <c r="C2099" s="1260" t="s">
        <v>22864</v>
      </c>
      <c r="D2099" s="1260" t="s">
        <v>22767</v>
      </c>
      <c r="E2099" s="1260" t="s">
        <v>11426</v>
      </c>
      <c r="F2099" s="1260" t="s">
        <v>20349</v>
      </c>
      <c r="G2099" s="1260" t="s">
        <v>22865</v>
      </c>
      <c r="H2099" s="1260" t="s">
        <v>11153</v>
      </c>
      <c r="I2099" s="1260" t="s">
        <v>11164</v>
      </c>
      <c r="J2099" s="1259">
        <v>7430777</v>
      </c>
      <c r="K2099" s="1260" t="s">
        <v>11221</v>
      </c>
      <c r="L2099" s="1260" t="s">
        <v>11155</v>
      </c>
      <c r="M2099" s="1260" t="s">
        <v>1300</v>
      </c>
      <c r="N2099" s="1260" t="s">
        <v>22769</v>
      </c>
      <c r="O2099" s="1260" t="s">
        <v>22767</v>
      </c>
      <c r="P2099" s="1260" t="s">
        <v>22866</v>
      </c>
      <c r="Q2099" s="1260" t="s">
        <v>11471</v>
      </c>
      <c r="R2099" s="1260" t="s">
        <v>22770</v>
      </c>
      <c r="S2099" s="1259">
        <v>1</v>
      </c>
      <c r="T2099" s="1260" t="s">
        <v>22867</v>
      </c>
      <c r="U2099" s="1260" t="s">
        <v>11231</v>
      </c>
      <c r="V2099" s="1260" t="s">
        <v>13719</v>
      </c>
      <c r="W2099" s="1259">
        <v>0</v>
      </c>
      <c r="X2099" s="1259">
        <v>1007</v>
      </c>
      <c r="Y2099" s="1259">
        <v>0</v>
      </c>
    </row>
    <row r="2100" spans="1:25">
      <c r="A2100" s="1350">
        <v>11202000484</v>
      </c>
      <c r="B2100" s="1260" t="s">
        <v>22868</v>
      </c>
      <c r="C2100" s="1260" t="s">
        <v>22869</v>
      </c>
      <c r="D2100" s="1260" t="s">
        <v>22870</v>
      </c>
      <c r="E2100" s="1260" t="s">
        <v>11311</v>
      </c>
      <c r="F2100" s="1260" t="s">
        <v>13410</v>
      </c>
      <c r="G2100" s="1260" t="s">
        <v>22871</v>
      </c>
      <c r="H2100" s="1260" t="s">
        <v>11153</v>
      </c>
      <c r="I2100" s="1260" t="s">
        <v>10976</v>
      </c>
      <c r="J2100" s="1259">
        <v>7430776</v>
      </c>
      <c r="K2100" s="1260" t="s">
        <v>11221</v>
      </c>
      <c r="L2100" s="1260" t="s">
        <v>11155</v>
      </c>
      <c r="M2100" s="1260" t="s">
        <v>1982</v>
      </c>
      <c r="N2100" s="1260" t="s">
        <v>22706</v>
      </c>
      <c r="O2100" s="1260" t="s">
        <v>22870</v>
      </c>
      <c r="P2100" s="1260" t="s">
        <v>22872</v>
      </c>
      <c r="Q2100" s="1260" t="s">
        <v>11206</v>
      </c>
      <c r="R2100" s="1260" t="s">
        <v>22872</v>
      </c>
      <c r="S2100" s="1259">
        <v>1</v>
      </c>
      <c r="T2100" s="1260"/>
      <c r="U2100" s="1260" t="s">
        <v>11158</v>
      </c>
      <c r="V2100" s="1260" t="s">
        <v>13436</v>
      </c>
      <c r="W2100" s="1259">
        <v>0</v>
      </c>
      <c r="X2100" s="1259">
        <v>1007</v>
      </c>
      <c r="Y2100" s="1259">
        <v>0</v>
      </c>
    </row>
    <row r="2101" spans="1:25">
      <c r="A2101" s="1350">
        <v>11202000483</v>
      </c>
      <c r="B2101" s="1260" t="s">
        <v>22873</v>
      </c>
      <c r="C2101" s="1260" t="s">
        <v>22874</v>
      </c>
      <c r="D2101" s="1260" t="s">
        <v>22875</v>
      </c>
      <c r="E2101" s="1260" t="s">
        <v>11949</v>
      </c>
      <c r="F2101" s="1260" t="s">
        <v>22876</v>
      </c>
      <c r="G2101" s="1260" t="s">
        <v>22877</v>
      </c>
      <c r="H2101" s="1260" t="s">
        <v>11153</v>
      </c>
      <c r="I2101" s="1260" t="s">
        <v>11177</v>
      </c>
      <c r="J2101" s="1259">
        <v>7430775</v>
      </c>
      <c r="K2101" s="1260" t="s">
        <v>11221</v>
      </c>
      <c r="L2101" s="1260" t="s">
        <v>11385</v>
      </c>
      <c r="M2101" s="1260" t="s">
        <v>1332</v>
      </c>
      <c r="N2101" s="1260" t="s">
        <v>22763</v>
      </c>
      <c r="O2101" s="1260" t="s">
        <v>22875</v>
      </c>
      <c r="P2101" s="1260" t="s">
        <v>22878</v>
      </c>
      <c r="Q2101" s="1260" t="s">
        <v>11180</v>
      </c>
      <c r="R2101" s="1260" t="s">
        <v>22879</v>
      </c>
      <c r="S2101" s="1259">
        <v>1</v>
      </c>
      <c r="T2101" s="1260" t="s">
        <v>22880</v>
      </c>
      <c r="U2101" s="1260" t="s">
        <v>11269</v>
      </c>
      <c r="V2101" s="1260" t="s">
        <v>11505</v>
      </c>
      <c r="W2101" s="1259">
        <v>0</v>
      </c>
      <c r="X2101" s="1259">
        <v>1007</v>
      </c>
      <c r="Y2101" s="1259">
        <v>1</v>
      </c>
    </row>
    <row r="2102" spans="1:25">
      <c r="A2102" s="1350">
        <v>11202000482</v>
      </c>
      <c r="B2102" s="1260" t="s">
        <v>22881</v>
      </c>
      <c r="C2102" s="1260" t="s">
        <v>22882</v>
      </c>
      <c r="D2102" s="1260" t="s">
        <v>22883</v>
      </c>
      <c r="E2102" s="1260" t="s">
        <v>11668</v>
      </c>
      <c r="F2102" s="1260" t="s">
        <v>11176</v>
      </c>
      <c r="G2102" s="1260" t="s">
        <v>22884</v>
      </c>
      <c r="H2102" s="1260" t="s">
        <v>11153</v>
      </c>
      <c r="I2102" s="1260" t="s">
        <v>11177</v>
      </c>
      <c r="J2102" s="1259">
        <v>7430774</v>
      </c>
      <c r="K2102" s="1260" t="s">
        <v>11221</v>
      </c>
      <c r="L2102" s="1260" t="s">
        <v>11155</v>
      </c>
      <c r="M2102" s="1260" t="s">
        <v>174</v>
      </c>
      <c r="N2102" s="1260" t="s">
        <v>22885</v>
      </c>
      <c r="O2102" s="1260" t="s">
        <v>22883</v>
      </c>
      <c r="P2102" s="1260" t="s">
        <v>22886</v>
      </c>
      <c r="Q2102" s="1260" t="s">
        <v>11223</v>
      </c>
      <c r="R2102" s="1260" t="s">
        <v>22887</v>
      </c>
      <c r="S2102" s="1259">
        <v>1</v>
      </c>
      <c r="T2102" s="1260" t="s">
        <v>22888</v>
      </c>
      <c r="U2102" s="1260" t="s">
        <v>11751</v>
      </c>
      <c r="V2102" s="1260" t="s">
        <v>16893</v>
      </c>
      <c r="W2102" s="1259">
        <v>0</v>
      </c>
      <c r="X2102" s="1259">
        <v>1007</v>
      </c>
      <c r="Y2102" s="1259">
        <v>0</v>
      </c>
    </row>
    <row r="2103" spans="1:25">
      <c r="A2103" s="1350">
        <v>11202000481</v>
      </c>
      <c r="B2103" s="1260" t="s">
        <v>22889</v>
      </c>
      <c r="C2103" s="1260" t="s">
        <v>22890</v>
      </c>
      <c r="D2103" s="1260" t="s">
        <v>22891</v>
      </c>
      <c r="E2103" s="1260" t="s">
        <v>11426</v>
      </c>
      <c r="F2103" s="1260" t="s">
        <v>11176</v>
      </c>
      <c r="G2103" s="1260" t="s">
        <v>22892</v>
      </c>
      <c r="H2103" s="1260" t="s">
        <v>11153</v>
      </c>
      <c r="I2103" s="1260" t="s">
        <v>11177</v>
      </c>
      <c r="J2103" s="1259">
        <v>7430773</v>
      </c>
      <c r="K2103" s="1260" t="s">
        <v>11221</v>
      </c>
      <c r="L2103" s="1260" t="s">
        <v>11155</v>
      </c>
      <c r="M2103" s="1260" t="s">
        <v>2548</v>
      </c>
      <c r="N2103" s="1260" t="s">
        <v>22893</v>
      </c>
      <c r="O2103" s="1260" t="s">
        <v>22891</v>
      </c>
      <c r="P2103" s="1260" t="s">
        <v>22894</v>
      </c>
      <c r="Q2103" s="1260" t="s">
        <v>22895</v>
      </c>
      <c r="R2103" s="1260" t="s">
        <v>22896</v>
      </c>
      <c r="S2103" s="1259">
        <v>1</v>
      </c>
      <c r="T2103" s="1260" t="s">
        <v>22897</v>
      </c>
      <c r="U2103" s="1260" t="s">
        <v>11269</v>
      </c>
      <c r="V2103" s="1260" t="s">
        <v>11342</v>
      </c>
      <c r="W2103" s="1259">
        <v>0</v>
      </c>
      <c r="X2103" s="1259">
        <v>1007</v>
      </c>
      <c r="Y2103" s="1259">
        <v>0</v>
      </c>
    </row>
    <row r="2104" spans="1:25">
      <c r="A2104" s="1350">
        <v>11202000480</v>
      </c>
      <c r="B2104" s="1260" t="s">
        <v>22898</v>
      </c>
      <c r="C2104" s="1260" t="s">
        <v>22890</v>
      </c>
      <c r="D2104" s="1260" t="s">
        <v>22059</v>
      </c>
      <c r="E2104" s="1260" t="s">
        <v>11175</v>
      </c>
      <c r="F2104" s="1260" t="s">
        <v>12466</v>
      </c>
      <c r="G2104" s="1260" t="s">
        <v>22899</v>
      </c>
      <c r="H2104" s="1260" t="s">
        <v>11153</v>
      </c>
      <c r="I2104" s="1260" t="s">
        <v>10976</v>
      </c>
      <c r="J2104" s="1259">
        <v>7430772</v>
      </c>
      <c r="K2104" s="1260" t="s">
        <v>11221</v>
      </c>
      <c r="L2104" s="1260" t="s">
        <v>11155</v>
      </c>
      <c r="M2104" s="1260" t="s">
        <v>11092</v>
      </c>
      <c r="N2104" s="1260" t="s">
        <v>22061</v>
      </c>
      <c r="O2104" s="1260" t="s">
        <v>22059</v>
      </c>
      <c r="P2104" s="1260" t="s">
        <v>22900</v>
      </c>
      <c r="Q2104" s="1260" t="s">
        <v>12858</v>
      </c>
      <c r="R2104" s="1260" t="s">
        <v>22062</v>
      </c>
      <c r="S2104" s="1259">
        <v>1</v>
      </c>
      <c r="T2104" s="1260" t="s">
        <v>22901</v>
      </c>
      <c r="U2104" s="1260" t="s">
        <v>11158</v>
      </c>
      <c r="V2104" s="1260" t="s">
        <v>12716</v>
      </c>
      <c r="W2104" s="1259">
        <v>0</v>
      </c>
      <c r="X2104" s="1259">
        <v>1007</v>
      </c>
      <c r="Y2104" s="1259">
        <v>0</v>
      </c>
    </row>
    <row r="2105" spans="1:25">
      <c r="A2105" s="1350">
        <v>11202000479</v>
      </c>
      <c r="B2105" s="1260" t="s">
        <v>22902</v>
      </c>
      <c r="C2105" s="1260" t="s">
        <v>22903</v>
      </c>
      <c r="D2105" s="1260" t="s">
        <v>22904</v>
      </c>
      <c r="E2105" s="1260" t="s">
        <v>11426</v>
      </c>
      <c r="F2105" s="1260" t="s">
        <v>22805</v>
      </c>
      <c r="G2105" s="1260"/>
      <c r="H2105" s="1260" t="s">
        <v>11153</v>
      </c>
      <c r="I2105" s="1260" t="s">
        <v>11164</v>
      </c>
      <c r="J2105" s="1259">
        <v>7430771</v>
      </c>
      <c r="K2105" s="1260" t="s">
        <v>11221</v>
      </c>
      <c r="L2105" s="1260" t="s">
        <v>11275</v>
      </c>
      <c r="M2105" s="1260" t="s">
        <v>1432</v>
      </c>
      <c r="N2105" s="1260" t="s">
        <v>22905</v>
      </c>
      <c r="O2105" s="1260" t="s">
        <v>22904</v>
      </c>
      <c r="P2105" s="1260" t="s">
        <v>22906</v>
      </c>
      <c r="Q2105" s="1260" t="s">
        <v>11985</v>
      </c>
      <c r="R2105" s="1260" t="s">
        <v>22907</v>
      </c>
      <c r="S2105" s="1259">
        <v>1</v>
      </c>
      <c r="T2105" s="1260" t="s">
        <v>22908</v>
      </c>
      <c r="U2105" s="1260" t="s">
        <v>11182</v>
      </c>
      <c r="V2105" s="1260" t="s">
        <v>22909</v>
      </c>
      <c r="W2105" s="1259">
        <v>0</v>
      </c>
      <c r="X2105" s="1259">
        <v>1007</v>
      </c>
      <c r="Y2105" s="1259">
        <v>2</v>
      </c>
    </row>
    <row r="2106" spans="1:25">
      <c r="A2106" s="1350">
        <v>11202000478</v>
      </c>
      <c r="B2106" s="1260" t="s">
        <v>22910</v>
      </c>
      <c r="C2106" s="1260" t="s">
        <v>22911</v>
      </c>
      <c r="D2106" s="1260" t="s">
        <v>22912</v>
      </c>
      <c r="E2106" s="1260" t="s">
        <v>11426</v>
      </c>
      <c r="F2106" s="1260" t="s">
        <v>22805</v>
      </c>
      <c r="G2106" s="1260" t="s">
        <v>22913</v>
      </c>
      <c r="H2106" s="1260" t="s">
        <v>11153</v>
      </c>
      <c r="I2106" s="1260" t="s">
        <v>11164</v>
      </c>
      <c r="J2106" s="1259">
        <v>7430770</v>
      </c>
      <c r="K2106" s="1260" t="s">
        <v>11221</v>
      </c>
      <c r="L2106" s="1260" t="s">
        <v>11385</v>
      </c>
      <c r="M2106" s="1260" t="s">
        <v>1432</v>
      </c>
      <c r="N2106" s="1260" t="s">
        <v>22914</v>
      </c>
      <c r="O2106" s="1260" t="s">
        <v>22912</v>
      </c>
      <c r="P2106" s="1260" t="s">
        <v>22915</v>
      </c>
      <c r="Q2106" s="1260" t="s">
        <v>11411</v>
      </c>
      <c r="R2106" s="1260" t="s">
        <v>22916</v>
      </c>
      <c r="S2106" s="1259">
        <v>1</v>
      </c>
      <c r="T2106" s="1260" t="s">
        <v>22917</v>
      </c>
      <c r="U2106" s="1260" t="s">
        <v>11182</v>
      </c>
      <c r="V2106" s="1260" t="s">
        <v>22909</v>
      </c>
      <c r="W2106" s="1259">
        <v>0</v>
      </c>
      <c r="X2106" s="1259">
        <v>1007</v>
      </c>
      <c r="Y2106" s="1259">
        <v>1</v>
      </c>
    </row>
    <row r="2107" spans="1:25">
      <c r="A2107" s="1350">
        <v>11202000477</v>
      </c>
      <c r="B2107" s="1260" t="s">
        <v>22918</v>
      </c>
      <c r="C2107" s="1260" t="s">
        <v>22919</v>
      </c>
      <c r="D2107" s="1260" t="s">
        <v>22920</v>
      </c>
      <c r="E2107" s="1260" t="s">
        <v>11426</v>
      </c>
      <c r="F2107" s="1260" t="s">
        <v>14557</v>
      </c>
      <c r="G2107" s="1260" t="s">
        <v>22921</v>
      </c>
      <c r="H2107" s="1260" t="s">
        <v>11153</v>
      </c>
      <c r="I2107" s="1260" t="s">
        <v>10976</v>
      </c>
      <c r="J2107" s="1259">
        <v>7430769</v>
      </c>
      <c r="K2107" s="1260" t="s">
        <v>11221</v>
      </c>
      <c r="L2107" s="1260" t="s">
        <v>11155</v>
      </c>
      <c r="M2107" s="1260" t="s">
        <v>2284</v>
      </c>
      <c r="N2107" s="1260" t="s">
        <v>22922</v>
      </c>
      <c r="O2107" s="1260" t="s">
        <v>22920</v>
      </c>
      <c r="P2107" s="1260" t="s">
        <v>22923</v>
      </c>
      <c r="Q2107" s="1260" t="s">
        <v>11867</v>
      </c>
      <c r="R2107" s="1260" t="s">
        <v>22924</v>
      </c>
      <c r="S2107" s="1259">
        <v>1</v>
      </c>
      <c r="T2107" s="1260" t="s">
        <v>22925</v>
      </c>
      <c r="U2107" s="1260" t="s">
        <v>11158</v>
      </c>
      <c r="V2107" s="1260" t="s">
        <v>12735</v>
      </c>
      <c r="W2107" s="1259">
        <v>0</v>
      </c>
      <c r="X2107" s="1259">
        <v>1007</v>
      </c>
      <c r="Y2107" s="1259">
        <v>0</v>
      </c>
    </row>
    <row r="2108" spans="1:25">
      <c r="A2108" s="1350">
        <v>11202000476</v>
      </c>
      <c r="B2108" s="1260"/>
      <c r="C2108" s="1260" t="s">
        <v>22837</v>
      </c>
      <c r="D2108" s="1260" t="s">
        <v>1424</v>
      </c>
      <c r="E2108" s="1260" t="s">
        <v>11444</v>
      </c>
      <c r="F2108" s="1260" t="s">
        <v>14557</v>
      </c>
      <c r="G2108" s="1260" t="s">
        <v>22926</v>
      </c>
      <c r="H2108" s="1260" t="s">
        <v>11153</v>
      </c>
      <c r="I2108" s="1260" t="s">
        <v>10976</v>
      </c>
      <c r="J2108" s="1259">
        <v>7430768</v>
      </c>
      <c r="K2108" s="1260" t="s">
        <v>11375</v>
      </c>
      <c r="L2108" s="1260" t="s">
        <v>11155</v>
      </c>
      <c r="M2108" s="1260" t="s">
        <v>262</v>
      </c>
      <c r="N2108" s="1260"/>
      <c r="O2108" s="1260" t="s">
        <v>1424</v>
      </c>
      <c r="P2108" s="1260"/>
      <c r="Q2108" s="1260"/>
      <c r="R2108" s="1260"/>
      <c r="S2108" s="1259">
        <v>1</v>
      </c>
      <c r="T2108" s="1260"/>
      <c r="U2108" s="1260"/>
      <c r="V2108" s="1260"/>
      <c r="W2108" s="1259">
        <v>259</v>
      </c>
      <c r="X2108" s="1259">
        <v>1008</v>
      </c>
      <c r="Y2108" s="1259">
        <v>0</v>
      </c>
    </row>
    <row r="2109" spans="1:25">
      <c r="A2109" s="1350">
        <v>11202000475</v>
      </c>
      <c r="B2109" s="1260"/>
      <c r="C2109" s="1260" t="s">
        <v>22927</v>
      </c>
      <c r="D2109" s="1260" t="s">
        <v>1941</v>
      </c>
      <c r="E2109" s="1260" t="s">
        <v>11444</v>
      </c>
      <c r="F2109" s="1260" t="s">
        <v>22928</v>
      </c>
      <c r="G2109" s="1260" t="s">
        <v>22929</v>
      </c>
      <c r="H2109" s="1260" t="s">
        <v>11153</v>
      </c>
      <c r="I2109" s="1260" t="s">
        <v>10976</v>
      </c>
      <c r="J2109" s="1259">
        <v>7430767</v>
      </c>
      <c r="K2109" s="1260" t="s">
        <v>11375</v>
      </c>
      <c r="L2109" s="1260" t="s">
        <v>11155</v>
      </c>
      <c r="M2109" s="1260" t="s">
        <v>262</v>
      </c>
      <c r="N2109" s="1260"/>
      <c r="O2109" s="1260" t="s">
        <v>1941</v>
      </c>
      <c r="P2109" s="1260"/>
      <c r="Q2109" s="1260"/>
      <c r="R2109" s="1260"/>
      <c r="S2109" s="1259">
        <v>1</v>
      </c>
      <c r="T2109" s="1260"/>
      <c r="U2109" s="1260"/>
      <c r="V2109" s="1260"/>
      <c r="W2109" s="1259">
        <v>817</v>
      </c>
      <c r="X2109" s="1259">
        <v>1008</v>
      </c>
      <c r="Y2109" s="1259">
        <v>0</v>
      </c>
    </row>
    <row r="2110" spans="1:25">
      <c r="A2110" s="1350">
        <v>11202000474</v>
      </c>
      <c r="B2110" s="1260" t="s">
        <v>22930</v>
      </c>
      <c r="C2110" s="1260" t="s">
        <v>22931</v>
      </c>
      <c r="D2110" s="1260" t="s">
        <v>22932</v>
      </c>
      <c r="E2110" s="1260" t="s">
        <v>11426</v>
      </c>
      <c r="F2110" s="1260" t="s">
        <v>12466</v>
      </c>
      <c r="G2110" s="1260" t="s">
        <v>22933</v>
      </c>
      <c r="H2110" s="1260" t="s">
        <v>11153</v>
      </c>
      <c r="I2110" s="1260" t="s">
        <v>10976</v>
      </c>
      <c r="J2110" s="1259">
        <v>7430766</v>
      </c>
      <c r="K2110" s="1260" t="s">
        <v>11221</v>
      </c>
      <c r="L2110" s="1260" t="s">
        <v>11155</v>
      </c>
      <c r="M2110" s="1260" t="s">
        <v>1982</v>
      </c>
      <c r="N2110" s="1260" t="s">
        <v>14641</v>
      </c>
      <c r="O2110" s="1260" t="s">
        <v>22932</v>
      </c>
      <c r="P2110" s="1260" t="s">
        <v>22934</v>
      </c>
      <c r="Q2110" s="1260" t="s">
        <v>11206</v>
      </c>
      <c r="R2110" s="1260" t="s">
        <v>22934</v>
      </c>
      <c r="S2110" s="1259">
        <v>1</v>
      </c>
      <c r="T2110" s="1260" t="s">
        <v>22935</v>
      </c>
      <c r="U2110" s="1260" t="s">
        <v>11158</v>
      </c>
      <c r="V2110" s="1260" t="s">
        <v>11723</v>
      </c>
      <c r="W2110" s="1259">
        <v>0</v>
      </c>
      <c r="X2110" s="1259">
        <v>1007</v>
      </c>
      <c r="Y2110" s="1259">
        <v>0</v>
      </c>
    </row>
    <row r="2111" spans="1:25">
      <c r="A2111" s="1350">
        <v>11202000473</v>
      </c>
      <c r="B2111" s="1260" t="s">
        <v>22936</v>
      </c>
      <c r="C2111" s="1260" t="s">
        <v>22937</v>
      </c>
      <c r="D2111" s="1260" t="s">
        <v>22938</v>
      </c>
      <c r="E2111" s="1260" t="s">
        <v>13190</v>
      </c>
      <c r="F2111" s="1260" t="s">
        <v>22819</v>
      </c>
      <c r="G2111" s="1260" t="s">
        <v>22939</v>
      </c>
      <c r="H2111" s="1260" t="s">
        <v>11153</v>
      </c>
      <c r="I2111" s="1260" t="s">
        <v>11243</v>
      </c>
      <c r="J2111" s="1259">
        <v>7430765</v>
      </c>
      <c r="K2111" s="1260" t="s">
        <v>11221</v>
      </c>
      <c r="L2111" s="1260" t="s">
        <v>11155</v>
      </c>
      <c r="M2111" s="1260" t="s">
        <v>2416</v>
      </c>
      <c r="N2111" s="1260" t="s">
        <v>22940</v>
      </c>
      <c r="O2111" s="1260" t="s">
        <v>22938</v>
      </c>
      <c r="P2111" s="1260" t="s">
        <v>22941</v>
      </c>
      <c r="Q2111" s="1260" t="s">
        <v>11664</v>
      </c>
      <c r="R2111" s="1260" t="s">
        <v>22941</v>
      </c>
      <c r="S2111" s="1259">
        <v>1</v>
      </c>
      <c r="T2111" s="1260" t="s">
        <v>22942</v>
      </c>
      <c r="U2111" s="1260" t="s">
        <v>11247</v>
      </c>
      <c r="V2111" s="1260" t="s">
        <v>13097</v>
      </c>
      <c r="W2111" s="1259">
        <v>0</v>
      </c>
      <c r="X2111" s="1259">
        <v>1007</v>
      </c>
      <c r="Y2111" s="1259">
        <v>0</v>
      </c>
    </row>
    <row r="2112" spans="1:25">
      <c r="A2112" s="1350">
        <v>11202000472</v>
      </c>
      <c r="B2112" s="1260"/>
      <c r="C2112" s="1260" t="s">
        <v>22943</v>
      </c>
      <c r="D2112" s="1260" t="s">
        <v>22944</v>
      </c>
      <c r="E2112" s="1260" t="s">
        <v>11190</v>
      </c>
      <c r="F2112" s="1260" t="s">
        <v>12466</v>
      </c>
      <c r="G2112" s="1260" t="s">
        <v>22945</v>
      </c>
      <c r="H2112" s="1260" t="s">
        <v>11153</v>
      </c>
      <c r="I2112" s="1260" t="s">
        <v>10976</v>
      </c>
      <c r="J2112" s="1259">
        <v>7430764</v>
      </c>
      <c r="K2112" s="1260" t="s">
        <v>11375</v>
      </c>
      <c r="L2112" s="1260" t="s">
        <v>11155</v>
      </c>
      <c r="M2112" s="1260" t="s">
        <v>2531</v>
      </c>
      <c r="N2112" s="1260" t="s">
        <v>22946</v>
      </c>
      <c r="O2112" s="1260" t="s">
        <v>22944</v>
      </c>
      <c r="P2112" s="1260"/>
      <c r="Q2112" s="1260"/>
      <c r="R2112" s="1260" t="s">
        <v>22947</v>
      </c>
      <c r="S2112" s="1259">
        <v>1</v>
      </c>
      <c r="T2112" s="1260"/>
      <c r="U2112" s="1260" t="s">
        <v>11231</v>
      </c>
      <c r="V2112" s="1260" t="s">
        <v>12126</v>
      </c>
      <c r="W2112" s="1259">
        <v>40</v>
      </c>
      <c r="X2112" s="1259">
        <v>1008</v>
      </c>
      <c r="Y2112" s="1259">
        <v>0</v>
      </c>
    </row>
    <row r="2113" spans="1:25">
      <c r="A2113" s="1350">
        <v>11202000471</v>
      </c>
      <c r="B2113" s="1260"/>
      <c r="C2113" s="1260" t="s">
        <v>22948</v>
      </c>
      <c r="D2113" s="1260" t="s">
        <v>11447</v>
      </c>
      <c r="E2113" s="1260" t="s">
        <v>11353</v>
      </c>
      <c r="F2113" s="1260" t="s">
        <v>11242</v>
      </c>
      <c r="G2113" s="1260" t="s">
        <v>22949</v>
      </c>
      <c r="H2113" s="1260" t="s">
        <v>11153</v>
      </c>
      <c r="I2113" s="1260" t="s">
        <v>11243</v>
      </c>
      <c r="J2113" s="1259">
        <v>7430763</v>
      </c>
      <c r="K2113" s="1260" t="s">
        <v>11221</v>
      </c>
      <c r="L2113" s="1260" t="s">
        <v>11155</v>
      </c>
      <c r="M2113" s="1260" t="s">
        <v>262</v>
      </c>
      <c r="N2113" s="1260"/>
      <c r="O2113" s="1260" t="s">
        <v>11447</v>
      </c>
      <c r="P2113" s="1260"/>
      <c r="Q2113" s="1260" t="s">
        <v>17782</v>
      </c>
      <c r="R2113" s="1260"/>
      <c r="S2113" s="1259">
        <v>1</v>
      </c>
      <c r="T2113" s="1260"/>
      <c r="U2113" s="1260"/>
      <c r="V2113" s="1260"/>
      <c r="W2113" s="1259">
        <v>0</v>
      </c>
      <c r="X2113" s="1259">
        <v>1007</v>
      </c>
      <c r="Y2113" s="1259">
        <v>0</v>
      </c>
    </row>
    <row r="2114" spans="1:25">
      <c r="A2114" s="1350">
        <v>11202000470</v>
      </c>
      <c r="B2114" s="1260"/>
      <c r="C2114" s="1260" t="s">
        <v>22950</v>
      </c>
      <c r="D2114" s="1260" t="s">
        <v>2285</v>
      </c>
      <c r="E2114" s="1260" t="s">
        <v>11457</v>
      </c>
      <c r="F2114" s="1260" t="s">
        <v>14557</v>
      </c>
      <c r="G2114" s="1260" t="s">
        <v>22951</v>
      </c>
      <c r="H2114" s="1260" t="s">
        <v>11153</v>
      </c>
      <c r="I2114" s="1260" t="s">
        <v>10976</v>
      </c>
      <c r="J2114" s="1259">
        <v>7430762</v>
      </c>
      <c r="K2114" s="1260" t="s">
        <v>11221</v>
      </c>
      <c r="L2114" s="1260" t="s">
        <v>11155</v>
      </c>
      <c r="M2114" s="1260" t="s">
        <v>262</v>
      </c>
      <c r="N2114" s="1260"/>
      <c r="O2114" s="1260" t="s">
        <v>2285</v>
      </c>
      <c r="P2114" s="1260"/>
      <c r="Q2114" s="1260"/>
      <c r="R2114" s="1260"/>
      <c r="S2114" s="1259">
        <v>1</v>
      </c>
      <c r="T2114" s="1260"/>
      <c r="U2114" s="1260"/>
      <c r="V2114" s="1260"/>
      <c r="W2114" s="1259">
        <v>0</v>
      </c>
      <c r="X2114" s="1259">
        <v>1007</v>
      </c>
      <c r="Y2114" s="1259">
        <v>0</v>
      </c>
    </row>
    <row r="2115" spans="1:25">
      <c r="A2115" s="1350">
        <v>11202000469</v>
      </c>
      <c r="B2115" s="1260" t="s">
        <v>22952</v>
      </c>
      <c r="C2115" s="1260" t="s">
        <v>22953</v>
      </c>
      <c r="D2115" s="1260" t="s">
        <v>22954</v>
      </c>
      <c r="E2115" s="1260" t="s">
        <v>11426</v>
      </c>
      <c r="F2115" s="1260" t="s">
        <v>11242</v>
      </c>
      <c r="G2115" s="1260" t="s">
        <v>22955</v>
      </c>
      <c r="H2115" s="1260" t="s">
        <v>11153</v>
      </c>
      <c r="I2115" s="1260" t="s">
        <v>11243</v>
      </c>
      <c r="J2115" s="1259">
        <v>7430761</v>
      </c>
      <c r="K2115" s="1260" t="s">
        <v>11221</v>
      </c>
      <c r="L2115" s="1260" t="s">
        <v>11155</v>
      </c>
      <c r="M2115" s="1260" t="s">
        <v>2234</v>
      </c>
      <c r="N2115" s="1260" t="s">
        <v>22956</v>
      </c>
      <c r="O2115" s="1260" t="s">
        <v>22954</v>
      </c>
      <c r="P2115" s="1260" t="s">
        <v>22957</v>
      </c>
      <c r="Q2115" s="1260" t="s">
        <v>14279</v>
      </c>
      <c r="R2115" s="1260" t="s">
        <v>22957</v>
      </c>
      <c r="S2115" s="1259">
        <v>1</v>
      </c>
      <c r="T2115" s="1260" t="s">
        <v>22958</v>
      </c>
      <c r="U2115" s="1260" t="s">
        <v>11751</v>
      </c>
      <c r="V2115" s="1260" t="s">
        <v>15560</v>
      </c>
      <c r="W2115" s="1259">
        <v>0</v>
      </c>
      <c r="X2115" s="1259">
        <v>1007</v>
      </c>
      <c r="Y2115" s="1259">
        <v>0</v>
      </c>
    </row>
    <row r="2116" spans="1:25">
      <c r="A2116" s="1350">
        <v>11202000468</v>
      </c>
      <c r="B2116" s="1260"/>
      <c r="C2116" s="1260" t="s">
        <v>22959</v>
      </c>
      <c r="D2116" s="1260" t="s">
        <v>22960</v>
      </c>
      <c r="E2116" s="1260" t="s">
        <v>11461</v>
      </c>
      <c r="F2116" s="1260" t="s">
        <v>16334</v>
      </c>
      <c r="G2116" s="1260" t="s">
        <v>22961</v>
      </c>
      <c r="H2116" s="1260" t="s">
        <v>11153</v>
      </c>
      <c r="I2116" s="1260" t="s">
        <v>11164</v>
      </c>
      <c r="J2116" s="1259">
        <v>7430760</v>
      </c>
      <c r="K2116" s="1260" t="s">
        <v>11221</v>
      </c>
      <c r="L2116" s="1260" t="s">
        <v>11155</v>
      </c>
      <c r="M2116" s="1260" t="s">
        <v>262</v>
      </c>
      <c r="N2116" s="1260"/>
      <c r="O2116" s="1260" t="s">
        <v>22960</v>
      </c>
      <c r="P2116" s="1260"/>
      <c r="Q2116" s="1260"/>
      <c r="R2116" s="1260"/>
      <c r="S2116" s="1259">
        <v>1</v>
      </c>
      <c r="T2116" s="1260"/>
      <c r="U2116" s="1260"/>
      <c r="V2116" s="1260"/>
      <c r="W2116" s="1259">
        <v>0</v>
      </c>
      <c r="X2116" s="1259">
        <v>1007</v>
      </c>
      <c r="Y2116" s="1259">
        <v>0</v>
      </c>
    </row>
    <row r="2117" spans="1:25">
      <c r="A2117" s="1350">
        <v>11202000467</v>
      </c>
      <c r="B2117" s="1260"/>
      <c r="C2117" s="1260" t="s">
        <v>22962</v>
      </c>
      <c r="D2117" s="1260" t="s">
        <v>22963</v>
      </c>
      <c r="E2117" s="1260" t="s">
        <v>11668</v>
      </c>
      <c r="F2117" s="1260" t="s">
        <v>22964</v>
      </c>
      <c r="G2117" s="1260" t="s">
        <v>22965</v>
      </c>
      <c r="H2117" s="1260" t="s">
        <v>11153</v>
      </c>
      <c r="I2117" s="1260" t="s">
        <v>11164</v>
      </c>
      <c r="J2117" s="1259">
        <v>7430759</v>
      </c>
      <c r="K2117" s="1260" t="s">
        <v>11221</v>
      </c>
      <c r="L2117" s="1260" t="s">
        <v>11155</v>
      </c>
      <c r="M2117" s="1260" t="s">
        <v>2472</v>
      </c>
      <c r="N2117" s="1260" t="s">
        <v>22966</v>
      </c>
      <c r="O2117" s="1260" t="s">
        <v>22963</v>
      </c>
      <c r="P2117" s="1260"/>
      <c r="Q2117" s="1260"/>
      <c r="R2117" s="1260"/>
      <c r="S2117" s="1259">
        <v>1</v>
      </c>
      <c r="T2117" s="1260"/>
      <c r="U2117" s="1260" t="s">
        <v>11256</v>
      </c>
      <c r="V2117" s="1260" t="s">
        <v>13196</v>
      </c>
      <c r="W2117" s="1259">
        <v>0</v>
      </c>
      <c r="X2117" s="1259">
        <v>1007</v>
      </c>
      <c r="Y2117" s="1259">
        <v>0</v>
      </c>
    </row>
    <row r="2118" spans="1:25">
      <c r="A2118" s="1350">
        <v>11202000466</v>
      </c>
      <c r="B2118" s="1260"/>
      <c r="C2118" s="1260" t="s">
        <v>22967</v>
      </c>
      <c r="D2118" s="1260" t="s">
        <v>22968</v>
      </c>
      <c r="E2118" s="1260" t="s">
        <v>11509</v>
      </c>
      <c r="F2118" s="1260" t="s">
        <v>22805</v>
      </c>
      <c r="G2118" s="1260" t="s">
        <v>22969</v>
      </c>
      <c r="H2118" s="1260" t="s">
        <v>11153</v>
      </c>
      <c r="I2118" s="1260" t="s">
        <v>11164</v>
      </c>
      <c r="J2118" s="1259">
        <v>7430758</v>
      </c>
      <c r="K2118" s="1260" t="s">
        <v>11221</v>
      </c>
      <c r="L2118" s="1260" t="s">
        <v>11155</v>
      </c>
      <c r="M2118" s="1260" t="s">
        <v>1902</v>
      </c>
      <c r="N2118" s="1260" t="s">
        <v>17265</v>
      </c>
      <c r="O2118" s="1260" t="s">
        <v>22968</v>
      </c>
      <c r="P2118" s="1260" t="s">
        <v>11192</v>
      </c>
      <c r="Q2118" s="1260"/>
      <c r="R2118" s="1260"/>
      <c r="S2118" s="1259">
        <v>1</v>
      </c>
      <c r="T2118" s="1260"/>
      <c r="U2118" s="1260" t="s">
        <v>11405</v>
      </c>
      <c r="V2118" s="1260" t="s">
        <v>11744</v>
      </c>
      <c r="W2118" s="1259">
        <v>0</v>
      </c>
      <c r="X2118" s="1259">
        <v>1007</v>
      </c>
      <c r="Y2118" s="1259">
        <v>0</v>
      </c>
    </row>
    <row r="2119" spans="1:25">
      <c r="A2119" s="1350">
        <v>11202000465</v>
      </c>
      <c r="B2119" s="1260" t="s">
        <v>22970</v>
      </c>
      <c r="C2119" s="1260" t="s">
        <v>22971</v>
      </c>
      <c r="D2119" s="1260" t="s">
        <v>22972</v>
      </c>
      <c r="E2119" s="1260" t="s">
        <v>11426</v>
      </c>
      <c r="F2119" s="1260" t="s">
        <v>11176</v>
      </c>
      <c r="G2119" s="1260" t="s">
        <v>22973</v>
      </c>
      <c r="H2119" s="1260" t="s">
        <v>11153</v>
      </c>
      <c r="I2119" s="1260" t="s">
        <v>11177</v>
      </c>
      <c r="J2119" s="1259">
        <v>7430757</v>
      </c>
      <c r="K2119" s="1260" t="s">
        <v>11221</v>
      </c>
      <c r="L2119" s="1260" t="s">
        <v>11155</v>
      </c>
      <c r="M2119" s="1260" t="s">
        <v>2361</v>
      </c>
      <c r="N2119" s="1260" t="s">
        <v>22974</v>
      </c>
      <c r="O2119" s="1260" t="s">
        <v>22972</v>
      </c>
      <c r="P2119" s="1260" t="s">
        <v>22975</v>
      </c>
      <c r="Q2119" s="1260" t="s">
        <v>12131</v>
      </c>
      <c r="R2119" s="1260" t="s">
        <v>22976</v>
      </c>
      <c r="S2119" s="1259">
        <v>1</v>
      </c>
      <c r="T2119" s="1260" t="s">
        <v>22977</v>
      </c>
      <c r="U2119" s="1260" t="s">
        <v>11751</v>
      </c>
      <c r="V2119" s="1260" t="s">
        <v>17686</v>
      </c>
      <c r="W2119" s="1259">
        <v>0</v>
      </c>
      <c r="X2119" s="1259">
        <v>1007</v>
      </c>
      <c r="Y2119" s="1259">
        <v>0</v>
      </c>
    </row>
    <row r="2120" spans="1:25">
      <c r="A2120" s="1350">
        <v>11202000464</v>
      </c>
      <c r="B2120" s="1260"/>
      <c r="C2120" s="1260" t="s">
        <v>22978</v>
      </c>
      <c r="D2120" s="1260" t="s">
        <v>22979</v>
      </c>
      <c r="E2120" s="1260" t="s">
        <v>12568</v>
      </c>
      <c r="F2120" s="1260" t="s">
        <v>22980</v>
      </c>
      <c r="G2120" s="1260" t="s">
        <v>22981</v>
      </c>
      <c r="H2120" s="1260" t="s">
        <v>11153</v>
      </c>
      <c r="I2120" s="1260" t="s">
        <v>11243</v>
      </c>
      <c r="J2120" s="1259">
        <v>7430756</v>
      </c>
      <c r="K2120" s="1260" t="s">
        <v>11221</v>
      </c>
      <c r="L2120" s="1260" t="s">
        <v>11155</v>
      </c>
      <c r="M2120" s="1260" t="s">
        <v>262</v>
      </c>
      <c r="N2120" s="1260"/>
      <c r="O2120" s="1260" t="s">
        <v>22979</v>
      </c>
      <c r="P2120" s="1260"/>
      <c r="Q2120" s="1260"/>
      <c r="R2120" s="1260"/>
      <c r="S2120" s="1259">
        <v>1</v>
      </c>
      <c r="T2120" s="1260"/>
      <c r="U2120" s="1260"/>
      <c r="V2120" s="1260"/>
      <c r="W2120" s="1259">
        <v>0</v>
      </c>
      <c r="X2120" s="1259">
        <v>1007</v>
      </c>
      <c r="Y2120" s="1259">
        <v>0</v>
      </c>
    </row>
    <row r="2121" spans="1:25">
      <c r="A2121" s="1350">
        <v>11202000463</v>
      </c>
      <c r="B2121" s="1260" t="s">
        <v>22982</v>
      </c>
      <c r="C2121" s="1260" t="s">
        <v>22978</v>
      </c>
      <c r="D2121" s="1260" t="s">
        <v>22983</v>
      </c>
      <c r="E2121" s="1260" t="s">
        <v>11311</v>
      </c>
      <c r="F2121" s="1260"/>
      <c r="G2121" s="1260"/>
      <c r="H2121" s="1260" t="s">
        <v>11153</v>
      </c>
      <c r="I2121" s="1260" t="s">
        <v>10976</v>
      </c>
      <c r="J2121" s="1259">
        <v>7430755</v>
      </c>
      <c r="K2121" s="1260" t="s">
        <v>11221</v>
      </c>
      <c r="L2121" s="1260" t="s">
        <v>11275</v>
      </c>
      <c r="M2121" s="1260" t="s">
        <v>2285</v>
      </c>
      <c r="N2121" s="1260" t="s">
        <v>22984</v>
      </c>
      <c r="O2121" s="1260" t="s">
        <v>22983</v>
      </c>
      <c r="P2121" s="1260"/>
      <c r="Q2121" s="1260" t="s">
        <v>22985</v>
      </c>
      <c r="R2121" s="1260" t="s">
        <v>22986</v>
      </c>
      <c r="S2121" s="1259">
        <v>1</v>
      </c>
      <c r="T2121" s="1260"/>
      <c r="U2121" s="1260" t="s">
        <v>11231</v>
      </c>
      <c r="V2121" s="1260" t="s">
        <v>18767</v>
      </c>
      <c r="W2121" s="1259">
        <v>0</v>
      </c>
      <c r="X2121" s="1259">
        <v>1007</v>
      </c>
      <c r="Y2121" s="1259">
        <v>2</v>
      </c>
    </row>
    <row r="2122" spans="1:25">
      <c r="A2122" s="1350">
        <v>11202000462</v>
      </c>
      <c r="B2122" s="1260" t="s">
        <v>22987</v>
      </c>
      <c r="C2122" s="1260" t="s">
        <v>22978</v>
      </c>
      <c r="D2122" s="1260" t="s">
        <v>22988</v>
      </c>
      <c r="E2122" s="1260" t="s">
        <v>11311</v>
      </c>
      <c r="F2122" s="1260" t="s">
        <v>22989</v>
      </c>
      <c r="G2122" s="1260" t="s">
        <v>22990</v>
      </c>
      <c r="H2122" s="1260" t="s">
        <v>11153</v>
      </c>
      <c r="I2122" s="1260" t="s">
        <v>10976</v>
      </c>
      <c r="J2122" s="1259">
        <v>7430754</v>
      </c>
      <c r="K2122" s="1260" t="s">
        <v>11375</v>
      </c>
      <c r="L2122" s="1260" t="s">
        <v>11385</v>
      </c>
      <c r="M2122" s="1260" t="s">
        <v>2285</v>
      </c>
      <c r="N2122" s="1260" t="s">
        <v>22984</v>
      </c>
      <c r="O2122" s="1260" t="s">
        <v>22988</v>
      </c>
      <c r="P2122" s="1260" t="s">
        <v>22991</v>
      </c>
      <c r="Q2122" s="1260" t="s">
        <v>12131</v>
      </c>
      <c r="R2122" s="1260" t="s">
        <v>22992</v>
      </c>
      <c r="S2122" s="1259">
        <v>1</v>
      </c>
      <c r="T2122" s="1260" t="s">
        <v>22993</v>
      </c>
      <c r="U2122" s="1260" t="s">
        <v>11231</v>
      </c>
      <c r="V2122" s="1260" t="s">
        <v>18767</v>
      </c>
      <c r="W2122" s="1259">
        <v>19</v>
      </c>
      <c r="X2122" s="1259">
        <v>1008</v>
      </c>
      <c r="Y2122" s="1259">
        <v>1</v>
      </c>
    </row>
    <row r="2123" spans="1:25">
      <c r="A2123" s="1350">
        <v>11202000461</v>
      </c>
      <c r="B2123" s="1260" t="s">
        <v>22994</v>
      </c>
      <c r="C2123" s="1260" t="s">
        <v>22962</v>
      </c>
      <c r="D2123" s="1260" t="s">
        <v>22995</v>
      </c>
      <c r="E2123" s="1260" t="s">
        <v>11426</v>
      </c>
      <c r="F2123" s="1260" t="s">
        <v>11176</v>
      </c>
      <c r="G2123" s="1260" t="s">
        <v>22996</v>
      </c>
      <c r="H2123" s="1260" t="s">
        <v>11153</v>
      </c>
      <c r="I2123" s="1260" t="s">
        <v>11177</v>
      </c>
      <c r="J2123" s="1259">
        <v>7430753</v>
      </c>
      <c r="K2123" s="1260" t="s">
        <v>11221</v>
      </c>
      <c r="L2123" s="1260" t="s">
        <v>11155</v>
      </c>
      <c r="M2123" s="1260" t="s">
        <v>2241</v>
      </c>
      <c r="N2123" s="1260" t="s">
        <v>22997</v>
      </c>
      <c r="O2123" s="1260" t="s">
        <v>22995</v>
      </c>
      <c r="P2123" s="1260" t="s">
        <v>22998</v>
      </c>
      <c r="Q2123" s="1260" t="s">
        <v>22999</v>
      </c>
      <c r="R2123" s="1260" t="s">
        <v>22998</v>
      </c>
      <c r="S2123" s="1259">
        <v>1</v>
      </c>
      <c r="T2123" s="1260" t="s">
        <v>23000</v>
      </c>
      <c r="U2123" s="1260" t="s">
        <v>11182</v>
      </c>
      <c r="V2123" s="1260" t="s">
        <v>11956</v>
      </c>
      <c r="W2123" s="1259">
        <v>0</v>
      </c>
      <c r="X2123" s="1259">
        <v>1007</v>
      </c>
      <c r="Y2123" s="1259">
        <v>0</v>
      </c>
    </row>
    <row r="2124" spans="1:25">
      <c r="A2124" s="1350">
        <v>11202000460</v>
      </c>
      <c r="B2124" s="1260" t="s">
        <v>23001</v>
      </c>
      <c r="C2124" s="1260" t="s">
        <v>23002</v>
      </c>
      <c r="D2124" s="1260" t="s">
        <v>23003</v>
      </c>
      <c r="E2124" s="1260" t="s">
        <v>11426</v>
      </c>
      <c r="F2124" s="1260" t="s">
        <v>23004</v>
      </c>
      <c r="G2124" s="1260" t="s">
        <v>23005</v>
      </c>
      <c r="H2124" s="1260" t="s">
        <v>11153</v>
      </c>
      <c r="I2124" s="1260" t="s">
        <v>10976</v>
      </c>
      <c r="J2124" s="1259">
        <v>7430752</v>
      </c>
      <c r="K2124" s="1260" t="s">
        <v>11221</v>
      </c>
      <c r="L2124" s="1260" t="s">
        <v>11155</v>
      </c>
      <c r="M2124" s="1260" t="s">
        <v>1945</v>
      </c>
      <c r="N2124" s="1260" t="s">
        <v>23006</v>
      </c>
      <c r="O2124" s="1260" t="s">
        <v>23003</v>
      </c>
      <c r="P2124" s="1260" t="s">
        <v>23007</v>
      </c>
      <c r="Q2124" s="1260" t="s">
        <v>12858</v>
      </c>
      <c r="R2124" s="1260" t="s">
        <v>23007</v>
      </c>
      <c r="S2124" s="1259">
        <v>1</v>
      </c>
      <c r="T2124" s="1260" t="s">
        <v>23008</v>
      </c>
      <c r="U2124" s="1260" t="s">
        <v>11396</v>
      </c>
      <c r="V2124" s="1260" t="s">
        <v>11737</v>
      </c>
      <c r="W2124" s="1259">
        <v>0</v>
      </c>
      <c r="X2124" s="1259">
        <v>1007</v>
      </c>
      <c r="Y2124" s="1259">
        <v>0</v>
      </c>
    </row>
    <row r="2125" spans="1:25">
      <c r="A2125" s="1350">
        <v>11202000459</v>
      </c>
      <c r="B2125" s="1260"/>
      <c r="C2125" s="1260" t="s">
        <v>22967</v>
      </c>
      <c r="D2125" s="1260" t="s">
        <v>23009</v>
      </c>
      <c r="E2125" s="1260" t="s">
        <v>11353</v>
      </c>
      <c r="F2125" s="1260" t="s">
        <v>23010</v>
      </c>
      <c r="G2125" s="1260" t="s">
        <v>23011</v>
      </c>
      <c r="H2125" s="1260" t="s">
        <v>11153</v>
      </c>
      <c r="I2125" s="1260" t="s">
        <v>10976</v>
      </c>
      <c r="J2125" s="1259">
        <v>7430751</v>
      </c>
      <c r="K2125" s="1260" t="s">
        <v>11221</v>
      </c>
      <c r="L2125" s="1260" t="s">
        <v>11155</v>
      </c>
      <c r="M2125" s="1260" t="s">
        <v>262</v>
      </c>
      <c r="N2125" s="1260"/>
      <c r="O2125" s="1260" t="s">
        <v>23009</v>
      </c>
      <c r="P2125" s="1260"/>
      <c r="Q2125" s="1260"/>
      <c r="R2125" s="1260"/>
      <c r="S2125" s="1259">
        <v>1</v>
      </c>
      <c r="T2125" s="1260"/>
      <c r="U2125" s="1260"/>
      <c r="V2125" s="1260"/>
      <c r="W2125" s="1259">
        <v>0</v>
      </c>
      <c r="X2125" s="1259">
        <v>1007</v>
      </c>
      <c r="Y2125" s="1259">
        <v>0</v>
      </c>
    </row>
    <row r="2126" spans="1:25">
      <c r="A2126" s="1350">
        <v>11202000458</v>
      </c>
      <c r="B2126" s="1260" t="s">
        <v>23012</v>
      </c>
      <c r="C2126" s="1260" t="s">
        <v>23013</v>
      </c>
      <c r="D2126" s="1260" t="s">
        <v>23014</v>
      </c>
      <c r="E2126" s="1260" t="s">
        <v>11419</v>
      </c>
      <c r="F2126" s="1260" t="s">
        <v>11176</v>
      </c>
      <c r="G2126" s="1260" t="s">
        <v>23015</v>
      </c>
      <c r="H2126" s="1260" t="s">
        <v>11153</v>
      </c>
      <c r="I2126" s="1260" t="s">
        <v>11177</v>
      </c>
      <c r="J2126" s="1259">
        <v>7430750</v>
      </c>
      <c r="K2126" s="1260" t="s">
        <v>11221</v>
      </c>
      <c r="L2126" s="1260" t="s">
        <v>11155</v>
      </c>
      <c r="M2126" s="1260" t="s">
        <v>2138</v>
      </c>
      <c r="N2126" s="1260" t="s">
        <v>23016</v>
      </c>
      <c r="O2126" s="1260" t="s">
        <v>23014</v>
      </c>
      <c r="P2126" s="1260" t="s">
        <v>23017</v>
      </c>
      <c r="Q2126" s="1260" t="s">
        <v>18815</v>
      </c>
      <c r="R2126" s="1260" t="s">
        <v>23018</v>
      </c>
      <c r="S2126" s="1259">
        <v>1</v>
      </c>
      <c r="T2126" s="1260" t="s">
        <v>23019</v>
      </c>
      <c r="U2126" s="1260" t="s">
        <v>11209</v>
      </c>
      <c r="V2126" s="1260" t="s">
        <v>13828</v>
      </c>
      <c r="W2126" s="1259">
        <v>0</v>
      </c>
      <c r="X2126" s="1259">
        <v>1007</v>
      </c>
      <c r="Y2126" s="1259">
        <v>0</v>
      </c>
    </row>
    <row r="2127" spans="1:25">
      <c r="A2127" s="1350">
        <v>11202000457</v>
      </c>
      <c r="B2127" s="1260" t="s">
        <v>23020</v>
      </c>
      <c r="C2127" s="1260" t="s">
        <v>23021</v>
      </c>
      <c r="D2127" s="1260" t="s">
        <v>23022</v>
      </c>
      <c r="E2127" s="1260" t="s">
        <v>13190</v>
      </c>
      <c r="F2127" s="1260" t="s">
        <v>11709</v>
      </c>
      <c r="G2127" s="1260" t="s">
        <v>23023</v>
      </c>
      <c r="H2127" s="1260" t="s">
        <v>11153</v>
      </c>
      <c r="I2127" s="1260" t="s">
        <v>10977</v>
      </c>
      <c r="J2127" s="1259">
        <v>7430749</v>
      </c>
      <c r="K2127" s="1260" t="s">
        <v>11221</v>
      </c>
      <c r="L2127" s="1260" t="s">
        <v>11155</v>
      </c>
      <c r="M2127" s="1260" t="s">
        <v>2611</v>
      </c>
      <c r="N2127" s="1260" t="s">
        <v>23024</v>
      </c>
      <c r="O2127" s="1260" t="s">
        <v>23022</v>
      </c>
      <c r="P2127" s="1260" t="s">
        <v>23025</v>
      </c>
      <c r="Q2127" s="1260" t="s">
        <v>16742</v>
      </c>
      <c r="R2127" s="1260" t="s">
        <v>23025</v>
      </c>
      <c r="S2127" s="1259">
        <v>1</v>
      </c>
      <c r="T2127" s="1260" t="s">
        <v>23026</v>
      </c>
      <c r="U2127" s="1260" t="s">
        <v>15806</v>
      </c>
      <c r="V2127" s="1260" t="s">
        <v>23027</v>
      </c>
      <c r="W2127" s="1259">
        <v>0</v>
      </c>
      <c r="X2127" s="1259">
        <v>1007</v>
      </c>
      <c r="Y2127" s="1259">
        <v>0</v>
      </c>
    </row>
    <row r="2128" spans="1:25">
      <c r="A2128" s="1350">
        <v>11202000456</v>
      </c>
      <c r="B2128" s="1260" t="s">
        <v>23028</v>
      </c>
      <c r="C2128" s="1260" t="s">
        <v>23029</v>
      </c>
      <c r="D2128" s="1260" t="s">
        <v>23030</v>
      </c>
      <c r="E2128" s="1260" t="s">
        <v>11426</v>
      </c>
      <c r="F2128" s="1260" t="s">
        <v>11176</v>
      </c>
      <c r="G2128" s="1260" t="s">
        <v>23031</v>
      </c>
      <c r="H2128" s="1260" t="s">
        <v>11153</v>
      </c>
      <c r="I2128" s="1260" t="s">
        <v>11177</v>
      </c>
      <c r="J2128" s="1259">
        <v>7430748</v>
      </c>
      <c r="K2128" s="1260" t="s">
        <v>11221</v>
      </c>
      <c r="L2128" s="1260" t="s">
        <v>11155</v>
      </c>
      <c r="M2128" s="1260" t="s">
        <v>1654</v>
      </c>
      <c r="N2128" s="1260" t="s">
        <v>23032</v>
      </c>
      <c r="O2128" s="1260" t="s">
        <v>23030</v>
      </c>
      <c r="P2128" s="1260" t="s">
        <v>23033</v>
      </c>
      <c r="Q2128" s="1260" t="s">
        <v>11953</v>
      </c>
      <c r="R2128" s="1260" t="s">
        <v>23034</v>
      </c>
      <c r="S2128" s="1259">
        <v>1</v>
      </c>
      <c r="T2128" s="1260" t="s">
        <v>23035</v>
      </c>
      <c r="U2128" s="1260" t="s">
        <v>11182</v>
      </c>
      <c r="V2128" s="1260" t="s">
        <v>12041</v>
      </c>
      <c r="W2128" s="1259">
        <v>0</v>
      </c>
      <c r="X2128" s="1259">
        <v>1007</v>
      </c>
      <c r="Y2128" s="1259">
        <v>0</v>
      </c>
    </row>
    <row r="2129" spans="1:25">
      <c r="A2129" s="1350">
        <v>11202000455</v>
      </c>
      <c r="B2129" s="1260"/>
      <c r="C2129" s="1260" t="s">
        <v>23036</v>
      </c>
      <c r="D2129" s="1260" t="s">
        <v>23037</v>
      </c>
      <c r="E2129" s="1260" t="s">
        <v>11162</v>
      </c>
      <c r="F2129" s="1260" t="s">
        <v>11440</v>
      </c>
      <c r="G2129" s="1260" t="s">
        <v>23038</v>
      </c>
      <c r="H2129" s="1260" t="s">
        <v>11153</v>
      </c>
      <c r="I2129" s="1260" t="s">
        <v>11177</v>
      </c>
      <c r="J2129" s="1259">
        <v>7430747</v>
      </c>
      <c r="K2129" s="1260" t="s">
        <v>11221</v>
      </c>
      <c r="L2129" s="1260" t="s">
        <v>11155</v>
      </c>
      <c r="M2129" s="1260" t="s">
        <v>2576</v>
      </c>
      <c r="N2129" s="1260" t="s">
        <v>23039</v>
      </c>
      <c r="O2129" s="1260" t="s">
        <v>23037</v>
      </c>
      <c r="P2129" s="1260"/>
      <c r="Q2129" s="1260"/>
      <c r="R2129" s="1260" t="s">
        <v>23040</v>
      </c>
      <c r="S2129" s="1259">
        <v>1</v>
      </c>
      <c r="T2129" s="1260"/>
      <c r="U2129" s="1260" t="s">
        <v>11193</v>
      </c>
      <c r="V2129" s="1260" t="s">
        <v>11997</v>
      </c>
      <c r="W2129" s="1259">
        <v>0</v>
      </c>
      <c r="X2129" s="1259">
        <v>1007</v>
      </c>
      <c r="Y2129" s="1259">
        <v>0</v>
      </c>
    </row>
    <row r="2130" spans="1:25">
      <c r="A2130" s="1350">
        <v>11202000454</v>
      </c>
      <c r="B2130" s="1260"/>
      <c r="C2130" s="1260" t="s">
        <v>23041</v>
      </c>
      <c r="D2130" s="1260" t="s">
        <v>11164</v>
      </c>
      <c r="E2130" s="1260" t="s">
        <v>19484</v>
      </c>
      <c r="F2130" s="1260" t="s">
        <v>23042</v>
      </c>
      <c r="G2130" s="1260" t="s">
        <v>23043</v>
      </c>
      <c r="H2130" s="1260" t="s">
        <v>11153</v>
      </c>
      <c r="I2130" s="1260" t="s">
        <v>11164</v>
      </c>
      <c r="J2130" s="1259">
        <v>7430746</v>
      </c>
      <c r="K2130" s="1260" t="s">
        <v>11221</v>
      </c>
      <c r="L2130" s="1260" t="s">
        <v>11155</v>
      </c>
      <c r="M2130" s="1260" t="s">
        <v>262</v>
      </c>
      <c r="N2130" s="1260"/>
      <c r="O2130" s="1260" t="s">
        <v>11164</v>
      </c>
      <c r="P2130" s="1260"/>
      <c r="Q2130" s="1260"/>
      <c r="R2130" s="1260"/>
      <c r="S2130" s="1259">
        <v>1</v>
      </c>
      <c r="T2130" s="1260"/>
      <c r="U2130" s="1260"/>
      <c r="V2130" s="1260"/>
      <c r="W2130" s="1259">
        <v>0</v>
      </c>
      <c r="X2130" s="1259">
        <v>1007</v>
      </c>
      <c r="Y2130" s="1259">
        <v>0</v>
      </c>
    </row>
    <row r="2131" spans="1:25">
      <c r="A2131" s="1350">
        <v>11202000453</v>
      </c>
      <c r="B2131" s="1260"/>
      <c r="C2131" s="1260" t="s">
        <v>23044</v>
      </c>
      <c r="D2131" s="1260" t="s">
        <v>21368</v>
      </c>
      <c r="E2131" s="1260" t="s">
        <v>11284</v>
      </c>
      <c r="F2131" s="1260" t="s">
        <v>16046</v>
      </c>
      <c r="G2131" s="1260" t="s">
        <v>23045</v>
      </c>
      <c r="H2131" s="1260" t="s">
        <v>11153</v>
      </c>
      <c r="I2131" s="1260" t="s">
        <v>11164</v>
      </c>
      <c r="J2131" s="1259">
        <v>7430745</v>
      </c>
      <c r="K2131" s="1260" t="s">
        <v>11221</v>
      </c>
      <c r="L2131" s="1260" t="s">
        <v>11155</v>
      </c>
      <c r="M2131" s="1260" t="s">
        <v>262</v>
      </c>
      <c r="N2131" s="1260"/>
      <c r="O2131" s="1260" t="s">
        <v>21368</v>
      </c>
      <c r="P2131" s="1260"/>
      <c r="Q2131" s="1260" t="s">
        <v>11658</v>
      </c>
      <c r="R2131" s="1260" t="s">
        <v>23046</v>
      </c>
      <c r="S2131" s="1259">
        <v>1</v>
      </c>
      <c r="T2131" s="1260"/>
      <c r="U2131" s="1260"/>
      <c r="V2131" s="1260"/>
      <c r="W2131" s="1259">
        <v>0</v>
      </c>
      <c r="X2131" s="1259">
        <v>1007</v>
      </c>
      <c r="Y2131" s="1259">
        <v>0</v>
      </c>
    </row>
    <row r="2132" spans="1:25">
      <c r="A2132" s="1350">
        <v>11202000452</v>
      </c>
      <c r="B2132" s="1260" t="s">
        <v>23047</v>
      </c>
      <c r="C2132" s="1260" t="s">
        <v>23048</v>
      </c>
      <c r="D2132" s="1260" t="s">
        <v>23049</v>
      </c>
      <c r="E2132" s="1260" t="s">
        <v>11509</v>
      </c>
      <c r="F2132" s="1260" t="s">
        <v>11440</v>
      </c>
      <c r="G2132" s="1260"/>
      <c r="H2132" s="1260" t="s">
        <v>11153</v>
      </c>
      <c r="I2132" s="1260" t="s">
        <v>11177</v>
      </c>
      <c r="J2132" s="1259">
        <v>7430744</v>
      </c>
      <c r="K2132" s="1260" t="s">
        <v>11221</v>
      </c>
      <c r="L2132" s="1260" t="s">
        <v>11275</v>
      </c>
      <c r="M2132" s="1260" t="s">
        <v>2542</v>
      </c>
      <c r="N2132" s="1260" t="s">
        <v>23050</v>
      </c>
      <c r="O2132" s="1260" t="s">
        <v>23049</v>
      </c>
      <c r="P2132" s="1260" t="s">
        <v>23051</v>
      </c>
      <c r="Q2132" s="1260" t="s">
        <v>11367</v>
      </c>
      <c r="R2132" s="1260" t="s">
        <v>23051</v>
      </c>
      <c r="S2132" s="1259">
        <v>1</v>
      </c>
      <c r="T2132" s="1260" t="s">
        <v>23052</v>
      </c>
      <c r="U2132" s="1260" t="s">
        <v>11269</v>
      </c>
      <c r="V2132" s="1260" t="s">
        <v>11342</v>
      </c>
      <c r="W2132" s="1259">
        <v>0</v>
      </c>
      <c r="X2132" s="1259">
        <v>1007</v>
      </c>
      <c r="Y2132" s="1259">
        <v>2</v>
      </c>
    </row>
    <row r="2133" spans="1:25">
      <c r="A2133" s="1350">
        <v>11202000451</v>
      </c>
      <c r="B2133" s="1260" t="s">
        <v>23053</v>
      </c>
      <c r="C2133" s="1260" t="s">
        <v>23054</v>
      </c>
      <c r="D2133" s="1260" t="s">
        <v>23055</v>
      </c>
      <c r="E2133" s="1260" t="s">
        <v>11311</v>
      </c>
      <c r="F2133" s="1260" t="s">
        <v>11440</v>
      </c>
      <c r="G2133" s="1260"/>
      <c r="H2133" s="1260" t="s">
        <v>11153</v>
      </c>
      <c r="I2133" s="1260" t="s">
        <v>11177</v>
      </c>
      <c r="J2133" s="1259">
        <v>7430743</v>
      </c>
      <c r="K2133" s="1260" t="s">
        <v>11221</v>
      </c>
      <c r="L2133" s="1260" t="s">
        <v>11275</v>
      </c>
      <c r="M2133" s="1260" t="s">
        <v>2542</v>
      </c>
      <c r="N2133" s="1260" t="s">
        <v>23056</v>
      </c>
      <c r="O2133" s="1260" t="s">
        <v>23055</v>
      </c>
      <c r="P2133" s="1260"/>
      <c r="Q2133" s="1260" t="s">
        <v>11658</v>
      </c>
      <c r="R2133" s="1260" t="s">
        <v>23057</v>
      </c>
      <c r="S2133" s="1259">
        <v>1</v>
      </c>
      <c r="T2133" s="1260" t="s">
        <v>12132</v>
      </c>
      <c r="U2133" s="1260" t="s">
        <v>11269</v>
      </c>
      <c r="V2133" s="1260" t="s">
        <v>12998</v>
      </c>
      <c r="W2133" s="1259">
        <v>0</v>
      </c>
      <c r="X2133" s="1259">
        <v>1007</v>
      </c>
      <c r="Y2133" s="1259">
        <v>2</v>
      </c>
    </row>
    <row r="2134" spans="1:25">
      <c r="A2134" s="1350">
        <v>11202000450</v>
      </c>
      <c r="B2134" s="1260" t="s">
        <v>23058</v>
      </c>
      <c r="C2134" s="1260" t="s">
        <v>23059</v>
      </c>
      <c r="D2134" s="1260" t="s">
        <v>23060</v>
      </c>
      <c r="E2134" s="1260" t="s">
        <v>11311</v>
      </c>
      <c r="F2134" s="1260" t="s">
        <v>11440</v>
      </c>
      <c r="G2134" s="1260"/>
      <c r="H2134" s="1260" t="s">
        <v>11153</v>
      </c>
      <c r="I2134" s="1260" t="s">
        <v>11177</v>
      </c>
      <c r="J2134" s="1259">
        <v>7430742</v>
      </c>
      <c r="K2134" s="1260" t="s">
        <v>11221</v>
      </c>
      <c r="L2134" s="1260" t="s">
        <v>11275</v>
      </c>
      <c r="M2134" s="1260" t="s">
        <v>2542</v>
      </c>
      <c r="N2134" s="1260" t="s">
        <v>23061</v>
      </c>
      <c r="O2134" s="1260" t="s">
        <v>23060</v>
      </c>
      <c r="P2134" s="1260"/>
      <c r="Q2134" s="1260" t="s">
        <v>23062</v>
      </c>
      <c r="R2134" s="1260" t="s">
        <v>23063</v>
      </c>
      <c r="S2134" s="1259">
        <v>1</v>
      </c>
      <c r="T2134" s="1260" t="s">
        <v>12132</v>
      </c>
      <c r="U2134" s="1260" t="s">
        <v>11269</v>
      </c>
      <c r="V2134" s="1260" t="s">
        <v>12998</v>
      </c>
      <c r="W2134" s="1259">
        <v>0</v>
      </c>
      <c r="X2134" s="1259">
        <v>1007</v>
      </c>
      <c r="Y2134" s="1259">
        <v>2</v>
      </c>
    </row>
    <row r="2135" spans="1:25">
      <c r="A2135" s="1350">
        <v>11202000449</v>
      </c>
      <c r="B2135" s="1260"/>
      <c r="C2135" s="1260" t="s">
        <v>23064</v>
      </c>
      <c r="D2135" s="1260" t="s">
        <v>23065</v>
      </c>
      <c r="E2135" s="1260" t="s">
        <v>11353</v>
      </c>
      <c r="F2135" s="1260" t="s">
        <v>11440</v>
      </c>
      <c r="G2135" s="1260" t="s">
        <v>23066</v>
      </c>
      <c r="H2135" s="1260" t="s">
        <v>11153</v>
      </c>
      <c r="I2135" s="1260" t="s">
        <v>11177</v>
      </c>
      <c r="J2135" s="1259">
        <v>7430741</v>
      </c>
      <c r="K2135" s="1260" t="s">
        <v>11221</v>
      </c>
      <c r="L2135" s="1260" t="s">
        <v>11385</v>
      </c>
      <c r="M2135" s="1260" t="s">
        <v>262</v>
      </c>
      <c r="N2135" s="1260"/>
      <c r="O2135" s="1260" t="s">
        <v>23065</v>
      </c>
      <c r="P2135" s="1260"/>
      <c r="Q2135" s="1260"/>
      <c r="R2135" s="1260"/>
      <c r="S2135" s="1259">
        <v>1</v>
      </c>
      <c r="T2135" s="1260"/>
      <c r="U2135" s="1260"/>
      <c r="V2135" s="1260"/>
      <c r="W2135" s="1259">
        <v>0</v>
      </c>
      <c r="X2135" s="1259">
        <v>1007</v>
      </c>
      <c r="Y2135" s="1259">
        <v>1</v>
      </c>
    </row>
    <row r="2136" spans="1:25">
      <c r="A2136" s="1350">
        <v>11202000448</v>
      </c>
      <c r="B2136" s="1260"/>
      <c r="C2136" s="1260" t="s">
        <v>23067</v>
      </c>
      <c r="D2136" s="1260" t="s">
        <v>23068</v>
      </c>
      <c r="E2136" s="1260" t="s">
        <v>11560</v>
      </c>
      <c r="F2136" s="1260" t="s">
        <v>11440</v>
      </c>
      <c r="G2136" s="1260" t="s">
        <v>23069</v>
      </c>
      <c r="H2136" s="1260" t="s">
        <v>11153</v>
      </c>
      <c r="I2136" s="1260" t="s">
        <v>11177</v>
      </c>
      <c r="J2136" s="1259">
        <v>7430740</v>
      </c>
      <c r="K2136" s="1260" t="s">
        <v>11221</v>
      </c>
      <c r="L2136" s="1260" t="s">
        <v>11155</v>
      </c>
      <c r="M2136" s="1260" t="s">
        <v>2135</v>
      </c>
      <c r="N2136" s="1260" t="s">
        <v>23070</v>
      </c>
      <c r="O2136" s="1260" t="s">
        <v>23068</v>
      </c>
      <c r="P2136" s="1259">
        <v>7713862</v>
      </c>
      <c r="Q2136" s="1260"/>
      <c r="R2136" s="1260" t="s">
        <v>23071</v>
      </c>
      <c r="S2136" s="1259">
        <v>1</v>
      </c>
      <c r="T2136" s="1260"/>
      <c r="U2136" s="1260" t="s">
        <v>11269</v>
      </c>
      <c r="V2136" s="1260" t="s">
        <v>11620</v>
      </c>
      <c r="W2136" s="1259">
        <v>0</v>
      </c>
      <c r="X2136" s="1259">
        <v>1007</v>
      </c>
      <c r="Y2136" s="1259">
        <v>0</v>
      </c>
    </row>
    <row r="2137" spans="1:25">
      <c r="A2137" s="1350">
        <v>11202000447</v>
      </c>
      <c r="B2137" s="1260" t="s">
        <v>23072</v>
      </c>
      <c r="C2137" s="1260" t="s">
        <v>23073</v>
      </c>
      <c r="D2137" s="1260" t="s">
        <v>23074</v>
      </c>
      <c r="E2137" s="1260" t="s">
        <v>11702</v>
      </c>
      <c r="F2137" s="1260" t="s">
        <v>17335</v>
      </c>
      <c r="G2137" s="1260" t="s">
        <v>23075</v>
      </c>
      <c r="H2137" s="1260" t="s">
        <v>11153</v>
      </c>
      <c r="I2137" s="1260" t="s">
        <v>17335</v>
      </c>
      <c r="J2137" s="1259">
        <v>7430739</v>
      </c>
      <c r="K2137" s="1260" t="s">
        <v>11221</v>
      </c>
      <c r="L2137" s="1260" t="s">
        <v>11155</v>
      </c>
      <c r="M2137" s="1260" t="s">
        <v>2524</v>
      </c>
      <c r="N2137" s="1260" t="s">
        <v>23076</v>
      </c>
      <c r="O2137" s="1260" t="s">
        <v>23074</v>
      </c>
      <c r="P2137" s="1260" t="s">
        <v>23077</v>
      </c>
      <c r="Q2137" s="1260" t="s">
        <v>23078</v>
      </c>
      <c r="R2137" s="1260" t="s">
        <v>23077</v>
      </c>
      <c r="S2137" s="1259">
        <v>1</v>
      </c>
      <c r="T2137" s="1260" t="s">
        <v>23079</v>
      </c>
      <c r="U2137" s="1260" t="s">
        <v>11610</v>
      </c>
      <c r="V2137" s="1260" t="s">
        <v>23080</v>
      </c>
      <c r="W2137" s="1259">
        <v>0</v>
      </c>
      <c r="X2137" s="1259">
        <v>1007</v>
      </c>
      <c r="Y2137" s="1259">
        <v>0</v>
      </c>
    </row>
    <row r="2138" spans="1:25">
      <c r="A2138" s="1350">
        <v>11202000446</v>
      </c>
      <c r="B2138" s="1260" t="s">
        <v>23081</v>
      </c>
      <c r="C2138" s="1260" t="s">
        <v>23082</v>
      </c>
      <c r="D2138" s="1260" t="s">
        <v>23083</v>
      </c>
      <c r="E2138" s="1260" t="s">
        <v>11266</v>
      </c>
      <c r="F2138" s="1260" t="s">
        <v>18007</v>
      </c>
      <c r="G2138" s="1260" t="s">
        <v>23084</v>
      </c>
      <c r="H2138" s="1260" t="s">
        <v>11153</v>
      </c>
      <c r="I2138" s="1260" t="s">
        <v>10976</v>
      </c>
      <c r="J2138" s="1259">
        <v>7430738</v>
      </c>
      <c r="K2138" s="1260" t="s">
        <v>11221</v>
      </c>
      <c r="L2138" s="1260" t="s">
        <v>11155</v>
      </c>
      <c r="M2138" s="1260" t="s">
        <v>2278</v>
      </c>
      <c r="N2138" s="1260" t="s">
        <v>23085</v>
      </c>
      <c r="O2138" s="1260" t="s">
        <v>23083</v>
      </c>
      <c r="P2138" s="1260" t="s">
        <v>23086</v>
      </c>
      <c r="Q2138" s="1260" t="s">
        <v>11867</v>
      </c>
      <c r="R2138" s="1260" t="s">
        <v>23086</v>
      </c>
      <c r="S2138" s="1259">
        <v>1</v>
      </c>
      <c r="T2138" s="1260" t="s">
        <v>23087</v>
      </c>
      <c r="U2138" s="1260" t="s">
        <v>11158</v>
      </c>
      <c r="V2138" s="1260" t="s">
        <v>11869</v>
      </c>
      <c r="W2138" s="1259">
        <v>0</v>
      </c>
      <c r="X2138" s="1259">
        <v>1007</v>
      </c>
      <c r="Y2138" s="1259">
        <v>0</v>
      </c>
    </row>
    <row r="2139" spans="1:25">
      <c r="A2139" s="1350">
        <v>11202000445</v>
      </c>
      <c r="B2139" s="1260"/>
      <c r="C2139" s="1260" t="s">
        <v>23088</v>
      </c>
      <c r="D2139" s="1260" t="s">
        <v>23089</v>
      </c>
      <c r="E2139" s="1260" t="s">
        <v>12993</v>
      </c>
      <c r="F2139" s="1260" t="s">
        <v>11440</v>
      </c>
      <c r="G2139" s="1260" t="s">
        <v>23090</v>
      </c>
      <c r="H2139" s="1260" t="s">
        <v>11153</v>
      </c>
      <c r="I2139" s="1260" t="s">
        <v>11177</v>
      </c>
      <c r="J2139" s="1259">
        <v>7430737</v>
      </c>
      <c r="K2139" s="1260" t="s">
        <v>11221</v>
      </c>
      <c r="L2139" s="1260" t="s">
        <v>11155</v>
      </c>
      <c r="M2139" s="1260" t="s">
        <v>2582</v>
      </c>
      <c r="N2139" s="1260" t="s">
        <v>23091</v>
      </c>
      <c r="O2139" s="1260" t="s">
        <v>23089</v>
      </c>
      <c r="P2139" s="1260"/>
      <c r="Q2139" s="1260"/>
      <c r="R2139" s="1260" t="s">
        <v>23092</v>
      </c>
      <c r="S2139" s="1259">
        <v>1</v>
      </c>
      <c r="T2139" s="1260"/>
      <c r="U2139" s="1260" t="s">
        <v>11193</v>
      </c>
      <c r="V2139" s="1260" t="s">
        <v>13688</v>
      </c>
      <c r="W2139" s="1259">
        <v>0</v>
      </c>
      <c r="X2139" s="1259">
        <v>1007</v>
      </c>
      <c r="Y2139" s="1259">
        <v>0</v>
      </c>
    </row>
    <row r="2140" spans="1:25">
      <c r="A2140" s="1350">
        <v>11202000444</v>
      </c>
      <c r="B2140" s="1260" t="s">
        <v>23093</v>
      </c>
      <c r="C2140" s="1260" t="s">
        <v>23094</v>
      </c>
      <c r="D2140" s="1260" t="s">
        <v>23095</v>
      </c>
      <c r="E2140" s="1260" t="s">
        <v>11175</v>
      </c>
      <c r="F2140" s="1260" t="s">
        <v>12633</v>
      </c>
      <c r="G2140" s="1260" t="s">
        <v>23096</v>
      </c>
      <c r="H2140" s="1260" t="s">
        <v>11153</v>
      </c>
      <c r="I2140" s="1260" t="s">
        <v>10976</v>
      </c>
      <c r="J2140" s="1259">
        <v>7430736</v>
      </c>
      <c r="K2140" s="1260" t="s">
        <v>11375</v>
      </c>
      <c r="L2140" s="1260" t="s">
        <v>11155</v>
      </c>
      <c r="M2140" s="1260" t="s">
        <v>2536</v>
      </c>
      <c r="N2140" s="1260" t="s">
        <v>23097</v>
      </c>
      <c r="O2140" s="1260" t="s">
        <v>23095</v>
      </c>
      <c r="P2140" s="1260" t="s">
        <v>23098</v>
      </c>
      <c r="Q2140" s="1260" t="s">
        <v>11411</v>
      </c>
      <c r="R2140" s="1260" t="s">
        <v>23099</v>
      </c>
      <c r="S2140" s="1259">
        <v>1</v>
      </c>
      <c r="T2140" s="1260" t="s">
        <v>23100</v>
      </c>
      <c r="U2140" s="1260" t="s">
        <v>11158</v>
      </c>
      <c r="V2140" s="1260" t="s">
        <v>11565</v>
      </c>
      <c r="W2140" s="1259">
        <v>0</v>
      </c>
      <c r="X2140" s="1259">
        <v>1008</v>
      </c>
      <c r="Y2140" s="1259">
        <v>0</v>
      </c>
    </row>
    <row r="2141" spans="1:25">
      <c r="A2141" s="1350">
        <v>11202000443</v>
      </c>
      <c r="B2141" s="1260"/>
      <c r="C2141" s="1260" t="s">
        <v>23101</v>
      </c>
      <c r="D2141" s="1260" t="s">
        <v>23102</v>
      </c>
      <c r="E2141" s="1260" t="s">
        <v>11353</v>
      </c>
      <c r="F2141" s="1260" t="s">
        <v>23103</v>
      </c>
      <c r="G2141" s="1260" t="s">
        <v>23104</v>
      </c>
      <c r="H2141" s="1260" t="s">
        <v>11153</v>
      </c>
      <c r="I2141" s="1260" t="s">
        <v>10976</v>
      </c>
      <c r="J2141" s="1259">
        <v>7430735</v>
      </c>
      <c r="K2141" s="1260" t="s">
        <v>11375</v>
      </c>
      <c r="L2141" s="1260" t="s">
        <v>11155</v>
      </c>
      <c r="M2141" s="1260" t="s">
        <v>262</v>
      </c>
      <c r="N2141" s="1260"/>
      <c r="O2141" s="1260" t="s">
        <v>23102</v>
      </c>
      <c r="P2141" s="1260"/>
      <c r="Q2141" s="1260"/>
      <c r="R2141" s="1260"/>
      <c r="S2141" s="1259">
        <v>1</v>
      </c>
      <c r="T2141" s="1260"/>
      <c r="U2141" s="1260"/>
      <c r="V2141" s="1260"/>
      <c r="W2141" s="1259">
        <v>4</v>
      </c>
      <c r="X2141" s="1259">
        <v>1008</v>
      </c>
      <c r="Y2141" s="1259">
        <v>0</v>
      </c>
    </row>
    <row r="2142" spans="1:25">
      <c r="A2142" s="1350">
        <v>11202000442</v>
      </c>
      <c r="B2142" s="1260" t="s">
        <v>23105</v>
      </c>
      <c r="C2142" s="1260" t="s">
        <v>23106</v>
      </c>
      <c r="D2142" s="1260" t="s">
        <v>23107</v>
      </c>
      <c r="E2142" s="1260" t="s">
        <v>20813</v>
      </c>
      <c r="F2142" s="1260" t="s">
        <v>11440</v>
      </c>
      <c r="G2142" s="1260" t="s">
        <v>23108</v>
      </c>
      <c r="H2142" s="1260" t="s">
        <v>11153</v>
      </c>
      <c r="I2142" s="1260" t="s">
        <v>11177</v>
      </c>
      <c r="J2142" s="1259">
        <v>7430734</v>
      </c>
      <c r="K2142" s="1260" t="s">
        <v>11221</v>
      </c>
      <c r="L2142" s="1260" t="s">
        <v>11155</v>
      </c>
      <c r="M2142" s="1260" t="s">
        <v>1654</v>
      </c>
      <c r="N2142" s="1260" t="s">
        <v>23109</v>
      </c>
      <c r="O2142" s="1260" t="s">
        <v>23107</v>
      </c>
      <c r="P2142" s="1260" t="s">
        <v>23110</v>
      </c>
      <c r="Q2142" s="1260" t="s">
        <v>11985</v>
      </c>
      <c r="R2142" s="1260" t="s">
        <v>23111</v>
      </c>
      <c r="S2142" s="1259">
        <v>1</v>
      </c>
      <c r="T2142" s="1260" t="s">
        <v>23112</v>
      </c>
      <c r="U2142" s="1260" t="s">
        <v>11182</v>
      </c>
      <c r="V2142" s="1260" t="s">
        <v>12067</v>
      </c>
      <c r="W2142" s="1259">
        <v>0</v>
      </c>
      <c r="X2142" s="1259">
        <v>1007</v>
      </c>
      <c r="Y2142" s="1259">
        <v>0</v>
      </c>
    </row>
    <row r="2143" spans="1:25">
      <c r="A2143" s="1350">
        <v>11202000441</v>
      </c>
      <c r="B2143" s="1260"/>
      <c r="C2143" s="1260" t="s">
        <v>23113</v>
      </c>
      <c r="D2143" s="1260" t="s">
        <v>23114</v>
      </c>
      <c r="E2143" s="1260" t="s">
        <v>11266</v>
      </c>
      <c r="F2143" s="1260" t="s">
        <v>23042</v>
      </c>
      <c r="G2143" s="1260" t="s">
        <v>23115</v>
      </c>
      <c r="H2143" s="1260" t="s">
        <v>11153</v>
      </c>
      <c r="I2143" s="1260" t="s">
        <v>11164</v>
      </c>
      <c r="J2143" s="1259">
        <v>7430733</v>
      </c>
      <c r="K2143" s="1260" t="s">
        <v>11221</v>
      </c>
      <c r="L2143" s="1260" t="s">
        <v>11155</v>
      </c>
      <c r="M2143" s="1260" t="s">
        <v>262</v>
      </c>
      <c r="N2143" s="1260"/>
      <c r="O2143" s="1260" t="s">
        <v>23114</v>
      </c>
      <c r="P2143" s="1260"/>
      <c r="Q2143" s="1260"/>
      <c r="R2143" s="1260"/>
      <c r="S2143" s="1259">
        <v>1</v>
      </c>
      <c r="T2143" s="1260"/>
      <c r="U2143" s="1260"/>
      <c r="V2143" s="1260"/>
      <c r="W2143" s="1259">
        <v>0</v>
      </c>
      <c r="X2143" s="1259">
        <v>1007</v>
      </c>
      <c r="Y2143" s="1259">
        <v>0</v>
      </c>
    </row>
    <row r="2144" spans="1:25">
      <c r="A2144" s="1350">
        <v>11202000440</v>
      </c>
      <c r="B2144" s="1260"/>
      <c r="C2144" s="1260" t="s">
        <v>23113</v>
      </c>
      <c r="D2144" s="1260" t="s">
        <v>23116</v>
      </c>
      <c r="E2144" s="1260" t="s">
        <v>11426</v>
      </c>
      <c r="F2144" s="1260" t="s">
        <v>23042</v>
      </c>
      <c r="G2144" s="1260" t="s">
        <v>23117</v>
      </c>
      <c r="H2144" s="1260" t="s">
        <v>11153</v>
      </c>
      <c r="I2144" s="1260" t="s">
        <v>11164</v>
      </c>
      <c r="J2144" s="1259">
        <v>7430732</v>
      </c>
      <c r="K2144" s="1260" t="s">
        <v>11221</v>
      </c>
      <c r="L2144" s="1260" t="s">
        <v>11155</v>
      </c>
      <c r="M2144" s="1260" t="s">
        <v>2482</v>
      </c>
      <c r="N2144" s="1260" t="s">
        <v>23118</v>
      </c>
      <c r="O2144" s="1260" t="s">
        <v>23116</v>
      </c>
      <c r="P2144" s="1260" t="s">
        <v>23119</v>
      </c>
      <c r="Q2144" s="1260"/>
      <c r="R2144" s="1260"/>
      <c r="S2144" s="1259">
        <v>1</v>
      </c>
      <c r="T2144" s="1260"/>
      <c r="U2144" s="1260" t="s">
        <v>11405</v>
      </c>
      <c r="V2144" s="1260" t="s">
        <v>13036</v>
      </c>
      <c r="W2144" s="1259">
        <v>0</v>
      </c>
      <c r="X2144" s="1259">
        <v>1007</v>
      </c>
      <c r="Y2144" s="1259">
        <v>0</v>
      </c>
    </row>
    <row r="2145" spans="1:25">
      <c r="A2145" s="1350">
        <v>11202000439</v>
      </c>
      <c r="B2145" s="1260"/>
      <c r="C2145" s="1260" t="s">
        <v>23120</v>
      </c>
      <c r="D2145" s="1260" t="s">
        <v>23121</v>
      </c>
      <c r="E2145" s="1260" t="s">
        <v>11353</v>
      </c>
      <c r="F2145" s="1260" t="s">
        <v>23122</v>
      </c>
      <c r="G2145" s="1260" t="s">
        <v>23123</v>
      </c>
      <c r="H2145" s="1260" t="s">
        <v>11153</v>
      </c>
      <c r="I2145" s="1260" t="s">
        <v>10976</v>
      </c>
      <c r="J2145" s="1259">
        <v>7430731</v>
      </c>
      <c r="K2145" s="1260" t="s">
        <v>11221</v>
      </c>
      <c r="L2145" s="1260" t="s">
        <v>11155</v>
      </c>
      <c r="M2145" s="1260" t="s">
        <v>262</v>
      </c>
      <c r="N2145" s="1260"/>
      <c r="O2145" s="1260" t="s">
        <v>23121</v>
      </c>
      <c r="P2145" s="1260"/>
      <c r="Q2145" s="1260"/>
      <c r="R2145" s="1260"/>
      <c r="S2145" s="1259">
        <v>1</v>
      </c>
      <c r="T2145" s="1260"/>
      <c r="U2145" s="1260"/>
      <c r="V2145" s="1260"/>
      <c r="W2145" s="1259">
        <v>0</v>
      </c>
      <c r="X2145" s="1259">
        <v>1007</v>
      </c>
      <c r="Y2145" s="1259">
        <v>0</v>
      </c>
    </row>
    <row r="2146" spans="1:25">
      <c r="A2146" s="1350">
        <v>11202000438</v>
      </c>
      <c r="B2146" s="1260" t="s">
        <v>23124</v>
      </c>
      <c r="C2146" s="1260" t="s">
        <v>23125</v>
      </c>
      <c r="D2146" s="1260" t="s">
        <v>23126</v>
      </c>
      <c r="E2146" s="1260" t="s">
        <v>11419</v>
      </c>
      <c r="F2146" s="1260" t="s">
        <v>18007</v>
      </c>
      <c r="G2146" s="1260" t="s">
        <v>23127</v>
      </c>
      <c r="H2146" s="1260" t="s">
        <v>11153</v>
      </c>
      <c r="I2146" s="1260" t="s">
        <v>10976</v>
      </c>
      <c r="J2146" s="1259">
        <v>7430730</v>
      </c>
      <c r="K2146" s="1260" t="s">
        <v>11221</v>
      </c>
      <c r="L2146" s="1260" t="s">
        <v>11155</v>
      </c>
      <c r="M2146" s="1260" t="s">
        <v>2031</v>
      </c>
      <c r="N2146" s="1260" t="s">
        <v>23128</v>
      </c>
      <c r="O2146" s="1260" t="s">
        <v>23126</v>
      </c>
      <c r="P2146" s="1260" t="s">
        <v>23129</v>
      </c>
      <c r="Q2146" s="1260" t="s">
        <v>12261</v>
      </c>
      <c r="R2146" s="1260" t="s">
        <v>23129</v>
      </c>
      <c r="S2146" s="1259">
        <v>1</v>
      </c>
      <c r="T2146" s="1260" t="s">
        <v>23130</v>
      </c>
      <c r="U2146" s="1260" t="s">
        <v>11396</v>
      </c>
      <c r="V2146" s="1260" t="s">
        <v>11737</v>
      </c>
      <c r="W2146" s="1259">
        <v>0</v>
      </c>
      <c r="X2146" s="1259">
        <v>1007</v>
      </c>
      <c r="Y2146" s="1259">
        <v>0</v>
      </c>
    </row>
    <row r="2147" spans="1:25">
      <c r="A2147" s="1350">
        <v>11202000437</v>
      </c>
      <c r="B2147" s="1260" t="s">
        <v>23131</v>
      </c>
      <c r="C2147" s="1260" t="s">
        <v>23132</v>
      </c>
      <c r="D2147" s="1260" t="s">
        <v>23133</v>
      </c>
      <c r="E2147" s="1260" t="s">
        <v>11419</v>
      </c>
      <c r="F2147" s="1260" t="s">
        <v>12679</v>
      </c>
      <c r="G2147" s="1260" t="s">
        <v>23134</v>
      </c>
      <c r="H2147" s="1260" t="s">
        <v>11153</v>
      </c>
      <c r="I2147" s="1260" t="s">
        <v>10976</v>
      </c>
      <c r="J2147" s="1259">
        <v>7430729</v>
      </c>
      <c r="K2147" s="1260" t="s">
        <v>11221</v>
      </c>
      <c r="L2147" s="1260" t="s">
        <v>11155</v>
      </c>
      <c r="M2147" s="1260" t="s">
        <v>2033</v>
      </c>
      <c r="N2147" s="1260" t="s">
        <v>23135</v>
      </c>
      <c r="O2147" s="1260" t="s">
        <v>23133</v>
      </c>
      <c r="P2147" s="1260" t="s">
        <v>23136</v>
      </c>
      <c r="Q2147" s="1260" t="s">
        <v>11411</v>
      </c>
      <c r="R2147" s="1260" t="s">
        <v>23136</v>
      </c>
      <c r="S2147" s="1259">
        <v>1</v>
      </c>
      <c r="T2147" s="1260" t="s">
        <v>23137</v>
      </c>
      <c r="U2147" s="1260" t="s">
        <v>11396</v>
      </c>
      <c r="V2147" s="1260" t="s">
        <v>12083</v>
      </c>
      <c r="W2147" s="1259">
        <v>0</v>
      </c>
      <c r="X2147" s="1259">
        <v>1007</v>
      </c>
      <c r="Y2147" s="1259">
        <v>0</v>
      </c>
    </row>
    <row r="2148" spans="1:25">
      <c r="A2148" s="1350">
        <v>11202000436</v>
      </c>
      <c r="B2148" s="1260" t="s">
        <v>23138</v>
      </c>
      <c r="C2148" s="1260" t="s">
        <v>23139</v>
      </c>
      <c r="D2148" s="1260" t="s">
        <v>23140</v>
      </c>
      <c r="E2148" s="1260" t="s">
        <v>11203</v>
      </c>
      <c r="F2148" s="1260" t="s">
        <v>12679</v>
      </c>
      <c r="G2148" s="1260" t="s">
        <v>23141</v>
      </c>
      <c r="H2148" s="1260" t="s">
        <v>11153</v>
      </c>
      <c r="I2148" s="1260" t="s">
        <v>10976</v>
      </c>
      <c r="J2148" s="1259">
        <v>7430728</v>
      </c>
      <c r="K2148" s="1260" t="s">
        <v>11375</v>
      </c>
      <c r="L2148" s="1260" t="s">
        <v>11155</v>
      </c>
      <c r="M2148" s="1260" t="s">
        <v>11092</v>
      </c>
      <c r="N2148" s="1260" t="s">
        <v>23142</v>
      </c>
      <c r="O2148" s="1260" t="s">
        <v>23140</v>
      </c>
      <c r="P2148" s="1260" t="s">
        <v>23143</v>
      </c>
      <c r="Q2148" s="1260" t="s">
        <v>11411</v>
      </c>
      <c r="R2148" s="1260" t="s">
        <v>23143</v>
      </c>
      <c r="S2148" s="1259">
        <v>1</v>
      </c>
      <c r="T2148" s="1260" t="s">
        <v>23144</v>
      </c>
      <c r="U2148" s="1260" t="s">
        <v>11158</v>
      </c>
      <c r="V2148" s="1260" t="s">
        <v>11159</v>
      </c>
      <c r="W2148" s="1259">
        <v>0</v>
      </c>
      <c r="X2148" s="1259">
        <v>1008</v>
      </c>
      <c r="Y2148" s="1259">
        <v>0</v>
      </c>
    </row>
    <row r="2149" spans="1:25">
      <c r="A2149" s="1350">
        <v>11202000435</v>
      </c>
      <c r="B2149" s="1260"/>
      <c r="C2149" s="1260" t="s">
        <v>23145</v>
      </c>
      <c r="D2149" s="1260" t="s">
        <v>23146</v>
      </c>
      <c r="E2149" s="1260" t="s">
        <v>11353</v>
      </c>
      <c r="F2149" s="1260" t="s">
        <v>23147</v>
      </c>
      <c r="G2149" s="1260" t="s">
        <v>23148</v>
      </c>
      <c r="H2149" s="1260" t="s">
        <v>11153</v>
      </c>
      <c r="I2149" s="1260" t="s">
        <v>11243</v>
      </c>
      <c r="J2149" s="1259">
        <v>7430727</v>
      </c>
      <c r="K2149" s="1260" t="s">
        <v>11221</v>
      </c>
      <c r="L2149" s="1260" t="s">
        <v>11155</v>
      </c>
      <c r="M2149" s="1260" t="s">
        <v>262</v>
      </c>
      <c r="N2149" s="1260"/>
      <c r="O2149" s="1260" t="s">
        <v>23146</v>
      </c>
      <c r="P2149" s="1260"/>
      <c r="Q2149" s="1260" t="s">
        <v>11450</v>
      </c>
      <c r="R2149" s="1260"/>
      <c r="S2149" s="1259">
        <v>1</v>
      </c>
      <c r="T2149" s="1260"/>
      <c r="U2149" s="1260"/>
      <c r="V2149" s="1260"/>
      <c r="W2149" s="1259">
        <v>0</v>
      </c>
      <c r="X2149" s="1259">
        <v>1007</v>
      </c>
      <c r="Y2149" s="1259">
        <v>0</v>
      </c>
    </row>
    <row r="2150" spans="1:25">
      <c r="A2150" s="1350">
        <v>11202000434</v>
      </c>
      <c r="B2150" s="1260"/>
      <c r="C2150" s="1260" t="s">
        <v>23149</v>
      </c>
      <c r="D2150" s="1260" t="s">
        <v>23150</v>
      </c>
      <c r="E2150" s="1260" t="s">
        <v>11190</v>
      </c>
      <c r="F2150" s="1260" t="s">
        <v>11440</v>
      </c>
      <c r="G2150" s="1260" t="s">
        <v>23151</v>
      </c>
      <c r="H2150" s="1260" t="s">
        <v>11153</v>
      </c>
      <c r="I2150" s="1260" t="s">
        <v>11177</v>
      </c>
      <c r="J2150" s="1259">
        <v>7430726</v>
      </c>
      <c r="K2150" s="1260" t="s">
        <v>11221</v>
      </c>
      <c r="L2150" s="1260" t="s">
        <v>11155</v>
      </c>
      <c r="M2150" s="1260" t="s">
        <v>1640</v>
      </c>
      <c r="N2150" s="1260" t="s">
        <v>23152</v>
      </c>
      <c r="O2150" s="1260" t="s">
        <v>23150</v>
      </c>
      <c r="P2150" s="1260"/>
      <c r="Q2150" s="1260"/>
      <c r="R2150" s="1260" t="s">
        <v>23153</v>
      </c>
      <c r="S2150" s="1259">
        <v>1</v>
      </c>
      <c r="T2150" s="1260"/>
      <c r="U2150" s="1260" t="s">
        <v>11182</v>
      </c>
      <c r="V2150" s="1260" t="s">
        <v>12041</v>
      </c>
      <c r="W2150" s="1259">
        <v>0</v>
      </c>
      <c r="X2150" s="1259">
        <v>1007</v>
      </c>
      <c r="Y2150" s="1259">
        <v>0</v>
      </c>
    </row>
    <row r="2151" spans="1:25">
      <c r="A2151" s="1350">
        <v>11202000433</v>
      </c>
      <c r="B2151" s="1260"/>
      <c r="C2151" s="1260" t="s">
        <v>23154</v>
      </c>
      <c r="D2151" s="1260" t="s">
        <v>23155</v>
      </c>
      <c r="E2151" s="1260" t="s">
        <v>11190</v>
      </c>
      <c r="F2151" s="1260" t="s">
        <v>23122</v>
      </c>
      <c r="G2151" s="1260" t="s">
        <v>23156</v>
      </c>
      <c r="H2151" s="1260" t="s">
        <v>11153</v>
      </c>
      <c r="I2151" s="1260" t="s">
        <v>10976</v>
      </c>
      <c r="J2151" s="1259">
        <v>7430725</v>
      </c>
      <c r="K2151" s="1260" t="s">
        <v>11375</v>
      </c>
      <c r="L2151" s="1260" t="s">
        <v>11155</v>
      </c>
      <c r="M2151" s="1260" t="s">
        <v>2034</v>
      </c>
      <c r="N2151" s="1260" t="s">
        <v>23157</v>
      </c>
      <c r="O2151" s="1260" t="s">
        <v>23155</v>
      </c>
      <c r="P2151" s="1260" t="s">
        <v>23158</v>
      </c>
      <c r="Q2151" s="1260" t="s">
        <v>12763</v>
      </c>
      <c r="R2151" s="1260" t="s">
        <v>12764</v>
      </c>
      <c r="S2151" s="1259">
        <v>1</v>
      </c>
      <c r="T2151" s="1260"/>
      <c r="U2151" s="1260" t="s">
        <v>11396</v>
      </c>
      <c r="V2151" s="1260" t="s">
        <v>11645</v>
      </c>
      <c r="W2151" s="1259">
        <v>0</v>
      </c>
      <c r="X2151" s="1259">
        <v>1008</v>
      </c>
      <c r="Y2151" s="1259">
        <v>0</v>
      </c>
    </row>
    <row r="2152" spans="1:25">
      <c r="A2152" s="1350">
        <v>11202000432</v>
      </c>
      <c r="B2152" s="1260" t="s">
        <v>23159</v>
      </c>
      <c r="C2152" s="1260" t="s">
        <v>23154</v>
      </c>
      <c r="D2152" s="1260" t="s">
        <v>23160</v>
      </c>
      <c r="E2152" s="1260" t="s">
        <v>11203</v>
      </c>
      <c r="F2152" s="1260" t="s">
        <v>13545</v>
      </c>
      <c r="G2152" s="1260" t="s">
        <v>23161</v>
      </c>
      <c r="H2152" s="1260" t="s">
        <v>11153</v>
      </c>
      <c r="I2152" s="1260" t="s">
        <v>13547</v>
      </c>
      <c r="J2152" s="1259">
        <v>7430724</v>
      </c>
      <c r="K2152" s="1260" t="s">
        <v>11221</v>
      </c>
      <c r="L2152" s="1260" t="s">
        <v>11155</v>
      </c>
      <c r="M2152" s="1260" t="s">
        <v>2307</v>
      </c>
      <c r="N2152" s="1260" t="s">
        <v>23162</v>
      </c>
      <c r="O2152" s="1260" t="s">
        <v>23160</v>
      </c>
      <c r="P2152" s="1260" t="s">
        <v>23163</v>
      </c>
      <c r="Q2152" s="1260" t="s">
        <v>11985</v>
      </c>
      <c r="R2152" s="1260" t="s">
        <v>23163</v>
      </c>
      <c r="S2152" s="1259">
        <v>1</v>
      </c>
      <c r="T2152" s="1260" t="s">
        <v>23164</v>
      </c>
      <c r="U2152" s="1260" t="s">
        <v>13552</v>
      </c>
      <c r="V2152" s="1260" t="s">
        <v>23165</v>
      </c>
      <c r="W2152" s="1259">
        <v>0</v>
      </c>
      <c r="X2152" s="1259">
        <v>1007</v>
      </c>
      <c r="Y2152" s="1259">
        <v>0</v>
      </c>
    </row>
    <row r="2153" spans="1:25">
      <c r="A2153" s="1350">
        <v>11202000431</v>
      </c>
      <c r="B2153" s="1260"/>
      <c r="C2153" s="1260" t="s">
        <v>23166</v>
      </c>
      <c r="D2153" s="1260" t="s">
        <v>23167</v>
      </c>
      <c r="E2153" s="1260" t="s">
        <v>11190</v>
      </c>
      <c r="F2153" s="1260" t="s">
        <v>23168</v>
      </c>
      <c r="G2153" s="1260" t="s">
        <v>23169</v>
      </c>
      <c r="H2153" s="1260" t="s">
        <v>11153</v>
      </c>
      <c r="I2153" s="1260" t="s">
        <v>10976</v>
      </c>
      <c r="J2153" s="1259">
        <v>7430723</v>
      </c>
      <c r="K2153" s="1260" t="s">
        <v>11375</v>
      </c>
      <c r="L2153" s="1260" t="s">
        <v>11155</v>
      </c>
      <c r="M2153" s="1260" t="s">
        <v>2276</v>
      </c>
      <c r="N2153" s="1260" t="s">
        <v>23170</v>
      </c>
      <c r="O2153" s="1260" t="s">
        <v>23167</v>
      </c>
      <c r="P2153" s="1260" t="s">
        <v>23171</v>
      </c>
      <c r="Q2153" s="1260"/>
      <c r="R2153" s="1260" t="s">
        <v>23171</v>
      </c>
      <c r="S2153" s="1259">
        <v>1</v>
      </c>
      <c r="T2153" s="1260"/>
      <c r="U2153" s="1260" t="s">
        <v>11231</v>
      </c>
      <c r="V2153" s="1260" t="s">
        <v>12695</v>
      </c>
      <c r="W2153" s="1259">
        <v>0</v>
      </c>
      <c r="X2153" s="1259">
        <v>1008</v>
      </c>
      <c r="Y2153" s="1259">
        <v>0</v>
      </c>
    </row>
    <row r="2154" spans="1:25">
      <c r="A2154" s="1350">
        <v>11202000430</v>
      </c>
      <c r="B2154" s="1260"/>
      <c r="C2154" s="1260" t="s">
        <v>23172</v>
      </c>
      <c r="D2154" s="1260" t="s">
        <v>23173</v>
      </c>
      <c r="E2154" s="1260" t="s">
        <v>11190</v>
      </c>
      <c r="F2154" s="1260" t="s">
        <v>12679</v>
      </c>
      <c r="G2154" s="1260" t="s">
        <v>23174</v>
      </c>
      <c r="H2154" s="1260" t="s">
        <v>11153</v>
      </c>
      <c r="I2154" s="1260" t="s">
        <v>10976</v>
      </c>
      <c r="J2154" s="1259">
        <v>7430722</v>
      </c>
      <c r="K2154" s="1260" t="s">
        <v>11375</v>
      </c>
      <c r="L2154" s="1260" t="s">
        <v>11155</v>
      </c>
      <c r="M2154" s="1260" t="s">
        <v>1985</v>
      </c>
      <c r="N2154" s="1260" t="s">
        <v>23175</v>
      </c>
      <c r="O2154" s="1260" t="s">
        <v>23173</v>
      </c>
      <c r="P2154" s="1260"/>
      <c r="Q2154" s="1260" t="s">
        <v>11867</v>
      </c>
      <c r="R2154" s="1260" t="s">
        <v>23176</v>
      </c>
      <c r="S2154" s="1259">
        <v>1</v>
      </c>
      <c r="T2154" s="1260"/>
      <c r="U2154" s="1260" t="s">
        <v>11158</v>
      </c>
      <c r="V2154" s="1260" t="s">
        <v>11321</v>
      </c>
      <c r="W2154" s="1259">
        <v>0</v>
      </c>
      <c r="X2154" s="1259">
        <v>1008</v>
      </c>
      <c r="Y2154" s="1259">
        <v>0</v>
      </c>
    </row>
    <row r="2155" spans="1:25">
      <c r="A2155" s="1350">
        <v>11202000429</v>
      </c>
      <c r="B2155" s="1260" t="s">
        <v>23177</v>
      </c>
      <c r="C2155" s="1260" t="s">
        <v>23178</v>
      </c>
      <c r="D2155" s="1260" t="s">
        <v>23179</v>
      </c>
      <c r="E2155" s="1260" t="s">
        <v>11560</v>
      </c>
      <c r="F2155" s="1260" t="s">
        <v>12679</v>
      </c>
      <c r="G2155" s="1260" t="s">
        <v>23180</v>
      </c>
      <c r="H2155" s="1260" t="s">
        <v>11153</v>
      </c>
      <c r="I2155" s="1260" t="s">
        <v>10976</v>
      </c>
      <c r="J2155" s="1259">
        <v>7430721</v>
      </c>
      <c r="K2155" s="1260" t="s">
        <v>11221</v>
      </c>
      <c r="L2155" s="1260" t="s">
        <v>11155</v>
      </c>
      <c r="M2155" s="1260" t="s">
        <v>2295</v>
      </c>
      <c r="N2155" s="1260" t="s">
        <v>23181</v>
      </c>
      <c r="O2155" s="1260" t="s">
        <v>23179</v>
      </c>
      <c r="P2155" s="1260" t="s">
        <v>23182</v>
      </c>
      <c r="Q2155" s="1260" t="s">
        <v>11223</v>
      </c>
      <c r="R2155" s="1260" t="s">
        <v>23183</v>
      </c>
      <c r="S2155" s="1259">
        <v>1</v>
      </c>
      <c r="T2155" s="1260" t="s">
        <v>23184</v>
      </c>
      <c r="U2155" s="1260" t="s">
        <v>12408</v>
      </c>
      <c r="V2155" s="1260" t="s">
        <v>18519</v>
      </c>
      <c r="W2155" s="1259">
        <v>0</v>
      </c>
      <c r="X2155" s="1259">
        <v>1007</v>
      </c>
      <c r="Y2155" s="1259">
        <v>0</v>
      </c>
    </row>
    <row r="2156" spans="1:25">
      <c r="A2156" s="1350">
        <v>11202000428</v>
      </c>
      <c r="B2156" s="1260" t="s">
        <v>23185</v>
      </c>
      <c r="C2156" s="1260" t="s">
        <v>23186</v>
      </c>
      <c r="D2156" s="1260" t="s">
        <v>23187</v>
      </c>
      <c r="E2156" s="1260" t="s">
        <v>11949</v>
      </c>
      <c r="F2156" s="1260" t="s">
        <v>11440</v>
      </c>
      <c r="G2156" s="1260" t="s">
        <v>23188</v>
      </c>
      <c r="H2156" s="1260" t="s">
        <v>11153</v>
      </c>
      <c r="I2156" s="1260" t="s">
        <v>11177</v>
      </c>
      <c r="J2156" s="1259">
        <v>7430720</v>
      </c>
      <c r="K2156" s="1260" t="s">
        <v>11221</v>
      </c>
      <c r="L2156" s="1260" t="s">
        <v>11155</v>
      </c>
      <c r="M2156" s="1260" t="s">
        <v>2132</v>
      </c>
      <c r="N2156" s="1260" t="s">
        <v>13334</v>
      </c>
      <c r="O2156" s="1260" t="s">
        <v>23187</v>
      </c>
      <c r="P2156" s="1260" t="s">
        <v>23189</v>
      </c>
      <c r="Q2156" s="1260" t="s">
        <v>11846</v>
      </c>
      <c r="R2156" s="1260" t="s">
        <v>23190</v>
      </c>
      <c r="S2156" s="1259">
        <v>1</v>
      </c>
      <c r="T2156" s="1260" t="s">
        <v>23191</v>
      </c>
      <c r="U2156" s="1260" t="s">
        <v>11209</v>
      </c>
      <c r="V2156" s="1260" t="s">
        <v>11210</v>
      </c>
      <c r="W2156" s="1259">
        <v>0</v>
      </c>
      <c r="X2156" s="1259">
        <v>1007</v>
      </c>
      <c r="Y2156" s="1259">
        <v>0</v>
      </c>
    </row>
    <row r="2157" spans="1:25">
      <c r="A2157" s="1350">
        <v>11202000427</v>
      </c>
      <c r="B2157" s="1260" t="s">
        <v>23192</v>
      </c>
      <c r="C2157" s="1260" t="s">
        <v>23193</v>
      </c>
      <c r="D2157" s="1260" t="s">
        <v>23194</v>
      </c>
      <c r="E2157" s="1260" t="s">
        <v>11426</v>
      </c>
      <c r="F2157" s="1260" t="s">
        <v>16000</v>
      </c>
      <c r="G2157" s="1260" t="s">
        <v>23195</v>
      </c>
      <c r="H2157" s="1260" t="s">
        <v>11153</v>
      </c>
      <c r="I2157" s="1260" t="s">
        <v>11164</v>
      </c>
      <c r="J2157" s="1259">
        <v>7430719</v>
      </c>
      <c r="K2157" s="1260" t="s">
        <v>11221</v>
      </c>
      <c r="L2157" s="1260" t="s">
        <v>11155</v>
      </c>
      <c r="M2157" s="1260" t="s">
        <v>2155</v>
      </c>
      <c r="N2157" s="1260" t="s">
        <v>23196</v>
      </c>
      <c r="O2157" s="1260" t="s">
        <v>23194</v>
      </c>
      <c r="P2157" s="1260" t="s">
        <v>23197</v>
      </c>
      <c r="Q2157" s="1260" t="s">
        <v>13234</v>
      </c>
      <c r="R2157" s="1260" t="s">
        <v>23198</v>
      </c>
      <c r="S2157" s="1259">
        <v>1</v>
      </c>
      <c r="T2157" s="1260" t="s">
        <v>23199</v>
      </c>
      <c r="U2157" s="1260" t="s">
        <v>11290</v>
      </c>
      <c r="V2157" s="1260" t="s">
        <v>12437</v>
      </c>
      <c r="W2157" s="1259">
        <v>0</v>
      </c>
      <c r="X2157" s="1259">
        <v>1007</v>
      </c>
      <c r="Y2157" s="1259">
        <v>0</v>
      </c>
    </row>
    <row r="2158" spans="1:25">
      <c r="A2158" s="1350">
        <v>11202000426</v>
      </c>
      <c r="B2158" s="1260" t="s">
        <v>23200</v>
      </c>
      <c r="C2158" s="1260" t="s">
        <v>23201</v>
      </c>
      <c r="D2158" s="1260" t="s">
        <v>23202</v>
      </c>
      <c r="E2158" s="1260" t="s">
        <v>11203</v>
      </c>
      <c r="F2158" s="1260" t="s">
        <v>23203</v>
      </c>
      <c r="G2158" s="1260" t="s">
        <v>23204</v>
      </c>
      <c r="H2158" s="1260" t="s">
        <v>11153</v>
      </c>
      <c r="I2158" s="1260" t="s">
        <v>10976</v>
      </c>
      <c r="J2158" s="1259">
        <v>7430718</v>
      </c>
      <c r="K2158" s="1260" t="s">
        <v>11221</v>
      </c>
      <c r="L2158" s="1260" t="s">
        <v>11155</v>
      </c>
      <c r="M2158" s="1260" t="s">
        <v>2285</v>
      </c>
      <c r="N2158" s="1260" t="s">
        <v>23205</v>
      </c>
      <c r="O2158" s="1260" t="s">
        <v>23202</v>
      </c>
      <c r="P2158" s="1260" t="s">
        <v>23206</v>
      </c>
      <c r="Q2158" s="1260" t="s">
        <v>11367</v>
      </c>
      <c r="R2158" s="1260" t="s">
        <v>23206</v>
      </c>
      <c r="S2158" s="1259">
        <v>1</v>
      </c>
      <c r="T2158" s="1260"/>
      <c r="U2158" s="1260" t="s">
        <v>11231</v>
      </c>
      <c r="V2158" s="1260" t="s">
        <v>18767</v>
      </c>
      <c r="W2158" s="1259">
        <v>0</v>
      </c>
      <c r="X2158" s="1259">
        <v>1007</v>
      </c>
      <c r="Y2158" s="1259">
        <v>0</v>
      </c>
    </row>
    <row r="2159" spans="1:25">
      <c r="A2159" s="1350">
        <v>11202000425</v>
      </c>
      <c r="B2159" s="1260"/>
      <c r="C2159" s="1260" t="s">
        <v>23207</v>
      </c>
      <c r="D2159" s="1260" t="s">
        <v>23208</v>
      </c>
      <c r="E2159" s="1260" t="s">
        <v>11353</v>
      </c>
      <c r="F2159" s="1260" t="s">
        <v>11440</v>
      </c>
      <c r="G2159" s="1260" t="s">
        <v>23209</v>
      </c>
      <c r="H2159" s="1260" t="s">
        <v>11153</v>
      </c>
      <c r="I2159" s="1260" t="s">
        <v>11177</v>
      </c>
      <c r="J2159" s="1259">
        <v>7430717</v>
      </c>
      <c r="K2159" s="1260" t="s">
        <v>11221</v>
      </c>
      <c r="L2159" s="1260" t="s">
        <v>11155</v>
      </c>
      <c r="M2159" s="1260" t="s">
        <v>262</v>
      </c>
      <c r="N2159" s="1260"/>
      <c r="O2159" s="1260" t="s">
        <v>23208</v>
      </c>
      <c r="P2159" s="1260"/>
      <c r="Q2159" s="1260"/>
      <c r="R2159" s="1260"/>
      <c r="S2159" s="1259">
        <v>1</v>
      </c>
      <c r="T2159" s="1260"/>
      <c r="U2159" s="1260"/>
      <c r="V2159" s="1260"/>
      <c r="W2159" s="1259">
        <v>0</v>
      </c>
      <c r="X2159" s="1259">
        <v>1007</v>
      </c>
      <c r="Y2159" s="1259">
        <v>0</v>
      </c>
    </row>
    <row r="2160" spans="1:25">
      <c r="A2160" s="1350">
        <v>11202000424</v>
      </c>
      <c r="B2160" s="1260"/>
      <c r="C2160" s="1260" t="s">
        <v>23210</v>
      </c>
      <c r="D2160" s="1260" t="s">
        <v>23211</v>
      </c>
      <c r="E2160" s="1260" t="s">
        <v>11190</v>
      </c>
      <c r="F2160" s="1260" t="s">
        <v>23212</v>
      </c>
      <c r="G2160" s="1260" t="s">
        <v>23213</v>
      </c>
      <c r="H2160" s="1260" t="s">
        <v>11153</v>
      </c>
      <c r="I2160" s="1260" t="s">
        <v>10976</v>
      </c>
      <c r="J2160" s="1259">
        <v>7430716</v>
      </c>
      <c r="K2160" s="1260" t="s">
        <v>11375</v>
      </c>
      <c r="L2160" s="1260" t="s">
        <v>11155</v>
      </c>
      <c r="M2160" s="1260" t="s">
        <v>2278</v>
      </c>
      <c r="N2160" s="1260" t="s">
        <v>23214</v>
      </c>
      <c r="O2160" s="1260" t="s">
        <v>23211</v>
      </c>
      <c r="P2160" s="1260"/>
      <c r="Q2160" s="1260" t="s">
        <v>11769</v>
      </c>
      <c r="R2160" s="1260" t="s">
        <v>23215</v>
      </c>
      <c r="S2160" s="1259">
        <v>1</v>
      </c>
      <c r="T2160" s="1260"/>
      <c r="U2160" s="1260" t="s">
        <v>11231</v>
      </c>
      <c r="V2160" s="1260" t="s">
        <v>13206</v>
      </c>
      <c r="W2160" s="1259">
        <v>0</v>
      </c>
      <c r="X2160" s="1259">
        <v>1008</v>
      </c>
      <c r="Y2160" s="1259">
        <v>0</v>
      </c>
    </row>
    <row r="2161" spans="1:25">
      <c r="A2161" s="1350">
        <v>11202000423</v>
      </c>
      <c r="B2161" s="1260"/>
      <c r="C2161" s="1260" t="s">
        <v>23216</v>
      </c>
      <c r="D2161" s="1260" t="s">
        <v>23217</v>
      </c>
      <c r="E2161" s="1260" t="s">
        <v>11560</v>
      </c>
      <c r="F2161" s="1260" t="s">
        <v>18007</v>
      </c>
      <c r="G2161" s="1260" t="s">
        <v>23218</v>
      </c>
      <c r="H2161" s="1260" t="s">
        <v>11153</v>
      </c>
      <c r="I2161" s="1260" t="s">
        <v>10976</v>
      </c>
      <c r="J2161" s="1259">
        <v>7430715</v>
      </c>
      <c r="K2161" s="1260" t="s">
        <v>11221</v>
      </c>
      <c r="L2161" s="1260" t="s">
        <v>11155</v>
      </c>
      <c r="M2161" s="1260" t="s">
        <v>1944</v>
      </c>
      <c r="N2161" s="1260" t="s">
        <v>23219</v>
      </c>
      <c r="O2161" s="1260" t="s">
        <v>23217</v>
      </c>
      <c r="P2161" s="1260" t="s">
        <v>23220</v>
      </c>
      <c r="Q2161" s="1260" t="s">
        <v>13019</v>
      </c>
      <c r="R2161" s="1260" t="s">
        <v>23221</v>
      </c>
      <c r="S2161" s="1259">
        <v>1</v>
      </c>
      <c r="T2161" s="1260"/>
      <c r="U2161" s="1260" t="s">
        <v>11396</v>
      </c>
      <c r="V2161" s="1260" t="s">
        <v>13501</v>
      </c>
      <c r="W2161" s="1259">
        <v>0</v>
      </c>
      <c r="X2161" s="1259">
        <v>1007</v>
      </c>
      <c r="Y2161" s="1259">
        <v>0</v>
      </c>
    </row>
    <row r="2162" spans="1:25">
      <c r="A2162" s="1350">
        <v>11202000422</v>
      </c>
      <c r="B2162" s="1260"/>
      <c r="C2162" s="1260" t="s">
        <v>23222</v>
      </c>
      <c r="D2162" s="1260" t="s">
        <v>23223</v>
      </c>
      <c r="E2162" s="1260" t="s">
        <v>11668</v>
      </c>
      <c r="F2162" s="1260" t="s">
        <v>11440</v>
      </c>
      <c r="G2162" s="1260" t="s">
        <v>23224</v>
      </c>
      <c r="H2162" s="1260" t="s">
        <v>11153</v>
      </c>
      <c r="I2162" s="1260" t="s">
        <v>11177</v>
      </c>
      <c r="J2162" s="1259">
        <v>7430714</v>
      </c>
      <c r="K2162" s="1260" t="s">
        <v>11221</v>
      </c>
      <c r="L2162" s="1260" t="s">
        <v>11155</v>
      </c>
      <c r="M2162" s="1260" t="s">
        <v>1297</v>
      </c>
      <c r="N2162" s="1260" t="s">
        <v>23225</v>
      </c>
      <c r="O2162" s="1260" t="s">
        <v>23223</v>
      </c>
      <c r="P2162" s="1260" t="s">
        <v>11192</v>
      </c>
      <c r="Q2162" s="1260"/>
      <c r="R2162" s="1260" t="s">
        <v>23226</v>
      </c>
      <c r="S2162" s="1259">
        <v>1</v>
      </c>
      <c r="T2162" s="1260"/>
      <c r="U2162" s="1260" t="s">
        <v>11182</v>
      </c>
      <c r="V2162" s="1260" t="s">
        <v>11730</v>
      </c>
      <c r="W2162" s="1259">
        <v>0</v>
      </c>
      <c r="X2162" s="1259">
        <v>1007</v>
      </c>
      <c r="Y2162" s="1259">
        <v>0</v>
      </c>
    </row>
    <row r="2163" spans="1:25">
      <c r="A2163" s="1350">
        <v>11202000421</v>
      </c>
      <c r="B2163" s="1260"/>
      <c r="C2163" s="1260" t="s">
        <v>23227</v>
      </c>
      <c r="D2163" s="1260" t="s">
        <v>23228</v>
      </c>
      <c r="E2163" s="1260" t="s">
        <v>11353</v>
      </c>
      <c r="F2163" s="1260" t="s">
        <v>11440</v>
      </c>
      <c r="G2163" s="1260" t="s">
        <v>23229</v>
      </c>
      <c r="H2163" s="1260" t="s">
        <v>11153</v>
      </c>
      <c r="I2163" s="1260" t="s">
        <v>11177</v>
      </c>
      <c r="J2163" s="1259">
        <v>7430713</v>
      </c>
      <c r="K2163" s="1260" t="s">
        <v>11375</v>
      </c>
      <c r="L2163" s="1260" t="s">
        <v>11155</v>
      </c>
      <c r="M2163" s="1260" t="s">
        <v>262</v>
      </c>
      <c r="N2163" s="1260"/>
      <c r="O2163" s="1260" t="s">
        <v>23228</v>
      </c>
      <c r="P2163" s="1260"/>
      <c r="Q2163" s="1260"/>
      <c r="R2163" s="1260"/>
      <c r="S2163" s="1259">
        <v>1</v>
      </c>
      <c r="T2163" s="1260"/>
      <c r="U2163" s="1260"/>
      <c r="V2163" s="1260"/>
      <c r="W2163" s="1259">
        <v>0</v>
      </c>
      <c r="X2163" s="1259">
        <v>1008</v>
      </c>
      <c r="Y2163" s="1259">
        <v>0</v>
      </c>
    </row>
    <row r="2164" spans="1:25">
      <c r="A2164" s="1350">
        <v>11202000420</v>
      </c>
      <c r="B2164" s="1260" t="s">
        <v>23230</v>
      </c>
      <c r="C2164" s="1260" t="s">
        <v>23231</v>
      </c>
      <c r="D2164" s="1260" t="s">
        <v>22672</v>
      </c>
      <c r="E2164" s="1260" t="s">
        <v>11203</v>
      </c>
      <c r="F2164" s="1260" t="s">
        <v>22674</v>
      </c>
      <c r="G2164" s="1260" t="s">
        <v>23232</v>
      </c>
      <c r="H2164" s="1260" t="s">
        <v>11153</v>
      </c>
      <c r="I2164" s="1260" t="s">
        <v>11243</v>
      </c>
      <c r="J2164" s="1259">
        <v>7430712</v>
      </c>
      <c r="K2164" s="1260" t="s">
        <v>11221</v>
      </c>
      <c r="L2164" s="1260" t="s">
        <v>11155</v>
      </c>
      <c r="M2164" s="1260" t="s">
        <v>1392</v>
      </c>
      <c r="N2164" s="1260" t="s">
        <v>22676</v>
      </c>
      <c r="O2164" s="1260" t="s">
        <v>22672</v>
      </c>
      <c r="P2164" s="1260" t="s">
        <v>22677</v>
      </c>
      <c r="Q2164" s="1260" t="s">
        <v>11572</v>
      </c>
      <c r="R2164" s="1260" t="s">
        <v>22677</v>
      </c>
      <c r="S2164" s="1259">
        <v>1</v>
      </c>
      <c r="T2164" s="1260" t="s">
        <v>23233</v>
      </c>
      <c r="U2164" s="1260" t="s">
        <v>11247</v>
      </c>
      <c r="V2164" s="1260" t="s">
        <v>13646</v>
      </c>
      <c r="W2164" s="1259">
        <v>0</v>
      </c>
      <c r="X2164" s="1259">
        <v>1007</v>
      </c>
      <c r="Y2164" s="1259">
        <v>0</v>
      </c>
    </row>
    <row r="2165" spans="1:25">
      <c r="A2165" s="1350">
        <v>11202000419</v>
      </c>
      <c r="B2165" s="1260"/>
      <c r="C2165" s="1260" t="s">
        <v>23234</v>
      </c>
      <c r="D2165" s="1260" t="s">
        <v>23235</v>
      </c>
      <c r="E2165" s="1260" t="s">
        <v>11353</v>
      </c>
      <c r="F2165" s="1260" t="s">
        <v>11440</v>
      </c>
      <c r="G2165" s="1260" t="s">
        <v>23236</v>
      </c>
      <c r="H2165" s="1260" t="s">
        <v>11153</v>
      </c>
      <c r="I2165" s="1260" t="s">
        <v>11177</v>
      </c>
      <c r="J2165" s="1259">
        <v>7430711</v>
      </c>
      <c r="K2165" s="1260" t="s">
        <v>11221</v>
      </c>
      <c r="L2165" s="1260" t="s">
        <v>11155</v>
      </c>
      <c r="M2165" s="1260" t="s">
        <v>1340</v>
      </c>
      <c r="N2165" s="1260" t="s">
        <v>23237</v>
      </c>
      <c r="O2165" s="1260" t="s">
        <v>23235</v>
      </c>
      <c r="P2165" s="1260" t="s">
        <v>23238</v>
      </c>
      <c r="Q2165" s="1260"/>
      <c r="R2165" s="1260" t="s">
        <v>23239</v>
      </c>
      <c r="S2165" s="1259">
        <v>1</v>
      </c>
      <c r="T2165" s="1260"/>
      <c r="U2165" s="1260" t="s">
        <v>11193</v>
      </c>
      <c r="V2165" s="1260" t="s">
        <v>11194</v>
      </c>
      <c r="W2165" s="1259">
        <v>0</v>
      </c>
      <c r="X2165" s="1259">
        <v>1007</v>
      </c>
      <c r="Y2165" s="1259">
        <v>0</v>
      </c>
    </row>
    <row r="2166" spans="1:25">
      <c r="A2166" s="1350">
        <v>11202000418</v>
      </c>
      <c r="B2166" s="1260" t="s">
        <v>23240</v>
      </c>
      <c r="C2166" s="1260" t="s">
        <v>23241</v>
      </c>
      <c r="D2166" s="1260" t="s">
        <v>23242</v>
      </c>
      <c r="E2166" s="1260" t="s">
        <v>12298</v>
      </c>
      <c r="F2166" s="1260" t="s">
        <v>14010</v>
      </c>
      <c r="G2166" s="1260" t="s">
        <v>23243</v>
      </c>
      <c r="H2166" s="1260" t="s">
        <v>11153</v>
      </c>
      <c r="I2166" s="1260" t="s">
        <v>13027</v>
      </c>
      <c r="J2166" s="1259">
        <v>7430710</v>
      </c>
      <c r="K2166" s="1260" t="s">
        <v>11221</v>
      </c>
      <c r="L2166" s="1260" t="s">
        <v>11155</v>
      </c>
      <c r="M2166" s="1260" t="s">
        <v>1501</v>
      </c>
      <c r="N2166" s="1260" t="s">
        <v>23244</v>
      </c>
      <c r="O2166" s="1260" t="s">
        <v>23242</v>
      </c>
      <c r="P2166" s="1260" t="s">
        <v>23245</v>
      </c>
      <c r="Q2166" s="1260" t="s">
        <v>15100</v>
      </c>
      <c r="R2166" s="1260" t="s">
        <v>23245</v>
      </c>
      <c r="S2166" s="1259">
        <v>1</v>
      </c>
      <c r="T2166" s="1260" t="s">
        <v>23246</v>
      </c>
      <c r="U2166" s="1260" t="s">
        <v>11182</v>
      </c>
      <c r="V2166" s="1260" t="s">
        <v>13767</v>
      </c>
      <c r="W2166" s="1259">
        <v>0</v>
      </c>
      <c r="X2166" s="1259">
        <v>1007</v>
      </c>
      <c r="Y2166" s="1259">
        <v>0</v>
      </c>
    </row>
    <row r="2167" spans="1:25">
      <c r="A2167" s="1350">
        <v>11202000417</v>
      </c>
      <c r="B2167" s="1260"/>
      <c r="C2167" s="1260" t="s">
        <v>23247</v>
      </c>
      <c r="D2167" s="1260" t="s">
        <v>23248</v>
      </c>
      <c r="E2167" s="1260" t="s">
        <v>11353</v>
      </c>
      <c r="F2167" s="1260" t="s">
        <v>11440</v>
      </c>
      <c r="G2167" s="1260" t="s">
        <v>23249</v>
      </c>
      <c r="H2167" s="1260" t="s">
        <v>11153</v>
      </c>
      <c r="I2167" s="1260" t="s">
        <v>11177</v>
      </c>
      <c r="J2167" s="1259">
        <v>7430709</v>
      </c>
      <c r="K2167" s="1260" t="s">
        <v>11221</v>
      </c>
      <c r="L2167" s="1260" t="s">
        <v>11155</v>
      </c>
      <c r="M2167" s="1260" t="s">
        <v>3283</v>
      </c>
      <c r="N2167" s="1260" t="s">
        <v>23250</v>
      </c>
      <c r="O2167" s="1260" t="s">
        <v>23248</v>
      </c>
      <c r="P2167" s="1260" t="s">
        <v>23251</v>
      </c>
      <c r="Q2167" s="1260"/>
      <c r="R2167" s="1260" t="s">
        <v>12523</v>
      </c>
      <c r="S2167" s="1259">
        <v>1</v>
      </c>
      <c r="T2167" s="1260"/>
      <c r="U2167" s="1260" t="s">
        <v>11193</v>
      </c>
      <c r="V2167" s="1260" t="s">
        <v>11997</v>
      </c>
      <c r="W2167" s="1259">
        <v>0</v>
      </c>
      <c r="X2167" s="1259">
        <v>1007</v>
      </c>
      <c r="Y2167" s="1259">
        <v>0</v>
      </c>
    </row>
    <row r="2168" spans="1:25">
      <c r="A2168" s="1350">
        <v>11202000416</v>
      </c>
      <c r="B2168" s="1260"/>
      <c r="C2168" s="1260" t="s">
        <v>23252</v>
      </c>
      <c r="D2168" s="1260" t="s">
        <v>23253</v>
      </c>
      <c r="E2168" s="1260" t="s">
        <v>11190</v>
      </c>
      <c r="F2168" s="1260" t="s">
        <v>11440</v>
      </c>
      <c r="G2168" s="1260" t="s">
        <v>23254</v>
      </c>
      <c r="H2168" s="1260" t="s">
        <v>11153</v>
      </c>
      <c r="I2168" s="1260" t="s">
        <v>11177</v>
      </c>
      <c r="J2168" s="1259">
        <v>7430708</v>
      </c>
      <c r="K2168" s="1260" t="s">
        <v>11221</v>
      </c>
      <c r="L2168" s="1260" t="s">
        <v>11155</v>
      </c>
      <c r="M2168" s="1260" t="s">
        <v>1687</v>
      </c>
      <c r="N2168" s="1260" t="s">
        <v>12326</v>
      </c>
      <c r="O2168" s="1260" t="s">
        <v>23253</v>
      </c>
      <c r="P2168" s="1260"/>
      <c r="Q2168" s="1260"/>
      <c r="R2168" s="1260" t="s">
        <v>23255</v>
      </c>
      <c r="S2168" s="1259">
        <v>1</v>
      </c>
      <c r="T2168" s="1260"/>
      <c r="U2168" s="1260" t="s">
        <v>11182</v>
      </c>
      <c r="V2168" s="1260" t="s">
        <v>11956</v>
      </c>
      <c r="W2168" s="1259">
        <v>0</v>
      </c>
      <c r="X2168" s="1259">
        <v>1007</v>
      </c>
      <c r="Y2168" s="1259">
        <v>0</v>
      </c>
    </row>
    <row r="2169" spans="1:25">
      <c r="A2169" s="1350">
        <v>11202000415</v>
      </c>
      <c r="B2169" s="1260"/>
      <c r="C2169" s="1260" t="s">
        <v>23256</v>
      </c>
      <c r="D2169" s="1260" t="s">
        <v>23257</v>
      </c>
      <c r="E2169" s="1260" t="s">
        <v>11593</v>
      </c>
      <c r="F2169" s="1260" t="s">
        <v>23258</v>
      </c>
      <c r="G2169" s="1260" t="s">
        <v>23259</v>
      </c>
      <c r="H2169" s="1260" t="s">
        <v>11153</v>
      </c>
      <c r="I2169" s="1260" t="s">
        <v>11164</v>
      </c>
      <c r="J2169" s="1259">
        <v>7430707</v>
      </c>
      <c r="K2169" s="1260" t="s">
        <v>11221</v>
      </c>
      <c r="L2169" s="1260" t="s">
        <v>11155</v>
      </c>
      <c r="M2169" s="1260" t="s">
        <v>2266</v>
      </c>
      <c r="N2169" s="1260" t="s">
        <v>18499</v>
      </c>
      <c r="O2169" s="1260" t="s">
        <v>23257</v>
      </c>
      <c r="P2169" s="1260" t="s">
        <v>23260</v>
      </c>
      <c r="Q2169" s="1260"/>
      <c r="R2169" s="1260"/>
      <c r="S2169" s="1259">
        <v>1</v>
      </c>
      <c r="T2169" s="1260"/>
      <c r="U2169" s="1260" t="s">
        <v>12320</v>
      </c>
      <c r="V2169" s="1260" t="s">
        <v>18501</v>
      </c>
      <c r="W2169" s="1259">
        <v>0</v>
      </c>
      <c r="X2169" s="1259">
        <v>1007</v>
      </c>
      <c r="Y2169" s="1259">
        <v>0</v>
      </c>
    </row>
    <row r="2170" spans="1:25">
      <c r="A2170" s="1350">
        <v>11202000414</v>
      </c>
      <c r="B2170" s="1260"/>
      <c r="C2170" s="1260" t="s">
        <v>23261</v>
      </c>
      <c r="D2170" s="1260" t="s">
        <v>23262</v>
      </c>
      <c r="E2170" s="1260" t="s">
        <v>19390</v>
      </c>
      <c r="F2170" s="1260" t="s">
        <v>23263</v>
      </c>
      <c r="G2170" s="1260" t="s">
        <v>23264</v>
      </c>
      <c r="H2170" s="1260" t="s">
        <v>11153</v>
      </c>
      <c r="I2170" s="1260" t="s">
        <v>11164</v>
      </c>
      <c r="J2170" s="1259">
        <v>7430706</v>
      </c>
      <c r="K2170" s="1260" t="s">
        <v>11221</v>
      </c>
      <c r="L2170" s="1260" t="s">
        <v>11155</v>
      </c>
      <c r="M2170" s="1260" t="s">
        <v>1653</v>
      </c>
      <c r="N2170" s="1260" t="s">
        <v>23265</v>
      </c>
      <c r="O2170" s="1260" t="s">
        <v>23262</v>
      </c>
      <c r="P2170" s="1260" t="s">
        <v>11192</v>
      </c>
      <c r="Q2170" s="1260"/>
      <c r="R2170" s="1260"/>
      <c r="S2170" s="1259">
        <v>1</v>
      </c>
      <c r="T2170" s="1260"/>
      <c r="U2170" s="1260" t="s">
        <v>11921</v>
      </c>
      <c r="V2170" s="1260" t="s">
        <v>11931</v>
      </c>
      <c r="W2170" s="1259">
        <v>0</v>
      </c>
      <c r="X2170" s="1259">
        <v>1007</v>
      </c>
      <c r="Y2170" s="1259">
        <v>0</v>
      </c>
    </row>
    <row r="2171" spans="1:25">
      <c r="A2171" s="1350">
        <v>11202000413</v>
      </c>
      <c r="B2171" s="1260"/>
      <c r="C2171" s="1260" t="s">
        <v>23266</v>
      </c>
      <c r="D2171" s="1260" t="s">
        <v>23267</v>
      </c>
      <c r="E2171" s="1260" t="s">
        <v>11190</v>
      </c>
      <c r="F2171" s="1260" t="s">
        <v>11440</v>
      </c>
      <c r="G2171" s="1260" t="s">
        <v>23268</v>
      </c>
      <c r="H2171" s="1260" t="s">
        <v>11153</v>
      </c>
      <c r="I2171" s="1260" t="s">
        <v>11177</v>
      </c>
      <c r="J2171" s="1259">
        <v>7430705</v>
      </c>
      <c r="K2171" s="1260" t="s">
        <v>11221</v>
      </c>
      <c r="L2171" s="1260" t="s">
        <v>11155</v>
      </c>
      <c r="M2171" s="1260" t="s">
        <v>1654</v>
      </c>
      <c r="N2171" s="1260" t="s">
        <v>23269</v>
      </c>
      <c r="O2171" s="1260" t="s">
        <v>23267</v>
      </c>
      <c r="P2171" s="1260"/>
      <c r="Q2171" s="1260"/>
      <c r="R2171" s="1260" t="s">
        <v>23153</v>
      </c>
      <c r="S2171" s="1259">
        <v>1</v>
      </c>
      <c r="T2171" s="1260"/>
      <c r="U2171" s="1260" t="s">
        <v>11182</v>
      </c>
      <c r="V2171" s="1260" t="s">
        <v>12067</v>
      </c>
      <c r="W2171" s="1259">
        <v>0</v>
      </c>
      <c r="X2171" s="1259">
        <v>1007</v>
      </c>
      <c r="Y2171" s="1259">
        <v>0</v>
      </c>
    </row>
    <row r="2172" spans="1:25">
      <c r="A2172" s="1350">
        <v>11202000412</v>
      </c>
      <c r="B2172" s="1260"/>
      <c r="C2172" s="1260" t="s">
        <v>23270</v>
      </c>
      <c r="D2172" s="1260" t="s">
        <v>23271</v>
      </c>
      <c r="E2172" s="1260" t="s">
        <v>11190</v>
      </c>
      <c r="F2172" s="1260" t="s">
        <v>23272</v>
      </c>
      <c r="G2172" s="1260" t="s">
        <v>23273</v>
      </c>
      <c r="H2172" s="1260" t="s">
        <v>11153</v>
      </c>
      <c r="I2172" s="1260" t="s">
        <v>10976</v>
      </c>
      <c r="J2172" s="1259">
        <v>7430704</v>
      </c>
      <c r="K2172" s="1260" t="s">
        <v>11375</v>
      </c>
      <c r="L2172" s="1260" t="s">
        <v>11155</v>
      </c>
      <c r="M2172" s="1260" t="s">
        <v>2033</v>
      </c>
      <c r="N2172" s="1260" t="s">
        <v>23274</v>
      </c>
      <c r="O2172" s="1260" t="s">
        <v>23271</v>
      </c>
      <c r="P2172" s="1260"/>
      <c r="Q2172" s="1260" t="s">
        <v>11394</v>
      </c>
      <c r="R2172" s="1260" t="s">
        <v>23275</v>
      </c>
      <c r="S2172" s="1259">
        <v>1</v>
      </c>
      <c r="T2172" s="1260"/>
      <c r="U2172" s="1260" t="s">
        <v>11396</v>
      </c>
      <c r="V2172" s="1260" t="s">
        <v>11397</v>
      </c>
      <c r="W2172" s="1259">
        <v>25</v>
      </c>
      <c r="X2172" s="1259">
        <v>1008</v>
      </c>
      <c r="Y2172" s="1259">
        <v>0</v>
      </c>
    </row>
    <row r="2173" spans="1:25">
      <c r="A2173" s="1350">
        <v>11202000411</v>
      </c>
      <c r="B2173" s="1260"/>
      <c r="C2173" s="1260" t="s">
        <v>23276</v>
      </c>
      <c r="D2173" s="1260" t="s">
        <v>2546</v>
      </c>
      <c r="E2173" s="1260" t="s">
        <v>11353</v>
      </c>
      <c r="F2173" s="1260" t="s">
        <v>11440</v>
      </c>
      <c r="G2173" s="1260" t="s">
        <v>23277</v>
      </c>
      <c r="H2173" s="1260" t="s">
        <v>11153</v>
      </c>
      <c r="I2173" s="1260" t="s">
        <v>11177</v>
      </c>
      <c r="J2173" s="1259">
        <v>7430703</v>
      </c>
      <c r="K2173" s="1260" t="s">
        <v>11221</v>
      </c>
      <c r="L2173" s="1260" t="s">
        <v>11155</v>
      </c>
      <c r="M2173" s="1260" t="s">
        <v>262</v>
      </c>
      <c r="N2173" s="1260"/>
      <c r="O2173" s="1260" t="s">
        <v>2546</v>
      </c>
      <c r="P2173" s="1260"/>
      <c r="Q2173" s="1260"/>
      <c r="R2173" s="1260"/>
      <c r="S2173" s="1259">
        <v>1</v>
      </c>
      <c r="T2173" s="1260"/>
      <c r="U2173" s="1260"/>
      <c r="V2173" s="1260"/>
      <c r="W2173" s="1259">
        <v>1638</v>
      </c>
      <c r="X2173" s="1259">
        <v>1007</v>
      </c>
      <c r="Y2173" s="1259">
        <v>0</v>
      </c>
    </row>
    <row r="2174" spans="1:25">
      <c r="A2174" s="1350">
        <v>11202000410</v>
      </c>
      <c r="B2174" s="1260" t="s">
        <v>23278</v>
      </c>
      <c r="C2174" s="1260" t="s">
        <v>23234</v>
      </c>
      <c r="D2174" s="1260" t="s">
        <v>23279</v>
      </c>
      <c r="E2174" s="1260" t="s">
        <v>11426</v>
      </c>
      <c r="F2174" s="1260" t="s">
        <v>11440</v>
      </c>
      <c r="G2174" s="1260" t="s">
        <v>23280</v>
      </c>
      <c r="H2174" s="1260" t="s">
        <v>11153</v>
      </c>
      <c r="I2174" s="1260" t="s">
        <v>11177</v>
      </c>
      <c r="J2174" s="1259">
        <v>7430702</v>
      </c>
      <c r="K2174" s="1260" t="s">
        <v>11221</v>
      </c>
      <c r="L2174" s="1260" t="s">
        <v>11155</v>
      </c>
      <c r="M2174" s="1260" t="s">
        <v>2545</v>
      </c>
      <c r="N2174" s="1260" t="s">
        <v>23281</v>
      </c>
      <c r="O2174" s="1260" t="s">
        <v>23279</v>
      </c>
      <c r="P2174" s="1260" t="s">
        <v>23282</v>
      </c>
      <c r="Q2174" s="1260" t="s">
        <v>11223</v>
      </c>
      <c r="R2174" s="1260" t="s">
        <v>23282</v>
      </c>
      <c r="S2174" s="1259">
        <v>1</v>
      </c>
      <c r="T2174" s="1260" t="s">
        <v>23283</v>
      </c>
      <c r="U2174" s="1260" t="s">
        <v>11269</v>
      </c>
      <c r="V2174" s="1260" t="s">
        <v>11342</v>
      </c>
      <c r="W2174" s="1259">
        <v>0</v>
      </c>
      <c r="X2174" s="1259">
        <v>1007</v>
      </c>
      <c r="Y2174" s="1259">
        <v>0</v>
      </c>
    </row>
    <row r="2175" spans="1:25">
      <c r="A2175" s="1350">
        <v>11202000409</v>
      </c>
      <c r="B2175" s="1260"/>
      <c r="C2175" s="1260" t="s">
        <v>23284</v>
      </c>
      <c r="D2175" s="1260" t="s">
        <v>23285</v>
      </c>
      <c r="E2175" s="1260" t="s">
        <v>11353</v>
      </c>
      <c r="F2175" s="1260" t="s">
        <v>21403</v>
      </c>
      <c r="G2175" s="1260" t="s">
        <v>23286</v>
      </c>
      <c r="H2175" s="1260" t="s">
        <v>11153</v>
      </c>
      <c r="I2175" s="1260" t="s">
        <v>11243</v>
      </c>
      <c r="J2175" s="1259">
        <v>7430701</v>
      </c>
      <c r="K2175" s="1260" t="s">
        <v>11221</v>
      </c>
      <c r="L2175" s="1260" t="s">
        <v>11155</v>
      </c>
      <c r="M2175" s="1260" t="s">
        <v>262</v>
      </c>
      <c r="N2175" s="1260"/>
      <c r="O2175" s="1260" t="s">
        <v>23285</v>
      </c>
      <c r="P2175" s="1260"/>
      <c r="Q2175" s="1260" t="s">
        <v>11450</v>
      </c>
      <c r="R2175" s="1260"/>
      <c r="S2175" s="1259">
        <v>1</v>
      </c>
      <c r="T2175" s="1260"/>
      <c r="U2175" s="1260"/>
      <c r="V2175" s="1260"/>
      <c r="W2175" s="1259">
        <v>0</v>
      </c>
      <c r="X2175" s="1259">
        <v>1007</v>
      </c>
      <c r="Y2175" s="1259">
        <v>0</v>
      </c>
    </row>
    <row r="2176" spans="1:25">
      <c r="A2176" s="1350">
        <v>11202000408</v>
      </c>
      <c r="B2176" s="1260" t="s">
        <v>23287</v>
      </c>
      <c r="C2176" s="1260" t="s">
        <v>23288</v>
      </c>
      <c r="D2176" s="1260" t="s">
        <v>23289</v>
      </c>
      <c r="E2176" s="1260" t="s">
        <v>11949</v>
      </c>
      <c r="F2176" s="1260" t="s">
        <v>18007</v>
      </c>
      <c r="G2176" s="1260" t="s">
        <v>23290</v>
      </c>
      <c r="H2176" s="1260" t="s">
        <v>11153</v>
      </c>
      <c r="I2176" s="1260" t="s">
        <v>10976</v>
      </c>
      <c r="J2176" s="1259">
        <v>7430700</v>
      </c>
      <c r="K2176" s="1260" t="s">
        <v>11221</v>
      </c>
      <c r="L2176" s="1260" t="s">
        <v>11155</v>
      </c>
      <c r="M2176" s="1260" t="s">
        <v>1944</v>
      </c>
      <c r="N2176" s="1260" t="s">
        <v>21685</v>
      </c>
      <c r="O2176" s="1260" t="s">
        <v>23289</v>
      </c>
      <c r="P2176" s="1260" t="s">
        <v>21686</v>
      </c>
      <c r="Q2176" s="1260" t="s">
        <v>11206</v>
      </c>
      <c r="R2176" s="1260" t="s">
        <v>21686</v>
      </c>
      <c r="S2176" s="1259">
        <v>1</v>
      </c>
      <c r="T2176" s="1260" t="s">
        <v>23291</v>
      </c>
      <c r="U2176" s="1260" t="s">
        <v>11396</v>
      </c>
      <c r="V2176" s="1260" t="s">
        <v>11737</v>
      </c>
      <c r="W2176" s="1259">
        <v>0</v>
      </c>
      <c r="X2176" s="1259">
        <v>1007</v>
      </c>
      <c r="Y2176" s="1259">
        <v>0</v>
      </c>
    </row>
    <row r="2177" spans="1:25">
      <c r="A2177" s="1350">
        <v>11202000407</v>
      </c>
      <c r="B2177" s="1260" t="s">
        <v>23292</v>
      </c>
      <c r="C2177" s="1260" t="s">
        <v>23293</v>
      </c>
      <c r="D2177" s="1260" t="s">
        <v>23294</v>
      </c>
      <c r="E2177" s="1260" t="s">
        <v>11190</v>
      </c>
      <c r="F2177" s="1260" t="s">
        <v>12633</v>
      </c>
      <c r="G2177" s="1260" t="s">
        <v>23295</v>
      </c>
      <c r="H2177" s="1260" t="s">
        <v>11153</v>
      </c>
      <c r="I2177" s="1260" t="s">
        <v>10976</v>
      </c>
      <c r="J2177" s="1259">
        <v>7430699</v>
      </c>
      <c r="K2177" s="1260" t="s">
        <v>11221</v>
      </c>
      <c r="L2177" s="1260" t="s">
        <v>11155</v>
      </c>
      <c r="M2177" s="1260" t="s">
        <v>2294</v>
      </c>
      <c r="N2177" s="1260" t="s">
        <v>23296</v>
      </c>
      <c r="O2177" s="1260" t="s">
        <v>23294</v>
      </c>
      <c r="P2177" s="1260" t="s">
        <v>23297</v>
      </c>
      <c r="Q2177" s="1260" t="s">
        <v>13053</v>
      </c>
      <c r="R2177" s="1260" t="s">
        <v>23297</v>
      </c>
      <c r="S2177" s="1259">
        <v>1</v>
      </c>
      <c r="T2177" s="1260" t="s">
        <v>23298</v>
      </c>
      <c r="U2177" s="1260" t="s">
        <v>12601</v>
      </c>
      <c r="V2177" s="1260" t="s">
        <v>23299</v>
      </c>
      <c r="W2177" s="1259">
        <v>0</v>
      </c>
      <c r="X2177" s="1259">
        <v>1007</v>
      </c>
      <c r="Y2177" s="1259">
        <v>0</v>
      </c>
    </row>
    <row r="2178" spans="1:25">
      <c r="A2178" s="1350">
        <v>11202000406</v>
      </c>
      <c r="B2178" s="1260" t="s">
        <v>23300</v>
      </c>
      <c r="C2178" s="1260" t="s">
        <v>23301</v>
      </c>
      <c r="D2178" s="1260" t="s">
        <v>23302</v>
      </c>
      <c r="E2178" s="1260" t="s">
        <v>11190</v>
      </c>
      <c r="F2178" s="1260" t="s">
        <v>12679</v>
      </c>
      <c r="G2178" s="1260" t="s">
        <v>23303</v>
      </c>
      <c r="H2178" s="1260" t="s">
        <v>11153</v>
      </c>
      <c r="I2178" s="1260" t="s">
        <v>10976</v>
      </c>
      <c r="J2178" s="1259">
        <v>7430698</v>
      </c>
      <c r="K2178" s="1260" t="s">
        <v>11375</v>
      </c>
      <c r="L2178" s="1260" t="s">
        <v>11155</v>
      </c>
      <c r="M2178" s="1260" t="s">
        <v>1950</v>
      </c>
      <c r="N2178" s="1260" t="s">
        <v>23304</v>
      </c>
      <c r="O2178" s="1260" t="s">
        <v>23302</v>
      </c>
      <c r="P2178" s="1260" t="s">
        <v>23305</v>
      </c>
      <c r="Q2178" s="1260" t="s">
        <v>12049</v>
      </c>
      <c r="R2178" s="1260" t="s">
        <v>23305</v>
      </c>
      <c r="S2178" s="1259">
        <v>1</v>
      </c>
      <c r="T2178" s="1260" t="s">
        <v>23306</v>
      </c>
      <c r="U2178" s="1260" t="s">
        <v>11396</v>
      </c>
      <c r="V2178" s="1260" t="s">
        <v>12816</v>
      </c>
      <c r="W2178" s="1259">
        <v>0</v>
      </c>
      <c r="X2178" s="1259">
        <v>1008</v>
      </c>
      <c r="Y2178" s="1259">
        <v>0</v>
      </c>
    </row>
    <row r="2179" spans="1:25">
      <c r="A2179" s="1350">
        <v>11202000405</v>
      </c>
      <c r="B2179" s="1260"/>
      <c r="C2179" s="1260" t="s">
        <v>23307</v>
      </c>
      <c r="D2179" s="1260" t="s">
        <v>23308</v>
      </c>
      <c r="E2179" s="1260" t="s">
        <v>11353</v>
      </c>
      <c r="F2179" s="1260" t="s">
        <v>23309</v>
      </c>
      <c r="G2179" s="1260" t="s">
        <v>23310</v>
      </c>
      <c r="H2179" s="1260" t="s">
        <v>11153</v>
      </c>
      <c r="I2179" s="1260" t="s">
        <v>11164</v>
      </c>
      <c r="J2179" s="1259">
        <v>7430697</v>
      </c>
      <c r="K2179" s="1260" t="s">
        <v>11221</v>
      </c>
      <c r="L2179" s="1260" t="s">
        <v>11155</v>
      </c>
      <c r="M2179" s="1260" t="s">
        <v>262</v>
      </c>
      <c r="N2179" s="1260"/>
      <c r="O2179" s="1260" t="s">
        <v>23308</v>
      </c>
      <c r="P2179" s="1260"/>
      <c r="Q2179" s="1260" t="s">
        <v>11596</v>
      </c>
      <c r="R2179" s="1260"/>
      <c r="S2179" s="1259">
        <v>1</v>
      </c>
      <c r="T2179" s="1260"/>
      <c r="U2179" s="1260"/>
      <c r="V2179" s="1260"/>
      <c r="W2179" s="1259">
        <v>0</v>
      </c>
      <c r="X2179" s="1259">
        <v>1007</v>
      </c>
      <c r="Y2179" s="1259">
        <v>0</v>
      </c>
    </row>
    <row r="2180" spans="1:25">
      <c r="A2180" s="1350">
        <v>11202000404</v>
      </c>
      <c r="B2180" s="1260"/>
      <c r="C2180" s="1260" t="s">
        <v>23311</v>
      </c>
      <c r="D2180" s="1260" t="s">
        <v>23312</v>
      </c>
      <c r="E2180" s="1260" t="s">
        <v>11461</v>
      </c>
      <c r="F2180" s="1260" t="s">
        <v>13961</v>
      </c>
      <c r="G2180" s="1260" t="s">
        <v>23313</v>
      </c>
      <c r="H2180" s="1260" t="s">
        <v>11153</v>
      </c>
      <c r="I2180" s="1260" t="s">
        <v>11164</v>
      </c>
      <c r="J2180" s="1259">
        <v>7430696</v>
      </c>
      <c r="K2180" s="1260" t="s">
        <v>11221</v>
      </c>
      <c r="L2180" s="1260" t="s">
        <v>11155</v>
      </c>
      <c r="M2180" s="1260" t="s">
        <v>262</v>
      </c>
      <c r="N2180" s="1260"/>
      <c r="O2180" s="1260" t="s">
        <v>23312</v>
      </c>
      <c r="P2180" s="1260"/>
      <c r="Q2180" s="1260" t="s">
        <v>11596</v>
      </c>
      <c r="R2180" s="1260"/>
      <c r="S2180" s="1259">
        <v>1</v>
      </c>
      <c r="T2180" s="1260"/>
      <c r="U2180" s="1260"/>
      <c r="V2180" s="1260"/>
      <c r="W2180" s="1259">
        <v>0</v>
      </c>
      <c r="X2180" s="1259">
        <v>1007</v>
      </c>
      <c r="Y2180" s="1259">
        <v>0</v>
      </c>
    </row>
    <row r="2181" spans="1:25">
      <c r="A2181" s="1350">
        <v>11202000403</v>
      </c>
      <c r="B2181" s="1260"/>
      <c r="C2181" s="1260" t="s">
        <v>23314</v>
      </c>
      <c r="D2181" s="1260" t="s">
        <v>23315</v>
      </c>
      <c r="E2181" s="1260" t="s">
        <v>17176</v>
      </c>
      <c r="F2181" s="1260" t="s">
        <v>23316</v>
      </c>
      <c r="G2181" s="1260" t="s">
        <v>23317</v>
      </c>
      <c r="H2181" s="1260" t="s">
        <v>11153</v>
      </c>
      <c r="I2181" s="1260" t="s">
        <v>11243</v>
      </c>
      <c r="J2181" s="1259">
        <v>7430695</v>
      </c>
      <c r="K2181" s="1260" t="s">
        <v>11221</v>
      </c>
      <c r="L2181" s="1260" t="s">
        <v>11155</v>
      </c>
      <c r="M2181" s="1260" t="s">
        <v>262</v>
      </c>
      <c r="N2181" s="1260"/>
      <c r="O2181" s="1260" t="s">
        <v>23315</v>
      </c>
      <c r="P2181" s="1260"/>
      <c r="Q2181" s="1260" t="s">
        <v>11533</v>
      </c>
      <c r="R2181" s="1260"/>
      <c r="S2181" s="1259">
        <v>1</v>
      </c>
      <c r="T2181" s="1260"/>
      <c r="U2181" s="1260"/>
      <c r="V2181" s="1260"/>
      <c r="W2181" s="1259">
        <v>0</v>
      </c>
      <c r="X2181" s="1259">
        <v>1007</v>
      </c>
      <c r="Y2181" s="1259">
        <v>0</v>
      </c>
    </row>
    <row r="2182" spans="1:25">
      <c r="A2182" s="1350">
        <v>11202000402</v>
      </c>
      <c r="B2182" s="1260"/>
      <c r="C2182" s="1260" t="s">
        <v>23318</v>
      </c>
      <c r="D2182" s="1260" t="s">
        <v>23319</v>
      </c>
      <c r="E2182" s="1260" t="s">
        <v>11426</v>
      </c>
      <c r="F2182" s="1260" t="s">
        <v>14023</v>
      </c>
      <c r="G2182" s="1260" t="s">
        <v>23320</v>
      </c>
      <c r="H2182" s="1260" t="s">
        <v>11153</v>
      </c>
      <c r="I2182" s="1260" t="s">
        <v>10976</v>
      </c>
      <c r="J2182" s="1259">
        <v>7430694</v>
      </c>
      <c r="K2182" s="1260" t="s">
        <v>11221</v>
      </c>
      <c r="L2182" s="1260" t="s">
        <v>11155</v>
      </c>
      <c r="M2182" s="1260" t="s">
        <v>2033</v>
      </c>
      <c r="N2182" s="1260" t="s">
        <v>23321</v>
      </c>
      <c r="O2182" s="1260" t="s">
        <v>23319</v>
      </c>
      <c r="P2182" s="1260" t="s">
        <v>23322</v>
      </c>
      <c r="Q2182" s="1260"/>
      <c r="R2182" s="1260" t="s">
        <v>23323</v>
      </c>
      <c r="S2182" s="1259">
        <v>1</v>
      </c>
      <c r="T2182" s="1260"/>
      <c r="U2182" s="1260" t="s">
        <v>11396</v>
      </c>
      <c r="V2182" s="1260" t="s">
        <v>12816</v>
      </c>
      <c r="W2182" s="1259">
        <v>0</v>
      </c>
      <c r="X2182" s="1259">
        <v>1007</v>
      </c>
      <c r="Y2182" s="1259">
        <v>0</v>
      </c>
    </row>
    <row r="2183" spans="1:25">
      <c r="A2183" s="1350">
        <v>11202000401</v>
      </c>
      <c r="B2183" s="1260"/>
      <c r="C2183" s="1260" t="s">
        <v>23324</v>
      </c>
      <c r="D2183" s="1260" t="s">
        <v>23325</v>
      </c>
      <c r="E2183" s="1260" t="s">
        <v>11426</v>
      </c>
      <c r="F2183" s="1260" t="s">
        <v>11522</v>
      </c>
      <c r="G2183" s="1260" t="s">
        <v>23326</v>
      </c>
      <c r="H2183" s="1260" t="s">
        <v>11153</v>
      </c>
      <c r="I2183" s="1260" t="s">
        <v>11177</v>
      </c>
      <c r="J2183" s="1259">
        <v>7430693</v>
      </c>
      <c r="K2183" s="1260" t="s">
        <v>11221</v>
      </c>
      <c r="L2183" s="1260" t="s">
        <v>11155</v>
      </c>
      <c r="M2183" s="1260" t="s">
        <v>262</v>
      </c>
      <c r="N2183" s="1260"/>
      <c r="O2183" s="1260" t="s">
        <v>23325</v>
      </c>
      <c r="P2183" s="1259">
        <v>119</v>
      </c>
      <c r="Q2183" s="1260"/>
      <c r="R2183" s="1260"/>
      <c r="S2183" s="1259">
        <v>1</v>
      </c>
      <c r="T2183" s="1260"/>
      <c r="U2183" s="1260"/>
      <c r="V2183" s="1260"/>
      <c r="W2183" s="1259">
        <v>0</v>
      </c>
      <c r="X2183" s="1259">
        <v>1007</v>
      </c>
      <c r="Y2183" s="1259">
        <v>0</v>
      </c>
    </row>
    <row r="2184" spans="1:25">
      <c r="A2184" s="1350">
        <v>11202000400</v>
      </c>
      <c r="B2184" s="1260"/>
      <c r="C2184" s="1260" t="s">
        <v>23327</v>
      </c>
      <c r="D2184" s="1260" t="s">
        <v>23328</v>
      </c>
      <c r="E2184" s="1260" t="s">
        <v>11353</v>
      </c>
      <c r="F2184" s="1260" t="s">
        <v>13991</v>
      </c>
      <c r="G2184" s="1260" t="s">
        <v>23329</v>
      </c>
      <c r="H2184" s="1260" t="s">
        <v>11153</v>
      </c>
      <c r="I2184" s="1260" t="s">
        <v>11243</v>
      </c>
      <c r="J2184" s="1259">
        <v>7430692</v>
      </c>
      <c r="K2184" s="1260" t="s">
        <v>11221</v>
      </c>
      <c r="L2184" s="1260" t="s">
        <v>11155</v>
      </c>
      <c r="M2184" s="1260" t="s">
        <v>262</v>
      </c>
      <c r="N2184" s="1260"/>
      <c r="O2184" s="1260" t="s">
        <v>23328</v>
      </c>
      <c r="P2184" s="1260"/>
      <c r="Q2184" s="1260" t="s">
        <v>11533</v>
      </c>
      <c r="R2184" s="1260"/>
      <c r="S2184" s="1259">
        <v>1</v>
      </c>
      <c r="T2184" s="1260"/>
      <c r="U2184" s="1260"/>
      <c r="V2184" s="1260"/>
      <c r="W2184" s="1259">
        <v>0</v>
      </c>
      <c r="X2184" s="1259">
        <v>1007</v>
      </c>
      <c r="Y2184" s="1259">
        <v>0</v>
      </c>
    </row>
    <row r="2185" spans="1:25">
      <c r="A2185" s="1350">
        <v>11202000399</v>
      </c>
      <c r="B2185" s="1260"/>
      <c r="C2185" s="1260" t="s">
        <v>23330</v>
      </c>
      <c r="D2185" s="1260" t="s">
        <v>23331</v>
      </c>
      <c r="E2185" s="1260" t="s">
        <v>13999</v>
      </c>
      <c r="F2185" s="1260" t="s">
        <v>23332</v>
      </c>
      <c r="G2185" s="1260" t="s">
        <v>23333</v>
      </c>
      <c r="H2185" s="1260" t="s">
        <v>11153</v>
      </c>
      <c r="I2185" s="1260" t="s">
        <v>11243</v>
      </c>
      <c r="J2185" s="1259">
        <v>7430691</v>
      </c>
      <c r="K2185" s="1260" t="s">
        <v>11221</v>
      </c>
      <c r="L2185" s="1260" t="s">
        <v>11155</v>
      </c>
      <c r="M2185" s="1260" t="s">
        <v>262</v>
      </c>
      <c r="N2185" s="1260"/>
      <c r="O2185" s="1260" t="s">
        <v>23331</v>
      </c>
      <c r="P2185" s="1260"/>
      <c r="Q2185" s="1260" t="s">
        <v>11533</v>
      </c>
      <c r="R2185" s="1260"/>
      <c r="S2185" s="1259">
        <v>1</v>
      </c>
      <c r="T2185" s="1260"/>
      <c r="U2185" s="1260"/>
      <c r="V2185" s="1260"/>
      <c r="W2185" s="1259">
        <v>0</v>
      </c>
      <c r="X2185" s="1259">
        <v>1007</v>
      </c>
      <c r="Y2185" s="1259">
        <v>0</v>
      </c>
    </row>
    <row r="2186" spans="1:25">
      <c r="A2186" s="1350">
        <v>11202000398</v>
      </c>
      <c r="B2186" s="1260" t="s">
        <v>23334</v>
      </c>
      <c r="C2186" s="1260" t="s">
        <v>23314</v>
      </c>
      <c r="D2186" s="1260" t="s">
        <v>23335</v>
      </c>
      <c r="E2186" s="1260" t="s">
        <v>11266</v>
      </c>
      <c r="F2186" s="1260" t="s">
        <v>11522</v>
      </c>
      <c r="G2186" s="1260" t="s">
        <v>23336</v>
      </c>
      <c r="H2186" s="1260" t="s">
        <v>11153</v>
      </c>
      <c r="I2186" s="1260" t="s">
        <v>11177</v>
      </c>
      <c r="J2186" s="1259">
        <v>7430690</v>
      </c>
      <c r="K2186" s="1260" t="s">
        <v>11221</v>
      </c>
      <c r="L2186" s="1260" t="s">
        <v>11155</v>
      </c>
      <c r="M2186" s="1260" t="s">
        <v>2129</v>
      </c>
      <c r="N2186" s="1260" t="s">
        <v>23337</v>
      </c>
      <c r="O2186" s="1260" t="s">
        <v>23335</v>
      </c>
      <c r="P2186" s="1260" t="s">
        <v>23338</v>
      </c>
      <c r="Q2186" s="1260" t="s">
        <v>23339</v>
      </c>
      <c r="R2186" s="1260" t="s">
        <v>23338</v>
      </c>
      <c r="S2186" s="1259">
        <v>1</v>
      </c>
      <c r="T2186" s="1260" t="s">
        <v>23340</v>
      </c>
      <c r="U2186" s="1260" t="s">
        <v>11193</v>
      </c>
      <c r="V2186" s="1260" t="s">
        <v>14513</v>
      </c>
      <c r="W2186" s="1259">
        <v>0</v>
      </c>
      <c r="X2186" s="1259">
        <v>1007</v>
      </c>
      <c r="Y2186" s="1259">
        <v>0</v>
      </c>
    </row>
    <row r="2187" spans="1:25">
      <c r="A2187" s="1350">
        <v>11202000397</v>
      </c>
      <c r="B2187" s="1260" t="s">
        <v>23341</v>
      </c>
      <c r="C2187" s="1260" t="s">
        <v>23342</v>
      </c>
      <c r="D2187" s="1260" t="s">
        <v>23343</v>
      </c>
      <c r="E2187" s="1260" t="s">
        <v>13561</v>
      </c>
      <c r="F2187" s="1260" t="s">
        <v>23344</v>
      </c>
      <c r="G2187" s="1260" t="s">
        <v>23345</v>
      </c>
      <c r="H2187" s="1260" t="s">
        <v>11153</v>
      </c>
      <c r="I2187" s="1260" t="s">
        <v>11177</v>
      </c>
      <c r="J2187" s="1259">
        <v>7430689</v>
      </c>
      <c r="K2187" s="1260" t="s">
        <v>11221</v>
      </c>
      <c r="L2187" s="1260" t="s">
        <v>11155</v>
      </c>
      <c r="M2187" s="1260" t="s">
        <v>2635</v>
      </c>
      <c r="N2187" s="1260" t="s">
        <v>23346</v>
      </c>
      <c r="O2187" s="1260" t="s">
        <v>23343</v>
      </c>
      <c r="P2187" s="1260" t="s">
        <v>23347</v>
      </c>
      <c r="Q2187" s="1260" t="s">
        <v>23348</v>
      </c>
      <c r="R2187" s="1260" t="s">
        <v>23347</v>
      </c>
      <c r="S2187" s="1259">
        <v>1</v>
      </c>
      <c r="T2187" s="1260" t="s">
        <v>23349</v>
      </c>
      <c r="U2187" s="1260" t="s">
        <v>11751</v>
      </c>
      <c r="V2187" s="1260" t="s">
        <v>12923</v>
      </c>
      <c r="W2187" s="1259">
        <v>0</v>
      </c>
      <c r="X2187" s="1259">
        <v>1007</v>
      </c>
      <c r="Y2187" s="1259">
        <v>0</v>
      </c>
    </row>
    <row r="2188" spans="1:25">
      <c r="A2188" s="1350">
        <v>11202000396</v>
      </c>
      <c r="B2188" s="1260" t="s">
        <v>23350</v>
      </c>
      <c r="C2188" s="1260" t="s">
        <v>23351</v>
      </c>
      <c r="D2188" s="1260" t="s">
        <v>23352</v>
      </c>
      <c r="E2188" s="1260" t="s">
        <v>11311</v>
      </c>
      <c r="F2188" s="1260" t="s">
        <v>11522</v>
      </c>
      <c r="G2188" s="1260" t="s">
        <v>23353</v>
      </c>
      <c r="H2188" s="1260" t="s">
        <v>11153</v>
      </c>
      <c r="I2188" s="1260" t="s">
        <v>11177</v>
      </c>
      <c r="J2188" s="1259">
        <v>7430688</v>
      </c>
      <c r="K2188" s="1260" t="s">
        <v>11221</v>
      </c>
      <c r="L2188" s="1260" t="s">
        <v>11155</v>
      </c>
      <c r="M2188" s="1260" t="s">
        <v>1654</v>
      </c>
      <c r="N2188" s="1260" t="s">
        <v>12499</v>
      </c>
      <c r="O2188" s="1260" t="s">
        <v>23352</v>
      </c>
      <c r="P2188" s="1260"/>
      <c r="Q2188" s="1260" t="s">
        <v>11877</v>
      </c>
      <c r="R2188" s="1260" t="s">
        <v>23354</v>
      </c>
      <c r="S2188" s="1259">
        <v>1</v>
      </c>
      <c r="T2188" s="1260"/>
      <c r="U2188" s="1260" t="s">
        <v>11158</v>
      </c>
      <c r="V2188" s="1260" t="s">
        <v>11263</v>
      </c>
      <c r="W2188" s="1259">
        <v>0</v>
      </c>
      <c r="X2188" s="1259">
        <v>1007</v>
      </c>
      <c r="Y2188" s="1259">
        <v>0</v>
      </c>
    </row>
    <row r="2189" spans="1:25">
      <c r="A2189" s="1350">
        <v>11202000395</v>
      </c>
      <c r="B2189" s="1260"/>
      <c r="C2189" s="1260" t="s">
        <v>23355</v>
      </c>
      <c r="D2189" s="1260" t="s">
        <v>23356</v>
      </c>
      <c r="E2189" s="1260" t="s">
        <v>11426</v>
      </c>
      <c r="F2189" s="1260" t="s">
        <v>11522</v>
      </c>
      <c r="G2189" s="1260" t="s">
        <v>23357</v>
      </c>
      <c r="H2189" s="1260" t="s">
        <v>11153</v>
      </c>
      <c r="I2189" s="1260" t="s">
        <v>11177</v>
      </c>
      <c r="J2189" s="1259">
        <v>7430687</v>
      </c>
      <c r="K2189" s="1260" t="s">
        <v>11221</v>
      </c>
      <c r="L2189" s="1260" t="s">
        <v>11155</v>
      </c>
      <c r="M2189" s="1260" t="s">
        <v>262</v>
      </c>
      <c r="N2189" s="1260"/>
      <c r="O2189" s="1260" t="s">
        <v>23356</v>
      </c>
      <c r="P2189" s="1259">
        <v>119</v>
      </c>
      <c r="Q2189" s="1260"/>
      <c r="R2189" s="1260"/>
      <c r="S2189" s="1259">
        <v>1</v>
      </c>
      <c r="T2189" s="1260"/>
      <c r="U2189" s="1260"/>
      <c r="V2189" s="1260"/>
      <c r="W2189" s="1259">
        <v>0</v>
      </c>
      <c r="X2189" s="1259">
        <v>1007</v>
      </c>
      <c r="Y2189" s="1259">
        <v>0</v>
      </c>
    </row>
    <row r="2190" spans="1:25">
      <c r="A2190" s="1350">
        <v>11202000394</v>
      </c>
      <c r="B2190" s="1260" t="s">
        <v>23358</v>
      </c>
      <c r="C2190" s="1260" t="s">
        <v>23359</v>
      </c>
      <c r="D2190" s="1260" t="s">
        <v>23360</v>
      </c>
      <c r="E2190" s="1260" t="s">
        <v>11311</v>
      </c>
      <c r="F2190" s="1260"/>
      <c r="G2190" s="1260"/>
      <c r="H2190" s="1260" t="s">
        <v>11153</v>
      </c>
      <c r="I2190" s="1260" t="s">
        <v>11177</v>
      </c>
      <c r="J2190" s="1259">
        <v>7430686</v>
      </c>
      <c r="K2190" s="1260" t="s">
        <v>11221</v>
      </c>
      <c r="L2190" s="1260" t="s">
        <v>11275</v>
      </c>
      <c r="M2190" s="1260" t="s">
        <v>2129</v>
      </c>
      <c r="N2190" s="1260" t="s">
        <v>23361</v>
      </c>
      <c r="O2190" s="1260" t="s">
        <v>23360</v>
      </c>
      <c r="P2190" s="1260"/>
      <c r="Q2190" s="1260" t="s">
        <v>23362</v>
      </c>
      <c r="R2190" s="1260" t="s">
        <v>23363</v>
      </c>
      <c r="S2190" s="1259">
        <v>1</v>
      </c>
      <c r="T2190" s="1260"/>
      <c r="U2190" s="1260" t="s">
        <v>11193</v>
      </c>
      <c r="V2190" s="1260" t="s">
        <v>12177</v>
      </c>
      <c r="W2190" s="1259">
        <v>0</v>
      </c>
      <c r="X2190" s="1259">
        <v>1007</v>
      </c>
      <c r="Y2190" s="1259">
        <v>2</v>
      </c>
    </row>
    <row r="2191" spans="1:25">
      <c r="A2191" s="1350">
        <v>11202000393</v>
      </c>
      <c r="B2191" s="1260" t="s">
        <v>23364</v>
      </c>
      <c r="C2191" s="1260" t="s">
        <v>23365</v>
      </c>
      <c r="D2191" s="1260" t="s">
        <v>23366</v>
      </c>
      <c r="E2191" s="1260" t="s">
        <v>11311</v>
      </c>
      <c r="F2191" s="1260" t="s">
        <v>11522</v>
      </c>
      <c r="G2191" s="1260"/>
      <c r="H2191" s="1260" t="s">
        <v>11153</v>
      </c>
      <c r="I2191" s="1260" t="s">
        <v>11177</v>
      </c>
      <c r="J2191" s="1259">
        <v>7430685</v>
      </c>
      <c r="K2191" s="1260" t="s">
        <v>11221</v>
      </c>
      <c r="L2191" s="1260" t="s">
        <v>11275</v>
      </c>
      <c r="M2191" s="1260" t="s">
        <v>2129</v>
      </c>
      <c r="N2191" s="1260" t="s">
        <v>23367</v>
      </c>
      <c r="O2191" s="1260" t="s">
        <v>23366</v>
      </c>
      <c r="P2191" s="1260"/>
      <c r="Q2191" s="1260" t="s">
        <v>11180</v>
      </c>
      <c r="R2191" s="1260" t="s">
        <v>23368</v>
      </c>
      <c r="S2191" s="1259">
        <v>1</v>
      </c>
      <c r="T2191" s="1260"/>
      <c r="U2191" s="1260" t="s">
        <v>11193</v>
      </c>
      <c r="V2191" s="1260" t="s">
        <v>12177</v>
      </c>
      <c r="W2191" s="1259">
        <v>0</v>
      </c>
      <c r="X2191" s="1259">
        <v>1007</v>
      </c>
      <c r="Y2191" s="1259">
        <v>2</v>
      </c>
    </row>
    <row r="2192" spans="1:25">
      <c r="A2192" s="1350">
        <v>11202000392</v>
      </c>
      <c r="B2192" s="1260" t="s">
        <v>23369</v>
      </c>
      <c r="C2192" s="1260" t="s">
        <v>23370</v>
      </c>
      <c r="D2192" s="1260" t="s">
        <v>23371</v>
      </c>
      <c r="E2192" s="1260" t="s">
        <v>11190</v>
      </c>
      <c r="F2192" s="1260" t="s">
        <v>11522</v>
      </c>
      <c r="G2192" s="1260" t="s">
        <v>23372</v>
      </c>
      <c r="H2192" s="1260" t="s">
        <v>11153</v>
      </c>
      <c r="I2192" s="1260" t="s">
        <v>11177</v>
      </c>
      <c r="J2192" s="1259">
        <v>7430684</v>
      </c>
      <c r="K2192" s="1260" t="s">
        <v>13865</v>
      </c>
      <c r="L2192" s="1260" t="s">
        <v>11385</v>
      </c>
      <c r="M2192" s="1260" t="s">
        <v>2129</v>
      </c>
      <c r="N2192" s="1260" t="s">
        <v>23373</v>
      </c>
      <c r="O2192" s="1260" t="s">
        <v>23371</v>
      </c>
      <c r="P2192" s="1260" t="s">
        <v>23374</v>
      </c>
      <c r="Q2192" s="1260"/>
      <c r="R2192" s="1260"/>
      <c r="S2192" s="1259">
        <v>1</v>
      </c>
      <c r="T2192" s="1260"/>
      <c r="U2192" s="1260" t="s">
        <v>11193</v>
      </c>
      <c r="V2192" s="1260" t="s">
        <v>18125</v>
      </c>
      <c r="W2192" s="1259">
        <v>523</v>
      </c>
      <c r="X2192" s="1259">
        <v>1006</v>
      </c>
      <c r="Y2192" s="1259">
        <v>1</v>
      </c>
    </row>
    <row r="2193" spans="1:25">
      <c r="A2193" s="1350">
        <v>11202000391</v>
      </c>
      <c r="B2193" s="1260"/>
      <c r="C2193" s="1260" t="s">
        <v>23375</v>
      </c>
      <c r="D2193" s="1260" t="s">
        <v>23376</v>
      </c>
      <c r="E2193" s="1260" t="s">
        <v>23377</v>
      </c>
      <c r="F2193" s="1260" t="s">
        <v>23378</v>
      </c>
      <c r="G2193" s="1260" t="s">
        <v>23379</v>
      </c>
      <c r="H2193" s="1260" t="s">
        <v>11153</v>
      </c>
      <c r="I2193" s="1260" t="s">
        <v>10976</v>
      </c>
      <c r="J2193" s="1259">
        <v>7430683</v>
      </c>
      <c r="K2193" s="1260" t="s">
        <v>11221</v>
      </c>
      <c r="L2193" s="1260" t="s">
        <v>11155</v>
      </c>
      <c r="M2193" s="1260" t="s">
        <v>262</v>
      </c>
      <c r="N2193" s="1260"/>
      <c r="O2193" s="1260" t="s">
        <v>23376</v>
      </c>
      <c r="P2193" s="1260"/>
      <c r="Q2193" s="1260"/>
      <c r="R2193" s="1259">
        <v>8952220</v>
      </c>
      <c r="S2193" s="1259">
        <v>1</v>
      </c>
      <c r="T2193" s="1260"/>
      <c r="U2193" s="1260"/>
      <c r="V2193" s="1260"/>
      <c r="W2193" s="1259">
        <v>0</v>
      </c>
      <c r="X2193" s="1259">
        <v>1007</v>
      </c>
      <c r="Y2193" s="1259">
        <v>0</v>
      </c>
    </row>
    <row r="2194" spans="1:25">
      <c r="A2194" s="1350">
        <v>11202000390</v>
      </c>
      <c r="B2194" s="1260" t="s">
        <v>23380</v>
      </c>
      <c r="C2194" s="1260" t="s">
        <v>23381</v>
      </c>
      <c r="D2194" s="1260" t="s">
        <v>23382</v>
      </c>
      <c r="E2194" s="1260" t="s">
        <v>11426</v>
      </c>
      <c r="F2194" s="1260" t="s">
        <v>23383</v>
      </c>
      <c r="G2194" s="1260" t="s">
        <v>23384</v>
      </c>
      <c r="H2194" s="1260" t="s">
        <v>11153</v>
      </c>
      <c r="I2194" s="1260" t="s">
        <v>10976</v>
      </c>
      <c r="J2194" s="1259">
        <v>7430682</v>
      </c>
      <c r="K2194" s="1260" t="s">
        <v>11221</v>
      </c>
      <c r="L2194" s="1260" t="s">
        <v>11155</v>
      </c>
      <c r="M2194" s="1260" t="s">
        <v>2533</v>
      </c>
      <c r="N2194" s="1260" t="s">
        <v>23385</v>
      </c>
      <c r="O2194" s="1260" t="s">
        <v>23382</v>
      </c>
      <c r="P2194" s="1260" t="s">
        <v>23386</v>
      </c>
      <c r="Q2194" s="1260" t="s">
        <v>11394</v>
      </c>
      <c r="R2194" s="1260" t="s">
        <v>23386</v>
      </c>
      <c r="S2194" s="1259">
        <v>1</v>
      </c>
      <c r="T2194" s="1260" t="s">
        <v>23387</v>
      </c>
      <c r="U2194" s="1260" t="s">
        <v>11231</v>
      </c>
      <c r="V2194" s="1260" t="s">
        <v>12833</v>
      </c>
      <c r="W2194" s="1259">
        <v>0</v>
      </c>
      <c r="X2194" s="1259">
        <v>1007</v>
      </c>
      <c r="Y2194" s="1259">
        <v>0</v>
      </c>
    </row>
    <row r="2195" spans="1:25">
      <c r="A2195" s="1350">
        <v>11202000389</v>
      </c>
      <c r="B2195" s="1260" t="s">
        <v>23388</v>
      </c>
      <c r="C2195" s="1260" t="s">
        <v>23389</v>
      </c>
      <c r="D2195" s="1260" t="s">
        <v>23390</v>
      </c>
      <c r="E2195" s="1260" t="s">
        <v>11426</v>
      </c>
      <c r="F2195" s="1260" t="s">
        <v>23378</v>
      </c>
      <c r="G2195" s="1260" t="s">
        <v>23391</v>
      </c>
      <c r="H2195" s="1260" t="s">
        <v>11153</v>
      </c>
      <c r="I2195" s="1260" t="s">
        <v>10976</v>
      </c>
      <c r="J2195" s="1259">
        <v>7430681</v>
      </c>
      <c r="K2195" s="1260" t="s">
        <v>11221</v>
      </c>
      <c r="L2195" s="1260" t="s">
        <v>11155</v>
      </c>
      <c r="M2195" s="1260" t="s">
        <v>2278</v>
      </c>
      <c r="N2195" s="1260" t="s">
        <v>23392</v>
      </c>
      <c r="O2195" s="1260" t="s">
        <v>23390</v>
      </c>
      <c r="P2195" s="1260" t="s">
        <v>23393</v>
      </c>
      <c r="Q2195" s="1260" t="s">
        <v>11867</v>
      </c>
      <c r="R2195" s="1260" t="s">
        <v>23394</v>
      </c>
      <c r="S2195" s="1259">
        <v>1</v>
      </c>
      <c r="T2195" s="1260" t="s">
        <v>23395</v>
      </c>
      <c r="U2195" s="1260" t="s">
        <v>11231</v>
      </c>
      <c r="V2195" s="1260" t="s">
        <v>13206</v>
      </c>
      <c r="W2195" s="1259">
        <v>0</v>
      </c>
      <c r="X2195" s="1259">
        <v>1007</v>
      </c>
      <c r="Y2195" s="1259">
        <v>0</v>
      </c>
    </row>
    <row r="2196" spans="1:25">
      <c r="A2196" s="1350">
        <v>11202000388</v>
      </c>
      <c r="B2196" s="1260"/>
      <c r="C2196" s="1260" t="s">
        <v>23396</v>
      </c>
      <c r="D2196" s="1260" t="s">
        <v>23397</v>
      </c>
      <c r="E2196" s="1260" t="s">
        <v>14055</v>
      </c>
      <c r="F2196" s="1260" t="s">
        <v>11522</v>
      </c>
      <c r="G2196" s="1260" t="s">
        <v>23398</v>
      </c>
      <c r="H2196" s="1260" t="s">
        <v>11153</v>
      </c>
      <c r="I2196" s="1260" t="s">
        <v>11177</v>
      </c>
      <c r="J2196" s="1259">
        <v>7430680</v>
      </c>
      <c r="K2196" s="1260" t="s">
        <v>11221</v>
      </c>
      <c r="L2196" s="1260" t="s">
        <v>11155</v>
      </c>
      <c r="M2196" s="1260" t="s">
        <v>262</v>
      </c>
      <c r="N2196" s="1260"/>
      <c r="O2196" s="1260" t="s">
        <v>23397</v>
      </c>
      <c r="P2196" s="1260"/>
      <c r="Q2196" s="1260"/>
      <c r="R2196" s="1260"/>
      <c r="S2196" s="1259">
        <v>1</v>
      </c>
      <c r="T2196" s="1260"/>
      <c r="U2196" s="1260"/>
      <c r="V2196" s="1260"/>
      <c r="W2196" s="1259">
        <v>0</v>
      </c>
      <c r="X2196" s="1259">
        <v>1007</v>
      </c>
      <c r="Y2196" s="1259">
        <v>0</v>
      </c>
    </row>
    <row r="2197" spans="1:25">
      <c r="A2197" s="1350">
        <v>11202000387</v>
      </c>
      <c r="B2197" s="1260" t="s">
        <v>23399</v>
      </c>
      <c r="C2197" s="1260" t="s">
        <v>23400</v>
      </c>
      <c r="D2197" s="1260" t="s">
        <v>23401</v>
      </c>
      <c r="E2197" s="1260" t="s">
        <v>13190</v>
      </c>
      <c r="F2197" s="1260" t="s">
        <v>23402</v>
      </c>
      <c r="G2197" s="1260" t="s">
        <v>23403</v>
      </c>
      <c r="H2197" s="1260" t="s">
        <v>11153</v>
      </c>
      <c r="I2197" s="1260" t="s">
        <v>11177</v>
      </c>
      <c r="J2197" s="1259">
        <v>7430679</v>
      </c>
      <c r="K2197" s="1260" t="s">
        <v>11221</v>
      </c>
      <c r="L2197" s="1260" t="s">
        <v>11155</v>
      </c>
      <c r="M2197" s="1260" t="s">
        <v>124</v>
      </c>
      <c r="N2197" s="1260" t="s">
        <v>23404</v>
      </c>
      <c r="O2197" s="1260" t="s">
        <v>23401</v>
      </c>
      <c r="P2197" s="1260" t="s">
        <v>23405</v>
      </c>
      <c r="Q2197" s="1260" t="s">
        <v>14495</v>
      </c>
      <c r="R2197" s="1260" t="s">
        <v>23405</v>
      </c>
      <c r="S2197" s="1259">
        <v>1</v>
      </c>
      <c r="T2197" s="1260" t="s">
        <v>23406</v>
      </c>
      <c r="U2197" s="1260" t="s">
        <v>11751</v>
      </c>
      <c r="V2197" s="1260" t="s">
        <v>20756</v>
      </c>
      <c r="W2197" s="1259">
        <v>0</v>
      </c>
      <c r="X2197" s="1259">
        <v>1007</v>
      </c>
      <c r="Y2197" s="1259">
        <v>0</v>
      </c>
    </row>
    <row r="2198" spans="1:25">
      <c r="A2198" s="1350">
        <v>11202000386</v>
      </c>
      <c r="B2198" s="1260" t="s">
        <v>23407</v>
      </c>
      <c r="C2198" s="1260" t="s">
        <v>23408</v>
      </c>
      <c r="D2198" s="1260" t="s">
        <v>23409</v>
      </c>
      <c r="E2198" s="1260" t="s">
        <v>11426</v>
      </c>
      <c r="F2198" s="1260" t="s">
        <v>11522</v>
      </c>
      <c r="G2198" s="1260" t="s">
        <v>23410</v>
      </c>
      <c r="H2198" s="1260" t="s">
        <v>11153</v>
      </c>
      <c r="I2198" s="1260" t="s">
        <v>11177</v>
      </c>
      <c r="J2198" s="1259">
        <v>7430678</v>
      </c>
      <c r="K2198" s="1260" t="s">
        <v>11221</v>
      </c>
      <c r="L2198" s="1260" t="s">
        <v>11155</v>
      </c>
      <c r="M2198" s="1260" t="s">
        <v>2132</v>
      </c>
      <c r="N2198" s="1260" t="s">
        <v>23411</v>
      </c>
      <c r="O2198" s="1260" t="s">
        <v>23409</v>
      </c>
      <c r="P2198" s="1260" t="s">
        <v>23412</v>
      </c>
      <c r="Q2198" s="1260" t="s">
        <v>11572</v>
      </c>
      <c r="R2198" s="1260" t="s">
        <v>23413</v>
      </c>
      <c r="S2198" s="1259">
        <v>1</v>
      </c>
      <c r="T2198" s="1260" t="s">
        <v>23414</v>
      </c>
      <c r="U2198" s="1260" t="s">
        <v>11209</v>
      </c>
      <c r="V2198" s="1260" t="s">
        <v>11210</v>
      </c>
      <c r="W2198" s="1259">
        <v>0</v>
      </c>
      <c r="X2198" s="1259">
        <v>1007</v>
      </c>
      <c r="Y2198" s="1259">
        <v>0</v>
      </c>
    </row>
    <row r="2199" spans="1:25">
      <c r="A2199" s="1350">
        <v>11202000385</v>
      </c>
      <c r="B2199" s="1260" t="s">
        <v>23415</v>
      </c>
      <c r="C2199" s="1260" t="s">
        <v>23416</v>
      </c>
      <c r="D2199" s="1260" t="s">
        <v>23417</v>
      </c>
      <c r="E2199" s="1260" t="s">
        <v>11426</v>
      </c>
      <c r="F2199" s="1260" t="s">
        <v>11522</v>
      </c>
      <c r="G2199" s="1260" t="s">
        <v>23418</v>
      </c>
      <c r="H2199" s="1260" t="s">
        <v>11153</v>
      </c>
      <c r="I2199" s="1260" t="s">
        <v>11177</v>
      </c>
      <c r="J2199" s="1259">
        <v>7430677</v>
      </c>
      <c r="K2199" s="1260" t="s">
        <v>11221</v>
      </c>
      <c r="L2199" s="1260" t="s">
        <v>11155</v>
      </c>
      <c r="M2199" s="1260" t="s">
        <v>2242</v>
      </c>
      <c r="N2199" s="1260" t="s">
        <v>23419</v>
      </c>
      <c r="O2199" s="1260" t="s">
        <v>23417</v>
      </c>
      <c r="P2199" s="1260" t="s">
        <v>23420</v>
      </c>
      <c r="Q2199" s="1260" t="s">
        <v>11572</v>
      </c>
      <c r="R2199" s="1260" t="s">
        <v>23420</v>
      </c>
      <c r="S2199" s="1259">
        <v>1</v>
      </c>
      <c r="T2199" s="1260" t="s">
        <v>23421</v>
      </c>
      <c r="U2199" s="1260" t="s">
        <v>11182</v>
      </c>
      <c r="V2199" s="1260" t="s">
        <v>11898</v>
      </c>
      <c r="W2199" s="1259">
        <v>0</v>
      </c>
      <c r="X2199" s="1259">
        <v>1007</v>
      </c>
      <c r="Y2199" s="1259">
        <v>0</v>
      </c>
    </row>
    <row r="2200" spans="1:25">
      <c r="A2200" s="1350">
        <v>11202000384</v>
      </c>
      <c r="B2200" s="1260" t="s">
        <v>23422</v>
      </c>
      <c r="C2200" s="1260" t="s">
        <v>23423</v>
      </c>
      <c r="D2200" s="1260" t="s">
        <v>23424</v>
      </c>
      <c r="E2200" s="1260" t="s">
        <v>11426</v>
      </c>
      <c r="F2200" s="1260" t="s">
        <v>11522</v>
      </c>
      <c r="G2200" s="1260" t="s">
        <v>23425</v>
      </c>
      <c r="H2200" s="1260" t="s">
        <v>11153</v>
      </c>
      <c r="I2200" s="1260" t="s">
        <v>11177</v>
      </c>
      <c r="J2200" s="1259">
        <v>7430676</v>
      </c>
      <c r="K2200" s="1260" t="s">
        <v>11221</v>
      </c>
      <c r="L2200" s="1260" t="s">
        <v>11155</v>
      </c>
      <c r="M2200" s="1260" t="s">
        <v>2582</v>
      </c>
      <c r="N2200" s="1260" t="s">
        <v>23426</v>
      </c>
      <c r="O2200" s="1260" t="s">
        <v>23424</v>
      </c>
      <c r="P2200" s="1260" t="s">
        <v>23427</v>
      </c>
      <c r="Q2200" s="1260" t="s">
        <v>11846</v>
      </c>
      <c r="R2200" s="1260" t="s">
        <v>23427</v>
      </c>
      <c r="S2200" s="1259">
        <v>1</v>
      </c>
      <c r="T2200" s="1260" t="s">
        <v>23428</v>
      </c>
      <c r="U2200" s="1260" t="s">
        <v>11209</v>
      </c>
      <c r="V2200" s="1260" t="s">
        <v>14377</v>
      </c>
      <c r="W2200" s="1259">
        <v>0</v>
      </c>
      <c r="X2200" s="1259">
        <v>1007</v>
      </c>
      <c r="Y2200" s="1259">
        <v>0</v>
      </c>
    </row>
    <row r="2201" spans="1:25">
      <c r="A2201" s="1350">
        <v>11202000383</v>
      </c>
      <c r="B2201" s="1260" t="s">
        <v>23429</v>
      </c>
      <c r="C2201" s="1260" t="s">
        <v>23430</v>
      </c>
      <c r="D2201" s="1260" t="s">
        <v>23431</v>
      </c>
      <c r="E2201" s="1260" t="s">
        <v>11426</v>
      </c>
      <c r="F2201" s="1260" t="s">
        <v>14023</v>
      </c>
      <c r="G2201" s="1260" t="s">
        <v>23432</v>
      </c>
      <c r="H2201" s="1260" t="s">
        <v>11153</v>
      </c>
      <c r="I2201" s="1260" t="s">
        <v>10976</v>
      </c>
      <c r="J2201" s="1259">
        <v>7430675</v>
      </c>
      <c r="K2201" s="1260" t="s">
        <v>11221</v>
      </c>
      <c r="L2201" s="1260" t="s">
        <v>11155</v>
      </c>
      <c r="M2201" s="1260" t="s">
        <v>1276</v>
      </c>
      <c r="N2201" s="1260" t="s">
        <v>23433</v>
      </c>
      <c r="O2201" s="1260" t="s">
        <v>23431</v>
      </c>
      <c r="P2201" s="1260" t="s">
        <v>23434</v>
      </c>
      <c r="Q2201" s="1260" t="s">
        <v>11846</v>
      </c>
      <c r="R2201" s="1260" t="s">
        <v>23434</v>
      </c>
      <c r="S2201" s="1259">
        <v>1</v>
      </c>
      <c r="T2201" s="1260" t="s">
        <v>23435</v>
      </c>
      <c r="U2201" s="1260" t="s">
        <v>11158</v>
      </c>
      <c r="V2201" s="1260" t="s">
        <v>11824</v>
      </c>
      <c r="W2201" s="1259">
        <v>0</v>
      </c>
      <c r="X2201" s="1259">
        <v>1007</v>
      </c>
      <c r="Y2201" s="1259">
        <v>0</v>
      </c>
    </row>
    <row r="2202" spans="1:25">
      <c r="A2202" s="1350">
        <v>11202000382</v>
      </c>
      <c r="B2202" s="1260"/>
      <c r="C2202" s="1260" t="s">
        <v>23436</v>
      </c>
      <c r="D2202" s="1260" t="s">
        <v>23437</v>
      </c>
      <c r="E2202" s="1260" t="s">
        <v>11353</v>
      </c>
      <c r="F2202" s="1260" t="s">
        <v>23438</v>
      </c>
      <c r="G2202" s="1260" t="s">
        <v>23439</v>
      </c>
      <c r="H2202" s="1260" t="s">
        <v>11153</v>
      </c>
      <c r="I2202" s="1260" t="s">
        <v>11243</v>
      </c>
      <c r="J2202" s="1259">
        <v>7430674</v>
      </c>
      <c r="K2202" s="1260" t="s">
        <v>11221</v>
      </c>
      <c r="L2202" s="1260" t="s">
        <v>11155</v>
      </c>
      <c r="M2202" s="1260" t="s">
        <v>262</v>
      </c>
      <c r="N2202" s="1260"/>
      <c r="O2202" s="1260" t="s">
        <v>23437</v>
      </c>
      <c r="P2202" s="1260"/>
      <c r="Q2202" s="1260" t="s">
        <v>11533</v>
      </c>
      <c r="R2202" s="1260"/>
      <c r="S2202" s="1259">
        <v>1</v>
      </c>
      <c r="T2202" s="1260"/>
      <c r="U2202" s="1260"/>
      <c r="V2202" s="1260"/>
      <c r="W2202" s="1259">
        <v>0</v>
      </c>
      <c r="X2202" s="1259">
        <v>1007</v>
      </c>
      <c r="Y2202" s="1259">
        <v>0</v>
      </c>
    </row>
    <row r="2203" spans="1:25">
      <c r="A2203" s="1350">
        <v>11202000380</v>
      </c>
      <c r="B2203" s="1260" t="s">
        <v>23440</v>
      </c>
      <c r="C2203" s="1260" t="s">
        <v>23441</v>
      </c>
      <c r="D2203" s="1260" t="s">
        <v>23442</v>
      </c>
      <c r="E2203" s="1260" t="s">
        <v>11266</v>
      </c>
      <c r="F2203" s="1260" t="s">
        <v>11522</v>
      </c>
      <c r="G2203" s="1260" t="s">
        <v>23443</v>
      </c>
      <c r="H2203" s="1260" t="s">
        <v>11153</v>
      </c>
      <c r="I2203" s="1260" t="s">
        <v>11177</v>
      </c>
      <c r="J2203" s="1259">
        <v>7430672</v>
      </c>
      <c r="K2203" s="1260" t="s">
        <v>11221</v>
      </c>
      <c r="L2203" s="1260" t="s">
        <v>11155</v>
      </c>
      <c r="M2203" s="1260" t="s">
        <v>2354</v>
      </c>
      <c r="N2203" s="1260" t="s">
        <v>23444</v>
      </c>
      <c r="O2203" s="1260" t="s">
        <v>23442</v>
      </c>
      <c r="P2203" s="1260"/>
      <c r="Q2203" s="1260" t="s">
        <v>23445</v>
      </c>
      <c r="R2203" s="1260" t="s">
        <v>23446</v>
      </c>
      <c r="S2203" s="1259">
        <v>2</v>
      </c>
      <c r="T2203" s="1260" t="s">
        <v>23447</v>
      </c>
      <c r="U2203" s="1260" t="s">
        <v>11751</v>
      </c>
      <c r="V2203" s="1260" t="s">
        <v>17686</v>
      </c>
      <c r="W2203" s="1259">
        <v>0</v>
      </c>
      <c r="X2203" s="1259">
        <v>1007</v>
      </c>
      <c r="Y2203" s="1259">
        <v>0</v>
      </c>
    </row>
    <row r="2204" spans="1:25">
      <c r="A2204" s="1350">
        <v>11202000380</v>
      </c>
      <c r="B2204" s="1260" t="s">
        <v>23448</v>
      </c>
      <c r="C2204" s="1260" t="s">
        <v>23441</v>
      </c>
      <c r="D2204" s="1260" t="s">
        <v>23442</v>
      </c>
      <c r="E2204" s="1260" t="s">
        <v>11266</v>
      </c>
      <c r="F2204" s="1260" t="s">
        <v>11522</v>
      </c>
      <c r="G2204" s="1260" t="s">
        <v>23443</v>
      </c>
      <c r="H2204" s="1260" t="s">
        <v>11153</v>
      </c>
      <c r="I2204" s="1260" t="s">
        <v>11177</v>
      </c>
      <c r="J2204" s="1259">
        <v>7430672</v>
      </c>
      <c r="K2204" s="1260" t="s">
        <v>11221</v>
      </c>
      <c r="L2204" s="1260" t="s">
        <v>11155</v>
      </c>
      <c r="M2204" s="1260" t="s">
        <v>2354</v>
      </c>
      <c r="N2204" s="1260" t="s">
        <v>23444</v>
      </c>
      <c r="O2204" s="1260" t="s">
        <v>23442</v>
      </c>
      <c r="P2204" s="1260"/>
      <c r="Q2204" s="1260" t="s">
        <v>23445</v>
      </c>
      <c r="R2204" s="1260" t="s">
        <v>23446</v>
      </c>
      <c r="S2204" s="1259">
        <v>2</v>
      </c>
      <c r="T2204" s="1260" t="s">
        <v>23447</v>
      </c>
      <c r="U2204" s="1260" t="s">
        <v>11751</v>
      </c>
      <c r="V2204" s="1260" t="s">
        <v>17686</v>
      </c>
      <c r="W2204" s="1259">
        <v>0</v>
      </c>
      <c r="X2204" s="1259">
        <v>1007</v>
      </c>
      <c r="Y2204" s="1259">
        <v>0</v>
      </c>
    </row>
    <row r="2205" spans="1:25">
      <c r="A2205" s="1350">
        <v>11202000379</v>
      </c>
      <c r="B2205" s="1260"/>
      <c r="C2205" s="1260" t="s">
        <v>23449</v>
      </c>
      <c r="D2205" s="1260" t="s">
        <v>23450</v>
      </c>
      <c r="E2205" s="1260" t="s">
        <v>11426</v>
      </c>
      <c r="F2205" s="1260" t="s">
        <v>11522</v>
      </c>
      <c r="G2205" s="1260" t="s">
        <v>23451</v>
      </c>
      <c r="H2205" s="1260" t="s">
        <v>11153</v>
      </c>
      <c r="I2205" s="1260" t="s">
        <v>11177</v>
      </c>
      <c r="J2205" s="1259">
        <v>7430671</v>
      </c>
      <c r="K2205" s="1260" t="s">
        <v>11221</v>
      </c>
      <c r="L2205" s="1260" t="s">
        <v>11155</v>
      </c>
      <c r="M2205" s="1260" t="s">
        <v>1698</v>
      </c>
      <c r="N2205" s="1260" t="s">
        <v>23452</v>
      </c>
      <c r="O2205" s="1260" t="s">
        <v>23450</v>
      </c>
      <c r="P2205" s="1260"/>
      <c r="Q2205" s="1260"/>
      <c r="R2205" s="1260" t="s">
        <v>11960</v>
      </c>
      <c r="S2205" s="1259">
        <v>1</v>
      </c>
      <c r="T2205" s="1260"/>
      <c r="U2205" s="1260" t="s">
        <v>11182</v>
      </c>
      <c r="V2205" s="1260" t="s">
        <v>13364</v>
      </c>
      <c r="W2205" s="1259">
        <v>0</v>
      </c>
      <c r="X2205" s="1259">
        <v>1007</v>
      </c>
      <c r="Y2205" s="1259">
        <v>0</v>
      </c>
    </row>
    <row r="2206" spans="1:25">
      <c r="A2206" s="1350">
        <v>11202000378</v>
      </c>
      <c r="B2206" s="1260" t="s">
        <v>23453</v>
      </c>
      <c r="C2206" s="1260" t="s">
        <v>23454</v>
      </c>
      <c r="D2206" s="1260" t="s">
        <v>23455</v>
      </c>
      <c r="E2206" s="1260" t="s">
        <v>11426</v>
      </c>
      <c r="F2206" s="1260" t="s">
        <v>11522</v>
      </c>
      <c r="G2206" s="1260" t="s">
        <v>23456</v>
      </c>
      <c r="H2206" s="1260" t="s">
        <v>11153</v>
      </c>
      <c r="I2206" s="1260" t="s">
        <v>11177</v>
      </c>
      <c r="J2206" s="1259">
        <v>7430670</v>
      </c>
      <c r="K2206" s="1260" t="s">
        <v>11221</v>
      </c>
      <c r="L2206" s="1260" t="s">
        <v>11155</v>
      </c>
      <c r="M2206" s="1260" t="s">
        <v>2364</v>
      </c>
      <c r="N2206" s="1260" t="s">
        <v>23457</v>
      </c>
      <c r="O2206" s="1260" t="s">
        <v>23455</v>
      </c>
      <c r="P2206" s="1260" t="s">
        <v>23458</v>
      </c>
      <c r="Q2206" s="1260" t="s">
        <v>14899</v>
      </c>
      <c r="R2206" s="1260" t="s">
        <v>23459</v>
      </c>
      <c r="S2206" s="1259">
        <v>1</v>
      </c>
      <c r="T2206" s="1260" t="s">
        <v>23460</v>
      </c>
      <c r="U2206" s="1260" t="s">
        <v>11751</v>
      </c>
      <c r="V2206" s="1260" t="s">
        <v>12945</v>
      </c>
      <c r="W2206" s="1259">
        <v>0</v>
      </c>
      <c r="X2206" s="1259">
        <v>1007</v>
      </c>
      <c r="Y2206" s="1259">
        <v>0</v>
      </c>
    </row>
    <row r="2207" spans="1:25">
      <c r="A2207" s="1350">
        <v>11202000377</v>
      </c>
      <c r="B2207" s="1260" t="s">
        <v>23461</v>
      </c>
      <c r="C2207" s="1260" t="s">
        <v>23462</v>
      </c>
      <c r="D2207" s="1260" t="s">
        <v>23463</v>
      </c>
      <c r="E2207" s="1260" t="s">
        <v>11426</v>
      </c>
      <c r="F2207" s="1260" t="s">
        <v>11522</v>
      </c>
      <c r="G2207" s="1260" t="s">
        <v>23464</v>
      </c>
      <c r="H2207" s="1260" t="s">
        <v>11153</v>
      </c>
      <c r="I2207" s="1260" t="s">
        <v>11177</v>
      </c>
      <c r="J2207" s="1259">
        <v>7430669</v>
      </c>
      <c r="K2207" s="1260" t="s">
        <v>11221</v>
      </c>
      <c r="L2207" s="1260" t="s">
        <v>11155</v>
      </c>
      <c r="M2207" s="1260" t="s">
        <v>2128</v>
      </c>
      <c r="N2207" s="1260" t="s">
        <v>23465</v>
      </c>
      <c r="O2207" s="1260" t="s">
        <v>23463</v>
      </c>
      <c r="P2207" s="1260" t="s">
        <v>23466</v>
      </c>
      <c r="Q2207" s="1260" t="s">
        <v>11769</v>
      </c>
      <c r="R2207" s="1260" t="s">
        <v>23467</v>
      </c>
      <c r="S2207" s="1259">
        <v>1</v>
      </c>
      <c r="T2207" s="1260" t="s">
        <v>23468</v>
      </c>
      <c r="U2207" s="1260" t="s">
        <v>11269</v>
      </c>
      <c r="V2207" s="1260" t="s">
        <v>11620</v>
      </c>
      <c r="W2207" s="1259">
        <v>0</v>
      </c>
      <c r="X2207" s="1259">
        <v>1007</v>
      </c>
      <c r="Y2207" s="1259">
        <v>0</v>
      </c>
    </row>
    <row r="2208" spans="1:25">
      <c r="A2208" s="1350">
        <v>11202000376</v>
      </c>
      <c r="B2208" s="1260"/>
      <c r="C2208" s="1260" t="s">
        <v>23469</v>
      </c>
      <c r="D2208" s="1260" t="s">
        <v>23470</v>
      </c>
      <c r="E2208" s="1260" t="s">
        <v>11509</v>
      </c>
      <c r="F2208" s="1260" t="s">
        <v>23471</v>
      </c>
      <c r="G2208" s="1260" t="s">
        <v>23472</v>
      </c>
      <c r="H2208" s="1260" t="s">
        <v>11153</v>
      </c>
      <c r="I2208" s="1260" t="s">
        <v>11164</v>
      </c>
      <c r="J2208" s="1259">
        <v>7430668</v>
      </c>
      <c r="K2208" s="1260" t="s">
        <v>11221</v>
      </c>
      <c r="L2208" s="1260" t="s">
        <v>11155</v>
      </c>
      <c r="M2208" s="1260" t="s">
        <v>2568</v>
      </c>
      <c r="N2208" s="1260" t="s">
        <v>23473</v>
      </c>
      <c r="O2208" s="1260" t="s">
        <v>23470</v>
      </c>
      <c r="P2208" s="1260"/>
      <c r="Q2208" s="1260" t="s">
        <v>11313</v>
      </c>
      <c r="R2208" s="1260"/>
      <c r="S2208" s="1259">
        <v>1</v>
      </c>
      <c r="T2208" s="1260"/>
      <c r="U2208" s="1260" t="s">
        <v>11921</v>
      </c>
      <c r="V2208" s="1260" t="s">
        <v>12833</v>
      </c>
      <c r="W2208" s="1259">
        <v>0</v>
      </c>
      <c r="X2208" s="1259">
        <v>1007</v>
      </c>
      <c r="Y2208" s="1259">
        <v>0</v>
      </c>
    </row>
    <row r="2209" spans="1:25">
      <c r="A2209" s="1350">
        <v>11202000375</v>
      </c>
      <c r="B2209" s="1260"/>
      <c r="C2209" s="1260" t="s">
        <v>23474</v>
      </c>
      <c r="D2209" s="1260" t="s">
        <v>23475</v>
      </c>
      <c r="E2209" s="1260" t="s">
        <v>14096</v>
      </c>
      <c r="F2209" s="1260" t="s">
        <v>13961</v>
      </c>
      <c r="G2209" s="1260" t="s">
        <v>23476</v>
      </c>
      <c r="H2209" s="1260" t="s">
        <v>11153</v>
      </c>
      <c r="I2209" s="1260" t="s">
        <v>11164</v>
      </c>
      <c r="J2209" s="1259">
        <v>7430667</v>
      </c>
      <c r="K2209" s="1260" t="s">
        <v>11221</v>
      </c>
      <c r="L2209" s="1260" t="s">
        <v>11155</v>
      </c>
      <c r="M2209" s="1260" t="s">
        <v>262</v>
      </c>
      <c r="N2209" s="1260"/>
      <c r="O2209" s="1260" t="s">
        <v>23475</v>
      </c>
      <c r="P2209" s="1260"/>
      <c r="Q2209" s="1260" t="s">
        <v>23477</v>
      </c>
      <c r="R2209" s="1259">
        <v>8653728</v>
      </c>
      <c r="S2209" s="1259">
        <v>1</v>
      </c>
      <c r="T2209" s="1260"/>
      <c r="U2209" s="1260"/>
      <c r="V2209" s="1260"/>
      <c r="W2209" s="1259">
        <v>0</v>
      </c>
      <c r="X2209" s="1259">
        <v>1007</v>
      </c>
      <c r="Y2209" s="1259">
        <v>0</v>
      </c>
    </row>
    <row r="2210" spans="1:25">
      <c r="A2210" s="1350">
        <v>11202000374</v>
      </c>
      <c r="B2210" s="1260"/>
      <c r="C2210" s="1260" t="s">
        <v>23478</v>
      </c>
      <c r="D2210" s="1260" t="s">
        <v>23479</v>
      </c>
      <c r="E2210" s="1260" t="s">
        <v>11614</v>
      </c>
      <c r="F2210" s="1260" t="s">
        <v>11522</v>
      </c>
      <c r="G2210" s="1260" t="s">
        <v>23480</v>
      </c>
      <c r="H2210" s="1260" t="s">
        <v>11153</v>
      </c>
      <c r="I2210" s="1260" t="s">
        <v>11177</v>
      </c>
      <c r="J2210" s="1259">
        <v>7430666</v>
      </c>
      <c r="K2210" s="1260" t="s">
        <v>11221</v>
      </c>
      <c r="L2210" s="1260" t="s">
        <v>11155</v>
      </c>
      <c r="M2210" s="1260" t="s">
        <v>262</v>
      </c>
      <c r="N2210" s="1260"/>
      <c r="O2210" s="1260" t="s">
        <v>23479</v>
      </c>
      <c r="P2210" s="1260"/>
      <c r="Q2210" s="1260"/>
      <c r="R2210" s="1260"/>
      <c r="S2210" s="1259">
        <v>1</v>
      </c>
      <c r="T2210" s="1260"/>
      <c r="U2210" s="1260"/>
      <c r="V2210" s="1260"/>
      <c r="W2210" s="1259">
        <v>0</v>
      </c>
      <c r="X2210" s="1259">
        <v>1007</v>
      </c>
      <c r="Y2210" s="1259">
        <v>0</v>
      </c>
    </row>
    <row r="2211" spans="1:25">
      <c r="A2211" s="1350">
        <v>11202000373</v>
      </c>
      <c r="B2211" s="1260" t="s">
        <v>23481</v>
      </c>
      <c r="C2211" s="1260" t="s">
        <v>23482</v>
      </c>
      <c r="D2211" s="1260" t="s">
        <v>23483</v>
      </c>
      <c r="E2211" s="1260" t="s">
        <v>11426</v>
      </c>
      <c r="F2211" s="1260" t="s">
        <v>11522</v>
      </c>
      <c r="G2211" s="1260" t="s">
        <v>23484</v>
      </c>
      <c r="H2211" s="1260" t="s">
        <v>11153</v>
      </c>
      <c r="I2211" s="1260" t="s">
        <v>11177</v>
      </c>
      <c r="J2211" s="1259">
        <v>7430665</v>
      </c>
      <c r="K2211" s="1260" t="s">
        <v>11221</v>
      </c>
      <c r="L2211" s="1260" t="s">
        <v>11155</v>
      </c>
      <c r="M2211" s="1260" t="s">
        <v>174</v>
      </c>
      <c r="N2211" s="1260" t="s">
        <v>23485</v>
      </c>
      <c r="O2211" s="1260" t="s">
        <v>23483</v>
      </c>
      <c r="P2211" s="1260" t="s">
        <v>23486</v>
      </c>
      <c r="Q2211" s="1260" t="s">
        <v>11223</v>
      </c>
      <c r="R2211" s="1260" t="s">
        <v>23487</v>
      </c>
      <c r="S2211" s="1259">
        <v>1</v>
      </c>
      <c r="T2211" s="1260" t="s">
        <v>23488</v>
      </c>
      <c r="U2211" s="1260" t="s">
        <v>11751</v>
      </c>
      <c r="V2211" s="1260" t="s">
        <v>11859</v>
      </c>
      <c r="W2211" s="1259">
        <v>0</v>
      </c>
      <c r="X2211" s="1259">
        <v>1007</v>
      </c>
      <c r="Y2211" s="1259">
        <v>0</v>
      </c>
    </row>
    <row r="2212" spans="1:25">
      <c r="A2212" s="1350">
        <v>11202000372</v>
      </c>
      <c r="B2212" s="1260" t="s">
        <v>23489</v>
      </c>
      <c r="C2212" s="1260" t="s">
        <v>23490</v>
      </c>
      <c r="D2212" s="1260" t="s">
        <v>23491</v>
      </c>
      <c r="E2212" s="1260" t="s">
        <v>13024</v>
      </c>
      <c r="F2212" s="1260" t="s">
        <v>11522</v>
      </c>
      <c r="G2212" s="1260" t="s">
        <v>23492</v>
      </c>
      <c r="H2212" s="1260" t="s">
        <v>11153</v>
      </c>
      <c r="I2212" s="1260" t="s">
        <v>11177</v>
      </c>
      <c r="J2212" s="1259">
        <v>7430664</v>
      </c>
      <c r="K2212" s="1260" t="s">
        <v>11221</v>
      </c>
      <c r="L2212" s="1260" t="s">
        <v>11155</v>
      </c>
      <c r="M2212" s="1260" t="s">
        <v>2239</v>
      </c>
      <c r="N2212" s="1260" t="s">
        <v>23493</v>
      </c>
      <c r="O2212" s="1260" t="s">
        <v>23491</v>
      </c>
      <c r="P2212" s="1260" t="s">
        <v>23494</v>
      </c>
      <c r="Q2212" s="1260" t="s">
        <v>11411</v>
      </c>
      <c r="R2212" s="1260" t="s">
        <v>23495</v>
      </c>
      <c r="S2212" s="1259">
        <v>1</v>
      </c>
      <c r="T2212" s="1260" t="s">
        <v>23496</v>
      </c>
      <c r="U2212" s="1260" t="s">
        <v>11182</v>
      </c>
      <c r="V2212" s="1260" t="s">
        <v>13808</v>
      </c>
      <c r="W2212" s="1259">
        <v>0</v>
      </c>
      <c r="X2212" s="1259">
        <v>1007</v>
      </c>
      <c r="Y2212" s="1259">
        <v>0</v>
      </c>
    </row>
    <row r="2213" spans="1:25">
      <c r="A2213" s="1350">
        <v>11202000371</v>
      </c>
      <c r="B2213" s="1260" t="s">
        <v>23497</v>
      </c>
      <c r="C2213" s="1260" t="s">
        <v>23498</v>
      </c>
      <c r="D2213" s="1260" t="s">
        <v>23499</v>
      </c>
      <c r="E2213" s="1260" t="s">
        <v>11426</v>
      </c>
      <c r="F2213" s="1260" t="s">
        <v>13961</v>
      </c>
      <c r="G2213" s="1260" t="s">
        <v>23500</v>
      </c>
      <c r="H2213" s="1260" t="s">
        <v>11153</v>
      </c>
      <c r="I2213" s="1260" t="s">
        <v>11164</v>
      </c>
      <c r="J2213" s="1259">
        <v>7430663</v>
      </c>
      <c r="K2213" s="1260" t="s">
        <v>11221</v>
      </c>
      <c r="L2213" s="1260" t="s">
        <v>11155</v>
      </c>
      <c r="M2213" s="1260" t="s">
        <v>1274</v>
      </c>
      <c r="N2213" s="1260" t="s">
        <v>23501</v>
      </c>
      <c r="O2213" s="1260" t="s">
        <v>23499</v>
      </c>
      <c r="P2213" s="1260" t="s">
        <v>23502</v>
      </c>
      <c r="Q2213" s="1260" t="s">
        <v>11411</v>
      </c>
      <c r="R2213" s="1260" t="s">
        <v>23502</v>
      </c>
      <c r="S2213" s="1259">
        <v>1</v>
      </c>
      <c r="T2213" s="1260" t="s">
        <v>23503</v>
      </c>
      <c r="U2213" s="1260" t="s">
        <v>11921</v>
      </c>
      <c r="V2213" s="1260" t="s">
        <v>13303</v>
      </c>
      <c r="W2213" s="1259">
        <v>0</v>
      </c>
      <c r="X2213" s="1259">
        <v>1007</v>
      </c>
      <c r="Y2213" s="1259">
        <v>0</v>
      </c>
    </row>
    <row r="2214" spans="1:25">
      <c r="A2214" s="1350">
        <v>11202000370</v>
      </c>
      <c r="B2214" s="1260" t="s">
        <v>23504</v>
      </c>
      <c r="C2214" s="1260" t="s">
        <v>23505</v>
      </c>
      <c r="D2214" s="1260" t="s">
        <v>23506</v>
      </c>
      <c r="E2214" s="1260" t="s">
        <v>11426</v>
      </c>
      <c r="F2214" s="1260" t="s">
        <v>23383</v>
      </c>
      <c r="G2214" s="1260" t="s">
        <v>23507</v>
      </c>
      <c r="H2214" s="1260" t="s">
        <v>11153</v>
      </c>
      <c r="I2214" s="1260" t="s">
        <v>10976</v>
      </c>
      <c r="J2214" s="1259">
        <v>7430662</v>
      </c>
      <c r="K2214" s="1260" t="s">
        <v>11221</v>
      </c>
      <c r="L2214" s="1260" t="s">
        <v>11155</v>
      </c>
      <c r="M2214" s="1260" t="s">
        <v>2529</v>
      </c>
      <c r="N2214" s="1260" t="s">
        <v>23508</v>
      </c>
      <c r="O2214" s="1260" t="s">
        <v>23506</v>
      </c>
      <c r="P2214" s="1260" t="s">
        <v>23509</v>
      </c>
      <c r="Q2214" s="1260" t="s">
        <v>23510</v>
      </c>
      <c r="R2214" s="1260" t="s">
        <v>23511</v>
      </c>
      <c r="S2214" s="1259">
        <v>1</v>
      </c>
      <c r="T2214" s="1260" t="s">
        <v>23512</v>
      </c>
      <c r="U2214" s="1260" t="s">
        <v>11158</v>
      </c>
      <c r="V2214" s="1260" t="s">
        <v>11380</v>
      </c>
      <c r="W2214" s="1259">
        <v>0</v>
      </c>
      <c r="X2214" s="1259">
        <v>1007</v>
      </c>
      <c r="Y2214" s="1259">
        <v>0</v>
      </c>
    </row>
    <row r="2215" spans="1:25">
      <c r="A2215" s="1350">
        <v>11202000369</v>
      </c>
      <c r="B2215" s="1260" t="s">
        <v>23513</v>
      </c>
      <c r="C2215" s="1260" t="s">
        <v>23514</v>
      </c>
      <c r="D2215" s="1260" t="s">
        <v>23515</v>
      </c>
      <c r="E2215" s="1260" t="s">
        <v>11426</v>
      </c>
      <c r="F2215" s="1260" t="s">
        <v>11522</v>
      </c>
      <c r="G2215" s="1260" t="s">
        <v>23516</v>
      </c>
      <c r="H2215" s="1260" t="s">
        <v>11153</v>
      </c>
      <c r="I2215" s="1260" t="s">
        <v>11177</v>
      </c>
      <c r="J2215" s="1259">
        <v>7430661</v>
      </c>
      <c r="K2215" s="1260" t="s">
        <v>11221</v>
      </c>
      <c r="L2215" s="1260" t="s">
        <v>11155</v>
      </c>
      <c r="M2215" s="1260" t="s">
        <v>2581</v>
      </c>
      <c r="N2215" s="1260" t="s">
        <v>23517</v>
      </c>
      <c r="O2215" s="1260" t="s">
        <v>23515</v>
      </c>
      <c r="P2215" s="1260" t="s">
        <v>23518</v>
      </c>
      <c r="Q2215" s="1260" t="s">
        <v>13053</v>
      </c>
      <c r="R2215" s="1260" t="s">
        <v>23518</v>
      </c>
      <c r="S2215" s="1259">
        <v>1</v>
      </c>
      <c r="T2215" s="1260" t="s">
        <v>23519</v>
      </c>
      <c r="U2215" s="1260" t="s">
        <v>11209</v>
      </c>
      <c r="V2215" s="1260" t="s">
        <v>13282</v>
      </c>
      <c r="W2215" s="1259">
        <v>0</v>
      </c>
      <c r="X2215" s="1259">
        <v>1007</v>
      </c>
      <c r="Y2215" s="1259">
        <v>0</v>
      </c>
    </row>
    <row r="2216" spans="1:25">
      <c r="A2216" s="1350">
        <v>11202000368</v>
      </c>
      <c r="B2216" s="1260" t="s">
        <v>23520</v>
      </c>
      <c r="C2216" s="1260" t="s">
        <v>23521</v>
      </c>
      <c r="D2216" s="1260" t="s">
        <v>23522</v>
      </c>
      <c r="E2216" s="1260" t="s">
        <v>11426</v>
      </c>
      <c r="F2216" s="1260" t="s">
        <v>13025</v>
      </c>
      <c r="G2216" s="1260" t="s">
        <v>23523</v>
      </c>
      <c r="H2216" s="1260" t="s">
        <v>11153</v>
      </c>
      <c r="I2216" s="1260" t="s">
        <v>13027</v>
      </c>
      <c r="J2216" s="1259">
        <v>7430660</v>
      </c>
      <c r="K2216" s="1260" t="s">
        <v>11221</v>
      </c>
      <c r="L2216" s="1260" t="s">
        <v>11155</v>
      </c>
      <c r="M2216" s="1260" t="s">
        <v>2474</v>
      </c>
      <c r="N2216" s="1260" t="s">
        <v>23524</v>
      </c>
      <c r="O2216" s="1260" t="s">
        <v>23522</v>
      </c>
      <c r="P2216" s="1260" t="s">
        <v>23525</v>
      </c>
      <c r="Q2216" s="1260" t="s">
        <v>12131</v>
      </c>
      <c r="R2216" s="1260" t="s">
        <v>23525</v>
      </c>
      <c r="S2216" s="1259">
        <v>1</v>
      </c>
      <c r="T2216" s="1260" t="s">
        <v>23526</v>
      </c>
      <c r="U2216" s="1260" t="s">
        <v>11256</v>
      </c>
      <c r="V2216" s="1260" t="s">
        <v>16213</v>
      </c>
      <c r="W2216" s="1259">
        <v>0</v>
      </c>
      <c r="X2216" s="1259">
        <v>1007</v>
      </c>
      <c r="Y2216" s="1259">
        <v>0</v>
      </c>
    </row>
    <row r="2217" spans="1:25">
      <c r="A2217" s="1350">
        <v>11202000367</v>
      </c>
      <c r="B2217" s="1260" t="s">
        <v>23527</v>
      </c>
      <c r="C2217" s="1260" t="s">
        <v>23528</v>
      </c>
      <c r="D2217" s="1260" t="s">
        <v>23529</v>
      </c>
      <c r="E2217" s="1260" t="s">
        <v>11426</v>
      </c>
      <c r="F2217" s="1260" t="s">
        <v>11522</v>
      </c>
      <c r="G2217" s="1260" t="s">
        <v>23530</v>
      </c>
      <c r="H2217" s="1260" t="s">
        <v>11153</v>
      </c>
      <c r="I2217" s="1260" t="s">
        <v>11177</v>
      </c>
      <c r="J2217" s="1259">
        <v>7430659</v>
      </c>
      <c r="K2217" s="1260" t="s">
        <v>11221</v>
      </c>
      <c r="L2217" s="1260" t="s">
        <v>11155</v>
      </c>
      <c r="M2217" s="1260" t="s">
        <v>2127</v>
      </c>
      <c r="N2217" s="1260" t="s">
        <v>23531</v>
      </c>
      <c r="O2217" s="1260" t="s">
        <v>23529</v>
      </c>
      <c r="P2217" s="1260" t="s">
        <v>23532</v>
      </c>
      <c r="Q2217" s="1260" t="s">
        <v>11411</v>
      </c>
      <c r="R2217" s="1260" t="s">
        <v>23532</v>
      </c>
      <c r="S2217" s="1259">
        <v>1</v>
      </c>
      <c r="T2217" s="1260" t="s">
        <v>23533</v>
      </c>
      <c r="U2217" s="1260" t="s">
        <v>11198</v>
      </c>
      <c r="V2217" s="1260" t="s">
        <v>13354</v>
      </c>
      <c r="W2217" s="1259">
        <v>0</v>
      </c>
      <c r="X2217" s="1259">
        <v>1007</v>
      </c>
      <c r="Y2217" s="1259">
        <v>0</v>
      </c>
    </row>
    <row r="2218" spans="1:25">
      <c r="A2218" s="1350">
        <v>11202000366</v>
      </c>
      <c r="B2218" s="1260" t="s">
        <v>23534</v>
      </c>
      <c r="C2218" s="1260" t="s">
        <v>23535</v>
      </c>
      <c r="D2218" s="1260" t="s">
        <v>23536</v>
      </c>
      <c r="E2218" s="1260" t="s">
        <v>11426</v>
      </c>
      <c r="F2218" s="1260" t="s">
        <v>23378</v>
      </c>
      <c r="G2218" s="1260" t="s">
        <v>23537</v>
      </c>
      <c r="H2218" s="1260" t="s">
        <v>11153</v>
      </c>
      <c r="I2218" s="1260" t="s">
        <v>10976</v>
      </c>
      <c r="J2218" s="1259">
        <v>7430658</v>
      </c>
      <c r="K2218" s="1260" t="s">
        <v>11221</v>
      </c>
      <c r="L2218" s="1260" t="s">
        <v>11155</v>
      </c>
      <c r="M2218" s="1260" t="s">
        <v>1983</v>
      </c>
      <c r="N2218" s="1260" t="s">
        <v>12681</v>
      </c>
      <c r="O2218" s="1260" t="s">
        <v>23536</v>
      </c>
      <c r="P2218" s="1260" t="s">
        <v>12682</v>
      </c>
      <c r="Q2218" s="1260" t="s">
        <v>23538</v>
      </c>
      <c r="R2218" s="1260" t="s">
        <v>12682</v>
      </c>
      <c r="S2218" s="1259">
        <v>1</v>
      </c>
      <c r="T2218" s="1260" t="s">
        <v>23539</v>
      </c>
      <c r="U2218" s="1260" t="s">
        <v>11158</v>
      </c>
      <c r="V2218" s="1260" t="s">
        <v>12685</v>
      </c>
      <c r="W2218" s="1259">
        <v>0</v>
      </c>
      <c r="X2218" s="1259">
        <v>1007</v>
      </c>
      <c r="Y2218" s="1259">
        <v>0</v>
      </c>
    </row>
    <row r="2219" spans="1:25">
      <c r="A2219" s="1350">
        <v>11202000365</v>
      </c>
      <c r="B2219" s="1260"/>
      <c r="C2219" s="1260" t="s">
        <v>23540</v>
      </c>
      <c r="D2219" s="1260" t="s">
        <v>23541</v>
      </c>
      <c r="E2219" s="1260" t="s">
        <v>11560</v>
      </c>
      <c r="F2219" s="1260" t="s">
        <v>14023</v>
      </c>
      <c r="G2219" s="1260" t="s">
        <v>23542</v>
      </c>
      <c r="H2219" s="1260" t="s">
        <v>11153</v>
      </c>
      <c r="I2219" s="1260" t="s">
        <v>10976</v>
      </c>
      <c r="J2219" s="1259">
        <v>7430657</v>
      </c>
      <c r="K2219" s="1260" t="s">
        <v>11375</v>
      </c>
      <c r="L2219" s="1260" t="s">
        <v>11155</v>
      </c>
      <c r="M2219" s="1260" t="s">
        <v>1986</v>
      </c>
      <c r="N2219" s="1260" t="s">
        <v>16174</v>
      </c>
      <c r="O2219" s="1260" t="s">
        <v>23541</v>
      </c>
      <c r="P2219" s="1260" t="s">
        <v>23543</v>
      </c>
      <c r="Q2219" s="1260"/>
      <c r="R2219" s="1260" t="s">
        <v>23543</v>
      </c>
      <c r="S2219" s="1259">
        <v>1</v>
      </c>
      <c r="T2219" s="1260"/>
      <c r="U2219" s="1260" t="s">
        <v>11158</v>
      </c>
      <c r="V2219" s="1260" t="s">
        <v>16176</v>
      </c>
      <c r="W2219" s="1259">
        <v>26</v>
      </c>
      <c r="X2219" s="1259">
        <v>1008</v>
      </c>
      <c r="Y2219" s="1259">
        <v>0</v>
      </c>
    </row>
    <row r="2220" spans="1:25">
      <c r="A2220" s="1350">
        <v>11202000364</v>
      </c>
      <c r="B2220" s="1260"/>
      <c r="C2220" s="1260" t="s">
        <v>23544</v>
      </c>
      <c r="D2220" s="1260" t="s">
        <v>23545</v>
      </c>
      <c r="E2220" s="1260" t="s">
        <v>11175</v>
      </c>
      <c r="F2220" s="1260" t="s">
        <v>23383</v>
      </c>
      <c r="G2220" s="1260" t="s">
        <v>23546</v>
      </c>
      <c r="H2220" s="1260" t="s">
        <v>11153</v>
      </c>
      <c r="I2220" s="1260" t="s">
        <v>10976</v>
      </c>
      <c r="J2220" s="1259">
        <v>7430656</v>
      </c>
      <c r="K2220" s="1260" t="s">
        <v>11221</v>
      </c>
      <c r="L2220" s="1260" t="s">
        <v>11155</v>
      </c>
      <c r="M2220" s="1260" t="s">
        <v>11092</v>
      </c>
      <c r="N2220" s="1260" t="s">
        <v>23547</v>
      </c>
      <c r="O2220" s="1260" t="s">
        <v>23545</v>
      </c>
      <c r="P2220" s="1260" t="s">
        <v>23548</v>
      </c>
      <c r="Q2220" s="1260"/>
      <c r="R2220" s="1260" t="s">
        <v>23548</v>
      </c>
      <c r="S2220" s="1259">
        <v>1</v>
      </c>
      <c r="T2220" s="1260"/>
      <c r="U2220" s="1260" t="s">
        <v>11158</v>
      </c>
      <c r="V2220" s="1260" t="s">
        <v>12716</v>
      </c>
      <c r="W2220" s="1259">
        <v>0</v>
      </c>
      <c r="X2220" s="1259">
        <v>1007</v>
      </c>
      <c r="Y2220" s="1259">
        <v>0</v>
      </c>
    </row>
    <row r="2221" spans="1:25">
      <c r="A2221" s="1350">
        <v>11202000363</v>
      </c>
      <c r="B2221" s="1260" t="s">
        <v>23549</v>
      </c>
      <c r="C2221" s="1260" t="s">
        <v>23550</v>
      </c>
      <c r="D2221" s="1260" t="s">
        <v>23551</v>
      </c>
      <c r="E2221" s="1260" t="s">
        <v>11266</v>
      </c>
      <c r="F2221" s="1260" t="s">
        <v>23552</v>
      </c>
      <c r="G2221" s="1260" t="s">
        <v>23553</v>
      </c>
      <c r="H2221" s="1260" t="s">
        <v>11153</v>
      </c>
      <c r="I2221" s="1260" t="s">
        <v>11243</v>
      </c>
      <c r="J2221" s="1259">
        <v>7430655</v>
      </c>
      <c r="K2221" s="1260" t="s">
        <v>11221</v>
      </c>
      <c r="L2221" s="1260" t="s">
        <v>11155</v>
      </c>
      <c r="M2221" s="1260" t="s">
        <v>2229</v>
      </c>
      <c r="N2221" s="1260" t="s">
        <v>23554</v>
      </c>
      <c r="O2221" s="1260" t="s">
        <v>23551</v>
      </c>
      <c r="P2221" s="1260"/>
      <c r="Q2221" s="1260" t="s">
        <v>23555</v>
      </c>
      <c r="R2221" s="1260" t="s">
        <v>23556</v>
      </c>
      <c r="S2221" s="1259">
        <v>1</v>
      </c>
      <c r="T2221" s="1260" t="s">
        <v>23557</v>
      </c>
      <c r="U2221" s="1260" t="s">
        <v>11247</v>
      </c>
      <c r="V2221" s="1260" t="s">
        <v>23558</v>
      </c>
      <c r="W2221" s="1259">
        <v>0</v>
      </c>
      <c r="X2221" s="1259">
        <v>1007</v>
      </c>
      <c r="Y2221" s="1259">
        <v>0</v>
      </c>
    </row>
    <row r="2222" spans="1:25">
      <c r="A2222" s="1350">
        <v>11202000362</v>
      </c>
      <c r="B2222" s="1260" t="s">
        <v>23559</v>
      </c>
      <c r="C2222" s="1260" t="s">
        <v>23560</v>
      </c>
      <c r="D2222" s="1260" t="s">
        <v>23561</v>
      </c>
      <c r="E2222" s="1260" t="s">
        <v>11426</v>
      </c>
      <c r="F2222" s="1260" t="s">
        <v>11176</v>
      </c>
      <c r="G2222" s="1260" t="s">
        <v>23562</v>
      </c>
      <c r="H2222" s="1260" t="s">
        <v>11153</v>
      </c>
      <c r="I2222" s="1260" t="s">
        <v>11177</v>
      </c>
      <c r="J2222" s="1259">
        <v>7430654</v>
      </c>
      <c r="K2222" s="1260" t="s">
        <v>11221</v>
      </c>
      <c r="L2222" s="1260" t="s">
        <v>11155</v>
      </c>
      <c r="M2222" s="1260" t="s">
        <v>2133</v>
      </c>
      <c r="N2222" s="1260" t="s">
        <v>23563</v>
      </c>
      <c r="O2222" s="1260" t="s">
        <v>23561</v>
      </c>
      <c r="P2222" s="1260" t="s">
        <v>23564</v>
      </c>
      <c r="Q2222" s="1260" t="s">
        <v>12049</v>
      </c>
      <c r="R2222" s="1260" t="s">
        <v>23565</v>
      </c>
      <c r="S2222" s="1259">
        <v>1</v>
      </c>
      <c r="T2222" s="1260" t="s">
        <v>23566</v>
      </c>
      <c r="U2222" s="1260" t="s">
        <v>11198</v>
      </c>
      <c r="V2222" s="1260" t="s">
        <v>13354</v>
      </c>
      <c r="W2222" s="1259">
        <v>0</v>
      </c>
      <c r="X2222" s="1259">
        <v>1007</v>
      </c>
      <c r="Y2222" s="1259">
        <v>0</v>
      </c>
    </row>
    <row r="2223" spans="1:25">
      <c r="A2223" s="1350">
        <v>11202000361</v>
      </c>
      <c r="B2223" s="1260"/>
      <c r="C2223" s="1260" t="s">
        <v>23567</v>
      </c>
      <c r="D2223" s="1260" t="s">
        <v>23568</v>
      </c>
      <c r="E2223" s="1260" t="s">
        <v>11353</v>
      </c>
      <c r="F2223" s="1260" t="s">
        <v>11176</v>
      </c>
      <c r="G2223" s="1260" t="s">
        <v>23569</v>
      </c>
      <c r="H2223" s="1260" t="s">
        <v>11153</v>
      </c>
      <c r="I2223" s="1260" t="s">
        <v>11177</v>
      </c>
      <c r="J2223" s="1259">
        <v>7430653</v>
      </c>
      <c r="K2223" s="1260" t="s">
        <v>11221</v>
      </c>
      <c r="L2223" s="1260" t="s">
        <v>11155</v>
      </c>
      <c r="M2223" s="1260" t="s">
        <v>262</v>
      </c>
      <c r="N2223" s="1260"/>
      <c r="O2223" s="1260" t="s">
        <v>23568</v>
      </c>
      <c r="P2223" s="1260"/>
      <c r="Q2223" s="1260"/>
      <c r="R2223" s="1260"/>
      <c r="S2223" s="1259">
        <v>1</v>
      </c>
      <c r="T2223" s="1260"/>
      <c r="U2223" s="1260"/>
      <c r="V2223" s="1260"/>
      <c r="W2223" s="1259">
        <v>0</v>
      </c>
      <c r="X2223" s="1259">
        <v>1007</v>
      </c>
      <c r="Y2223" s="1259">
        <v>0</v>
      </c>
    </row>
    <row r="2224" spans="1:25">
      <c r="A2224" s="1350">
        <v>11202000360</v>
      </c>
      <c r="B2224" s="1260" t="s">
        <v>23570</v>
      </c>
      <c r="C2224" s="1260" t="s">
        <v>23571</v>
      </c>
      <c r="D2224" s="1260" t="s">
        <v>23572</v>
      </c>
      <c r="E2224" s="1260" t="s">
        <v>11560</v>
      </c>
      <c r="F2224" s="1260" t="s">
        <v>23573</v>
      </c>
      <c r="G2224" s="1260" t="s">
        <v>23574</v>
      </c>
      <c r="H2224" s="1260" t="s">
        <v>11153</v>
      </c>
      <c r="I2224" s="1260" t="s">
        <v>10976</v>
      </c>
      <c r="J2224" s="1259">
        <v>7430652</v>
      </c>
      <c r="K2224" s="1260" t="s">
        <v>11221</v>
      </c>
      <c r="L2224" s="1260" t="s">
        <v>11155</v>
      </c>
      <c r="M2224" s="1260" t="s">
        <v>2530</v>
      </c>
      <c r="N2224" s="1260" t="s">
        <v>23575</v>
      </c>
      <c r="O2224" s="1260" t="s">
        <v>23572</v>
      </c>
      <c r="P2224" s="1260" t="s">
        <v>23576</v>
      </c>
      <c r="Q2224" s="1260" t="s">
        <v>14210</v>
      </c>
      <c r="R2224" s="1260" t="s">
        <v>23577</v>
      </c>
      <c r="S2224" s="1259">
        <v>1</v>
      </c>
      <c r="T2224" s="1260" t="s">
        <v>23578</v>
      </c>
      <c r="U2224" s="1260" t="s">
        <v>11158</v>
      </c>
      <c r="V2224" s="1260" t="s">
        <v>11380</v>
      </c>
      <c r="W2224" s="1259">
        <v>0</v>
      </c>
      <c r="X2224" s="1259">
        <v>1007</v>
      </c>
      <c r="Y2224" s="1259">
        <v>0</v>
      </c>
    </row>
    <row r="2225" spans="1:25">
      <c r="A2225" s="1350">
        <v>11202000359</v>
      </c>
      <c r="B2225" s="1260" t="s">
        <v>23579</v>
      </c>
      <c r="C2225" s="1260" t="s">
        <v>23580</v>
      </c>
      <c r="D2225" s="1260" t="s">
        <v>23581</v>
      </c>
      <c r="E2225" s="1260" t="s">
        <v>11266</v>
      </c>
      <c r="F2225" s="1260" t="s">
        <v>23552</v>
      </c>
      <c r="G2225" s="1260" t="s">
        <v>23553</v>
      </c>
      <c r="H2225" s="1260" t="s">
        <v>11153</v>
      </c>
      <c r="I2225" s="1260" t="s">
        <v>11243</v>
      </c>
      <c r="J2225" s="1259">
        <v>7430651</v>
      </c>
      <c r="K2225" s="1260" t="s">
        <v>11221</v>
      </c>
      <c r="L2225" s="1260" t="s">
        <v>11155</v>
      </c>
      <c r="M2225" s="1260" t="s">
        <v>2229</v>
      </c>
      <c r="N2225" s="1260" t="s">
        <v>23582</v>
      </c>
      <c r="O2225" s="1260" t="s">
        <v>23581</v>
      </c>
      <c r="P2225" s="1260"/>
      <c r="Q2225" s="1260" t="s">
        <v>23583</v>
      </c>
      <c r="R2225" s="1260" t="s">
        <v>23584</v>
      </c>
      <c r="S2225" s="1259">
        <v>1</v>
      </c>
      <c r="T2225" s="1260" t="s">
        <v>23585</v>
      </c>
      <c r="U2225" s="1260" t="s">
        <v>11247</v>
      </c>
      <c r="V2225" s="1260" t="s">
        <v>23558</v>
      </c>
      <c r="W2225" s="1259">
        <v>0</v>
      </c>
      <c r="X2225" s="1259">
        <v>1007</v>
      </c>
      <c r="Y2225" s="1259">
        <v>0</v>
      </c>
    </row>
    <row r="2226" spans="1:25">
      <c r="A2226" s="1350">
        <v>11202000358</v>
      </c>
      <c r="B2226" s="1260" t="s">
        <v>23586</v>
      </c>
      <c r="C2226" s="1260" t="s">
        <v>23580</v>
      </c>
      <c r="D2226" s="1260" t="s">
        <v>23587</v>
      </c>
      <c r="E2226" s="1260" t="s">
        <v>11175</v>
      </c>
      <c r="F2226" s="1260" t="s">
        <v>23552</v>
      </c>
      <c r="G2226" s="1260" t="s">
        <v>23588</v>
      </c>
      <c r="H2226" s="1260" t="s">
        <v>11153</v>
      </c>
      <c r="I2226" s="1260" t="s">
        <v>11243</v>
      </c>
      <c r="J2226" s="1259">
        <v>7430650</v>
      </c>
      <c r="K2226" s="1260" t="s">
        <v>13865</v>
      </c>
      <c r="L2226" s="1260" t="s">
        <v>11155</v>
      </c>
      <c r="M2226" s="1260" t="s">
        <v>2229</v>
      </c>
      <c r="N2226" s="1260" t="s">
        <v>23589</v>
      </c>
      <c r="O2226" s="1260" t="s">
        <v>23587</v>
      </c>
      <c r="P2226" s="1260" t="s">
        <v>23590</v>
      </c>
      <c r="Q2226" s="1260" t="s">
        <v>12049</v>
      </c>
      <c r="R2226" s="1260" t="s">
        <v>23591</v>
      </c>
      <c r="S2226" s="1259">
        <v>1</v>
      </c>
      <c r="T2226" s="1260" t="s">
        <v>23592</v>
      </c>
      <c r="U2226" s="1260" t="s">
        <v>11247</v>
      </c>
      <c r="V2226" s="1260" t="s">
        <v>23558</v>
      </c>
      <c r="W2226" s="1259">
        <v>0</v>
      </c>
      <c r="X2226" s="1259">
        <v>1006</v>
      </c>
      <c r="Y2226" s="1259">
        <v>0</v>
      </c>
    </row>
    <row r="2227" spans="1:25">
      <c r="A2227" s="1350">
        <v>11202000357</v>
      </c>
      <c r="B2227" s="1260" t="s">
        <v>23593</v>
      </c>
      <c r="C2227" s="1260" t="s">
        <v>23594</v>
      </c>
      <c r="D2227" s="1260" t="s">
        <v>22430</v>
      </c>
      <c r="E2227" s="1260" t="s">
        <v>11426</v>
      </c>
      <c r="F2227" s="1260" t="s">
        <v>11176</v>
      </c>
      <c r="G2227" s="1260" t="s">
        <v>23595</v>
      </c>
      <c r="H2227" s="1260" t="s">
        <v>11153</v>
      </c>
      <c r="I2227" s="1260" t="s">
        <v>11177</v>
      </c>
      <c r="J2227" s="1259">
        <v>7430649</v>
      </c>
      <c r="K2227" s="1260" t="s">
        <v>11221</v>
      </c>
      <c r="L2227" s="1260" t="s">
        <v>11155</v>
      </c>
      <c r="M2227" s="1260" t="s">
        <v>1514</v>
      </c>
      <c r="N2227" s="1260" t="s">
        <v>22327</v>
      </c>
      <c r="O2227" s="1260" t="s">
        <v>22430</v>
      </c>
      <c r="P2227" s="1260" t="s">
        <v>22432</v>
      </c>
      <c r="Q2227" s="1260" t="s">
        <v>23596</v>
      </c>
      <c r="R2227" s="1260" t="s">
        <v>22432</v>
      </c>
      <c r="S2227" s="1259">
        <v>1</v>
      </c>
      <c r="T2227" s="1260" t="s">
        <v>23597</v>
      </c>
      <c r="U2227" s="1260" t="s">
        <v>11182</v>
      </c>
      <c r="V2227" s="1260" t="s">
        <v>11183</v>
      </c>
      <c r="W2227" s="1259">
        <v>0</v>
      </c>
      <c r="X2227" s="1259">
        <v>1007</v>
      </c>
      <c r="Y2227" s="1259">
        <v>0</v>
      </c>
    </row>
    <row r="2228" spans="1:25">
      <c r="A2228" s="1350">
        <v>11202000356</v>
      </c>
      <c r="B2228" s="1260" t="s">
        <v>23598</v>
      </c>
      <c r="C2228" s="1260" t="s">
        <v>23599</v>
      </c>
      <c r="D2228" s="1260" t="s">
        <v>23600</v>
      </c>
      <c r="E2228" s="1260" t="s">
        <v>11426</v>
      </c>
      <c r="F2228" s="1260" t="s">
        <v>11709</v>
      </c>
      <c r="G2228" s="1260" t="s">
        <v>23601</v>
      </c>
      <c r="H2228" s="1260" t="s">
        <v>11153</v>
      </c>
      <c r="I2228" s="1260" t="s">
        <v>10977</v>
      </c>
      <c r="J2228" s="1259">
        <v>7430648</v>
      </c>
      <c r="K2228" s="1260" t="s">
        <v>11221</v>
      </c>
      <c r="L2228" s="1260" t="s">
        <v>11155</v>
      </c>
      <c r="M2228" s="1260" t="s">
        <v>262</v>
      </c>
      <c r="N2228" s="1260"/>
      <c r="O2228" s="1260" t="s">
        <v>23600</v>
      </c>
      <c r="P2228" s="1260" t="s">
        <v>23602</v>
      </c>
      <c r="Q2228" s="1260" t="s">
        <v>23603</v>
      </c>
      <c r="R2228" s="1260" t="s">
        <v>23604</v>
      </c>
      <c r="S2228" s="1259">
        <v>1</v>
      </c>
      <c r="T2228" s="1260" t="s">
        <v>23605</v>
      </c>
      <c r="U2228" s="1260"/>
      <c r="V2228" s="1260"/>
      <c r="W2228" s="1259">
        <v>0</v>
      </c>
      <c r="X2228" s="1259">
        <v>1007</v>
      </c>
      <c r="Y2228" s="1259">
        <v>0</v>
      </c>
    </row>
    <row r="2229" spans="1:25">
      <c r="A2229" s="1350">
        <v>11202000355</v>
      </c>
      <c r="B2229" s="1260" t="s">
        <v>23606</v>
      </c>
      <c r="C2229" s="1260" t="s">
        <v>23607</v>
      </c>
      <c r="D2229" s="1260" t="s">
        <v>23608</v>
      </c>
      <c r="E2229" s="1260" t="s">
        <v>11426</v>
      </c>
      <c r="F2229" s="1260" t="s">
        <v>23573</v>
      </c>
      <c r="G2229" s="1260" t="s">
        <v>23609</v>
      </c>
      <c r="H2229" s="1260" t="s">
        <v>11153</v>
      </c>
      <c r="I2229" s="1260" t="s">
        <v>10976</v>
      </c>
      <c r="J2229" s="1259">
        <v>7430647</v>
      </c>
      <c r="K2229" s="1260" t="s">
        <v>11221</v>
      </c>
      <c r="L2229" s="1260" t="s">
        <v>11155</v>
      </c>
      <c r="M2229" s="1260" t="s">
        <v>2302</v>
      </c>
      <c r="N2229" s="1260" t="s">
        <v>23610</v>
      </c>
      <c r="O2229" s="1260" t="s">
        <v>23608</v>
      </c>
      <c r="P2229" s="1260" t="s">
        <v>23611</v>
      </c>
      <c r="Q2229" s="1260" t="s">
        <v>12742</v>
      </c>
      <c r="R2229" s="1260" t="s">
        <v>23611</v>
      </c>
      <c r="S2229" s="1259">
        <v>1</v>
      </c>
      <c r="T2229" s="1260" t="s">
        <v>23612</v>
      </c>
      <c r="U2229" s="1260" t="s">
        <v>12408</v>
      </c>
      <c r="V2229" s="1260" t="s">
        <v>12744</v>
      </c>
      <c r="W2229" s="1259">
        <v>0</v>
      </c>
      <c r="X2229" s="1259">
        <v>1007</v>
      </c>
      <c r="Y2229" s="1259">
        <v>0</v>
      </c>
    </row>
    <row r="2230" spans="1:25">
      <c r="A2230" s="1350">
        <v>11202000354</v>
      </c>
      <c r="B2230" s="1260" t="s">
        <v>23613</v>
      </c>
      <c r="C2230" s="1260" t="s">
        <v>23614</v>
      </c>
      <c r="D2230" s="1260" t="s">
        <v>23615</v>
      </c>
      <c r="E2230" s="1260" t="s">
        <v>11426</v>
      </c>
      <c r="F2230" s="1260" t="s">
        <v>11176</v>
      </c>
      <c r="G2230" s="1260" t="s">
        <v>23616</v>
      </c>
      <c r="H2230" s="1260" t="s">
        <v>11153</v>
      </c>
      <c r="I2230" s="1260" t="s">
        <v>11177</v>
      </c>
      <c r="J2230" s="1259">
        <v>7430646</v>
      </c>
      <c r="K2230" s="1260" t="s">
        <v>11221</v>
      </c>
      <c r="L2230" s="1260" t="s">
        <v>11155</v>
      </c>
      <c r="M2230" s="1260" t="s">
        <v>1687</v>
      </c>
      <c r="N2230" s="1260" t="s">
        <v>23617</v>
      </c>
      <c r="O2230" s="1260" t="s">
        <v>23615</v>
      </c>
      <c r="P2230" s="1260" t="s">
        <v>23618</v>
      </c>
      <c r="Q2230" s="1260" t="s">
        <v>19812</v>
      </c>
      <c r="R2230" s="1260" t="s">
        <v>23619</v>
      </c>
      <c r="S2230" s="1259">
        <v>1</v>
      </c>
      <c r="T2230" s="1260" t="s">
        <v>23620</v>
      </c>
      <c r="U2230" s="1260" t="s">
        <v>11182</v>
      </c>
      <c r="V2230" s="1260" t="s">
        <v>11956</v>
      </c>
      <c r="W2230" s="1259">
        <v>0</v>
      </c>
      <c r="X2230" s="1259">
        <v>1007</v>
      </c>
      <c r="Y2230" s="1259">
        <v>0</v>
      </c>
    </row>
    <row r="2231" spans="1:25">
      <c r="A2231" s="1350">
        <v>11202000353</v>
      </c>
      <c r="B2231" s="1260" t="s">
        <v>23621</v>
      </c>
      <c r="C2231" s="1260" t="s">
        <v>23622</v>
      </c>
      <c r="D2231" s="1260" t="s">
        <v>23623</v>
      </c>
      <c r="E2231" s="1260" t="s">
        <v>11426</v>
      </c>
      <c r="F2231" s="1260" t="s">
        <v>11176</v>
      </c>
      <c r="G2231" s="1260" t="s">
        <v>23616</v>
      </c>
      <c r="H2231" s="1260" t="s">
        <v>11153</v>
      </c>
      <c r="I2231" s="1260" t="s">
        <v>11177</v>
      </c>
      <c r="J2231" s="1259">
        <v>7430645</v>
      </c>
      <c r="K2231" s="1260" t="s">
        <v>11221</v>
      </c>
      <c r="L2231" s="1260" t="s">
        <v>11155</v>
      </c>
      <c r="M2231" s="1260" t="s">
        <v>2133</v>
      </c>
      <c r="N2231" s="1260" t="s">
        <v>23624</v>
      </c>
      <c r="O2231" s="1260" t="s">
        <v>23623</v>
      </c>
      <c r="P2231" s="1260" t="s">
        <v>23625</v>
      </c>
      <c r="Q2231" s="1260" t="s">
        <v>12515</v>
      </c>
      <c r="R2231" s="1260" t="s">
        <v>23626</v>
      </c>
      <c r="S2231" s="1259">
        <v>1</v>
      </c>
      <c r="T2231" s="1260" t="s">
        <v>23627</v>
      </c>
      <c r="U2231" s="1260" t="s">
        <v>11269</v>
      </c>
      <c r="V2231" s="1260" t="s">
        <v>15654</v>
      </c>
      <c r="W2231" s="1259">
        <v>0</v>
      </c>
      <c r="X2231" s="1259">
        <v>1007</v>
      </c>
      <c r="Y2231" s="1259">
        <v>0</v>
      </c>
    </row>
    <row r="2232" spans="1:25">
      <c r="A2232" s="1350">
        <v>11202000352</v>
      </c>
      <c r="B2232" s="1260" t="s">
        <v>23628</v>
      </c>
      <c r="C2232" s="1260" t="s">
        <v>23436</v>
      </c>
      <c r="D2232" s="1260" t="s">
        <v>23629</v>
      </c>
      <c r="E2232" s="1260" t="s">
        <v>11426</v>
      </c>
      <c r="F2232" s="1260" t="s">
        <v>11522</v>
      </c>
      <c r="G2232" s="1260" t="s">
        <v>23630</v>
      </c>
      <c r="H2232" s="1260" t="s">
        <v>11153</v>
      </c>
      <c r="I2232" s="1260" t="s">
        <v>11177</v>
      </c>
      <c r="J2232" s="1259">
        <v>7430644</v>
      </c>
      <c r="K2232" s="1260" t="s">
        <v>11221</v>
      </c>
      <c r="L2232" s="1260" t="s">
        <v>11155</v>
      </c>
      <c r="M2232" s="1260" t="s">
        <v>2120</v>
      </c>
      <c r="N2232" s="1260" t="s">
        <v>14953</v>
      </c>
      <c r="O2232" s="1260" t="s">
        <v>23629</v>
      </c>
      <c r="P2232" s="1260" t="s">
        <v>23631</v>
      </c>
      <c r="Q2232" s="1260" t="s">
        <v>12515</v>
      </c>
      <c r="R2232" s="1260" t="s">
        <v>23631</v>
      </c>
      <c r="S2232" s="1259">
        <v>1</v>
      </c>
      <c r="T2232" s="1260" t="s">
        <v>23632</v>
      </c>
      <c r="U2232" s="1260" t="s">
        <v>11193</v>
      </c>
      <c r="V2232" s="1260" t="s">
        <v>11557</v>
      </c>
      <c r="W2232" s="1259">
        <v>0</v>
      </c>
      <c r="X2232" s="1259">
        <v>1007</v>
      </c>
      <c r="Y2232" s="1259">
        <v>0</v>
      </c>
    </row>
    <row r="2233" spans="1:25">
      <c r="A2233" s="1350">
        <v>11202000351</v>
      </c>
      <c r="B2233" s="1260" t="s">
        <v>23633</v>
      </c>
      <c r="C2233" s="1260" t="s">
        <v>23634</v>
      </c>
      <c r="D2233" s="1260" t="s">
        <v>23635</v>
      </c>
      <c r="E2233" s="1260" t="s">
        <v>11509</v>
      </c>
      <c r="F2233" s="1260" t="s">
        <v>11176</v>
      </c>
      <c r="G2233" s="1260" t="s">
        <v>23636</v>
      </c>
      <c r="H2233" s="1260" t="s">
        <v>11153</v>
      </c>
      <c r="I2233" s="1260" t="s">
        <v>11177</v>
      </c>
      <c r="J2233" s="1259">
        <v>7430643</v>
      </c>
      <c r="K2233" s="1260" t="s">
        <v>11221</v>
      </c>
      <c r="L2233" s="1260" t="s">
        <v>11155</v>
      </c>
      <c r="M2233" s="1260" t="s">
        <v>1687</v>
      </c>
      <c r="N2233" s="1260" t="s">
        <v>23637</v>
      </c>
      <c r="O2233" s="1260" t="s">
        <v>23635</v>
      </c>
      <c r="P2233" s="1260" t="s">
        <v>23638</v>
      </c>
      <c r="Q2233" s="1260" t="s">
        <v>11394</v>
      </c>
      <c r="R2233" s="1260" t="s">
        <v>23639</v>
      </c>
      <c r="S2233" s="1259">
        <v>1</v>
      </c>
      <c r="T2233" s="1260" t="s">
        <v>23640</v>
      </c>
      <c r="U2233" s="1260" t="s">
        <v>11182</v>
      </c>
      <c r="V2233" s="1260" t="s">
        <v>11730</v>
      </c>
      <c r="W2233" s="1259">
        <v>0</v>
      </c>
      <c r="X2233" s="1259">
        <v>1007</v>
      </c>
      <c r="Y2233" s="1259">
        <v>0</v>
      </c>
    </row>
    <row r="2234" spans="1:25">
      <c r="A2234" s="1350">
        <v>11202000349</v>
      </c>
      <c r="B2234" s="1260" t="s">
        <v>23641</v>
      </c>
      <c r="C2234" s="1260" t="s">
        <v>23642</v>
      </c>
      <c r="D2234" s="1260" t="s">
        <v>23643</v>
      </c>
      <c r="E2234" s="1260" t="s">
        <v>11426</v>
      </c>
      <c r="F2234" s="1260" t="s">
        <v>11522</v>
      </c>
      <c r="G2234" s="1260" t="s">
        <v>23644</v>
      </c>
      <c r="H2234" s="1260" t="s">
        <v>11153</v>
      </c>
      <c r="I2234" s="1260" t="s">
        <v>11177</v>
      </c>
      <c r="J2234" s="1259">
        <v>7430641</v>
      </c>
      <c r="K2234" s="1260" t="s">
        <v>11221</v>
      </c>
      <c r="L2234" s="1260" t="s">
        <v>11155</v>
      </c>
      <c r="M2234" s="1260" t="s">
        <v>2442</v>
      </c>
      <c r="N2234" s="1260" t="s">
        <v>23645</v>
      </c>
      <c r="O2234" s="1260" t="s">
        <v>23643</v>
      </c>
      <c r="P2234" s="1260" t="s">
        <v>23646</v>
      </c>
      <c r="Q2234" s="1260" t="s">
        <v>11411</v>
      </c>
      <c r="R2234" s="1260" t="s">
        <v>23646</v>
      </c>
      <c r="S2234" s="1259">
        <v>1</v>
      </c>
      <c r="T2234" s="1260" t="s">
        <v>23647</v>
      </c>
      <c r="U2234" s="1260" t="s">
        <v>11182</v>
      </c>
      <c r="V2234" s="1260" t="s">
        <v>11744</v>
      </c>
      <c r="W2234" s="1259">
        <v>0</v>
      </c>
      <c r="X2234" s="1259">
        <v>1007</v>
      </c>
      <c r="Y2234" s="1259">
        <v>0</v>
      </c>
    </row>
    <row r="2235" spans="1:25">
      <c r="A2235" s="1350">
        <v>11202000348</v>
      </c>
      <c r="B2235" s="1260" t="s">
        <v>23648</v>
      </c>
      <c r="C2235" s="1260" t="s">
        <v>23649</v>
      </c>
      <c r="D2235" s="1260" t="s">
        <v>23650</v>
      </c>
      <c r="E2235" s="1260" t="s">
        <v>11266</v>
      </c>
      <c r="F2235" s="1260" t="s">
        <v>11176</v>
      </c>
      <c r="G2235" s="1260" t="s">
        <v>23651</v>
      </c>
      <c r="H2235" s="1260" t="s">
        <v>11153</v>
      </c>
      <c r="I2235" s="1260" t="s">
        <v>11177</v>
      </c>
      <c r="J2235" s="1259">
        <v>7430640</v>
      </c>
      <c r="K2235" s="1260" t="s">
        <v>11221</v>
      </c>
      <c r="L2235" s="1260" t="s">
        <v>11155</v>
      </c>
      <c r="M2235" s="1260" t="s">
        <v>2581</v>
      </c>
      <c r="N2235" s="1260" t="s">
        <v>23652</v>
      </c>
      <c r="O2235" s="1260" t="s">
        <v>23650</v>
      </c>
      <c r="P2235" s="1260"/>
      <c r="Q2235" s="1260" t="s">
        <v>11877</v>
      </c>
      <c r="R2235" s="1260" t="s">
        <v>23653</v>
      </c>
      <c r="S2235" s="1259">
        <v>2</v>
      </c>
      <c r="T2235" s="1260" t="s">
        <v>23654</v>
      </c>
      <c r="U2235" s="1260" t="s">
        <v>11209</v>
      </c>
      <c r="V2235" s="1260" t="s">
        <v>13282</v>
      </c>
      <c r="W2235" s="1259">
        <v>0</v>
      </c>
      <c r="X2235" s="1259">
        <v>1007</v>
      </c>
      <c r="Y2235" s="1259">
        <v>0</v>
      </c>
    </row>
    <row r="2236" spans="1:25">
      <c r="A2236" s="1350">
        <v>11202000348</v>
      </c>
      <c r="B2236" s="1260" t="s">
        <v>23655</v>
      </c>
      <c r="C2236" s="1260" t="s">
        <v>23649</v>
      </c>
      <c r="D2236" s="1260" t="s">
        <v>23650</v>
      </c>
      <c r="E2236" s="1260" t="s">
        <v>11266</v>
      </c>
      <c r="F2236" s="1260" t="s">
        <v>11176</v>
      </c>
      <c r="G2236" s="1260" t="s">
        <v>23651</v>
      </c>
      <c r="H2236" s="1260" t="s">
        <v>11153</v>
      </c>
      <c r="I2236" s="1260" t="s">
        <v>11177</v>
      </c>
      <c r="J2236" s="1259">
        <v>7430640</v>
      </c>
      <c r="K2236" s="1260" t="s">
        <v>11221</v>
      </c>
      <c r="L2236" s="1260" t="s">
        <v>11155</v>
      </c>
      <c r="M2236" s="1260" t="s">
        <v>2581</v>
      </c>
      <c r="N2236" s="1260" t="s">
        <v>23652</v>
      </c>
      <c r="O2236" s="1260" t="s">
        <v>23650</v>
      </c>
      <c r="P2236" s="1260"/>
      <c r="Q2236" s="1260" t="s">
        <v>11877</v>
      </c>
      <c r="R2236" s="1260" t="s">
        <v>23653</v>
      </c>
      <c r="S2236" s="1259">
        <v>2</v>
      </c>
      <c r="T2236" s="1260" t="s">
        <v>23654</v>
      </c>
      <c r="U2236" s="1260" t="s">
        <v>11209</v>
      </c>
      <c r="V2236" s="1260" t="s">
        <v>13282</v>
      </c>
      <c r="W2236" s="1259">
        <v>0</v>
      </c>
      <c r="X2236" s="1259">
        <v>1007</v>
      </c>
      <c r="Y2236" s="1259">
        <v>0</v>
      </c>
    </row>
    <row r="2237" spans="1:25">
      <c r="A2237" s="1350">
        <v>11202000347</v>
      </c>
      <c r="B2237" s="1260"/>
      <c r="C2237" s="1260" t="s">
        <v>23656</v>
      </c>
      <c r="D2237" s="1260" t="s">
        <v>23657</v>
      </c>
      <c r="E2237" s="1260" t="s">
        <v>11190</v>
      </c>
      <c r="F2237" s="1260" t="s">
        <v>23658</v>
      </c>
      <c r="G2237" s="1260" t="s">
        <v>23659</v>
      </c>
      <c r="H2237" s="1260" t="s">
        <v>11153</v>
      </c>
      <c r="I2237" s="1260" t="s">
        <v>10976</v>
      </c>
      <c r="J2237" s="1259">
        <v>7430639</v>
      </c>
      <c r="K2237" s="1260" t="s">
        <v>11375</v>
      </c>
      <c r="L2237" s="1260" t="s">
        <v>11155</v>
      </c>
      <c r="M2237" s="1260" t="s">
        <v>1985</v>
      </c>
      <c r="N2237" s="1260" t="s">
        <v>23660</v>
      </c>
      <c r="O2237" s="1260" t="s">
        <v>23657</v>
      </c>
      <c r="P2237" s="1260" t="s">
        <v>11192</v>
      </c>
      <c r="Q2237" s="1260"/>
      <c r="R2237" s="1260" t="s">
        <v>20447</v>
      </c>
      <c r="S2237" s="1259">
        <v>1</v>
      </c>
      <c r="T2237" s="1260"/>
      <c r="U2237" s="1260" t="s">
        <v>11158</v>
      </c>
      <c r="V2237" s="1260" t="s">
        <v>11869</v>
      </c>
      <c r="W2237" s="1259">
        <v>0</v>
      </c>
      <c r="X2237" s="1259">
        <v>1008</v>
      </c>
      <c r="Y2237" s="1259">
        <v>0</v>
      </c>
    </row>
    <row r="2238" spans="1:25">
      <c r="A2238" s="1350">
        <v>11202000346</v>
      </c>
      <c r="B2238" s="1260"/>
      <c r="C2238" s="1260" t="s">
        <v>23661</v>
      </c>
      <c r="D2238" s="1260" t="s">
        <v>23662</v>
      </c>
      <c r="E2238" s="1260" t="s">
        <v>11162</v>
      </c>
      <c r="F2238" s="1260" t="s">
        <v>14842</v>
      </c>
      <c r="G2238" s="1260" t="s">
        <v>23663</v>
      </c>
      <c r="H2238" s="1260" t="s">
        <v>11153</v>
      </c>
      <c r="I2238" s="1260" t="s">
        <v>11243</v>
      </c>
      <c r="J2238" s="1259">
        <v>7430638</v>
      </c>
      <c r="K2238" s="1260" t="s">
        <v>11221</v>
      </c>
      <c r="L2238" s="1260" t="s">
        <v>11155</v>
      </c>
      <c r="M2238" s="1260" t="s">
        <v>262</v>
      </c>
      <c r="N2238" s="1260"/>
      <c r="O2238" s="1260" t="s">
        <v>23662</v>
      </c>
      <c r="P2238" s="1260"/>
      <c r="Q2238" s="1260" t="s">
        <v>21998</v>
      </c>
      <c r="R2238" s="1259">
        <v>119</v>
      </c>
      <c r="S2238" s="1259">
        <v>1</v>
      </c>
      <c r="T2238" s="1260"/>
      <c r="U2238" s="1260"/>
      <c r="V2238" s="1260"/>
      <c r="W2238" s="1259">
        <v>0</v>
      </c>
      <c r="X2238" s="1259">
        <v>1007</v>
      </c>
      <c r="Y2238" s="1259">
        <v>0</v>
      </c>
    </row>
    <row r="2239" spans="1:25">
      <c r="A2239" s="1350">
        <v>11202000345</v>
      </c>
      <c r="B2239" s="1260"/>
      <c r="C2239" s="1260" t="s">
        <v>23664</v>
      </c>
      <c r="D2239" s="1260" t="s">
        <v>23665</v>
      </c>
      <c r="E2239" s="1260" t="s">
        <v>11190</v>
      </c>
      <c r="F2239" s="1260" t="s">
        <v>23666</v>
      </c>
      <c r="G2239" s="1260" t="s">
        <v>23667</v>
      </c>
      <c r="H2239" s="1260" t="s">
        <v>11153</v>
      </c>
      <c r="I2239" s="1260" t="s">
        <v>10976</v>
      </c>
      <c r="J2239" s="1259">
        <v>7430637</v>
      </c>
      <c r="K2239" s="1260" t="s">
        <v>11375</v>
      </c>
      <c r="L2239" s="1260" t="s">
        <v>11155</v>
      </c>
      <c r="M2239" s="1260" t="s">
        <v>1944</v>
      </c>
      <c r="N2239" s="1260" t="s">
        <v>23668</v>
      </c>
      <c r="O2239" s="1260" t="s">
        <v>23665</v>
      </c>
      <c r="P2239" s="1260" t="s">
        <v>23669</v>
      </c>
      <c r="Q2239" s="1260"/>
      <c r="R2239" s="1259">
        <v>8981230</v>
      </c>
      <c r="S2239" s="1259">
        <v>1</v>
      </c>
      <c r="T2239" s="1260"/>
      <c r="U2239" s="1260" t="s">
        <v>11158</v>
      </c>
      <c r="V2239" s="1260" t="s">
        <v>11723</v>
      </c>
      <c r="W2239" s="1259">
        <v>26</v>
      </c>
      <c r="X2239" s="1259">
        <v>1008</v>
      </c>
      <c r="Y2239" s="1259">
        <v>0</v>
      </c>
    </row>
    <row r="2240" spans="1:25">
      <c r="A2240" s="1350">
        <v>11202000344</v>
      </c>
      <c r="B2240" s="1260"/>
      <c r="C2240" s="1260" t="s">
        <v>23670</v>
      </c>
      <c r="D2240" s="1260" t="s">
        <v>23671</v>
      </c>
      <c r="E2240" s="1260" t="s">
        <v>11509</v>
      </c>
      <c r="F2240" s="1260" t="s">
        <v>11176</v>
      </c>
      <c r="G2240" s="1260" t="s">
        <v>23672</v>
      </c>
      <c r="H2240" s="1260" t="s">
        <v>11153</v>
      </c>
      <c r="I2240" s="1260" t="s">
        <v>11177</v>
      </c>
      <c r="J2240" s="1259">
        <v>7430636</v>
      </c>
      <c r="K2240" s="1260" t="s">
        <v>11221</v>
      </c>
      <c r="L2240" s="1260" t="s">
        <v>11155</v>
      </c>
      <c r="M2240" s="1260" t="s">
        <v>1687</v>
      </c>
      <c r="N2240" s="1260" t="s">
        <v>23673</v>
      </c>
      <c r="O2240" s="1260" t="s">
        <v>23671</v>
      </c>
      <c r="P2240" s="1260"/>
      <c r="Q2240" s="1260"/>
      <c r="R2240" s="1259">
        <v>7801017</v>
      </c>
      <c r="S2240" s="1259">
        <v>1</v>
      </c>
      <c r="T2240" s="1260"/>
      <c r="U2240" s="1260" t="s">
        <v>11182</v>
      </c>
      <c r="V2240" s="1260" t="s">
        <v>11730</v>
      </c>
      <c r="W2240" s="1259">
        <v>0</v>
      </c>
      <c r="X2240" s="1259">
        <v>1007</v>
      </c>
      <c r="Y2240" s="1259">
        <v>0</v>
      </c>
    </row>
    <row r="2241" spans="1:25">
      <c r="A2241" s="1350">
        <v>11202000343</v>
      </c>
      <c r="B2241" s="1260" t="s">
        <v>23674</v>
      </c>
      <c r="C2241" s="1260" t="s">
        <v>23675</v>
      </c>
      <c r="D2241" s="1260" t="s">
        <v>23676</v>
      </c>
      <c r="E2241" s="1260" t="s">
        <v>13491</v>
      </c>
      <c r="F2241" s="1260" t="s">
        <v>13157</v>
      </c>
      <c r="G2241" s="1260" t="s">
        <v>23677</v>
      </c>
      <c r="H2241" s="1260" t="s">
        <v>11153</v>
      </c>
      <c r="I2241" s="1260" t="s">
        <v>11243</v>
      </c>
      <c r="J2241" s="1259">
        <v>7430635</v>
      </c>
      <c r="K2241" s="1260" t="s">
        <v>11221</v>
      </c>
      <c r="L2241" s="1260" t="s">
        <v>11155</v>
      </c>
      <c r="M2241" s="1260" t="s">
        <v>1956</v>
      </c>
      <c r="N2241" s="1260" t="s">
        <v>23678</v>
      </c>
      <c r="O2241" s="1260" t="s">
        <v>23676</v>
      </c>
      <c r="P2241" s="1260" t="s">
        <v>23679</v>
      </c>
      <c r="Q2241" s="1260" t="s">
        <v>11394</v>
      </c>
      <c r="R2241" s="1260" t="s">
        <v>23679</v>
      </c>
      <c r="S2241" s="1259">
        <v>1</v>
      </c>
      <c r="T2241" s="1260" t="s">
        <v>23680</v>
      </c>
      <c r="U2241" s="1260" t="s">
        <v>11247</v>
      </c>
      <c r="V2241" s="1260" t="s">
        <v>23558</v>
      </c>
      <c r="W2241" s="1259">
        <v>0</v>
      </c>
      <c r="X2241" s="1259">
        <v>1007</v>
      </c>
      <c r="Y2241" s="1259">
        <v>0</v>
      </c>
    </row>
    <row r="2242" spans="1:25">
      <c r="A2242" s="1350">
        <v>11202000342</v>
      </c>
      <c r="B2242" s="1260"/>
      <c r="C2242" s="1260" t="s">
        <v>23681</v>
      </c>
      <c r="D2242" s="1260" t="s">
        <v>23682</v>
      </c>
      <c r="E2242" s="1260" t="s">
        <v>11311</v>
      </c>
      <c r="F2242" s="1260" t="s">
        <v>11176</v>
      </c>
      <c r="G2242" s="1260" t="s">
        <v>23683</v>
      </c>
      <c r="H2242" s="1260" t="s">
        <v>11153</v>
      </c>
      <c r="I2242" s="1260" t="s">
        <v>11177</v>
      </c>
      <c r="J2242" s="1259">
        <v>7430634</v>
      </c>
      <c r="K2242" s="1260" t="s">
        <v>11221</v>
      </c>
      <c r="L2242" s="1260" t="s">
        <v>11155</v>
      </c>
      <c r="M2242" s="1260" t="s">
        <v>1687</v>
      </c>
      <c r="N2242" s="1260" t="s">
        <v>23684</v>
      </c>
      <c r="O2242" s="1260" t="s">
        <v>23682</v>
      </c>
      <c r="P2242" s="1260" t="s">
        <v>23685</v>
      </c>
      <c r="Q2242" s="1260"/>
      <c r="R2242" s="1260" t="s">
        <v>23685</v>
      </c>
      <c r="S2242" s="1259">
        <v>1</v>
      </c>
      <c r="T2242" s="1260"/>
      <c r="U2242" s="1260" t="s">
        <v>11182</v>
      </c>
      <c r="V2242" s="1260" t="s">
        <v>11730</v>
      </c>
      <c r="W2242" s="1259">
        <v>0</v>
      </c>
      <c r="X2242" s="1259">
        <v>1007</v>
      </c>
      <c r="Y2242" s="1259">
        <v>0</v>
      </c>
    </row>
    <row r="2243" spans="1:25">
      <c r="A2243" s="1350">
        <v>11202000341</v>
      </c>
      <c r="B2243" s="1260" t="s">
        <v>23686</v>
      </c>
      <c r="C2243" s="1260" t="s">
        <v>23687</v>
      </c>
      <c r="D2243" s="1260" t="s">
        <v>23688</v>
      </c>
      <c r="E2243" s="1260" t="s">
        <v>11419</v>
      </c>
      <c r="F2243" s="1260" t="s">
        <v>11522</v>
      </c>
      <c r="G2243" s="1260" t="s">
        <v>23689</v>
      </c>
      <c r="H2243" s="1260" t="s">
        <v>11153</v>
      </c>
      <c r="I2243" s="1260" t="s">
        <v>11177</v>
      </c>
      <c r="J2243" s="1259">
        <v>7430633</v>
      </c>
      <c r="K2243" s="1260" t="s">
        <v>11221</v>
      </c>
      <c r="L2243" s="1260" t="s">
        <v>11155</v>
      </c>
      <c r="M2243" s="1260" t="s">
        <v>1514</v>
      </c>
      <c r="N2243" s="1260" t="s">
        <v>23690</v>
      </c>
      <c r="O2243" s="1260" t="s">
        <v>23688</v>
      </c>
      <c r="P2243" s="1260" t="s">
        <v>23691</v>
      </c>
      <c r="Q2243" s="1260" t="s">
        <v>11223</v>
      </c>
      <c r="R2243" s="1260" t="s">
        <v>23691</v>
      </c>
      <c r="S2243" s="1259">
        <v>1</v>
      </c>
      <c r="T2243" s="1260" t="s">
        <v>23692</v>
      </c>
      <c r="U2243" s="1260" t="s">
        <v>11290</v>
      </c>
      <c r="V2243" s="1260" t="s">
        <v>12149</v>
      </c>
      <c r="W2243" s="1259">
        <v>0</v>
      </c>
      <c r="X2243" s="1259">
        <v>1007</v>
      </c>
      <c r="Y2243" s="1259">
        <v>0</v>
      </c>
    </row>
    <row r="2244" spans="1:25">
      <c r="A2244" s="1350">
        <v>11202000340</v>
      </c>
      <c r="B2244" s="1260" t="s">
        <v>23693</v>
      </c>
      <c r="C2244" s="1260" t="s">
        <v>23694</v>
      </c>
      <c r="D2244" s="1260" t="s">
        <v>23695</v>
      </c>
      <c r="E2244" s="1260" t="s">
        <v>11203</v>
      </c>
      <c r="F2244" s="1260" t="s">
        <v>23658</v>
      </c>
      <c r="G2244" s="1260" t="s">
        <v>23696</v>
      </c>
      <c r="H2244" s="1260" t="s">
        <v>11153</v>
      </c>
      <c r="I2244" s="1260" t="s">
        <v>10976</v>
      </c>
      <c r="J2244" s="1259">
        <v>7430632</v>
      </c>
      <c r="K2244" s="1260" t="s">
        <v>11221</v>
      </c>
      <c r="L2244" s="1260" t="s">
        <v>11155</v>
      </c>
      <c r="M2244" s="1260" t="s">
        <v>1944</v>
      </c>
      <c r="N2244" s="1260" t="s">
        <v>23697</v>
      </c>
      <c r="O2244" s="1260" t="s">
        <v>23695</v>
      </c>
      <c r="P2244" s="1260" t="s">
        <v>23698</v>
      </c>
      <c r="Q2244" s="1260" t="s">
        <v>23699</v>
      </c>
      <c r="R2244" s="1260" t="s">
        <v>23698</v>
      </c>
      <c r="S2244" s="1259">
        <v>1</v>
      </c>
      <c r="T2244" s="1260" t="s">
        <v>23700</v>
      </c>
      <c r="U2244" s="1260" t="s">
        <v>11158</v>
      </c>
      <c r="V2244" s="1260" t="s">
        <v>11723</v>
      </c>
      <c r="W2244" s="1259">
        <v>0</v>
      </c>
      <c r="X2244" s="1259">
        <v>1007</v>
      </c>
      <c r="Y2244" s="1259">
        <v>0</v>
      </c>
    </row>
    <row r="2245" spans="1:25">
      <c r="A2245" s="1350">
        <v>11202000339</v>
      </c>
      <c r="B2245" s="1260" t="s">
        <v>23701</v>
      </c>
      <c r="C2245" s="1260" t="s">
        <v>23702</v>
      </c>
      <c r="D2245" s="1260" t="s">
        <v>23703</v>
      </c>
      <c r="E2245" s="1260" t="s">
        <v>11190</v>
      </c>
      <c r="F2245" s="1260"/>
      <c r="G2245" s="1260"/>
      <c r="H2245" s="1260" t="s">
        <v>11153</v>
      </c>
      <c r="I2245" s="1260" t="s">
        <v>10976</v>
      </c>
      <c r="J2245" s="1259">
        <v>7430631</v>
      </c>
      <c r="K2245" s="1260" t="s">
        <v>11221</v>
      </c>
      <c r="L2245" s="1260" t="s">
        <v>11275</v>
      </c>
      <c r="M2245" s="1260" t="s">
        <v>2033</v>
      </c>
      <c r="N2245" s="1260" t="s">
        <v>23704</v>
      </c>
      <c r="O2245" s="1260" t="s">
        <v>23703</v>
      </c>
      <c r="P2245" s="1260" t="s">
        <v>23705</v>
      </c>
      <c r="Q2245" s="1260" t="s">
        <v>11180</v>
      </c>
      <c r="R2245" s="1260" t="s">
        <v>23706</v>
      </c>
      <c r="S2245" s="1259">
        <v>1</v>
      </c>
      <c r="T2245" s="1260" t="s">
        <v>23707</v>
      </c>
      <c r="U2245" s="1260" t="s">
        <v>11396</v>
      </c>
      <c r="V2245" s="1260" t="s">
        <v>12816</v>
      </c>
      <c r="W2245" s="1259">
        <v>0</v>
      </c>
      <c r="X2245" s="1259">
        <v>1007</v>
      </c>
      <c r="Y2245" s="1259">
        <v>2</v>
      </c>
    </row>
    <row r="2246" spans="1:25">
      <c r="A2246" s="1350">
        <v>11202000338</v>
      </c>
      <c r="B2246" s="1260"/>
      <c r="C2246" s="1260" t="s">
        <v>23708</v>
      </c>
      <c r="D2246" s="1260" t="s">
        <v>23709</v>
      </c>
      <c r="E2246" s="1260" t="s">
        <v>11353</v>
      </c>
      <c r="F2246" s="1260" t="s">
        <v>11176</v>
      </c>
      <c r="G2246" s="1260" t="s">
        <v>23710</v>
      </c>
      <c r="H2246" s="1260" t="s">
        <v>11153</v>
      </c>
      <c r="I2246" s="1260" t="s">
        <v>11177</v>
      </c>
      <c r="J2246" s="1259">
        <v>7430630</v>
      </c>
      <c r="K2246" s="1260" t="s">
        <v>11221</v>
      </c>
      <c r="L2246" s="1260" t="s">
        <v>11155</v>
      </c>
      <c r="M2246" s="1260" t="s">
        <v>262</v>
      </c>
      <c r="N2246" s="1260"/>
      <c r="O2246" s="1260" t="s">
        <v>23709</v>
      </c>
      <c r="P2246" s="1260"/>
      <c r="Q2246" s="1260"/>
      <c r="R2246" s="1260"/>
      <c r="S2246" s="1259">
        <v>1</v>
      </c>
      <c r="T2246" s="1260"/>
      <c r="U2246" s="1260"/>
      <c r="V2246" s="1260"/>
      <c r="W2246" s="1259">
        <v>0</v>
      </c>
      <c r="X2246" s="1259">
        <v>1007</v>
      </c>
      <c r="Y2246" s="1259">
        <v>0</v>
      </c>
    </row>
    <row r="2247" spans="1:25">
      <c r="A2247" s="1350">
        <v>11202000337</v>
      </c>
      <c r="B2247" s="1260"/>
      <c r="C2247" s="1260" t="s">
        <v>23711</v>
      </c>
      <c r="D2247" s="1260" t="s">
        <v>23712</v>
      </c>
      <c r="E2247" s="1260" t="s">
        <v>11190</v>
      </c>
      <c r="F2247" s="1260" t="s">
        <v>23666</v>
      </c>
      <c r="G2247" s="1260" t="s">
        <v>23713</v>
      </c>
      <c r="H2247" s="1260" t="s">
        <v>11153</v>
      </c>
      <c r="I2247" s="1260" t="s">
        <v>10976</v>
      </c>
      <c r="J2247" s="1259">
        <v>7430629</v>
      </c>
      <c r="K2247" s="1260" t="s">
        <v>11375</v>
      </c>
      <c r="L2247" s="1260" t="s">
        <v>11385</v>
      </c>
      <c r="M2247" s="1260" t="s">
        <v>2033</v>
      </c>
      <c r="N2247" s="1260" t="s">
        <v>23704</v>
      </c>
      <c r="O2247" s="1260" t="s">
        <v>23712</v>
      </c>
      <c r="P2247" s="1260"/>
      <c r="Q2247" s="1260"/>
      <c r="R2247" s="1260" t="s">
        <v>12623</v>
      </c>
      <c r="S2247" s="1259">
        <v>1</v>
      </c>
      <c r="T2247" s="1260"/>
      <c r="U2247" s="1260" t="s">
        <v>11396</v>
      </c>
      <c r="V2247" s="1260" t="s">
        <v>12816</v>
      </c>
      <c r="W2247" s="1259">
        <v>0</v>
      </c>
      <c r="X2247" s="1259">
        <v>1008</v>
      </c>
      <c r="Y2247" s="1259">
        <v>1</v>
      </c>
    </row>
    <row r="2248" spans="1:25">
      <c r="A2248" s="1350">
        <v>11202000336</v>
      </c>
      <c r="B2248" s="1260" t="s">
        <v>23714</v>
      </c>
      <c r="C2248" s="1260" t="s">
        <v>23715</v>
      </c>
      <c r="D2248" s="1260" t="s">
        <v>23716</v>
      </c>
      <c r="E2248" s="1260" t="s">
        <v>11593</v>
      </c>
      <c r="F2248" s="1260" t="s">
        <v>23717</v>
      </c>
      <c r="G2248" s="1260" t="s">
        <v>23718</v>
      </c>
      <c r="H2248" s="1260" t="s">
        <v>11153</v>
      </c>
      <c r="I2248" s="1260" t="s">
        <v>11164</v>
      </c>
      <c r="J2248" s="1259">
        <v>7430628</v>
      </c>
      <c r="K2248" s="1260" t="s">
        <v>11221</v>
      </c>
      <c r="L2248" s="1260" t="s">
        <v>11155</v>
      </c>
      <c r="M2248" s="1260" t="s">
        <v>2262</v>
      </c>
      <c r="N2248" s="1260" t="s">
        <v>23719</v>
      </c>
      <c r="O2248" s="1260" t="s">
        <v>23716</v>
      </c>
      <c r="P2248" s="1260" t="s">
        <v>23720</v>
      </c>
      <c r="Q2248" s="1260" t="s">
        <v>23721</v>
      </c>
      <c r="R2248" s="1260" t="s">
        <v>23722</v>
      </c>
      <c r="S2248" s="1259">
        <v>1</v>
      </c>
      <c r="T2248" s="1260" t="s">
        <v>23723</v>
      </c>
      <c r="U2248" s="1260" t="s">
        <v>11290</v>
      </c>
      <c r="V2248" s="1260" t="s">
        <v>16108</v>
      </c>
      <c r="W2248" s="1259">
        <v>0</v>
      </c>
      <c r="X2248" s="1259">
        <v>1007</v>
      </c>
      <c r="Y2248" s="1259">
        <v>0</v>
      </c>
    </row>
    <row r="2249" spans="1:25">
      <c r="A2249" s="1350">
        <v>11202000335</v>
      </c>
      <c r="B2249" s="1260"/>
      <c r="C2249" s="1260" t="s">
        <v>23724</v>
      </c>
      <c r="D2249" s="1260" t="s">
        <v>23725</v>
      </c>
      <c r="E2249" s="1260" t="s">
        <v>23726</v>
      </c>
      <c r="F2249" s="1260" t="s">
        <v>23717</v>
      </c>
      <c r="G2249" s="1260" t="s">
        <v>23727</v>
      </c>
      <c r="H2249" s="1260" t="s">
        <v>11153</v>
      </c>
      <c r="I2249" s="1260" t="s">
        <v>11164</v>
      </c>
      <c r="J2249" s="1259">
        <v>7430627</v>
      </c>
      <c r="K2249" s="1260" t="s">
        <v>11221</v>
      </c>
      <c r="L2249" s="1260" t="s">
        <v>11155</v>
      </c>
      <c r="M2249" s="1260" t="s">
        <v>2152</v>
      </c>
      <c r="N2249" s="1260" t="s">
        <v>23728</v>
      </c>
      <c r="O2249" s="1260" t="s">
        <v>23725</v>
      </c>
      <c r="P2249" s="1260"/>
      <c r="Q2249" s="1260"/>
      <c r="R2249" s="1260"/>
      <c r="S2249" s="1259">
        <v>1</v>
      </c>
      <c r="T2249" s="1260" t="s">
        <v>23729</v>
      </c>
      <c r="U2249" s="1260" t="s">
        <v>11290</v>
      </c>
      <c r="V2249" s="1260" t="s">
        <v>13582</v>
      </c>
      <c r="W2249" s="1259">
        <v>0</v>
      </c>
      <c r="X2249" s="1259">
        <v>1007</v>
      </c>
      <c r="Y2249" s="1259">
        <v>0</v>
      </c>
    </row>
    <row r="2250" spans="1:25">
      <c r="A2250" s="1350">
        <v>11202000334</v>
      </c>
      <c r="B2250" s="1260"/>
      <c r="C2250" s="1260" t="s">
        <v>23730</v>
      </c>
      <c r="D2250" s="1260" t="s">
        <v>23731</v>
      </c>
      <c r="E2250" s="1260" t="s">
        <v>11190</v>
      </c>
      <c r="F2250" s="1260" t="s">
        <v>23573</v>
      </c>
      <c r="G2250" s="1260" t="s">
        <v>23732</v>
      </c>
      <c r="H2250" s="1260" t="s">
        <v>11153</v>
      </c>
      <c r="I2250" s="1260" t="s">
        <v>10976</v>
      </c>
      <c r="J2250" s="1259">
        <v>7430626</v>
      </c>
      <c r="K2250" s="1260" t="s">
        <v>11375</v>
      </c>
      <c r="L2250" s="1260" t="s">
        <v>11155</v>
      </c>
      <c r="M2250" s="1260" t="s">
        <v>2033</v>
      </c>
      <c r="N2250" s="1260" t="s">
        <v>23733</v>
      </c>
      <c r="O2250" s="1260" t="s">
        <v>23731</v>
      </c>
      <c r="P2250" s="1260"/>
      <c r="Q2250" s="1260"/>
      <c r="R2250" s="1260" t="s">
        <v>23734</v>
      </c>
      <c r="S2250" s="1259">
        <v>1</v>
      </c>
      <c r="T2250" s="1260"/>
      <c r="U2250" s="1260" t="s">
        <v>11396</v>
      </c>
      <c r="V2250" s="1260" t="s">
        <v>12816</v>
      </c>
      <c r="W2250" s="1259">
        <v>0</v>
      </c>
      <c r="X2250" s="1259">
        <v>1008</v>
      </c>
      <c r="Y2250" s="1259">
        <v>0</v>
      </c>
    </row>
    <row r="2251" spans="1:25">
      <c r="A2251" s="1350">
        <v>11202000333</v>
      </c>
      <c r="B2251" s="1260" t="s">
        <v>23735</v>
      </c>
      <c r="C2251" s="1260" t="s">
        <v>23736</v>
      </c>
      <c r="D2251" s="1260" t="s">
        <v>23737</v>
      </c>
      <c r="E2251" s="1260" t="s">
        <v>11560</v>
      </c>
      <c r="F2251" s="1260" t="s">
        <v>23717</v>
      </c>
      <c r="G2251" s="1260" t="s">
        <v>23738</v>
      </c>
      <c r="H2251" s="1260" t="s">
        <v>11153</v>
      </c>
      <c r="I2251" s="1260" t="s">
        <v>11164</v>
      </c>
      <c r="J2251" s="1259">
        <v>7430625</v>
      </c>
      <c r="K2251" s="1260" t="s">
        <v>11221</v>
      </c>
      <c r="L2251" s="1260" t="s">
        <v>11155</v>
      </c>
      <c r="M2251" s="1260" t="s">
        <v>1432</v>
      </c>
      <c r="N2251" s="1260" t="s">
        <v>23739</v>
      </c>
      <c r="O2251" s="1260" t="s">
        <v>23737</v>
      </c>
      <c r="P2251" s="1260" t="s">
        <v>23740</v>
      </c>
      <c r="Q2251" s="1260" t="s">
        <v>11658</v>
      </c>
      <c r="R2251" s="1260" t="s">
        <v>23740</v>
      </c>
      <c r="S2251" s="1259">
        <v>1</v>
      </c>
      <c r="T2251" s="1260" t="s">
        <v>23741</v>
      </c>
      <c r="U2251" s="1260" t="s">
        <v>11290</v>
      </c>
      <c r="V2251" s="1260" t="s">
        <v>13036</v>
      </c>
      <c r="W2251" s="1259">
        <v>0</v>
      </c>
      <c r="X2251" s="1259">
        <v>1007</v>
      </c>
      <c r="Y2251" s="1259">
        <v>0</v>
      </c>
    </row>
    <row r="2252" spans="1:25">
      <c r="A2252" s="1350">
        <v>11202000332</v>
      </c>
      <c r="B2252" s="1260"/>
      <c r="C2252" s="1260" t="s">
        <v>23742</v>
      </c>
      <c r="D2252" s="1260" t="s">
        <v>23743</v>
      </c>
      <c r="E2252" s="1260" t="s">
        <v>14449</v>
      </c>
      <c r="F2252" s="1260" t="s">
        <v>23666</v>
      </c>
      <c r="G2252" s="1260" t="s">
        <v>23744</v>
      </c>
      <c r="H2252" s="1260" t="s">
        <v>11153</v>
      </c>
      <c r="I2252" s="1260" t="s">
        <v>10976</v>
      </c>
      <c r="J2252" s="1259">
        <v>7430624</v>
      </c>
      <c r="K2252" s="1260" t="s">
        <v>11221</v>
      </c>
      <c r="L2252" s="1260" t="s">
        <v>11155</v>
      </c>
      <c r="M2252" s="1260" t="s">
        <v>262</v>
      </c>
      <c r="N2252" s="1260"/>
      <c r="O2252" s="1260" t="s">
        <v>23743</v>
      </c>
      <c r="P2252" s="1260"/>
      <c r="Q2252" s="1260"/>
      <c r="R2252" s="1260" t="s">
        <v>23745</v>
      </c>
      <c r="S2252" s="1259">
        <v>1</v>
      </c>
      <c r="T2252" s="1260"/>
      <c r="U2252" s="1260"/>
      <c r="V2252" s="1260"/>
      <c r="W2252" s="1259">
        <v>0</v>
      </c>
      <c r="X2252" s="1259">
        <v>1007</v>
      </c>
      <c r="Y2252" s="1259">
        <v>0</v>
      </c>
    </row>
    <row r="2253" spans="1:25">
      <c r="A2253" s="1350">
        <v>11202000331</v>
      </c>
      <c r="B2253" s="1260"/>
      <c r="C2253" s="1260" t="s">
        <v>23746</v>
      </c>
      <c r="D2253" s="1260" t="s">
        <v>23747</v>
      </c>
      <c r="E2253" s="1260" t="s">
        <v>23748</v>
      </c>
      <c r="F2253" s="1260" t="s">
        <v>15323</v>
      </c>
      <c r="G2253" s="1260" t="s">
        <v>23749</v>
      </c>
      <c r="H2253" s="1260" t="s">
        <v>11153</v>
      </c>
      <c r="I2253" s="1260" t="s">
        <v>11243</v>
      </c>
      <c r="J2253" s="1259">
        <v>7430623</v>
      </c>
      <c r="K2253" s="1260" t="s">
        <v>11221</v>
      </c>
      <c r="L2253" s="1260" t="s">
        <v>11155</v>
      </c>
      <c r="M2253" s="1260" t="s">
        <v>2419</v>
      </c>
      <c r="N2253" s="1260" t="s">
        <v>23750</v>
      </c>
      <c r="O2253" s="1260" t="s">
        <v>23747</v>
      </c>
      <c r="P2253" s="1260"/>
      <c r="Q2253" s="1260"/>
      <c r="R2253" s="1260"/>
      <c r="S2253" s="1259">
        <v>1</v>
      </c>
      <c r="T2253" s="1260"/>
      <c r="U2253" s="1260" t="s">
        <v>11247</v>
      </c>
      <c r="V2253" s="1260" t="s">
        <v>13646</v>
      </c>
      <c r="W2253" s="1259">
        <v>0</v>
      </c>
      <c r="X2253" s="1259">
        <v>1007</v>
      </c>
      <c r="Y2253" s="1259">
        <v>0</v>
      </c>
    </row>
    <row r="2254" spans="1:25">
      <c r="A2254" s="1350">
        <v>11202000330</v>
      </c>
      <c r="B2254" s="1260"/>
      <c r="C2254" s="1260" t="s">
        <v>23751</v>
      </c>
      <c r="D2254" s="1260" t="s">
        <v>23752</v>
      </c>
      <c r="E2254" s="1260" t="s">
        <v>11353</v>
      </c>
      <c r="F2254" s="1260" t="s">
        <v>11176</v>
      </c>
      <c r="G2254" s="1260" t="s">
        <v>23753</v>
      </c>
      <c r="H2254" s="1260" t="s">
        <v>11153</v>
      </c>
      <c r="I2254" s="1260" t="s">
        <v>11177</v>
      </c>
      <c r="J2254" s="1259">
        <v>7430622</v>
      </c>
      <c r="K2254" s="1260" t="s">
        <v>11221</v>
      </c>
      <c r="L2254" s="1260" t="s">
        <v>11155</v>
      </c>
      <c r="M2254" s="1260" t="s">
        <v>262</v>
      </c>
      <c r="N2254" s="1260"/>
      <c r="O2254" s="1260" t="s">
        <v>23752</v>
      </c>
      <c r="P2254" s="1260"/>
      <c r="Q2254" s="1260"/>
      <c r="R2254" s="1260"/>
      <c r="S2254" s="1259">
        <v>1</v>
      </c>
      <c r="T2254" s="1260"/>
      <c r="U2254" s="1260"/>
      <c r="V2254" s="1260"/>
      <c r="W2254" s="1259">
        <v>0</v>
      </c>
      <c r="X2254" s="1259">
        <v>1007</v>
      </c>
      <c r="Y2254" s="1259">
        <v>0</v>
      </c>
    </row>
    <row r="2255" spans="1:25">
      <c r="A2255" s="1350">
        <v>11202000329</v>
      </c>
      <c r="B2255" s="1260"/>
      <c r="C2255" s="1260" t="s">
        <v>23754</v>
      </c>
      <c r="D2255" s="1260" t="s">
        <v>23755</v>
      </c>
      <c r="E2255" s="1260" t="s">
        <v>11151</v>
      </c>
      <c r="F2255" s="1260" t="s">
        <v>11176</v>
      </c>
      <c r="G2255" s="1260" t="s">
        <v>23756</v>
      </c>
      <c r="H2255" s="1260" t="s">
        <v>11153</v>
      </c>
      <c r="I2255" s="1260" t="s">
        <v>11177</v>
      </c>
      <c r="J2255" s="1259">
        <v>7430621</v>
      </c>
      <c r="K2255" s="1260" t="s">
        <v>11221</v>
      </c>
      <c r="L2255" s="1260" t="s">
        <v>11155</v>
      </c>
      <c r="M2255" s="1260" t="s">
        <v>1514</v>
      </c>
      <c r="N2255" s="1260" t="s">
        <v>23757</v>
      </c>
      <c r="O2255" s="1260" t="s">
        <v>23755</v>
      </c>
      <c r="P2255" s="1260"/>
      <c r="Q2255" s="1260"/>
      <c r="R2255" s="1260" t="s">
        <v>23758</v>
      </c>
      <c r="S2255" s="1259">
        <v>1</v>
      </c>
      <c r="T2255" s="1260"/>
      <c r="U2255" s="1260" t="s">
        <v>11182</v>
      </c>
      <c r="V2255" s="1260" t="s">
        <v>11183</v>
      </c>
      <c r="W2255" s="1259">
        <v>0</v>
      </c>
      <c r="X2255" s="1259">
        <v>1007</v>
      </c>
      <c r="Y2255" s="1259">
        <v>0</v>
      </c>
    </row>
    <row r="2256" spans="1:25">
      <c r="A2256" s="1350">
        <v>11202000328</v>
      </c>
      <c r="B2256" s="1260"/>
      <c r="C2256" s="1260" t="s">
        <v>23759</v>
      </c>
      <c r="D2256" s="1260" t="s">
        <v>12472</v>
      </c>
      <c r="E2256" s="1260" t="s">
        <v>11353</v>
      </c>
      <c r="F2256" s="1260" t="s">
        <v>23760</v>
      </c>
      <c r="G2256" s="1260" t="s">
        <v>23761</v>
      </c>
      <c r="H2256" s="1260" t="s">
        <v>11153</v>
      </c>
      <c r="I2256" s="1260" t="s">
        <v>11243</v>
      </c>
      <c r="J2256" s="1259">
        <v>7430620</v>
      </c>
      <c r="K2256" s="1260" t="s">
        <v>11221</v>
      </c>
      <c r="L2256" s="1260" t="s">
        <v>11155</v>
      </c>
      <c r="M2256" s="1260" t="s">
        <v>262</v>
      </c>
      <c r="N2256" s="1260"/>
      <c r="O2256" s="1260" t="s">
        <v>12472</v>
      </c>
      <c r="P2256" s="1260"/>
      <c r="Q2256" s="1260"/>
      <c r="R2256" s="1260"/>
      <c r="S2256" s="1259">
        <v>1</v>
      </c>
      <c r="T2256" s="1260"/>
      <c r="U2256" s="1260"/>
      <c r="V2256" s="1260"/>
      <c r="W2256" s="1259">
        <v>0</v>
      </c>
      <c r="X2256" s="1259">
        <v>1007</v>
      </c>
      <c r="Y2256" s="1259">
        <v>0</v>
      </c>
    </row>
    <row r="2257" spans="1:25">
      <c r="A2257" s="1350">
        <v>11202000327</v>
      </c>
      <c r="B2257" s="1260"/>
      <c r="C2257" s="1260" t="s">
        <v>23762</v>
      </c>
      <c r="D2257" s="1260" t="s">
        <v>23763</v>
      </c>
      <c r="E2257" s="1260" t="s">
        <v>11509</v>
      </c>
      <c r="F2257" s="1260" t="s">
        <v>23573</v>
      </c>
      <c r="G2257" s="1260" t="s">
        <v>23764</v>
      </c>
      <c r="H2257" s="1260" t="s">
        <v>11153</v>
      </c>
      <c r="I2257" s="1260" t="s">
        <v>10976</v>
      </c>
      <c r="J2257" s="1259">
        <v>7430619</v>
      </c>
      <c r="K2257" s="1260" t="s">
        <v>11221</v>
      </c>
      <c r="L2257" s="1260" t="s">
        <v>11155</v>
      </c>
      <c r="M2257" s="1260" t="s">
        <v>1944</v>
      </c>
      <c r="N2257" s="1260" t="s">
        <v>23765</v>
      </c>
      <c r="O2257" s="1260" t="s">
        <v>23763</v>
      </c>
      <c r="P2257" s="1260"/>
      <c r="Q2257" s="1260"/>
      <c r="R2257" s="1260" t="s">
        <v>23766</v>
      </c>
      <c r="S2257" s="1259">
        <v>1</v>
      </c>
      <c r="T2257" s="1260"/>
      <c r="U2257" s="1260" t="s">
        <v>11158</v>
      </c>
      <c r="V2257" s="1260" t="s">
        <v>11723</v>
      </c>
      <c r="W2257" s="1259">
        <v>0</v>
      </c>
      <c r="X2257" s="1259">
        <v>1007</v>
      </c>
      <c r="Y2257" s="1259">
        <v>0</v>
      </c>
    </row>
    <row r="2258" spans="1:25">
      <c r="A2258" s="1350">
        <v>11202000326</v>
      </c>
      <c r="B2258" s="1260"/>
      <c r="C2258" s="1260" t="s">
        <v>23767</v>
      </c>
      <c r="D2258" s="1260" t="s">
        <v>23768</v>
      </c>
      <c r="E2258" s="1260" t="s">
        <v>11151</v>
      </c>
      <c r="F2258" s="1260" t="s">
        <v>11176</v>
      </c>
      <c r="G2258" s="1260" t="s">
        <v>23769</v>
      </c>
      <c r="H2258" s="1260" t="s">
        <v>11153</v>
      </c>
      <c r="I2258" s="1260" t="s">
        <v>11177</v>
      </c>
      <c r="J2258" s="1259">
        <v>7430618</v>
      </c>
      <c r="K2258" s="1260" t="s">
        <v>11221</v>
      </c>
      <c r="L2258" s="1260" t="s">
        <v>11155</v>
      </c>
      <c r="M2258" s="1260" t="s">
        <v>2120</v>
      </c>
      <c r="N2258" s="1260" t="s">
        <v>23770</v>
      </c>
      <c r="O2258" s="1260" t="s">
        <v>23768</v>
      </c>
      <c r="P2258" s="1260" t="s">
        <v>23771</v>
      </c>
      <c r="Q2258" s="1260"/>
      <c r="R2258" s="1260" t="s">
        <v>23772</v>
      </c>
      <c r="S2258" s="1259">
        <v>1</v>
      </c>
      <c r="T2258" s="1260"/>
      <c r="U2258" s="1260" t="s">
        <v>11193</v>
      </c>
      <c r="V2258" s="1260" t="s">
        <v>11557</v>
      </c>
      <c r="W2258" s="1259">
        <v>0</v>
      </c>
      <c r="X2258" s="1259">
        <v>1007</v>
      </c>
      <c r="Y2258" s="1259">
        <v>0</v>
      </c>
    </row>
    <row r="2259" spans="1:25">
      <c r="A2259" s="1350">
        <v>11202000325</v>
      </c>
      <c r="B2259" s="1260" t="s">
        <v>23773</v>
      </c>
      <c r="C2259" s="1260" t="s">
        <v>23774</v>
      </c>
      <c r="D2259" s="1260" t="s">
        <v>23775</v>
      </c>
      <c r="E2259" s="1260" t="s">
        <v>11203</v>
      </c>
      <c r="F2259" s="1260" t="s">
        <v>23717</v>
      </c>
      <c r="G2259" s="1260" t="s">
        <v>23776</v>
      </c>
      <c r="H2259" s="1260" t="s">
        <v>11153</v>
      </c>
      <c r="I2259" s="1260" t="s">
        <v>11164</v>
      </c>
      <c r="J2259" s="1259">
        <v>7430617</v>
      </c>
      <c r="K2259" s="1260" t="s">
        <v>11221</v>
      </c>
      <c r="L2259" s="1260" t="s">
        <v>11155</v>
      </c>
      <c r="M2259" s="1260" t="s">
        <v>2259</v>
      </c>
      <c r="N2259" s="1260" t="s">
        <v>23777</v>
      </c>
      <c r="O2259" s="1260" t="s">
        <v>23775</v>
      </c>
      <c r="P2259" s="1260" t="s">
        <v>23778</v>
      </c>
      <c r="Q2259" s="1260" t="s">
        <v>21938</v>
      </c>
      <c r="R2259" s="1260" t="s">
        <v>23778</v>
      </c>
      <c r="S2259" s="1259">
        <v>1</v>
      </c>
      <c r="T2259" s="1260" t="s">
        <v>23779</v>
      </c>
      <c r="U2259" s="1260" t="s">
        <v>11209</v>
      </c>
      <c r="V2259" s="1260" t="s">
        <v>19013</v>
      </c>
      <c r="W2259" s="1259">
        <v>0</v>
      </c>
      <c r="X2259" s="1259">
        <v>1007</v>
      </c>
      <c r="Y2259" s="1259">
        <v>0</v>
      </c>
    </row>
    <row r="2260" spans="1:25">
      <c r="A2260" s="1350">
        <v>11202000324</v>
      </c>
      <c r="B2260" s="1260"/>
      <c r="C2260" s="1260" t="s">
        <v>23780</v>
      </c>
      <c r="D2260" s="1260" t="s">
        <v>23781</v>
      </c>
      <c r="E2260" s="1260" t="s">
        <v>12377</v>
      </c>
      <c r="F2260" s="1260" t="s">
        <v>23782</v>
      </c>
      <c r="G2260" s="1260" t="s">
        <v>23783</v>
      </c>
      <c r="H2260" s="1260" t="s">
        <v>11153</v>
      </c>
      <c r="I2260" s="1260" t="s">
        <v>11164</v>
      </c>
      <c r="J2260" s="1259">
        <v>7430616</v>
      </c>
      <c r="K2260" s="1260" t="s">
        <v>11221</v>
      </c>
      <c r="L2260" s="1260" t="s">
        <v>11155</v>
      </c>
      <c r="M2260" s="1260" t="s">
        <v>2094</v>
      </c>
      <c r="N2260" s="1260" t="s">
        <v>23784</v>
      </c>
      <c r="O2260" s="1260" t="s">
        <v>23781</v>
      </c>
      <c r="P2260" s="1260" t="s">
        <v>23785</v>
      </c>
      <c r="Q2260" s="1260" t="s">
        <v>23786</v>
      </c>
      <c r="R2260" s="1260" t="s">
        <v>19849</v>
      </c>
      <c r="S2260" s="1259">
        <v>1</v>
      </c>
      <c r="T2260" s="1260" t="s">
        <v>23787</v>
      </c>
      <c r="U2260" s="1260" t="s">
        <v>12320</v>
      </c>
      <c r="V2260" s="1260" t="s">
        <v>12321</v>
      </c>
      <c r="W2260" s="1259">
        <v>0</v>
      </c>
      <c r="X2260" s="1259">
        <v>1007</v>
      </c>
      <c r="Y2260" s="1259">
        <v>0</v>
      </c>
    </row>
    <row r="2261" spans="1:25">
      <c r="A2261" s="1350">
        <v>11202000323</v>
      </c>
      <c r="B2261" s="1260"/>
      <c r="C2261" s="1260" t="s">
        <v>23788</v>
      </c>
      <c r="D2261" s="1260" t="s">
        <v>23789</v>
      </c>
      <c r="E2261" s="1260" t="s">
        <v>11353</v>
      </c>
      <c r="F2261" s="1260" t="s">
        <v>23658</v>
      </c>
      <c r="G2261" s="1260" t="s">
        <v>23790</v>
      </c>
      <c r="H2261" s="1260" t="s">
        <v>11153</v>
      </c>
      <c r="I2261" s="1260" t="s">
        <v>10976</v>
      </c>
      <c r="J2261" s="1259">
        <v>7430615</v>
      </c>
      <c r="K2261" s="1260" t="s">
        <v>11221</v>
      </c>
      <c r="L2261" s="1260" t="s">
        <v>11155</v>
      </c>
      <c r="M2261" s="1260" t="s">
        <v>262</v>
      </c>
      <c r="N2261" s="1260"/>
      <c r="O2261" s="1260" t="s">
        <v>23789</v>
      </c>
      <c r="P2261" s="1260"/>
      <c r="Q2261" s="1260"/>
      <c r="R2261" s="1260"/>
      <c r="S2261" s="1259">
        <v>1</v>
      </c>
      <c r="T2261" s="1260"/>
      <c r="U2261" s="1260"/>
      <c r="V2261" s="1260"/>
      <c r="W2261" s="1259">
        <v>0</v>
      </c>
      <c r="X2261" s="1259">
        <v>1007</v>
      </c>
      <c r="Y2261" s="1259">
        <v>0</v>
      </c>
    </row>
    <row r="2262" spans="1:25">
      <c r="A2262" s="1350">
        <v>11202000322</v>
      </c>
      <c r="B2262" s="1260" t="s">
        <v>23791</v>
      </c>
      <c r="C2262" s="1260" t="s">
        <v>23792</v>
      </c>
      <c r="D2262" s="1260" t="s">
        <v>23793</v>
      </c>
      <c r="E2262" s="1260" t="s">
        <v>11190</v>
      </c>
      <c r="F2262" s="1260" t="s">
        <v>23782</v>
      </c>
      <c r="G2262" s="1260" t="s">
        <v>23794</v>
      </c>
      <c r="H2262" s="1260" t="s">
        <v>11153</v>
      </c>
      <c r="I2262" s="1260" t="s">
        <v>11164</v>
      </c>
      <c r="J2262" s="1259">
        <v>7430614</v>
      </c>
      <c r="K2262" s="1260" t="s">
        <v>11221</v>
      </c>
      <c r="L2262" s="1260" t="s">
        <v>11155</v>
      </c>
      <c r="M2262" s="1260" t="s">
        <v>1981</v>
      </c>
      <c r="N2262" s="1260" t="s">
        <v>23795</v>
      </c>
      <c r="O2262" s="1260" t="s">
        <v>23793</v>
      </c>
      <c r="P2262" s="1260" t="s">
        <v>17707</v>
      </c>
      <c r="Q2262" s="1260" t="s">
        <v>11658</v>
      </c>
      <c r="R2262" s="1260" t="s">
        <v>21581</v>
      </c>
      <c r="S2262" s="1259">
        <v>1</v>
      </c>
      <c r="T2262" s="1260" t="s">
        <v>23796</v>
      </c>
      <c r="U2262" s="1260" t="s">
        <v>11921</v>
      </c>
      <c r="V2262" s="1260" t="s">
        <v>20979</v>
      </c>
      <c r="W2262" s="1259">
        <v>0</v>
      </c>
      <c r="X2262" s="1259">
        <v>1007</v>
      </c>
      <c r="Y2262" s="1259">
        <v>0</v>
      </c>
    </row>
    <row r="2263" spans="1:25">
      <c r="A2263" s="1350">
        <v>11202000321</v>
      </c>
      <c r="B2263" s="1260"/>
      <c r="C2263" s="1260" t="s">
        <v>23797</v>
      </c>
      <c r="D2263" s="1260" t="s">
        <v>23798</v>
      </c>
      <c r="E2263" s="1260" t="s">
        <v>11560</v>
      </c>
      <c r="F2263" s="1260" t="s">
        <v>11176</v>
      </c>
      <c r="G2263" s="1260" t="s">
        <v>23799</v>
      </c>
      <c r="H2263" s="1260" t="s">
        <v>11153</v>
      </c>
      <c r="I2263" s="1260" t="s">
        <v>11177</v>
      </c>
      <c r="J2263" s="1259">
        <v>7430613</v>
      </c>
      <c r="K2263" s="1260" t="s">
        <v>11221</v>
      </c>
      <c r="L2263" s="1260" t="s">
        <v>11155</v>
      </c>
      <c r="M2263" s="1260" t="s">
        <v>174</v>
      </c>
      <c r="N2263" s="1260" t="s">
        <v>23800</v>
      </c>
      <c r="O2263" s="1260" t="s">
        <v>23798</v>
      </c>
      <c r="P2263" s="1260" t="s">
        <v>23801</v>
      </c>
      <c r="Q2263" s="1260"/>
      <c r="R2263" s="1260" t="s">
        <v>23802</v>
      </c>
      <c r="S2263" s="1259">
        <v>1</v>
      </c>
      <c r="T2263" s="1260"/>
      <c r="U2263" s="1260" t="s">
        <v>11751</v>
      </c>
      <c r="V2263" s="1260" t="s">
        <v>16893</v>
      </c>
      <c r="W2263" s="1259">
        <v>0</v>
      </c>
      <c r="X2263" s="1259">
        <v>1007</v>
      </c>
      <c r="Y2263" s="1259">
        <v>0</v>
      </c>
    </row>
    <row r="2264" spans="1:25">
      <c r="A2264" s="1350">
        <v>11202000320</v>
      </c>
      <c r="B2264" s="1260"/>
      <c r="C2264" s="1260" t="s">
        <v>23803</v>
      </c>
      <c r="D2264" s="1260" t="s">
        <v>23804</v>
      </c>
      <c r="E2264" s="1260" t="s">
        <v>11311</v>
      </c>
      <c r="F2264" s="1260" t="s">
        <v>20306</v>
      </c>
      <c r="G2264" s="1260" t="s">
        <v>23805</v>
      </c>
      <c r="H2264" s="1260" t="s">
        <v>11153</v>
      </c>
      <c r="I2264" s="1260" t="s">
        <v>11164</v>
      </c>
      <c r="J2264" s="1259">
        <v>7430612</v>
      </c>
      <c r="K2264" s="1260" t="s">
        <v>11221</v>
      </c>
      <c r="L2264" s="1260" t="s">
        <v>11155</v>
      </c>
      <c r="M2264" s="1260" t="s">
        <v>2560</v>
      </c>
      <c r="N2264" s="1260" t="s">
        <v>23806</v>
      </c>
      <c r="O2264" s="1260" t="s">
        <v>23804</v>
      </c>
      <c r="P2264" s="1260"/>
      <c r="Q2264" s="1260" t="s">
        <v>11411</v>
      </c>
      <c r="R2264" s="1259">
        <v>8393888</v>
      </c>
      <c r="S2264" s="1259">
        <v>1</v>
      </c>
      <c r="T2264" s="1260"/>
      <c r="U2264" s="1260" t="s">
        <v>11921</v>
      </c>
      <c r="V2264" s="1260" t="s">
        <v>23807</v>
      </c>
      <c r="W2264" s="1259">
        <v>0</v>
      </c>
      <c r="X2264" s="1259">
        <v>1007</v>
      </c>
      <c r="Y2264" s="1259">
        <v>0</v>
      </c>
    </row>
    <row r="2265" spans="1:25">
      <c r="A2265" s="1350">
        <v>11202000319</v>
      </c>
      <c r="B2265" s="1260"/>
      <c r="C2265" s="1260" t="s">
        <v>23803</v>
      </c>
      <c r="D2265" s="1260" t="s">
        <v>23808</v>
      </c>
      <c r="E2265" s="1260" t="s">
        <v>23809</v>
      </c>
      <c r="F2265" s="1260" t="s">
        <v>11176</v>
      </c>
      <c r="G2265" s="1260" t="s">
        <v>23810</v>
      </c>
      <c r="H2265" s="1260" t="s">
        <v>11153</v>
      </c>
      <c r="I2265" s="1260" t="s">
        <v>11177</v>
      </c>
      <c r="J2265" s="1259">
        <v>7430611</v>
      </c>
      <c r="K2265" s="1260" t="s">
        <v>11221</v>
      </c>
      <c r="L2265" s="1260" t="s">
        <v>11155</v>
      </c>
      <c r="M2265" s="1260" t="s">
        <v>1936</v>
      </c>
      <c r="N2265" s="1260" t="s">
        <v>23811</v>
      </c>
      <c r="O2265" s="1260" t="s">
        <v>23808</v>
      </c>
      <c r="P2265" s="1260" t="s">
        <v>23812</v>
      </c>
      <c r="Q2265" s="1260"/>
      <c r="R2265" s="1260" t="s">
        <v>21333</v>
      </c>
      <c r="S2265" s="1259">
        <v>1</v>
      </c>
      <c r="T2265" s="1260"/>
      <c r="U2265" s="1260" t="s">
        <v>11269</v>
      </c>
      <c r="V2265" s="1260" t="s">
        <v>12295</v>
      </c>
      <c r="W2265" s="1259">
        <v>0</v>
      </c>
      <c r="X2265" s="1259">
        <v>1007</v>
      </c>
      <c r="Y2265" s="1259">
        <v>0</v>
      </c>
    </row>
    <row r="2266" spans="1:25">
      <c r="A2266" s="1350">
        <v>11202000318</v>
      </c>
      <c r="B2266" s="1260"/>
      <c r="C2266" s="1260" t="s">
        <v>23813</v>
      </c>
      <c r="D2266" s="1260" t="s">
        <v>23814</v>
      </c>
      <c r="E2266" s="1260" t="s">
        <v>23815</v>
      </c>
      <c r="F2266" s="1260" t="s">
        <v>23816</v>
      </c>
      <c r="G2266" s="1260" t="s">
        <v>23817</v>
      </c>
      <c r="H2266" s="1260" t="s">
        <v>11153</v>
      </c>
      <c r="I2266" s="1260" t="s">
        <v>10976</v>
      </c>
      <c r="J2266" s="1259">
        <v>7430610</v>
      </c>
      <c r="K2266" s="1260" t="s">
        <v>11375</v>
      </c>
      <c r="L2266" s="1260" t="s">
        <v>11155</v>
      </c>
      <c r="M2266" s="1260" t="s">
        <v>1943</v>
      </c>
      <c r="N2266" s="1260" t="s">
        <v>23818</v>
      </c>
      <c r="O2266" s="1260" t="s">
        <v>23814</v>
      </c>
      <c r="P2266" s="1260"/>
      <c r="Q2266" s="1260"/>
      <c r="R2266" s="1260" t="s">
        <v>15913</v>
      </c>
      <c r="S2266" s="1259">
        <v>1</v>
      </c>
      <c r="T2266" s="1260"/>
      <c r="U2266" s="1260" t="s">
        <v>11396</v>
      </c>
      <c r="V2266" s="1260" t="s">
        <v>11397</v>
      </c>
      <c r="W2266" s="1259">
        <v>0</v>
      </c>
      <c r="X2266" s="1259">
        <v>1008</v>
      </c>
      <c r="Y2266" s="1259">
        <v>0</v>
      </c>
    </row>
    <row r="2267" spans="1:25">
      <c r="A2267" s="1350">
        <v>11202000317</v>
      </c>
      <c r="B2267" s="1260"/>
      <c r="C2267" s="1260" t="s">
        <v>23819</v>
      </c>
      <c r="D2267" s="1260" t="s">
        <v>23820</v>
      </c>
      <c r="E2267" s="1260" t="s">
        <v>11175</v>
      </c>
      <c r="F2267" s="1260" t="s">
        <v>23666</v>
      </c>
      <c r="G2267" s="1260" t="s">
        <v>23821</v>
      </c>
      <c r="H2267" s="1260" t="s">
        <v>11153</v>
      </c>
      <c r="I2267" s="1260" t="s">
        <v>10976</v>
      </c>
      <c r="J2267" s="1259">
        <v>7430609</v>
      </c>
      <c r="K2267" s="1260" t="s">
        <v>11221</v>
      </c>
      <c r="L2267" s="1260" t="s">
        <v>11155</v>
      </c>
      <c r="M2267" s="1260" t="s">
        <v>2294</v>
      </c>
      <c r="N2267" s="1260" t="s">
        <v>23822</v>
      </c>
      <c r="O2267" s="1260" t="s">
        <v>23820</v>
      </c>
      <c r="P2267" s="1260"/>
      <c r="Q2267" s="1260"/>
      <c r="R2267" s="1260" t="s">
        <v>23823</v>
      </c>
      <c r="S2267" s="1259">
        <v>1</v>
      </c>
      <c r="T2267" s="1260"/>
      <c r="U2267" s="1260" t="s">
        <v>12601</v>
      </c>
      <c r="V2267" s="1260" t="s">
        <v>16964</v>
      </c>
      <c r="W2267" s="1259">
        <v>0</v>
      </c>
      <c r="X2267" s="1259">
        <v>1007</v>
      </c>
      <c r="Y2267" s="1259">
        <v>0</v>
      </c>
    </row>
    <row r="2268" spans="1:25">
      <c r="A2268" s="1350">
        <v>11202000316</v>
      </c>
      <c r="B2268" s="1260" t="s">
        <v>23824</v>
      </c>
      <c r="C2268" s="1260" t="s">
        <v>23825</v>
      </c>
      <c r="D2268" s="1260" t="s">
        <v>23826</v>
      </c>
      <c r="E2268" s="1260" t="s">
        <v>11190</v>
      </c>
      <c r="F2268" s="1260" t="s">
        <v>23658</v>
      </c>
      <c r="G2268" s="1260" t="s">
        <v>23827</v>
      </c>
      <c r="H2268" s="1260" t="s">
        <v>11153</v>
      </c>
      <c r="I2268" s="1260" t="s">
        <v>10976</v>
      </c>
      <c r="J2268" s="1259">
        <v>7430608</v>
      </c>
      <c r="K2268" s="1260" t="s">
        <v>11221</v>
      </c>
      <c r="L2268" s="1260" t="s">
        <v>11155</v>
      </c>
      <c r="M2268" s="1260" t="s">
        <v>2528</v>
      </c>
      <c r="N2268" s="1260" t="s">
        <v>23828</v>
      </c>
      <c r="O2268" s="1260" t="s">
        <v>23826</v>
      </c>
      <c r="P2268" s="1260" t="s">
        <v>23829</v>
      </c>
      <c r="Q2268" s="1260" t="s">
        <v>11394</v>
      </c>
      <c r="R2268" s="1260" t="s">
        <v>23830</v>
      </c>
      <c r="S2268" s="1259">
        <v>1</v>
      </c>
      <c r="T2268" s="1260" t="s">
        <v>23831</v>
      </c>
      <c r="U2268" s="1260" t="s">
        <v>11231</v>
      </c>
      <c r="V2268" s="1260" t="s">
        <v>13719</v>
      </c>
      <c r="W2268" s="1259">
        <v>0</v>
      </c>
      <c r="X2268" s="1259">
        <v>1007</v>
      </c>
      <c r="Y2268" s="1259">
        <v>0</v>
      </c>
    </row>
    <row r="2269" spans="1:25">
      <c r="A2269" s="1350">
        <v>11202000315</v>
      </c>
      <c r="B2269" s="1260"/>
      <c r="C2269" s="1260" t="s">
        <v>23832</v>
      </c>
      <c r="D2269" s="1260" t="s">
        <v>23833</v>
      </c>
      <c r="E2269" s="1260" t="s">
        <v>11353</v>
      </c>
      <c r="F2269" s="1260" t="s">
        <v>11176</v>
      </c>
      <c r="G2269" s="1260" t="s">
        <v>23834</v>
      </c>
      <c r="H2269" s="1260" t="s">
        <v>11153</v>
      </c>
      <c r="I2269" s="1260" t="s">
        <v>11177</v>
      </c>
      <c r="J2269" s="1259">
        <v>7430607</v>
      </c>
      <c r="K2269" s="1260" t="s">
        <v>11221</v>
      </c>
      <c r="L2269" s="1260" t="s">
        <v>11155</v>
      </c>
      <c r="M2269" s="1260" t="s">
        <v>262</v>
      </c>
      <c r="N2269" s="1260"/>
      <c r="O2269" s="1260" t="s">
        <v>23833</v>
      </c>
      <c r="P2269" s="1260"/>
      <c r="Q2269" s="1260"/>
      <c r="R2269" s="1260"/>
      <c r="S2269" s="1259">
        <v>1</v>
      </c>
      <c r="T2269" s="1260"/>
      <c r="U2269" s="1260"/>
      <c r="V2269" s="1260"/>
      <c r="W2269" s="1259">
        <v>0</v>
      </c>
      <c r="X2269" s="1259">
        <v>1007</v>
      </c>
      <c r="Y2269" s="1259">
        <v>0</v>
      </c>
    </row>
    <row r="2270" spans="1:25">
      <c r="A2270" s="1350">
        <v>11202000314</v>
      </c>
      <c r="B2270" s="1260" t="s">
        <v>23835</v>
      </c>
      <c r="C2270" s="1260" t="s">
        <v>23836</v>
      </c>
      <c r="D2270" s="1260" t="s">
        <v>23837</v>
      </c>
      <c r="E2270" s="1260" t="s">
        <v>11266</v>
      </c>
      <c r="F2270" s="1260" t="s">
        <v>23666</v>
      </c>
      <c r="G2270" s="1260" t="s">
        <v>23838</v>
      </c>
      <c r="H2270" s="1260" t="s">
        <v>11153</v>
      </c>
      <c r="I2270" s="1260" t="s">
        <v>10976</v>
      </c>
      <c r="J2270" s="1259">
        <v>7430606</v>
      </c>
      <c r="K2270" s="1260" t="s">
        <v>11221</v>
      </c>
      <c r="L2270" s="1260" t="s">
        <v>11155</v>
      </c>
      <c r="M2270" s="1260" t="s">
        <v>2301</v>
      </c>
      <c r="N2270" s="1260" t="s">
        <v>23839</v>
      </c>
      <c r="O2270" s="1260" t="s">
        <v>23837</v>
      </c>
      <c r="P2270" s="1260"/>
      <c r="Q2270" s="1260" t="s">
        <v>12654</v>
      </c>
      <c r="R2270" s="1260" t="s">
        <v>23840</v>
      </c>
      <c r="S2270" s="1259">
        <v>1</v>
      </c>
      <c r="T2270" s="1260" t="s">
        <v>21597</v>
      </c>
      <c r="U2270" s="1260" t="s">
        <v>12408</v>
      </c>
      <c r="V2270" s="1260" t="s">
        <v>21260</v>
      </c>
      <c r="W2270" s="1259">
        <v>0</v>
      </c>
      <c r="X2270" s="1259">
        <v>1007</v>
      </c>
      <c r="Y2270" s="1259">
        <v>0</v>
      </c>
    </row>
    <row r="2271" spans="1:25">
      <c r="A2271" s="1350">
        <v>11202000313</v>
      </c>
      <c r="B2271" s="1260"/>
      <c r="C2271" s="1260" t="s">
        <v>23841</v>
      </c>
      <c r="D2271" s="1260" t="s">
        <v>23842</v>
      </c>
      <c r="E2271" s="1260" t="s">
        <v>23843</v>
      </c>
      <c r="F2271" s="1260" t="s">
        <v>23666</v>
      </c>
      <c r="G2271" s="1260" t="s">
        <v>23844</v>
      </c>
      <c r="H2271" s="1260" t="s">
        <v>11153</v>
      </c>
      <c r="I2271" s="1260" t="s">
        <v>10976</v>
      </c>
      <c r="J2271" s="1259">
        <v>7430605</v>
      </c>
      <c r="K2271" s="1260" t="s">
        <v>11221</v>
      </c>
      <c r="L2271" s="1260" t="s">
        <v>11155</v>
      </c>
      <c r="M2271" s="1260" t="s">
        <v>262</v>
      </c>
      <c r="N2271" s="1260"/>
      <c r="O2271" s="1260" t="s">
        <v>23842</v>
      </c>
      <c r="P2271" s="1260"/>
      <c r="Q2271" s="1260"/>
      <c r="R2271" s="1260" t="s">
        <v>23845</v>
      </c>
      <c r="S2271" s="1259">
        <v>1</v>
      </c>
      <c r="T2271" s="1260"/>
      <c r="U2271" s="1260"/>
      <c r="V2271" s="1260"/>
      <c r="W2271" s="1259">
        <v>0</v>
      </c>
      <c r="X2271" s="1259">
        <v>1007</v>
      </c>
      <c r="Y2271" s="1259">
        <v>0</v>
      </c>
    </row>
    <row r="2272" spans="1:25">
      <c r="A2272" s="1350">
        <v>11202000312</v>
      </c>
      <c r="B2272" s="1260"/>
      <c r="C2272" s="1260" t="s">
        <v>23846</v>
      </c>
      <c r="D2272" s="1260" t="s">
        <v>21075</v>
      </c>
      <c r="E2272" s="1260" t="s">
        <v>11353</v>
      </c>
      <c r="F2272" s="1260" t="s">
        <v>23816</v>
      </c>
      <c r="G2272" s="1260" t="s">
        <v>23847</v>
      </c>
      <c r="H2272" s="1260" t="s">
        <v>11153</v>
      </c>
      <c r="I2272" s="1260" t="s">
        <v>10976</v>
      </c>
      <c r="J2272" s="1259">
        <v>7430604</v>
      </c>
      <c r="K2272" s="1260" t="s">
        <v>11221</v>
      </c>
      <c r="L2272" s="1260" t="s">
        <v>11155</v>
      </c>
      <c r="M2272" s="1260" t="s">
        <v>262</v>
      </c>
      <c r="N2272" s="1260"/>
      <c r="O2272" s="1260" t="s">
        <v>21075</v>
      </c>
      <c r="P2272" s="1260"/>
      <c r="Q2272" s="1260"/>
      <c r="R2272" s="1260" t="s">
        <v>16517</v>
      </c>
      <c r="S2272" s="1259">
        <v>1</v>
      </c>
      <c r="T2272" s="1260"/>
      <c r="U2272" s="1260"/>
      <c r="V2272" s="1260"/>
      <c r="W2272" s="1259">
        <v>0</v>
      </c>
      <c r="X2272" s="1259">
        <v>1007</v>
      </c>
      <c r="Y2272" s="1259">
        <v>0</v>
      </c>
    </row>
    <row r="2273" spans="1:25">
      <c r="A2273" s="1350">
        <v>11202000311</v>
      </c>
      <c r="B2273" s="1260"/>
      <c r="C2273" s="1260" t="s">
        <v>23848</v>
      </c>
      <c r="D2273" s="1260" t="s">
        <v>23849</v>
      </c>
      <c r="E2273" s="1260" t="s">
        <v>11353</v>
      </c>
      <c r="F2273" s="1260" t="s">
        <v>11176</v>
      </c>
      <c r="G2273" s="1260" t="s">
        <v>23850</v>
      </c>
      <c r="H2273" s="1260" t="s">
        <v>11153</v>
      </c>
      <c r="I2273" s="1260" t="s">
        <v>11177</v>
      </c>
      <c r="J2273" s="1259">
        <v>7430603</v>
      </c>
      <c r="K2273" s="1260" t="s">
        <v>11221</v>
      </c>
      <c r="L2273" s="1260" t="s">
        <v>11155</v>
      </c>
      <c r="M2273" s="1260" t="s">
        <v>262</v>
      </c>
      <c r="N2273" s="1260"/>
      <c r="O2273" s="1260" t="s">
        <v>23849</v>
      </c>
      <c r="P2273" s="1260"/>
      <c r="Q2273" s="1260"/>
      <c r="R2273" s="1260"/>
      <c r="S2273" s="1259">
        <v>1</v>
      </c>
      <c r="T2273" s="1260"/>
      <c r="U2273" s="1260"/>
      <c r="V2273" s="1260"/>
      <c r="W2273" s="1259">
        <v>0</v>
      </c>
      <c r="X2273" s="1259">
        <v>1007</v>
      </c>
      <c r="Y2273" s="1259">
        <v>0</v>
      </c>
    </row>
    <row r="2274" spans="1:25">
      <c r="A2274" s="1350">
        <v>11202000310</v>
      </c>
      <c r="B2274" s="1260"/>
      <c r="C2274" s="1260" t="s">
        <v>23851</v>
      </c>
      <c r="D2274" s="1260" t="s">
        <v>23852</v>
      </c>
      <c r="E2274" s="1260" t="s">
        <v>11175</v>
      </c>
      <c r="F2274" s="1260" t="s">
        <v>23658</v>
      </c>
      <c r="G2274" s="1260" t="s">
        <v>23853</v>
      </c>
      <c r="H2274" s="1260" t="s">
        <v>11153</v>
      </c>
      <c r="I2274" s="1260" t="s">
        <v>10976</v>
      </c>
      <c r="J2274" s="1259">
        <v>7430602</v>
      </c>
      <c r="K2274" s="1260" t="s">
        <v>11221</v>
      </c>
      <c r="L2274" s="1260" t="s">
        <v>11155</v>
      </c>
      <c r="M2274" s="1260" t="s">
        <v>2527</v>
      </c>
      <c r="N2274" s="1260" t="s">
        <v>23854</v>
      </c>
      <c r="O2274" s="1260" t="s">
        <v>23852</v>
      </c>
      <c r="P2274" s="1260"/>
      <c r="Q2274" s="1260"/>
      <c r="R2274" s="1260" t="s">
        <v>23855</v>
      </c>
      <c r="S2274" s="1259">
        <v>1</v>
      </c>
      <c r="T2274" s="1260"/>
      <c r="U2274" s="1260" t="s">
        <v>11158</v>
      </c>
      <c r="V2274" s="1260" t="s">
        <v>11869</v>
      </c>
      <c r="W2274" s="1259">
        <v>0</v>
      </c>
      <c r="X2274" s="1259">
        <v>1007</v>
      </c>
      <c r="Y2274" s="1259">
        <v>0</v>
      </c>
    </row>
    <row r="2275" spans="1:25">
      <c r="A2275" s="1350">
        <v>11202000309</v>
      </c>
      <c r="B2275" s="1260" t="s">
        <v>23856</v>
      </c>
      <c r="C2275" s="1260" t="s">
        <v>23857</v>
      </c>
      <c r="D2275" s="1260" t="s">
        <v>23858</v>
      </c>
      <c r="E2275" s="1260" t="s">
        <v>11311</v>
      </c>
      <c r="F2275" s="1260"/>
      <c r="G2275" s="1260"/>
      <c r="H2275" s="1260" t="s">
        <v>11153</v>
      </c>
      <c r="I2275" s="1260" t="s">
        <v>10976</v>
      </c>
      <c r="J2275" s="1259">
        <v>7430601</v>
      </c>
      <c r="K2275" s="1260" t="s">
        <v>11221</v>
      </c>
      <c r="L2275" s="1260" t="s">
        <v>11275</v>
      </c>
      <c r="M2275" s="1260" t="s">
        <v>2036</v>
      </c>
      <c r="N2275" s="1260" t="s">
        <v>12653</v>
      </c>
      <c r="O2275" s="1260" t="s">
        <v>23858</v>
      </c>
      <c r="P2275" s="1260" t="s">
        <v>23859</v>
      </c>
      <c r="Q2275" s="1260" t="s">
        <v>11394</v>
      </c>
      <c r="R2275" s="1260" t="s">
        <v>23860</v>
      </c>
      <c r="S2275" s="1259">
        <v>1</v>
      </c>
      <c r="T2275" s="1260" t="s">
        <v>23861</v>
      </c>
      <c r="U2275" s="1260" t="s">
        <v>11396</v>
      </c>
      <c r="V2275" s="1260" t="s">
        <v>11690</v>
      </c>
      <c r="W2275" s="1259">
        <v>0</v>
      </c>
      <c r="X2275" s="1259">
        <v>1007</v>
      </c>
      <c r="Y2275" s="1259">
        <v>2</v>
      </c>
    </row>
    <row r="2276" spans="1:25">
      <c r="A2276" s="1350">
        <v>11202000308</v>
      </c>
      <c r="B2276" s="1260" t="s">
        <v>23862</v>
      </c>
      <c r="C2276" s="1260" t="s">
        <v>23863</v>
      </c>
      <c r="D2276" s="1260" t="s">
        <v>23864</v>
      </c>
      <c r="E2276" s="1260" t="s">
        <v>11175</v>
      </c>
      <c r="F2276" s="1260" t="s">
        <v>11176</v>
      </c>
      <c r="G2276" s="1260" t="s">
        <v>23865</v>
      </c>
      <c r="H2276" s="1260" t="s">
        <v>11153</v>
      </c>
      <c r="I2276" s="1260" t="s">
        <v>11177</v>
      </c>
      <c r="J2276" s="1259">
        <v>7430600</v>
      </c>
      <c r="K2276" s="1260" t="s">
        <v>11221</v>
      </c>
      <c r="L2276" s="1260" t="s">
        <v>11155</v>
      </c>
      <c r="M2276" s="1260" t="s">
        <v>2128</v>
      </c>
      <c r="N2276" s="1260" t="s">
        <v>20314</v>
      </c>
      <c r="O2276" s="1260" t="s">
        <v>23864</v>
      </c>
      <c r="P2276" s="1260" t="s">
        <v>23866</v>
      </c>
      <c r="Q2276" s="1260" t="s">
        <v>13005</v>
      </c>
      <c r="R2276" s="1260" t="s">
        <v>23866</v>
      </c>
      <c r="S2276" s="1259">
        <v>1</v>
      </c>
      <c r="T2276" s="1260" t="s">
        <v>23867</v>
      </c>
      <c r="U2276" s="1260" t="s">
        <v>11198</v>
      </c>
      <c r="V2276" s="1260" t="s">
        <v>13354</v>
      </c>
      <c r="W2276" s="1259">
        <v>0</v>
      </c>
      <c r="X2276" s="1259">
        <v>1007</v>
      </c>
      <c r="Y2276" s="1259">
        <v>0</v>
      </c>
    </row>
    <row r="2277" spans="1:25">
      <c r="A2277" s="1350">
        <v>11202000307</v>
      </c>
      <c r="B2277" s="1260" t="s">
        <v>23868</v>
      </c>
      <c r="C2277" s="1260" t="s">
        <v>23869</v>
      </c>
      <c r="D2277" s="1260" t="s">
        <v>23870</v>
      </c>
      <c r="E2277" s="1260" t="s">
        <v>11384</v>
      </c>
      <c r="F2277" s="1260"/>
      <c r="G2277" s="1260"/>
      <c r="H2277" s="1260" t="s">
        <v>11153</v>
      </c>
      <c r="I2277" s="1260" t="s">
        <v>11177</v>
      </c>
      <c r="J2277" s="1259">
        <v>7430599</v>
      </c>
      <c r="K2277" s="1260" t="s">
        <v>11221</v>
      </c>
      <c r="L2277" s="1260" t="s">
        <v>11275</v>
      </c>
      <c r="M2277" s="1260" t="s">
        <v>158</v>
      </c>
      <c r="N2277" s="1260" t="s">
        <v>23871</v>
      </c>
      <c r="O2277" s="1260" t="s">
        <v>23870</v>
      </c>
      <c r="P2277" s="1260" t="s">
        <v>23872</v>
      </c>
      <c r="Q2277" s="1260" t="s">
        <v>23873</v>
      </c>
      <c r="R2277" s="1260" t="s">
        <v>23874</v>
      </c>
      <c r="S2277" s="1259">
        <v>1</v>
      </c>
      <c r="T2277" s="1260" t="s">
        <v>23875</v>
      </c>
      <c r="U2277" s="1260" t="s">
        <v>11751</v>
      </c>
      <c r="V2277" s="1260" t="s">
        <v>16767</v>
      </c>
      <c r="W2277" s="1259">
        <v>0</v>
      </c>
      <c r="X2277" s="1259">
        <v>1007</v>
      </c>
      <c r="Y2277" s="1259">
        <v>2</v>
      </c>
    </row>
    <row r="2278" spans="1:25">
      <c r="A2278" s="1350">
        <v>11202000306</v>
      </c>
      <c r="B2278" s="1260" t="s">
        <v>23876</v>
      </c>
      <c r="C2278" s="1260" t="s">
        <v>23877</v>
      </c>
      <c r="D2278" s="1260" t="s">
        <v>23878</v>
      </c>
      <c r="E2278" s="1260" t="s">
        <v>11175</v>
      </c>
      <c r="F2278" s="1260" t="s">
        <v>11176</v>
      </c>
      <c r="G2278" s="1260" t="s">
        <v>23879</v>
      </c>
      <c r="H2278" s="1260" t="s">
        <v>11153</v>
      </c>
      <c r="I2278" s="1260" t="s">
        <v>11177</v>
      </c>
      <c r="J2278" s="1259">
        <v>7430598</v>
      </c>
      <c r="K2278" s="1260" t="s">
        <v>11221</v>
      </c>
      <c r="L2278" s="1260" t="s">
        <v>11155</v>
      </c>
      <c r="M2278" s="1260" t="s">
        <v>1295</v>
      </c>
      <c r="N2278" s="1260" t="s">
        <v>23880</v>
      </c>
      <c r="O2278" s="1260" t="s">
        <v>23878</v>
      </c>
      <c r="P2278" s="1260" t="s">
        <v>23881</v>
      </c>
      <c r="Q2278" s="1260" t="s">
        <v>13019</v>
      </c>
      <c r="R2278" s="1260" t="s">
        <v>23882</v>
      </c>
      <c r="S2278" s="1259">
        <v>1</v>
      </c>
      <c r="T2278" s="1260" t="s">
        <v>23883</v>
      </c>
      <c r="U2278" s="1260" t="s">
        <v>11158</v>
      </c>
      <c r="V2278" s="1260" t="s">
        <v>11263</v>
      </c>
      <c r="W2278" s="1259">
        <v>0</v>
      </c>
      <c r="X2278" s="1259">
        <v>1007</v>
      </c>
      <c r="Y2278" s="1259">
        <v>0</v>
      </c>
    </row>
    <row r="2279" spans="1:25">
      <c r="A2279" s="1350">
        <v>11202000305</v>
      </c>
      <c r="B2279" s="1260" t="s">
        <v>23884</v>
      </c>
      <c r="C2279" s="1260" t="s">
        <v>23885</v>
      </c>
      <c r="D2279" s="1260" t="s">
        <v>23886</v>
      </c>
      <c r="E2279" s="1260" t="s">
        <v>11190</v>
      </c>
      <c r="F2279" s="1260" t="s">
        <v>13157</v>
      </c>
      <c r="G2279" s="1260" t="s">
        <v>23887</v>
      </c>
      <c r="H2279" s="1260" t="s">
        <v>11153</v>
      </c>
      <c r="I2279" s="1260" t="s">
        <v>11243</v>
      </c>
      <c r="J2279" s="1259">
        <v>7430597</v>
      </c>
      <c r="K2279" s="1260" t="s">
        <v>11221</v>
      </c>
      <c r="L2279" s="1260" t="s">
        <v>11155</v>
      </c>
      <c r="M2279" s="1260" t="s">
        <v>262</v>
      </c>
      <c r="N2279" s="1260"/>
      <c r="O2279" s="1260" t="s">
        <v>23886</v>
      </c>
      <c r="P2279" s="1260"/>
      <c r="Q2279" s="1260"/>
      <c r="R2279" s="1260"/>
      <c r="S2279" s="1259">
        <v>1</v>
      </c>
      <c r="T2279" s="1260"/>
      <c r="U2279" s="1260"/>
      <c r="V2279" s="1260"/>
      <c r="W2279" s="1259">
        <v>0</v>
      </c>
      <c r="X2279" s="1259">
        <v>1007</v>
      </c>
      <c r="Y2279" s="1259">
        <v>0</v>
      </c>
    </row>
    <row r="2280" spans="1:25">
      <c r="A2280" s="1350">
        <v>11202000304</v>
      </c>
      <c r="B2280" s="1260" t="s">
        <v>23888</v>
      </c>
      <c r="C2280" s="1260" t="s">
        <v>23889</v>
      </c>
      <c r="D2280" s="1260" t="s">
        <v>23890</v>
      </c>
      <c r="E2280" s="1260" t="s">
        <v>11190</v>
      </c>
      <c r="F2280" s="1260" t="s">
        <v>23891</v>
      </c>
      <c r="G2280" s="1260" t="s">
        <v>23892</v>
      </c>
      <c r="H2280" s="1260" t="s">
        <v>11153</v>
      </c>
      <c r="I2280" s="1260" t="s">
        <v>10976</v>
      </c>
      <c r="J2280" s="1259">
        <v>7430596</v>
      </c>
      <c r="K2280" s="1260" t="s">
        <v>11221</v>
      </c>
      <c r="L2280" s="1260" t="s">
        <v>11155</v>
      </c>
      <c r="M2280" s="1260" t="s">
        <v>262</v>
      </c>
      <c r="N2280" s="1260"/>
      <c r="O2280" s="1260" t="s">
        <v>23890</v>
      </c>
      <c r="P2280" s="1260"/>
      <c r="Q2280" s="1260"/>
      <c r="R2280" s="1260"/>
      <c r="S2280" s="1259">
        <v>1</v>
      </c>
      <c r="T2280" s="1260"/>
      <c r="U2280" s="1260"/>
      <c r="V2280" s="1260"/>
      <c r="W2280" s="1259">
        <v>0</v>
      </c>
      <c r="X2280" s="1259">
        <v>1007</v>
      </c>
      <c r="Y2280" s="1259">
        <v>0</v>
      </c>
    </row>
    <row r="2281" spans="1:25">
      <c r="A2281" s="1350">
        <v>11202000303</v>
      </c>
      <c r="B2281" s="1260"/>
      <c r="C2281" s="1260" t="s">
        <v>23893</v>
      </c>
      <c r="D2281" s="1260" t="s">
        <v>23894</v>
      </c>
      <c r="E2281" s="1260" t="s">
        <v>11353</v>
      </c>
      <c r="F2281" s="1260" t="s">
        <v>11176</v>
      </c>
      <c r="G2281" s="1260" t="s">
        <v>23895</v>
      </c>
      <c r="H2281" s="1260" t="s">
        <v>11153</v>
      </c>
      <c r="I2281" s="1260" t="s">
        <v>11177</v>
      </c>
      <c r="J2281" s="1259">
        <v>7430595</v>
      </c>
      <c r="K2281" s="1260" t="s">
        <v>11221</v>
      </c>
      <c r="L2281" s="1260" t="s">
        <v>11155</v>
      </c>
      <c r="M2281" s="1260" t="s">
        <v>262</v>
      </c>
      <c r="N2281" s="1260"/>
      <c r="O2281" s="1260" t="s">
        <v>23894</v>
      </c>
      <c r="P2281" s="1260"/>
      <c r="Q2281" s="1260"/>
      <c r="R2281" s="1260"/>
      <c r="S2281" s="1259">
        <v>1</v>
      </c>
      <c r="T2281" s="1260"/>
      <c r="U2281" s="1260"/>
      <c r="V2281" s="1260"/>
      <c r="W2281" s="1259">
        <v>0</v>
      </c>
      <c r="X2281" s="1259">
        <v>1007</v>
      </c>
      <c r="Y2281" s="1259">
        <v>0</v>
      </c>
    </row>
    <row r="2282" spans="1:25">
      <c r="A2282" s="1350">
        <v>11202000302</v>
      </c>
      <c r="B2282" s="1260" t="s">
        <v>23896</v>
      </c>
      <c r="C2282" s="1260" t="s">
        <v>23889</v>
      </c>
      <c r="D2282" s="1260" t="s">
        <v>23897</v>
      </c>
      <c r="E2282" s="1260" t="s">
        <v>11190</v>
      </c>
      <c r="F2282" s="1260" t="s">
        <v>23891</v>
      </c>
      <c r="G2282" s="1260" t="s">
        <v>23892</v>
      </c>
      <c r="H2282" s="1260" t="s">
        <v>11153</v>
      </c>
      <c r="I2282" s="1260" t="s">
        <v>10976</v>
      </c>
      <c r="J2282" s="1259">
        <v>7430594</v>
      </c>
      <c r="K2282" s="1260" t="s">
        <v>11221</v>
      </c>
      <c r="L2282" s="1260" t="s">
        <v>11155</v>
      </c>
      <c r="M2282" s="1260" t="s">
        <v>262</v>
      </c>
      <c r="N2282" s="1260"/>
      <c r="O2282" s="1260" t="s">
        <v>23897</v>
      </c>
      <c r="P2282" s="1260"/>
      <c r="Q2282" s="1260"/>
      <c r="R2282" s="1260"/>
      <c r="S2282" s="1259">
        <v>1</v>
      </c>
      <c r="T2282" s="1260"/>
      <c r="U2282" s="1260"/>
      <c r="V2282" s="1260"/>
      <c r="W2282" s="1259">
        <v>0</v>
      </c>
      <c r="X2282" s="1259">
        <v>1007</v>
      </c>
      <c r="Y2282" s="1259">
        <v>0</v>
      </c>
    </row>
    <row r="2283" spans="1:25">
      <c r="A2283" s="1350">
        <v>11202000301</v>
      </c>
      <c r="B2283" s="1260" t="s">
        <v>23898</v>
      </c>
      <c r="C2283" s="1260" t="s">
        <v>23889</v>
      </c>
      <c r="D2283" s="1260" t="s">
        <v>14736</v>
      </c>
      <c r="E2283" s="1260" t="s">
        <v>11190</v>
      </c>
      <c r="F2283" s="1260" t="s">
        <v>23891</v>
      </c>
      <c r="G2283" s="1260" t="s">
        <v>23892</v>
      </c>
      <c r="H2283" s="1260" t="s">
        <v>11153</v>
      </c>
      <c r="I2283" s="1260" t="s">
        <v>10976</v>
      </c>
      <c r="J2283" s="1259">
        <v>7430593</v>
      </c>
      <c r="K2283" s="1260" t="s">
        <v>11221</v>
      </c>
      <c r="L2283" s="1260" t="s">
        <v>11155</v>
      </c>
      <c r="M2283" s="1260" t="s">
        <v>262</v>
      </c>
      <c r="N2283" s="1260"/>
      <c r="O2283" s="1260" t="s">
        <v>14736</v>
      </c>
      <c r="P2283" s="1260"/>
      <c r="Q2283" s="1260"/>
      <c r="R2283" s="1260"/>
      <c r="S2283" s="1259">
        <v>1</v>
      </c>
      <c r="T2283" s="1260"/>
      <c r="U2283" s="1260"/>
      <c r="V2283" s="1260"/>
      <c r="W2283" s="1259">
        <v>0</v>
      </c>
      <c r="X2283" s="1259">
        <v>1007</v>
      </c>
      <c r="Y2283" s="1259">
        <v>0</v>
      </c>
    </row>
    <row r="2284" spans="1:25">
      <c r="A2284" s="1350">
        <v>11202000300</v>
      </c>
      <c r="B2284" s="1260" t="s">
        <v>23899</v>
      </c>
      <c r="C2284" s="1260" t="s">
        <v>23900</v>
      </c>
      <c r="D2284" s="1260" t="s">
        <v>23901</v>
      </c>
      <c r="E2284" s="1260" t="s">
        <v>11190</v>
      </c>
      <c r="F2284" s="1260" t="s">
        <v>23658</v>
      </c>
      <c r="G2284" s="1260" t="s">
        <v>23902</v>
      </c>
      <c r="H2284" s="1260" t="s">
        <v>11153</v>
      </c>
      <c r="I2284" s="1260" t="s">
        <v>10976</v>
      </c>
      <c r="J2284" s="1259">
        <v>7430592</v>
      </c>
      <c r="K2284" s="1260" t="s">
        <v>11221</v>
      </c>
      <c r="L2284" s="1260" t="s">
        <v>11155</v>
      </c>
      <c r="M2284" s="1260" t="s">
        <v>1986</v>
      </c>
      <c r="N2284" s="1260" t="s">
        <v>18197</v>
      </c>
      <c r="O2284" s="1260" t="s">
        <v>23901</v>
      </c>
      <c r="P2284" s="1260" t="s">
        <v>17503</v>
      </c>
      <c r="Q2284" s="1260" t="s">
        <v>11867</v>
      </c>
      <c r="R2284" s="1260" t="s">
        <v>17503</v>
      </c>
      <c r="S2284" s="1259">
        <v>1</v>
      </c>
      <c r="T2284" s="1260" t="s">
        <v>23903</v>
      </c>
      <c r="U2284" s="1260" t="s">
        <v>11158</v>
      </c>
      <c r="V2284" s="1260" t="s">
        <v>13789</v>
      </c>
      <c r="W2284" s="1259">
        <v>0</v>
      </c>
      <c r="X2284" s="1259">
        <v>1007</v>
      </c>
      <c r="Y2284" s="1259">
        <v>0</v>
      </c>
    </row>
    <row r="2285" spans="1:25">
      <c r="A2285" s="1350">
        <v>11202000299</v>
      </c>
      <c r="B2285" s="1260" t="s">
        <v>23904</v>
      </c>
      <c r="C2285" s="1260" t="s">
        <v>23905</v>
      </c>
      <c r="D2285" s="1260" t="s">
        <v>23906</v>
      </c>
      <c r="E2285" s="1260" t="s">
        <v>11190</v>
      </c>
      <c r="F2285" s="1260" t="s">
        <v>11176</v>
      </c>
      <c r="G2285" s="1260" t="s">
        <v>23907</v>
      </c>
      <c r="H2285" s="1260" t="s">
        <v>11153</v>
      </c>
      <c r="I2285" s="1260" t="s">
        <v>11177</v>
      </c>
      <c r="J2285" s="1259">
        <v>7430591</v>
      </c>
      <c r="K2285" s="1260" t="s">
        <v>11221</v>
      </c>
      <c r="L2285" s="1260" t="s">
        <v>11385</v>
      </c>
      <c r="M2285" s="1260" t="s">
        <v>158</v>
      </c>
      <c r="N2285" s="1260" t="s">
        <v>23871</v>
      </c>
      <c r="O2285" s="1260" t="s">
        <v>23906</v>
      </c>
      <c r="P2285" s="1260" t="s">
        <v>23908</v>
      </c>
      <c r="Q2285" s="1260" t="s">
        <v>11572</v>
      </c>
      <c r="R2285" s="1260" t="s">
        <v>23909</v>
      </c>
      <c r="S2285" s="1259">
        <v>1</v>
      </c>
      <c r="T2285" s="1260" t="s">
        <v>23910</v>
      </c>
      <c r="U2285" s="1260" t="s">
        <v>11751</v>
      </c>
      <c r="V2285" s="1260" t="s">
        <v>16767</v>
      </c>
      <c r="W2285" s="1259">
        <v>0</v>
      </c>
      <c r="X2285" s="1259">
        <v>1007</v>
      </c>
      <c r="Y2285" s="1259">
        <v>1</v>
      </c>
    </row>
    <row r="2286" spans="1:25">
      <c r="A2286" s="1350">
        <v>11202000298</v>
      </c>
      <c r="B2286" s="1260"/>
      <c r="C2286" s="1260" t="s">
        <v>23911</v>
      </c>
      <c r="D2286" s="1260" t="s">
        <v>23912</v>
      </c>
      <c r="E2286" s="1260" t="s">
        <v>23913</v>
      </c>
      <c r="F2286" s="1260" t="s">
        <v>23666</v>
      </c>
      <c r="G2286" s="1260" t="s">
        <v>23914</v>
      </c>
      <c r="H2286" s="1260" t="s">
        <v>11153</v>
      </c>
      <c r="I2286" s="1260" t="s">
        <v>10976</v>
      </c>
      <c r="J2286" s="1259">
        <v>7430590</v>
      </c>
      <c r="K2286" s="1260" t="s">
        <v>11221</v>
      </c>
      <c r="L2286" s="1260" t="s">
        <v>11155</v>
      </c>
      <c r="M2286" s="1260" t="s">
        <v>262</v>
      </c>
      <c r="N2286" s="1260"/>
      <c r="O2286" s="1260" t="s">
        <v>23912</v>
      </c>
      <c r="P2286" s="1260"/>
      <c r="Q2286" s="1260"/>
      <c r="R2286" s="1260"/>
      <c r="S2286" s="1259">
        <v>1</v>
      </c>
      <c r="T2286" s="1260"/>
      <c r="U2286" s="1260"/>
      <c r="V2286" s="1260"/>
      <c r="W2286" s="1259">
        <v>0</v>
      </c>
      <c r="X2286" s="1259">
        <v>1007</v>
      </c>
      <c r="Y2286" s="1259">
        <v>0</v>
      </c>
    </row>
    <row r="2287" spans="1:25">
      <c r="A2287" s="1350">
        <v>11202000297</v>
      </c>
      <c r="B2287" s="1260"/>
      <c r="C2287" s="1260" t="s">
        <v>23915</v>
      </c>
      <c r="D2287" s="1260" t="s">
        <v>23916</v>
      </c>
      <c r="E2287" s="1260" t="s">
        <v>12605</v>
      </c>
      <c r="F2287" s="1260" t="s">
        <v>23666</v>
      </c>
      <c r="G2287" s="1260" t="s">
        <v>23917</v>
      </c>
      <c r="H2287" s="1260" t="s">
        <v>11153</v>
      </c>
      <c r="I2287" s="1260" t="s">
        <v>10976</v>
      </c>
      <c r="J2287" s="1259">
        <v>7430589</v>
      </c>
      <c r="K2287" s="1260" t="s">
        <v>11221</v>
      </c>
      <c r="L2287" s="1260" t="s">
        <v>11155</v>
      </c>
      <c r="M2287" s="1260" t="s">
        <v>262</v>
      </c>
      <c r="N2287" s="1260"/>
      <c r="O2287" s="1260" t="s">
        <v>23916</v>
      </c>
      <c r="P2287" s="1260"/>
      <c r="Q2287" s="1260"/>
      <c r="R2287" s="1259">
        <v>8975258</v>
      </c>
      <c r="S2287" s="1259">
        <v>1</v>
      </c>
      <c r="T2287" s="1260"/>
      <c r="U2287" s="1260"/>
      <c r="V2287" s="1260"/>
      <c r="W2287" s="1259">
        <v>0</v>
      </c>
      <c r="X2287" s="1259">
        <v>1007</v>
      </c>
      <c r="Y2287" s="1259">
        <v>0</v>
      </c>
    </row>
    <row r="2288" spans="1:25">
      <c r="A2288" s="1350">
        <v>11202000296</v>
      </c>
      <c r="B2288" s="1260" t="s">
        <v>23918</v>
      </c>
      <c r="C2288" s="1260" t="s">
        <v>23919</v>
      </c>
      <c r="D2288" s="1260" t="s">
        <v>23920</v>
      </c>
      <c r="E2288" s="1260" t="s">
        <v>11175</v>
      </c>
      <c r="F2288" s="1260" t="s">
        <v>11176</v>
      </c>
      <c r="G2288" s="1260" t="s">
        <v>23921</v>
      </c>
      <c r="H2288" s="1260" t="s">
        <v>11153</v>
      </c>
      <c r="I2288" s="1260" t="s">
        <v>11177</v>
      </c>
      <c r="J2288" s="1259">
        <v>7430588</v>
      </c>
      <c r="K2288" s="1260" t="s">
        <v>11221</v>
      </c>
      <c r="L2288" s="1260" t="s">
        <v>11155</v>
      </c>
      <c r="M2288" s="1260" t="s">
        <v>1295</v>
      </c>
      <c r="N2288" s="1260" t="s">
        <v>23922</v>
      </c>
      <c r="O2288" s="1260" t="s">
        <v>23920</v>
      </c>
      <c r="P2288" s="1260" t="s">
        <v>23923</v>
      </c>
      <c r="Q2288" s="1260" t="s">
        <v>17059</v>
      </c>
      <c r="R2288" s="1260" t="s">
        <v>23924</v>
      </c>
      <c r="S2288" s="1259">
        <v>1</v>
      </c>
      <c r="T2288" s="1260" t="s">
        <v>23925</v>
      </c>
      <c r="U2288" s="1260" t="s">
        <v>11158</v>
      </c>
      <c r="V2288" s="1260" t="s">
        <v>11263</v>
      </c>
      <c r="W2288" s="1259">
        <v>0</v>
      </c>
      <c r="X2288" s="1259">
        <v>1007</v>
      </c>
      <c r="Y2288" s="1259">
        <v>0</v>
      </c>
    </row>
    <row r="2289" spans="1:25">
      <c r="A2289" s="1350">
        <v>11202000295</v>
      </c>
      <c r="B2289" s="1260"/>
      <c r="C2289" s="1260" t="s">
        <v>23926</v>
      </c>
      <c r="D2289" s="1260" t="s">
        <v>23927</v>
      </c>
      <c r="E2289" s="1260" t="s">
        <v>20933</v>
      </c>
      <c r="F2289" s="1260" t="s">
        <v>23928</v>
      </c>
      <c r="G2289" s="1260" t="s">
        <v>23929</v>
      </c>
      <c r="H2289" s="1260" t="s">
        <v>11153</v>
      </c>
      <c r="I2289" s="1260" t="s">
        <v>11243</v>
      </c>
      <c r="J2289" s="1259">
        <v>7430587</v>
      </c>
      <c r="K2289" s="1260" t="s">
        <v>11221</v>
      </c>
      <c r="L2289" s="1260" t="s">
        <v>11155</v>
      </c>
      <c r="M2289" s="1260" t="s">
        <v>262</v>
      </c>
      <c r="N2289" s="1260"/>
      <c r="O2289" s="1260" t="s">
        <v>23927</v>
      </c>
      <c r="P2289" s="1260"/>
      <c r="Q2289" s="1260"/>
      <c r="R2289" s="1260"/>
      <c r="S2289" s="1259">
        <v>1</v>
      </c>
      <c r="T2289" s="1260"/>
      <c r="U2289" s="1260"/>
      <c r="V2289" s="1260"/>
      <c r="W2289" s="1259">
        <v>0</v>
      </c>
      <c r="X2289" s="1259">
        <v>1007</v>
      </c>
      <c r="Y2289" s="1259">
        <v>0</v>
      </c>
    </row>
    <row r="2290" spans="1:25">
      <c r="A2290" s="1350">
        <v>11202000294</v>
      </c>
      <c r="B2290" s="1260" t="s">
        <v>23930</v>
      </c>
      <c r="C2290" s="1260" t="s">
        <v>23931</v>
      </c>
      <c r="D2290" s="1260" t="s">
        <v>23932</v>
      </c>
      <c r="E2290" s="1260" t="s">
        <v>11266</v>
      </c>
      <c r="F2290" s="1260" t="s">
        <v>20306</v>
      </c>
      <c r="G2290" s="1260" t="s">
        <v>23933</v>
      </c>
      <c r="H2290" s="1260" t="s">
        <v>11153</v>
      </c>
      <c r="I2290" s="1260" t="s">
        <v>11164</v>
      </c>
      <c r="J2290" s="1259">
        <v>7430586</v>
      </c>
      <c r="K2290" s="1260" t="s">
        <v>11221</v>
      </c>
      <c r="L2290" s="1260" t="s">
        <v>11155</v>
      </c>
      <c r="M2290" s="1260" t="s">
        <v>2410</v>
      </c>
      <c r="N2290" s="1260" t="s">
        <v>23934</v>
      </c>
      <c r="O2290" s="1260" t="s">
        <v>23932</v>
      </c>
      <c r="P2290" s="1260" t="s">
        <v>23935</v>
      </c>
      <c r="Q2290" s="1260" t="s">
        <v>11313</v>
      </c>
      <c r="R2290" s="1260" t="s">
        <v>23936</v>
      </c>
      <c r="S2290" s="1259">
        <v>1</v>
      </c>
      <c r="T2290" s="1260" t="s">
        <v>23937</v>
      </c>
      <c r="U2290" s="1260" t="s">
        <v>12320</v>
      </c>
      <c r="V2290" s="1260" t="s">
        <v>14946</v>
      </c>
      <c r="W2290" s="1259">
        <v>0</v>
      </c>
      <c r="X2290" s="1259">
        <v>1007</v>
      </c>
      <c r="Y2290" s="1259">
        <v>0</v>
      </c>
    </row>
    <row r="2291" spans="1:25">
      <c r="A2291" s="1350">
        <v>11202000293</v>
      </c>
      <c r="B2291" s="1260" t="s">
        <v>23938</v>
      </c>
      <c r="C2291" s="1260" t="s">
        <v>23939</v>
      </c>
      <c r="D2291" s="1260" t="s">
        <v>23940</v>
      </c>
      <c r="E2291" s="1260" t="s">
        <v>11175</v>
      </c>
      <c r="F2291" s="1260" t="s">
        <v>23658</v>
      </c>
      <c r="G2291" s="1260" t="s">
        <v>23941</v>
      </c>
      <c r="H2291" s="1260" t="s">
        <v>11153</v>
      </c>
      <c r="I2291" s="1260" t="s">
        <v>10976</v>
      </c>
      <c r="J2291" s="1259">
        <v>7430585</v>
      </c>
      <c r="K2291" s="1260" t="s">
        <v>11375</v>
      </c>
      <c r="L2291" s="1260" t="s">
        <v>11155</v>
      </c>
      <c r="M2291" s="1260" t="s">
        <v>2533</v>
      </c>
      <c r="N2291" s="1260" t="s">
        <v>23942</v>
      </c>
      <c r="O2291" s="1260" t="s">
        <v>23940</v>
      </c>
      <c r="P2291" s="1260" t="s">
        <v>23943</v>
      </c>
      <c r="Q2291" s="1260" t="s">
        <v>11769</v>
      </c>
      <c r="R2291" s="1260" t="s">
        <v>23943</v>
      </c>
      <c r="S2291" s="1259">
        <v>1</v>
      </c>
      <c r="T2291" s="1260" t="s">
        <v>23944</v>
      </c>
      <c r="U2291" s="1260" t="s">
        <v>11158</v>
      </c>
      <c r="V2291" s="1260" t="s">
        <v>11762</v>
      </c>
      <c r="W2291" s="1259">
        <v>30</v>
      </c>
      <c r="X2291" s="1259">
        <v>1008</v>
      </c>
      <c r="Y2291" s="1259">
        <v>0</v>
      </c>
    </row>
    <row r="2292" spans="1:25">
      <c r="A2292" s="1350">
        <v>11202000292</v>
      </c>
      <c r="B2292" s="1260"/>
      <c r="C2292" s="1260" t="s">
        <v>23945</v>
      </c>
      <c r="D2292" s="1260" t="s">
        <v>23946</v>
      </c>
      <c r="E2292" s="1260" t="s">
        <v>11400</v>
      </c>
      <c r="F2292" s="1260" t="s">
        <v>23947</v>
      </c>
      <c r="G2292" s="1260" t="s">
        <v>23948</v>
      </c>
      <c r="H2292" s="1260" t="s">
        <v>11153</v>
      </c>
      <c r="I2292" s="1260" t="s">
        <v>11164</v>
      </c>
      <c r="J2292" s="1259">
        <v>7430584</v>
      </c>
      <c r="K2292" s="1260" t="s">
        <v>11221</v>
      </c>
      <c r="L2292" s="1260" t="s">
        <v>11155</v>
      </c>
      <c r="M2292" s="1260" t="s">
        <v>2426</v>
      </c>
      <c r="N2292" s="1260" t="s">
        <v>23949</v>
      </c>
      <c r="O2292" s="1260" t="s">
        <v>23946</v>
      </c>
      <c r="P2292" s="1260"/>
      <c r="Q2292" s="1260"/>
      <c r="R2292" s="1260"/>
      <c r="S2292" s="1259">
        <v>1</v>
      </c>
      <c r="T2292" s="1260" t="s">
        <v>23950</v>
      </c>
      <c r="U2292" s="1260" t="s">
        <v>11405</v>
      </c>
      <c r="V2292" s="1260" t="s">
        <v>11406</v>
      </c>
      <c r="W2292" s="1259">
        <v>0</v>
      </c>
      <c r="X2292" s="1259">
        <v>1007</v>
      </c>
      <c r="Y2292" s="1259">
        <v>0</v>
      </c>
    </row>
    <row r="2293" spans="1:25">
      <c r="A2293" s="1350">
        <v>11202000291</v>
      </c>
      <c r="B2293" s="1260"/>
      <c r="C2293" s="1260" t="s">
        <v>23951</v>
      </c>
      <c r="D2293" s="1260" t="s">
        <v>23952</v>
      </c>
      <c r="E2293" s="1260" t="s">
        <v>11203</v>
      </c>
      <c r="F2293" s="1260" t="s">
        <v>20306</v>
      </c>
      <c r="G2293" s="1260" t="s">
        <v>23953</v>
      </c>
      <c r="H2293" s="1260" t="s">
        <v>11153</v>
      </c>
      <c r="I2293" s="1260" t="s">
        <v>11164</v>
      </c>
      <c r="J2293" s="1259">
        <v>7430583</v>
      </c>
      <c r="K2293" s="1260" t="s">
        <v>11221</v>
      </c>
      <c r="L2293" s="1260" t="s">
        <v>11155</v>
      </c>
      <c r="M2293" s="1260" t="s">
        <v>2154</v>
      </c>
      <c r="N2293" s="1260" t="s">
        <v>23954</v>
      </c>
      <c r="O2293" s="1260" t="s">
        <v>23952</v>
      </c>
      <c r="P2293" s="1260" t="s">
        <v>23955</v>
      </c>
      <c r="Q2293" s="1260" t="s">
        <v>11394</v>
      </c>
      <c r="R2293" s="1260" t="s">
        <v>23955</v>
      </c>
      <c r="S2293" s="1259">
        <v>1</v>
      </c>
      <c r="T2293" s="1260" t="s">
        <v>23956</v>
      </c>
      <c r="U2293" s="1260" t="s">
        <v>11290</v>
      </c>
      <c r="V2293" s="1260" t="s">
        <v>18257</v>
      </c>
      <c r="W2293" s="1259">
        <v>0</v>
      </c>
      <c r="X2293" s="1259">
        <v>1007</v>
      </c>
      <c r="Y2293" s="1259">
        <v>0</v>
      </c>
    </row>
    <row r="2294" spans="1:25">
      <c r="A2294" s="1350">
        <v>11202000290</v>
      </c>
      <c r="B2294" s="1260"/>
      <c r="C2294" s="1260" t="s">
        <v>23957</v>
      </c>
      <c r="D2294" s="1260" t="s">
        <v>23958</v>
      </c>
      <c r="E2294" s="1260" t="s">
        <v>11151</v>
      </c>
      <c r="F2294" s="1260" t="s">
        <v>15269</v>
      </c>
      <c r="G2294" s="1260" t="s">
        <v>23959</v>
      </c>
      <c r="H2294" s="1260" t="s">
        <v>11153</v>
      </c>
      <c r="I2294" s="1260" t="s">
        <v>11164</v>
      </c>
      <c r="J2294" s="1259">
        <v>7430582</v>
      </c>
      <c r="K2294" s="1260" t="s">
        <v>11221</v>
      </c>
      <c r="L2294" s="1260" t="s">
        <v>11155</v>
      </c>
      <c r="M2294" s="1260" t="s">
        <v>2151</v>
      </c>
      <c r="N2294" s="1260" t="s">
        <v>23960</v>
      </c>
      <c r="O2294" s="1260" t="s">
        <v>23958</v>
      </c>
      <c r="P2294" s="1260"/>
      <c r="Q2294" s="1260" t="s">
        <v>23961</v>
      </c>
      <c r="R2294" s="1260" t="s">
        <v>23962</v>
      </c>
      <c r="S2294" s="1259">
        <v>1</v>
      </c>
      <c r="T2294" s="1260"/>
      <c r="U2294" s="1260" t="s">
        <v>11182</v>
      </c>
      <c r="V2294" s="1260" t="s">
        <v>15544</v>
      </c>
      <c r="W2294" s="1259">
        <v>0</v>
      </c>
      <c r="X2294" s="1259">
        <v>1007</v>
      </c>
      <c r="Y2294" s="1259">
        <v>0</v>
      </c>
    </row>
    <row r="2295" spans="1:25">
      <c r="A2295" s="1350">
        <v>11202000289</v>
      </c>
      <c r="B2295" s="1260" t="s">
        <v>23963</v>
      </c>
      <c r="C2295" s="1260" t="s">
        <v>23957</v>
      </c>
      <c r="D2295" s="1260" t="s">
        <v>23964</v>
      </c>
      <c r="E2295" s="1260" t="s">
        <v>11175</v>
      </c>
      <c r="F2295" s="1260" t="s">
        <v>23666</v>
      </c>
      <c r="G2295" s="1260" t="s">
        <v>23965</v>
      </c>
      <c r="H2295" s="1260" t="s">
        <v>11153</v>
      </c>
      <c r="I2295" s="1260" t="s">
        <v>10976</v>
      </c>
      <c r="J2295" s="1259">
        <v>7430581</v>
      </c>
      <c r="K2295" s="1260" t="s">
        <v>11375</v>
      </c>
      <c r="L2295" s="1260" t="s">
        <v>11155</v>
      </c>
      <c r="M2295" s="1260" t="s">
        <v>2279</v>
      </c>
      <c r="N2295" s="1260" t="s">
        <v>23966</v>
      </c>
      <c r="O2295" s="1260" t="s">
        <v>23964</v>
      </c>
      <c r="P2295" s="1260" t="s">
        <v>23967</v>
      </c>
      <c r="Q2295" s="1260" t="s">
        <v>11411</v>
      </c>
      <c r="R2295" s="1260" t="s">
        <v>23967</v>
      </c>
      <c r="S2295" s="1259">
        <v>1</v>
      </c>
      <c r="T2295" s="1260" t="s">
        <v>23968</v>
      </c>
      <c r="U2295" s="1260" t="s">
        <v>11231</v>
      </c>
      <c r="V2295" s="1260" t="s">
        <v>13914</v>
      </c>
      <c r="W2295" s="1259">
        <v>0</v>
      </c>
      <c r="X2295" s="1259">
        <v>1008</v>
      </c>
      <c r="Y2295" s="1259">
        <v>0</v>
      </c>
    </row>
    <row r="2296" spans="1:25">
      <c r="A2296" s="1350">
        <v>11202000288</v>
      </c>
      <c r="B2296" s="1260" t="s">
        <v>23969</v>
      </c>
      <c r="C2296" s="1260" t="s">
        <v>23970</v>
      </c>
      <c r="D2296" s="1260" t="s">
        <v>23971</v>
      </c>
      <c r="E2296" s="1260" t="s">
        <v>11509</v>
      </c>
      <c r="F2296" s="1260" t="s">
        <v>23666</v>
      </c>
      <c r="G2296" s="1260" t="s">
        <v>23972</v>
      </c>
      <c r="H2296" s="1260" t="s">
        <v>11153</v>
      </c>
      <c r="I2296" s="1260" t="s">
        <v>10976</v>
      </c>
      <c r="J2296" s="1259">
        <v>7430580</v>
      </c>
      <c r="K2296" s="1260" t="s">
        <v>11221</v>
      </c>
      <c r="L2296" s="1260" t="s">
        <v>11155</v>
      </c>
      <c r="M2296" s="1260" t="s">
        <v>2276</v>
      </c>
      <c r="N2296" s="1260" t="s">
        <v>23973</v>
      </c>
      <c r="O2296" s="1260" t="s">
        <v>23971</v>
      </c>
      <c r="P2296" s="1260" t="s">
        <v>23974</v>
      </c>
      <c r="Q2296" s="1260" t="s">
        <v>11223</v>
      </c>
      <c r="R2296" s="1260" t="s">
        <v>23975</v>
      </c>
      <c r="S2296" s="1259">
        <v>1</v>
      </c>
      <c r="T2296" s="1260" t="s">
        <v>23976</v>
      </c>
      <c r="U2296" s="1260" t="s">
        <v>11231</v>
      </c>
      <c r="V2296" s="1260" t="s">
        <v>12695</v>
      </c>
      <c r="W2296" s="1259">
        <v>48</v>
      </c>
      <c r="X2296" s="1259">
        <v>1007</v>
      </c>
      <c r="Y2296" s="1259">
        <v>0</v>
      </c>
    </row>
    <row r="2297" spans="1:25">
      <c r="A2297" s="1350">
        <v>11202000287</v>
      </c>
      <c r="B2297" s="1260" t="s">
        <v>23977</v>
      </c>
      <c r="C2297" s="1260" t="s">
        <v>23978</v>
      </c>
      <c r="D2297" s="1260" t="s">
        <v>23979</v>
      </c>
      <c r="E2297" s="1260" t="s">
        <v>11175</v>
      </c>
      <c r="F2297" s="1260" t="s">
        <v>20643</v>
      </c>
      <c r="G2297" s="1260" t="s">
        <v>23980</v>
      </c>
      <c r="H2297" s="1260" t="s">
        <v>11153</v>
      </c>
      <c r="I2297" s="1260" t="s">
        <v>10976</v>
      </c>
      <c r="J2297" s="1259">
        <v>7430579</v>
      </c>
      <c r="K2297" s="1260" t="s">
        <v>11221</v>
      </c>
      <c r="L2297" s="1260" t="s">
        <v>11155</v>
      </c>
      <c r="M2297" s="1260" t="s">
        <v>2533</v>
      </c>
      <c r="N2297" s="1260" t="s">
        <v>23981</v>
      </c>
      <c r="O2297" s="1260" t="s">
        <v>23979</v>
      </c>
      <c r="P2297" s="1260" t="s">
        <v>23982</v>
      </c>
      <c r="Q2297" s="1260" t="s">
        <v>11238</v>
      </c>
      <c r="R2297" s="1260" t="s">
        <v>23983</v>
      </c>
      <c r="S2297" s="1259">
        <v>1</v>
      </c>
      <c r="T2297" s="1260" t="s">
        <v>23984</v>
      </c>
      <c r="U2297" s="1260" t="s">
        <v>11158</v>
      </c>
      <c r="V2297" s="1260" t="s">
        <v>11762</v>
      </c>
      <c r="W2297" s="1259">
        <v>0</v>
      </c>
      <c r="X2297" s="1259">
        <v>1007</v>
      </c>
      <c r="Y2297" s="1259">
        <v>0</v>
      </c>
    </row>
    <row r="2298" spans="1:25">
      <c r="A2298" s="1350">
        <v>11202000286</v>
      </c>
      <c r="B2298" s="1260" t="s">
        <v>23985</v>
      </c>
      <c r="C2298" s="1260" t="s">
        <v>23986</v>
      </c>
      <c r="D2298" s="1260" t="s">
        <v>23890</v>
      </c>
      <c r="E2298" s="1260" t="s">
        <v>11190</v>
      </c>
      <c r="F2298" s="1260" t="s">
        <v>23987</v>
      </c>
      <c r="G2298" s="1260"/>
      <c r="H2298" s="1260" t="s">
        <v>11153</v>
      </c>
      <c r="I2298" s="1260" t="s">
        <v>10976</v>
      </c>
      <c r="J2298" s="1259">
        <v>7430578</v>
      </c>
      <c r="K2298" s="1260" t="s">
        <v>11221</v>
      </c>
      <c r="L2298" s="1260" t="s">
        <v>11275</v>
      </c>
      <c r="M2298" s="1260" t="s">
        <v>262</v>
      </c>
      <c r="N2298" s="1260"/>
      <c r="O2298" s="1260" t="s">
        <v>23890</v>
      </c>
      <c r="P2298" s="1260"/>
      <c r="Q2298" s="1260"/>
      <c r="R2298" s="1260"/>
      <c r="S2298" s="1259">
        <v>1</v>
      </c>
      <c r="T2298" s="1260" t="s">
        <v>12132</v>
      </c>
      <c r="U2298" s="1260"/>
      <c r="V2298" s="1260"/>
      <c r="W2298" s="1259">
        <v>0</v>
      </c>
      <c r="X2298" s="1259">
        <v>1007</v>
      </c>
      <c r="Y2298" s="1259">
        <v>2</v>
      </c>
    </row>
    <row r="2299" spans="1:25">
      <c r="A2299" s="1350">
        <v>11202000285</v>
      </c>
      <c r="B2299" s="1260" t="s">
        <v>23988</v>
      </c>
      <c r="C2299" s="1260" t="s">
        <v>23986</v>
      </c>
      <c r="D2299" s="1260" t="s">
        <v>23897</v>
      </c>
      <c r="E2299" s="1260" t="s">
        <v>11190</v>
      </c>
      <c r="F2299" s="1260" t="s">
        <v>23987</v>
      </c>
      <c r="G2299" s="1260"/>
      <c r="H2299" s="1260" t="s">
        <v>11153</v>
      </c>
      <c r="I2299" s="1260" t="s">
        <v>10976</v>
      </c>
      <c r="J2299" s="1259">
        <v>7430577</v>
      </c>
      <c r="K2299" s="1260" t="s">
        <v>11221</v>
      </c>
      <c r="L2299" s="1260" t="s">
        <v>11275</v>
      </c>
      <c r="M2299" s="1260" t="s">
        <v>262</v>
      </c>
      <c r="N2299" s="1260"/>
      <c r="O2299" s="1260" t="s">
        <v>23897</v>
      </c>
      <c r="P2299" s="1260"/>
      <c r="Q2299" s="1260"/>
      <c r="R2299" s="1260"/>
      <c r="S2299" s="1259">
        <v>1</v>
      </c>
      <c r="T2299" s="1260" t="s">
        <v>12132</v>
      </c>
      <c r="U2299" s="1260"/>
      <c r="V2299" s="1260"/>
      <c r="W2299" s="1259">
        <v>0</v>
      </c>
      <c r="X2299" s="1259">
        <v>1007</v>
      </c>
      <c r="Y2299" s="1259">
        <v>2</v>
      </c>
    </row>
    <row r="2300" spans="1:25">
      <c r="A2300" s="1350">
        <v>11202000284</v>
      </c>
      <c r="B2300" s="1260"/>
      <c r="C2300" s="1260" t="s">
        <v>23989</v>
      </c>
      <c r="D2300" s="1260" t="s">
        <v>23990</v>
      </c>
      <c r="E2300" s="1260" t="s">
        <v>11162</v>
      </c>
      <c r="F2300" s="1260" t="s">
        <v>17588</v>
      </c>
      <c r="G2300" s="1260" t="s">
        <v>23991</v>
      </c>
      <c r="H2300" s="1260" t="s">
        <v>11153</v>
      </c>
      <c r="I2300" s="1260" t="s">
        <v>11164</v>
      </c>
      <c r="J2300" s="1259">
        <v>7430576</v>
      </c>
      <c r="K2300" s="1260" t="s">
        <v>11221</v>
      </c>
      <c r="L2300" s="1260" t="s">
        <v>11155</v>
      </c>
      <c r="M2300" s="1260" t="s">
        <v>262</v>
      </c>
      <c r="N2300" s="1260"/>
      <c r="O2300" s="1260" t="s">
        <v>23990</v>
      </c>
      <c r="P2300" s="1260"/>
      <c r="Q2300" s="1260" t="s">
        <v>17834</v>
      </c>
      <c r="R2300" s="1259">
        <v>119</v>
      </c>
      <c r="S2300" s="1259">
        <v>1</v>
      </c>
      <c r="T2300" s="1260"/>
      <c r="U2300" s="1260"/>
      <c r="V2300" s="1260"/>
      <c r="W2300" s="1259">
        <v>0</v>
      </c>
      <c r="X2300" s="1259">
        <v>1007</v>
      </c>
      <c r="Y2300" s="1259">
        <v>0</v>
      </c>
    </row>
    <row r="2301" spans="1:25">
      <c r="A2301" s="1350">
        <v>11202000283</v>
      </c>
      <c r="B2301" s="1260"/>
      <c r="C2301" s="1260" t="s">
        <v>23992</v>
      </c>
      <c r="D2301" s="1260" t="s">
        <v>23993</v>
      </c>
      <c r="E2301" s="1260" t="s">
        <v>11251</v>
      </c>
      <c r="F2301" s="1260" t="s">
        <v>17588</v>
      </c>
      <c r="G2301" s="1260" t="s">
        <v>23994</v>
      </c>
      <c r="H2301" s="1260" t="s">
        <v>11153</v>
      </c>
      <c r="I2301" s="1260" t="s">
        <v>11164</v>
      </c>
      <c r="J2301" s="1259">
        <v>7430575</v>
      </c>
      <c r="K2301" s="1260" t="s">
        <v>11221</v>
      </c>
      <c r="L2301" s="1260" t="s">
        <v>11155</v>
      </c>
      <c r="M2301" s="1260" t="s">
        <v>262</v>
      </c>
      <c r="N2301" s="1260"/>
      <c r="O2301" s="1260" t="s">
        <v>23993</v>
      </c>
      <c r="P2301" s="1260"/>
      <c r="Q2301" s="1260" t="s">
        <v>11596</v>
      </c>
      <c r="R2301" s="1260"/>
      <c r="S2301" s="1259">
        <v>1</v>
      </c>
      <c r="T2301" s="1260"/>
      <c r="U2301" s="1260"/>
      <c r="V2301" s="1260"/>
      <c r="W2301" s="1259">
        <v>0</v>
      </c>
      <c r="X2301" s="1259">
        <v>1007</v>
      </c>
      <c r="Y2301" s="1259">
        <v>0</v>
      </c>
    </row>
    <row r="2302" spans="1:25">
      <c r="A2302" s="1350">
        <v>11202000282</v>
      </c>
      <c r="B2302" s="1260"/>
      <c r="C2302" s="1260" t="s">
        <v>23995</v>
      </c>
      <c r="D2302" s="1260" t="s">
        <v>23996</v>
      </c>
      <c r="E2302" s="1260" t="s">
        <v>11461</v>
      </c>
      <c r="F2302" s="1260" t="s">
        <v>20484</v>
      </c>
      <c r="G2302" s="1260" t="s">
        <v>23997</v>
      </c>
      <c r="H2302" s="1260" t="s">
        <v>11153</v>
      </c>
      <c r="I2302" s="1260" t="s">
        <v>11164</v>
      </c>
      <c r="J2302" s="1259">
        <v>7430574</v>
      </c>
      <c r="K2302" s="1260" t="s">
        <v>11221</v>
      </c>
      <c r="L2302" s="1260" t="s">
        <v>11155</v>
      </c>
      <c r="M2302" s="1260" t="s">
        <v>262</v>
      </c>
      <c r="N2302" s="1260"/>
      <c r="O2302" s="1260" t="s">
        <v>23996</v>
      </c>
      <c r="P2302" s="1260"/>
      <c r="Q2302" s="1260" t="s">
        <v>11596</v>
      </c>
      <c r="R2302" s="1260"/>
      <c r="S2302" s="1259">
        <v>1</v>
      </c>
      <c r="T2302" s="1260"/>
      <c r="U2302" s="1260"/>
      <c r="V2302" s="1260"/>
      <c r="W2302" s="1259">
        <v>0</v>
      </c>
      <c r="X2302" s="1259">
        <v>1007</v>
      </c>
      <c r="Y2302" s="1259">
        <v>0</v>
      </c>
    </row>
    <row r="2303" spans="1:25">
      <c r="A2303" s="1350">
        <v>11202000281</v>
      </c>
      <c r="B2303" s="1260"/>
      <c r="C2303" s="1260" t="s">
        <v>23998</v>
      </c>
      <c r="D2303" s="1260" t="s">
        <v>23999</v>
      </c>
      <c r="E2303" s="1260" t="s">
        <v>11353</v>
      </c>
      <c r="F2303" s="1260" t="s">
        <v>15788</v>
      </c>
      <c r="G2303" s="1260" t="s">
        <v>24000</v>
      </c>
      <c r="H2303" s="1260" t="s">
        <v>11153</v>
      </c>
      <c r="I2303" s="1260" t="s">
        <v>11243</v>
      </c>
      <c r="J2303" s="1259">
        <v>7430573</v>
      </c>
      <c r="K2303" s="1260" t="s">
        <v>11221</v>
      </c>
      <c r="L2303" s="1260" t="s">
        <v>11155</v>
      </c>
      <c r="M2303" s="1260" t="s">
        <v>262</v>
      </c>
      <c r="N2303" s="1260"/>
      <c r="O2303" s="1260" t="s">
        <v>23999</v>
      </c>
      <c r="P2303" s="1260"/>
      <c r="Q2303" s="1260" t="s">
        <v>11533</v>
      </c>
      <c r="R2303" s="1260"/>
      <c r="S2303" s="1259">
        <v>1</v>
      </c>
      <c r="T2303" s="1260"/>
      <c r="U2303" s="1260"/>
      <c r="V2303" s="1260"/>
      <c r="W2303" s="1259">
        <v>0</v>
      </c>
      <c r="X2303" s="1259">
        <v>1007</v>
      </c>
      <c r="Y2303" s="1259">
        <v>0</v>
      </c>
    </row>
    <row r="2304" spans="1:25">
      <c r="A2304" s="1350">
        <v>11202000280</v>
      </c>
      <c r="B2304" s="1260"/>
      <c r="C2304" s="1260" t="s">
        <v>24001</v>
      </c>
      <c r="D2304" s="1260" t="s">
        <v>17599</v>
      </c>
      <c r="E2304" s="1260" t="s">
        <v>11353</v>
      </c>
      <c r="F2304" s="1260" t="s">
        <v>11544</v>
      </c>
      <c r="G2304" s="1260" t="s">
        <v>24002</v>
      </c>
      <c r="H2304" s="1260" t="s">
        <v>11153</v>
      </c>
      <c r="I2304" s="1260" t="s">
        <v>11243</v>
      </c>
      <c r="J2304" s="1259">
        <v>7430572</v>
      </c>
      <c r="K2304" s="1260" t="s">
        <v>11221</v>
      </c>
      <c r="L2304" s="1260" t="s">
        <v>11155</v>
      </c>
      <c r="M2304" s="1260" t="s">
        <v>262</v>
      </c>
      <c r="N2304" s="1260"/>
      <c r="O2304" s="1260" t="s">
        <v>17599</v>
      </c>
      <c r="P2304" s="1260"/>
      <c r="Q2304" s="1260" t="s">
        <v>11533</v>
      </c>
      <c r="R2304" s="1260"/>
      <c r="S2304" s="1259">
        <v>1</v>
      </c>
      <c r="T2304" s="1260"/>
      <c r="U2304" s="1260"/>
      <c r="V2304" s="1260"/>
      <c r="W2304" s="1259">
        <v>0</v>
      </c>
      <c r="X2304" s="1259">
        <v>1007</v>
      </c>
      <c r="Y2304" s="1259">
        <v>0</v>
      </c>
    </row>
    <row r="2305" spans="1:25">
      <c r="A2305" s="1350">
        <v>11202000279</v>
      </c>
      <c r="B2305" s="1260"/>
      <c r="C2305" s="1260" t="s">
        <v>24003</v>
      </c>
      <c r="D2305" s="1260" t="s">
        <v>24004</v>
      </c>
      <c r="E2305" s="1260" t="s">
        <v>11353</v>
      </c>
      <c r="F2305" s="1260" t="s">
        <v>13995</v>
      </c>
      <c r="G2305" s="1260" t="s">
        <v>24005</v>
      </c>
      <c r="H2305" s="1260" t="s">
        <v>11153</v>
      </c>
      <c r="I2305" s="1260" t="s">
        <v>11243</v>
      </c>
      <c r="J2305" s="1259">
        <v>7430571</v>
      </c>
      <c r="K2305" s="1260" t="s">
        <v>11221</v>
      </c>
      <c r="L2305" s="1260" t="s">
        <v>11155</v>
      </c>
      <c r="M2305" s="1260" t="s">
        <v>262</v>
      </c>
      <c r="N2305" s="1260"/>
      <c r="O2305" s="1260" t="s">
        <v>24004</v>
      </c>
      <c r="P2305" s="1260"/>
      <c r="Q2305" s="1260" t="s">
        <v>11533</v>
      </c>
      <c r="R2305" s="1260"/>
      <c r="S2305" s="1259">
        <v>1</v>
      </c>
      <c r="T2305" s="1260"/>
      <c r="U2305" s="1260"/>
      <c r="V2305" s="1260"/>
      <c r="W2305" s="1259">
        <v>0</v>
      </c>
      <c r="X2305" s="1259">
        <v>1007</v>
      </c>
      <c r="Y2305" s="1259">
        <v>0</v>
      </c>
    </row>
    <row r="2306" spans="1:25">
      <c r="A2306" s="1350">
        <v>11202000278</v>
      </c>
      <c r="B2306" s="1260" t="s">
        <v>24006</v>
      </c>
      <c r="C2306" s="1260" t="s">
        <v>24007</v>
      </c>
      <c r="D2306" s="1260" t="s">
        <v>24008</v>
      </c>
      <c r="E2306" s="1260" t="s">
        <v>11190</v>
      </c>
      <c r="F2306" s="1260" t="s">
        <v>24009</v>
      </c>
      <c r="G2306" s="1260" t="s">
        <v>24010</v>
      </c>
      <c r="H2306" s="1260" t="s">
        <v>11153</v>
      </c>
      <c r="I2306" s="1260" t="s">
        <v>10976</v>
      </c>
      <c r="J2306" s="1259">
        <v>7430570</v>
      </c>
      <c r="K2306" s="1260" t="s">
        <v>11375</v>
      </c>
      <c r="L2306" s="1260" t="s">
        <v>11155</v>
      </c>
      <c r="M2306" s="1260" t="s">
        <v>1424</v>
      </c>
      <c r="N2306" s="1260" t="s">
        <v>14552</v>
      </c>
      <c r="O2306" s="1260" t="s">
        <v>24008</v>
      </c>
      <c r="P2306" s="1260" t="s">
        <v>24011</v>
      </c>
      <c r="Q2306" s="1260" t="s">
        <v>12795</v>
      </c>
      <c r="R2306" s="1260" t="s">
        <v>24012</v>
      </c>
      <c r="S2306" s="1259">
        <v>1</v>
      </c>
      <c r="T2306" s="1260" t="s">
        <v>24013</v>
      </c>
      <c r="U2306" s="1260" t="s">
        <v>11231</v>
      </c>
      <c r="V2306" s="1260" t="s">
        <v>11683</v>
      </c>
      <c r="W2306" s="1259">
        <v>0</v>
      </c>
      <c r="X2306" s="1259">
        <v>1008</v>
      </c>
      <c r="Y2306" s="1259">
        <v>0</v>
      </c>
    </row>
    <row r="2307" spans="1:25">
      <c r="A2307" s="1350">
        <v>11202000277</v>
      </c>
      <c r="B2307" s="1260" t="s">
        <v>24014</v>
      </c>
      <c r="C2307" s="1260" t="s">
        <v>24015</v>
      </c>
      <c r="D2307" s="1260" t="s">
        <v>14736</v>
      </c>
      <c r="E2307" s="1260" t="s">
        <v>11190</v>
      </c>
      <c r="F2307" s="1260" t="s">
        <v>23987</v>
      </c>
      <c r="G2307" s="1260"/>
      <c r="H2307" s="1260" t="s">
        <v>11153</v>
      </c>
      <c r="I2307" s="1260" t="s">
        <v>10976</v>
      </c>
      <c r="J2307" s="1259">
        <v>7430569</v>
      </c>
      <c r="K2307" s="1260" t="s">
        <v>11221</v>
      </c>
      <c r="L2307" s="1260" t="s">
        <v>11275</v>
      </c>
      <c r="M2307" s="1260" t="s">
        <v>262</v>
      </c>
      <c r="N2307" s="1260"/>
      <c r="O2307" s="1260" t="s">
        <v>14736</v>
      </c>
      <c r="P2307" s="1260"/>
      <c r="Q2307" s="1260"/>
      <c r="R2307" s="1260"/>
      <c r="S2307" s="1259">
        <v>1</v>
      </c>
      <c r="T2307" s="1260" t="s">
        <v>12132</v>
      </c>
      <c r="U2307" s="1260"/>
      <c r="V2307" s="1260"/>
      <c r="W2307" s="1259">
        <v>0</v>
      </c>
      <c r="X2307" s="1259">
        <v>1007</v>
      </c>
      <c r="Y2307" s="1259">
        <v>2</v>
      </c>
    </row>
    <row r="2308" spans="1:25">
      <c r="A2308" s="1350">
        <v>11202000276</v>
      </c>
      <c r="B2308" s="1260"/>
      <c r="C2308" s="1260" t="s">
        <v>24016</v>
      </c>
      <c r="D2308" s="1260" t="s">
        <v>24017</v>
      </c>
      <c r="E2308" s="1260" t="s">
        <v>13999</v>
      </c>
      <c r="F2308" s="1260" t="s">
        <v>14000</v>
      </c>
      <c r="G2308" s="1260" t="s">
        <v>24018</v>
      </c>
      <c r="H2308" s="1260" t="s">
        <v>11153</v>
      </c>
      <c r="I2308" s="1260" t="s">
        <v>11243</v>
      </c>
      <c r="J2308" s="1259">
        <v>7430568</v>
      </c>
      <c r="K2308" s="1260" t="s">
        <v>11221</v>
      </c>
      <c r="L2308" s="1260" t="s">
        <v>11155</v>
      </c>
      <c r="M2308" s="1260" t="s">
        <v>262</v>
      </c>
      <c r="N2308" s="1260"/>
      <c r="O2308" s="1260" t="s">
        <v>24017</v>
      </c>
      <c r="P2308" s="1260"/>
      <c r="Q2308" s="1260" t="s">
        <v>11533</v>
      </c>
      <c r="R2308" s="1260"/>
      <c r="S2308" s="1259">
        <v>1</v>
      </c>
      <c r="T2308" s="1260"/>
      <c r="U2308" s="1260"/>
      <c r="V2308" s="1260"/>
      <c r="W2308" s="1259">
        <v>0</v>
      </c>
      <c r="X2308" s="1259">
        <v>1007</v>
      </c>
      <c r="Y2308" s="1259">
        <v>0</v>
      </c>
    </row>
    <row r="2309" spans="1:25">
      <c r="A2309" s="1350">
        <v>11202000275</v>
      </c>
      <c r="B2309" s="1260"/>
      <c r="C2309" s="1260" t="s">
        <v>24019</v>
      </c>
      <c r="D2309" s="1260" t="s">
        <v>24020</v>
      </c>
      <c r="E2309" s="1260" t="s">
        <v>11526</v>
      </c>
      <c r="F2309" s="1260" t="s">
        <v>11544</v>
      </c>
      <c r="G2309" s="1260" t="s">
        <v>24021</v>
      </c>
      <c r="H2309" s="1260" t="s">
        <v>11153</v>
      </c>
      <c r="I2309" s="1260" t="s">
        <v>11243</v>
      </c>
      <c r="J2309" s="1259">
        <v>7430567</v>
      </c>
      <c r="K2309" s="1260" t="s">
        <v>11221</v>
      </c>
      <c r="L2309" s="1260" t="s">
        <v>11155</v>
      </c>
      <c r="M2309" s="1260" t="s">
        <v>262</v>
      </c>
      <c r="N2309" s="1260"/>
      <c r="O2309" s="1260" t="s">
        <v>24020</v>
      </c>
      <c r="P2309" s="1260"/>
      <c r="Q2309" s="1260" t="s">
        <v>11529</v>
      </c>
      <c r="R2309" s="1260"/>
      <c r="S2309" s="1259">
        <v>1</v>
      </c>
      <c r="T2309" s="1260"/>
      <c r="U2309" s="1260"/>
      <c r="V2309" s="1260"/>
      <c r="W2309" s="1259">
        <v>0</v>
      </c>
      <c r="X2309" s="1259">
        <v>1007</v>
      </c>
      <c r="Y2309" s="1259">
        <v>0</v>
      </c>
    </row>
    <row r="2310" spans="1:25">
      <c r="A2310" s="1350">
        <v>11202000274</v>
      </c>
      <c r="B2310" s="1260" t="s">
        <v>24022</v>
      </c>
      <c r="C2310" s="1260" t="s">
        <v>23998</v>
      </c>
      <c r="D2310" s="1260" t="s">
        <v>24023</v>
      </c>
      <c r="E2310" s="1260" t="s">
        <v>11426</v>
      </c>
      <c r="F2310" s="1260" t="s">
        <v>14939</v>
      </c>
      <c r="G2310" s="1260" t="s">
        <v>24024</v>
      </c>
      <c r="H2310" s="1260" t="s">
        <v>11153</v>
      </c>
      <c r="I2310" s="1260" t="s">
        <v>10976</v>
      </c>
      <c r="J2310" s="1259">
        <v>7430566</v>
      </c>
      <c r="K2310" s="1260" t="s">
        <v>11221</v>
      </c>
      <c r="L2310" s="1260" t="s">
        <v>11155</v>
      </c>
      <c r="M2310" s="1260" t="s">
        <v>1946</v>
      </c>
      <c r="N2310" s="1260" t="s">
        <v>24025</v>
      </c>
      <c r="O2310" s="1260" t="s">
        <v>24023</v>
      </c>
      <c r="P2310" s="1260" t="s">
        <v>24026</v>
      </c>
      <c r="Q2310" s="1260" t="s">
        <v>11394</v>
      </c>
      <c r="R2310" s="1260" t="s">
        <v>24027</v>
      </c>
      <c r="S2310" s="1259">
        <v>1</v>
      </c>
      <c r="T2310" s="1260" t="s">
        <v>24028</v>
      </c>
      <c r="U2310" s="1260" t="s">
        <v>11396</v>
      </c>
      <c r="V2310" s="1260" t="s">
        <v>13071</v>
      </c>
      <c r="W2310" s="1259">
        <v>0</v>
      </c>
      <c r="X2310" s="1259">
        <v>1007</v>
      </c>
      <c r="Y2310" s="1259">
        <v>0</v>
      </c>
    </row>
    <row r="2311" spans="1:25">
      <c r="A2311" s="1350">
        <v>11202000273</v>
      </c>
      <c r="B2311" s="1260"/>
      <c r="C2311" s="1260" t="s">
        <v>24029</v>
      </c>
      <c r="D2311" s="1260" t="s">
        <v>24030</v>
      </c>
      <c r="E2311" s="1260" t="s">
        <v>11444</v>
      </c>
      <c r="F2311" s="1260" t="s">
        <v>11522</v>
      </c>
      <c r="G2311" s="1260" t="s">
        <v>24031</v>
      </c>
      <c r="H2311" s="1260" t="s">
        <v>11153</v>
      </c>
      <c r="I2311" s="1260" t="s">
        <v>11177</v>
      </c>
      <c r="J2311" s="1259">
        <v>7430565</v>
      </c>
      <c r="K2311" s="1260" t="s">
        <v>11221</v>
      </c>
      <c r="L2311" s="1260" t="s">
        <v>11155</v>
      </c>
      <c r="M2311" s="1260" t="s">
        <v>262</v>
      </c>
      <c r="N2311" s="1260"/>
      <c r="O2311" s="1260" t="s">
        <v>24030</v>
      </c>
      <c r="P2311" s="1260"/>
      <c r="Q2311" s="1260"/>
      <c r="R2311" s="1260"/>
      <c r="S2311" s="1259">
        <v>1</v>
      </c>
      <c r="T2311" s="1260"/>
      <c r="U2311" s="1260"/>
      <c r="V2311" s="1260"/>
      <c r="W2311" s="1259">
        <v>0</v>
      </c>
      <c r="X2311" s="1259">
        <v>1007</v>
      </c>
      <c r="Y2311" s="1259">
        <v>0</v>
      </c>
    </row>
    <row r="2312" spans="1:25">
      <c r="A2312" s="1350">
        <v>11202000272</v>
      </c>
      <c r="B2312" s="1260" t="s">
        <v>24032</v>
      </c>
      <c r="C2312" s="1260" t="s">
        <v>24033</v>
      </c>
      <c r="D2312" s="1260" t="s">
        <v>24034</v>
      </c>
      <c r="E2312" s="1260" t="s">
        <v>11203</v>
      </c>
      <c r="F2312" s="1260" t="s">
        <v>23987</v>
      </c>
      <c r="G2312" s="1260" t="s">
        <v>24035</v>
      </c>
      <c r="H2312" s="1260" t="s">
        <v>11153</v>
      </c>
      <c r="I2312" s="1260" t="s">
        <v>10976</v>
      </c>
      <c r="J2312" s="1259">
        <v>7430564</v>
      </c>
      <c r="K2312" s="1260" t="s">
        <v>11375</v>
      </c>
      <c r="L2312" s="1260" t="s">
        <v>11385</v>
      </c>
      <c r="M2312" s="1260" t="s">
        <v>2036</v>
      </c>
      <c r="N2312" s="1260" t="s">
        <v>19091</v>
      </c>
      <c r="O2312" s="1260" t="s">
        <v>24034</v>
      </c>
      <c r="P2312" s="1260" t="s">
        <v>14755</v>
      </c>
      <c r="Q2312" s="1260" t="s">
        <v>11394</v>
      </c>
      <c r="R2312" s="1260" t="s">
        <v>19092</v>
      </c>
      <c r="S2312" s="1259">
        <v>1</v>
      </c>
      <c r="T2312" s="1260" t="s">
        <v>24036</v>
      </c>
      <c r="U2312" s="1260" t="s">
        <v>11396</v>
      </c>
      <c r="V2312" s="1260" t="s">
        <v>11690</v>
      </c>
      <c r="W2312" s="1259">
        <v>791</v>
      </c>
      <c r="X2312" s="1259">
        <v>1008</v>
      </c>
      <c r="Y2312" s="1259">
        <v>1</v>
      </c>
    </row>
    <row r="2313" spans="1:25">
      <c r="A2313" s="1350">
        <v>11202000271</v>
      </c>
      <c r="B2313" s="1260"/>
      <c r="C2313" s="1260" t="s">
        <v>24037</v>
      </c>
      <c r="D2313" s="1260" t="s">
        <v>24038</v>
      </c>
      <c r="E2313" s="1260" t="s">
        <v>23377</v>
      </c>
      <c r="F2313" s="1260" t="s">
        <v>24009</v>
      </c>
      <c r="G2313" s="1260" t="s">
        <v>24039</v>
      </c>
      <c r="H2313" s="1260" t="s">
        <v>11153</v>
      </c>
      <c r="I2313" s="1260" t="s">
        <v>10976</v>
      </c>
      <c r="J2313" s="1259">
        <v>7430563</v>
      </c>
      <c r="K2313" s="1260" t="s">
        <v>11221</v>
      </c>
      <c r="L2313" s="1260" t="s">
        <v>11155</v>
      </c>
      <c r="M2313" s="1260" t="s">
        <v>262</v>
      </c>
      <c r="N2313" s="1260"/>
      <c r="O2313" s="1260" t="s">
        <v>24038</v>
      </c>
      <c r="P2313" s="1260"/>
      <c r="Q2313" s="1260"/>
      <c r="R2313" s="1259">
        <v>8952220</v>
      </c>
      <c r="S2313" s="1259">
        <v>1</v>
      </c>
      <c r="T2313" s="1260"/>
      <c r="U2313" s="1260"/>
      <c r="V2313" s="1260"/>
      <c r="W2313" s="1259">
        <v>0</v>
      </c>
      <c r="X2313" s="1259">
        <v>1007</v>
      </c>
      <c r="Y2313" s="1259">
        <v>0</v>
      </c>
    </row>
    <row r="2314" spans="1:25">
      <c r="A2314" s="1350">
        <v>11202000270</v>
      </c>
      <c r="B2314" s="1260" t="s">
        <v>24040</v>
      </c>
      <c r="C2314" s="1260" t="s">
        <v>24041</v>
      </c>
      <c r="D2314" s="1260" t="s">
        <v>24042</v>
      </c>
      <c r="E2314" s="1260" t="s">
        <v>11560</v>
      </c>
      <c r="F2314" s="1260" t="s">
        <v>23987</v>
      </c>
      <c r="G2314" s="1260" t="s">
        <v>24043</v>
      </c>
      <c r="H2314" s="1260" t="s">
        <v>11153</v>
      </c>
      <c r="I2314" s="1260" t="s">
        <v>10976</v>
      </c>
      <c r="J2314" s="1259">
        <v>7430562</v>
      </c>
      <c r="K2314" s="1260" t="s">
        <v>11375</v>
      </c>
      <c r="L2314" s="1260" t="s">
        <v>11385</v>
      </c>
      <c r="M2314" s="1260" t="s">
        <v>2036</v>
      </c>
      <c r="N2314" s="1260" t="s">
        <v>24044</v>
      </c>
      <c r="O2314" s="1260" t="s">
        <v>24042</v>
      </c>
      <c r="P2314" s="1260" t="s">
        <v>24045</v>
      </c>
      <c r="Q2314" s="1260" t="s">
        <v>12654</v>
      </c>
      <c r="R2314" s="1260" t="s">
        <v>24045</v>
      </c>
      <c r="S2314" s="1259">
        <v>1</v>
      </c>
      <c r="T2314" s="1260" t="s">
        <v>15969</v>
      </c>
      <c r="U2314" s="1260" t="s">
        <v>12408</v>
      </c>
      <c r="V2314" s="1260" t="s">
        <v>12675</v>
      </c>
      <c r="W2314" s="1259">
        <v>353</v>
      </c>
      <c r="X2314" s="1259">
        <v>1008</v>
      </c>
      <c r="Y2314" s="1259">
        <v>1</v>
      </c>
    </row>
    <row r="2315" spans="1:25">
      <c r="A2315" s="1350">
        <v>11202000269</v>
      </c>
      <c r="B2315" s="1260" t="s">
        <v>24046</v>
      </c>
      <c r="C2315" s="1260" t="s">
        <v>24041</v>
      </c>
      <c r="D2315" s="1260" t="s">
        <v>14736</v>
      </c>
      <c r="E2315" s="1260" t="s">
        <v>11190</v>
      </c>
      <c r="F2315" s="1260"/>
      <c r="G2315" s="1260"/>
      <c r="H2315" s="1260" t="s">
        <v>11153</v>
      </c>
      <c r="I2315" s="1260" t="s">
        <v>10976</v>
      </c>
      <c r="J2315" s="1259">
        <v>7430561</v>
      </c>
      <c r="K2315" s="1260" t="s">
        <v>11221</v>
      </c>
      <c r="L2315" s="1260" t="s">
        <v>11275</v>
      </c>
      <c r="M2315" s="1260" t="s">
        <v>262</v>
      </c>
      <c r="N2315" s="1260"/>
      <c r="O2315" s="1260" t="s">
        <v>14736</v>
      </c>
      <c r="P2315" s="1260"/>
      <c r="Q2315" s="1260"/>
      <c r="R2315" s="1260"/>
      <c r="S2315" s="1259">
        <v>1</v>
      </c>
      <c r="T2315" s="1260" t="s">
        <v>12132</v>
      </c>
      <c r="U2315" s="1260"/>
      <c r="V2315" s="1260"/>
      <c r="W2315" s="1259">
        <v>0</v>
      </c>
      <c r="X2315" s="1259">
        <v>1007</v>
      </c>
      <c r="Y2315" s="1259">
        <v>2</v>
      </c>
    </row>
    <row r="2316" spans="1:25">
      <c r="A2316" s="1350">
        <v>11202000268</v>
      </c>
      <c r="B2316" s="1260" t="s">
        <v>24047</v>
      </c>
      <c r="C2316" s="1260" t="s">
        <v>24041</v>
      </c>
      <c r="D2316" s="1260" t="s">
        <v>23890</v>
      </c>
      <c r="E2316" s="1260" t="s">
        <v>11190</v>
      </c>
      <c r="F2316" s="1260" t="s">
        <v>23987</v>
      </c>
      <c r="G2316" s="1260"/>
      <c r="H2316" s="1260" t="s">
        <v>11153</v>
      </c>
      <c r="I2316" s="1260" t="s">
        <v>10976</v>
      </c>
      <c r="J2316" s="1259">
        <v>7430560</v>
      </c>
      <c r="K2316" s="1260" t="s">
        <v>11221</v>
      </c>
      <c r="L2316" s="1260" t="s">
        <v>11275</v>
      </c>
      <c r="M2316" s="1260" t="s">
        <v>262</v>
      </c>
      <c r="N2316" s="1260"/>
      <c r="O2316" s="1260" t="s">
        <v>23890</v>
      </c>
      <c r="P2316" s="1260"/>
      <c r="Q2316" s="1260"/>
      <c r="R2316" s="1260" t="s">
        <v>24048</v>
      </c>
      <c r="S2316" s="1259">
        <v>1</v>
      </c>
      <c r="T2316" s="1260" t="s">
        <v>12132</v>
      </c>
      <c r="U2316" s="1260"/>
      <c r="V2316" s="1260"/>
      <c r="W2316" s="1259">
        <v>0</v>
      </c>
      <c r="X2316" s="1259">
        <v>1007</v>
      </c>
      <c r="Y2316" s="1259">
        <v>2</v>
      </c>
    </row>
    <row r="2317" spans="1:25">
      <c r="A2317" s="1350">
        <v>11202000267</v>
      </c>
      <c r="B2317" s="1260" t="s">
        <v>24049</v>
      </c>
      <c r="C2317" s="1260" t="s">
        <v>24041</v>
      </c>
      <c r="D2317" s="1260" t="s">
        <v>23897</v>
      </c>
      <c r="E2317" s="1260" t="s">
        <v>11190</v>
      </c>
      <c r="F2317" s="1260"/>
      <c r="G2317" s="1260"/>
      <c r="H2317" s="1260" t="s">
        <v>11153</v>
      </c>
      <c r="I2317" s="1260" t="s">
        <v>10976</v>
      </c>
      <c r="J2317" s="1259">
        <v>7430559</v>
      </c>
      <c r="K2317" s="1260" t="s">
        <v>11221</v>
      </c>
      <c r="L2317" s="1260" t="s">
        <v>11275</v>
      </c>
      <c r="M2317" s="1260" t="s">
        <v>262</v>
      </c>
      <c r="N2317" s="1260"/>
      <c r="O2317" s="1260" t="s">
        <v>23897</v>
      </c>
      <c r="P2317" s="1260"/>
      <c r="Q2317" s="1260"/>
      <c r="R2317" s="1260"/>
      <c r="S2317" s="1259">
        <v>1</v>
      </c>
      <c r="T2317" s="1260" t="s">
        <v>12132</v>
      </c>
      <c r="U2317" s="1260"/>
      <c r="V2317" s="1260"/>
      <c r="W2317" s="1259">
        <v>0</v>
      </c>
      <c r="X2317" s="1259">
        <v>1007</v>
      </c>
      <c r="Y2317" s="1259">
        <v>2</v>
      </c>
    </row>
    <row r="2318" spans="1:25">
      <c r="A2318" s="1350">
        <v>11202000266</v>
      </c>
      <c r="B2318" s="1260" t="s">
        <v>24050</v>
      </c>
      <c r="C2318" s="1260" t="s">
        <v>24051</v>
      </c>
      <c r="D2318" s="1260" t="s">
        <v>24052</v>
      </c>
      <c r="E2318" s="1260" t="s">
        <v>11190</v>
      </c>
      <c r="F2318" s="1260" t="s">
        <v>24053</v>
      </c>
      <c r="G2318" s="1260" t="s">
        <v>24054</v>
      </c>
      <c r="H2318" s="1260" t="s">
        <v>11153</v>
      </c>
      <c r="I2318" s="1260" t="s">
        <v>10976</v>
      </c>
      <c r="J2318" s="1259">
        <v>7430558</v>
      </c>
      <c r="K2318" s="1260" t="s">
        <v>11375</v>
      </c>
      <c r="L2318" s="1260" t="s">
        <v>11155</v>
      </c>
      <c r="M2318" s="1260" t="s">
        <v>262</v>
      </c>
      <c r="N2318" s="1260"/>
      <c r="O2318" s="1260" t="s">
        <v>24052</v>
      </c>
      <c r="P2318" s="1260"/>
      <c r="Q2318" s="1260"/>
      <c r="R2318" s="1260" t="s">
        <v>24055</v>
      </c>
      <c r="S2318" s="1259">
        <v>1</v>
      </c>
      <c r="T2318" s="1260"/>
      <c r="U2318" s="1260"/>
      <c r="V2318" s="1260"/>
      <c r="W2318" s="1259">
        <v>15</v>
      </c>
      <c r="X2318" s="1259">
        <v>1008</v>
      </c>
      <c r="Y2318" s="1259">
        <v>0</v>
      </c>
    </row>
    <row r="2319" spans="1:25">
      <c r="A2319" s="1350">
        <v>11202000265</v>
      </c>
      <c r="B2319" s="1260" t="s">
        <v>24056</v>
      </c>
      <c r="C2319" s="1260" t="s">
        <v>24051</v>
      </c>
      <c r="D2319" s="1260" t="s">
        <v>24057</v>
      </c>
      <c r="E2319" s="1260" t="s">
        <v>11190</v>
      </c>
      <c r="F2319" s="1260" t="s">
        <v>11522</v>
      </c>
      <c r="G2319" s="1260" t="s">
        <v>24058</v>
      </c>
      <c r="H2319" s="1260" t="s">
        <v>11153</v>
      </c>
      <c r="I2319" s="1260" t="s">
        <v>11177</v>
      </c>
      <c r="J2319" s="1259">
        <v>7430557</v>
      </c>
      <c r="K2319" s="1260" t="s">
        <v>11221</v>
      </c>
      <c r="L2319" s="1260" t="s">
        <v>11155</v>
      </c>
      <c r="M2319" s="1260" t="s">
        <v>1222</v>
      </c>
      <c r="N2319" s="1260" t="s">
        <v>24059</v>
      </c>
      <c r="O2319" s="1260" t="s">
        <v>24057</v>
      </c>
      <c r="P2319" s="1260" t="s">
        <v>24060</v>
      </c>
      <c r="Q2319" s="1260"/>
      <c r="R2319" s="1260"/>
      <c r="S2319" s="1259">
        <v>1</v>
      </c>
      <c r="T2319" s="1260"/>
      <c r="U2319" s="1260" t="s">
        <v>11158</v>
      </c>
      <c r="V2319" s="1260" t="s">
        <v>11263</v>
      </c>
      <c r="W2319" s="1259">
        <v>0</v>
      </c>
      <c r="X2319" s="1259">
        <v>1007</v>
      </c>
      <c r="Y2319" s="1259">
        <v>0</v>
      </c>
    </row>
    <row r="2320" spans="1:25">
      <c r="A2320" s="1350">
        <v>11202000264</v>
      </c>
      <c r="B2320" s="1260"/>
      <c r="C2320" s="1260" t="s">
        <v>24061</v>
      </c>
      <c r="D2320" s="1260" t="s">
        <v>24062</v>
      </c>
      <c r="E2320" s="1260" t="s">
        <v>20514</v>
      </c>
      <c r="F2320" s="1260" t="s">
        <v>11522</v>
      </c>
      <c r="G2320" s="1260" t="s">
        <v>24063</v>
      </c>
      <c r="H2320" s="1260" t="s">
        <v>11153</v>
      </c>
      <c r="I2320" s="1260" t="s">
        <v>11177</v>
      </c>
      <c r="J2320" s="1259">
        <v>7430556</v>
      </c>
      <c r="K2320" s="1260" t="s">
        <v>11221</v>
      </c>
      <c r="L2320" s="1260" t="s">
        <v>11155</v>
      </c>
      <c r="M2320" s="1260" t="s">
        <v>262</v>
      </c>
      <c r="N2320" s="1260"/>
      <c r="O2320" s="1260" t="s">
        <v>24062</v>
      </c>
      <c r="P2320" s="1260"/>
      <c r="Q2320" s="1260"/>
      <c r="R2320" s="1260"/>
      <c r="S2320" s="1259">
        <v>1</v>
      </c>
      <c r="T2320" s="1260"/>
      <c r="U2320" s="1260"/>
      <c r="V2320" s="1260"/>
      <c r="W2320" s="1259">
        <v>0</v>
      </c>
      <c r="X2320" s="1259">
        <v>1007</v>
      </c>
      <c r="Y2320" s="1259">
        <v>0</v>
      </c>
    </row>
    <row r="2321" spans="1:25">
      <c r="A2321" s="1350">
        <v>11202000263</v>
      </c>
      <c r="B2321" s="1260"/>
      <c r="C2321" s="1260" t="s">
        <v>24064</v>
      </c>
      <c r="D2321" s="1260" t="s">
        <v>24065</v>
      </c>
      <c r="E2321" s="1260" t="s">
        <v>14055</v>
      </c>
      <c r="F2321" s="1260" t="s">
        <v>11522</v>
      </c>
      <c r="G2321" s="1260" t="s">
        <v>24066</v>
      </c>
      <c r="H2321" s="1260" t="s">
        <v>11153</v>
      </c>
      <c r="I2321" s="1260" t="s">
        <v>11177</v>
      </c>
      <c r="J2321" s="1259">
        <v>7430555</v>
      </c>
      <c r="K2321" s="1260" t="s">
        <v>11221</v>
      </c>
      <c r="L2321" s="1260" t="s">
        <v>11155</v>
      </c>
      <c r="M2321" s="1260" t="s">
        <v>262</v>
      </c>
      <c r="N2321" s="1260"/>
      <c r="O2321" s="1260" t="s">
        <v>24065</v>
      </c>
      <c r="P2321" s="1260"/>
      <c r="Q2321" s="1260"/>
      <c r="R2321" s="1260"/>
      <c r="S2321" s="1259">
        <v>1</v>
      </c>
      <c r="T2321" s="1260"/>
      <c r="U2321" s="1260"/>
      <c r="V2321" s="1260"/>
      <c r="W2321" s="1259">
        <v>0</v>
      </c>
      <c r="X2321" s="1259">
        <v>1007</v>
      </c>
      <c r="Y2321" s="1259">
        <v>0</v>
      </c>
    </row>
    <row r="2322" spans="1:25">
      <c r="A2322" s="1350">
        <v>11202000262</v>
      </c>
      <c r="B2322" s="1260"/>
      <c r="C2322" s="1260" t="s">
        <v>24067</v>
      </c>
      <c r="D2322" s="1260" t="s">
        <v>24068</v>
      </c>
      <c r="E2322" s="1260" t="s">
        <v>11444</v>
      </c>
      <c r="F2322" s="1260" t="s">
        <v>11522</v>
      </c>
      <c r="G2322" s="1260" t="s">
        <v>24069</v>
      </c>
      <c r="H2322" s="1260" t="s">
        <v>11153</v>
      </c>
      <c r="I2322" s="1260" t="s">
        <v>11177</v>
      </c>
      <c r="J2322" s="1259">
        <v>7430554</v>
      </c>
      <c r="K2322" s="1260" t="s">
        <v>11221</v>
      </c>
      <c r="L2322" s="1260" t="s">
        <v>11155</v>
      </c>
      <c r="M2322" s="1260" t="s">
        <v>262</v>
      </c>
      <c r="N2322" s="1260"/>
      <c r="O2322" s="1260" t="s">
        <v>24068</v>
      </c>
      <c r="P2322" s="1260"/>
      <c r="Q2322" s="1260"/>
      <c r="R2322" s="1260"/>
      <c r="S2322" s="1259">
        <v>1</v>
      </c>
      <c r="T2322" s="1260"/>
      <c r="U2322" s="1260"/>
      <c r="V2322" s="1260"/>
      <c r="W2322" s="1259">
        <v>0</v>
      </c>
      <c r="X2322" s="1259">
        <v>1007</v>
      </c>
      <c r="Y2322" s="1259">
        <v>0</v>
      </c>
    </row>
    <row r="2323" spans="1:25">
      <c r="A2323" s="1350">
        <v>11202000261</v>
      </c>
      <c r="B2323" s="1260" t="s">
        <v>24070</v>
      </c>
      <c r="C2323" s="1260" t="s">
        <v>24071</v>
      </c>
      <c r="D2323" s="1260" t="s">
        <v>24072</v>
      </c>
      <c r="E2323" s="1260" t="s">
        <v>11949</v>
      </c>
      <c r="F2323" s="1260" t="s">
        <v>11522</v>
      </c>
      <c r="G2323" s="1260" t="s">
        <v>24073</v>
      </c>
      <c r="H2323" s="1260" t="s">
        <v>11153</v>
      </c>
      <c r="I2323" s="1260" t="s">
        <v>11177</v>
      </c>
      <c r="J2323" s="1259">
        <v>7430553</v>
      </c>
      <c r="K2323" s="1260" t="s">
        <v>11221</v>
      </c>
      <c r="L2323" s="1260" t="s">
        <v>11155</v>
      </c>
      <c r="M2323" s="1260" t="s">
        <v>2121</v>
      </c>
      <c r="N2323" s="1260" t="s">
        <v>24074</v>
      </c>
      <c r="O2323" s="1260" t="s">
        <v>24072</v>
      </c>
      <c r="P2323" s="1260" t="s">
        <v>24075</v>
      </c>
      <c r="Q2323" s="1260" t="s">
        <v>11846</v>
      </c>
      <c r="R2323" s="1260" t="s">
        <v>24076</v>
      </c>
      <c r="S2323" s="1259">
        <v>1</v>
      </c>
      <c r="T2323" s="1260" t="s">
        <v>24077</v>
      </c>
      <c r="U2323" s="1260" t="s">
        <v>11269</v>
      </c>
      <c r="V2323" s="1260" t="s">
        <v>11620</v>
      </c>
      <c r="W2323" s="1259">
        <v>0</v>
      </c>
      <c r="X2323" s="1259">
        <v>1007</v>
      </c>
      <c r="Y2323" s="1259">
        <v>0</v>
      </c>
    </row>
    <row r="2324" spans="1:25">
      <c r="A2324" s="1350">
        <v>11202000260</v>
      </c>
      <c r="B2324" s="1260" t="s">
        <v>24078</v>
      </c>
      <c r="C2324" s="1260" t="s">
        <v>24079</v>
      </c>
      <c r="D2324" s="1260" t="s">
        <v>24080</v>
      </c>
      <c r="E2324" s="1260" t="s">
        <v>11311</v>
      </c>
      <c r="F2324" s="1260"/>
      <c r="G2324" s="1260"/>
      <c r="H2324" s="1260" t="s">
        <v>11153</v>
      </c>
      <c r="I2324" s="1260" t="s">
        <v>10976</v>
      </c>
      <c r="J2324" s="1259">
        <v>7430552</v>
      </c>
      <c r="K2324" s="1260" t="s">
        <v>11221</v>
      </c>
      <c r="L2324" s="1260" t="s">
        <v>11275</v>
      </c>
      <c r="M2324" s="1260" t="s">
        <v>2527</v>
      </c>
      <c r="N2324" s="1260" t="s">
        <v>24081</v>
      </c>
      <c r="O2324" s="1260" t="s">
        <v>24080</v>
      </c>
      <c r="P2324" s="1260" t="s">
        <v>24082</v>
      </c>
      <c r="Q2324" s="1260" t="s">
        <v>11877</v>
      </c>
      <c r="R2324" s="1260" t="s">
        <v>24083</v>
      </c>
      <c r="S2324" s="1259">
        <v>1</v>
      </c>
      <c r="T2324" s="1260" t="s">
        <v>24084</v>
      </c>
      <c r="U2324" s="1260" t="s">
        <v>11158</v>
      </c>
      <c r="V2324" s="1260" t="s">
        <v>12716</v>
      </c>
      <c r="W2324" s="1259">
        <v>0</v>
      </c>
      <c r="X2324" s="1259">
        <v>1007</v>
      </c>
      <c r="Y2324" s="1259">
        <v>2</v>
      </c>
    </row>
    <row r="2325" spans="1:25">
      <c r="A2325" s="1350">
        <v>11202000259</v>
      </c>
      <c r="B2325" s="1260" t="s">
        <v>24085</v>
      </c>
      <c r="C2325" s="1260" t="s">
        <v>24086</v>
      </c>
      <c r="D2325" s="1260" t="s">
        <v>24087</v>
      </c>
      <c r="E2325" s="1260" t="s">
        <v>12993</v>
      </c>
      <c r="F2325" s="1260" t="s">
        <v>17583</v>
      </c>
      <c r="G2325" s="1260" t="s">
        <v>24088</v>
      </c>
      <c r="H2325" s="1260" t="s">
        <v>11153</v>
      </c>
      <c r="I2325" s="1260" t="s">
        <v>11164</v>
      </c>
      <c r="J2325" s="1259">
        <v>7430551</v>
      </c>
      <c r="K2325" s="1260" t="s">
        <v>11221</v>
      </c>
      <c r="L2325" s="1260" t="s">
        <v>11155</v>
      </c>
      <c r="M2325" s="1260" t="s">
        <v>2018</v>
      </c>
      <c r="N2325" s="1260" t="s">
        <v>20952</v>
      </c>
      <c r="O2325" s="1260" t="s">
        <v>24087</v>
      </c>
      <c r="P2325" s="1260" t="s">
        <v>24089</v>
      </c>
      <c r="Q2325" s="1260" t="s">
        <v>12654</v>
      </c>
      <c r="R2325" s="1260" t="s">
        <v>24090</v>
      </c>
      <c r="S2325" s="1259">
        <v>1</v>
      </c>
      <c r="T2325" s="1260" t="s">
        <v>24091</v>
      </c>
      <c r="U2325" s="1260" t="s">
        <v>11921</v>
      </c>
      <c r="V2325" s="1260" t="s">
        <v>19136</v>
      </c>
      <c r="W2325" s="1259">
        <v>0</v>
      </c>
      <c r="X2325" s="1259">
        <v>1007</v>
      </c>
      <c r="Y2325" s="1259">
        <v>0</v>
      </c>
    </row>
    <row r="2326" spans="1:25">
      <c r="A2326" s="1350">
        <v>11202000258</v>
      </c>
      <c r="B2326" s="1260" t="s">
        <v>24092</v>
      </c>
      <c r="C2326" s="1260" t="s">
        <v>24093</v>
      </c>
      <c r="D2326" s="1260" t="s">
        <v>24094</v>
      </c>
      <c r="E2326" s="1260" t="s">
        <v>11190</v>
      </c>
      <c r="F2326" s="1260" t="s">
        <v>12195</v>
      </c>
      <c r="G2326" s="1260" t="s">
        <v>24095</v>
      </c>
      <c r="H2326" s="1260" t="s">
        <v>11153</v>
      </c>
      <c r="I2326" s="1260" t="s">
        <v>10976</v>
      </c>
      <c r="J2326" s="1259">
        <v>7430550</v>
      </c>
      <c r="K2326" s="1260" t="s">
        <v>11221</v>
      </c>
      <c r="L2326" s="1260" t="s">
        <v>11155</v>
      </c>
      <c r="M2326" s="1260" t="s">
        <v>1226</v>
      </c>
      <c r="N2326" s="1260" t="s">
        <v>24096</v>
      </c>
      <c r="O2326" s="1260" t="s">
        <v>24094</v>
      </c>
      <c r="P2326" s="1260" t="s">
        <v>24097</v>
      </c>
      <c r="Q2326" s="1260" t="s">
        <v>12858</v>
      </c>
      <c r="R2326" s="1260" t="s">
        <v>24098</v>
      </c>
      <c r="S2326" s="1259">
        <v>1</v>
      </c>
      <c r="T2326" s="1260" t="s">
        <v>24099</v>
      </c>
      <c r="U2326" s="1260" t="s">
        <v>11231</v>
      </c>
      <c r="V2326" s="1260" t="s">
        <v>19974</v>
      </c>
      <c r="W2326" s="1259">
        <v>0</v>
      </c>
      <c r="X2326" s="1259">
        <v>1007</v>
      </c>
      <c r="Y2326" s="1259">
        <v>0</v>
      </c>
    </row>
    <row r="2327" spans="1:25">
      <c r="A2327" s="1350">
        <v>11202000257</v>
      </c>
      <c r="B2327" s="1260" t="s">
        <v>24100</v>
      </c>
      <c r="C2327" s="1260" t="s">
        <v>24101</v>
      </c>
      <c r="D2327" s="1260" t="s">
        <v>24102</v>
      </c>
      <c r="E2327" s="1260" t="s">
        <v>13190</v>
      </c>
      <c r="F2327" s="1260"/>
      <c r="G2327" s="1260"/>
      <c r="H2327" s="1260" t="s">
        <v>11153</v>
      </c>
      <c r="I2327" s="1260" t="s">
        <v>11164</v>
      </c>
      <c r="J2327" s="1259">
        <v>7430549</v>
      </c>
      <c r="K2327" s="1260" t="s">
        <v>11221</v>
      </c>
      <c r="L2327" s="1260" t="s">
        <v>11275</v>
      </c>
      <c r="M2327" s="1260" t="s">
        <v>2150</v>
      </c>
      <c r="N2327" s="1260" t="s">
        <v>24103</v>
      </c>
      <c r="O2327" s="1260" t="s">
        <v>24102</v>
      </c>
      <c r="P2327" s="1260" t="s">
        <v>24104</v>
      </c>
      <c r="Q2327" s="1260" t="s">
        <v>23339</v>
      </c>
      <c r="R2327" s="1260" t="s">
        <v>24104</v>
      </c>
      <c r="S2327" s="1259">
        <v>1</v>
      </c>
      <c r="T2327" s="1260" t="s">
        <v>24105</v>
      </c>
      <c r="U2327" s="1260" t="s">
        <v>11269</v>
      </c>
      <c r="V2327" s="1260" t="s">
        <v>12311</v>
      </c>
      <c r="W2327" s="1259">
        <v>0</v>
      </c>
      <c r="X2327" s="1259">
        <v>1007</v>
      </c>
      <c r="Y2327" s="1259">
        <v>2</v>
      </c>
    </row>
    <row r="2328" spans="1:25">
      <c r="A2328" s="1350">
        <v>11202000256</v>
      </c>
      <c r="B2328" s="1260" t="s">
        <v>24106</v>
      </c>
      <c r="C2328" s="1260" t="s">
        <v>24107</v>
      </c>
      <c r="D2328" s="1260" t="s">
        <v>24108</v>
      </c>
      <c r="E2328" s="1260" t="s">
        <v>11426</v>
      </c>
      <c r="F2328" s="1260" t="s">
        <v>16185</v>
      </c>
      <c r="G2328" s="1260" t="s">
        <v>24109</v>
      </c>
      <c r="H2328" s="1260" t="s">
        <v>11153</v>
      </c>
      <c r="I2328" s="1260" t="s">
        <v>10976</v>
      </c>
      <c r="J2328" s="1259">
        <v>7430548</v>
      </c>
      <c r="K2328" s="1260" t="s">
        <v>11221</v>
      </c>
      <c r="L2328" s="1260" t="s">
        <v>11155</v>
      </c>
      <c r="M2328" s="1260" t="s">
        <v>1983</v>
      </c>
      <c r="N2328" s="1260" t="s">
        <v>24110</v>
      </c>
      <c r="O2328" s="1260" t="s">
        <v>24108</v>
      </c>
      <c r="P2328" s="1260" t="s">
        <v>24111</v>
      </c>
      <c r="Q2328" s="1260" t="s">
        <v>13053</v>
      </c>
      <c r="R2328" s="1260" t="s">
        <v>24112</v>
      </c>
      <c r="S2328" s="1259">
        <v>1</v>
      </c>
      <c r="T2328" s="1260" t="s">
        <v>24113</v>
      </c>
      <c r="U2328" s="1260" t="s">
        <v>11158</v>
      </c>
      <c r="V2328" s="1260" t="s">
        <v>12401</v>
      </c>
      <c r="W2328" s="1259">
        <v>0</v>
      </c>
      <c r="X2328" s="1259">
        <v>1007</v>
      </c>
      <c r="Y2328" s="1259">
        <v>0</v>
      </c>
    </row>
    <row r="2329" spans="1:25">
      <c r="A2329" s="1350">
        <v>11202000255</v>
      </c>
      <c r="B2329" s="1260"/>
      <c r="C2329" s="1260" t="s">
        <v>24114</v>
      </c>
      <c r="D2329" s="1260" t="s">
        <v>24115</v>
      </c>
      <c r="E2329" s="1260" t="s">
        <v>11426</v>
      </c>
      <c r="F2329" s="1260" t="s">
        <v>24116</v>
      </c>
      <c r="G2329" s="1260" t="s">
        <v>24117</v>
      </c>
      <c r="H2329" s="1260" t="s">
        <v>11153</v>
      </c>
      <c r="I2329" s="1260" t="s">
        <v>10976</v>
      </c>
      <c r="J2329" s="1259">
        <v>7430547</v>
      </c>
      <c r="K2329" s="1260" t="s">
        <v>11375</v>
      </c>
      <c r="L2329" s="1260" t="s">
        <v>11385</v>
      </c>
      <c r="M2329" s="1260" t="s">
        <v>2527</v>
      </c>
      <c r="N2329" s="1260" t="s">
        <v>24118</v>
      </c>
      <c r="O2329" s="1260" t="s">
        <v>24115</v>
      </c>
      <c r="P2329" s="1260" t="s">
        <v>24119</v>
      </c>
      <c r="Q2329" s="1260" t="s">
        <v>24120</v>
      </c>
      <c r="R2329" s="1260" t="s">
        <v>24119</v>
      </c>
      <c r="S2329" s="1259">
        <v>1</v>
      </c>
      <c r="T2329" s="1260"/>
      <c r="U2329" s="1260" t="s">
        <v>11158</v>
      </c>
      <c r="V2329" s="1260" t="s">
        <v>12716</v>
      </c>
      <c r="W2329" s="1259">
        <v>138</v>
      </c>
      <c r="X2329" s="1259">
        <v>1008</v>
      </c>
      <c r="Y2329" s="1259">
        <v>1</v>
      </c>
    </row>
    <row r="2330" spans="1:25">
      <c r="A2330" s="1350">
        <v>11202000254</v>
      </c>
      <c r="B2330" s="1260" t="s">
        <v>24121</v>
      </c>
      <c r="C2330" s="1260" t="s">
        <v>24122</v>
      </c>
      <c r="D2330" s="1260" t="s">
        <v>24102</v>
      </c>
      <c r="E2330" s="1260" t="s">
        <v>16552</v>
      </c>
      <c r="F2330" s="1260" t="s">
        <v>17588</v>
      </c>
      <c r="G2330" s="1260" t="s">
        <v>24123</v>
      </c>
      <c r="H2330" s="1260" t="s">
        <v>11153</v>
      </c>
      <c r="I2330" s="1260" t="s">
        <v>11164</v>
      </c>
      <c r="J2330" s="1259">
        <v>7430546</v>
      </c>
      <c r="K2330" s="1260" t="s">
        <v>11221</v>
      </c>
      <c r="L2330" s="1260" t="s">
        <v>11385</v>
      </c>
      <c r="M2330" s="1260" t="s">
        <v>2150</v>
      </c>
      <c r="N2330" s="1260" t="s">
        <v>24103</v>
      </c>
      <c r="O2330" s="1260" t="s">
        <v>24102</v>
      </c>
      <c r="P2330" s="1260" t="s">
        <v>24104</v>
      </c>
      <c r="Q2330" s="1260" t="s">
        <v>24124</v>
      </c>
      <c r="R2330" s="1260" t="s">
        <v>24125</v>
      </c>
      <c r="S2330" s="1259">
        <v>1</v>
      </c>
      <c r="T2330" s="1260" t="s">
        <v>24126</v>
      </c>
      <c r="U2330" s="1260" t="s">
        <v>11269</v>
      </c>
      <c r="V2330" s="1260" t="s">
        <v>12311</v>
      </c>
      <c r="W2330" s="1259">
        <v>0</v>
      </c>
      <c r="X2330" s="1259">
        <v>1007</v>
      </c>
      <c r="Y2330" s="1259">
        <v>1</v>
      </c>
    </row>
    <row r="2331" spans="1:25">
      <c r="A2331" s="1350">
        <v>11202000253</v>
      </c>
      <c r="B2331" s="1260" t="s">
        <v>24127</v>
      </c>
      <c r="C2331" s="1260" t="s">
        <v>24128</v>
      </c>
      <c r="D2331" s="1260" t="s">
        <v>24129</v>
      </c>
      <c r="E2331" s="1260" t="s">
        <v>11426</v>
      </c>
      <c r="F2331" s="1260" t="s">
        <v>17583</v>
      </c>
      <c r="G2331" s="1260" t="s">
        <v>24130</v>
      </c>
      <c r="H2331" s="1260" t="s">
        <v>11153</v>
      </c>
      <c r="I2331" s="1260" t="s">
        <v>11164</v>
      </c>
      <c r="J2331" s="1259">
        <v>7430545</v>
      </c>
      <c r="K2331" s="1260" t="s">
        <v>11221</v>
      </c>
      <c r="L2331" s="1260" t="s">
        <v>11155</v>
      </c>
      <c r="M2331" s="1260" t="s">
        <v>2157</v>
      </c>
      <c r="N2331" s="1260" t="s">
        <v>24131</v>
      </c>
      <c r="O2331" s="1260" t="s">
        <v>24129</v>
      </c>
      <c r="P2331" s="1260" t="s">
        <v>24132</v>
      </c>
      <c r="Q2331" s="1260" t="s">
        <v>11411</v>
      </c>
      <c r="R2331" s="1260" t="s">
        <v>24133</v>
      </c>
      <c r="S2331" s="1259">
        <v>1</v>
      </c>
      <c r="T2331" s="1260" t="s">
        <v>24134</v>
      </c>
      <c r="U2331" s="1260" t="s">
        <v>11290</v>
      </c>
      <c r="V2331" s="1260" t="s">
        <v>13582</v>
      </c>
      <c r="W2331" s="1259">
        <v>0</v>
      </c>
      <c r="X2331" s="1259">
        <v>1007</v>
      </c>
      <c r="Y2331" s="1259">
        <v>0</v>
      </c>
    </row>
    <row r="2332" spans="1:25">
      <c r="A2332" s="1350">
        <v>11202000252</v>
      </c>
      <c r="B2332" s="1260"/>
      <c r="C2332" s="1260" t="s">
        <v>24135</v>
      </c>
      <c r="D2332" s="1260" t="s">
        <v>24136</v>
      </c>
      <c r="E2332" s="1260" t="s">
        <v>13561</v>
      </c>
      <c r="F2332" s="1260" t="s">
        <v>24137</v>
      </c>
      <c r="G2332" s="1260" t="s">
        <v>24138</v>
      </c>
      <c r="H2332" s="1260" t="s">
        <v>11153</v>
      </c>
      <c r="I2332" s="1260" t="s">
        <v>10976</v>
      </c>
      <c r="J2332" s="1259">
        <v>7430544</v>
      </c>
      <c r="K2332" s="1260" t="s">
        <v>11375</v>
      </c>
      <c r="L2332" s="1260" t="s">
        <v>11155</v>
      </c>
      <c r="M2332" s="1260" t="s">
        <v>262</v>
      </c>
      <c r="N2332" s="1260"/>
      <c r="O2332" s="1260" t="s">
        <v>24136</v>
      </c>
      <c r="P2332" s="1260"/>
      <c r="Q2332" s="1260"/>
      <c r="R2332" s="1259">
        <v>8926336</v>
      </c>
      <c r="S2332" s="1259">
        <v>1</v>
      </c>
      <c r="T2332" s="1260"/>
      <c r="U2332" s="1260"/>
      <c r="V2332" s="1260"/>
      <c r="W2332" s="1259">
        <v>19</v>
      </c>
      <c r="X2332" s="1259">
        <v>1008</v>
      </c>
      <c r="Y2332" s="1259">
        <v>0</v>
      </c>
    </row>
    <row r="2333" spans="1:25">
      <c r="A2333" s="1350">
        <v>11202000251</v>
      </c>
      <c r="B2333" s="1260"/>
      <c r="C2333" s="1260" t="s">
        <v>24139</v>
      </c>
      <c r="D2333" s="1260" t="s">
        <v>24140</v>
      </c>
      <c r="E2333" s="1260" t="s">
        <v>12993</v>
      </c>
      <c r="F2333" s="1260" t="s">
        <v>11522</v>
      </c>
      <c r="G2333" s="1260" t="s">
        <v>24141</v>
      </c>
      <c r="H2333" s="1260" t="s">
        <v>11153</v>
      </c>
      <c r="I2333" s="1260" t="s">
        <v>11177</v>
      </c>
      <c r="J2333" s="1259">
        <v>7430543</v>
      </c>
      <c r="K2333" s="1260" t="s">
        <v>11221</v>
      </c>
      <c r="L2333" s="1260" t="s">
        <v>11155</v>
      </c>
      <c r="M2333" s="1260" t="s">
        <v>1698</v>
      </c>
      <c r="N2333" s="1260" t="s">
        <v>24142</v>
      </c>
      <c r="O2333" s="1260" t="s">
        <v>24140</v>
      </c>
      <c r="P2333" s="1260"/>
      <c r="Q2333" s="1260"/>
      <c r="R2333" s="1260" t="s">
        <v>24143</v>
      </c>
      <c r="S2333" s="1259">
        <v>1</v>
      </c>
      <c r="T2333" s="1260"/>
      <c r="U2333" s="1260" t="s">
        <v>11182</v>
      </c>
      <c r="V2333" s="1260" t="s">
        <v>13364</v>
      </c>
      <c r="W2333" s="1259">
        <v>0</v>
      </c>
      <c r="X2333" s="1259">
        <v>1007</v>
      </c>
      <c r="Y2333" s="1259">
        <v>0</v>
      </c>
    </row>
    <row r="2334" spans="1:25">
      <c r="A2334" s="1350">
        <v>11202000250</v>
      </c>
      <c r="B2334" s="1260"/>
      <c r="C2334" s="1260" t="s">
        <v>24144</v>
      </c>
      <c r="D2334" s="1260" t="s">
        <v>24145</v>
      </c>
      <c r="E2334" s="1260" t="s">
        <v>11668</v>
      </c>
      <c r="F2334" s="1260" t="s">
        <v>11522</v>
      </c>
      <c r="G2334" s="1260" t="s">
        <v>24146</v>
      </c>
      <c r="H2334" s="1260" t="s">
        <v>11153</v>
      </c>
      <c r="I2334" s="1260" t="s">
        <v>11177</v>
      </c>
      <c r="J2334" s="1259">
        <v>7430542</v>
      </c>
      <c r="K2334" s="1260" t="s">
        <v>11221</v>
      </c>
      <c r="L2334" s="1260" t="s">
        <v>11155</v>
      </c>
      <c r="M2334" s="1260" t="s">
        <v>1378</v>
      </c>
      <c r="N2334" s="1260" t="s">
        <v>24147</v>
      </c>
      <c r="O2334" s="1260" t="s">
        <v>24145</v>
      </c>
      <c r="P2334" s="1259">
        <v>7359288</v>
      </c>
      <c r="Q2334" s="1260"/>
      <c r="R2334" s="1260" t="s">
        <v>24148</v>
      </c>
      <c r="S2334" s="1259">
        <v>1</v>
      </c>
      <c r="T2334" s="1260"/>
      <c r="U2334" s="1260" t="s">
        <v>11193</v>
      </c>
      <c r="V2334" s="1260" t="s">
        <v>20850</v>
      </c>
      <c r="W2334" s="1259">
        <v>0</v>
      </c>
      <c r="X2334" s="1259">
        <v>1007</v>
      </c>
      <c r="Y2334" s="1259">
        <v>0</v>
      </c>
    </row>
    <row r="2335" spans="1:25">
      <c r="A2335" s="1350">
        <v>11202000249</v>
      </c>
      <c r="B2335" s="1260" t="s">
        <v>24149</v>
      </c>
      <c r="C2335" s="1260" t="s">
        <v>24150</v>
      </c>
      <c r="D2335" s="1260" t="s">
        <v>24151</v>
      </c>
      <c r="E2335" s="1260" t="s">
        <v>11303</v>
      </c>
      <c r="F2335" s="1260" t="s">
        <v>24152</v>
      </c>
      <c r="G2335" s="1260" t="s">
        <v>24153</v>
      </c>
      <c r="H2335" s="1260" t="s">
        <v>11153</v>
      </c>
      <c r="I2335" s="1260" t="s">
        <v>10976</v>
      </c>
      <c r="J2335" s="1259">
        <v>7430541</v>
      </c>
      <c r="K2335" s="1260" t="s">
        <v>11221</v>
      </c>
      <c r="L2335" s="1260" t="s">
        <v>11155</v>
      </c>
      <c r="M2335" s="1260" t="s">
        <v>1693</v>
      </c>
      <c r="N2335" s="1260" t="s">
        <v>24154</v>
      </c>
      <c r="O2335" s="1260" t="s">
        <v>24151</v>
      </c>
      <c r="P2335" s="1260" t="s">
        <v>24155</v>
      </c>
      <c r="Q2335" s="1260" t="s">
        <v>24156</v>
      </c>
      <c r="R2335" s="1260" t="s">
        <v>24155</v>
      </c>
      <c r="S2335" s="1259">
        <v>1</v>
      </c>
      <c r="T2335" s="1260" t="s">
        <v>24157</v>
      </c>
      <c r="U2335" s="1260" t="s">
        <v>12601</v>
      </c>
      <c r="V2335" s="1260" t="s">
        <v>14613</v>
      </c>
      <c r="W2335" s="1259">
        <v>0</v>
      </c>
      <c r="X2335" s="1259">
        <v>1007</v>
      </c>
      <c r="Y2335" s="1259">
        <v>0</v>
      </c>
    </row>
    <row r="2336" spans="1:25">
      <c r="A2336" s="1350">
        <v>11202000248</v>
      </c>
      <c r="B2336" s="1260"/>
      <c r="C2336" s="1260" t="s">
        <v>24158</v>
      </c>
      <c r="D2336" s="1260" t="s">
        <v>24159</v>
      </c>
      <c r="E2336" s="1260" t="s">
        <v>12377</v>
      </c>
      <c r="F2336" s="1260" t="s">
        <v>11176</v>
      </c>
      <c r="G2336" s="1260" t="s">
        <v>24160</v>
      </c>
      <c r="H2336" s="1260" t="s">
        <v>11153</v>
      </c>
      <c r="I2336" s="1260" t="s">
        <v>11177</v>
      </c>
      <c r="J2336" s="1259">
        <v>7430540</v>
      </c>
      <c r="K2336" s="1260" t="s">
        <v>11221</v>
      </c>
      <c r="L2336" s="1260" t="s">
        <v>11155</v>
      </c>
      <c r="M2336" s="1260" t="s">
        <v>2128</v>
      </c>
      <c r="N2336" s="1260" t="s">
        <v>24161</v>
      </c>
      <c r="O2336" s="1260" t="s">
        <v>24159</v>
      </c>
      <c r="P2336" s="1260" t="s">
        <v>23866</v>
      </c>
      <c r="Q2336" s="1260"/>
      <c r="R2336" s="1260" t="s">
        <v>23866</v>
      </c>
      <c r="S2336" s="1259">
        <v>1</v>
      </c>
      <c r="T2336" s="1260"/>
      <c r="U2336" s="1260" t="s">
        <v>11198</v>
      </c>
      <c r="V2336" s="1260" t="s">
        <v>13354</v>
      </c>
      <c r="W2336" s="1259">
        <v>0</v>
      </c>
      <c r="X2336" s="1259">
        <v>1007</v>
      </c>
      <c r="Y2336" s="1259">
        <v>0</v>
      </c>
    </row>
    <row r="2337" spans="1:25">
      <c r="A2337" s="1350">
        <v>11202000247</v>
      </c>
      <c r="B2337" s="1260" t="s">
        <v>24162</v>
      </c>
      <c r="C2337" s="1260" t="s">
        <v>24163</v>
      </c>
      <c r="D2337" s="1260" t="s">
        <v>23952</v>
      </c>
      <c r="E2337" s="1260" t="s">
        <v>11151</v>
      </c>
      <c r="F2337" s="1260" t="s">
        <v>20788</v>
      </c>
      <c r="G2337" s="1260" t="s">
        <v>24164</v>
      </c>
      <c r="H2337" s="1260" t="s">
        <v>11153</v>
      </c>
      <c r="I2337" s="1260" t="s">
        <v>11164</v>
      </c>
      <c r="J2337" s="1259">
        <v>7430539</v>
      </c>
      <c r="K2337" s="1260" t="s">
        <v>11221</v>
      </c>
      <c r="L2337" s="1260" t="s">
        <v>11155</v>
      </c>
      <c r="M2337" s="1260" t="s">
        <v>2154</v>
      </c>
      <c r="N2337" s="1260" t="s">
        <v>23954</v>
      </c>
      <c r="O2337" s="1260" t="s">
        <v>23952</v>
      </c>
      <c r="P2337" s="1260" t="s">
        <v>24165</v>
      </c>
      <c r="Q2337" s="1260" t="s">
        <v>11394</v>
      </c>
      <c r="R2337" s="1260" t="s">
        <v>23955</v>
      </c>
      <c r="S2337" s="1259">
        <v>1</v>
      </c>
      <c r="T2337" s="1260" t="s">
        <v>23956</v>
      </c>
      <c r="U2337" s="1260" t="s">
        <v>11290</v>
      </c>
      <c r="V2337" s="1260" t="s">
        <v>18257</v>
      </c>
      <c r="W2337" s="1259">
        <v>0</v>
      </c>
      <c r="X2337" s="1259">
        <v>1007</v>
      </c>
      <c r="Y2337" s="1259">
        <v>0</v>
      </c>
    </row>
    <row r="2338" spans="1:25">
      <c r="A2338" s="1350">
        <v>11202000246</v>
      </c>
      <c r="B2338" s="1260"/>
      <c r="C2338" s="1260" t="s">
        <v>24166</v>
      </c>
      <c r="D2338" s="1260" t="s">
        <v>24167</v>
      </c>
      <c r="E2338" s="1260" t="s">
        <v>11426</v>
      </c>
      <c r="F2338" s="1260" t="s">
        <v>11176</v>
      </c>
      <c r="G2338" s="1260" t="s">
        <v>24168</v>
      </c>
      <c r="H2338" s="1260" t="s">
        <v>11153</v>
      </c>
      <c r="I2338" s="1260" t="s">
        <v>11177</v>
      </c>
      <c r="J2338" s="1259">
        <v>7430538</v>
      </c>
      <c r="K2338" s="1260" t="s">
        <v>11221</v>
      </c>
      <c r="L2338" s="1260" t="s">
        <v>11155</v>
      </c>
      <c r="M2338" s="1260" t="s">
        <v>2134</v>
      </c>
      <c r="N2338" s="1260" t="s">
        <v>24169</v>
      </c>
      <c r="O2338" s="1260" t="s">
        <v>24167</v>
      </c>
      <c r="P2338" s="1260" t="s">
        <v>11192</v>
      </c>
      <c r="Q2338" s="1260"/>
      <c r="R2338" s="1259">
        <v>7752895</v>
      </c>
      <c r="S2338" s="1259">
        <v>1</v>
      </c>
      <c r="T2338" s="1260"/>
      <c r="U2338" s="1260" t="s">
        <v>11269</v>
      </c>
      <c r="V2338" s="1260" t="s">
        <v>11787</v>
      </c>
      <c r="W2338" s="1259">
        <v>0</v>
      </c>
      <c r="X2338" s="1259">
        <v>1007</v>
      </c>
      <c r="Y2338" s="1259">
        <v>0</v>
      </c>
    </row>
    <row r="2339" spans="1:25">
      <c r="A2339" s="1350">
        <v>11202000245</v>
      </c>
      <c r="B2339" s="1260" t="s">
        <v>24170</v>
      </c>
      <c r="C2339" s="1260" t="s">
        <v>24171</v>
      </c>
      <c r="D2339" s="1260" t="s">
        <v>19201</v>
      </c>
      <c r="E2339" s="1260" t="s">
        <v>11266</v>
      </c>
      <c r="F2339" s="1260" t="s">
        <v>11176</v>
      </c>
      <c r="G2339" s="1260" t="s">
        <v>24172</v>
      </c>
      <c r="H2339" s="1260" t="s">
        <v>11153</v>
      </c>
      <c r="I2339" s="1260" t="s">
        <v>11177</v>
      </c>
      <c r="J2339" s="1259">
        <v>7430537</v>
      </c>
      <c r="K2339" s="1260" t="s">
        <v>11221</v>
      </c>
      <c r="L2339" s="1260" t="s">
        <v>11155</v>
      </c>
      <c r="M2339" s="1260" t="s">
        <v>2574</v>
      </c>
      <c r="N2339" s="1260" t="s">
        <v>19203</v>
      </c>
      <c r="O2339" s="1260" t="s">
        <v>19201</v>
      </c>
      <c r="P2339" s="1260" t="s">
        <v>24173</v>
      </c>
      <c r="Q2339" s="1260" t="s">
        <v>11795</v>
      </c>
      <c r="R2339" s="1260" t="s">
        <v>19204</v>
      </c>
      <c r="S2339" s="1259">
        <v>1</v>
      </c>
      <c r="T2339" s="1260" t="s">
        <v>24174</v>
      </c>
      <c r="U2339" s="1260" t="s">
        <v>11209</v>
      </c>
      <c r="V2339" s="1260" t="s">
        <v>13282</v>
      </c>
      <c r="W2339" s="1259">
        <v>0</v>
      </c>
      <c r="X2339" s="1259">
        <v>1007</v>
      </c>
      <c r="Y2339" s="1259">
        <v>0</v>
      </c>
    </row>
    <row r="2340" spans="1:25">
      <c r="A2340" s="1350">
        <v>11202000244</v>
      </c>
      <c r="B2340" s="1260" t="s">
        <v>24175</v>
      </c>
      <c r="C2340" s="1260" t="s">
        <v>24176</v>
      </c>
      <c r="D2340" s="1260" t="s">
        <v>24177</v>
      </c>
      <c r="E2340" s="1260" t="s">
        <v>11311</v>
      </c>
      <c r="F2340" s="1260" t="s">
        <v>24178</v>
      </c>
      <c r="G2340" s="1260" t="s">
        <v>24179</v>
      </c>
      <c r="H2340" s="1260" t="s">
        <v>11153</v>
      </c>
      <c r="I2340" s="1260" t="s">
        <v>10976</v>
      </c>
      <c r="J2340" s="1259">
        <v>7430536</v>
      </c>
      <c r="K2340" s="1260" t="s">
        <v>11375</v>
      </c>
      <c r="L2340" s="1260" t="s">
        <v>11155</v>
      </c>
      <c r="M2340" s="1260" t="s">
        <v>2031</v>
      </c>
      <c r="N2340" s="1260" t="s">
        <v>24180</v>
      </c>
      <c r="O2340" s="1260" t="s">
        <v>24177</v>
      </c>
      <c r="P2340" s="1260" t="s">
        <v>24181</v>
      </c>
      <c r="Q2340" s="1260" t="s">
        <v>11206</v>
      </c>
      <c r="R2340" s="1260" t="s">
        <v>24182</v>
      </c>
      <c r="S2340" s="1259">
        <v>1</v>
      </c>
      <c r="T2340" s="1260" t="s">
        <v>24183</v>
      </c>
      <c r="U2340" s="1260" t="s">
        <v>11396</v>
      </c>
      <c r="V2340" s="1260" t="s">
        <v>11737</v>
      </c>
      <c r="W2340" s="1259">
        <v>0</v>
      </c>
      <c r="X2340" s="1259">
        <v>1008</v>
      </c>
      <c r="Y2340" s="1259">
        <v>0</v>
      </c>
    </row>
    <row r="2341" spans="1:25">
      <c r="A2341" s="1350">
        <v>11202000243</v>
      </c>
      <c r="B2341" s="1260"/>
      <c r="C2341" s="1260" t="s">
        <v>24184</v>
      </c>
      <c r="D2341" s="1260" t="s">
        <v>24185</v>
      </c>
      <c r="E2341" s="1260" t="s">
        <v>14616</v>
      </c>
      <c r="F2341" s="1260" t="s">
        <v>20674</v>
      </c>
      <c r="G2341" s="1260" t="s">
        <v>24186</v>
      </c>
      <c r="H2341" s="1260" t="s">
        <v>11153</v>
      </c>
      <c r="I2341" s="1260" t="s">
        <v>11243</v>
      </c>
      <c r="J2341" s="1259">
        <v>7430535</v>
      </c>
      <c r="K2341" s="1260" t="s">
        <v>11221</v>
      </c>
      <c r="L2341" s="1260" t="s">
        <v>11155</v>
      </c>
      <c r="M2341" s="1260" t="s">
        <v>262</v>
      </c>
      <c r="N2341" s="1260"/>
      <c r="O2341" s="1260" t="s">
        <v>24185</v>
      </c>
      <c r="P2341" s="1260"/>
      <c r="Q2341" s="1260" t="s">
        <v>24187</v>
      </c>
      <c r="R2341" s="1260" t="s">
        <v>24188</v>
      </c>
      <c r="S2341" s="1259">
        <v>1</v>
      </c>
      <c r="T2341" s="1260"/>
      <c r="U2341" s="1260"/>
      <c r="V2341" s="1260"/>
      <c r="W2341" s="1259">
        <v>0</v>
      </c>
      <c r="X2341" s="1259">
        <v>1007</v>
      </c>
      <c r="Y2341" s="1259">
        <v>0</v>
      </c>
    </row>
    <row r="2342" spans="1:25">
      <c r="A2342" s="1350">
        <v>11202000242</v>
      </c>
      <c r="B2342" s="1260"/>
      <c r="C2342" s="1260" t="s">
        <v>24189</v>
      </c>
      <c r="D2342" s="1260" t="s">
        <v>24190</v>
      </c>
      <c r="E2342" s="1260" t="s">
        <v>11190</v>
      </c>
      <c r="F2342" s="1260" t="s">
        <v>19022</v>
      </c>
      <c r="G2342" s="1260" t="s">
        <v>24191</v>
      </c>
      <c r="H2342" s="1260" t="s">
        <v>11153</v>
      </c>
      <c r="I2342" s="1260" t="s">
        <v>10976</v>
      </c>
      <c r="J2342" s="1259">
        <v>7430534</v>
      </c>
      <c r="K2342" s="1260" t="s">
        <v>11221</v>
      </c>
      <c r="L2342" s="1260" t="s">
        <v>11155</v>
      </c>
      <c r="M2342" s="1260" t="s">
        <v>2527</v>
      </c>
      <c r="N2342" s="1260" t="s">
        <v>13126</v>
      </c>
      <c r="O2342" s="1260" t="s">
        <v>24190</v>
      </c>
      <c r="P2342" s="1260" t="s">
        <v>24192</v>
      </c>
      <c r="Q2342" s="1260"/>
      <c r="R2342" s="1260" t="s">
        <v>24192</v>
      </c>
      <c r="S2342" s="1259">
        <v>1</v>
      </c>
      <c r="T2342" s="1260"/>
      <c r="U2342" s="1260" t="s">
        <v>11158</v>
      </c>
      <c r="V2342" s="1260" t="s">
        <v>12716</v>
      </c>
      <c r="W2342" s="1259">
        <v>33</v>
      </c>
      <c r="X2342" s="1259">
        <v>1007</v>
      </c>
      <c r="Y2342" s="1259">
        <v>0</v>
      </c>
    </row>
    <row r="2343" spans="1:25">
      <c r="A2343" s="1350">
        <v>11202000241</v>
      </c>
      <c r="B2343" s="1260" t="s">
        <v>24193</v>
      </c>
      <c r="C2343" s="1260" t="s">
        <v>24194</v>
      </c>
      <c r="D2343" s="1260" t="s">
        <v>24195</v>
      </c>
      <c r="E2343" s="1260" t="s">
        <v>11560</v>
      </c>
      <c r="F2343" s="1260"/>
      <c r="G2343" s="1260"/>
      <c r="H2343" s="1260" t="s">
        <v>11153</v>
      </c>
      <c r="I2343" s="1260" t="s">
        <v>11164</v>
      </c>
      <c r="J2343" s="1259">
        <v>7430533</v>
      </c>
      <c r="K2343" s="1260" t="s">
        <v>11221</v>
      </c>
      <c r="L2343" s="1260" t="s">
        <v>11275</v>
      </c>
      <c r="M2343" s="1260" t="s">
        <v>2083</v>
      </c>
      <c r="N2343" s="1260" t="s">
        <v>24196</v>
      </c>
      <c r="O2343" s="1260" t="s">
        <v>24195</v>
      </c>
      <c r="P2343" s="1260" t="s">
        <v>24197</v>
      </c>
      <c r="Q2343" s="1260" t="s">
        <v>24198</v>
      </c>
      <c r="R2343" s="1260" t="s">
        <v>16694</v>
      </c>
      <c r="S2343" s="1259">
        <v>1</v>
      </c>
      <c r="T2343" s="1260" t="s">
        <v>24199</v>
      </c>
      <c r="U2343" s="1260" t="s">
        <v>11921</v>
      </c>
      <c r="V2343" s="1260" t="s">
        <v>12275</v>
      </c>
      <c r="W2343" s="1259">
        <v>0</v>
      </c>
      <c r="X2343" s="1259">
        <v>1007</v>
      </c>
      <c r="Y2343" s="1259">
        <v>2</v>
      </c>
    </row>
    <row r="2344" spans="1:25">
      <c r="A2344" s="1350">
        <v>11202000240</v>
      </c>
      <c r="B2344" s="1260" t="s">
        <v>24200</v>
      </c>
      <c r="C2344" s="1260" t="s">
        <v>24194</v>
      </c>
      <c r="D2344" s="1260" t="s">
        <v>24201</v>
      </c>
      <c r="E2344" s="1260" t="s">
        <v>11203</v>
      </c>
      <c r="F2344" s="1260"/>
      <c r="G2344" s="1260"/>
      <c r="H2344" s="1260" t="s">
        <v>11153</v>
      </c>
      <c r="I2344" s="1260" t="s">
        <v>11164</v>
      </c>
      <c r="J2344" s="1259">
        <v>7430532</v>
      </c>
      <c r="K2344" s="1260" t="s">
        <v>11221</v>
      </c>
      <c r="L2344" s="1260" t="s">
        <v>11275</v>
      </c>
      <c r="M2344" s="1260" t="s">
        <v>2083</v>
      </c>
      <c r="N2344" s="1260" t="s">
        <v>24202</v>
      </c>
      <c r="O2344" s="1260" t="s">
        <v>24201</v>
      </c>
      <c r="P2344" s="1260" t="s">
        <v>24203</v>
      </c>
      <c r="Q2344" s="1260" t="s">
        <v>12081</v>
      </c>
      <c r="R2344" s="1260" t="s">
        <v>24204</v>
      </c>
      <c r="S2344" s="1259">
        <v>1</v>
      </c>
      <c r="T2344" s="1260" t="s">
        <v>24205</v>
      </c>
      <c r="U2344" s="1260" t="s">
        <v>11921</v>
      </c>
      <c r="V2344" s="1260" t="s">
        <v>12275</v>
      </c>
      <c r="W2344" s="1259">
        <v>0</v>
      </c>
      <c r="X2344" s="1259">
        <v>1007</v>
      </c>
      <c r="Y2344" s="1259">
        <v>2</v>
      </c>
    </row>
    <row r="2345" spans="1:25">
      <c r="A2345" s="1350">
        <v>11202000239</v>
      </c>
      <c r="B2345" s="1260"/>
      <c r="C2345" s="1260" t="s">
        <v>24206</v>
      </c>
      <c r="D2345" s="1260" t="s">
        <v>24207</v>
      </c>
      <c r="E2345" s="1260" t="s">
        <v>11203</v>
      </c>
      <c r="F2345" s="1260" t="s">
        <v>15269</v>
      </c>
      <c r="G2345" s="1260" t="s">
        <v>24208</v>
      </c>
      <c r="H2345" s="1260" t="s">
        <v>11153</v>
      </c>
      <c r="I2345" s="1260" t="s">
        <v>11164</v>
      </c>
      <c r="J2345" s="1259">
        <v>7430531</v>
      </c>
      <c r="K2345" s="1260" t="s">
        <v>11221</v>
      </c>
      <c r="L2345" s="1260" t="s">
        <v>11385</v>
      </c>
      <c r="M2345" s="1260" t="s">
        <v>2083</v>
      </c>
      <c r="N2345" s="1260" t="s">
        <v>24196</v>
      </c>
      <c r="O2345" s="1260" t="s">
        <v>24207</v>
      </c>
      <c r="P2345" s="1260"/>
      <c r="Q2345" s="1260" t="s">
        <v>17834</v>
      </c>
      <c r="R2345" s="1259">
        <v>119</v>
      </c>
      <c r="S2345" s="1259">
        <v>1</v>
      </c>
      <c r="T2345" s="1260"/>
      <c r="U2345" s="1260" t="s">
        <v>11921</v>
      </c>
      <c r="V2345" s="1260" t="s">
        <v>12275</v>
      </c>
      <c r="W2345" s="1259">
        <v>0</v>
      </c>
      <c r="X2345" s="1259">
        <v>1007</v>
      </c>
      <c r="Y2345" s="1259">
        <v>1</v>
      </c>
    </row>
    <row r="2346" spans="1:25">
      <c r="A2346" s="1350">
        <v>11202000238</v>
      </c>
      <c r="B2346" s="1260" t="s">
        <v>24209</v>
      </c>
      <c r="C2346" s="1260" t="s">
        <v>24210</v>
      </c>
      <c r="D2346" s="1260" t="s">
        <v>24211</v>
      </c>
      <c r="E2346" s="1260" t="s">
        <v>11509</v>
      </c>
      <c r="F2346" s="1260" t="s">
        <v>24212</v>
      </c>
      <c r="G2346" s="1260" t="s">
        <v>24213</v>
      </c>
      <c r="H2346" s="1260" t="s">
        <v>11153</v>
      </c>
      <c r="I2346" s="1260" t="s">
        <v>11243</v>
      </c>
      <c r="J2346" s="1259">
        <v>7430530</v>
      </c>
      <c r="K2346" s="1260" t="s">
        <v>11221</v>
      </c>
      <c r="L2346" s="1260" t="s">
        <v>11155</v>
      </c>
      <c r="M2346" s="1260" t="s">
        <v>2194</v>
      </c>
      <c r="N2346" s="1260" t="s">
        <v>24214</v>
      </c>
      <c r="O2346" s="1260" t="s">
        <v>24211</v>
      </c>
      <c r="P2346" s="1260" t="s">
        <v>24215</v>
      </c>
      <c r="Q2346" s="1260" t="s">
        <v>11471</v>
      </c>
      <c r="R2346" s="1260" t="s">
        <v>24215</v>
      </c>
      <c r="S2346" s="1259">
        <v>1</v>
      </c>
      <c r="T2346" s="1260" t="s">
        <v>24216</v>
      </c>
      <c r="U2346" s="1260" t="s">
        <v>11247</v>
      </c>
      <c r="V2346" s="1260" t="s">
        <v>24217</v>
      </c>
      <c r="W2346" s="1259">
        <v>0</v>
      </c>
      <c r="X2346" s="1259">
        <v>1007</v>
      </c>
      <c r="Y2346" s="1259">
        <v>0</v>
      </c>
    </row>
    <row r="2347" spans="1:25">
      <c r="A2347" s="1350">
        <v>11202000237</v>
      </c>
      <c r="B2347" s="1260"/>
      <c r="C2347" s="1260" t="s">
        <v>24218</v>
      </c>
      <c r="D2347" s="1260" t="s">
        <v>13081</v>
      </c>
      <c r="E2347" s="1260" t="s">
        <v>11151</v>
      </c>
      <c r="F2347" s="1260" t="s">
        <v>11176</v>
      </c>
      <c r="G2347" s="1260" t="s">
        <v>24219</v>
      </c>
      <c r="H2347" s="1260" t="s">
        <v>11153</v>
      </c>
      <c r="I2347" s="1260" t="s">
        <v>11177</v>
      </c>
      <c r="J2347" s="1259">
        <v>7430529</v>
      </c>
      <c r="K2347" s="1260" t="s">
        <v>11221</v>
      </c>
      <c r="L2347" s="1260" t="s">
        <v>11155</v>
      </c>
      <c r="M2347" s="1260" t="s">
        <v>2628</v>
      </c>
      <c r="N2347" s="1260" t="s">
        <v>13083</v>
      </c>
      <c r="O2347" s="1260" t="s">
        <v>13081</v>
      </c>
      <c r="P2347" s="1260"/>
      <c r="Q2347" s="1260"/>
      <c r="R2347" s="1260" t="s">
        <v>13084</v>
      </c>
      <c r="S2347" s="1259">
        <v>1</v>
      </c>
      <c r="T2347" s="1260"/>
      <c r="U2347" s="1260" t="s">
        <v>11193</v>
      </c>
      <c r="V2347" s="1260" t="s">
        <v>13085</v>
      </c>
      <c r="W2347" s="1259">
        <v>0</v>
      </c>
      <c r="X2347" s="1259">
        <v>1007</v>
      </c>
      <c r="Y2347" s="1259">
        <v>0</v>
      </c>
    </row>
    <row r="2348" spans="1:25">
      <c r="A2348" s="1350">
        <v>11202000236</v>
      </c>
      <c r="B2348" s="1260"/>
      <c r="C2348" s="1260" t="s">
        <v>24220</v>
      </c>
      <c r="D2348" s="1260" t="s">
        <v>24221</v>
      </c>
      <c r="E2348" s="1260" t="s">
        <v>11353</v>
      </c>
      <c r="F2348" s="1260" t="s">
        <v>11176</v>
      </c>
      <c r="G2348" s="1260" t="s">
        <v>24222</v>
      </c>
      <c r="H2348" s="1260" t="s">
        <v>11153</v>
      </c>
      <c r="I2348" s="1260" t="s">
        <v>11177</v>
      </c>
      <c r="J2348" s="1259">
        <v>7430528</v>
      </c>
      <c r="K2348" s="1260" t="s">
        <v>11221</v>
      </c>
      <c r="L2348" s="1260" t="s">
        <v>11155</v>
      </c>
      <c r="M2348" s="1260" t="s">
        <v>262</v>
      </c>
      <c r="N2348" s="1260"/>
      <c r="O2348" s="1260" t="s">
        <v>24221</v>
      </c>
      <c r="P2348" s="1260"/>
      <c r="Q2348" s="1260"/>
      <c r="R2348" s="1260"/>
      <c r="S2348" s="1259">
        <v>1</v>
      </c>
      <c r="T2348" s="1260"/>
      <c r="U2348" s="1260"/>
      <c r="V2348" s="1260"/>
      <c r="W2348" s="1259">
        <v>0</v>
      </c>
      <c r="X2348" s="1259">
        <v>1007</v>
      </c>
      <c r="Y2348" s="1259">
        <v>0</v>
      </c>
    </row>
    <row r="2349" spans="1:25">
      <c r="A2349" s="1350">
        <v>11202000235</v>
      </c>
      <c r="B2349" s="1260"/>
      <c r="C2349" s="1260" t="s">
        <v>24220</v>
      </c>
      <c r="D2349" s="1260" t="s">
        <v>24223</v>
      </c>
      <c r="E2349" s="1260" t="s">
        <v>11353</v>
      </c>
      <c r="F2349" s="1260" t="s">
        <v>11176</v>
      </c>
      <c r="G2349" s="1260" t="s">
        <v>24222</v>
      </c>
      <c r="H2349" s="1260" t="s">
        <v>11153</v>
      </c>
      <c r="I2349" s="1260" t="s">
        <v>11177</v>
      </c>
      <c r="J2349" s="1259">
        <v>7430527</v>
      </c>
      <c r="K2349" s="1260" t="s">
        <v>11221</v>
      </c>
      <c r="L2349" s="1260" t="s">
        <v>11155</v>
      </c>
      <c r="M2349" s="1260" t="s">
        <v>262</v>
      </c>
      <c r="N2349" s="1260"/>
      <c r="O2349" s="1260" t="s">
        <v>24223</v>
      </c>
      <c r="P2349" s="1260"/>
      <c r="Q2349" s="1260"/>
      <c r="R2349" s="1260"/>
      <c r="S2349" s="1259">
        <v>1</v>
      </c>
      <c r="T2349" s="1260"/>
      <c r="U2349" s="1260"/>
      <c r="V2349" s="1260"/>
      <c r="W2349" s="1259">
        <v>0</v>
      </c>
      <c r="X2349" s="1259">
        <v>1007</v>
      </c>
      <c r="Y2349" s="1259">
        <v>0</v>
      </c>
    </row>
    <row r="2350" spans="1:25">
      <c r="A2350" s="1350">
        <v>11202000234</v>
      </c>
      <c r="B2350" s="1260"/>
      <c r="C2350" s="1260" t="s">
        <v>24224</v>
      </c>
      <c r="D2350" s="1260" t="s">
        <v>24225</v>
      </c>
      <c r="E2350" s="1260" t="s">
        <v>24226</v>
      </c>
      <c r="F2350" s="1260" t="s">
        <v>15163</v>
      </c>
      <c r="G2350" s="1260" t="s">
        <v>24227</v>
      </c>
      <c r="H2350" s="1260" t="s">
        <v>11153</v>
      </c>
      <c r="I2350" s="1260" t="s">
        <v>10976</v>
      </c>
      <c r="J2350" s="1259">
        <v>7430526</v>
      </c>
      <c r="K2350" s="1260" t="s">
        <v>11221</v>
      </c>
      <c r="L2350" s="1260" t="s">
        <v>11155</v>
      </c>
      <c r="M2350" s="1260" t="s">
        <v>262</v>
      </c>
      <c r="N2350" s="1260"/>
      <c r="O2350" s="1260" t="s">
        <v>24225</v>
      </c>
      <c r="P2350" s="1260"/>
      <c r="Q2350" s="1260"/>
      <c r="R2350" s="1260" t="s">
        <v>24228</v>
      </c>
      <c r="S2350" s="1259">
        <v>1</v>
      </c>
      <c r="T2350" s="1260"/>
      <c r="U2350" s="1260"/>
      <c r="V2350" s="1260"/>
      <c r="W2350" s="1259">
        <v>0</v>
      </c>
      <c r="X2350" s="1259">
        <v>1007</v>
      </c>
      <c r="Y2350" s="1259">
        <v>0</v>
      </c>
    </row>
    <row r="2351" spans="1:25">
      <c r="A2351" s="1350">
        <v>11202000233</v>
      </c>
      <c r="B2351" s="1260"/>
      <c r="C2351" s="1260" t="s">
        <v>24229</v>
      </c>
      <c r="D2351" s="1260" t="s">
        <v>16421</v>
      </c>
      <c r="E2351" s="1260" t="s">
        <v>24230</v>
      </c>
      <c r="F2351" s="1260" t="s">
        <v>20607</v>
      </c>
      <c r="G2351" s="1260" t="s">
        <v>24231</v>
      </c>
      <c r="H2351" s="1260" t="s">
        <v>11153</v>
      </c>
      <c r="I2351" s="1260" t="s">
        <v>11164</v>
      </c>
      <c r="J2351" s="1259">
        <v>7430525</v>
      </c>
      <c r="K2351" s="1260" t="s">
        <v>11221</v>
      </c>
      <c r="L2351" s="1260" t="s">
        <v>11155</v>
      </c>
      <c r="M2351" s="1260" t="s">
        <v>262</v>
      </c>
      <c r="N2351" s="1260"/>
      <c r="O2351" s="1260" t="s">
        <v>16421</v>
      </c>
      <c r="P2351" s="1260"/>
      <c r="Q2351" s="1260"/>
      <c r="R2351" s="1260"/>
      <c r="S2351" s="1259">
        <v>1</v>
      </c>
      <c r="T2351" s="1260"/>
      <c r="U2351" s="1260"/>
      <c r="V2351" s="1260"/>
      <c r="W2351" s="1259">
        <v>0</v>
      </c>
      <c r="X2351" s="1259">
        <v>1007</v>
      </c>
      <c r="Y2351" s="1259">
        <v>0</v>
      </c>
    </row>
    <row r="2352" spans="1:25">
      <c r="A2352" s="1350">
        <v>11202000232</v>
      </c>
      <c r="B2352" s="1260"/>
      <c r="C2352" s="1260" t="s">
        <v>24232</v>
      </c>
      <c r="D2352" s="1260" t="s">
        <v>24233</v>
      </c>
      <c r="E2352" s="1260" t="s">
        <v>24234</v>
      </c>
      <c r="F2352" s="1260" t="s">
        <v>24212</v>
      </c>
      <c r="G2352" s="1260" t="s">
        <v>24235</v>
      </c>
      <c r="H2352" s="1260" t="s">
        <v>11153</v>
      </c>
      <c r="I2352" s="1260" t="s">
        <v>11243</v>
      </c>
      <c r="J2352" s="1259">
        <v>7430524</v>
      </c>
      <c r="K2352" s="1260" t="s">
        <v>11221</v>
      </c>
      <c r="L2352" s="1260" t="s">
        <v>11155</v>
      </c>
      <c r="M2352" s="1260" t="s">
        <v>262</v>
      </c>
      <c r="N2352" s="1260"/>
      <c r="O2352" s="1260" t="s">
        <v>24233</v>
      </c>
      <c r="P2352" s="1260"/>
      <c r="Q2352" s="1260"/>
      <c r="R2352" s="1260"/>
      <c r="S2352" s="1259">
        <v>1</v>
      </c>
      <c r="T2352" s="1260"/>
      <c r="U2352" s="1260"/>
      <c r="V2352" s="1260"/>
      <c r="W2352" s="1259">
        <v>0</v>
      </c>
      <c r="X2352" s="1259">
        <v>1007</v>
      </c>
      <c r="Y2352" s="1259">
        <v>0</v>
      </c>
    </row>
    <row r="2353" spans="1:25">
      <c r="A2353" s="1350">
        <v>11202000231</v>
      </c>
      <c r="B2353" s="1260"/>
      <c r="C2353" s="1260" t="s">
        <v>24236</v>
      </c>
      <c r="D2353" s="1260" t="s">
        <v>24237</v>
      </c>
      <c r="E2353" s="1260" t="s">
        <v>11162</v>
      </c>
      <c r="F2353" s="1260" t="s">
        <v>11176</v>
      </c>
      <c r="G2353" s="1260" t="s">
        <v>24238</v>
      </c>
      <c r="H2353" s="1260" t="s">
        <v>11153</v>
      </c>
      <c r="I2353" s="1260" t="s">
        <v>11177</v>
      </c>
      <c r="J2353" s="1259">
        <v>7430523</v>
      </c>
      <c r="K2353" s="1260" t="s">
        <v>11221</v>
      </c>
      <c r="L2353" s="1260" t="s">
        <v>11155</v>
      </c>
      <c r="M2353" s="1260" t="s">
        <v>2366</v>
      </c>
      <c r="N2353" s="1260" t="s">
        <v>24239</v>
      </c>
      <c r="O2353" s="1260" t="s">
        <v>24237</v>
      </c>
      <c r="P2353" s="1260"/>
      <c r="Q2353" s="1260"/>
      <c r="R2353" s="1259">
        <v>119</v>
      </c>
      <c r="S2353" s="1259">
        <v>1</v>
      </c>
      <c r="T2353" s="1260"/>
      <c r="U2353" s="1260" t="s">
        <v>11193</v>
      </c>
      <c r="V2353" s="1260" t="s">
        <v>11705</v>
      </c>
      <c r="W2353" s="1259">
        <v>0</v>
      </c>
      <c r="X2353" s="1259">
        <v>1007</v>
      </c>
      <c r="Y2353" s="1259">
        <v>0</v>
      </c>
    </row>
    <row r="2354" spans="1:25">
      <c r="A2354" s="1350">
        <v>11202000230</v>
      </c>
      <c r="B2354" s="1260" t="s">
        <v>24240</v>
      </c>
      <c r="C2354" s="1260" t="s">
        <v>24241</v>
      </c>
      <c r="D2354" s="1260" t="s">
        <v>24242</v>
      </c>
      <c r="E2354" s="1260" t="s">
        <v>11266</v>
      </c>
      <c r="F2354" s="1260" t="s">
        <v>15199</v>
      </c>
      <c r="G2354" s="1260" t="s">
        <v>24243</v>
      </c>
      <c r="H2354" s="1260" t="s">
        <v>11153</v>
      </c>
      <c r="I2354" s="1260" t="s">
        <v>10976</v>
      </c>
      <c r="J2354" s="1259">
        <v>7430522</v>
      </c>
      <c r="K2354" s="1260" t="s">
        <v>11221</v>
      </c>
      <c r="L2354" s="1260" t="s">
        <v>11155</v>
      </c>
      <c r="M2354" s="1260" t="s">
        <v>2302</v>
      </c>
      <c r="N2354" s="1260" t="s">
        <v>24244</v>
      </c>
      <c r="O2354" s="1260" t="s">
        <v>24242</v>
      </c>
      <c r="P2354" s="1260"/>
      <c r="Q2354" s="1260" t="s">
        <v>24245</v>
      </c>
      <c r="R2354" s="1260" t="s">
        <v>24246</v>
      </c>
      <c r="S2354" s="1259">
        <v>1</v>
      </c>
      <c r="T2354" s="1260" t="s">
        <v>24247</v>
      </c>
      <c r="U2354" s="1260" t="s">
        <v>12408</v>
      </c>
      <c r="V2354" s="1260" t="s">
        <v>12744</v>
      </c>
      <c r="W2354" s="1259">
        <v>0</v>
      </c>
      <c r="X2354" s="1259">
        <v>1007</v>
      </c>
      <c r="Y2354" s="1259">
        <v>0</v>
      </c>
    </row>
    <row r="2355" spans="1:25">
      <c r="A2355" s="1350">
        <v>11202000229</v>
      </c>
      <c r="B2355" s="1260"/>
      <c r="C2355" s="1260" t="s">
        <v>24248</v>
      </c>
      <c r="D2355" s="1260" t="s">
        <v>24249</v>
      </c>
      <c r="E2355" s="1260" t="s">
        <v>24250</v>
      </c>
      <c r="F2355" s="1260" t="s">
        <v>11176</v>
      </c>
      <c r="G2355" s="1260" t="s">
        <v>24251</v>
      </c>
      <c r="H2355" s="1260" t="s">
        <v>11153</v>
      </c>
      <c r="I2355" s="1260" t="s">
        <v>11177</v>
      </c>
      <c r="J2355" s="1259">
        <v>7430521</v>
      </c>
      <c r="K2355" s="1260" t="s">
        <v>11221</v>
      </c>
      <c r="L2355" s="1260" t="s">
        <v>11155</v>
      </c>
      <c r="M2355" s="1260" t="s">
        <v>262</v>
      </c>
      <c r="N2355" s="1260"/>
      <c r="O2355" s="1260" t="s">
        <v>24249</v>
      </c>
      <c r="P2355" s="1260"/>
      <c r="Q2355" s="1260" t="s">
        <v>24252</v>
      </c>
      <c r="R2355" s="1260" t="s">
        <v>24253</v>
      </c>
      <c r="S2355" s="1259">
        <v>1</v>
      </c>
      <c r="T2355" s="1260"/>
      <c r="U2355" s="1260"/>
      <c r="V2355" s="1260"/>
      <c r="W2355" s="1259">
        <v>0</v>
      </c>
      <c r="X2355" s="1259">
        <v>1007</v>
      </c>
      <c r="Y2355" s="1259">
        <v>0</v>
      </c>
    </row>
    <row r="2356" spans="1:25">
      <c r="A2356" s="1350">
        <v>11202000228</v>
      </c>
      <c r="B2356" s="1260"/>
      <c r="C2356" s="1260" t="s">
        <v>24254</v>
      </c>
      <c r="D2356" s="1260" t="s">
        <v>24145</v>
      </c>
      <c r="E2356" s="1260" t="s">
        <v>11419</v>
      </c>
      <c r="F2356" s="1260" t="s">
        <v>11176</v>
      </c>
      <c r="G2356" s="1260" t="s">
        <v>24255</v>
      </c>
      <c r="H2356" s="1260" t="s">
        <v>11153</v>
      </c>
      <c r="I2356" s="1260" t="s">
        <v>11177</v>
      </c>
      <c r="J2356" s="1259">
        <v>7430520</v>
      </c>
      <c r="K2356" s="1260" t="s">
        <v>11221</v>
      </c>
      <c r="L2356" s="1260" t="s">
        <v>11155</v>
      </c>
      <c r="M2356" s="1260" t="s">
        <v>1378</v>
      </c>
      <c r="N2356" s="1260" t="s">
        <v>24147</v>
      </c>
      <c r="O2356" s="1260" t="s">
        <v>24145</v>
      </c>
      <c r="P2356" s="1260" t="s">
        <v>11192</v>
      </c>
      <c r="Q2356" s="1260"/>
      <c r="R2356" s="1259">
        <v>7359288</v>
      </c>
      <c r="S2356" s="1259">
        <v>1</v>
      </c>
      <c r="T2356" s="1260"/>
      <c r="U2356" s="1260" t="s">
        <v>11193</v>
      </c>
      <c r="V2356" s="1260" t="s">
        <v>20850</v>
      </c>
      <c r="W2356" s="1259">
        <v>0</v>
      </c>
      <c r="X2356" s="1259">
        <v>1007</v>
      </c>
      <c r="Y2356" s="1259">
        <v>0</v>
      </c>
    </row>
    <row r="2357" spans="1:25">
      <c r="A2357" s="1350">
        <v>11202000227</v>
      </c>
      <c r="B2357" s="1260"/>
      <c r="C2357" s="1260" t="s">
        <v>24256</v>
      </c>
      <c r="D2357" s="1260" t="s">
        <v>24257</v>
      </c>
      <c r="E2357" s="1260" t="s">
        <v>24258</v>
      </c>
      <c r="F2357" s="1260" t="s">
        <v>11176</v>
      </c>
      <c r="G2357" s="1260" t="s">
        <v>24259</v>
      </c>
      <c r="H2357" s="1260" t="s">
        <v>11153</v>
      </c>
      <c r="I2357" s="1260" t="s">
        <v>11177</v>
      </c>
      <c r="J2357" s="1259">
        <v>7430519</v>
      </c>
      <c r="K2357" s="1260" t="s">
        <v>11221</v>
      </c>
      <c r="L2357" s="1260" t="s">
        <v>11155</v>
      </c>
      <c r="M2357" s="1260" t="s">
        <v>262</v>
      </c>
      <c r="N2357" s="1260"/>
      <c r="O2357" s="1260" t="s">
        <v>24257</v>
      </c>
      <c r="P2357" s="1260"/>
      <c r="Q2357" s="1260"/>
      <c r="R2357" s="1260" t="s">
        <v>24260</v>
      </c>
      <c r="S2357" s="1259">
        <v>1</v>
      </c>
      <c r="T2357" s="1260" t="s">
        <v>24261</v>
      </c>
      <c r="U2357" s="1260"/>
      <c r="V2357" s="1260"/>
      <c r="W2357" s="1259">
        <v>0</v>
      </c>
      <c r="X2357" s="1259">
        <v>1007</v>
      </c>
      <c r="Y2357" s="1259">
        <v>0</v>
      </c>
    </row>
    <row r="2358" spans="1:25">
      <c r="A2358" s="1350">
        <v>11202000226</v>
      </c>
      <c r="B2358" s="1260"/>
      <c r="C2358" s="1260" t="s">
        <v>24262</v>
      </c>
      <c r="D2358" s="1260" t="s">
        <v>24263</v>
      </c>
      <c r="E2358" s="1260" t="s">
        <v>12305</v>
      </c>
      <c r="F2358" s="1260" t="s">
        <v>24264</v>
      </c>
      <c r="G2358" s="1260" t="s">
        <v>24265</v>
      </c>
      <c r="H2358" s="1260" t="s">
        <v>11153</v>
      </c>
      <c r="I2358" s="1260" t="s">
        <v>11164</v>
      </c>
      <c r="J2358" s="1259">
        <v>7430518</v>
      </c>
      <c r="K2358" s="1260" t="s">
        <v>11221</v>
      </c>
      <c r="L2358" s="1260" t="s">
        <v>11155</v>
      </c>
      <c r="M2358" s="1260" t="s">
        <v>2262</v>
      </c>
      <c r="N2358" s="1260" t="s">
        <v>24266</v>
      </c>
      <c r="O2358" s="1260" t="s">
        <v>24263</v>
      </c>
      <c r="P2358" s="1260" t="s">
        <v>11192</v>
      </c>
      <c r="Q2358" s="1260"/>
      <c r="R2358" s="1260"/>
      <c r="S2358" s="1259">
        <v>1</v>
      </c>
      <c r="T2358" s="1260" t="s">
        <v>24267</v>
      </c>
      <c r="U2358" s="1260" t="s">
        <v>11290</v>
      </c>
      <c r="V2358" s="1260" t="s">
        <v>12575</v>
      </c>
      <c r="W2358" s="1259">
        <v>0</v>
      </c>
      <c r="X2358" s="1259">
        <v>1007</v>
      </c>
      <c r="Y2358" s="1259">
        <v>0</v>
      </c>
    </row>
    <row r="2359" spans="1:25">
      <c r="A2359" s="1350">
        <v>11202000225</v>
      </c>
      <c r="B2359" s="1260"/>
      <c r="C2359" s="1260" t="s">
        <v>24268</v>
      </c>
      <c r="D2359" s="1260" t="s">
        <v>24269</v>
      </c>
      <c r="E2359" s="1260" t="s">
        <v>24270</v>
      </c>
      <c r="F2359" s="1260" t="s">
        <v>12031</v>
      </c>
      <c r="G2359" s="1260" t="s">
        <v>24271</v>
      </c>
      <c r="H2359" s="1260" t="s">
        <v>11153</v>
      </c>
      <c r="I2359" s="1260" t="s">
        <v>10976</v>
      </c>
      <c r="J2359" s="1259">
        <v>7430517</v>
      </c>
      <c r="K2359" s="1260" t="s">
        <v>11221</v>
      </c>
      <c r="L2359" s="1260" t="s">
        <v>11155</v>
      </c>
      <c r="M2359" s="1260" t="s">
        <v>262</v>
      </c>
      <c r="N2359" s="1260"/>
      <c r="O2359" s="1260" t="s">
        <v>24269</v>
      </c>
      <c r="P2359" s="1260"/>
      <c r="Q2359" s="1260"/>
      <c r="R2359" s="1260" t="s">
        <v>24272</v>
      </c>
      <c r="S2359" s="1259">
        <v>1</v>
      </c>
      <c r="T2359" s="1260"/>
      <c r="U2359" s="1260"/>
      <c r="V2359" s="1260"/>
      <c r="W2359" s="1259">
        <v>0</v>
      </c>
      <c r="X2359" s="1259">
        <v>1007</v>
      </c>
      <c r="Y2359" s="1259">
        <v>0</v>
      </c>
    </row>
    <row r="2360" spans="1:25">
      <c r="A2360" s="1350">
        <v>11202000224</v>
      </c>
      <c r="B2360" s="1260" t="s">
        <v>24273</v>
      </c>
      <c r="C2360" s="1260" t="s">
        <v>24274</v>
      </c>
      <c r="D2360" s="1260" t="s">
        <v>24275</v>
      </c>
      <c r="E2360" s="1260" t="s">
        <v>11190</v>
      </c>
      <c r="F2360" s="1260" t="s">
        <v>12594</v>
      </c>
      <c r="G2360" s="1260" t="s">
        <v>24276</v>
      </c>
      <c r="H2360" s="1260" t="s">
        <v>11153</v>
      </c>
      <c r="I2360" s="1260" t="s">
        <v>10976</v>
      </c>
      <c r="J2360" s="1259">
        <v>7430516</v>
      </c>
      <c r="K2360" s="1260" t="s">
        <v>11375</v>
      </c>
      <c r="L2360" s="1260" t="s">
        <v>11155</v>
      </c>
      <c r="M2360" s="1260" t="s">
        <v>1944</v>
      </c>
      <c r="N2360" s="1260" t="s">
        <v>24277</v>
      </c>
      <c r="O2360" s="1260" t="s">
        <v>24275</v>
      </c>
      <c r="P2360" s="1260" t="s">
        <v>24278</v>
      </c>
      <c r="Q2360" s="1260" t="s">
        <v>11394</v>
      </c>
      <c r="R2360" s="1260" t="s">
        <v>24279</v>
      </c>
      <c r="S2360" s="1259">
        <v>1</v>
      </c>
      <c r="T2360" s="1260" t="s">
        <v>24280</v>
      </c>
      <c r="U2360" s="1260" t="s">
        <v>11231</v>
      </c>
      <c r="V2360" s="1260" t="s">
        <v>11584</v>
      </c>
      <c r="W2360" s="1259">
        <v>0</v>
      </c>
      <c r="X2360" s="1259">
        <v>1008</v>
      </c>
      <c r="Y2360" s="1259">
        <v>0</v>
      </c>
    </row>
    <row r="2361" spans="1:25">
      <c r="A2361" s="1350">
        <v>11202000223</v>
      </c>
      <c r="B2361" s="1260" t="s">
        <v>24281</v>
      </c>
      <c r="C2361" s="1260" t="s">
        <v>24282</v>
      </c>
      <c r="D2361" s="1260" t="s">
        <v>24283</v>
      </c>
      <c r="E2361" s="1260" t="s">
        <v>17479</v>
      </c>
      <c r="F2361" s="1260" t="s">
        <v>15163</v>
      </c>
      <c r="G2361" s="1260" t="s">
        <v>24284</v>
      </c>
      <c r="H2361" s="1260" t="s">
        <v>11153</v>
      </c>
      <c r="I2361" s="1260" t="s">
        <v>10976</v>
      </c>
      <c r="J2361" s="1259">
        <v>7430515</v>
      </c>
      <c r="K2361" s="1260" t="s">
        <v>11375</v>
      </c>
      <c r="L2361" s="1260" t="s">
        <v>11155</v>
      </c>
      <c r="M2361" s="1260" t="s">
        <v>1518</v>
      </c>
      <c r="N2361" s="1260" t="s">
        <v>24285</v>
      </c>
      <c r="O2361" s="1260" t="s">
        <v>24283</v>
      </c>
      <c r="P2361" s="1260" t="s">
        <v>24286</v>
      </c>
      <c r="Q2361" s="1260" t="s">
        <v>11394</v>
      </c>
      <c r="R2361" s="1260" t="s">
        <v>24286</v>
      </c>
      <c r="S2361" s="1259">
        <v>1</v>
      </c>
      <c r="T2361" s="1260" t="s">
        <v>24287</v>
      </c>
      <c r="U2361" s="1260" t="s">
        <v>12601</v>
      </c>
      <c r="V2361" s="1260" t="s">
        <v>16659</v>
      </c>
      <c r="W2361" s="1259">
        <v>344</v>
      </c>
      <c r="X2361" s="1259">
        <v>1008</v>
      </c>
      <c r="Y2361" s="1259">
        <v>0</v>
      </c>
    </row>
    <row r="2362" spans="1:25">
      <c r="A2362" s="1350">
        <v>11202000222</v>
      </c>
      <c r="B2362" s="1260"/>
      <c r="C2362" s="1260" t="s">
        <v>24288</v>
      </c>
      <c r="D2362" s="1260" t="s">
        <v>24289</v>
      </c>
      <c r="E2362" s="1260" t="s">
        <v>17319</v>
      </c>
      <c r="F2362" s="1260" t="s">
        <v>15199</v>
      </c>
      <c r="G2362" s="1260" t="s">
        <v>24290</v>
      </c>
      <c r="H2362" s="1260" t="s">
        <v>11153</v>
      </c>
      <c r="I2362" s="1260" t="s">
        <v>10976</v>
      </c>
      <c r="J2362" s="1259">
        <v>7430514</v>
      </c>
      <c r="K2362" s="1260" t="s">
        <v>11221</v>
      </c>
      <c r="L2362" s="1260" t="s">
        <v>11155</v>
      </c>
      <c r="M2362" s="1260" t="s">
        <v>2278</v>
      </c>
      <c r="N2362" s="1260" t="s">
        <v>24291</v>
      </c>
      <c r="O2362" s="1260" t="s">
        <v>24289</v>
      </c>
      <c r="P2362" s="1260"/>
      <c r="Q2362" s="1260"/>
      <c r="R2362" s="1260" t="s">
        <v>24292</v>
      </c>
      <c r="S2362" s="1259">
        <v>1</v>
      </c>
      <c r="T2362" s="1260"/>
      <c r="U2362" s="1260" t="s">
        <v>11158</v>
      </c>
      <c r="V2362" s="1260" t="s">
        <v>15570</v>
      </c>
      <c r="W2362" s="1259">
        <v>0</v>
      </c>
      <c r="X2362" s="1259">
        <v>1007</v>
      </c>
      <c r="Y2362" s="1259">
        <v>0</v>
      </c>
    </row>
    <row r="2363" spans="1:25">
      <c r="A2363" s="1350">
        <v>11202000221</v>
      </c>
      <c r="B2363" s="1260" t="s">
        <v>24293</v>
      </c>
      <c r="C2363" s="1260" t="s">
        <v>24294</v>
      </c>
      <c r="D2363" s="1260" t="s">
        <v>24295</v>
      </c>
      <c r="E2363" s="1260" t="s">
        <v>11190</v>
      </c>
      <c r="F2363" s="1260" t="s">
        <v>11176</v>
      </c>
      <c r="G2363" s="1260" t="s">
        <v>24296</v>
      </c>
      <c r="H2363" s="1260" t="s">
        <v>11153</v>
      </c>
      <c r="I2363" s="1260" t="s">
        <v>11177</v>
      </c>
      <c r="J2363" s="1259">
        <v>7430513</v>
      </c>
      <c r="K2363" s="1260" t="s">
        <v>11221</v>
      </c>
      <c r="L2363" s="1260" t="s">
        <v>11155</v>
      </c>
      <c r="M2363" s="1260" t="s">
        <v>1640</v>
      </c>
      <c r="N2363" s="1260" t="s">
        <v>24297</v>
      </c>
      <c r="O2363" s="1260" t="s">
        <v>24295</v>
      </c>
      <c r="P2363" s="1260" t="s">
        <v>24298</v>
      </c>
      <c r="Q2363" s="1260" t="s">
        <v>11953</v>
      </c>
      <c r="R2363" s="1260" t="s">
        <v>24299</v>
      </c>
      <c r="S2363" s="1259">
        <v>1</v>
      </c>
      <c r="T2363" s="1260" t="s">
        <v>24300</v>
      </c>
      <c r="U2363" s="1260" t="s">
        <v>11158</v>
      </c>
      <c r="V2363" s="1260" t="s">
        <v>11263</v>
      </c>
      <c r="W2363" s="1259">
        <v>0</v>
      </c>
      <c r="X2363" s="1259">
        <v>1007</v>
      </c>
      <c r="Y2363" s="1259">
        <v>0</v>
      </c>
    </row>
    <row r="2364" spans="1:25">
      <c r="A2364" s="1350">
        <v>11202000220</v>
      </c>
      <c r="B2364" s="1260"/>
      <c r="C2364" s="1260" t="s">
        <v>24301</v>
      </c>
      <c r="D2364" s="1260" t="s">
        <v>24302</v>
      </c>
      <c r="E2364" s="1260" t="s">
        <v>11190</v>
      </c>
      <c r="F2364" s="1260" t="s">
        <v>12594</v>
      </c>
      <c r="G2364" s="1260" t="s">
        <v>24303</v>
      </c>
      <c r="H2364" s="1260" t="s">
        <v>11153</v>
      </c>
      <c r="I2364" s="1260" t="s">
        <v>10976</v>
      </c>
      <c r="J2364" s="1259">
        <v>7430512</v>
      </c>
      <c r="K2364" s="1260" t="s">
        <v>11375</v>
      </c>
      <c r="L2364" s="1260" t="s">
        <v>11155</v>
      </c>
      <c r="M2364" s="1260" t="s">
        <v>1941</v>
      </c>
      <c r="N2364" s="1260" t="s">
        <v>11696</v>
      </c>
      <c r="O2364" s="1260" t="s">
        <v>24302</v>
      </c>
      <c r="P2364" s="1260"/>
      <c r="Q2364" s="1260"/>
      <c r="R2364" s="1260" t="s">
        <v>24304</v>
      </c>
      <c r="S2364" s="1259">
        <v>1</v>
      </c>
      <c r="T2364" s="1260"/>
      <c r="U2364" s="1260" t="s">
        <v>11396</v>
      </c>
      <c r="V2364" s="1260" t="s">
        <v>11699</v>
      </c>
      <c r="W2364" s="1259">
        <v>0</v>
      </c>
      <c r="X2364" s="1259">
        <v>1008</v>
      </c>
      <c r="Y2364" s="1259">
        <v>0</v>
      </c>
    </row>
    <row r="2365" spans="1:25">
      <c r="A2365" s="1350">
        <v>11202000219</v>
      </c>
      <c r="B2365" s="1260" t="s">
        <v>24305</v>
      </c>
      <c r="C2365" s="1260" t="s">
        <v>24306</v>
      </c>
      <c r="D2365" s="1260" t="s">
        <v>24307</v>
      </c>
      <c r="E2365" s="1260" t="s">
        <v>12007</v>
      </c>
      <c r="F2365" s="1260" t="s">
        <v>20788</v>
      </c>
      <c r="G2365" s="1260" t="s">
        <v>24308</v>
      </c>
      <c r="H2365" s="1260" t="s">
        <v>11153</v>
      </c>
      <c r="I2365" s="1260" t="s">
        <v>11164</v>
      </c>
      <c r="J2365" s="1259">
        <v>7430511</v>
      </c>
      <c r="K2365" s="1260" t="s">
        <v>11221</v>
      </c>
      <c r="L2365" s="1260" t="s">
        <v>11155</v>
      </c>
      <c r="M2365" s="1260" t="s">
        <v>2405</v>
      </c>
      <c r="N2365" s="1260" t="s">
        <v>24309</v>
      </c>
      <c r="O2365" s="1260" t="s">
        <v>24307</v>
      </c>
      <c r="P2365" s="1260" t="s">
        <v>24310</v>
      </c>
      <c r="Q2365" s="1260" t="s">
        <v>13053</v>
      </c>
      <c r="R2365" s="1260" t="s">
        <v>24310</v>
      </c>
      <c r="S2365" s="1259">
        <v>1</v>
      </c>
      <c r="T2365" s="1260" t="s">
        <v>24311</v>
      </c>
      <c r="U2365" s="1260" t="s">
        <v>11921</v>
      </c>
      <c r="V2365" s="1260" t="s">
        <v>24312</v>
      </c>
      <c r="W2365" s="1259">
        <v>0</v>
      </c>
      <c r="X2365" s="1259">
        <v>1007</v>
      </c>
      <c r="Y2365" s="1259">
        <v>0</v>
      </c>
    </row>
    <row r="2366" spans="1:25">
      <c r="A2366" s="1350">
        <v>11202000218</v>
      </c>
      <c r="B2366" s="1260" t="s">
        <v>24313</v>
      </c>
      <c r="C2366" s="1260" t="s">
        <v>24314</v>
      </c>
      <c r="D2366" s="1260" t="s">
        <v>24315</v>
      </c>
      <c r="E2366" s="1260" t="s">
        <v>11175</v>
      </c>
      <c r="F2366" s="1260" t="s">
        <v>12594</v>
      </c>
      <c r="G2366" s="1260" t="s">
        <v>24316</v>
      </c>
      <c r="H2366" s="1260" t="s">
        <v>11153</v>
      </c>
      <c r="I2366" s="1260" t="s">
        <v>10976</v>
      </c>
      <c r="J2366" s="1259">
        <v>7430510</v>
      </c>
      <c r="K2366" s="1260" t="s">
        <v>11221</v>
      </c>
      <c r="L2366" s="1260" t="s">
        <v>11155</v>
      </c>
      <c r="M2366" s="1260" t="s">
        <v>1951</v>
      </c>
      <c r="N2366" s="1260" t="s">
        <v>24317</v>
      </c>
      <c r="O2366" s="1260" t="s">
        <v>24315</v>
      </c>
      <c r="P2366" s="1260" t="s">
        <v>13068</v>
      </c>
      <c r="Q2366" s="1260" t="s">
        <v>11394</v>
      </c>
      <c r="R2366" s="1260" t="s">
        <v>13069</v>
      </c>
      <c r="S2366" s="1259">
        <v>1</v>
      </c>
      <c r="T2366" s="1260" t="s">
        <v>24318</v>
      </c>
      <c r="U2366" s="1260" t="s">
        <v>11396</v>
      </c>
      <c r="V2366" s="1260" t="s">
        <v>11737</v>
      </c>
      <c r="W2366" s="1259">
        <v>0</v>
      </c>
      <c r="X2366" s="1259">
        <v>1007</v>
      </c>
      <c r="Y2366" s="1259">
        <v>0</v>
      </c>
    </row>
    <row r="2367" spans="1:25">
      <c r="A2367" s="1350">
        <v>11202000217</v>
      </c>
      <c r="B2367" s="1260"/>
      <c r="C2367" s="1260" t="s">
        <v>24319</v>
      </c>
      <c r="D2367" s="1260" t="s">
        <v>24320</v>
      </c>
      <c r="E2367" s="1260" t="s">
        <v>16926</v>
      </c>
      <c r="F2367" s="1260" t="s">
        <v>20788</v>
      </c>
      <c r="G2367" s="1260" t="s">
        <v>24321</v>
      </c>
      <c r="H2367" s="1260" t="s">
        <v>11153</v>
      </c>
      <c r="I2367" s="1260" t="s">
        <v>11164</v>
      </c>
      <c r="J2367" s="1259">
        <v>7430509</v>
      </c>
      <c r="K2367" s="1260" t="s">
        <v>11221</v>
      </c>
      <c r="L2367" s="1260" t="s">
        <v>11155</v>
      </c>
      <c r="M2367" s="1260" t="s">
        <v>2409</v>
      </c>
      <c r="N2367" s="1260" t="s">
        <v>24322</v>
      </c>
      <c r="O2367" s="1260" t="s">
        <v>24320</v>
      </c>
      <c r="P2367" s="1260"/>
      <c r="Q2367" s="1260" t="s">
        <v>11769</v>
      </c>
      <c r="R2367" s="1260" t="s">
        <v>24323</v>
      </c>
      <c r="S2367" s="1259">
        <v>1</v>
      </c>
      <c r="T2367" s="1260" t="s">
        <v>24324</v>
      </c>
      <c r="U2367" s="1260" t="s">
        <v>11921</v>
      </c>
      <c r="V2367" s="1260" t="s">
        <v>11931</v>
      </c>
      <c r="W2367" s="1259">
        <v>0</v>
      </c>
      <c r="X2367" s="1259">
        <v>1007</v>
      </c>
      <c r="Y2367" s="1259">
        <v>0</v>
      </c>
    </row>
    <row r="2368" spans="1:25">
      <c r="A2368" s="1350">
        <v>11202000216</v>
      </c>
      <c r="B2368" s="1260"/>
      <c r="C2368" s="1260" t="s">
        <v>24325</v>
      </c>
      <c r="D2368" s="1260" t="s">
        <v>24326</v>
      </c>
      <c r="E2368" s="1260" t="s">
        <v>17587</v>
      </c>
      <c r="F2368" s="1260" t="s">
        <v>20788</v>
      </c>
      <c r="G2368" s="1260" t="s">
        <v>24327</v>
      </c>
      <c r="H2368" s="1260" t="s">
        <v>11153</v>
      </c>
      <c r="I2368" s="1260" t="s">
        <v>11164</v>
      </c>
      <c r="J2368" s="1259">
        <v>7430508</v>
      </c>
      <c r="K2368" s="1260" t="s">
        <v>11221</v>
      </c>
      <c r="L2368" s="1260" t="s">
        <v>11155</v>
      </c>
      <c r="M2368" s="1260" t="s">
        <v>262</v>
      </c>
      <c r="N2368" s="1260"/>
      <c r="O2368" s="1260" t="s">
        <v>24326</v>
      </c>
      <c r="P2368" s="1260"/>
      <c r="Q2368" s="1260"/>
      <c r="R2368" s="1260"/>
      <c r="S2368" s="1259">
        <v>1</v>
      </c>
      <c r="T2368" s="1260" t="s">
        <v>24328</v>
      </c>
      <c r="U2368" s="1260"/>
      <c r="V2368" s="1260"/>
      <c r="W2368" s="1259">
        <v>0</v>
      </c>
      <c r="X2368" s="1259">
        <v>1007</v>
      </c>
      <c r="Y2368" s="1259">
        <v>0</v>
      </c>
    </row>
    <row r="2369" spans="1:25">
      <c r="A2369" s="1350">
        <v>11202000215</v>
      </c>
      <c r="B2369" s="1260"/>
      <c r="C2369" s="1260" t="s">
        <v>24329</v>
      </c>
      <c r="D2369" s="1260" t="s">
        <v>24330</v>
      </c>
      <c r="E2369" s="1260" t="s">
        <v>11190</v>
      </c>
      <c r="F2369" s="1260" t="s">
        <v>11176</v>
      </c>
      <c r="G2369" s="1260" t="s">
        <v>24331</v>
      </c>
      <c r="H2369" s="1260" t="s">
        <v>11153</v>
      </c>
      <c r="I2369" s="1260" t="s">
        <v>11177</v>
      </c>
      <c r="J2369" s="1259">
        <v>7430507</v>
      </c>
      <c r="K2369" s="1260" t="s">
        <v>11221</v>
      </c>
      <c r="L2369" s="1260" t="s">
        <v>11155</v>
      </c>
      <c r="M2369" s="1260" t="s">
        <v>2134</v>
      </c>
      <c r="N2369" s="1260" t="s">
        <v>24332</v>
      </c>
      <c r="O2369" s="1260" t="s">
        <v>24330</v>
      </c>
      <c r="P2369" s="1260"/>
      <c r="Q2369" s="1260"/>
      <c r="R2369" s="1259">
        <v>7779550</v>
      </c>
      <c r="S2369" s="1259">
        <v>1</v>
      </c>
      <c r="T2369" s="1260"/>
      <c r="U2369" s="1260" t="s">
        <v>11269</v>
      </c>
      <c r="V2369" s="1260" t="s">
        <v>11787</v>
      </c>
      <c r="W2369" s="1259">
        <v>0</v>
      </c>
      <c r="X2369" s="1259">
        <v>1007</v>
      </c>
      <c r="Y2369" s="1259">
        <v>0</v>
      </c>
    </row>
    <row r="2370" spans="1:25">
      <c r="A2370" s="1350">
        <v>11202000214</v>
      </c>
      <c r="B2370" s="1260"/>
      <c r="C2370" s="1260" t="s">
        <v>24333</v>
      </c>
      <c r="D2370" s="1260" t="s">
        <v>24334</v>
      </c>
      <c r="E2370" s="1260" t="s">
        <v>11190</v>
      </c>
      <c r="F2370" s="1260" t="s">
        <v>15163</v>
      </c>
      <c r="G2370" s="1260" t="s">
        <v>24335</v>
      </c>
      <c r="H2370" s="1260" t="s">
        <v>11153</v>
      </c>
      <c r="I2370" s="1260" t="s">
        <v>10976</v>
      </c>
      <c r="J2370" s="1259">
        <v>7430506</v>
      </c>
      <c r="K2370" s="1260" t="s">
        <v>11221</v>
      </c>
      <c r="L2370" s="1260" t="s">
        <v>11155</v>
      </c>
      <c r="M2370" s="1260" t="s">
        <v>2536</v>
      </c>
      <c r="N2370" s="1260" t="s">
        <v>24336</v>
      </c>
      <c r="O2370" s="1260" t="s">
        <v>24334</v>
      </c>
      <c r="P2370" s="1260"/>
      <c r="Q2370" s="1260"/>
      <c r="R2370" s="1260" t="s">
        <v>24337</v>
      </c>
      <c r="S2370" s="1259">
        <v>1</v>
      </c>
      <c r="T2370" s="1260"/>
      <c r="U2370" s="1260" t="s">
        <v>11158</v>
      </c>
      <c r="V2370" s="1260" t="s">
        <v>11565</v>
      </c>
      <c r="W2370" s="1259">
        <v>0</v>
      </c>
      <c r="X2370" s="1259">
        <v>1007</v>
      </c>
      <c r="Y2370" s="1259">
        <v>0</v>
      </c>
    </row>
    <row r="2371" spans="1:25">
      <c r="A2371" s="1350">
        <v>11202000213</v>
      </c>
      <c r="B2371" s="1260"/>
      <c r="C2371" s="1260" t="s">
        <v>24338</v>
      </c>
      <c r="D2371" s="1260" t="s">
        <v>24339</v>
      </c>
      <c r="E2371" s="1260" t="s">
        <v>11175</v>
      </c>
      <c r="F2371" s="1260" t="s">
        <v>24340</v>
      </c>
      <c r="G2371" s="1260" t="s">
        <v>24341</v>
      </c>
      <c r="H2371" s="1260" t="s">
        <v>11153</v>
      </c>
      <c r="I2371" s="1260" t="s">
        <v>11164</v>
      </c>
      <c r="J2371" s="1259">
        <v>7430505</v>
      </c>
      <c r="K2371" s="1260" t="s">
        <v>11221</v>
      </c>
      <c r="L2371" s="1260" t="s">
        <v>11155</v>
      </c>
      <c r="M2371" s="1260" t="s">
        <v>2182</v>
      </c>
      <c r="N2371" s="1260" t="s">
        <v>24342</v>
      </c>
      <c r="O2371" s="1260" t="s">
        <v>24339</v>
      </c>
      <c r="P2371" s="1260" t="s">
        <v>24343</v>
      </c>
      <c r="Q2371" s="1260" t="s">
        <v>12131</v>
      </c>
      <c r="R2371" s="1260" t="s">
        <v>24344</v>
      </c>
      <c r="S2371" s="1259">
        <v>1</v>
      </c>
      <c r="T2371" s="1260" t="s">
        <v>24345</v>
      </c>
      <c r="U2371" s="1260" t="s">
        <v>12601</v>
      </c>
      <c r="V2371" s="1260" t="s">
        <v>13752</v>
      </c>
      <c r="W2371" s="1259">
        <v>0</v>
      </c>
      <c r="X2371" s="1259">
        <v>1007</v>
      </c>
      <c r="Y2371" s="1259">
        <v>0</v>
      </c>
    </row>
    <row r="2372" spans="1:25">
      <c r="A2372" s="1350">
        <v>11202000212</v>
      </c>
      <c r="B2372" s="1260"/>
      <c r="C2372" s="1260" t="s">
        <v>24346</v>
      </c>
      <c r="D2372" s="1260" t="s">
        <v>24347</v>
      </c>
      <c r="E2372" s="1260" t="s">
        <v>24348</v>
      </c>
      <c r="F2372" s="1260" t="s">
        <v>12594</v>
      </c>
      <c r="G2372" s="1260" t="s">
        <v>24349</v>
      </c>
      <c r="H2372" s="1260" t="s">
        <v>11153</v>
      </c>
      <c r="I2372" s="1260" t="s">
        <v>10976</v>
      </c>
      <c r="J2372" s="1259">
        <v>7430504</v>
      </c>
      <c r="K2372" s="1260" t="s">
        <v>11221</v>
      </c>
      <c r="L2372" s="1260" t="s">
        <v>11155</v>
      </c>
      <c r="M2372" s="1260" t="s">
        <v>2031</v>
      </c>
      <c r="N2372" s="1260" t="s">
        <v>24350</v>
      </c>
      <c r="O2372" s="1260" t="s">
        <v>24347</v>
      </c>
      <c r="P2372" s="1260"/>
      <c r="Q2372" s="1260"/>
      <c r="R2372" s="1260" t="s">
        <v>24351</v>
      </c>
      <c r="S2372" s="1259">
        <v>1</v>
      </c>
      <c r="T2372" s="1260"/>
      <c r="U2372" s="1260" t="s">
        <v>11396</v>
      </c>
      <c r="V2372" s="1260" t="s">
        <v>11737</v>
      </c>
      <c r="W2372" s="1259">
        <v>0</v>
      </c>
      <c r="X2372" s="1259">
        <v>1007</v>
      </c>
      <c r="Y2372" s="1259">
        <v>0</v>
      </c>
    </row>
    <row r="2373" spans="1:25">
      <c r="A2373" s="1350">
        <v>11202000211</v>
      </c>
      <c r="B2373" s="1260"/>
      <c r="C2373" s="1260" t="s">
        <v>24352</v>
      </c>
      <c r="D2373" s="1260" t="s">
        <v>24353</v>
      </c>
      <c r="E2373" s="1260" t="s">
        <v>11526</v>
      </c>
      <c r="F2373" s="1260" t="s">
        <v>11176</v>
      </c>
      <c r="G2373" s="1260" t="s">
        <v>24354</v>
      </c>
      <c r="H2373" s="1260" t="s">
        <v>11153</v>
      </c>
      <c r="I2373" s="1260" t="s">
        <v>11177</v>
      </c>
      <c r="J2373" s="1259">
        <v>7430503</v>
      </c>
      <c r="K2373" s="1260" t="s">
        <v>11221</v>
      </c>
      <c r="L2373" s="1260" t="s">
        <v>11155</v>
      </c>
      <c r="M2373" s="1260" t="s">
        <v>262</v>
      </c>
      <c r="N2373" s="1260"/>
      <c r="O2373" s="1260" t="s">
        <v>24353</v>
      </c>
      <c r="P2373" s="1260"/>
      <c r="Q2373" s="1260"/>
      <c r="R2373" s="1260"/>
      <c r="S2373" s="1259">
        <v>1</v>
      </c>
      <c r="T2373" s="1260"/>
      <c r="U2373" s="1260"/>
      <c r="V2373" s="1260"/>
      <c r="W2373" s="1259">
        <v>0</v>
      </c>
      <c r="X2373" s="1259">
        <v>1007</v>
      </c>
      <c r="Y2373" s="1259">
        <v>0</v>
      </c>
    </row>
    <row r="2374" spans="1:25">
      <c r="A2374" s="1350">
        <v>11202000210</v>
      </c>
      <c r="B2374" s="1260" t="s">
        <v>24355</v>
      </c>
      <c r="C2374" s="1260" t="s">
        <v>24356</v>
      </c>
      <c r="D2374" s="1260" t="s">
        <v>24357</v>
      </c>
      <c r="E2374" s="1260" t="s">
        <v>11203</v>
      </c>
      <c r="F2374" s="1260" t="s">
        <v>11176</v>
      </c>
      <c r="G2374" s="1260" t="s">
        <v>24358</v>
      </c>
      <c r="H2374" s="1260" t="s">
        <v>11153</v>
      </c>
      <c r="I2374" s="1260" t="s">
        <v>11177</v>
      </c>
      <c r="J2374" s="1259">
        <v>7430502</v>
      </c>
      <c r="K2374" s="1260" t="s">
        <v>11221</v>
      </c>
      <c r="L2374" s="1260" t="s">
        <v>11155</v>
      </c>
      <c r="M2374" s="1260" t="s">
        <v>2552</v>
      </c>
      <c r="N2374" s="1260" t="s">
        <v>24359</v>
      </c>
      <c r="O2374" s="1260" t="s">
        <v>24357</v>
      </c>
      <c r="P2374" s="1260" t="s">
        <v>24360</v>
      </c>
      <c r="Q2374" s="1260" t="s">
        <v>11411</v>
      </c>
      <c r="R2374" s="1260" t="s">
        <v>24361</v>
      </c>
      <c r="S2374" s="1259">
        <v>1</v>
      </c>
      <c r="T2374" s="1260" t="s">
        <v>24362</v>
      </c>
      <c r="U2374" s="1260" t="s">
        <v>11269</v>
      </c>
      <c r="V2374" s="1260" t="s">
        <v>15654</v>
      </c>
      <c r="W2374" s="1259">
        <v>0</v>
      </c>
      <c r="X2374" s="1259">
        <v>1007</v>
      </c>
      <c r="Y2374" s="1259">
        <v>0</v>
      </c>
    </row>
    <row r="2375" spans="1:25">
      <c r="A2375" s="1350">
        <v>11202000209</v>
      </c>
      <c r="B2375" s="1260"/>
      <c r="C2375" s="1260" t="s">
        <v>24363</v>
      </c>
      <c r="D2375" s="1260" t="s">
        <v>24364</v>
      </c>
      <c r="E2375" s="1260" t="s">
        <v>24365</v>
      </c>
      <c r="F2375" s="1260" t="s">
        <v>15199</v>
      </c>
      <c r="G2375" s="1260" t="s">
        <v>24366</v>
      </c>
      <c r="H2375" s="1260" t="s">
        <v>11153</v>
      </c>
      <c r="I2375" s="1260" t="s">
        <v>10976</v>
      </c>
      <c r="J2375" s="1259">
        <v>7430501</v>
      </c>
      <c r="K2375" s="1260" t="s">
        <v>11221</v>
      </c>
      <c r="L2375" s="1260" t="s">
        <v>11155</v>
      </c>
      <c r="M2375" s="1260" t="s">
        <v>2278</v>
      </c>
      <c r="N2375" s="1260" t="s">
        <v>24367</v>
      </c>
      <c r="O2375" s="1260" t="s">
        <v>24364</v>
      </c>
      <c r="P2375" s="1260"/>
      <c r="Q2375" s="1260"/>
      <c r="R2375" s="1260" t="s">
        <v>24368</v>
      </c>
      <c r="S2375" s="1259">
        <v>1</v>
      </c>
      <c r="T2375" s="1260"/>
      <c r="U2375" s="1260" t="s">
        <v>11231</v>
      </c>
      <c r="V2375" s="1260" t="s">
        <v>14282</v>
      </c>
      <c r="W2375" s="1259">
        <v>0</v>
      </c>
      <c r="X2375" s="1259">
        <v>1007</v>
      </c>
      <c r="Y2375" s="1259">
        <v>0</v>
      </c>
    </row>
    <row r="2376" spans="1:25">
      <c r="A2376" s="1350">
        <v>11202000208</v>
      </c>
      <c r="B2376" s="1260" t="s">
        <v>24369</v>
      </c>
      <c r="C2376" s="1260" t="s">
        <v>24363</v>
      </c>
      <c r="D2376" s="1260" t="s">
        <v>24370</v>
      </c>
      <c r="E2376" s="1260" t="s">
        <v>11190</v>
      </c>
      <c r="F2376" s="1260" t="s">
        <v>11510</v>
      </c>
      <c r="G2376" s="1260" t="s">
        <v>24371</v>
      </c>
      <c r="H2376" s="1260" t="s">
        <v>11153</v>
      </c>
      <c r="I2376" s="1260" t="s">
        <v>11512</v>
      </c>
      <c r="J2376" s="1259">
        <v>7430500</v>
      </c>
      <c r="K2376" s="1260" t="s">
        <v>11221</v>
      </c>
      <c r="L2376" s="1260" t="s">
        <v>11155</v>
      </c>
      <c r="M2376" s="1260" t="s">
        <v>1890</v>
      </c>
      <c r="N2376" s="1260" t="s">
        <v>24372</v>
      </c>
      <c r="O2376" s="1260" t="s">
        <v>24370</v>
      </c>
      <c r="P2376" s="1260" t="s">
        <v>24373</v>
      </c>
      <c r="Q2376" s="1260" t="s">
        <v>24374</v>
      </c>
      <c r="R2376" s="1260" t="s">
        <v>24373</v>
      </c>
      <c r="S2376" s="1259">
        <v>1</v>
      </c>
      <c r="T2376" s="1260" t="s">
        <v>24375</v>
      </c>
      <c r="U2376" s="1260" t="s">
        <v>18446</v>
      </c>
      <c r="V2376" s="1260" t="s">
        <v>24376</v>
      </c>
      <c r="W2376" s="1259">
        <v>0</v>
      </c>
      <c r="X2376" s="1259">
        <v>1007</v>
      </c>
      <c r="Y2376" s="1259">
        <v>0</v>
      </c>
    </row>
    <row r="2377" spans="1:25">
      <c r="A2377" s="1350">
        <v>11202000207</v>
      </c>
      <c r="B2377" s="1260"/>
      <c r="C2377" s="1260" t="s">
        <v>24377</v>
      </c>
      <c r="D2377" s="1260" t="s">
        <v>24378</v>
      </c>
      <c r="E2377" s="1260" t="s">
        <v>11151</v>
      </c>
      <c r="F2377" s="1260" t="s">
        <v>24340</v>
      </c>
      <c r="G2377" s="1260"/>
      <c r="H2377" s="1260" t="s">
        <v>11153</v>
      </c>
      <c r="I2377" s="1260" t="s">
        <v>11164</v>
      </c>
      <c r="J2377" s="1259">
        <v>7430499</v>
      </c>
      <c r="K2377" s="1260" t="s">
        <v>11221</v>
      </c>
      <c r="L2377" s="1260" t="s">
        <v>11275</v>
      </c>
      <c r="M2377" s="1260" t="s">
        <v>2152</v>
      </c>
      <c r="N2377" s="1260" t="s">
        <v>24379</v>
      </c>
      <c r="O2377" s="1260" t="s">
        <v>24378</v>
      </c>
      <c r="P2377" s="1260" t="s">
        <v>11192</v>
      </c>
      <c r="Q2377" s="1260" t="s">
        <v>11769</v>
      </c>
      <c r="R2377" s="1259">
        <v>8815513</v>
      </c>
      <c r="S2377" s="1259">
        <v>1</v>
      </c>
      <c r="T2377" s="1260" t="s">
        <v>24380</v>
      </c>
      <c r="U2377" s="1260" t="s">
        <v>11290</v>
      </c>
      <c r="V2377" s="1260" t="s">
        <v>14783</v>
      </c>
      <c r="W2377" s="1259">
        <v>0</v>
      </c>
      <c r="X2377" s="1259">
        <v>1007</v>
      </c>
      <c r="Y2377" s="1259">
        <v>2</v>
      </c>
    </row>
    <row r="2378" spans="1:25">
      <c r="A2378" s="1350">
        <v>11202000206</v>
      </c>
      <c r="B2378" s="1260"/>
      <c r="C2378" s="1260" t="s">
        <v>24381</v>
      </c>
      <c r="D2378" s="1260" t="s">
        <v>24382</v>
      </c>
      <c r="E2378" s="1260" t="s">
        <v>11774</v>
      </c>
      <c r="F2378" s="1260" t="s">
        <v>12594</v>
      </c>
      <c r="G2378" s="1260" t="s">
        <v>24383</v>
      </c>
      <c r="H2378" s="1260" t="s">
        <v>11153</v>
      </c>
      <c r="I2378" s="1260" t="s">
        <v>10976</v>
      </c>
      <c r="J2378" s="1259">
        <v>7430498</v>
      </c>
      <c r="K2378" s="1260" t="s">
        <v>11221</v>
      </c>
      <c r="L2378" s="1260" t="s">
        <v>11155</v>
      </c>
      <c r="M2378" s="1260" t="s">
        <v>2285</v>
      </c>
      <c r="N2378" s="1260" t="s">
        <v>24384</v>
      </c>
      <c r="O2378" s="1260" t="s">
        <v>24382</v>
      </c>
      <c r="P2378" s="1260"/>
      <c r="Q2378" s="1260"/>
      <c r="R2378" s="1260" t="s">
        <v>24385</v>
      </c>
      <c r="S2378" s="1259">
        <v>1</v>
      </c>
      <c r="T2378" s="1260"/>
      <c r="U2378" s="1260" t="s">
        <v>11231</v>
      </c>
      <c r="V2378" s="1260" t="s">
        <v>11969</v>
      </c>
      <c r="W2378" s="1259">
        <v>0</v>
      </c>
      <c r="X2378" s="1259">
        <v>1007</v>
      </c>
      <c r="Y2378" s="1259">
        <v>0</v>
      </c>
    </row>
    <row r="2379" spans="1:25">
      <c r="A2379" s="1350">
        <v>11202000205</v>
      </c>
      <c r="B2379" s="1260"/>
      <c r="C2379" s="1260" t="s">
        <v>24386</v>
      </c>
      <c r="D2379" s="1260" t="s">
        <v>24387</v>
      </c>
      <c r="E2379" s="1260" t="s">
        <v>11203</v>
      </c>
      <c r="F2379" s="1260" t="s">
        <v>24340</v>
      </c>
      <c r="G2379" s="1260" t="s">
        <v>24388</v>
      </c>
      <c r="H2379" s="1260" t="s">
        <v>11153</v>
      </c>
      <c r="I2379" s="1260" t="s">
        <v>11164</v>
      </c>
      <c r="J2379" s="1259">
        <v>7430497</v>
      </c>
      <c r="K2379" s="1260" t="s">
        <v>11221</v>
      </c>
      <c r="L2379" s="1260" t="s">
        <v>11385</v>
      </c>
      <c r="M2379" s="1260" t="s">
        <v>2152</v>
      </c>
      <c r="N2379" s="1260" t="s">
        <v>24379</v>
      </c>
      <c r="O2379" s="1260" t="s">
        <v>24387</v>
      </c>
      <c r="P2379" s="1260" t="s">
        <v>24389</v>
      </c>
      <c r="Q2379" s="1260" t="s">
        <v>24390</v>
      </c>
      <c r="R2379" s="1260" t="s">
        <v>24391</v>
      </c>
      <c r="S2379" s="1259">
        <v>1</v>
      </c>
      <c r="T2379" s="1260" t="s">
        <v>24392</v>
      </c>
      <c r="U2379" s="1260" t="s">
        <v>11290</v>
      </c>
      <c r="V2379" s="1260" t="s">
        <v>14783</v>
      </c>
      <c r="W2379" s="1259">
        <v>0</v>
      </c>
      <c r="X2379" s="1259">
        <v>1007</v>
      </c>
      <c r="Y2379" s="1259">
        <v>1</v>
      </c>
    </row>
    <row r="2380" spans="1:25">
      <c r="A2380" s="1350">
        <v>11202000204</v>
      </c>
      <c r="B2380" s="1260"/>
      <c r="C2380" s="1260" t="s">
        <v>24393</v>
      </c>
      <c r="D2380" s="1260" t="s">
        <v>24394</v>
      </c>
      <c r="E2380" s="1260" t="s">
        <v>11203</v>
      </c>
      <c r="F2380" s="1260" t="s">
        <v>11176</v>
      </c>
      <c r="G2380" s="1260" t="s">
        <v>24395</v>
      </c>
      <c r="H2380" s="1260" t="s">
        <v>11153</v>
      </c>
      <c r="I2380" s="1260" t="s">
        <v>11177</v>
      </c>
      <c r="J2380" s="1259">
        <v>7430496</v>
      </c>
      <c r="K2380" s="1260" t="s">
        <v>11221</v>
      </c>
      <c r="L2380" s="1260" t="s">
        <v>11155</v>
      </c>
      <c r="M2380" s="1260" t="s">
        <v>2141</v>
      </c>
      <c r="N2380" s="1260" t="s">
        <v>24396</v>
      </c>
      <c r="O2380" s="1260" t="s">
        <v>24394</v>
      </c>
      <c r="P2380" s="1259">
        <v>7583375</v>
      </c>
      <c r="Q2380" s="1260"/>
      <c r="R2380" s="1260" t="s">
        <v>24397</v>
      </c>
      <c r="S2380" s="1259">
        <v>1</v>
      </c>
      <c r="T2380" s="1260"/>
      <c r="U2380" s="1260" t="s">
        <v>11198</v>
      </c>
      <c r="V2380" s="1260" t="s">
        <v>11199</v>
      </c>
      <c r="W2380" s="1259">
        <v>0</v>
      </c>
      <c r="X2380" s="1259">
        <v>1007</v>
      </c>
      <c r="Y2380" s="1259">
        <v>0</v>
      </c>
    </row>
    <row r="2381" spans="1:25">
      <c r="A2381" s="1350">
        <v>11202000203</v>
      </c>
      <c r="B2381" s="1260"/>
      <c r="C2381" s="1260" t="s">
        <v>24398</v>
      </c>
      <c r="D2381" s="1260" t="s">
        <v>24399</v>
      </c>
      <c r="E2381" s="1260" t="s">
        <v>24400</v>
      </c>
      <c r="F2381" s="1260" t="s">
        <v>24212</v>
      </c>
      <c r="G2381" s="1260" t="s">
        <v>24401</v>
      </c>
      <c r="H2381" s="1260" t="s">
        <v>11153</v>
      </c>
      <c r="I2381" s="1260" t="s">
        <v>11243</v>
      </c>
      <c r="J2381" s="1259">
        <v>7430495</v>
      </c>
      <c r="K2381" s="1260" t="s">
        <v>11221</v>
      </c>
      <c r="L2381" s="1260" t="s">
        <v>11155</v>
      </c>
      <c r="M2381" s="1260" t="s">
        <v>262</v>
      </c>
      <c r="N2381" s="1260"/>
      <c r="O2381" s="1260" t="s">
        <v>24399</v>
      </c>
      <c r="P2381" s="1260"/>
      <c r="Q2381" s="1260"/>
      <c r="R2381" s="1260"/>
      <c r="S2381" s="1259">
        <v>1</v>
      </c>
      <c r="T2381" s="1260"/>
      <c r="U2381" s="1260"/>
      <c r="V2381" s="1260"/>
      <c r="W2381" s="1259">
        <v>0</v>
      </c>
      <c r="X2381" s="1259">
        <v>1007</v>
      </c>
      <c r="Y2381" s="1259">
        <v>0</v>
      </c>
    </row>
    <row r="2382" spans="1:25">
      <c r="A2382" s="1350">
        <v>11202000202</v>
      </c>
      <c r="B2382" s="1260"/>
      <c r="C2382" s="1260" t="s">
        <v>24398</v>
      </c>
      <c r="D2382" s="1260" t="s">
        <v>12472</v>
      </c>
      <c r="E2382" s="1260" t="s">
        <v>11353</v>
      </c>
      <c r="F2382" s="1260" t="s">
        <v>24402</v>
      </c>
      <c r="G2382" s="1260" t="s">
        <v>24403</v>
      </c>
      <c r="H2382" s="1260" t="s">
        <v>11153</v>
      </c>
      <c r="I2382" s="1260" t="s">
        <v>11243</v>
      </c>
      <c r="J2382" s="1259">
        <v>7430494</v>
      </c>
      <c r="K2382" s="1260" t="s">
        <v>11221</v>
      </c>
      <c r="L2382" s="1260" t="s">
        <v>11155</v>
      </c>
      <c r="M2382" s="1260" t="s">
        <v>262</v>
      </c>
      <c r="N2382" s="1260"/>
      <c r="O2382" s="1260" t="s">
        <v>12472</v>
      </c>
      <c r="P2382" s="1260"/>
      <c r="Q2382" s="1260"/>
      <c r="R2382" s="1260"/>
      <c r="S2382" s="1259">
        <v>1</v>
      </c>
      <c r="T2382" s="1260"/>
      <c r="U2382" s="1260"/>
      <c r="V2382" s="1260"/>
      <c r="W2382" s="1259">
        <v>0</v>
      </c>
      <c r="X2382" s="1259">
        <v>1007</v>
      </c>
      <c r="Y2382" s="1259">
        <v>0</v>
      </c>
    </row>
    <row r="2383" spans="1:25">
      <c r="A2383" s="1350">
        <v>11202000201</v>
      </c>
      <c r="B2383" s="1260" t="s">
        <v>24404</v>
      </c>
      <c r="C2383" s="1260" t="s">
        <v>24405</v>
      </c>
      <c r="D2383" s="1260" t="s">
        <v>24406</v>
      </c>
      <c r="E2383" s="1260" t="s">
        <v>11175</v>
      </c>
      <c r="F2383" s="1260" t="s">
        <v>15199</v>
      </c>
      <c r="G2383" s="1260" t="s">
        <v>24407</v>
      </c>
      <c r="H2383" s="1260" t="s">
        <v>11153</v>
      </c>
      <c r="I2383" s="1260" t="s">
        <v>10976</v>
      </c>
      <c r="J2383" s="1259">
        <v>7430493</v>
      </c>
      <c r="K2383" s="1260" t="s">
        <v>11221</v>
      </c>
      <c r="L2383" s="1260" t="s">
        <v>11155</v>
      </c>
      <c r="M2383" s="1260" t="s">
        <v>2536</v>
      </c>
      <c r="N2383" s="1260" t="s">
        <v>24408</v>
      </c>
      <c r="O2383" s="1260" t="s">
        <v>24406</v>
      </c>
      <c r="P2383" s="1260" t="s">
        <v>24409</v>
      </c>
      <c r="Q2383" s="1260" t="s">
        <v>11394</v>
      </c>
      <c r="R2383" s="1260" t="s">
        <v>24409</v>
      </c>
      <c r="S2383" s="1259">
        <v>1</v>
      </c>
      <c r="T2383" s="1260" t="s">
        <v>24410</v>
      </c>
      <c r="U2383" s="1260" t="s">
        <v>11158</v>
      </c>
      <c r="V2383" s="1260" t="s">
        <v>11565</v>
      </c>
      <c r="W2383" s="1259">
        <v>0</v>
      </c>
      <c r="X2383" s="1259">
        <v>1007</v>
      </c>
      <c r="Y2383" s="1259">
        <v>0</v>
      </c>
    </row>
    <row r="2384" spans="1:25">
      <c r="A2384" s="1350">
        <v>11202000200</v>
      </c>
      <c r="B2384" s="1260"/>
      <c r="C2384" s="1260" t="s">
        <v>24411</v>
      </c>
      <c r="D2384" s="1260" t="s">
        <v>24412</v>
      </c>
      <c r="E2384" s="1260" t="s">
        <v>18678</v>
      </c>
      <c r="F2384" s="1260" t="s">
        <v>20788</v>
      </c>
      <c r="G2384" s="1260" t="s">
        <v>24413</v>
      </c>
      <c r="H2384" s="1260" t="s">
        <v>11153</v>
      </c>
      <c r="I2384" s="1260" t="s">
        <v>11164</v>
      </c>
      <c r="J2384" s="1259">
        <v>7430492</v>
      </c>
      <c r="K2384" s="1260" t="s">
        <v>11221</v>
      </c>
      <c r="L2384" s="1260" t="s">
        <v>11155</v>
      </c>
      <c r="M2384" s="1260" t="s">
        <v>2095</v>
      </c>
      <c r="N2384" s="1260" t="s">
        <v>24414</v>
      </c>
      <c r="O2384" s="1260" t="s">
        <v>24412</v>
      </c>
      <c r="P2384" s="1260"/>
      <c r="Q2384" s="1260" t="s">
        <v>24415</v>
      </c>
      <c r="R2384" s="1259">
        <v>8343944</v>
      </c>
      <c r="S2384" s="1259">
        <v>1</v>
      </c>
      <c r="T2384" s="1260" t="s">
        <v>24416</v>
      </c>
      <c r="U2384" s="1260" t="s">
        <v>11921</v>
      </c>
      <c r="V2384" s="1260" t="s">
        <v>17491</v>
      </c>
      <c r="W2384" s="1259">
        <v>0</v>
      </c>
      <c r="X2384" s="1259">
        <v>1007</v>
      </c>
      <c r="Y2384" s="1259">
        <v>0</v>
      </c>
    </row>
    <row r="2385" spans="1:25">
      <c r="A2385" s="1350">
        <v>11202000199</v>
      </c>
      <c r="B2385" s="1260" t="s">
        <v>24417</v>
      </c>
      <c r="C2385" s="1260" t="s">
        <v>24418</v>
      </c>
      <c r="D2385" s="1260" t="s">
        <v>12888</v>
      </c>
      <c r="E2385" s="1260" t="s">
        <v>11190</v>
      </c>
      <c r="F2385" s="1260" t="s">
        <v>15163</v>
      </c>
      <c r="G2385" s="1260" t="s">
        <v>24419</v>
      </c>
      <c r="H2385" s="1260" t="s">
        <v>11153</v>
      </c>
      <c r="I2385" s="1260" t="s">
        <v>10976</v>
      </c>
      <c r="J2385" s="1259">
        <v>7430491</v>
      </c>
      <c r="K2385" s="1260" t="s">
        <v>11221</v>
      </c>
      <c r="L2385" s="1260" t="s">
        <v>11155</v>
      </c>
      <c r="M2385" s="1260" t="s">
        <v>262</v>
      </c>
      <c r="N2385" s="1260"/>
      <c r="O2385" s="1260" t="s">
        <v>12888</v>
      </c>
      <c r="P2385" s="1260"/>
      <c r="Q2385" s="1260"/>
      <c r="R2385" s="1260"/>
      <c r="S2385" s="1259">
        <v>1</v>
      </c>
      <c r="T2385" s="1260"/>
      <c r="U2385" s="1260"/>
      <c r="V2385" s="1260"/>
      <c r="W2385" s="1259">
        <v>0</v>
      </c>
      <c r="X2385" s="1259">
        <v>1007</v>
      </c>
      <c r="Y2385" s="1259">
        <v>0</v>
      </c>
    </row>
    <row r="2386" spans="1:25">
      <c r="A2386" s="1350">
        <v>11202000198</v>
      </c>
      <c r="B2386" s="1260" t="s">
        <v>24420</v>
      </c>
      <c r="C2386" s="1260" t="s">
        <v>24418</v>
      </c>
      <c r="D2386" s="1260" t="s">
        <v>24421</v>
      </c>
      <c r="E2386" s="1260" t="s">
        <v>11190</v>
      </c>
      <c r="F2386" s="1260" t="s">
        <v>15163</v>
      </c>
      <c r="G2386" s="1260" t="s">
        <v>24422</v>
      </c>
      <c r="H2386" s="1260" t="s">
        <v>11153</v>
      </c>
      <c r="I2386" s="1260" t="s">
        <v>10976</v>
      </c>
      <c r="J2386" s="1259">
        <v>7430490</v>
      </c>
      <c r="K2386" s="1260" t="s">
        <v>11221</v>
      </c>
      <c r="L2386" s="1260" t="s">
        <v>11155</v>
      </c>
      <c r="M2386" s="1260" t="s">
        <v>262</v>
      </c>
      <c r="N2386" s="1260"/>
      <c r="O2386" s="1260" t="s">
        <v>24421</v>
      </c>
      <c r="P2386" s="1260"/>
      <c r="Q2386" s="1260"/>
      <c r="R2386" s="1260"/>
      <c r="S2386" s="1259">
        <v>1</v>
      </c>
      <c r="T2386" s="1260"/>
      <c r="U2386" s="1260"/>
      <c r="V2386" s="1260"/>
      <c r="W2386" s="1259">
        <v>0</v>
      </c>
      <c r="X2386" s="1259">
        <v>1007</v>
      </c>
      <c r="Y2386" s="1259">
        <v>0</v>
      </c>
    </row>
    <row r="2387" spans="1:25">
      <c r="A2387" s="1350">
        <v>11202000197</v>
      </c>
      <c r="B2387" s="1260" t="s">
        <v>24423</v>
      </c>
      <c r="C2387" s="1260" t="s">
        <v>24301</v>
      </c>
      <c r="D2387" s="1260" t="s">
        <v>24424</v>
      </c>
      <c r="E2387" s="1260" t="s">
        <v>13190</v>
      </c>
      <c r="F2387" s="1260" t="s">
        <v>11176</v>
      </c>
      <c r="G2387" s="1260" t="s">
        <v>24425</v>
      </c>
      <c r="H2387" s="1260" t="s">
        <v>11153</v>
      </c>
      <c r="I2387" s="1260" t="s">
        <v>11177</v>
      </c>
      <c r="J2387" s="1259">
        <v>7430489</v>
      </c>
      <c r="K2387" s="1260" t="s">
        <v>11221</v>
      </c>
      <c r="L2387" s="1260" t="s">
        <v>11155</v>
      </c>
      <c r="M2387" s="1260" t="s">
        <v>2315</v>
      </c>
      <c r="N2387" s="1260" t="s">
        <v>24426</v>
      </c>
      <c r="O2387" s="1260" t="s">
        <v>24424</v>
      </c>
      <c r="P2387" s="1260" t="s">
        <v>24427</v>
      </c>
      <c r="Q2387" s="1260" t="s">
        <v>11223</v>
      </c>
      <c r="R2387" s="1260" t="s">
        <v>24428</v>
      </c>
      <c r="S2387" s="1259">
        <v>1</v>
      </c>
      <c r="T2387" s="1260" t="s">
        <v>24429</v>
      </c>
      <c r="U2387" s="1260" t="s">
        <v>11751</v>
      </c>
      <c r="V2387" s="1260" t="s">
        <v>24430</v>
      </c>
      <c r="W2387" s="1259">
        <v>0</v>
      </c>
      <c r="X2387" s="1259">
        <v>1007</v>
      </c>
      <c r="Y2387" s="1259">
        <v>0</v>
      </c>
    </row>
    <row r="2388" spans="1:25">
      <c r="A2388" s="1350">
        <v>11202000196</v>
      </c>
      <c r="B2388" s="1260" t="s">
        <v>24431</v>
      </c>
      <c r="C2388" s="1260" t="s">
        <v>24432</v>
      </c>
      <c r="D2388" s="1260" t="s">
        <v>24433</v>
      </c>
      <c r="E2388" s="1260" t="s">
        <v>11190</v>
      </c>
      <c r="F2388" s="1260" t="s">
        <v>15163</v>
      </c>
      <c r="G2388" s="1260" t="s">
        <v>24434</v>
      </c>
      <c r="H2388" s="1260" t="s">
        <v>11153</v>
      </c>
      <c r="I2388" s="1260" t="s">
        <v>10976</v>
      </c>
      <c r="J2388" s="1259">
        <v>7430488</v>
      </c>
      <c r="K2388" s="1260" t="s">
        <v>11221</v>
      </c>
      <c r="L2388" s="1260" t="s">
        <v>11155</v>
      </c>
      <c r="M2388" s="1260" t="s">
        <v>262</v>
      </c>
      <c r="N2388" s="1260"/>
      <c r="O2388" s="1260" t="s">
        <v>24433</v>
      </c>
      <c r="P2388" s="1260"/>
      <c r="Q2388" s="1260"/>
      <c r="R2388" s="1260"/>
      <c r="S2388" s="1259">
        <v>1</v>
      </c>
      <c r="T2388" s="1260"/>
      <c r="U2388" s="1260"/>
      <c r="V2388" s="1260"/>
      <c r="W2388" s="1259">
        <v>0</v>
      </c>
      <c r="X2388" s="1259">
        <v>1007</v>
      </c>
      <c r="Y2388" s="1259">
        <v>0</v>
      </c>
    </row>
    <row r="2389" spans="1:25">
      <c r="A2389" s="1350">
        <v>11202000195</v>
      </c>
      <c r="B2389" s="1260"/>
      <c r="C2389" s="1260" t="s">
        <v>24435</v>
      </c>
      <c r="D2389" s="1260" t="s">
        <v>24436</v>
      </c>
      <c r="E2389" s="1260" t="s">
        <v>11419</v>
      </c>
      <c r="F2389" s="1260" t="s">
        <v>24340</v>
      </c>
      <c r="G2389" s="1260" t="s">
        <v>24437</v>
      </c>
      <c r="H2389" s="1260" t="s">
        <v>11153</v>
      </c>
      <c r="I2389" s="1260" t="s">
        <v>11164</v>
      </c>
      <c r="J2389" s="1259">
        <v>7430487</v>
      </c>
      <c r="K2389" s="1260" t="s">
        <v>11221</v>
      </c>
      <c r="L2389" s="1260" t="s">
        <v>11155</v>
      </c>
      <c r="M2389" s="1260" t="s">
        <v>2259</v>
      </c>
      <c r="N2389" s="1260" t="s">
        <v>24438</v>
      </c>
      <c r="O2389" s="1260" t="s">
        <v>24436</v>
      </c>
      <c r="P2389" s="1260"/>
      <c r="Q2389" s="1260" t="s">
        <v>11830</v>
      </c>
      <c r="R2389" s="1260" t="s">
        <v>24439</v>
      </c>
      <c r="S2389" s="1259">
        <v>1</v>
      </c>
      <c r="T2389" s="1260"/>
      <c r="U2389" s="1260" t="s">
        <v>11209</v>
      </c>
      <c r="V2389" s="1260" t="s">
        <v>12112</v>
      </c>
      <c r="W2389" s="1259">
        <v>0</v>
      </c>
      <c r="X2389" s="1259">
        <v>1007</v>
      </c>
      <c r="Y2389" s="1259">
        <v>0</v>
      </c>
    </row>
    <row r="2390" spans="1:25">
      <c r="A2390" s="1350">
        <v>11202000194</v>
      </c>
      <c r="B2390" s="1260"/>
      <c r="C2390" s="1260" t="s">
        <v>24440</v>
      </c>
      <c r="D2390" s="1260" t="s">
        <v>24441</v>
      </c>
      <c r="E2390" s="1260" t="s">
        <v>11190</v>
      </c>
      <c r="F2390" s="1260" t="s">
        <v>11176</v>
      </c>
      <c r="G2390" s="1260" t="s">
        <v>24442</v>
      </c>
      <c r="H2390" s="1260" t="s">
        <v>11153</v>
      </c>
      <c r="I2390" s="1260" t="s">
        <v>11177</v>
      </c>
      <c r="J2390" s="1259">
        <v>7430486</v>
      </c>
      <c r="K2390" s="1260" t="s">
        <v>11221</v>
      </c>
      <c r="L2390" s="1260" t="s">
        <v>11155</v>
      </c>
      <c r="M2390" s="1260" t="s">
        <v>1606</v>
      </c>
      <c r="N2390" s="1260" t="s">
        <v>24443</v>
      </c>
      <c r="O2390" s="1260" t="s">
        <v>24441</v>
      </c>
      <c r="P2390" s="1260" t="s">
        <v>24444</v>
      </c>
      <c r="Q2390" s="1260"/>
      <c r="R2390" s="1260" t="s">
        <v>24445</v>
      </c>
      <c r="S2390" s="1259">
        <v>1</v>
      </c>
      <c r="T2390" s="1260"/>
      <c r="U2390" s="1260" t="s">
        <v>11182</v>
      </c>
      <c r="V2390" s="1260" t="s">
        <v>11183</v>
      </c>
      <c r="W2390" s="1259">
        <v>0</v>
      </c>
      <c r="X2390" s="1259">
        <v>1007</v>
      </c>
      <c r="Y2390" s="1259">
        <v>0</v>
      </c>
    </row>
    <row r="2391" spans="1:25">
      <c r="A2391" s="1350">
        <v>11202000193</v>
      </c>
      <c r="B2391" s="1260"/>
      <c r="C2391" s="1260" t="s">
        <v>24446</v>
      </c>
      <c r="D2391" s="1260" t="s">
        <v>24447</v>
      </c>
      <c r="E2391" s="1260" t="s">
        <v>11190</v>
      </c>
      <c r="F2391" s="1260" t="s">
        <v>15199</v>
      </c>
      <c r="G2391" s="1260" t="s">
        <v>24448</v>
      </c>
      <c r="H2391" s="1260" t="s">
        <v>11153</v>
      </c>
      <c r="I2391" s="1260" t="s">
        <v>10976</v>
      </c>
      <c r="J2391" s="1259">
        <v>7430485</v>
      </c>
      <c r="K2391" s="1260" t="s">
        <v>11375</v>
      </c>
      <c r="L2391" s="1260" t="s">
        <v>11155</v>
      </c>
      <c r="M2391" s="1260" t="s">
        <v>2278</v>
      </c>
      <c r="N2391" s="1260" t="s">
        <v>24449</v>
      </c>
      <c r="O2391" s="1260" t="s">
        <v>24447</v>
      </c>
      <c r="P2391" s="1260"/>
      <c r="Q2391" s="1260"/>
      <c r="R2391" s="1260" t="s">
        <v>24450</v>
      </c>
      <c r="S2391" s="1259">
        <v>1</v>
      </c>
      <c r="T2391" s="1260"/>
      <c r="U2391" s="1260" t="s">
        <v>11231</v>
      </c>
      <c r="V2391" s="1260" t="s">
        <v>13206</v>
      </c>
      <c r="W2391" s="1259">
        <v>0</v>
      </c>
      <c r="X2391" s="1259">
        <v>1008</v>
      </c>
      <c r="Y2391" s="1259">
        <v>0</v>
      </c>
    </row>
    <row r="2392" spans="1:25">
      <c r="A2392" s="1350">
        <v>11202000192</v>
      </c>
      <c r="B2392" s="1260"/>
      <c r="C2392" s="1260" t="s">
        <v>24446</v>
      </c>
      <c r="D2392" s="1260" t="s">
        <v>24451</v>
      </c>
      <c r="E2392" s="1260" t="s">
        <v>11190</v>
      </c>
      <c r="F2392" s="1260" t="s">
        <v>11176</v>
      </c>
      <c r="G2392" s="1260" t="s">
        <v>24452</v>
      </c>
      <c r="H2392" s="1260" t="s">
        <v>11153</v>
      </c>
      <c r="I2392" s="1260" t="s">
        <v>11177</v>
      </c>
      <c r="J2392" s="1259">
        <v>7430484</v>
      </c>
      <c r="K2392" s="1260" t="s">
        <v>11221</v>
      </c>
      <c r="L2392" s="1260" t="s">
        <v>11155</v>
      </c>
      <c r="M2392" s="1260" t="s">
        <v>1606</v>
      </c>
      <c r="N2392" s="1260" t="s">
        <v>24453</v>
      </c>
      <c r="O2392" s="1260" t="s">
        <v>24451</v>
      </c>
      <c r="P2392" s="1260" t="s">
        <v>24454</v>
      </c>
      <c r="Q2392" s="1260"/>
      <c r="R2392" s="1260" t="s">
        <v>24455</v>
      </c>
      <c r="S2392" s="1259">
        <v>1</v>
      </c>
      <c r="T2392" s="1260"/>
      <c r="U2392" s="1260" t="s">
        <v>11158</v>
      </c>
      <c r="V2392" s="1260" t="s">
        <v>11263</v>
      </c>
      <c r="W2392" s="1259">
        <v>0</v>
      </c>
      <c r="X2392" s="1259">
        <v>1007</v>
      </c>
      <c r="Y2392" s="1259">
        <v>0</v>
      </c>
    </row>
    <row r="2393" spans="1:25">
      <c r="A2393" s="1350">
        <v>11202000191</v>
      </c>
      <c r="B2393" s="1260"/>
      <c r="C2393" s="1260" t="s">
        <v>24456</v>
      </c>
      <c r="D2393" s="1260" t="s">
        <v>24457</v>
      </c>
      <c r="E2393" s="1260" t="s">
        <v>11526</v>
      </c>
      <c r="F2393" s="1260" t="s">
        <v>11176</v>
      </c>
      <c r="G2393" s="1260" t="s">
        <v>24458</v>
      </c>
      <c r="H2393" s="1260" t="s">
        <v>11153</v>
      </c>
      <c r="I2393" s="1260" t="s">
        <v>11177</v>
      </c>
      <c r="J2393" s="1259">
        <v>7430483</v>
      </c>
      <c r="K2393" s="1260" t="s">
        <v>11221</v>
      </c>
      <c r="L2393" s="1260" t="s">
        <v>11155</v>
      </c>
      <c r="M2393" s="1260" t="s">
        <v>1273</v>
      </c>
      <c r="N2393" s="1260" t="s">
        <v>4228</v>
      </c>
      <c r="O2393" s="1260" t="s">
        <v>24457</v>
      </c>
      <c r="P2393" s="1260" t="s">
        <v>24459</v>
      </c>
      <c r="Q2393" s="1260"/>
      <c r="R2393" s="1260" t="s">
        <v>24459</v>
      </c>
      <c r="S2393" s="1259">
        <v>1</v>
      </c>
      <c r="T2393" s="1260"/>
      <c r="U2393" s="1260" t="s">
        <v>11193</v>
      </c>
      <c r="V2393" s="1260" t="s">
        <v>11194</v>
      </c>
      <c r="W2393" s="1259">
        <v>0</v>
      </c>
      <c r="X2393" s="1259">
        <v>1007</v>
      </c>
      <c r="Y2393" s="1259">
        <v>0</v>
      </c>
    </row>
    <row r="2394" spans="1:25">
      <c r="A2394" s="1350">
        <v>11202000190</v>
      </c>
      <c r="B2394" s="1260"/>
      <c r="C2394" s="1260" t="s">
        <v>24460</v>
      </c>
      <c r="D2394" s="1260" t="s">
        <v>24461</v>
      </c>
      <c r="E2394" s="1260" t="s">
        <v>11190</v>
      </c>
      <c r="F2394" s="1260" t="s">
        <v>11176</v>
      </c>
      <c r="G2394" s="1260" t="s">
        <v>24462</v>
      </c>
      <c r="H2394" s="1260" t="s">
        <v>11153</v>
      </c>
      <c r="I2394" s="1260" t="s">
        <v>11177</v>
      </c>
      <c r="J2394" s="1259">
        <v>7430482</v>
      </c>
      <c r="K2394" s="1260" t="s">
        <v>11221</v>
      </c>
      <c r="L2394" s="1260" t="s">
        <v>11155</v>
      </c>
      <c r="M2394" s="1260" t="s">
        <v>2579</v>
      </c>
      <c r="N2394" s="1260" t="s">
        <v>24463</v>
      </c>
      <c r="O2394" s="1260" t="s">
        <v>24461</v>
      </c>
      <c r="P2394" s="1260" t="s">
        <v>24464</v>
      </c>
      <c r="Q2394" s="1260"/>
      <c r="R2394" s="1260" t="s">
        <v>24464</v>
      </c>
      <c r="S2394" s="1259">
        <v>1</v>
      </c>
      <c r="T2394" s="1260"/>
      <c r="U2394" s="1260" t="s">
        <v>11209</v>
      </c>
      <c r="V2394" s="1260" t="s">
        <v>15053</v>
      </c>
      <c r="W2394" s="1259">
        <v>0</v>
      </c>
      <c r="X2394" s="1259">
        <v>1007</v>
      </c>
      <c r="Y2394" s="1259">
        <v>0</v>
      </c>
    </row>
    <row r="2395" spans="1:25">
      <c r="A2395" s="1350">
        <v>11202000189</v>
      </c>
      <c r="B2395" s="1260"/>
      <c r="C2395" s="1260" t="s">
        <v>24465</v>
      </c>
      <c r="D2395" s="1260" t="s">
        <v>24466</v>
      </c>
      <c r="E2395" s="1260" t="s">
        <v>11190</v>
      </c>
      <c r="F2395" s="1260" t="s">
        <v>11176</v>
      </c>
      <c r="G2395" s="1260" t="s">
        <v>24467</v>
      </c>
      <c r="H2395" s="1260" t="s">
        <v>11153</v>
      </c>
      <c r="I2395" s="1260" t="s">
        <v>11177</v>
      </c>
      <c r="J2395" s="1259">
        <v>7430481</v>
      </c>
      <c r="K2395" s="1260" t="s">
        <v>11221</v>
      </c>
      <c r="L2395" s="1260" t="s">
        <v>11155</v>
      </c>
      <c r="M2395" s="1260" t="s">
        <v>2128</v>
      </c>
      <c r="N2395" s="1260" t="s">
        <v>24468</v>
      </c>
      <c r="O2395" s="1260" t="s">
        <v>24466</v>
      </c>
      <c r="P2395" s="1260"/>
      <c r="Q2395" s="1260"/>
      <c r="R2395" s="1260" t="s">
        <v>24469</v>
      </c>
      <c r="S2395" s="1259">
        <v>1</v>
      </c>
      <c r="T2395" s="1260"/>
      <c r="U2395" s="1260" t="s">
        <v>11198</v>
      </c>
      <c r="V2395" s="1260" t="s">
        <v>11199</v>
      </c>
      <c r="W2395" s="1259">
        <v>0</v>
      </c>
      <c r="X2395" s="1259">
        <v>1007</v>
      </c>
      <c r="Y2395" s="1259">
        <v>0</v>
      </c>
    </row>
    <row r="2396" spans="1:25">
      <c r="A2396" s="1350">
        <v>11202000188</v>
      </c>
      <c r="B2396" s="1260"/>
      <c r="C2396" s="1260" t="s">
        <v>24470</v>
      </c>
      <c r="D2396" s="1260" t="s">
        <v>24471</v>
      </c>
      <c r="E2396" s="1260" t="s">
        <v>11400</v>
      </c>
      <c r="F2396" s="1260" t="s">
        <v>24472</v>
      </c>
      <c r="G2396" s="1260" t="s">
        <v>24473</v>
      </c>
      <c r="H2396" s="1260" t="s">
        <v>11153</v>
      </c>
      <c r="I2396" s="1260" t="s">
        <v>11164</v>
      </c>
      <c r="J2396" s="1259">
        <v>7430480</v>
      </c>
      <c r="K2396" s="1260" t="s">
        <v>11221</v>
      </c>
      <c r="L2396" s="1260" t="s">
        <v>11155</v>
      </c>
      <c r="M2396" s="1260" t="s">
        <v>2559</v>
      </c>
      <c r="N2396" s="1260" t="s">
        <v>24474</v>
      </c>
      <c r="O2396" s="1260" t="s">
        <v>24471</v>
      </c>
      <c r="P2396" s="1260"/>
      <c r="Q2396" s="1260"/>
      <c r="R2396" s="1260"/>
      <c r="S2396" s="1259">
        <v>1</v>
      </c>
      <c r="T2396" s="1260" t="s">
        <v>24475</v>
      </c>
      <c r="U2396" s="1260" t="s">
        <v>11921</v>
      </c>
      <c r="V2396" s="1260" t="s">
        <v>21967</v>
      </c>
      <c r="W2396" s="1259">
        <v>0</v>
      </c>
      <c r="X2396" s="1259">
        <v>1007</v>
      </c>
      <c r="Y2396" s="1259">
        <v>0</v>
      </c>
    </row>
    <row r="2397" spans="1:25">
      <c r="A2397" s="1350">
        <v>11202000187</v>
      </c>
      <c r="B2397" s="1260" t="s">
        <v>24476</v>
      </c>
      <c r="C2397" s="1260" t="s">
        <v>24470</v>
      </c>
      <c r="D2397" s="1260" t="s">
        <v>24477</v>
      </c>
      <c r="E2397" s="1260" t="s">
        <v>11175</v>
      </c>
      <c r="F2397" s="1260" t="s">
        <v>13025</v>
      </c>
      <c r="G2397" s="1260" t="s">
        <v>24478</v>
      </c>
      <c r="H2397" s="1260" t="s">
        <v>11153</v>
      </c>
      <c r="I2397" s="1260" t="s">
        <v>13027</v>
      </c>
      <c r="J2397" s="1259">
        <v>7430479</v>
      </c>
      <c r="K2397" s="1260" t="s">
        <v>11221</v>
      </c>
      <c r="L2397" s="1260" t="s">
        <v>11155</v>
      </c>
      <c r="M2397" s="1260" t="s">
        <v>1223</v>
      </c>
      <c r="N2397" s="1260" t="s">
        <v>24479</v>
      </c>
      <c r="O2397" s="1260" t="s">
        <v>24477</v>
      </c>
      <c r="P2397" s="1260" t="s">
        <v>24480</v>
      </c>
      <c r="Q2397" s="1260" t="s">
        <v>11795</v>
      </c>
      <c r="R2397" s="1260" t="s">
        <v>24480</v>
      </c>
      <c r="S2397" s="1259">
        <v>1</v>
      </c>
      <c r="T2397" s="1260" t="s">
        <v>24481</v>
      </c>
      <c r="U2397" s="1260" t="s">
        <v>11256</v>
      </c>
      <c r="V2397" s="1260" t="s">
        <v>24482</v>
      </c>
      <c r="W2397" s="1259">
        <v>0</v>
      </c>
      <c r="X2397" s="1259">
        <v>1007</v>
      </c>
      <c r="Y2397" s="1259">
        <v>0</v>
      </c>
    </row>
    <row r="2398" spans="1:25">
      <c r="A2398" s="1350">
        <v>11202000186</v>
      </c>
      <c r="B2398" s="1260"/>
      <c r="C2398" s="1260" t="s">
        <v>24483</v>
      </c>
      <c r="D2398" s="1260" t="s">
        <v>24484</v>
      </c>
      <c r="E2398" s="1260" t="s">
        <v>11509</v>
      </c>
      <c r="F2398" s="1260" t="s">
        <v>12594</v>
      </c>
      <c r="G2398" s="1260" t="s">
        <v>24485</v>
      </c>
      <c r="H2398" s="1260" t="s">
        <v>11153</v>
      </c>
      <c r="I2398" s="1260" t="s">
        <v>10976</v>
      </c>
      <c r="J2398" s="1259">
        <v>7430478</v>
      </c>
      <c r="K2398" s="1260" t="s">
        <v>11221</v>
      </c>
      <c r="L2398" s="1260" t="s">
        <v>11155</v>
      </c>
      <c r="M2398" s="1260" t="s">
        <v>2034</v>
      </c>
      <c r="N2398" s="1260" t="s">
        <v>24486</v>
      </c>
      <c r="O2398" s="1260" t="s">
        <v>24484</v>
      </c>
      <c r="P2398" s="1260"/>
      <c r="Q2398" s="1260"/>
      <c r="R2398" s="1260" t="s">
        <v>24487</v>
      </c>
      <c r="S2398" s="1259">
        <v>1</v>
      </c>
      <c r="T2398" s="1260"/>
      <c r="U2398" s="1260" t="s">
        <v>11396</v>
      </c>
      <c r="V2398" s="1260" t="s">
        <v>11645</v>
      </c>
      <c r="W2398" s="1259">
        <v>0</v>
      </c>
      <c r="X2398" s="1259">
        <v>1007</v>
      </c>
      <c r="Y2398" s="1259">
        <v>0</v>
      </c>
    </row>
    <row r="2399" spans="1:25">
      <c r="A2399" s="1350">
        <v>11202000185</v>
      </c>
      <c r="B2399" s="1260"/>
      <c r="C2399" s="1260" t="s">
        <v>24488</v>
      </c>
      <c r="D2399" s="1260" t="s">
        <v>24489</v>
      </c>
      <c r="E2399" s="1260" t="s">
        <v>18678</v>
      </c>
      <c r="F2399" s="1260" t="s">
        <v>24490</v>
      </c>
      <c r="G2399" s="1260" t="s">
        <v>24491</v>
      </c>
      <c r="H2399" s="1260" t="s">
        <v>11153</v>
      </c>
      <c r="I2399" s="1260" t="s">
        <v>11164</v>
      </c>
      <c r="J2399" s="1259">
        <v>7430477</v>
      </c>
      <c r="K2399" s="1260" t="s">
        <v>11221</v>
      </c>
      <c r="L2399" s="1260" t="s">
        <v>11155</v>
      </c>
      <c r="M2399" s="1260" t="s">
        <v>1653</v>
      </c>
      <c r="N2399" s="1260" t="s">
        <v>24492</v>
      </c>
      <c r="O2399" s="1260" t="s">
        <v>24489</v>
      </c>
      <c r="P2399" s="1259">
        <v>8329175</v>
      </c>
      <c r="Q2399" s="1260"/>
      <c r="R2399" s="1260"/>
      <c r="S2399" s="1259">
        <v>1</v>
      </c>
      <c r="T2399" s="1260"/>
      <c r="U2399" s="1260" t="s">
        <v>11921</v>
      </c>
      <c r="V2399" s="1260" t="s">
        <v>16003</v>
      </c>
      <c r="W2399" s="1259">
        <v>0</v>
      </c>
      <c r="X2399" s="1259">
        <v>1007</v>
      </c>
      <c r="Y2399" s="1259">
        <v>0</v>
      </c>
    </row>
    <row r="2400" spans="1:25">
      <c r="A2400" s="1350">
        <v>11202000184</v>
      </c>
      <c r="B2400" s="1260"/>
      <c r="C2400" s="1260" t="s">
        <v>24493</v>
      </c>
      <c r="D2400" s="1260" t="s">
        <v>24494</v>
      </c>
      <c r="E2400" s="1260" t="s">
        <v>11426</v>
      </c>
      <c r="F2400" s="1260" t="s">
        <v>16927</v>
      </c>
      <c r="G2400" s="1260" t="s">
        <v>24495</v>
      </c>
      <c r="H2400" s="1260" t="s">
        <v>11153</v>
      </c>
      <c r="I2400" s="1260" t="s">
        <v>11164</v>
      </c>
      <c r="J2400" s="1259">
        <v>7430476</v>
      </c>
      <c r="K2400" s="1260" t="s">
        <v>11221</v>
      </c>
      <c r="L2400" s="1260" t="s">
        <v>11155</v>
      </c>
      <c r="M2400" s="1260" t="s">
        <v>2438</v>
      </c>
      <c r="N2400" s="1260" t="s">
        <v>24496</v>
      </c>
      <c r="O2400" s="1260" t="s">
        <v>24494</v>
      </c>
      <c r="P2400" s="1260"/>
      <c r="Q2400" s="1260"/>
      <c r="R2400" s="1260"/>
      <c r="S2400" s="1259">
        <v>1</v>
      </c>
      <c r="T2400" s="1260"/>
      <c r="U2400" s="1260" t="s">
        <v>11405</v>
      </c>
      <c r="V2400" s="1260" t="s">
        <v>11429</v>
      </c>
      <c r="W2400" s="1259">
        <v>0</v>
      </c>
      <c r="X2400" s="1259">
        <v>1007</v>
      </c>
      <c r="Y2400" s="1259">
        <v>0</v>
      </c>
    </row>
    <row r="2401" spans="1:25">
      <c r="A2401" s="1350">
        <v>11202000183</v>
      </c>
      <c r="B2401" s="1260"/>
      <c r="C2401" s="1260" t="s">
        <v>24497</v>
      </c>
      <c r="D2401" s="1260" t="s">
        <v>24498</v>
      </c>
      <c r="E2401" s="1260" t="s">
        <v>11419</v>
      </c>
      <c r="F2401" s="1260" t="s">
        <v>17988</v>
      </c>
      <c r="G2401" s="1260" t="s">
        <v>24499</v>
      </c>
      <c r="H2401" s="1260" t="s">
        <v>11153</v>
      </c>
      <c r="I2401" s="1260" t="s">
        <v>11164</v>
      </c>
      <c r="J2401" s="1259">
        <v>7430475</v>
      </c>
      <c r="K2401" s="1260" t="s">
        <v>11221</v>
      </c>
      <c r="L2401" s="1260" t="s">
        <v>11155</v>
      </c>
      <c r="M2401" s="1260" t="s">
        <v>1902</v>
      </c>
      <c r="N2401" s="1260" t="s">
        <v>24500</v>
      </c>
      <c r="O2401" s="1260" t="s">
        <v>24498</v>
      </c>
      <c r="P2401" s="1260"/>
      <c r="Q2401" s="1260"/>
      <c r="R2401" s="1260"/>
      <c r="S2401" s="1259">
        <v>1</v>
      </c>
      <c r="T2401" s="1260"/>
      <c r="U2401" s="1260" t="s">
        <v>11405</v>
      </c>
      <c r="V2401" s="1260" t="s">
        <v>24501</v>
      </c>
      <c r="W2401" s="1259">
        <v>0</v>
      </c>
      <c r="X2401" s="1259">
        <v>1007</v>
      </c>
      <c r="Y2401" s="1259">
        <v>0</v>
      </c>
    </row>
    <row r="2402" spans="1:25">
      <c r="A2402" s="1350">
        <v>11202000182</v>
      </c>
      <c r="B2402" s="1260"/>
      <c r="C2402" s="1260" t="s">
        <v>24502</v>
      </c>
      <c r="D2402" s="1260" t="s">
        <v>24503</v>
      </c>
      <c r="E2402" s="1260" t="s">
        <v>11353</v>
      </c>
      <c r="F2402" s="1260" t="s">
        <v>22019</v>
      </c>
      <c r="G2402" s="1260" t="s">
        <v>24504</v>
      </c>
      <c r="H2402" s="1260" t="s">
        <v>11153</v>
      </c>
      <c r="I2402" s="1260" t="s">
        <v>10976</v>
      </c>
      <c r="J2402" s="1259">
        <v>7430474</v>
      </c>
      <c r="K2402" s="1260" t="s">
        <v>11221</v>
      </c>
      <c r="L2402" s="1260" t="s">
        <v>11155</v>
      </c>
      <c r="M2402" s="1260" t="s">
        <v>262</v>
      </c>
      <c r="N2402" s="1260"/>
      <c r="O2402" s="1260" t="s">
        <v>24503</v>
      </c>
      <c r="P2402" s="1260"/>
      <c r="Q2402" s="1260"/>
      <c r="R2402" s="1260"/>
      <c r="S2402" s="1259">
        <v>1</v>
      </c>
      <c r="T2402" s="1260"/>
      <c r="U2402" s="1260"/>
      <c r="V2402" s="1260"/>
      <c r="W2402" s="1259">
        <v>0</v>
      </c>
      <c r="X2402" s="1259">
        <v>1007</v>
      </c>
      <c r="Y2402" s="1259">
        <v>0</v>
      </c>
    </row>
    <row r="2403" spans="1:25">
      <c r="A2403" s="1350">
        <v>11202000181</v>
      </c>
      <c r="B2403" s="1260"/>
      <c r="C2403" s="1260" t="s">
        <v>24505</v>
      </c>
      <c r="D2403" s="1260" t="s">
        <v>24506</v>
      </c>
      <c r="E2403" s="1260" t="s">
        <v>11353</v>
      </c>
      <c r="F2403" s="1260" t="s">
        <v>24507</v>
      </c>
      <c r="G2403" s="1260" t="s">
        <v>24508</v>
      </c>
      <c r="H2403" s="1260" t="s">
        <v>11153</v>
      </c>
      <c r="I2403" s="1260" t="s">
        <v>10976</v>
      </c>
      <c r="J2403" s="1259">
        <v>7430473</v>
      </c>
      <c r="K2403" s="1260" t="s">
        <v>11221</v>
      </c>
      <c r="L2403" s="1260" t="s">
        <v>11155</v>
      </c>
      <c r="M2403" s="1260" t="s">
        <v>262</v>
      </c>
      <c r="N2403" s="1260"/>
      <c r="O2403" s="1260" t="s">
        <v>24506</v>
      </c>
      <c r="P2403" s="1260"/>
      <c r="Q2403" s="1260"/>
      <c r="R2403" s="1260"/>
      <c r="S2403" s="1259">
        <v>1</v>
      </c>
      <c r="T2403" s="1260"/>
      <c r="U2403" s="1260"/>
      <c r="V2403" s="1260"/>
      <c r="W2403" s="1259">
        <v>0</v>
      </c>
      <c r="X2403" s="1259">
        <v>1007</v>
      </c>
      <c r="Y2403" s="1259">
        <v>0</v>
      </c>
    </row>
    <row r="2404" spans="1:25">
      <c r="A2404" s="1350">
        <v>11202000180</v>
      </c>
      <c r="B2404" s="1260"/>
      <c r="C2404" s="1260" t="s">
        <v>24509</v>
      </c>
      <c r="D2404" s="1260" t="s">
        <v>24510</v>
      </c>
      <c r="E2404" s="1260" t="s">
        <v>11353</v>
      </c>
      <c r="F2404" s="1260" t="s">
        <v>11976</v>
      </c>
      <c r="G2404" s="1260" t="s">
        <v>24511</v>
      </c>
      <c r="H2404" s="1260" t="s">
        <v>11153</v>
      </c>
      <c r="I2404" s="1260" t="s">
        <v>10976</v>
      </c>
      <c r="J2404" s="1259">
        <v>7430472</v>
      </c>
      <c r="K2404" s="1260" t="s">
        <v>11221</v>
      </c>
      <c r="L2404" s="1260" t="s">
        <v>11155</v>
      </c>
      <c r="M2404" s="1260" t="s">
        <v>262</v>
      </c>
      <c r="N2404" s="1260"/>
      <c r="O2404" s="1260" t="s">
        <v>24510</v>
      </c>
      <c r="P2404" s="1260"/>
      <c r="Q2404" s="1260"/>
      <c r="R2404" s="1260"/>
      <c r="S2404" s="1259">
        <v>1</v>
      </c>
      <c r="T2404" s="1260"/>
      <c r="U2404" s="1260"/>
      <c r="V2404" s="1260"/>
      <c r="W2404" s="1259">
        <v>0</v>
      </c>
      <c r="X2404" s="1259">
        <v>1007</v>
      </c>
      <c r="Y2404" s="1259">
        <v>0</v>
      </c>
    </row>
    <row r="2405" spans="1:25">
      <c r="A2405" s="1350">
        <v>11202000179</v>
      </c>
      <c r="B2405" s="1260"/>
      <c r="C2405" s="1260" t="s">
        <v>24512</v>
      </c>
      <c r="D2405" s="1260" t="s">
        <v>24513</v>
      </c>
      <c r="E2405" s="1260" t="s">
        <v>11353</v>
      </c>
      <c r="F2405" s="1260" t="s">
        <v>24514</v>
      </c>
      <c r="G2405" s="1260" t="s">
        <v>24515</v>
      </c>
      <c r="H2405" s="1260" t="s">
        <v>11153</v>
      </c>
      <c r="I2405" s="1260" t="s">
        <v>10976</v>
      </c>
      <c r="J2405" s="1259">
        <v>7430471</v>
      </c>
      <c r="K2405" s="1260" t="s">
        <v>11221</v>
      </c>
      <c r="L2405" s="1260" t="s">
        <v>11155</v>
      </c>
      <c r="M2405" s="1260" t="s">
        <v>262</v>
      </c>
      <c r="N2405" s="1260"/>
      <c r="O2405" s="1260" t="s">
        <v>24513</v>
      </c>
      <c r="P2405" s="1260"/>
      <c r="Q2405" s="1260"/>
      <c r="R2405" s="1260"/>
      <c r="S2405" s="1259">
        <v>1</v>
      </c>
      <c r="T2405" s="1260"/>
      <c r="U2405" s="1260"/>
      <c r="V2405" s="1260"/>
      <c r="W2405" s="1259">
        <v>0</v>
      </c>
      <c r="X2405" s="1259">
        <v>1007</v>
      </c>
      <c r="Y2405" s="1259">
        <v>0</v>
      </c>
    </row>
    <row r="2406" spans="1:25">
      <c r="A2406" s="1350">
        <v>11202000178</v>
      </c>
      <c r="B2406" s="1260"/>
      <c r="C2406" s="1260" t="s">
        <v>24516</v>
      </c>
      <c r="D2406" s="1260" t="s">
        <v>24517</v>
      </c>
      <c r="E2406" s="1260" t="s">
        <v>11190</v>
      </c>
      <c r="F2406" s="1260" t="s">
        <v>11440</v>
      </c>
      <c r="G2406" s="1260" t="s">
        <v>24518</v>
      </c>
      <c r="H2406" s="1260" t="s">
        <v>11153</v>
      </c>
      <c r="I2406" s="1260" t="s">
        <v>11177</v>
      </c>
      <c r="J2406" s="1259">
        <v>7430470</v>
      </c>
      <c r="K2406" s="1260" t="s">
        <v>11221</v>
      </c>
      <c r="L2406" s="1260" t="s">
        <v>11155</v>
      </c>
      <c r="M2406" s="1260" t="s">
        <v>1295</v>
      </c>
      <c r="N2406" s="1260" t="s">
        <v>24519</v>
      </c>
      <c r="O2406" s="1260" t="s">
        <v>24517</v>
      </c>
      <c r="P2406" s="1260" t="s">
        <v>24520</v>
      </c>
      <c r="Q2406" s="1260"/>
      <c r="R2406" s="1260" t="s">
        <v>24521</v>
      </c>
      <c r="S2406" s="1259">
        <v>1</v>
      </c>
      <c r="T2406" s="1260"/>
      <c r="U2406" s="1260" t="s">
        <v>11158</v>
      </c>
      <c r="V2406" s="1260" t="s">
        <v>11263</v>
      </c>
      <c r="W2406" s="1259">
        <v>0</v>
      </c>
      <c r="X2406" s="1259">
        <v>1007</v>
      </c>
      <c r="Y2406" s="1259">
        <v>0</v>
      </c>
    </row>
    <row r="2407" spans="1:25">
      <c r="A2407" s="1350">
        <v>11202000177</v>
      </c>
      <c r="B2407" s="1260"/>
      <c r="C2407" s="1260" t="s">
        <v>24522</v>
      </c>
      <c r="D2407" s="1260" t="s">
        <v>24523</v>
      </c>
      <c r="E2407" s="1260" t="s">
        <v>11353</v>
      </c>
      <c r="F2407" s="1260" t="s">
        <v>11934</v>
      </c>
      <c r="G2407" s="1260" t="s">
        <v>24524</v>
      </c>
      <c r="H2407" s="1260" t="s">
        <v>11153</v>
      </c>
      <c r="I2407" s="1260" t="s">
        <v>11243</v>
      </c>
      <c r="J2407" s="1259">
        <v>7430469</v>
      </c>
      <c r="K2407" s="1260" t="s">
        <v>11221</v>
      </c>
      <c r="L2407" s="1260" t="s">
        <v>11155</v>
      </c>
      <c r="M2407" s="1260" t="s">
        <v>262</v>
      </c>
      <c r="N2407" s="1260"/>
      <c r="O2407" s="1260" t="s">
        <v>24523</v>
      </c>
      <c r="P2407" s="1260"/>
      <c r="Q2407" s="1260" t="s">
        <v>11450</v>
      </c>
      <c r="R2407" s="1260"/>
      <c r="S2407" s="1259">
        <v>1</v>
      </c>
      <c r="T2407" s="1260"/>
      <c r="U2407" s="1260"/>
      <c r="V2407" s="1260"/>
      <c r="W2407" s="1259">
        <v>0</v>
      </c>
      <c r="X2407" s="1259">
        <v>1007</v>
      </c>
      <c r="Y2407" s="1259">
        <v>0</v>
      </c>
    </row>
    <row r="2408" spans="1:25">
      <c r="A2408" s="1350">
        <v>11202000176</v>
      </c>
      <c r="B2408" s="1260"/>
      <c r="C2408" s="1260" t="s">
        <v>24525</v>
      </c>
      <c r="D2408" s="1260" t="s">
        <v>24526</v>
      </c>
      <c r="E2408" s="1260" t="s">
        <v>11353</v>
      </c>
      <c r="F2408" s="1260" t="s">
        <v>24527</v>
      </c>
      <c r="G2408" s="1260" t="s">
        <v>24528</v>
      </c>
      <c r="H2408" s="1260" t="s">
        <v>11153</v>
      </c>
      <c r="I2408" s="1260" t="s">
        <v>11243</v>
      </c>
      <c r="J2408" s="1259">
        <v>7430468</v>
      </c>
      <c r="K2408" s="1260" t="s">
        <v>11221</v>
      </c>
      <c r="L2408" s="1260" t="s">
        <v>11155</v>
      </c>
      <c r="M2408" s="1260" t="s">
        <v>262</v>
      </c>
      <c r="N2408" s="1260"/>
      <c r="O2408" s="1260" t="s">
        <v>24526</v>
      </c>
      <c r="P2408" s="1260"/>
      <c r="Q2408" s="1260" t="s">
        <v>11450</v>
      </c>
      <c r="R2408" s="1260"/>
      <c r="S2408" s="1259">
        <v>1</v>
      </c>
      <c r="T2408" s="1260"/>
      <c r="U2408" s="1260"/>
      <c r="V2408" s="1260"/>
      <c r="W2408" s="1259">
        <v>0</v>
      </c>
      <c r="X2408" s="1259">
        <v>1007</v>
      </c>
      <c r="Y2408" s="1259">
        <v>0</v>
      </c>
    </row>
    <row r="2409" spans="1:25">
      <c r="A2409" s="1350">
        <v>11202000175</v>
      </c>
      <c r="B2409" s="1260"/>
      <c r="C2409" s="1260" t="s">
        <v>24529</v>
      </c>
      <c r="D2409" s="1260" t="s">
        <v>24530</v>
      </c>
      <c r="E2409" s="1260" t="s">
        <v>11457</v>
      </c>
      <c r="F2409" s="1260" t="s">
        <v>11440</v>
      </c>
      <c r="G2409" s="1260" t="s">
        <v>24531</v>
      </c>
      <c r="H2409" s="1260" t="s">
        <v>11153</v>
      </c>
      <c r="I2409" s="1260" t="s">
        <v>11177</v>
      </c>
      <c r="J2409" s="1259">
        <v>7430467</v>
      </c>
      <c r="K2409" s="1260" t="s">
        <v>11221</v>
      </c>
      <c r="L2409" s="1260" t="s">
        <v>11155</v>
      </c>
      <c r="M2409" s="1260" t="s">
        <v>262</v>
      </c>
      <c r="N2409" s="1260"/>
      <c r="O2409" s="1260" t="s">
        <v>24530</v>
      </c>
      <c r="P2409" s="1260"/>
      <c r="Q2409" s="1260"/>
      <c r="R2409" s="1260"/>
      <c r="S2409" s="1259">
        <v>1</v>
      </c>
      <c r="T2409" s="1260"/>
      <c r="U2409" s="1260"/>
      <c r="V2409" s="1260"/>
      <c r="W2409" s="1259">
        <v>0</v>
      </c>
      <c r="X2409" s="1259">
        <v>1007</v>
      </c>
      <c r="Y2409" s="1259">
        <v>0</v>
      </c>
    </row>
    <row r="2410" spans="1:25">
      <c r="A2410" s="1350">
        <v>11202000174</v>
      </c>
      <c r="B2410" s="1260" t="s">
        <v>24532</v>
      </c>
      <c r="C2410" s="1260" t="s">
        <v>24533</v>
      </c>
      <c r="D2410" s="1260" t="s">
        <v>24534</v>
      </c>
      <c r="E2410" s="1260" t="s">
        <v>11419</v>
      </c>
      <c r="F2410" s="1260" t="s">
        <v>11934</v>
      </c>
      <c r="G2410" s="1260" t="s">
        <v>24535</v>
      </c>
      <c r="H2410" s="1260" t="s">
        <v>11153</v>
      </c>
      <c r="I2410" s="1260" t="s">
        <v>11243</v>
      </c>
      <c r="J2410" s="1259">
        <v>7430466</v>
      </c>
      <c r="K2410" s="1260" t="s">
        <v>11221</v>
      </c>
      <c r="L2410" s="1260" t="s">
        <v>11155</v>
      </c>
      <c r="M2410" s="1260" t="s">
        <v>2194</v>
      </c>
      <c r="N2410" s="1260" t="s">
        <v>24536</v>
      </c>
      <c r="O2410" s="1260" t="s">
        <v>24534</v>
      </c>
      <c r="P2410" s="1260" t="s">
        <v>24537</v>
      </c>
      <c r="Q2410" s="1260" t="s">
        <v>24538</v>
      </c>
      <c r="R2410" s="1260" t="s">
        <v>24539</v>
      </c>
      <c r="S2410" s="1259">
        <v>1</v>
      </c>
      <c r="T2410" s="1260" t="s">
        <v>24540</v>
      </c>
      <c r="U2410" s="1260" t="s">
        <v>11247</v>
      </c>
      <c r="V2410" s="1260" t="s">
        <v>13495</v>
      </c>
      <c r="W2410" s="1259">
        <v>0</v>
      </c>
      <c r="X2410" s="1259">
        <v>1007</v>
      </c>
      <c r="Y2410" s="1259">
        <v>0</v>
      </c>
    </row>
    <row r="2411" spans="1:25">
      <c r="A2411" s="1350">
        <v>11202000173</v>
      </c>
      <c r="B2411" s="1260"/>
      <c r="C2411" s="1260" t="s">
        <v>24541</v>
      </c>
      <c r="D2411" s="1260" t="s">
        <v>24542</v>
      </c>
      <c r="E2411" s="1260" t="s">
        <v>11457</v>
      </c>
      <c r="F2411" s="1260" t="s">
        <v>11440</v>
      </c>
      <c r="G2411" s="1260" t="s">
        <v>24543</v>
      </c>
      <c r="H2411" s="1260" t="s">
        <v>11153</v>
      </c>
      <c r="I2411" s="1260" t="s">
        <v>11177</v>
      </c>
      <c r="J2411" s="1259">
        <v>7430465</v>
      </c>
      <c r="K2411" s="1260" t="s">
        <v>11221</v>
      </c>
      <c r="L2411" s="1260" t="s">
        <v>11155</v>
      </c>
      <c r="M2411" s="1260" t="s">
        <v>262</v>
      </c>
      <c r="N2411" s="1260"/>
      <c r="O2411" s="1260" t="s">
        <v>24542</v>
      </c>
      <c r="P2411" s="1260"/>
      <c r="Q2411" s="1260"/>
      <c r="R2411" s="1260"/>
      <c r="S2411" s="1259">
        <v>1</v>
      </c>
      <c r="T2411" s="1260"/>
      <c r="U2411" s="1260"/>
      <c r="V2411" s="1260"/>
      <c r="W2411" s="1259">
        <v>0</v>
      </c>
      <c r="X2411" s="1259">
        <v>1007</v>
      </c>
      <c r="Y2411" s="1259">
        <v>0</v>
      </c>
    </row>
    <row r="2412" spans="1:25">
      <c r="A2412" s="1350">
        <v>11202000172</v>
      </c>
      <c r="B2412" s="1260" t="s">
        <v>24544</v>
      </c>
      <c r="C2412" s="1260" t="s">
        <v>24545</v>
      </c>
      <c r="D2412" s="1260" t="s">
        <v>24546</v>
      </c>
      <c r="E2412" s="1260" t="s">
        <v>11426</v>
      </c>
      <c r="F2412" s="1260" t="s">
        <v>11440</v>
      </c>
      <c r="G2412" s="1260" t="s">
        <v>24547</v>
      </c>
      <c r="H2412" s="1260" t="s">
        <v>11153</v>
      </c>
      <c r="I2412" s="1260" t="s">
        <v>11177</v>
      </c>
      <c r="J2412" s="1259">
        <v>7430464</v>
      </c>
      <c r="K2412" s="1260" t="s">
        <v>11221</v>
      </c>
      <c r="L2412" s="1260" t="s">
        <v>11155</v>
      </c>
      <c r="M2412" s="1260" t="s">
        <v>2245</v>
      </c>
      <c r="N2412" s="1260" t="s">
        <v>13017</v>
      </c>
      <c r="O2412" s="1260" t="s">
        <v>24546</v>
      </c>
      <c r="P2412" s="1260" t="s">
        <v>13018</v>
      </c>
      <c r="Q2412" s="1260" t="s">
        <v>13019</v>
      </c>
      <c r="R2412" s="1260" t="s">
        <v>14529</v>
      </c>
      <c r="S2412" s="1259">
        <v>1</v>
      </c>
      <c r="T2412" s="1260" t="s">
        <v>24548</v>
      </c>
      <c r="U2412" s="1260" t="s">
        <v>11269</v>
      </c>
      <c r="V2412" s="1260" t="s">
        <v>11787</v>
      </c>
      <c r="W2412" s="1259">
        <v>0</v>
      </c>
      <c r="X2412" s="1259">
        <v>1007</v>
      </c>
      <c r="Y2412" s="1259">
        <v>0</v>
      </c>
    </row>
    <row r="2413" spans="1:25">
      <c r="A2413" s="1350">
        <v>11202000171</v>
      </c>
      <c r="B2413" s="1260"/>
      <c r="C2413" s="1260" t="s">
        <v>24549</v>
      </c>
      <c r="D2413" s="1260" t="s">
        <v>24550</v>
      </c>
      <c r="E2413" s="1260" t="s">
        <v>11457</v>
      </c>
      <c r="F2413" s="1260" t="s">
        <v>24507</v>
      </c>
      <c r="G2413" s="1260" t="s">
        <v>24551</v>
      </c>
      <c r="H2413" s="1260" t="s">
        <v>11153</v>
      </c>
      <c r="I2413" s="1260" t="s">
        <v>10976</v>
      </c>
      <c r="J2413" s="1259">
        <v>7430463</v>
      </c>
      <c r="K2413" s="1260" t="s">
        <v>11221</v>
      </c>
      <c r="L2413" s="1260" t="s">
        <v>11155</v>
      </c>
      <c r="M2413" s="1260" t="s">
        <v>262</v>
      </c>
      <c r="N2413" s="1260"/>
      <c r="O2413" s="1260" t="s">
        <v>24550</v>
      </c>
      <c r="P2413" s="1260"/>
      <c r="Q2413" s="1260"/>
      <c r="R2413" s="1260"/>
      <c r="S2413" s="1259">
        <v>1</v>
      </c>
      <c r="T2413" s="1260"/>
      <c r="U2413" s="1260"/>
      <c r="V2413" s="1260"/>
      <c r="W2413" s="1259">
        <v>0</v>
      </c>
      <c r="X2413" s="1259">
        <v>1007</v>
      </c>
      <c r="Y2413" s="1259">
        <v>0</v>
      </c>
    </row>
    <row r="2414" spans="1:25">
      <c r="A2414" s="1350">
        <v>11202000170</v>
      </c>
      <c r="B2414" s="1260"/>
      <c r="C2414" s="1260" t="s">
        <v>24552</v>
      </c>
      <c r="D2414" s="1260" t="s">
        <v>24553</v>
      </c>
      <c r="E2414" s="1260" t="s">
        <v>11461</v>
      </c>
      <c r="F2414" s="1260" t="s">
        <v>18049</v>
      </c>
      <c r="G2414" s="1260" t="s">
        <v>24554</v>
      </c>
      <c r="H2414" s="1260" t="s">
        <v>11153</v>
      </c>
      <c r="I2414" s="1260" t="s">
        <v>11164</v>
      </c>
      <c r="J2414" s="1259">
        <v>7430462</v>
      </c>
      <c r="K2414" s="1260" t="s">
        <v>11221</v>
      </c>
      <c r="L2414" s="1260" t="s">
        <v>11155</v>
      </c>
      <c r="M2414" s="1260" t="s">
        <v>262</v>
      </c>
      <c r="N2414" s="1260"/>
      <c r="O2414" s="1260" t="s">
        <v>24553</v>
      </c>
      <c r="P2414" s="1260"/>
      <c r="Q2414" s="1260"/>
      <c r="R2414" s="1260"/>
      <c r="S2414" s="1259">
        <v>1</v>
      </c>
      <c r="T2414" s="1260"/>
      <c r="U2414" s="1260"/>
      <c r="V2414" s="1260"/>
      <c r="W2414" s="1259">
        <v>0</v>
      </c>
      <c r="X2414" s="1259">
        <v>1007</v>
      </c>
      <c r="Y2414" s="1259">
        <v>0</v>
      </c>
    </row>
    <row r="2415" spans="1:25">
      <c r="A2415" s="1350">
        <v>11202000169</v>
      </c>
      <c r="B2415" s="1260"/>
      <c r="C2415" s="1260" t="s">
        <v>24555</v>
      </c>
      <c r="D2415" s="1260" t="s">
        <v>24556</v>
      </c>
      <c r="E2415" s="1260" t="s">
        <v>11457</v>
      </c>
      <c r="F2415" s="1260" t="s">
        <v>11440</v>
      </c>
      <c r="G2415" s="1260" t="s">
        <v>24557</v>
      </c>
      <c r="H2415" s="1260" t="s">
        <v>11153</v>
      </c>
      <c r="I2415" s="1260" t="s">
        <v>11177</v>
      </c>
      <c r="J2415" s="1259">
        <v>7430461</v>
      </c>
      <c r="K2415" s="1260" t="s">
        <v>11221</v>
      </c>
      <c r="L2415" s="1260" t="s">
        <v>11155</v>
      </c>
      <c r="M2415" s="1260" t="s">
        <v>262</v>
      </c>
      <c r="N2415" s="1260"/>
      <c r="O2415" s="1260" t="s">
        <v>24556</v>
      </c>
      <c r="P2415" s="1260"/>
      <c r="Q2415" s="1260"/>
      <c r="R2415" s="1260"/>
      <c r="S2415" s="1259">
        <v>1</v>
      </c>
      <c r="T2415" s="1260"/>
      <c r="U2415" s="1260"/>
      <c r="V2415" s="1260"/>
      <c r="W2415" s="1259">
        <v>0</v>
      </c>
      <c r="X2415" s="1259">
        <v>1007</v>
      </c>
      <c r="Y2415" s="1259">
        <v>0</v>
      </c>
    </row>
    <row r="2416" spans="1:25">
      <c r="A2416" s="1350">
        <v>11202000168</v>
      </c>
      <c r="B2416" s="1260"/>
      <c r="C2416" s="1260" t="s">
        <v>24558</v>
      </c>
      <c r="D2416" s="1260" t="s">
        <v>24559</v>
      </c>
      <c r="E2416" s="1260" t="s">
        <v>11353</v>
      </c>
      <c r="F2416" s="1260" t="s">
        <v>11440</v>
      </c>
      <c r="G2416" s="1260" t="s">
        <v>24560</v>
      </c>
      <c r="H2416" s="1260" t="s">
        <v>11153</v>
      </c>
      <c r="I2416" s="1260" t="s">
        <v>11177</v>
      </c>
      <c r="J2416" s="1259">
        <v>7430460</v>
      </c>
      <c r="K2416" s="1260" t="s">
        <v>11221</v>
      </c>
      <c r="L2416" s="1260" t="s">
        <v>11155</v>
      </c>
      <c r="M2416" s="1260" t="s">
        <v>262</v>
      </c>
      <c r="N2416" s="1260"/>
      <c r="O2416" s="1260" t="s">
        <v>24559</v>
      </c>
      <c r="P2416" s="1260"/>
      <c r="Q2416" s="1260"/>
      <c r="R2416" s="1260"/>
      <c r="S2416" s="1259">
        <v>1</v>
      </c>
      <c r="T2416" s="1260"/>
      <c r="U2416" s="1260"/>
      <c r="V2416" s="1260"/>
      <c r="W2416" s="1259">
        <v>0</v>
      </c>
      <c r="X2416" s="1259">
        <v>1007</v>
      </c>
      <c r="Y2416" s="1259">
        <v>0</v>
      </c>
    </row>
    <row r="2417" spans="1:25">
      <c r="A2417" s="1350">
        <v>11202000167</v>
      </c>
      <c r="B2417" s="1260"/>
      <c r="C2417" s="1260" t="s">
        <v>24558</v>
      </c>
      <c r="D2417" s="1260" t="s">
        <v>24561</v>
      </c>
      <c r="E2417" s="1260" t="s">
        <v>11353</v>
      </c>
      <c r="F2417" s="1260" t="s">
        <v>11440</v>
      </c>
      <c r="G2417" s="1260" t="s">
        <v>24560</v>
      </c>
      <c r="H2417" s="1260" t="s">
        <v>11153</v>
      </c>
      <c r="I2417" s="1260" t="s">
        <v>11177</v>
      </c>
      <c r="J2417" s="1259">
        <v>7430459</v>
      </c>
      <c r="K2417" s="1260" t="s">
        <v>11221</v>
      </c>
      <c r="L2417" s="1260" t="s">
        <v>11155</v>
      </c>
      <c r="M2417" s="1260" t="s">
        <v>262</v>
      </c>
      <c r="N2417" s="1260"/>
      <c r="O2417" s="1260" t="s">
        <v>24561</v>
      </c>
      <c r="P2417" s="1260"/>
      <c r="Q2417" s="1260"/>
      <c r="R2417" s="1260"/>
      <c r="S2417" s="1259">
        <v>1</v>
      </c>
      <c r="T2417" s="1260"/>
      <c r="U2417" s="1260"/>
      <c r="V2417" s="1260"/>
      <c r="W2417" s="1259">
        <v>0</v>
      </c>
      <c r="X2417" s="1259">
        <v>1007</v>
      </c>
      <c r="Y2417" s="1259">
        <v>0</v>
      </c>
    </row>
    <row r="2418" spans="1:25">
      <c r="A2418" s="1350">
        <v>11202000166</v>
      </c>
      <c r="B2418" s="1260"/>
      <c r="C2418" s="1260" t="s">
        <v>24562</v>
      </c>
      <c r="D2418" s="1260" t="s">
        <v>24563</v>
      </c>
      <c r="E2418" s="1260" t="s">
        <v>11190</v>
      </c>
      <c r="F2418" s="1260" t="s">
        <v>11440</v>
      </c>
      <c r="G2418" s="1260" t="s">
        <v>24564</v>
      </c>
      <c r="H2418" s="1260" t="s">
        <v>11153</v>
      </c>
      <c r="I2418" s="1260" t="s">
        <v>11177</v>
      </c>
      <c r="J2418" s="1259">
        <v>7430458</v>
      </c>
      <c r="K2418" s="1260" t="s">
        <v>11221</v>
      </c>
      <c r="L2418" s="1260" t="s">
        <v>11155</v>
      </c>
      <c r="M2418" s="1260" t="s">
        <v>2129</v>
      </c>
      <c r="N2418" s="1260" t="s">
        <v>24565</v>
      </c>
      <c r="O2418" s="1260" t="s">
        <v>24563</v>
      </c>
      <c r="P2418" s="1260" t="s">
        <v>11192</v>
      </c>
      <c r="Q2418" s="1260"/>
      <c r="R2418" s="1260" t="s">
        <v>24566</v>
      </c>
      <c r="S2418" s="1259">
        <v>1</v>
      </c>
      <c r="T2418" s="1260"/>
      <c r="U2418" s="1260" t="s">
        <v>11193</v>
      </c>
      <c r="V2418" s="1260" t="s">
        <v>18125</v>
      </c>
      <c r="W2418" s="1259">
        <v>0</v>
      </c>
      <c r="X2418" s="1259">
        <v>1007</v>
      </c>
      <c r="Y2418" s="1259">
        <v>0</v>
      </c>
    </row>
    <row r="2419" spans="1:25">
      <c r="A2419" s="1350">
        <v>11202000165</v>
      </c>
      <c r="B2419" s="1260"/>
      <c r="C2419" s="1260" t="s">
        <v>24567</v>
      </c>
      <c r="D2419" s="1260" t="s">
        <v>24461</v>
      </c>
      <c r="E2419" s="1260" t="s">
        <v>11190</v>
      </c>
      <c r="F2419" s="1260" t="s">
        <v>11522</v>
      </c>
      <c r="G2419" s="1260" t="s">
        <v>24568</v>
      </c>
      <c r="H2419" s="1260" t="s">
        <v>11153</v>
      </c>
      <c r="I2419" s="1260" t="s">
        <v>11177</v>
      </c>
      <c r="J2419" s="1259">
        <v>7430457</v>
      </c>
      <c r="K2419" s="1260" t="s">
        <v>11221</v>
      </c>
      <c r="L2419" s="1260" t="s">
        <v>11155</v>
      </c>
      <c r="M2419" s="1260" t="s">
        <v>2579</v>
      </c>
      <c r="N2419" s="1260" t="s">
        <v>24463</v>
      </c>
      <c r="O2419" s="1260" t="s">
        <v>24461</v>
      </c>
      <c r="P2419" s="1260"/>
      <c r="Q2419" s="1260"/>
      <c r="R2419" s="1260" t="s">
        <v>24464</v>
      </c>
      <c r="S2419" s="1259">
        <v>1</v>
      </c>
      <c r="T2419" s="1260"/>
      <c r="U2419" s="1260" t="s">
        <v>11209</v>
      </c>
      <c r="V2419" s="1260" t="s">
        <v>15053</v>
      </c>
      <c r="W2419" s="1259">
        <v>0</v>
      </c>
      <c r="X2419" s="1259">
        <v>1007</v>
      </c>
      <c r="Y2419" s="1259">
        <v>0</v>
      </c>
    </row>
    <row r="2420" spans="1:25">
      <c r="A2420" s="1350">
        <v>11202000164</v>
      </c>
      <c r="B2420" s="1260"/>
      <c r="C2420" s="1260" t="s">
        <v>24569</v>
      </c>
      <c r="D2420" s="1260" t="s">
        <v>24570</v>
      </c>
      <c r="E2420" s="1260" t="s">
        <v>11203</v>
      </c>
      <c r="F2420" s="1260" t="s">
        <v>12045</v>
      </c>
      <c r="G2420" s="1260" t="s">
        <v>24571</v>
      </c>
      <c r="H2420" s="1260" t="s">
        <v>11153</v>
      </c>
      <c r="I2420" s="1260" t="s">
        <v>10976</v>
      </c>
      <c r="J2420" s="1259">
        <v>7430456</v>
      </c>
      <c r="K2420" s="1260" t="s">
        <v>11221</v>
      </c>
      <c r="L2420" s="1260" t="s">
        <v>11155</v>
      </c>
      <c r="M2420" s="1260" t="s">
        <v>2302</v>
      </c>
      <c r="N2420" s="1260" t="s">
        <v>24572</v>
      </c>
      <c r="O2420" s="1260" t="s">
        <v>24570</v>
      </c>
      <c r="P2420" s="1260"/>
      <c r="Q2420" s="1260"/>
      <c r="R2420" s="1260" t="s">
        <v>24573</v>
      </c>
      <c r="S2420" s="1259">
        <v>1</v>
      </c>
      <c r="T2420" s="1260"/>
      <c r="U2420" s="1260" t="s">
        <v>11231</v>
      </c>
      <c r="V2420" s="1260" t="s">
        <v>13914</v>
      </c>
      <c r="W2420" s="1259">
        <v>0</v>
      </c>
      <c r="X2420" s="1259">
        <v>1007</v>
      </c>
      <c r="Y2420" s="1259">
        <v>0</v>
      </c>
    </row>
    <row r="2421" spans="1:25">
      <c r="A2421" s="1350">
        <v>11202000163</v>
      </c>
      <c r="B2421" s="1260" t="s">
        <v>24574</v>
      </c>
      <c r="C2421" s="1260" t="s">
        <v>24575</v>
      </c>
      <c r="D2421" s="1260" t="s">
        <v>24576</v>
      </c>
      <c r="E2421" s="1260" t="s">
        <v>11648</v>
      </c>
      <c r="F2421" s="1260" t="s">
        <v>12086</v>
      </c>
      <c r="G2421" s="1260" t="s">
        <v>24577</v>
      </c>
      <c r="H2421" s="1260" t="s">
        <v>11153</v>
      </c>
      <c r="I2421" s="1260" t="s">
        <v>10976</v>
      </c>
      <c r="J2421" s="1259">
        <v>7430455</v>
      </c>
      <c r="K2421" s="1260" t="s">
        <v>11221</v>
      </c>
      <c r="L2421" s="1260" t="s">
        <v>11155</v>
      </c>
      <c r="M2421" s="1260" t="s">
        <v>2527</v>
      </c>
      <c r="N2421" s="1260" t="s">
        <v>24578</v>
      </c>
      <c r="O2421" s="1260" t="s">
        <v>24576</v>
      </c>
      <c r="P2421" s="1260" t="s">
        <v>24579</v>
      </c>
      <c r="Q2421" s="1260" t="s">
        <v>11394</v>
      </c>
      <c r="R2421" s="1260" t="s">
        <v>24580</v>
      </c>
      <c r="S2421" s="1259">
        <v>1</v>
      </c>
      <c r="T2421" s="1260" t="s">
        <v>24581</v>
      </c>
      <c r="U2421" s="1260" t="s">
        <v>11158</v>
      </c>
      <c r="V2421" s="1260" t="s">
        <v>13320</v>
      </c>
      <c r="W2421" s="1259">
        <v>0</v>
      </c>
      <c r="X2421" s="1259">
        <v>1007</v>
      </c>
      <c r="Y2421" s="1259">
        <v>0</v>
      </c>
    </row>
    <row r="2422" spans="1:25">
      <c r="A2422" s="1350">
        <v>11202000162</v>
      </c>
      <c r="B2422" s="1260" t="s">
        <v>24582</v>
      </c>
      <c r="C2422" s="1260" t="s">
        <v>24583</v>
      </c>
      <c r="D2422" s="1260" t="s">
        <v>24584</v>
      </c>
      <c r="E2422" s="1260" t="s">
        <v>13491</v>
      </c>
      <c r="F2422" s="1260" t="s">
        <v>12031</v>
      </c>
      <c r="G2422" s="1260"/>
      <c r="H2422" s="1260" t="s">
        <v>11153</v>
      </c>
      <c r="I2422" s="1260" t="s">
        <v>10976</v>
      </c>
      <c r="J2422" s="1259">
        <v>7430454</v>
      </c>
      <c r="K2422" s="1260" t="s">
        <v>11221</v>
      </c>
      <c r="L2422" s="1260" t="s">
        <v>11275</v>
      </c>
      <c r="M2422" s="1260" t="s">
        <v>2278</v>
      </c>
      <c r="N2422" s="1260" t="s">
        <v>24585</v>
      </c>
      <c r="O2422" s="1260" t="s">
        <v>24584</v>
      </c>
      <c r="P2422" s="1260" t="s">
        <v>24586</v>
      </c>
      <c r="Q2422" s="1260" t="s">
        <v>24587</v>
      </c>
      <c r="R2422" s="1260" t="s">
        <v>24586</v>
      </c>
      <c r="S2422" s="1259">
        <v>1</v>
      </c>
      <c r="T2422" s="1260" t="s">
        <v>24588</v>
      </c>
      <c r="U2422" s="1260" t="s">
        <v>11231</v>
      </c>
      <c r="V2422" s="1260" t="s">
        <v>13206</v>
      </c>
      <c r="W2422" s="1259">
        <v>0</v>
      </c>
      <c r="X2422" s="1259">
        <v>1007</v>
      </c>
      <c r="Y2422" s="1259">
        <v>2</v>
      </c>
    </row>
    <row r="2423" spans="1:25">
      <c r="A2423" s="1350">
        <v>11202000161</v>
      </c>
      <c r="B2423" s="1260" t="s">
        <v>24589</v>
      </c>
      <c r="C2423" s="1260" t="s">
        <v>24590</v>
      </c>
      <c r="D2423" s="1260" t="s">
        <v>24584</v>
      </c>
      <c r="E2423" s="1260" t="s">
        <v>13491</v>
      </c>
      <c r="F2423" s="1260" t="s">
        <v>12031</v>
      </c>
      <c r="G2423" s="1260" t="s">
        <v>24591</v>
      </c>
      <c r="H2423" s="1260" t="s">
        <v>11153</v>
      </c>
      <c r="I2423" s="1260" t="s">
        <v>10976</v>
      </c>
      <c r="J2423" s="1259">
        <v>7430453</v>
      </c>
      <c r="K2423" s="1260" t="s">
        <v>11221</v>
      </c>
      <c r="L2423" s="1260" t="s">
        <v>11385</v>
      </c>
      <c r="M2423" s="1260" t="s">
        <v>2278</v>
      </c>
      <c r="N2423" s="1260" t="s">
        <v>24585</v>
      </c>
      <c r="O2423" s="1260" t="s">
        <v>24584</v>
      </c>
      <c r="P2423" s="1260" t="s">
        <v>24586</v>
      </c>
      <c r="Q2423" s="1260" t="s">
        <v>24587</v>
      </c>
      <c r="R2423" s="1260" t="s">
        <v>24586</v>
      </c>
      <c r="S2423" s="1259">
        <v>1</v>
      </c>
      <c r="T2423" s="1260" t="s">
        <v>24592</v>
      </c>
      <c r="U2423" s="1260" t="s">
        <v>11231</v>
      </c>
      <c r="V2423" s="1260" t="s">
        <v>13206</v>
      </c>
      <c r="W2423" s="1259">
        <v>0</v>
      </c>
      <c r="X2423" s="1259">
        <v>1007</v>
      </c>
      <c r="Y2423" s="1259">
        <v>1</v>
      </c>
    </row>
    <row r="2424" spans="1:25">
      <c r="A2424" s="1350">
        <v>11202000160</v>
      </c>
      <c r="B2424" s="1260"/>
      <c r="C2424" s="1260" t="s">
        <v>24593</v>
      </c>
      <c r="D2424" s="1260" t="s">
        <v>24594</v>
      </c>
      <c r="E2424" s="1260" t="s">
        <v>11303</v>
      </c>
      <c r="F2424" s="1260" t="s">
        <v>24595</v>
      </c>
      <c r="G2424" s="1260" t="s">
        <v>24596</v>
      </c>
      <c r="H2424" s="1260" t="s">
        <v>11153</v>
      </c>
      <c r="I2424" s="1260" t="s">
        <v>10976</v>
      </c>
      <c r="J2424" s="1259">
        <v>7430452</v>
      </c>
      <c r="K2424" s="1260" t="s">
        <v>11375</v>
      </c>
      <c r="L2424" s="1260" t="s">
        <v>11155</v>
      </c>
      <c r="M2424" s="1260" t="s">
        <v>1276</v>
      </c>
      <c r="N2424" s="1260" t="s">
        <v>24597</v>
      </c>
      <c r="O2424" s="1260" t="s">
        <v>24594</v>
      </c>
      <c r="P2424" s="1260" t="s">
        <v>11192</v>
      </c>
      <c r="Q2424" s="1260" t="s">
        <v>11985</v>
      </c>
      <c r="R2424" s="1260" t="s">
        <v>24598</v>
      </c>
      <c r="S2424" s="1259">
        <v>1</v>
      </c>
      <c r="T2424" s="1260"/>
      <c r="U2424" s="1260" t="s">
        <v>11158</v>
      </c>
      <c r="V2424" s="1260" t="s">
        <v>11321</v>
      </c>
      <c r="W2424" s="1259">
        <v>0</v>
      </c>
      <c r="X2424" s="1259">
        <v>1008</v>
      </c>
      <c r="Y2424" s="1259">
        <v>0</v>
      </c>
    </row>
    <row r="2425" spans="1:25">
      <c r="A2425" s="1350">
        <v>11202000159</v>
      </c>
      <c r="B2425" s="1260"/>
      <c r="C2425" s="1260" t="s">
        <v>24599</v>
      </c>
      <c r="D2425" s="1260" t="s">
        <v>24600</v>
      </c>
      <c r="E2425" s="1260" t="s">
        <v>11266</v>
      </c>
      <c r="F2425" s="1260" t="s">
        <v>12031</v>
      </c>
      <c r="G2425" s="1260" t="s">
        <v>24601</v>
      </c>
      <c r="H2425" s="1260" t="s">
        <v>11153</v>
      </c>
      <c r="I2425" s="1260" t="s">
        <v>10976</v>
      </c>
      <c r="J2425" s="1259">
        <v>7430451</v>
      </c>
      <c r="K2425" s="1260" t="s">
        <v>11221</v>
      </c>
      <c r="L2425" s="1260" t="s">
        <v>11155</v>
      </c>
      <c r="M2425" s="1260" t="s">
        <v>262</v>
      </c>
      <c r="N2425" s="1260"/>
      <c r="O2425" s="1260" t="s">
        <v>24600</v>
      </c>
      <c r="P2425" s="1260"/>
      <c r="Q2425" s="1260"/>
      <c r="R2425" s="1259">
        <v>8952220</v>
      </c>
      <c r="S2425" s="1259">
        <v>1</v>
      </c>
      <c r="T2425" s="1260"/>
      <c r="U2425" s="1260"/>
      <c r="V2425" s="1260"/>
      <c r="W2425" s="1259">
        <v>0</v>
      </c>
      <c r="X2425" s="1259">
        <v>1007</v>
      </c>
      <c r="Y2425" s="1259">
        <v>0</v>
      </c>
    </row>
    <row r="2426" spans="1:25">
      <c r="A2426" s="1350">
        <v>11202000158</v>
      </c>
      <c r="B2426" s="1260"/>
      <c r="C2426" s="1260" t="s">
        <v>24602</v>
      </c>
      <c r="D2426" s="1260" t="s">
        <v>24603</v>
      </c>
      <c r="E2426" s="1260" t="s">
        <v>11353</v>
      </c>
      <c r="F2426" s="1260" t="s">
        <v>15788</v>
      </c>
      <c r="G2426" s="1260" t="s">
        <v>24604</v>
      </c>
      <c r="H2426" s="1260" t="s">
        <v>11153</v>
      </c>
      <c r="I2426" s="1260" t="s">
        <v>11243</v>
      </c>
      <c r="J2426" s="1259">
        <v>7430450</v>
      </c>
      <c r="K2426" s="1260" t="s">
        <v>11221</v>
      </c>
      <c r="L2426" s="1260" t="s">
        <v>11155</v>
      </c>
      <c r="M2426" s="1260" t="s">
        <v>262</v>
      </c>
      <c r="N2426" s="1260"/>
      <c r="O2426" s="1260" t="s">
        <v>24603</v>
      </c>
      <c r="P2426" s="1260"/>
      <c r="Q2426" s="1260" t="s">
        <v>11533</v>
      </c>
      <c r="R2426" s="1260"/>
      <c r="S2426" s="1259">
        <v>1</v>
      </c>
      <c r="T2426" s="1260"/>
      <c r="U2426" s="1260"/>
      <c r="V2426" s="1260"/>
      <c r="W2426" s="1259">
        <v>0</v>
      </c>
      <c r="X2426" s="1259">
        <v>1007</v>
      </c>
      <c r="Y2426" s="1259">
        <v>0</v>
      </c>
    </row>
    <row r="2427" spans="1:25">
      <c r="A2427" s="1350">
        <v>11202000157</v>
      </c>
      <c r="B2427" s="1260"/>
      <c r="C2427" s="1260" t="s">
        <v>24605</v>
      </c>
      <c r="D2427" s="1260" t="s">
        <v>24606</v>
      </c>
      <c r="E2427" s="1260" t="s">
        <v>18727</v>
      </c>
      <c r="F2427" s="1260" t="s">
        <v>13995</v>
      </c>
      <c r="G2427" s="1260" t="s">
        <v>24607</v>
      </c>
      <c r="H2427" s="1260" t="s">
        <v>11153</v>
      </c>
      <c r="I2427" s="1260" t="s">
        <v>11243</v>
      </c>
      <c r="J2427" s="1259">
        <v>7430449</v>
      </c>
      <c r="K2427" s="1260" t="s">
        <v>11221</v>
      </c>
      <c r="L2427" s="1260" t="s">
        <v>11155</v>
      </c>
      <c r="M2427" s="1260" t="s">
        <v>262</v>
      </c>
      <c r="N2427" s="1260"/>
      <c r="O2427" s="1260" t="s">
        <v>24606</v>
      </c>
      <c r="P2427" s="1260"/>
      <c r="Q2427" s="1260" t="s">
        <v>11985</v>
      </c>
      <c r="R2427" s="1260" t="s">
        <v>24608</v>
      </c>
      <c r="S2427" s="1259">
        <v>1</v>
      </c>
      <c r="T2427" s="1260"/>
      <c r="U2427" s="1260"/>
      <c r="V2427" s="1260"/>
      <c r="W2427" s="1259">
        <v>0</v>
      </c>
      <c r="X2427" s="1259">
        <v>1007</v>
      </c>
      <c r="Y2427" s="1259">
        <v>0</v>
      </c>
    </row>
    <row r="2428" spans="1:25">
      <c r="A2428" s="1350">
        <v>11202000156</v>
      </c>
      <c r="B2428" s="1260"/>
      <c r="C2428" s="1260" t="s">
        <v>24609</v>
      </c>
      <c r="D2428" s="1260" t="s">
        <v>24610</v>
      </c>
      <c r="E2428" s="1260" t="s">
        <v>11203</v>
      </c>
      <c r="F2428" s="1260" t="s">
        <v>24611</v>
      </c>
      <c r="G2428" s="1260" t="s">
        <v>24612</v>
      </c>
      <c r="H2428" s="1260" t="s">
        <v>11153</v>
      </c>
      <c r="I2428" s="1260" t="s">
        <v>11243</v>
      </c>
      <c r="J2428" s="1259">
        <v>7430448</v>
      </c>
      <c r="K2428" s="1260" t="s">
        <v>11221</v>
      </c>
      <c r="L2428" s="1260" t="s">
        <v>11155</v>
      </c>
      <c r="M2428" s="1260" t="s">
        <v>262</v>
      </c>
      <c r="N2428" s="1260"/>
      <c r="O2428" s="1260" t="s">
        <v>24610</v>
      </c>
      <c r="P2428" s="1260"/>
      <c r="Q2428" s="1260" t="s">
        <v>24613</v>
      </c>
      <c r="R2428" s="1260" t="s">
        <v>24614</v>
      </c>
      <c r="S2428" s="1259">
        <v>1</v>
      </c>
      <c r="T2428" s="1260"/>
      <c r="U2428" s="1260"/>
      <c r="V2428" s="1260"/>
      <c r="W2428" s="1259">
        <v>0</v>
      </c>
      <c r="X2428" s="1259">
        <v>1007</v>
      </c>
      <c r="Y2428" s="1259">
        <v>0</v>
      </c>
    </row>
    <row r="2429" spans="1:25">
      <c r="A2429" s="1350">
        <v>11202000155</v>
      </c>
      <c r="B2429" s="1260"/>
      <c r="C2429" s="1260" t="s">
        <v>24615</v>
      </c>
      <c r="D2429" s="1260" t="s">
        <v>24616</v>
      </c>
      <c r="E2429" s="1260" t="s">
        <v>11543</v>
      </c>
      <c r="F2429" s="1260" t="s">
        <v>24611</v>
      </c>
      <c r="G2429" s="1260" t="s">
        <v>24617</v>
      </c>
      <c r="H2429" s="1260" t="s">
        <v>11153</v>
      </c>
      <c r="I2429" s="1260" t="s">
        <v>11243</v>
      </c>
      <c r="J2429" s="1259">
        <v>7430447</v>
      </c>
      <c r="K2429" s="1260" t="s">
        <v>11221</v>
      </c>
      <c r="L2429" s="1260" t="s">
        <v>11155</v>
      </c>
      <c r="M2429" s="1260" t="s">
        <v>262</v>
      </c>
      <c r="N2429" s="1260"/>
      <c r="O2429" s="1260" t="s">
        <v>24616</v>
      </c>
      <c r="P2429" s="1260"/>
      <c r="Q2429" s="1260" t="s">
        <v>11533</v>
      </c>
      <c r="R2429" s="1260"/>
      <c r="S2429" s="1259">
        <v>1</v>
      </c>
      <c r="T2429" s="1260"/>
      <c r="U2429" s="1260"/>
      <c r="V2429" s="1260"/>
      <c r="W2429" s="1259">
        <v>0</v>
      </c>
      <c r="X2429" s="1259">
        <v>1007</v>
      </c>
      <c r="Y2429" s="1259">
        <v>0</v>
      </c>
    </row>
    <row r="2430" spans="1:25">
      <c r="A2430" s="1350">
        <v>11202000154</v>
      </c>
      <c r="B2430" s="1260"/>
      <c r="C2430" s="1260" t="s">
        <v>24618</v>
      </c>
      <c r="D2430" s="1260" t="s">
        <v>24619</v>
      </c>
      <c r="E2430" s="1260" t="s">
        <v>11353</v>
      </c>
      <c r="F2430" s="1260" t="s">
        <v>24620</v>
      </c>
      <c r="G2430" s="1260" t="s">
        <v>24621</v>
      </c>
      <c r="H2430" s="1260" t="s">
        <v>11153</v>
      </c>
      <c r="I2430" s="1260" t="s">
        <v>11243</v>
      </c>
      <c r="J2430" s="1259">
        <v>7430446</v>
      </c>
      <c r="K2430" s="1260" t="s">
        <v>11221</v>
      </c>
      <c r="L2430" s="1260" t="s">
        <v>11155</v>
      </c>
      <c r="M2430" s="1260" t="s">
        <v>262</v>
      </c>
      <c r="N2430" s="1260"/>
      <c r="O2430" s="1260" t="s">
        <v>24619</v>
      </c>
      <c r="P2430" s="1260"/>
      <c r="Q2430" s="1260" t="s">
        <v>11533</v>
      </c>
      <c r="R2430" s="1260"/>
      <c r="S2430" s="1259">
        <v>1</v>
      </c>
      <c r="T2430" s="1260"/>
      <c r="U2430" s="1260"/>
      <c r="V2430" s="1260"/>
      <c r="W2430" s="1259">
        <v>0</v>
      </c>
      <c r="X2430" s="1259">
        <v>1007</v>
      </c>
      <c r="Y2430" s="1259">
        <v>0</v>
      </c>
    </row>
    <row r="2431" spans="1:25">
      <c r="A2431" s="1350">
        <v>11202000153</v>
      </c>
      <c r="B2431" s="1260"/>
      <c r="C2431" s="1260" t="s">
        <v>24622</v>
      </c>
      <c r="D2431" s="1260" t="s">
        <v>24623</v>
      </c>
      <c r="E2431" s="1260" t="s">
        <v>11353</v>
      </c>
      <c r="F2431" s="1260" t="s">
        <v>24611</v>
      </c>
      <c r="G2431" s="1260" t="s">
        <v>24624</v>
      </c>
      <c r="H2431" s="1260" t="s">
        <v>11153</v>
      </c>
      <c r="I2431" s="1260" t="s">
        <v>11243</v>
      </c>
      <c r="J2431" s="1259">
        <v>7430445</v>
      </c>
      <c r="K2431" s="1260" t="s">
        <v>11221</v>
      </c>
      <c r="L2431" s="1260" t="s">
        <v>11155</v>
      </c>
      <c r="M2431" s="1260" t="s">
        <v>262</v>
      </c>
      <c r="N2431" s="1260"/>
      <c r="O2431" s="1260" t="s">
        <v>24623</v>
      </c>
      <c r="P2431" s="1260"/>
      <c r="Q2431" s="1260" t="s">
        <v>349</v>
      </c>
      <c r="R2431" s="1260"/>
      <c r="S2431" s="1259">
        <v>1</v>
      </c>
      <c r="T2431" s="1260"/>
      <c r="U2431" s="1260"/>
      <c r="V2431" s="1260"/>
      <c r="W2431" s="1259">
        <v>0</v>
      </c>
      <c r="X2431" s="1259">
        <v>1007</v>
      </c>
      <c r="Y2431" s="1259">
        <v>0</v>
      </c>
    </row>
    <row r="2432" spans="1:25">
      <c r="A2432" s="1350">
        <v>11202000152</v>
      </c>
      <c r="B2432" s="1260"/>
      <c r="C2432" s="1260" t="s">
        <v>24625</v>
      </c>
      <c r="D2432" s="1260" t="s">
        <v>24626</v>
      </c>
      <c r="E2432" s="1260" t="s">
        <v>11426</v>
      </c>
      <c r="F2432" s="1260" t="s">
        <v>12086</v>
      </c>
      <c r="G2432" s="1260" t="s">
        <v>24627</v>
      </c>
      <c r="H2432" s="1260" t="s">
        <v>11153</v>
      </c>
      <c r="I2432" s="1260" t="s">
        <v>10976</v>
      </c>
      <c r="J2432" s="1259">
        <v>7430444</v>
      </c>
      <c r="K2432" s="1260" t="s">
        <v>11221</v>
      </c>
      <c r="L2432" s="1260" t="s">
        <v>11155</v>
      </c>
      <c r="M2432" s="1260" t="s">
        <v>11092</v>
      </c>
      <c r="N2432" s="1260" t="s">
        <v>24628</v>
      </c>
      <c r="O2432" s="1260" t="s">
        <v>24626</v>
      </c>
      <c r="P2432" s="1260" t="s">
        <v>11192</v>
      </c>
      <c r="Q2432" s="1260"/>
      <c r="R2432" s="1260" t="s">
        <v>11157</v>
      </c>
      <c r="S2432" s="1259">
        <v>1</v>
      </c>
      <c r="T2432" s="1260"/>
      <c r="U2432" s="1260" t="s">
        <v>11158</v>
      </c>
      <c r="V2432" s="1260" t="s">
        <v>11159</v>
      </c>
      <c r="W2432" s="1259">
        <v>0</v>
      </c>
      <c r="X2432" s="1259">
        <v>1007</v>
      </c>
      <c r="Y2432" s="1259">
        <v>0</v>
      </c>
    </row>
    <row r="2433" spans="1:25">
      <c r="A2433" s="1350">
        <v>11202000151</v>
      </c>
      <c r="B2433" s="1260" t="s">
        <v>24629</v>
      </c>
      <c r="C2433" s="1260" t="s">
        <v>24630</v>
      </c>
      <c r="D2433" s="1260" t="s">
        <v>24631</v>
      </c>
      <c r="E2433" s="1260" t="s">
        <v>11190</v>
      </c>
      <c r="F2433" s="1260" t="s">
        <v>11818</v>
      </c>
      <c r="G2433" s="1260" t="s">
        <v>24632</v>
      </c>
      <c r="H2433" s="1260" t="s">
        <v>11153</v>
      </c>
      <c r="I2433" s="1260" t="s">
        <v>10976</v>
      </c>
      <c r="J2433" s="1259">
        <v>7430443</v>
      </c>
      <c r="K2433" s="1260" t="s">
        <v>11375</v>
      </c>
      <c r="L2433" s="1260" t="s">
        <v>11155</v>
      </c>
      <c r="M2433" s="1260" t="s">
        <v>1950</v>
      </c>
      <c r="N2433" s="1260" t="s">
        <v>24633</v>
      </c>
      <c r="O2433" s="1260" t="s">
        <v>24631</v>
      </c>
      <c r="P2433" s="1260" t="s">
        <v>24634</v>
      </c>
      <c r="Q2433" s="1260" t="s">
        <v>24635</v>
      </c>
      <c r="R2433" s="1260" t="s">
        <v>24634</v>
      </c>
      <c r="S2433" s="1259">
        <v>1</v>
      </c>
      <c r="T2433" s="1260" t="s">
        <v>24636</v>
      </c>
      <c r="U2433" s="1260" t="s">
        <v>11158</v>
      </c>
      <c r="V2433" s="1260" t="s">
        <v>11321</v>
      </c>
      <c r="W2433" s="1259">
        <v>0</v>
      </c>
      <c r="X2433" s="1259">
        <v>1008</v>
      </c>
      <c r="Y2433" s="1259">
        <v>0</v>
      </c>
    </row>
    <row r="2434" spans="1:25">
      <c r="A2434" s="1350">
        <v>11202000150</v>
      </c>
      <c r="B2434" s="1260"/>
      <c r="C2434" s="1260" t="s">
        <v>24637</v>
      </c>
      <c r="D2434" s="1260" t="s">
        <v>24638</v>
      </c>
      <c r="E2434" s="1260" t="s">
        <v>11353</v>
      </c>
      <c r="F2434" s="1260" t="s">
        <v>18103</v>
      </c>
      <c r="G2434" s="1260" t="s">
        <v>24639</v>
      </c>
      <c r="H2434" s="1260" t="s">
        <v>11153</v>
      </c>
      <c r="I2434" s="1260" t="s">
        <v>11164</v>
      </c>
      <c r="J2434" s="1259">
        <v>7430442</v>
      </c>
      <c r="K2434" s="1260" t="s">
        <v>11221</v>
      </c>
      <c r="L2434" s="1260" t="s">
        <v>11155</v>
      </c>
      <c r="M2434" s="1260" t="s">
        <v>262</v>
      </c>
      <c r="N2434" s="1260"/>
      <c r="O2434" s="1260" t="s">
        <v>24638</v>
      </c>
      <c r="P2434" s="1260"/>
      <c r="Q2434" s="1260" t="s">
        <v>11596</v>
      </c>
      <c r="R2434" s="1260"/>
      <c r="S2434" s="1259">
        <v>1</v>
      </c>
      <c r="T2434" s="1260"/>
      <c r="U2434" s="1260"/>
      <c r="V2434" s="1260"/>
      <c r="W2434" s="1259">
        <v>0</v>
      </c>
      <c r="X2434" s="1259">
        <v>1007</v>
      </c>
      <c r="Y2434" s="1259">
        <v>0</v>
      </c>
    </row>
    <row r="2435" spans="1:25">
      <c r="A2435" s="1350">
        <v>11202000149</v>
      </c>
      <c r="B2435" s="1260"/>
      <c r="C2435" s="1260" t="s">
        <v>24640</v>
      </c>
      <c r="D2435" s="1260" t="s">
        <v>24641</v>
      </c>
      <c r="E2435" s="1260" t="s">
        <v>11593</v>
      </c>
      <c r="F2435" s="1260" t="s">
        <v>24642</v>
      </c>
      <c r="G2435" s="1260" t="s">
        <v>24643</v>
      </c>
      <c r="H2435" s="1260" t="s">
        <v>11153</v>
      </c>
      <c r="I2435" s="1260" t="s">
        <v>11164</v>
      </c>
      <c r="J2435" s="1259">
        <v>7430441</v>
      </c>
      <c r="K2435" s="1260" t="s">
        <v>11221</v>
      </c>
      <c r="L2435" s="1260" t="s">
        <v>11155</v>
      </c>
      <c r="M2435" s="1260" t="s">
        <v>262</v>
      </c>
      <c r="N2435" s="1260"/>
      <c r="O2435" s="1260" t="s">
        <v>24641</v>
      </c>
      <c r="P2435" s="1260"/>
      <c r="Q2435" s="1260" t="s">
        <v>24644</v>
      </c>
      <c r="R2435" s="1259">
        <v>8852234104</v>
      </c>
      <c r="S2435" s="1259">
        <v>1</v>
      </c>
      <c r="T2435" s="1260"/>
      <c r="U2435" s="1260"/>
      <c r="V2435" s="1260"/>
      <c r="W2435" s="1259">
        <v>0</v>
      </c>
      <c r="X2435" s="1259">
        <v>1007</v>
      </c>
      <c r="Y2435" s="1259">
        <v>0</v>
      </c>
    </row>
    <row r="2436" spans="1:25">
      <c r="A2436" s="1350">
        <v>11202000148</v>
      </c>
      <c r="B2436" s="1260"/>
      <c r="C2436" s="1260" t="s">
        <v>24645</v>
      </c>
      <c r="D2436" s="1260" t="s">
        <v>24646</v>
      </c>
      <c r="E2436" s="1260" t="s">
        <v>11353</v>
      </c>
      <c r="F2436" s="1260" t="s">
        <v>11522</v>
      </c>
      <c r="G2436" s="1260" t="s">
        <v>24647</v>
      </c>
      <c r="H2436" s="1260" t="s">
        <v>11153</v>
      </c>
      <c r="I2436" s="1260" t="s">
        <v>11177</v>
      </c>
      <c r="J2436" s="1259">
        <v>7430440</v>
      </c>
      <c r="K2436" s="1260" t="s">
        <v>11221</v>
      </c>
      <c r="L2436" s="1260" t="s">
        <v>11155</v>
      </c>
      <c r="M2436" s="1260" t="s">
        <v>262</v>
      </c>
      <c r="N2436" s="1260"/>
      <c r="O2436" s="1260" t="s">
        <v>24646</v>
      </c>
      <c r="P2436" s="1260"/>
      <c r="Q2436" s="1260"/>
      <c r="R2436" s="1260"/>
      <c r="S2436" s="1259">
        <v>1</v>
      </c>
      <c r="T2436" s="1260"/>
      <c r="U2436" s="1260"/>
      <c r="V2436" s="1260"/>
      <c r="W2436" s="1259">
        <v>0</v>
      </c>
      <c r="X2436" s="1259">
        <v>1007</v>
      </c>
      <c r="Y2436" s="1259">
        <v>0</v>
      </c>
    </row>
    <row r="2437" spans="1:25">
      <c r="A2437" s="1350">
        <v>11202000147</v>
      </c>
      <c r="B2437" s="1260"/>
      <c r="C2437" s="1260" t="s">
        <v>24648</v>
      </c>
      <c r="D2437" s="1260" t="s">
        <v>24649</v>
      </c>
      <c r="E2437" s="1260" t="s">
        <v>11648</v>
      </c>
      <c r="F2437" s="1260" t="s">
        <v>17185</v>
      </c>
      <c r="G2437" s="1260" t="s">
        <v>24650</v>
      </c>
      <c r="H2437" s="1260" t="s">
        <v>11153</v>
      </c>
      <c r="I2437" s="1260" t="s">
        <v>10976</v>
      </c>
      <c r="J2437" s="1259">
        <v>7430439</v>
      </c>
      <c r="K2437" s="1260" t="s">
        <v>11221</v>
      </c>
      <c r="L2437" s="1260" t="s">
        <v>11155</v>
      </c>
      <c r="M2437" s="1260" t="s">
        <v>2032</v>
      </c>
      <c r="N2437" s="1260" t="s">
        <v>24651</v>
      </c>
      <c r="O2437" s="1260" t="s">
        <v>24649</v>
      </c>
      <c r="P2437" s="1260" t="s">
        <v>24652</v>
      </c>
      <c r="Q2437" s="1260"/>
      <c r="R2437" s="1259">
        <v>8944753</v>
      </c>
      <c r="S2437" s="1259">
        <v>1</v>
      </c>
      <c r="T2437" s="1260"/>
      <c r="U2437" s="1260" t="s">
        <v>11396</v>
      </c>
      <c r="V2437" s="1260" t="s">
        <v>11878</v>
      </c>
      <c r="W2437" s="1259">
        <v>0</v>
      </c>
      <c r="X2437" s="1259">
        <v>1007</v>
      </c>
      <c r="Y2437" s="1259">
        <v>0</v>
      </c>
    </row>
    <row r="2438" spans="1:25">
      <c r="A2438" s="1350">
        <v>11202000146</v>
      </c>
      <c r="B2438" s="1260"/>
      <c r="C2438" s="1260" t="s">
        <v>24653</v>
      </c>
      <c r="D2438" s="1260" t="s">
        <v>24654</v>
      </c>
      <c r="E2438" s="1260" t="s">
        <v>11668</v>
      </c>
      <c r="F2438" s="1260" t="s">
        <v>17185</v>
      </c>
      <c r="G2438" s="1260" t="s">
        <v>24655</v>
      </c>
      <c r="H2438" s="1260" t="s">
        <v>11153</v>
      </c>
      <c r="I2438" s="1260" t="s">
        <v>10976</v>
      </c>
      <c r="J2438" s="1259">
        <v>7430438</v>
      </c>
      <c r="K2438" s="1260" t="s">
        <v>11221</v>
      </c>
      <c r="L2438" s="1260" t="s">
        <v>11155</v>
      </c>
      <c r="M2438" s="1260" t="s">
        <v>2276</v>
      </c>
      <c r="N2438" s="1260" t="s">
        <v>24656</v>
      </c>
      <c r="O2438" s="1260" t="s">
        <v>24654</v>
      </c>
      <c r="P2438" s="1260" t="s">
        <v>24657</v>
      </c>
      <c r="Q2438" s="1260"/>
      <c r="R2438" s="1260" t="s">
        <v>24657</v>
      </c>
      <c r="S2438" s="1259">
        <v>1</v>
      </c>
      <c r="T2438" s="1260"/>
      <c r="U2438" s="1260" t="s">
        <v>11231</v>
      </c>
      <c r="V2438" s="1260" t="s">
        <v>12695</v>
      </c>
      <c r="W2438" s="1259">
        <v>0</v>
      </c>
      <c r="X2438" s="1259">
        <v>1007</v>
      </c>
      <c r="Y2438" s="1259">
        <v>0</v>
      </c>
    </row>
    <row r="2439" spans="1:25">
      <c r="A2439" s="1350">
        <v>11202000145</v>
      </c>
      <c r="B2439" s="1260" t="s">
        <v>24658</v>
      </c>
      <c r="C2439" s="1260" t="s">
        <v>24659</v>
      </c>
      <c r="D2439" s="1260" t="s">
        <v>24660</v>
      </c>
      <c r="E2439" s="1260" t="s">
        <v>11203</v>
      </c>
      <c r="F2439" s="1260" t="s">
        <v>24642</v>
      </c>
      <c r="G2439" s="1260" t="s">
        <v>24661</v>
      </c>
      <c r="H2439" s="1260" t="s">
        <v>11153</v>
      </c>
      <c r="I2439" s="1260" t="s">
        <v>11164</v>
      </c>
      <c r="J2439" s="1259">
        <v>7430437</v>
      </c>
      <c r="K2439" s="1260" t="s">
        <v>11221</v>
      </c>
      <c r="L2439" s="1260" t="s">
        <v>11155</v>
      </c>
      <c r="M2439" s="1260" t="s">
        <v>2259</v>
      </c>
      <c r="N2439" s="1260" t="s">
        <v>24662</v>
      </c>
      <c r="O2439" s="1260" t="s">
        <v>24660</v>
      </c>
      <c r="P2439" s="1260" t="s">
        <v>24663</v>
      </c>
      <c r="Q2439" s="1260" t="s">
        <v>11313</v>
      </c>
      <c r="R2439" s="1260" t="s">
        <v>24664</v>
      </c>
      <c r="S2439" s="1259">
        <v>1</v>
      </c>
      <c r="T2439" s="1260" t="s">
        <v>24665</v>
      </c>
      <c r="U2439" s="1260" t="s">
        <v>11209</v>
      </c>
      <c r="V2439" s="1260" t="s">
        <v>11210</v>
      </c>
      <c r="W2439" s="1259">
        <v>0</v>
      </c>
      <c r="X2439" s="1259">
        <v>1007</v>
      </c>
      <c r="Y2439" s="1259">
        <v>0</v>
      </c>
    </row>
    <row r="2440" spans="1:25">
      <c r="A2440" s="1350">
        <v>11202000144</v>
      </c>
      <c r="B2440" s="1260"/>
      <c r="C2440" s="1260" t="s">
        <v>24666</v>
      </c>
      <c r="D2440" s="1260" t="s">
        <v>24667</v>
      </c>
      <c r="E2440" s="1260" t="s">
        <v>11251</v>
      </c>
      <c r="F2440" s="1260" t="s">
        <v>24642</v>
      </c>
      <c r="G2440" s="1260" t="s">
        <v>24668</v>
      </c>
      <c r="H2440" s="1260" t="s">
        <v>11153</v>
      </c>
      <c r="I2440" s="1260" t="s">
        <v>11164</v>
      </c>
      <c r="J2440" s="1259">
        <v>7430436</v>
      </c>
      <c r="K2440" s="1260" t="s">
        <v>11221</v>
      </c>
      <c r="L2440" s="1260" t="s">
        <v>11155</v>
      </c>
      <c r="M2440" s="1260" t="s">
        <v>262</v>
      </c>
      <c r="N2440" s="1260"/>
      <c r="O2440" s="1260" t="s">
        <v>24667</v>
      </c>
      <c r="P2440" s="1260"/>
      <c r="Q2440" s="1260" t="s">
        <v>11596</v>
      </c>
      <c r="R2440" s="1260"/>
      <c r="S2440" s="1259">
        <v>1</v>
      </c>
      <c r="T2440" s="1260"/>
      <c r="U2440" s="1260"/>
      <c r="V2440" s="1260"/>
      <c r="W2440" s="1259">
        <v>0</v>
      </c>
      <c r="X2440" s="1259">
        <v>1007</v>
      </c>
      <c r="Y2440" s="1259">
        <v>0</v>
      </c>
    </row>
    <row r="2441" spans="1:25">
      <c r="A2441" s="1350">
        <v>11202000143</v>
      </c>
      <c r="B2441" s="1260"/>
      <c r="C2441" s="1260" t="s">
        <v>24669</v>
      </c>
      <c r="D2441" s="1260" t="s">
        <v>24670</v>
      </c>
      <c r="E2441" s="1260" t="s">
        <v>11353</v>
      </c>
      <c r="F2441" s="1260" t="s">
        <v>11522</v>
      </c>
      <c r="G2441" s="1260" t="s">
        <v>24671</v>
      </c>
      <c r="H2441" s="1260" t="s">
        <v>11153</v>
      </c>
      <c r="I2441" s="1260" t="s">
        <v>11177</v>
      </c>
      <c r="J2441" s="1259">
        <v>7430435</v>
      </c>
      <c r="K2441" s="1260" t="s">
        <v>11221</v>
      </c>
      <c r="L2441" s="1260" t="s">
        <v>11155</v>
      </c>
      <c r="M2441" s="1260" t="s">
        <v>262</v>
      </c>
      <c r="N2441" s="1260"/>
      <c r="O2441" s="1260" t="s">
        <v>24670</v>
      </c>
      <c r="P2441" s="1260"/>
      <c r="Q2441" s="1260"/>
      <c r="R2441" s="1260"/>
      <c r="S2441" s="1259">
        <v>1</v>
      </c>
      <c r="T2441" s="1260"/>
      <c r="U2441" s="1260"/>
      <c r="V2441" s="1260"/>
      <c r="W2441" s="1259">
        <v>0</v>
      </c>
      <c r="X2441" s="1259">
        <v>1007</v>
      </c>
      <c r="Y2441" s="1259">
        <v>0</v>
      </c>
    </row>
    <row r="2442" spans="1:25">
      <c r="A2442" s="1350">
        <v>11202000142</v>
      </c>
      <c r="B2442" s="1260"/>
      <c r="C2442" s="1260" t="s">
        <v>24672</v>
      </c>
      <c r="D2442" s="1260" t="s">
        <v>24673</v>
      </c>
      <c r="E2442" s="1260" t="s">
        <v>11560</v>
      </c>
      <c r="F2442" s="1260" t="s">
        <v>11694</v>
      </c>
      <c r="G2442" s="1260" t="s">
        <v>24674</v>
      </c>
      <c r="H2442" s="1260" t="s">
        <v>11153</v>
      </c>
      <c r="I2442" s="1260" t="s">
        <v>10976</v>
      </c>
      <c r="J2442" s="1259">
        <v>7430434</v>
      </c>
      <c r="K2442" s="1260" t="s">
        <v>11221</v>
      </c>
      <c r="L2442" s="1260" t="s">
        <v>11155</v>
      </c>
      <c r="M2442" s="1260" t="s">
        <v>2529</v>
      </c>
      <c r="N2442" s="1260" t="s">
        <v>24675</v>
      </c>
      <c r="O2442" s="1260" t="s">
        <v>24673</v>
      </c>
      <c r="P2442" s="1260" t="s">
        <v>24676</v>
      </c>
      <c r="Q2442" s="1260"/>
      <c r="R2442" s="1260" t="s">
        <v>24677</v>
      </c>
      <c r="S2442" s="1259">
        <v>1</v>
      </c>
      <c r="T2442" s="1260"/>
      <c r="U2442" s="1260" t="s">
        <v>11231</v>
      </c>
      <c r="V2442" s="1260" t="s">
        <v>13447</v>
      </c>
      <c r="W2442" s="1259">
        <v>0</v>
      </c>
      <c r="X2442" s="1259">
        <v>1007</v>
      </c>
      <c r="Y2442" s="1259">
        <v>0</v>
      </c>
    </row>
    <row r="2443" spans="1:25">
      <c r="A2443" s="1350">
        <v>11202000141</v>
      </c>
      <c r="B2443" s="1260"/>
      <c r="C2443" s="1260" t="s">
        <v>24678</v>
      </c>
      <c r="D2443" s="1260" t="s">
        <v>24679</v>
      </c>
      <c r="E2443" s="1260" t="s">
        <v>11353</v>
      </c>
      <c r="F2443" s="1260" t="s">
        <v>18103</v>
      </c>
      <c r="G2443" s="1260" t="s">
        <v>24680</v>
      </c>
      <c r="H2443" s="1260" t="s">
        <v>11153</v>
      </c>
      <c r="I2443" s="1260" t="s">
        <v>11164</v>
      </c>
      <c r="J2443" s="1259">
        <v>7430433</v>
      </c>
      <c r="K2443" s="1260" t="s">
        <v>11221</v>
      </c>
      <c r="L2443" s="1260" t="s">
        <v>11155</v>
      </c>
      <c r="M2443" s="1260" t="s">
        <v>262</v>
      </c>
      <c r="N2443" s="1260"/>
      <c r="O2443" s="1260" t="s">
        <v>24679</v>
      </c>
      <c r="P2443" s="1260"/>
      <c r="Q2443" s="1260" t="s">
        <v>11596</v>
      </c>
      <c r="R2443" s="1260"/>
      <c r="S2443" s="1259">
        <v>1</v>
      </c>
      <c r="T2443" s="1260"/>
      <c r="U2443" s="1260"/>
      <c r="V2443" s="1260"/>
      <c r="W2443" s="1259">
        <v>0</v>
      </c>
      <c r="X2443" s="1259">
        <v>1007</v>
      </c>
      <c r="Y2443" s="1259">
        <v>0</v>
      </c>
    </row>
    <row r="2444" spans="1:25">
      <c r="A2444" s="1350">
        <v>11202000140</v>
      </c>
      <c r="B2444" s="1260"/>
      <c r="C2444" s="1260" t="s">
        <v>24681</v>
      </c>
      <c r="D2444" s="1260" t="s">
        <v>24682</v>
      </c>
      <c r="E2444" s="1260" t="s">
        <v>11426</v>
      </c>
      <c r="F2444" s="1260" t="s">
        <v>15822</v>
      </c>
      <c r="G2444" s="1260" t="s">
        <v>24683</v>
      </c>
      <c r="H2444" s="1260" t="s">
        <v>11153</v>
      </c>
      <c r="I2444" s="1260" t="s">
        <v>10976</v>
      </c>
      <c r="J2444" s="1259">
        <v>7430432</v>
      </c>
      <c r="K2444" s="1260" t="s">
        <v>11221</v>
      </c>
      <c r="L2444" s="1260" t="s">
        <v>11155</v>
      </c>
      <c r="M2444" s="1260" t="s">
        <v>262</v>
      </c>
      <c r="N2444" s="1260"/>
      <c r="O2444" s="1260" t="s">
        <v>24682</v>
      </c>
      <c r="P2444" s="1260"/>
      <c r="Q2444" s="1260"/>
      <c r="R2444" s="1260" t="s">
        <v>12845</v>
      </c>
      <c r="S2444" s="1259">
        <v>1</v>
      </c>
      <c r="T2444" s="1260"/>
      <c r="U2444" s="1260"/>
      <c r="V2444" s="1260"/>
      <c r="W2444" s="1259">
        <v>0</v>
      </c>
      <c r="X2444" s="1259">
        <v>1007</v>
      </c>
      <c r="Y2444" s="1259">
        <v>0</v>
      </c>
    </row>
    <row r="2445" spans="1:25">
      <c r="A2445" s="1350">
        <v>11202000139</v>
      </c>
      <c r="B2445" s="1260"/>
      <c r="C2445" s="1260" t="s">
        <v>24684</v>
      </c>
      <c r="D2445" s="1260" t="s">
        <v>24685</v>
      </c>
      <c r="E2445" s="1260" t="s">
        <v>11353</v>
      </c>
      <c r="F2445" s="1260" t="s">
        <v>18103</v>
      </c>
      <c r="G2445" s="1260" t="s">
        <v>24686</v>
      </c>
      <c r="H2445" s="1260" t="s">
        <v>11153</v>
      </c>
      <c r="I2445" s="1260" t="s">
        <v>11164</v>
      </c>
      <c r="J2445" s="1259">
        <v>7430431</v>
      </c>
      <c r="K2445" s="1260" t="s">
        <v>11221</v>
      </c>
      <c r="L2445" s="1260" t="s">
        <v>11155</v>
      </c>
      <c r="M2445" s="1260" t="s">
        <v>262</v>
      </c>
      <c r="N2445" s="1260"/>
      <c r="O2445" s="1260" t="s">
        <v>24685</v>
      </c>
      <c r="P2445" s="1260"/>
      <c r="Q2445" s="1260" t="s">
        <v>11596</v>
      </c>
      <c r="R2445" s="1260"/>
      <c r="S2445" s="1259">
        <v>1</v>
      </c>
      <c r="T2445" s="1260"/>
      <c r="U2445" s="1260"/>
      <c r="V2445" s="1260"/>
      <c r="W2445" s="1259">
        <v>0</v>
      </c>
      <c r="X2445" s="1259">
        <v>1007</v>
      </c>
      <c r="Y2445" s="1259">
        <v>0</v>
      </c>
    </row>
    <row r="2446" spans="1:25">
      <c r="A2446" s="1350">
        <v>11202000138</v>
      </c>
      <c r="B2446" s="1260"/>
      <c r="C2446" s="1260" t="s">
        <v>24687</v>
      </c>
      <c r="D2446" s="1260" t="s">
        <v>24688</v>
      </c>
      <c r="E2446" s="1260" t="s">
        <v>24689</v>
      </c>
      <c r="F2446" s="1260" t="s">
        <v>24690</v>
      </c>
      <c r="G2446" s="1260" t="s">
        <v>24691</v>
      </c>
      <c r="H2446" s="1260" t="s">
        <v>11153</v>
      </c>
      <c r="I2446" s="1260" t="s">
        <v>10976</v>
      </c>
      <c r="J2446" s="1259">
        <v>7430430</v>
      </c>
      <c r="K2446" s="1260" t="s">
        <v>11221</v>
      </c>
      <c r="L2446" s="1260" t="s">
        <v>11155</v>
      </c>
      <c r="M2446" s="1260" t="s">
        <v>262</v>
      </c>
      <c r="N2446" s="1260"/>
      <c r="O2446" s="1260" t="s">
        <v>24688</v>
      </c>
      <c r="P2446" s="1260"/>
      <c r="Q2446" s="1260"/>
      <c r="R2446" s="1259">
        <v>8952220</v>
      </c>
      <c r="S2446" s="1259">
        <v>1</v>
      </c>
      <c r="T2446" s="1260"/>
      <c r="U2446" s="1260"/>
      <c r="V2446" s="1260"/>
      <c r="W2446" s="1259">
        <v>0</v>
      </c>
      <c r="X2446" s="1259">
        <v>1007</v>
      </c>
      <c r="Y2446" s="1259">
        <v>0</v>
      </c>
    </row>
    <row r="2447" spans="1:25">
      <c r="A2447" s="1350">
        <v>11202000137</v>
      </c>
      <c r="B2447" s="1260" t="s">
        <v>24692</v>
      </c>
      <c r="C2447" s="1260" t="s">
        <v>24693</v>
      </c>
      <c r="D2447" s="1260" t="s">
        <v>24694</v>
      </c>
      <c r="E2447" s="1260" t="s">
        <v>11266</v>
      </c>
      <c r="F2447" s="1260" t="s">
        <v>12031</v>
      </c>
      <c r="G2447" s="1260" t="s">
        <v>24695</v>
      </c>
      <c r="H2447" s="1260" t="s">
        <v>11153</v>
      </c>
      <c r="I2447" s="1260" t="s">
        <v>10976</v>
      </c>
      <c r="J2447" s="1259">
        <v>7430429</v>
      </c>
      <c r="K2447" s="1260" t="s">
        <v>11221</v>
      </c>
      <c r="L2447" s="1260" t="s">
        <v>11155</v>
      </c>
      <c r="M2447" s="1260" t="s">
        <v>2533</v>
      </c>
      <c r="N2447" s="1260" t="s">
        <v>24696</v>
      </c>
      <c r="O2447" s="1260" t="s">
        <v>24694</v>
      </c>
      <c r="P2447" s="1260" t="s">
        <v>24697</v>
      </c>
      <c r="Q2447" s="1260" t="s">
        <v>11411</v>
      </c>
      <c r="R2447" s="1260" t="s">
        <v>24697</v>
      </c>
      <c r="S2447" s="1259">
        <v>1</v>
      </c>
      <c r="T2447" s="1260" t="s">
        <v>24698</v>
      </c>
      <c r="U2447" s="1260" t="s">
        <v>11231</v>
      </c>
      <c r="V2447" s="1260" t="s">
        <v>12833</v>
      </c>
      <c r="W2447" s="1259">
        <v>0</v>
      </c>
      <c r="X2447" s="1259">
        <v>1007</v>
      </c>
      <c r="Y2447" s="1259">
        <v>0</v>
      </c>
    </row>
    <row r="2448" spans="1:25">
      <c r="A2448" s="1350">
        <v>11202000136</v>
      </c>
      <c r="B2448" s="1260"/>
      <c r="C2448" s="1260" t="s">
        <v>24699</v>
      </c>
      <c r="D2448" s="1260" t="s">
        <v>24700</v>
      </c>
      <c r="E2448" s="1260" t="s">
        <v>24689</v>
      </c>
      <c r="F2448" s="1260" t="s">
        <v>24690</v>
      </c>
      <c r="G2448" s="1260" t="s">
        <v>24701</v>
      </c>
      <c r="H2448" s="1260" t="s">
        <v>11153</v>
      </c>
      <c r="I2448" s="1260" t="s">
        <v>10976</v>
      </c>
      <c r="J2448" s="1259">
        <v>7430428</v>
      </c>
      <c r="K2448" s="1260" t="s">
        <v>11221</v>
      </c>
      <c r="L2448" s="1260" t="s">
        <v>11155</v>
      </c>
      <c r="M2448" s="1260" t="s">
        <v>262</v>
      </c>
      <c r="N2448" s="1260"/>
      <c r="O2448" s="1260" t="s">
        <v>24700</v>
      </c>
      <c r="P2448" s="1260"/>
      <c r="Q2448" s="1260"/>
      <c r="R2448" s="1260" t="s">
        <v>24702</v>
      </c>
      <c r="S2448" s="1259">
        <v>1</v>
      </c>
      <c r="T2448" s="1260"/>
      <c r="U2448" s="1260"/>
      <c r="V2448" s="1260"/>
      <c r="W2448" s="1259">
        <v>0</v>
      </c>
      <c r="X2448" s="1259">
        <v>1007</v>
      </c>
      <c r="Y2448" s="1259">
        <v>0</v>
      </c>
    </row>
    <row r="2449" spans="1:25">
      <c r="A2449" s="1350">
        <v>11202000135</v>
      </c>
      <c r="B2449" s="1260"/>
      <c r="C2449" s="1260" t="s">
        <v>24703</v>
      </c>
      <c r="D2449" s="1260" t="s">
        <v>24704</v>
      </c>
      <c r="E2449" s="1260" t="s">
        <v>11648</v>
      </c>
      <c r="F2449" s="1260" t="s">
        <v>17185</v>
      </c>
      <c r="G2449" s="1260" t="s">
        <v>24705</v>
      </c>
      <c r="H2449" s="1260" t="s">
        <v>11153</v>
      </c>
      <c r="I2449" s="1260" t="s">
        <v>10976</v>
      </c>
      <c r="J2449" s="1259">
        <v>7430427</v>
      </c>
      <c r="K2449" s="1260" t="s">
        <v>11221</v>
      </c>
      <c r="L2449" s="1260" t="s">
        <v>11155</v>
      </c>
      <c r="M2449" s="1260" t="s">
        <v>2302</v>
      </c>
      <c r="N2449" s="1260" t="s">
        <v>24706</v>
      </c>
      <c r="O2449" s="1260" t="s">
        <v>24704</v>
      </c>
      <c r="P2449" s="1260" t="s">
        <v>11192</v>
      </c>
      <c r="Q2449" s="1260"/>
      <c r="R2449" s="1260" t="s">
        <v>24707</v>
      </c>
      <c r="S2449" s="1259">
        <v>1</v>
      </c>
      <c r="T2449" s="1260"/>
      <c r="U2449" s="1260" t="s">
        <v>11231</v>
      </c>
      <c r="V2449" s="1260" t="s">
        <v>11969</v>
      </c>
      <c r="W2449" s="1259">
        <v>0</v>
      </c>
      <c r="X2449" s="1259">
        <v>1007</v>
      </c>
      <c r="Y2449" s="1259">
        <v>0</v>
      </c>
    </row>
    <row r="2450" spans="1:25">
      <c r="A2450" s="1350">
        <v>11202000134</v>
      </c>
      <c r="B2450" s="1260"/>
      <c r="C2450" s="1260" t="s">
        <v>24708</v>
      </c>
      <c r="D2450" s="1260" t="s">
        <v>24709</v>
      </c>
      <c r="E2450" s="1260" t="s">
        <v>11560</v>
      </c>
      <c r="F2450" s="1260" t="s">
        <v>24710</v>
      </c>
      <c r="G2450" s="1260" t="s">
        <v>24711</v>
      </c>
      <c r="H2450" s="1260" t="s">
        <v>11153</v>
      </c>
      <c r="I2450" s="1260" t="s">
        <v>10976</v>
      </c>
      <c r="J2450" s="1259">
        <v>7430426</v>
      </c>
      <c r="K2450" s="1260" t="s">
        <v>11221</v>
      </c>
      <c r="L2450" s="1260" t="s">
        <v>11155</v>
      </c>
      <c r="M2450" s="1260" t="s">
        <v>1986</v>
      </c>
      <c r="N2450" s="1260" t="s">
        <v>24712</v>
      </c>
      <c r="O2450" s="1260" t="s">
        <v>24709</v>
      </c>
      <c r="P2450" s="1260"/>
      <c r="Q2450" s="1260"/>
      <c r="R2450" s="1260" t="s">
        <v>24713</v>
      </c>
      <c r="S2450" s="1259">
        <v>1</v>
      </c>
      <c r="T2450" s="1260"/>
      <c r="U2450" s="1260" t="s">
        <v>11158</v>
      </c>
      <c r="V2450" s="1260" t="s">
        <v>13789</v>
      </c>
      <c r="W2450" s="1259">
        <v>0</v>
      </c>
      <c r="X2450" s="1259">
        <v>1007</v>
      </c>
      <c r="Y2450" s="1259">
        <v>0</v>
      </c>
    </row>
    <row r="2451" spans="1:25">
      <c r="A2451" s="1350">
        <v>11202000133</v>
      </c>
      <c r="B2451" s="1260"/>
      <c r="C2451" s="1260" t="s">
        <v>24714</v>
      </c>
      <c r="D2451" s="1260" t="s">
        <v>24715</v>
      </c>
      <c r="E2451" s="1260" t="s">
        <v>11560</v>
      </c>
      <c r="F2451" s="1260" t="s">
        <v>11522</v>
      </c>
      <c r="G2451" s="1260" t="s">
        <v>24716</v>
      </c>
      <c r="H2451" s="1260" t="s">
        <v>11153</v>
      </c>
      <c r="I2451" s="1260" t="s">
        <v>11177</v>
      </c>
      <c r="J2451" s="1259">
        <v>7430425</v>
      </c>
      <c r="K2451" s="1260" t="s">
        <v>11221</v>
      </c>
      <c r="L2451" s="1260" t="s">
        <v>11155</v>
      </c>
      <c r="M2451" s="1260" t="s">
        <v>2549</v>
      </c>
      <c r="N2451" s="1260" t="s">
        <v>24717</v>
      </c>
      <c r="O2451" s="1260" t="s">
        <v>24715</v>
      </c>
      <c r="P2451" s="1260" t="s">
        <v>24718</v>
      </c>
      <c r="Q2451" s="1260"/>
      <c r="R2451" s="1259">
        <v>7719467</v>
      </c>
      <c r="S2451" s="1259">
        <v>1</v>
      </c>
      <c r="T2451" s="1260"/>
      <c r="U2451" s="1260" t="s">
        <v>11269</v>
      </c>
      <c r="V2451" s="1260" t="s">
        <v>15654</v>
      </c>
      <c r="W2451" s="1259">
        <v>0</v>
      </c>
      <c r="X2451" s="1259">
        <v>1007</v>
      </c>
      <c r="Y2451" s="1259">
        <v>0</v>
      </c>
    </row>
    <row r="2452" spans="1:25">
      <c r="A2452" s="1350">
        <v>11202000132</v>
      </c>
      <c r="B2452" s="1260"/>
      <c r="C2452" s="1260" t="s">
        <v>24719</v>
      </c>
      <c r="D2452" s="1260" t="s">
        <v>24720</v>
      </c>
      <c r="E2452" s="1260" t="s">
        <v>11560</v>
      </c>
      <c r="F2452" s="1260" t="s">
        <v>18103</v>
      </c>
      <c r="G2452" s="1260" t="s">
        <v>24721</v>
      </c>
      <c r="H2452" s="1260" t="s">
        <v>11153</v>
      </c>
      <c r="I2452" s="1260" t="s">
        <v>11164</v>
      </c>
      <c r="J2452" s="1259">
        <v>7430424</v>
      </c>
      <c r="K2452" s="1260" t="s">
        <v>11221</v>
      </c>
      <c r="L2452" s="1260" t="s">
        <v>11155</v>
      </c>
      <c r="M2452" s="1260" t="s">
        <v>262</v>
      </c>
      <c r="N2452" s="1260"/>
      <c r="O2452" s="1260" t="s">
        <v>24720</v>
      </c>
      <c r="P2452" s="1260"/>
      <c r="Q2452" s="1260" t="s">
        <v>24722</v>
      </c>
      <c r="R2452" s="1260" t="s">
        <v>24723</v>
      </c>
      <c r="S2452" s="1259">
        <v>1</v>
      </c>
      <c r="T2452" s="1260"/>
      <c r="U2452" s="1260"/>
      <c r="V2452" s="1260"/>
      <c r="W2452" s="1259">
        <v>0</v>
      </c>
      <c r="X2452" s="1259">
        <v>1007</v>
      </c>
      <c r="Y2452" s="1259">
        <v>0</v>
      </c>
    </row>
    <row r="2453" spans="1:25">
      <c r="A2453" s="1350">
        <v>11202000131</v>
      </c>
      <c r="B2453" s="1260" t="s">
        <v>24724</v>
      </c>
      <c r="C2453" s="1260" t="s">
        <v>24725</v>
      </c>
      <c r="D2453" s="1260" t="s">
        <v>24726</v>
      </c>
      <c r="E2453" s="1260" t="s">
        <v>11266</v>
      </c>
      <c r="F2453" s="1260" t="s">
        <v>11522</v>
      </c>
      <c r="G2453" s="1260" t="s">
        <v>24727</v>
      </c>
      <c r="H2453" s="1260" t="s">
        <v>11153</v>
      </c>
      <c r="I2453" s="1260" t="s">
        <v>11177</v>
      </c>
      <c r="J2453" s="1259">
        <v>7430423</v>
      </c>
      <c r="K2453" s="1260" t="s">
        <v>11221</v>
      </c>
      <c r="L2453" s="1260" t="s">
        <v>11155</v>
      </c>
      <c r="M2453" s="1260" t="s">
        <v>1295</v>
      </c>
      <c r="N2453" s="1260" t="s">
        <v>24728</v>
      </c>
      <c r="O2453" s="1260" t="s">
        <v>24726</v>
      </c>
      <c r="P2453" s="1260" t="s">
        <v>14762</v>
      </c>
      <c r="Q2453" s="1260" t="s">
        <v>11223</v>
      </c>
      <c r="R2453" s="1260" t="s">
        <v>14763</v>
      </c>
      <c r="S2453" s="1259">
        <v>1</v>
      </c>
      <c r="T2453" s="1260" t="s">
        <v>24729</v>
      </c>
      <c r="U2453" s="1260" t="s">
        <v>11158</v>
      </c>
      <c r="V2453" s="1260" t="s">
        <v>11263</v>
      </c>
      <c r="W2453" s="1259">
        <v>0</v>
      </c>
      <c r="X2453" s="1259">
        <v>1007</v>
      </c>
      <c r="Y2453" s="1259">
        <v>0</v>
      </c>
    </row>
    <row r="2454" spans="1:25">
      <c r="A2454" s="1350">
        <v>11202000130</v>
      </c>
      <c r="B2454" s="1260" t="s">
        <v>24730</v>
      </c>
      <c r="C2454" s="1260" t="s">
        <v>24731</v>
      </c>
      <c r="D2454" s="1260" t="s">
        <v>24732</v>
      </c>
      <c r="E2454" s="1260" t="s">
        <v>11151</v>
      </c>
      <c r="F2454" s="1260" t="s">
        <v>24642</v>
      </c>
      <c r="G2454" s="1260" t="s">
        <v>24733</v>
      </c>
      <c r="H2454" s="1260" t="s">
        <v>11153</v>
      </c>
      <c r="I2454" s="1260" t="s">
        <v>11164</v>
      </c>
      <c r="J2454" s="1259">
        <v>7430422</v>
      </c>
      <c r="K2454" s="1260" t="s">
        <v>11221</v>
      </c>
      <c r="L2454" s="1260" t="s">
        <v>11155</v>
      </c>
      <c r="M2454" s="1260" t="s">
        <v>2528</v>
      </c>
      <c r="N2454" s="1260" t="s">
        <v>24734</v>
      </c>
      <c r="O2454" s="1260" t="s">
        <v>24732</v>
      </c>
      <c r="P2454" s="1260" t="s">
        <v>24735</v>
      </c>
      <c r="Q2454" s="1260" t="s">
        <v>11394</v>
      </c>
      <c r="R2454" s="1260" t="s">
        <v>24736</v>
      </c>
      <c r="S2454" s="1259">
        <v>1</v>
      </c>
      <c r="T2454" s="1260" t="s">
        <v>24737</v>
      </c>
      <c r="U2454" s="1260" t="s">
        <v>11231</v>
      </c>
      <c r="V2454" s="1260" t="s">
        <v>11798</v>
      </c>
      <c r="W2454" s="1259">
        <v>0</v>
      </c>
      <c r="X2454" s="1259">
        <v>1007</v>
      </c>
      <c r="Y2454" s="1259">
        <v>0</v>
      </c>
    </row>
    <row r="2455" spans="1:25">
      <c r="A2455" s="1350">
        <v>11202000129</v>
      </c>
      <c r="B2455" s="1260" t="s">
        <v>24738</v>
      </c>
      <c r="C2455" s="1260" t="s">
        <v>24739</v>
      </c>
      <c r="D2455" s="1260" t="s">
        <v>24740</v>
      </c>
      <c r="E2455" s="1260" t="s">
        <v>11266</v>
      </c>
      <c r="F2455" s="1260"/>
      <c r="G2455" s="1260"/>
      <c r="H2455" s="1260" t="s">
        <v>11153</v>
      </c>
      <c r="I2455" s="1260" t="s">
        <v>11177</v>
      </c>
      <c r="J2455" s="1259">
        <v>7430421</v>
      </c>
      <c r="K2455" s="1260" t="s">
        <v>11221</v>
      </c>
      <c r="L2455" s="1260" t="s">
        <v>11275</v>
      </c>
      <c r="M2455" s="1260" t="s">
        <v>1295</v>
      </c>
      <c r="N2455" s="1260" t="s">
        <v>24741</v>
      </c>
      <c r="O2455" s="1260" t="s">
        <v>24740</v>
      </c>
      <c r="P2455" s="1260" t="s">
        <v>24742</v>
      </c>
      <c r="Q2455" s="1260" t="s">
        <v>23078</v>
      </c>
      <c r="R2455" s="1260" t="s">
        <v>24743</v>
      </c>
      <c r="S2455" s="1259">
        <v>1</v>
      </c>
      <c r="T2455" s="1260" t="s">
        <v>24744</v>
      </c>
      <c r="U2455" s="1260" t="s">
        <v>11158</v>
      </c>
      <c r="V2455" s="1260" t="s">
        <v>11263</v>
      </c>
      <c r="W2455" s="1259">
        <v>0</v>
      </c>
      <c r="X2455" s="1259">
        <v>1007</v>
      </c>
      <c r="Y2455" s="1259">
        <v>2</v>
      </c>
    </row>
    <row r="2456" spans="1:25">
      <c r="A2456" s="1350">
        <v>11202000128</v>
      </c>
      <c r="B2456" s="1260" t="s">
        <v>24745</v>
      </c>
      <c r="C2456" s="1260" t="s">
        <v>24746</v>
      </c>
      <c r="D2456" s="1260" t="s">
        <v>24747</v>
      </c>
      <c r="E2456" s="1260" t="s">
        <v>11648</v>
      </c>
      <c r="F2456" s="1260" t="s">
        <v>12031</v>
      </c>
      <c r="G2456" s="1260" t="s">
        <v>24748</v>
      </c>
      <c r="H2456" s="1260" t="s">
        <v>11153</v>
      </c>
      <c r="I2456" s="1260" t="s">
        <v>10976</v>
      </c>
      <c r="J2456" s="1259">
        <v>7430420</v>
      </c>
      <c r="K2456" s="1260" t="s">
        <v>11221</v>
      </c>
      <c r="L2456" s="1260" t="s">
        <v>11155</v>
      </c>
      <c r="M2456" s="1260" t="s">
        <v>2533</v>
      </c>
      <c r="N2456" s="1260" t="s">
        <v>24749</v>
      </c>
      <c r="O2456" s="1260" t="s">
        <v>24747</v>
      </c>
      <c r="P2456" s="1260" t="s">
        <v>24750</v>
      </c>
      <c r="Q2456" s="1260" t="s">
        <v>22591</v>
      </c>
      <c r="R2456" s="1260" t="s">
        <v>24751</v>
      </c>
      <c r="S2456" s="1259">
        <v>1</v>
      </c>
      <c r="T2456" s="1260" t="s">
        <v>24752</v>
      </c>
      <c r="U2456" s="1260" t="s">
        <v>11231</v>
      </c>
      <c r="V2456" s="1260" t="s">
        <v>12833</v>
      </c>
      <c r="W2456" s="1259">
        <v>0</v>
      </c>
      <c r="X2456" s="1259">
        <v>1007</v>
      </c>
      <c r="Y2456" s="1259">
        <v>0</v>
      </c>
    </row>
    <row r="2457" spans="1:25">
      <c r="A2457" s="1350">
        <v>11202000127</v>
      </c>
      <c r="B2457" s="1260"/>
      <c r="C2457" s="1260" t="s">
        <v>24753</v>
      </c>
      <c r="D2457" s="1260" t="s">
        <v>24754</v>
      </c>
      <c r="E2457" s="1260" t="s">
        <v>11353</v>
      </c>
      <c r="F2457" s="1260" t="s">
        <v>24642</v>
      </c>
      <c r="G2457" s="1260" t="s">
        <v>24755</v>
      </c>
      <c r="H2457" s="1260" t="s">
        <v>11153</v>
      </c>
      <c r="I2457" s="1260" t="s">
        <v>11164</v>
      </c>
      <c r="J2457" s="1259">
        <v>7430419</v>
      </c>
      <c r="K2457" s="1260" t="s">
        <v>11221</v>
      </c>
      <c r="L2457" s="1260" t="s">
        <v>11155</v>
      </c>
      <c r="M2457" s="1260" t="s">
        <v>262</v>
      </c>
      <c r="N2457" s="1260"/>
      <c r="O2457" s="1260" t="s">
        <v>24754</v>
      </c>
      <c r="P2457" s="1260"/>
      <c r="Q2457" s="1260" t="s">
        <v>11596</v>
      </c>
      <c r="R2457" s="1260"/>
      <c r="S2457" s="1259">
        <v>1</v>
      </c>
      <c r="T2457" s="1260"/>
      <c r="U2457" s="1260"/>
      <c r="V2457" s="1260"/>
      <c r="W2457" s="1259">
        <v>0</v>
      </c>
      <c r="X2457" s="1259">
        <v>1007</v>
      </c>
      <c r="Y2457" s="1259">
        <v>0</v>
      </c>
    </row>
    <row r="2458" spans="1:25">
      <c r="A2458" s="1350">
        <v>11202000126</v>
      </c>
      <c r="B2458" s="1260"/>
      <c r="C2458" s="1260" t="s">
        <v>24756</v>
      </c>
      <c r="D2458" s="1260" t="s">
        <v>16310</v>
      </c>
      <c r="E2458" s="1260" t="s">
        <v>11266</v>
      </c>
      <c r="F2458" s="1260" t="s">
        <v>24757</v>
      </c>
      <c r="G2458" s="1260" t="s">
        <v>24758</v>
      </c>
      <c r="H2458" s="1260" t="s">
        <v>11153</v>
      </c>
      <c r="I2458" s="1260" t="s">
        <v>10976</v>
      </c>
      <c r="J2458" s="1259">
        <v>7430418</v>
      </c>
      <c r="K2458" s="1260" t="s">
        <v>11221</v>
      </c>
      <c r="L2458" s="1260" t="s">
        <v>11155</v>
      </c>
      <c r="M2458" s="1260" t="s">
        <v>1239</v>
      </c>
      <c r="N2458" s="1260" t="s">
        <v>16313</v>
      </c>
      <c r="O2458" s="1260" t="s">
        <v>16310</v>
      </c>
      <c r="P2458" s="1260" t="s">
        <v>24759</v>
      </c>
      <c r="Q2458" s="1260" t="s">
        <v>24760</v>
      </c>
      <c r="R2458" s="1260" t="s">
        <v>13593</v>
      </c>
      <c r="S2458" s="1259">
        <v>1</v>
      </c>
      <c r="T2458" s="1260"/>
      <c r="U2458" s="1260" t="s">
        <v>11158</v>
      </c>
      <c r="V2458" s="1260" t="s">
        <v>16315</v>
      </c>
      <c r="W2458" s="1259">
        <v>0</v>
      </c>
      <c r="X2458" s="1259">
        <v>1007</v>
      </c>
      <c r="Y2458" s="1259">
        <v>0</v>
      </c>
    </row>
    <row r="2459" spans="1:25">
      <c r="A2459" s="1350">
        <v>11202000125</v>
      </c>
      <c r="B2459" s="1260"/>
      <c r="C2459" s="1260" t="s">
        <v>24761</v>
      </c>
      <c r="D2459" s="1260" t="s">
        <v>24762</v>
      </c>
      <c r="E2459" s="1260" t="s">
        <v>11560</v>
      </c>
      <c r="F2459" s="1260" t="s">
        <v>11522</v>
      </c>
      <c r="G2459" s="1260" t="s">
        <v>24763</v>
      </c>
      <c r="H2459" s="1260" t="s">
        <v>11153</v>
      </c>
      <c r="I2459" s="1260" t="s">
        <v>11177</v>
      </c>
      <c r="J2459" s="1259">
        <v>7430417</v>
      </c>
      <c r="K2459" s="1260" t="s">
        <v>11221</v>
      </c>
      <c r="L2459" s="1260" t="s">
        <v>11155</v>
      </c>
      <c r="M2459" s="1260" t="s">
        <v>1606</v>
      </c>
      <c r="N2459" s="1260" t="s">
        <v>24764</v>
      </c>
      <c r="O2459" s="1260" t="s">
        <v>24762</v>
      </c>
      <c r="P2459" s="1260" t="s">
        <v>24765</v>
      </c>
      <c r="Q2459" s="1260"/>
      <c r="R2459" s="1260" t="s">
        <v>24766</v>
      </c>
      <c r="S2459" s="1259">
        <v>1</v>
      </c>
      <c r="T2459" s="1260"/>
      <c r="U2459" s="1260" t="s">
        <v>11231</v>
      </c>
      <c r="V2459" s="1260" t="s">
        <v>11798</v>
      </c>
      <c r="W2459" s="1259">
        <v>0</v>
      </c>
      <c r="X2459" s="1259">
        <v>1007</v>
      </c>
      <c r="Y2459" s="1259">
        <v>0</v>
      </c>
    </row>
    <row r="2460" spans="1:25">
      <c r="A2460" s="1350">
        <v>11202000124</v>
      </c>
      <c r="B2460" s="1260" t="s">
        <v>24767</v>
      </c>
      <c r="C2460" s="1260" t="s">
        <v>24768</v>
      </c>
      <c r="D2460" s="1260" t="s">
        <v>24769</v>
      </c>
      <c r="E2460" s="1260" t="s">
        <v>14048</v>
      </c>
      <c r="F2460" s="1260" t="s">
        <v>11818</v>
      </c>
      <c r="G2460" s="1260" t="s">
        <v>24770</v>
      </c>
      <c r="H2460" s="1260" t="s">
        <v>11153</v>
      </c>
      <c r="I2460" s="1260" t="s">
        <v>10976</v>
      </c>
      <c r="J2460" s="1259">
        <v>7430416</v>
      </c>
      <c r="K2460" s="1260" t="s">
        <v>11221</v>
      </c>
      <c r="L2460" s="1260" t="s">
        <v>11155</v>
      </c>
      <c r="M2460" s="1260" t="s">
        <v>1985</v>
      </c>
      <c r="N2460" s="1260" t="s">
        <v>24771</v>
      </c>
      <c r="O2460" s="1260" t="s">
        <v>24769</v>
      </c>
      <c r="P2460" s="1260" t="s">
        <v>24772</v>
      </c>
      <c r="Q2460" s="1260" t="s">
        <v>11769</v>
      </c>
      <c r="R2460" s="1260" t="s">
        <v>24773</v>
      </c>
      <c r="S2460" s="1259">
        <v>1</v>
      </c>
      <c r="T2460" s="1260" t="s">
        <v>24774</v>
      </c>
      <c r="U2460" s="1260" t="s">
        <v>11158</v>
      </c>
      <c r="V2460" s="1260" t="s">
        <v>11321</v>
      </c>
      <c r="W2460" s="1259">
        <v>0</v>
      </c>
      <c r="X2460" s="1259">
        <v>1007</v>
      </c>
      <c r="Y2460" s="1259">
        <v>0</v>
      </c>
    </row>
    <row r="2461" spans="1:25">
      <c r="A2461" s="1350">
        <v>11202000123</v>
      </c>
      <c r="B2461" s="1260"/>
      <c r="C2461" s="1260" t="s">
        <v>24775</v>
      </c>
      <c r="D2461" s="1260" t="s">
        <v>24776</v>
      </c>
      <c r="E2461" s="1260" t="s">
        <v>11509</v>
      </c>
      <c r="F2461" s="1260" t="s">
        <v>11694</v>
      </c>
      <c r="G2461" s="1260" t="s">
        <v>24777</v>
      </c>
      <c r="H2461" s="1260" t="s">
        <v>11153</v>
      </c>
      <c r="I2461" s="1260" t="s">
        <v>10976</v>
      </c>
      <c r="J2461" s="1259">
        <v>7430415</v>
      </c>
      <c r="K2461" s="1260" t="s">
        <v>11221</v>
      </c>
      <c r="L2461" s="1260" t="s">
        <v>11155</v>
      </c>
      <c r="M2461" s="1260" t="s">
        <v>2527</v>
      </c>
      <c r="N2461" s="1260" t="s">
        <v>24778</v>
      </c>
      <c r="O2461" s="1260" t="s">
        <v>24776</v>
      </c>
      <c r="P2461" s="1260"/>
      <c r="Q2461" s="1260"/>
      <c r="R2461" s="1260" t="s">
        <v>24779</v>
      </c>
      <c r="S2461" s="1259">
        <v>1</v>
      </c>
      <c r="T2461" s="1260"/>
      <c r="U2461" s="1260" t="s">
        <v>11158</v>
      </c>
      <c r="V2461" s="1260" t="s">
        <v>12716</v>
      </c>
      <c r="W2461" s="1259">
        <v>0</v>
      </c>
      <c r="X2461" s="1259">
        <v>1007</v>
      </c>
      <c r="Y2461" s="1259">
        <v>0</v>
      </c>
    </row>
    <row r="2462" spans="1:25">
      <c r="A2462" s="1350">
        <v>11202000122</v>
      </c>
      <c r="B2462" s="1260"/>
      <c r="C2462" s="1260" t="s">
        <v>24780</v>
      </c>
      <c r="D2462" s="1260" t="s">
        <v>24781</v>
      </c>
      <c r="E2462" s="1260" t="s">
        <v>11426</v>
      </c>
      <c r="F2462" s="1260" t="s">
        <v>11818</v>
      </c>
      <c r="G2462" s="1260" t="s">
        <v>24782</v>
      </c>
      <c r="H2462" s="1260" t="s">
        <v>11153</v>
      </c>
      <c r="I2462" s="1260" t="s">
        <v>10976</v>
      </c>
      <c r="J2462" s="1259">
        <v>7430414</v>
      </c>
      <c r="K2462" s="1260" t="s">
        <v>11221</v>
      </c>
      <c r="L2462" s="1260" t="s">
        <v>11155</v>
      </c>
      <c r="M2462" s="1260" t="s">
        <v>1945</v>
      </c>
      <c r="N2462" s="1260" t="s">
        <v>24783</v>
      </c>
      <c r="O2462" s="1260" t="s">
        <v>24781</v>
      </c>
      <c r="P2462" s="1260"/>
      <c r="Q2462" s="1260" t="s">
        <v>17059</v>
      </c>
      <c r="R2462" s="1260" t="s">
        <v>24784</v>
      </c>
      <c r="S2462" s="1259">
        <v>1</v>
      </c>
      <c r="T2462" s="1260"/>
      <c r="U2462" s="1260" t="s">
        <v>11396</v>
      </c>
      <c r="V2462" s="1260" t="s">
        <v>13071</v>
      </c>
      <c r="W2462" s="1259">
        <v>0</v>
      </c>
      <c r="X2462" s="1259">
        <v>1007</v>
      </c>
      <c r="Y2462" s="1259">
        <v>0</v>
      </c>
    </row>
    <row r="2463" spans="1:25">
      <c r="A2463" s="1350">
        <v>11202000121</v>
      </c>
      <c r="B2463" s="1260"/>
      <c r="C2463" s="1260" t="s">
        <v>24785</v>
      </c>
      <c r="D2463" s="1260" t="s">
        <v>24726</v>
      </c>
      <c r="E2463" s="1260" t="s">
        <v>11266</v>
      </c>
      <c r="F2463" s="1260" t="s">
        <v>11522</v>
      </c>
      <c r="G2463" s="1260" t="s">
        <v>24786</v>
      </c>
      <c r="H2463" s="1260" t="s">
        <v>11153</v>
      </c>
      <c r="I2463" s="1260" t="s">
        <v>11177</v>
      </c>
      <c r="J2463" s="1259">
        <v>7430413</v>
      </c>
      <c r="K2463" s="1260" t="s">
        <v>11221</v>
      </c>
      <c r="L2463" s="1260" t="s">
        <v>11385</v>
      </c>
      <c r="M2463" s="1260" t="s">
        <v>1295</v>
      </c>
      <c r="N2463" s="1260" t="s">
        <v>24728</v>
      </c>
      <c r="O2463" s="1260" t="s">
        <v>24726</v>
      </c>
      <c r="P2463" s="1260" t="s">
        <v>24787</v>
      </c>
      <c r="Q2463" s="1260"/>
      <c r="R2463" s="1260" t="s">
        <v>24787</v>
      </c>
      <c r="S2463" s="1259">
        <v>1</v>
      </c>
      <c r="T2463" s="1260"/>
      <c r="U2463" s="1260" t="s">
        <v>11158</v>
      </c>
      <c r="V2463" s="1260" t="s">
        <v>11263</v>
      </c>
      <c r="W2463" s="1259">
        <v>0</v>
      </c>
      <c r="X2463" s="1259">
        <v>1007</v>
      </c>
      <c r="Y2463" s="1259">
        <v>1</v>
      </c>
    </row>
    <row r="2464" spans="1:25">
      <c r="A2464" s="1350">
        <v>11202000120</v>
      </c>
      <c r="B2464" s="1260"/>
      <c r="C2464" s="1260" t="s">
        <v>24788</v>
      </c>
      <c r="D2464" s="1260" t="s">
        <v>24441</v>
      </c>
      <c r="E2464" s="1260" t="s">
        <v>11509</v>
      </c>
      <c r="F2464" s="1260" t="s">
        <v>11522</v>
      </c>
      <c r="G2464" s="1260" t="s">
        <v>24789</v>
      </c>
      <c r="H2464" s="1260" t="s">
        <v>11153</v>
      </c>
      <c r="I2464" s="1260" t="s">
        <v>11177</v>
      </c>
      <c r="J2464" s="1259">
        <v>7430412</v>
      </c>
      <c r="K2464" s="1260" t="s">
        <v>11221</v>
      </c>
      <c r="L2464" s="1260" t="s">
        <v>11155</v>
      </c>
      <c r="M2464" s="1260" t="s">
        <v>1606</v>
      </c>
      <c r="N2464" s="1260" t="s">
        <v>24443</v>
      </c>
      <c r="O2464" s="1260" t="s">
        <v>24441</v>
      </c>
      <c r="P2464" s="1260" t="s">
        <v>24445</v>
      </c>
      <c r="Q2464" s="1260"/>
      <c r="R2464" s="1260" t="s">
        <v>24444</v>
      </c>
      <c r="S2464" s="1259">
        <v>1</v>
      </c>
      <c r="T2464" s="1260"/>
      <c r="U2464" s="1260" t="s">
        <v>11182</v>
      </c>
      <c r="V2464" s="1260" t="s">
        <v>11183</v>
      </c>
      <c r="W2464" s="1259">
        <v>0</v>
      </c>
      <c r="X2464" s="1259">
        <v>1007</v>
      </c>
      <c r="Y2464" s="1259">
        <v>0</v>
      </c>
    </row>
    <row r="2465" spans="1:25">
      <c r="A2465" s="1350">
        <v>11202000119</v>
      </c>
      <c r="B2465" s="1260"/>
      <c r="C2465" s="1260" t="s">
        <v>24790</v>
      </c>
      <c r="D2465" s="1260" t="s">
        <v>24791</v>
      </c>
      <c r="E2465" s="1260" t="s">
        <v>11266</v>
      </c>
      <c r="F2465" s="1260" t="s">
        <v>24642</v>
      </c>
      <c r="G2465" s="1260" t="s">
        <v>24792</v>
      </c>
      <c r="H2465" s="1260" t="s">
        <v>11153</v>
      </c>
      <c r="I2465" s="1260" t="s">
        <v>11164</v>
      </c>
      <c r="J2465" s="1259">
        <v>7430411</v>
      </c>
      <c r="K2465" s="1260" t="s">
        <v>11221</v>
      </c>
      <c r="L2465" s="1260" t="s">
        <v>11155</v>
      </c>
      <c r="M2465" s="1260" t="s">
        <v>262</v>
      </c>
      <c r="N2465" s="1260"/>
      <c r="O2465" s="1260" t="s">
        <v>24791</v>
      </c>
      <c r="P2465" s="1260"/>
      <c r="Q2465" s="1260" t="s">
        <v>24793</v>
      </c>
      <c r="R2465" s="1260"/>
      <c r="S2465" s="1259">
        <v>1</v>
      </c>
      <c r="T2465" s="1260"/>
      <c r="U2465" s="1260"/>
      <c r="V2465" s="1260"/>
      <c r="W2465" s="1259">
        <v>0</v>
      </c>
      <c r="X2465" s="1259">
        <v>1007</v>
      </c>
      <c r="Y2465" s="1259">
        <v>0</v>
      </c>
    </row>
    <row r="2466" spans="1:25">
      <c r="A2466" s="1350">
        <v>11202000118</v>
      </c>
      <c r="B2466" s="1260"/>
      <c r="C2466" s="1260" t="s">
        <v>24794</v>
      </c>
      <c r="D2466" s="1260" t="s">
        <v>24795</v>
      </c>
      <c r="E2466" s="1260" t="s">
        <v>11648</v>
      </c>
      <c r="F2466" s="1260" t="s">
        <v>24710</v>
      </c>
      <c r="G2466" s="1260" t="s">
        <v>24796</v>
      </c>
      <c r="H2466" s="1260" t="s">
        <v>11153</v>
      </c>
      <c r="I2466" s="1260" t="s">
        <v>10976</v>
      </c>
      <c r="J2466" s="1259">
        <v>7430410</v>
      </c>
      <c r="K2466" s="1260" t="s">
        <v>11221</v>
      </c>
      <c r="L2466" s="1260" t="s">
        <v>11155</v>
      </c>
      <c r="M2466" s="1260" t="s">
        <v>11092</v>
      </c>
      <c r="N2466" s="1260" t="s">
        <v>24797</v>
      </c>
      <c r="O2466" s="1260" t="s">
        <v>24795</v>
      </c>
      <c r="P2466" s="1260" t="s">
        <v>11192</v>
      </c>
      <c r="Q2466" s="1260"/>
      <c r="R2466" s="1260" t="s">
        <v>24798</v>
      </c>
      <c r="S2466" s="1259">
        <v>1</v>
      </c>
      <c r="T2466" s="1260"/>
      <c r="U2466" s="1260" t="s">
        <v>11158</v>
      </c>
      <c r="V2466" s="1260" t="s">
        <v>11159</v>
      </c>
      <c r="W2466" s="1259">
        <v>0</v>
      </c>
      <c r="X2466" s="1259">
        <v>1007</v>
      </c>
      <c r="Y2466" s="1259">
        <v>0</v>
      </c>
    </row>
    <row r="2467" spans="1:25">
      <c r="A2467" s="1350">
        <v>11202000117</v>
      </c>
      <c r="B2467" s="1260"/>
      <c r="C2467" s="1260" t="s">
        <v>24799</v>
      </c>
      <c r="D2467" s="1260" t="s">
        <v>24800</v>
      </c>
      <c r="E2467" s="1260" t="s">
        <v>11251</v>
      </c>
      <c r="F2467" s="1260" t="s">
        <v>24642</v>
      </c>
      <c r="G2467" s="1260" t="s">
        <v>24801</v>
      </c>
      <c r="H2467" s="1260" t="s">
        <v>11153</v>
      </c>
      <c r="I2467" s="1260" t="s">
        <v>11164</v>
      </c>
      <c r="J2467" s="1259">
        <v>7430409</v>
      </c>
      <c r="K2467" s="1260" t="s">
        <v>11221</v>
      </c>
      <c r="L2467" s="1260" t="s">
        <v>11155</v>
      </c>
      <c r="M2467" s="1260" t="s">
        <v>262</v>
      </c>
      <c r="N2467" s="1260"/>
      <c r="O2467" s="1260" t="s">
        <v>24800</v>
      </c>
      <c r="P2467" s="1260"/>
      <c r="Q2467" s="1260" t="s">
        <v>24802</v>
      </c>
      <c r="R2467" s="1260"/>
      <c r="S2467" s="1259">
        <v>1</v>
      </c>
      <c r="T2467" s="1260"/>
      <c r="U2467" s="1260"/>
      <c r="V2467" s="1260"/>
      <c r="W2467" s="1259">
        <v>0</v>
      </c>
      <c r="X2467" s="1259">
        <v>1007</v>
      </c>
      <c r="Y2467" s="1259">
        <v>0</v>
      </c>
    </row>
    <row r="2468" spans="1:25">
      <c r="A2468" s="1350">
        <v>11202000116</v>
      </c>
      <c r="B2468" s="1260" t="s">
        <v>24803</v>
      </c>
      <c r="C2468" s="1260" t="s">
        <v>24804</v>
      </c>
      <c r="D2468" s="1260" t="s">
        <v>24805</v>
      </c>
      <c r="E2468" s="1260" t="s">
        <v>11668</v>
      </c>
      <c r="F2468" s="1260" t="s">
        <v>15822</v>
      </c>
      <c r="G2468" s="1260" t="s">
        <v>24806</v>
      </c>
      <c r="H2468" s="1260" t="s">
        <v>11153</v>
      </c>
      <c r="I2468" s="1260" t="s">
        <v>10976</v>
      </c>
      <c r="J2468" s="1259">
        <v>7430408</v>
      </c>
      <c r="K2468" s="1260" t="s">
        <v>11221</v>
      </c>
      <c r="L2468" s="1260" t="s">
        <v>11155</v>
      </c>
      <c r="M2468" s="1260" t="s">
        <v>768</v>
      </c>
      <c r="N2468" s="1260" t="s">
        <v>24807</v>
      </c>
      <c r="O2468" s="1260" t="s">
        <v>24805</v>
      </c>
      <c r="P2468" s="1260" t="s">
        <v>24808</v>
      </c>
      <c r="Q2468" s="1260" t="s">
        <v>14899</v>
      </c>
      <c r="R2468" s="1260" t="s">
        <v>24809</v>
      </c>
      <c r="S2468" s="1259">
        <v>1</v>
      </c>
      <c r="T2468" s="1260" t="s">
        <v>24810</v>
      </c>
      <c r="U2468" s="1260" t="s">
        <v>11158</v>
      </c>
      <c r="V2468" s="1260" t="s">
        <v>11824</v>
      </c>
      <c r="W2468" s="1259">
        <v>0</v>
      </c>
      <c r="X2468" s="1259">
        <v>1007</v>
      </c>
      <c r="Y2468" s="1259">
        <v>0</v>
      </c>
    </row>
    <row r="2469" spans="1:25">
      <c r="A2469" s="1350">
        <v>11202000115</v>
      </c>
      <c r="B2469" s="1260" t="s">
        <v>24811</v>
      </c>
      <c r="C2469" s="1260" t="s">
        <v>24812</v>
      </c>
      <c r="D2469" s="1260" t="s">
        <v>19375</v>
      </c>
      <c r="E2469" s="1260" t="s">
        <v>11560</v>
      </c>
      <c r="F2469" s="1260" t="s">
        <v>24757</v>
      </c>
      <c r="G2469" s="1260" t="s">
        <v>24813</v>
      </c>
      <c r="H2469" s="1260" t="s">
        <v>11153</v>
      </c>
      <c r="I2469" s="1260" t="s">
        <v>10976</v>
      </c>
      <c r="J2469" s="1259">
        <v>7430407</v>
      </c>
      <c r="K2469" s="1260" t="s">
        <v>11221</v>
      </c>
      <c r="L2469" s="1260" t="s">
        <v>11155</v>
      </c>
      <c r="M2469" s="1260" t="s">
        <v>2033</v>
      </c>
      <c r="N2469" s="1260" t="s">
        <v>19378</v>
      </c>
      <c r="O2469" s="1260" t="s">
        <v>19375</v>
      </c>
      <c r="P2469" s="1260" t="s">
        <v>19379</v>
      </c>
      <c r="Q2469" s="1260" t="s">
        <v>11846</v>
      </c>
      <c r="R2469" s="1260" t="s">
        <v>19379</v>
      </c>
      <c r="S2469" s="1259">
        <v>1</v>
      </c>
      <c r="T2469" s="1260" t="s">
        <v>24814</v>
      </c>
      <c r="U2469" s="1260" t="s">
        <v>11396</v>
      </c>
      <c r="V2469" s="1260" t="s">
        <v>11397</v>
      </c>
      <c r="W2469" s="1259">
        <v>0</v>
      </c>
      <c r="X2469" s="1259">
        <v>1007</v>
      </c>
      <c r="Y2469" s="1259">
        <v>0</v>
      </c>
    </row>
    <row r="2470" spans="1:25">
      <c r="A2470" s="1350">
        <v>11202000114</v>
      </c>
      <c r="B2470" s="1260"/>
      <c r="C2470" s="1260" t="s">
        <v>24815</v>
      </c>
      <c r="D2470" s="1260" t="s">
        <v>24816</v>
      </c>
      <c r="E2470" s="1260" t="s">
        <v>11353</v>
      </c>
      <c r="F2470" s="1260" t="s">
        <v>24817</v>
      </c>
      <c r="G2470" s="1260" t="s">
        <v>24818</v>
      </c>
      <c r="H2470" s="1260" t="s">
        <v>11153</v>
      </c>
      <c r="I2470" s="1260" t="s">
        <v>10976</v>
      </c>
      <c r="J2470" s="1259">
        <v>7430406</v>
      </c>
      <c r="K2470" s="1260" t="s">
        <v>11221</v>
      </c>
      <c r="L2470" s="1260" t="s">
        <v>11155</v>
      </c>
      <c r="M2470" s="1260" t="s">
        <v>262</v>
      </c>
      <c r="N2470" s="1260"/>
      <c r="O2470" s="1260" t="s">
        <v>24816</v>
      </c>
      <c r="P2470" s="1260"/>
      <c r="Q2470" s="1260"/>
      <c r="R2470" s="1260" t="s">
        <v>24819</v>
      </c>
      <c r="S2470" s="1259">
        <v>1</v>
      </c>
      <c r="T2470" s="1260"/>
      <c r="U2470" s="1260"/>
      <c r="V2470" s="1260"/>
      <c r="W2470" s="1259">
        <v>0</v>
      </c>
      <c r="X2470" s="1259">
        <v>1007</v>
      </c>
      <c r="Y2470" s="1259">
        <v>0</v>
      </c>
    </row>
    <row r="2471" spans="1:25">
      <c r="A2471" s="1350">
        <v>11202000113</v>
      </c>
      <c r="B2471" s="1260" t="s">
        <v>24820</v>
      </c>
      <c r="C2471" s="1260" t="s">
        <v>24821</v>
      </c>
      <c r="D2471" s="1260" t="s">
        <v>24822</v>
      </c>
      <c r="E2471" s="1260" t="s">
        <v>11151</v>
      </c>
      <c r="F2471" s="1260" t="s">
        <v>11522</v>
      </c>
      <c r="G2471" s="1260" t="s">
        <v>24823</v>
      </c>
      <c r="H2471" s="1260" t="s">
        <v>11153</v>
      </c>
      <c r="I2471" s="1260" t="s">
        <v>11177</v>
      </c>
      <c r="J2471" s="1259">
        <v>7430405</v>
      </c>
      <c r="K2471" s="1260" t="s">
        <v>11221</v>
      </c>
      <c r="L2471" s="1260" t="s">
        <v>11155</v>
      </c>
      <c r="M2471" s="1260" t="s">
        <v>2134</v>
      </c>
      <c r="N2471" s="1260" t="s">
        <v>24824</v>
      </c>
      <c r="O2471" s="1260" t="s">
        <v>24822</v>
      </c>
      <c r="P2471" s="1260" t="s">
        <v>24825</v>
      </c>
      <c r="Q2471" s="1260" t="s">
        <v>22895</v>
      </c>
      <c r="R2471" s="1260" t="s">
        <v>24826</v>
      </c>
      <c r="S2471" s="1259">
        <v>1</v>
      </c>
      <c r="T2471" s="1260" t="s">
        <v>24827</v>
      </c>
      <c r="U2471" s="1260" t="s">
        <v>11269</v>
      </c>
      <c r="V2471" s="1260" t="s">
        <v>11787</v>
      </c>
      <c r="W2471" s="1259">
        <v>0</v>
      </c>
      <c r="X2471" s="1259">
        <v>1007</v>
      </c>
      <c r="Y2471" s="1259">
        <v>0</v>
      </c>
    </row>
    <row r="2472" spans="1:25">
      <c r="A2472" s="1350">
        <v>11202000112</v>
      </c>
      <c r="B2472" s="1260" t="s">
        <v>24828</v>
      </c>
      <c r="C2472" s="1260" t="s">
        <v>24829</v>
      </c>
      <c r="D2472" s="1260" t="s">
        <v>24830</v>
      </c>
      <c r="E2472" s="1260" t="s">
        <v>12993</v>
      </c>
      <c r="F2472" s="1260"/>
      <c r="G2472" s="1260"/>
      <c r="H2472" s="1260" t="s">
        <v>11153</v>
      </c>
      <c r="I2472" s="1260" t="s">
        <v>11164</v>
      </c>
      <c r="J2472" s="1259">
        <v>7430404</v>
      </c>
      <c r="K2472" s="1260" t="s">
        <v>11221</v>
      </c>
      <c r="L2472" s="1260" t="s">
        <v>11275</v>
      </c>
      <c r="M2472" s="1260" t="s">
        <v>2557</v>
      </c>
      <c r="N2472" s="1260" t="s">
        <v>24831</v>
      </c>
      <c r="O2472" s="1260" t="s">
        <v>24830</v>
      </c>
      <c r="P2472" s="1260" t="s">
        <v>24832</v>
      </c>
      <c r="Q2472" s="1260" t="s">
        <v>13053</v>
      </c>
      <c r="R2472" s="1260" t="s">
        <v>24833</v>
      </c>
      <c r="S2472" s="1259">
        <v>1</v>
      </c>
      <c r="T2472" s="1260" t="s">
        <v>24834</v>
      </c>
      <c r="U2472" s="1260" t="s">
        <v>11921</v>
      </c>
      <c r="V2472" s="1260" t="s">
        <v>12833</v>
      </c>
      <c r="W2472" s="1259">
        <v>0</v>
      </c>
      <c r="X2472" s="1259">
        <v>1007</v>
      </c>
      <c r="Y2472" s="1259">
        <v>2</v>
      </c>
    </row>
    <row r="2473" spans="1:25">
      <c r="A2473" s="1350">
        <v>11202000111</v>
      </c>
      <c r="B2473" s="1260" t="s">
        <v>24835</v>
      </c>
      <c r="C2473" s="1260" t="s">
        <v>24836</v>
      </c>
      <c r="D2473" s="1260" t="s">
        <v>24837</v>
      </c>
      <c r="E2473" s="1260" t="s">
        <v>12993</v>
      </c>
      <c r="F2473" s="1260" t="s">
        <v>13025</v>
      </c>
      <c r="G2473" s="1260" t="s">
        <v>24838</v>
      </c>
      <c r="H2473" s="1260" t="s">
        <v>11153</v>
      </c>
      <c r="I2473" s="1260" t="s">
        <v>13027</v>
      </c>
      <c r="J2473" s="1259">
        <v>7430403</v>
      </c>
      <c r="K2473" s="1260" t="s">
        <v>11221</v>
      </c>
      <c r="L2473" s="1260" t="s">
        <v>11155</v>
      </c>
      <c r="M2473" s="1260" t="s">
        <v>1970</v>
      </c>
      <c r="N2473" s="1260" t="s">
        <v>24839</v>
      </c>
      <c r="O2473" s="1260" t="s">
        <v>24837</v>
      </c>
      <c r="P2473" s="1260" t="s">
        <v>24840</v>
      </c>
      <c r="Q2473" s="1260" t="s">
        <v>24841</v>
      </c>
      <c r="R2473" s="1260" t="s">
        <v>24840</v>
      </c>
      <c r="S2473" s="1259">
        <v>1</v>
      </c>
      <c r="T2473" s="1260" t="s">
        <v>24842</v>
      </c>
      <c r="U2473" s="1260" t="s">
        <v>11182</v>
      </c>
      <c r="V2473" s="1260" t="s">
        <v>15997</v>
      </c>
      <c r="W2473" s="1259">
        <v>0</v>
      </c>
      <c r="X2473" s="1259">
        <v>1007</v>
      </c>
      <c r="Y2473" s="1259">
        <v>0</v>
      </c>
    </row>
    <row r="2474" spans="1:25">
      <c r="A2474" s="1350">
        <v>11202000110</v>
      </c>
      <c r="B2474" s="1260"/>
      <c r="C2474" s="1260" t="s">
        <v>24843</v>
      </c>
      <c r="D2474" s="1260" t="s">
        <v>24221</v>
      </c>
      <c r="E2474" s="1260" t="s">
        <v>11353</v>
      </c>
      <c r="F2474" s="1260" t="s">
        <v>11522</v>
      </c>
      <c r="G2474" s="1260" t="s">
        <v>24844</v>
      </c>
      <c r="H2474" s="1260" t="s">
        <v>11153</v>
      </c>
      <c r="I2474" s="1260" t="s">
        <v>11177</v>
      </c>
      <c r="J2474" s="1259">
        <v>7430402</v>
      </c>
      <c r="K2474" s="1260" t="s">
        <v>11221</v>
      </c>
      <c r="L2474" s="1260" t="s">
        <v>11155</v>
      </c>
      <c r="M2474" s="1260" t="s">
        <v>262</v>
      </c>
      <c r="N2474" s="1260"/>
      <c r="O2474" s="1260" t="s">
        <v>24221</v>
      </c>
      <c r="P2474" s="1260"/>
      <c r="Q2474" s="1260"/>
      <c r="R2474" s="1260"/>
      <c r="S2474" s="1259">
        <v>1</v>
      </c>
      <c r="T2474" s="1260"/>
      <c r="U2474" s="1260"/>
      <c r="V2474" s="1260"/>
      <c r="W2474" s="1259">
        <v>0</v>
      </c>
      <c r="X2474" s="1259">
        <v>1007</v>
      </c>
      <c r="Y2474" s="1259">
        <v>0</v>
      </c>
    </row>
    <row r="2475" spans="1:25">
      <c r="A2475" s="1350">
        <v>11202000109</v>
      </c>
      <c r="B2475" s="1260" t="s">
        <v>24845</v>
      </c>
      <c r="C2475" s="1260" t="s">
        <v>24846</v>
      </c>
      <c r="D2475" s="1260" t="s">
        <v>24847</v>
      </c>
      <c r="E2475" s="1260" t="s">
        <v>12377</v>
      </c>
      <c r="F2475" s="1260" t="s">
        <v>24848</v>
      </c>
      <c r="G2475" s="1260" t="s">
        <v>24849</v>
      </c>
      <c r="H2475" s="1260" t="s">
        <v>11153</v>
      </c>
      <c r="I2475" s="1260" t="s">
        <v>11164</v>
      </c>
      <c r="J2475" s="1259">
        <v>7430401</v>
      </c>
      <c r="K2475" s="1260" t="s">
        <v>11221</v>
      </c>
      <c r="L2475" s="1260" t="s">
        <v>11385</v>
      </c>
      <c r="M2475" s="1260" t="s">
        <v>2557</v>
      </c>
      <c r="N2475" s="1260" t="s">
        <v>24850</v>
      </c>
      <c r="O2475" s="1260" t="s">
        <v>24847</v>
      </c>
      <c r="P2475" s="1260" t="s">
        <v>24851</v>
      </c>
      <c r="Q2475" s="1260" t="s">
        <v>24852</v>
      </c>
      <c r="R2475" s="1260" t="s">
        <v>24853</v>
      </c>
      <c r="S2475" s="1259">
        <v>1</v>
      </c>
      <c r="T2475" s="1260" t="s">
        <v>24854</v>
      </c>
      <c r="U2475" s="1260" t="s">
        <v>11921</v>
      </c>
      <c r="V2475" s="1260" t="s">
        <v>12353</v>
      </c>
      <c r="W2475" s="1259">
        <v>0</v>
      </c>
      <c r="X2475" s="1259">
        <v>1007</v>
      </c>
      <c r="Y2475" s="1259">
        <v>1</v>
      </c>
    </row>
    <row r="2476" spans="1:25">
      <c r="A2476" s="1350">
        <v>11202000108</v>
      </c>
      <c r="B2476" s="1260"/>
      <c r="C2476" s="1260" t="s">
        <v>24855</v>
      </c>
      <c r="D2476" s="1260" t="s">
        <v>24856</v>
      </c>
      <c r="E2476" s="1260" t="s">
        <v>11509</v>
      </c>
      <c r="F2476" s="1260" t="s">
        <v>11522</v>
      </c>
      <c r="G2476" s="1260" t="s">
        <v>24857</v>
      </c>
      <c r="H2476" s="1260" t="s">
        <v>11153</v>
      </c>
      <c r="I2476" s="1260" t="s">
        <v>11177</v>
      </c>
      <c r="J2476" s="1259">
        <v>7430400</v>
      </c>
      <c r="K2476" s="1260" t="s">
        <v>11221</v>
      </c>
      <c r="L2476" s="1260" t="s">
        <v>11155</v>
      </c>
      <c r="M2476" s="1260" t="s">
        <v>2127</v>
      </c>
      <c r="N2476" s="1260" t="s">
        <v>24858</v>
      </c>
      <c r="O2476" s="1260" t="s">
        <v>24856</v>
      </c>
      <c r="P2476" s="1260" t="s">
        <v>11192</v>
      </c>
      <c r="Q2476" s="1260"/>
      <c r="R2476" s="1260" t="s">
        <v>23466</v>
      </c>
      <c r="S2476" s="1259">
        <v>1</v>
      </c>
      <c r="T2476" s="1260"/>
      <c r="U2476" s="1260" t="s">
        <v>11269</v>
      </c>
      <c r="V2476" s="1260" t="s">
        <v>11620</v>
      </c>
      <c r="W2476" s="1259">
        <v>0</v>
      </c>
      <c r="X2476" s="1259">
        <v>1007</v>
      </c>
      <c r="Y2476" s="1259">
        <v>0</v>
      </c>
    </row>
    <row r="2477" spans="1:25">
      <c r="A2477" s="1350">
        <v>11202000107</v>
      </c>
      <c r="B2477" s="1260"/>
      <c r="C2477" s="1260" t="s">
        <v>24859</v>
      </c>
      <c r="D2477" s="1260" t="s">
        <v>24860</v>
      </c>
      <c r="E2477" s="1260" t="s">
        <v>11353</v>
      </c>
      <c r="F2477" s="1260" t="s">
        <v>11873</v>
      </c>
      <c r="G2477" s="1260" t="s">
        <v>24861</v>
      </c>
      <c r="H2477" s="1260" t="s">
        <v>11153</v>
      </c>
      <c r="I2477" s="1260" t="s">
        <v>10976</v>
      </c>
      <c r="J2477" s="1259">
        <v>7430399</v>
      </c>
      <c r="K2477" s="1260" t="s">
        <v>11221</v>
      </c>
      <c r="L2477" s="1260" t="s">
        <v>11155</v>
      </c>
      <c r="M2477" s="1260" t="s">
        <v>262</v>
      </c>
      <c r="N2477" s="1260"/>
      <c r="O2477" s="1260" t="s">
        <v>24860</v>
      </c>
      <c r="P2477" s="1260"/>
      <c r="Q2477" s="1260"/>
      <c r="R2477" s="1259">
        <v>8952220</v>
      </c>
      <c r="S2477" s="1259">
        <v>1</v>
      </c>
      <c r="T2477" s="1260"/>
      <c r="U2477" s="1260"/>
      <c r="V2477" s="1260"/>
      <c r="W2477" s="1259">
        <v>0</v>
      </c>
      <c r="X2477" s="1259">
        <v>1007</v>
      </c>
      <c r="Y2477" s="1259">
        <v>0</v>
      </c>
    </row>
    <row r="2478" spans="1:25">
      <c r="A2478" s="1350">
        <v>11202000106</v>
      </c>
      <c r="B2478" s="1260"/>
      <c r="C2478" s="1260" t="s">
        <v>24862</v>
      </c>
      <c r="D2478" s="1260" t="s">
        <v>24863</v>
      </c>
      <c r="E2478" s="1260" t="s">
        <v>11353</v>
      </c>
      <c r="F2478" s="1260" t="s">
        <v>24864</v>
      </c>
      <c r="G2478" s="1260" t="s">
        <v>24865</v>
      </c>
      <c r="H2478" s="1260" t="s">
        <v>11153</v>
      </c>
      <c r="I2478" s="1260" t="s">
        <v>11164</v>
      </c>
      <c r="J2478" s="1259">
        <v>7430398</v>
      </c>
      <c r="K2478" s="1260" t="s">
        <v>11221</v>
      </c>
      <c r="L2478" s="1260" t="s">
        <v>11155</v>
      </c>
      <c r="M2478" s="1260" t="s">
        <v>262</v>
      </c>
      <c r="N2478" s="1260"/>
      <c r="O2478" s="1260" t="s">
        <v>24863</v>
      </c>
      <c r="P2478" s="1260"/>
      <c r="Q2478" s="1260" t="s">
        <v>11596</v>
      </c>
      <c r="R2478" s="1260"/>
      <c r="S2478" s="1259">
        <v>1</v>
      </c>
      <c r="T2478" s="1260"/>
      <c r="U2478" s="1260"/>
      <c r="V2478" s="1260"/>
      <c r="W2478" s="1259">
        <v>0</v>
      </c>
      <c r="X2478" s="1259">
        <v>1007</v>
      </c>
      <c r="Y2478" s="1259">
        <v>0</v>
      </c>
    </row>
    <row r="2479" spans="1:25">
      <c r="A2479" s="1350">
        <v>11202000105</v>
      </c>
      <c r="B2479" s="1260"/>
      <c r="C2479" s="1260" t="s">
        <v>24866</v>
      </c>
      <c r="D2479" s="1260" t="s">
        <v>24867</v>
      </c>
      <c r="E2479" s="1260" t="s">
        <v>24868</v>
      </c>
      <c r="F2479" s="1260" t="s">
        <v>24710</v>
      </c>
      <c r="G2479" s="1260" t="s">
        <v>24869</v>
      </c>
      <c r="H2479" s="1260" t="s">
        <v>11153</v>
      </c>
      <c r="I2479" s="1260" t="s">
        <v>10976</v>
      </c>
      <c r="J2479" s="1259">
        <v>7430397</v>
      </c>
      <c r="K2479" s="1260" t="s">
        <v>11375</v>
      </c>
      <c r="L2479" s="1260" t="s">
        <v>11155</v>
      </c>
      <c r="M2479" s="1260" t="s">
        <v>2527</v>
      </c>
      <c r="N2479" s="1260" t="s">
        <v>24870</v>
      </c>
      <c r="O2479" s="1260" t="s">
        <v>24867</v>
      </c>
      <c r="P2479" s="1260"/>
      <c r="Q2479" s="1260"/>
      <c r="R2479" s="1260" t="s">
        <v>24871</v>
      </c>
      <c r="S2479" s="1259">
        <v>1</v>
      </c>
      <c r="T2479" s="1260"/>
      <c r="U2479" s="1260" t="s">
        <v>11158</v>
      </c>
      <c r="V2479" s="1260" t="s">
        <v>12716</v>
      </c>
      <c r="W2479" s="1259">
        <v>0</v>
      </c>
      <c r="X2479" s="1259">
        <v>1008</v>
      </c>
      <c r="Y2479" s="1259">
        <v>0</v>
      </c>
    </row>
    <row r="2480" spans="1:25">
      <c r="A2480" s="1350">
        <v>11202000104</v>
      </c>
      <c r="B2480" s="1260"/>
      <c r="C2480" s="1260" t="s">
        <v>24872</v>
      </c>
      <c r="D2480" s="1260" t="s">
        <v>24873</v>
      </c>
      <c r="E2480" s="1260" t="s">
        <v>11190</v>
      </c>
      <c r="F2480" s="1260" t="s">
        <v>11522</v>
      </c>
      <c r="G2480" s="1260" t="s">
        <v>24874</v>
      </c>
      <c r="H2480" s="1260" t="s">
        <v>11153</v>
      </c>
      <c r="I2480" s="1260" t="s">
        <v>11177</v>
      </c>
      <c r="J2480" s="1259">
        <v>7430396</v>
      </c>
      <c r="K2480" s="1260" t="s">
        <v>11221</v>
      </c>
      <c r="L2480" s="1260" t="s">
        <v>11155</v>
      </c>
      <c r="M2480" s="1260" t="s">
        <v>2135</v>
      </c>
      <c r="N2480" s="1260" t="s">
        <v>24875</v>
      </c>
      <c r="O2480" s="1260" t="s">
        <v>24873</v>
      </c>
      <c r="P2480" s="1260"/>
      <c r="Q2480" s="1260"/>
      <c r="R2480" s="1260" t="s">
        <v>24876</v>
      </c>
      <c r="S2480" s="1259">
        <v>1</v>
      </c>
      <c r="T2480" s="1260"/>
      <c r="U2480" s="1260" t="s">
        <v>11269</v>
      </c>
      <c r="V2480" s="1260" t="s">
        <v>11620</v>
      </c>
      <c r="W2480" s="1259">
        <v>0</v>
      </c>
      <c r="X2480" s="1259">
        <v>1007</v>
      </c>
      <c r="Y2480" s="1259">
        <v>0</v>
      </c>
    </row>
    <row r="2481" spans="1:25">
      <c r="A2481" s="1350">
        <v>11202000103</v>
      </c>
      <c r="B2481" s="1260"/>
      <c r="C2481" s="1260" t="s">
        <v>24877</v>
      </c>
      <c r="D2481" s="1260" t="s">
        <v>24878</v>
      </c>
      <c r="E2481" s="1260" t="s">
        <v>11560</v>
      </c>
      <c r="F2481" s="1260" t="s">
        <v>11522</v>
      </c>
      <c r="G2481" s="1260" t="s">
        <v>24879</v>
      </c>
      <c r="H2481" s="1260" t="s">
        <v>11153</v>
      </c>
      <c r="I2481" s="1260" t="s">
        <v>11177</v>
      </c>
      <c r="J2481" s="1259">
        <v>7430395</v>
      </c>
      <c r="K2481" s="1260" t="s">
        <v>11221</v>
      </c>
      <c r="L2481" s="1260" t="s">
        <v>11155</v>
      </c>
      <c r="M2481" s="1260" t="s">
        <v>2132</v>
      </c>
      <c r="N2481" s="1260" t="s">
        <v>24880</v>
      </c>
      <c r="O2481" s="1260" t="s">
        <v>24878</v>
      </c>
      <c r="P2481" s="1260"/>
      <c r="Q2481" s="1260"/>
      <c r="R2481" s="1260" t="s">
        <v>24881</v>
      </c>
      <c r="S2481" s="1259">
        <v>1</v>
      </c>
      <c r="T2481" s="1260"/>
      <c r="U2481" s="1260" t="s">
        <v>11209</v>
      </c>
      <c r="V2481" s="1260" t="s">
        <v>11210</v>
      </c>
      <c r="W2481" s="1259">
        <v>0</v>
      </c>
      <c r="X2481" s="1259">
        <v>1007</v>
      </c>
      <c r="Y2481" s="1259">
        <v>0</v>
      </c>
    </row>
    <row r="2482" spans="1:25">
      <c r="A2482" s="1350">
        <v>11202000102</v>
      </c>
      <c r="B2482" s="1260"/>
      <c r="C2482" s="1260" t="s">
        <v>24882</v>
      </c>
      <c r="D2482" s="1260" t="s">
        <v>24883</v>
      </c>
      <c r="E2482" s="1260" t="s">
        <v>11353</v>
      </c>
      <c r="F2482" s="1260" t="s">
        <v>24884</v>
      </c>
      <c r="G2482" s="1260" t="s">
        <v>24885</v>
      </c>
      <c r="H2482" s="1260" t="s">
        <v>11153</v>
      </c>
      <c r="I2482" s="1260" t="s">
        <v>11243</v>
      </c>
      <c r="J2482" s="1259">
        <v>7430394</v>
      </c>
      <c r="K2482" s="1260" t="s">
        <v>11221</v>
      </c>
      <c r="L2482" s="1260" t="s">
        <v>11155</v>
      </c>
      <c r="M2482" s="1260" t="s">
        <v>262</v>
      </c>
      <c r="N2482" s="1260"/>
      <c r="O2482" s="1260" t="s">
        <v>24883</v>
      </c>
      <c r="P2482" s="1260"/>
      <c r="Q2482" s="1260" t="s">
        <v>11533</v>
      </c>
      <c r="R2482" s="1260"/>
      <c r="S2482" s="1259">
        <v>1</v>
      </c>
      <c r="T2482" s="1260"/>
      <c r="U2482" s="1260"/>
      <c r="V2482" s="1260"/>
      <c r="W2482" s="1259">
        <v>0</v>
      </c>
      <c r="X2482" s="1259">
        <v>1007</v>
      </c>
      <c r="Y2482" s="1259">
        <v>0</v>
      </c>
    </row>
    <row r="2483" spans="1:25">
      <c r="A2483" s="1350">
        <v>11202000101</v>
      </c>
      <c r="B2483" s="1260" t="s">
        <v>24886</v>
      </c>
      <c r="C2483" s="1260" t="s">
        <v>24887</v>
      </c>
      <c r="D2483" s="1260" t="s">
        <v>24888</v>
      </c>
      <c r="E2483" s="1260" t="s">
        <v>17479</v>
      </c>
      <c r="F2483" s="1260" t="s">
        <v>11522</v>
      </c>
      <c r="G2483" s="1260" t="s">
        <v>24889</v>
      </c>
      <c r="H2483" s="1260" t="s">
        <v>11153</v>
      </c>
      <c r="I2483" s="1260" t="s">
        <v>11177</v>
      </c>
      <c r="J2483" s="1259">
        <v>7430393</v>
      </c>
      <c r="K2483" s="1260" t="s">
        <v>11221</v>
      </c>
      <c r="L2483" s="1260" t="s">
        <v>11155</v>
      </c>
      <c r="M2483" s="1260" t="s">
        <v>2549</v>
      </c>
      <c r="N2483" s="1260" t="s">
        <v>24890</v>
      </c>
      <c r="O2483" s="1260" t="s">
        <v>24888</v>
      </c>
      <c r="P2483" s="1260" t="s">
        <v>24891</v>
      </c>
      <c r="Q2483" s="1260" t="s">
        <v>11394</v>
      </c>
      <c r="R2483" s="1260" t="s">
        <v>24892</v>
      </c>
      <c r="S2483" s="1259">
        <v>1</v>
      </c>
      <c r="T2483" s="1260" t="s">
        <v>24893</v>
      </c>
      <c r="U2483" s="1260" t="s">
        <v>11269</v>
      </c>
      <c r="V2483" s="1260" t="s">
        <v>15654</v>
      </c>
      <c r="W2483" s="1259">
        <v>0</v>
      </c>
      <c r="X2483" s="1259">
        <v>1007</v>
      </c>
      <c r="Y2483" s="1259">
        <v>0</v>
      </c>
    </row>
    <row r="2484" spans="1:25">
      <c r="A2484" s="1350">
        <v>11202000100</v>
      </c>
      <c r="B2484" s="1260"/>
      <c r="C2484" s="1260" t="s">
        <v>24894</v>
      </c>
      <c r="D2484" s="1260" t="s">
        <v>24895</v>
      </c>
      <c r="E2484" s="1260" t="s">
        <v>11190</v>
      </c>
      <c r="F2484" s="1260" t="s">
        <v>11522</v>
      </c>
      <c r="G2484" s="1260" t="s">
        <v>24896</v>
      </c>
      <c r="H2484" s="1260" t="s">
        <v>11153</v>
      </c>
      <c r="I2484" s="1260" t="s">
        <v>11177</v>
      </c>
      <c r="J2484" s="1259">
        <v>7430392</v>
      </c>
      <c r="K2484" s="1260" t="s">
        <v>11221</v>
      </c>
      <c r="L2484" s="1260" t="s">
        <v>11155</v>
      </c>
      <c r="M2484" s="1260" t="s">
        <v>1295</v>
      </c>
      <c r="N2484" s="1260" t="s">
        <v>23922</v>
      </c>
      <c r="O2484" s="1260" t="s">
        <v>24895</v>
      </c>
      <c r="P2484" s="1260"/>
      <c r="Q2484" s="1260"/>
      <c r="R2484" s="1260" t="s">
        <v>24897</v>
      </c>
      <c r="S2484" s="1259">
        <v>1</v>
      </c>
      <c r="T2484" s="1260"/>
      <c r="U2484" s="1260" t="s">
        <v>11158</v>
      </c>
      <c r="V2484" s="1260" t="s">
        <v>11263</v>
      </c>
      <c r="W2484" s="1259">
        <v>0</v>
      </c>
      <c r="X2484" s="1259">
        <v>1007</v>
      </c>
      <c r="Y2484" s="1259">
        <v>0</v>
      </c>
    </row>
    <row r="2485" spans="1:25">
      <c r="A2485" s="1350">
        <v>11202000099</v>
      </c>
      <c r="B2485" s="1260" t="s">
        <v>24898</v>
      </c>
      <c r="C2485" s="1260" t="s">
        <v>24899</v>
      </c>
      <c r="D2485" s="1260" t="s">
        <v>22829</v>
      </c>
      <c r="E2485" s="1260" t="s">
        <v>11284</v>
      </c>
      <c r="F2485" s="1260" t="s">
        <v>11818</v>
      </c>
      <c r="G2485" s="1260" t="s">
        <v>24900</v>
      </c>
      <c r="H2485" s="1260" t="s">
        <v>11153</v>
      </c>
      <c r="I2485" s="1260" t="s">
        <v>10976</v>
      </c>
      <c r="J2485" s="1259">
        <v>7430391</v>
      </c>
      <c r="K2485" s="1260" t="s">
        <v>11375</v>
      </c>
      <c r="L2485" s="1260" t="s">
        <v>11155</v>
      </c>
      <c r="M2485" s="1260" t="s">
        <v>2283</v>
      </c>
      <c r="N2485" s="1260" t="s">
        <v>22831</v>
      </c>
      <c r="O2485" s="1260" t="s">
        <v>22829</v>
      </c>
      <c r="P2485" s="1260" t="s">
        <v>22833</v>
      </c>
      <c r="Q2485" s="1260" t="s">
        <v>24901</v>
      </c>
      <c r="R2485" s="1260" t="s">
        <v>22832</v>
      </c>
      <c r="S2485" s="1259">
        <v>1</v>
      </c>
      <c r="T2485" s="1260" t="s">
        <v>24902</v>
      </c>
      <c r="U2485" s="1260" t="s">
        <v>11231</v>
      </c>
      <c r="V2485" s="1260" t="s">
        <v>22835</v>
      </c>
      <c r="W2485" s="1259">
        <v>37</v>
      </c>
      <c r="X2485" s="1259">
        <v>1008</v>
      </c>
      <c r="Y2485" s="1259">
        <v>0</v>
      </c>
    </row>
    <row r="2486" spans="1:25">
      <c r="A2486" s="1350">
        <v>11202000098</v>
      </c>
      <c r="B2486" s="1260"/>
      <c r="C2486" s="1260" t="s">
        <v>24903</v>
      </c>
      <c r="D2486" s="1260" t="s">
        <v>24904</v>
      </c>
      <c r="E2486" s="1260" t="s">
        <v>11190</v>
      </c>
      <c r="F2486" s="1260" t="s">
        <v>11440</v>
      </c>
      <c r="G2486" s="1260" t="s">
        <v>24905</v>
      </c>
      <c r="H2486" s="1260" t="s">
        <v>11153</v>
      </c>
      <c r="I2486" s="1260" t="s">
        <v>11177</v>
      </c>
      <c r="J2486" s="1259">
        <v>7430390</v>
      </c>
      <c r="K2486" s="1260" t="s">
        <v>11221</v>
      </c>
      <c r="L2486" s="1260" t="s">
        <v>11155</v>
      </c>
      <c r="M2486" s="1260" t="s">
        <v>2548</v>
      </c>
      <c r="N2486" s="1260" t="s">
        <v>24906</v>
      </c>
      <c r="O2486" s="1260" t="s">
        <v>24904</v>
      </c>
      <c r="P2486" s="1260" t="s">
        <v>24907</v>
      </c>
      <c r="Q2486" s="1260"/>
      <c r="R2486" s="1260" t="s">
        <v>24908</v>
      </c>
      <c r="S2486" s="1259">
        <v>1</v>
      </c>
      <c r="T2486" s="1260"/>
      <c r="U2486" s="1260" t="s">
        <v>11269</v>
      </c>
      <c r="V2486" s="1260" t="s">
        <v>11342</v>
      </c>
      <c r="W2486" s="1259">
        <v>0</v>
      </c>
      <c r="X2486" s="1259">
        <v>1007</v>
      </c>
      <c r="Y2486" s="1259">
        <v>0</v>
      </c>
    </row>
    <row r="2487" spans="1:25">
      <c r="A2487" s="1350">
        <v>11202000097</v>
      </c>
      <c r="B2487" s="1260"/>
      <c r="C2487" s="1260" t="s">
        <v>24909</v>
      </c>
      <c r="D2487" s="1260" t="s">
        <v>24910</v>
      </c>
      <c r="E2487" s="1260" t="s">
        <v>11426</v>
      </c>
      <c r="F2487" s="1260" t="s">
        <v>13450</v>
      </c>
      <c r="G2487" s="1260" t="s">
        <v>24911</v>
      </c>
      <c r="H2487" s="1260" t="s">
        <v>11153</v>
      </c>
      <c r="I2487" s="1260" t="s">
        <v>11164</v>
      </c>
      <c r="J2487" s="1259">
        <v>7430389</v>
      </c>
      <c r="K2487" s="1260" t="s">
        <v>11221</v>
      </c>
      <c r="L2487" s="1260" t="s">
        <v>11155</v>
      </c>
      <c r="M2487" s="1260" t="s">
        <v>1903</v>
      </c>
      <c r="N2487" s="1260" t="s">
        <v>24912</v>
      </c>
      <c r="O2487" s="1260" t="s">
        <v>24910</v>
      </c>
      <c r="P2487" s="1260"/>
      <c r="Q2487" s="1260"/>
      <c r="R2487" s="1260"/>
      <c r="S2487" s="1259">
        <v>1</v>
      </c>
      <c r="T2487" s="1260"/>
      <c r="U2487" s="1260" t="s">
        <v>11405</v>
      </c>
      <c r="V2487" s="1260" t="s">
        <v>24501</v>
      </c>
      <c r="W2487" s="1259">
        <v>0</v>
      </c>
      <c r="X2487" s="1259">
        <v>1007</v>
      </c>
      <c r="Y2487" s="1259">
        <v>0</v>
      </c>
    </row>
    <row r="2488" spans="1:25">
      <c r="A2488" s="1350">
        <v>11202000096</v>
      </c>
      <c r="B2488" s="1260"/>
      <c r="C2488" s="1260" t="s">
        <v>24913</v>
      </c>
      <c r="D2488" s="1260" t="s">
        <v>24914</v>
      </c>
      <c r="E2488" s="1260" t="s">
        <v>11419</v>
      </c>
      <c r="F2488" s="1260" t="s">
        <v>24915</v>
      </c>
      <c r="G2488" s="1260" t="s">
        <v>24916</v>
      </c>
      <c r="H2488" s="1260" t="s">
        <v>11153</v>
      </c>
      <c r="I2488" s="1260" t="s">
        <v>11164</v>
      </c>
      <c r="J2488" s="1259">
        <v>7430388</v>
      </c>
      <c r="K2488" s="1260" t="s">
        <v>11221</v>
      </c>
      <c r="L2488" s="1260" t="s">
        <v>11155</v>
      </c>
      <c r="M2488" s="1260" t="s">
        <v>1653</v>
      </c>
      <c r="N2488" s="1260" t="s">
        <v>24917</v>
      </c>
      <c r="O2488" s="1260" t="s">
        <v>24914</v>
      </c>
      <c r="P2488" s="1259">
        <v>8337955</v>
      </c>
      <c r="Q2488" s="1260"/>
      <c r="R2488" s="1260"/>
      <c r="S2488" s="1259">
        <v>1</v>
      </c>
      <c r="T2488" s="1260"/>
      <c r="U2488" s="1260" t="s">
        <v>11921</v>
      </c>
      <c r="V2488" s="1260" t="s">
        <v>11931</v>
      </c>
      <c r="W2488" s="1259">
        <v>0</v>
      </c>
      <c r="X2488" s="1259">
        <v>1007</v>
      </c>
      <c r="Y2488" s="1259">
        <v>0</v>
      </c>
    </row>
    <row r="2489" spans="1:25">
      <c r="A2489" s="1350">
        <v>11202000095</v>
      </c>
      <c r="B2489" s="1260"/>
      <c r="C2489" s="1260" t="s">
        <v>24918</v>
      </c>
      <c r="D2489" s="1260" t="s">
        <v>24919</v>
      </c>
      <c r="E2489" s="1260" t="s">
        <v>11593</v>
      </c>
      <c r="F2489" s="1260" t="s">
        <v>24920</v>
      </c>
      <c r="G2489" s="1260" t="s">
        <v>24921</v>
      </c>
      <c r="H2489" s="1260" t="s">
        <v>11153</v>
      </c>
      <c r="I2489" s="1260" t="s">
        <v>11164</v>
      </c>
      <c r="J2489" s="1259">
        <v>7430387</v>
      </c>
      <c r="K2489" s="1260" t="s">
        <v>11221</v>
      </c>
      <c r="L2489" s="1260" t="s">
        <v>11155</v>
      </c>
      <c r="M2489" s="1260" t="s">
        <v>2482</v>
      </c>
      <c r="N2489" s="1260" t="s">
        <v>24922</v>
      </c>
      <c r="O2489" s="1260" t="s">
        <v>24919</v>
      </c>
      <c r="P2489" s="1260" t="s">
        <v>11192</v>
      </c>
      <c r="Q2489" s="1260"/>
      <c r="R2489" s="1260"/>
      <c r="S2489" s="1259">
        <v>1</v>
      </c>
      <c r="T2489" s="1260"/>
      <c r="U2489" s="1260" t="s">
        <v>11405</v>
      </c>
      <c r="V2489" s="1260" t="s">
        <v>13345</v>
      </c>
      <c r="W2489" s="1259">
        <v>0</v>
      </c>
      <c r="X2489" s="1259">
        <v>1007</v>
      </c>
      <c r="Y2489" s="1259">
        <v>0</v>
      </c>
    </row>
    <row r="2490" spans="1:25">
      <c r="A2490" s="1350">
        <v>11202000094</v>
      </c>
      <c r="B2490" s="1260"/>
      <c r="C2490" s="1260" t="s">
        <v>24923</v>
      </c>
      <c r="D2490" s="1260" t="s">
        <v>24924</v>
      </c>
      <c r="E2490" s="1260" t="s">
        <v>11353</v>
      </c>
      <c r="F2490" s="1260" t="s">
        <v>11934</v>
      </c>
      <c r="G2490" s="1260" t="s">
        <v>24925</v>
      </c>
      <c r="H2490" s="1260" t="s">
        <v>11153</v>
      </c>
      <c r="I2490" s="1260" t="s">
        <v>11243</v>
      </c>
      <c r="J2490" s="1259">
        <v>7430386</v>
      </c>
      <c r="K2490" s="1260" t="s">
        <v>11221</v>
      </c>
      <c r="L2490" s="1260" t="s">
        <v>11155</v>
      </c>
      <c r="M2490" s="1260" t="s">
        <v>262</v>
      </c>
      <c r="N2490" s="1260"/>
      <c r="O2490" s="1260" t="s">
        <v>24924</v>
      </c>
      <c r="P2490" s="1260"/>
      <c r="Q2490" s="1260" t="s">
        <v>11450</v>
      </c>
      <c r="R2490" s="1260"/>
      <c r="S2490" s="1259">
        <v>1</v>
      </c>
      <c r="T2490" s="1260"/>
      <c r="U2490" s="1260"/>
      <c r="V2490" s="1260"/>
      <c r="W2490" s="1259">
        <v>0</v>
      </c>
      <c r="X2490" s="1259">
        <v>1007</v>
      </c>
      <c r="Y2490" s="1259">
        <v>0</v>
      </c>
    </row>
    <row r="2491" spans="1:25">
      <c r="A2491" s="1350">
        <v>11202000093</v>
      </c>
      <c r="B2491" s="1260"/>
      <c r="C2491" s="1260" t="s">
        <v>24926</v>
      </c>
      <c r="D2491" s="1260" t="s">
        <v>24927</v>
      </c>
      <c r="E2491" s="1260" t="s">
        <v>11353</v>
      </c>
      <c r="F2491" s="1260" t="s">
        <v>24527</v>
      </c>
      <c r="G2491" s="1260" t="s">
        <v>24928</v>
      </c>
      <c r="H2491" s="1260" t="s">
        <v>11153</v>
      </c>
      <c r="I2491" s="1260" t="s">
        <v>11243</v>
      </c>
      <c r="J2491" s="1259">
        <v>7430385</v>
      </c>
      <c r="K2491" s="1260" t="s">
        <v>11221</v>
      </c>
      <c r="L2491" s="1260" t="s">
        <v>11155</v>
      </c>
      <c r="M2491" s="1260" t="s">
        <v>262</v>
      </c>
      <c r="N2491" s="1260"/>
      <c r="O2491" s="1260" t="s">
        <v>24927</v>
      </c>
      <c r="P2491" s="1260"/>
      <c r="Q2491" s="1260" t="s">
        <v>11450</v>
      </c>
      <c r="R2491" s="1260"/>
      <c r="S2491" s="1259">
        <v>1</v>
      </c>
      <c r="T2491" s="1260"/>
      <c r="U2491" s="1260"/>
      <c r="V2491" s="1260"/>
      <c r="W2491" s="1259">
        <v>0</v>
      </c>
      <c r="X2491" s="1259">
        <v>1007</v>
      </c>
      <c r="Y2491" s="1259">
        <v>0</v>
      </c>
    </row>
    <row r="2492" spans="1:25">
      <c r="A2492" s="1350">
        <v>11202000092</v>
      </c>
      <c r="B2492" s="1260"/>
      <c r="C2492" s="1260" t="s">
        <v>24929</v>
      </c>
      <c r="D2492" s="1260" t="s">
        <v>24930</v>
      </c>
      <c r="E2492" s="1260" t="s">
        <v>11457</v>
      </c>
      <c r="F2492" s="1260" t="s">
        <v>11440</v>
      </c>
      <c r="G2492" s="1260" t="s">
        <v>24931</v>
      </c>
      <c r="H2492" s="1260" t="s">
        <v>11153</v>
      </c>
      <c r="I2492" s="1260" t="s">
        <v>11177</v>
      </c>
      <c r="J2492" s="1259">
        <v>7430384</v>
      </c>
      <c r="K2492" s="1260" t="s">
        <v>11221</v>
      </c>
      <c r="L2492" s="1260" t="s">
        <v>11155</v>
      </c>
      <c r="M2492" s="1260" t="s">
        <v>262</v>
      </c>
      <c r="N2492" s="1260"/>
      <c r="O2492" s="1260" t="s">
        <v>24930</v>
      </c>
      <c r="P2492" s="1260"/>
      <c r="Q2492" s="1260"/>
      <c r="R2492" s="1260"/>
      <c r="S2492" s="1259">
        <v>1</v>
      </c>
      <c r="T2492" s="1260"/>
      <c r="U2492" s="1260"/>
      <c r="V2492" s="1260"/>
      <c r="W2492" s="1259">
        <v>0</v>
      </c>
      <c r="X2492" s="1259">
        <v>1007</v>
      </c>
      <c r="Y2492" s="1259">
        <v>0</v>
      </c>
    </row>
    <row r="2493" spans="1:25">
      <c r="A2493" s="1350">
        <v>11202000091</v>
      </c>
      <c r="B2493" s="1260"/>
      <c r="C2493" s="1260" t="s">
        <v>24932</v>
      </c>
      <c r="D2493" s="1260" t="s">
        <v>24933</v>
      </c>
      <c r="E2493" s="1260" t="s">
        <v>11457</v>
      </c>
      <c r="F2493" s="1260" t="s">
        <v>16513</v>
      </c>
      <c r="G2493" s="1260" t="s">
        <v>24934</v>
      </c>
      <c r="H2493" s="1260" t="s">
        <v>11153</v>
      </c>
      <c r="I2493" s="1260" t="s">
        <v>10976</v>
      </c>
      <c r="J2493" s="1259">
        <v>7430383</v>
      </c>
      <c r="K2493" s="1260" t="s">
        <v>11221</v>
      </c>
      <c r="L2493" s="1260" t="s">
        <v>11155</v>
      </c>
      <c r="M2493" s="1260" t="s">
        <v>262</v>
      </c>
      <c r="N2493" s="1260"/>
      <c r="O2493" s="1260" t="s">
        <v>24933</v>
      </c>
      <c r="P2493" s="1260"/>
      <c r="Q2493" s="1260"/>
      <c r="R2493" s="1260"/>
      <c r="S2493" s="1259">
        <v>1</v>
      </c>
      <c r="T2493" s="1260"/>
      <c r="U2493" s="1260"/>
      <c r="V2493" s="1260"/>
      <c r="W2493" s="1259">
        <v>0</v>
      </c>
      <c r="X2493" s="1259">
        <v>1007</v>
      </c>
      <c r="Y2493" s="1259">
        <v>0</v>
      </c>
    </row>
    <row r="2494" spans="1:25">
      <c r="A2494" s="1350">
        <v>11202000090</v>
      </c>
      <c r="B2494" s="1260"/>
      <c r="C2494" s="1260" t="s">
        <v>24935</v>
      </c>
      <c r="D2494" s="1260" t="s">
        <v>24936</v>
      </c>
      <c r="E2494" s="1260" t="s">
        <v>11353</v>
      </c>
      <c r="F2494" s="1260" t="s">
        <v>16544</v>
      </c>
      <c r="G2494" s="1260" t="s">
        <v>24937</v>
      </c>
      <c r="H2494" s="1260" t="s">
        <v>11153</v>
      </c>
      <c r="I2494" s="1260" t="s">
        <v>10976</v>
      </c>
      <c r="J2494" s="1259">
        <v>7430382</v>
      </c>
      <c r="K2494" s="1260" t="s">
        <v>11221</v>
      </c>
      <c r="L2494" s="1260" t="s">
        <v>11155</v>
      </c>
      <c r="M2494" s="1260" t="s">
        <v>768</v>
      </c>
      <c r="N2494" s="1260" t="s">
        <v>24938</v>
      </c>
      <c r="O2494" s="1260" t="s">
        <v>24936</v>
      </c>
      <c r="P2494" s="1260" t="s">
        <v>24939</v>
      </c>
      <c r="Q2494" s="1260" t="s">
        <v>11769</v>
      </c>
      <c r="R2494" s="1260" t="s">
        <v>24939</v>
      </c>
      <c r="S2494" s="1259">
        <v>1</v>
      </c>
      <c r="T2494" s="1260"/>
      <c r="U2494" s="1260" t="s">
        <v>11158</v>
      </c>
      <c r="V2494" s="1260" t="s">
        <v>11216</v>
      </c>
      <c r="W2494" s="1259">
        <v>0</v>
      </c>
      <c r="X2494" s="1259">
        <v>1007</v>
      </c>
      <c r="Y2494" s="1259">
        <v>0</v>
      </c>
    </row>
    <row r="2495" spans="1:25">
      <c r="A2495" s="1350">
        <v>11202000089</v>
      </c>
      <c r="B2495" s="1260"/>
      <c r="C2495" s="1260" t="s">
        <v>24940</v>
      </c>
      <c r="D2495" s="1260" t="s">
        <v>24941</v>
      </c>
      <c r="E2495" s="1260" t="s">
        <v>11461</v>
      </c>
      <c r="F2495" s="1260" t="s">
        <v>24942</v>
      </c>
      <c r="G2495" s="1260" t="s">
        <v>24943</v>
      </c>
      <c r="H2495" s="1260" t="s">
        <v>11153</v>
      </c>
      <c r="I2495" s="1260" t="s">
        <v>11164</v>
      </c>
      <c r="J2495" s="1259">
        <v>7430381</v>
      </c>
      <c r="K2495" s="1260" t="s">
        <v>11221</v>
      </c>
      <c r="L2495" s="1260" t="s">
        <v>11155</v>
      </c>
      <c r="M2495" s="1260" t="s">
        <v>262</v>
      </c>
      <c r="N2495" s="1260"/>
      <c r="O2495" s="1260" t="s">
        <v>24941</v>
      </c>
      <c r="P2495" s="1260"/>
      <c r="Q2495" s="1260"/>
      <c r="R2495" s="1260"/>
      <c r="S2495" s="1259">
        <v>1</v>
      </c>
      <c r="T2495" s="1260"/>
      <c r="U2495" s="1260"/>
      <c r="V2495" s="1260"/>
      <c r="W2495" s="1259">
        <v>0</v>
      </c>
      <c r="X2495" s="1259">
        <v>1007</v>
      </c>
      <c r="Y2495" s="1259">
        <v>0</v>
      </c>
    </row>
    <row r="2496" spans="1:25">
      <c r="A2496" s="1350">
        <v>11202000088</v>
      </c>
      <c r="B2496" s="1260" t="s">
        <v>24944</v>
      </c>
      <c r="C2496" s="1260" t="s">
        <v>24945</v>
      </c>
      <c r="D2496" s="1260" t="s">
        <v>24946</v>
      </c>
      <c r="E2496" s="1260" t="s">
        <v>11284</v>
      </c>
      <c r="F2496" s="1260" t="s">
        <v>24947</v>
      </c>
      <c r="G2496" s="1260" t="s">
        <v>24948</v>
      </c>
      <c r="H2496" s="1260" t="s">
        <v>11153</v>
      </c>
      <c r="I2496" s="1260" t="s">
        <v>11164</v>
      </c>
      <c r="J2496" s="1259">
        <v>7430380</v>
      </c>
      <c r="K2496" s="1260" t="s">
        <v>11221</v>
      </c>
      <c r="L2496" s="1260" t="s">
        <v>11155</v>
      </c>
      <c r="M2496" s="1260" t="s">
        <v>2149</v>
      </c>
      <c r="N2496" s="1260" t="s">
        <v>24949</v>
      </c>
      <c r="O2496" s="1260" t="s">
        <v>24946</v>
      </c>
      <c r="P2496" s="1260" t="s">
        <v>24950</v>
      </c>
      <c r="Q2496" s="1260" t="s">
        <v>11658</v>
      </c>
      <c r="R2496" s="1260" t="s">
        <v>24950</v>
      </c>
      <c r="S2496" s="1259">
        <v>1</v>
      </c>
      <c r="T2496" s="1260" t="s">
        <v>24951</v>
      </c>
      <c r="U2496" s="1260" t="s">
        <v>11290</v>
      </c>
      <c r="V2496" s="1260" t="s">
        <v>16340</v>
      </c>
      <c r="W2496" s="1259">
        <v>0</v>
      </c>
      <c r="X2496" s="1259">
        <v>1007</v>
      </c>
      <c r="Y2496" s="1259">
        <v>0</v>
      </c>
    </row>
    <row r="2497" spans="1:25">
      <c r="A2497" s="1350">
        <v>11202000087</v>
      </c>
      <c r="B2497" s="1260"/>
      <c r="C2497" s="1260" t="s">
        <v>24952</v>
      </c>
      <c r="D2497" s="1260" t="s">
        <v>24953</v>
      </c>
      <c r="E2497" s="1260" t="s">
        <v>11457</v>
      </c>
      <c r="F2497" s="1260" t="s">
        <v>11440</v>
      </c>
      <c r="G2497" s="1260" t="s">
        <v>24954</v>
      </c>
      <c r="H2497" s="1260" t="s">
        <v>11153</v>
      </c>
      <c r="I2497" s="1260" t="s">
        <v>11177</v>
      </c>
      <c r="J2497" s="1259">
        <v>7430379</v>
      </c>
      <c r="K2497" s="1260" t="s">
        <v>11221</v>
      </c>
      <c r="L2497" s="1260" t="s">
        <v>11155</v>
      </c>
      <c r="M2497" s="1260" t="s">
        <v>262</v>
      </c>
      <c r="N2497" s="1260"/>
      <c r="O2497" s="1260" t="s">
        <v>24953</v>
      </c>
      <c r="P2497" s="1260"/>
      <c r="Q2497" s="1260"/>
      <c r="R2497" s="1260"/>
      <c r="S2497" s="1259">
        <v>1</v>
      </c>
      <c r="T2497" s="1260"/>
      <c r="U2497" s="1260"/>
      <c r="V2497" s="1260"/>
      <c r="W2497" s="1259">
        <v>0</v>
      </c>
      <c r="X2497" s="1259">
        <v>1007</v>
      </c>
      <c r="Y2497" s="1259">
        <v>0</v>
      </c>
    </row>
    <row r="2498" spans="1:25">
      <c r="A2498" s="1350">
        <v>11202000086</v>
      </c>
      <c r="B2498" s="1260"/>
      <c r="C2498" s="1260" t="s">
        <v>24955</v>
      </c>
      <c r="D2498" s="1260" t="s">
        <v>24956</v>
      </c>
      <c r="E2498" s="1260" t="s">
        <v>11353</v>
      </c>
      <c r="F2498" s="1260" t="s">
        <v>11440</v>
      </c>
      <c r="G2498" s="1260" t="s">
        <v>24957</v>
      </c>
      <c r="H2498" s="1260" t="s">
        <v>11153</v>
      </c>
      <c r="I2498" s="1260" t="s">
        <v>11177</v>
      </c>
      <c r="J2498" s="1259">
        <v>7430378</v>
      </c>
      <c r="K2498" s="1260" t="s">
        <v>11221</v>
      </c>
      <c r="L2498" s="1260" t="s">
        <v>11155</v>
      </c>
      <c r="M2498" s="1260" t="s">
        <v>262</v>
      </c>
      <c r="N2498" s="1260"/>
      <c r="O2498" s="1260" t="s">
        <v>24956</v>
      </c>
      <c r="P2498" s="1260"/>
      <c r="Q2498" s="1260"/>
      <c r="R2498" s="1260"/>
      <c r="S2498" s="1259">
        <v>1</v>
      </c>
      <c r="T2498" s="1260"/>
      <c r="U2498" s="1260"/>
      <c r="V2498" s="1260"/>
      <c r="W2498" s="1259">
        <v>0</v>
      </c>
      <c r="X2498" s="1259">
        <v>1007</v>
      </c>
      <c r="Y2498" s="1259">
        <v>0</v>
      </c>
    </row>
    <row r="2499" spans="1:25">
      <c r="A2499" s="1350">
        <v>11202000085</v>
      </c>
      <c r="B2499" s="1260" t="s">
        <v>24958</v>
      </c>
      <c r="C2499" s="1260" t="s">
        <v>24959</v>
      </c>
      <c r="D2499" s="1260" t="s">
        <v>24960</v>
      </c>
      <c r="E2499" s="1260" t="s">
        <v>11311</v>
      </c>
      <c r="F2499" s="1260"/>
      <c r="G2499" s="1260"/>
      <c r="H2499" s="1260" t="s">
        <v>11153</v>
      </c>
      <c r="I2499" s="1260" t="s">
        <v>10976</v>
      </c>
      <c r="J2499" s="1259">
        <v>7430377</v>
      </c>
      <c r="K2499" s="1260" t="s">
        <v>11221</v>
      </c>
      <c r="L2499" s="1260" t="s">
        <v>11275</v>
      </c>
      <c r="M2499" s="1260" t="s">
        <v>1985</v>
      </c>
      <c r="N2499" s="1260" t="s">
        <v>24961</v>
      </c>
      <c r="O2499" s="1260" t="s">
        <v>24960</v>
      </c>
      <c r="P2499" s="1260"/>
      <c r="Q2499" s="1260" t="s">
        <v>24962</v>
      </c>
      <c r="R2499" s="1260" t="s">
        <v>24963</v>
      </c>
      <c r="S2499" s="1259">
        <v>1</v>
      </c>
      <c r="T2499" s="1260" t="s">
        <v>12132</v>
      </c>
      <c r="U2499" s="1260" t="s">
        <v>11158</v>
      </c>
      <c r="V2499" s="1260" t="s">
        <v>13789</v>
      </c>
      <c r="W2499" s="1259">
        <v>0</v>
      </c>
      <c r="X2499" s="1259">
        <v>1007</v>
      </c>
      <c r="Y2499" s="1259">
        <v>2</v>
      </c>
    </row>
    <row r="2500" spans="1:25">
      <c r="A2500" s="1350">
        <v>11202000084</v>
      </c>
      <c r="B2500" s="1260"/>
      <c r="C2500" s="1260" t="s">
        <v>24964</v>
      </c>
      <c r="D2500" s="1260" t="s">
        <v>24965</v>
      </c>
      <c r="E2500" s="1260" t="s">
        <v>11353</v>
      </c>
      <c r="F2500" s="1260" t="s">
        <v>24966</v>
      </c>
      <c r="G2500" s="1260" t="s">
        <v>24967</v>
      </c>
      <c r="H2500" s="1260" t="s">
        <v>11153</v>
      </c>
      <c r="I2500" s="1260" t="s">
        <v>10976</v>
      </c>
      <c r="J2500" s="1259">
        <v>7430376</v>
      </c>
      <c r="K2500" s="1260" t="s">
        <v>11221</v>
      </c>
      <c r="L2500" s="1260" t="s">
        <v>11385</v>
      </c>
      <c r="M2500" s="1260" t="s">
        <v>262</v>
      </c>
      <c r="N2500" s="1260"/>
      <c r="O2500" s="1260" t="s">
        <v>24965</v>
      </c>
      <c r="P2500" s="1260"/>
      <c r="Q2500" s="1260"/>
      <c r="R2500" s="1260"/>
      <c r="S2500" s="1259">
        <v>1</v>
      </c>
      <c r="T2500" s="1260"/>
      <c r="U2500" s="1260"/>
      <c r="V2500" s="1260"/>
      <c r="W2500" s="1259">
        <v>171</v>
      </c>
      <c r="X2500" s="1259">
        <v>1007</v>
      </c>
      <c r="Y2500" s="1259">
        <v>1</v>
      </c>
    </row>
    <row r="2501" spans="1:25">
      <c r="A2501" s="1350">
        <v>11202000083</v>
      </c>
      <c r="B2501" s="1260"/>
      <c r="C2501" s="1260" t="s">
        <v>24968</v>
      </c>
      <c r="D2501" s="1260" t="s">
        <v>24679</v>
      </c>
      <c r="E2501" s="1260" t="s">
        <v>24969</v>
      </c>
      <c r="F2501" s="1260" t="s">
        <v>16927</v>
      </c>
      <c r="G2501" s="1260" t="s">
        <v>24970</v>
      </c>
      <c r="H2501" s="1260" t="s">
        <v>11153</v>
      </c>
      <c r="I2501" s="1260" t="s">
        <v>11164</v>
      </c>
      <c r="J2501" s="1259">
        <v>7430375</v>
      </c>
      <c r="K2501" s="1260" t="s">
        <v>11221</v>
      </c>
      <c r="L2501" s="1260" t="s">
        <v>11155</v>
      </c>
      <c r="M2501" s="1260" t="s">
        <v>262</v>
      </c>
      <c r="N2501" s="1260"/>
      <c r="O2501" s="1260" t="s">
        <v>24679</v>
      </c>
      <c r="P2501" s="1260"/>
      <c r="Q2501" s="1260"/>
      <c r="R2501" s="1260"/>
      <c r="S2501" s="1259">
        <v>1</v>
      </c>
      <c r="T2501" s="1260"/>
      <c r="U2501" s="1260"/>
      <c r="V2501" s="1260"/>
      <c r="W2501" s="1259">
        <v>0</v>
      </c>
      <c r="X2501" s="1259">
        <v>1007</v>
      </c>
      <c r="Y2501" s="1259">
        <v>0</v>
      </c>
    </row>
    <row r="2502" spans="1:25">
      <c r="A2502" s="1350">
        <v>11202000082</v>
      </c>
      <c r="B2502" s="1260"/>
      <c r="C2502" s="1260" t="s">
        <v>24971</v>
      </c>
      <c r="D2502" s="1260" t="s">
        <v>24972</v>
      </c>
      <c r="E2502" s="1260" t="s">
        <v>11353</v>
      </c>
      <c r="F2502" s="1260" t="s">
        <v>11440</v>
      </c>
      <c r="G2502" s="1260" t="s">
        <v>24973</v>
      </c>
      <c r="H2502" s="1260" t="s">
        <v>11153</v>
      </c>
      <c r="I2502" s="1260" t="s">
        <v>11177</v>
      </c>
      <c r="J2502" s="1259">
        <v>7430374</v>
      </c>
      <c r="K2502" s="1260" t="s">
        <v>11221</v>
      </c>
      <c r="L2502" s="1260" t="s">
        <v>11155</v>
      </c>
      <c r="M2502" s="1260" t="s">
        <v>262</v>
      </c>
      <c r="N2502" s="1260"/>
      <c r="O2502" s="1260" t="s">
        <v>24972</v>
      </c>
      <c r="P2502" s="1260"/>
      <c r="Q2502" s="1260"/>
      <c r="R2502" s="1260"/>
      <c r="S2502" s="1259">
        <v>1</v>
      </c>
      <c r="T2502" s="1260"/>
      <c r="U2502" s="1260"/>
      <c r="V2502" s="1260"/>
      <c r="W2502" s="1259">
        <v>0</v>
      </c>
      <c r="X2502" s="1259">
        <v>1007</v>
      </c>
      <c r="Y2502" s="1259">
        <v>0</v>
      </c>
    </row>
    <row r="2503" spans="1:25">
      <c r="A2503" s="1350">
        <v>11202000081</v>
      </c>
      <c r="B2503" s="1260" t="s">
        <v>24974</v>
      </c>
      <c r="C2503" s="1260" t="s">
        <v>24975</v>
      </c>
      <c r="D2503" s="1260" t="s">
        <v>24976</v>
      </c>
      <c r="E2503" s="1260" t="s">
        <v>11509</v>
      </c>
      <c r="F2503" s="1260" t="s">
        <v>16011</v>
      </c>
      <c r="G2503" s="1260" t="s">
        <v>24977</v>
      </c>
      <c r="H2503" s="1260" t="s">
        <v>11153</v>
      </c>
      <c r="I2503" s="1260" t="s">
        <v>10976</v>
      </c>
      <c r="J2503" s="1259">
        <v>7430373</v>
      </c>
      <c r="K2503" s="1260" t="s">
        <v>11221</v>
      </c>
      <c r="L2503" s="1260" t="s">
        <v>11155</v>
      </c>
      <c r="M2503" s="1260" t="s">
        <v>1424</v>
      </c>
      <c r="N2503" s="1260" t="s">
        <v>24978</v>
      </c>
      <c r="O2503" s="1260" t="s">
        <v>24976</v>
      </c>
      <c r="P2503" s="1260" t="s">
        <v>24979</v>
      </c>
      <c r="Q2503" s="1260" t="s">
        <v>13019</v>
      </c>
      <c r="R2503" s="1260" t="s">
        <v>24980</v>
      </c>
      <c r="S2503" s="1259">
        <v>1</v>
      </c>
      <c r="T2503" s="1260" t="s">
        <v>24981</v>
      </c>
      <c r="U2503" s="1260" t="s">
        <v>11231</v>
      </c>
      <c r="V2503" s="1260" t="s">
        <v>16865</v>
      </c>
      <c r="W2503" s="1259">
        <v>0</v>
      </c>
      <c r="X2503" s="1259">
        <v>1007</v>
      </c>
      <c r="Y2503" s="1259">
        <v>0</v>
      </c>
    </row>
    <row r="2504" spans="1:25">
      <c r="A2504" s="1350">
        <v>11202000080</v>
      </c>
      <c r="B2504" s="1260"/>
      <c r="C2504" s="1260" t="s">
        <v>24982</v>
      </c>
      <c r="D2504" s="1260" t="s">
        <v>24983</v>
      </c>
      <c r="E2504" s="1260" t="s">
        <v>13956</v>
      </c>
      <c r="F2504" s="1260" t="s">
        <v>11522</v>
      </c>
      <c r="G2504" s="1260" t="s">
        <v>24984</v>
      </c>
      <c r="H2504" s="1260" t="s">
        <v>11153</v>
      </c>
      <c r="I2504" s="1260" t="s">
        <v>11177</v>
      </c>
      <c r="J2504" s="1259">
        <v>7430372</v>
      </c>
      <c r="K2504" s="1260" t="s">
        <v>11221</v>
      </c>
      <c r="L2504" s="1260" t="s">
        <v>11155</v>
      </c>
      <c r="M2504" s="1260" t="s">
        <v>262</v>
      </c>
      <c r="N2504" s="1260"/>
      <c r="O2504" s="1260" t="s">
        <v>24983</v>
      </c>
      <c r="P2504" s="1260"/>
      <c r="Q2504" s="1260"/>
      <c r="R2504" s="1260"/>
      <c r="S2504" s="1259">
        <v>1</v>
      </c>
      <c r="T2504" s="1260"/>
      <c r="U2504" s="1260"/>
      <c r="V2504" s="1260"/>
      <c r="W2504" s="1259">
        <v>0</v>
      </c>
      <c r="X2504" s="1259">
        <v>1007</v>
      </c>
      <c r="Y2504" s="1259">
        <v>0</v>
      </c>
    </row>
    <row r="2505" spans="1:25">
      <c r="A2505" s="1350">
        <v>11202000079</v>
      </c>
      <c r="B2505" s="1260"/>
      <c r="C2505" s="1260" t="s">
        <v>24985</v>
      </c>
      <c r="D2505" s="1260" t="s">
        <v>24986</v>
      </c>
      <c r="E2505" s="1260" t="s">
        <v>11175</v>
      </c>
      <c r="F2505" s="1260" t="s">
        <v>12086</v>
      </c>
      <c r="G2505" s="1260" t="s">
        <v>24987</v>
      </c>
      <c r="H2505" s="1260" t="s">
        <v>11153</v>
      </c>
      <c r="I2505" s="1260" t="s">
        <v>10976</v>
      </c>
      <c r="J2505" s="1259">
        <v>7430371</v>
      </c>
      <c r="K2505" s="1260" t="s">
        <v>11221</v>
      </c>
      <c r="L2505" s="1260" t="s">
        <v>11155</v>
      </c>
      <c r="M2505" s="1260" t="s">
        <v>1950</v>
      </c>
      <c r="N2505" s="1260" t="s">
        <v>24988</v>
      </c>
      <c r="O2505" s="1260" t="s">
        <v>24986</v>
      </c>
      <c r="P2505" s="1260" t="s">
        <v>11192</v>
      </c>
      <c r="Q2505" s="1260"/>
      <c r="R2505" s="1260" t="s">
        <v>24989</v>
      </c>
      <c r="S2505" s="1259">
        <v>1</v>
      </c>
      <c r="T2505" s="1260"/>
      <c r="U2505" s="1260" t="s">
        <v>11158</v>
      </c>
      <c r="V2505" s="1260" t="s">
        <v>13789</v>
      </c>
      <c r="W2505" s="1259">
        <v>0</v>
      </c>
      <c r="X2505" s="1259">
        <v>1007</v>
      </c>
      <c r="Y2505" s="1259">
        <v>0</v>
      </c>
    </row>
    <row r="2506" spans="1:25">
      <c r="A2506" s="1350">
        <v>11202000078</v>
      </c>
      <c r="B2506" s="1260"/>
      <c r="C2506" s="1260" t="s">
        <v>24990</v>
      </c>
      <c r="D2506" s="1260" t="s">
        <v>24991</v>
      </c>
      <c r="E2506" s="1260" t="s">
        <v>11353</v>
      </c>
      <c r="F2506" s="1260" t="s">
        <v>14958</v>
      </c>
      <c r="G2506" s="1260" t="s">
        <v>24992</v>
      </c>
      <c r="H2506" s="1260" t="s">
        <v>11153</v>
      </c>
      <c r="I2506" s="1260" t="s">
        <v>11243</v>
      </c>
      <c r="J2506" s="1259">
        <v>7430370</v>
      </c>
      <c r="K2506" s="1260" t="s">
        <v>11221</v>
      </c>
      <c r="L2506" s="1260" t="s">
        <v>11155</v>
      </c>
      <c r="M2506" s="1260" t="s">
        <v>262</v>
      </c>
      <c r="N2506" s="1260"/>
      <c r="O2506" s="1260" t="s">
        <v>24991</v>
      </c>
      <c r="P2506" s="1260"/>
      <c r="Q2506" s="1260" t="s">
        <v>11533</v>
      </c>
      <c r="R2506" s="1260"/>
      <c r="S2506" s="1259">
        <v>1</v>
      </c>
      <c r="T2506" s="1260"/>
      <c r="U2506" s="1260"/>
      <c r="V2506" s="1260"/>
      <c r="W2506" s="1259">
        <v>0</v>
      </c>
      <c r="X2506" s="1259">
        <v>1007</v>
      </c>
      <c r="Y2506" s="1259">
        <v>0</v>
      </c>
    </row>
    <row r="2507" spans="1:25">
      <c r="A2507" s="1350">
        <v>11202000077</v>
      </c>
      <c r="B2507" s="1260"/>
      <c r="C2507" s="1260" t="s">
        <v>24993</v>
      </c>
      <c r="D2507" s="1260" t="s">
        <v>24994</v>
      </c>
      <c r="E2507" s="1260" t="s">
        <v>11702</v>
      </c>
      <c r="F2507" s="1260" t="s">
        <v>11522</v>
      </c>
      <c r="G2507" s="1260" t="s">
        <v>24995</v>
      </c>
      <c r="H2507" s="1260" t="s">
        <v>11153</v>
      </c>
      <c r="I2507" s="1260" t="s">
        <v>11177</v>
      </c>
      <c r="J2507" s="1259">
        <v>7430369</v>
      </c>
      <c r="K2507" s="1260" t="s">
        <v>11221</v>
      </c>
      <c r="L2507" s="1260" t="s">
        <v>11155</v>
      </c>
      <c r="M2507" s="1260" t="s">
        <v>1654</v>
      </c>
      <c r="N2507" s="1260" t="s">
        <v>24996</v>
      </c>
      <c r="O2507" s="1260" t="s">
        <v>24994</v>
      </c>
      <c r="P2507" s="1260" t="s">
        <v>11192</v>
      </c>
      <c r="Q2507" s="1260"/>
      <c r="R2507" s="1260" t="s">
        <v>24997</v>
      </c>
      <c r="S2507" s="1259">
        <v>1</v>
      </c>
      <c r="T2507" s="1260"/>
      <c r="U2507" s="1260" t="s">
        <v>11182</v>
      </c>
      <c r="V2507" s="1260" t="s">
        <v>12067</v>
      </c>
      <c r="W2507" s="1259">
        <v>0</v>
      </c>
      <c r="X2507" s="1259">
        <v>1007</v>
      </c>
      <c r="Y2507" s="1259">
        <v>0</v>
      </c>
    </row>
    <row r="2508" spans="1:25">
      <c r="A2508" s="1350">
        <v>11202000076</v>
      </c>
      <c r="B2508" s="1260" t="s">
        <v>24998</v>
      </c>
      <c r="C2508" s="1260" t="s">
        <v>24999</v>
      </c>
      <c r="D2508" s="1260" t="s">
        <v>25000</v>
      </c>
      <c r="E2508" s="1260" t="s">
        <v>11175</v>
      </c>
      <c r="F2508" s="1260" t="s">
        <v>21076</v>
      </c>
      <c r="G2508" s="1260" t="s">
        <v>25001</v>
      </c>
      <c r="H2508" s="1260" t="s">
        <v>11153</v>
      </c>
      <c r="I2508" s="1260" t="s">
        <v>10976</v>
      </c>
      <c r="J2508" s="1259">
        <v>7430368</v>
      </c>
      <c r="K2508" s="1260" t="s">
        <v>11221</v>
      </c>
      <c r="L2508" s="1260" t="s">
        <v>11155</v>
      </c>
      <c r="M2508" s="1260" t="s">
        <v>1950</v>
      </c>
      <c r="N2508" s="1260" t="s">
        <v>25002</v>
      </c>
      <c r="O2508" s="1260" t="s">
        <v>25000</v>
      </c>
      <c r="P2508" s="1260" t="s">
        <v>25003</v>
      </c>
      <c r="Q2508" s="1260" t="s">
        <v>11206</v>
      </c>
      <c r="R2508" s="1260" t="s">
        <v>25003</v>
      </c>
      <c r="S2508" s="1259">
        <v>1</v>
      </c>
      <c r="T2508" s="1260" t="s">
        <v>25004</v>
      </c>
      <c r="U2508" s="1260" t="s">
        <v>11396</v>
      </c>
      <c r="V2508" s="1260" t="s">
        <v>12816</v>
      </c>
      <c r="W2508" s="1259">
        <v>0</v>
      </c>
      <c r="X2508" s="1259">
        <v>1007</v>
      </c>
      <c r="Y2508" s="1259">
        <v>0</v>
      </c>
    </row>
    <row r="2509" spans="1:25">
      <c r="A2509" s="1350">
        <v>11202000075</v>
      </c>
      <c r="B2509" s="1260"/>
      <c r="C2509" s="1260" t="s">
        <v>25005</v>
      </c>
      <c r="D2509" s="1260" t="s">
        <v>25006</v>
      </c>
      <c r="E2509" s="1260" t="s">
        <v>11614</v>
      </c>
      <c r="F2509" s="1260" t="s">
        <v>11522</v>
      </c>
      <c r="G2509" s="1260" t="s">
        <v>25007</v>
      </c>
      <c r="H2509" s="1260" t="s">
        <v>11153</v>
      </c>
      <c r="I2509" s="1260" t="s">
        <v>11177</v>
      </c>
      <c r="J2509" s="1259">
        <v>7430367</v>
      </c>
      <c r="K2509" s="1260" t="s">
        <v>11221</v>
      </c>
      <c r="L2509" s="1260" t="s">
        <v>11155</v>
      </c>
      <c r="M2509" s="1260" t="s">
        <v>262</v>
      </c>
      <c r="N2509" s="1260"/>
      <c r="O2509" s="1260" t="s">
        <v>25006</v>
      </c>
      <c r="P2509" s="1260"/>
      <c r="Q2509" s="1260"/>
      <c r="R2509" s="1260"/>
      <c r="S2509" s="1259">
        <v>1</v>
      </c>
      <c r="T2509" s="1260"/>
      <c r="U2509" s="1260"/>
      <c r="V2509" s="1260"/>
      <c r="W2509" s="1259">
        <v>0</v>
      </c>
      <c r="X2509" s="1259">
        <v>1007</v>
      </c>
      <c r="Y2509" s="1259">
        <v>0</v>
      </c>
    </row>
    <row r="2510" spans="1:25">
      <c r="A2510" s="1350">
        <v>11202000074</v>
      </c>
      <c r="B2510" s="1260" t="s">
        <v>25008</v>
      </c>
      <c r="C2510" s="1260" t="s">
        <v>25009</v>
      </c>
      <c r="D2510" s="1260" t="s">
        <v>25010</v>
      </c>
      <c r="E2510" s="1260" t="s">
        <v>11190</v>
      </c>
      <c r="F2510" s="1260" t="s">
        <v>21098</v>
      </c>
      <c r="G2510" s="1260" t="s">
        <v>25011</v>
      </c>
      <c r="H2510" s="1260" t="s">
        <v>11153</v>
      </c>
      <c r="I2510" s="1260" t="s">
        <v>11164</v>
      </c>
      <c r="J2510" s="1259">
        <v>7430366</v>
      </c>
      <c r="K2510" s="1260" t="s">
        <v>11221</v>
      </c>
      <c r="L2510" s="1260" t="s">
        <v>11155</v>
      </c>
      <c r="M2510" s="1260" t="s">
        <v>1497</v>
      </c>
      <c r="N2510" s="1260" t="s">
        <v>25012</v>
      </c>
      <c r="O2510" s="1260" t="s">
        <v>25010</v>
      </c>
      <c r="P2510" s="1260" t="s">
        <v>25013</v>
      </c>
      <c r="Q2510" s="1260" t="s">
        <v>25014</v>
      </c>
      <c r="R2510" s="1260" t="s">
        <v>25013</v>
      </c>
      <c r="S2510" s="1259">
        <v>1</v>
      </c>
      <c r="T2510" s="1260" t="s">
        <v>25015</v>
      </c>
      <c r="U2510" s="1260" t="s">
        <v>11921</v>
      </c>
      <c r="V2510" s="1260" t="s">
        <v>23807</v>
      </c>
      <c r="W2510" s="1259">
        <v>0</v>
      </c>
      <c r="X2510" s="1259">
        <v>1007</v>
      </c>
      <c r="Y2510" s="1259">
        <v>0</v>
      </c>
    </row>
    <row r="2511" spans="1:25">
      <c r="A2511" s="1350">
        <v>11202000073</v>
      </c>
      <c r="B2511" s="1260"/>
      <c r="C2511" s="1260" t="s">
        <v>25016</v>
      </c>
      <c r="D2511" s="1260" t="s">
        <v>25017</v>
      </c>
      <c r="E2511" s="1260" t="s">
        <v>11353</v>
      </c>
      <c r="F2511" s="1260" t="s">
        <v>11544</v>
      </c>
      <c r="G2511" s="1260" t="s">
        <v>25018</v>
      </c>
      <c r="H2511" s="1260" t="s">
        <v>11153</v>
      </c>
      <c r="I2511" s="1260" t="s">
        <v>11243</v>
      </c>
      <c r="J2511" s="1259">
        <v>7430365</v>
      </c>
      <c r="K2511" s="1260" t="s">
        <v>11221</v>
      </c>
      <c r="L2511" s="1260" t="s">
        <v>11155</v>
      </c>
      <c r="M2511" s="1260" t="s">
        <v>262</v>
      </c>
      <c r="N2511" s="1260"/>
      <c r="O2511" s="1260" t="s">
        <v>25017</v>
      </c>
      <c r="P2511" s="1260"/>
      <c r="Q2511" s="1260" t="s">
        <v>11533</v>
      </c>
      <c r="R2511" s="1260"/>
      <c r="S2511" s="1259">
        <v>1</v>
      </c>
      <c r="T2511" s="1260"/>
      <c r="U2511" s="1260"/>
      <c r="V2511" s="1260"/>
      <c r="W2511" s="1259">
        <v>0</v>
      </c>
      <c r="X2511" s="1259">
        <v>1007</v>
      </c>
      <c r="Y2511" s="1259">
        <v>0</v>
      </c>
    </row>
    <row r="2512" spans="1:25">
      <c r="A2512" s="1350">
        <v>11202000072</v>
      </c>
      <c r="B2512" s="1260" t="s">
        <v>25019</v>
      </c>
      <c r="C2512" s="1260" t="s">
        <v>25020</v>
      </c>
      <c r="D2512" s="1260" t="s">
        <v>25021</v>
      </c>
      <c r="E2512" s="1260" t="s">
        <v>13491</v>
      </c>
      <c r="F2512" s="1260" t="s">
        <v>11522</v>
      </c>
      <c r="G2512" s="1260" t="s">
        <v>25022</v>
      </c>
      <c r="H2512" s="1260" t="s">
        <v>11153</v>
      </c>
      <c r="I2512" s="1260" t="s">
        <v>11177</v>
      </c>
      <c r="J2512" s="1259">
        <v>7430364</v>
      </c>
      <c r="K2512" s="1260" t="s">
        <v>11221</v>
      </c>
      <c r="L2512" s="1260" t="s">
        <v>11155</v>
      </c>
      <c r="M2512" s="1260" t="s">
        <v>2140</v>
      </c>
      <c r="N2512" s="1260" t="s">
        <v>25023</v>
      </c>
      <c r="O2512" s="1260" t="s">
        <v>25021</v>
      </c>
      <c r="P2512" s="1260" t="s">
        <v>25024</v>
      </c>
      <c r="Q2512" s="1260" t="s">
        <v>12515</v>
      </c>
      <c r="R2512" s="1260" t="s">
        <v>25024</v>
      </c>
      <c r="S2512" s="1259">
        <v>1</v>
      </c>
      <c r="T2512" s="1260" t="s">
        <v>25025</v>
      </c>
      <c r="U2512" s="1260" t="s">
        <v>11290</v>
      </c>
      <c r="V2512" s="1260" t="s">
        <v>12188</v>
      </c>
      <c r="W2512" s="1259">
        <v>0</v>
      </c>
      <c r="X2512" s="1259">
        <v>1007</v>
      </c>
      <c r="Y2512" s="1259">
        <v>0</v>
      </c>
    </row>
    <row r="2513" spans="1:25">
      <c r="A2513" s="1350">
        <v>11202000071</v>
      </c>
      <c r="B2513" s="1260" t="s">
        <v>25026</v>
      </c>
      <c r="C2513" s="1260" t="s">
        <v>25027</v>
      </c>
      <c r="D2513" s="1260" t="s">
        <v>25028</v>
      </c>
      <c r="E2513" s="1260" t="s">
        <v>11175</v>
      </c>
      <c r="F2513" s="1260"/>
      <c r="G2513" s="1260"/>
      <c r="H2513" s="1260" t="s">
        <v>11153</v>
      </c>
      <c r="I2513" s="1260" t="s">
        <v>10976</v>
      </c>
      <c r="J2513" s="1259">
        <v>7430363</v>
      </c>
      <c r="K2513" s="1260" t="s">
        <v>11221</v>
      </c>
      <c r="L2513" s="1260" t="s">
        <v>11275</v>
      </c>
      <c r="M2513" s="1260" t="s">
        <v>2033</v>
      </c>
      <c r="N2513" s="1260" t="s">
        <v>25029</v>
      </c>
      <c r="O2513" s="1260" t="s">
        <v>25028</v>
      </c>
      <c r="P2513" s="1260" t="s">
        <v>25030</v>
      </c>
      <c r="Q2513" s="1260" t="s">
        <v>11867</v>
      </c>
      <c r="R2513" s="1260" t="s">
        <v>25030</v>
      </c>
      <c r="S2513" s="1259">
        <v>1</v>
      </c>
      <c r="T2513" s="1260" t="s">
        <v>25031</v>
      </c>
      <c r="U2513" s="1260" t="s">
        <v>11396</v>
      </c>
      <c r="V2513" s="1260" t="s">
        <v>12083</v>
      </c>
      <c r="W2513" s="1259">
        <v>0</v>
      </c>
      <c r="X2513" s="1259">
        <v>1007</v>
      </c>
      <c r="Y2513" s="1259">
        <v>2</v>
      </c>
    </row>
    <row r="2514" spans="1:25">
      <c r="A2514" s="1350">
        <v>11202000070</v>
      </c>
      <c r="B2514" s="1260" t="s">
        <v>25032</v>
      </c>
      <c r="C2514" s="1260" t="s">
        <v>25033</v>
      </c>
      <c r="D2514" s="1260" t="s">
        <v>25034</v>
      </c>
      <c r="E2514" s="1260" t="s">
        <v>11284</v>
      </c>
      <c r="F2514" s="1260" t="s">
        <v>23378</v>
      </c>
      <c r="G2514" s="1260" t="s">
        <v>25035</v>
      </c>
      <c r="H2514" s="1260" t="s">
        <v>11153</v>
      </c>
      <c r="I2514" s="1260" t="s">
        <v>10976</v>
      </c>
      <c r="J2514" s="1259">
        <v>7430362</v>
      </c>
      <c r="K2514" s="1260" t="s">
        <v>11221</v>
      </c>
      <c r="L2514" s="1260" t="s">
        <v>11155</v>
      </c>
      <c r="M2514" s="1260" t="s">
        <v>2536</v>
      </c>
      <c r="N2514" s="1260" t="s">
        <v>25036</v>
      </c>
      <c r="O2514" s="1260" t="s">
        <v>25034</v>
      </c>
      <c r="P2514" s="1260" t="s">
        <v>25037</v>
      </c>
      <c r="Q2514" s="1260" t="s">
        <v>11394</v>
      </c>
      <c r="R2514" s="1260" t="s">
        <v>25037</v>
      </c>
      <c r="S2514" s="1259">
        <v>1</v>
      </c>
      <c r="T2514" s="1260" t="s">
        <v>25038</v>
      </c>
      <c r="U2514" s="1260" t="s">
        <v>11158</v>
      </c>
      <c r="V2514" s="1260" t="s">
        <v>11565</v>
      </c>
      <c r="W2514" s="1259">
        <v>281</v>
      </c>
      <c r="X2514" s="1259">
        <v>1007</v>
      </c>
      <c r="Y2514" s="1259">
        <v>0</v>
      </c>
    </row>
    <row r="2515" spans="1:25">
      <c r="A2515" s="1350">
        <v>11202000069</v>
      </c>
      <c r="B2515" s="1260"/>
      <c r="C2515" s="1260" t="s">
        <v>25039</v>
      </c>
      <c r="D2515" s="1260" t="s">
        <v>25040</v>
      </c>
      <c r="E2515" s="1260" t="s">
        <v>11509</v>
      </c>
      <c r="F2515" s="1260" t="s">
        <v>14913</v>
      </c>
      <c r="G2515" s="1260" t="s">
        <v>25041</v>
      </c>
      <c r="H2515" s="1260" t="s">
        <v>11153</v>
      </c>
      <c r="I2515" s="1260" t="s">
        <v>11164</v>
      </c>
      <c r="J2515" s="1259">
        <v>7430361</v>
      </c>
      <c r="K2515" s="1260" t="s">
        <v>11221</v>
      </c>
      <c r="L2515" s="1260" t="s">
        <v>11155</v>
      </c>
      <c r="M2515" s="1260" t="s">
        <v>2091</v>
      </c>
      <c r="N2515" s="1260" t="s">
        <v>25042</v>
      </c>
      <c r="O2515" s="1260" t="s">
        <v>25040</v>
      </c>
      <c r="P2515" s="1260" t="s">
        <v>11192</v>
      </c>
      <c r="Q2515" s="1260" t="s">
        <v>13053</v>
      </c>
      <c r="R2515" s="1259">
        <v>828009915</v>
      </c>
      <c r="S2515" s="1259">
        <v>1</v>
      </c>
      <c r="T2515" s="1260"/>
      <c r="U2515" s="1260" t="s">
        <v>12320</v>
      </c>
      <c r="V2515" s="1260" t="s">
        <v>17550</v>
      </c>
      <c r="W2515" s="1259">
        <v>0</v>
      </c>
      <c r="X2515" s="1259">
        <v>1007</v>
      </c>
      <c r="Y2515" s="1259">
        <v>0</v>
      </c>
    </row>
    <row r="2516" spans="1:25">
      <c r="A2516" s="1350">
        <v>11202000068</v>
      </c>
      <c r="B2516" s="1260" t="s">
        <v>25043</v>
      </c>
      <c r="C2516" s="1260" t="s">
        <v>25044</v>
      </c>
      <c r="D2516" s="1260" t="s">
        <v>25045</v>
      </c>
      <c r="E2516" s="1260" t="s">
        <v>11384</v>
      </c>
      <c r="F2516" s="1260"/>
      <c r="G2516" s="1260"/>
      <c r="H2516" s="1260" t="s">
        <v>11153</v>
      </c>
      <c r="I2516" s="1260" t="s">
        <v>10976</v>
      </c>
      <c r="J2516" s="1259">
        <v>7430360</v>
      </c>
      <c r="K2516" s="1260" t="s">
        <v>11221</v>
      </c>
      <c r="L2516" s="1260" t="s">
        <v>11275</v>
      </c>
      <c r="M2516" s="1260" t="s">
        <v>2033</v>
      </c>
      <c r="N2516" s="1260" t="s">
        <v>25046</v>
      </c>
      <c r="O2516" s="1260" t="s">
        <v>25045</v>
      </c>
      <c r="P2516" s="1260" t="s">
        <v>25047</v>
      </c>
      <c r="Q2516" s="1260" t="s">
        <v>25048</v>
      </c>
      <c r="R2516" s="1260" t="s">
        <v>25047</v>
      </c>
      <c r="S2516" s="1259">
        <v>1</v>
      </c>
      <c r="T2516" s="1260" t="s">
        <v>25049</v>
      </c>
      <c r="U2516" s="1260" t="s">
        <v>11396</v>
      </c>
      <c r="V2516" s="1260" t="s">
        <v>12083</v>
      </c>
      <c r="W2516" s="1259">
        <v>0</v>
      </c>
      <c r="X2516" s="1259">
        <v>1007</v>
      </c>
      <c r="Y2516" s="1259">
        <v>2</v>
      </c>
    </row>
    <row r="2517" spans="1:25">
      <c r="A2517" s="1350">
        <v>11202000067</v>
      </c>
      <c r="B2517" s="1260" t="s">
        <v>25050</v>
      </c>
      <c r="C2517" s="1260" t="s">
        <v>25051</v>
      </c>
      <c r="D2517" s="1260" t="s">
        <v>25052</v>
      </c>
      <c r="E2517" s="1260" t="s">
        <v>11311</v>
      </c>
      <c r="F2517" s="1260"/>
      <c r="G2517" s="1260"/>
      <c r="H2517" s="1260" t="s">
        <v>11153</v>
      </c>
      <c r="I2517" s="1260" t="s">
        <v>10976</v>
      </c>
      <c r="J2517" s="1259">
        <v>7430359</v>
      </c>
      <c r="K2517" s="1260" t="s">
        <v>11221</v>
      </c>
      <c r="L2517" s="1260" t="s">
        <v>11275</v>
      </c>
      <c r="M2517" s="1260" t="s">
        <v>2033</v>
      </c>
      <c r="N2517" s="1260" t="s">
        <v>25053</v>
      </c>
      <c r="O2517" s="1260" t="s">
        <v>25052</v>
      </c>
      <c r="P2517" s="1260" t="s">
        <v>25054</v>
      </c>
      <c r="Q2517" s="1260" t="s">
        <v>25055</v>
      </c>
      <c r="R2517" s="1260" t="s">
        <v>25056</v>
      </c>
      <c r="S2517" s="1259">
        <v>1</v>
      </c>
      <c r="T2517" s="1260" t="s">
        <v>25057</v>
      </c>
      <c r="U2517" s="1260" t="s">
        <v>11396</v>
      </c>
      <c r="V2517" s="1260" t="s">
        <v>12083</v>
      </c>
      <c r="W2517" s="1259">
        <v>0</v>
      </c>
      <c r="X2517" s="1259">
        <v>1007</v>
      </c>
      <c r="Y2517" s="1259">
        <v>2</v>
      </c>
    </row>
    <row r="2518" spans="1:25">
      <c r="A2518" s="1350">
        <v>11202000066</v>
      </c>
      <c r="B2518" s="1260" t="s">
        <v>25058</v>
      </c>
      <c r="C2518" s="1260" t="s">
        <v>25059</v>
      </c>
      <c r="D2518" s="1260" t="s">
        <v>25060</v>
      </c>
      <c r="E2518" s="1260" t="s">
        <v>11175</v>
      </c>
      <c r="F2518" s="1260" t="s">
        <v>12086</v>
      </c>
      <c r="G2518" s="1260" t="s">
        <v>25061</v>
      </c>
      <c r="H2518" s="1260" t="s">
        <v>11153</v>
      </c>
      <c r="I2518" s="1260" t="s">
        <v>10976</v>
      </c>
      <c r="J2518" s="1259" t="s">
        <v>38000</v>
      </c>
      <c r="K2518" s="1260" t="s">
        <v>11375</v>
      </c>
      <c r="L2518" s="1260" t="s">
        <v>11385</v>
      </c>
      <c r="M2518" s="1260" t="s">
        <v>2033</v>
      </c>
      <c r="N2518" s="1260" t="s">
        <v>12768</v>
      </c>
      <c r="O2518" s="1260" t="s">
        <v>25060</v>
      </c>
      <c r="P2518" s="1260" t="s">
        <v>25062</v>
      </c>
      <c r="Q2518" s="1260" t="s">
        <v>11394</v>
      </c>
      <c r="R2518" s="1260" t="s">
        <v>25063</v>
      </c>
      <c r="S2518" s="1259">
        <v>1</v>
      </c>
      <c r="T2518" s="1260" t="s">
        <v>25064</v>
      </c>
      <c r="U2518" s="1260" t="s">
        <v>11396</v>
      </c>
      <c r="V2518" s="1260" t="s">
        <v>11699</v>
      </c>
      <c r="W2518" s="1259">
        <v>0</v>
      </c>
      <c r="X2518" s="1259">
        <v>1008</v>
      </c>
      <c r="Y2518" s="1259">
        <v>1</v>
      </c>
    </row>
    <row r="2519" spans="1:25">
      <c r="A2519" s="1350">
        <v>11202000065</v>
      </c>
      <c r="B2519" s="1260"/>
      <c r="C2519" s="1260" t="s">
        <v>25065</v>
      </c>
      <c r="D2519" s="1260" t="s">
        <v>25066</v>
      </c>
      <c r="E2519" s="1260" t="s">
        <v>11614</v>
      </c>
      <c r="F2519" s="1260" t="s">
        <v>11522</v>
      </c>
      <c r="G2519" s="1260" t="s">
        <v>25067</v>
      </c>
      <c r="H2519" s="1260" t="s">
        <v>11153</v>
      </c>
      <c r="I2519" s="1260" t="s">
        <v>11177</v>
      </c>
      <c r="J2519" s="1259">
        <v>7430357</v>
      </c>
      <c r="K2519" s="1260" t="s">
        <v>11221</v>
      </c>
      <c r="L2519" s="1260" t="s">
        <v>11155</v>
      </c>
      <c r="M2519" s="1260" t="s">
        <v>262</v>
      </c>
      <c r="N2519" s="1260"/>
      <c r="O2519" s="1260" t="s">
        <v>25066</v>
      </c>
      <c r="P2519" s="1260"/>
      <c r="Q2519" s="1260"/>
      <c r="R2519" s="1260"/>
      <c r="S2519" s="1259">
        <v>1</v>
      </c>
      <c r="T2519" s="1260"/>
      <c r="U2519" s="1260"/>
      <c r="V2519" s="1260"/>
      <c r="W2519" s="1259">
        <v>0</v>
      </c>
      <c r="X2519" s="1259">
        <v>1007</v>
      </c>
      <c r="Y2519" s="1259">
        <v>0</v>
      </c>
    </row>
    <row r="2520" spans="1:25">
      <c r="A2520" s="1350">
        <v>11202000064</v>
      </c>
      <c r="B2520" s="1260" t="s">
        <v>25068</v>
      </c>
      <c r="C2520" s="1260" t="s">
        <v>25069</v>
      </c>
      <c r="D2520" s="1260" t="s">
        <v>25070</v>
      </c>
      <c r="E2520" s="1260" t="s">
        <v>11266</v>
      </c>
      <c r="F2520" s="1260"/>
      <c r="G2520" s="1260"/>
      <c r="H2520" s="1260" t="s">
        <v>11153</v>
      </c>
      <c r="I2520" s="1260" t="s">
        <v>10976</v>
      </c>
      <c r="J2520" s="1259">
        <v>7430356</v>
      </c>
      <c r="K2520" s="1260" t="s">
        <v>11221</v>
      </c>
      <c r="L2520" s="1260" t="s">
        <v>11275</v>
      </c>
      <c r="M2520" s="1260" t="s">
        <v>1985</v>
      </c>
      <c r="N2520" s="1260" t="s">
        <v>13838</v>
      </c>
      <c r="O2520" s="1260" t="s">
        <v>25070</v>
      </c>
      <c r="P2520" s="1260" t="s">
        <v>25071</v>
      </c>
      <c r="Q2520" s="1260" t="s">
        <v>11877</v>
      </c>
      <c r="R2520" s="1260" t="s">
        <v>25071</v>
      </c>
      <c r="S2520" s="1259">
        <v>1</v>
      </c>
      <c r="T2520" s="1260" t="s">
        <v>25072</v>
      </c>
      <c r="U2520" s="1260" t="s">
        <v>11158</v>
      </c>
      <c r="V2520" s="1260" t="s">
        <v>13526</v>
      </c>
      <c r="W2520" s="1259">
        <v>0</v>
      </c>
      <c r="X2520" s="1259">
        <v>1007</v>
      </c>
      <c r="Y2520" s="1259">
        <v>2</v>
      </c>
    </row>
    <row r="2521" spans="1:25">
      <c r="A2521" s="1350">
        <v>11202000063</v>
      </c>
      <c r="B2521" s="1260" t="s">
        <v>25073</v>
      </c>
      <c r="C2521" s="1260" t="s">
        <v>25074</v>
      </c>
      <c r="D2521" s="1260" t="s">
        <v>25075</v>
      </c>
      <c r="E2521" s="1260" t="s">
        <v>11190</v>
      </c>
      <c r="F2521" s="1260"/>
      <c r="G2521" s="1260"/>
      <c r="H2521" s="1260" t="s">
        <v>11153</v>
      </c>
      <c r="I2521" s="1260" t="s">
        <v>10976</v>
      </c>
      <c r="J2521" s="1259">
        <v>7430355</v>
      </c>
      <c r="K2521" s="1260" t="s">
        <v>11221</v>
      </c>
      <c r="L2521" s="1260" t="s">
        <v>11275</v>
      </c>
      <c r="M2521" s="1260" t="s">
        <v>1985</v>
      </c>
      <c r="N2521" s="1260" t="s">
        <v>13785</v>
      </c>
      <c r="O2521" s="1260" t="s">
        <v>25075</v>
      </c>
      <c r="P2521" s="1260" t="s">
        <v>25076</v>
      </c>
      <c r="Q2521" s="1260" t="s">
        <v>11223</v>
      </c>
      <c r="R2521" s="1260" t="s">
        <v>25076</v>
      </c>
      <c r="S2521" s="1259">
        <v>1</v>
      </c>
      <c r="T2521" s="1260" t="s">
        <v>25077</v>
      </c>
      <c r="U2521" s="1260" t="s">
        <v>11158</v>
      </c>
      <c r="V2521" s="1260" t="s">
        <v>13789</v>
      </c>
      <c r="W2521" s="1259">
        <v>0</v>
      </c>
      <c r="X2521" s="1259">
        <v>1007</v>
      </c>
      <c r="Y2521" s="1259">
        <v>2</v>
      </c>
    </row>
    <row r="2522" spans="1:25">
      <c r="A2522" s="1350">
        <v>11202000062</v>
      </c>
      <c r="B2522" s="1260" t="s">
        <v>25078</v>
      </c>
      <c r="C2522" s="1260" t="s">
        <v>25074</v>
      </c>
      <c r="D2522" s="1260" t="s">
        <v>25079</v>
      </c>
      <c r="E2522" s="1260" t="s">
        <v>11190</v>
      </c>
      <c r="F2522" s="1260"/>
      <c r="G2522" s="1260"/>
      <c r="H2522" s="1260" t="s">
        <v>11153</v>
      </c>
      <c r="I2522" s="1260" t="s">
        <v>10976</v>
      </c>
      <c r="J2522" s="1259">
        <v>7430354</v>
      </c>
      <c r="K2522" s="1260" t="s">
        <v>11221</v>
      </c>
      <c r="L2522" s="1260" t="s">
        <v>11275</v>
      </c>
      <c r="M2522" s="1260" t="s">
        <v>1985</v>
      </c>
      <c r="N2522" s="1260" t="s">
        <v>25080</v>
      </c>
      <c r="O2522" s="1260" t="s">
        <v>25079</v>
      </c>
      <c r="P2522" s="1260" t="s">
        <v>25081</v>
      </c>
      <c r="Q2522" s="1260" t="s">
        <v>12515</v>
      </c>
      <c r="R2522" s="1260" t="s">
        <v>25082</v>
      </c>
      <c r="S2522" s="1259">
        <v>1</v>
      </c>
      <c r="T2522" s="1260" t="s">
        <v>25083</v>
      </c>
      <c r="U2522" s="1260" t="s">
        <v>11158</v>
      </c>
      <c r="V2522" s="1260" t="s">
        <v>11869</v>
      </c>
      <c r="W2522" s="1259">
        <v>0</v>
      </c>
      <c r="X2522" s="1259">
        <v>1007</v>
      </c>
      <c r="Y2522" s="1259">
        <v>2</v>
      </c>
    </row>
    <row r="2523" spans="1:25">
      <c r="A2523" s="1350">
        <v>11202000061</v>
      </c>
      <c r="B2523" s="1260" t="s">
        <v>25084</v>
      </c>
      <c r="C2523" s="1260" t="s">
        <v>25074</v>
      </c>
      <c r="D2523" s="1260" t="s">
        <v>25085</v>
      </c>
      <c r="E2523" s="1260" t="s">
        <v>11311</v>
      </c>
      <c r="F2523" s="1260"/>
      <c r="G2523" s="1260"/>
      <c r="H2523" s="1260" t="s">
        <v>11153</v>
      </c>
      <c r="I2523" s="1260" t="s">
        <v>10976</v>
      </c>
      <c r="J2523" s="1259">
        <v>7430353</v>
      </c>
      <c r="K2523" s="1260" t="s">
        <v>11221</v>
      </c>
      <c r="L2523" s="1260" t="s">
        <v>11275</v>
      </c>
      <c r="M2523" s="1260" t="s">
        <v>1985</v>
      </c>
      <c r="N2523" s="1260" t="s">
        <v>25086</v>
      </c>
      <c r="O2523" s="1260" t="s">
        <v>25085</v>
      </c>
      <c r="P2523" s="1260" t="s">
        <v>25087</v>
      </c>
      <c r="Q2523" s="1260" t="s">
        <v>15100</v>
      </c>
      <c r="R2523" s="1260" t="s">
        <v>25088</v>
      </c>
      <c r="S2523" s="1259">
        <v>1</v>
      </c>
      <c r="T2523" s="1260" t="s">
        <v>25089</v>
      </c>
      <c r="U2523" s="1260" t="s">
        <v>11158</v>
      </c>
      <c r="V2523" s="1260" t="s">
        <v>11321</v>
      </c>
      <c r="W2523" s="1259">
        <v>0</v>
      </c>
      <c r="X2523" s="1259">
        <v>1007</v>
      </c>
      <c r="Y2523" s="1259">
        <v>2</v>
      </c>
    </row>
    <row r="2524" spans="1:25">
      <c r="A2524" s="1350">
        <v>11202000060</v>
      </c>
      <c r="B2524" s="1260" t="s">
        <v>25090</v>
      </c>
      <c r="C2524" s="1260" t="s">
        <v>25091</v>
      </c>
      <c r="D2524" s="1260" t="s">
        <v>25092</v>
      </c>
      <c r="E2524" s="1260" t="s">
        <v>11311</v>
      </c>
      <c r="F2524" s="1260"/>
      <c r="G2524" s="1260"/>
      <c r="H2524" s="1260" t="s">
        <v>11153</v>
      </c>
      <c r="I2524" s="1260" t="s">
        <v>10976</v>
      </c>
      <c r="J2524" s="1259">
        <v>7430352</v>
      </c>
      <c r="K2524" s="1260" t="s">
        <v>11221</v>
      </c>
      <c r="L2524" s="1260" t="s">
        <v>11275</v>
      </c>
      <c r="M2524" s="1260" t="s">
        <v>1985</v>
      </c>
      <c r="N2524" s="1260" t="s">
        <v>25093</v>
      </c>
      <c r="O2524" s="1260" t="s">
        <v>25092</v>
      </c>
      <c r="P2524" s="1260" t="s">
        <v>25094</v>
      </c>
      <c r="Q2524" s="1260" t="s">
        <v>11223</v>
      </c>
      <c r="R2524" s="1260" t="s">
        <v>25094</v>
      </c>
      <c r="S2524" s="1259">
        <v>1</v>
      </c>
      <c r="T2524" s="1260" t="s">
        <v>25095</v>
      </c>
      <c r="U2524" s="1260" t="s">
        <v>11158</v>
      </c>
      <c r="V2524" s="1260" t="s">
        <v>16258</v>
      </c>
      <c r="W2524" s="1259">
        <v>0</v>
      </c>
      <c r="X2524" s="1259">
        <v>1007</v>
      </c>
      <c r="Y2524" s="1259">
        <v>2</v>
      </c>
    </row>
    <row r="2525" spans="1:25">
      <c r="A2525" s="1350">
        <v>11202000059</v>
      </c>
      <c r="B2525" s="1260" t="s">
        <v>25096</v>
      </c>
      <c r="C2525" s="1260" t="s">
        <v>25097</v>
      </c>
      <c r="D2525" s="1260" t="s">
        <v>25098</v>
      </c>
      <c r="E2525" s="1260" t="s">
        <v>11949</v>
      </c>
      <c r="F2525" s="1260" t="s">
        <v>15682</v>
      </c>
      <c r="G2525" s="1260" t="s">
        <v>25099</v>
      </c>
      <c r="H2525" s="1260" t="s">
        <v>11153</v>
      </c>
      <c r="I2525" s="1260" t="s">
        <v>10976</v>
      </c>
      <c r="J2525" s="1259">
        <v>7430351</v>
      </c>
      <c r="K2525" s="1260" t="s">
        <v>11375</v>
      </c>
      <c r="L2525" s="1260" t="s">
        <v>11385</v>
      </c>
      <c r="M2525" s="1260" t="s">
        <v>1985</v>
      </c>
      <c r="N2525" s="1260" t="s">
        <v>13785</v>
      </c>
      <c r="O2525" s="1260" t="s">
        <v>25098</v>
      </c>
      <c r="P2525" s="1260" t="s">
        <v>25100</v>
      </c>
      <c r="Q2525" s="1260" t="s">
        <v>11867</v>
      </c>
      <c r="R2525" s="1260" t="s">
        <v>25101</v>
      </c>
      <c r="S2525" s="1259">
        <v>1</v>
      </c>
      <c r="T2525" s="1260" t="s">
        <v>25102</v>
      </c>
      <c r="U2525" s="1260" t="s">
        <v>11158</v>
      </c>
      <c r="V2525" s="1260" t="s">
        <v>13789</v>
      </c>
      <c r="W2525" s="1259">
        <v>0</v>
      </c>
      <c r="X2525" s="1259">
        <v>1008</v>
      </c>
      <c r="Y2525" s="1259">
        <v>1</v>
      </c>
    </row>
    <row r="2526" spans="1:25">
      <c r="A2526" s="1350">
        <v>11202000058</v>
      </c>
      <c r="B2526" s="1260"/>
      <c r="C2526" s="1260" t="s">
        <v>25103</v>
      </c>
      <c r="D2526" s="1260" t="s">
        <v>25104</v>
      </c>
      <c r="E2526" s="1260" t="s">
        <v>11353</v>
      </c>
      <c r="F2526" s="1260" t="s">
        <v>11544</v>
      </c>
      <c r="G2526" s="1260" t="s">
        <v>25105</v>
      </c>
      <c r="H2526" s="1260" t="s">
        <v>11153</v>
      </c>
      <c r="I2526" s="1260" t="s">
        <v>11243</v>
      </c>
      <c r="J2526" s="1259">
        <v>7430350</v>
      </c>
      <c r="K2526" s="1260" t="s">
        <v>11221</v>
      </c>
      <c r="L2526" s="1260" t="s">
        <v>11155</v>
      </c>
      <c r="M2526" s="1260" t="s">
        <v>262</v>
      </c>
      <c r="N2526" s="1260"/>
      <c r="O2526" s="1260" t="s">
        <v>25104</v>
      </c>
      <c r="P2526" s="1260"/>
      <c r="Q2526" s="1260" t="s">
        <v>11533</v>
      </c>
      <c r="R2526" s="1260"/>
      <c r="S2526" s="1259">
        <v>1</v>
      </c>
      <c r="T2526" s="1260"/>
      <c r="U2526" s="1260"/>
      <c r="V2526" s="1260"/>
      <c r="W2526" s="1259">
        <v>0</v>
      </c>
      <c r="X2526" s="1259">
        <v>1007</v>
      </c>
      <c r="Y2526" s="1259">
        <v>0</v>
      </c>
    </row>
    <row r="2527" spans="1:25">
      <c r="A2527" s="1350">
        <v>11202000057</v>
      </c>
      <c r="B2527" s="1260" t="s">
        <v>25106</v>
      </c>
      <c r="C2527" s="1260" t="s">
        <v>25107</v>
      </c>
      <c r="D2527" s="1260" t="s">
        <v>25108</v>
      </c>
      <c r="E2527" s="1260" t="s">
        <v>11190</v>
      </c>
      <c r="F2527" s="1260"/>
      <c r="G2527" s="1260"/>
      <c r="H2527" s="1260" t="s">
        <v>11153</v>
      </c>
      <c r="I2527" s="1260" t="s">
        <v>10976</v>
      </c>
      <c r="J2527" s="1259">
        <v>7430349</v>
      </c>
      <c r="K2527" s="1260" t="s">
        <v>11221</v>
      </c>
      <c r="L2527" s="1260" t="s">
        <v>11275</v>
      </c>
      <c r="M2527" s="1260" t="s">
        <v>262</v>
      </c>
      <c r="N2527" s="1260"/>
      <c r="O2527" s="1260" t="s">
        <v>25108</v>
      </c>
      <c r="P2527" s="1260"/>
      <c r="Q2527" s="1260"/>
      <c r="R2527" s="1260"/>
      <c r="S2527" s="1259">
        <v>1</v>
      </c>
      <c r="T2527" s="1260" t="s">
        <v>12132</v>
      </c>
      <c r="U2527" s="1260"/>
      <c r="V2527" s="1260"/>
      <c r="W2527" s="1259">
        <v>0</v>
      </c>
      <c r="X2527" s="1259">
        <v>1007</v>
      </c>
      <c r="Y2527" s="1259">
        <v>2</v>
      </c>
    </row>
    <row r="2528" spans="1:25">
      <c r="A2528" s="1350">
        <v>11202000056</v>
      </c>
      <c r="B2528" s="1260" t="s">
        <v>25109</v>
      </c>
      <c r="C2528" s="1260" t="s">
        <v>25107</v>
      </c>
      <c r="D2528" s="1260" t="s">
        <v>25110</v>
      </c>
      <c r="E2528" s="1260" t="s">
        <v>11190</v>
      </c>
      <c r="F2528" s="1260"/>
      <c r="G2528" s="1260"/>
      <c r="H2528" s="1260" t="s">
        <v>11153</v>
      </c>
      <c r="I2528" s="1260" t="s">
        <v>10976</v>
      </c>
      <c r="J2528" s="1259">
        <v>7430348</v>
      </c>
      <c r="K2528" s="1260" t="s">
        <v>11221</v>
      </c>
      <c r="L2528" s="1260" t="s">
        <v>11275</v>
      </c>
      <c r="M2528" s="1260" t="s">
        <v>262</v>
      </c>
      <c r="N2528" s="1260"/>
      <c r="O2528" s="1260" t="s">
        <v>25110</v>
      </c>
      <c r="P2528" s="1260"/>
      <c r="Q2528" s="1260"/>
      <c r="R2528" s="1260"/>
      <c r="S2528" s="1259">
        <v>1</v>
      </c>
      <c r="T2528" s="1260" t="s">
        <v>12132</v>
      </c>
      <c r="U2528" s="1260"/>
      <c r="V2528" s="1260"/>
      <c r="W2528" s="1259">
        <v>0</v>
      </c>
      <c r="X2528" s="1259">
        <v>1007</v>
      </c>
      <c r="Y2528" s="1259">
        <v>2</v>
      </c>
    </row>
    <row r="2529" spans="1:25">
      <c r="A2529" s="1350">
        <v>11202000055</v>
      </c>
      <c r="B2529" s="1260" t="s">
        <v>25111</v>
      </c>
      <c r="C2529" s="1260" t="s">
        <v>25112</v>
      </c>
      <c r="D2529" s="1260" t="s">
        <v>25113</v>
      </c>
      <c r="E2529" s="1260" t="s">
        <v>12305</v>
      </c>
      <c r="F2529" s="1260" t="s">
        <v>11656</v>
      </c>
      <c r="G2529" s="1260" t="s">
        <v>25114</v>
      </c>
      <c r="H2529" s="1260" t="s">
        <v>11153</v>
      </c>
      <c r="I2529" s="1260" t="s">
        <v>11164</v>
      </c>
      <c r="J2529" s="1259">
        <v>7430347</v>
      </c>
      <c r="K2529" s="1260" t="s">
        <v>11221</v>
      </c>
      <c r="L2529" s="1260" t="s">
        <v>11155</v>
      </c>
      <c r="M2529" s="1260" t="s">
        <v>2155</v>
      </c>
      <c r="N2529" s="1260" t="s">
        <v>25115</v>
      </c>
      <c r="O2529" s="1260" t="s">
        <v>25113</v>
      </c>
      <c r="P2529" s="1260" t="s">
        <v>25116</v>
      </c>
      <c r="Q2529" s="1260" t="s">
        <v>11394</v>
      </c>
      <c r="R2529" s="1260" t="s">
        <v>25117</v>
      </c>
      <c r="S2529" s="1259">
        <v>1</v>
      </c>
      <c r="T2529" s="1260" t="s">
        <v>25118</v>
      </c>
      <c r="U2529" s="1260" t="s">
        <v>11290</v>
      </c>
      <c r="V2529" s="1260" t="s">
        <v>12575</v>
      </c>
      <c r="W2529" s="1259">
        <v>0</v>
      </c>
      <c r="X2529" s="1259">
        <v>1007</v>
      </c>
      <c r="Y2529" s="1259">
        <v>0</v>
      </c>
    </row>
    <row r="2530" spans="1:25">
      <c r="A2530" s="1350">
        <v>11202000054</v>
      </c>
      <c r="B2530" s="1260"/>
      <c r="C2530" s="1260" t="s">
        <v>25119</v>
      </c>
      <c r="D2530" s="1260" t="s">
        <v>25120</v>
      </c>
      <c r="E2530" s="1260" t="s">
        <v>11353</v>
      </c>
      <c r="F2530" s="1260" t="s">
        <v>25121</v>
      </c>
      <c r="G2530" s="1260" t="s">
        <v>25122</v>
      </c>
      <c r="H2530" s="1260" t="s">
        <v>11153</v>
      </c>
      <c r="I2530" s="1260" t="s">
        <v>10976</v>
      </c>
      <c r="J2530" s="1259">
        <v>7430346</v>
      </c>
      <c r="K2530" s="1260" t="s">
        <v>11221</v>
      </c>
      <c r="L2530" s="1260" t="s">
        <v>11155</v>
      </c>
      <c r="M2530" s="1260" t="s">
        <v>262</v>
      </c>
      <c r="N2530" s="1260"/>
      <c r="O2530" s="1260" t="s">
        <v>25120</v>
      </c>
      <c r="P2530" s="1260"/>
      <c r="Q2530" s="1260"/>
      <c r="R2530" s="1259">
        <v>8952220</v>
      </c>
      <c r="S2530" s="1259">
        <v>1</v>
      </c>
      <c r="T2530" s="1260"/>
      <c r="U2530" s="1260"/>
      <c r="V2530" s="1260"/>
      <c r="W2530" s="1259">
        <v>0</v>
      </c>
      <c r="X2530" s="1259">
        <v>1007</v>
      </c>
      <c r="Y2530" s="1259">
        <v>0</v>
      </c>
    </row>
    <row r="2531" spans="1:25">
      <c r="A2531" s="1350">
        <v>11202000053</v>
      </c>
      <c r="B2531" s="1260"/>
      <c r="C2531" s="1260" t="s">
        <v>25123</v>
      </c>
      <c r="D2531" s="1260" t="s">
        <v>25124</v>
      </c>
      <c r="E2531" s="1260" t="s">
        <v>14048</v>
      </c>
      <c r="F2531" s="1260" t="s">
        <v>25125</v>
      </c>
      <c r="G2531" s="1260" t="s">
        <v>25126</v>
      </c>
      <c r="H2531" s="1260" t="s">
        <v>11153</v>
      </c>
      <c r="I2531" s="1260" t="s">
        <v>10976</v>
      </c>
      <c r="J2531" s="1259">
        <v>7430345</v>
      </c>
      <c r="K2531" s="1260" t="s">
        <v>11221</v>
      </c>
      <c r="L2531" s="1260" t="s">
        <v>11155</v>
      </c>
      <c r="M2531" s="1260" t="s">
        <v>1944</v>
      </c>
      <c r="N2531" s="1260" t="s">
        <v>25127</v>
      </c>
      <c r="O2531" s="1260" t="s">
        <v>25124</v>
      </c>
      <c r="P2531" s="1260"/>
      <c r="Q2531" s="1260"/>
      <c r="R2531" s="1260" t="s">
        <v>25128</v>
      </c>
      <c r="S2531" s="1259">
        <v>1</v>
      </c>
      <c r="T2531" s="1260"/>
      <c r="U2531" s="1260" t="s">
        <v>11158</v>
      </c>
      <c r="V2531" s="1260" t="s">
        <v>11723</v>
      </c>
      <c r="W2531" s="1259">
        <v>0</v>
      </c>
      <c r="X2531" s="1259">
        <v>1007</v>
      </c>
      <c r="Y2531" s="1259">
        <v>0</v>
      </c>
    </row>
    <row r="2532" spans="1:25">
      <c r="A2532" s="1350">
        <v>11202000052</v>
      </c>
      <c r="B2532" s="1260"/>
      <c r="C2532" s="1260" t="s">
        <v>25129</v>
      </c>
      <c r="D2532" s="1260" t="s">
        <v>25130</v>
      </c>
      <c r="E2532" s="1260" t="s">
        <v>11311</v>
      </c>
      <c r="F2532" s="1260" t="s">
        <v>25131</v>
      </c>
      <c r="G2532" s="1260" t="s">
        <v>25132</v>
      </c>
      <c r="H2532" s="1260" t="s">
        <v>11153</v>
      </c>
      <c r="I2532" s="1260" t="s">
        <v>10976</v>
      </c>
      <c r="J2532" s="1259">
        <v>7430344</v>
      </c>
      <c r="K2532" s="1260" t="s">
        <v>11375</v>
      </c>
      <c r="L2532" s="1260" t="s">
        <v>11155</v>
      </c>
      <c r="M2532" s="1260" t="s">
        <v>2528</v>
      </c>
      <c r="N2532" s="1260" t="s">
        <v>25133</v>
      </c>
      <c r="O2532" s="1260" t="s">
        <v>25130</v>
      </c>
      <c r="P2532" s="1260" t="s">
        <v>25134</v>
      </c>
      <c r="Q2532" s="1260"/>
      <c r="R2532" s="1260" t="s">
        <v>25135</v>
      </c>
      <c r="S2532" s="1259">
        <v>1</v>
      </c>
      <c r="T2532" s="1260"/>
      <c r="U2532" s="1260" t="s">
        <v>11231</v>
      </c>
      <c r="V2532" s="1260" t="s">
        <v>19615</v>
      </c>
      <c r="W2532" s="1259">
        <v>0</v>
      </c>
      <c r="X2532" s="1259">
        <v>1008</v>
      </c>
      <c r="Y2532" s="1259">
        <v>0</v>
      </c>
    </row>
    <row r="2533" spans="1:25">
      <c r="A2533" s="1350">
        <v>11202000051</v>
      </c>
      <c r="B2533" s="1260"/>
      <c r="C2533" s="1260" t="s">
        <v>25136</v>
      </c>
      <c r="D2533" s="1260" t="s">
        <v>24654</v>
      </c>
      <c r="E2533" s="1260" t="s">
        <v>11190</v>
      </c>
      <c r="F2533" s="1260" t="s">
        <v>25137</v>
      </c>
      <c r="G2533" s="1260" t="s">
        <v>25138</v>
      </c>
      <c r="H2533" s="1260" t="s">
        <v>11153</v>
      </c>
      <c r="I2533" s="1260" t="s">
        <v>10976</v>
      </c>
      <c r="J2533" s="1259">
        <v>7430343</v>
      </c>
      <c r="K2533" s="1260" t="s">
        <v>11221</v>
      </c>
      <c r="L2533" s="1260" t="s">
        <v>11155</v>
      </c>
      <c r="M2533" s="1260" t="s">
        <v>2276</v>
      </c>
      <c r="N2533" s="1260" t="s">
        <v>24656</v>
      </c>
      <c r="O2533" s="1260" t="s">
        <v>24654</v>
      </c>
      <c r="P2533" s="1260"/>
      <c r="Q2533" s="1260"/>
      <c r="R2533" s="1260" t="s">
        <v>24657</v>
      </c>
      <c r="S2533" s="1259">
        <v>1</v>
      </c>
      <c r="T2533" s="1260"/>
      <c r="U2533" s="1260" t="s">
        <v>11231</v>
      </c>
      <c r="V2533" s="1260" t="s">
        <v>12695</v>
      </c>
      <c r="W2533" s="1259">
        <v>0</v>
      </c>
      <c r="X2533" s="1259">
        <v>1007</v>
      </c>
      <c r="Y2533" s="1259">
        <v>0</v>
      </c>
    </row>
    <row r="2534" spans="1:25">
      <c r="A2534" s="1350">
        <v>11202000050</v>
      </c>
      <c r="B2534" s="1260"/>
      <c r="C2534" s="1260" t="s">
        <v>25139</v>
      </c>
      <c r="D2534" s="1260" t="s">
        <v>25140</v>
      </c>
      <c r="E2534" s="1260" t="s">
        <v>11702</v>
      </c>
      <c r="F2534" s="1260" t="s">
        <v>11522</v>
      </c>
      <c r="G2534" s="1260" t="s">
        <v>25141</v>
      </c>
      <c r="H2534" s="1260" t="s">
        <v>11153</v>
      </c>
      <c r="I2534" s="1260" t="s">
        <v>11177</v>
      </c>
      <c r="J2534" s="1259">
        <v>7430342</v>
      </c>
      <c r="K2534" s="1260" t="s">
        <v>11221</v>
      </c>
      <c r="L2534" s="1260" t="s">
        <v>11155</v>
      </c>
      <c r="M2534" s="1260" t="s">
        <v>1297</v>
      </c>
      <c r="N2534" s="1260" t="s">
        <v>25142</v>
      </c>
      <c r="O2534" s="1260" t="s">
        <v>25140</v>
      </c>
      <c r="P2534" s="1260" t="s">
        <v>25143</v>
      </c>
      <c r="Q2534" s="1260"/>
      <c r="R2534" s="1260" t="s">
        <v>25144</v>
      </c>
      <c r="S2534" s="1259">
        <v>1</v>
      </c>
      <c r="T2534" s="1260"/>
      <c r="U2534" s="1260" t="s">
        <v>11269</v>
      </c>
      <c r="V2534" s="1260" t="s">
        <v>13703</v>
      </c>
      <c r="W2534" s="1259">
        <v>0</v>
      </c>
      <c r="X2534" s="1259">
        <v>1007</v>
      </c>
      <c r="Y2534" s="1259">
        <v>0</v>
      </c>
    </row>
    <row r="2535" spans="1:25">
      <c r="A2535" s="1350">
        <v>11202000049</v>
      </c>
      <c r="B2535" s="1260"/>
      <c r="C2535" s="1260" t="s">
        <v>25145</v>
      </c>
      <c r="D2535" s="1260" t="s">
        <v>25146</v>
      </c>
      <c r="E2535" s="1260" t="s">
        <v>11175</v>
      </c>
      <c r="F2535" s="1260" t="s">
        <v>11656</v>
      </c>
      <c r="G2535" s="1260" t="s">
        <v>25147</v>
      </c>
      <c r="H2535" s="1260" t="s">
        <v>11153</v>
      </c>
      <c r="I2535" s="1260" t="s">
        <v>11164</v>
      </c>
      <c r="J2535" s="1259">
        <v>7430341</v>
      </c>
      <c r="K2535" s="1260" t="s">
        <v>11221</v>
      </c>
      <c r="L2535" s="1260" t="s">
        <v>11155</v>
      </c>
      <c r="M2535" s="1260" t="s">
        <v>2259</v>
      </c>
      <c r="N2535" s="1260" t="s">
        <v>25148</v>
      </c>
      <c r="O2535" s="1260" t="s">
        <v>25146</v>
      </c>
      <c r="P2535" s="1260"/>
      <c r="Q2535" s="1260" t="s">
        <v>11795</v>
      </c>
      <c r="R2535" s="1260" t="s">
        <v>25149</v>
      </c>
      <c r="S2535" s="1259">
        <v>1</v>
      </c>
      <c r="T2535" s="1260"/>
      <c r="U2535" s="1260" t="s">
        <v>11209</v>
      </c>
      <c r="V2535" s="1260" t="s">
        <v>12112</v>
      </c>
      <c r="W2535" s="1259">
        <v>0</v>
      </c>
      <c r="X2535" s="1259">
        <v>1007</v>
      </c>
      <c r="Y2535" s="1259">
        <v>0</v>
      </c>
    </row>
    <row r="2536" spans="1:25">
      <c r="A2536" s="1350">
        <v>11202000048</v>
      </c>
      <c r="B2536" s="1260"/>
      <c r="C2536" s="1260" t="s">
        <v>25150</v>
      </c>
      <c r="D2536" s="1260" t="s">
        <v>25151</v>
      </c>
      <c r="E2536" s="1260" t="s">
        <v>11162</v>
      </c>
      <c r="F2536" s="1260" t="s">
        <v>11522</v>
      </c>
      <c r="G2536" s="1260" t="s">
        <v>25152</v>
      </c>
      <c r="H2536" s="1260" t="s">
        <v>11153</v>
      </c>
      <c r="I2536" s="1260" t="s">
        <v>11177</v>
      </c>
      <c r="J2536" s="1259">
        <v>7430340</v>
      </c>
      <c r="K2536" s="1260" t="s">
        <v>11221</v>
      </c>
      <c r="L2536" s="1260" t="s">
        <v>11155</v>
      </c>
      <c r="M2536" s="1260" t="s">
        <v>262</v>
      </c>
      <c r="N2536" s="1260"/>
      <c r="O2536" s="1260" t="s">
        <v>25151</v>
      </c>
      <c r="P2536" s="1259">
        <v>119</v>
      </c>
      <c r="Q2536" s="1260"/>
      <c r="R2536" s="1260"/>
      <c r="S2536" s="1259">
        <v>1</v>
      </c>
      <c r="T2536" s="1260"/>
      <c r="U2536" s="1260"/>
      <c r="V2536" s="1260"/>
      <c r="W2536" s="1259">
        <v>0</v>
      </c>
      <c r="X2536" s="1259">
        <v>1007</v>
      </c>
      <c r="Y2536" s="1259">
        <v>0</v>
      </c>
    </row>
    <row r="2537" spans="1:25">
      <c r="A2537" s="1350">
        <v>11202000047</v>
      </c>
      <c r="B2537" s="1260"/>
      <c r="C2537" s="1260" t="s">
        <v>25150</v>
      </c>
      <c r="D2537" s="1260" t="s">
        <v>25151</v>
      </c>
      <c r="E2537" s="1260" t="s">
        <v>11162</v>
      </c>
      <c r="F2537" s="1260" t="s">
        <v>11522</v>
      </c>
      <c r="G2537" s="1260" t="s">
        <v>25153</v>
      </c>
      <c r="H2537" s="1260" t="s">
        <v>11153</v>
      </c>
      <c r="I2537" s="1260" t="s">
        <v>11177</v>
      </c>
      <c r="J2537" s="1259">
        <v>7430339</v>
      </c>
      <c r="K2537" s="1260" t="s">
        <v>11221</v>
      </c>
      <c r="L2537" s="1260" t="s">
        <v>11155</v>
      </c>
      <c r="M2537" s="1260" t="s">
        <v>262</v>
      </c>
      <c r="N2537" s="1260"/>
      <c r="O2537" s="1260" t="s">
        <v>25151</v>
      </c>
      <c r="P2537" s="1259">
        <v>119</v>
      </c>
      <c r="Q2537" s="1260"/>
      <c r="R2537" s="1260"/>
      <c r="S2537" s="1259">
        <v>1</v>
      </c>
      <c r="T2537" s="1260"/>
      <c r="U2537" s="1260"/>
      <c r="V2537" s="1260"/>
      <c r="W2537" s="1259">
        <v>0</v>
      </c>
      <c r="X2537" s="1259">
        <v>1007</v>
      </c>
      <c r="Y2537" s="1259">
        <v>0</v>
      </c>
    </row>
    <row r="2538" spans="1:25">
      <c r="A2538" s="1350">
        <v>11202000046</v>
      </c>
      <c r="B2538" s="1260"/>
      <c r="C2538" s="1260" t="s">
        <v>25154</v>
      </c>
      <c r="D2538" s="1260" t="s">
        <v>25155</v>
      </c>
      <c r="E2538" s="1260" t="s">
        <v>11648</v>
      </c>
      <c r="F2538" s="1260" t="s">
        <v>11873</v>
      </c>
      <c r="G2538" s="1260" t="s">
        <v>25156</v>
      </c>
      <c r="H2538" s="1260" t="s">
        <v>11153</v>
      </c>
      <c r="I2538" s="1260" t="s">
        <v>10976</v>
      </c>
      <c r="J2538" s="1259">
        <v>7430338</v>
      </c>
      <c r="K2538" s="1260" t="s">
        <v>11221</v>
      </c>
      <c r="L2538" s="1260" t="s">
        <v>11155</v>
      </c>
      <c r="M2538" s="1260" t="s">
        <v>2031</v>
      </c>
      <c r="N2538" s="1260" t="s">
        <v>19429</v>
      </c>
      <c r="O2538" s="1260" t="s">
        <v>25155</v>
      </c>
      <c r="P2538" s="1260"/>
      <c r="Q2538" s="1260" t="s">
        <v>12049</v>
      </c>
      <c r="R2538" s="1260" t="s">
        <v>17555</v>
      </c>
      <c r="S2538" s="1259">
        <v>1</v>
      </c>
      <c r="T2538" s="1260"/>
      <c r="U2538" s="1260" t="s">
        <v>11396</v>
      </c>
      <c r="V2538" s="1260" t="s">
        <v>11737</v>
      </c>
      <c r="W2538" s="1259">
        <v>0</v>
      </c>
      <c r="X2538" s="1259">
        <v>1007</v>
      </c>
      <c r="Y2538" s="1259">
        <v>0</v>
      </c>
    </row>
    <row r="2539" spans="1:25">
      <c r="A2539" s="1350">
        <v>11202000045</v>
      </c>
      <c r="B2539" s="1260"/>
      <c r="C2539" s="1260" t="s">
        <v>25157</v>
      </c>
      <c r="D2539" s="1260" t="s">
        <v>25158</v>
      </c>
      <c r="E2539" s="1260" t="s">
        <v>11426</v>
      </c>
      <c r="F2539" s="1260" t="s">
        <v>11649</v>
      </c>
      <c r="G2539" s="1260" t="s">
        <v>25159</v>
      </c>
      <c r="H2539" s="1260" t="s">
        <v>11153</v>
      </c>
      <c r="I2539" s="1260" t="s">
        <v>10976</v>
      </c>
      <c r="J2539" s="1259">
        <v>7430337</v>
      </c>
      <c r="K2539" s="1260" t="s">
        <v>11221</v>
      </c>
      <c r="L2539" s="1260" t="s">
        <v>11155</v>
      </c>
      <c r="M2539" s="1260" t="s">
        <v>2275</v>
      </c>
      <c r="N2539" s="1260" t="s">
        <v>25160</v>
      </c>
      <c r="O2539" s="1260" t="s">
        <v>25158</v>
      </c>
      <c r="P2539" s="1260" t="s">
        <v>25161</v>
      </c>
      <c r="Q2539" s="1260"/>
      <c r="R2539" s="1260" t="s">
        <v>25161</v>
      </c>
      <c r="S2539" s="1259">
        <v>1</v>
      </c>
      <c r="T2539" s="1260"/>
      <c r="U2539" s="1260" t="s">
        <v>11231</v>
      </c>
      <c r="V2539" s="1260" t="s">
        <v>13930</v>
      </c>
      <c r="W2539" s="1259">
        <v>0</v>
      </c>
      <c r="X2539" s="1259">
        <v>1007</v>
      </c>
      <c r="Y2539" s="1259">
        <v>0</v>
      </c>
    </row>
    <row r="2540" spans="1:25">
      <c r="A2540" s="1350">
        <v>11202000044</v>
      </c>
      <c r="B2540" s="1260"/>
      <c r="C2540" s="1260" t="s">
        <v>25157</v>
      </c>
      <c r="D2540" s="1260" t="s">
        <v>25162</v>
      </c>
      <c r="E2540" s="1260" t="s">
        <v>11190</v>
      </c>
      <c r="F2540" s="1260" t="s">
        <v>25137</v>
      </c>
      <c r="G2540" s="1260" t="s">
        <v>25163</v>
      </c>
      <c r="H2540" s="1260" t="s">
        <v>11153</v>
      </c>
      <c r="I2540" s="1260" t="s">
        <v>10976</v>
      </c>
      <c r="J2540" s="1259">
        <v>7430336</v>
      </c>
      <c r="K2540" s="1260" t="s">
        <v>11375</v>
      </c>
      <c r="L2540" s="1260" t="s">
        <v>11155</v>
      </c>
      <c r="M2540" s="1260" t="s">
        <v>2031</v>
      </c>
      <c r="N2540" s="1260" t="s">
        <v>25164</v>
      </c>
      <c r="O2540" s="1260" t="s">
        <v>25162</v>
      </c>
      <c r="P2540" s="1259">
        <v>8958797</v>
      </c>
      <c r="Q2540" s="1260"/>
      <c r="R2540" s="1260" t="s">
        <v>25165</v>
      </c>
      <c r="S2540" s="1259">
        <v>1</v>
      </c>
      <c r="T2540" s="1260"/>
      <c r="U2540" s="1260" t="s">
        <v>11231</v>
      </c>
      <c r="V2540" s="1260" t="s">
        <v>12695</v>
      </c>
      <c r="W2540" s="1259">
        <v>0</v>
      </c>
      <c r="X2540" s="1259">
        <v>1008</v>
      </c>
      <c r="Y2540" s="1259">
        <v>0</v>
      </c>
    </row>
    <row r="2541" spans="1:25">
      <c r="A2541" s="1350">
        <v>11202000043</v>
      </c>
      <c r="B2541" s="1260"/>
      <c r="C2541" s="1260" t="s">
        <v>25166</v>
      </c>
      <c r="D2541" s="1260" t="s">
        <v>15676</v>
      </c>
      <c r="E2541" s="1260" t="s">
        <v>12993</v>
      </c>
      <c r="F2541" s="1260" t="s">
        <v>25167</v>
      </c>
      <c r="G2541" s="1260" t="s">
        <v>25168</v>
      </c>
      <c r="H2541" s="1260" t="s">
        <v>11153</v>
      </c>
      <c r="I2541" s="1260" t="s">
        <v>11243</v>
      </c>
      <c r="J2541" s="1259">
        <v>7430335</v>
      </c>
      <c r="K2541" s="1260" t="s">
        <v>11221</v>
      </c>
      <c r="L2541" s="1260" t="s">
        <v>11155</v>
      </c>
      <c r="M2541" s="1260" t="s">
        <v>2542</v>
      </c>
      <c r="N2541" s="1260" t="s">
        <v>12996</v>
      </c>
      <c r="O2541" s="1260" t="s">
        <v>15676</v>
      </c>
      <c r="P2541" s="1260" t="s">
        <v>12997</v>
      </c>
      <c r="Q2541" s="1260" t="s">
        <v>12261</v>
      </c>
      <c r="R2541" s="1260" t="s">
        <v>12997</v>
      </c>
      <c r="S2541" s="1259">
        <v>1</v>
      </c>
      <c r="T2541" s="1260"/>
      <c r="U2541" s="1260" t="s">
        <v>11269</v>
      </c>
      <c r="V2541" s="1260" t="s">
        <v>12998</v>
      </c>
      <c r="W2541" s="1259">
        <v>0</v>
      </c>
      <c r="X2541" s="1259">
        <v>1007</v>
      </c>
      <c r="Y2541" s="1259">
        <v>0</v>
      </c>
    </row>
    <row r="2542" spans="1:25">
      <c r="A2542" s="1350">
        <v>11202000042</v>
      </c>
      <c r="B2542" s="1260"/>
      <c r="C2542" s="1260" t="s">
        <v>25169</v>
      </c>
      <c r="D2542" s="1260" t="s">
        <v>25170</v>
      </c>
      <c r="E2542" s="1260" t="s">
        <v>11353</v>
      </c>
      <c r="F2542" s="1260" t="s">
        <v>25171</v>
      </c>
      <c r="G2542" s="1260" t="s">
        <v>25172</v>
      </c>
      <c r="H2542" s="1260" t="s">
        <v>11153</v>
      </c>
      <c r="I2542" s="1260" t="s">
        <v>11164</v>
      </c>
      <c r="J2542" s="1259">
        <v>7430334</v>
      </c>
      <c r="K2542" s="1260" t="s">
        <v>11221</v>
      </c>
      <c r="L2542" s="1260" t="s">
        <v>11155</v>
      </c>
      <c r="M2542" s="1260" t="s">
        <v>262</v>
      </c>
      <c r="N2542" s="1260"/>
      <c r="O2542" s="1260" t="s">
        <v>25170</v>
      </c>
      <c r="P2542" s="1260"/>
      <c r="Q2542" s="1260" t="s">
        <v>11596</v>
      </c>
      <c r="R2542" s="1260"/>
      <c r="S2542" s="1259">
        <v>1</v>
      </c>
      <c r="T2542" s="1260"/>
      <c r="U2542" s="1260"/>
      <c r="V2542" s="1260"/>
      <c r="W2542" s="1259">
        <v>0</v>
      </c>
      <c r="X2542" s="1259">
        <v>1007</v>
      </c>
      <c r="Y2542" s="1259">
        <v>0</v>
      </c>
    </row>
    <row r="2543" spans="1:25">
      <c r="A2543" s="1350">
        <v>11202000041</v>
      </c>
      <c r="B2543" s="1260"/>
      <c r="C2543" s="1260" t="s">
        <v>25173</v>
      </c>
      <c r="D2543" s="1260" t="s">
        <v>25174</v>
      </c>
      <c r="E2543" s="1260" t="s">
        <v>11614</v>
      </c>
      <c r="F2543" s="1260" t="s">
        <v>11522</v>
      </c>
      <c r="G2543" s="1260" t="s">
        <v>25175</v>
      </c>
      <c r="H2543" s="1260" t="s">
        <v>11153</v>
      </c>
      <c r="I2543" s="1260" t="s">
        <v>11177</v>
      </c>
      <c r="J2543" s="1259">
        <v>7430333</v>
      </c>
      <c r="K2543" s="1260" t="s">
        <v>11221</v>
      </c>
      <c r="L2543" s="1260" t="s">
        <v>11155</v>
      </c>
      <c r="M2543" s="1260" t="s">
        <v>262</v>
      </c>
      <c r="N2543" s="1260"/>
      <c r="O2543" s="1260" t="s">
        <v>25174</v>
      </c>
      <c r="P2543" s="1260"/>
      <c r="Q2543" s="1260"/>
      <c r="R2543" s="1260"/>
      <c r="S2543" s="1259">
        <v>1</v>
      </c>
      <c r="T2543" s="1260"/>
      <c r="U2543" s="1260"/>
      <c r="V2543" s="1260"/>
      <c r="W2543" s="1259">
        <v>0</v>
      </c>
      <c r="X2543" s="1259">
        <v>1007</v>
      </c>
      <c r="Y2543" s="1259">
        <v>0</v>
      </c>
    </row>
    <row r="2544" spans="1:25">
      <c r="A2544" s="1350">
        <v>11202000040</v>
      </c>
      <c r="B2544" s="1260"/>
      <c r="C2544" s="1260" t="s">
        <v>25176</v>
      </c>
      <c r="D2544" s="1260" t="s">
        <v>25177</v>
      </c>
      <c r="E2544" s="1260" t="s">
        <v>11648</v>
      </c>
      <c r="F2544" s="1260" t="s">
        <v>25178</v>
      </c>
      <c r="G2544" s="1260" t="s">
        <v>25179</v>
      </c>
      <c r="H2544" s="1260" t="s">
        <v>11153</v>
      </c>
      <c r="I2544" s="1260" t="s">
        <v>10976</v>
      </c>
      <c r="J2544" s="1259">
        <v>7430332</v>
      </c>
      <c r="K2544" s="1260" t="s">
        <v>11221</v>
      </c>
      <c r="L2544" s="1260" t="s">
        <v>11155</v>
      </c>
      <c r="M2544" s="1260" t="s">
        <v>2528</v>
      </c>
      <c r="N2544" s="1260" t="s">
        <v>25180</v>
      </c>
      <c r="O2544" s="1260" t="s">
        <v>25177</v>
      </c>
      <c r="P2544" s="1260" t="s">
        <v>24819</v>
      </c>
      <c r="Q2544" s="1260" t="s">
        <v>11953</v>
      </c>
      <c r="R2544" s="1260" t="s">
        <v>24819</v>
      </c>
      <c r="S2544" s="1259">
        <v>1</v>
      </c>
      <c r="T2544" s="1260"/>
      <c r="U2544" s="1260" t="s">
        <v>11231</v>
      </c>
      <c r="V2544" s="1260" t="s">
        <v>11798</v>
      </c>
      <c r="W2544" s="1259">
        <v>0</v>
      </c>
      <c r="X2544" s="1259">
        <v>1007</v>
      </c>
      <c r="Y2544" s="1259">
        <v>0</v>
      </c>
    </row>
    <row r="2545" spans="1:25">
      <c r="A2545" s="1350">
        <v>11202000039</v>
      </c>
      <c r="B2545" s="1260"/>
      <c r="C2545" s="1260" t="s">
        <v>25181</v>
      </c>
      <c r="D2545" s="1260" t="s">
        <v>25182</v>
      </c>
      <c r="E2545" s="1260" t="s">
        <v>11648</v>
      </c>
      <c r="F2545" s="1260" t="s">
        <v>11873</v>
      </c>
      <c r="G2545" s="1260" t="s">
        <v>25183</v>
      </c>
      <c r="H2545" s="1260" t="s">
        <v>11153</v>
      </c>
      <c r="I2545" s="1260" t="s">
        <v>10976</v>
      </c>
      <c r="J2545" s="1259">
        <v>7430331</v>
      </c>
      <c r="K2545" s="1260" t="s">
        <v>11221</v>
      </c>
      <c r="L2545" s="1260" t="s">
        <v>11155</v>
      </c>
      <c r="M2545" s="1260" t="s">
        <v>1986</v>
      </c>
      <c r="N2545" s="1260" t="s">
        <v>25184</v>
      </c>
      <c r="O2545" s="1260" t="s">
        <v>25182</v>
      </c>
      <c r="P2545" s="1260"/>
      <c r="Q2545" s="1260" t="s">
        <v>12921</v>
      </c>
      <c r="R2545" s="1260" t="s">
        <v>25185</v>
      </c>
      <c r="S2545" s="1259">
        <v>1</v>
      </c>
      <c r="T2545" s="1260"/>
      <c r="U2545" s="1260" t="s">
        <v>11158</v>
      </c>
      <c r="V2545" s="1260" t="s">
        <v>12401</v>
      </c>
      <c r="W2545" s="1259">
        <v>0</v>
      </c>
      <c r="X2545" s="1259">
        <v>1007</v>
      </c>
      <c r="Y2545" s="1259">
        <v>0</v>
      </c>
    </row>
    <row r="2546" spans="1:25">
      <c r="A2546" s="1350">
        <v>11202000038</v>
      </c>
      <c r="B2546" s="1260"/>
      <c r="C2546" s="1260" t="s">
        <v>25186</v>
      </c>
      <c r="D2546" s="1260" t="s">
        <v>25187</v>
      </c>
      <c r="E2546" s="1260" t="s">
        <v>11560</v>
      </c>
      <c r="F2546" s="1260" t="s">
        <v>11656</v>
      </c>
      <c r="G2546" s="1260" t="s">
        <v>25188</v>
      </c>
      <c r="H2546" s="1260" t="s">
        <v>11153</v>
      </c>
      <c r="I2546" s="1260" t="s">
        <v>11164</v>
      </c>
      <c r="J2546" s="1259">
        <v>7430330</v>
      </c>
      <c r="K2546" s="1260" t="s">
        <v>11221</v>
      </c>
      <c r="L2546" s="1260" t="s">
        <v>11155</v>
      </c>
      <c r="M2546" s="1260" t="s">
        <v>2180</v>
      </c>
      <c r="N2546" s="1260" t="s">
        <v>25189</v>
      </c>
      <c r="O2546" s="1260" t="s">
        <v>25187</v>
      </c>
      <c r="P2546" s="1260" t="s">
        <v>25190</v>
      </c>
      <c r="Q2546" s="1260" t="s">
        <v>11411</v>
      </c>
      <c r="R2546" s="1260" t="s">
        <v>25191</v>
      </c>
      <c r="S2546" s="1259">
        <v>1</v>
      </c>
      <c r="T2546" s="1260"/>
      <c r="U2546" s="1260" t="s">
        <v>11231</v>
      </c>
      <c r="V2546" s="1260" t="s">
        <v>11798</v>
      </c>
      <c r="W2546" s="1259">
        <v>0</v>
      </c>
      <c r="X2546" s="1259">
        <v>1007</v>
      </c>
      <c r="Y2546" s="1259">
        <v>0</v>
      </c>
    </row>
    <row r="2547" spans="1:25">
      <c r="A2547" s="1350">
        <v>11202000037</v>
      </c>
      <c r="B2547" s="1260" t="s">
        <v>25192</v>
      </c>
      <c r="C2547" s="1260" t="s">
        <v>25193</v>
      </c>
      <c r="D2547" s="1260" t="s">
        <v>25194</v>
      </c>
      <c r="E2547" s="1260" t="s">
        <v>11175</v>
      </c>
      <c r="F2547" s="1260" t="s">
        <v>11522</v>
      </c>
      <c r="G2547" s="1260" t="s">
        <v>25195</v>
      </c>
      <c r="H2547" s="1260" t="s">
        <v>11153</v>
      </c>
      <c r="I2547" s="1260" t="s">
        <v>11177</v>
      </c>
      <c r="J2547" s="1259">
        <v>7430329</v>
      </c>
      <c r="K2547" s="1260" t="s">
        <v>11375</v>
      </c>
      <c r="L2547" s="1260" t="s">
        <v>11155</v>
      </c>
      <c r="M2547" s="1260" t="s">
        <v>1596</v>
      </c>
      <c r="N2547" s="1260" t="s">
        <v>25196</v>
      </c>
      <c r="O2547" s="1260" t="s">
        <v>25194</v>
      </c>
      <c r="P2547" s="1260" t="s">
        <v>25197</v>
      </c>
      <c r="Q2547" s="1260" t="s">
        <v>13053</v>
      </c>
      <c r="R2547" s="1260" t="s">
        <v>25198</v>
      </c>
      <c r="S2547" s="1259">
        <v>1</v>
      </c>
      <c r="T2547" s="1260" t="s">
        <v>25199</v>
      </c>
      <c r="U2547" s="1260" t="s">
        <v>11182</v>
      </c>
      <c r="V2547" s="1260" t="s">
        <v>11171</v>
      </c>
      <c r="W2547" s="1259">
        <v>0</v>
      </c>
      <c r="X2547" s="1259">
        <v>1008</v>
      </c>
      <c r="Y2547" s="1259">
        <v>0</v>
      </c>
    </row>
    <row r="2548" spans="1:25">
      <c r="A2548" s="1350">
        <v>11202000036</v>
      </c>
      <c r="B2548" s="1260"/>
      <c r="C2548" s="1260" t="s">
        <v>25200</v>
      </c>
      <c r="D2548" s="1260" t="s">
        <v>25201</v>
      </c>
      <c r="E2548" s="1260" t="s">
        <v>11614</v>
      </c>
      <c r="F2548" s="1260" t="s">
        <v>11522</v>
      </c>
      <c r="G2548" s="1260" t="s">
        <v>25202</v>
      </c>
      <c r="H2548" s="1260" t="s">
        <v>11153</v>
      </c>
      <c r="I2548" s="1260" t="s">
        <v>11177</v>
      </c>
      <c r="J2548" s="1259">
        <v>7430328</v>
      </c>
      <c r="K2548" s="1260" t="s">
        <v>11221</v>
      </c>
      <c r="L2548" s="1260" t="s">
        <v>11155</v>
      </c>
      <c r="M2548" s="1260" t="s">
        <v>262</v>
      </c>
      <c r="N2548" s="1260"/>
      <c r="O2548" s="1260" t="s">
        <v>25201</v>
      </c>
      <c r="P2548" s="1260"/>
      <c r="Q2548" s="1260"/>
      <c r="R2548" s="1260"/>
      <c r="S2548" s="1259">
        <v>1</v>
      </c>
      <c r="T2548" s="1260"/>
      <c r="U2548" s="1260"/>
      <c r="V2548" s="1260"/>
      <c r="W2548" s="1259">
        <v>0</v>
      </c>
      <c r="X2548" s="1259">
        <v>1007</v>
      </c>
      <c r="Y2548" s="1259">
        <v>0</v>
      </c>
    </row>
    <row r="2549" spans="1:25">
      <c r="A2549" s="1350">
        <v>11202000035</v>
      </c>
      <c r="B2549" s="1260"/>
      <c r="C2549" s="1260" t="s">
        <v>25203</v>
      </c>
      <c r="D2549" s="1260" t="s">
        <v>25204</v>
      </c>
      <c r="E2549" s="1260" t="s">
        <v>14616</v>
      </c>
      <c r="F2549" s="1260" t="s">
        <v>11522</v>
      </c>
      <c r="G2549" s="1260" t="s">
        <v>25205</v>
      </c>
      <c r="H2549" s="1260" t="s">
        <v>11153</v>
      </c>
      <c r="I2549" s="1260" t="s">
        <v>11177</v>
      </c>
      <c r="J2549" s="1259">
        <v>7430327</v>
      </c>
      <c r="K2549" s="1260" t="s">
        <v>11221</v>
      </c>
      <c r="L2549" s="1260" t="s">
        <v>11155</v>
      </c>
      <c r="M2549" s="1260" t="s">
        <v>2124</v>
      </c>
      <c r="N2549" s="1260" t="s">
        <v>25206</v>
      </c>
      <c r="O2549" s="1260" t="s">
        <v>25204</v>
      </c>
      <c r="P2549" s="1260"/>
      <c r="Q2549" s="1260"/>
      <c r="R2549" s="1260" t="s">
        <v>25207</v>
      </c>
      <c r="S2549" s="1259">
        <v>1</v>
      </c>
      <c r="T2549" s="1260"/>
      <c r="U2549" s="1260" t="s">
        <v>11198</v>
      </c>
      <c r="V2549" s="1260" t="s">
        <v>13354</v>
      </c>
      <c r="W2549" s="1259">
        <v>0</v>
      </c>
      <c r="X2549" s="1259">
        <v>1007</v>
      </c>
      <c r="Y2549" s="1259">
        <v>0</v>
      </c>
    </row>
    <row r="2550" spans="1:25">
      <c r="A2550" s="1350">
        <v>11202000034</v>
      </c>
      <c r="B2550" s="1260"/>
      <c r="C2550" s="1260" t="s">
        <v>25208</v>
      </c>
      <c r="D2550" s="1260" t="s">
        <v>25209</v>
      </c>
      <c r="E2550" s="1260" t="s">
        <v>11353</v>
      </c>
      <c r="F2550" s="1260" t="s">
        <v>25210</v>
      </c>
      <c r="G2550" s="1260" t="s">
        <v>25211</v>
      </c>
      <c r="H2550" s="1260" t="s">
        <v>11153</v>
      </c>
      <c r="I2550" s="1260" t="s">
        <v>11243</v>
      </c>
      <c r="J2550" s="1259">
        <v>7430326</v>
      </c>
      <c r="K2550" s="1260" t="s">
        <v>11221</v>
      </c>
      <c r="L2550" s="1260" t="s">
        <v>11155</v>
      </c>
      <c r="M2550" s="1260" t="s">
        <v>262</v>
      </c>
      <c r="N2550" s="1260"/>
      <c r="O2550" s="1260" t="s">
        <v>25209</v>
      </c>
      <c r="P2550" s="1260"/>
      <c r="Q2550" s="1260" t="s">
        <v>11533</v>
      </c>
      <c r="R2550" s="1260"/>
      <c r="S2550" s="1259">
        <v>1</v>
      </c>
      <c r="T2550" s="1260"/>
      <c r="U2550" s="1260"/>
      <c r="V2550" s="1260"/>
      <c r="W2550" s="1259">
        <v>0</v>
      </c>
      <c r="X2550" s="1259">
        <v>1007</v>
      </c>
      <c r="Y2550" s="1259">
        <v>0</v>
      </c>
    </row>
    <row r="2551" spans="1:25">
      <c r="A2551" s="1350">
        <v>11202000033</v>
      </c>
      <c r="B2551" s="1260" t="s">
        <v>25212</v>
      </c>
      <c r="C2551" s="1260" t="s">
        <v>25213</v>
      </c>
      <c r="D2551" s="1260" t="s">
        <v>25214</v>
      </c>
      <c r="E2551" s="1260" t="s">
        <v>11560</v>
      </c>
      <c r="F2551" s="1260" t="s">
        <v>11649</v>
      </c>
      <c r="G2551" s="1260" t="s">
        <v>25215</v>
      </c>
      <c r="H2551" s="1260" t="s">
        <v>11153</v>
      </c>
      <c r="I2551" s="1260" t="s">
        <v>10976</v>
      </c>
      <c r="J2551" s="1259">
        <v>7430325</v>
      </c>
      <c r="K2551" s="1260" t="s">
        <v>11221</v>
      </c>
      <c r="L2551" s="1260" t="s">
        <v>11155</v>
      </c>
      <c r="M2551" s="1260" t="s">
        <v>2277</v>
      </c>
      <c r="N2551" s="1260" t="s">
        <v>25216</v>
      </c>
      <c r="O2551" s="1260" t="s">
        <v>25214</v>
      </c>
      <c r="P2551" s="1260" t="s">
        <v>25217</v>
      </c>
      <c r="Q2551" s="1260" t="s">
        <v>12167</v>
      </c>
      <c r="R2551" s="1260" t="s">
        <v>25218</v>
      </c>
      <c r="S2551" s="1259">
        <v>1</v>
      </c>
      <c r="T2551" s="1260" t="s">
        <v>25219</v>
      </c>
      <c r="U2551" s="1260" t="s">
        <v>11231</v>
      </c>
      <c r="V2551" s="1260" t="s">
        <v>11584</v>
      </c>
      <c r="W2551" s="1259">
        <v>0</v>
      </c>
      <c r="X2551" s="1259">
        <v>1007</v>
      </c>
      <c r="Y2551" s="1259">
        <v>0</v>
      </c>
    </row>
    <row r="2552" spans="1:25">
      <c r="A2552" s="1350">
        <v>11202000032</v>
      </c>
      <c r="B2552" s="1260" t="s">
        <v>25220</v>
      </c>
      <c r="C2552" s="1260" t="s">
        <v>25221</v>
      </c>
      <c r="D2552" s="1260" t="s">
        <v>25222</v>
      </c>
      <c r="E2552" s="1260" t="s">
        <v>11251</v>
      </c>
      <c r="F2552" s="1260" t="s">
        <v>11656</v>
      </c>
      <c r="G2552" s="1260" t="s">
        <v>25223</v>
      </c>
      <c r="H2552" s="1260" t="s">
        <v>11153</v>
      </c>
      <c r="I2552" s="1260" t="s">
        <v>11164</v>
      </c>
      <c r="J2552" s="1259">
        <v>7430324</v>
      </c>
      <c r="K2552" s="1260" t="s">
        <v>11221</v>
      </c>
      <c r="L2552" s="1260" t="s">
        <v>11155</v>
      </c>
      <c r="M2552" s="1260" t="s">
        <v>2157</v>
      </c>
      <c r="N2552" s="1260" t="s">
        <v>25224</v>
      </c>
      <c r="O2552" s="1260" t="s">
        <v>25222</v>
      </c>
      <c r="P2552" s="1260" t="s">
        <v>25225</v>
      </c>
      <c r="Q2552" s="1260" t="s">
        <v>11846</v>
      </c>
      <c r="R2552" s="1260" t="s">
        <v>25226</v>
      </c>
      <c r="S2552" s="1259">
        <v>1</v>
      </c>
      <c r="T2552" s="1260" t="s">
        <v>25227</v>
      </c>
      <c r="U2552" s="1260" t="s">
        <v>11290</v>
      </c>
      <c r="V2552" s="1260" t="s">
        <v>13582</v>
      </c>
      <c r="W2552" s="1259">
        <v>0</v>
      </c>
      <c r="X2552" s="1259">
        <v>1007</v>
      </c>
      <c r="Y2552" s="1259">
        <v>0</v>
      </c>
    </row>
    <row r="2553" spans="1:25">
      <c r="A2553" s="1350">
        <v>11202000031</v>
      </c>
      <c r="B2553" s="1260"/>
      <c r="C2553" s="1260" t="s">
        <v>25228</v>
      </c>
      <c r="D2553" s="1260" t="s">
        <v>25229</v>
      </c>
      <c r="E2553" s="1260" t="s">
        <v>11543</v>
      </c>
      <c r="F2553" s="1260" t="s">
        <v>13995</v>
      </c>
      <c r="G2553" s="1260" t="s">
        <v>25230</v>
      </c>
      <c r="H2553" s="1260" t="s">
        <v>11153</v>
      </c>
      <c r="I2553" s="1260" t="s">
        <v>11243</v>
      </c>
      <c r="J2553" s="1259">
        <v>7430323</v>
      </c>
      <c r="K2553" s="1260" t="s">
        <v>11221</v>
      </c>
      <c r="L2553" s="1260" t="s">
        <v>11155</v>
      </c>
      <c r="M2553" s="1260" t="s">
        <v>262</v>
      </c>
      <c r="N2553" s="1260"/>
      <c r="O2553" s="1260" t="s">
        <v>25229</v>
      </c>
      <c r="P2553" s="1260"/>
      <c r="Q2553" s="1260" t="s">
        <v>11533</v>
      </c>
      <c r="R2553" s="1260"/>
      <c r="S2553" s="1259">
        <v>1</v>
      </c>
      <c r="T2553" s="1260"/>
      <c r="U2553" s="1260"/>
      <c r="V2553" s="1260"/>
      <c r="W2553" s="1259">
        <v>0</v>
      </c>
      <c r="X2553" s="1259">
        <v>1007</v>
      </c>
      <c r="Y2553" s="1259">
        <v>0</v>
      </c>
    </row>
    <row r="2554" spans="1:25">
      <c r="A2554" s="1350">
        <v>11202000030</v>
      </c>
      <c r="B2554" s="1260" t="s">
        <v>25231</v>
      </c>
      <c r="C2554" s="1260" t="s">
        <v>25232</v>
      </c>
      <c r="D2554" s="1260" t="s">
        <v>25233</v>
      </c>
      <c r="E2554" s="1260" t="s">
        <v>11426</v>
      </c>
      <c r="F2554" s="1260" t="s">
        <v>25125</v>
      </c>
      <c r="G2554" s="1260" t="s">
        <v>25234</v>
      </c>
      <c r="H2554" s="1260" t="s">
        <v>11153</v>
      </c>
      <c r="I2554" s="1260" t="s">
        <v>10976</v>
      </c>
      <c r="J2554" s="1259">
        <v>7430322</v>
      </c>
      <c r="K2554" s="1260" t="s">
        <v>11221</v>
      </c>
      <c r="L2554" s="1260" t="s">
        <v>11155</v>
      </c>
      <c r="M2554" s="1260" t="s">
        <v>2285</v>
      </c>
      <c r="N2554" s="1260" t="s">
        <v>25235</v>
      </c>
      <c r="O2554" s="1260" t="s">
        <v>25233</v>
      </c>
      <c r="P2554" s="1260" t="s">
        <v>25236</v>
      </c>
      <c r="Q2554" s="1260" t="s">
        <v>11206</v>
      </c>
      <c r="R2554" s="1260" t="s">
        <v>25237</v>
      </c>
      <c r="S2554" s="1259">
        <v>1</v>
      </c>
      <c r="T2554" s="1260" t="s">
        <v>25238</v>
      </c>
      <c r="U2554" s="1260" t="s">
        <v>12408</v>
      </c>
      <c r="V2554" s="1260" t="s">
        <v>12675</v>
      </c>
      <c r="W2554" s="1259">
        <v>0</v>
      </c>
      <c r="X2554" s="1259">
        <v>1007</v>
      </c>
      <c r="Y2554" s="1259">
        <v>0</v>
      </c>
    </row>
    <row r="2555" spans="1:25">
      <c r="A2555" s="1350">
        <v>11202000029</v>
      </c>
      <c r="B2555" s="1260" t="s">
        <v>25239</v>
      </c>
      <c r="C2555" s="1260" t="s">
        <v>25240</v>
      </c>
      <c r="D2555" s="1260" t="s">
        <v>25241</v>
      </c>
      <c r="E2555" s="1260" t="s">
        <v>11560</v>
      </c>
      <c r="F2555" s="1260" t="s">
        <v>21323</v>
      </c>
      <c r="G2555" s="1260" t="s">
        <v>25242</v>
      </c>
      <c r="H2555" s="1260" t="s">
        <v>11153</v>
      </c>
      <c r="I2555" s="1260" t="s">
        <v>10976</v>
      </c>
      <c r="J2555" s="1259">
        <v>7430321</v>
      </c>
      <c r="K2555" s="1260" t="s">
        <v>11221</v>
      </c>
      <c r="L2555" s="1260" t="s">
        <v>11155</v>
      </c>
      <c r="M2555" s="1260" t="s">
        <v>2528</v>
      </c>
      <c r="N2555" s="1260" t="s">
        <v>11227</v>
      </c>
      <c r="O2555" s="1260" t="s">
        <v>25241</v>
      </c>
      <c r="P2555" s="1260" t="s">
        <v>25243</v>
      </c>
      <c r="Q2555" s="1260" t="s">
        <v>11394</v>
      </c>
      <c r="R2555" s="1260" t="s">
        <v>25243</v>
      </c>
      <c r="S2555" s="1259">
        <v>1</v>
      </c>
      <c r="T2555" s="1260" t="s">
        <v>25244</v>
      </c>
      <c r="U2555" s="1260" t="s">
        <v>11231</v>
      </c>
      <c r="V2555" s="1260" t="s">
        <v>11232</v>
      </c>
      <c r="W2555" s="1259">
        <v>0</v>
      </c>
      <c r="X2555" s="1259">
        <v>1007</v>
      </c>
      <c r="Y2555" s="1259">
        <v>0</v>
      </c>
    </row>
    <row r="2556" spans="1:25">
      <c r="A2556" s="1350">
        <v>11202000028</v>
      </c>
      <c r="B2556" s="1260" t="s">
        <v>25245</v>
      </c>
      <c r="C2556" s="1260" t="s">
        <v>25246</v>
      </c>
      <c r="D2556" s="1260" t="s">
        <v>25247</v>
      </c>
      <c r="E2556" s="1260" t="s">
        <v>11203</v>
      </c>
      <c r="F2556" s="1260" t="s">
        <v>11362</v>
      </c>
      <c r="G2556" s="1260" t="s">
        <v>25248</v>
      </c>
      <c r="H2556" s="1260" t="s">
        <v>11153</v>
      </c>
      <c r="I2556" s="1260" t="s">
        <v>11364</v>
      </c>
      <c r="J2556" s="1259">
        <v>7430320</v>
      </c>
      <c r="K2556" s="1260" t="s">
        <v>11221</v>
      </c>
      <c r="L2556" s="1260" t="s">
        <v>11155</v>
      </c>
      <c r="M2556" s="1260" t="s">
        <v>2433</v>
      </c>
      <c r="N2556" s="1260" t="s">
        <v>25249</v>
      </c>
      <c r="O2556" s="1260" t="s">
        <v>25247</v>
      </c>
      <c r="P2556" s="1260" t="s">
        <v>25250</v>
      </c>
      <c r="Q2556" s="1260" t="s">
        <v>11846</v>
      </c>
      <c r="R2556" s="1260" t="s">
        <v>25250</v>
      </c>
      <c r="S2556" s="1259">
        <v>1</v>
      </c>
      <c r="T2556" s="1260" t="s">
        <v>25251</v>
      </c>
      <c r="U2556" s="1260" t="s">
        <v>11369</v>
      </c>
      <c r="V2556" s="1260" t="s">
        <v>25252</v>
      </c>
      <c r="W2556" s="1259">
        <v>0</v>
      </c>
      <c r="X2556" s="1259">
        <v>1007</v>
      </c>
      <c r="Y2556" s="1259">
        <v>0</v>
      </c>
    </row>
    <row r="2557" spans="1:25">
      <c r="A2557" s="1350">
        <v>11202000027</v>
      </c>
      <c r="B2557" s="1260"/>
      <c r="C2557" s="1260" t="s">
        <v>25253</v>
      </c>
      <c r="D2557" s="1260" t="s">
        <v>25254</v>
      </c>
      <c r="E2557" s="1260" t="s">
        <v>11668</v>
      </c>
      <c r="F2557" s="1260" t="s">
        <v>25255</v>
      </c>
      <c r="G2557" s="1260" t="s">
        <v>25256</v>
      </c>
      <c r="H2557" s="1260" t="s">
        <v>11153</v>
      </c>
      <c r="I2557" s="1260" t="s">
        <v>10976</v>
      </c>
      <c r="J2557" s="1259">
        <v>7430319</v>
      </c>
      <c r="K2557" s="1260" t="s">
        <v>11221</v>
      </c>
      <c r="L2557" s="1260" t="s">
        <v>11155</v>
      </c>
      <c r="M2557" s="1260" t="s">
        <v>1945</v>
      </c>
      <c r="N2557" s="1260" t="s">
        <v>25257</v>
      </c>
      <c r="O2557" s="1260" t="s">
        <v>25254</v>
      </c>
      <c r="P2557" s="1260" t="s">
        <v>25258</v>
      </c>
      <c r="Q2557" s="1260" t="s">
        <v>11394</v>
      </c>
      <c r="R2557" s="1260" t="s">
        <v>25259</v>
      </c>
      <c r="S2557" s="1259">
        <v>1</v>
      </c>
      <c r="T2557" s="1260"/>
      <c r="U2557" s="1260" t="s">
        <v>11396</v>
      </c>
      <c r="V2557" s="1260" t="s">
        <v>12425</v>
      </c>
      <c r="W2557" s="1259">
        <v>0</v>
      </c>
      <c r="X2557" s="1259">
        <v>1007</v>
      </c>
      <c r="Y2557" s="1259">
        <v>0</v>
      </c>
    </row>
    <row r="2558" spans="1:25">
      <c r="A2558" s="1350">
        <v>11202000026</v>
      </c>
      <c r="B2558" s="1260"/>
      <c r="C2558" s="1260" t="s">
        <v>25260</v>
      </c>
      <c r="D2558" s="1260" t="s">
        <v>25261</v>
      </c>
      <c r="E2558" s="1260" t="s">
        <v>11353</v>
      </c>
      <c r="F2558" s="1260" t="s">
        <v>25262</v>
      </c>
      <c r="G2558" s="1260" t="s">
        <v>25263</v>
      </c>
      <c r="H2558" s="1260" t="s">
        <v>11153</v>
      </c>
      <c r="I2558" s="1260" t="s">
        <v>11164</v>
      </c>
      <c r="J2558" s="1259">
        <v>7430318</v>
      </c>
      <c r="K2558" s="1260" t="s">
        <v>11221</v>
      </c>
      <c r="L2558" s="1260" t="s">
        <v>11155</v>
      </c>
      <c r="M2558" s="1260" t="s">
        <v>262</v>
      </c>
      <c r="N2558" s="1260"/>
      <c r="O2558" s="1260" t="s">
        <v>25261</v>
      </c>
      <c r="P2558" s="1260"/>
      <c r="Q2558" s="1260" t="s">
        <v>11596</v>
      </c>
      <c r="R2558" s="1260"/>
      <c r="S2558" s="1259">
        <v>1</v>
      </c>
      <c r="T2558" s="1260"/>
      <c r="U2558" s="1260"/>
      <c r="V2558" s="1260"/>
      <c r="W2558" s="1259">
        <v>0</v>
      </c>
      <c r="X2558" s="1259">
        <v>1007</v>
      </c>
      <c r="Y2558" s="1259">
        <v>0</v>
      </c>
    </row>
    <row r="2559" spans="1:25">
      <c r="A2559" s="1350">
        <v>11202000025</v>
      </c>
      <c r="B2559" s="1260" t="s">
        <v>25264</v>
      </c>
      <c r="C2559" s="1260" t="s">
        <v>25265</v>
      </c>
      <c r="D2559" s="1260" t="s">
        <v>25266</v>
      </c>
      <c r="E2559" s="1260" t="s">
        <v>11175</v>
      </c>
      <c r="F2559" s="1260" t="s">
        <v>14913</v>
      </c>
      <c r="G2559" s="1260" t="s">
        <v>25267</v>
      </c>
      <c r="H2559" s="1260" t="s">
        <v>11153</v>
      </c>
      <c r="I2559" s="1260" t="s">
        <v>11164</v>
      </c>
      <c r="J2559" s="1259">
        <v>7430317</v>
      </c>
      <c r="K2559" s="1260" t="s">
        <v>11221</v>
      </c>
      <c r="L2559" s="1260" t="s">
        <v>11155</v>
      </c>
      <c r="M2559" s="1260" t="s">
        <v>2482</v>
      </c>
      <c r="N2559" s="1260" t="s">
        <v>25268</v>
      </c>
      <c r="O2559" s="1260" t="s">
        <v>25266</v>
      </c>
      <c r="P2559" s="1260" t="s">
        <v>23584</v>
      </c>
      <c r="Q2559" s="1260" t="s">
        <v>12261</v>
      </c>
      <c r="R2559" s="1260" t="s">
        <v>23584</v>
      </c>
      <c r="S2559" s="1259">
        <v>1</v>
      </c>
      <c r="T2559" s="1260" t="s">
        <v>25269</v>
      </c>
      <c r="U2559" s="1260" t="s">
        <v>12320</v>
      </c>
      <c r="V2559" s="1260" t="s">
        <v>17260</v>
      </c>
      <c r="W2559" s="1259">
        <v>0</v>
      </c>
      <c r="X2559" s="1259">
        <v>1007</v>
      </c>
      <c r="Y2559" s="1259">
        <v>0</v>
      </c>
    </row>
    <row r="2560" spans="1:25">
      <c r="A2560" s="1350">
        <v>11202000024</v>
      </c>
      <c r="B2560" s="1260"/>
      <c r="C2560" s="1260" t="s">
        <v>25270</v>
      </c>
      <c r="D2560" s="1260" t="s">
        <v>25271</v>
      </c>
      <c r="E2560" s="1260" t="s">
        <v>11648</v>
      </c>
      <c r="F2560" s="1260" t="s">
        <v>25272</v>
      </c>
      <c r="G2560" s="1260" t="s">
        <v>25273</v>
      </c>
      <c r="H2560" s="1260" t="s">
        <v>11153</v>
      </c>
      <c r="I2560" s="1260" t="s">
        <v>10976</v>
      </c>
      <c r="J2560" s="1259">
        <v>7430316</v>
      </c>
      <c r="K2560" s="1260" t="s">
        <v>11221</v>
      </c>
      <c r="L2560" s="1260" t="s">
        <v>11155</v>
      </c>
      <c r="M2560" s="1260" t="s">
        <v>2034</v>
      </c>
      <c r="N2560" s="1260" t="s">
        <v>25274</v>
      </c>
      <c r="O2560" s="1260" t="s">
        <v>25271</v>
      </c>
      <c r="P2560" s="1260"/>
      <c r="Q2560" s="1260"/>
      <c r="R2560" s="1260" t="s">
        <v>25275</v>
      </c>
      <c r="S2560" s="1259">
        <v>1</v>
      </c>
      <c r="T2560" s="1260"/>
      <c r="U2560" s="1260" t="s">
        <v>11396</v>
      </c>
      <c r="V2560" s="1260" t="s">
        <v>11645</v>
      </c>
      <c r="W2560" s="1259">
        <v>0</v>
      </c>
      <c r="X2560" s="1259">
        <v>1007</v>
      </c>
      <c r="Y2560" s="1259">
        <v>0</v>
      </c>
    </row>
    <row r="2561" spans="1:25">
      <c r="A2561" s="1350">
        <v>11202000023</v>
      </c>
      <c r="B2561" s="1260"/>
      <c r="C2561" s="1260" t="s">
        <v>25276</v>
      </c>
      <c r="D2561" s="1260" t="s">
        <v>25277</v>
      </c>
      <c r="E2561" s="1260" t="s">
        <v>11175</v>
      </c>
      <c r="F2561" s="1260" t="s">
        <v>25278</v>
      </c>
      <c r="G2561" s="1260" t="s">
        <v>25279</v>
      </c>
      <c r="H2561" s="1260" t="s">
        <v>11153</v>
      </c>
      <c r="I2561" s="1260" t="s">
        <v>11164</v>
      </c>
      <c r="J2561" s="1259">
        <v>7430315</v>
      </c>
      <c r="K2561" s="1260" t="s">
        <v>11221</v>
      </c>
      <c r="L2561" s="1260" t="s">
        <v>11155</v>
      </c>
      <c r="M2561" s="1260" t="s">
        <v>2155</v>
      </c>
      <c r="N2561" s="1260" t="s">
        <v>25280</v>
      </c>
      <c r="O2561" s="1260" t="s">
        <v>25277</v>
      </c>
      <c r="P2561" s="1260" t="s">
        <v>25281</v>
      </c>
      <c r="Q2561" s="1260" t="s">
        <v>14279</v>
      </c>
      <c r="R2561" s="1260" t="s">
        <v>25282</v>
      </c>
      <c r="S2561" s="1259">
        <v>1</v>
      </c>
      <c r="T2561" s="1260"/>
      <c r="U2561" s="1260" t="s">
        <v>11290</v>
      </c>
      <c r="V2561" s="1260" t="s">
        <v>12575</v>
      </c>
      <c r="W2561" s="1259">
        <v>0</v>
      </c>
      <c r="X2561" s="1259">
        <v>1007</v>
      </c>
      <c r="Y2561" s="1259">
        <v>0</v>
      </c>
    </row>
    <row r="2562" spans="1:25">
      <c r="A2562" s="1350">
        <v>11202000022</v>
      </c>
      <c r="B2562" s="1260"/>
      <c r="C2562" s="1260" t="s">
        <v>25283</v>
      </c>
      <c r="D2562" s="1260" t="s">
        <v>25284</v>
      </c>
      <c r="E2562" s="1260" t="s">
        <v>11614</v>
      </c>
      <c r="F2562" s="1260" t="s">
        <v>11522</v>
      </c>
      <c r="G2562" s="1260" t="s">
        <v>25285</v>
      </c>
      <c r="H2562" s="1260" t="s">
        <v>11153</v>
      </c>
      <c r="I2562" s="1260" t="s">
        <v>11177</v>
      </c>
      <c r="J2562" s="1259">
        <v>7430314</v>
      </c>
      <c r="K2562" s="1260" t="s">
        <v>11221</v>
      </c>
      <c r="L2562" s="1260" t="s">
        <v>11155</v>
      </c>
      <c r="M2562" s="1260" t="s">
        <v>262</v>
      </c>
      <c r="N2562" s="1260"/>
      <c r="O2562" s="1260" t="s">
        <v>25284</v>
      </c>
      <c r="P2562" s="1260"/>
      <c r="Q2562" s="1260"/>
      <c r="R2562" s="1260"/>
      <c r="S2562" s="1259">
        <v>1</v>
      </c>
      <c r="T2562" s="1260"/>
      <c r="U2562" s="1260"/>
      <c r="V2562" s="1260"/>
      <c r="W2562" s="1259">
        <v>0</v>
      </c>
      <c r="X2562" s="1259">
        <v>1007</v>
      </c>
      <c r="Y2562" s="1259">
        <v>0</v>
      </c>
    </row>
    <row r="2563" spans="1:25">
      <c r="A2563" s="1350">
        <v>11202000021</v>
      </c>
      <c r="B2563" s="1260"/>
      <c r="C2563" s="1260" t="s">
        <v>25286</v>
      </c>
      <c r="D2563" s="1260" t="s">
        <v>25287</v>
      </c>
      <c r="E2563" s="1260" t="s">
        <v>11614</v>
      </c>
      <c r="F2563" s="1260" t="s">
        <v>11522</v>
      </c>
      <c r="G2563" s="1260" t="s">
        <v>25288</v>
      </c>
      <c r="H2563" s="1260" t="s">
        <v>11153</v>
      </c>
      <c r="I2563" s="1260" t="s">
        <v>11177</v>
      </c>
      <c r="J2563" s="1259">
        <v>7430313</v>
      </c>
      <c r="K2563" s="1260" t="s">
        <v>11221</v>
      </c>
      <c r="L2563" s="1260" t="s">
        <v>11155</v>
      </c>
      <c r="M2563" s="1260" t="s">
        <v>262</v>
      </c>
      <c r="N2563" s="1260"/>
      <c r="O2563" s="1260" t="s">
        <v>25287</v>
      </c>
      <c r="P2563" s="1260"/>
      <c r="Q2563" s="1260"/>
      <c r="R2563" s="1260"/>
      <c r="S2563" s="1259">
        <v>1</v>
      </c>
      <c r="T2563" s="1260"/>
      <c r="U2563" s="1260"/>
      <c r="V2563" s="1260"/>
      <c r="W2563" s="1259">
        <v>0</v>
      </c>
      <c r="X2563" s="1259">
        <v>1007</v>
      </c>
      <c r="Y2563" s="1259">
        <v>0</v>
      </c>
    </row>
    <row r="2564" spans="1:25">
      <c r="A2564" s="1350">
        <v>11202000020</v>
      </c>
      <c r="B2564" s="1260"/>
      <c r="C2564" s="1260" t="s">
        <v>25289</v>
      </c>
      <c r="D2564" s="1260" t="s">
        <v>25290</v>
      </c>
      <c r="E2564" s="1260" t="s">
        <v>11560</v>
      </c>
      <c r="F2564" s="1260" t="s">
        <v>11522</v>
      </c>
      <c r="G2564" s="1260" t="s">
        <v>25291</v>
      </c>
      <c r="H2564" s="1260" t="s">
        <v>11153</v>
      </c>
      <c r="I2564" s="1260" t="s">
        <v>11177</v>
      </c>
      <c r="J2564" s="1259">
        <v>7430312</v>
      </c>
      <c r="K2564" s="1260" t="s">
        <v>11221</v>
      </c>
      <c r="L2564" s="1260" t="s">
        <v>11155</v>
      </c>
      <c r="M2564" s="1260" t="s">
        <v>2553</v>
      </c>
      <c r="N2564" s="1260" t="s">
        <v>25292</v>
      </c>
      <c r="O2564" s="1260" t="s">
        <v>25290</v>
      </c>
      <c r="P2564" s="1260" t="s">
        <v>11192</v>
      </c>
      <c r="Q2564" s="1260"/>
      <c r="R2564" s="1260" t="s">
        <v>25293</v>
      </c>
      <c r="S2564" s="1259">
        <v>1</v>
      </c>
      <c r="T2564" s="1260"/>
      <c r="U2564" s="1260" t="s">
        <v>11198</v>
      </c>
      <c r="V2564" s="1260" t="s">
        <v>11653</v>
      </c>
      <c r="W2564" s="1259">
        <v>0</v>
      </c>
      <c r="X2564" s="1259">
        <v>1007</v>
      </c>
      <c r="Y2564" s="1259">
        <v>0</v>
      </c>
    </row>
    <row r="2565" spans="1:25">
      <c r="A2565" s="1350">
        <v>11202000019</v>
      </c>
      <c r="B2565" s="1260"/>
      <c r="C2565" s="1260" t="s">
        <v>25294</v>
      </c>
      <c r="D2565" s="1260" t="s">
        <v>25295</v>
      </c>
      <c r="E2565" s="1260" t="s">
        <v>11175</v>
      </c>
      <c r="F2565" s="1260" t="s">
        <v>11522</v>
      </c>
      <c r="G2565" s="1260" t="s">
        <v>25296</v>
      </c>
      <c r="H2565" s="1260" t="s">
        <v>11153</v>
      </c>
      <c r="I2565" s="1260" t="s">
        <v>11177</v>
      </c>
      <c r="J2565" s="1259">
        <v>7430311</v>
      </c>
      <c r="K2565" s="1260" t="s">
        <v>11221</v>
      </c>
      <c r="L2565" s="1260" t="s">
        <v>11155</v>
      </c>
      <c r="M2565" s="1260" t="s">
        <v>1343</v>
      </c>
      <c r="N2565" s="1260" t="s">
        <v>25297</v>
      </c>
      <c r="O2565" s="1260" t="s">
        <v>25295</v>
      </c>
      <c r="P2565" s="1260" t="s">
        <v>11192</v>
      </c>
      <c r="Q2565" s="1260"/>
      <c r="R2565" s="1260" t="s">
        <v>25298</v>
      </c>
      <c r="S2565" s="1259">
        <v>1</v>
      </c>
      <c r="T2565" s="1260"/>
      <c r="U2565" s="1260" t="s">
        <v>11158</v>
      </c>
      <c r="V2565" s="1260" t="s">
        <v>11263</v>
      </c>
      <c r="W2565" s="1259">
        <v>0</v>
      </c>
      <c r="X2565" s="1259">
        <v>1007</v>
      </c>
      <c r="Y2565" s="1259">
        <v>0</v>
      </c>
    </row>
    <row r="2566" spans="1:25">
      <c r="A2566" s="1350">
        <v>11202000018</v>
      </c>
      <c r="B2566" s="1260" t="s">
        <v>25299</v>
      </c>
      <c r="C2566" s="1260" t="s">
        <v>25228</v>
      </c>
      <c r="D2566" s="1260" t="s">
        <v>25300</v>
      </c>
      <c r="E2566" s="1260" t="s">
        <v>11266</v>
      </c>
      <c r="F2566" s="1260" t="s">
        <v>17333</v>
      </c>
      <c r="G2566" s="1260" t="s">
        <v>25301</v>
      </c>
      <c r="H2566" s="1260" t="s">
        <v>11153</v>
      </c>
      <c r="I2566" s="1260" t="s">
        <v>17335</v>
      </c>
      <c r="J2566" s="1259">
        <v>7430310</v>
      </c>
      <c r="K2566" s="1260" t="s">
        <v>11221</v>
      </c>
      <c r="L2566" s="1260" t="s">
        <v>11155</v>
      </c>
      <c r="M2566" s="1260" t="s">
        <v>1653</v>
      </c>
      <c r="N2566" s="1260" t="s">
        <v>25302</v>
      </c>
      <c r="O2566" s="1260" t="s">
        <v>25300</v>
      </c>
      <c r="P2566" s="1260"/>
      <c r="Q2566" s="1260" t="s">
        <v>25303</v>
      </c>
      <c r="R2566" s="1260" t="s">
        <v>25304</v>
      </c>
      <c r="S2566" s="1259">
        <v>1</v>
      </c>
      <c r="T2566" s="1260" t="s">
        <v>25305</v>
      </c>
      <c r="U2566" s="1260" t="s">
        <v>11921</v>
      </c>
      <c r="V2566" s="1260" t="s">
        <v>16003</v>
      </c>
      <c r="W2566" s="1259">
        <v>0</v>
      </c>
      <c r="X2566" s="1259">
        <v>1007</v>
      </c>
      <c r="Y2566" s="1259">
        <v>0</v>
      </c>
    </row>
    <row r="2567" spans="1:25">
      <c r="A2567" s="1350">
        <v>11202000017</v>
      </c>
      <c r="B2567" s="1260"/>
      <c r="C2567" s="1260" t="s">
        <v>25306</v>
      </c>
      <c r="D2567" s="1260" t="s">
        <v>25307</v>
      </c>
      <c r="E2567" s="1260" t="s">
        <v>11353</v>
      </c>
      <c r="F2567" s="1260" t="s">
        <v>25308</v>
      </c>
      <c r="G2567" s="1260" t="s">
        <v>25309</v>
      </c>
      <c r="H2567" s="1260" t="s">
        <v>11153</v>
      </c>
      <c r="I2567" s="1260" t="s">
        <v>10976</v>
      </c>
      <c r="J2567" s="1259">
        <v>7430309</v>
      </c>
      <c r="K2567" s="1260" t="s">
        <v>11375</v>
      </c>
      <c r="L2567" s="1260" t="s">
        <v>11155</v>
      </c>
      <c r="M2567" s="1260" t="s">
        <v>262</v>
      </c>
      <c r="N2567" s="1260"/>
      <c r="O2567" s="1260" t="s">
        <v>25307</v>
      </c>
      <c r="P2567" s="1260"/>
      <c r="Q2567" s="1260"/>
      <c r="R2567" s="1259">
        <v>8952220</v>
      </c>
      <c r="S2567" s="1259">
        <v>1</v>
      </c>
      <c r="T2567" s="1260"/>
      <c r="U2567" s="1260"/>
      <c r="V2567" s="1260"/>
      <c r="W2567" s="1259">
        <v>15</v>
      </c>
      <c r="X2567" s="1259">
        <v>1008</v>
      </c>
      <c r="Y2567" s="1259">
        <v>0</v>
      </c>
    </row>
    <row r="2568" spans="1:25">
      <c r="A2568" s="1350">
        <v>11202000016</v>
      </c>
      <c r="B2568" s="1260" t="s">
        <v>25310</v>
      </c>
      <c r="C2568" s="1260" t="s">
        <v>25311</v>
      </c>
      <c r="D2568" s="1260" t="s">
        <v>25312</v>
      </c>
      <c r="E2568" s="1260" t="s">
        <v>11266</v>
      </c>
      <c r="F2568" s="1260" t="s">
        <v>11522</v>
      </c>
      <c r="G2568" s="1260" t="s">
        <v>25313</v>
      </c>
      <c r="H2568" s="1260" t="s">
        <v>11153</v>
      </c>
      <c r="I2568" s="1260" t="s">
        <v>11177</v>
      </c>
      <c r="J2568" s="1259">
        <v>7430308</v>
      </c>
      <c r="K2568" s="1260" t="s">
        <v>11221</v>
      </c>
      <c r="L2568" s="1260" t="s">
        <v>11155</v>
      </c>
      <c r="M2568" s="1260" t="s">
        <v>2539</v>
      </c>
      <c r="N2568" s="1260" t="s">
        <v>25314</v>
      </c>
      <c r="O2568" s="1260" t="s">
        <v>25312</v>
      </c>
      <c r="P2568" s="1260" t="s">
        <v>25315</v>
      </c>
      <c r="Q2568" s="1260" t="s">
        <v>25316</v>
      </c>
      <c r="R2568" s="1260" t="s">
        <v>25315</v>
      </c>
      <c r="S2568" s="1259">
        <v>1</v>
      </c>
      <c r="T2568" s="1260" t="s">
        <v>25317</v>
      </c>
      <c r="U2568" s="1260" t="s">
        <v>11751</v>
      </c>
      <c r="V2568" s="1260" t="s">
        <v>21036</v>
      </c>
      <c r="W2568" s="1259">
        <v>0</v>
      </c>
      <c r="X2568" s="1259">
        <v>1007</v>
      </c>
      <c r="Y2568" s="1259">
        <v>0</v>
      </c>
    </row>
    <row r="2569" spans="1:25">
      <c r="A2569" s="1350">
        <v>11202000015</v>
      </c>
      <c r="B2569" s="1260"/>
      <c r="C2569" s="1260" t="s">
        <v>25103</v>
      </c>
      <c r="D2569" s="1260" t="s">
        <v>25318</v>
      </c>
      <c r="E2569" s="1260" t="s">
        <v>11251</v>
      </c>
      <c r="F2569" s="1260" t="s">
        <v>25319</v>
      </c>
      <c r="G2569" s="1260" t="s">
        <v>25320</v>
      </c>
      <c r="H2569" s="1260" t="s">
        <v>11153</v>
      </c>
      <c r="I2569" s="1260" t="s">
        <v>11164</v>
      </c>
      <c r="J2569" s="1259">
        <v>7430307</v>
      </c>
      <c r="K2569" s="1260" t="s">
        <v>11221</v>
      </c>
      <c r="L2569" s="1260" t="s">
        <v>11155</v>
      </c>
      <c r="M2569" s="1260" t="s">
        <v>262</v>
      </c>
      <c r="N2569" s="1260"/>
      <c r="O2569" s="1260" t="s">
        <v>25318</v>
      </c>
      <c r="P2569" s="1260"/>
      <c r="Q2569" s="1260" t="s">
        <v>11596</v>
      </c>
      <c r="R2569" s="1260"/>
      <c r="S2569" s="1259">
        <v>1</v>
      </c>
      <c r="T2569" s="1260"/>
      <c r="U2569" s="1260"/>
      <c r="V2569" s="1260"/>
      <c r="W2569" s="1259">
        <v>0</v>
      </c>
      <c r="X2569" s="1259">
        <v>1007</v>
      </c>
      <c r="Y2569" s="1259">
        <v>0</v>
      </c>
    </row>
    <row r="2570" spans="1:25">
      <c r="A2570" s="1350">
        <v>11202000014</v>
      </c>
      <c r="B2570" s="1260" t="s">
        <v>25321</v>
      </c>
      <c r="C2570" s="1260" t="s">
        <v>25322</v>
      </c>
      <c r="D2570" s="1260" t="s">
        <v>25323</v>
      </c>
      <c r="E2570" s="1260" t="s">
        <v>11384</v>
      </c>
      <c r="F2570" s="1260"/>
      <c r="G2570" s="1260"/>
      <c r="H2570" s="1260" t="s">
        <v>11153</v>
      </c>
      <c r="I2570" s="1260" t="s">
        <v>11164</v>
      </c>
      <c r="J2570" s="1259">
        <v>7430306</v>
      </c>
      <c r="K2570" s="1260" t="s">
        <v>11221</v>
      </c>
      <c r="L2570" s="1260" t="s">
        <v>11275</v>
      </c>
      <c r="M2570" s="1260" t="s">
        <v>2472</v>
      </c>
      <c r="N2570" s="1260" t="s">
        <v>25324</v>
      </c>
      <c r="O2570" s="1260" t="s">
        <v>25323</v>
      </c>
      <c r="P2570" s="1260"/>
      <c r="Q2570" s="1260" t="s">
        <v>20138</v>
      </c>
      <c r="R2570" s="1260" t="s">
        <v>25325</v>
      </c>
      <c r="S2570" s="1259">
        <v>1</v>
      </c>
      <c r="T2570" s="1260" t="s">
        <v>12132</v>
      </c>
      <c r="U2570" s="1260" t="s">
        <v>11405</v>
      </c>
      <c r="V2570" s="1260" t="s">
        <v>14700</v>
      </c>
      <c r="W2570" s="1259">
        <v>0</v>
      </c>
      <c r="X2570" s="1259">
        <v>1007</v>
      </c>
      <c r="Y2570" s="1259">
        <v>2</v>
      </c>
    </row>
    <row r="2571" spans="1:25">
      <c r="A2571" s="1350">
        <v>11202000013</v>
      </c>
      <c r="B2571" s="1260" t="s">
        <v>25326</v>
      </c>
      <c r="C2571" s="1260" t="s">
        <v>25327</v>
      </c>
      <c r="D2571" s="1260" t="s">
        <v>24762</v>
      </c>
      <c r="E2571" s="1260" t="s">
        <v>11266</v>
      </c>
      <c r="F2571" s="1260" t="s">
        <v>11522</v>
      </c>
      <c r="G2571" s="1260" t="s">
        <v>25328</v>
      </c>
      <c r="H2571" s="1260" t="s">
        <v>11153</v>
      </c>
      <c r="I2571" s="1260" t="s">
        <v>11177</v>
      </c>
      <c r="J2571" s="1259">
        <v>7430305</v>
      </c>
      <c r="K2571" s="1260" t="s">
        <v>11221</v>
      </c>
      <c r="L2571" s="1260" t="s">
        <v>11155</v>
      </c>
      <c r="M2571" s="1260" t="s">
        <v>1606</v>
      </c>
      <c r="N2571" s="1260" t="s">
        <v>24764</v>
      </c>
      <c r="O2571" s="1260" t="s">
        <v>24762</v>
      </c>
      <c r="P2571" s="1260" t="s">
        <v>24765</v>
      </c>
      <c r="Q2571" s="1260" t="s">
        <v>12742</v>
      </c>
      <c r="R2571" s="1260" t="s">
        <v>24765</v>
      </c>
      <c r="S2571" s="1259">
        <v>1</v>
      </c>
      <c r="T2571" s="1260" t="s">
        <v>25329</v>
      </c>
      <c r="U2571" s="1260" t="s">
        <v>11231</v>
      </c>
      <c r="V2571" s="1260" t="s">
        <v>11798</v>
      </c>
      <c r="W2571" s="1259">
        <v>0</v>
      </c>
      <c r="X2571" s="1259">
        <v>1007</v>
      </c>
      <c r="Y2571" s="1259">
        <v>0</v>
      </c>
    </row>
    <row r="2572" spans="1:25">
      <c r="A2572" s="1350">
        <v>11202000012</v>
      </c>
      <c r="B2572" s="1260"/>
      <c r="C2572" s="1260" t="s">
        <v>25103</v>
      </c>
      <c r="D2572" s="1260" t="s">
        <v>25330</v>
      </c>
      <c r="E2572" s="1260" t="s">
        <v>12267</v>
      </c>
      <c r="F2572" s="1260" t="s">
        <v>11522</v>
      </c>
      <c r="G2572" s="1260" t="s">
        <v>25331</v>
      </c>
      <c r="H2572" s="1260" t="s">
        <v>11153</v>
      </c>
      <c r="I2572" s="1260" t="s">
        <v>11177</v>
      </c>
      <c r="J2572" s="1259">
        <v>7430304</v>
      </c>
      <c r="K2572" s="1260" t="s">
        <v>11221</v>
      </c>
      <c r="L2572" s="1260" t="s">
        <v>11155</v>
      </c>
      <c r="M2572" s="1260" t="s">
        <v>262</v>
      </c>
      <c r="N2572" s="1260"/>
      <c r="O2572" s="1260" t="s">
        <v>25330</v>
      </c>
      <c r="P2572" s="1260"/>
      <c r="Q2572" s="1260"/>
      <c r="R2572" s="1260" t="s">
        <v>25332</v>
      </c>
      <c r="S2572" s="1259">
        <v>1</v>
      </c>
      <c r="T2572" s="1260"/>
      <c r="U2572" s="1260"/>
      <c r="V2572" s="1260"/>
      <c r="W2572" s="1259">
        <v>0</v>
      </c>
      <c r="X2572" s="1259">
        <v>1007</v>
      </c>
      <c r="Y2572" s="1259">
        <v>0</v>
      </c>
    </row>
    <row r="2573" spans="1:25">
      <c r="A2573" s="1350">
        <v>11202000011</v>
      </c>
      <c r="B2573" s="1260"/>
      <c r="C2573" s="1260" t="s">
        <v>25333</v>
      </c>
      <c r="D2573" s="1260" t="s">
        <v>24679</v>
      </c>
      <c r="E2573" s="1260" t="s">
        <v>16926</v>
      </c>
      <c r="F2573" s="1260" t="s">
        <v>25334</v>
      </c>
      <c r="G2573" s="1260" t="s">
        <v>25335</v>
      </c>
      <c r="H2573" s="1260" t="s">
        <v>11153</v>
      </c>
      <c r="I2573" s="1260" t="s">
        <v>11164</v>
      </c>
      <c r="J2573" s="1259">
        <v>7430303</v>
      </c>
      <c r="K2573" s="1260" t="s">
        <v>11221</v>
      </c>
      <c r="L2573" s="1260" t="s">
        <v>11155</v>
      </c>
      <c r="M2573" s="1260" t="s">
        <v>262</v>
      </c>
      <c r="N2573" s="1260"/>
      <c r="O2573" s="1260" t="s">
        <v>24679</v>
      </c>
      <c r="P2573" s="1260"/>
      <c r="Q2573" s="1260" t="s">
        <v>11596</v>
      </c>
      <c r="R2573" s="1260"/>
      <c r="S2573" s="1259">
        <v>1</v>
      </c>
      <c r="T2573" s="1260"/>
      <c r="U2573" s="1260"/>
      <c r="V2573" s="1260"/>
      <c r="W2573" s="1259">
        <v>0</v>
      </c>
      <c r="X2573" s="1259">
        <v>1007</v>
      </c>
      <c r="Y2573" s="1259">
        <v>0</v>
      </c>
    </row>
    <row r="2574" spans="1:25">
      <c r="A2574" s="1350">
        <v>11202000010</v>
      </c>
      <c r="B2574" s="1260"/>
      <c r="C2574" s="1260" t="s">
        <v>25336</v>
      </c>
      <c r="D2574" s="1260" t="s">
        <v>25337</v>
      </c>
      <c r="E2574" s="1260" t="s">
        <v>12267</v>
      </c>
      <c r="F2574" s="1260" t="s">
        <v>11522</v>
      </c>
      <c r="G2574" s="1260" t="s">
        <v>25338</v>
      </c>
      <c r="H2574" s="1260" t="s">
        <v>11153</v>
      </c>
      <c r="I2574" s="1260" t="s">
        <v>11177</v>
      </c>
      <c r="J2574" s="1259">
        <v>7430302</v>
      </c>
      <c r="K2574" s="1260" t="s">
        <v>11221</v>
      </c>
      <c r="L2574" s="1260" t="s">
        <v>11155</v>
      </c>
      <c r="M2574" s="1260" t="s">
        <v>2241</v>
      </c>
      <c r="N2574" s="1260" t="s">
        <v>25339</v>
      </c>
      <c r="O2574" s="1260" t="s">
        <v>25337</v>
      </c>
      <c r="P2574" s="1260" t="s">
        <v>25340</v>
      </c>
      <c r="Q2574" s="1260"/>
      <c r="R2574" s="1260" t="s">
        <v>15697</v>
      </c>
      <c r="S2574" s="1259">
        <v>1</v>
      </c>
      <c r="T2574" s="1260"/>
      <c r="U2574" s="1260" t="s">
        <v>11182</v>
      </c>
      <c r="V2574" s="1260" t="s">
        <v>11956</v>
      </c>
      <c r="W2574" s="1259">
        <v>0</v>
      </c>
      <c r="X2574" s="1259">
        <v>1007</v>
      </c>
      <c r="Y2574" s="1259">
        <v>0</v>
      </c>
    </row>
    <row r="2575" spans="1:25">
      <c r="A2575" s="1350">
        <v>11202000009</v>
      </c>
      <c r="B2575" s="1260"/>
      <c r="C2575" s="1260" t="s">
        <v>25333</v>
      </c>
      <c r="D2575" s="1260" t="s">
        <v>25261</v>
      </c>
      <c r="E2575" s="1260" t="s">
        <v>11353</v>
      </c>
      <c r="F2575" s="1260" t="s">
        <v>25319</v>
      </c>
      <c r="G2575" s="1260" t="s">
        <v>25341</v>
      </c>
      <c r="H2575" s="1260" t="s">
        <v>11153</v>
      </c>
      <c r="I2575" s="1260" t="s">
        <v>11164</v>
      </c>
      <c r="J2575" s="1259">
        <v>7430301</v>
      </c>
      <c r="K2575" s="1260" t="s">
        <v>11221</v>
      </c>
      <c r="L2575" s="1260" t="s">
        <v>11385</v>
      </c>
      <c r="M2575" s="1260" t="s">
        <v>262</v>
      </c>
      <c r="N2575" s="1260"/>
      <c r="O2575" s="1260" t="s">
        <v>25261</v>
      </c>
      <c r="P2575" s="1260"/>
      <c r="Q2575" s="1260" t="s">
        <v>11596</v>
      </c>
      <c r="R2575" s="1260"/>
      <c r="S2575" s="1259">
        <v>1</v>
      </c>
      <c r="T2575" s="1260"/>
      <c r="U2575" s="1260"/>
      <c r="V2575" s="1260"/>
      <c r="W2575" s="1259">
        <v>0</v>
      </c>
      <c r="X2575" s="1259">
        <v>1007</v>
      </c>
      <c r="Y2575" s="1259">
        <v>1</v>
      </c>
    </row>
    <row r="2576" spans="1:25">
      <c r="A2576" s="1350">
        <v>11202000008</v>
      </c>
      <c r="B2576" s="1260" t="s">
        <v>25342</v>
      </c>
      <c r="C2576" s="1260" t="s">
        <v>25343</v>
      </c>
      <c r="D2576" s="1260" t="s">
        <v>25344</v>
      </c>
      <c r="E2576" s="1260" t="s">
        <v>11251</v>
      </c>
      <c r="F2576" s="1260" t="s">
        <v>25137</v>
      </c>
      <c r="G2576" s="1260" t="s">
        <v>25345</v>
      </c>
      <c r="H2576" s="1260" t="s">
        <v>11153</v>
      </c>
      <c r="I2576" s="1260" t="s">
        <v>10976</v>
      </c>
      <c r="J2576" s="1259">
        <v>7430300</v>
      </c>
      <c r="K2576" s="1260" t="s">
        <v>11221</v>
      </c>
      <c r="L2576" s="1260" t="s">
        <v>11155</v>
      </c>
      <c r="M2576" s="1260" t="s">
        <v>1944</v>
      </c>
      <c r="N2576" s="1260" t="s">
        <v>25346</v>
      </c>
      <c r="O2576" s="1260" t="s">
        <v>25344</v>
      </c>
      <c r="P2576" s="1260" t="s">
        <v>25347</v>
      </c>
      <c r="Q2576" s="1260" t="s">
        <v>11867</v>
      </c>
      <c r="R2576" s="1260" t="s">
        <v>25347</v>
      </c>
      <c r="S2576" s="1259">
        <v>1</v>
      </c>
      <c r="T2576" s="1260" t="s">
        <v>25348</v>
      </c>
      <c r="U2576" s="1260" t="s">
        <v>11158</v>
      </c>
      <c r="V2576" s="1260" t="s">
        <v>11723</v>
      </c>
      <c r="W2576" s="1259">
        <v>0</v>
      </c>
      <c r="X2576" s="1259">
        <v>1007</v>
      </c>
      <c r="Y2576" s="1259">
        <v>0</v>
      </c>
    </row>
    <row r="2577" spans="1:25">
      <c r="A2577" s="1350">
        <v>11202000007</v>
      </c>
      <c r="B2577" s="1260"/>
      <c r="C2577" s="1260" t="s">
        <v>25349</v>
      </c>
      <c r="D2577" s="1260" t="s">
        <v>25350</v>
      </c>
      <c r="E2577" s="1260" t="s">
        <v>11648</v>
      </c>
      <c r="F2577" s="1260" t="s">
        <v>25137</v>
      </c>
      <c r="G2577" s="1260" t="s">
        <v>25351</v>
      </c>
      <c r="H2577" s="1260" t="s">
        <v>11153</v>
      </c>
      <c r="I2577" s="1260" t="s">
        <v>10976</v>
      </c>
      <c r="J2577" s="1259">
        <v>7430299</v>
      </c>
      <c r="K2577" s="1260" t="s">
        <v>11221</v>
      </c>
      <c r="L2577" s="1260" t="s">
        <v>11155</v>
      </c>
      <c r="M2577" s="1260" t="s">
        <v>2031</v>
      </c>
      <c r="N2577" s="1260" t="s">
        <v>25352</v>
      </c>
      <c r="O2577" s="1260" t="s">
        <v>25350</v>
      </c>
      <c r="P2577" s="1260"/>
      <c r="Q2577" s="1260"/>
      <c r="R2577" s="1260" t="s">
        <v>25353</v>
      </c>
      <c r="S2577" s="1259">
        <v>1</v>
      </c>
      <c r="T2577" s="1260"/>
      <c r="U2577" s="1260" t="s">
        <v>11158</v>
      </c>
      <c r="V2577" s="1260" t="s">
        <v>11723</v>
      </c>
      <c r="W2577" s="1259">
        <v>0</v>
      </c>
      <c r="X2577" s="1259">
        <v>1007</v>
      </c>
      <c r="Y2577" s="1259">
        <v>0</v>
      </c>
    </row>
    <row r="2578" spans="1:25">
      <c r="A2578" s="1350">
        <v>11202000006</v>
      </c>
      <c r="B2578" s="1260" t="s">
        <v>25354</v>
      </c>
      <c r="C2578" s="1260" t="s">
        <v>25355</v>
      </c>
      <c r="D2578" s="1260" t="s">
        <v>25356</v>
      </c>
      <c r="E2578" s="1260" t="s">
        <v>11426</v>
      </c>
      <c r="F2578" s="1260" t="s">
        <v>25137</v>
      </c>
      <c r="G2578" s="1260" t="s">
        <v>25357</v>
      </c>
      <c r="H2578" s="1260" t="s">
        <v>11153</v>
      </c>
      <c r="I2578" s="1260" t="s">
        <v>10976</v>
      </c>
      <c r="J2578" s="1259">
        <v>7430298</v>
      </c>
      <c r="K2578" s="1260" t="s">
        <v>11221</v>
      </c>
      <c r="L2578" s="1260" t="s">
        <v>11155</v>
      </c>
      <c r="M2578" s="1260" t="s">
        <v>2031</v>
      </c>
      <c r="N2578" s="1260" t="s">
        <v>25358</v>
      </c>
      <c r="O2578" s="1260" t="s">
        <v>25356</v>
      </c>
      <c r="P2578" s="1260" t="s">
        <v>25359</v>
      </c>
      <c r="Q2578" s="1260" t="s">
        <v>11877</v>
      </c>
      <c r="R2578" s="1260" t="s">
        <v>25359</v>
      </c>
      <c r="S2578" s="1259">
        <v>1</v>
      </c>
      <c r="T2578" s="1260" t="s">
        <v>15969</v>
      </c>
      <c r="U2578" s="1260" t="s">
        <v>11231</v>
      </c>
      <c r="V2578" s="1260" t="s">
        <v>11584</v>
      </c>
      <c r="W2578" s="1259">
        <v>0</v>
      </c>
      <c r="X2578" s="1259">
        <v>1007</v>
      </c>
      <c r="Y2578" s="1259">
        <v>0</v>
      </c>
    </row>
    <row r="2579" spans="1:25">
      <c r="A2579" s="1350">
        <v>11202000005</v>
      </c>
      <c r="B2579" s="1260"/>
      <c r="C2579" s="1260" t="s">
        <v>25360</v>
      </c>
      <c r="D2579" s="1260" t="s">
        <v>25361</v>
      </c>
      <c r="E2579" s="1260" t="s">
        <v>11526</v>
      </c>
      <c r="F2579" s="1260" t="s">
        <v>11176</v>
      </c>
      <c r="G2579" s="1260" t="s">
        <v>25362</v>
      </c>
      <c r="H2579" s="1260" t="s">
        <v>11153</v>
      </c>
      <c r="I2579" s="1260" t="s">
        <v>11177</v>
      </c>
      <c r="J2579" s="1259">
        <v>7430297</v>
      </c>
      <c r="K2579" s="1260" t="s">
        <v>11221</v>
      </c>
      <c r="L2579" s="1260" t="s">
        <v>11155</v>
      </c>
      <c r="M2579" s="1260" t="s">
        <v>262</v>
      </c>
      <c r="N2579" s="1260"/>
      <c r="O2579" s="1260" t="s">
        <v>25361</v>
      </c>
      <c r="P2579" s="1260"/>
      <c r="Q2579" s="1260"/>
      <c r="R2579" s="1260"/>
      <c r="S2579" s="1259">
        <v>1</v>
      </c>
      <c r="T2579" s="1260"/>
      <c r="U2579" s="1260"/>
      <c r="V2579" s="1260"/>
      <c r="W2579" s="1259">
        <v>0</v>
      </c>
      <c r="X2579" s="1259">
        <v>1007</v>
      </c>
      <c r="Y2579" s="1259">
        <v>0</v>
      </c>
    </row>
    <row r="2580" spans="1:25">
      <c r="A2580" s="1350">
        <v>11202000004</v>
      </c>
      <c r="B2580" s="1260"/>
      <c r="C2580" s="1260" t="s">
        <v>25363</v>
      </c>
      <c r="D2580" s="1260" t="s">
        <v>25364</v>
      </c>
      <c r="E2580" s="1260" t="s">
        <v>22813</v>
      </c>
      <c r="F2580" s="1260" t="s">
        <v>25365</v>
      </c>
      <c r="G2580" s="1260" t="s">
        <v>25366</v>
      </c>
      <c r="H2580" s="1260" t="s">
        <v>11153</v>
      </c>
      <c r="I2580" s="1260" t="s">
        <v>11164</v>
      </c>
      <c r="J2580" s="1259">
        <v>7430296</v>
      </c>
      <c r="K2580" s="1260" t="s">
        <v>11221</v>
      </c>
      <c r="L2580" s="1260" t="s">
        <v>11155</v>
      </c>
      <c r="M2580" s="1260" t="s">
        <v>262</v>
      </c>
      <c r="N2580" s="1260"/>
      <c r="O2580" s="1260" t="s">
        <v>25364</v>
      </c>
      <c r="P2580" s="1260"/>
      <c r="Q2580" s="1260"/>
      <c r="R2580" s="1260"/>
      <c r="S2580" s="1259">
        <v>1</v>
      </c>
      <c r="T2580" s="1260" t="s">
        <v>25367</v>
      </c>
      <c r="U2580" s="1260"/>
      <c r="V2580" s="1260"/>
      <c r="W2580" s="1259">
        <v>0</v>
      </c>
      <c r="X2580" s="1259">
        <v>1007</v>
      </c>
      <c r="Y2580" s="1259">
        <v>0</v>
      </c>
    </row>
    <row r="2581" spans="1:25">
      <c r="A2581" s="1350">
        <v>11202000003</v>
      </c>
      <c r="B2581" s="1260"/>
      <c r="C2581" s="1260" t="s">
        <v>25368</v>
      </c>
      <c r="D2581" s="1260" t="s">
        <v>12472</v>
      </c>
      <c r="E2581" s="1260" t="s">
        <v>12473</v>
      </c>
      <c r="F2581" s="1260" t="s">
        <v>14539</v>
      </c>
      <c r="G2581" s="1260" t="s">
        <v>25369</v>
      </c>
      <c r="H2581" s="1260" t="s">
        <v>11153</v>
      </c>
      <c r="I2581" s="1260" t="s">
        <v>11243</v>
      </c>
      <c r="J2581" s="1259">
        <v>7430295</v>
      </c>
      <c r="K2581" s="1260" t="s">
        <v>11221</v>
      </c>
      <c r="L2581" s="1260" t="s">
        <v>11155</v>
      </c>
      <c r="M2581" s="1260" t="s">
        <v>262</v>
      </c>
      <c r="N2581" s="1260"/>
      <c r="O2581" s="1260" t="s">
        <v>12472</v>
      </c>
      <c r="P2581" s="1260"/>
      <c r="Q2581" s="1260"/>
      <c r="R2581" s="1260"/>
      <c r="S2581" s="1259">
        <v>1</v>
      </c>
      <c r="T2581" s="1260"/>
      <c r="U2581" s="1260"/>
      <c r="V2581" s="1260"/>
      <c r="W2581" s="1259">
        <v>0</v>
      </c>
      <c r="X2581" s="1259">
        <v>1007</v>
      </c>
      <c r="Y2581" s="1259">
        <v>0</v>
      </c>
    </row>
    <row r="2582" spans="1:25">
      <c r="A2582" s="1350">
        <v>11202000002</v>
      </c>
      <c r="B2582" s="1260"/>
      <c r="C2582" s="1260" t="s">
        <v>25368</v>
      </c>
      <c r="D2582" s="1260" t="s">
        <v>11447</v>
      </c>
      <c r="E2582" s="1260" t="s">
        <v>11353</v>
      </c>
      <c r="F2582" s="1260" t="s">
        <v>25370</v>
      </c>
      <c r="G2582" s="1260" t="s">
        <v>25371</v>
      </c>
      <c r="H2582" s="1260" t="s">
        <v>11153</v>
      </c>
      <c r="I2582" s="1260" t="s">
        <v>11243</v>
      </c>
      <c r="J2582" s="1259">
        <v>7430294</v>
      </c>
      <c r="K2582" s="1260" t="s">
        <v>11221</v>
      </c>
      <c r="L2582" s="1260" t="s">
        <v>11155</v>
      </c>
      <c r="M2582" s="1260" t="s">
        <v>262</v>
      </c>
      <c r="N2582" s="1260"/>
      <c r="O2582" s="1260" t="s">
        <v>11447</v>
      </c>
      <c r="P2582" s="1260"/>
      <c r="Q2582" s="1260"/>
      <c r="R2582" s="1260"/>
      <c r="S2582" s="1259">
        <v>1</v>
      </c>
      <c r="T2582" s="1260"/>
      <c r="U2582" s="1260"/>
      <c r="V2582" s="1260"/>
      <c r="W2582" s="1259">
        <v>0</v>
      </c>
      <c r="X2582" s="1259">
        <v>1007</v>
      </c>
      <c r="Y2582" s="1259">
        <v>0</v>
      </c>
    </row>
    <row r="2583" spans="1:25">
      <c r="A2583" s="1350">
        <v>11202000001</v>
      </c>
      <c r="B2583" s="1260"/>
      <c r="C2583" s="1260" t="s">
        <v>25372</v>
      </c>
      <c r="D2583" s="1260" t="s">
        <v>1950</v>
      </c>
      <c r="E2583" s="1260" t="s">
        <v>11457</v>
      </c>
      <c r="F2583" s="1260" t="s">
        <v>14353</v>
      </c>
      <c r="G2583" s="1260" t="s">
        <v>25373</v>
      </c>
      <c r="H2583" s="1260" t="s">
        <v>11153</v>
      </c>
      <c r="I2583" s="1260" t="s">
        <v>10976</v>
      </c>
      <c r="J2583" s="1259">
        <v>7430293</v>
      </c>
      <c r="K2583" s="1260" t="s">
        <v>11221</v>
      </c>
      <c r="L2583" s="1260" t="s">
        <v>11155</v>
      </c>
      <c r="M2583" s="1260" t="s">
        <v>262</v>
      </c>
      <c r="N2583" s="1260"/>
      <c r="O2583" s="1260" t="s">
        <v>1950</v>
      </c>
      <c r="P2583" s="1260"/>
      <c r="Q2583" s="1260"/>
      <c r="R2583" s="1260"/>
      <c r="S2583" s="1259">
        <v>1</v>
      </c>
      <c r="T2583" s="1260"/>
      <c r="U2583" s="1260"/>
      <c r="V2583" s="1260"/>
      <c r="W2583" s="1259">
        <v>0</v>
      </c>
      <c r="X2583" s="1259">
        <v>1007</v>
      </c>
      <c r="Y2583" s="1259">
        <v>0</v>
      </c>
    </row>
    <row r="2584" spans="1:25">
      <c r="A2584" s="1350">
        <v>11201002549</v>
      </c>
      <c r="B2584" s="1260" t="s">
        <v>25374</v>
      </c>
      <c r="C2584" s="1260" t="s">
        <v>25375</v>
      </c>
      <c r="D2584" s="1260" t="s">
        <v>25376</v>
      </c>
      <c r="E2584" s="1260" t="s">
        <v>18678</v>
      </c>
      <c r="F2584" s="1260" t="s">
        <v>11176</v>
      </c>
      <c r="G2584" s="1260" t="s">
        <v>25377</v>
      </c>
      <c r="H2584" s="1260" t="s">
        <v>11153</v>
      </c>
      <c r="I2584" s="1260" t="s">
        <v>11177</v>
      </c>
      <c r="J2584" s="1259">
        <v>7430292</v>
      </c>
      <c r="K2584" s="1260" t="s">
        <v>11221</v>
      </c>
      <c r="L2584" s="1260" t="s">
        <v>11155</v>
      </c>
      <c r="M2584" s="1260" t="s">
        <v>2134</v>
      </c>
      <c r="N2584" s="1260" t="s">
        <v>25378</v>
      </c>
      <c r="O2584" s="1260" t="s">
        <v>25376</v>
      </c>
      <c r="P2584" s="1260" t="s">
        <v>25379</v>
      </c>
      <c r="Q2584" s="1260" t="s">
        <v>11313</v>
      </c>
      <c r="R2584" s="1260" t="s">
        <v>25379</v>
      </c>
      <c r="S2584" s="1259">
        <v>1</v>
      </c>
      <c r="T2584" s="1260" t="s">
        <v>25380</v>
      </c>
      <c r="U2584" s="1260" t="s">
        <v>11269</v>
      </c>
      <c r="V2584" s="1260" t="s">
        <v>11787</v>
      </c>
      <c r="W2584" s="1259">
        <v>0</v>
      </c>
      <c r="X2584" s="1259">
        <v>1007</v>
      </c>
      <c r="Y2584" s="1259">
        <v>0</v>
      </c>
    </row>
    <row r="2585" spans="1:25">
      <c r="A2585" s="1350">
        <v>11201002548</v>
      </c>
      <c r="B2585" s="1260"/>
      <c r="C2585" s="1260" t="s">
        <v>25381</v>
      </c>
      <c r="D2585" s="1260" t="s">
        <v>25382</v>
      </c>
      <c r="E2585" s="1260" t="s">
        <v>11461</v>
      </c>
      <c r="F2585" s="1260" t="s">
        <v>20306</v>
      </c>
      <c r="G2585" s="1260" t="s">
        <v>25383</v>
      </c>
      <c r="H2585" s="1260" t="s">
        <v>11153</v>
      </c>
      <c r="I2585" s="1260" t="s">
        <v>11164</v>
      </c>
      <c r="J2585" s="1259">
        <v>7430291</v>
      </c>
      <c r="K2585" s="1260" t="s">
        <v>11221</v>
      </c>
      <c r="L2585" s="1260" t="s">
        <v>11155</v>
      </c>
      <c r="M2585" s="1260" t="s">
        <v>262</v>
      </c>
      <c r="N2585" s="1260"/>
      <c r="O2585" s="1260" t="s">
        <v>25382</v>
      </c>
      <c r="P2585" s="1260"/>
      <c r="Q2585" s="1260"/>
      <c r="R2585" s="1260"/>
      <c r="S2585" s="1259">
        <v>1</v>
      </c>
      <c r="T2585" s="1260"/>
      <c r="U2585" s="1260"/>
      <c r="V2585" s="1260"/>
      <c r="W2585" s="1259">
        <v>0</v>
      </c>
      <c r="X2585" s="1259">
        <v>1007</v>
      </c>
      <c r="Y2585" s="1259">
        <v>0</v>
      </c>
    </row>
    <row r="2586" spans="1:25">
      <c r="A2586" s="1350">
        <v>11201002547</v>
      </c>
      <c r="B2586" s="1260"/>
      <c r="C2586" s="1260" t="s">
        <v>25384</v>
      </c>
      <c r="D2586" s="1260" t="s">
        <v>25385</v>
      </c>
      <c r="E2586" s="1260" t="s">
        <v>11175</v>
      </c>
      <c r="F2586" s="1260" t="s">
        <v>25365</v>
      </c>
      <c r="G2586" s="1260" t="s">
        <v>25386</v>
      </c>
      <c r="H2586" s="1260" t="s">
        <v>11153</v>
      </c>
      <c r="I2586" s="1260" t="s">
        <v>11164</v>
      </c>
      <c r="J2586" s="1259">
        <v>7430290</v>
      </c>
      <c r="K2586" s="1260" t="s">
        <v>11221</v>
      </c>
      <c r="L2586" s="1260" t="s">
        <v>11155</v>
      </c>
      <c r="M2586" s="1260" t="s">
        <v>1244</v>
      </c>
      <c r="N2586" s="1260" t="s">
        <v>25387</v>
      </c>
      <c r="O2586" s="1260" t="s">
        <v>25385</v>
      </c>
      <c r="P2586" s="1260"/>
      <c r="Q2586" s="1260"/>
      <c r="R2586" s="1260"/>
      <c r="S2586" s="1259">
        <v>1</v>
      </c>
      <c r="T2586" s="1260"/>
      <c r="U2586" s="1260" t="s">
        <v>11209</v>
      </c>
      <c r="V2586" s="1260" t="s">
        <v>12112</v>
      </c>
      <c r="W2586" s="1259">
        <v>0</v>
      </c>
      <c r="X2586" s="1259">
        <v>1007</v>
      </c>
      <c r="Y2586" s="1259">
        <v>0</v>
      </c>
    </row>
    <row r="2587" spans="1:25">
      <c r="A2587" s="1350">
        <v>11201002546</v>
      </c>
      <c r="B2587" s="1260"/>
      <c r="C2587" s="1260" t="s">
        <v>25388</v>
      </c>
      <c r="D2587" s="1260" t="s">
        <v>25389</v>
      </c>
      <c r="E2587" s="1260" t="s">
        <v>11526</v>
      </c>
      <c r="F2587" s="1260" t="s">
        <v>11176</v>
      </c>
      <c r="G2587" s="1260" t="s">
        <v>25390</v>
      </c>
      <c r="H2587" s="1260" t="s">
        <v>11153</v>
      </c>
      <c r="I2587" s="1260" t="s">
        <v>11177</v>
      </c>
      <c r="J2587" s="1259">
        <v>7430289</v>
      </c>
      <c r="K2587" s="1260" t="s">
        <v>11221</v>
      </c>
      <c r="L2587" s="1260" t="s">
        <v>11155</v>
      </c>
      <c r="M2587" s="1260" t="s">
        <v>262</v>
      </c>
      <c r="N2587" s="1260"/>
      <c r="O2587" s="1260" t="s">
        <v>25389</v>
      </c>
      <c r="P2587" s="1260"/>
      <c r="Q2587" s="1260"/>
      <c r="R2587" s="1260"/>
      <c r="S2587" s="1259">
        <v>1</v>
      </c>
      <c r="T2587" s="1260"/>
      <c r="U2587" s="1260"/>
      <c r="V2587" s="1260"/>
      <c r="W2587" s="1259">
        <v>0</v>
      </c>
      <c r="X2587" s="1259">
        <v>1007</v>
      </c>
      <c r="Y2587" s="1259">
        <v>0</v>
      </c>
    </row>
    <row r="2588" spans="1:25">
      <c r="A2588" s="1350">
        <v>11201002545</v>
      </c>
      <c r="B2588" s="1260"/>
      <c r="C2588" s="1260" t="s">
        <v>25391</v>
      </c>
      <c r="D2588" s="1260" t="s">
        <v>24221</v>
      </c>
      <c r="E2588" s="1260" t="s">
        <v>11426</v>
      </c>
      <c r="F2588" s="1260" t="s">
        <v>11176</v>
      </c>
      <c r="G2588" s="1260" t="s">
        <v>25392</v>
      </c>
      <c r="H2588" s="1260" t="s">
        <v>11153</v>
      </c>
      <c r="I2588" s="1260" t="s">
        <v>11177</v>
      </c>
      <c r="J2588" s="1259">
        <v>7430288</v>
      </c>
      <c r="K2588" s="1260" t="s">
        <v>11221</v>
      </c>
      <c r="L2588" s="1260" t="s">
        <v>11155</v>
      </c>
      <c r="M2588" s="1260" t="s">
        <v>262</v>
      </c>
      <c r="N2588" s="1260"/>
      <c r="O2588" s="1260" t="s">
        <v>24221</v>
      </c>
      <c r="P2588" s="1260"/>
      <c r="Q2588" s="1260"/>
      <c r="R2588" s="1260" t="s">
        <v>25393</v>
      </c>
      <c r="S2588" s="1259">
        <v>1</v>
      </c>
      <c r="T2588" s="1260"/>
      <c r="U2588" s="1260"/>
      <c r="V2588" s="1260"/>
      <c r="W2588" s="1259">
        <v>0</v>
      </c>
      <c r="X2588" s="1259">
        <v>1007</v>
      </c>
      <c r="Y2588" s="1259">
        <v>0</v>
      </c>
    </row>
    <row r="2589" spans="1:25">
      <c r="A2589" s="1350">
        <v>11201002544</v>
      </c>
      <c r="B2589" s="1260" t="s">
        <v>25394</v>
      </c>
      <c r="C2589" s="1260" t="s">
        <v>25395</v>
      </c>
      <c r="D2589" s="1260" t="s">
        <v>25396</v>
      </c>
      <c r="E2589" s="1260" t="s">
        <v>11190</v>
      </c>
      <c r="F2589" s="1260"/>
      <c r="G2589" s="1260"/>
      <c r="H2589" s="1260" t="s">
        <v>11153</v>
      </c>
      <c r="I2589" s="1260" t="s">
        <v>10976</v>
      </c>
      <c r="J2589" s="1259">
        <v>7430287</v>
      </c>
      <c r="K2589" s="1260" t="s">
        <v>11221</v>
      </c>
      <c r="L2589" s="1260" t="s">
        <v>11275</v>
      </c>
      <c r="M2589" s="1260" t="s">
        <v>1950</v>
      </c>
      <c r="N2589" s="1260" t="s">
        <v>25397</v>
      </c>
      <c r="O2589" s="1260" t="s">
        <v>25396</v>
      </c>
      <c r="P2589" s="1260" t="s">
        <v>25398</v>
      </c>
      <c r="Q2589" s="1260" t="s">
        <v>25399</v>
      </c>
      <c r="R2589" s="1260" t="s">
        <v>25398</v>
      </c>
      <c r="S2589" s="1259">
        <v>1</v>
      </c>
      <c r="T2589" s="1260"/>
      <c r="U2589" s="1260" t="s">
        <v>11396</v>
      </c>
      <c r="V2589" s="1260" t="s">
        <v>12816</v>
      </c>
      <c r="W2589" s="1259">
        <v>0</v>
      </c>
      <c r="X2589" s="1259">
        <v>1007</v>
      </c>
      <c r="Y2589" s="1259">
        <v>2</v>
      </c>
    </row>
    <row r="2590" spans="1:25">
      <c r="A2590" s="1350">
        <v>11201002543</v>
      </c>
      <c r="B2590" s="1260" t="s">
        <v>25400</v>
      </c>
      <c r="C2590" s="1260" t="s">
        <v>25401</v>
      </c>
      <c r="D2590" s="1260" t="s">
        <v>25402</v>
      </c>
      <c r="E2590" s="1260" t="s">
        <v>11509</v>
      </c>
      <c r="F2590" s="1260" t="s">
        <v>25403</v>
      </c>
      <c r="G2590" s="1260" t="s">
        <v>25404</v>
      </c>
      <c r="H2590" s="1260" t="s">
        <v>11153</v>
      </c>
      <c r="I2590" s="1260" t="s">
        <v>10976</v>
      </c>
      <c r="J2590" s="1259">
        <v>7430286</v>
      </c>
      <c r="K2590" s="1260" t="s">
        <v>11375</v>
      </c>
      <c r="L2590" s="1260" t="s">
        <v>11385</v>
      </c>
      <c r="M2590" s="1260" t="s">
        <v>1950</v>
      </c>
      <c r="N2590" s="1260" t="s">
        <v>25405</v>
      </c>
      <c r="O2590" s="1260" t="s">
        <v>25402</v>
      </c>
      <c r="P2590" s="1260" t="s">
        <v>25406</v>
      </c>
      <c r="Q2590" s="1260" t="s">
        <v>11394</v>
      </c>
      <c r="R2590" s="1260" t="s">
        <v>25407</v>
      </c>
      <c r="S2590" s="1259">
        <v>1</v>
      </c>
      <c r="T2590" s="1260" t="s">
        <v>25408</v>
      </c>
      <c r="U2590" s="1260" t="s">
        <v>11396</v>
      </c>
      <c r="V2590" s="1260" t="s">
        <v>11780</v>
      </c>
      <c r="W2590" s="1259">
        <v>347</v>
      </c>
      <c r="X2590" s="1259">
        <v>1008</v>
      </c>
      <c r="Y2590" s="1259">
        <v>1</v>
      </c>
    </row>
    <row r="2591" spans="1:25">
      <c r="A2591" s="1350">
        <v>11201002542</v>
      </c>
      <c r="B2591" s="1260" t="s">
        <v>25409</v>
      </c>
      <c r="C2591" s="1260" t="s">
        <v>25410</v>
      </c>
      <c r="D2591" s="1260" t="s">
        <v>25411</v>
      </c>
      <c r="E2591" s="1260" t="s">
        <v>11190</v>
      </c>
      <c r="F2591" s="1260" t="s">
        <v>25403</v>
      </c>
      <c r="G2591" s="1260" t="s">
        <v>25412</v>
      </c>
      <c r="H2591" s="1260" t="s">
        <v>11153</v>
      </c>
      <c r="I2591" s="1260" t="s">
        <v>10976</v>
      </c>
      <c r="J2591" s="1259">
        <v>7430285</v>
      </c>
      <c r="K2591" s="1260" t="s">
        <v>11221</v>
      </c>
      <c r="L2591" s="1260" t="s">
        <v>11155</v>
      </c>
      <c r="M2591" s="1260" t="s">
        <v>1950</v>
      </c>
      <c r="N2591" s="1260" t="s">
        <v>25413</v>
      </c>
      <c r="O2591" s="1260" t="s">
        <v>25411</v>
      </c>
      <c r="P2591" s="1260" t="s">
        <v>25414</v>
      </c>
      <c r="Q2591" s="1260"/>
      <c r="R2591" s="1260"/>
      <c r="S2591" s="1259">
        <v>1</v>
      </c>
      <c r="T2591" s="1260"/>
      <c r="U2591" s="1260" t="s">
        <v>11396</v>
      </c>
      <c r="V2591" s="1260" t="s">
        <v>12816</v>
      </c>
      <c r="W2591" s="1259">
        <v>0</v>
      </c>
      <c r="X2591" s="1259">
        <v>1007</v>
      </c>
      <c r="Y2591" s="1259">
        <v>0</v>
      </c>
    </row>
    <row r="2592" spans="1:25">
      <c r="A2592" s="1350">
        <v>11201002541</v>
      </c>
      <c r="B2592" s="1260" t="s">
        <v>25415</v>
      </c>
      <c r="C2592" s="1260" t="s">
        <v>25416</v>
      </c>
      <c r="D2592" s="1260" t="s">
        <v>25417</v>
      </c>
      <c r="E2592" s="1260" t="s">
        <v>11426</v>
      </c>
      <c r="F2592" s="1260" t="s">
        <v>11176</v>
      </c>
      <c r="G2592" s="1260"/>
      <c r="H2592" s="1260" t="s">
        <v>11153</v>
      </c>
      <c r="I2592" s="1260" t="s">
        <v>11177</v>
      </c>
      <c r="J2592" s="1259">
        <v>7430284</v>
      </c>
      <c r="K2592" s="1260" t="s">
        <v>11221</v>
      </c>
      <c r="L2592" s="1260" t="s">
        <v>11275</v>
      </c>
      <c r="M2592" s="1260" t="s">
        <v>1606</v>
      </c>
      <c r="N2592" s="1260" t="s">
        <v>25418</v>
      </c>
      <c r="O2592" s="1260" t="s">
        <v>25417</v>
      </c>
      <c r="P2592" s="1260" t="s">
        <v>25419</v>
      </c>
      <c r="Q2592" s="1260" t="s">
        <v>25420</v>
      </c>
      <c r="R2592" s="1260" t="s">
        <v>25421</v>
      </c>
      <c r="S2592" s="1259">
        <v>1</v>
      </c>
      <c r="T2592" s="1260" t="s">
        <v>25422</v>
      </c>
      <c r="U2592" s="1260" t="s">
        <v>11158</v>
      </c>
      <c r="V2592" s="1260" t="s">
        <v>11263</v>
      </c>
      <c r="W2592" s="1259">
        <v>0</v>
      </c>
      <c r="X2592" s="1259">
        <v>1007</v>
      </c>
      <c r="Y2592" s="1259">
        <v>2</v>
      </c>
    </row>
    <row r="2593" spans="1:25">
      <c r="A2593" s="1350">
        <v>11201002540</v>
      </c>
      <c r="B2593" s="1260" t="s">
        <v>25423</v>
      </c>
      <c r="C2593" s="1260" t="s">
        <v>25416</v>
      </c>
      <c r="D2593" s="1260" t="s">
        <v>25424</v>
      </c>
      <c r="E2593" s="1260" t="s">
        <v>11426</v>
      </c>
      <c r="F2593" s="1260" t="s">
        <v>11176</v>
      </c>
      <c r="G2593" s="1260" t="s">
        <v>25425</v>
      </c>
      <c r="H2593" s="1260" t="s">
        <v>11153</v>
      </c>
      <c r="I2593" s="1260" t="s">
        <v>11177</v>
      </c>
      <c r="J2593" s="1259">
        <v>7430283</v>
      </c>
      <c r="K2593" s="1260" t="s">
        <v>11221</v>
      </c>
      <c r="L2593" s="1260" t="s">
        <v>11385</v>
      </c>
      <c r="M2593" s="1260" t="s">
        <v>1606</v>
      </c>
      <c r="N2593" s="1260" t="s">
        <v>25426</v>
      </c>
      <c r="O2593" s="1260" t="s">
        <v>25424</v>
      </c>
      <c r="P2593" s="1260" t="s">
        <v>25427</v>
      </c>
      <c r="Q2593" s="1260" t="s">
        <v>14899</v>
      </c>
      <c r="R2593" s="1260" t="s">
        <v>25428</v>
      </c>
      <c r="S2593" s="1259">
        <v>1</v>
      </c>
      <c r="T2593" s="1260" t="s">
        <v>25429</v>
      </c>
      <c r="U2593" s="1260" t="s">
        <v>11158</v>
      </c>
      <c r="V2593" s="1260" t="s">
        <v>11263</v>
      </c>
      <c r="W2593" s="1259">
        <v>0</v>
      </c>
      <c r="X2593" s="1259">
        <v>1007</v>
      </c>
      <c r="Y2593" s="1259">
        <v>1</v>
      </c>
    </row>
    <row r="2594" spans="1:25">
      <c r="A2594" s="1350">
        <v>11201002539</v>
      </c>
      <c r="B2594" s="1260"/>
      <c r="C2594" s="1260" t="s">
        <v>25430</v>
      </c>
      <c r="D2594" s="1260" t="s">
        <v>25431</v>
      </c>
      <c r="E2594" s="1260" t="s">
        <v>25432</v>
      </c>
      <c r="F2594" s="1260" t="s">
        <v>25433</v>
      </c>
      <c r="G2594" s="1260" t="s">
        <v>25434</v>
      </c>
      <c r="H2594" s="1260" t="s">
        <v>11153</v>
      </c>
      <c r="I2594" s="1260" t="s">
        <v>10976</v>
      </c>
      <c r="J2594" s="1259">
        <v>7430282</v>
      </c>
      <c r="K2594" s="1260" t="s">
        <v>11221</v>
      </c>
      <c r="L2594" s="1260" t="s">
        <v>11155</v>
      </c>
      <c r="M2594" s="1260" t="s">
        <v>262</v>
      </c>
      <c r="N2594" s="1260"/>
      <c r="O2594" s="1260" t="s">
        <v>25431</v>
      </c>
      <c r="P2594" s="1260"/>
      <c r="Q2594" s="1260"/>
      <c r="R2594" s="1260" t="s">
        <v>13558</v>
      </c>
      <c r="S2594" s="1259">
        <v>1</v>
      </c>
      <c r="T2594" s="1260"/>
      <c r="U2594" s="1260"/>
      <c r="V2594" s="1260"/>
      <c r="W2594" s="1259">
        <v>0</v>
      </c>
      <c r="X2594" s="1259">
        <v>1007</v>
      </c>
      <c r="Y2594" s="1259">
        <v>0</v>
      </c>
    </row>
    <row r="2595" spans="1:25">
      <c r="A2595" s="1350">
        <v>11201002538</v>
      </c>
      <c r="B2595" s="1260" t="s">
        <v>25435</v>
      </c>
      <c r="C2595" s="1260" t="s">
        <v>25436</v>
      </c>
      <c r="D2595" s="1260" t="s">
        <v>25437</v>
      </c>
      <c r="E2595" s="1260" t="s">
        <v>11426</v>
      </c>
      <c r="F2595" s="1260" t="s">
        <v>25438</v>
      </c>
      <c r="G2595" s="1260" t="s">
        <v>25439</v>
      </c>
      <c r="H2595" s="1260" t="s">
        <v>11153</v>
      </c>
      <c r="I2595" s="1260" t="s">
        <v>11164</v>
      </c>
      <c r="J2595" s="1259">
        <v>7430281</v>
      </c>
      <c r="K2595" s="1260" t="s">
        <v>11221</v>
      </c>
      <c r="L2595" s="1260" t="s">
        <v>11155</v>
      </c>
      <c r="M2595" s="1260" t="s">
        <v>1562</v>
      </c>
      <c r="N2595" s="1260" t="s">
        <v>25440</v>
      </c>
      <c r="O2595" s="1260" t="s">
        <v>25437</v>
      </c>
      <c r="P2595" s="1260" t="s">
        <v>25441</v>
      </c>
      <c r="Q2595" s="1260" t="s">
        <v>11658</v>
      </c>
      <c r="R2595" s="1260" t="s">
        <v>25442</v>
      </c>
      <c r="S2595" s="1259">
        <v>1</v>
      </c>
      <c r="T2595" s="1260" t="s">
        <v>25443</v>
      </c>
      <c r="U2595" s="1260" t="s">
        <v>11290</v>
      </c>
      <c r="V2595" s="1260" t="s">
        <v>13455</v>
      </c>
      <c r="W2595" s="1259">
        <v>0</v>
      </c>
      <c r="X2595" s="1259">
        <v>1007</v>
      </c>
      <c r="Y2595" s="1259">
        <v>0</v>
      </c>
    </row>
    <row r="2596" spans="1:25">
      <c r="A2596" s="1350">
        <v>11201002537</v>
      </c>
      <c r="B2596" s="1260" t="s">
        <v>25444</v>
      </c>
      <c r="C2596" s="1260" t="s">
        <v>25445</v>
      </c>
      <c r="D2596" s="1260" t="s">
        <v>25446</v>
      </c>
      <c r="E2596" s="1260" t="s">
        <v>11426</v>
      </c>
      <c r="F2596" s="1260" t="s">
        <v>12759</v>
      </c>
      <c r="G2596" s="1260"/>
      <c r="H2596" s="1260" t="s">
        <v>11153</v>
      </c>
      <c r="I2596" s="1260" t="s">
        <v>10976</v>
      </c>
      <c r="J2596" s="1259">
        <v>7430280</v>
      </c>
      <c r="K2596" s="1260" t="s">
        <v>11221</v>
      </c>
      <c r="L2596" s="1260" t="s">
        <v>11275</v>
      </c>
      <c r="M2596" s="1260" t="s">
        <v>2278</v>
      </c>
      <c r="N2596" s="1260" t="s">
        <v>25447</v>
      </c>
      <c r="O2596" s="1260" t="s">
        <v>25446</v>
      </c>
      <c r="P2596" s="1260" t="s">
        <v>25448</v>
      </c>
      <c r="Q2596" s="1260" t="s">
        <v>13665</v>
      </c>
      <c r="R2596" s="1260" t="s">
        <v>25449</v>
      </c>
      <c r="S2596" s="1259">
        <v>1</v>
      </c>
      <c r="T2596" s="1260" t="s">
        <v>25450</v>
      </c>
      <c r="U2596" s="1260" t="s">
        <v>11158</v>
      </c>
      <c r="V2596" s="1260" t="s">
        <v>12716</v>
      </c>
      <c r="W2596" s="1259">
        <v>0</v>
      </c>
      <c r="X2596" s="1259">
        <v>1007</v>
      </c>
      <c r="Y2596" s="1259">
        <v>2</v>
      </c>
    </row>
    <row r="2597" spans="1:25">
      <c r="A2597" s="1350">
        <v>11201002536</v>
      </c>
      <c r="B2597" s="1260" t="s">
        <v>25451</v>
      </c>
      <c r="C2597" s="1260" t="s">
        <v>25452</v>
      </c>
      <c r="D2597" s="1260" t="s">
        <v>25453</v>
      </c>
      <c r="E2597" s="1260" t="s">
        <v>11311</v>
      </c>
      <c r="F2597" s="1260"/>
      <c r="G2597" s="1260"/>
      <c r="H2597" s="1260" t="s">
        <v>11153</v>
      </c>
      <c r="I2597" s="1260" t="s">
        <v>10976</v>
      </c>
      <c r="J2597" s="1259">
        <v>7430279</v>
      </c>
      <c r="K2597" s="1260" t="s">
        <v>11221</v>
      </c>
      <c r="L2597" s="1260" t="s">
        <v>11275</v>
      </c>
      <c r="M2597" s="1260" t="s">
        <v>2278</v>
      </c>
      <c r="N2597" s="1260" t="s">
        <v>25454</v>
      </c>
      <c r="O2597" s="1260" t="s">
        <v>25453</v>
      </c>
      <c r="P2597" s="1260" t="s">
        <v>25455</v>
      </c>
      <c r="Q2597" s="1260" t="s">
        <v>12131</v>
      </c>
      <c r="R2597" s="1260" t="s">
        <v>25455</v>
      </c>
      <c r="S2597" s="1259">
        <v>1</v>
      </c>
      <c r="T2597" s="1260" t="s">
        <v>25456</v>
      </c>
      <c r="U2597" s="1260" t="s">
        <v>11158</v>
      </c>
      <c r="V2597" s="1260" t="s">
        <v>12735</v>
      </c>
      <c r="W2597" s="1259">
        <v>0</v>
      </c>
      <c r="X2597" s="1259">
        <v>1007</v>
      </c>
      <c r="Y2597" s="1259">
        <v>2</v>
      </c>
    </row>
    <row r="2598" spans="1:25">
      <c r="A2598" s="1350">
        <v>11201002535</v>
      </c>
      <c r="B2598" s="1260"/>
      <c r="C2598" s="1260" t="s">
        <v>25457</v>
      </c>
      <c r="D2598" s="1260" t="s">
        <v>25458</v>
      </c>
      <c r="E2598" s="1260" t="s">
        <v>25459</v>
      </c>
      <c r="F2598" s="1260" t="s">
        <v>25460</v>
      </c>
      <c r="G2598" s="1260" t="s">
        <v>25461</v>
      </c>
      <c r="H2598" s="1260" t="s">
        <v>11153</v>
      </c>
      <c r="I2598" s="1260" t="s">
        <v>10976</v>
      </c>
      <c r="J2598" s="1259">
        <v>7430278</v>
      </c>
      <c r="K2598" s="1260" t="s">
        <v>11375</v>
      </c>
      <c r="L2598" s="1260" t="s">
        <v>11385</v>
      </c>
      <c r="M2598" s="1260" t="s">
        <v>262</v>
      </c>
      <c r="N2598" s="1260"/>
      <c r="O2598" s="1260" t="s">
        <v>25458</v>
      </c>
      <c r="P2598" s="1260"/>
      <c r="Q2598" s="1260"/>
      <c r="R2598" s="1260"/>
      <c r="S2598" s="1259">
        <v>1</v>
      </c>
      <c r="T2598" s="1260"/>
      <c r="U2598" s="1260"/>
      <c r="V2598" s="1260"/>
      <c r="W2598" s="1259">
        <v>509</v>
      </c>
      <c r="X2598" s="1259">
        <v>1008</v>
      </c>
      <c r="Y2598" s="1259">
        <v>1</v>
      </c>
    </row>
    <row r="2599" spans="1:25">
      <c r="A2599" s="1350">
        <v>11201002534</v>
      </c>
      <c r="B2599" s="1260" t="s">
        <v>25462</v>
      </c>
      <c r="C2599" s="1260" t="s">
        <v>25463</v>
      </c>
      <c r="D2599" s="1260" t="s">
        <v>25464</v>
      </c>
      <c r="E2599" s="1260" t="s">
        <v>11203</v>
      </c>
      <c r="F2599" s="1260" t="s">
        <v>25465</v>
      </c>
      <c r="G2599" s="1260" t="s">
        <v>25466</v>
      </c>
      <c r="H2599" s="1260" t="s">
        <v>11153</v>
      </c>
      <c r="I2599" s="1260" t="s">
        <v>11243</v>
      </c>
      <c r="J2599" s="1259">
        <v>7430277</v>
      </c>
      <c r="K2599" s="1260" t="s">
        <v>11221</v>
      </c>
      <c r="L2599" s="1260" t="s">
        <v>11155</v>
      </c>
      <c r="M2599" s="1260" t="s">
        <v>2316</v>
      </c>
      <c r="N2599" s="1260" t="s">
        <v>25467</v>
      </c>
      <c r="O2599" s="1260" t="s">
        <v>25464</v>
      </c>
      <c r="P2599" s="1260" t="s">
        <v>25468</v>
      </c>
      <c r="Q2599" s="1260" t="s">
        <v>11313</v>
      </c>
      <c r="R2599" s="1260" t="s">
        <v>25469</v>
      </c>
      <c r="S2599" s="1259">
        <v>1</v>
      </c>
      <c r="T2599" s="1260" t="s">
        <v>25470</v>
      </c>
      <c r="U2599" s="1260" t="s">
        <v>11751</v>
      </c>
      <c r="V2599" s="1260" t="s">
        <v>15348</v>
      </c>
      <c r="W2599" s="1259">
        <v>0</v>
      </c>
      <c r="X2599" s="1259">
        <v>1007</v>
      </c>
      <c r="Y2599" s="1259">
        <v>0</v>
      </c>
    </row>
    <row r="2600" spans="1:25">
      <c r="A2600" s="1350">
        <v>11201002533</v>
      </c>
      <c r="B2600" s="1260" t="s">
        <v>25471</v>
      </c>
      <c r="C2600" s="1260" t="s">
        <v>25472</v>
      </c>
      <c r="D2600" s="1260" t="s">
        <v>25473</v>
      </c>
      <c r="E2600" s="1260" t="s">
        <v>11203</v>
      </c>
      <c r="F2600" s="1260" t="s">
        <v>25465</v>
      </c>
      <c r="G2600" s="1260" t="s">
        <v>25474</v>
      </c>
      <c r="H2600" s="1260" t="s">
        <v>11153</v>
      </c>
      <c r="I2600" s="1260" t="s">
        <v>11243</v>
      </c>
      <c r="J2600" s="1259">
        <v>7430276</v>
      </c>
      <c r="K2600" s="1260" t="s">
        <v>11221</v>
      </c>
      <c r="L2600" s="1260" t="s">
        <v>11155</v>
      </c>
      <c r="M2600" s="1260" t="s">
        <v>2331</v>
      </c>
      <c r="N2600" s="1260" t="s">
        <v>25475</v>
      </c>
      <c r="O2600" s="1260" t="s">
        <v>25473</v>
      </c>
      <c r="P2600" s="1260" t="s">
        <v>25476</v>
      </c>
      <c r="Q2600" s="1260" t="s">
        <v>11953</v>
      </c>
      <c r="R2600" s="1260" t="s">
        <v>25476</v>
      </c>
      <c r="S2600" s="1259">
        <v>1</v>
      </c>
      <c r="T2600" s="1260" t="s">
        <v>25477</v>
      </c>
      <c r="U2600" s="1260" t="s">
        <v>11751</v>
      </c>
      <c r="V2600" s="1260" t="s">
        <v>15348</v>
      </c>
      <c r="W2600" s="1259">
        <v>0</v>
      </c>
      <c r="X2600" s="1259">
        <v>1007</v>
      </c>
      <c r="Y2600" s="1259">
        <v>0</v>
      </c>
    </row>
    <row r="2601" spans="1:25">
      <c r="A2601" s="1350">
        <v>11201002532</v>
      </c>
      <c r="B2601" s="1260"/>
      <c r="C2601" s="1260" t="s">
        <v>25478</v>
      </c>
      <c r="D2601" s="1260" t="s">
        <v>25479</v>
      </c>
      <c r="E2601" s="1260" t="s">
        <v>11426</v>
      </c>
      <c r="F2601" s="1260" t="s">
        <v>11440</v>
      </c>
      <c r="G2601" s="1260" t="s">
        <v>25480</v>
      </c>
      <c r="H2601" s="1260" t="s">
        <v>11153</v>
      </c>
      <c r="I2601" s="1260" t="s">
        <v>11177</v>
      </c>
      <c r="J2601" s="1259">
        <v>7430275</v>
      </c>
      <c r="K2601" s="1260" t="s">
        <v>11221</v>
      </c>
      <c r="L2601" s="1260" t="s">
        <v>11155</v>
      </c>
      <c r="M2601" s="1260" t="s">
        <v>262</v>
      </c>
      <c r="N2601" s="1260"/>
      <c r="O2601" s="1260" t="s">
        <v>25479</v>
      </c>
      <c r="P2601" s="1260"/>
      <c r="Q2601" s="1260"/>
      <c r="R2601" s="1260"/>
      <c r="S2601" s="1259">
        <v>1</v>
      </c>
      <c r="T2601" s="1260"/>
      <c r="U2601" s="1260"/>
      <c r="V2601" s="1260"/>
      <c r="W2601" s="1259">
        <v>0</v>
      </c>
      <c r="X2601" s="1259">
        <v>1007</v>
      </c>
      <c r="Y2601" s="1259">
        <v>0</v>
      </c>
    </row>
    <row r="2602" spans="1:25">
      <c r="A2602" s="1350">
        <v>11201002531</v>
      </c>
      <c r="B2602" s="1260"/>
      <c r="C2602" s="1260" t="s">
        <v>25481</v>
      </c>
      <c r="D2602" s="1260" t="s">
        <v>25337</v>
      </c>
      <c r="E2602" s="1260" t="s">
        <v>12267</v>
      </c>
      <c r="F2602" s="1260" t="s">
        <v>11440</v>
      </c>
      <c r="G2602" s="1260" t="s">
        <v>25482</v>
      </c>
      <c r="H2602" s="1260" t="s">
        <v>11153</v>
      </c>
      <c r="I2602" s="1260" t="s">
        <v>11177</v>
      </c>
      <c r="J2602" s="1259">
        <v>7430274</v>
      </c>
      <c r="K2602" s="1260" t="s">
        <v>11221</v>
      </c>
      <c r="L2602" s="1260" t="s">
        <v>11155</v>
      </c>
      <c r="M2602" s="1260" t="s">
        <v>2241</v>
      </c>
      <c r="N2602" s="1260" t="s">
        <v>25339</v>
      </c>
      <c r="O2602" s="1260" t="s">
        <v>25337</v>
      </c>
      <c r="P2602" s="1260" t="s">
        <v>25340</v>
      </c>
      <c r="Q2602" s="1260" t="s">
        <v>11411</v>
      </c>
      <c r="R2602" s="1260" t="s">
        <v>15266</v>
      </c>
      <c r="S2602" s="1259">
        <v>1</v>
      </c>
      <c r="T2602" s="1260"/>
      <c r="U2602" s="1260" t="s">
        <v>11182</v>
      </c>
      <c r="V2602" s="1260" t="s">
        <v>11956</v>
      </c>
      <c r="W2602" s="1259">
        <v>0</v>
      </c>
      <c r="X2602" s="1259">
        <v>1007</v>
      </c>
      <c r="Y2602" s="1259">
        <v>0</v>
      </c>
    </row>
    <row r="2603" spans="1:25">
      <c r="A2603" s="1350">
        <v>11201002530</v>
      </c>
      <c r="B2603" s="1260"/>
      <c r="C2603" s="1260" t="s">
        <v>25483</v>
      </c>
      <c r="D2603" s="1260" t="s">
        <v>25484</v>
      </c>
      <c r="E2603" s="1260" t="s">
        <v>11526</v>
      </c>
      <c r="F2603" s="1260" t="s">
        <v>25465</v>
      </c>
      <c r="G2603" s="1260" t="s">
        <v>25485</v>
      </c>
      <c r="H2603" s="1260" t="s">
        <v>11153</v>
      </c>
      <c r="I2603" s="1260" t="s">
        <v>11243</v>
      </c>
      <c r="J2603" s="1259">
        <v>7430273</v>
      </c>
      <c r="K2603" s="1260" t="s">
        <v>11221</v>
      </c>
      <c r="L2603" s="1260" t="s">
        <v>11155</v>
      </c>
      <c r="M2603" s="1260" t="s">
        <v>262</v>
      </c>
      <c r="N2603" s="1260"/>
      <c r="O2603" s="1260" t="s">
        <v>25484</v>
      </c>
      <c r="P2603" s="1260"/>
      <c r="Q2603" s="1260" t="s">
        <v>11450</v>
      </c>
      <c r="R2603" s="1260"/>
      <c r="S2603" s="1259">
        <v>1</v>
      </c>
      <c r="T2603" s="1260"/>
      <c r="U2603" s="1260"/>
      <c r="V2603" s="1260"/>
      <c r="W2603" s="1259">
        <v>0</v>
      </c>
      <c r="X2603" s="1259">
        <v>1007</v>
      </c>
      <c r="Y2603" s="1259">
        <v>0</v>
      </c>
    </row>
    <row r="2604" spans="1:25">
      <c r="A2604" s="1350">
        <v>11201002529</v>
      </c>
      <c r="B2604" s="1260"/>
      <c r="C2604" s="1260" t="s">
        <v>25486</v>
      </c>
      <c r="D2604" s="1260" t="s">
        <v>25487</v>
      </c>
      <c r="E2604" s="1260" t="s">
        <v>11353</v>
      </c>
      <c r="F2604" s="1260" t="s">
        <v>25488</v>
      </c>
      <c r="G2604" s="1260" t="s">
        <v>25489</v>
      </c>
      <c r="H2604" s="1260" t="s">
        <v>11153</v>
      </c>
      <c r="I2604" s="1260" t="s">
        <v>11164</v>
      </c>
      <c r="J2604" s="1259">
        <v>7430272</v>
      </c>
      <c r="K2604" s="1260" t="s">
        <v>11221</v>
      </c>
      <c r="L2604" s="1260" t="s">
        <v>11155</v>
      </c>
      <c r="M2604" s="1260" t="s">
        <v>262</v>
      </c>
      <c r="N2604" s="1260"/>
      <c r="O2604" s="1260" t="s">
        <v>25487</v>
      </c>
      <c r="P2604" s="1260"/>
      <c r="Q2604" s="1260" t="s">
        <v>11596</v>
      </c>
      <c r="R2604" s="1259">
        <v>8337955</v>
      </c>
      <c r="S2604" s="1259">
        <v>1</v>
      </c>
      <c r="T2604" s="1260"/>
      <c r="U2604" s="1260"/>
      <c r="V2604" s="1260"/>
      <c r="W2604" s="1259">
        <v>0</v>
      </c>
      <c r="X2604" s="1259">
        <v>1007</v>
      </c>
      <c r="Y2604" s="1259">
        <v>0</v>
      </c>
    </row>
    <row r="2605" spans="1:25">
      <c r="A2605" s="1350">
        <v>11201002528</v>
      </c>
      <c r="B2605" s="1260"/>
      <c r="C2605" s="1260" t="s">
        <v>25490</v>
      </c>
      <c r="D2605" s="1260" t="s">
        <v>25491</v>
      </c>
      <c r="E2605" s="1260" t="s">
        <v>11175</v>
      </c>
      <c r="F2605" s="1260" t="s">
        <v>11440</v>
      </c>
      <c r="G2605" s="1260" t="s">
        <v>25492</v>
      </c>
      <c r="H2605" s="1260" t="s">
        <v>11153</v>
      </c>
      <c r="I2605" s="1260" t="s">
        <v>11177</v>
      </c>
      <c r="J2605" s="1259">
        <v>7430271</v>
      </c>
      <c r="K2605" s="1260" t="s">
        <v>11221</v>
      </c>
      <c r="L2605" s="1260" t="s">
        <v>11155</v>
      </c>
      <c r="M2605" s="1260" t="s">
        <v>2579</v>
      </c>
      <c r="N2605" s="1260" t="s">
        <v>25493</v>
      </c>
      <c r="O2605" s="1260" t="s">
        <v>25491</v>
      </c>
      <c r="P2605" s="1260" t="s">
        <v>11192</v>
      </c>
      <c r="Q2605" s="1260"/>
      <c r="R2605" s="1260"/>
      <c r="S2605" s="1259">
        <v>1</v>
      </c>
      <c r="T2605" s="1260"/>
      <c r="U2605" s="1260" t="s">
        <v>11209</v>
      </c>
      <c r="V2605" s="1260" t="s">
        <v>13097</v>
      </c>
      <c r="W2605" s="1259">
        <v>0</v>
      </c>
      <c r="X2605" s="1259">
        <v>1007</v>
      </c>
      <c r="Y2605" s="1259">
        <v>0</v>
      </c>
    </row>
    <row r="2606" spans="1:25">
      <c r="A2606" s="1350">
        <v>11201002527</v>
      </c>
      <c r="B2606" s="1260"/>
      <c r="C2606" s="1260" t="s">
        <v>25494</v>
      </c>
      <c r="D2606" s="1260" t="s">
        <v>25495</v>
      </c>
      <c r="E2606" s="1260" t="s">
        <v>11593</v>
      </c>
      <c r="F2606" s="1260" t="s">
        <v>25496</v>
      </c>
      <c r="G2606" s="1260" t="s">
        <v>25497</v>
      </c>
      <c r="H2606" s="1260" t="s">
        <v>11153</v>
      </c>
      <c r="I2606" s="1260" t="s">
        <v>11164</v>
      </c>
      <c r="J2606" s="1259">
        <v>7430270</v>
      </c>
      <c r="K2606" s="1260" t="s">
        <v>11221</v>
      </c>
      <c r="L2606" s="1260" t="s">
        <v>11155</v>
      </c>
      <c r="M2606" s="1260" t="s">
        <v>1770</v>
      </c>
      <c r="N2606" s="1260" t="s">
        <v>25498</v>
      </c>
      <c r="O2606" s="1260" t="s">
        <v>25495</v>
      </c>
      <c r="P2606" s="1260" t="s">
        <v>25499</v>
      </c>
      <c r="Q2606" s="1260" t="s">
        <v>25500</v>
      </c>
      <c r="R2606" s="1260" t="s">
        <v>25501</v>
      </c>
      <c r="S2606" s="1259">
        <v>1</v>
      </c>
      <c r="T2606" s="1260"/>
      <c r="U2606" s="1260" t="s">
        <v>12320</v>
      </c>
      <c r="V2606" s="1260" t="s">
        <v>25502</v>
      </c>
      <c r="W2606" s="1259">
        <v>0</v>
      </c>
      <c r="X2606" s="1259">
        <v>1007</v>
      </c>
      <c r="Y2606" s="1259">
        <v>0</v>
      </c>
    </row>
    <row r="2607" spans="1:25">
      <c r="A2607" s="1350">
        <v>11201002526</v>
      </c>
      <c r="B2607" s="1260"/>
      <c r="C2607" s="1260" t="s">
        <v>25503</v>
      </c>
      <c r="D2607" s="1260" t="s">
        <v>25504</v>
      </c>
      <c r="E2607" s="1260" t="s">
        <v>11560</v>
      </c>
      <c r="F2607" s="1260" t="s">
        <v>11440</v>
      </c>
      <c r="G2607" s="1260" t="s">
        <v>25505</v>
      </c>
      <c r="H2607" s="1260" t="s">
        <v>11153</v>
      </c>
      <c r="I2607" s="1260" t="s">
        <v>11177</v>
      </c>
      <c r="J2607" s="1259">
        <v>7430269</v>
      </c>
      <c r="K2607" s="1260" t="s">
        <v>11221</v>
      </c>
      <c r="L2607" s="1260" t="s">
        <v>11155</v>
      </c>
      <c r="M2607" s="1260" t="s">
        <v>262</v>
      </c>
      <c r="N2607" s="1260"/>
      <c r="O2607" s="1260" t="s">
        <v>25504</v>
      </c>
      <c r="P2607" s="1260"/>
      <c r="Q2607" s="1260"/>
      <c r="R2607" s="1260"/>
      <c r="S2607" s="1259">
        <v>1</v>
      </c>
      <c r="T2607" s="1260"/>
      <c r="U2607" s="1260"/>
      <c r="V2607" s="1260"/>
      <c r="W2607" s="1259">
        <v>0</v>
      </c>
      <c r="X2607" s="1259">
        <v>1007</v>
      </c>
      <c r="Y2607" s="1259">
        <v>0</v>
      </c>
    </row>
    <row r="2608" spans="1:25">
      <c r="A2608" s="1350">
        <v>11201002525</v>
      </c>
      <c r="B2608" s="1260"/>
      <c r="C2608" s="1260" t="s">
        <v>25506</v>
      </c>
      <c r="D2608" s="1260" t="s">
        <v>25507</v>
      </c>
      <c r="E2608" s="1260" t="s">
        <v>25432</v>
      </c>
      <c r="F2608" s="1260" t="s">
        <v>25508</v>
      </c>
      <c r="G2608" s="1260" t="s">
        <v>25509</v>
      </c>
      <c r="H2608" s="1260" t="s">
        <v>11153</v>
      </c>
      <c r="I2608" s="1260" t="s">
        <v>10976</v>
      </c>
      <c r="J2608" s="1259">
        <v>7430268</v>
      </c>
      <c r="K2608" s="1260" t="s">
        <v>11221</v>
      </c>
      <c r="L2608" s="1260" t="s">
        <v>11155</v>
      </c>
      <c r="M2608" s="1260" t="s">
        <v>2282</v>
      </c>
      <c r="N2608" s="1260" t="s">
        <v>25510</v>
      </c>
      <c r="O2608" s="1260" t="s">
        <v>25507</v>
      </c>
      <c r="P2608" s="1260" t="s">
        <v>11192</v>
      </c>
      <c r="Q2608" s="1260" t="s">
        <v>25511</v>
      </c>
      <c r="R2608" s="1260" t="s">
        <v>13558</v>
      </c>
      <c r="S2608" s="1259">
        <v>1</v>
      </c>
      <c r="T2608" s="1260"/>
      <c r="U2608" s="1260" t="s">
        <v>11231</v>
      </c>
      <c r="V2608" s="1260" t="s">
        <v>13930</v>
      </c>
      <c r="W2608" s="1259">
        <v>0</v>
      </c>
      <c r="X2608" s="1259">
        <v>1007</v>
      </c>
      <c r="Y2608" s="1259">
        <v>0</v>
      </c>
    </row>
    <row r="2609" spans="1:25">
      <c r="A2609" s="1350">
        <v>11201002524</v>
      </c>
      <c r="B2609" s="1260" t="s">
        <v>25512</v>
      </c>
      <c r="C2609" s="1260" t="s">
        <v>25513</v>
      </c>
      <c r="D2609" s="1260" t="s">
        <v>25514</v>
      </c>
      <c r="E2609" s="1260" t="s">
        <v>12267</v>
      </c>
      <c r="F2609" s="1260" t="s">
        <v>16856</v>
      </c>
      <c r="G2609" s="1260" t="s">
        <v>25515</v>
      </c>
      <c r="H2609" s="1260" t="s">
        <v>11153</v>
      </c>
      <c r="I2609" s="1260" t="s">
        <v>10976</v>
      </c>
      <c r="J2609" s="1259">
        <v>7430267</v>
      </c>
      <c r="K2609" s="1260" t="s">
        <v>11221</v>
      </c>
      <c r="L2609" s="1260" t="s">
        <v>11155</v>
      </c>
      <c r="M2609" s="1260" t="s">
        <v>2527</v>
      </c>
      <c r="N2609" s="1260" t="s">
        <v>25516</v>
      </c>
      <c r="O2609" s="1260" t="s">
        <v>25514</v>
      </c>
      <c r="P2609" s="1260" t="s">
        <v>25517</v>
      </c>
      <c r="Q2609" s="1260" t="s">
        <v>25518</v>
      </c>
      <c r="R2609" s="1260" t="s">
        <v>25519</v>
      </c>
      <c r="S2609" s="1259">
        <v>1</v>
      </c>
      <c r="T2609" s="1260" t="s">
        <v>25520</v>
      </c>
      <c r="U2609" s="1260" t="s">
        <v>11158</v>
      </c>
      <c r="V2609" s="1260" t="s">
        <v>11321</v>
      </c>
      <c r="W2609" s="1259">
        <v>0</v>
      </c>
      <c r="X2609" s="1259">
        <v>1007</v>
      </c>
      <c r="Y2609" s="1259">
        <v>0</v>
      </c>
    </row>
    <row r="2610" spans="1:25">
      <c r="A2610" s="1350">
        <v>11201002523</v>
      </c>
      <c r="B2610" s="1260"/>
      <c r="C2610" s="1260" t="s">
        <v>25521</v>
      </c>
      <c r="D2610" s="1260" t="s">
        <v>25522</v>
      </c>
      <c r="E2610" s="1260" t="s">
        <v>11190</v>
      </c>
      <c r="F2610" s="1260" t="s">
        <v>11440</v>
      </c>
      <c r="G2610" s="1260" t="s">
        <v>25523</v>
      </c>
      <c r="H2610" s="1260" t="s">
        <v>11153</v>
      </c>
      <c r="I2610" s="1260" t="s">
        <v>11177</v>
      </c>
      <c r="J2610" s="1259">
        <v>7430266</v>
      </c>
      <c r="K2610" s="1260" t="s">
        <v>11221</v>
      </c>
      <c r="L2610" s="1260" t="s">
        <v>11155</v>
      </c>
      <c r="M2610" s="1260" t="s">
        <v>1689</v>
      </c>
      <c r="N2610" s="1260" t="s">
        <v>25524</v>
      </c>
      <c r="O2610" s="1260" t="s">
        <v>25522</v>
      </c>
      <c r="P2610" s="1260"/>
      <c r="Q2610" s="1260" t="s">
        <v>11411</v>
      </c>
      <c r="R2610" s="1260" t="s">
        <v>25525</v>
      </c>
      <c r="S2610" s="1259">
        <v>1</v>
      </c>
      <c r="T2610" s="1260"/>
      <c r="U2610" s="1260" t="s">
        <v>11256</v>
      </c>
      <c r="V2610" s="1260" t="s">
        <v>24482</v>
      </c>
      <c r="W2610" s="1259">
        <v>0</v>
      </c>
      <c r="X2610" s="1259">
        <v>1007</v>
      </c>
      <c r="Y2610" s="1259">
        <v>0</v>
      </c>
    </row>
    <row r="2611" spans="1:25">
      <c r="A2611" s="1350">
        <v>11201002522</v>
      </c>
      <c r="B2611" s="1260"/>
      <c r="C2611" s="1260" t="s">
        <v>25526</v>
      </c>
      <c r="D2611" s="1260" t="s">
        <v>25527</v>
      </c>
      <c r="E2611" s="1260" t="s">
        <v>11190</v>
      </c>
      <c r="F2611" s="1260" t="s">
        <v>12864</v>
      </c>
      <c r="G2611" s="1260" t="s">
        <v>25528</v>
      </c>
      <c r="H2611" s="1260" t="s">
        <v>11153</v>
      </c>
      <c r="I2611" s="1260" t="s">
        <v>11164</v>
      </c>
      <c r="J2611" s="1259">
        <v>7430265</v>
      </c>
      <c r="K2611" s="1260" t="s">
        <v>11221</v>
      </c>
      <c r="L2611" s="1260" t="s">
        <v>11155</v>
      </c>
      <c r="M2611" s="1260" t="s">
        <v>1380</v>
      </c>
      <c r="N2611" s="1260" t="s">
        <v>25529</v>
      </c>
      <c r="O2611" s="1260" t="s">
        <v>25527</v>
      </c>
      <c r="P2611" s="1260" t="s">
        <v>25530</v>
      </c>
      <c r="Q2611" s="1260" t="s">
        <v>12515</v>
      </c>
      <c r="R2611" s="1259">
        <v>8681199</v>
      </c>
      <c r="S2611" s="1259">
        <v>1</v>
      </c>
      <c r="T2611" s="1260"/>
      <c r="U2611" s="1260" t="s">
        <v>11231</v>
      </c>
      <c r="V2611" s="1260" t="s">
        <v>11281</v>
      </c>
      <c r="W2611" s="1259">
        <v>0</v>
      </c>
      <c r="X2611" s="1259">
        <v>1007</v>
      </c>
      <c r="Y2611" s="1259">
        <v>0</v>
      </c>
    </row>
    <row r="2612" spans="1:25">
      <c r="A2612" s="1350">
        <v>11201002521</v>
      </c>
      <c r="B2612" s="1260"/>
      <c r="C2612" s="1260" t="s">
        <v>25531</v>
      </c>
      <c r="D2612" s="1260" t="s">
        <v>25532</v>
      </c>
      <c r="E2612" s="1260" t="s">
        <v>12348</v>
      </c>
      <c r="F2612" s="1260" t="s">
        <v>25533</v>
      </c>
      <c r="G2612" s="1260" t="s">
        <v>25534</v>
      </c>
      <c r="H2612" s="1260" t="s">
        <v>11153</v>
      </c>
      <c r="I2612" s="1260" t="s">
        <v>11164</v>
      </c>
      <c r="J2612" s="1259">
        <v>7430264</v>
      </c>
      <c r="K2612" s="1260" t="s">
        <v>11221</v>
      </c>
      <c r="L2612" s="1260" t="s">
        <v>11155</v>
      </c>
      <c r="M2612" s="1260" t="s">
        <v>2482</v>
      </c>
      <c r="N2612" s="1260" t="s">
        <v>25535</v>
      </c>
      <c r="O2612" s="1260" t="s">
        <v>25532</v>
      </c>
      <c r="P2612" s="1260"/>
      <c r="Q2612" s="1260" t="s">
        <v>11596</v>
      </c>
      <c r="R2612" s="1259">
        <v>8337955</v>
      </c>
      <c r="S2612" s="1259">
        <v>1</v>
      </c>
      <c r="T2612" s="1260"/>
      <c r="U2612" s="1260" t="s">
        <v>12320</v>
      </c>
      <c r="V2612" s="1260" t="s">
        <v>17260</v>
      </c>
      <c r="W2612" s="1259">
        <v>0</v>
      </c>
      <c r="X2612" s="1259">
        <v>1007</v>
      </c>
      <c r="Y2612" s="1259">
        <v>0</v>
      </c>
    </row>
    <row r="2613" spans="1:25">
      <c r="A2613" s="1350">
        <v>11201002520</v>
      </c>
      <c r="B2613" s="1260"/>
      <c r="C2613" s="1260" t="s">
        <v>25536</v>
      </c>
      <c r="D2613" s="1260" t="s">
        <v>25537</v>
      </c>
      <c r="E2613" s="1260" t="s">
        <v>11190</v>
      </c>
      <c r="F2613" s="1260" t="s">
        <v>25508</v>
      </c>
      <c r="G2613" s="1260" t="s">
        <v>25538</v>
      </c>
      <c r="H2613" s="1260" t="s">
        <v>11153</v>
      </c>
      <c r="I2613" s="1260" t="s">
        <v>10976</v>
      </c>
      <c r="J2613" s="1259">
        <v>7430263</v>
      </c>
      <c r="K2613" s="1260" t="s">
        <v>11375</v>
      </c>
      <c r="L2613" s="1260" t="s">
        <v>11155</v>
      </c>
      <c r="M2613" s="1260" t="s">
        <v>1949</v>
      </c>
      <c r="N2613" s="1260" t="s">
        <v>25539</v>
      </c>
      <c r="O2613" s="1260" t="s">
        <v>25537</v>
      </c>
      <c r="P2613" s="1260" t="s">
        <v>25540</v>
      </c>
      <c r="Q2613" s="1260"/>
      <c r="R2613" s="1260" t="s">
        <v>25540</v>
      </c>
      <c r="S2613" s="1259">
        <v>1</v>
      </c>
      <c r="T2613" s="1260"/>
      <c r="U2613" s="1260" t="s">
        <v>11396</v>
      </c>
      <c r="V2613" s="1260" t="s">
        <v>11988</v>
      </c>
      <c r="W2613" s="1259">
        <v>0</v>
      </c>
      <c r="X2613" s="1259">
        <v>1008</v>
      </c>
      <c r="Y2613" s="1259">
        <v>0</v>
      </c>
    </row>
    <row r="2614" spans="1:25">
      <c r="A2614" s="1350">
        <v>11201002519</v>
      </c>
      <c r="B2614" s="1260"/>
      <c r="C2614" s="1260" t="s">
        <v>25541</v>
      </c>
      <c r="D2614" s="1260" t="s">
        <v>25542</v>
      </c>
      <c r="E2614" s="1260" t="s">
        <v>11509</v>
      </c>
      <c r="F2614" s="1260" t="s">
        <v>16856</v>
      </c>
      <c r="G2614" s="1260" t="s">
        <v>25543</v>
      </c>
      <c r="H2614" s="1260" t="s">
        <v>11153</v>
      </c>
      <c r="I2614" s="1260" t="s">
        <v>10976</v>
      </c>
      <c r="J2614" s="1259">
        <v>7430262</v>
      </c>
      <c r="K2614" s="1260" t="s">
        <v>11221</v>
      </c>
      <c r="L2614" s="1260" t="s">
        <v>11155</v>
      </c>
      <c r="M2614" s="1260" t="s">
        <v>11092</v>
      </c>
      <c r="N2614" s="1260" t="s">
        <v>25544</v>
      </c>
      <c r="O2614" s="1260" t="s">
        <v>25542</v>
      </c>
      <c r="P2614" s="1260" t="s">
        <v>25545</v>
      </c>
      <c r="Q2614" s="1260"/>
      <c r="R2614" s="1260" t="s">
        <v>11157</v>
      </c>
      <c r="S2614" s="1259">
        <v>1</v>
      </c>
      <c r="T2614" s="1260"/>
      <c r="U2614" s="1260" t="s">
        <v>11158</v>
      </c>
      <c r="V2614" s="1260" t="s">
        <v>11159</v>
      </c>
      <c r="W2614" s="1259">
        <v>0</v>
      </c>
      <c r="X2614" s="1259">
        <v>1007</v>
      </c>
      <c r="Y2614" s="1259">
        <v>0</v>
      </c>
    </row>
    <row r="2615" spans="1:25">
      <c r="A2615" s="1350">
        <v>11201002518</v>
      </c>
      <c r="B2615" s="1260"/>
      <c r="C2615" s="1260" t="s">
        <v>25546</v>
      </c>
      <c r="D2615" s="1260" t="s">
        <v>25547</v>
      </c>
      <c r="E2615" s="1260" t="s">
        <v>11151</v>
      </c>
      <c r="F2615" s="1260" t="s">
        <v>25548</v>
      </c>
      <c r="G2615" s="1260" t="s">
        <v>25549</v>
      </c>
      <c r="H2615" s="1260" t="s">
        <v>11153</v>
      </c>
      <c r="I2615" s="1260" t="s">
        <v>10976</v>
      </c>
      <c r="J2615" s="1259">
        <v>7430261</v>
      </c>
      <c r="K2615" s="1260" t="s">
        <v>11375</v>
      </c>
      <c r="L2615" s="1260" t="s">
        <v>11155</v>
      </c>
      <c r="M2615" s="1260" t="s">
        <v>1948</v>
      </c>
      <c r="N2615" s="1260" t="s">
        <v>25550</v>
      </c>
      <c r="O2615" s="1260" t="s">
        <v>25547</v>
      </c>
      <c r="P2615" s="1260" t="s">
        <v>25551</v>
      </c>
      <c r="Q2615" s="1260"/>
      <c r="R2615" s="1260" t="s">
        <v>25552</v>
      </c>
      <c r="S2615" s="1259">
        <v>1</v>
      </c>
      <c r="T2615" s="1260"/>
      <c r="U2615" s="1260" t="s">
        <v>11396</v>
      </c>
      <c r="V2615" s="1260" t="s">
        <v>11645</v>
      </c>
      <c r="W2615" s="1259">
        <v>0</v>
      </c>
      <c r="X2615" s="1259">
        <v>1008</v>
      </c>
      <c r="Y2615" s="1259">
        <v>0</v>
      </c>
    </row>
    <row r="2616" spans="1:25">
      <c r="A2616" s="1350">
        <v>11201002517</v>
      </c>
      <c r="B2616" s="1260"/>
      <c r="C2616" s="1260" t="s">
        <v>25553</v>
      </c>
      <c r="D2616" s="1260" t="s">
        <v>25554</v>
      </c>
      <c r="E2616" s="1260" t="s">
        <v>11251</v>
      </c>
      <c r="F2616" s="1260" t="s">
        <v>25548</v>
      </c>
      <c r="G2616" s="1260" t="s">
        <v>25555</v>
      </c>
      <c r="H2616" s="1260" t="s">
        <v>11153</v>
      </c>
      <c r="I2616" s="1260" t="s">
        <v>10976</v>
      </c>
      <c r="J2616" s="1259">
        <v>7430260</v>
      </c>
      <c r="K2616" s="1260" t="s">
        <v>11221</v>
      </c>
      <c r="L2616" s="1260" t="s">
        <v>11155</v>
      </c>
      <c r="M2616" s="1260" t="s">
        <v>1982</v>
      </c>
      <c r="N2616" s="1260" t="s">
        <v>25556</v>
      </c>
      <c r="O2616" s="1260" t="s">
        <v>25554</v>
      </c>
      <c r="P2616" s="1260"/>
      <c r="Q2616" s="1260" t="s">
        <v>17232</v>
      </c>
      <c r="R2616" s="1260" t="s">
        <v>25557</v>
      </c>
      <c r="S2616" s="1259">
        <v>1</v>
      </c>
      <c r="T2616" s="1260"/>
      <c r="U2616" s="1260" t="s">
        <v>11158</v>
      </c>
      <c r="V2616" s="1260" t="s">
        <v>16258</v>
      </c>
      <c r="W2616" s="1259">
        <v>0</v>
      </c>
      <c r="X2616" s="1259">
        <v>1007</v>
      </c>
      <c r="Y2616" s="1259">
        <v>0</v>
      </c>
    </row>
    <row r="2617" spans="1:25">
      <c r="A2617" s="1350">
        <v>11201002516</v>
      </c>
      <c r="B2617" s="1260"/>
      <c r="C2617" s="1260" t="s">
        <v>25558</v>
      </c>
      <c r="D2617" s="1260" t="s">
        <v>25559</v>
      </c>
      <c r="E2617" s="1260" t="s">
        <v>11190</v>
      </c>
      <c r="F2617" s="1260" t="s">
        <v>12759</v>
      </c>
      <c r="G2617" s="1260" t="s">
        <v>25560</v>
      </c>
      <c r="H2617" s="1260" t="s">
        <v>11153</v>
      </c>
      <c r="I2617" s="1260" t="s">
        <v>10976</v>
      </c>
      <c r="J2617" s="1259">
        <v>7430259</v>
      </c>
      <c r="K2617" s="1260" t="s">
        <v>11375</v>
      </c>
      <c r="L2617" s="1260" t="s">
        <v>11155</v>
      </c>
      <c r="M2617" s="1260" t="s">
        <v>2534</v>
      </c>
      <c r="N2617" s="1260" t="s">
        <v>16243</v>
      </c>
      <c r="O2617" s="1260" t="s">
        <v>25559</v>
      </c>
      <c r="P2617" s="1260" t="s">
        <v>25561</v>
      </c>
      <c r="Q2617" s="1260"/>
      <c r="R2617" s="1260" t="s">
        <v>25562</v>
      </c>
      <c r="S2617" s="1259">
        <v>1</v>
      </c>
      <c r="T2617" s="1260"/>
      <c r="U2617" s="1260" t="s">
        <v>11231</v>
      </c>
      <c r="V2617" s="1260" t="s">
        <v>11307</v>
      </c>
      <c r="W2617" s="1259">
        <v>0</v>
      </c>
      <c r="X2617" s="1259">
        <v>1008</v>
      </c>
      <c r="Y2617" s="1259">
        <v>0</v>
      </c>
    </row>
    <row r="2618" spans="1:25">
      <c r="A2618" s="1350">
        <v>11201002515</v>
      </c>
      <c r="B2618" s="1260"/>
      <c r="C2618" s="1260" t="s">
        <v>25563</v>
      </c>
      <c r="D2618" s="1260" t="s">
        <v>25564</v>
      </c>
      <c r="E2618" s="1260" t="s">
        <v>11190</v>
      </c>
      <c r="F2618" s="1260" t="s">
        <v>12759</v>
      </c>
      <c r="G2618" s="1260" t="s">
        <v>25565</v>
      </c>
      <c r="H2618" s="1260" t="s">
        <v>11153</v>
      </c>
      <c r="I2618" s="1260" t="s">
        <v>10976</v>
      </c>
      <c r="J2618" s="1259">
        <v>7430258</v>
      </c>
      <c r="K2618" s="1260" t="s">
        <v>11221</v>
      </c>
      <c r="L2618" s="1260" t="s">
        <v>11155</v>
      </c>
      <c r="M2618" s="1260" t="s">
        <v>2529</v>
      </c>
      <c r="N2618" s="1260" t="s">
        <v>25566</v>
      </c>
      <c r="O2618" s="1260" t="s">
        <v>25564</v>
      </c>
      <c r="P2618" s="1260"/>
      <c r="Q2618" s="1260" t="s">
        <v>25567</v>
      </c>
      <c r="R2618" s="1260" t="s">
        <v>25568</v>
      </c>
      <c r="S2618" s="1259">
        <v>1</v>
      </c>
      <c r="T2618" s="1260"/>
      <c r="U2618" s="1260" t="s">
        <v>11158</v>
      </c>
      <c r="V2618" s="1260" t="s">
        <v>13320</v>
      </c>
      <c r="W2618" s="1259">
        <v>0</v>
      </c>
      <c r="X2618" s="1259">
        <v>1007</v>
      </c>
      <c r="Y2618" s="1259">
        <v>0</v>
      </c>
    </row>
    <row r="2619" spans="1:25">
      <c r="A2619" s="1350">
        <v>11201002514</v>
      </c>
      <c r="B2619" s="1260"/>
      <c r="C2619" s="1260" t="s">
        <v>25569</v>
      </c>
      <c r="D2619" s="1260" t="s">
        <v>25570</v>
      </c>
      <c r="E2619" s="1260" t="s">
        <v>11175</v>
      </c>
      <c r="F2619" s="1260" t="s">
        <v>12759</v>
      </c>
      <c r="G2619" s="1260" t="s">
        <v>25571</v>
      </c>
      <c r="H2619" s="1260" t="s">
        <v>11153</v>
      </c>
      <c r="I2619" s="1260" t="s">
        <v>10976</v>
      </c>
      <c r="J2619" s="1259">
        <v>7430257</v>
      </c>
      <c r="K2619" s="1260" t="s">
        <v>11375</v>
      </c>
      <c r="L2619" s="1260" t="s">
        <v>11155</v>
      </c>
      <c r="M2619" s="1260" t="s">
        <v>2529</v>
      </c>
      <c r="N2619" s="1260" t="s">
        <v>25572</v>
      </c>
      <c r="O2619" s="1260" t="s">
        <v>25570</v>
      </c>
      <c r="P2619" s="1260" t="s">
        <v>25573</v>
      </c>
      <c r="Q2619" s="1260"/>
      <c r="R2619" s="1260"/>
      <c r="S2619" s="1259">
        <v>1</v>
      </c>
      <c r="T2619" s="1260"/>
      <c r="U2619" s="1260" t="s">
        <v>11231</v>
      </c>
      <c r="V2619" s="1260" t="s">
        <v>12126</v>
      </c>
      <c r="W2619" s="1259">
        <v>0</v>
      </c>
      <c r="X2619" s="1259">
        <v>1008</v>
      </c>
      <c r="Y2619" s="1259">
        <v>0</v>
      </c>
    </row>
    <row r="2620" spans="1:25">
      <c r="A2620" s="1350">
        <v>11201002513</v>
      </c>
      <c r="B2620" s="1260"/>
      <c r="C2620" s="1260" t="s">
        <v>25574</v>
      </c>
      <c r="D2620" s="1260" t="s">
        <v>24936</v>
      </c>
      <c r="E2620" s="1260" t="s">
        <v>11175</v>
      </c>
      <c r="F2620" s="1260" t="s">
        <v>16856</v>
      </c>
      <c r="G2620" s="1260" t="s">
        <v>25575</v>
      </c>
      <c r="H2620" s="1260" t="s">
        <v>11153</v>
      </c>
      <c r="I2620" s="1260" t="s">
        <v>10976</v>
      </c>
      <c r="J2620" s="1259">
        <v>7430256</v>
      </c>
      <c r="K2620" s="1260" t="s">
        <v>11221</v>
      </c>
      <c r="L2620" s="1260" t="s">
        <v>11155</v>
      </c>
      <c r="M2620" s="1260" t="s">
        <v>768</v>
      </c>
      <c r="N2620" s="1260" t="s">
        <v>24938</v>
      </c>
      <c r="O2620" s="1260" t="s">
        <v>24936</v>
      </c>
      <c r="P2620" s="1260" t="s">
        <v>24939</v>
      </c>
      <c r="Q2620" s="1260"/>
      <c r="R2620" s="1260"/>
      <c r="S2620" s="1259">
        <v>1</v>
      </c>
      <c r="T2620" s="1260"/>
      <c r="U2620" s="1260" t="s">
        <v>11158</v>
      </c>
      <c r="V2620" s="1260" t="s">
        <v>11216</v>
      </c>
      <c r="W2620" s="1259">
        <v>0</v>
      </c>
      <c r="X2620" s="1259">
        <v>1007</v>
      </c>
      <c r="Y2620" s="1259">
        <v>0</v>
      </c>
    </row>
    <row r="2621" spans="1:25">
      <c r="A2621" s="1350">
        <v>11201002512</v>
      </c>
      <c r="B2621" s="1260"/>
      <c r="C2621" s="1260" t="s">
        <v>25576</v>
      </c>
      <c r="D2621" s="1260" t="s">
        <v>25577</v>
      </c>
      <c r="E2621" s="1260" t="s">
        <v>11151</v>
      </c>
      <c r="F2621" s="1260" t="s">
        <v>16856</v>
      </c>
      <c r="G2621" s="1260" t="s">
        <v>25578</v>
      </c>
      <c r="H2621" s="1260" t="s">
        <v>11153</v>
      </c>
      <c r="I2621" s="1260" t="s">
        <v>10976</v>
      </c>
      <c r="J2621" s="1259">
        <v>7430255</v>
      </c>
      <c r="K2621" s="1260" t="s">
        <v>11375</v>
      </c>
      <c r="L2621" s="1260" t="s">
        <v>11155</v>
      </c>
      <c r="M2621" s="1260" t="s">
        <v>2527</v>
      </c>
      <c r="N2621" s="1260" t="s">
        <v>16270</v>
      </c>
      <c r="O2621" s="1260" t="s">
        <v>25577</v>
      </c>
      <c r="P2621" s="1260" t="s">
        <v>25579</v>
      </c>
      <c r="Q2621" s="1260"/>
      <c r="R2621" s="1260"/>
      <c r="S2621" s="1259">
        <v>1</v>
      </c>
      <c r="T2621" s="1260"/>
      <c r="U2621" s="1260" t="s">
        <v>11158</v>
      </c>
      <c r="V2621" s="1260" t="s">
        <v>11321</v>
      </c>
      <c r="W2621" s="1259">
        <v>0</v>
      </c>
      <c r="X2621" s="1259">
        <v>1008</v>
      </c>
      <c r="Y2621" s="1259">
        <v>0</v>
      </c>
    </row>
    <row r="2622" spans="1:25">
      <c r="A2622" s="1350">
        <v>11201002511</v>
      </c>
      <c r="B2622" s="1260" t="s">
        <v>25580</v>
      </c>
      <c r="C2622" s="1260" t="s">
        <v>25581</v>
      </c>
      <c r="D2622" s="1260" t="s">
        <v>25582</v>
      </c>
      <c r="E2622" s="1260" t="s">
        <v>11560</v>
      </c>
      <c r="F2622" s="1260" t="s">
        <v>16856</v>
      </c>
      <c r="G2622" s="1260" t="s">
        <v>25583</v>
      </c>
      <c r="H2622" s="1260" t="s">
        <v>11153</v>
      </c>
      <c r="I2622" s="1260" t="s">
        <v>10976</v>
      </c>
      <c r="J2622" s="1259">
        <v>7430254</v>
      </c>
      <c r="K2622" s="1260" t="s">
        <v>11221</v>
      </c>
      <c r="L2622" s="1260" t="s">
        <v>11155</v>
      </c>
      <c r="M2622" s="1260" t="s">
        <v>2535</v>
      </c>
      <c r="N2622" s="1260" t="s">
        <v>25584</v>
      </c>
      <c r="O2622" s="1260" t="s">
        <v>25582</v>
      </c>
      <c r="P2622" s="1260"/>
      <c r="Q2622" s="1260" t="s">
        <v>25585</v>
      </c>
      <c r="R2622" s="1260" t="s">
        <v>25586</v>
      </c>
      <c r="S2622" s="1259">
        <v>1</v>
      </c>
      <c r="T2622" s="1260" t="s">
        <v>25587</v>
      </c>
      <c r="U2622" s="1260" t="s">
        <v>11158</v>
      </c>
      <c r="V2622" s="1260" t="s">
        <v>12716</v>
      </c>
      <c r="W2622" s="1259">
        <v>0</v>
      </c>
      <c r="X2622" s="1259">
        <v>1007</v>
      </c>
      <c r="Y2622" s="1259">
        <v>0</v>
      </c>
    </row>
    <row r="2623" spans="1:25">
      <c r="A2623" s="1350">
        <v>11201002510</v>
      </c>
      <c r="B2623" s="1260"/>
      <c r="C2623" s="1260" t="s">
        <v>25588</v>
      </c>
      <c r="D2623" s="1260" t="s">
        <v>25589</v>
      </c>
      <c r="E2623" s="1260" t="s">
        <v>11560</v>
      </c>
      <c r="F2623" s="1260" t="s">
        <v>11440</v>
      </c>
      <c r="G2623" s="1260" t="s">
        <v>25590</v>
      </c>
      <c r="H2623" s="1260" t="s">
        <v>11153</v>
      </c>
      <c r="I2623" s="1260" t="s">
        <v>11177</v>
      </c>
      <c r="J2623" s="1259">
        <v>7430253</v>
      </c>
      <c r="K2623" s="1260" t="s">
        <v>11221</v>
      </c>
      <c r="L2623" s="1260" t="s">
        <v>11155</v>
      </c>
      <c r="M2623" s="1260" t="s">
        <v>262</v>
      </c>
      <c r="N2623" s="1260"/>
      <c r="O2623" s="1260" t="s">
        <v>25589</v>
      </c>
      <c r="P2623" s="1260"/>
      <c r="Q2623" s="1260" t="s">
        <v>25591</v>
      </c>
      <c r="R2623" s="1260" t="s">
        <v>25592</v>
      </c>
      <c r="S2623" s="1259">
        <v>1</v>
      </c>
      <c r="T2623" s="1260"/>
      <c r="U2623" s="1260"/>
      <c r="V2623" s="1260"/>
      <c r="W2623" s="1259">
        <v>0</v>
      </c>
      <c r="X2623" s="1259">
        <v>1007</v>
      </c>
      <c r="Y2623" s="1259">
        <v>0</v>
      </c>
    </row>
    <row r="2624" spans="1:25">
      <c r="A2624" s="1350">
        <v>11201002509</v>
      </c>
      <c r="B2624" s="1260"/>
      <c r="C2624" s="1260" t="s">
        <v>25593</v>
      </c>
      <c r="D2624" s="1260" t="s">
        <v>25594</v>
      </c>
      <c r="E2624" s="1260" t="s">
        <v>12267</v>
      </c>
      <c r="F2624" s="1260" t="s">
        <v>13410</v>
      </c>
      <c r="G2624" s="1260" t="s">
        <v>25595</v>
      </c>
      <c r="H2624" s="1260" t="s">
        <v>11153</v>
      </c>
      <c r="I2624" s="1260" t="s">
        <v>10976</v>
      </c>
      <c r="J2624" s="1259">
        <v>7430252</v>
      </c>
      <c r="K2624" s="1260" t="s">
        <v>11221</v>
      </c>
      <c r="L2624" s="1260" t="s">
        <v>11155</v>
      </c>
      <c r="M2624" s="1260" t="s">
        <v>262</v>
      </c>
      <c r="N2624" s="1260"/>
      <c r="O2624" s="1260" t="s">
        <v>25594</v>
      </c>
      <c r="P2624" s="1260" t="s">
        <v>25596</v>
      </c>
      <c r="Q2624" s="1260"/>
      <c r="R2624" s="1260"/>
      <c r="S2624" s="1259">
        <v>1</v>
      </c>
      <c r="T2624" s="1260"/>
      <c r="U2624" s="1260"/>
      <c r="V2624" s="1260"/>
      <c r="W2624" s="1259">
        <v>0</v>
      </c>
      <c r="X2624" s="1259">
        <v>1007</v>
      </c>
      <c r="Y2624" s="1259">
        <v>0</v>
      </c>
    </row>
    <row r="2625" spans="1:25">
      <c r="A2625" s="1350">
        <v>11201002508</v>
      </c>
      <c r="B2625" s="1260"/>
      <c r="C2625" s="1260" t="s">
        <v>25597</v>
      </c>
      <c r="D2625" s="1260" t="s">
        <v>25598</v>
      </c>
      <c r="E2625" s="1260" t="s">
        <v>25599</v>
      </c>
      <c r="F2625" s="1260" t="s">
        <v>13410</v>
      </c>
      <c r="G2625" s="1260" t="s">
        <v>25600</v>
      </c>
      <c r="H2625" s="1260" t="s">
        <v>11153</v>
      </c>
      <c r="I2625" s="1260" t="s">
        <v>10976</v>
      </c>
      <c r="J2625" s="1259">
        <v>7430251</v>
      </c>
      <c r="K2625" s="1260" t="s">
        <v>11221</v>
      </c>
      <c r="L2625" s="1260" t="s">
        <v>11155</v>
      </c>
      <c r="M2625" s="1260" t="s">
        <v>2295</v>
      </c>
      <c r="N2625" s="1260" t="s">
        <v>25601</v>
      </c>
      <c r="O2625" s="1260" t="s">
        <v>25598</v>
      </c>
      <c r="P2625" s="1260" t="s">
        <v>25602</v>
      </c>
      <c r="Q2625" s="1260"/>
      <c r="R2625" s="1260"/>
      <c r="S2625" s="1259">
        <v>1</v>
      </c>
      <c r="T2625" s="1260" t="s">
        <v>25603</v>
      </c>
      <c r="U2625" s="1260" t="s">
        <v>12408</v>
      </c>
      <c r="V2625" s="1260" t="s">
        <v>18519</v>
      </c>
      <c r="W2625" s="1259">
        <v>0</v>
      </c>
      <c r="X2625" s="1259">
        <v>1007</v>
      </c>
      <c r="Y2625" s="1259">
        <v>0</v>
      </c>
    </row>
    <row r="2626" spans="1:25">
      <c r="A2626" s="1350">
        <v>11201002506</v>
      </c>
      <c r="B2626" s="1260"/>
      <c r="C2626" s="1260" t="s">
        <v>25604</v>
      </c>
      <c r="D2626" s="1260" t="s">
        <v>25577</v>
      </c>
      <c r="E2626" s="1260" t="s">
        <v>11668</v>
      </c>
      <c r="F2626" s="1260" t="s">
        <v>16856</v>
      </c>
      <c r="G2626" s="1260" t="s">
        <v>25605</v>
      </c>
      <c r="H2626" s="1260" t="s">
        <v>11153</v>
      </c>
      <c r="I2626" s="1260" t="s">
        <v>10976</v>
      </c>
      <c r="J2626" s="1259">
        <v>7430249</v>
      </c>
      <c r="K2626" s="1260" t="s">
        <v>11221</v>
      </c>
      <c r="L2626" s="1260" t="s">
        <v>11155</v>
      </c>
      <c r="M2626" s="1260" t="s">
        <v>2527</v>
      </c>
      <c r="N2626" s="1260" t="s">
        <v>16270</v>
      </c>
      <c r="O2626" s="1260" t="s">
        <v>25577</v>
      </c>
      <c r="P2626" s="1260" t="s">
        <v>25579</v>
      </c>
      <c r="Q2626" s="1260"/>
      <c r="R2626" s="1260"/>
      <c r="S2626" s="1259">
        <v>1</v>
      </c>
      <c r="T2626" s="1260"/>
      <c r="U2626" s="1260" t="s">
        <v>11158</v>
      </c>
      <c r="V2626" s="1260" t="s">
        <v>11321</v>
      </c>
      <c r="W2626" s="1259">
        <v>0</v>
      </c>
      <c r="X2626" s="1259">
        <v>1007</v>
      </c>
      <c r="Y2626" s="1259">
        <v>0</v>
      </c>
    </row>
    <row r="2627" spans="1:25">
      <c r="A2627" s="1350">
        <v>11201002505</v>
      </c>
      <c r="B2627" s="1260" t="s">
        <v>25606</v>
      </c>
      <c r="C2627" s="1260" t="s">
        <v>25607</v>
      </c>
      <c r="D2627" s="1260" t="s">
        <v>25608</v>
      </c>
      <c r="E2627" s="1260" t="s">
        <v>11311</v>
      </c>
      <c r="F2627" s="1260" t="s">
        <v>11440</v>
      </c>
      <c r="G2627" s="1260" t="s">
        <v>25609</v>
      </c>
      <c r="H2627" s="1260" t="s">
        <v>11153</v>
      </c>
      <c r="I2627" s="1260" t="s">
        <v>11177</v>
      </c>
      <c r="J2627" s="1259">
        <v>7430248</v>
      </c>
      <c r="K2627" s="1260" t="s">
        <v>11221</v>
      </c>
      <c r="L2627" s="1260" t="s">
        <v>11155</v>
      </c>
      <c r="M2627" s="1260" t="s">
        <v>2576</v>
      </c>
      <c r="N2627" s="1260" t="s">
        <v>25610</v>
      </c>
      <c r="O2627" s="1260" t="s">
        <v>25608</v>
      </c>
      <c r="P2627" s="1260" t="s">
        <v>25611</v>
      </c>
      <c r="Q2627" s="1260" t="s">
        <v>12921</v>
      </c>
      <c r="R2627" s="1260" t="s">
        <v>25611</v>
      </c>
      <c r="S2627" s="1259">
        <v>1</v>
      </c>
      <c r="T2627" s="1260" t="s">
        <v>25612</v>
      </c>
      <c r="U2627" s="1260" t="s">
        <v>11751</v>
      </c>
      <c r="V2627" s="1260" t="s">
        <v>12923</v>
      </c>
      <c r="W2627" s="1259">
        <v>0</v>
      </c>
      <c r="X2627" s="1259">
        <v>1007</v>
      </c>
      <c r="Y2627" s="1259">
        <v>0</v>
      </c>
    </row>
    <row r="2628" spans="1:25">
      <c r="A2628" s="1350">
        <v>11201002504</v>
      </c>
      <c r="B2628" s="1260" t="s">
        <v>25613</v>
      </c>
      <c r="C2628" s="1260" t="s">
        <v>25614</v>
      </c>
      <c r="D2628" s="1260" t="s">
        <v>25615</v>
      </c>
      <c r="E2628" s="1260" t="s">
        <v>25616</v>
      </c>
      <c r="F2628" s="1260" t="s">
        <v>25617</v>
      </c>
      <c r="G2628" s="1260" t="s">
        <v>25618</v>
      </c>
      <c r="H2628" s="1260" t="s">
        <v>11153</v>
      </c>
      <c r="I2628" s="1260" t="s">
        <v>11243</v>
      </c>
      <c r="J2628" s="1259">
        <v>7430247</v>
      </c>
      <c r="K2628" s="1260" t="s">
        <v>11221</v>
      </c>
      <c r="L2628" s="1260" t="s">
        <v>11155</v>
      </c>
      <c r="M2628" s="1260" t="s">
        <v>2489</v>
      </c>
      <c r="N2628" s="1260" t="s">
        <v>25619</v>
      </c>
      <c r="O2628" s="1260" t="s">
        <v>25615</v>
      </c>
      <c r="P2628" s="1260" t="s">
        <v>25620</v>
      </c>
      <c r="Q2628" s="1260" t="s">
        <v>15100</v>
      </c>
      <c r="R2628" s="1260" t="s">
        <v>25621</v>
      </c>
      <c r="S2628" s="1259">
        <v>1</v>
      </c>
      <c r="T2628" s="1260" t="s">
        <v>25622</v>
      </c>
      <c r="U2628" s="1260" t="s">
        <v>11247</v>
      </c>
      <c r="V2628" s="1260" t="s">
        <v>13151</v>
      </c>
      <c r="W2628" s="1259">
        <v>0</v>
      </c>
      <c r="X2628" s="1259">
        <v>1007</v>
      </c>
      <c r="Y2628" s="1259">
        <v>0</v>
      </c>
    </row>
    <row r="2629" spans="1:25">
      <c r="A2629" s="1350">
        <v>11201002503</v>
      </c>
      <c r="B2629" s="1260" t="s">
        <v>25623</v>
      </c>
      <c r="C2629" s="1260" t="s">
        <v>25624</v>
      </c>
      <c r="D2629" s="1260" t="s">
        <v>25625</v>
      </c>
      <c r="E2629" s="1260" t="s">
        <v>11175</v>
      </c>
      <c r="F2629" s="1260" t="s">
        <v>11440</v>
      </c>
      <c r="G2629" s="1260" t="s">
        <v>25626</v>
      </c>
      <c r="H2629" s="1260" t="s">
        <v>11153</v>
      </c>
      <c r="I2629" s="1260" t="s">
        <v>11177</v>
      </c>
      <c r="J2629" s="1259">
        <v>7430246</v>
      </c>
      <c r="K2629" s="1260" t="s">
        <v>11221</v>
      </c>
      <c r="L2629" s="1260" t="s">
        <v>11155</v>
      </c>
      <c r="M2629" s="1260" t="s">
        <v>2552</v>
      </c>
      <c r="N2629" s="1260" t="s">
        <v>25627</v>
      </c>
      <c r="O2629" s="1260" t="s">
        <v>25625</v>
      </c>
      <c r="P2629" s="1260" t="s">
        <v>25628</v>
      </c>
      <c r="Q2629" s="1260" t="s">
        <v>25629</v>
      </c>
      <c r="R2629" s="1260" t="s">
        <v>25630</v>
      </c>
      <c r="S2629" s="1259">
        <v>1</v>
      </c>
      <c r="T2629" s="1260" t="s">
        <v>25631</v>
      </c>
      <c r="U2629" s="1260" t="s">
        <v>11269</v>
      </c>
      <c r="V2629" s="1260" t="s">
        <v>13377</v>
      </c>
      <c r="W2629" s="1259">
        <v>0</v>
      </c>
      <c r="X2629" s="1259">
        <v>1007</v>
      </c>
      <c r="Y2629" s="1259">
        <v>0</v>
      </c>
    </row>
    <row r="2630" spans="1:25">
      <c r="A2630" s="1350">
        <v>11201002502</v>
      </c>
      <c r="B2630" s="1260"/>
      <c r="C2630" s="1260" t="s">
        <v>25632</v>
      </c>
      <c r="D2630" s="1260" t="s">
        <v>25633</v>
      </c>
      <c r="E2630" s="1260" t="s">
        <v>11190</v>
      </c>
      <c r="F2630" s="1260" t="s">
        <v>13410</v>
      </c>
      <c r="G2630" s="1260" t="s">
        <v>25634</v>
      </c>
      <c r="H2630" s="1260" t="s">
        <v>11153</v>
      </c>
      <c r="I2630" s="1260" t="s">
        <v>10976</v>
      </c>
      <c r="J2630" s="1259">
        <v>7430245</v>
      </c>
      <c r="K2630" s="1260" t="s">
        <v>11375</v>
      </c>
      <c r="L2630" s="1260" t="s">
        <v>11155</v>
      </c>
      <c r="M2630" s="1260" t="s">
        <v>1424</v>
      </c>
      <c r="N2630" s="1260" t="s">
        <v>25635</v>
      </c>
      <c r="O2630" s="1260" t="s">
        <v>25633</v>
      </c>
      <c r="P2630" s="1259">
        <v>8923097</v>
      </c>
      <c r="Q2630" s="1260"/>
      <c r="R2630" s="1260"/>
      <c r="S2630" s="1259">
        <v>1</v>
      </c>
      <c r="T2630" s="1260"/>
      <c r="U2630" s="1260" t="s">
        <v>12601</v>
      </c>
      <c r="V2630" s="1260" t="s">
        <v>13668</v>
      </c>
      <c r="W2630" s="1259">
        <v>0</v>
      </c>
      <c r="X2630" s="1259">
        <v>1008</v>
      </c>
      <c r="Y2630" s="1259">
        <v>0</v>
      </c>
    </row>
    <row r="2631" spans="1:25">
      <c r="A2631" s="1350">
        <v>11201002501</v>
      </c>
      <c r="B2631" s="1260"/>
      <c r="C2631" s="1260" t="s">
        <v>25636</v>
      </c>
      <c r="D2631" s="1260" t="s">
        <v>25637</v>
      </c>
      <c r="E2631" s="1260" t="s">
        <v>11509</v>
      </c>
      <c r="F2631" s="1260" t="s">
        <v>13410</v>
      </c>
      <c r="G2631" s="1260" t="s">
        <v>25638</v>
      </c>
      <c r="H2631" s="1260" t="s">
        <v>11153</v>
      </c>
      <c r="I2631" s="1260" t="s">
        <v>10976</v>
      </c>
      <c r="J2631" s="1259">
        <v>7430244</v>
      </c>
      <c r="K2631" s="1260" t="s">
        <v>11221</v>
      </c>
      <c r="L2631" s="1260" t="s">
        <v>11155</v>
      </c>
      <c r="M2631" s="1260" t="s">
        <v>1944</v>
      </c>
      <c r="N2631" s="1260" t="s">
        <v>25639</v>
      </c>
      <c r="O2631" s="1260" t="s">
        <v>25637</v>
      </c>
      <c r="P2631" s="1260" t="s">
        <v>25640</v>
      </c>
      <c r="Q2631" s="1260"/>
      <c r="R2631" s="1260"/>
      <c r="S2631" s="1259">
        <v>1</v>
      </c>
      <c r="T2631" s="1260"/>
      <c r="U2631" s="1260" t="s">
        <v>11158</v>
      </c>
      <c r="V2631" s="1260" t="s">
        <v>11723</v>
      </c>
      <c r="W2631" s="1259">
        <v>0</v>
      </c>
      <c r="X2631" s="1259">
        <v>1007</v>
      </c>
      <c r="Y2631" s="1259">
        <v>0</v>
      </c>
    </row>
    <row r="2632" spans="1:25">
      <c r="A2632" s="1350">
        <v>11201002500</v>
      </c>
      <c r="B2632" s="1260"/>
      <c r="C2632" s="1260" t="s">
        <v>25641</v>
      </c>
      <c r="D2632" s="1260" t="s">
        <v>25642</v>
      </c>
      <c r="E2632" s="1260" t="s">
        <v>25643</v>
      </c>
      <c r="F2632" s="1260" t="s">
        <v>25548</v>
      </c>
      <c r="G2632" s="1260" t="s">
        <v>25644</v>
      </c>
      <c r="H2632" s="1260" t="s">
        <v>11153</v>
      </c>
      <c r="I2632" s="1260" t="s">
        <v>10976</v>
      </c>
      <c r="J2632" s="1259">
        <v>7430243</v>
      </c>
      <c r="K2632" s="1260" t="s">
        <v>11221</v>
      </c>
      <c r="L2632" s="1260" t="s">
        <v>11155</v>
      </c>
      <c r="M2632" s="1260" t="s">
        <v>1984</v>
      </c>
      <c r="N2632" s="1260" t="s">
        <v>25645</v>
      </c>
      <c r="O2632" s="1260" t="s">
        <v>25642</v>
      </c>
      <c r="P2632" s="1260"/>
      <c r="Q2632" s="1260" t="s">
        <v>10976</v>
      </c>
      <c r="R2632" s="1259">
        <v>8952220</v>
      </c>
      <c r="S2632" s="1259">
        <v>1</v>
      </c>
      <c r="T2632" s="1260"/>
      <c r="U2632" s="1260" t="s">
        <v>11158</v>
      </c>
      <c r="V2632" s="1260" t="s">
        <v>12401</v>
      </c>
      <c r="W2632" s="1259">
        <v>0</v>
      </c>
      <c r="X2632" s="1259">
        <v>1007</v>
      </c>
      <c r="Y2632" s="1259">
        <v>0</v>
      </c>
    </row>
    <row r="2633" spans="1:25">
      <c r="A2633" s="1350">
        <v>11201002499</v>
      </c>
      <c r="B2633" s="1260" t="s">
        <v>25646</v>
      </c>
      <c r="C2633" s="1260" t="s">
        <v>25647</v>
      </c>
      <c r="D2633" s="1260" t="s">
        <v>24295</v>
      </c>
      <c r="E2633" s="1260" t="s">
        <v>13561</v>
      </c>
      <c r="F2633" s="1260" t="s">
        <v>11440</v>
      </c>
      <c r="G2633" s="1260" t="s">
        <v>25648</v>
      </c>
      <c r="H2633" s="1260" t="s">
        <v>11153</v>
      </c>
      <c r="I2633" s="1260" t="s">
        <v>11177</v>
      </c>
      <c r="J2633" s="1259">
        <v>7430242</v>
      </c>
      <c r="K2633" s="1260" t="s">
        <v>11221</v>
      </c>
      <c r="L2633" s="1260" t="s">
        <v>11155</v>
      </c>
      <c r="M2633" s="1260" t="s">
        <v>1640</v>
      </c>
      <c r="N2633" s="1260" t="s">
        <v>24297</v>
      </c>
      <c r="O2633" s="1260" t="s">
        <v>24295</v>
      </c>
      <c r="P2633" s="1260" t="s">
        <v>24299</v>
      </c>
      <c r="Q2633" s="1260" t="s">
        <v>11953</v>
      </c>
      <c r="R2633" s="1260" t="s">
        <v>25649</v>
      </c>
      <c r="S2633" s="1259">
        <v>1</v>
      </c>
      <c r="T2633" s="1260" t="s">
        <v>25650</v>
      </c>
      <c r="U2633" s="1260" t="s">
        <v>11158</v>
      </c>
      <c r="V2633" s="1260" t="s">
        <v>11263</v>
      </c>
      <c r="W2633" s="1259">
        <v>0</v>
      </c>
      <c r="X2633" s="1259">
        <v>1007</v>
      </c>
      <c r="Y2633" s="1259">
        <v>0</v>
      </c>
    </row>
    <row r="2634" spans="1:25">
      <c r="A2634" s="1350">
        <v>11201002498</v>
      </c>
      <c r="B2634" s="1260"/>
      <c r="C2634" s="1260" t="s">
        <v>25641</v>
      </c>
      <c r="D2634" s="1260" t="s">
        <v>25651</v>
      </c>
      <c r="E2634" s="1260" t="s">
        <v>11190</v>
      </c>
      <c r="F2634" s="1260" t="s">
        <v>16856</v>
      </c>
      <c r="G2634" s="1260" t="s">
        <v>25652</v>
      </c>
      <c r="H2634" s="1260" t="s">
        <v>11153</v>
      </c>
      <c r="I2634" s="1260" t="s">
        <v>10976</v>
      </c>
      <c r="J2634" s="1259">
        <v>7430241</v>
      </c>
      <c r="K2634" s="1260" t="s">
        <v>11375</v>
      </c>
      <c r="L2634" s="1260" t="s">
        <v>11155</v>
      </c>
      <c r="M2634" s="1260" t="s">
        <v>2533</v>
      </c>
      <c r="N2634" s="1260" t="s">
        <v>19423</v>
      </c>
      <c r="O2634" s="1260" t="s">
        <v>25651</v>
      </c>
      <c r="P2634" s="1260" t="s">
        <v>25653</v>
      </c>
      <c r="Q2634" s="1260"/>
      <c r="R2634" s="1260" t="s">
        <v>25654</v>
      </c>
      <c r="S2634" s="1259">
        <v>1</v>
      </c>
      <c r="T2634" s="1260"/>
      <c r="U2634" s="1260" t="s">
        <v>11158</v>
      </c>
      <c r="V2634" s="1260" t="s">
        <v>11762</v>
      </c>
      <c r="W2634" s="1259">
        <v>0</v>
      </c>
      <c r="X2634" s="1259">
        <v>1008</v>
      </c>
      <c r="Y2634" s="1259">
        <v>0</v>
      </c>
    </row>
    <row r="2635" spans="1:25">
      <c r="A2635" s="1350">
        <v>11201002497</v>
      </c>
      <c r="B2635" s="1260"/>
      <c r="C2635" s="1260" t="s">
        <v>25655</v>
      </c>
      <c r="D2635" s="1260" t="s">
        <v>25656</v>
      </c>
      <c r="E2635" s="1260" t="s">
        <v>25657</v>
      </c>
      <c r="F2635" s="1260" t="s">
        <v>16856</v>
      </c>
      <c r="G2635" s="1260" t="s">
        <v>25658</v>
      </c>
      <c r="H2635" s="1260" t="s">
        <v>11153</v>
      </c>
      <c r="I2635" s="1260" t="s">
        <v>10976</v>
      </c>
      <c r="J2635" s="1259">
        <v>7430240</v>
      </c>
      <c r="K2635" s="1260" t="s">
        <v>11221</v>
      </c>
      <c r="L2635" s="1260" t="s">
        <v>11155</v>
      </c>
      <c r="M2635" s="1260" t="s">
        <v>2278</v>
      </c>
      <c r="N2635" s="1260" t="s">
        <v>25659</v>
      </c>
      <c r="O2635" s="1260" t="s">
        <v>25656</v>
      </c>
      <c r="P2635" s="1260"/>
      <c r="Q2635" s="1260" t="s">
        <v>12515</v>
      </c>
      <c r="R2635" s="1260" t="s">
        <v>25660</v>
      </c>
      <c r="S2635" s="1259">
        <v>1</v>
      </c>
      <c r="T2635" s="1260"/>
      <c r="U2635" s="1260"/>
      <c r="V2635" s="1260"/>
      <c r="W2635" s="1259">
        <v>0</v>
      </c>
      <c r="X2635" s="1259">
        <v>1007</v>
      </c>
      <c r="Y2635" s="1259">
        <v>0</v>
      </c>
    </row>
    <row r="2636" spans="1:25">
      <c r="A2636" s="1350">
        <v>11201002496</v>
      </c>
      <c r="B2636" s="1260"/>
      <c r="C2636" s="1260" t="s">
        <v>25661</v>
      </c>
      <c r="D2636" s="1260" t="s">
        <v>25662</v>
      </c>
      <c r="E2636" s="1260" t="s">
        <v>11560</v>
      </c>
      <c r="F2636" s="1260" t="s">
        <v>12759</v>
      </c>
      <c r="G2636" s="1260" t="s">
        <v>25663</v>
      </c>
      <c r="H2636" s="1260" t="s">
        <v>11153</v>
      </c>
      <c r="I2636" s="1260" t="s">
        <v>10976</v>
      </c>
      <c r="J2636" s="1259">
        <v>7430239</v>
      </c>
      <c r="K2636" s="1260" t="s">
        <v>11221</v>
      </c>
      <c r="L2636" s="1260" t="s">
        <v>11155</v>
      </c>
      <c r="M2636" s="1260" t="s">
        <v>2026</v>
      </c>
      <c r="N2636" s="1260" t="s">
        <v>25664</v>
      </c>
      <c r="O2636" s="1260" t="s">
        <v>25662</v>
      </c>
      <c r="P2636" s="1260" t="s">
        <v>25665</v>
      </c>
      <c r="Q2636" s="1260"/>
      <c r="R2636" s="1260"/>
      <c r="S2636" s="1259">
        <v>1</v>
      </c>
      <c r="T2636" s="1260"/>
      <c r="U2636" s="1260" t="s">
        <v>11396</v>
      </c>
      <c r="V2636" s="1260" t="s">
        <v>13071</v>
      </c>
      <c r="W2636" s="1259">
        <v>0</v>
      </c>
      <c r="X2636" s="1259">
        <v>1007</v>
      </c>
      <c r="Y2636" s="1259">
        <v>0</v>
      </c>
    </row>
    <row r="2637" spans="1:25">
      <c r="A2637" s="1350">
        <v>11201002495</v>
      </c>
      <c r="B2637" s="1260"/>
      <c r="C2637" s="1260" t="s">
        <v>25666</v>
      </c>
      <c r="D2637" s="1260" t="s">
        <v>25667</v>
      </c>
      <c r="E2637" s="1260" t="s">
        <v>11353</v>
      </c>
      <c r="F2637" s="1260" t="s">
        <v>11440</v>
      </c>
      <c r="G2637" s="1260" t="s">
        <v>25668</v>
      </c>
      <c r="H2637" s="1260" t="s">
        <v>11153</v>
      </c>
      <c r="I2637" s="1260" t="s">
        <v>11177</v>
      </c>
      <c r="J2637" s="1259">
        <v>7430238</v>
      </c>
      <c r="K2637" s="1260" t="s">
        <v>11221</v>
      </c>
      <c r="L2637" s="1260" t="s">
        <v>11155</v>
      </c>
      <c r="M2637" s="1260" t="s">
        <v>262</v>
      </c>
      <c r="N2637" s="1260"/>
      <c r="O2637" s="1260" t="s">
        <v>25667</v>
      </c>
      <c r="P2637" s="1260"/>
      <c r="Q2637" s="1260"/>
      <c r="R2637" s="1260"/>
      <c r="S2637" s="1259">
        <v>1</v>
      </c>
      <c r="T2637" s="1260"/>
      <c r="U2637" s="1260"/>
      <c r="V2637" s="1260"/>
      <c r="W2637" s="1259">
        <v>0</v>
      </c>
      <c r="X2637" s="1259">
        <v>1007</v>
      </c>
      <c r="Y2637" s="1259">
        <v>0</v>
      </c>
    </row>
    <row r="2638" spans="1:25">
      <c r="A2638" s="1350">
        <v>11201002494</v>
      </c>
      <c r="B2638" s="1260"/>
      <c r="C2638" s="1260" t="s">
        <v>25669</v>
      </c>
      <c r="D2638" s="1260" t="s">
        <v>25670</v>
      </c>
      <c r="E2638" s="1260" t="s">
        <v>11190</v>
      </c>
      <c r="F2638" s="1260"/>
      <c r="G2638" s="1260"/>
      <c r="H2638" s="1260" t="s">
        <v>11153</v>
      </c>
      <c r="I2638" s="1260" t="s">
        <v>10976</v>
      </c>
      <c r="J2638" s="1259">
        <v>7430237</v>
      </c>
      <c r="K2638" s="1260" t="s">
        <v>11221</v>
      </c>
      <c r="L2638" s="1260" t="s">
        <v>11275</v>
      </c>
      <c r="M2638" s="1260" t="s">
        <v>2036</v>
      </c>
      <c r="N2638" s="1260" t="s">
        <v>25671</v>
      </c>
      <c r="O2638" s="1260" t="s">
        <v>25670</v>
      </c>
      <c r="P2638" s="1260" t="s">
        <v>25672</v>
      </c>
      <c r="Q2638" s="1260"/>
      <c r="R2638" s="1260"/>
      <c r="S2638" s="1259">
        <v>1</v>
      </c>
      <c r="T2638" s="1260"/>
      <c r="U2638" s="1260" t="s">
        <v>12408</v>
      </c>
      <c r="V2638" s="1260" t="s">
        <v>12675</v>
      </c>
      <c r="W2638" s="1259">
        <v>0</v>
      </c>
      <c r="X2638" s="1259">
        <v>1007</v>
      </c>
      <c r="Y2638" s="1259">
        <v>2</v>
      </c>
    </row>
    <row r="2639" spans="1:25">
      <c r="A2639" s="1350">
        <v>11201002493</v>
      </c>
      <c r="B2639" s="1260"/>
      <c r="C2639" s="1260" t="s">
        <v>25673</v>
      </c>
      <c r="D2639" s="1260" t="s">
        <v>25674</v>
      </c>
      <c r="E2639" s="1260" t="s">
        <v>11162</v>
      </c>
      <c r="F2639" s="1260" t="s">
        <v>11440</v>
      </c>
      <c r="G2639" s="1260" t="s">
        <v>25675</v>
      </c>
      <c r="H2639" s="1260" t="s">
        <v>11153</v>
      </c>
      <c r="I2639" s="1260" t="s">
        <v>11177</v>
      </c>
      <c r="J2639" s="1259">
        <v>7430236</v>
      </c>
      <c r="K2639" s="1260" t="s">
        <v>11221</v>
      </c>
      <c r="L2639" s="1260" t="s">
        <v>11155</v>
      </c>
      <c r="M2639" s="1260" t="s">
        <v>262</v>
      </c>
      <c r="N2639" s="1260"/>
      <c r="O2639" s="1260" t="s">
        <v>25674</v>
      </c>
      <c r="P2639" s="1260"/>
      <c r="Q2639" s="1260" t="s">
        <v>25676</v>
      </c>
      <c r="R2639" s="1260"/>
      <c r="S2639" s="1259">
        <v>1</v>
      </c>
      <c r="T2639" s="1260"/>
      <c r="U2639" s="1260"/>
      <c r="V2639" s="1260"/>
      <c r="W2639" s="1259">
        <v>0</v>
      </c>
      <c r="X2639" s="1259">
        <v>1007</v>
      </c>
      <c r="Y2639" s="1259">
        <v>0</v>
      </c>
    </row>
    <row r="2640" spans="1:25">
      <c r="A2640" s="1350">
        <v>11201002492</v>
      </c>
      <c r="B2640" s="1260"/>
      <c r="C2640" s="1260" t="s">
        <v>25677</v>
      </c>
      <c r="D2640" s="1260" t="s">
        <v>25678</v>
      </c>
      <c r="E2640" s="1260" t="s">
        <v>11353</v>
      </c>
      <c r="F2640" s="1260" t="s">
        <v>25679</v>
      </c>
      <c r="G2640" s="1260" t="s">
        <v>25680</v>
      </c>
      <c r="H2640" s="1260" t="s">
        <v>11153</v>
      </c>
      <c r="I2640" s="1260" t="s">
        <v>11243</v>
      </c>
      <c r="J2640" s="1259">
        <v>7430235</v>
      </c>
      <c r="K2640" s="1260" t="s">
        <v>11221</v>
      </c>
      <c r="L2640" s="1260" t="s">
        <v>11155</v>
      </c>
      <c r="M2640" s="1260" t="s">
        <v>262</v>
      </c>
      <c r="N2640" s="1260"/>
      <c r="O2640" s="1260" t="s">
        <v>25678</v>
      </c>
      <c r="P2640" s="1260"/>
      <c r="Q2640" s="1260" t="s">
        <v>11450</v>
      </c>
      <c r="R2640" s="1260"/>
      <c r="S2640" s="1259">
        <v>1</v>
      </c>
      <c r="T2640" s="1260"/>
      <c r="U2640" s="1260"/>
      <c r="V2640" s="1260"/>
      <c r="W2640" s="1259">
        <v>0</v>
      </c>
      <c r="X2640" s="1259">
        <v>1007</v>
      </c>
      <c r="Y2640" s="1259">
        <v>0</v>
      </c>
    </row>
    <row r="2641" spans="1:25">
      <c r="A2641" s="1350">
        <v>11201002491</v>
      </c>
      <c r="B2641" s="1260" t="s">
        <v>25681</v>
      </c>
      <c r="C2641" s="1260" t="s">
        <v>25682</v>
      </c>
      <c r="D2641" s="1260" t="s">
        <v>25683</v>
      </c>
      <c r="E2641" s="1260" t="s">
        <v>11747</v>
      </c>
      <c r="F2641" s="1260" t="s">
        <v>11440</v>
      </c>
      <c r="G2641" s="1260" t="s">
        <v>25684</v>
      </c>
      <c r="H2641" s="1260" t="s">
        <v>11153</v>
      </c>
      <c r="I2641" s="1260" t="s">
        <v>11177</v>
      </c>
      <c r="J2641" s="1259">
        <v>7430234</v>
      </c>
      <c r="K2641" s="1260" t="s">
        <v>11221</v>
      </c>
      <c r="L2641" s="1260" t="s">
        <v>11155</v>
      </c>
      <c r="M2641" s="1260" t="s">
        <v>1514</v>
      </c>
      <c r="N2641" s="1260" t="s">
        <v>25685</v>
      </c>
      <c r="O2641" s="1260" t="s">
        <v>25683</v>
      </c>
      <c r="P2641" s="1260" t="s">
        <v>25686</v>
      </c>
      <c r="Q2641" s="1260" t="s">
        <v>25687</v>
      </c>
      <c r="R2641" s="1260" t="s">
        <v>25686</v>
      </c>
      <c r="S2641" s="1259">
        <v>1</v>
      </c>
      <c r="T2641" s="1260" t="s">
        <v>25688</v>
      </c>
      <c r="U2641" s="1260" t="s">
        <v>11290</v>
      </c>
      <c r="V2641" s="1260" t="s">
        <v>12149</v>
      </c>
      <c r="W2641" s="1259">
        <v>0</v>
      </c>
      <c r="X2641" s="1259">
        <v>1007</v>
      </c>
      <c r="Y2641" s="1259">
        <v>0</v>
      </c>
    </row>
    <row r="2642" spans="1:25">
      <c r="A2642" s="1350">
        <v>11201002490</v>
      </c>
      <c r="B2642" s="1260"/>
      <c r="C2642" s="1260" t="s">
        <v>25689</v>
      </c>
      <c r="D2642" s="1260" t="s">
        <v>25690</v>
      </c>
      <c r="E2642" s="1260" t="s">
        <v>11353</v>
      </c>
      <c r="F2642" s="1260" t="s">
        <v>18030</v>
      </c>
      <c r="G2642" s="1260" t="s">
        <v>25691</v>
      </c>
      <c r="H2642" s="1260" t="s">
        <v>11153</v>
      </c>
      <c r="I2642" s="1260" t="s">
        <v>11243</v>
      </c>
      <c r="J2642" s="1259">
        <v>7430233</v>
      </c>
      <c r="K2642" s="1260" t="s">
        <v>11221</v>
      </c>
      <c r="L2642" s="1260" t="s">
        <v>11155</v>
      </c>
      <c r="M2642" s="1260" t="s">
        <v>262</v>
      </c>
      <c r="N2642" s="1260"/>
      <c r="O2642" s="1260" t="s">
        <v>25690</v>
      </c>
      <c r="P2642" s="1260"/>
      <c r="Q2642" s="1260" t="s">
        <v>11450</v>
      </c>
      <c r="R2642" s="1260"/>
      <c r="S2642" s="1259">
        <v>1</v>
      </c>
      <c r="T2642" s="1260"/>
      <c r="U2642" s="1260"/>
      <c r="V2642" s="1260"/>
      <c r="W2642" s="1259">
        <v>0</v>
      </c>
      <c r="X2642" s="1259">
        <v>1007</v>
      </c>
      <c r="Y2642" s="1259">
        <v>0</v>
      </c>
    </row>
    <row r="2643" spans="1:25">
      <c r="A2643" s="1350">
        <v>11201002489</v>
      </c>
      <c r="B2643" s="1260"/>
      <c r="C2643" s="1260" t="s">
        <v>25692</v>
      </c>
      <c r="D2643" s="1260" t="s">
        <v>25693</v>
      </c>
      <c r="E2643" s="1260" t="s">
        <v>11353</v>
      </c>
      <c r="F2643" s="1260" t="s">
        <v>11440</v>
      </c>
      <c r="G2643" s="1260" t="s">
        <v>25694</v>
      </c>
      <c r="H2643" s="1260" t="s">
        <v>11153</v>
      </c>
      <c r="I2643" s="1260" t="s">
        <v>11177</v>
      </c>
      <c r="J2643" s="1259">
        <v>7430232</v>
      </c>
      <c r="K2643" s="1260" t="s">
        <v>11221</v>
      </c>
      <c r="L2643" s="1260" t="s">
        <v>11155</v>
      </c>
      <c r="M2643" s="1260" t="s">
        <v>262</v>
      </c>
      <c r="N2643" s="1260"/>
      <c r="O2643" s="1260" t="s">
        <v>25693</v>
      </c>
      <c r="P2643" s="1260"/>
      <c r="Q2643" s="1260"/>
      <c r="R2643" s="1260"/>
      <c r="S2643" s="1259">
        <v>1</v>
      </c>
      <c r="T2643" s="1260"/>
      <c r="U2643" s="1260"/>
      <c r="V2643" s="1260"/>
      <c r="W2643" s="1259">
        <v>0</v>
      </c>
      <c r="X2643" s="1259">
        <v>1007</v>
      </c>
      <c r="Y2643" s="1259">
        <v>0</v>
      </c>
    </row>
    <row r="2644" spans="1:25">
      <c r="A2644" s="1350">
        <v>11201002488</v>
      </c>
      <c r="B2644" s="1260" t="s">
        <v>25695</v>
      </c>
      <c r="C2644" s="1260" t="s">
        <v>25696</v>
      </c>
      <c r="D2644" s="1260" t="s">
        <v>25697</v>
      </c>
      <c r="E2644" s="1260" t="s">
        <v>11190</v>
      </c>
      <c r="F2644" s="1260" t="s">
        <v>13410</v>
      </c>
      <c r="G2644" s="1260" t="s">
        <v>25698</v>
      </c>
      <c r="H2644" s="1260" t="s">
        <v>11153</v>
      </c>
      <c r="I2644" s="1260" t="s">
        <v>10976</v>
      </c>
      <c r="J2644" s="1259">
        <v>7430231</v>
      </c>
      <c r="K2644" s="1260" t="s">
        <v>11221</v>
      </c>
      <c r="L2644" s="1260" t="s">
        <v>11155</v>
      </c>
      <c r="M2644" s="1260" t="s">
        <v>262</v>
      </c>
      <c r="N2644" s="1260"/>
      <c r="O2644" s="1260" t="s">
        <v>25697</v>
      </c>
      <c r="P2644" s="1260"/>
      <c r="Q2644" s="1260"/>
      <c r="R2644" s="1260"/>
      <c r="S2644" s="1259">
        <v>1</v>
      </c>
      <c r="T2644" s="1260"/>
      <c r="U2644" s="1260"/>
      <c r="V2644" s="1260"/>
      <c r="W2644" s="1259">
        <v>0</v>
      </c>
      <c r="X2644" s="1259">
        <v>1007</v>
      </c>
      <c r="Y2644" s="1259">
        <v>0</v>
      </c>
    </row>
    <row r="2645" spans="1:25">
      <c r="A2645" s="1350">
        <v>11201002487</v>
      </c>
      <c r="B2645" s="1260" t="s">
        <v>25699</v>
      </c>
      <c r="C2645" s="1260" t="s">
        <v>25700</v>
      </c>
      <c r="D2645" s="1260" t="s">
        <v>25701</v>
      </c>
      <c r="E2645" s="1260" t="s">
        <v>11251</v>
      </c>
      <c r="F2645" s="1260" t="s">
        <v>11440</v>
      </c>
      <c r="G2645" s="1260" t="s">
        <v>25702</v>
      </c>
      <c r="H2645" s="1260" t="s">
        <v>11153</v>
      </c>
      <c r="I2645" s="1260" t="s">
        <v>11177</v>
      </c>
      <c r="J2645" s="1259">
        <v>7430230</v>
      </c>
      <c r="K2645" s="1260" t="s">
        <v>11221</v>
      </c>
      <c r="L2645" s="1260" t="s">
        <v>11155</v>
      </c>
      <c r="M2645" s="1260" t="s">
        <v>2242</v>
      </c>
      <c r="N2645" s="1260" t="s">
        <v>25703</v>
      </c>
      <c r="O2645" s="1260" t="s">
        <v>25701</v>
      </c>
      <c r="P2645" s="1260" t="s">
        <v>25704</v>
      </c>
      <c r="Q2645" s="1260" t="s">
        <v>11313</v>
      </c>
      <c r="R2645" s="1260" t="s">
        <v>25704</v>
      </c>
      <c r="S2645" s="1259">
        <v>1</v>
      </c>
      <c r="T2645" s="1260" t="s">
        <v>25705</v>
      </c>
      <c r="U2645" s="1260" t="s">
        <v>11182</v>
      </c>
      <c r="V2645" s="1260" t="s">
        <v>11744</v>
      </c>
      <c r="W2645" s="1259">
        <v>0</v>
      </c>
      <c r="X2645" s="1259">
        <v>1007</v>
      </c>
      <c r="Y2645" s="1259">
        <v>0</v>
      </c>
    </row>
    <row r="2646" spans="1:25">
      <c r="A2646" s="1350">
        <v>11201002486</v>
      </c>
      <c r="B2646" s="1260" t="s">
        <v>25706</v>
      </c>
      <c r="C2646" s="1260" t="s">
        <v>25707</v>
      </c>
      <c r="D2646" s="1260" t="s">
        <v>25708</v>
      </c>
      <c r="E2646" s="1260" t="s">
        <v>11426</v>
      </c>
      <c r="F2646" s="1260" t="s">
        <v>16856</v>
      </c>
      <c r="G2646" s="1260" t="s">
        <v>25709</v>
      </c>
      <c r="H2646" s="1260" t="s">
        <v>11153</v>
      </c>
      <c r="I2646" s="1260" t="s">
        <v>10976</v>
      </c>
      <c r="J2646" s="1259">
        <v>7430229</v>
      </c>
      <c r="K2646" s="1260" t="s">
        <v>11221</v>
      </c>
      <c r="L2646" s="1260" t="s">
        <v>11155</v>
      </c>
      <c r="M2646" s="1260" t="s">
        <v>1276</v>
      </c>
      <c r="N2646" s="1260" t="s">
        <v>25710</v>
      </c>
      <c r="O2646" s="1260" t="s">
        <v>25708</v>
      </c>
      <c r="P2646" s="1260" t="s">
        <v>25711</v>
      </c>
      <c r="Q2646" s="1260" t="s">
        <v>18815</v>
      </c>
      <c r="R2646" s="1260" t="s">
        <v>25711</v>
      </c>
      <c r="S2646" s="1259">
        <v>1</v>
      </c>
      <c r="T2646" s="1260" t="s">
        <v>25712</v>
      </c>
      <c r="U2646" s="1260" t="s">
        <v>11158</v>
      </c>
      <c r="V2646" s="1260" t="s">
        <v>11565</v>
      </c>
      <c r="W2646" s="1259">
        <v>0</v>
      </c>
      <c r="X2646" s="1259">
        <v>1007</v>
      </c>
      <c r="Y2646" s="1259">
        <v>0</v>
      </c>
    </row>
    <row r="2647" spans="1:25">
      <c r="A2647" s="1350">
        <v>11201002485</v>
      </c>
      <c r="B2647" s="1260" t="s">
        <v>25713</v>
      </c>
      <c r="C2647" s="1260" t="s">
        <v>25714</v>
      </c>
      <c r="D2647" s="1260" t="s">
        <v>25715</v>
      </c>
      <c r="E2647" s="1260" t="s">
        <v>11426</v>
      </c>
      <c r="F2647" s="1260" t="s">
        <v>12759</v>
      </c>
      <c r="G2647" s="1260" t="s">
        <v>25716</v>
      </c>
      <c r="H2647" s="1260" t="s">
        <v>11153</v>
      </c>
      <c r="I2647" s="1260" t="s">
        <v>10976</v>
      </c>
      <c r="J2647" s="1259">
        <v>7430228</v>
      </c>
      <c r="K2647" s="1260" t="s">
        <v>11221</v>
      </c>
      <c r="L2647" s="1260" t="s">
        <v>11385</v>
      </c>
      <c r="M2647" s="1260" t="s">
        <v>2036</v>
      </c>
      <c r="N2647" s="1260" t="s">
        <v>25671</v>
      </c>
      <c r="O2647" s="1260" t="s">
        <v>25715</v>
      </c>
      <c r="P2647" s="1260"/>
      <c r="Q2647" s="1260" t="s">
        <v>11223</v>
      </c>
      <c r="R2647" s="1260" t="s">
        <v>15715</v>
      </c>
      <c r="S2647" s="1259">
        <v>1</v>
      </c>
      <c r="T2647" s="1260"/>
      <c r="U2647" s="1260" t="s">
        <v>12408</v>
      </c>
      <c r="V2647" s="1260" t="s">
        <v>12675</v>
      </c>
      <c r="W2647" s="1259">
        <v>0</v>
      </c>
      <c r="X2647" s="1259">
        <v>1007</v>
      </c>
      <c r="Y2647" s="1259">
        <v>1</v>
      </c>
    </row>
    <row r="2648" spans="1:25">
      <c r="A2648" s="1350">
        <v>11201002484</v>
      </c>
      <c r="B2648" s="1260"/>
      <c r="C2648" s="1260" t="s">
        <v>25717</v>
      </c>
      <c r="D2648" s="1260" t="s">
        <v>25718</v>
      </c>
      <c r="E2648" s="1260" t="s">
        <v>11593</v>
      </c>
      <c r="F2648" s="1260" t="s">
        <v>25719</v>
      </c>
      <c r="G2648" s="1260" t="s">
        <v>25720</v>
      </c>
      <c r="H2648" s="1260" t="s">
        <v>11153</v>
      </c>
      <c r="I2648" s="1260" t="s">
        <v>11164</v>
      </c>
      <c r="J2648" s="1259">
        <v>7430227</v>
      </c>
      <c r="K2648" s="1260" t="s">
        <v>11221</v>
      </c>
      <c r="L2648" s="1260" t="s">
        <v>11155</v>
      </c>
      <c r="M2648" s="1260" t="s">
        <v>2262</v>
      </c>
      <c r="N2648" s="1260" t="s">
        <v>25721</v>
      </c>
      <c r="O2648" s="1260" t="s">
        <v>25718</v>
      </c>
      <c r="P2648" s="1260"/>
      <c r="Q2648" s="1260" t="s">
        <v>17880</v>
      </c>
      <c r="R2648" s="1260" t="s">
        <v>25722</v>
      </c>
      <c r="S2648" s="1259">
        <v>1</v>
      </c>
      <c r="T2648" s="1260"/>
      <c r="U2648" s="1260" t="s">
        <v>11290</v>
      </c>
      <c r="V2648" s="1260" t="s">
        <v>16108</v>
      </c>
      <c r="W2648" s="1259">
        <v>0</v>
      </c>
      <c r="X2648" s="1259">
        <v>1007</v>
      </c>
      <c r="Y2648" s="1259">
        <v>0</v>
      </c>
    </row>
    <row r="2649" spans="1:25">
      <c r="A2649" s="1350">
        <v>11201002483</v>
      </c>
      <c r="B2649" s="1260" t="s">
        <v>25723</v>
      </c>
      <c r="C2649" s="1260" t="s">
        <v>25717</v>
      </c>
      <c r="D2649" s="1260" t="s">
        <v>25724</v>
      </c>
      <c r="E2649" s="1260" t="s">
        <v>11175</v>
      </c>
      <c r="F2649" s="1260" t="s">
        <v>18030</v>
      </c>
      <c r="G2649" s="1260" t="s">
        <v>25725</v>
      </c>
      <c r="H2649" s="1260" t="s">
        <v>11153</v>
      </c>
      <c r="I2649" s="1260" t="s">
        <v>11243</v>
      </c>
      <c r="J2649" s="1259">
        <v>7430226</v>
      </c>
      <c r="K2649" s="1260" t="s">
        <v>11221</v>
      </c>
      <c r="L2649" s="1260" t="s">
        <v>11155</v>
      </c>
      <c r="M2649" s="1260" t="s">
        <v>2382</v>
      </c>
      <c r="N2649" s="1260" t="s">
        <v>25726</v>
      </c>
      <c r="O2649" s="1260" t="s">
        <v>25724</v>
      </c>
      <c r="P2649" s="1260" t="s">
        <v>25727</v>
      </c>
      <c r="Q2649" s="1260" t="s">
        <v>12049</v>
      </c>
      <c r="R2649" s="1260" t="s">
        <v>25728</v>
      </c>
      <c r="S2649" s="1259">
        <v>1</v>
      </c>
      <c r="T2649" s="1260" t="s">
        <v>25729</v>
      </c>
      <c r="U2649" s="1260" t="s">
        <v>11247</v>
      </c>
      <c r="V2649" s="1260" t="s">
        <v>19804</v>
      </c>
      <c r="W2649" s="1259">
        <v>0</v>
      </c>
      <c r="X2649" s="1259">
        <v>1007</v>
      </c>
      <c r="Y2649" s="1259">
        <v>0</v>
      </c>
    </row>
    <row r="2650" spans="1:25">
      <c r="A2650" s="1350">
        <v>11201002482</v>
      </c>
      <c r="B2650" s="1260" t="s">
        <v>25730</v>
      </c>
      <c r="C2650" s="1260" t="s">
        <v>25731</v>
      </c>
      <c r="D2650" s="1260" t="s">
        <v>25732</v>
      </c>
      <c r="E2650" s="1260" t="s">
        <v>11284</v>
      </c>
      <c r="F2650" s="1260" t="s">
        <v>25733</v>
      </c>
      <c r="G2650" s="1260" t="s">
        <v>25734</v>
      </c>
      <c r="H2650" s="1260" t="s">
        <v>11153</v>
      </c>
      <c r="I2650" s="1260" t="s">
        <v>11164</v>
      </c>
      <c r="J2650" s="1259">
        <v>7430225</v>
      </c>
      <c r="K2650" s="1260" t="s">
        <v>11221</v>
      </c>
      <c r="L2650" s="1260" t="s">
        <v>11155</v>
      </c>
      <c r="M2650" s="1260" t="s">
        <v>1562</v>
      </c>
      <c r="N2650" s="1260" t="s">
        <v>25735</v>
      </c>
      <c r="O2650" s="1260" t="s">
        <v>25732</v>
      </c>
      <c r="P2650" s="1260" t="s">
        <v>25736</v>
      </c>
      <c r="Q2650" s="1260" t="s">
        <v>11658</v>
      </c>
      <c r="R2650" s="1260" t="s">
        <v>25736</v>
      </c>
      <c r="S2650" s="1259">
        <v>1</v>
      </c>
      <c r="T2650" s="1260" t="s">
        <v>25737</v>
      </c>
      <c r="U2650" s="1260" t="s">
        <v>11290</v>
      </c>
      <c r="V2650" s="1260" t="s">
        <v>11291</v>
      </c>
      <c r="W2650" s="1259">
        <v>0</v>
      </c>
      <c r="X2650" s="1259">
        <v>1007</v>
      </c>
      <c r="Y2650" s="1259">
        <v>0</v>
      </c>
    </row>
    <row r="2651" spans="1:25">
      <c r="A2651" s="1350">
        <v>11201002481</v>
      </c>
      <c r="B2651" s="1260"/>
      <c r="C2651" s="1260" t="s">
        <v>25738</v>
      </c>
      <c r="D2651" s="1260" t="s">
        <v>25739</v>
      </c>
      <c r="E2651" s="1260" t="s">
        <v>12298</v>
      </c>
      <c r="F2651" s="1260" t="s">
        <v>25548</v>
      </c>
      <c r="G2651" s="1260" t="s">
        <v>25740</v>
      </c>
      <c r="H2651" s="1260" t="s">
        <v>11153</v>
      </c>
      <c r="I2651" s="1260" t="s">
        <v>10976</v>
      </c>
      <c r="J2651" s="1259">
        <v>7430224</v>
      </c>
      <c r="K2651" s="1260" t="s">
        <v>11221</v>
      </c>
      <c r="L2651" s="1260" t="s">
        <v>11155</v>
      </c>
      <c r="M2651" s="1260" t="s">
        <v>262</v>
      </c>
      <c r="N2651" s="1260"/>
      <c r="O2651" s="1260" t="s">
        <v>25739</v>
      </c>
      <c r="P2651" s="1259">
        <v>8952220</v>
      </c>
      <c r="Q2651" s="1260" t="s">
        <v>25741</v>
      </c>
      <c r="R2651" s="1260" t="s">
        <v>25742</v>
      </c>
      <c r="S2651" s="1259">
        <v>1</v>
      </c>
      <c r="T2651" s="1260"/>
      <c r="U2651" s="1260"/>
      <c r="V2651" s="1260"/>
      <c r="W2651" s="1259">
        <v>0</v>
      </c>
      <c r="X2651" s="1259">
        <v>1007</v>
      </c>
      <c r="Y2651" s="1259">
        <v>0</v>
      </c>
    </row>
    <row r="2652" spans="1:25">
      <c r="A2652" s="1350">
        <v>11201002480</v>
      </c>
      <c r="B2652" s="1260"/>
      <c r="C2652" s="1260" t="s">
        <v>25743</v>
      </c>
      <c r="D2652" s="1260" t="s">
        <v>25744</v>
      </c>
      <c r="E2652" s="1260" t="s">
        <v>11353</v>
      </c>
      <c r="F2652" s="1260" t="s">
        <v>25745</v>
      </c>
      <c r="G2652" s="1260" t="s">
        <v>25746</v>
      </c>
      <c r="H2652" s="1260" t="s">
        <v>11153</v>
      </c>
      <c r="I2652" s="1260" t="s">
        <v>11243</v>
      </c>
      <c r="J2652" s="1259">
        <v>7430223</v>
      </c>
      <c r="K2652" s="1260" t="s">
        <v>11221</v>
      </c>
      <c r="L2652" s="1260" t="s">
        <v>11155</v>
      </c>
      <c r="M2652" s="1260" t="s">
        <v>262</v>
      </c>
      <c r="N2652" s="1260"/>
      <c r="O2652" s="1260" t="s">
        <v>25744</v>
      </c>
      <c r="P2652" s="1260"/>
      <c r="Q2652" s="1260" t="s">
        <v>11450</v>
      </c>
      <c r="R2652" s="1260"/>
      <c r="S2652" s="1259">
        <v>1</v>
      </c>
      <c r="T2652" s="1260"/>
      <c r="U2652" s="1260"/>
      <c r="V2652" s="1260"/>
      <c r="W2652" s="1259">
        <v>0</v>
      </c>
      <c r="X2652" s="1259">
        <v>1007</v>
      </c>
      <c r="Y2652" s="1259">
        <v>0</v>
      </c>
    </row>
    <row r="2653" spans="1:25">
      <c r="A2653" s="1350">
        <v>11201002479</v>
      </c>
      <c r="B2653" s="1260"/>
      <c r="C2653" s="1260" t="s">
        <v>25747</v>
      </c>
      <c r="D2653" s="1260" t="s">
        <v>25748</v>
      </c>
      <c r="E2653" s="1260" t="s">
        <v>11190</v>
      </c>
      <c r="F2653" s="1260" t="s">
        <v>13410</v>
      </c>
      <c r="G2653" s="1260" t="s">
        <v>25749</v>
      </c>
      <c r="H2653" s="1260" t="s">
        <v>11153</v>
      </c>
      <c r="I2653" s="1260" t="s">
        <v>10976</v>
      </c>
      <c r="J2653" s="1259">
        <v>7430222</v>
      </c>
      <c r="K2653" s="1260" t="s">
        <v>11375</v>
      </c>
      <c r="L2653" s="1260" t="s">
        <v>11155</v>
      </c>
      <c r="M2653" s="1260" t="s">
        <v>1950</v>
      </c>
      <c r="N2653" s="1260" t="s">
        <v>25750</v>
      </c>
      <c r="O2653" s="1260" t="s">
        <v>25748</v>
      </c>
      <c r="P2653" s="1259">
        <v>8986056</v>
      </c>
      <c r="Q2653" s="1260"/>
      <c r="R2653" s="1260"/>
      <c r="S2653" s="1259">
        <v>1</v>
      </c>
      <c r="T2653" s="1260"/>
      <c r="U2653" s="1260" t="s">
        <v>11158</v>
      </c>
      <c r="V2653" s="1260" t="s">
        <v>11723</v>
      </c>
      <c r="W2653" s="1259">
        <v>0</v>
      </c>
      <c r="X2653" s="1259">
        <v>1008</v>
      </c>
      <c r="Y2653" s="1259">
        <v>0</v>
      </c>
    </row>
    <row r="2654" spans="1:25">
      <c r="A2654" s="1350">
        <v>11201002478</v>
      </c>
      <c r="B2654" s="1260"/>
      <c r="C2654" s="1260" t="s">
        <v>25751</v>
      </c>
      <c r="D2654" s="1260" t="s">
        <v>25752</v>
      </c>
      <c r="E2654" s="1260" t="s">
        <v>11353</v>
      </c>
      <c r="F2654" s="1260" t="s">
        <v>25745</v>
      </c>
      <c r="G2654" s="1260" t="s">
        <v>25753</v>
      </c>
      <c r="H2654" s="1260" t="s">
        <v>11153</v>
      </c>
      <c r="I2654" s="1260" t="s">
        <v>11243</v>
      </c>
      <c r="J2654" s="1259">
        <v>7430221</v>
      </c>
      <c r="K2654" s="1260" t="s">
        <v>11221</v>
      </c>
      <c r="L2654" s="1260" t="s">
        <v>11155</v>
      </c>
      <c r="M2654" s="1260" t="s">
        <v>262</v>
      </c>
      <c r="N2654" s="1260"/>
      <c r="O2654" s="1260" t="s">
        <v>25752</v>
      </c>
      <c r="P2654" s="1260"/>
      <c r="Q2654" s="1260" t="s">
        <v>11450</v>
      </c>
      <c r="R2654" s="1260"/>
      <c r="S2654" s="1259">
        <v>1</v>
      </c>
      <c r="T2654" s="1260"/>
      <c r="U2654" s="1260"/>
      <c r="V2654" s="1260"/>
      <c r="W2654" s="1259">
        <v>0</v>
      </c>
      <c r="X2654" s="1259">
        <v>1007</v>
      </c>
      <c r="Y2654" s="1259">
        <v>0</v>
      </c>
    </row>
    <row r="2655" spans="1:25">
      <c r="A2655" s="1350">
        <v>11201002477</v>
      </c>
      <c r="B2655" s="1260"/>
      <c r="C2655" s="1260" t="s">
        <v>25754</v>
      </c>
      <c r="D2655" s="1260" t="s">
        <v>25755</v>
      </c>
      <c r="E2655" s="1260" t="s">
        <v>11668</v>
      </c>
      <c r="F2655" s="1260" t="s">
        <v>13783</v>
      </c>
      <c r="G2655" s="1260" t="s">
        <v>25756</v>
      </c>
      <c r="H2655" s="1260" t="s">
        <v>11153</v>
      </c>
      <c r="I2655" s="1260" t="s">
        <v>10976</v>
      </c>
      <c r="J2655" s="1259">
        <v>7430220</v>
      </c>
      <c r="K2655" s="1260" t="s">
        <v>11375</v>
      </c>
      <c r="L2655" s="1260" t="s">
        <v>11155</v>
      </c>
      <c r="M2655" s="1260" t="s">
        <v>1985</v>
      </c>
      <c r="N2655" s="1260" t="s">
        <v>25757</v>
      </c>
      <c r="O2655" s="1260" t="s">
        <v>25755</v>
      </c>
      <c r="P2655" s="1260" t="s">
        <v>25758</v>
      </c>
      <c r="Q2655" s="1260"/>
      <c r="R2655" s="1260"/>
      <c r="S2655" s="1259">
        <v>1</v>
      </c>
      <c r="T2655" s="1260"/>
      <c r="U2655" s="1260" t="s">
        <v>11158</v>
      </c>
      <c r="V2655" s="1260" t="s">
        <v>13789</v>
      </c>
      <c r="W2655" s="1259">
        <v>0</v>
      </c>
      <c r="X2655" s="1259">
        <v>1008</v>
      </c>
      <c r="Y2655" s="1259">
        <v>0</v>
      </c>
    </row>
    <row r="2656" spans="1:25">
      <c r="A2656" s="1350">
        <v>11201002476</v>
      </c>
      <c r="B2656" s="1260"/>
      <c r="C2656" s="1260" t="s">
        <v>25759</v>
      </c>
      <c r="D2656" s="1260" t="s">
        <v>25760</v>
      </c>
      <c r="E2656" s="1260" t="s">
        <v>11190</v>
      </c>
      <c r="F2656" s="1260" t="s">
        <v>12759</v>
      </c>
      <c r="G2656" s="1260" t="s">
        <v>25761</v>
      </c>
      <c r="H2656" s="1260" t="s">
        <v>11153</v>
      </c>
      <c r="I2656" s="1260" t="s">
        <v>10976</v>
      </c>
      <c r="J2656" s="1259">
        <v>7430219</v>
      </c>
      <c r="K2656" s="1260" t="s">
        <v>11221</v>
      </c>
      <c r="L2656" s="1260" t="s">
        <v>11155</v>
      </c>
      <c r="M2656" s="1260" t="s">
        <v>1945</v>
      </c>
      <c r="N2656" s="1260" t="s">
        <v>17058</v>
      </c>
      <c r="O2656" s="1260" t="s">
        <v>25760</v>
      </c>
      <c r="P2656" s="1260" t="s">
        <v>25762</v>
      </c>
      <c r="Q2656" s="1260"/>
      <c r="R2656" s="1260"/>
      <c r="S2656" s="1259">
        <v>1</v>
      </c>
      <c r="T2656" s="1260"/>
      <c r="U2656" s="1260" t="s">
        <v>11396</v>
      </c>
      <c r="V2656" s="1260" t="s">
        <v>13071</v>
      </c>
      <c r="W2656" s="1259">
        <v>0</v>
      </c>
      <c r="X2656" s="1259">
        <v>1007</v>
      </c>
      <c r="Y2656" s="1259">
        <v>0</v>
      </c>
    </row>
    <row r="2657" spans="1:25">
      <c r="A2657" s="1350">
        <v>11201002475</v>
      </c>
      <c r="B2657" s="1260"/>
      <c r="C2657" s="1260" t="s">
        <v>25763</v>
      </c>
      <c r="D2657" s="1260" t="s">
        <v>25764</v>
      </c>
      <c r="E2657" s="1260" t="s">
        <v>11509</v>
      </c>
      <c r="F2657" s="1260" t="s">
        <v>12759</v>
      </c>
      <c r="G2657" s="1260" t="s">
        <v>25765</v>
      </c>
      <c r="H2657" s="1260" t="s">
        <v>11153</v>
      </c>
      <c r="I2657" s="1260" t="s">
        <v>10976</v>
      </c>
      <c r="J2657" s="1259">
        <v>7430218</v>
      </c>
      <c r="K2657" s="1260" t="s">
        <v>11221</v>
      </c>
      <c r="L2657" s="1260" t="s">
        <v>11155</v>
      </c>
      <c r="M2657" s="1260" t="s">
        <v>2031</v>
      </c>
      <c r="N2657" s="1260" t="s">
        <v>25766</v>
      </c>
      <c r="O2657" s="1260" t="s">
        <v>25764</v>
      </c>
      <c r="P2657" s="1260" t="s">
        <v>25767</v>
      </c>
      <c r="Q2657" s="1260"/>
      <c r="R2657" s="1260"/>
      <c r="S2657" s="1259">
        <v>1</v>
      </c>
      <c r="T2657" s="1260"/>
      <c r="U2657" s="1260" t="s">
        <v>11396</v>
      </c>
      <c r="V2657" s="1260" t="s">
        <v>11737</v>
      </c>
      <c r="W2657" s="1259">
        <v>0</v>
      </c>
      <c r="X2657" s="1259">
        <v>1007</v>
      </c>
      <c r="Y2657" s="1259">
        <v>0</v>
      </c>
    </row>
    <row r="2658" spans="1:25">
      <c r="A2658" s="1350">
        <v>11201002474</v>
      </c>
      <c r="B2658" s="1260" t="s">
        <v>25768</v>
      </c>
      <c r="C2658" s="1260" t="s">
        <v>25769</v>
      </c>
      <c r="D2658" s="1260" t="s">
        <v>25770</v>
      </c>
      <c r="E2658" s="1260" t="s">
        <v>11190</v>
      </c>
      <c r="F2658" s="1260" t="s">
        <v>25771</v>
      </c>
      <c r="G2658" s="1260" t="s">
        <v>25772</v>
      </c>
      <c r="H2658" s="1260" t="s">
        <v>11153</v>
      </c>
      <c r="I2658" s="1260" t="s">
        <v>11164</v>
      </c>
      <c r="J2658" s="1259">
        <v>7430217</v>
      </c>
      <c r="K2658" s="1260" t="s">
        <v>11221</v>
      </c>
      <c r="L2658" s="1260" t="s">
        <v>11155</v>
      </c>
      <c r="M2658" s="1260" t="s">
        <v>2259</v>
      </c>
      <c r="N2658" s="1260" t="s">
        <v>25773</v>
      </c>
      <c r="O2658" s="1260" t="s">
        <v>25770</v>
      </c>
      <c r="P2658" s="1260" t="s">
        <v>25774</v>
      </c>
      <c r="Q2658" s="1260" t="s">
        <v>11223</v>
      </c>
      <c r="R2658" s="1260" t="s">
        <v>25775</v>
      </c>
      <c r="S2658" s="1259">
        <v>1</v>
      </c>
      <c r="T2658" s="1260" t="s">
        <v>25776</v>
      </c>
      <c r="U2658" s="1260" t="s">
        <v>11209</v>
      </c>
      <c r="V2658" s="1260" t="s">
        <v>12112</v>
      </c>
      <c r="W2658" s="1259">
        <v>0</v>
      </c>
      <c r="X2658" s="1259">
        <v>1007</v>
      </c>
      <c r="Y2658" s="1259">
        <v>0</v>
      </c>
    </row>
    <row r="2659" spans="1:25">
      <c r="A2659" s="1350">
        <v>11201002473</v>
      </c>
      <c r="B2659" s="1260"/>
      <c r="C2659" s="1260" t="s">
        <v>25777</v>
      </c>
      <c r="D2659" s="1260" t="s">
        <v>25778</v>
      </c>
      <c r="E2659" s="1260" t="s">
        <v>11353</v>
      </c>
      <c r="F2659" s="1260" t="s">
        <v>11176</v>
      </c>
      <c r="G2659" s="1260" t="s">
        <v>25779</v>
      </c>
      <c r="H2659" s="1260" t="s">
        <v>11153</v>
      </c>
      <c r="I2659" s="1260" t="s">
        <v>11177</v>
      </c>
      <c r="J2659" s="1259">
        <v>7430216</v>
      </c>
      <c r="K2659" s="1260" t="s">
        <v>11221</v>
      </c>
      <c r="L2659" s="1260" t="s">
        <v>11155</v>
      </c>
      <c r="M2659" s="1260" t="s">
        <v>262</v>
      </c>
      <c r="N2659" s="1260"/>
      <c r="O2659" s="1260" t="s">
        <v>25778</v>
      </c>
      <c r="P2659" s="1260"/>
      <c r="Q2659" s="1260"/>
      <c r="R2659" s="1260"/>
      <c r="S2659" s="1259">
        <v>1</v>
      </c>
      <c r="T2659" s="1260"/>
      <c r="U2659" s="1260"/>
      <c r="V2659" s="1260"/>
      <c r="W2659" s="1259">
        <v>0</v>
      </c>
      <c r="X2659" s="1259">
        <v>1007</v>
      </c>
      <c r="Y2659" s="1259">
        <v>0</v>
      </c>
    </row>
    <row r="2660" spans="1:25">
      <c r="A2660" s="1350">
        <v>11201002472</v>
      </c>
      <c r="B2660" s="1260"/>
      <c r="C2660" s="1260" t="s">
        <v>25780</v>
      </c>
      <c r="D2660" s="1260" t="s">
        <v>25781</v>
      </c>
      <c r="E2660" s="1260" t="s">
        <v>14449</v>
      </c>
      <c r="F2660" s="1260" t="s">
        <v>16826</v>
      </c>
      <c r="G2660" s="1260" t="s">
        <v>25782</v>
      </c>
      <c r="H2660" s="1260" t="s">
        <v>11153</v>
      </c>
      <c r="I2660" s="1260" t="s">
        <v>10976</v>
      </c>
      <c r="J2660" s="1259">
        <v>7430215</v>
      </c>
      <c r="K2660" s="1260" t="s">
        <v>11375</v>
      </c>
      <c r="L2660" s="1260" t="s">
        <v>11155</v>
      </c>
      <c r="M2660" s="1260" t="s">
        <v>2527</v>
      </c>
      <c r="N2660" s="1260" t="s">
        <v>12714</v>
      </c>
      <c r="O2660" s="1260" t="s">
        <v>25781</v>
      </c>
      <c r="P2660" s="1260" t="s">
        <v>25783</v>
      </c>
      <c r="Q2660" s="1260"/>
      <c r="R2660" s="1260" t="s">
        <v>25783</v>
      </c>
      <c r="S2660" s="1259">
        <v>1</v>
      </c>
      <c r="T2660" s="1260"/>
      <c r="U2660" s="1260" t="s">
        <v>11158</v>
      </c>
      <c r="V2660" s="1260" t="s">
        <v>12716</v>
      </c>
      <c r="W2660" s="1259">
        <v>0</v>
      </c>
      <c r="X2660" s="1259">
        <v>1008</v>
      </c>
      <c r="Y2660" s="1259">
        <v>0</v>
      </c>
    </row>
    <row r="2661" spans="1:25">
      <c r="A2661" s="1350">
        <v>11201002471</v>
      </c>
      <c r="B2661" s="1260"/>
      <c r="C2661" s="1260" t="s">
        <v>25784</v>
      </c>
      <c r="D2661" s="1260" t="s">
        <v>25785</v>
      </c>
      <c r="E2661" s="1260" t="s">
        <v>11175</v>
      </c>
      <c r="F2661" s="1260" t="s">
        <v>12466</v>
      </c>
      <c r="G2661" s="1260" t="s">
        <v>25786</v>
      </c>
      <c r="H2661" s="1260" t="s">
        <v>11153</v>
      </c>
      <c r="I2661" s="1260" t="s">
        <v>10976</v>
      </c>
      <c r="J2661" s="1259">
        <v>7430214</v>
      </c>
      <c r="K2661" s="1260" t="s">
        <v>11221</v>
      </c>
      <c r="L2661" s="1260" t="s">
        <v>11155</v>
      </c>
      <c r="M2661" s="1260" t="s">
        <v>2034</v>
      </c>
      <c r="N2661" s="1260" t="s">
        <v>25787</v>
      </c>
      <c r="O2661" s="1260" t="s">
        <v>25785</v>
      </c>
      <c r="P2661" s="1260" t="s">
        <v>11192</v>
      </c>
      <c r="Q2661" s="1260"/>
      <c r="R2661" s="1260" t="s">
        <v>25788</v>
      </c>
      <c r="S2661" s="1259">
        <v>1</v>
      </c>
      <c r="T2661" s="1260"/>
      <c r="U2661" s="1260" t="s">
        <v>11396</v>
      </c>
      <c r="V2661" s="1260" t="s">
        <v>11878</v>
      </c>
      <c r="W2661" s="1259">
        <v>0</v>
      </c>
      <c r="X2661" s="1259">
        <v>1007</v>
      </c>
      <c r="Y2661" s="1259">
        <v>0</v>
      </c>
    </row>
    <row r="2662" spans="1:25">
      <c r="A2662" s="1350">
        <v>11201002470</v>
      </c>
      <c r="B2662" s="1260"/>
      <c r="C2662" s="1260" t="s">
        <v>25789</v>
      </c>
      <c r="D2662" s="1260" t="s">
        <v>25755</v>
      </c>
      <c r="E2662" s="1260" t="s">
        <v>14449</v>
      </c>
      <c r="F2662" s="1260" t="s">
        <v>23004</v>
      </c>
      <c r="G2662" s="1260" t="s">
        <v>25790</v>
      </c>
      <c r="H2662" s="1260" t="s">
        <v>11153</v>
      </c>
      <c r="I2662" s="1260" t="s">
        <v>10976</v>
      </c>
      <c r="J2662" s="1259">
        <v>7430213</v>
      </c>
      <c r="K2662" s="1260" t="s">
        <v>11221</v>
      </c>
      <c r="L2662" s="1260" t="s">
        <v>11155</v>
      </c>
      <c r="M2662" s="1260" t="s">
        <v>1985</v>
      </c>
      <c r="N2662" s="1260" t="s">
        <v>25757</v>
      </c>
      <c r="O2662" s="1260" t="s">
        <v>25755</v>
      </c>
      <c r="P2662" s="1260"/>
      <c r="Q2662" s="1260"/>
      <c r="R2662" s="1260" t="s">
        <v>25758</v>
      </c>
      <c r="S2662" s="1259">
        <v>1</v>
      </c>
      <c r="T2662" s="1260"/>
      <c r="U2662" s="1260" t="s">
        <v>11158</v>
      </c>
      <c r="V2662" s="1260" t="s">
        <v>13789</v>
      </c>
      <c r="W2662" s="1259">
        <v>0</v>
      </c>
      <c r="X2662" s="1259">
        <v>1007</v>
      </c>
      <c r="Y2662" s="1259">
        <v>0</v>
      </c>
    </row>
    <row r="2663" spans="1:25">
      <c r="A2663" s="1350">
        <v>11201002469</v>
      </c>
      <c r="B2663" s="1260"/>
      <c r="C2663" s="1260" t="s">
        <v>25791</v>
      </c>
      <c r="D2663" s="1260" t="s">
        <v>25361</v>
      </c>
      <c r="E2663" s="1260" t="s">
        <v>13327</v>
      </c>
      <c r="F2663" s="1260" t="s">
        <v>11176</v>
      </c>
      <c r="G2663" s="1260" t="s">
        <v>25792</v>
      </c>
      <c r="H2663" s="1260" t="s">
        <v>11153</v>
      </c>
      <c r="I2663" s="1260" t="s">
        <v>11177</v>
      </c>
      <c r="J2663" s="1259">
        <v>7430212</v>
      </c>
      <c r="K2663" s="1260" t="s">
        <v>11221</v>
      </c>
      <c r="L2663" s="1260" t="s">
        <v>11155</v>
      </c>
      <c r="M2663" s="1260" t="s">
        <v>262</v>
      </c>
      <c r="N2663" s="1260"/>
      <c r="O2663" s="1260" t="s">
        <v>25361</v>
      </c>
      <c r="P2663" s="1260"/>
      <c r="Q2663" s="1260"/>
      <c r="R2663" s="1260"/>
      <c r="S2663" s="1259">
        <v>1</v>
      </c>
      <c r="T2663" s="1260"/>
      <c r="U2663" s="1260"/>
      <c r="V2663" s="1260"/>
      <c r="W2663" s="1259">
        <v>0</v>
      </c>
      <c r="X2663" s="1259">
        <v>1007</v>
      </c>
      <c r="Y2663" s="1259">
        <v>0</v>
      </c>
    </row>
    <row r="2664" spans="1:25">
      <c r="A2664" s="1350">
        <v>11201002468</v>
      </c>
      <c r="B2664" s="1260"/>
      <c r="C2664" s="1260" t="s">
        <v>25793</v>
      </c>
      <c r="D2664" s="1260" t="s">
        <v>25794</v>
      </c>
      <c r="E2664" s="1260" t="s">
        <v>11353</v>
      </c>
      <c r="F2664" s="1260" t="s">
        <v>11176</v>
      </c>
      <c r="G2664" s="1260" t="s">
        <v>25795</v>
      </c>
      <c r="H2664" s="1260" t="s">
        <v>11153</v>
      </c>
      <c r="I2664" s="1260" t="s">
        <v>11177</v>
      </c>
      <c r="J2664" s="1259">
        <v>7430211</v>
      </c>
      <c r="K2664" s="1260" t="s">
        <v>11221</v>
      </c>
      <c r="L2664" s="1260" t="s">
        <v>11155</v>
      </c>
      <c r="M2664" s="1260" t="s">
        <v>262</v>
      </c>
      <c r="N2664" s="1260"/>
      <c r="O2664" s="1260" t="s">
        <v>25794</v>
      </c>
      <c r="P2664" s="1260"/>
      <c r="Q2664" s="1260"/>
      <c r="R2664" s="1260"/>
      <c r="S2664" s="1259">
        <v>1</v>
      </c>
      <c r="T2664" s="1260"/>
      <c r="U2664" s="1260"/>
      <c r="V2664" s="1260"/>
      <c r="W2664" s="1259">
        <v>0</v>
      </c>
      <c r="X2664" s="1259">
        <v>1007</v>
      </c>
      <c r="Y2664" s="1259">
        <v>0</v>
      </c>
    </row>
    <row r="2665" spans="1:25">
      <c r="A2665" s="1350">
        <v>11201002467</v>
      </c>
      <c r="B2665" s="1260"/>
      <c r="C2665" s="1260" t="s">
        <v>25796</v>
      </c>
      <c r="D2665" s="1260" t="s">
        <v>25797</v>
      </c>
      <c r="E2665" s="1260" t="s">
        <v>11560</v>
      </c>
      <c r="F2665" s="1260" t="s">
        <v>25798</v>
      </c>
      <c r="G2665" s="1260" t="s">
        <v>25799</v>
      </c>
      <c r="H2665" s="1260" t="s">
        <v>11153</v>
      </c>
      <c r="I2665" s="1260" t="s">
        <v>11164</v>
      </c>
      <c r="J2665" s="1259">
        <v>7430210</v>
      </c>
      <c r="K2665" s="1260" t="s">
        <v>11221</v>
      </c>
      <c r="L2665" s="1260" t="s">
        <v>11155</v>
      </c>
      <c r="M2665" s="1260" t="s">
        <v>2559</v>
      </c>
      <c r="N2665" s="1260" t="s">
        <v>25800</v>
      </c>
      <c r="O2665" s="1260" t="s">
        <v>25797</v>
      </c>
      <c r="P2665" s="1260"/>
      <c r="Q2665" s="1260"/>
      <c r="R2665" s="1260"/>
      <c r="S2665" s="1259">
        <v>1</v>
      </c>
      <c r="T2665" s="1260" t="s">
        <v>25801</v>
      </c>
      <c r="U2665" s="1260" t="s">
        <v>11170</v>
      </c>
      <c r="V2665" s="1260" t="s">
        <v>11171</v>
      </c>
      <c r="W2665" s="1259">
        <v>0</v>
      </c>
      <c r="X2665" s="1259">
        <v>1007</v>
      </c>
      <c r="Y2665" s="1259">
        <v>0</v>
      </c>
    </row>
    <row r="2666" spans="1:25">
      <c r="A2666" s="1350">
        <v>11201002466</v>
      </c>
      <c r="B2666" s="1260"/>
      <c r="C2666" s="1260" t="s">
        <v>25802</v>
      </c>
      <c r="D2666" s="1260" t="s">
        <v>1276</v>
      </c>
      <c r="E2666" s="1260" t="s">
        <v>11457</v>
      </c>
      <c r="F2666" s="1260" t="s">
        <v>12466</v>
      </c>
      <c r="G2666" s="1260" t="s">
        <v>25803</v>
      </c>
      <c r="H2666" s="1260" t="s">
        <v>11153</v>
      </c>
      <c r="I2666" s="1260" t="s">
        <v>10976</v>
      </c>
      <c r="J2666" s="1259">
        <v>7430209</v>
      </c>
      <c r="K2666" s="1260" t="s">
        <v>11221</v>
      </c>
      <c r="L2666" s="1260" t="s">
        <v>11155</v>
      </c>
      <c r="M2666" s="1260" t="s">
        <v>262</v>
      </c>
      <c r="N2666" s="1260"/>
      <c r="O2666" s="1260" t="s">
        <v>1276</v>
      </c>
      <c r="P2666" s="1260"/>
      <c r="Q2666" s="1260"/>
      <c r="R2666" s="1260"/>
      <c r="S2666" s="1259">
        <v>1</v>
      </c>
      <c r="T2666" s="1260"/>
      <c r="U2666" s="1260"/>
      <c r="V2666" s="1260"/>
      <c r="W2666" s="1259">
        <v>0</v>
      </c>
      <c r="X2666" s="1259">
        <v>1007</v>
      </c>
      <c r="Y2666" s="1259">
        <v>0</v>
      </c>
    </row>
    <row r="2667" spans="1:25">
      <c r="A2667" s="1350">
        <v>11201002465</v>
      </c>
      <c r="B2667" s="1260"/>
      <c r="C2667" s="1260" t="s">
        <v>25804</v>
      </c>
      <c r="D2667" s="1260" t="s">
        <v>25805</v>
      </c>
      <c r="E2667" s="1260" t="s">
        <v>11162</v>
      </c>
      <c r="F2667" s="1260" t="s">
        <v>25806</v>
      </c>
      <c r="G2667" s="1260" t="s">
        <v>25807</v>
      </c>
      <c r="H2667" s="1260" t="s">
        <v>11153</v>
      </c>
      <c r="I2667" s="1260" t="s">
        <v>11243</v>
      </c>
      <c r="J2667" s="1259">
        <v>7430208</v>
      </c>
      <c r="K2667" s="1260" t="s">
        <v>11221</v>
      </c>
      <c r="L2667" s="1260" t="s">
        <v>11155</v>
      </c>
      <c r="M2667" s="1260" t="s">
        <v>2209</v>
      </c>
      <c r="N2667" s="1260" t="s">
        <v>25808</v>
      </c>
      <c r="O2667" s="1260" t="s">
        <v>25805</v>
      </c>
      <c r="P2667" s="1260"/>
      <c r="Q2667" s="1260" t="s">
        <v>21998</v>
      </c>
      <c r="R2667" s="1259">
        <v>119</v>
      </c>
      <c r="S2667" s="1259">
        <v>1</v>
      </c>
      <c r="T2667" s="1260"/>
      <c r="U2667" s="1260" t="s">
        <v>11247</v>
      </c>
      <c r="V2667" s="1260" t="s">
        <v>25809</v>
      </c>
      <c r="W2667" s="1259">
        <v>0</v>
      </c>
      <c r="X2667" s="1259">
        <v>1007</v>
      </c>
      <c r="Y2667" s="1259">
        <v>0</v>
      </c>
    </row>
    <row r="2668" spans="1:25">
      <c r="A2668" s="1350">
        <v>11201002464</v>
      </c>
      <c r="B2668" s="1260"/>
      <c r="C2668" s="1260" t="s">
        <v>25810</v>
      </c>
      <c r="D2668" s="1260" t="s">
        <v>25811</v>
      </c>
      <c r="E2668" s="1260" t="s">
        <v>11461</v>
      </c>
      <c r="F2668" s="1260" t="s">
        <v>20349</v>
      </c>
      <c r="G2668" s="1260" t="s">
        <v>25812</v>
      </c>
      <c r="H2668" s="1260" t="s">
        <v>11153</v>
      </c>
      <c r="I2668" s="1260" t="s">
        <v>11164</v>
      </c>
      <c r="J2668" s="1259">
        <v>7430207</v>
      </c>
      <c r="K2668" s="1260" t="s">
        <v>11221</v>
      </c>
      <c r="L2668" s="1260" t="s">
        <v>11155</v>
      </c>
      <c r="M2668" s="1260" t="s">
        <v>262</v>
      </c>
      <c r="N2668" s="1260"/>
      <c r="O2668" s="1260" t="s">
        <v>25811</v>
      </c>
      <c r="P2668" s="1260"/>
      <c r="Q2668" s="1260"/>
      <c r="R2668" s="1260"/>
      <c r="S2668" s="1259">
        <v>1</v>
      </c>
      <c r="T2668" s="1260"/>
      <c r="U2668" s="1260"/>
      <c r="V2668" s="1260"/>
      <c r="W2668" s="1259">
        <v>0</v>
      </c>
      <c r="X2668" s="1259">
        <v>1007</v>
      </c>
      <c r="Y2668" s="1259">
        <v>0</v>
      </c>
    </row>
    <row r="2669" spans="1:25">
      <c r="A2669" s="1350">
        <v>11201002463</v>
      </c>
      <c r="B2669" s="1260"/>
      <c r="C2669" s="1260" t="s">
        <v>25813</v>
      </c>
      <c r="D2669" s="1260" t="s">
        <v>25814</v>
      </c>
      <c r="E2669" s="1260" t="s">
        <v>11190</v>
      </c>
      <c r="F2669" s="1260" t="s">
        <v>25798</v>
      </c>
      <c r="G2669" s="1260" t="s">
        <v>25815</v>
      </c>
      <c r="H2669" s="1260" t="s">
        <v>11153</v>
      </c>
      <c r="I2669" s="1260" t="s">
        <v>11164</v>
      </c>
      <c r="J2669" s="1259">
        <v>7430206</v>
      </c>
      <c r="K2669" s="1260" t="s">
        <v>11221</v>
      </c>
      <c r="L2669" s="1260" t="s">
        <v>11155</v>
      </c>
      <c r="M2669" s="1260" t="s">
        <v>2559</v>
      </c>
      <c r="N2669" s="1260" t="s">
        <v>25816</v>
      </c>
      <c r="O2669" s="1260" t="s">
        <v>25814</v>
      </c>
      <c r="P2669" s="1260"/>
      <c r="Q2669" s="1260"/>
      <c r="R2669" s="1260"/>
      <c r="S2669" s="1259">
        <v>1</v>
      </c>
      <c r="T2669" s="1260"/>
      <c r="U2669" s="1260" t="s">
        <v>11921</v>
      </c>
      <c r="V2669" s="1260" t="s">
        <v>21967</v>
      </c>
      <c r="W2669" s="1259">
        <v>0</v>
      </c>
      <c r="X2669" s="1259">
        <v>1007</v>
      </c>
      <c r="Y2669" s="1259">
        <v>0</v>
      </c>
    </row>
    <row r="2670" spans="1:25">
      <c r="A2670" s="1350">
        <v>11201002462</v>
      </c>
      <c r="B2670" s="1260" t="s">
        <v>25817</v>
      </c>
      <c r="C2670" s="1260" t="s">
        <v>25818</v>
      </c>
      <c r="D2670" s="1260" t="s">
        <v>25819</v>
      </c>
      <c r="E2670" s="1260" t="s">
        <v>11190</v>
      </c>
      <c r="F2670" s="1260" t="s">
        <v>23004</v>
      </c>
      <c r="G2670" s="1260" t="s">
        <v>25820</v>
      </c>
      <c r="H2670" s="1260" t="s">
        <v>11153</v>
      </c>
      <c r="I2670" s="1260" t="s">
        <v>10976</v>
      </c>
      <c r="J2670" s="1259">
        <v>7430205</v>
      </c>
      <c r="K2670" s="1260" t="s">
        <v>11221</v>
      </c>
      <c r="L2670" s="1260" t="s">
        <v>11155</v>
      </c>
      <c r="M2670" s="1260" t="s">
        <v>2284</v>
      </c>
      <c r="N2670" s="1260" t="s">
        <v>25821</v>
      </c>
      <c r="O2670" s="1260" t="s">
        <v>25819</v>
      </c>
      <c r="P2670" s="1260" t="s">
        <v>25822</v>
      </c>
      <c r="Q2670" s="1260" t="s">
        <v>12515</v>
      </c>
      <c r="R2670" s="1260" t="s">
        <v>25823</v>
      </c>
      <c r="S2670" s="1259">
        <v>1</v>
      </c>
      <c r="T2670" s="1260" t="s">
        <v>25824</v>
      </c>
      <c r="U2670" s="1260" t="s">
        <v>11231</v>
      </c>
      <c r="V2670" s="1260" t="s">
        <v>22835</v>
      </c>
      <c r="W2670" s="1259">
        <v>0</v>
      </c>
      <c r="X2670" s="1259">
        <v>1007</v>
      </c>
      <c r="Y2670" s="1259">
        <v>0</v>
      </c>
    </row>
    <row r="2671" spans="1:25">
      <c r="A2671" s="1350">
        <v>11201002461</v>
      </c>
      <c r="B2671" s="1260"/>
      <c r="C2671" s="1260" t="s">
        <v>25825</v>
      </c>
      <c r="D2671" s="1260" t="s">
        <v>25826</v>
      </c>
      <c r="E2671" s="1260" t="s">
        <v>11175</v>
      </c>
      <c r="F2671" s="1260" t="s">
        <v>25827</v>
      </c>
      <c r="G2671" s="1260" t="s">
        <v>25828</v>
      </c>
      <c r="H2671" s="1260" t="s">
        <v>11153</v>
      </c>
      <c r="I2671" s="1260" t="s">
        <v>11164</v>
      </c>
      <c r="J2671" s="1259">
        <v>7430204</v>
      </c>
      <c r="K2671" s="1260" t="s">
        <v>11221</v>
      </c>
      <c r="L2671" s="1260" t="s">
        <v>11155</v>
      </c>
      <c r="M2671" s="1260" t="s">
        <v>2261</v>
      </c>
      <c r="N2671" s="1260" t="s">
        <v>25829</v>
      </c>
      <c r="O2671" s="1260" t="s">
        <v>25826</v>
      </c>
      <c r="P2671" s="1260"/>
      <c r="Q2671" s="1260"/>
      <c r="R2671" s="1260"/>
      <c r="S2671" s="1259">
        <v>1</v>
      </c>
      <c r="T2671" s="1260"/>
      <c r="U2671" s="1260" t="s">
        <v>11209</v>
      </c>
      <c r="V2671" s="1260" t="s">
        <v>11496</v>
      </c>
      <c r="W2671" s="1259">
        <v>0</v>
      </c>
      <c r="X2671" s="1259">
        <v>1007</v>
      </c>
      <c r="Y2671" s="1259">
        <v>0</v>
      </c>
    </row>
    <row r="2672" spans="1:25">
      <c r="A2672" s="1350">
        <v>11201002460</v>
      </c>
      <c r="B2672" s="1260"/>
      <c r="C2672" s="1260" t="s">
        <v>25830</v>
      </c>
      <c r="D2672" s="1260" t="s">
        <v>12472</v>
      </c>
      <c r="E2672" s="1260" t="s">
        <v>25831</v>
      </c>
      <c r="F2672" s="1260" t="s">
        <v>19047</v>
      </c>
      <c r="G2672" s="1260" t="s">
        <v>25832</v>
      </c>
      <c r="H2672" s="1260" t="s">
        <v>11153</v>
      </c>
      <c r="I2672" s="1260" t="s">
        <v>11243</v>
      </c>
      <c r="J2672" s="1259">
        <v>7430203</v>
      </c>
      <c r="K2672" s="1260" t="s">
        <v>11221</v>
      </c>
      <c r="L2672" s="1260" t="s">
        <v>11155</v>
      </c>
      <c r="M2672" s="1260" t="s">
        <v>262</v>
      </c>
      <c r="N2672" s="1260"/>
      <c r="O2672" s="1260" t="s">
        <v>12472</v>
      </c>
      <c r="P2672" s="1260"/>
      <c r="Q2672" s="1260"/>
      <c r="R2672" s="1260"/>
      <c r="S2672" s="1259">
        <v>1</v>
      </c>
      <c r="T2672" s="1260"/>
      <c r="U2672" s="1260"/>
      <c r="V2672" s="1260"/>
      <c r="W2672" s="1259">
        <v>0</v>
      </c>
      <c r="X2672" s="1259">
        <v>1007</v>
      </c>
      <c r="Y2672" s="1259">
        <v>0</v>
      </c>
    </row>
    <row r="2673" spans="1:25">
      <c r="A2673" s="1350">
        <v>11201002459</v>
      </c>
      <c r="B2673" s="1260" t="s">
        <v>25833</v>
      </c>
      <c r="C2673" s="1260" t="s">
        <v>25834</v>
      </c>
      <c r="D2673" s="1260" t="s">
        <v>25835</v>
      </c>
      <c r="E2673" s="1260" t="s">
        <v>18727</v>
      </c>
      <c r="F2673" s="1260" t="s">
        <v>11709</v>
      </c>
      <c r="G2673" s="1260" t="s">
        <v>25836</v>
      </c>
      <c r="H2673" s="1260" t="s">
        <v>11153</v>
      </c>
      <c r="I2673" s="1260" t="s">
        <v>15803</v>
      </c>
      <c r="J2673" s="1259">
        <v>7430202</v>
      </c>
      <c r="K2673" s="1260" t="s">
        <v>11221</v>
      </c>
      <c r="L2673" s="1260" t="s">
        <v>11155</v>
      </c>
      <c r="M2673" s="1260" t="s">
        <v>2521</v>
      </c>
      <c r="N2673" s="1260" t="s">
        <v>25837</v>
      </c>
      <c r="O2673" s="1260" t="s">
        <v>25835</v>
      </c>
      <c r="P2673" s="1260" t="s">
        <v>25838</v>
      </c>
      <c r="Q2673" s="1260" t="s">
        <v>11515</v>
      </c>
      <c r="R2673" s="1260" t="s">
        <v>25839</v>
      </c>
      <c r="S2673" s="1259">
        <v>1</v>
      </c>
      <c r="T2673" s="1260" t="s">
        <v>25840</v>
      </c>
      <c r="U2673" s="1260" t="s">
        <v>15806</v>
      </c>
      <c r="V2673" s="1260" t="s">
        <v>25841</v>
      </c>
      <c r="W2673" s="1259">
        <v>0</v>
      </c>
      <c r="X2673" s="1259">
        <v>1007</v>
      </c>
      <c r="Y2673" s="1259">
        <v>0</v>
      </c>
    </row>
    <row r="2674" spans="1:25">
      <c r="A2674" s="1350">
        <v>11201002458</v>
      </c>
      <c r="B2674" s="1260"/>
      <c r="C2674" s="1260" t="s">
        <v>25842</v>
      </c>
      <c r="D2674" s="1260" t="s">
        <v>25843</v>
      </c>
      <c r="E2674" s="1260" t="s">
        <v>11426</v>
      </c>
      <c r="F2674" s="1260" t="s">
        <v>11176</v>
      </c>
      <c r="G2674" s="1260" t="s">
        <v>25844</v>
      </c>
      <c r="H2674" s="1260" t="s">
        <v>11153</v>
      </c>
      <c r="I2674" s="1260" t="s">
        <v>11177</v>
      </c>
      <c r="J2674" s="1259">
        <v>7430201</v>
      </c>
      <c r="K2674" s="1260" t="s">
        <v>11221</v>
      </c>
      <c r="L2674" s="1260" t="s">
        <v>11155</v>
      </c>
      <c r="M2674" s="1260" t="s">
        <v>262</v>
      </c>
      <c r="N2674" s="1260"/>
      <c r="O2674" s="1260" t="s">
        <v>25843</v>
      </c>
      <c r="P2674" s="1260"/>
      <c r="Q2674" s="1260"/>
      <c r="R2674" s="1260"/>
      <c r="S2674" s="1259">
        <v>1</v>
      </c>
      <c r="T2674" s="1260"/>
      <c r="U2674" s="1260"/>
      <c r="V2674" s="1260"/>
      <c r="W2674" s="1259">
        <v>0</v>
      </c>
      <c r="X2674" s="1259">
        <v>1007</v>
      </c>
      <c r="Y2674" s="1259">
        <v>0</v>
      </c>
    </row>
    <row r="2675" spans="1:25">
      <c r="A2675" s="1350">
        <v>11201002457</v>
      </c>
      <c r="B2675" s="1260"/>
      <c r="C2675" s="1260" t="s">
        <v>25845</v>
      </c>
      <c r="D2675" s="1260" t="s">
        <v>25846</v>
      </c>
      <c r="E2675" s="1260" t="s">
        <v>25847</v>
      </c>
      <c r="F2675" s="1260" t="s">
        <v>16826</v>
      </c>
      <c r="G2675" s="1260" t="s">
        <v>25848</v>
      </c>
      <c r="H2675" s="1260" t="s">
        <v>11153</v>
      </c>
      <c r="I2675" s="1260" t="s">
        <v>10976</v>
      </c>
      <c r="J2675" s="1259">
        <v>7430200</v>
      </c>
      <c r="K2675" s="1260" t="s">
        <v>11221</v>
      </c>
      <c r="L2675" s="1260" t="s">
        <v>11155</v>
      </c>
      <c r="M2675" s="1260" t="s">
        <v>1983</v>
      </c>
      <c r="N2675" s="1260" t="s">
        <v>25849</v>
      </c>
      <c r="O2675" s="1260" t="s">
        <v>25846</v>
      </c>
      <c r="P2675" s="1259">
        <v>8985801</v>
      </c>
      <c r="Q2675" s="1260"/>
      <c r="R2675" s="1260"/>
      <c r="S2675" s="1259">
        <v>1</v>
      </c>
      <c r="T2675" s="1260"/>
      <c r="U2675" s="1260" t="s">
        <v>11158</v>
      </c>
      <c r="V2675" s="1260" t="s">
        <v>12401</v>
      </c>
      <c r="W2675" s="1259">
        <v>0</v>
      </c>
      <c r="X2675" s="1259">
        <v>1007</v>
      </c>
      <c r="Y2675" s="1259">
        <v>0</v>
      </c>
    </row>
    <row r="2676" spans="1:25">
      <c r="A2676" s="1350">
        <v>11201002456</v>
      </c>
      <c r="B2676" s="1260" t="s">
        <v>25850</v>
      </c>
      <c r="C2676" s="1260" t="s">
        <v>25851</v>
      </c>
      <c r="D2676" s="1260" t="s">
        <v>25254</v>
      </c>
      <c r="E2676" s="1260" t="s">
        <v>11190</v>
      </c>
      <c r="F2676" s="1260"/>
      <c r="G2676" s="1260"/>
      <c r="H2676" s="1260" t="s">
        <v>11153</v>
      </c>
      <c r="I2676" s="1260" t="s">
        <v>10976</v>
      </c>
      <c r="J2676" s="1259">
        <v>7430199</v>
      </c>
      <c r="K2676" s="1260" t="s">
        <v>11221</v>
      </c>
      <c r="L2676" s="1260" t="s">
        <v>11275</v>
      </c>
      <c r="M2676" s="1260" t="s">
        <v>1945</v>
      </c>
      <c r="N2676" s="1260" t="s">
        <v>25257</v>
      </c>
      <c r="O2676" s="1260" t="s">
        <v>25254</v>
      </c>
      <c r="P2676" s="1260" t="s">
        <v>25258</v>
      </c>
      <c r="Q2676" s="1260" t="s">
        <v>11867</v>
      </c>
      <c r="R2676" s="1260" t="s">
        <v>25258</v>
      </c>
      <c r="S2676" s="1259">
        <v>1</v>
      </c>
      <c r="T2676" s="1260" t="s">
        <v>25852</v>
      </c>
      <c r="U2676" s="1260" t="s">
        <v>11396</v>
      </c>
      <c r="V2676" s="1260" t="s">
        <v>12425</v>
      </c>
      <c r="W2676" s="1259">
        <v>0</v>
      </c>
      <c r="X2676" s="1259">
        <v>1007</v>
      </c>
      <c r="Y2676" s="1259">
        <v>2</v>
      </c>
    </row>
    <row r="2677" spans="1:25">
      <c r="A2677" s="1350">
        <v>11201002455</v>
      </c>
      <c r="B2677" s="1260"/>
      <c r="C2677" s="1260" t="s">
        <v>25853</v>
      </c>
      <c r="D2677" s="1260" t="s">
        <v>25854</v>
      </c>
      <c r="E2677" s="1260" t="s">
        <v>11203</v>
      </c>
      <c r="F2677" s="1260" t="s">
        <v>16513</v>
      </c>
      <c r="G2677" s="1260" t="s">
        <v>25855</v>
      </c>
      <c r="H2677" s="1260" t="s">
        <v>11153</v>
      </c>
      <c r="I2677" s="1260" t="s">
        <v>10976</v>
      </c>
      <c r="J2677" s="1259">
        <v>7430198</v>
      </c>
      <c r="K2677" s="1260" t="s">
        <v>11221</v>
      </c>
      <c r="L2677" s="1260" t="s">
        <v>11155</v>
      </c>
      <c r="M2677" s="1260" t="s">
        <v>2026</v>
      </c>
      <c r="N2677" s="1260" t="s">
        <v>25856</v>
      </c>
      <c r="O2677" s="1260" t="s">
        <v>25854</v>
      </c>
      <c r="P2677" s="1260" t="s">
        <v>25857</v>
      </c>
      <c r="Q2677" s="1260"/>
      <c r="R2677" s="1260"/>
      <c r="S2677" s="1259">
        <v>1</v>
      </c>
      <c r="T2677" s="1260"/>
      <c r="U2677" s="1260" t="s">
        <v>11396</v>
      </c>
      <c r="V2677" s="1260" t="s">
        <v>13501</v>
      </c>
      <c r="W2677" s="1259">
        <v>0</v>
      </c>
      <c r="X2677" s="1259">
        <v>1007</v>
      </c>
      <c r="Y2677" s="1259">
        <v>0</v>
      </c>
    </row>
    <row r="2678" spans="1:25">
      <c r="A2678" s="1350">
        <v>11201002454</v>
      </c>
      <c r="B2678" s="1260"/>
      <c r="C2678" s="1260" t="s">
        <v>25858</v>
      </c>
      <c r="D2678" s="1260" t="s">
        <v>25859</v>
      </c>
      <c r="E2678" s="1260" t="s">
        <v>11426</v>
      </c>
      <c r="F2678" s="1260" t="s">
        <v>16544</v>
      </c>
      <c r="G2678" s="1260" t="s">
        <v>25860</v>
      </c>
      <c r="H2678" s="1260" t="s">
        <v>11153</v>
      </c>
      <c r="I2678" s="1260" t="s">
        <v>10976</v>
      </c>
      <c r="J2678" s="1259">
        <v>7430197</v>
      </c>
      <c r="K2678" s="1260" t="s">
        <v>11221</v>
      </c>
      <c r="L2678" s="1260" t="s">
        <v>11155</v>
      </c>
      <c r="M2678" s="1260" t="s">
        <v>2533</v>
      </c>
      <c r="N2678" s="1260" t="s">
        <v>25861</v>
      </c>
      <c r="O2678" s="1260" t="s">
        <v>25859</v>
      </c>
      <c r="P2678" s="1260" t="s">
        <v>25862</v>
      </c>
      <c r="Q2678" s="1260"/>
      <c r="R2678" s="1260"/>
      <c r="S2678" s="1259">
        <v>1</v>
      </c>
      <c r="T2678" s="1260"/>
      <c r="U2678" s="1260" t="s">
        <v>11158</v>
      </c>
      <c r="V2678" s="1260" t="s">
        <v>11762</v>
      </c>
      <c r="W2678" s="1259">
        <v>0</v>
      </c>
      <c r="X2678" s="1259">
        <v>1007</v>
      </c>
      <c r="Y2678" s="1259">
        <v>0</v>
      </c>
    </row>
    <row r="2679" spans="1:25">
      <c r="A2679" s="1350">
        <v>11201002453</v>
      </c>
      <c r="B2679" s="1260"/>
      <c r="C2679" s="1260" t="s">
        <v>25863</v>
      </c>
      <c r="D2679" s="1260" t="s">
        <v>25864</v>
      </c>
      <c r="E2679" s="1260" t="s">
        <v>11668</v>
      </c>
      <c r="F2679" s="1260" t="s">
        <v>11436</v>
      </c>
      <c r="G2679" s="1260" t="s">
        <v>25865</v>
      </c>
      <c r="H2679" s="1260" t="s">
        <v>11153</v>
      </c>
      <c r="I2679" s="1260" t="s">
        <v>10976</v>
      </c>
      <c r="J2679" s="1259">
        <v>7430196</v>
      </c>
      <c r="K2679" s="1260" t="s">
        <v>11221</v>
      </c>
      <c r="L2679" s="1260" t="s">
        <v>11155</v>
      </c>
      <c r="M2679" s="1260" t="s">
        <v>2276</v>
      </c>
      <c r="N2679" s="1260" t="s">
        <v>25866</v>
      </c>
      <c r="O2679" s="1260" t="s">
        <v>25864</v>
      </c>
      <c r="P2679" s="1260"/>
      <c r="Q2679" s="1260"/>
      <c r="R2679" s="1260"/>
      <c r="S2679" s="1259">
        <v>1</v>
      </c>
      <c r="T2679" s="1260"/>
      <c r="U2679" s="1260" t="s">
        <v>11231</v>
      </c>
      <c r="V2679" s="1260" t="s">
        <v>12201</v>
      </c>
      <c r="W2679" s="1259">
        <v>0</v>
      </c>
      <c r="X2679" s="1259">
        <v>1007</v>
      </c>
      <c r="Y2679" s="1259">
        <v>0</v>
      </c>
    </row>
    <row r="2680" spans="1:25">
      <c r="A2680" s="1350">
        <v>11201002452</v>
      </c>
      <c r="B2680" s="1260"/>
      <c r="C2680" s="1260" t="s">
        <v>25867</v>
      </c>
      <c r="D2680" s="1260" t="s">
        <v>25868</v>
      </c>
      <c r="E2680" s="1260" t="s">
        <v>11190</v>
      </c>
      <c r="F2680" s="1260" t="s">
        <v>11436</v>
      </c>
      <c r="G2680" s="1260" t="s">
        <v>25869</v>
      </c>
      <c r="H2680" s="1260" t="s">
        <v>11153</v>
      </c>
      <c r="I2680" s="1260" t="s">
        <v>10976</v>
      </c>
      <c r="J2680" s="1259">
        <v>7430195</v>
      </c>
      <c r="K2680" s="1260" t="s">
        <v>11221</v>
      </c>
      <c r="L2680" s="1260" t="s">
        <v>11155</v>
      </c>
      <c r="M2680" s="1260" t="s">
        <v>2275</v>
      </c>
      <c r="N2680" s="1260" t="s">
        <v>25870</v>
      </c>
      <c r="O2680" s="1260" t="s">
        <v>25868</v>
      </c>
      <c r="P2680" s="1260" t="s">
        <v>18772</v>
      </c>
      <c r="Q2680" s="1260"/>
      <c r="R2680" s="1260"/>
      <c r="S2680" s="1259">
        <v>1</v>
      </c>
      <c r="T2680" s="1260"/>
      <c r="U2680" s="1260" t="s">
        <v>11231</v>
      </c>
      <c r="V2680" s="1260" t="s">
        <v>12201</v>
      </c>
      <c r="W2680" s="1259">
        <v>0</v>
      </c>
      <c r="X2680" s="1259">
        <v>1007</v>
      </c>
      <c r="Y2680" s="1259">
        <v>0</v>
      </c>
    </row>
    <row r="2681" spans="1:25">
      <c r="A2681" s="1350">
        <v>11201002451</v>
      </c>
      <c r="B2681" s="1260"/>
      <c r="C2681" s="1260" t="s">
        <v>25871</v>
      </c>
      <c r="D2681" s="1260" t="s">
        <v>25872</v>
      </c>
      <c r="E2681" s="1260" t="s">
        <v>25873</v>
      </c>
      <c r="F2681" s="1260" t="s">
        <v>11436</v>
      </c>
      <c r="G2681" s="1260" t="s">
        <v>25874</v>
      </c>
      <c r="H2681" s="1260" t="s">
        <v>11153</v>
      </c>
      <c r="I2681" s="1260" t="s">
        <v>10976</v>
      </c>
      <c r="J2681" s="1259">
        <v>7430194</v>
      </c>
      <c r="K2681" s="1260" t="s">
        <v>11221</v>
      </c>
      <c r="L2681" s="1260" t="s">
        <v>11155</v>
      </c>
      <c r="M2681" s="1260" t="s">
        <v>1693</v>
      </c>
      <c r="N2681" s="1260" t="s">
        <v>25875</v>
      </c>
      <c r="O2681" s="1260" t="s">
        <v>25872</v>
      </c>
      <c r="P2681" s="1260" t="s">
        <v>25876</v>
      </c>
      <c r="Q2681" s="1260"/>
      <c r="R2681" s="1260"/>
      <c r="S2681" s="1259">
        <v>1</v>
      </c>
      <c r="T2681" s="1260"/>
      <c r="U2681" s="1260" t="s">
        <v>12408</v>
      </c>
      <c r="V2681" s="1260" t="s">
        <v>18519</v>
      </c>
      <c r="W2681" s="1259">
        <v>0</v>
      </c>
      <c r="X2681" s="1259">
        <v>1007</v>
      </c>
      <c r="Y2681" s="1259">
        <v>0</v>
      </c>
    </row>
    <row r="2682" spans="1:25">
      <c r="A2682" s="1350">
        <v>11201002450</v>
      </c>
      <c r="B2682" s="1260" t="s">
        <v>25877</v>
      </c>
      <c r="C2682" s="1260" t="s">
        <v>25878</v>
      </c>
      <c r="D2682" s="1260" t="s">
        <v>25879</v>
      </c>
      <c r="E2682" s="1260" t="s">
        <v>12993</v>
      </c>
      <c r="F2682" s="1260" t="s">
        <v>13492</v>
      </c>
      <c r="G2682" s="1260" t="s">
        <v>25880</v>
      </c>
      <c r="H2682" s="1260" t="s">
        <v>11153</v>
      </c>
      <c r="I2682" s="1260" t="s">
        <v>11243</v>
      </c>
      <c r="J2682" s="1259">
        <v>7430193</v>
      </c>
      <c r="K2682" s="1260" t="s">
        <v>11221</v>
      </c>
      <c r="L2682" s="1260" t="s">
        <v>11155</v>
      </c>
      <c r="M2682" s="1260" t="s">
        <v>2229</v>
      </c>
      <c r="N2682" s="1260" t="s">
        <v>25881</v>
      </c>
      <c r="O2682" s="1260" t="s">
        <v>25879</v>
      </c>
      <c r="P2682" s="1260" t="s">
        <v>25882</v>
      </c>
      <c r="Q2682" s="1260" t="s">
        <v>12049</v>
      </c>
      <c r="R2682" s="1260" t="s">
        <v>25883</v>
      </c>
      <c r="S2682" s="1259">
        <v>1</v>
      </c>
      <c r="T2682" s="1260" t="s">
        <v>25884</v>
      </c>
      <c r="U2682" s="1260" t="s">
        <v>11247</v>
      </c>
      <c r="V2682" s="1260" t="s">
        <v>23558</v>
      </c>
      <c r="W2682" s="1259">
        <v>0</v>
      </c>
      <c r="X2682" s="1259">
        <v>1007</v>
      </c>
      <c r="Y2682" s="1259">
        <v>0</v>
      </c>
    </row>
    <row r="2683" spans="1:25">
      <c r="A2683" s="1350">
        <v>11201002449</v>
      </c>
      <c r="B2683" s="1260" t="s">
        <v>25885</v>
      </c>
      <c r="C2683" s="1260" t="s">
        <v>25878</v>
      </c>
      <c r="D2683" s="1260" t="s">
        <v>25781</v>
      </c>
      <c r="E2683" s="1260" t="s">
        <v>11426</v>
      </c>
      <c r="F2683" s="1260" t="s">
        <v>16544</v>
      </c>
      <c r="G2683" s="1260" t="s">
        <v>25886</v>
      </c>
      <c r="H2683" s="1260" t="s">
        <v>11153</v>
      </c>
      <c r="I2683" s="1260" t="s">
        <v>10976</v>
      </c>
      <c r="J2683" s="1259">
        <v>7430192</v>
      </c>
      <c r="K2683" s="1260" t="s">
        <v>11221</v>
      </c>
      <c r="L2683" s="1260" t="s">
        <v>11155</v>
      </c>
      <c r="M2683" s="1260" t="s">
        <v>2527</v>
      </c>
      <c r="N2683" s="1260" t="s">
        <v>12714</v>
      </c>
      <c r="O2683" s="1260" t="s">
        <v>25781</v>
      </c>
      <c r="P2683" s="1260" t="s">
        <v>25887</v>
      </c>
      <c r="Q2683" s="1260" t="s">
        <v>11411</v>
      </c>
      <c r="R2683" s="1260" t="s">
        <v>25783</v>
      </c>
      <c r="S2683" s="1259">
        <v>1</v>
      </c>
      <c r="T2683" s="1260" t="s">
        <v>25888</v>
      </c>
      <c r="U2683" s="1260" t="s">
        <v>11158</v>
      </c>
      <c r="V2683" s="1260" t="s">
        <v>12716</v>
      </c>
      <c r="W2683" s="1259">
        <v>0</v>
      </c>
      <c r="X2683" s="1259">
        <v>1007</v>
      </c>
      <c r="Y2683" s="1259">
        <v>0</v>
      </c>
    </row>
    <row r="2684" spans="1:25">
      <c r="A2684" s="1350">
        <v>11201002448</v>
      </c>
      <c r="B2684" s="1260"/>
      <c r="C2684" s="1260" t="s">
        <v>25889</v>
      </c>
      <c r="D2684" s="1260" t="s">
        <v>25890</v>
      </c>
      <c r="E2684" s="1260" t="s">
        <v>25891</v>
      </c>
      <c r="F2684" s="1260" t="s">
        <v>25892</v>
      </c>
      <c r="G2684" s="1260" t="s">
        <v>25893</v>
      </c>
      <c r="H2684" s="1260" t="s">
        <v>11153</v>
      </c>
      <c r="I2684" s="1260" t="s">
        <v>11164</v>
      </c>
      <c r="J2684" s="1259">
        <v>7430191</v>
      </c>
      <c r="K2684" s="1260" t="s">
        <v>11221</v>
      </c>
      <c r="L2684" s="1260" t="s">
        <v>11155</v>
      </c>
      <c r="M2684" s="1260" t="s">
        <v>262</v>
      </c>
      <c r="N2684" s="1260"/>
      <c r="O2684" s="1260" t="s">
        <v>25890</v>
      </c>
      <c r="P2684" s="1260"/>
      <c r="Q2684" s="1260"/>
      <c r="R2684" s="1260"/>
      <c r="S2684" s="1259">
        <v>1</v>
      </c>
      <c r="T2684" s="1260"/>
      <c r="U2684" s="1260"/>
      <c r="V2684" s="1260"/>
      <c r="W2684" s="1259">
        <v>0</v>
      </c>
      <c r="X2684" s="1259">
        <v>1007</v>
      </c>
      <c r="Y2684" s="1259">
        <v>0</v>
      </c>
    </row>
    <row r="2685" spans="1:25">
      <c r="A2685" s="1350">
        <v>11201002447</v>
      </c>
      <c r="B2685" s="1260"/>
      <c r="C2685" s="1260" t="s">
        <v>25894</v>
      </c>
      <c r="D2685" s="1260" t="s">
        <v>25895</v>
      </c>
      <c r="E2685" s="1260" t="s">
        <v>25643</v>
      </c>
      <c r="F2685" s="1260" t="s">
        <v>16544</v>
      </c>
      <c r="G2685" s="1260" t="s">
        <v>25896</v>
      </c>
      <c r="H2685" s="1260" t="s">
        <v>11153</v>
      </c>
      <c r="I2685" s="1260" t="s">
        <v>10976</v>
      </c>
      <c r="J2685" s="1259">
        <v>7430190</v>
      </c>
      <c r="K2685" s="1260" t="s">
        <v>11221</v>
      </c>
      <c r="L2685" s="1260" t="s">
        <v>11155</v>
      </c>
      <c r="M2685" s="1260" t="s">
        <v>1941</v>
      </c>
      <c r="N2685" s="1260" t="s">
        <v>12076</v>
      </c>
      <c r="O2685" s="1260" t="s">
        <v>25895</v>
      </c>
      <c r="P2685" s="1260"/>
      <c r="Q2685" s="1260" t="s">
        <v>25897</v>
      </c>
      <c r="R2685" s="1260" t="s">
        <v>11644</v>
      </c>
      <c r="S2685" s="1259">
        <v>1</v>
      </c>
      <c r="T2685" s="1260"/>
      <c r="U2685" s="1260" t="s">
        <v>11396</v>
      </c>
      <c r="V2685" s="1260" t="s">
        <v>11699</v>
      </c>
      <c r="W2685" s="1259">
        <v>0</v>
      </c>
      <c r="X2685" s="1259">
        <v>1007</v>
      </c>
      <c r="Y2685" s="1259">
        <v>0</v>
      </c>
    </row>
    <row r="2686" spans="1:25">
      <c r="A2686" s="1350">
        <v>11201002446</v>
      </c>
      <c r="B2686" s="1260" t="s">
        <v>25898</v>
      </c>
      <c r="C2686" s="1260" t="s">
        <v>25899</v>
      </c>
      <c r="D2686" s="1260" t="s">
        <v>25900</v>
      </c>
      <c r="E2686" s="1260" t="s">
        <v>11266</v>
      </c>
      <c r="F2686" s="1260" t="s">
        <v>18030</v>
      </c>
      <c r="G2686" s="1260" t="s">
        <v>25901</v>
      </c>
      <c r="H2686" s="1260" t="s">
        <v>11153</v>
      </c>
      <c r="I2686" s="1260" t="s">
        <v>11243</v>
      </c>
      <c r="J2686" s="1259">
        <v>7430189</v>
      </c>
      <c r="K2686" s="1260" t="s">
        <v>11221</v>
      </c>
      <c r="L2686" s="1260" t="s">
        <v>11155</v>
      </c>
      <c r="M2686" s="1260" t="s">
        <v>2485</v>
      </c>
      <c r="N2686" s="1260" t="s">
        <v>25902</v>
      </c>
      <c r="O2686" s="1260" t="s">
        <v>25900</v>
      </c>
      <c r="P2686" s="1260" t="s">
        <v>25903</v>
      </c>
      <c r="Q2686" s="1260" t="s">
        <v>12131</v>
      </c>
      <c r="R2686" s="1260" t="s">
        <v>25903</v>
      </c>
      <c r="S2686" s="1259">
        <v>1</v>
      </c>
      <c r="T2686" s="1260" t="s">
        <v>25904</v>
      </c>
      <c r="U2686" s="1260" t="s">
        <v>11247</v>
      </c>
      <c r="V2686" s="1260" t="s">
        <v>13495</v>
      </c>
      <c r="W2686" s="1259">
        <v>0</v>
      </c>
      <c r="X2686" s="1259">
        <v>1007</v>
      </c>
      <c r="Y2686" s="1259">
        <v>0</v>
      </c>
    </row>
    <row r="2687" spans="1:25">
      <c r="A2687" s="1350">
        <v>11201002445</v>
      </c>
      <c r="B2687" s="1260" t="s">
        <v>25905</v>
      </c>
      <c r="C2687" s="1260" t="s">
        <v>25906</v>
      </c>
      <c r="D2687" s="1260" t="s">
        <v>25907</v>
      </c>
      <c r="E2687" s="1260" t="s">
        <v>11509</v>
      </c>
      <c r="F2687" s="1260" t="s">
        <v>16513</v>
      </c>
      <c r="G2687" s="1260" t="s">
        <v>25908</v>
      </c>
      <c r="H2687" s="1260" t="s">
        <v>11153</v>
      </c>
      <c r="I2687" s="1260" t="s">
        <v>10976</v>
      </c>
      <c r="J2687" s="1259">
        <v>7430188</v>
      </c>
      <c r="K2687" s="1260" t="s">
        <v>11221</v>
      </c>
      <c r="L2687" s="1260" t="s">
        <v>11155</v>
      </c>
      <c r="M2687" s="1260" t="s">
        <v>2033</v>
      </c>
      <c r="N2687" s="1260" t="s">
        <v>12768</v>
      </c>
      <c r="O2687" s="1260" t="s">
        <v>25907</v>
      </c>
      <c r="P2687" s="1260" t="s">
        <v>25062</v>
      </c>
      <c r="Q2687" s="1260" t="s">
        <v>11394</v>
      </c>
      <c r="R2687" s="1260" t="s">
        <v>25063</v>
      </c>
      <c r="S2687" s="1259">
        <v>1</v>
      </c>
      <c r="T2687" s="1260" t="s">
        <v>25909</v>
      </c>
      <c r="U2687" s="1260" t="s">
        <v>11396</v>
      </c>
      <c r="V2687" s="1260" t="s">
        <v>11699</v>
      </c>
      <c r="W2687" s="1259">
        <v>0</v>
      </c>
      <c r="X2687" s="1259">
        <v>1007</v>
      </c>
      <c r="Y2687" s="1259">
        <v>0</v>
      </c>
    </row>
    <row r="2688" spans="1:25">
      <c r="A2688" s="1350">
        <v>11201002444</v>
      </c>
      <c r="B2688" s="1260"/>
      <c r="C2688" s="1260" t="s">
        <v>25910</v>
      </c>
      <c r="D2688" s="1260" t="s">
        <v>25911</v>
      </c>
      <c r="E2688" s="1260" t="s">
        <v>25912</v>
      </c>
      <c r="F2688" s="1260" t="s">
        <v>25913</v>
      </c>
      <c r="G2688" s="1260" t="s">
        <v>25914</v>
      </c>
      <c r="H2688" s="1260" t="s">
        <v>11153</v>
      </c>
      <c r="I2688" s="1260" t="s">
        <v>11164</v>
      </c>
      <c r="J2688" s="1259">
        <v>7430187</v>
      </c>
      <c r="K2688" s="1260" t="s">
        <v>11221</v>
      </c>
      <c r="L2688" s="1260" t="s">
        <v>11155</v>
      </c>
      <c r="M2688" s="1260" t="s">
        <v>262</v>
      </c>
      <c r="N2688" s="1260"/>
      <c r="O2688" s="1260" t="s">
        <v>25911</v>
      </c>
      <c r="P2688" s="1260"/>
      <c r="Q2688" s="1260"/>
      <c r="R2688" s="1260"/>
      <c r="S2688" s="1259">
        <v>1</v>
      </c>
      <c r="T2688" s="1260"/>
      <c r="U2688" s="1260"/>
      <c r="V2688" s="1260"/>
      <c r="W2688" s="1259">
        <v>0</v>
      </c>
      <c r="X2688" s="1259">
        <v>1007</v>
      </c>
      <c r="Y2688" s="1259">
        <v>0</v>
      </c>
    </row>
    <row r="2689" spans="1:25">
      <c r="A2689" s="1350">
        <v>11201002443</v>
      </c>
      <c r="B2689" s="1260"/>
      <c r="C2689" s="1260" t="s">
        <v>25915</v>
      </c>
      <c r="D2689" s="1260" t="s">
        <v>25916</v>
      </c>
      <c r="E2689" s="1260" t="s">
        <v>11353</v>
      </c>
      <c r="F2689" s="1260" t="s">
        <v>11448</v>
      </c>
      <c r="G2689" s="1260" t="s">
        <v>25917</v>
      </c>
      <c r="H2689" s="1260" t="s">
        <v>11153</v>
      </c>
      <c r="I2689" s="1260" t="s">
        <v>11243</v>
      </c>
      <c r="J2689" s="1259">
        <v>7430186</v>
      </c>
      <c r="K2689" s="1260" t="s">
        <v>11221</v>
      </c>
      <c r="L2689" s="1260" t="s">
        <v>11155</v>
      </c>
      <c r="M2689" s="1260" t="s">
        <v>262</v>
      </c>
      <c r="N2689" s="1260"/>
      <c r="O2689" s="1260" t="s">
        <v>25916</v>
      </c>
      <c r="P2689" s="1260"/>
      <c r="Q2689" s="1260" t="s">
        <v>11450</v>
      </c>
      <c r="R2689" s="1260"/>
      <c r="S2689" s="1259">
        <v>1</v>
      </c>
      <c r="T2689" s="1260"/>
      <c r="U2689" s="1260"/>
      <c r="V2689" s="1260"/>
      <c r="W2689" s="1259">
        <v>0</v>
      </c>
      <c r="X2689" s="1259">
        <v>1007</v>
      </c>
      <c r="Y2689" s="1259">
        <v>0</v>
      </c>
    </row>
    <row r="2690" spans="1:25">
      <c r="A2690" s="1350">
        <v>11201002442</v>
      </c>
      <c r="B2690" s="1260" t="s">
        <v>25918</v>
      </c>
      <c r="C2690" s="1260" t="s">
        <v>25919</v>
      </c>
      <c r="D2690" s="1260" t="s">
        <v>25920</v>
      </c>
      <c r="E2690" s="1260" t="s">
        <v>11284</v>
      </c>
      <c r="F2690" s="1260" t="s">
        <v>11440</v>
      </c>
      <c r="G2690" s="1260" t="s">
        <v>25921</v>
      </c>
      <c r="H2690" s="1260" t="s">
        <v>11153</v>
      </c>
      <c r="I2690" s="1260" t="s">
        <v>11177</v>
      </c>
      <c r="J2690" s="1259">
        <v>7430185</v>
      </c>
      <c r="K2690" s="1260" t="s">
        <v>11221</v>
      </c>
      <c r="L2690" s="1260" t="s">
        <v>11155</v>
      </c>
      <c r="M2690" s="1260" t="s">
        <v>1687</v>
      </c>
      <c r="N2690" s="1260" t="s">
        <v>25922</v>
      </c>
      <c r="O2690" s="1260" t="s">
        <v>25920</v>
      </c>
      <c r="P2690" s="1260" t="s">
        <v>25923</v>
      </c>
      <c r="Q2690" s="1260" t="s">
        <v>25924</v>
      </c>
      <c r="R2690" s="1260" t="s">
        <v>25925</v>
      </c>
      <c r="S2690" s="1259">
        <v>1</v>
      </c>
      <c r="T2690" s="1260" t="s">
        <v>25926</v>
      </c>
      <c r="U2690" s="1260" t="s">
        <v>11182</v>
      </c>
      <c r="V2690" s="1260" t="s">
        <v>11187</v>
      </c>
      <c r="W2690" s="1259">
        <v>0</v>
      </c>
      <c r="X2690" s="1259">
        <v>1007</v>
      </c>
      <c r="Y2690" s="1259">
        <v>0</v>
      </c>
    </row>
    <row r="2691" spans="1:25">
      <c r="A2691" s="1350">
        <v>11201002441</v>
      </c>
      <c r="B2691" s="1260" t="s">
        <v>25927</v>
      </c>
      <c r="C2691" s="1260" t="s">
        <v>25928</v>
      </c>
      <c r="D2691" s="1260" t="s">
        <v>25929</v>
      </c>
      <c r="E2691" s="1260" t="s">
        <v>11426</v>
      </c>
      <c r="F2691" s="1260" t="s">
        <v>11436</v>
      </c>
      <c r="G2691" s="1260" t="s">
        <v>25930</v>
      </c>
      <c r="H2691" s="1260" t="s">
        <v>11153</v>
      </c>
      <c r="I2691" s="1260" t="s">
        <v>10976</v>
      </c>
      <c r="J2691" s="1259">
        <v>7430184</v>
      </c>
      <c r="K2691" s="1260" t="s">
        <v>11221</v>
      </c>
      <c r="L2691" s="1260" t="s">
        <v>11155</v>
      </c>
      <c r="M2691" s="1260" t="s">
        <v>2294</v>
      </c>
      <c r="N2691" s="1260" t="s">
        <v>25931</v>
      </c>
      <c r="O2691" s="1260" t="s">
        <v>25929</v>
      </c>
      <c r="P2691" s="1260" t="s">
        <v>25932</v>
      </c>
      <c r="Q2691" s="1260" t="s">
        <v>11769</v>
      </c>
      <c r="R2691" s="1260" t="s">
        <v>25933</v>
      </c>
      <c r="S2691" s="1259">
        <v>1</v>
      </c>
      <c r="T2691" s="1260" t="s">
        <v>25934</v>
      </c>
      <c r="U2691" s="1260" t="s">
        <v>12601</v>
      </c>
      <c r="V2691" s="1260" t="s">
        <v>23299</v>
      </c>
      <c r="W2691" s="1259">
        <v>0</v>
      </c>
      <c r="X2691" s="1259">
        <v>1007</v>
      </c>
      <c r="Y2691" s="1259">
        <v>0</v>
      </c>
    </row>
    <row r="2692" spans="1:25">
      <c r="A2692" s="1350">
        <v>11201002440</v>
      </c>
      <c r="B2692" s="1260" t="s">
        <v>25935</v>
      </c>
      <c r="C2692" s="1260" t="s">
        <v>25936</v>
      </c>
      <c r="D2692" s="1260" t="s">
        <v>25937</v>
      </c>
      <c r="E2692" s="1260" t="s">
        <v>11190</v>
      </c>
      <c r="F2692" s="1260" t="s">
        <v>11440</v>
      </c>
      <c r="G2692" s="1260" t="s">
        <v>25938</v>
      </c>
      <c r="H2692" s="1260" t="s">
        <v>11153</v>
      </c>
      <c r="I2692" s="1260" t="s">
        <v>11177</v>
      </c>
      <c r="J2692" s="1259">
        <v>7430183</v>
      </c>
      <c r="K2692" s="1260" t="s">
        <v>11221</v>
      </c>
      <c r="L2692" s="1260" t="s">
        <v>11155</v>
      </c>
      <c r="M2692" s="1260" t="s">
        <v>1698</v>
      </c>
      <c r="N2692" s="1260" t="s">
        <v>25939</v>
      </c>
      <c r="O2692" s="1260" t="s">
        <v>25937</v>
      </c>
      <c r="P2692" s="1260" t="s">
        <v>25940</v>
      </c>
      <c r="Q2692" s="1260" t="s">
        <v>12742</v>
      </c>
      <c r="R2692" s="1260" t="s">
        <v>25940</v>
      </c>
      <c r="S2692" s="1259">
        <v>1</v>
      </c>
      <c r="T2692" s="1260" t="s">
        <v>25941</v>
      </c>
      <c r="U2692" s="1260" t="s">
        <v>11182</v>
      </c>
      <c r="V2692" s="1260" t="s">
        <v>11956</v>
      </c>
      <c r="W2692" s="1259">
        <v>0</v>
      </c>
      <c r="X2692" s="1259">
        <v>1007</v>
      </c>
      <c r="Y2692" s="1259">
        <v>0</v>
      </c>
    </row>
    <row r="2693" spans="1:25">
      <c r="A2693" s="1350">
        <v>11201002439</v>
      </c>
      <c r="B2693" s="1260"/>
      <c r="C2693" s="1260" t="s">
        <v>25942</v>
      </c>
      <c r="D2693" s="1260" t="s">
        <v>25943</v>
      </c>
      <c r="E2693" s="1260" t="s">
        <v>11190</v>
      </c>
      <c r="F2693" s="1260" t="s">
        <v>25892</v>
      </c>
      <c r="G2693" s="1260" t="s">
        <v>25944</v>
      </c>
      <c r="H2693" s="1260" t="s">
        <v>11153</v>
      </c>
      <c r="I2693" s="1260" t="s">
        <v>11164</v>
      </c>
      <c r="J2693" s="1259">
        <v>7430182</v>
      </c>
      <c r="K2693" s="1260" t="s">
        <v>11221</v>
      </c>
      <c r="L2693" s="1260" t="s">
        <v>11155</v>
      </c>
      <c r="M2693" s="1260" t="s">
        <v>1293</v>
      </c>
      <c r="N2693" s="1260" t="s">
        <v>19641</v>
      </c>
      <c r="O2693" s="1260" t="s">
        <v>25943</v>
      </c>
      <c r="P2693" s="1260"/>
      <c r="Q2693" s="1260"/>
      <c r="R2693" s="1259">
        <v>8314534</v>
      </c>
      <c r="S2693" s="1259">
        <v>1</v>
      </c>
      <c r="T2693" s="1260"/>
      <c r="U2693" s="1260" t="s">
        <v>11921</v>
      </c>
      <c r="V2693" s="1260" t="s">
        <v>12590</v>
      </c>
      <c r="W2693" s="1259">
        <v>0</v>
      </c>
      <c r="X2693" s="1259">
        <v>1007</v>
      </c>
      <c r="Y2693" s="1259">
        <v>0</v>
      </c>
    </row>
    <row r="2694" spans="1:25">
      <c r="A2694" s="1350">
        <v>11201002438</v>
      </c>
      <c r="B2694" s="1260"/>
      <c r="C2694" s="1260" t="s">
        <v>25945</v>
      </c>
      <c r="D2694" s="1260" t="s">
        <v>25946</v>
      </c>
      <c r="E2694" s="1260" t="s">
        <v>11190</v>
      </c>
      <c r="F2694" s="1260" t="s">
        <v>11440</v>
      </c>
      <c r="G2694" s="1260" t="s">
        <v>25947</v>
      </c>
      <c r="H2694" s="1260" t="s">
        <v>11153</v>
      </c>
      <c r="I2694" s="1260" t="s">
        <v>11177</v>
      </c>
      <c r="J2694" s="1259">
        <v>7430181</v>
      </c>
      <c r="K2694" s="1260" t="s">
        <v>11221</v>
      </c>
      <c r="L2694" s="1260" t="s">
        <v>11155</v>
      </c>
      <c r="M2694" s="1260" t="s">
        <v>1298</v>
      </c>
      <c r="N2694" s="1260" t="s">
        <v>25948</v>
      </c>
      <c r="O2694" s="1260" t="s">
        <v>25946</v>
      </c>
      <c r="P2694" s="1260"/>
      <c r="Q2694" s="1260"/>
      <c r="R2694" s="1260" t="s">
        <v>25949</v>
      </c>
      <c r="S2694" s="1259">
        <v>1</v>
      </c>
      <c r="T2694" s="1260"/>
      <c r="U2694" s="1260" t="s">
        <v>11751</v>
      </c>
      <c r="V2694" s="1260" t="s">
        <v>17686</v>
      </c>
      <c r="W2694" s="1259">
        <v>0</v>
      </c>
      <c r="X2694" s="1259">
        <v>1007</v>
      </c>
      <c r="Y2694" s="1259">
        <v>0</v>
      </c>
    </row>
    <row r="2695" spans="1:25">
      <c r="A2695" s="1350">
        <v>11201002437</v>
      </c>
      <c r="B2695" s="1260" t="s">
        <v>25950</v>
      </c>
      <c r="C2695" s="1260" t="s">
        <v>25945</v>
      </c>
      <c r="D2695" s="1260" t="s">
        <v>25951</v>
      </c>
      <c r="E2695" s="1260" t="s">
        <v>11311</v>
      </c>
      <c r="F2695" s="1260"/>
      <c r="G2695" s="1260"/>
      <c r="H2695" s="1260" t="s">
        <v>11153</v>
      </c>
      <c r="I2695" s="1260" t="s">
        <v>11177</v>
      </c>
      <c r="J2695" s="1259">
        <v>7430180</v>
      </c>
      <c r="K2695" s="1260" t="s">
        <v>11221</v>
      </c>
      <c r="L2695" s="1260" t="s">
        <v>11275</v>
      </c>
      <c r="M2695" s="1260" t="s">
        <v>2128</v>
      </c>
      <c r="N2695" s="1260" t="s">
        <v>25952</v>
      </c>
      <c r="O2695" s="1260" t="s">
        <v>25951</v>
      </c>
      <c r="P2695" s="1260" t="s">
        <v>25953</v>
      </c>
      <c r="Q2695" s="1260" t="s">
        <v>13005</v>
      </c>
      <c r="R2695" s="1260" t="s">
        <v>25953</v>
      </c>
      <c r="S2695" s="1259">
        <v>1</v>
      </c>
      <c r="T2695" s="1260" t="s">
        <v>25954</v>
      </c>
      <c r="U2695" s="1260" t="s">
        <v>11198</v>
      </c>
      <c r="V2695" s="1260" t="s">
        <v>13354</v>
      </c>
      <c r="W2695" s="1259">
        <v>0</v>
      </c>
      <c r="X2695" s="1259">
        <v>1007</v>
      </c>
      <c r="Y2695" s="1259">
        <v>2</v>
      </c>
    </row>
    <row r="2696" spans="1:25">
      <c r="A2696" s="1350">
        <v>11201002436</v>
      </c>
      <c r="B2696" s="1260" t="s">
        <v>25955</v>
      </c>
      <c r="C2696" s="1260" t="s">
        <v>25956</v>
      </c>
      <c r="D2696" s="1260" t="s">
        <v>25957</v>
      </c>
      <c r="E2696" s="1260" t="s">
        <v>11203</v>
      </c>
      <c r="F2696" s="1260" t="s">
        <v>11440</v>
      </c>
      <c r="G2696" s="1260" t="s">
        <v>25958</v>
      </c>
      <c r="H2696" s="1260" t="s">
        <v>11153</v>
      </c>
      <c r="I2696" s="1260" t="s">
        <v>11177</v>
      </c>
      <c r="J2696" s="1259">
        <v>7430179</v>
      </c>
      <c r="K2696" s="1260" t="s">
        <v>11221</v>
      </c>
      <c r="L2696" s="1260" t="s">
        <v>11155</v>
      </c>
      <c r="M2696" s="1260" t="s">
        <v>2357</v>
      </c>
      <c r="N2696" s="1260" t="s">
        <v>25959</v>
      </c>
      <c r="O2696" s="1260" t="s">
        <v>25957</v>
      </c>
      <c r="P2696" s="1260" t="s">
        <v>14839</v>
      </c>
      <c r="Q2696" s="1260" t="s">
        <v>11867</v>
      </c>
      <c r="R2696" s="1260" t="s">
        <v>25960</v>
      </c>
      <c r="S2696" s="1259">
        <v>1</v>
      </c>
      <c r="T2696" s="1260" t="s">
        <v>25961</v>
      </c>
      <c r="U2696" s="1260" t="s">
        <v>11193</v>
      </c>
      <c r="V2696" s="1260" t="s">
        <v>11705</v>
      </c>
      <c r="W2696" s="1259">
        <v>0</v>
      </c>
      <c r="X2696" s="1259">
        <v>1007</v>
      </c>
      <c r="Y2696" s="1259">
        <v>0</v>
      </c>
    </row>
    <row r="2697" spans="1:25">
      <c r="A2697" s="1350">
        <v>11201002435</v>
      </c>
      <c r="B2697" s="1260" t="s">
        <v>25962</v>
      </c>
      <c r="C2697" s="1260" t="s">
        <v>25963</v>
      </c>
      <c r="D2697" s="1260" t="s">
        <v>25964</v>
      </c>
      <c r="E2697" s="1260" t="s">
        <v>11509</v>
      </c>
      <c r="F2697" s="1260" t="s">
        <v>11440</v>
      </c>
      <c r="G2697" s="1260" t="s">
        <v>25965</v>
      </c>
      <c r="H2697" s="1260" t="s">
        <v>11153</v>
      </c>
      <c r="I2697" s="1260" t="s">
        <v>11177</v>
      </c>
      <c r="J2697" s="1259">
        <v>7430178</v>
      </c>
      <c r="K2697" s="1260" t="s">
        <v>11221</v>
      </c>
      <c r="L2697" s="1260" t="s">
        <v>11385</v>
      </c>
      <c r="M2697" s="1260" t="s">
        <v>2128</v>
      </c>
      <c r="N2697" s="1260" t="s">
        <v>25952</v>
      </c>
      <c r="O2697" s="1260" t="s">
        <v>25964</v>
      </c>
      <c r="P2697" s="1260" t="s">
        <v>25966</v>
      </c>
      <c r="Q2697" s="1260" t="s">
        <v>12515</v>
      </c>
      <c r="R2697" s="1260" t="s">
        <v>25967</v>
      </c>
      <c r="S2697" s="1259">
        <v>1</v>
      </c>
      <c r="T2697" s="1260" t="s">
        <v>25968</v>
      </c>
      <c r="U2697" s="1260" t="s">
        <v>11198</v>
      </c>
      <c r="V2697" s="1260" t="s">
        <v>13354</v>
      </c>
      <c r="W2697" s="1259">
        <v>0</v>
      </c>
      <c r="X2697" s="1259">
        <v>1007</v>
      </c>
      <c r="Y2697" s="1259">
        <v>1</v>
      </c>
    </row>
    <row r="2698" spans="1:25">
      <c r="A2698" s="1350">
        <v>11201002434</v>
      </c>
      <c r="B2698" s="1260"/>
      <c r="C2698" s="1260" t="s">
        <v>25969</v>
      </c>
      <c r="D2698" s="1260" t="s">
        <v>25748</v>
      </c>
      <c r="E2698" s="1260" t="s">
        <v>11190</v>
      </c>
      <c r="F2698" s="1260" t="s">
        <v>16513</v>
      </c>
      <c r="G2698" s="1260" t="s">
        <v>25970</v>
      </c>
      <c r="H2698" s="1260" t="s">
        <v>11153</v>
      </c>
      <c r="I2698" s="1260" t="s">
        <v>10976</v>
      </c>
      <c r="J2698" s="1259">
        <v>7430177</v>
      </c>
      <c r="K2698" s="1260" t="s">
        <v>11221</v>
      </c>
      <c r="L2698" s="1260" t="s">
        <v>11155</v>
      </c>
      <c r="M2698" s="1260" t="s">
        <v>1950</v>
      </c>
      <c r="N2698" s="1260" t="s">
        <v>25750</v>
      </c>
      <c r="O2698" s="1260" t="s">
        <v>25748</v>
      </c>
      <c r="P2698" s="1259">
        <v>8986056</v>
      </c>
      <c r="Q2698" s="1260"/>
      <c r="R2698" s="1260"/>
      <c r="S2698" s="1259">
        <v>1</v>
      </c>
      <c r="T2698" s="1260"/>
      <c r="U2698" s="1260" t="s">
        <v>11158</v>
      </c>
      <c r="V2698" s="1260" t="s">
        <v>11723</v>
      </c>
      <c r="W2698" s="1259">
        <v>0</v>
      </c>
      <c r="X2698" s="1259">
        <v>1007</v>
      </c>
      <c r="Y2698" s="1259">
        <v>0</v>
      </c>
    </row>
    <row r="2699" spans="1:25">
      <c r="A2699" s="1350">
        <v>11201002433</v>
      </c>
      <c r="B2699" s="1260"/>
      <c r="C2699" s="1260" t="s">
        <v>25971</v>
      </c>
      <c r="D2699" s="1260" t="s">
        <v>25972</v>
      </c>
      <c r="E2699" s="1260" t="s">
        <v>25973</v>
      </c>
      <c r="F2699" s="1260" t="s">
        <v>16513</v>
      </c>
      <c r="G2699" s="1260" t="s">
        <v>25974</v>
      </c>
      <c r="H2699" s="1260" t="s">
        <v>11153</v>
      </c>
      <c r="I2699" s="1260" t="s">
        <v>10976</v>
      </c>
      <c r="J2699" s="1259">
        <v>7430176</v>
      </c>
      <c r="K2699" s="1260" t="s">
        <v>11221</v>
      </c>
      <c r="L2699" s="1260" t="s">
        <v>11155</v>
      </c>
      <c r="M2699" s="1260" t="s">
        <v>1941</v>
      </c>
      <c r="N2699" s="1260" t="s">
        <v>25975</v>
      </c>
      <c r="O2699" s="1260" t="s">
        <v>25972</v>
      </c>
      <c r="P2699" s="1260"/>
      <c r="Q2699" s="1260" t="s">
        <v>25897</v>
      </c>
      <c r="R2699" s="1260" t="s">
        <v>11644</v>
      </c>
      <c r="S2699" s="1259">
        <v>1</v>
      </c>
      <c r="T2699" s="1260"/>
      <c r="U2699" s="1260" t="s">
        <v>11396</v>
      </c>
      <c r="V2699" s="1260" t="s">
        <v>11699</v>
      </c>
      <c r="W2699" s="1259">
        <v>0</v>
      </c>
      <c r="X2699" s="1259">
        <v>1007</v>
      </c>
      <c r="Y2699" s="1259">
        <v>0</v>
      </c>
    </row>
    <row r="2700" spans="1:25">
      <c r="A2700" s="1350">
        <v>11201002432</v>
      </c>
      <c r="B2700" s="1260"/>
      <c r="C2700" s="1260" t="s">
        <v>25976</v>
      </c>
      <c r="D2700" s="1260" t="s">
        <v>25977</v>
      </c>
      <c r="E2700" s="1260" t="s">
        <v>11509</v>
      </c>
      <c r="F2700" s="1260" t="s">
        <v>11440</v>
      </c>
      <c r="G2700" s="1260" t="s">
        <v>25978</v>
      </c>
      <c r="H2700" s="1260" t="s">
        <v>11153</v>
      </c>
      <c r="I2700" s="1260" t="s">
        <v>11177</v>
      </c>
      <c r="J2700" s="1259">
        <v>7430175</v>
      </c>
      <c r="K2700" s="1260" t="s">
        <v>11221</v>
      </c>
      <c r="L2700" s="1260" t="s">
        <v>11155</v>
      </c>
      <c r="M2700" s="1260" t="s">
        <v>2447</v>
      </c>
      <c r="N2700" s="1260" t="s">
        <v>25979</v>
      </c>
      <c r="O2700" s="1260" t="s">
        <v>25977</v>
      </c>
      <c r="P2700" s="1260" t="s">
        <v>25980</v>
      </c>
      <c r="Q2700" s="1260"/>
      <c r="R2700" s="1260" t="s">
        <v>25980</v>
      </c>
      <c r="S2700" s="1259">
        <v>1</v>
      </c>
      <c r="T2700" s="1260"/>
      <c r="U2700" s="1260" t="s">
        <v>11269</v>
      </c>
      <c r="V2700" s="1260" t="s">
        <v>12295</v>
      </c>
      <c r="W2700" s="1259">
        <v>0</v>
      </c>
      <c r="X2700" s="1259">
        <v>1007</v>
      </c>
      <c r="Y2700" s="1259">
        <v>0</v>
      </c>
    </row>
    <row r="2701" spans="1:25">
      <c r="A2701" s="1350">
        <v>11201002431</v>
      </c>
      <c r="B2701" s="1260"/>
      <c r="C2701" s="1260" t="s">
        <v>25976</v>
      </c>
      <c r="D2701" s="1260" t="s">
        <v>25981</v>
      </c>
      <c r="E2701" s="1260" t="s">
        <v>11190</v>
      </c>
      <c r="F2701" s="1260" t="s">
        <v>11440</v>
      </c>
      <c r="G2701" s="1260" t="s">
        <v>25982</v>
      </c>
      <c r="H2701" s="1260" t="s">
        <v>11153</v>
      </c>
      <c r="I2701" s="1260" t="s">
        <v>11177</v>
      </c>
      <c r="J2701" s="1259">
        <v>7430174</v>
      </c>
      <c r="K2701" s="1260" t="s">
        <v>11221</v>
      </c>
      <c r="L2701" s="1260" t="s">
        <v>11155</v>
      </c>
      <c r="M2701" s="1260" t="s">
        <v>1689</v>
      </c>
      <c r="N2701" s="1260" t="s">
        <v>25524</v>
      </c>
      <c r="O2701" s="1260" t="s">
        <v>25981</v>
      </c>
      <c r="P2701" s="1260"/>
      <c r="Q2701" s="1260"/>
      <c r="R2701" s="1260" t="s">
        <v>25983</v>
      </c>
      <c r="S2701" s="1259">
        <v>1</v>
      </c>
      <c r="T2701" s="1260"/>
      <c r="U2701" s="1260" t="s">
        <v>11256</v>
      </c>
      <c r="V2701" s="1260" t="s">
        <v>24482</v>
      </c>
      <c r="W2701" s="1259">
        <v>0</v>
      </c>
      <c r="X2701" s="1259">
        <v>1007</v>
      </c>
      <c r="Y2701" s="1259">
        <v>0</v>
      </c>
    </row>
    <row r="2702" spans="1:25">
      <c r="A2702" s="1350">
        <v>11201002430</v>
      </c>
      <c r="B2702" s="1260"/>
      <c r="C2702" s="1260" t="s">
        <v>25984</v>
      </c>
      <c r="D2702" s="1260" t="s">
        <v>25985</v>
      </c>
      <c r="E2702" s="1260" t="s">
        <v>11266</v>
      </c>
      <c r="F2702" s="1260" t="s">
        <v>11440</v>
      </c>
      <c r="G2702" s="1260" t="s">
        <v>25986</v>
      </c>
      <c r="H2702" s="1260" t="s">
        <v>11153</v>
      </c>
      <c r="I2702" s="1260" t="s">
        <v>11177</v>
      </c>
      <c r="J2702" s="1259">
        <v>7430173</v>
      </c>
      <c r="K2702" s="1260" t="s">
        <v>11221</v>
      </c>
      <c r="L2702" s="1260" t="s">
        <v>11155</v>
      </c>
      <c r="M2702" s="1260" t="s">
        <v>2552</v>
      </c>
      <c r="N2702" s="1260" t="s">
        <v>25987</v>
      </c>
      <c r="O2702" s="1260" t="s">
        <v>25985</v>
      </c>
      <c r="P2702" s="1260"/>
      <c r="Q2702" s="1260"/>
      <c r="R2702" s="1259">
        <v>7779550</v>
      </c>
      <c r="S2702" s="1259">
        <v>1</v>
      </c>
      <c r="T2702" s="1260"/>
      <c r="U2702" s="1260" t="s">
        <v>11269</v>
      </c>
      <c r="V2702" s="1260" t="s">
        <v>13377</v>
      </c>
      <c r="W2702" s="1259">
        <v>0</v>
      </c>
      <c r="X2702" s="1259">
        <v>1007</v>
      </c>
      <c r="Y2702" s="1259">
        <v>0</v>
      </c>
    </row>
    <row r="2703" spans="1:25">
      <c r="A2703" s="1350">
        <v>11201002429</v>
      </c>
      <c r="B2703" s="1260" t="s">
        <v>25988</v>
      </c>
      <c r="C2703" s="1260" t="s">
        <v>25989</v>
      </c>
      <c r="D2703" s="1260" t="s">
        <v>25990</v>
      </c>
      <c r="E2703" s="1260" t="s">
        <v>12993</v>
      </c>
      <c r="F2703" s="1260" t="s">
        <v>11440</v>
      </c>
      <c r="G2703" s="1260" t="s">
        <v>25991</v>
      </c>
      <c r="H2703" s="1260" t="s">
        <v>11153</v>
      </c>
      <c r="I2703" s="1260" t="s">
        <v>11177</v>
      </c>
      <c r="J2703" s="1259">
        <v>7430172</v>
      </c>
      <c r="K2703" s="1260" t="s">
        <v>11221</v>
      </c>
      <c r="L2703" s="1260" t="s">
        <v>11155</v>
      </c>
      <c r="M2703" s="1260" t="s">
        <v>2578</v>
      </c>
      <c r="N2703" s="1260" t="s">
        <v>25992</v>
      </c>
      <c r="O2703" s="1260" t="s">
        <v>25990</v>
      </c>
      <c r="P2703" s="1260" t="s">
        <v>25993</v>
      </c>
      <c r="Q2703" s="1260" t="s">
        <v>12501</v>
      </c>
      <c r="R2703" s="1260" t="s">
        <v>25994</v>
      </c>
      <c r="S2703" s="1259">
        <v>1</v>
      </c>
      <c r="T2703" s="1260" t="s">
        <v>25995</v>
      </c>
      <c r="U2703" s="1260" t="s">
        <v>11209</v>
      </c>
      <c r="V2703" s="1260" t="s">
        <v>13097</v>
      </c>
      <c r="W2703" s="1259">
        <v>0</v>
      </c>
      <c r="X2703" s="1259">
        <v>1007</v>
      </c>
      <c r="Y2703" s="1259">
        <v>0</v>
      </c>
    </row>
    <row r="2704" spans="1:25">
      <c r="A2704" s="1350">
        <v>11201002428</v>
      </c>
      <c r="B2704" s="1260"/>
      <c r="C2704" s="1260" t="s">
        <v>25989</v>
      </c>
      <c r="D2704" s="1260" t="s">
        <v>25996</v>
      </c>
      <c r="E2704" s="1260" t="s">
        <v>11353</v>
      </c>
      <c r="F2704" s="1260" t="s">
        <v>11440</v>
      </c>
      <c r="G2704" s="1260" t="s">
        <v>25997</v>
      </c>
      <c r="H2704" s="1260" t="s">
        <v>11153</v>
      </c>
      <c r="I2704" s="1260" t="s">
        <v>11177</v>
      </c>
      <c r="J2704" s="1259">
        <v>7430171</v>
      </c>
      <c r="K2704" s="1260" t="s">
        <v>11221</v>
      </c>
      <c r="L2704" s="1260" t="s">
        <v>11155</v>
      </c>
      <c r="M2704" s="1260" t="s">
        <v>262</v>
      </c>
      <c r="N2704" s="1260"/>
      <c r="O2704" s="1260" t="s">
        <v>25996</v>
      </c>
      <c r="P2704" s="1260"/>
      <c r="Q2704" s="1260"/>
      <c r="R2704" s="1260"/>
      <c r="S2704" s="1259">
        <v>1</v>
      </c>
      <c r="T2704" s="1260"/>
      <c r="U2704" s="1260"/>
      <c r="V2704" s="1260"/>
      <c r="W2704" s="1259">
        <v>0</v>
      </c>
      <c r="X2704" s="1259">
        <v>1007</v>
      </c>
      <c r="Y2704" s="1259">
        <v>0</v>
      </c>
    </row>
    <row r="2705" spans="1:25">
      <c r="A2705" s="1350">
        <v>11201002427</v>
      </c>
      <c r="B2705" s="1260"/>
      <c r="C2705" s="1260" t="s">
        <v>25998</v>
      </c>
      <c r="D2705" s="1260" t="s">
        <v>25785</v>
      </c>
      <c r="E2705" s="1260" t="s">
        <v>11702</v>
      </c>
      <c r="F2705" s="1260" t="s">
        <v>16513</v>
      </c>
      <c r="G2705" s="1260" t="s">
        <v>25999</v>
      </c>
      <c r="H2705" s="1260" t="s">
        <v>11153</v>
      </c>
      <c r="I2705" s="1260" t="s">
        <v>10976</v>
      </c>
      <c r="J2705" s="1259">
        <v>7430170</v>
      </c>
      <c r="K2705" s="1260" t="s">
        <v>11221</v>
      </c>
      <c r="L2705" s="1260" t="s">
        <v>11155</v>
      </c>
      <c r="M2705" s="1260" t="s">
        <v>2034</v>
      </c>
      <c r="N2705" s="1260" t="s">
        <v>25787</v>
      </c>
      <c r="O2705" s="1260" t="s">
        <v>25785</v>
      </c>
      <c r="P2705" s="1260" t="s">
        <v>25788</v>
      </c>
      <c r="Q2705" s="1260"/>
      <c r="R2705" s="1260"/>
      <c r="S2705" s="1259">
        <v>1</v>
      </c>
      <c r="T2705" s="1260"/>
      <c r="U2705" s="1260" t="s">
        <v>11396</v>
      </c>
      <c r="V2705" s="1260" t="s">
        <v>11878</v>
      </c>
      <c r="W2705" s="1259">
        <v>0</v>
      </c>
      <c r="X2705" s="1259">
        <v>1007</v>
      </c>
      <c r="Y2705" s="1259">
        <v>0</v>
      </c>
    </row>
    <row r="2706" spans="1:25">
      <c r="A2706" s="1350">
        <v>11201002426</v>
      </c>
      <c r="B2706" s="1260"/>
      <c r="C2706" s="1260" t="s">
        <v>26000</v>
      </c>
      <c r="D2706" s="1260" t="s">
        <v>26001</v>
      </c>
      <c r="E2706" s="1260" t="s">
        <v>11747</v>
      </c>
      <c r="F2706" s="1260" t="s">
        <v>25892</v>
      </c>
      <c r="G2706" s="1260" t="s">
        <v>26002</v>
      </c>
      <c r="H2706" s="1260" t="s">
        <v>11153</v>
      </c>
      <c r="I2706" s="1260" t="s">
        <v>11164</v>
      </c>
      <c r="J2706" s="1259">
        <v>7430169</v>
      </c>
      <c r="K2706" s="1260" t="s">
        <v>11221</v>
      </c>
      <c r="L2706" s="1260" t="s">
        <v>11155</v>
      </c>
      <c r="M2706" s="1260" t="s">
        <v>262</v>
      </c>
      <c r="N2706" s="1260"/>
      <c r="O2706" s="1260" t="s">
        <v>26001</v>
      </c>
      <c r="P2706" s="1260"/>
      <c r="Q2706" s="1260"/>
      <c r="R2706" s="1260"/>
      <c r="S2706" s="1259">
        <v>1</v>
      </c>
      <c r="T2706" s="1260"/>
      <c r="U2706" s="1260"/>
      <c r="V2706" s="1260"/>
      <c r="W2706" s="1259">
        <v>0</v>
      </c>
      <c r="X2706" s="1259">
        <v>1007</v>
      </c>
      <c r="Y2706" s="1259">
        <v>0</v>
      </c>
    </row>
    <row r="2707" spans="1:25">
      <c r="A2707" s="1350">
        <v>11201002425</v>
      </c>
      <c r="B2707" s="1260"/>
      <c r="C2707" s="1260" t="s">
        <v>26003</v>
      </c>
      <c r="D2707" s="1260" t="s">
        <v>26004</v>
      </c>
      <c r="E2707" s="1260" t="s">
        <v>17587</v>
      </c>
      <c r="F2707" s="1260" t="s">
        <v>25913</v>
      </c>
      <c r="G2707" s="1260" t="s">
        <v>26005</v>
      </c>
      <c r="H2707" s="1260" t="s">
        <v>11153</v>
      </c>
      <c r="I2707" s="1260" t="s">
        <v>11164</v>
      </c>
      <c r="J2707" s="1259">
        <v>7430168</v>
      </c>
      <c r="K2707" s="1260" t="s">
        <v>11221</v>
      </c>
      <c r="L2707" s="1260" t="s">
        <v>11155</v>
      </c>
      <c r="M2707" s="1260" t="s">
        <v>2152</v>
      </c>
      <c r="N2707" s="1260" t="s">
        <v>26006</v>
      </c>
      <c r="O2707" s="1260" t="s">
        <v>26004</v>
      </c>
      <c r="P2707" s="1260" t="s">
        <v>26007</v>
      </c>
      <c r="Q2707" s="1260"/>
      <c r="R2707" s="1260" t="s">
        <v>26008</v>
      </c>
      <c r="S2707" s="1259">
        <v>1</v>
      </c>
      <c r="T2707" s="1260"/>
      <c r="U2707" s="1260" t="s">
        <v>11290</v>
      </c>
      <c r="V2707" s="1260" t="s">
        <v>14783</v>
      </c>
      <c r="W2707" s="1259">
        <v>0</v>
      </c>
      <c r="X2707" s="1259">
        <v>1007</v>
      </c>
      <c r="Y2707" s="1259">
        <v>0</v>
      </c>
    </row>
    <row r="2708" spans="1:25">
      <c r="A2708" s="1350">
        <v>11201002424</v>
      </c>
      <c r="B2708" s="1260" t="s">
        <v>26009</v>
      </c>
      <c r="C2708" s="1260" t="s">
        <v>26010</v>
      </c>
      <c r="D2708" s="1260" t="s">
        <v>26011</v>
      </c>
      <c r="E2708" s="1260" t="s">
        <v>12007</v>
      </c>
      <c r="F2708" s="1260" t="s">
        <v>11709</v>
      </c>
      <c r="G2708" s="1260" t="s">
        <v>26012</v>
      </c>
      <c r="H2708" s="1260" t="s">
        <v>11153</v>
      </c>
      <c r="I2708" s="1260" t="s">
        <v>15803</v>
      </c>
      <c r="J2708" s="1259">
        <v>7430167</v>
      </c>
      <c r="K2708" s="1260" t="s">
        <v>11221</v>
      </c>
      <c r="L2708" s="1260" t="s">
        <v>11155</v>
      </c>
      <c r="M2708" s="1260" t="s">
        <v>2612</v>
      </c>
      <c r="N2708" s="1260" t="s">
        <v>26013</v>
      </c>
      <c r="O2708" s="1260" t="s">
        <v>26011</v>
      </c>
      <c r="P2708" s="1260" t="s">
        <v>26014</v>
      </c>
      <c r="Q2708" s="1260" t="s">
        <v>11206</v>
      </c>
      <c r="R2708" s="1260" t="s">
        <v>26014</v>
      </c>
      <c r="S2708" s="1259">
        <v>1</v>
      </c>
      <c r="T2708" s="1260" t="s">
        <v>26015</v>
      </c>
      <c r="U2708" s="1260" t="s">
        <v>16371</v>
      </c>
      <c r="V2708" s="1260" t="s">
        <v>15560</v>
      </c>
      <c r="W2708" s="1259">
        <v>0</v>
      </c>
      <c r="X2708" s="1259">
        <v>1007</v>
      </c>
      <c r="Y2708" s="1259">
        <v>0</v>
      </c>
    </row>
    <row r="2709" spans="1:25">
      <c r="A2709" s="1350">
        <v>11201002423</v>
      </c>
      <c r="B2709" s="1260" t="s">
        <v>26016</v>
      </c>
      <c r="C2709" s="1260" t="s">
        <v>26017</v>
      </c>
      <c r="D2709" s="1260" t="s">
        <v>26018</v>
      </c>
      <c r="E2709" s="1260" t="s">
        <v>11668</v>
      </c>
      <c r="F2709" s="1260" t="s">
        <v>16544</v>
      </c>
      <c r="G2709" s="1260" t="s">
        <v>26019</v>
      </c>
      <c r="H2709" s="1260" t="s">
        <v>11153</v>
      </c>
      <c r="I2709" s="1260" t="s">
        <v>10976</v>
      </c>
      <c r="J2709" s="1259">
        <v>7430166</v>
      </c>
      <c r="K2709" s="1260" t="s">
        <v>11221</v>
      </c>
      <c r="L2709" s="1260" t="s">
        <v>11155</v>
      </c>
      <c r="M2709" s="1260" t="s">
        <v>768</v>
      </c>
      <c r="N2709" s="1260" t="s">
        <v>26020</v>
      </c>
      <c r="O2709" s="1260" t="s">
        <v>26018</v>
      </c>
      <c r="P2709" s="1260" t="s">
        <v>26021</v>
      </c>
      <c r="Q2709" s="1260" t="s">
        <v>26022</v>
      </c>
      <c r="R2709" s="1260" t="s">
        <v>26021</v>
      </c>
      <c r="S2709" s="1259">
        <v>1</v>
      </c>
      <c r="T2709" s="1260" t="s">
        <v>26023</v>
      </c>
      <c r="U2709" s="1260" t="s">
        <v>11158</v>
      </c>
      <c r="V2709" s="1260" t="s">
        <v>11565</v>
      </c>
      <c r="W2709" s="1259">
        <v>0</v>
      </c>
      <c r="X2709" s="1259">
        <v>1007</v>
      </c>
      <c r="Y2709" s="1259">
        <v>0</v>
      </c>
    </row>
    <row r="2710" spans="1:25">
      <c r="A2710" s="1350">
        <v>11201002422</v>
      </c>
      <c r="B2710" s="1260" t="s">
        <v>26024</v>
      </c>
      <c r="C2710" s="1260" t="s">
        <v>26025</v>
      </c>
      <c r="D2710" s="1260" t="s">
        <v>26026</v>
      </c>
      <c r="E2710" s="1260" t="s">
        <v>11190</v>
      </c>
      <c r="F2710" s="1260" t="s">
        <v>16544</v>
      </c>
      <c r="G2710" s="1260" t="s">
        <v>26027</v>
      </c>
      <c r="H2710" s="1260" t="s">
        <v>11153</v>
      </c>
      <c r="I2710" s="1260" t="s">
        <v>10976</v>
      </c>
      <c r="J2710" s="1259">
        <v>7430165</v>
      </c>
      <c r="K2710" s="1260" t="s">
        <v>11221</v>
      </c>
      <c r="L2710" s="1260" t="s">
        <v>11155</v>
      </c>
      <c r="M2710" s="1260" t="s">
        <v>1985</v>
      </c>
      <c r="N2710" s="1260" t="s">
        <v>26028</v>
      </c>
      <c r="O2710" s="1260" t="s">
        <v>26026</v>
      </c>
      <c r="P2710" s="1260" t="s">
        <v>26029</v>
      </c>
      <c r="Q2710" s="1260" t="s">
        <v>26030</v>
      </c>
      <c r="R2710" s="1260" t="s">
        <v>26031</v>
      </c>
      <c r="S2710" s="1259">
        <v>1</v>
      </c>
      <c r="T2710" s="1260" t="s">
        <v>26032</v>
      </c>
      <c r="U2710" s="1260" t="s">
        <v>11158</v>
      </c>
      <c r="V2710" s="1260" t="s">
        <v>16176</v>
      </c>
      <c r="W2710" s="1259">
        <v>0</v>
      </c>
      <c r="X2710" s="1259">
        <v>1007</v>
      </c>
      <c r="Y2710" s="1259">
        <v>0</v>
      </c>
    </row>
    <row r="2711" spans="1:25">
      <c r="A2711" s="1350">
        <v>11201002421</v>
      </c>
      <c r="B2711" s="1260"/>
      <c r="C2711" s="1260" t="s">
        <v>26033</v>
      </c>
      <c r="D2711" s="1260" t="s">
        <v>26034</v>
      </c>
      <c r="E2711" s="1260" t="s">
        <v>11175</v>
      </c>
      <c r="F2711" s="1260"/>
      <c r="G2711" s="1260"/>
      <c r="H2711" s="1260" t="s">
        <v>11153</v>
      </c>
      <c r="I2711" s="1260" t="s">
        <v>10976</v>
      </c>
      <c r="J2711" s="1259">
        <v>7430164</v>
      </c>
      <c r="K2711" s="1260" t="s">
        <v>11221</v>
      </c>
      <c r="L2711" s="1260" t="s">
        <v>11275</v>
      </c>
      <c r="M2711" s="1260" t="s">
        <v>1941</v>
      </c>
      <c r="N2711" s="1260" t="s">
        <v>26035</v>
      </c>
      <c r="O2711" s="1260" t="s">
        <v>26034</v>
      </c>
      <c r="P2711" s="1259">
        <v>8923097</v>
      </c>
      <c r="Q2711" s="1260"/>
      <c r="R2711" s="1260"/>
      <c r="S2711" s="1259">
        <v>1</v>
      </c>
      <c r="T2711" s="1260"/>
      <c r="U2711" s="1260" t="s">
        <v>11396</v>
      </c>
      <c r="V2711" s="1260" t="s">
        <v>11699</v>
      </c>
      <c r="W2711" s="1259">
        <v>0</v>
      </c>
      <c r="X2711" s="1259">
        <v>1007</v>
      </c>
      <c r="Y2711" s="1259">
        <v>2</v>
      </c>
    </row>
    <row r="2712" spans="1:25">
      <c r="A2712" s="1350">
        <v>11201002420</v>
      </c>
      <c r="B2712" s="1260"/>
      <c r="C2712" s="1260" t="s">
        <v>26036</v>
      </c>
      <c r="D2712" s="1260" t="s">
        <v>26037</v>
      </c>
      <c r="E2712" s="1260" t="s">
        <v>11190</v>
      </c>
      <c r="F2712" s="1260" t="s">
        <v>11436</v>
      </c>
      <c r="G2712" s="1260" t="s">
        <v>26038</v>
      </c>
      <c r="H2712" s="1260" t="s">
        <v>11153</v>
      </c>
      <c r="I2712" s="1260" t="s">
        <v>10976</v>
      </c>
      <c r="J2712" s="1259">
        <v>7430163</v>
      </c>
      <c r="K2712" s="1260" t="s">
        <v>11375</v>
      </c>
      <c r="L2712" s="1260" t="s">
        <v>11155</v>
      </c>
      <c r="M2712" s="1260" t="s">
        <v>1424</v>
      </c>
      <c r="N2712" s="1260" t="s">
        <v>26039</v>
      </c>
      <c r="O2712" s="1260" t="s">
        <v>26037</v>
      </c>
      <c r="P2712" s="1260" t="s">
        <v>26040</v>
      </c>
      <c r="Q2712" s="1260"/>
      <c r="R2712" s="1260"/>
      <c r="S2712" s="1259">
        <v>1</v>
      </c>
      <c r="T2712" s="1260"/>
      <c r="U2712" s="1260" t="s">
        <v>11231</v>
      </c>
      <c r="V2712" s="1260" t="s">
        <v>14282</v>
      </c>
      <c r="W2712" s="1259">
        <v>0</v>
      </c>
      <c r="X2712" s="1259">
        <v>1008</v>
      </c>
      <c r="Y2712" s="1259">
        <v>0</v>
      </c>
    </row>
    <row r="2713" spans="1:25">
      <c r="A2713" s="1350">
        <v>11201002419</v>
      </c>
      <c r="B2713" s="1260"/>
      <c r="C2713" s="1260" t="s">
        <v>26041</v>
      </c>
      <c r="D2713" s="1260" t="s">
        <v>26042</v>
      </c>
      <c r="E2713" s="1260" t="s">
        <v>11151</v>
      </c>
      <c r="F2713" s="1260" t="s">
        <v>11436</v>
      </c>
      <c r="G2713" s="1260" t="s">
        <v>26043</v>
      </c>
      <c r="H2713" s="1260" t="s">
        <v>11153</v>
      </c>
      <c r="I2713" s="1260" t="s">
        <v>10976</v>
      </c>
      <c r="J2713" s="1259">
        <v>7430162</v>
      </c>
      <c r="K2713" s="1260" t="s">
        <v>11375</v>
      </c>
      <c r="L2713" s="1260" t="s">
        <v>11155</v>
      </c>
      <c r="M2713" s="1260" t="s">
        <v>2302</v>
      </c>
      <c r="N2713" s="1260" t="s">
        <v>26044</v>
      </c>
      <c r="O2713" s="1260" t="s">
        <v>26042</v>
      </c>
      <c r="P2713" s="1260" t="s">
        <v>26045</v>
      </c>
      <c r="Q2713" s="1260"/>
      <c r="R2713" s="1260"/>
      <c r="S2713" s="1259">
        <v>1</v>
      </c>
      <c r="T2713" s="1260"/>
      <c r="U2713" s="1260" t="s">
        <v>12408</v>
      </c>
      <c r="V2713" s="1260" t="s">
        <v>12744</v>
      </c>
      <c r="W2713" s="1259">
        <v>0</v>
      </c>
      <c r="X2713" s="1259">
        <v>1008</v>
      </c>
      <c r="Y2713" s="1259">
        <v>0</v>
      </c>
    </row>
    <row r="2714" spans="1:25">
      <c r="A2714" s="1350">
        <v>11201002418</v>
      </c>
      <c r="B2714" s="1260"/>
      <c r="C2714" s="1260" t="s">
        <v>26046</v>
      </c>
      <c r="D2714" s="1260" t="s">
        <v>26047</v>
      </c>
      <c r="E2714" s="1260" t="s">
        <v>11190</v>
      </c>
      <c r="F2714" s="1260" t="s">
        <v>11436</v>
      </c>
      <c r="G2714" s="1260" t="s">
        <v>26048</v>
      </c>
      <c r="H2714" s="1260" t="s">
        <v>11153</v>
      </c>
      <c r="I2714" s="1260" t="s">
        <v>10976</v>
      </c>
      <c r="J2714" s="1259">
        <v>7430161</v>
      </c>
      <c r="K2714" s="1260" t="s">
        <v>11221</v>
      </c>
      <c r="L2714" s="1260" t="s">
        <v>11155</v>
      </c>
      <c r="M2714" s="1260" t="s">
        <v>2301</v>
      </c>
      <c r="N2714" s="1260" t="s">
        <v>26049</v>
      </c>
      <c r="O2714" s="1260" t="s">
        <v>26047</v>
      </c>
      <c r="P2714" s="1260" t="s">
        <v>26050</v>
      </c>
      <c r="Q2714" s="1260"/>
      <c r="R2714" s="1260" t="s">
        <v>26051</v>
      </c>
      <c r="S2714" s="1259">
        <v>1</v>
      </c>
      <c r="T2714" s="1260"/>
      <c r="U2714" s="1260" t="s">
        <v>12408</v>
      </c>
      <c r="V2714" s="1260" t="s">
        <v>13237</v>
      </c>
      <c r="W2714" s="1259">
        <v>0</v>
      </c>
      <c r="X2714" s="1259">
        <v>1007</v>
      </c>
      <c r="Y2714" s="1259">
        <v>0</v>
      </c>
    </row>
    <row r="2715" spans="1:25">
      <c r="A2715" s="1350">
        <v>11201002417</v>
      </c>
      <c r="B2715" s="1260"/>
      <c r="C2715" s="1260" t="s">
        <v>26052</v>
      </c>
      <c r="D2715" s="1260" t="s">
        <v>25755</v>
      </c>
      <c r="E2715" s="1260" t="s">
        <v>11151</v>
      </c>
      <c r="F2715" s="1260" t="s">
        <v>16513</v>
      </c>
      <c r="G2715" s="1260" t="s">
        <v>26053</v>
      </c>
      <c r="H2715" s="1260" t="s">
        <v>11153</v>
      </c>
      <c r="I2715" s="1260" t="s">
        <v>10976</v>
      </c>
      <c r="J2715" s="1259">
        <v>7430160</v>
      </c>
      <c r="K2715" s="1260" t="s">
        <v>11221</v>
      </c>
      <c r="L2715" s="1260" t="s">
        <v>11155</v>
      </c>
      <c r="M2715" s="1260" t="s">
        <v>1985</v>
      </c>
      <c r="N2715" s="1260" t="s">
        <v>25757</v>
      </c>
      <c r="O2715" s="1260" t="s">
        <v>25755</v>
      </c>
      <c r="P2715" s="1260" t="s">
        <v>25758</v>
      </c>
      <c r="Q2715" s="1260"/>
      <c r="R2715" s="1260"/>
      <c r="S2715" s="1259">
        <v>1</v>
      </c>
      <c r="T2715" s="1260"/>
      <c r="U2715" s="1260" t="s">
        <v>11158</v>
      </c>
      <c r="V2715" s="1260" t="s">
        <v>13789</v>
      </c>
      <c r="W2715" s="1259">
        <v>0</v>
      </c>
      <c r="X2715" s="1259">
        <v>1007</v>
      </c>
      <c r="Y2715" s="1259">
        <v>0</v>
      </c>
    </row>
    <row r="2716" spans="1:25">
      <c r="A2716" s="1350">
        <v>11201002416</v>
      </c>
      <c r="B2716" s="1260"/>
      <c r="C2716" s="1260" t="s">
        <v>26054</v>
      </c>
      <c r="D2716" s="1260" t="s">
        <v>26055</v>
      </c>
      <c r="E2716" s="1260" t="s">
        <v>26056</v>
      </c>
      <c r="F2716" s="1260" t="s">
        <v>16544</v>
      </c>
      <c r="G2716" s="1260" t="s">
        <v>26057</v>
      </c>
      <c r="H2716" s="1260" t="s">
        <v>11153</v>
      </c>
      <c r="I2716" s="1260" t="s">
        <v>10976</v>
      </c>
      <c r="J2716" s="1259">
        <v>7430159</v>
      </c>
      <c r="K2716" s="1260" t="s">
        <v>11375</v>
      </c>
      <c r="L2716" s="1260" t="s">
        <v>11155</v>
      </c>
      <c r="M2716" s="1260" t="s">
        <v>2527</v>
      </c>
      <c r="N2716" s="1260" t="s">
        <v>26058</v>
      </c>
      <c r="O2716" s="1260" t="s">
        <v>26055</v>
      </c>
      <c r="P2716" s="1260" t="s">
        <v>26059</v>
      </c>
      <c r="Q2716" s="1260"/>
      <c r="R2716" s="1260"/>
      <c r="S2716" s="1259">
        <v>1</v>
      </c>
      <c r="T2716" s="1260"/>
      <c r="U2716" s="1260" t="s">
        <v>11158</v>
      </c>
      <c r="V2716" s="1260" t="s">
        <v>11321</v>
      </c>
      <c r="W2716" s="1259">
        <v>0</v>
      </c>
      <c r="X2716" s="1259">
        <v>1008</v>
      </c>
      <c r="Y2716" s="1259">
        <v>0</v>
      </c>
    </row>
    <row r="2717" spans="1:25">
      <c r="A2717" s="1350">
        <v>11201002415</v>
      </c>
      <c r="B2717" s="1260"/>
      <c r="C2717" s="1260" t="s">
        <v>26060</v>
      </c>
      <c r="D2717" s="1260" t="s">
        <v>25760</v>
      </c>
      <c r="E2717" s="1260" t="s">
        <v>11702</v>
      </c>
      <c r="F2717" s="1260" t="s">
        <v>16513</v>
      </c>
      <c r="G2717" s="1260" t="s">
        <v>26061</v>
      </c>
      <c r="H2717" s="1260" t="s">
        <v>11153</v>
      </c>
      <c r="I2717" s="1260" t="s">
        <v>10976</v>
      </c>
      <c r="J2717" s="1259">
        <v>7430158</v>
      </c>
      <c r="K2717" s="1260" t="s">
        <v>11221</v>
      </c>
      <c r="L2717" s="1260" t="s">
        <v>11385</v>
      </c>
      <c r="M2717" s="1260" t="s">
        <v>1945</v>
      </c>
      <c r="N2717" s="1260" t="s">
        <v>17058</v>
      </c>
      <c r="O2717" s="1260" t="s">
        <v>25760</v>
      </c>
      <c r="P2717" s="1260" t="s">
        <v>25762</v>
      </c>
      <c r="Q2717" s="1260"/>
      <c r="R2717" s="1260"/>
      <c r="S2717" s="1259">
        <v>1</v>
      </c>
      <c r="T2717" s="1260"/>
      <c r="U2717" s="1260" t="s">
        <v>11396</v>
      </c>
      <c r="V2717" s="1260" t="s">
        <v>13071</v>
      </c>
      <c r="W2717" s="1259">
        <v>0</v>
      </c>
      <c r="X2717" s="1259">
        <v>1007</v>
      </c>
      <c r="Y2717" s="1259">
        <v>1</v>
      </c>
    </row>
    <row r="2718" spans="1:25">
      <c r="A2718" s="1350">
        <v>11201002414</v>
      </c>
      <c r="B2718" s="1260"/>
      <c r="C2718" s="1260" t="s">
        <v>26062</v>
      </c>
      <c r="D2718" s="1260" t="s">
        <v>25764</v>
      </c>
      <c r="E2718" s="1260" t="s">
        <v>11509</v>
      </c>
      <c r="F2718" s="1260" t="s">
        <v>16513</v>
      </c>
      <c r="G2718" s="1260" t="s">
        <v>26063</v>
      </c>
      <c r="H2718" s="1260" t="s">
        <v>11153</v>
      </c>
      <c r="I2718" s="1260" t="s">
        <v>10976</v>
      </c>
      <c r="J2718" s="1259">
        <v>7430157</v>
      </c>
      <c r="K2718" s="1260" t="s">
        <v>11221</v>
      </c>
      <c r="L2718" s="1260" t="s">
        <v>11155</v>
      </c>
      <c r="M2718" s="1260" t="s">
        <v>2031</v>
      </c>
      <c r="N2718" s="1260" t="s">
        <v>25766</v>
      </c>
      <c r="O2718" s="1260" t="s">
        <v>25764</v>
      </c>
      <c r="P2718" s="1260" t="s">
        <v>25767</v>
      </c>
      <c r="Q2718" s="1260"/>
      <c r="R2718" s="1260"/>
      <c r="S2718" s="1259">
        <v>1</v>
      </c>
      <c r="T2718" s="1260"/>
      <c r="U2718" s="1260" t="s">
        <v>11396</v>
      </c>
      <c r="V2718" s="1260" t="s">
        <v>11737</v>
      </c>
      <c r="W2718" s="1259">
        <v>0</v>
      </c>
      <c r="X2718" s="1259">
        <v>1007</v>
      </c>
      <c r="Y2718" s="1259">
        <v>0</v>
      </c>
    </row>
    <row r="2719" spans="1:25">
      <c r="A2719" s="1350">
        <v>11201002413</v>
      </c>
      <c r="B2719" s="1260"/>
      <c r="C2719" s="1260" t="s">
        <v>26064</v>
      </c>
      <c r="D2719" s="1260" t="s">
        <v>26065</v>
      </c>
      <c r="E2719" s="1260" t="s">
        <v>21480</v>
      </c>
      <c r="F2719" s="1260" t="s">
        <v>11436</v>
      </c>
      <c r="G2719" s="1260" t="s">
        <v>26066</v>
      </c>
      <c r="H2719" s="1260" t="s">
        <v>11153</v>
      </c>
      <c r="I2719" s="1260" t="s">
        <v>10976</v>
      </c>
      <c r="J2719" s="1259">
        <v>7430156</v>
      </c>
      <c r="K2719" s="1260" t="s">
        <v>11221</v>
      </c>
      <c r="L2719" s="1260" t="s">
        <v>11155</v>
      </c>
      <c r="M2719" s="1260" t="s">
        <v>1985</v>
      </c>
      <c r="N2719" s="1260" t="s">
        <v>21680</v>
      </c>
      <c r="O2719" s="1260" t="s">
        <v>26065</v>
      </c>
      <c r="P2719" s="1259">
        <v>8983589</v>
      </c>
      <c r="Q2719" s="1260"/>
      <c r="R2719" s="1260"/>
      <c r="S2719" s="1259">
        <v>1</v>
      </c>
      <c r="T2719" s="1260"/>
      <c r="U2719" s="1260" t="s">
        <v>11158</v>
      </c>
      <c r="V2719" s="1260" t="s">
        <v>13789</v>
      </c>
      <c r="W2719" s="1259">
        <v>0</v>
      </c>
      <c r="X2719" s="1259">
        <v>1007</v>
      </c>
      <c r="Y2719" s="1259">
        <v>0</v>
      </c>
    </row>
    <row r="2720" spans="1:25">
      <c r="A2720" s="1350">
        <v>11201002412</v>
      </c>
      <c r="B2720" s="1260"/>
      <c r="C2720" s="1260" t="s">
        <v>26067</v>
      </c>
      <c r="D2720" s="1260" t="s">
        <v>26068</v>
      </c>
      <c r="E2720" s="1260" t="s">
        <v>11668</v>
      </c>
      <c r="F2720" s="1260" t="s">
        <v>16513</v>
      </c>
      <c r="G2720" s="1260" t="s">
        <v>26069</v>
      </c>
      <c r="H2720" s="1260" t="s">
        <v>11153</v>
      </c>
      <c r="I2720" s="1260" t="s">
        <v>10976</v>
      </c>
      <c r="J2720" s="1259">
        <v>7430155</v>
      </c>
      <c r="K2720" s="1260" t="s">
        <v>11221</v>
      </c>
      <c r="L2720" s="1260" t="s">
        <v>11155</v>
      </c>
      <c r="M2720" s="1260" t="s">
        <v>2032</v>
      </c>
      <c r="N2720" s="1260" t="s">
        <v>26070</v>
      </c>
      <c r="O2720" s="1260" t="s">
        <v>26068</v>
      </c>
      <c r="P2720" s="1260" t="s">
        <v>26071</v>
      </c>
      <c r="Q2720" s="1260"/>
      <c r="R2720" s="1260"/>
      <c r="S2720" s="1259">
        <v>1</v>
      </c>
      <c r="T2720" s="1260"/>
      <c r="U2720" s="1260" t="s">
        <v>11396</v>
      </c>
      <c r="V2720" s="1260" t="s">
        <v>11653</v>
      </c>
      <c r="W2720" s="1259">
        <v>0</v>
      </c>
      <c r="X2720" s="1259">
        <v>1007</v>
      </c>
      <c r="Y2720" s="1259">
        <v>0</v>
      </c>
    </row>
    <row r="2721" spans="1:25">
      <c r="A2721" s="1350">
        <v>11201002411</v>
      </c>
      <c r="B2721" s="1260"/>
      <c r="C2721" s="1260" t="s">
        <v>26072</v>
      </c>
      <c r="D2721" s="1260" t="s">
        <v>26073</v>
      </c>
      <c r="E2721" s="1260" t="s">
        <v>17587</v>
      </c>
      <c r="F2721" s="1260" t="s">
        <v>11436</v>
      </c>
      <c r="G2721" s="1260" t="s">
        <v>26074</v>
      </c>
      <c r="H2721" s="1260" t="s">
        <v>11153</v>
      </c>
      <c r="I2721" s="1260" t="s">
        <v>10976</v>
      </c>
      <c r="J2721" s="1259">
        <v>7430154</v>
      </c>
      <c r="K2721" s="1260" t="s">
        <v>11221</v>
      </c>
      <c r="L2721" s="1260" t="s">
        <v>11155</v>
      </c>
      <c r="M2721" s="1260" t="s">
        <v>2283</v>
      </c>
      <c r="N2721" s="1260" t="s">
        <v>26075</v>
      </c>
      <c r="O2721" s="1260" t="s">
        <v>26073</v>
      </c>
      <c r="P2721" s="1260" t="s">
        <v>26076</v>
      </c>
      <c r="Q2721" s="1260"/>
      <c r="R2721" s="1260"/>
      <c r="S2721" s="1259">
        <v>1</v>
      </c>
      <c r="T2721" s="1260"/>
      <c r="U2721" s="1260" t="s">
        <v>11231</v>
      </c>
      <c r="V2721" s="1260" t="s">
        <v>22835</v>
      </c>
      <c r="W2721" s="1259">
        <v>0</v>
      </c>
      <c r="X2721" s="1259">
        <v>1007</v>
      </c>
      <c r="Y2721" s="1259">
        <v>0</v>
      </c>
    </row>
    <row r="2722" spans="1:25">
      <c r="A2722" s="1350">
        <v>11201002410</v>
      </c>
      <c r="B2722" s="1260"/>
      <c r="C2722" s="1260" t="s">
        <v>26077</v>
      </c>
      <c r="D2722" s="1260" t="s">
        <v>26078</v>
      </c>
      <c r="E2722" s="1260" t="s">
        <v>11353</v>
      </c>
      <c r="F2722" s="1260" t="s">
        <v>11440</v>
      </c>
      <c r="G2722" s="1260" t="s">
        <v>26079</v>
      </c>
      <c r="H2722" s="1260" t="s">
        <v>11153</v>
      </c>
      <c r="I2722" s="1260" t="s">
        <v>11177</v>
      </c>
      <c r="J2722" s="1259">
        <v>7430153</v>
      </c>
      <c r="K2722" s="1260" t="s">
        <v>11221</v>
      </c>
      <c r="L2722" s="1260" t="s">
        <v>11155</v>
      </c>
      <c r="M2722" s="1260" t="s">
        <v>262</v>
      </c>
      <c r="N2722" s="1260"/>
      <c r="O2722" s="1260" t="s">
        <v>26078</v>
      </c>
      <c r="P2722" s="1260"/>
      <c r="Q2722" s="1260"/>
      <c r="R2722" s="1260"/>
      <c r="S2722" s="1259">
        <v>1</v>
      </c>
      <c r="T2722" s="1260"/>
      <c r="U2722" s="1260"/>
      <c r="V2722" s="1260"/>
      <c r="W2722" s="1259">
        <v>0</v>
      </c>
      <c r="X2722" s="1259">
        <v>1007</v>
      </c>
      <c r="Y2722" s="1259">
        <v>0</v>
      </c>
    </row>
    <row r="2723" spans="1:25">
      <c r="A2723" s="1350">
        <v>11201002409</v>
      </c>
      <c r="B2723" s="1260"/>
      <c r="C2723" s="1260" t="s">
        <v>26080</v>
      </c>
      <c r="D2723" s="1260" t="s">
        <v>26081</v>
      </c>
      <c r="E2723" s="1260" t="s">
        <v>11353</v>
      </c>
      <c r="F2723" s="1260" t="s">
        <v>11440</v>
      </c>
      <c r="G2723" s="1260" t="s">
        <v>26082</v>
      </c>
      <c r="H2723" s="1260" t="s">
        <v>11153</v>
      </c>
      <c r="I2723" s="1260" t="s">
        <v>11177</v>
      </c>
      <c r="J2723" s="1259">
        <v>7430152</v>
      </c>
      <c r="K2723" s="1260" t="s">
        <v>11221</v>
      </c>
      <c r="L2723" s="1260" t="s">
        <v>11155</v>
      </c>
      <c r="M2723" s="1260" t="s">
        <v>262</v>
      </c>
      <c r="N2723" s="1260"/>
      <c r="O2723" s="1260" t="s">
        <v>26081</v>
      </c>
      <c r="P2723" s="1260"/>
      <c r="Q2723" s="1260"/>
      <c r="R2723" s="1260"/>
      <c r="S2723" s="1259">
        <v>1</v>
      </c>
      <c r="T2723" s="1260"/>
      <c r="U2723" s="1260"/>
      <c r="V2723" s="1260"/>
      <c r="W2723" s="1259">
        <v>0</v>
      </c>
      <c r="X2723" s="1259">
        <v>1007</v>
      </c>
      <c r="Y2723" s="1259">
        <v>0</v>
      </c>
    </row>
    <row r="2724" spans="1:25">
      <c r="A2724" s="1350">
        <v>11201002408</v>
      </c>
      <c r="B2724" s="1260" t="s">
        <v>26083</v>
      </c>
      <c r="C2724" s="1260" t="s">
        <v>26084</v>
      </c>
      <c r="D2724" s="1260" t="s">
        <v>26085</v>
      </c>
      <c r="E2724" s="1260" t="s">
        <v>13190</v>
      </c>
      <c r="F2724" s="1260" t="s">
        <v>26086</v>
      </c>
      <c r="G2724" s="1260" t="s">
        <v>26087</v>
      </c>
      <c r="H2724" s="1260" t="s">
        <v>11153</v>
      </c>
      <c r="I2724" s="1260" t="s">
        <v>11243</v>
      </c>
      <c r="J2724" s="1259">
        <v>7430151</v>
      </c>
      <c r="K2724" s="1260" t="s">
        <v>11221</v>
      </c>
      <c r="L2724" s="1260" t="s">
        <v>11155</v>
      </c>
      <c r="M2724" s="1260" t="s">
        <v>2322</v>
      </c>
      <c r="N2724" s="1260" t="s">
        <v>26088</v>
      </c>
      <c r="O2724" s="1260" t="s">
        <v>26085</v>
      </c>
      <c r="P2724" s="1260" t="s">
        <v>26089</v>
      </c>
      <c r="Q2724" s="1260" t="s">
        <v>11769</v>
      </c>
      <c r="R2724" s="1260" t="s">
        <v>26089</v>
      </c>
      <c r="S2724" s="1259">
        <v>1</v>
      </c>
      <c r="T2724" s="1260" t="s">
        <v>26090</v>
      </c>
      <c r="U2724" s="1260" t="s">
        <v>11247</v>
      </c>
      <c r="V2724" s="1260" t="s">
        <v>18962</v>
      </c>
      <c r="W2724" s="1259">
        <v>0</v>
      </c>
      <c r="X2724" s="1259">
        <v>1007</v>
      </c>
      <c r="Y2724" s="1259">
        <v>0</v>
      </c>
    </row>
    <row r="2725" spans="1:25">
      <c r="A2725" s="1350">
        <v>11201002407</v>
      </c>
      <c r="B2725" s="1260" t="s">
        <v>26091</v>
      </c>
      <c r="C2725" s="1260" t="s">
        <v>26092</v>
      </c>
      <c r="D2725" s="1260" t="s">
        <v>22332</v>
      </c>
      <c r="E2725" s="1260" t="s">
        <v>26093</v>
      </c>
      <c r="F2725" s="1260" t="s">
        <v>11440</v>
      </c>
      <c r="G2725" s="1260" t="s">
        <v>26094</v>
      </c>
      <c r="H2725" s="1260" t="s">
        <v>11153</v>
      </c>
      <c r="I2725" s="1260" t="s">
        <v>11177</v>
      </c>
      <c r="J2725" s="1259">
        <v>7430150</v>
      </c>
      <c r="K2725" s="1260" t="s">
        <v>11221</v>
      </c>
      <c r="L2725" s="1260" t="s">
        <v>11155</v>
      </c>
      <c r="M2725" s="1260" t="s">
        <v>1654</v>
      </c>
      <c r="N2725" s="1260" t="s">
        <v>22333</v>
      </c>
      <c r="O2725" s="1260" t="s">
        <v>22332</v>
      </c>
      <c r="P2725" s="1260" t="s">
        <v>26095</v>
      </c>
      <c r="Q2725" s="1260" t="s">
        <v>11953</v>
      </c>
      <c r="R2725" s="1260" t="s">
        <v>26096</v>
      </c>
      <c r="S2725" s="1259">
        <v>1</v>
      </c>
      <c r="T2725" s="1260" t="s">
        <v>26097</v>
      </c>
      <c r="U2725" s="1260" t="s">
        <v>11182</v>
      </c>
      <c r="V2725" s="1260" t="s">
        <v>12041</v>
      </c>
      <c r="W2725" s="1259">
        <v>0</v>
      </c>
      <c r="X2725" s="1259">
        <v>1007</v>
      </c>
      <c r="Y2725" s="1259">
        <v>0</v>
      </c>
    </row>
    <row r="2726" spans="1:25">
      <c r="A2726" s="1350">
        <v>11201002406</v>
      </c>
      <c r="B2726" s="1260" t="s">
        <v>26098</v>
      </c>
      <c r="C2726" s="1260" t="s">
        <v>26099</v>
      </c>
      <c r="D2726" s="1260" t="s">
        <v>26100</v>
      </c>
      <c r="E2726" s="1260" t="s">
        <v>11251</v>
      </c>
      <c r="F2726" s="1260" t="s">
        <v>11938</v>
      </c>
      <c r="G2726" s="1260" t="s">
        <v>26101</v>
      </c>
      <c r="H2726" s="1260" t="s">
        <v>11153</v>
      </c>
      <c r="I2726" s="1260" t="s">
        <v>11243</v>
      </c>
      <c r="J2726" s="1259">
        <v>7430149</v>
      </c>
      <c r="K2726" s="1260" t="s">
        <v>11221</v>
      </c>
      <c r="L2726" s="1260" t="s">
        <v>11155</v>
      </c>
      <c r="M2726" s="1260" t="s">
        <v>2485</v>
      </c>
      <c r="N2726" s="1260" t="s">
        <v>26102</v>
      </c>
      <c r="O2726" s="1260" t="s">
        <v>26100</v>
      </c>
      <c r="P2726" s="1260" t="s">
        <v>26103</v>
      </c>
      <c r="Q2726" s="1260" t="s">
        <v>11846</v>
      </c>
      <c r="R2726" s="1260" t="s">
        <v>26104</v>
      </c>
      <c r="S2726" s="1259">
        <v>1</v>
      </c>
      <c r="T2726" s="1260" t="s">
        <v>26105</v>
      </c>
      <c r="U2726" s="1260" t="s">
        <v>11247</v>
      </c>
      <c r="V2726" s="1260" t="s">
        <v>26106</v>
      </c>
      <c r="W2726" s="1259">
        <v>0</v>
      </c>
      <c r="X2726" s="1259">
        <v>1007</v>
      </c>
      <c r="Y2726" s="1259">
        <v>0</v>
      </c>
    </row>
    <row r="2727" spans="1:25">
      <c r="A2727" s="1350">
        <v>11201002405</v>
      </c>
      <c r="B2727" s="1260" t="s">
        <v>26107</v>
      </c>
      <c r="C2727" s="1260" t="s">
        <v>26108</v>
      </c>
      <c r="D2727" s="1260" t="s">
        <v>26109</v>
      </c>
      <c r="E2727" s="1260" t="s">
        <v>11266</v>
      </c>
      <c r="F2727" s="1260" t="s">
        <v>11436</v>
      </c>
      <c r="G2727" s="1260" t="s">
        <v>26110</v>
      </c>
      <c r="H2727" s="1260" t="s">
        <v>11153</v>
      </c>
      <c r="I2727" s="1260" t="s">
        <v>10976</v>
      </c>
      <c r="J2727" s="1259">
        <v>7430148</v>
      </c>
      <c r="K2727" s="1260" t="s">
        <v>11221</v>
      </c>
      <c r="L2727" s="1260" t="s">
        <v>11155</v>
      </c>
      <c r="M2727" s="1260" t="s">
        <v>2303</v>
      </c>
      <c r="N2727" s="1260" t="s">
        <v>26111</v>
      </c>
      <c r="O2727" s="1260" t="s">
        <v>26109</v>
      </c>
      <c r="P2727" s="1260" t="s">
        <v>26112</v>
      </c>
      <c r="Q2727" s="1260" t="s">
        <v>12049</v>
      </c>
      <c r="R2727" s="1260" t="s">
        <v>26113</v>
      </c>
      <c r="S2727" s="1259">
        <v>1</v>
      </c>
      <c r="T2727" s="1260" t="s">
        <v>26114</v>
      </c>
      <c r="U2727" s="1260" t="s">
        <v>12601</v>
      </c>
      <c r="V2727" s="1260" t="s">
        <v>26115</v>
      </c>
      <c r="W2727" s="1259">
        <v>0</v>
      </c>
      <c r="X2727" s="1259">
        <v>1007</v>
      </c>
      <c r="Y2727" s="1259">
        <v>0</v>
      </c>
    </row>
    <row r="2728" spans="1:25">
      <c r="A2728" s="1350">
        <v>11201002404</v>
      </c>
      <c r="B2728" s="1260" t="s">
        <v>26116</v>
      </c>
      <c r="C2728" s="1260" t="s">
        <v>26117</v>
      </c>
      <c r="D2728" s="1260" t="s">
        <v>26118</v>
      </c>
      <c r="E2728" s="1260" t="s">
        <v>11509</v>
      </c>
      <c r="F2728" s="1260" t="s">
        <v>11440</v>
      </c>
      <c r="G2728" s="1260" t="s">
        <v>26119</v>
      </c>
      <c r="H2728" s="1260" t="s">
        <v>11153</v>
      </c>
      <c r="I2728" s="1260" t="s">
        <v>11177</v>
      </c>
      <c r="J2728" s="1259">
        <v>7430147</v>
      </c>
      <c r="K2728" s="1260" t="s">
        <v>11221</v>
      </c>
      <c r="L2728" s="1260" t="s">
        <v>11155</v>
      </c>
      <c r="M2728" s="1260" t="s">
        <v>2134</v>
      </c>
      <c r="N2728" s="1260" t="s">
        <v>26120</v>
      </c>
      <c r="O2728" s="1260" t="s">
        <v>26118</v>
      </c>
      <c r="P2728" s="1260" t="s">
        <v>26121</v>
      </c>
      <c r="Q2728" s="1260" t="s">
        <v>11394</v>
      </c>
      <c r="R2728" s="1260" t="s">
        <v>26122</v>
      </c>
      <c r="S2728" s="1259">
        <v>1</v>
      </c>
      <c r="T2728" s="1260" t="s">
        <v>26123</v>
      </c>
      <c r="U2728" s="1260" t="s">
        <v>11198</v>
      </c>
      <c r="V2728" s="1260" t="s">
        <v>11653</v>
      </c>
      <c r="W2728" s="1259">
        <v>0</v>
      </c>
      <c r="X2728" s="1259">
        <v>1007</v>
      </c>
      <c r="Y2728" s="1259">
        <v>0</v>
      </c>
    </row>
    <row r="2729" spans="1:25">
      <c r="A2729" s="1350">
        <v>11201002403</v>
      </c>
      <c r="B2729" s="1260" t="s">
        <v>26124</v>
      </c>
      <c r="C2729" s="1260" t="s">
        <v>26125</v>
      </c>
      <c r="D2729" s="1260" t="s">
        <v>26126</v>
      </c>
      <c r="E2729" s="1260" t="s">
        <v>11190</v>
      </c>
      <c r="F2729" s="1260" t="s">
        <v>11440</v>
      </c>
      <c r="G2729" s="1260" t="s">
        <v>26127</v>
      </c>
      <c r="H2729" s="1260" t="s">
        <v>11153</v>
      </c>
      <c r="I2729" s="1260" t="s">
        <v>11177</v>
      </c>
      <c r="J2729" s="1259">
        <v>7430146</v>
      </c>
      <c r="K2729" s="1260" t="s">
        <v>11221</v>
      </c>
      <c r="L2729" s="1260" t="s">
        <v>11155</v>
      </c>
      <c r="M2729" s="1260" t="s">
        <v>1936</v>
      </c>
      <c r="N2729" s="1260" t="s">
        <v>26081</v>
      </c>
      <c r="O2729" s="1260" t="s">
        <v>26126</v>
      </c>
      <c r="P2729" s="1260" t="s">
        <v>26128</v>
      </c>
      <c r="Q2729" s="1260"/>
      <c r="R2729" s="1260"/>
      <c r="S2729" s="1259">
        <v>1</v>
      </c>
      <c r="T2729" s="1260"/>
      <c r="U2729" s="1260" t="s">
        <v>11269</v>
      </c>
      <c r="V2729" s="1260" t="s">
        <v>12295</v>
      </c>
      <c r="W2729" s="1259">
        <v>0</v>
      </c>
      <c r="X2729" s="1259">
        <v>1007</v>
      </c>
      <c r="Y2729" s="1259">
        <v>0</v>
      </c>
    </row>
    <row r="2730" spans="1:25">
      <c r="A2730" s="1350">
        <v>11201002402</v>
      </c>
      <c r="B2730" s="1260" t="s">
        <v>26129</v>
      </c>
      <c r="C2730" s="1260" t="s">
        <v>26130</v>
      </c>
      <c r="D2730" s="1260" t="s">
        <v>26131</v>
      </c>
      <c r="E2730" s="1260" t="s">
        <v>11311</v>
      </c>
      <c r="F2730" s="1260" t="s">
        <v>11440</v>
      </c>
      <c r="G2730" s="1260" t="s">
        <v>26132</v>
      </c>
      <c r="H2730" s="1260" t="s">
        <v>11153</v>
      </c>
      <c r="I2730" s="1260" t="s">
        <v>11177</v>
      </c>
      <c r="J2730" s="1259">
        <v>7430145</v>
      </c>
      <c r="K2730" s="1260" t="s">
        <v>11221</v>
      </c>
      <c r="L2730" s="1260" t="s">
        <v>11155</v>
      </c>
      <c r="M2730" s="1260" t="s">
        <v>2576</v>
      </c>
      <c r="N2730" s="1260" t="s">
        <v>25610</v>
      </c>
      <c r="O2730" s="1260" t="s">
        <v>26131</v>
      </c>
      <c r="P2730" s="1260" t="s">
        <v>26133</v>
      </c>
      <c r="Q2730" s="1260" t="s">
        <v>12921</v>
      </c>
      <c r="R2730" s="1260" t="s">
        <v>26134</v>
      </c>
      <c r="S2730" s="1259">
        <v>1</v>
      </c>
      <c r="T2730" s="1260" t="s">
        <v>26135</v>
      </c>
      <c r="U2730" s="1260" t="s">
        <v>11751</v>
      </c>
      <c r="V2730" s="1260" t="s">
        <v>12923</v>
      </c>
      <c r="W2730" s="1259">
        <v>0</v>
      </c>
      <c r="X2730" s="1259">
        <v>1007</v>
      </c>
      <c r="Y2730" s="1259">
        <v>0</v>
      </c>
    </row>
    <row r="2731" spans="1:25">
      <c r="A2731" s="1350">
        <v>11201002401</v>
      </c>
      <c r="B2731" s="1260" t="s">
        <v>26136</v>
      </c>
      <c r="C2731" s="1260" t="s">
        <v>26137</v>
      </c>
      <c r="D2731" s="1260" t="s">
        <v>26138</v>
      </c>
      <c r="E2731" s="1260" t="s">
        <v>11175</v>
      </c>
      <c r="F2731" s="1260" t="s">
        <v>16513</v>
      </c>
      <c r="G2731" s="1260" t="s">
        <v>26139</v>
      </c>
      <c r="H2731" s="1260" t="s">
        <v>11153</v>
      </c>
      <c r="I2731" s="1260" t="s">
        <v>10976</v>
      </c>
      <c r="J2731" s="1259">
        <v>7430144</v>
      </c>
      <c r="K2731" s="1260" t="s">
        <v>11375</v>
      </c>
      <c r="L2731" s="1260" t="s">
        <v>11385</v>
      </c>
      <c r="M2731" s="1260" t="s">
        <v>1941</v>
      </c>
      <c r="N2731" s="1260" t="s">
        <v>26140</v>
      </c>
      <c r="O2731" s="1260" t="s">
        <v>26138</v>
      </c>
      <c r="P2731" s="1260" t="s">
        <v>26141</v>
      </c>
      <c r="Q2731" s="1260" t="s">
        <v>11877</v>
      </c>
      <c r="R2731" s="1260" t="s">
        <v>26141</v>
      </c>
      <c r="S2731" s="1259">
        <v>1</v>
      </c>
      <c r="T2731" s="1260" t="s">
        <v>26142</v>
      </c>
      <c r="U2731" s="1260" t="s">
        <v>11396</v>
      </c>
      <c r="V2731" s="1260" t="s">
        <v>11699</v>
      </c>
      <c r="W2731" s="1259">
        <v>6</v>
      </c>
      <c r="X2731" s="1259">
        <v>1008</v>
      </c>
      <c r="Y2731" s="1259">
        <v>1</v>
      </c>
    </row>
    <row r="2732" spans="1:25">
      <c r="A2732" s="1350">
        <v>11201002400</v>
      </c>
      <c r="B2732" s="1260"/>
      <c r="C2732" s="1260" t="s">
        <v>26143</v>
      </c>
      <c r="D2732" s="1260" t="s">
        <v>26144</v>
      </c>
      <c r="E2732" s="1260" t="s">
        <v>11151</v>
      </c>
      <c r="F2732" s="1260" t="s">
        <v>16544</v>
      </c>
      <c r="G2732" s="1260" t="s">
        <v>26145</v>
      </c>
      <c r="H2732" s="1260" t="s">
        <v>11153</v>
      </c>
      <c r="I2732" s="1260" t="s">
        <v>10976</v>
      </c>
      <c r="J2732" s="1259">
        <v>7430143</v>
      </c>
      <c r="K2732" s="1260" t="s">
        <v>11375</v>
      </c>
      <c r="L2732" s="1260" t="s">
        <v>11155</v>
      </c>
      <c r="M2732" s="1260" t="s">
        <v>2527</v>
      </c>
      <c r="N2732" s="1260" t="s">
        <v>26146</v>
      </c>
      <c r="O2732" s="1260" t="s">
        <v>26144</v>
      </c>
      <c r="P2732" s="1260" t="s">
        <v>26147</v>
      </c>
      <c r="Q2732" s="1260"/>
      <c r="R2732" s="1260"/>
      <c r="S2732" s="1259">
        <v>1</v>
      </c>
      <c r="T2732" s="1260"/>
      <c r="U2732" s="1260" t="s">
        <v>11158</v>
      </c>
      <c r="V2732" s="1260" t="s">
        <v>12716</v>
      </c>
      <c r="W2732" s="1259">
        <v>0</v>
      </c>
      <c r="X2732" s="1259">
        <v>1008</v>
      </c>
      <c r="Y2732" s="1259">
        <v>0</v>
      </c>
    </row>
    <row r="2733" spans="1:25">
      <c r="A2733" s="1350">
        <v>11201002399</v>
      </c>
      <c r="B2733" s="1260"/>
      <c r="C2733" s="1260" t="s">
        <v>26148</v>
      </c>
      <c r="D2733" s="1260" t="s">
        <v>26149</v>
      </c>
      <c r="E2733" s="1260" t="s">
        <v>11190</v>
      </c>
      <c r="F2733" s="1260" t="s">
        <v>16544</v>
      </c>
      <c r="G2733" s="1260" t="s">
        <v>26150</v>
      </c>
      <c r="H2733" s="1260" t="s">
        <v>11153</v>
      </c>
      <c r="I2733" s="1260" t="s">
        <v>10976</v>
      </c>
      <c r="J2733" s="1259">
        <v>7430142</v>
      </c>
      <c r="K2733" s="1260" t="s">
        <v>11375</v>
      </c>
      <c r="L2733" s="1260" t="s">
        <v>11155</v>
      </c>
      <c r="M2733" s="1260" t="s">
        <v>2533</v>
      </c>
      <c r="N2733" s="1260" t="s">
        <v>26151</v>
      </c>
      <c r="O2733" s="1260" t="s">
        <v>26149</v>
      </c>
      <c r="P2733" s="1260" t="s">
        <v>26152</v>
      </c>
      <c r="Q2733" s="1260"/>
      <c r="R2733" s="1260"/>
      <c r="S2733" s="1259">
        <v>1</v>
      </c>
      <c r="T2733" s="1260"/>
      <c r="U2733" s="1260" t="s">
        <v>11231</v>
      </c>
      <c r="V2733" s="1260" t="s">
        <v>12833</v>
      </c>
      <c r="W2733" s="1259">
        <v>0</v>
      </c>
      <c r="X2733" s="1259">
        <v>1008</v>
      </c>
      <c r="Y2733" s="1259">
        <v>0</v>
      </c>
    </row>
    <row r="2734" spans="1:25">
      <c r="A2734" s="1350">
        <v>11201002398</v>
      </c>
      <c r="B2734" s="1260"/>
      <c r="C2734" s="1260" t="s">
        <v>26153</v>
      </c>
      <c r="D2734" s="1260" t="s">
        <v>26154</v>
      </c>
      <c r="E2734" s="1260" t="s">
        <v>26155</v>
      </c>
      <c r="F2734" s="1260" t="s">
        <v>11436</v>
      </c>
      <c r="G2734" s="1260" t="s">
        <v>26156</v>
      </c>
      <c r="H2734" s="1260" t="s">
        <v>11153</v>
      </c>
      <c r="I2734" s="1260" t="s">
        <v>10976</v>
      </c>
      <c r="J2734" s="1259">
        <v>7430141</v>
      </c>
      <c r="K2734" s="1260" t="s">
        <v>11221</v>
      </c>
      <c r="L2734" s="1260" t="s">
        <v>11155</v>
      </c>
      <c r="M2734" s="1260" t="s">
        <v>1693</v>
      </c>
      <c r="N2734" s="1260" t="s">
        <v>26157</v>
      </c>
      <c r="O2734" s="1260" t="s">
        <v>26154</v>
      </c>
      <c r="P2734" s="1260" t="s">
        <v>26158</v>
      </c>
      <c r="Q2734" s="1260"/>
      <c r="R2734" s="1260"/>
      <c r="S2734" s="1259">
        <v>1</v>
      </c>
      <c r="T2734" s="1260"/>
      <c r="U2734" s="1260" t="s">
        <v>11231</v>
      </c>
      <c r="V2734" s="1260" t="s">
        <v>26159</v>
      </c>
      <c r="W2734" s="1259">
        <v>0</v>
      </c>
      <c r="X2734" s="1259">
        <v>1007</v>
      </c>
      <c r="Y2734" s="1259">
        <v>0</v>
      </c>
    </row>
    <row r="2735" spans="1:25">
      <c r="A2735" s="1350">
        <v>11201002397</v>
      </c>
      <c r="B2735" s="1260" t="s">
        <v>26160</v>
      </c>
      <c r="C2735" s="1260" t="s">
        <v>26161</v>
      </c>
      <c r="D2735" s="1260" t="s">
        <v>26162</v>
      </c>
      <c r="E2735" s="1260" t="s">
        <v>11266</v>
      </c>
      <c r="F2735" s="1260" t="s">
        <v>16513</v>
      </c>
      <c r="G2735" s="1260" t="s">
        <v>26163</v>
      </c>
      <c r="H2735" s="1260" t="s">
        <v>11153</v>
      </c>
      <c r="I2735" s="1260" t="s">
        <v>10976</v>
      </c>
      <c r="J2735" s="1259">
        <v>7430140</v>
      </c>
      <c r="K2735" s="1260" t="s">
        <v>11221</v>
      </c>
      <c r="L2735" s="1260" t="s">
        <v>11155</v>
      </c>
      <c r="M2735" s="1260" t="s">
        <v>1984</v>
      </c>
      <c r="N2735" s="1260" t="s">
        <v>26164</v>
      </c>
      <c r="O2735" s="1260" t="s">
        <v>26162</v>
      </c>
      <c r="P2735" s="1260" t="s">
        <v>15825</v>
      </c>
      <c r="Q2735" s="1260" t="s">
        <v>26165</v>
      </c>
      <c r="R2735" s="1260" t="s">
        <v>15825</v>
      </c>
      <c r="S2735" s="1259">
        <v>1</v>
      </c>
      <c r="T2735" s="1260" t="s">
        <v>26166</v>
      </c>
      <c r="U2735" s="1260" t="s">
        <v>11158</v>
      </c>
      <c r="V2735" s="1260" t="s">
        <v>16258</v>
      </c>
      <c r="W2735" s="1259">
        <v>0</v>
      </c>
      <c r="X2735" s="1259">
        <v>1007</v>
      </c>
      <c r="Y2735" s="1259">
        <v>0</v>
      </c>
    </row>
    <row r="2736" spans="1:25">
      <c r="A2736" s="1350">
        <v>11201002396</v>
      </c>
      <c r="B2736" s="1260" t="s">
        <v>26167</v>
      </c>
      <c r="C2736" s="1260" t="s">
        <v>26168</v>
      </c>
      <c r="D2736" s="1260" t="s">
        <v>26169</v>
      </c>
      <c r="E2736" s="1260" t="s">
        <v>11203</v>
      </c>
      <c r="F2736" s="1260" t="s">
        <v>16544</v>
      </c>
      <c r="G2736" s="1260" t="s">
        <v>26170</v>
      </c>
      <c r="H2736" s="1260" t="s">
        <v>11153</v>
      </c>
      <c r="I2736" s="1260" t="s">
        <v>10976</v>
      </c>
      <c r="J2736" s="1259">
        <v>7430139</v>
      </c>
      <c r="K2736" s="1260" t="s">
        <v>11375</v>
      </c>
      <c r="L2736" s="1260" t="s">
        <v>11155</v>
      </c>
      <c r="M2736" s="1260" t="s">
        <v>1985</v>
      </c>
      <c r="N2736" s="1260" t="s">
        <v>13120</v>
      </c>
      <c r="O2736" s="1260" t="s">
        <v>26169</v>
      </c>
      <c r="P2736" s="1260" t="s">
        <v>26171</v>
      </c>
      <c r="Q2736" s="1260" t="s">
        <v>11877</v>
      </c>
      <c r="R2736" s="1260" t="s">
        <v>26171</v>
      </c>
      <c r="S2736" s="1259">
        <v>1</v>
      </c>
      <c r="T2736" s="1260" t="s">
        <v>26172</v>
      </c>
      <c r="U2736" s="1260" t="s">
        <v>11158</v>
      </c>
      <c r="V2736" s="1260" t="s">
        <v>12685</v>
      </c>
      <c r="W2736" s="1259">
        <v>0</v>
      </c>
      <c r="X2736" s="1259">
        <v>1008</v>
      </c>
      <c r="Y2736" s="1259">
        <v>0</v>
      </c>
    </row>
    <row r="2737" spans="1:25">
      <c r="A2737" s="1350">
        <v>11201002395</v>
      </c>
      <c r="B2737" s="1260" t="s">
        <v>26173</v>
      </c>
      <c r="C2737" s="1260" t="s">
        <v>26174</v>
      </c>
      <c r="D2737" s="1260" t="s">
        <v>26175</v>
      </c>
      <c r="E2737" s="1260" t="s">
        <v>11190</v>
      </c>
      <c r="F2737" s="1260" t="s">
        <v>11440</v>
      </c>
      <c r="G2737" s="1260" t="s">
        <v>26176</v>
      </c>
      <c r="H2737" s="1260" t="s">
        <v>11153</v>
      </c>
      <c r="I2737" s="1260" t="s">
        <v>11177</v>
      </c>
      <c r="J2737" s="1259">
        <v>7430138</v>
      </c>
      <c r="K2737" s="1260" t="s">
        <v>11221</v>
      </c>
      <c r="L2737" s="1260" t="s">
        <v>11155</v>
      </c>
      <c r="M2737" s="1260" t="s">
        <v>1292</v>
      </c>
      <c r="N2737" s="1260" t="s">
        <v>26177</v>
      </c>
      <c r="O2737" s="1260" t="s">
        <v>26175</v>
      </c>
      <c r="P2737" s="1260" t="s">
        <v>26178</v>
      </c>
      <c r="Q2737" s="1260"/>
      <c r="R2737" s="1260"/>
      <c r="S2737" s="1259">
        <v>1</v>
      </c>
      <c r="T2737" s="1260"/>
      <c r="U2737" s="1260" t="s">
        <v>11198</v>
      </c>
      <c r="V2737" s="1260" t="s">
        <v>18365</v>
      </c>
      <c r="W2737" s="1259">
        <v>0</v>
      </c>
      <c r="X2737" s="1259">
        <v>1007</v>
      </c>
      <c r="Y2737" s="1259">
        <v>0</v>
      </c>
    </row>
    <row r="2738" spans="1:25">
      <c r="A2738" s="1350">
        <v>11201002394</v>
      </c>
      <c r="B2738" s="1260"/>
      <c r="C2738" s="1260" t="s">
        <v>26179</v>
      </c>
      <c r="D2738" s="1260" t="s">
        <v>26180</v>
      </c>
      <c r="E2738" s="1260" t="s">
        <v>11190</v>
      </c>
      <c r="F2738" s="1260" t="s">
        <v>11440</v>
      </c>
      <c r="G2738" s="1260" t="s">
        <v>26181</v>
      </c>
      <c r="H2738" s="1260" t="s">
        <v>11153</v>
      </c>
      <c r="I2738" s="1260" t="s">
        <v>11177</v>
      </c>
      <c r="J2738" s="1259">
        <v>7430137</v>
      </c>
      <c r="K2738" s="1260" t="s">
        <v>11221</v>
      </c>
      <c r="L2738" s="1260" t="s">
        <v>11155</v>
      </c>
      <c r="M2738" s="1260" t="s">
        <v>1514</v>
      </c>
      <c r="N2738" s="1260" t="s">
        <v>26182</v>
      </c>
      <c r="O2738" s="1260" t="s">
        <v>26180</v>
      </c>
      <c r="P2738" s="1260"/>
      <c r="Q2738" s="1260"/>
      <c r="R2738" s="1260" t="s">
        <v>26183</v>
      </c>
      <c r="S2738" s="1259">
        <v>1</v>
      </c>
      <c r="T2738" s="1260"/>
      <c r="U2738" s="1260" t="s">
        <v>11182</v>
      </c>
      <c r="V2738" s="1260" t="s">
        <v>11730</v>
      </c>
      <c r="W2738" s="1259">
        <v>0</v>
      </c>
      <c r="X2738" s="1259">
        <v>1007</v>
      </c>
      <c r="Y2738" s="1259">
        <v>0</v>
      </c>
    </row>
    <row r="2739" spans="1:25">
      <c r="A2739" s="1350">
        <v>11201002393</v>
      </c>
      <c r="B2739" s="1260"/>
      <c r="C2739" s="1260" t="s">
        <v>26184</v>
      </c>
      <c r="D2739" s="1260" t="s">
        <v>26185</v>
      </c>
      <c r="E2739" s="1260" t="s">
        <v>11175</v>
      </c>
      <c r="F2739" s="1260" t="s">
        <v>19652</v>
      </c>
      <c r="G2739" s="1260" t="s">
        <v>26186</v>
      </c>
      <c r="H2739" s="1260" t="s">
        <v>11153</v>
      </c>
      <c r="I2739" s="1260" t="s">
        <v>10976</v>
      </c>
      <c r="J2739" s="1259">
        <v>7430136</v>
      </c>
      <c r="K2739" s="1260" t="s">
        <v>11375</v>
      </c>
      <c r="L2739" s="1260" t="s">
        <v>11155</v>
      </c>
      <c r="M2739" s="1260" t="s">
        <v>1949</v>
      </c>
      <c r="N2739" s="1260" t="s">
        <v>26187</v>
      </c>
      <c r="O2739" s="1260" t="s">
        <v>26185</v>
      </c>
      <c r="P2739" s="1260" t="s">
        <v>20390</v>
      </c>
      <c r="Q2739" s="1260"/>
      <c r="R2739" s="1260"/>
      <c r="S2739" s="1259">
        <v>1</v>
      </c>
      <c r="T2739" s="1260"/>
      <c r="U2739" s="1260" t="s">
        <v>11396</v>
      </c>
      <c r="V2739" s="1260" t="s">
        <v>11988</v>
      </c>
      <c r="W2739" s="1259">
        <v>0</v>
      </c>
      <c r="X2739" s="1259">
        <v>1008</v>
      </c>
      <c r="Y2739" s="1259">
        <v>0</v>
      </c>
    </row>
    <row r="2740" spans="1:25">
      <c r="A2740" s="1350">
        <v>11201002392</v>
      </c>
      <c r="B2740" s="1260"/>
      <c r="C2740" s="1260" t="s">
        <v>26188</v>
      </c>
      <c r="D2740" s="1260" t="s">
        <v>26189</v>
      </c>
      <c r="E2740" s="1260" t="s">
        <v>11151</v>
      </c>
      <c r="F2740" s="1260" t="s">
        <v>26190</v>
      </c>
      <c r="G2740" s="1260" t="s">
        <v>26191</v>
      </c>
      <c r="H2740" s="1260" t="s">
        <v>11153</v>
      </c>
      <c r="I2740" s="1260" t="s">
        <v>10976</v>
      </c>
      <c r="J2740" s="1259">
        <v>7430135</v>
      </c>
      <c r="K2740" s="1260" t="s">
        <v>11375</v>
      </c>
      <c r="L2740" s="1260" t="s">
        <v>11155</v>
      </c>
      <c r="M2740" s="1260" t="s">
        <v>2529</v>
      </c>
      <c r="N2740" s="1260" t="s">
        <v>26192</v>
      </c>
      <c r="O2740" s="1260" t="s">
        <v>26189</v>
      </c>
      <c r="P2740" s="1260" t="s">
        <v>26193</v>
      </c>
      <c r="Q2740" s="1260"/>
      <c r="R2740" s="1260"/>
      <c r="S2740" s="1259">
        <v>1</v>
      </c>
      <c r="T2740" s="1260"/>
      <c r="U2740" s="1260" t="s">
        <v>11231</v>
      </c>
      <c r="V2740" s="1260" t="s">
        <v>12126</v>
      </c>
      <c r="W2740" s="1259">
        <v>0</v>
      </c>
      <c r="X2740" s="1259">
        <v>1008</v>
      </c>
      <c r="Y2740" s="1259">
        <v>0</v>
      </c>
    </row>
    <row r="2741" spans="1:25">
      <c r="A2741" s="1350">
        <v>11201002391</v>
      </c>
      <c r="B2741" s="1260"/>
      <c r="C2741" s="1260" t="s">
        <v>26194</v>
      </c>
      <c r="D2741" s="1260" t="s">
        <v>26195</v>
      </c>
      <c r="E2741" s="1260" t="s">
        <v>11353</v>
      </c>
      <c r="F2741" s="1260" t="s">
        <v>26196</v>
      </c>
      <c r="G2741" s="1260" t="s">
        <v>26197</v>
      </c>
      <c r="H2741" s="1260" t="s">
        <v>11153</v>
      </c>
      <c r="I2741" s="1260" t="s">
        <v>11243</v>
      </c>
      <c r="J2741" s="1259">
        <v>7430134</v>
      </c>
      <c r="K2741" s="1260" t="s">
        <v>11221</v>
      </c>
      <c r="L2741" s="1260" t="s">
        <v>11155</v>
      </c>
      <c r="M2741" s="1260" t="s">
        <v>262</v>
      </c>
      <c r="N2741" s="1260"/>
      <c r="O2741" s="1260" t="s">
        <v>26195</v>
      </c>
      <c r="P2741" s="1260"/>
      <c r="Q2741" s="1260" t="s">
        <v>11450</v>
      </c>
      <c r="R2741" s="1260"/>
      <c r="S2741" s="1259">
        <v>1</v>
      </c>
      <c r="T2741" s="1260"/>
      <c r="U2741" s="1260"/>
      <c r="V2741" s="1260"/>
      <c r="W2741" s="1259">
        <v>0</v>
      </c>
      <c r="X2741" s="1259">
        <v>1007</v>
      </c>
      <c r="Y2741" s="1259">
        <v>0</v>
      </c>
    </row>
    <row r="2742" spans="1:25">
      <c r="A2742" s="1350">
        <v>11201002390</v>
      </c>
      <c r="B2742" s="1260"/>
      <c r="C2742" s="1260" t="s">
        <v>26198</v>
      </c>
      <c r="D2742" s="1260" t="s">
        <v>26199</v>
      </c>
      <c r="E2742" s="1260" t="s">
        <v>11668</v>
      </c>
      <c r="F2742" s="1260" t="s">
        <v>26190</v>
      </c>
      <c r="G2742" s="1260" t="s">
        <v>26200</v>
      </c>
      <c r="H2742" s="1260" t="s">
        <v>11153</v>
      </c>
      <c r="I2742" s="1260" t="s">
        <v>10976</v>
      </c>
      <c r="J2742" s="1259">
        <v>7430133</v>
      </c>
      <c r="K2742" s="1260" t="s">
        <v>11221</v>
      </c>
      <c r="L2742" s="1260" t="s">
        <v>11155</v>
      </c>
      <c r="M2742" s="1260" t="s">
        <v>1424</v>
      </c>
      <c r="N2742" s="1260" t="s">
        <v>26201</v>
      </c>
      <c r="O2742" s="1260" t="s">
        <v>26199</v>
      </c>
      <c r="P2742" s="1260" t="s">
        <v>26202</v>
      </c>
      <c r="Q2742" s="1260"/>
      <c r="R2742" s="1260"/>
      <c r="S2742" s="1259">
        <v>1</v>
      </c>
      <c r="T2742" s="1260"/>
      <c r="U2742" s="1260" t="s">
        <v>11231</v>
      </c>
      <c r="V2742" s="1260" t="s">
        <v>13079</v>
      </c>
      <c r="W2742" s="1259">
        <v>0</v>
      </c>
      <c r="X2742" s="1259">
        <v>1007</v>
      </c>
      <c r="Y2742" s="1259">
        <v>0</v>
      </c>
    </row>
    <row r="2743" spans="1:25">
      <c r="A2743" s="1350">
        <v>11201002389</v>
      </c>
      <c r="B2743" s="1260" t="s">
        <v>26203</v>
      </c>
      <c r="C2743" s="1260" t="s">
        <v>26198</v>
      </c>
      <c r="D2743" s="1260" t="s">
        <v>26204</v>
      </c>
      <c r="E2743" s="1260" t="s">
        <v>11560</v>
      </c>
      <c r="F2743" s="1260" t="s">
        <v>13545</v>
      </c>
      <c r="G2743" s="1260" t="s">
        <v>26205</v>
      </c>
      <c r="H2743" s="1260" t="s">
        <v>11153</v>
      </c>
      <c r="I2743" s="1260" t="s">
        <v>13547</v>
      </c>
      <c r="J2743" s="1259">
        <v>7430132</v>
      </c>
      <c r="K2743" s="1260" t="s">
        <v>11221</v>
      </c>
      <c r="L2743" s="1260" t="s">
        <v>11155</v>
      </c>
      <c r="M2743" s="1260" t="s">
        <v>2593</v>
      </c>
      <c r="N2743" s="1260" t="s">
        <v>26206</v>
      </c>
      <c r="O2743" s="1260" t="s">
        <v>26204</v>
      </c>
      <c r="P2743" s="1260" t="s">
        <v>26207</v>
      </c>
      <c r="Q2743" s="1260" t="s">
        <v>12515</v>
      </c>
      <c r="R2743" s="1260" t="s">
        <v>26208</v>
      </c>
      <c r="S2743" s="1259">
        <v>1</v>
      </c>
      <c r="T2743" s="1260" t="s">
        <v>26209</v>
      </c>
      <c r="U2743" s="1260" t="s">
        <v>16371</v>
      </c>
      <c r="V2743" s="1260" t="s">
        <v>26210</v>
      </c>
      <c r="W2743" s="1259">
        <v>0</v>
      </c>
      <c r="X2743" s="1259">
        <v>1007</v>
      </c>
      <c r="Y2743" s="1259">
        <v>0</v>
      </c>
    </row>
    <row r="2744" spans="1:25">
      <c r="A2744" s="1350">
        <v>11201002387</v>
      </c>
      <c r="B2744" s="1260" t="s">
        <v>26211</v>
      </c>
      <c r="C2744" s="1260" t="s">
        <v>26212</v>
      </c>
      <c r="D2744" s="1260" t="s">
        <v>26213</v>
      </c>
      <c r="E2744" s="1260" t="s">
        <v>11593</v>
      </c>
      <c r="F2744" s="1260" t="s">
        <v>26214</v>
      </c>
      <c r="G2744" s="1260" t="s">
        <v>26215</v>
      </c>
      <c r="H2744" s="1260" t="s">
        <v>11153</v>
      </c>
      <c r="I2744" s="1260" t="s">
        <v>11243</v>
      </c>
      <c r="J2744" s="1259">
        <v>7430130</v>
      </c>
      <c r="K2744" s="1260" t="s">
        <v>11221</v>
      </c>
      <c r="L2744" s="1260" t="s">
        <v>11155</v>
      </c>
      <c r="M2744" s="1260" t="s">
        <v>2501</v>
      </c>
      <c r="N2744" s="1260" t="s">
        <v>26216</v>
      </c>
      <c r="O2744" s="1260" t="s">
        <v>26213</v>
      </c>
      <c r="P2744" s="1260" t="s">
        <v>26217</v>
      </c>
      <c r="Q2744" s="1260" t="s">
        <v>14279</v>
      </c>
      <c r="R2744" s="1260" t="s">
        <v>26218</v>
      </c>
      <c r="S2744" s="1259">
        <v>1</v>
      </c>
      <c r="T2744" s="1260" t="s">
        <v>26219</v>
      </c>
      <c r="U2744" s="1260" t="s">
        <v>11247</v>
      </c>
      <c r="V2744" s="1260" t="s">
        <v>18937</v>
      </c>
      <c r="W2744" s="1259">
        <v>0</v>
      </c>
      <c r="X2744" s="1259">
        <v>1007</v>
      </c>
      <c r="Y2744" s="1259">
        <v>0</v>
      </c>
    </row>
    <row r="2745" spans="1:25">
      <c r="A2745" s="1350">
        <v>11201002386</v>
      </c>
      <c r="B2745" s="1260"/>
      <c r="C2745" s="1260" t="s">
        <v>26220</v>
      </c>
      <c r="D2745" s="1260" t="s">
        <v>26221</v>
      </c>
      <c r="E2745" s="1260" t="s">
        <v>11353</v>
      </c>
      <c r="F2745" s="1260" t="s">
        <v>11440</v>
      </c>
      <c r="G2745" s="1260" t="s">
        <v>26222</v>
      </c>
      <c r="H2745" s="1260" t="s">
        <v>11153</v>
      </c>
      <c r="I2745" s="1260" t="s">
        <v>11177</v>
      </c>
      <c r="J2745" s="1259">
        <v>7430129</v>
      </c>
      <c r="K2745" s="1260" t="s">
        <v>11221</v>
      </c>
      <c r="L2745" s="1260" t="s">
        <v>11155</v>
      </c>
      <c r="M2745" s="1260" t="s">
        <v>262</v>
      </c>
      <c r="N2745" s="1260"/>
      <c r="O2745" s="1260" t="s">
        <v>26221</v>
      </c>
      <c r="P2745" s="1260"/>
      <c r="Q2745" s="1260"/>
      <c r="R2745" s="1260"/>
      <c r="S2745" s="1259">
        <v>1</v>
      </c>
      <c r="T2745" s="1260"/>
      <c r="U2745" s="1260"/>
      <c r="V2745" s="1260"/>
      <c r="W2745" s="1259">
        <v>0</v>
      </c>
      <c r="X2745" s="1259">
        <v>1007</v>
      </c>
      <c r="Y2745" s="1259">
        <v>0</v>
      </c>
    </row>
    <row r="2746" spans="1:25">
      <c r="A2746" s="1350">
        <v>11201002385</v>
      </c>
      <c r="B2746" s="1260"/>
      <c r="C2746" s="1260" t="s">
        <v>26223</v>
      </c>
      <c r="D2746" s="1260" t="s">
        <v>26224</v>
      </c>
      <c r="E2746" s="1260" t="s">
        <v>11284</v>
      </c>
      <c r="F2746" s="1260" t="s">
        <v>26225</v>
      </c>
      <c r="G2746" s="1260" t="s">
        <v>26226</v>
      </c>
      <c r="H2746" s="1260" t="s">
        <v>11153</v>
      </c>
      <c r="I2746" s="1260" t="s">
        <v>11164</v>
      </c>
      <c r="J2746" s="1259">
        <v>7430128</v>
      </c>
      <c r="K2746" s="1260" t="s">
        <v>11221</v>
      </c>
      <c r="L2746" s="1260" t="s">
        <v>11155</v>
      </c>
      <c r="M2746" s="1260" t="s">
        <v>2266</v>
      </c>
      <c r="N2746" s="1260" t="s">
        <v>26227</v>
      </c>
      <c r="O2746" s="1260" t="s">
        <v>26224</v>
      </c>
      <c r="P2746" s="1260"/>
      <c r="Q2746" s="1260"/>
      <c r="R2746" s="1260"/>
      <c r="S2746" s="1259">
        <v>1</v>
      </c>
      <c r="T2746" s="1260"/>
      <c r="U2746" s="1260" t="s">
        <v>11290</v>
      </c>
      <c r="V2746" s="1260" t="s">
        <v>16108</v>
      </c>
      <c r="W2746" s="1259">
        <v>0</v>
      </c>
      <c r="X2746" s="1259">
        <v>1007</v>
      </c>
      <c r="Y2746" s="1259">
        <v>0</v>
      </c>
    </row>
    <row r="2747" spans="1:25">
      <c r="A2747" s="1350">
        <v>11201002384</v>
      </c>
      <c r="B2747" s="1260"/>
      <c r="C2747" s="1260" t="s">
        <v>26228</v>
      </c>
      <c r="D2747" s="1260" t="s">
        <v>26229</v>
      </c>
      <c r="E2747" s="1260" t="s">
        <v>11668</v>
      </c>
      <c r="F2747" s="1260" t="s">
        <v>19652</v>
      </c>
      <c r="G2747" s="1260" t="s">
        <v>26230</v>
      </c>
      <c r="H2747" s="1260" t="s">
        <v>11153</v>
      </c>
      <c r="I2747" s="1260" t="s">
        <v>10976</v>
      </c>
      <c r="J2747" s="1259">
        <v>7430127</v>
      </c>
      <c r="K2747" s="1260" t="s">
        <v>11221</v>
      </c>
      <c r="L2747" s="1260" t="s">
        <v>11155</v>
      </c>
      <c r="M2747" s="1260" t="s">
        <v>2033</v>
      </c>
      <c r="N2747" s="1260" t="s">
        <v>26231</v>
      </c>
      <c r="O2747" s="1260" t="s">
        <v>26229</v>
      </c>
      <c r="P2747" s="1260" t="s">
        <v>11644</v>
      </c>
      <c r="Q2747" s="1260"/>
      <c r="R2747" s="1260"/>
      <c r="S2747" s="1259">
        <v>1</v>
      </c>
      <c r="T2747" s="1260"/>
      <c r="U2747" s="1260" t="s">
        <v>11396</v>
      </c>
      <c r="V2747" s="1260" t="s">
        <v>11699</v>
      </c>
      <c r="W2747" s="1259">
        <v>0</v>
      </c>
      <c r="X2747" s="1259">
        <v>1007</v>
      </c>
      <c r="Y2747" s="1259">
        <v>0</v>
      </c>
    </row>
    <row r="2748" spans="1:25">
      <c r="A2748" s="1350">
        <v>11201002383</v>
      </c>
      <c r="B2748" s="1260" t="s">
        <v>26232</v>
      </c>
      <c r="C2748" s="1260" t="s">
        <v>26233</v>
      </c>
      <c r="D2748" s="1260" t="s">
        <v>26234</v>
      </c>
      <c r="E2748" s="1260" t="s">
        <v>11190</v>
      </c>
      <c r="F2748" s="1260" t="s">
        <v>11440</v>
      </c>
      <c r="G2748" s="1260" t="s">
        <v>26235</v>
      </c>
      <c r="H2748" s="1260" t="s">
        <v>11153</v>
      </c>
      <c r="I2748" s="1260" t="s">
        <v>11177</v>
      </c>
      <c r="J2748" s="1259">
        <v>7430126</v>
      </c>
      <c r="K2748" s="1260" t="s">
        <v>11221</v>
      </c>
      <c r="L2748" s="1260" t="s">
        <v>11155</v>
      </c>
      <c r="M2748" s="1260" t="s">
        <v>262</v>
      </c>
      <c r="N2748" s="1260"/>
      <c r="O2748" s="1260" t="s">
        <v>26234</v>
      </c>
      <c r="P2748" s="1260"/>
      <c r="Q2748" s="1260"/>
      <c r="R2748" s="1260"/>
      <c r="S2748" s="1259">
        <v>2</v>
      </c>
      <c r="T2748" s="1260" t="s">
        <v>26236</v>
      </c>
      <c r="U2748" s="1260"/>
      <c r="V2748" s="1260"/>
      <c r="W2748" s="1259">
        <v>0</v>
      </c>
      <c r="X2748" s="1259">
        <v>1007</v>
      </c>
      <c r="Y2748" s="1259">
        <v>0</v>
      </c>
    </row>
    <row r="2749" spans="1:25">
      <c r="A2749" s="1350">
        <v>11201002383</v>
      </c>
      <c r="B2749" s="1260" t="s">
        <v>26237</v>
      </c>
      <c r="C2749" s="1260" t="s">
        <v>26233</v>
      </c>
      <c r="D2749" s="1260" t="s">
        <v>26234</v>
      </c>
      <c r="E2749" s="1260" t="s">
        <v>11190</v>
      </c>
      <c r="F2749" s="1260" t="s">
        <v>11440</v>
      </c>
      <c r="G2749" s="1260" t="s">
        <v>26235</v>
      </c>
      <c r="H2749" s="1260" t="s">
        <v>11153</v>
      </c>
      <c r="I2749" s="1260" t="s">
        <v>11177</v>
      </c>
      <c r="J2749" s="1259">
        <v>7430126</v>
      </c>
      <c r="K2749" s="1260" t="s">
        <v>11221</v>
      </c>
      <c r="L2749" s="1260" t="s">
        <v>11155</v>
      </c>
      <c r="M2749" s="1260" t="s">
        <v>262</v>
      </c>
      <c r="N2749" s="1260"/>
      <c r="O2749" s="1260" t="s">
        <v>26234</v>
      </c>
      <c r="P2749" s="1260"/>
      <c r="Q2749" s="1260"/>
      <c r="R2749" s="1260"/>
      <c r="S2749" s="1259">
        <v>2</v>
      </c>
      <c r="T2749" s="1260" t="s">
        <v>26236</v>
      </c>
      <c r="U2749" s="1260"/>
      <c r="V2749" s="1260"/>
      <c r="W2749" s="1259">
        <v>0</v>
      </c>
      <c r="X2749" s="1259">
        <v>1007</v>
      </c>
      <c r="Y2749" s="1259">
        <v>0</v>
      </c>
    </row>
    <row r="2750" spans="1:25">
      <c r="A2750" s="1350">
        <v>11201002382</v>
      </c>
      <c r="B2750" s="1260" t="s">
        <v>26238</v>
      </c>
      <c r="C2750" s="1260" t="s">
        <v>26233</v>
      </c>
      <c r="D2750" s="1260" t="s">
        <v>26239</v>
      </c>
      <c r="E2750" s="1260" t="s">
        <v>11190</v>
      </c>
      <c r="F2750" s="1260" t="s">
        <v>16544</v>
      </c>
      <c r="G2750" s="1260" t="s">
        <v>26240</v>
      </c>
      <c r="H2750" s="1260" t="s">
        <v>11153</v>
      </c>
      <c r="I2750" s="1260" t="s">
        <v>10976</v>
      </c>
      <c r="J2750" s="1259">
        <v>7430125</v>
      </c>
      <c r="K2750" s="1260" t="s">
        <v>11375</v>
      </c>
      <c r="L2750" s="1260" t="s">
        <v>11155</v>
      </c>
      <c r="M2750" s="1260" t="s">
        <v>2533</v>
      </c>
      <c r="N2750" s="1260" t="s">
        <v>26241</v>
      </c>
      <c r="O2750" s="1260" t="s">
        <v>26239</v>
      </c>
      <c r="P2750" s="1260"/>
      <c r="Q2750" s="1260" t="s">
        <v>26242</v>
      </c>
      <c r="R2750" s="1260" t="s">
        <v>26243</v>
      </c>
      <c r="S2750" s="1259">
        <v>1</v>
      </c>
      <c r="T2750" s="1260" t="s">
        <v>26244</v>
      </c>
      <c r="U2750" s="1260" t="s">
        <v>11158</v>
      </c>
      <c r="V2750" s="1260" t="s">
        <v>11762</v>
      </c>
      <c r="W2750" s="1259">
        <v>0</v>
      </c>
      <c r="X2750" s="1259">
        <v>1008</v>
      </c>
      <c r="Y2750" s="1259">
        <v>0</v>
      </c>
    </row>
    <row r="2751" spans="1:25">
      <c r="A2751" s="1350">
        <v>11201002381</v>
      </c>
      <c r="B2751" s="1260"/>
      <c r="C2751" s="1260" t="s">
        <v>26245</v>
      </c>
      <c r="D2751" s="1260" t="s">
        <v>26246</v>
      </c>
      <c r="E2751" s="1260" t="s">
        <v>11702</v>
      </c>
      <c r="F2751" s="1260" t="s">
        <v>16544</v>
      </c>
      <c r="G2751" s="1260" t="s">
        <v>26247</v>
      </c>
      <c r="H2751" s="1260" t="s">
        <v>11153</v>
      </c>
      <c r="I2751" s="1260" t="s">
        <v>10976</v>
      </c>
      <c r="J2751" s="1259">
        <v>7430124</v>
      </c>
      <c r="K2751" s="1260" t="s">
        <v>11221</v>
      </c>
      <c r="L2751" s="1260" t="s">
        <v>11155</v>
      </c>
      <c r="M2751" s="1260" t="s">
        <v>2278</v>
      </c>
      <c r="N2751" s="1260" t="s">
        <v>26248</v>
      </c>
      <c r="O2751" s="1260" t="s">
        <v>26246</v>
      </c>
      <c r="P2751" s="1260" t="s">
        <v>26249</v>
      </c>
      <c r="Q2751" s="1260"/>
      <c r="R2751" s="1260"/>
      <c r="S2751" s="1259">
        <v>1</v>
      </c>
      <c r="T2751" s="1260"/>
      <c r="U2751" s="1260" t="s">
        <v>11231</v>
      </c>
      <c r="V2751" s="1260" t="s">
        <v>13206</v>
      </c>
      <c r="W2751" s="1259">
        <v>0</v>
      </c>
      <c r="X2751" s="1259">
        <v>1007</v>
      </c>
      <c r="Y2751" s="1259">
        <v>0</v>
      </c>
    </row>
    <row r="2752" spans="1:25">
      <c r="A2752" s="1350">
        <v>11201002380</v>
      </c>
      <c r="B2752" s="1260" t="s">
        <v>26250</v>
      </c>
      <c r="C2752" s="1260" t="s">
        <v>26251</v>
      </c>
      <c r="D2752" s="1260" t="s">
        <v>26252</v>
      </c>
      <c r="E2752" s="1260" t="s">
        <v>11251</v>
      </c>
      <c r="F2752" s="1260" t="s">
        <v>25913</v>
      </c>
      <c r="G2752" s="1260" t="s">
        <v>26253</v>
      </c>
      <c r="H2752" s="1260" t="s">
        <v>11153</v>
      </c>
      <c r="I2752" s="1260" t="s">
        <v>11164</v>
      </c>
      <c r="J2752" s="1259">
        <v>7430123</v>
      </c>
      <c r="K2752" s="1260" t="s">
        <v>11221</v>
      </c>
      <c r="L2752" s="1260" t="s">
        <v>11155</v>
      </c>
      <c r="M2752" s="1260" t="s">
        <v>1658</v>
      </c>
      <c r="N2752" s="1260" t="s">
        <v>26254</v>
      </c>
      <c r="O2752" s="1260" t="s">
        <v>26252</v>
      </c>
      <c r="P2752" s="1260" t="s">
        <v>26255</v>
      </c>
      <c r="Q2752" s="1260" t="s">
        <v>11411</v>
      </c>
      <c r="R2752" s="1260" t="s">
        <v>26255</v>
      </c>
      <c r="S2752" s="1259">
        <v>1</v>
      </c>
      <c r="T2752" s="1260" t="s">
        <v>26256</v>
      </c>
      <c r="U2752" s="1260" t="s">
        <v>12320</v>
      </c>
      <c r="V2752" s="1260" t="s">
        <v>26257</v>
      </c>
      <c r="W2752" s="1259">
        <v>0</v>
      </c>
      <c r="X2752" s="1259">
        <v>1007</v>
      </c>
      <c r="Y2752" s="1259">
        <v>0</v>
      </c>
    </row>
    <row r="2753" spans="1:25">
      <c r="A2753" s="1350">
        <v>11201002379</v>
      </c>
      <c r="B2753" s="1260" t="s">
        <v>26258</v>
      </c>
      <c r="C2753" s="1260" t="s">
        <v>26259</v>
      </c>
      <c r="D2753" s="1260" t="s">
        <v>26260</v>
      </c>
      <c r="E2753" s="1260" t="s">
        <v>12298</v>
      </c>
      <c r="F2753" s="1260" t="s">
        <v>26196</v>
      </c>
      <c r="G2753" s="1260" t="s">
        <v>26261</v>
      </c>
      <c r="H2753" s="1260" t="s">
        <v>11153</v>
      </c>
      <c r="I2753" s="1260" t="s">
        <v>11243</v>
      </c>
      <c r="J2753" s="1259">
        <v>7430122</v>
      </c>
      <c r="K2753" s="1260" t="s">
        <v>11221</v>
      </c>
      <c r="L2753" s="1260" t="s">
        <v>11155</v>
      </c>
      <c r="M2753" s="1260" t="s">
        <v>2419</v>
      </c>
      <c r="N2753" s="1260" t="s">
        <v>26262</v>
      </c>
      <c r="O2753" s="1260" t="s">
        <v>26260</v>
      </c>
      <c r="P2753" s="1260" t="s">
        <v>26263</v>
      </c>
      <c r="Q2753" s="1260" t="s">
        <v>26264</v>
      </c>
      <c r="R2753" s="1260" t="s">
        <v>26263</v>
      </c>
      <c r="S2753" s="1259">
        <v>1</v>
      </c>
      <c r="T2753" s="1260" t="s">
        <v>26265</v>
      </c>
      <c r="U2753" s="1260" t="s">
        <v>11247</v>
      </c>
      <c r="V2753" s="1260" t="s">
        <v>15053</v>
      </c>
      <c r="W2753" s="1259">
        <v>0</v>
      </c>
      <c r="X2753" s="1259">
        <v>1007</v>
      </c>
      <c r="Y2753" s="1259">
        <v>0</v>
      </c>
    </row>
    <row r="2754" spans="1:25">
      <c r="A2754" s="1350">
        <v>11201002378</v>
      </c>
      <c r="B2754" s="1260" t="s">
        <v>26266</v>
      </c>
      <c r="C2754" s="1260" t="s">
        <v>26267</v>
      </c>
      <c r="D2754" s="1260" t="s">
        <v>26268</v>
      </c>
      <c r="E2754" s="1260" t="s">
        <v>11190</v>
      </c>
      <c r="F2754" s="1260" t="s">
        <v>26269</v>
      </c>
      <c r="G2754" s="1260" t="s">
        <v>26270</v>
      </c>
      <c r="H2754" s="1260" t="s">
        <v>11153</v>
      </c>
      <c r="I2754" s="1260" t="s">
        <v>11177</v>
      </c>
      <c r="J2754" s="1259">
        <v>7430121</v>
      </c>
      <c r="K2754" s="1260" t="s">
        <v>11221</v>
      </c>
      <c r="L2754" s="1260" t="s">
        <v>11155</v>
      </c>
      <c r="M2754" s="1260" t="s">
        <v>2124</v>
      </c>
      <c r="N2754" s="1260" t="s">
        <v>26271</v>
      </c>
      <c r="O2754" s="1260" t="s">
        <v>26268</v>
      </c>
      <c r="P2754" s="1260" t="s">
        <v>26272</v>
      </c>
      <c r="Q2754" s="1260"/>
      <c r="R2754" s="1260"/>
      <c r="S2754" s="1259">
        <v>1</v>
      </c>
      <c r="T2754" s="1260"/>
      <c r="U2754" s="1260" t="s">
        <v>11198</v>
      </c>
      <c r="V2754" s="1260" t="s">
        <v>13354</v>
      </c>
      <c r="W2754" s="1259">
        <v>0</v>
      </c>
      <c r="X2754" s="1259">
        <v>1007</v>
      </c>
      <c r="Y2754" s="1259">
        <v>0</v>
      </c>
    </row>
    <row r="2755" spans="1:25">
      <c r="A2755" s="1350">
        <v>11201002377</v>
      </c>
      <c r="B2755" s="1260"/>
      <c r="C2755" s="1260" t="s">
        <v>26273</v>
      </c>
      <c r="D2755" s="1260" t="s">
        <v>26274</v>
      </c>
      <c r="E2755" s="1260" t="s">
        <v>11648</v>
      </c>
      <c r="F2755" s="1260" t="s">
        <v>26275</v>
      </c>
      <c r="G2755" s="1260" t="s">
        <v>26276</v>
      </c>
      <c r="H2755" s="1260" t="s">
        <v>11153</v>
      </c>
      <c r="I2755" s="1260" t="s">
        <v>10976</v>
      </c>
      <c r="J2755" s="1259">
        <v>7430120</v>
      </c>
      <c r="K2755" s="1260" t="s">
        <v>11221</v>
      </c>
      <c r="L2755" s="1260" t="s">
        <v>11155</v>
      </c>
      <c r="M2755" s="1260" t="s">
        <v>1941</v>
      </c>
      <c r="N2755" s="1260" t="s">
        <v>26277</v>
      </c>
      <c r="O2755" s="1260" t="s">
        <v>26274</v>
      </c>
      <c r="P2755" s="1260" t="s">
        <v>26278</v>
      </c>
      <c r="Q2755" s="1260"/>
      <c r="R2755" s="1260" t="s">
        <v>26278</v>
      </c>
      <c r="S2755" s="1259">
        <v>1</v>
      </c>
      <c r="T2755" s="1260"/>
      <c r="U2755" s="1260" t="s">
        <v>11396</v>
      </c>
      <c r="V2755" s="1260" t="s">
        <v>11699</v>
      </c>
      <c r="W2755" s="1259">
        <v>0</v>
      </c>
      <c r="X2755" s="1259">
        <v>1007</v>
      </c>
      <c r="Y2755" s="1259">
        <v>0</v>
      </c>
    </row>
    <row r="2756" spans="1:25">
      <c r="A2756" s="1350">
        <v>11201002376</v>
      </c>
      <c r="B2756" s="1260"/>
      <c r="C2756" s="1260" t="s">
        <v>26279</v>
      </c>
      <c r="D2756" s="1260" t="s">
        <v>26280</v>
      </c>
      <c r="E2756" s="1260" t="s">
        <v>11461</v>
      </c>
      <c r="F2756" s="1260" t="s">
        <v>14067</v>
      </c>
      <c r="G2756" s="1260" t="s">
        <v>26281</v>
      </c>
      <c r="H2756" s="1260" t="s">
        <v>11153</v>
      </c>
      <c r="I2756" s="1260" t="s">
        <v>11164</v>
      </c>
      <c r="J2756" s="1259">
        <v>7430119</v>
      </c>
      <c r="K2756" s="1260" t="s">
        <v>11221</v>
      </c>
      <c r="L2756" s="1260" t="s">
        <v>11155</v>
      </c>
      <c r="M2756" s="1260" t="s">
        <v>262</v>
      </c>
      <c r="N2756" s="1260"/>
      <c r="O2756" s="1260" t="s">
        <v>26280</v>
      </c>
      <c r="P2756" s="1260"/>
      <c r="Q2756" s="1260" t="s">
        <v>11596</v>
      </c>
      <c r="R2756" s="1260"/>
      <c r="S2756" s="1259">
        <v>1</v>
      </c>
      <c r="T2756" s="1260"/>
      <c r="U2756" s="1260"/>
      <c r="V2756" s="1260"/>
      <c r="W2756" s="1259">
        <v>0</v>
      </c>
      <c r="X2756" s="1259">
        <v>1007</v>
      </c>
      <c r="Y2756" s="1259">
        <v>0</v>
      </c>
    </row>
    <row r="2757" spans="1:25">
      <c r="A2757" s="1350">
        <v>11201002375</v>
      </c>
      <c r="B2757" s="1260" t="s">
        <v>26282</v>
      </c>
      <c r="C2757" s="1260" t="s">
        <v>26283</v>
      </c>
      <c r="D2757" s="1260" t="s">
        <v>26284</v>
      </c>
      <c r="E2757" s="1260" t="s">
        <v>11175</v>
      </c>
      <c r="F2757" s="1260" t="s">
        <v>11440</v>
      </c>
      <c r="G2757" s="1260" t="s">
        <v>26285</v>
      </c>
      <c r="H2757" s="1260" t="s">
        <v>11153</v>
      </c>
      <c r="I2757" s="1260" t="s">
        <v>11177</v>
      </c>
      <c r="J2757" s="1259">
        <v>7430118</v>
      </c>
      <c r="K2757" s="1260" t="s">
        <v>11221</v>
      </c>
      <c r="L2757" s="1260" t="s">
        <v>11155</v>
      </c>
      <c r="M2757" s="1260" t="s">
        <v>2102</v>
      </c>
      <c r="N2757" s="1260" t="s">
        <v>26286</v>
      </c>
      <c r="O2757" s="1260" t="s">
        <v>26284</v>
      </c>
      <c r="P2757" s="1260" t="s">
        <v>22005</v>
      </c>
      <c r="Q2757" s="1260" t="s">
        <v>11769</v>
      </c>
      <c r="R2757" s="1260" t="s">
        <v>22004</v>
      </c>
      <c r="S2757" s="1259">
        <v>1</v>
      </c>
      <c r="T2757" s="1260" t="s">
        <v>26287</v>
      </c>
      <c r="U2757" s="1260" t="s">
        <v>11158</v>
      </c>
      <c r="V2757" s="1260" t="s">
        <v>11263</v>
      </c>
      <c r="W2757" s="1259">
        <v>0</v>
      </c>
      <c r="X2757" s="1259">
        <v>1007</v>
      </c>
      <c r="Y2757" s="1259">
        <v>0</v>
      </c>
    </row>
    <row r="2758" spans="1:25">
      <c r="A2758" s="1350">
        <v>11201002374</v>
      </c>
      <c r="B2758" s="1260"/>
      <c r="C2758" s="1260" t="s">
        <v>26288</v>
      </c>
      <c r="D2758" s="1260" t="s">
        <v>26289</v>
      </c>
      <c r="E2758" s="1260" t="s">
        <v>11353</v>
      </c>
      <c r="F2758" s="1260" t="s">
        <v>13995</v>
      </c>
      <c r="G2758" s="1260" t="s">
        <v>26290</v>
      </c>
      <c r="H2758" s="1260" t="s">
        <v>11153</v>
      </c>
      <c r="I2758" s="1260" t="s">
        <v>11243</v>
      </c>
      <c r="J2758" s="1259">
        <v>7430117</v>
      </c>
      <c r="K2758" s="1260" t="s">
        <v>11221</v>
      </c>
      <c r="L2758" s="1260" t="s">
        <v>11155</v>
      </c>
      <c r="M2758" s="1260" t="s">
        <v>262</v>
      </c>
      <c r="N2758" s="1260"/>
      <c r="O2758" s="1260" t="s">
        <v>26289</v>
      </c>
      <c r="P2758" s="1260"/>
      <c r="Q2758" s="1260" t="s">
        <v>11533</v>
      </c>
      <c r="R2758" s="1260"/>
      <c r="S2758" s="1259">
        <v>1</v>
      </c>
      <c r="T2758" s="1260"/>
      <c r="U2758" s="1260"/>
      <c r="V2758" s="1260"/>
      <c r="W2758" s="1259">
        <v>0</v>
      </c>
      <c r="X2758" s="1259">
        <v>1007</v>
      </c>
      <c r="Y2758" s="1259">
        <v>0</v>
      </c>
    </row>
    <row r="2759" spans="1:25">
      <c r="A2759" s="1350">
        <v>11201002373</v>
      </c>
      <c r="B2759" s="1260"/>
      <c r="C2759" s="1260" t="s">
        <v>26291</v>
      </c>
      <c r="D2759" s="1260" t="s">
        <v>26292</v>
      </c>
      <c r="E2759" s="1260" t="s">
        <v>11543</v>
      </c>
      <c r="F2759" s="1260" t="s">
        <v>26293</v>
      </c>
      <c r="G2759" s="1260" t="s">
        <v>26294</v>
      </c>
      <c r="H2759" s="1260" t="s">
        <v>11153</v>
      </c>
      <c r="I2759" s="1260" t="s">
        <v>11243</v>
      </c>
      <c r="J2759" s="1259">
        <v>7430116</v>
      </c>
      <c r="K2759" s="1260" t="s">
        <v>11221</v>
      </c>
      <c r="L2759" s="1260" t="s">
        <v>11155</v>
      </c>
      <c r="M2759" s="1260" t="s">
        <v>262</v>
      </c>
      <c r="N2759" s="1260"/>
      <c r="O2759" s="1260" t="s">
        <v>26292</v>
      </c>
      <c r="P2759" s="1260"/>
      <c r="Q2759" s="1260" t="s">
        <v>11533</v>
      </c>
      <c r="R2759" s="1260"/>
      <c r="S2759" s="1259">
        <v>1</v>
      </c>
      <c r="T2759" s="1260"/>
      <c r="U2759" s="1260"/>
      <c r="V2759" s="1260"/>
      <c r="W2759" s="1259">
        <v>0</v>
      </c>
      <c r="X2759" s="1259">
        <v>1007</v>
      </c>
      <c r="Y2759" s="1259">
        <v>0</v>
      </c>
    </row>
    <row r="2760" spans="1:25">
      <c r="A2760" s="1350">
        <v>11201002372</v>
      </c>
      <c r="B2760" s="1260"/>
      <c r="C2760" s="1260" t="s">
        <v>26295</v>
      </c>
      <c r="D2760" s="1260" t="s">
        <v>26296</v>
      </c>
      <c r="E2760" s="1260" t="s">
        <v>13999</v>
      </c>
      <c r="F2760" s="1260" t="s">
        <v>26297</v>
      </c>
      <c r="G2760" s="1260" t="s">
        <v>26298</v>
      </c>
      <c r="H2760" s="1260" t="s">
        <v>11153</v>
      </c>
      <c r="I2760" s="1260" t="s">
        <v>11243</v>
      </c>
      <c r="J2760" s="1259">
        <v>7430115</v>
      </c>
      <c r="K2760" s="1260" t="s">
        <v>11221</v>
      </c>
      <c r="L2760" s="1260" t="s">
        <v>11155</v>
      </c>
      <c r="M2760" s="1260" t="s">
        <v>262</v>
      </c>
      <c r="N2760" s="1260"/>
      <c r="O2760" s="1260" t="s">
        <v>26296</v>
      </c>
      <c r="P2760" s="1260"/>
      <c r="Q2760" s="1260" t="s">
        <v>11533</v>
      </c>
      <c r="R2760" s="1260"/>
      <c r="S2760" s="1259">
        <v>1</v>
      </c>
      <c r="T2760" s="1260"/>
      <c r="U2760" s="1260"/>
      <c r="V2760" s="1260"/>
      <c r="W2760" s="1259">
        <v>0</v>
      </c>
      <c r="X2760" s="1259">
        <v>1007</v>
      </c>
      <c r="Y2760" s="1259">
        <v>0</v>
      </c>
    </row>
    <row r="2761" spans="1:25">
      <c r="A2761" s="1350">
        <v>11201002371</v>
      </c>
      <c r="B2761" s="1260" t="s">
        <v>26299</v>
      </c>
      <c r="C2761" s="1260" t="s">
        <v>26300</v>
      </c>
      <c r="D2761" s="1260" t="s">
        <v>26301</v>
      </c>
      <c r="E2761" s="1260" t="s">
        <v>11284</v>
      </c>
      <c r="F2761" s="1260" t="s">
        <v>12017</v>
      </c>
      <c r="G2761" s="1260" t="s">
        <v>26302</v>
      </c>
      <c r="H2761" s="1260" t="s">
        <v>11153</v>
      </c>
      <c r="I2761" s="1260" t="s">
        <v>10976</v>
      </c>
      <c r="J2761" s="1259">
        <v>7430114</v>
      </c>
      <c r="K2761" s="1260" t="s">
        <v>11375</v>
      </c>
      <c r="L2761" s="1260" t="s">
        <v>11155</v>
      </c>
      <c r="M2761" s="1260" t="s">
        <v>2034</v>
      </c>
      <c r="N2761" s="1260" t="s">
        <v>26303</v>
      </c>
      <c r="O2761" s="1260" t="s">
        <v>26301</v>
      </c>
      <c r="P2761" s="1260" t="s">
        <v>26304</v>
      </c>
      <c r="Q2761" s="1260" t="s">
        <v>11180</v>
      </c>
      <c r="R2761" s="1260" t="s">
        <v>26305</v>
      </c>
      <c r="S2761" s="1259">
        <v>1</v>
      </c>
      <c r="T2761" s="1260" t="s">
        <v>26306</v>
      </c>
      <c r="U2761" s="1260" t="s">
        <v>11396</v>
      </c>
      <c r="V2761" s="1260" t="s">
        <v>11878</v>
      </c>
      <c r="W2761" s="1259">
        <v>87</v>
      </c>
      <c r="X2761" s="1259">
        <v>1008</v>
      </c>
      <c r="Y2761" s="1259">
        <v>0</v>
      </c>
    </row>
    <row r="2762" spans="1:25">
      <c r="A2762" s="1350">
        <v>11201002370</v>
      </c>
      <c r="B2762" s="1260"/>
      <c r="C2762" s="1260" t="s">
        <v>26307</v>
      </c>
      <c r="D2762" s="1260" t="s">
        <v>15029</v>
      </c>
      <c r="E2762" s="1260" t="s">
        <v>23377</v>
      </c>
      <c r="F2762" s="1260" t="s">
        <v>16097</v>
      </c>
      <c r="G2762" s="1260" t="s">
        <v>26308</v>
      </c>
      <c r="H2762" s="1260" t="s">
        <v>11153</v>
      </c>
      <c r="I2762" s="1260" t="s">
        <v>10976</v>
      </c>
      <c r="J2762" s="1259">
        <v>7430113</v>
      </c>
      <c r="K2762" s="1260" t="s">
        <v>11221</v>
      </c>
      <c r="L2762" s="1260" t="s">
        <v>11155</v>
      </c>
      <c r="M2762" s="1260" t="s">
        <v>262</v>
      </c>
      <c r="N2762" s="1260"/>
      <c r="O2762" s="1260" t="s">
        <v>15029</v>
      </c>
      <c r="P2762" s="1260"/>
      <c r="Q2762" s="1260"/>
      <c r="R2762" s="1259">
        <v>8952220</v>
      </c>
      <c r="S2762" s="1259">
        <v>1</v>
      </c>
      <c r="T2762" s="1260"/>
      <c r="U2762" s="1260"/>
      <c r="V2762" s="1260"/>
      <c r="W2762" s="1259">
        <v>0</v>
      </c>
      <c r="X2762" s="1259">
        <v>1007</v>
      </c>
      <c r="Y2762" s="1259">
        <v>0</v>
      </c>
    </row>
    <row r="2763" spans="1:25">
      <c r="A2763" s="1350">
        <v>11201002369</v>
      </c>
      <c r="B2763" s="1260" t="s">
        <v>26309</v>
      </c>
      <c r="C2763" s="1260" t="s">
        <v>26310</v>
      </c>
      <c r="D2763" s="1260" t="s">
        <v>26311</v>
      </c>
      <c r="E2763" s="1260" t="s">
        <v>11190</v>
      </c>
      <c r="F2763" s="1260" t="s">
        <v>26275</v>
      </c>
      <c r="G2763" s="1260" t="s">
        <v>26312</v>
      </c>
      <c r="H2763" s="1260" t="s">
        <v>11153</v>
      </c>
      <c r="I2763" s="1260" t="s">
        <v>10976</v>
      </c>
      <c r="J2763" s="1259">
        <v>7430112</v>
      </c>
      <c r="K2763" s="1260" t="s">
        <v>11375</v>
      </c>
      <c r="L2763" s="1260" t="s">
        <v>11155</v>
      </c>
      <c r="M2763" s="1260" t="s">
        <v>1941</v>
      </c>
      <c r="N2763" s="1260" t="s">
        <v>26313</v>
      </c>
      <c r="O2763" s="1260" t="s">
        <v>26311</v>
      </c>
      <c r="P2763" s="1260"/>
      <c r="Q2763" s="1260" t="s">
        <v>11394</v>
      </c>
      <c r="R2763" s="1260" t="s">
        <v>26314</v>
      </c>
      <c r="S2763" s="1259">
        <v>1</v>
      </c>
      <c r="T2763" s="1260"/>
      <c r="U2763" s="1260" t="s">
        <v>11396</v>
      </c>
      <c r="V2763" s="1260" t="s">
        <v>11699</v>
      </c>
      <c r="W2763" s="1259">
        <v>0</v>
      </c>
      <c r="X2763" s="1259">
        <v>1008</v>
      </c>
      <c r="Y2763" s="1259">
        <v>0</v>
      </c>
    </row>
    <row r="2764" spans="1:25">
      <c r="A2764" s="1350">
        <v>11201002368</v>
      </c>
      <c r="B2764" s="1260"/>
      <c r="C2764" s="1260" t="s">
        <v>26315</v>
      </c>
      <c r="D2764" s="1260" t="s">
        <v>26316</v>
      </c>
      <c r="E2764" s="1260" t="s">
        <v>14055</v>
      </c>
      <c r="F2764" s="1260" t="s">
        <v>11522</v>
      </c>
      <c r="G2764" s="1260" t="s">
        <v>26317</v>
      </c>
      <c r="H2764" s="1260" t="s">
        <v>11153</v>
      </c>
      <c r="I2764" s="1260" t="s">
        <v>11177</v>
      </c>
      <c r="J2764" s="1259">
        <v>7430111</v>
      </c>
      <c r="K2764" s="1260" t="s">
        <v>11221</v>
      </c>
      <c r="L2764" s="1260" t="s">
        <v>11155</v>
      </c>
      <c r="M2764" s="1260" t="s">
        <v>262</v>
      </c>
      <c r="N2764" s="1260"/>
      <c r="O2764" s="1260" t="s">
        <v>26316</v>
      </c>
      <c r="P2764" s="1260"/>
      <c r="Q2764" s="1260"/>
      <c r="R2764" s="1260"/>
      <c r="S2764" s="1259">
        <v>1</v>
      </c>
      <c r="T2764" s="1260"/>
      <c r="U2764" s="1260"/>
      <c r="V2764" s="1260"/>
      <c r="W2764" s="1259">
        <v>0</v>
      </c>
      <c r="X2764" s="1259">
        <v>1007</v>
      </c>
      <c r="Y2764" s="1259">
        <v>0</v>
      </c>
    </row>
    <row r="2765" spans="1:25">
      <c r="A2765" s="1350">
        <v>11201002367</v>
      </c>
      <c r="B2765" s="1260"/>
      <c r="C2765" s="1260" t="s">
        <v>26318</v>
      </c>
      <c r="D2765" s="1260" t="s">
        <v>26319</v>
      </c>
      <c r="E2765" s="1260" t="s">
        <v>11175</v>
      </c>
      <c r="F2765" s="1260" t="s">
        <v>26320</v>
      </c>
      <c r="G2765" s="1260" t="s">
        <v>26321</v>
      </c>
      <c r="H2765" s="1260" t="s">
        <v>11153</v>
      </c>
      <c r="I2765" s="1260" t="s">
        <v>11164</v>
      </c>
      <c r="J2765" s="1259">
        <v>7430110</v>
      </c>
      <c r="K2765" s="1260" t="s">
        <v>11221</v>
      </c>
      <c r="L2765" s="1260" t="s">
        <v>11155</v>
      </c>
      <c r="M2765" s="1260" t="s">
        <v>1293</v>
      </c>
      <c r="N2765" s="1260" t="s">
        <v>26322</v>
      </c>
      <c r="O2765" s="1260" t="s">
        <v>26319</v>
      </c>
      <c r="P2765" s="1260" t="s">
        <v>26323</v>
      </c>
      <c r="Q2765" s="1260" t="s">
        <v>14070</v>
      </c>
      <c r="R2765" s="1260" t="s">
        <v>26323</v>
      </c>
      <c r="S2765" s="1259">
        <v>1</v>
      </c>
      <c r="T2765" s="1260"/>
      <c r="U2765" s="1260" t="s">
        <v>11921</v>
      </c>
      <c r="V2765" s="1260" t="s">
        <v>12590</v>
      </c>
      <c r="W2765" s="1259">
        <v>0</v>
      </c>
      <c r="X2765" s="1259">
        <v>1007</v>
      </c>
      <c r="Y2765" s="1259">
        <v>0</v>
      </c>
    </row>
    <row r="2766" spans="1:25">
      <c r="A2766" s="1350">
        <v>11201002366</v>
      </c>
      <c r="B2766" s="1260"/>
      <c r="C2766" s="1260" t="s">
        <v>26324</v>
      </c>
      <c r="D2766" s="1260" t="s">
        <v>26325</v>
      </c>
      <c r="E2766" s="1260" t="s">
        <v>11560</v>
      </c>
      <c r="F2766" s="1260" t="s">
        <v>26326</v>
      </c>
      <c r="G2766" s="1260" t="s">
        <v>26327</v>
      </c>
      <c r="H2766" s="1260" t="s">
        <v>11153</v>
      </c>
      <c r="I2766" s="1260" t="s">
        <v>11164</v>
      </c>
      <c r="J2766" s="1259">
        <v>7430109</v>
      </c>
      <c r="K2766" s="1260" t="s">
        <v>11221</v>
      </c>
      <c r="L2766" s="1260" t="s">
        <v>11155</v>
      </c>
      <c r="M2766" s="1260" t="s">
        <v>2411</v>
      </c>
      <c r="N2766" s="1260" t="s">
        <v>26328</v>
      </c>
      <c r="O2766" s="1260" t="s">
        <v>26325</v>
      </c>
      <c r="P2766" s="1260"/>
      <c r="Q2766" s="1260" t="s">
        <v>11313</v>
      </c>
      <c r="R2766" s="1260"/>
      <c r="S2766" s="1259">
        <v>1</v>
      </c>
      <c r="T2766" s="1260"/>
      <c r="U2766" s="1260" t="s">
        <v>11921</v>
      </c>
      <c r="V2766" s="1260" t="s">
        <v>16977</v>
      </c>
      <c r="W2766" s="1259">
        <v>0</v>
      </c>
      <c r="X2766" s="1259">
        <v>1007</v>
      </c>
      <c r="Y2766" s="1259">
        <v>0</v>
      </c>
    </row>
    <row r="2767" spans="1:25">
      <c r="A2767" s="1350">
        <v>11201002365</v>
      </c>
      <c r="B2767" s="1260"/>
      <c r="C2767" s="1260" t="s">
        <v>26329</v>
      </c>
      <c r="D2767" s="1260" t="s">
        <v>26330</v>
      </c>
      <c r="E2767" s="1260" t="s">
        <v>11353</v>
      </c>
      <c r="F2767" s="1260" t="s">
        <v>15036</v>
      </c>
      <c r="G2767" s="1260" t="s">
        <v>26331</v>
      </c>
      <c r="H2767" s="1260" t="s">
        <v>11153</v>
      </c>
      <c r="I2767" s="1260" t="s">
        <v>11243</v>
      </c>
      <c r="J2767" s="1259">
        <v>7430108</v>
      </c>
      <c r="K2767" s="1260" t="s">
        <v>11221</v>
      </c>
      <c r="L2767" s="1260" t="s">
        <v>11155</v>
      </c>
      <c r="M2767" s="1260" t="s">
        <v>262</v>
      </c>
      <c r="N2767" s="1260"/>
      <c r="O2767" s="1260" t="s">
        <v>26330</v>
      </c>
      <c r="P2767" s="1260"/>
      <c r="Q2767" s="1260" t="s">
        <v>11533</v>
      </c>
      <c r="R2767" s="1260"/>
      <c r="S2767" s="1259">
        <v>1</v>
      </c>
      <c r="T2767" s="1260"/>
      <c r="U2767" s="1260"/>
      <c r="V2767" s="1260"/>
      <c r="W2767" s="1259">
        <v>0</v>
      </c>
      <c r="X2767" s="1259">
        <v>1007</v>
      </c>
      <c r="Y2767" s="1259">
        <v>0</v>
      </c>
    </row>
    <row r="2768" spans="1:25">
      <c r="A2768" s="1350">
        <v>11201002364</v>
      </c>
      <c r="B2768" s="1260" t="s">
        <v>26332</v>
      </c>
      <c r="C2768" s="1260" t="s">
        <v>26333</v>
      </c>
      <c r="D2768" s="1260" t="s">
        <v>26126</v>
      </c>
      <c r="E2768" s="1260" t="s">
        <v>11190</v>
      </c>
      <c r="F2768" s="1260" t="s">
        <v>11522</v>
      </c>
      <c r="G2768" s="1260" t="s">
        <v>26334</v>
      </c>
      <c r="H2768" s="1260" t="s">
        <v>11153</v>
      </c>
      <c r="I2768" s="1260" t="s">
        <v>11177</v>
      </c>
      <c r="J2768" s="1259">
        <v>7430107</v>
      </c>
      <c r="K2768" s="1260" t="s">
        <v>11221</v>
      </c>
      <c r="L2768" s="1260" t="s">
        <v>11155</v>
      </c>
      <c r="M2768" s="1260" t="s">
        <v>1936</v>
      </c>
      <c r="N2768" s="1260" t="s">
        <v>26081</v>
      </c>
      <c r="O2768" s="1260" t="s">
        <v>26126</v>
      </c>
      <c r="P2768" s="1260" t="s">
        <v>26128</v>
      </c>
      <c r="Q2768" s="1260"/>
      <c r="R2768" s="1260"/>
      <c r="S2768" s="1259">
        <v>1</v>
      </c>
      <c r="T2768" s="1260"/>
      <c r="U2768" s="1260" t="s">
        <v>11269</v>
      </c>
      <c r="V2768" s="1260" t="s">
        <v>12295</v>
      </c>
      <c r="W2768" s="1259">
        <v>0</v>
      </c>
      <c r="X2768" s="1259">
        <v>1007</v>
      </c>
      <c r="Y2768" s="1259">
        <v>0</v>
      </c>
    </row>
    <row r="2769" spans="1:25">
      <c r="A2769" s="1350">
        <v>11201002363</v>
      </c>
      <c r="B2769" s="1260"/>
      <c r="C2769" s="1260" t="s">
        <v>26335</v>
      </c>
      <c r="D2769" s="1260" t="s">
        <v>26336</v>
      </c>
      <c r="E2769" s="1260" t="s">
        <v>12007</v>
      </c>
      <c r="F2769" s="1260" t="s">
        <v>14067</v>
      </c>
      <c r="G2769" s="1260" t="s">
        <v>26337</v>
      </c>
      <c r="H2769" s="1260" t="s">
        <v>11153</v>
      </c>
      <c r="I2769" s="1260" t="s">
        <v>11164</v>
      </c>
      <c r="J2769" s="1259">
        <v>7430106</v>
      </c>
      <c r="K2769" s="1260" t="s">
        <v>11221</v>
      </c>
      <c r="L2769" s="1260" t="s">
        <v>11155</v>
      </c>
      <c r="M2769" s="1260" t="s">
        <v>262</v>
      </c>
      <c r="N2769" s="1260"/>
      <c r="O2769" s="1260" t="s">
        <v>26336</v>
      </c>
      <c r="P2769" s="1260"/>
      <c r="Q2769" s="1260" t="s">
        <v>11313</v>
      </c>
      <c r="R2769" s="1260"/>
      <c r="S2769" s="1259">
        <v>1</v>
      </c>
      <c r="T2769" s="1260"/>
      <c r="U2769" s="1260"/>
      <c r="V2769" s="1260"/>
      <c r="W2769" s="1259">
        <v>0</v>
      </c>
      <c r="X2769" s="1259">
        <v>1007</v>
      </c>
      <c r="Y2769" s="1259">
        <v>0</v>
      </c>
    </row>
    <row r="2770" spans="1:25">
      <c r="A2770" s="1350">
        <v>11201002362</v>
      </c>
      <c r="B2770" s="1260"/>
      <c r="C2770" s="1260" t="s">
        <v>26338</v>
      </c>
      <c r="D2770" s="1260" t="s">
        <v>26339</v>
      </c>
      <c r="E2770" s="1260" t="s">
        <v>11353</v>
      </c>
      <c r="F2770" s="1260" t="s">
        <v>12017</v>
      </c>
      <c r="G2770" s="1260" t="s">
        <v>26340</v>
      </c>
      <c r="H2770" s="1260" t="s">
        <v>11153</v>
      </c>
      <c r="I2770" s="1260" t="s">
        <v>10976</v>
      </c>
      <c r="J2770" s="1259">
        <v>7430105</v>
      </c>
      <c r="K2770" s="1260" t="s">
        <v>11221</v>
      </c>
      <c r="L2770" s="1260" t="s">
        <v>11155</v>
      </c>
      <c r="M2770" s="1260" t="s">
        <v>262</v>
      </c>
      <c r="N2770" s="1260"/>
      <c r="O2770" s="1260" t="s">
        <v>26339</v>
      </c>
      <c r="P2770" s="1260"/>
      <c r="Q2770" s="1260"/>
      <c r="R2770" s="1259">
        <v>8952220</v>
      </c>
      <c r="S2770" s="1259">
        <v>1</v>
      </c>
      <c r="T2770" s="1260"/>
      <c r="U2770" s="1260"/>
      <c r="V2770" s="1260"/>
      <c r="W2770" s="1259">
        <v>0</v>
      </c>
      <c r="X2770" s="1259">
        <v>1007</v>
      </c>
      <c r="Y2770" s="1259">
        <v>0</v>
      </c>
    </row>
    <row r="2771" spans="1:25">
      <c r="A2771" s="1350">
        <v>11201002361</v>
      </c>
      <c r="B2771" s="1260"/>
      <c r="C2771" s="1260" t="s">
        <v>26341</v>
      </c>
      <c r="D2771" s="1260" t="s">
        <v>26342</v>
      </c>
      <c r="E2771" s="1260" t="s">
        <v>11353</v>
      </c>
      <c r="F2771" s="1260" t="s">
        <v>16097</v>
      </c>
      <c r="G2771" s="1260" t="s">
        <v>26343</v>
      </c>
      <c r="H2771" s="1260" t="s">
        <v>11153</v>
      </c>
      <c r="I2771" s="1260" t="s">
        <v>10976</v>
      </c>
      <c r="J2771" s="1259">
        <v>7430104</v>
      </c>
      <c r="K2771" s="1260" t="s">
        <v>11221</v>
      </c>
      <c r="L2771" s="1260" t="s">
        <v>11155</v>
      </c>
      <c r="M2771" s="1260" t="s">
        <v>262</v>
      </c>
      <c r="N2771" s="1260"/>
      <c r="O2771" s="1260" t="s">
        <v>26342</v>
      </c>
      <c r="P2771" s="1260"/>
      <c r="Q2771" s="1260"/>
      <c r="R2771" s="1259">
        <v>8952220</v>
      </c>
      <c r="S2771" s="1259">
        <v>1</v>
      </c>
      <c r="T2771" s="1260"/>
      <c r="U2771" s="1260"/>
      <c r="V2771" s="1260"/>
      <c r="W2771" s="1259">
        <v>0</v>
      </c>
      <c r="X2771" s="1259">
        <v>1007</v>
      </c>
      <c r="Y2771" s="1259">
        <v>0</v>
      </c>
    </row>
    <row r="2772" spans="1:25">
      <c r="A2772" s="1350">
        <v>11201002360</v>
      </c>
      <c r="B2772" s="1260"/>
      <c r="C2772" s="1260" t="s">
        <v>26344</v>
      </c>
      <c r="D2772" s="1260" t="s">
        <v>26345</v>
      </c>
      <c r="E2772" s="1260" t="s">
        <v>26346</v>
      </c>
      <c r="F2772" s="1260" t="s">
        <v>11522</v>
      </c>
      <c r="G2772" s="1260" t="s">
        <v>26347</v>
      </c>
      <c r="H2772" s="1260" t="s">
        <v>11153</v>
      </c>
      <c r="I2772" s="1260" t="s">
        <v>11177</v>
      </c>
      <c r="J2772" s="1259">
        <v>7430103</v>
      </c>
      <c r="K2772" s="1260" t="s">
        <v>11221</v>
      </c>
      <c r="L2772" s="1260" t="s">
        <v>11155</v>
      </c>
      <c r="M2772" s="1260" t="s">
        <v>262</v>
      </c>
      <c r="N2772" s="1260"/>
      <c r="O2772" s="1260" t="s">
        <v>26345</v>
      </c>
      <c r="P2772" s="1260"/>
      <c r="Q2772" s="1260"/>
      <c r="R2772" s="1260"/>
      <c r="S2772" s="1259">
        <v>1</v>
      </c>
      <c r="T2772" s="1260"/>
      <c r="U2772" s="1260"/>
      <c r="V2772" s="1260"/>
      <c r="W2772" s="1259">
        <v>0</v>
      </c>
      <c r="X2772" s="1259">
        <v>1007</v>
      </c>
      <c r="Y2772" s="1259">
        <v>0</v>
      </c>
    </row>
    <row r="2773" spans="1:25">
      <c r="A2773" s="1350">
        <v>11201002359</v>
      </c>
      <c r="B2773" s="1260" t="s">
        <v>26348</v>
      </c>
      <c r="C2773" s="1260" t="s">
        <v>26349</v>
      </c>
      <c r="D2773" s="1260" t="s">
        <v>26350</v>
      </c>
      <c r="E2773" s="1260" t="s">
        <v>11303</v>
      </c>
      <c r="F2773" s="1260" t="s">
        <v>15178</v>
      </c>
      <c r="G2773" s="1260" t="s">
        <v>26351</v>
      </c>
      <c r="H2773" s="1260" t="s">
        <v>11153</v>
      </c>
      <c r="I2773" s="1260" t="s">
        <v>11164</v>
      </c>
      <c r="J2773" s="1259">
        <v>7430102</v>
      </c>
      <c r="K2773" s="1260" t="s">
        <v>11221</v>
      </c>
      <c r="L2773" s="1260" t="s">
        <v>11155</v>
      </c>
      <c r="M2773" s="1260" t="s">
        <v>2559</v>
      </c>
      <c r="N2773" s="1260" t="s">
        <v>13633</v>
      </c>
      <c r="O2773" s="1260" t="s">
        <v>26350</v>
      </c>
      <c r="P2773" s="1260" t="s">
        <v>26352</v>
      </c>
      <c r="Q2773" s="1260" t="s">
        <v>11238</v>
      </c>
      <c r="R2773" s="1260" t="s">
        <v>26352</v>
      </c>
      <c r="S2773" s="1259">
        <v>1</v>
      </c>
      <c r="T2773" s="1260" t="s">
        <v>26353</v>
      </c>
      <c r="U2773" s="1260" t="s">
        <v>11170</v>
      </c>
      <c r="V2773" s="1260" t="s">
        <v>13635</v>
      </c>
      <c r="W2773" s="1259">
        <v>0</v>
      </c>
      <c r="X2773" s="1259">
        <v>1007</v>
      </c>
      <c r="Y2773" s="1259">
        <v>0</v>
      </c>
    </row>
    <row r="2774" spans="1:25">
      <c r="A2774" s="1350">
        <v>11201002358</v>
      </c>
      <c r="B2774" s="1260" t="s">
        <v>26354</v>
      </c>
      <c r="C2774" s="1260" t="s">
        <v>26355</v>
      </c>
      <c r="D2774" s="1260" t="s">
        <v>26356</v>
      </c>
      <c r="E2774" s="1260" t="s">
        <v>12993</v>
      </c>
      <c r="F2774" s="1260" t="s">
        <v>13230</v>
      </c>
      <c r="G2774" s="1260" t="s">
        <v>26357</v>
      </c>
      <c r="H2774" s="1260" t="s">
        <v>11153</v>
      </c>
      <c r="I2774" s="1260" t="s">
        <v>10976</v>
      </c>
      <c r="J2774" s="1259">
        <v>7430101</v>
      </c>
      <c r="K2774" s="1260" t="s">
        <v>11221</v>
      </c>
      <c r="L2774" s="1260" t="s">
        <v>11155</v>
      </c>
      <c r="M2774" s="1260" t="s">
        <v>2527</v>
      </c>
      <c r="N2774" s="1260" t="s">
        <v>25516</v>
      </c>
      <c r="O2774" s="1260" t="s">
        <v>26356</v>
      </c>
      <c r="P2774" s="1260" t="s">
        <v>25517</v>
      </c>
      <c r="Q2774" s="1260" t="s">
        <v>26358</v>
      </c>
      <c r="R2774" s="1260" t="s">
        <v>26359</v>
      </c>
      <c r="S2774" s="1259">
        <v>1</v>
      </c>
      <c r="T2774" s="1260" t="s">
        <v>26360</v>
      </c>
      <c r="U2774" s="1260" t="s">
        <v>11158</v>
      </c>
      <c r="V2774" s="1260" t="s">
        <v>11321</v>
      </c>
      <c r="W2774" s="1259">
        <v>0</v>
      </c>
      <c r="X2774" s="1259">
        <v>1007</v>
      </c>
      <c r="Y2774" s="1259">
        <v>0</v>
      </c>
    </row>
    <row r="2775" spans="1:25">
      <c r="A2775" s="1350">
        <v>11201002357</v>
      </c>
      <c r="B2775" s="1260" t="s">
        <v>26361</v>
      </c>
      <c r="C2775" s="1260" t="s">
        <v>26362</v>
      </c>
      <c r="D2775" s="1260" t="s">
        <v>26363</v>
      </c>
      <c r="E2775" s="1260" t="s">
        <v>11190</v>
      </c>
      <c r="F2775" s="1260" t="s">
        <v>11709</v>
      </c>
      <c r="G2775" s="1260" t="s">
        <v>26364</v>
      </c>
      <c r="H2775" s="1260" t="s">
        <v>11153</v>
      </c>
      <c r="I2775" s="1260" t="s">
        <v>15803</v>
      </c>
      <c r="J2775" s="1259">
        <v>7430100</v>
      </c>
      <c r="K2775" s="1260" t="s">
        <v>11221</v>
      </c>
      <c r="L2775" s="1260" t="s">
        <v>11155</v>
      </c>
      <c r="M2775" s="1260" t="s">
        <v>2614</v>
      </c>
      <c r="N2775" s="1260" t="s">
        <v>15804</v>
      </c>
      <c r="O2775" s="1260" t="s">
        <v>26363</v>
      </c>
      <c r="P2775" s="1260" t="s">
        <v>26365</v>
      </c>
      <c r="Q2775" s="1260" t="s">
        <v>11394</v>
      </c>
      <c r="R2775" s="1260" t="s">
        <v>26365</v>
      </c>
      <c r="S2775" s="1259">
        <v>1</v>
      </c>
      <c r="T2775" s="1260" t="s">
        <v>26366</v>
      </c>
      <c r="U2775" s="1260" t="s">
        <v>15806</v>
      </c>
      <c r="V2775" s="1260" t="s">
        <v>15807</v>
      </c>
      <c r="W2775" s="1259">
        <v>0</v>
      </c>
      <c r="X2775" s="1259">
        <v>1007</v>
      </c>
      <c r="Y2775" s="1259">
        <v>0</v>
      </c>
    </row>
    <row r="2776" spans="1:25">
      <c r="A2776" s="1350">
        <v>11201002356</v>
      </c>
      <c r="B2776" s="1260"/>
      <c r="C2776" s="1260" t="s">
        <v>26367</v>
      </c>
      <c r="D2776" s="1260" t="s">
        <v>26368</v>
      </c>
      <c r="E2776" s="1260" t="s">
        <v>11353</v>
      </c>
      <c r="F2776" s="1260" t="s">
        <v>13230</v>
      </c>
      <c r="G2776" s="1260" t="s">
        <v>26369</v>
      </c>
      <c r="H2776" s="1260" t="s">
        <v>11153</v>
      </c>
      <c r="I2776" s="1260" t="s">
        <v>10976</v>
      </c>
      <c r="J2776" s="1259">
        <v>7430099</v>
      </c>
      <c r="K2776" s="1260" t="s">
        <v>11221</v>
      </c>
      <c r="L2776" s="1260" t="s">
        <v>11155</v>
      </c>
      <c r="M2776" s="1260" t="s">
        <v>262</v>
      </c>
      <c r="N2776" s="1260"/>
      <c r="O2776" s="1260" t="s">
        <v>26368</v>
      </c>
      <c r="P2776" s="1260"/>
      <c r="Q2776" s="1260"/>
      <c r="R2776" s="1260"/>
      <c r="S2776" s="1259">
        <v>1</v>
      </c>
      <c r="T2776" s="1260"/>
      <c r="U2776" s="1260"/>
      <c r="V2776" s="1260"/>
      <c r="W2776" s="1259">
        <v>0</v>
      </c>
      <c r="X2776" s="1259">
        <v>1007</v>
      </c>
      <c r="Y2776" s="1259">
        <v>0</v>
      </c>
    </row>
    <row r="2777" spans="1:25">
      <c r="A2777" s="1350">
        <v>11201002355</v>
      </c>
      <c r="B2777" s="1260" t="s">
        <v>26370</v>
      </c>
      <c r="C2777" s="1260" t="s">
        <v>26371</v>
      </c>
      <c r="D2777" s="1260" t="s">
        <v>26372</v>
      </c>
      <c r="E2777" s="1260" t="s">
        <v>13190</v>
      </c>
      <c r="F2777" s="1260" t="s">
        <v>26373</v>
      </c>
      <c r="G2777" s="1260" t="s">
        <v>26374</v>
      </c>
      <c r="H2777" s="1260" t="s">
        <v>11153</v>
      </c>
      <c r="I2777" s="1260" t="s">
        <v>10976</v>
      </c>
      <c r="J2777" s="1259">
        <v>7430098</v>
      </c>
      <c r="K2777" s="1260" t="s">
        <v>11221</v>
      </c>
      <c r="L2777" s="1260" t="s">
        <v>11155</v>
      </c>
      <c r="M2777" s="1260" t="s">
        <v>2032</v>
      </c>
      <c r="N2777" s="1260" t="s">
        <v>26375</v>
      </c>
      <c r="O2777" s="1260" t="s">
        <v>26372</v>
      </c>
      <c r="P2777" s="1260" t="s">
        <v>26376</v>
      </c>
      <c r="Q2777" s="1260" t="s">
        <v>17400</v>
      </c>
      <c r="R2777" s="1260" t="s">
        <v>26376</v>
      </c>
      <c r="S2777" s="1259">
        <v>1</v>
      </c>
      <c r="T2777" s="1260" t="s">
        <v>26377</v>
      </c>
      <c r="U2777" s="1260" t="s">
        <v>11396</v>
      </c>
      <c r="V2777" s="1260" t="s">
        <v>11397</v>
      </c>
      <c r="W2777" s="1259">
        <v>5</v>
      </c>
      <c r="X2777" s="1259">
        <v>1007</v>
      </c>
      <c r="Y2777" s="1259">
        <v>0</v>
      </c>
    </row>
    <row r="2778" spans="1:25">
      <c r="A2778" s="1350">
        <v>11201002354</v>
      </c>
      <c r="B2778" s="1260"/>
      <c r="C2778" s="1260" t="s">
        <v>26378</v>
      </c>
      <c r="D2778" s="1260" t="s">
        <v>26379</v>
      </c>
      <c r="E2778" s="1260" t="s">
        <v>11353</v>
      </c>
      <c r="F2778" s="1260" t="s">
        <v>13230</v>
      </c>
      <c r="G2778" s="1260" t="s">
        <v>26380</v>
      </c>
      <c r="H2778" s="1260" t="s">
        <v>11153</v>
      </c>
      <c r="I2778" s="1260" t="s">
        <v>10976</v>
      </c>
      <c r="J2778" s="1259">
        <v>7430097</v>
      </c>
      <c r="K2778" s="1260" t="s">
        <v>11221</v>
      </c>
      <c r="L2778" s="1260" t="s">
        <v>11155</v>
      </c>
      <c r="M2778" s="1260" t="s">
        <v>262</v>
      </c>
      <c r="N2778" s="1260"/>
      <c r="O2778" s="1260" t="s">
        <v>26379</v>
      </c>
      <c r="P2778" s="1260"/>
      <c r="Q2778" s="1260"/>
      <c r="R2778" s="1260"/>
      <c r="S2778" s="1259">
        <v>1</v>
      </c>
      <c r="T2778" s="1260"/>
      <c r="U2778" s="1260"/>
      <c r="V2778" s="1260"/>
      <c r="W2778" s="1259">
        <v>0</v>
      </c>
      <c r="X2778" s="1259">
        <v>1007</v>
      </c>
      <c r="Y2778" s="1259">
        <v>0</v>
      </c>
    </row>
    <row r="2779" spans="1:25">
      <c r="A2779" s="1350">
        <v>11201002353</v>
      </c>
      <c r="B2779" s="1260" t="s">
        <v>26381</v>
      </c>
      <c r="C2779" s="1260" t="s">
        <v>26382</v>
      </c>
      <c r="D2779" s="1260" t="s">
        <v>26383</v>
      </c>
      <c r="E2779" s="1260" t="s">
        <v>11190</v>
      </c>
      <c r="F2779" s="1260" t="s">
        <v>11176</v>
      </c>
      <c r="G2779" s="1260" t="s">
        <v>26384</v>
      </c>
      <c r="H2779" s="1260" t="s">
        <v>11153</v>
      </c>
      <c r="I2779" s="1260" t="s">
        <v>11177</v>
      </c>
      <c r="J2779" s="1259">
        <v>7430096</v>
      </c>
      <c r="K2779" s="1260" t="s">
        <v>11221</v>
      </c>
      <c r="L2779" s="1260" t="s">
        <v>11155</v>
      </c>
      <c r="M2779" s="1260" t="s">
        <v>1222</v>
      </c>
      <c r="N2779" s="1260" t="s">
        <v>26385</v>
      </c>
      <c r="O2779" s="1260" t="s">
        <v>26383</v>
      </c>
      <c r="P2779" s="1260" t="s">
        <v>26386</v>
      </c>
      <c r="Q2779" s="1260" t="s">
        <v>26387</v>
      </c>
      <c r="R2779" s="1260" t="s">
        <v>26386</v>
      </c>
      <c r="S2779" s="1259">
        <v>1</v>
      </c>
      <c r="T2779" s="1260" t="s">
        <v>26388</v>
      </c>
      <c r="U2779" s="1260" t="s">
        <v>11158</v>
      </c>
      <c r="V2779" s="1260" t="s">
        <v>11263</v>
      </c>
      <c r="W2779" s="1259">
        <v>0</v>
      </c>
      <c r="X2779" s="1259">
        <v>1007</v>
      </c>
      <c r="Y2779" s="1259">
        <v>0</v>
      </c>
    </row>
    <row r="2780" spans="1:25">
      <c r="A2780" s="1350">
        <v>11201002352</v>
      </c>
      <c r="B2780" s="1260"/>
      <c r="C2780" s="1260" t="s">
        <v>26389</v>
      </c>
      <c r="D2780" s="1260" t="s">
        <v>26390</v>
      </c>
      <c r="E2780" s="1260" t="s">
        <v>11353</v>
      </c>
      <c r="F2780" s="1260" t="s">
        <v>11176</v>
      </c>
      <c r="G2780" s="1260" t="s">
        <v>26391</v>
      </c>
      <c r="H2780" s="1260" t="s">
        <v>11153</v>
      </c>
      <c r="I2780" s="1260" t="s">
        <v>11177</v>
      </c>
      <c r="J2780" s="1259">
        <v>7430095</v>
      </c>
      <c r="K2780" s="1260" t="s">
        <v>11221</v>
      </c>
      <c r="L2780" s="1260" t="s">
        <v>11155</v>
      </c>
      <c r="M2780" s="1260" t="s">
        <v>262</v>
      </c>
      <c r="N2780" s="1260"/>
      <c r="O2780" s="1260" t="s">
        <v>26390</v>
      </c>
      <c r="P2780" s="1260"/>
      <c r="Q2780" s="1260"/>
      <c r="R2780" s="1260"/>
      <c r="S2780" s="1259">
        <v>1</v>
      </c>
      <c r="T2780" s="1260"/>
      <c r="U2780" s="1260"/>
      <c r="V2780" s="1260"/>
      <c r="W2780" s="1259">
        <v>0</v>
      </c>
      <c r="X2780" s="1259">
        <v>1007</v>
      </c>
      <c r="Y2780" s="1259">
        <v>0</v>
      </c>
    </row>
    <row r="2781" spans="1:25">
      <c r="A2781" s="1350">
        <v>11201002351</v>
      </c>
      <c r="B2781" s="1260"/>
      <c r="C2781" s="1260" t="s">
        <v>26392</v>
      </c>
      <c r="D2781" s="1260" t="s">
        <v>26393</v>
      </c>
      <c r="E2781" s="1260" t="s">
        <v>11560</v>
      </c>
      <c r="F2781" s="1260" t="s">
        <v>26394</v>
      </c>
      <c r="G2781" s="1260" t="s">
        <v>26395</v>
      </c>
      <c r="H2781" s="1260" t="s">
        <v>11153</v>
      </c>
      <c r="I2781" s="1260" t="s">
        <v>11164</v>
      </c>
      <c r="J2781" s="1259">
        <v>7430094</v>
      </c>
      <c r="K2781" s="1260" t="s">
        <v>11221</v>
      </c>
      <c r="L2781" s="1260" t="s">
        <v>11155</v>
      </c>
      <c r="M2781" s="1260" t="s">
        <v>1770</v>
      </c>
      <c r="N2781" s="1260" t="s">
        <v>26396</v>
      </c>
      <c r="O2781" s="1260" t="s">
        <v>26393</v>
      </c>
      <c r="P2781" s="1260"/>
      <c r="Q2781" s="1260" t="s">
        <v>26397</v>
      </c>
      <c r="R2781" s="1260" t="s">
        <v>26398</v>
      </c>
      <c r="S2781" s="1259">
        <v>1</v>
      </c>
      <c r="T2781" s="1260"/>
      <c r="U2781" s="1260" t="s">
        <v>11405</v>
      </c>
      <c r="V2781" s="1260" t="s">
        <v>26399</v>
      </c>
      <c r="W2781" s="1259">
        <v>0</v>
      </c>
      <c r="X2781" s="1259">
        <v>1007</v>
      </c>
      <c r="Y2781" s="1259">
        <v>0</v>
      </c>
    </row>
    <row r="2782" spans="1:25">
      <c r="A2782" s="1350">
        <v>11201002350</v>
      </c>
      <c r="B2782" s="1260"/>
      <c r="C2782" s="1260" t="s">
        <v>26400</v>
      </c>
      <c r="D2782" s="1260" t="s">
        <v>26401</v>
      </c>
      <c r="E2782" s="1260" t="s">
        <v>11353</v>
      </c>
      <c r="F2782" s="1260" t="s">
        <v>11176</v>
      </c>
      <c r="G2782" s="1260" t="s">
        <v>26402</v>
      </c>
      <c r="H2782" s="1260" t="s">
        <v>11153</v>
      </c>
      <c r="I2782" s="1260" t="s">
        <v>11177</v>
      </c>
      <c r="J2782" s="1259">
        <v>7430093</v>
      </c>
      <c r="K2782" s="1260" t="s">
        <v>11221</v>
      </c>
      <c r="L2782" s="1260" t="s">
        <v>11155</v>
      </c>
      <c r="M2782" s="1260" t="s">
        <v>262</v>
      </c>
      <c r="N2782" s="1260"/>
      <c r="O2782" s="1260" t="s">
        <v>26401</v>
      </c>
      <c r="P2782" s="1260"/>
      <c r="Q2782" s="1260"/>
      <c r="R2782" s="1260"/>
      <c r="S2782" s="1259">
        <v>1</v>
      </c>
      <c r="T2782" s="1260"/>
      <c r="U2782" s="1260"/>
      <c r="V2782" s="1260"/>
      <c r="W2782" s="1259">
        <v>0</v>
      </c>
      <c r="X2782" s="1259">
        <v>1007</v>
      </c>
      <c r="Y2782" s="1259">
        <v>0</v>
      </c>
    </row>
    <row r="2783" spans="1:25">
      <c r="A2783" s="1350">
        <v>11201002349</v>
      </c>
      <c r="B2783" s="1260"/>
      <c r="C2783" s="1260" t="s">
        <v>26403</v>
      </c>
      <c r="D2783" s="1260" t="s">
        <v>26404</v>
      </c>
      <c r="E2783" s="1260" t="s">
        <v>11353</v>
      </c>
      <c r="F2783" s="1260" t="s">
        <v>11176</v>
      </c>
      <c r="G2783" s="1260" t="s">
        <v>26405</v>
      </c>
      <c r="H2783" s="1260" t="s">
        <v>11153</v>
      </c>
      <c r="I2783" s="1260" t="s">
        <v>11177</v>
      </c>
      <c r="J2783" s="1259">
        <v>7430092</v>
      </c>
      <c r="K2783" s="1260" t="s">
        <v>11221</v>
      </c>
      <c r="L2783" s="1260" t="s">
        <v>11155</v>
      </c>
      <c r="M2783" s="1260" t="s">
        <v>262</v>
      </c>
      <c r="N2783" s="1260"/>
      <c r="O2783" s="1260" t="s">
        <v>26404</v>
      </c>
      <c r="P2783" s="1260"/>
      <c r="Q2783" s="1260"/>
      <c r="R2783" s="1260"/>
      <c r="S2783" s="1259">
        <v>1</v>
      </c>
      <c r="T2783" s="1260"/>
      <c r="U2783" s="1260"/>
      <c r="V2783" s="1260"/>
      <c r="W2783" s="1259">
        <v>0</v>
      </c>
      <c r="X2783" s="1259">
        <v>1007</v>
      </c>
      <c r="Y2783" s="1259">
        <v>0</v>
      </c>
    </row>
    <row r="2784" spans="1:25">
      <c r="A2784" s="1350">
        <v>11201002348</v>
      </c>
      <c r="B2784" s="1260"/>
      <c r="C2784" s="1260" t="s">
        <v>26406</v>
      </c>
      <c r="D2784" s="1260" t="s">
        <v>26407</v>
      </c>
      <c r="E2784" s="1260" t="s">
        <v>26408</v>
      </c>
      <c r="F2784" s="1260" t="s">
        <v>26409</v>
      </c>
      <c r="G2784" s="1260" t="s">
        <v>26410</v>
      </c>
      <c r="H2784" s="1260" t="s">
        <v>11153</v>
      </c>
      <c r="I2784" s="1260" t="s">
        <v>11243</v>
      </c>
      <c r="J2784" s="1259">
        <v>7430091</v>
      </c>
      <c r="K2784" s="1260" t="s">
        <v>11221</v>
      </c>
      <c r="L2784" s="1260" t="s">
        <v>11155</v>
      </c>
      <c r="M2784" s="1260" t="s">
        <v>262</v>
      </c>
      <c r="N2784" s="1260"/>
      <c r="O2784" s="1260" t="s">
        <v>26407</v>
      </c>
      <c r="P2784" s="1260"/>
      <c r="Q2784" s="1260"/>
      <c r="R2784" s="1260"/>
      <c r="S2784" s="1259">
        <v>1</v>
      </c>
      <c r="T2784" s="1260"/>
      <c r="U2784" s="1260"/>
      <c r="V2784" s="1260"/>
      <c r="W2784" s="1259">
        <v>0</v>
      </c>
      <c r="X2784" s="1259">
        <v>1007</v>
      </c>
      <c r="Y2784" s="1259">
        <v>0</v>
      </c>
    </row>
    <row r="2785" spans="1:25">
      <c r="A2785" s="1350">
        <v>11201002347</v>
      </c>
      <c r="B2785" s="1260" t="s">
        <v>26411</v>
      </c>
      <c r="C2785" s="1260" t="s">
        <v>26412</v>
      </c>
      <c r="D2785" s="1260" t="s">
        <v>26413</v>
      </c>
      <c r="E2785" s="1260" t="s">
        <v>11747</v>
      </c>
      <c r="F2785" s="1260" t="s">
        <v>13212</v>
      </c>
      <c r="G2785" s="1260" t="s">
        <v>26414</v>
      </c>
      <c r="H2785" s="1260" t="s">
        <v>11153</v>
      </c>
      <c r="I2785" s="1260" t="s">
        <v>10976</v>
      </c>
      <c r="J2785" s="1259">
        <v>7430090</v>
      </c>
      <c r="K2785" s="1260" t="s">
        <v>11221</v>
      </c>
      <c r="L2785" s="1260" t="s">
        <v>11155</v>
      </c>
      <c r="M2785" s="1260" t="s">
        <v>2529</v>
      </c>
      <c r="N2785" s="1260" t="s">
        <v>26415</v>
      </c>
      <c r="O2785" s="1260" t="s">
        <v>26413</v>
      </c>
      <c r="P2785" s="1260" t="s">
        <v>26416</v>
      </c>
      <c r="Q2785" s="1260" t="s">
        <v>11238</v>
      </c>
      <c r="R2785" s="1260" t="s">
        <v>26417</v>
      </c>
      <c r="S2785" s="1259">
        <v>1</v>
      </c>
      <c r="T2785" s="1260" t="s">
        <v>26418</v>
      </c>
      <c r="U2785" s="1260" t="s">
        <v>11231</v>
      </c>
      <c r="V2785" s="1260" t="s">
        <v>12126</v>
      </c>
      <c r="W2785" s="1259">
        <v>0</v>
      </c>
      <c r="X2785" s="1259">
        <v>1007</v>
      </c>
      <c r="Y2785" s="1259">
        <v>0</v>
      </c>
    </row>
    <row r="2786" spans="1:25">
      <c r="A2786" s="1350">
        <v>11201002346</v>
      </c>
      <c r="B2786" s="1260" t="s">
        <v>26419</v>
      </c>
      <c r="C2786" s="1260" t="s">
        <v>26420</v>
      </c>
      <c r="D2786" s="1260" t="s">
        <v>26421</v>
      </c>
      <c r="E2786" s="1260" t="s">
        <v>11311</v>
      </c>
      <c r="F2786" s="1260"/>
      <c r="G2786" s="1260"/>
      <c r="H2786" s="1260" t="s">
        <v>11153</v>
      </c>
      <c r="I2786" s="1260" t="s">
        <v>10976</v>
      </c>
      <c r="J2786" s="1259">
        <v>7430089</v>
      </c>
      <c r="K2786" s="1260" t="s">
        <v>11221</v>
      </c>
      <c r="L2786" s="1260" t="s">
        <v>11275</v>
      </c>
      <c r="M2786" s="1260" t="s">
        <v>1239</v>
      </c>
      <c r="N2786" s="1260" t="s">
        <v>26422</v>
      </c>
      <c r="O2786" s="1260" t="s">
        <v>26421</v>
      </c>
      <c r="P2786" s="1260" t="s">
        <v>26423</v>
      </c>
      <c r="Q2786" s="1260" t="s">
        <v>11223</v>
      </c>
      <c r="R2786" s="1260" t="s">
        <v>26423</v>
      </c>
      <c r="S2786" s="1259">
        <v>1</v>
      </c>
      <c r="T2786" s="1260" t="s">
        <v>26424</v>
      </c>
      <c r="U2786" s="1260" t="s">
        <v>11158</v>
      </c>
      <c r="V2786" s="1260" t="s">
        <v>11321</v>
      </c>
      <c r="W2786" s="1259">
        <v>0</v>
      </c>
      <c r="X2786" s="1259">
        <v>1007</v>
      </c>
      <c r="Y2786" s="1259">
        <v>2</v>
      </c>
    </row>
    <row r="2787" spans="1:25">
      <c r="A2787" s="1350">
        <v>11201002345</v>
      </c>
      <c r="B2787" s="1260" t="s">
        <v>26425</v>
      </c>
      <c r="C2787" s="1260" t="s">
        <v>26426</v>
      </c>
      <c r="D2787" s="1260" t="s">
        <v>26427</v>
      </c>
      <c r="E2787" s="1260" t="s">
        <v>11190</v>
      </c>
      <c r="F2787" s="1260" t="s">
        <v>14353</v>
      </c>
      <c r="G2787" s="1260" t="s">
        <v>26428</v>
      </c>
      <c r="H2787" s="1260" t="s">
        <v>11153</v>
      </c>
      <c r="I2787" s="1260" t="s">
        <v>10976</v>
      </c>
      <c r="J2787" s="1259">
        <v>7430088</v>
      </c>
      <c r="K2787" s="1260" t="s">
        <v>11375</v>
      </c>
      <c r="L2787" s="1260" t="s">
        <v>11155</v>
      </c>
      <c r="M2787" s="1260" t="s">
        <v>1949</v>
      </c>
      <c r="N2787" s="1260" t="s">
        <v>26429</v>
      </c>
      <c r="O2787" s="1260" t="s">
        <v>26427</v>
      </c>
      <c r="P2787" s="1260" t="s">
        <v>26430</v>
      </c>
      <c r="Q2787" s="1260" t="s">
        <v>26431</v>
      </c>
      <c r="R2787" s="1260" t="s">
        <v>26432</v>
      </c>
      <c r="S2787" s="1259">
        <v>1</v>
      </c>
      <c r="T2787" s="1260" t="s">
        <v>26433</v>
      </c>
      <c r="U2787" s="1260" t="s">
        <v>11396</v>
      </c>
      <c r="V2787" s="1260" t="s">
        <v>11645</v>
      </c>
      <c r="W2787" s="1259">
        <v>0</v>
      </c>
      <c r="X2787" s="1259">
        <v>1008</v>
      </c>
      <c r="Y2787" s="1259">
        <v>0</v>
      </c>
    </row>
    <row r="2788" spans="1:25">
      <c r="A2788" s="1350">
        <v>11201002344</v>
      </c>
      <c r="B2788" s="1260"/>
      <c r="C2788" s="1260" t="s">
        <v>26434</v>
      </c>
      <c r="D2788" s="1260" t="s">
        <v>26435</v>
      </c>
      <c r="E2788" s="1260" t="s">
        <v>11353</v>
      </c>
      <c r="F2788" s="1260" t="s">
        <v>11176</v>
      </c>
      <c r="G2788" s="1260" t="s">
        <v>26436</v>
      </c>
      <c r="H2788" s="1260" t="s">
        <v>11153</v>
      </c>
      <c r="I2788" s="1260" t="s">
        <v>11177</v>
      </c>
      <c r="J2788" s="1259">
        <v>7430087</v>
      </c>
      <c r="K2788" s="1260" t="s">
        <v>11221</v>
      </c>
      <c r="L2788" s="1260" t="s">
        <v>11155</v>
      </c>
      <c r="M2788" s="1260" t="s">
        <v>262</v>
      </c>
      <c r="N2788" s="1260"/>
      <c r="O2788" s="1260" t="s">
        <v>26435</v>
      </c>
      <c r="P2788" s="1260"/>
      <c r="Q2788" s="1260"/>
      <c r="R2788" s="1260"/>
      <c r="S2788" s="1259">
        <v>1</v>
      </c>
      <c r="T2788" s="1260"/>
      <c r="U2788" s="1260"/>
      <c r="V2788" s="1260"/>
      <c r="W2788" s="1259">
        <v>0</v>
      </c>
      <c r="X2788" s="1259">
        <v>1007</v>
      </c>
      <c r="Y2788" s="1259">
        <v>0</v>
      </c>
    </row>
    <row r="2789" spans="1:25">
      <c r="A2789" s="1350">
        <v>11201002343</v>
      </c>
      <c r="B2789" s="1260"/>
      <c r="C2789" s="1260" t="s">
        <v>26437</v>
      </c>
      <c r="D2789" s="1260" t="s">
        <v>26438</v>
      </c>
      <c r="E2789" s="1260" t="s">
        <v>11162</v>
      </c>
      <c r="F2789" s="1260" t="s">
        <v>26439</v>
      </c>
      <c r="G2789" s="1260" t="s">
        <v>26440</v>
      </c>
      <c r="H2789" s="1260" t="s">
        <v>11153</v>
      </c>
      <c r="I2789" s="1260" t="s">
        <v>11164</v>
      </c>
      <c r="J2789" s="1259">
        <v>7430086</v>
      </c>
      <c r="K2789" s="1260" t="s">
        <v>11221</v>
      </c>
      <c r="L2789" s="1260" t="s">
        <v>11155</v>
      </c>
      <c r="M2789" s="1260" t="s">
        <v>2092</v>
      </c>
      <c r="N2789" s="1260" t="s">
        <v>26441</v>
      </c>
      <c r="O2789" s="1260" t="s">
        <v>26438</v>
      </c>
      <c r="P2789" s="1260" t="s">
        <v>26442</v>
      </c>
      <c r="Q2789" s="1260" t="s">
        <v>11664</v>
      </c>
      <c r="R2789" s="1259">
        <v>119</v>
      </c>
      <c r="S2789" s="1259">
        <v>1</v>
      </c>
      <c r="T2789" s="1260"/>
      <c r="U2789" s="1260" t="s">
        <v>11405</v>
      </c>
      <c r="V2789" s="1260" t="s">
        <v>20792</v>
      </c>
      <c r="W2789" s="1259">
        <v>0</v>
      </c>
      <c r="X2789" s="1259">
        <v>1007</v>
      </c>
      <c r="Y2789" s="1259">
        <v>0</v>
      </c>
    </row>
    <row r="2790" spans="1:25">
      <c r="A2790" s="1350">
        <v>11201002342</v>
      </c>
      <c r="B2790" s="1260" t="s">
        <v>26443</v>
      </c>
      <c r="C2790" s="1260" t="s">
        <v>26437</v>
      </c>
      <c r="D2790" s="1260" t="s">
        <v>26444</v>
      </c>
      <c r="E2790" s="1260" t="s">
        <v>22031</v>
      </c>
      <c r="F2790" s="1260" t="s">
        <v>26439</v>
      </c>
      <c r="G2790" s="1260" t="s">
        <v>26445</v>
      </c>
      <c r="H2790" s="1260" t="s">
        <v>11153</v>
      </c>
      <c r="I2790" s="1260" t="s">
        <v>11164</v>
      </c>
      <c r="J2790" s="1259">
        <v>7430085</v>
      </c>
      <c r="K2790" s="1260" t="s">
        <v>11221</v>
      </c>
      <c r="L2790" s="1260" t="s">
        <v>11155</v>
      </c>
      <c r="M2790" s="1260" t="s">
        <v>1658</v>
      </c>
      <c r="N2790" s="1260" t="s">
        <v>26446</v>
      </c>
      <c r="O2790" s="1260" t="s">
        <v>26444</v>
      </c>
      <c r="P2790" s="1260" t="s">
        <v>26447</v>
      </c>
      <c r="Q2790" s="1260" t="s">
        <v>14070</v>
      </c>
      <c r="R2790" s="1260" t="s">
        <v>26447</v>
      </c>
      <c r="S2790" s="1259">
        <v>1</v>
      </c>
      <c r="T2790" s="1260" t="s">
        <v>26448</v>
      </c>
      <c r="U2790" s="1260" t="s">
        <v>11714</v>
      </c>
      <c r="V2790" s="1260" t="s">
        <v>26449</v>
      </c>
      <c r="W2790" s="1259">
        <v>0</v>
      </c>
      <c r="X2790" s="1259">
        <v>1007</v>
      </c>
      <c r="Y2790" s="1259">
        <v>0</v>
      </c>
    </row>
    <row r="2791" spans="1:25">
      <c r="A2791" s="1350">
        <v>11201002341</v>
      </c>
      <c r="B2791" s="1260"/>
      <c r="C2791" s="1260" t="s">
        <v>26450</v>
      </c>
      <c r="D2791" s="1260" t="s">
        <v>26451</v>
      </c>
      <c r="E2791" s="1260" t="s">
        <v>11353</v>
      </c>
      <c r="F2791" s="1260" t="s">
        <v>26439</v>
      </c>
      <c r="G2791" s="1260" t="s">
        <v>26452</v>
      </c>
      <c r="H2791" s="1260" t="s">
        <v>11153</v>
      </c>
      <c r="I2791" s="1260" t="s">
        <v>11164</v>
      </c>
      <c r="J2791" s="1259">
        <v>7430084</v>
      </c>
      <c r="K2791" s="1260" t="s">
        <v>11221</v>
      </c>
      <c r="L2791" s="1260" t="s">
        <v>11155</v>
      </c>
      <c r="M2791" s="1260" t="s">
        <v>262</v>
      </c>
      <c r="N2791" s="1260"/>
      <c r="O2791" s="1260" t="s">
        <v>26451</v>
      </c>
      <c r="P2791" s="1260"/>
      <c r="Q2791" s="1260" t="s">
        <v>11596</v>
      </c>
      <c r="R2791" s="1259">
        <v>8337955</v>
      </c>
      <c r="S2791" s="1259">
        <v>1</v>
      </c>
      <c r="T2791" s="1260"/>
      <c r="U2791" s="1260"/>
      <c r="V2791" s="1260"/>
      <c r="W2791" s="1259">
        <v>0</v>
      </c>
      <c r="X2791" s="1259">
        <v>1007</v>
      </c>
      <c r="Y2791" s="1259">
        <v>0</v>
      </c>
    </row>
    <row r="2792" spans="1:25">
      <c r="A2792" s="1350">
        <v>11201002339</v>
      </c>
      <c r="B2792" s="1260"/>
      <c r="C2792" s="1260" t="s">
        <v>26453</v>
      </c>
      <c r="D2792" s="1260" t="s">
        <v>26454</v>
      </c>
      <c r="E2792" s="1260" t="s">
        <v>26455</v>
      </c>
      <c r="F2792" s="1260" t="s">
        <v>15178</v>
      </c>
      <c r="G2792" s="1260" t="s">
        <v>26456</v>
      </c>
      <c r="H2792" s="1260" t="s">
        <v>11153</v>
      </c>
      <c r="I2792" s="1260" t="s">
        <v>11164</v>
      </c>
      <c r="J2792" s="1259">
        <v>7430082</v>
      </c>
      <c r="K2792" s="1260" t="s">
        <v>11221</v>
      </c>
      <c r="L2792" s="1260" t="s">
        <v>11155</v>
      </c>
      <c r="M2792" s="1260" t="s">
        <v>262</v>
      </c>
      <c r="N2792" s="1260"/>
      <c r="O2792" s="1260" t="s">
        <v>26454</v>
      </c>
      <c r="P2792" s="1260"/>
      <c r="Q2792" s="1260" t="s">
        <v>11596</v>
      </c>
      <c r="R2792" s="1259">
        <v>8337955</v>
      </c>
      <c r="S2792" s="1259">
        <v>1</v>
      </c>
      <c r="T2792" s="1260"/>
      <c r="U2792" s="1260"/>
      <c r="V2792" s="1260"/>
      <c r="W2792" s="1259">
        <v>0</v>
      </c>
      <c r="X2792" s="1259">
        <v>1007</v>
      </c>
      <c r="Y2792" s="1259">
        <v>0</v>
      </c>
    </row>
    <row r="2793" spans="1:25">
      <c r="A2793" s="1350">
        <v>11201002338</v>
      </c>
      <c r="B2793" s="1260" t="s">
        <v>26457</v>
      </c>
      <c r="C2793" s="1260" t="s">
        <v>26458</v>
      </c>
      <c r="D2793" s="1260" t="s">
        <v>26459</v>
      </c>
      <c r="E2793" s="1260" t="s">
        <v>11311</v>
      </c>
      <c r="F2793" s="1260" t="s">
        <v>11510</v>
      </c>
      <c r="G2793" s="1260" t="s">
        <v>26460</v>
      </c>
      <c r="H2793" s="1260" t="s">
        <v>11153</v>
      </c>
      <c r="I2793" s="1260" t="s">
        <v>17335</v>
      </c>
      <c r="J2793" s="1259">
        <v>7430081</v>
      </c>
      <c r="K2793" s="1260" t="s">
        <v>11221</v>
      </c>
      <c r="L2793" s="1260" t="s">
        <v>11155</v>
      </c>
      <c r="M2793" s="1260" t="s">
        <v>2521</v>
      </c>
      <c r="N2793" s="1260" t="s">
        <v>26461</v>
      </c>
      <c r="O2793" s="1260" t="s">
        <v>26459</v>
      </c>
      <c r="P2793" s="1260" t="s">
        <v>26462</v>
      </c>
      <c r="Q2793" s="1260" t="s">
        <v>13892</v>
      </c>
      <c r="R2793" s="1260" t="s">
        <v>26463</v>
      </c>
      <c r="S2793" s="1259">
        <v>1</v>
      </c>
      <c r="T2793" s="1260" t="s">
        <v>26464</v>
      </c>
      <c r="U2793" s="1260" t="s">
        <v>11610</v>
      </c>
      <c r="V2793" s="1260" t="s">
        <v>26465</v>
      </c>
      <c r="W2793" s="1259">
        <v>0</v>
      </c>
      <c r="X2793" s="1259">
        <v>1007</v>
      </c>
      <c r="Y2793" s="1259">
        <v>0</v>
      </c>
    </row>
    <row r="2794" spans="1:25">
      <c r="A2794" s="1350">
        <v>11201002337</v>
      </c>
      <c r="B2794" s="1260" t="s">
        <v>26466</v>
      </c>
      <c r="C2794" s="1260" t="s">
        <v>26467</v>
      </c>
      <c r="D2794" s="1260" t="s">
        <v>18430</v>
      </c>
      <c r="E2794" s="1260" t="s">
        <v>11175</v>
      </c>
      <c r="F2794" s="1260" t="s">
        <v>11176</v>
      </c>
      <c r="G2794" s="1260" t="s">
        <v>26468</v>
      </c>
      <c r="H2794" s="1260" t="s">
        <v>11153</v>
      </c>
      <c r="I2794" s="1260" t="s">
        <v>11177</v>
      </c>
      <c r="J2794" s="1259">
        <v>7430080</v>
      </c>
      <c r="K2794" s="1260" t="s">
        <v>11221</v>
      </c>
      <c r="L2794" s="1260" t="s">
        <v>11155</v>
      </c>
      <c r="M2794" s="1260" t="s">
        <v>2551</v>
      </c>
      <c r="N2794" s="1260" t="s">
        <v>18432</v>
      </c>
      <c r="O2794" s="1260" t="s">
        <v>18430</v>
      </c>
      <c r="P2794" s="1260" t="s">
        <v>18434</v>
      </c>
      <c r="Q2794" s="1260" t="s">
        <v>11769</v>
      </c>
      <c r="R2794" s="1260" t="s">
        <v>26469</v>
      </c>
      <c r="S2794" s="1259">
        <v>1</v>
      </c>
      <c r="T2794" s="1260" t="s">
        <v>26470</v>
      </c>
      <c r="U2794" s="1260" t="s">
        <v>11198</v>
      </c>
      <c r="V2794" s="1260" t="s">
        <v>14303</v>
      </c>
      <c r="W2794" s="1259">
        <v>0</v>
      </c>
      <c r="X2794" s="1259">
        <v>1007</v>
      </c>
      <c r="Y2794" s="1259">
        <v>0</v>
      </c>
    </row>
    <row r="2795" spans="1:25">
      <c r="A2795" s="1350">
        <v>11201002336</v>
      </c>
      <c r="B2795" s="1260"/>
      <c r="C2795" s="1260" t="s">
        <v>26471</v>
      </c>
      <c r="D2795" s="1260" t="s">
        <v>26472</v>
      </c>
      <c r="E2795" s="1260" t="s">
        <v>11560</v>
      </c>
      <c r="F2795" s="1260" t="s">
        <v>26473</v>
      </c>
      <c r="G2795" s="1260" t="s">
        <v>26474</v>
      </c>
      <c r="H2795" s="1260" t="s">
        <v>11153</v>
      </c>
      <c r="I2795" s="1260" t="s">
        <v>11164</v>
      </c>
      <c r="J2795" s="1259">
        <v>7430079</v>
      </c>
      <c r="K2795" s="1260" t="s">
        <v>11221</v>
      </c>
      <c r="L2795" s="1260" t="s">
        <v>11155</v>
      </c>
      <c r="M2795" s="1260" t="s">
        <v>2559</v>
      </c>
      <c r="N2795" s="1260" t="s">
        <v>26475</v>
      </c>
      <c r="O2795" s="1260" t="s">
        <v>26472</v>
      </c>
      <c r="P2795" s="1260" t="s">
        <v>11192</v>
      </c>
      <c r="Q2795" s="1260" t="s">
        <v>11596</v>
      </c>
      <c r="R2795" s="1259">
        <v>8337955</v>
      </c>
      <c r="S2795" s="1259">
        <v>1</v>
      </c>
      <c r="T2795" s="1260"/>
      <c r="U2795" s="1260" t="s">
        <v>11921</v>
      </c>
      <c r="V2795" s="1260" t="s">
        <v>21967</v>
      </c>
      <c r="W2795" s="1259">
        <v>0</v>
      </c>
      <c r="X2795" s="1259">
        <v>1007</v>
      </c>
      <c r="Y2795" s="1259">
        <v>0</v>
      </c>
    </row>
    <row r="2796" spans="1:25">
      <c r="A2796" s="1350">
        <v>11201002335</v>
      </c>
      <c r="B2796" s="1260"/>
      <c r="C2796" s="1260" t="s">
        <v>26476</v>
      </c>
      <c r="D2796" s="1260" t="s">
        <v>26477</v>
      </c>
      <c r="E2796" s="1260" t="s">
        <v>11190</v>
      </c>
      <c r="F2796" s="1260" t="s">
        <v>26478</v>
      </c>
      <c r="G2796" s="1260" t="s">
        <v>26479</v>
      </c>
      <c r="H2796" s="1260" t="s">
        <v>11153</v>
      </c>
      <c r="I2796" s="1260" t="s">
        <v>10976</v>
      </c>
      <c r="J2796" s="1259">
        <v>7430078</v>
      </c>
      <c r="K2796" s="1260" t="s">
        <v>11375</v>
      </c>
      <c r="L2796" s="1260" t="s">
        <v>11155</v>
      </c>
      <c r="M2796" s="1260" t="s">
        <v>1985</v>
      </c>
      <c r="N2796" s="1260" t="s">
        <v>15329</v>
      </c>
      <c r="O2796" s="1260" t="s">
        <v>26477</v>
      </c>
      <c r="P2796" s="1260"/>
      <c r="Q2796" s="1260"/>
      <c r="R2796" s="1260" t="s">
        <v>26480</v>
      </c>
      <c r="S2796" s="1259">
        <v>1</v>
      </c>
      <c r="T2796" s="1260"/>
      <c r="U2796" s="1260" t="s">
        <v>11158</v>
      </c>
      <c r="V2796" s="1260" t="s">
        <v>13789</v>
      </c>
      <c r="W2796" s="1259">
        <v>0</v>
      </c>
      <c r="X2796" s="1259">
        <v>1008</v>
      </c>
      <c r="Y2796" s="1259">
        <v>0</v>
      </c>
    </row>
    <row r="2797" spans="1:25">
      <c r="A2797" s="1350">
        <v>11201002334</v>
      </c>
      <c r="B2797" s="1260"/>
      <c r="C2797" s="1260" t="s">
        <v>26481</v>
      </c>
      <c r="D2797" s="1260" t="s">
        <v>26319</v>
      </c>
      <c r="E2797" s="1260" t="s">
        <v>11175</v>
      </c>
      <c r="F2797" s="1260" t="s">
        <v>15297</v>
      </c>
      <c r="G2797" s="1260" t="s">
        <v>26482</v>
      </c>
      <c r="H2797" s="1260" t="s">
        <v>11153</v>
      </c>
      <c r="I2797" s="1260" t="s">
        <v>11164</v>
      </c>
      <c r="J2797" s="1259">
        <v>7430077</v>
      </c>
      <c r="K2797" s="1260" t="s">
        <v>11221</v>
      </c>
      <c r="L2797" s="1260" t="s">
        <v>11155</v>
      </c>
      <c r="M2797" s="1260" t="s">
        <v>1293</v>
      </c>
      <c r="N2797" s="1260" t="s">
        <v>26322</v>
      </c>
      <c r="O2797" s="1260" t="s">
        <v>26319</v>
      </c>
      <c r="P2797" s="1260"/>
      <c r="Q2797" s="1260" t="s">
        <v>14070</v>
      </c>
      <c r="R2797" s="1260" t="s">
        <v>26323</v>
      </c>
      <c r="S2797" s="1259">
        <v>1</v>
      </c>
      <c r="T2797" s="1260"/>
      <c r="U2797" s="1260" t="s">
        <v>11921</v>
      </c>
      <c r="V2797" s="1260" t="s">
        <v>12590</v>
      </c>
      <c r="W2797" s="1259">
        <v>0</v>
      </c>
      <c r="X2797" s="1259">
        <v>1007</v>
      </c>
      <c r="Y2797" s="1259">
        <v>0</v>
      </c>
    </row>
    <row r="2798" spans="1:25">
      <c r="A2798" s="1350">
        <v>11201002333</v>
      </c>
      <c r="B2798" s="1260"/>
      <c r="C2798" s="1260" t="s">
        <v>26483</v>
      </c>
      <c r="D2798" s="1260" t="s">
        <v>26484</v>
      </c>
      <c r="E2798" s="1260" t="s">
        <v>11353</v>
      </c>
      <c r="F2798" s="1260" t="s">
        <v>26478</v>
      </c>
      <c r="G2798" s="1260" t="s">
        <v>26485</v>
      </c>
      <c r="H2798" s="1260" t="s">
        <v>11153</v>
      </c>
      <c r="I2798" s="1260" t="s">
        <v>10976</v>
      </c>
      <c r="J2798" s="1259">
        <v>7430076</v>
      </c>
      <c r="K2798" s="1260" t="s">
        <v>11221</v>
      </c>
      <c r="L2798" s="1260" t="s">
        <v>11385</v>
      </c>
      <c r="M2798" s="1260" t="s">
        <v>1239</v>
      </c>
      <c r="N2798" s="1260" t="s">
        <v>26486</v>
      </c>
      <c r="O2798" s="1260" t="s">
        <v>26484</v>
      </c>
      <c r="P2798" s="1259">
        <v>8934499</v>
      </c>
      <c r="Q2798" s="1260"/>
      <c r="R2798" s="1260"/>
      <c r="S2798" s="1259">
        <v>1</v>
      </c>
      <c r="T2798" s="1260"/>
      <c r="U2798" s="1260" t="s">
        <v>11158</v>
      </c>
      <c r="V2798" s="1260" t="s">
        <v>11321</v>
      </c>
      <c r="W2798" s="1259">
        <v>26</v>
      </c>
      <c r="X2798" s="1259">
        <v>1007</v>
      </c>
      <c r="Y2798" s="1259">
        <v>1</v>
      </c>
    </row>
    <row r="2799" spans="1:25">
      <c r="A2799" s="1350">
        <v>11201002332</v>
      </c>
      <c r="B2799" s="1260" t="s">
        <v>26487</v>
      </c>
      <c r="C2799" s="1260" t="s">
        <v>26488</v>
      </c>
      <c r="D2799" s="1260" t="s">
        <v>26489</v>
      </c>
      <c r="E2799" s="1260" t="s">
        <v>11311</v>
      </c>
      <c r="F2799" s="1260" t="s">
        <v>14353</v>
      </c>
      <c r="G2799" s="1260" t="s">
        <v>26490</v>
      </c>
      <c r="H2799" s="1260" t="s">
        <v>11153</v>
      </c>
      <c r="I2799" s="1260" t="s">
        <v>10976</v>
      </c>
      <c r="J2799" s="1259">
        <v>7430075</v>
      </c>
      <c r="K2799" s="1260" t="s">
        <v>11375</v>
      </c>
      <c r="L2799" s="1260" t="s">
        <v>11155</v>
      </c>
      <c r="M2799" s="1260" t="s">
        <v>1945</v>
      </c>
      <c r="N2799" s="1260" t="s">
        <v>26491</v>
      </c>
      <c r="O2799" s="1260" t="s">
        <v>26489</v>
      </c>
      <c r="P2799" s="1260" t="s">
        <v>26492</v>
      </c>
      <c r="Q2799" s="1260" t="s">
        <v>11313</v>
      </c>
      <c r="R2799" s="1260" t="s">
        <v>26493</v>
      </c>
      <c r="S2799" s="1259">
        <v>1</v>
      </c>
      <c r="T2799" s="1260" t="s">
        <v>26494</v>
      </c>
      <c r="U2799" s="1260" t="s">
        <v>11396</v>
      </c>
      <c r="V2799" s="1260" t="s">
        <v>12425</v>
      </c>
      <c r="W2799" s="1259">
        <v>0</v>
      </c>
      <c r="X2799" s="1259">
        <v>1008</v>
      </c>
      <c r="Y2799" s="1259">
        <v>0</v>
      </c>
    </row>
    <row r="2800" spans="1:25">
      <c r="A2800" s="1350">
        <v>11201002331</v>
      </c>
      <c r="B2800" s="1260"/>
      <c r="C2800" s="1260" t="s">
        <v>26495</v>
      </c>
      <c r="D2800" s="1260" t="s">
        <v>26496</v>
      </c>
      <c r="E2800" s="1260" t="s">
        <v>11190</v>
      </c>
      <c r="F2800" s="1260" t="s">
        <v>26497</v>
      </c>
      <c r="G2800" s="1260" t="s">
        <v>26498</v>
      </c>
      <c r="H2800" s="1260" t="s">
        <v>11153</v>
      </c>
      <c r="I2800" s="1260" t="s">
        <v>11164</v>
      </c>
      <c r="J2800" s="1259">
        <v>7430074</v>
      </c>
      <c r="K2800" s="1260" t="s">
        <v>11221</v>
      </c>
      <c r="L2800" s="1260" t="s">
        <v>11155</v>
      </c>
      <c r="M2800" s="1260" t="s">
        <v>2482</v>
      </c>
      <c r="N2800" s="1260" t="s">
        <v>26499</v>
      </c>
      <c r="O2800" s="1260" t="s">
        <v>26496</v>
      </c>
      <c r="P2800" s="1260"/>
      <c r="Q2800" s="1260" t="s">
        <v>11596</v>
      </c>
      <c r="R2800" s="1259">
        <v>8337955</v>
      </c>
      <c r="S2800" s="1259">
        <v>1</v>
      </c>
      <c r="T2800" s="1260"/>
      <c r="U2800" s="1260" t="s">
        <v>11405</v>
      </c>
      <c r="V2800" s="1260" t="s">
        <v>13036</v>
      </c>
      <c r="W2800" s="1259">
        <v>0</v>
      </c>
      <c r="X2800" s="1259">
        <v>1007</v>
      </c>
      <c r="Y2800" s="1259">
        <v>0</v>
      </c>
    </row>
    <row r="2801" spans="1:25">
      <c r="A2801" s="1350">
        <v>11201002330</v>
      </c>
      <c r="B2801" s="1260"/>
      <c r="C2801" s="1260" t="s">
        <v>26500</v>
      </c>
      <c r="D2801" s="1260" t="s">
        <v>26501</v>
      </c>
      <c r="E2801" s="1260" t="s">
        <v>11353</v>
      </c>
      <c r="F2801" s="1260" t="s">
        <v>11176</v>
      </c>
      <c r="G2801" s="1260" t="s">
        <v>26502</v>
      </c>
      <c r="H2801" s="1260" t="s">
        <v>11153</v>
      </c>
      <c r="I2801" s="1260" t="s">
        <v>11177</v>
      </c>
      <c r="J2801" s="1259">
        <v>7430073</v>
      </c>
      <c r="K2801" s="1260" t="s">
        <v>11221</v>
      </c>
      <c r="L2801" s="1260" t="s">
        <v>11155</v>
      </c>
      <c r="M2801" s="1260" t="s">
        <v>262</v>
      </c>
      <c r="N2801" s="1260"/>
      <c r="O2801" s="1260" t="s">
        <v>26501</v>
      </c>
      <c r="P2801" s="1260"/>
      <c r="Q2801" s="1260"/>
      <c r="R2801" s="1260"/>
      <c r="S2801" s="1259">
        <v>1</v>
      </c>
      <c r="T2801" s="1260"/>
      <c r="U2801" s="1260"/>
      <c r="V2801" s="1260"/>
      <c r="W2801" s="1259">
        <v>0</v>
      </c>
      <c r="X2801" s="1259">
        <v>1007</v>
      </c>
      <c r="Y2801" s="1259">
        <v>0</v>
      </c>
    </row>
    <row r="2802" spans="1:25">
      <c r="A2802" s="1350">
        <v>11201002329</v>
      </c>
      <c r="B2802" s="1260"/>
      <c r="C2802" s="1260" t="s">
        <v>26503</v>
      </c>
      <c r="D2802" s="1260" t="s">
        <v>26504</v>
      </c>
      <c r="E2802" s="1260" t="s">
        <v>11353</v>
      </c>
      <c r="F2802" s="1260" t="s">
        <v>14353</v>
      </c>
      <c r="G2802" s="1260" t="s">
        <v>26505</v>
      </c>
      <c r="H2802" s="1260" t="s">
        <v>11153</v>
      </c>
      <c r="I2802" s="1260" t="s">
        <v>10976</v>
      </c>
      <c r="J2802" s="1259">
        <v>7430072</v>
      </c>
      <c r="K2802" s="1260" t="s">
        <v>11221</v>
      </c>
      <c r="L2802" s="1260" t="s">
        <v>11155</v>
      </c>
      <c r="M2802" s="1260" t="s">
        <v>262</v>
      </c>
      <c r="N2802" s="1260"/>
      <c r="O2802" s="1260" t="s">
        <v>26504</v>
      </c>
      <c r="P2802" s="1260"/>
      <c r="Q2802" s="1260"/>
      <c r="R2802" s="1260"/>
      <c r="S2802" s="1259">
        <v>1</v>
      </c>
      <c r="T2802" s="1260"/>
      <c r="U2802" s="1260"/>
      <c r="V2802" s="1260"/>
      <c r="W2802" s="1259">
        <v>0</v>
      </c>
      <c r="X2802" s="1259">
        <v>1007</v>
      </c>
      <c r="Y2802" s="1259">
        <v>0</v>
      </c>
    </row>
    <row r="2803" spans="1:25">
      <c r="A2803" s="1350">
        <v>11201002328</v>
      </c>
      <c r="B2803" s="1260" t="s">
        <v>26506</v>
      </c>
      <c r="C2803" s="1260" t="s">
        <v>26507</v>
      </c>
      <c r="D2803" s="1260" t="s">
        <v>26508</v>
      </c>
      <c r="E2803" s="1260" t="s">
        <v>11175</v>
      </c>
      <c r="F2803" s="1260" t="s">
        <v>26509</v>
      </c>
      <c r="G2803" s="1260" t="s">
        <v>26510</v>
      </c>
      <c r="H2803" s="1260" t="s">
        <v>11153</v>
      </c>
      <c r="I2803" s="1260" t="s">
        <v>10976</v>
      </c>
      <c r="J2803" s="1259">
        <v>7430071</v>
      </c>
      <c r="K2803" s="1260" t="s">
        <v>11375</v>
      </c>
      <c r="L2803" s="1260" t="s">
        <v>11155</v>
      </c>
      <c r="M2803" s="1260" t="s">
        <v>2305</v>
      </c>
      <c r="N2803" s="1260" t="s">
        <v>26511</v>
      </c>
      <c r="O2803" s="1260" t="s">
        <v>26508</v>
      </c>
      <c r="P2803" s="1260"/>
      <c r="Q2803" s="1260"/>
      <c r="R2803" s="1260" t="s">
        <v>26512</v>
      </c>
      <c r="S2803" s="1259">
        <v>2</v>
      </c>
      <c r="T2803" s="1260" t="s">
        <v>26513</v>
      </c>
      <c r="U2803" s="1260" t="s">
        <v>12601</v>
      </c>
      <c r="V2803" s="1260" t="s">
        <v>26115</v>
      </c>
      <c r="W2803" s="1259">
        <v>0</v>
      </c>
      <c r="X2803" s="1259">
        <v>1008</v>
      </c>
      <c r="Y2803" s="1259">
        <v>0</v>
      </c>
    </row>
    <row r="2804" spans="1:25">
      <c r="A2804" s="1350">
        <v>11201002327</v>
      </c>
      <c r="B2804" s="1260"/>
      <c r="C2804" s="1260" t="s">
        <v>26514</v>
      </c>
      <c r="D2804" s="1260" t="s">
        <v>26515</v>
      </c>
      <c r="E2804" s="1260" t="s">
        <v>11175</v>
      </c>
      <c r="F2804" s="1260" t="s">
        <v>15517</v>
      </c>
      <c r="G2804" s="1260" t="s">
        <v>26516</v>
      </c>
      <c r="H2804" s="1260" t="s">
        <v>11153</v>
      </c>
      <c r="I2804" s="1260" t="s">
        <v>11164</v>
      </c>
      <c r="J2804" s="1259">
        <v>7430070</v>
      </c>
      <c r="K2804" s="1260" t="s">
        <v>11221</v>
      </c>
      <c r="L2804" s="1260" t="s">
        <v>11155</v>
      </c>
      <c r="M2804" s="1260" t="s">
        <v>2559</v>
      </c>
      <c r="N2804" s="1260" t="s">
        <v>26517</v>
      </c>
      <c r="O2804" s="1260" t="s">
        <v>26515</v>
      </c>
      <c r="P2804" s="1260"/>
      <c r="Q2804" s="1260" t="s">
        <v>11596</v>
      </c>
      <c r="R2804" s="1259">
        <v>8337955</v>
      </c>
      <c r="S2804" s="1259">
        <v>1</v>
      </c>
      <c r="T2804" s="1260"/>
      <c r="U2804" s="1260" t="s">
        <v>11170</v>
      </c>
      <c r="V2804" s="1260" t="s">
        <v>11171</v>
      </c>
      <c r="W2804" s="1259">
        <v>0</v>
      </c>
      <c r="X2804" s="1259">
        <v>1007</v>
      </c>
      <c r="Y2804" s="1259">
        <v>0</v>
      </c>
    </row>
    <row r="2805" spans="1:25">
      <c r="A2805" s="1350">
        <v>11201002326</v>
      </c>
      <c r="B2805" s="1260"/>
      <c r="C2805" s="1260" t="s">
        <v>26518</v>
      </c>
      <c r="D2805" s="1260" t="s">
        <v>26519</v>
      </c>
      <c r="E2805" s="1260" t="s">
        <v>11353</v>
      </c>
      <c r="F2805" s="1260" t="s">
        <v>26478</v>
      </c>
      <c r="G2805" s="1260" t="s">
        <v>26520</v>
      </c>
      <c r="H2805" s="1260" t="s">
        <v>11153</v>
      </c>
      <c r="I2805" s="1260" t="s">
        <v>10976</v>
      </c>
      <c r="J2805" s="1259">
        <v>7430069</v>
      </c>
      <c r="K2805" s="1260" t="s">
        <v>11221</v>
      </c>
      <c r="L2805" s="1260" t="s">
        <v>11155</v>
      </c>
      <c r="M2805" s="1260" t="s">
        <v>1239</v>
      </c>
      <c r="N2805" s="1260" t="s">
        <v>26521</v>
      </c>
      <c r="O2805" s="1260" t="s">
        <v>26519</v>
      </c>
      <c r="P2805" s="1259">
        <v>8934366</v>
      </c>
      <c r="Q2805" s="1260"/>
      <c r="R2805" s="1260"/>
      <c r="S2805" s="1259">
        <v>1</v>
      </c>
      <c r="T2805" s="1260"/>
      <c r="U2805" s="1260" t="s">
        <v>11158</v>
      </c>
      <c r="V2805" s="1260" t="s">
        <v>11321</v>
      </c>
      <c r="W2805" s="1259">
        <v>0</v>
      </c>
      <c r="X2805" s="1259">
        <v>1007</v>
      </c>
      <c r="Y2805" s="1259">
        <v>0</v>
      </c>
    </row>
    <row r="2806" spans="1:25">
      <c r="A2806" s="1350">
        <v>11201002325</v>
      </c>
      <c r="B2806" s="1260" t="s">
        <v>26522</v>
      </c>
      <c r="C2806" s="1260" t="s">
        <v>26523</v>
      </c>
      <c r="D2806" s="1260" t="s">
        <v>26524</v>
      </c>
      <c r="E2806" s="1260" t="s">
        <v>11175</v>
      </c>
      <c r="F2806" s="1260" t="s">
        <v>14353</v>
      </c>
      <c r="G2806" s="1260" t="s">
        <v>26525</v>
      </c>
      <c r="H2806" s="1260" t="s">
        <v>11153</v>
      </c>
      <c r="I2806" s="1260" t="s">
        <v>10976</v>
      </c>
      <c r="J2806" s="1259">
        <v>7430068</v>
      </c>
      <c r="K2806" s="1260" t="s">
        <v>11221</v>
      </c>
      <c r="L2806" s="1260" t="s">
        <v>11155</v>
      </c>
      <c r="M2806" s="1260" t="s">
        <v>2281</v>
      </c>
      <c r="N2806" s="1260" t="s">
        <v>26526</v>
      </c>
      <c r="O2806" s="1260" t="s">
        <v>26524</v>
      </c>
      <c r="P2806" s="1260" t="s">
        <v>26527</v>
      </c>
      <c r="Q2806" s="1260" t="s">
        <v>26528</v>
      </c>
      <c r="R2806" s="1260" t="s">
        <v>26529</v>
      </c>
      <c r="S2806" s="1259">
        <v>1</v>
      </c>
      <c r="T2806" s="1260" t="s">
        <v>26530</v>
      </c>
      <c r="U2806" s="1260" t="s">
        <v>11231</v>
      </c>
      <c r="V2806" s="1260" t="s">
        <v>15978</v>
      </c>
      <c r="W2806" s="1259">
        <v>0</v>
      </c>
      <c r="X2806" s="1259">
        <v>1007</v>
      </c>
      <c r="Y2806" s="1259">
        <v>0</v>
      </c>
    </row>
    <row r="2807" spans="1:25">
      <c r="A2807" s="1350">
        <v>11201002324</v>
      </c>
      <c r="B2807" s="1260" t="s">
        <v>26531</v>
      </c>
      <c r="C2807" s="1260" t="s">
        <v>26532</v>
      </c>
      <c r="D2807" s="1260" t="s">
        <v>26533</v>
      </c>
      <c r="E2807" s="1260" t="s">
        <v>11311</v>
      </c>
      <c r="F2807" s="1260" t="s">
        <v>11176</v>
      </c>
      <c r="G2807" s="1260" t="s">
        <v>26534</v>
      </c>
      <c r="H2807" s="1260" t="s">
        <v>11153</v>
      </c>
      <c r="I2807" s="1260" t="s">
        <v>11177</v>
      </c>
      <c r="J2807" s="1259">
        <v>7430067</v>
      </c>
      <c r="K2807" s="1260" t="s">
        <v>11221</v>
      </c>
      <c r="L2807" s="1260" t="s">
        <v>11155</v>
      </c>
      <c r="M2807" s="1260" t="s">
        <v>174</v>
      </c>
      <c r="N2807" s="1260" t="s">
        <v>26535</v>
      </c>
      <c r="O2807" s="1260" t="s">
        <v>26533</v>
      </c>
      <c r="P2807" s="1260"/>
      <c r="Q2807" s="1260" t="s">
        <v>26536</v>
      </c>
      <c r="R2807" s="1260" t="s">
        <v>26537</v>
      </c>
      <c r="S2807" s="1259">
        <v>1</v>
      </c>
      <c r="T2807" s="1260"/>
      <c r="U2807" s="1260" t="s">
        <v>11751</v>
      </c>
      <c r="V2807" s="1260" t="s">
        <v>26538</v>
      </c>
      <c r="W2807" s="1259">
        <v>0</v>
      </c>
      <c r="X2807" s="1259">
        <v>1007</v>
      </c>
      <c r="Y2807" s="1259">
        <v>0</v>
      </c>
    </row>
    <row r="2808" spans="1:25">
      <c r="A2808" s="1350">
        <v>11201002323</v>
      </c>
      <c r="B2808" s="1260" t="s">
        <v>26539</v>
      </c>
      <c r="C2808" s="1260" t="s">
        <v>26540</v>
      </c>
      <c r="D2808" s="1260" t="s">
        <v>26541</v>
      </c>
      <c r="E2808" s="1260" t="s">
        <v>11384</v>
      </c>
      <c r="F2808" s="1260"/>
      <c r="G2808" s="1260"/>
      <c r="H2808" s="1260" t="s">
        <v>11153</v>
      </c>
      <c r="I2808" s="1260" t="s">
        <v>11177</v>
      </c>
      <c r="J2808" s="1259">
        <v>7430066</v>
      </c>
      <c r="K2808" s="1260" t="s">
        <v>11221</v>
      </c>
      <c r="L2808" s="1260" t="s">
        <v>11275</v>
      </c>
      <c r="M2808" s="1260" t="s">
        <v>174</v>
      </c>
      <c r="N2808" s="1260" t="s">
        <v>26542</v>
      </c>
      <c r="O2808" s="1260" t="s">
        <v>26541</v>
      </c>
      <c r="P2808" s="1260"/>
      <c r="Q2808" s="1260" t="s">
        <v>22801</v>
      </c>
      <c r="R2808" s="1260" t="s">
        <v>11279</v>
      </c>
      <c r="S2808" s="1259">
        <v>1</v>
      </c>
      <c r="T2808" s="1260"/>
      <c r="U2808" s="1260" t="s">
        <v>11751</v>
      </c>
      <c r="V2808" s="1260" t="s">
        <v>26538</v>
      </c>
      <c r="W2808" s="1259">
        <v>0</v>
      </c>
      <c r="X2808" s="1259">
        <v>1007</v>
      </c>
      <c r="Y2808" s="1259">
        <v>2</v>
      </c>
    </row>
    <row r="2809" spans="1:25">
      <c r="A2809" s="1350">
        <v>11201002322</v>
      </c>
      <c r="B2809" s="1260" t="s">
        <v>26543</v>
      </c>
      <c r="C2809" s="1260" t="s">
        <v>26544</v>
      </c>
      <c r="D2809" s="1260" t="s">
        <v>26545</v>
      </c>
      <c r="E2809" s="1260" t="s">
        <v>11949</v>
      </c>
      <c r="F2809" s="1260" t="s">
        <v>11176</v>
      </c>
      <c r="G2809" s="1260" t="s">
        <v>26534</v>
      </c>
      <c r="H2809" s="1260" t="s">
        <v>11153</v>
      </c>
      <c r="I2809" s="1260" t="s">
        <v>11177</v>
      </c>
      <c r="J2809" s="1259">
        <v>7430065</v>
      </c>
      <c r="K2809" s="1260" t="s">
        <v>11221</v>
      </c>
      <c r="L2809" s="1260" t="s">
        <v>11155</v>
      </c>
      <c r="M2809" s="1260" t="s">
        <v>174</v>
      </c>
      <c r="N2809" s="1260" t="s">
        <v>26535</v>
      </c>
      <c r="O2809" s="1260" t="s">
        <v>26545</v>
      </c>
      <c r="P2809" s="1260" t="s">
        <v>26546</v>
      </c>
      <c r="Q2809" s="1260" t="s">
        <v>11223</v>
      </c>
      <c r="R2809" s="1260" t="s">
        <v>26547</v>
      </c>
      <c r="S2809" s="1259">
        <v>1</v>
      </c>
      <c r="T2809" s="1260" t="s">
        <v>26548</v>
      </c>
      <c r="U2809" s="1260" t="s">
        <v>11751</v>
      </c>
      <c r="V2809" s="1260" t="s">
        <v>26538</v>
      </c>
      <c r="W2809" s="1259">
        <v>0</v>
      </c>
      <c r="X2809" s="1259">
        <v>1007</v>
      </c>
      <c r="Y2809" s="1259">
        <v>0</v>
      </c>
    </row>
    <row r="2810" spans="1:25">
      <c r="A2810" s="1350">
        <v>11201002321</v>
      </c>
      <c r="B2810" s="1260" t="s">
        <v>26549</v>
      </c>
      <c r="C2810" s="1260" t="s">
        <v>26550</v>
      </c>
      <c r="D2810" s="1260" t="s">
        <v>26551</v>
      </c>
      <c r="E2810" s="1260" t="s">
        <v>11175</v>
      </c>
      <c r="F2810" s="1260" t="s">
        <v>11176</v>
      </c>
      <c r="G2810" s="1260" t="s">
        <v>26552</v>
      </c>
      <c r="H2810" s="1260" t="s">
        <v>11153</v>
      </c>
      <c r="I2810" s="1260" t="s">
        <v>11177</v>
      </c>
      <c r="J2810" s="1259">
        <v>7430064</v>
      </c>
      <c r="K2810" s="1260" t="s">
        <v>11221</v>
      </c>
      <c r="L2810" s="1260" t="s">
        <v>11155</v>
      </c>
      <c r="M2810" s="1260" t="s">
        <v>767</v>
      </c>
      <c r="N2810" s="1260" t="s">
        <v>17640</v>
      </c>
      <c r="O2810" s="1260" t="s">
        <v>26551</v>
      </c>
      <c r="P2810" s="1260" t="s">
        <v>22198</v>
      </c>
      <c r="Q2810" s="1260" t="s">
        <v>22199</v>
      </c>
      <c r="R2810" s="1260" t="s">
        <v>26553</v>
      </c>
      <c r="S2810" s="1259">
        <v>1</v>
      </c>
      <c r="T2810" s="1260" t="s">
        <v>26554</v>
      </c>
      <c r="U2810" s="1260" t="s">
        <v>11158</v>
      </c>
      <c r="V2810" s="1260" t="s">
        <v>11263</v>
      </c>
      <c r="W2810" s="1259">
        <v>0</v>
      </c>
      <c r="X2810" s="1259">
        <v>1007</v>
      </c>
      <c r="Y2810" s="1259">
        <v>0</v>
      </c>
    </row>
    <row r="2811" spans="1:25">
      <c r="A2811" s="1350">
        <v>11201002320</v>
      </c>
      <c r="B2811" s="1260"/>
      <c r="C2811" s="1260" t="s">
        <v>26550</v>
      </c>
      <c r="D2811" s="1260" t="s">
        <v>26555</v>
      </c>
      <c r="E2811" s="1260" t="s">
        <v>11190</v>
      </c>
      <c r="F2811" s="1260" t="s">
        <v>14353</v>
      </c>
      <c r="G2811" s="1260" t="s">
        <v>26556</v>
      </c>
      <c r="H2811" s="1260" t="s">
        <v>11153</v>
      </c>
      <c r="I2811" s="1260" t="s">
        <v>10976</v>
      </c>
      <c r="J2811" s="1259">
        <v>7430063</v>
      </c>
      <c r="K2811" s="1260" t="s">
        <v>11375</v>
      </c>
      <c r="L2811" s="1260" t="s">
        <v>11155</v>
      </c>
      <c r="M2811" s="1260" t="s">
        <v>1950</v>
      </c>
      <c r="N2811" s="1260" t="s">
        <v>26557</v>
      </c>
      <c r="O2811" s="1260" t="s">
        <v>26555</v>
      </c>
      <c r="P2811" s="1260"/>
      <c r="Q2811" s="1260"/>
      <c r="R2811" s="1260" t="s">
        <v>26558</v>
      </c>
      <c r="S2811" s="1259">
        <v>1</v>
      </c>
      <c r="T2811" s="1260"/>
      <c r="U2811" s="1260" t="s">
        <v>11158</v>
      </c>
      <c r="V2811" s="1260" t="s">
        <v>11723</v>
      </c>
      <c r="W2811" s="1259">
        <v>0</v>
      </c>
      <c r="X2811" s="1259">
        <v>1008</v>
      </c>
      <c r="Y2811" s="1259">
        <v>0</v>
      </c>
    </row>
    <row r="2812" spans="1:25">
      <c r="A2812" s="1350">
        <v>11201002319</v>
      </c>
      <c r="B2812" s="1260" t="s">
        <v>26559</v>
      </c>
      <c r="C2812" s="1260" t="s">
        <v>26560</v>
      </c>
      <c r="D2812" s="1260" t="s">
        <v>26561</v>
      </c>
      <c r="E2812" s="1260" t="s">
        <v>11311</v>
      </c>
      <c r="F2812" s="1260" t="s">
        <v>11176</v>
      </c>
      <c r="G2812" s="1260" t="s">
        <v>26534</v>
      </c>
      <c r="H2812" s="1260" t="s">
        <v>11153</v>
      </c>
      <c r="I2812" s="1260" t="s">
        <v>11177</v>
      </c>
      <c r="J2812" s="1259">
        <v>7430062</v>
      </c>
      <c r="K2812" s="1260" t="s">
        <v>11221</v>
      </c>
      <c r="L2812" s="1260" t="s">
        <v>11385</v>
      </c>
      <c r="M2812" s="1260" t="s">
        <v>174</v>
      </c>
      <c r="N2812" s="1260" t="s">
        <v>26535</v>
      </c>
      <c r="O2812" s="1260" t="s">
        <v>26561</v>
      </c>
      <c r="P2812" s="1260"/>
      <c r="Q2812" s="1260" t="s">
        <v>26562</v>
      </c>
      <c r="R2812" s="1260" t="s">
        <v>26563</v>
      </c>
      <c r="S2812" s="1259">
        <v>1</v>
      </c>
      <c r="T2812" s="1260"/>
      <c r="U2812" s="1260" t="s">
        <v>11751</v>
      </c>
      <c r="V2812" s="1260" t="s">
        <v>26538</v>
      </c>
      <c r="W2812" s="1259">
        <v>0</v>
      </c>
      <c r="X2812" s="1259">
        <v>1007</v>
      </c>
      <c r="Y2812" s="1259">
        <v>1</v>
      </c>
    </row>
    <row r="2813" spans="1:25">
      <c r="A2813" s="1350">
        <v>11201002318</v>
      </c>
      <c r="B2813" s="1260" t="s">
        <v>26564</v>
      </c>
      <c r="C2813" s="1260" t="s">
        <v>26565</v>
      </c>
      <c r="D2813" s="1260" t="s">
        <v>26566</v>
      </c>
      <c r="E2813" s="1260" t="s">
        <v>11311</v>
      </c>
      <c r="F2813" s="1260" t="s">
        <v>14353</v>
      </c>
      <c r="G2813" s="1260" t="s">
        <v>26567</v>
      </c>
      <c r="H2813" s="1260" t="s">
        <v>11153</v>
      </c>
      <c r="I2813" s="1260" t="s">
        <v>10976</v>
      </c>
      <c r="J2813" s="1259">
        <v>7430061</v>
      </c>
      <c r="K2813" s="1260" t="s">
        <v>11375</v>
      </c>
      <c r="L2813" s="1260" t="s">
        <v>11155</v>
      </c>
      <c r="M2813" s="1260" t="s">
        <v>2034</v>
      </c>
      <c r="N2813" s="1260" t="s">
        <v>26568</v>
      </c>
      <c r="O2813" s="1260" t="s">
        <v>26566</v>
      </c>
      <c r="P2813" s="1260" t="s">
        <v>25788</v>
      </c>
      <c r="Q2813" s="1260" t="s">
        <v>11795</v>
      </c>
      <c r="R2813" s="1260" t="s">
        <v>25788</v>
      </c>
      <c r="S2813" s="1259">
        <v>1</v>
      </c>
      <c r="T2813" s="1260" t="s">
        <v>26569</v>
      </c>
      <c r="U2813" s="1260" t="s">
        <v>11396</v>
      </c>
      <c r="V2813" s="1260" t="s">
        <v>11878</v>
      </c>
      <c r="W2813" s="1259">
        <v>0</v>
      </c>
      <c r="X2813" s="1259">
        <v>1008</v>
      </c>
      <c r="Y2813" s="1259">
        <v>0</v>
      </c>
    </row>
    <row r="2814" spans="1:25">
      <c r="A2814" s="1350">
        <v>11201002317</v>
      </c>
      <c r="B2814" s="1260"/>
      <c r="C2814" s="1260" t="s">
        <v>26570</v>
      </c>
      <c r="D2814" s="1260" t="s">
        <v>16317</v>
      </c>
      <c r="E2814" s="1260" t="s">
        <v>11353</v>
      </c>
      <c r="F2814" s="1260" t="s">
        <v>26571</v>
      </c>
      <c r="G2814" s="1260" t="s">
        <v>26572</v>
      </c>
      <c r="H2814" s="1260" t="s">
        <v>11153</v>
      </c>
      <c r="I2814" s="1260" t="s">
        <v>11164</v>
      </c>
      <c r="J2814" s="1259">
        <v>7430060</v>
      </c>
      <c r="K2814" s="1260" t="s">
        <v>11221</v>
      </c>
      <c r="L2814" s="1260" t="s">
        <v>11155</v>
      </c>
      <c r="M2814" s="1260" t="s">
        <v>1512</v>
      </c>
      <c r="N2814" s="1260" t="s">
        <v>16320</v>
      </c>
      <c r="O2814" s="1260" t="s">
        <v>16317</v>
      </c>
      <c r="P2814" s="1259">
        <v>8337955</v>
      </c>
      <c r="Q2814" s="1260" t="s">
        <v>11596</v>
      </c>
      <c r="R2814" s="1259">
        <v>8337955</v>
      </c>
      <c r="S2814" s="1259">
        <v>1</v>
      </c>
      <c r="T2814" s="1260"/>
      <c r="U2814" s="1260" t="s">
        <v>11921</v>
      </c>
      <c r="V2814" s="1260" t="s">
        <v>12275</v>
      </c>
      <c r="W2814" s="1259">
        <v>0</v>
      </c>
      <c r="X2814" s="1259">
        <v>1007</v>
      </c>
      <c r="Y2814" s="1259">
        <v>0</v>
      </c>
    </row>
    <row r="2815" spans="1:25">
      <c r="A2815" s="1350">
        <v>11201002316</v>
      </c>
      <c r="B2815" s="1260"/>
      <c r="C2815" s="1260" t="s">
        <v>26573</v>
      </c>
      <c r="D2815" s="1260" t="s">
        <v>26574</v>
      </c>
      <c r="E2815" s="1260" t="s">
        <v>11353</v>
      </c>
      <c r="F2815" s="1260" t="s">
        <v>11176</v>
      </c>
      <c r="G2815" s="1260" t="s">
        <v>26575</v>
      </c>
      <c r="H2815" s="1260" t="s">
        <v>11153</v>
      </c>
      <c r="I2815" s="1260" t="s">
        <v>11177</v>
      </c>
      <c r="J2815" s="1259">
        <v>7430059</v>
      </c>
      <c r="K2815" s="1260" t="s">
        <v>11221</v>
      </c>
      <c r="L2815" s="1260" t="s">
        <v>11155</v>
      </c>
      <c r="M2815" s="1260" t="s">
        <v>262</v>
      </c>
      <c r="N2815" s="1260"/>
      <c r="O2815" s="1260" t="s">
        <v>26574</v>
      </c>
      <c r="P2815" s="1260"/>
      <c r="Q2815" s="1260"/>
      <c r="R2815" s="1260"/>
      <c r="S2815" s="1259">
        <v>1</v>
      </c>
      <c r="T2815" s="1260"/>
      <c r="U2815" s="1260"/>
      <c r="V2815" s="1260"/>
      <c r="W2815" s="1259">
        <v>0</v>
      </c>
      <c r="X2815" s="1259">
        <v>1007</v>
      </c>
      <c r="Y2815" s="1259">
        <v>0</v>
      </c>
    </row>
    <row r="2816" spans="1:25">
      <c r="A2816" s="1350">
        <v>11201002315</v>
      </c>
      <c r="B2816" s="1260"/>
      <c r="C2816" s="1260" t="s">
        <v>26576</v>
      </c>
      <c r="D2816" s="1260" t="s">
        <v>26577</v>
      </c>
      <c r="E2816" s="1260" t="s">
        <v>11353</v>
      </c>
      <c r="F2816" s="1260" t="s">
        <v>26578</v>
      </c>
      <c r="G2816" s="1260" t="s">
        <v>26579</v>
      </c>
      <c r="H2816" s="1260" t="s">
        <v>11153</v>
      </c>
      <c r="I2816" s="1260" t="s">
        <v>11243</v>
      </c>
      <c r="J2816" s="1259">
        <v>7430058</v>
      </c>
      <c r="K2816" s="1260" t="s">
        <v>11221</v>
      </c>
      <c r="L2816" s="1260" t="s">
        <v>11155</v>
      </c>
      <c r="M2816" s="1260" t="s">
        <v>262</v>
      </c>
      <c r="N2816" s="1260"/>
      <c r="O2816" s="1260" t="s">
        <v>26577</v>
      </c>
      <c r="P2816" s="1260"/>
      <c r="Q2816" s="1260"/>
      <c r="R2816" s="1260"/>
      <c r="S2816" s="1259">
        <v>1</v>
      </c>
      <c r="T2816" s="1260"/>
      <c r="U2816" s="1260"/>
      <c r="V2816" s="1260"/>
      <c r="W2816" s="1259">
        <v>0</v>
      </c>
      <c r="X2816" s="1259">
        <v>1007</v>
      </c>
      <c r="Y2816" s="1259">
        <v>0</v>
      </c>
    </row>
    <row r="2817" spans="1:25">
      <c r="A2817" s="1350">
        <v>11201002314</v>
      </c>
      <c r="B2817" s="1260"/>
      <c r="C2817" s="1260" t="s">
        <v>26580</v>
      </c>
      <c r="D2817" s="1260" t="s">
        <v>26581</v>
      </c>
      <c r="E2817" s="1260" t="s">
        <v>11509</v>
      </c>
      <c r="F2817" s="1260" t="s">
        <v>26582</v>
      </c>
      <c r="G2817" s="1260" t="s">
        <v>26583</v>
      </c>
      <c r="H2817" s="1260" t="s">
        <v>11153</v>
      </c>
      <c r="I2817" s="1260" t="s">
        <v>10976</v>
      </c>
      <c r="J2817" s="1259">
        <v>7430057</v>
      </c>
      <c r="K2817" s="1260" t="s">
        <v>11221</v>
      </c>
      <c r="L2817" s="1260" t="s">
        <v>11155</v>
      </c>
      <c r="M2817" s="1260" t="s">
        <v>2530</v>
      </c>
      <c r="N2817" s="1260" t="s">
        <v>26584</v>
      </c>
      <c r="O2817" s="1260" t="s">
        <v>26581</v>
      </c>
      <c r="P2817" s="1260"/>
      <c r="Q2817" s="1260"/>
      <c r="R2817" s="1260" t="s">
        <v>25862</v>
      </c>
      <c r="S2817" s="1259">
        <v>1</v>
      </c>
      <c r="T2817" s="1260"/>
      <c r="U2817" s="1260" t="s">
        <v>11158</v>
      </c>
      <c r="V2817" s="1260" t="s">
        <v>11380</v>
      </c>
      <c r="W2817" s="1259">
        <v>0</v>
      </c>
      <c r="X2817" s="1259">
        <v>1007</v>
      </c>
      <c r="Y2817" s="1259">
        <v>0</v>
      </c>
    </row>
    <row r="2818" spans="1:25">
      <c r="A2818" s="1350">
        <v>11201002313</v>
      </c>
      <c r="B2818" s="1260" t="s">
        <v>26585</v>
      </c>
      <c r="C2818" s="1260" t="s">
        <v>26586</v>
      </c>
      <c r="D2818" s="1260" t="s">
        <v>24631</v>
      </c>
      <c r="E2818" s="1260" t="s">
        <v>11190</v>
      </c>
      <c r="F2818" s="1260" t="s">
        <v>16427</v>
      </c>
      <c r="G2818" s="1260" t="s">
        <v>26587</v>
      </c>
      <c r="H2818" s="1260" t="s">
        <v>11153</v>
      </c>
      <c r="I2818" s="1260" t="s">
        <v>10976</v>
      </c>
      <c r="J2818" s="1259">
        <v>7430056</v>
      </c>
      <c r="K2818" s="1260" t="s">
        <v>11375</v>
      </c>
      <c r="L2818" s="1260" t="s">
        <v>11155</v>
      </c>
      <c r="M2818" s="1260" t="s">
        <v>1950</v>
      </c>
      <c r="N2818" s="1260" t="s">
        <v>24633</v>
      </c>
      <c r="O2818" s="1260" t="s">
        <v>24631</v>
      </c>
      <c r="P2818" s="1260" t="s">
        <v>16271</v>
      </c>
      <c r="Q2818" s="1260" t="s">
        <v>26588</v>
      </c>
      <c r="R2818" s="1260" t="s">
        <v>17148</v>
      </c>
      <c r="S2818" s="1259">
        <v>1</v>
      </c>
      <c r="T2818" s="1260" t="s">
        <v>26589</v>
      </c>
      <c r="U2818" s="1260" t="s">
        <v>11158</v>
      </c>
      <c r="V2818" s="1260" t="s">
        <v>11321</v>
      </c>
      <c r="W2818" s="1259">
        <v>0</v>
      </c>
      <c r="X2818" s="1259">
        <v>1008</v>
      </c>
      <c r="Y2818" s="1259">
        <v>0</v>
      </c>
    </row>
    <row r="2819" spans="1:25">
      <c r="A2819" s="1350">
        <v>11201002312</v>
      </c>
      <c r="B2819" s="1260" t="s">
        <v>26590</v>
      </c>
      <c r="C2819" s="1260" t="s">
        <v>26591</v>
      </c>
      <c r="D2819" s="1260" t="s">
        <v>26268</v>
      </c>
      <c r="E2819" s="1260" t="s">
        <v>11190</v>
      </c>
      <c r="F2819" s="1260" t="s">
        <v>11176</v>
      </c>
      <c r="G2819" s="1260" t="s">
        <v>26592</v>
      </c>
      <c r="H2819" s="1260" t="s">
        <v>11153</v>
      </c>
      <c r="I2819" s="1260" t="s">
        <v>11177</v>
      </c>
      <c r="J2819" s="1259">
        <v>7430055</v>
      </c>
      <c r="K2819" s="1260" t="s">
        <v>11221</v>
      </c>
      <c r="L2819" s="1260" t="s">
        <v>11155</v>
      </c>
      <c r="M2819" s="1260" t="s">
        <v>2124</v>
      </c>
      <c r="N2819" s="1260" t="s">
        <v>26271</v>
      </c>
      <c r="O2819" s="1260" t="s">
        <v>26268</v>
      </c>
      <c r="P2819" s="1260" t="s">
        <v>26272</v>
      </c>
      <c r="Q2819" s="1260"/>
      <c r="R2819" s="1260"/>
      <c r="S2819" s="1259">
        <v>1</v>
      </c>
      <c r="T2819" s="1260"/>
      <c r="U2819" s="1260" t="s">
        <v>11198</v>
      </c>
      <c r="V2819" s="1260" t="s">
        <v>13354</v>
      </c>
      <c r="W2819" s="1259">
        <v>0</v>
      </c>
      <c r="X2819" s="1259">
        <v>1007</v>
      </c>
      <c r="Y2819" s="1259">
        <v>0</v>
      </c>
    </row>
    <row r="2820" spans="1:25">
      <c r="A2820" s="1350">
        <v>11201002311</v>
      </c>
      <c r="B2820" s="1260"/>
      <c r="C2820" s="1260" t="s">
        <v>26593</v>
      </c>
      <c r="D2820" s="1260" t="s">
        <v>26594</v>
      </c>
      <c r="E2820" s="1260" t="s">
        <v>11353</v>
      </c>
      <c r="F2820" s="1260" t="s">
        <v>14353</v>
      </c>
      <c r="G2820" s="1260" t="s">
        <v>26595</v>
      </c>
      <c r="H2820" s="1260" t="s">
        <v>11153</v>
      </c>
      <c r="I2820" s="1260" t="s">
        <v>10976</v>
      </c>
      <c r="J2820" s="1259">
        <v>7430054</v>
      </c>
      <c r="K2820" s="1260" t="s">
        <v>11221</v>
      </c>
      <c r="L2820" s="1260" t="s">
        <v>11155</v>
      </c>
      <c r="M2820" s="1260" t="s">
        <v>262</v>
      </c>
      <c r="N2820" s="1260"/>
      <c r="O2820" s="1260" t="s">
        <v>26594</v>
      </c>
      <c r="P2820" s="1260"/>
      <c r="Q2820" s="1260"/>
      <c r="R2820" s="1260"/>
      <c r="S2820" s="1259">
        <v>1</v>
      </c>
      <c r="T2820" s="1260"/>
      <c r="U2820" s="1260"/>
      <c r="V2820" s="1260"/>
      <c r="W2820" s="1259">
        <v>0</v>
      </c>
      <c r="X2820" s="1259">
        <v>1007</v>
      </c>
      <c r="Y2820" s="1259">
        <v>0</v>
      </c>
    </row>
    <row r="2821" spans="1:25">
      <c r="A2821" s="1350">
        <v>11201002310</v>
      </c>
      <c r="B2821" s="1260"/>
      <c r="C2821" s="1260" t="s">
        <v>26596</v>
      </c>
      <c r="D2821" s="1260" t="s">
        <v>26597</v>
      </c>
      <c r="E2821" s="1260" t="s">
        <v>11353</v>
      </c>
      <c r="F2821" s="1260" t="s">
        <v>26598</v>
      </c>
      <c r="G2821" s="1260" t="s">
        <v>26599</v>
      </c>
      <c r="H2821" s="1260" t="s">
        <v>11153</v>
      </c>
      <c r="I2821" s="1260" t="s">
        <v>10976</v>
      </c>
      <c r="J2821" s="1259">
        <v>7430053</v>
      </c>
      <c r="K2821" s="1260" t="s">
        <v>11221</v>
      </c>
      <c r="L2821" s="1260" t="s">
        <v>11155</v>
      </c>
      <c r="M2821" s="1260" t="s">
        <v>262</v>
      </c>
      <c r="N2821" s="1260"/>
      <c r="O2821" s="1260" t="s">
        <v>26597</v>
      </c>
      <c r="P2821" s="1260"/>
      <c r="Q2821" s="1260"/>
      <c r="R2821" s="1260"/>
      <c r="S2821" s="1259">
        <v>1</v>
      </c>
      <c r="T2821" s="1260"/>
      <c r="U2821" s="1260"/>
      <c r="V2821" s="1260"/>
      <c r="W2821" s="1259">
        <v>0</v>
      </c>
      <c r="X2821" s="1259">
        <v>1007</v>
      </c>
      <c r="Y2821" s="1259">
        <v>0</v>
      </c>
    </row>
    <row r="2822" spans="1:25">
      <c r="A2822" s="1350">
        <v>11201002309</v>
      </c>
      <c r="B2822" s="1260"/>
      <c r="C2822" s="1260" t="s">
        <v>26600</v>
      </c>
      <c r="D2822" s="1260" t="s">
        <v>26601</v>
      </c>
      <c r="E2822" s="1260" t="s">
        <v>11593</v>
      </c>
      <c r="F2822" s="1260" t="s">
        <v>11522</v>
      </c>
      <c r="G2822" s="1260" t="s">
        <v>26602</v>
      </c>
      <c r="H2822" s="1260" t="s">
        <v>11153</v>
      </c>
      <c r="I2822" s="1260" t="s">
        <v>11177</v>
      </c>
      <c r="J2822" s="1259">
        <v>7430052</v>
      </c>
      <c r="K2822" s="1260" t="s">
        <v>11221</v>
      </c>
      <c r="L2822" s="1260" t="s">
        <v>11155</v>
      </c>
      <c r="M2822" s="1260" t="s">
        <v>2132</v>
      </c>
      <c r="N2822" s="1260" t="s">
        <v>26603</v>
      </c>
      <c r="O2822" s="1260" t="s">
        <v>26601</v>
      </c>
      <c r="P2822" s="1260" t="s">
        <v>11192</v>
      </c>
      <c r="Q2822" s="1260"/>
      <c r="R2822" s="1260" t="s">
        <v>26604</v>
      </c>
      <c r="S2822" s="1259">
        <v>1</v>
      </c>
      <c r="T2822" s="1260"/>
      <c r="U2822" s="1260" t="s">
        <v>11209</v>
      </c>
      <c r="V2822" s="1260" t="s">
        <v>11210</v>
      </c>
      <c r="W2822" s="1259">
        <v>0</v>
      </c>
      <c r="X2822" s="1259">
        <v>1007</v>
      </c>
      <c r="Y2822" s="1259">
        <v>0</v>
      </c>
    </row>
    <row r="2823" spans="1:25">
      <c r="A2823" s="1350">
        <v>11201002308</v>
      </c>
      <c r="B2823" s="1260"/>
      <c r="C2823" s="1260" t="s">
        <v>26605</v>
      </c>
      <c r="D2823" s="1260" t="s">
        <v>26606</v>
      </c>
      <c r="E2823" s="1260" t="s">
        <v>11648</v>
      </c>
      <c r="F2823" s="1260" t="s">
        <v>26607</v>
      </c>
      <c r="G2823" s="1260" t="s">
        <v>26608</v>
      </c>
      <c r="H2823" s="1260" t="s">
        <v>11153</v>
      </c>
      <c r="I2823" s="1260" t="s">
        <v>10976</v>
      </c>
      <c r="J2823" s="1259">
        <v>7430051</v>
      </c>
      <c r="K2823" s="1260" t="s">
        <v>11221</v>
      </c>
      <c r="L2823" s="1260" t="s">
        <v>11155</v>
      </c>
      <c r="M2823" s="1260" t="s">
        <v>768</v>
      </c>
      <c r="N2823" s="1260" t="s">
        <v>26609</v>
      </c>
      <c r="O2823" s="1260" t="s">
        <v>26606</v>
      </c>
      <c r="P2823" s="1260" t="s">
        <v>26610</v>
      </c>
      <c r="Q2823" s="1260"/>
      <c r="R2823" s="1260" t="s">
        <v>26610</v>
      </c>
      <c r="S2823" s="1259">
        <v>1</v>
      </c>
      <c r="T2823" s="1260"/>
      <c r="U2823" s="1260" t="s">
        <v>11158</v>
      </c>
      <c r="V2823" s="1260" t="s">
        <v>11824</v>
      </c>
      <c r="W2823" s="1259">
        <v>0</v>
      </c>
      <c r="X2823" s="1259">
        <v>1007</v>
      </c>
      <c r="Y2823" s="1259">
        <v>0</v>
      </c>
    </row>
    <row r="2824" spans="1:25">
      <c r="A2824" s="1350">
        <v>11201002307</v>
      </c>
      <c r="B2824" s="1260"/>
      <c r="C2824" s="1260" t="s">
        <v>26611</v>
      </c>
      <c r="D2824" s="1260" t="s">
        <v>26612</v>
      </c>
      <c r="E2824" s="1260" t="s">
        <v>17176</v>
      </c>
      <c r="F2824" s="1260" t="s">
        <v>15036</v>
      </c>
      <c r="G2824" s="1260" t="s">
        <v>26613</v>
      </c>
      <c r="H2824" s="1260" t="s">
        <v>11153</v>
      </c>
      <c r="I2824" s="1260" t="s">
        <v>11243</v>
      </c>
      <c r="J2824" s="1259">
        <v>7430050</v>
      </c>
      <c r="K2824" s="1260" t="s">
        <v>11221</v>
      </c>
      <c r="L2824" s="1260" t="s">
        <v>11155</v>
      </c>
      <c r="M2824" s="1260" t="s">
        <v>262</v>
      </c>
      <c r="N2824" s="1260"/>
      <c r="O2824" s="1260" t="s">
        <v>26612</v>
      </c>
      <c r="P2824" s="1260"/>
      <c r="Q2824" s="1260" t="s">
        <v>11533</v>
      </c>
      <c r="R2824" s="1260"/>
      <c r="S2824" s="1259">
        <v>1</v>
      </c>
      <c r="T2824" s="1260"/>
      <c r="U2824" s="1260"/>
      <c r="V2824" s="1260"/>
      <c r="W2824" s="1259">
        <v>0</v>
      </c>
      <c r="X2824" s="1259">
        <v>1007</v>
      </c>
      <c r="Y2824" s="1259">
        <v>0</v>
      </c>
    </row>
    <row r="2825" spans="1:25">
      <c r="A2825" s="1350">
        <v>11201002306</v>
      </c>
      <c r="B2825" s="1260"/>
      <c r="C2825" s="1260" t="s">
        <v>26614</v>
      </c>
      <c r="D2825" s="1260" t="s">
        <v>26615</v>
      </c>
      <c r="E2825" s="1260" t="s">
        <v>11353</v>
      </c>
      <c r="F2825" s="1260" t="s">
        <v>26616</v>
      </c>
      <c r="G2825" s="1260" t="s">
        <v>26617</v>
      </c>
      <c r="H2825" s="1260" t="s">
        <v>11153</v>
      </c>
      <c r="I2825" s="1260" t="s">
        <v>10976</v>
      </c>
      <c r="J2825" s="1259">
        <v>7430049</v>
      </c>
      <c r="K2825" s="1260" t="s">
        <v>11221</v>
      </c>
      <c r="L2825" s="1260" t="s">
        <v>11155</v>
      </c>
      <c r="M2825" s="1260" t="s">
        <v>262</v>
      </c>
      <c r="N2825" s="1260"/>
      <c r="O2825" s="1260" t="s">
        <v>26615</v>
      </c>
      <c r="P2825" s="1260"/>
      <c r="Q2825" s="1260"/>
      <c r="R2825" s="1259">
        <v>8952220</v>
      </c>
      <c r="S2825" s="1259">
        <v>1</v>
      </c>
      <c r="T2825" s="1260"/>
      <c r="U2825" s="1260"/>
      <c r="V2825" s="1260"/>
      <c r="W2825" s="1259">
        <v>0</v>
      </c>
      <c r="X2825" s="1259">
        <v>1007</v>
      </c>
      <c r="Y2825" s="1259">
        <v>0</v>
      </c>
    </row>
    <row r="2826" spans="1:25">
      <c r="A2826" s="1350">
        <v>11201002305</v>
      </c>
      <c r="B2826" s="1260"/>
      <c r="C2826" s="1260" t="s">
        <v>26618</v>
      </c>
      <c r="D2826" s="1260" t="s">
        <v>26619</v>
      </c>
      <c r="E2826" s="1260" t="s">
        <v>11353</v>
      </c>
      <c r="F2826" s="1260" t="s">
        <v>15788</v>
      </c>
      <c r="G2826" s="1260" t="s">
        <v>26620</v>
      </c>
      <c r="H2826" s="1260" t="s">
        <v>11153</v>
      </c>
      <c r="I2826" s="1260" t="s">
        <v>11243</v>
      </c>
      <c r="J2826" s="1259">
        <v>7430048</v>
      </c>
      <c r="K2826" s="1260" t="s">
        <v>11221</v>
      </c>
      <c r="L2826" s="1260" t="s">
        <v>11155</v>
      </c>
      <c r="M2826" s="1260" t="s">
        <v>262</v>
      </c>
      <c r="N2826" s="1260"/>
      <c r="O2826" s="1260" t="s">
        <v>26619</v>
      </c>
      <c r="P2826" s="1260"/>
      <c r="Q2826" s="1260" t="s">
        <v>11533</v>
      </c>
      <c r="R2826" s="1260"/>
      <c r="S2826" s="1259">
        <v>1</v>
      </c>
      <c r="T2826" s="1260"/>
      <c r="U2826" s="1260"/>
      <c r="V2826" s="1260"/>
      <c r="W2826" s="1259">
        <v>0</v>
      </c>
      <c r="X2826" s="1259">
        <v>1007</v>
      </c>
      <c r="Y2826" s="1259">
        <v>0</v>
      </c>
    </row>
    <row r="2827" spans="1:25">
      <c r="A2827" s="1350">
        <v>11201002304</v>
      </c>
      <c r="B2827" s="1260"/>
      <c r="C2827" s="1260" t="s">
        <v>26621</v>
      </c>
      <c r="D2827" s="1260" t="s">
        <v>26622</v>
      </c>
      <c r="E2827" s="1260" t="s">
        <v>13999</v>
      </c>
      <c r="F2827" s="1260" t="s">
        <v>26623</v>
      </c>
      <c r="G2827" s="1260" t="s">
        <v>26624</v>
      </c>
      <c r="H2827" s="1260" t="s">
        <v>11153</v>
      </c>
      <c r="I2827" s="1260" t="s">
        <v>11243</v>
      </c>
      <c r="J2827" s="1259">
        <v>7430047</v>
      </c>
      <c r="K2827" s="1260" t="s">
        <v>11221</v>
      </c>
      <c r="L2827" s="1260" t="s">
        <v>11155</v>
      </c>
      <c r="M2827" s="1260" t="s">
        <v>262</v>
      </c>
      <c r="N2827" s="1260"/>
      <c r="O2827" s="1260" t="s">
        <v>26622</v>
      </c>
      <c r="P2827" s="1260"/>
      <c r="Q2827" s="1260" t="s">
        <v>11533</v>
      </c>
      <c r="R2827" s="1260"/>
      <c r="S2827" s="1259">
        <v>1</v>
      </c>
      <c r="T2827" s="1260"/>
      <c r="U2827" s="1260"/>
      <c r="V2827" s="1260"/>
      <c r="W2827" s="1259">
        <v>0</v>
      </c>
      <c r="X2827" s="1259">
        <v>1007</v>
      </c>
      <c r="Y2827" s="1259">
        <v>0</v>
      </c>
    </row>
    <row r="2828" spans="1:25">
      <c r="A2828" s="1350">
        <v>11201002303</v>
      </c>
      <c r="B2828" s="1260"/>
      <c r="C2828" s="1260" t="s">
        <v>26625</v>
      </c>
      <c r="D2828" s="1260" t="s">
        <v>26626</v>
      </c>
      <c r="E2828" s="1260" t="s">
        <v>11461</v>
      </c>
      <c r="F2828" s="1260" t="s">
        <v>26627</v>
      </c>
      <c r="G2828" s="1260" t="s">
        <v>26628</v>
      </c>
      <c r="H2828" s="1260" t="s">
        <v>11153</v>
      </c>
      <c r="I2828" s="1260" t="s">
        <v>11164</v>
      </c>
      <c r="J2828" s="1259">
        <v>7430046</v>
      </c>
      <c r="K2828" s="1260" t="s">
        <v>11221</v>
      </c>
      <c r="L2828" s="1260" t="s">
        <v>11155</v>
      </c>
      <c r="M2828" s="1260" t="s">
        <v>262</v>
      </c>
      <c r="N2828" s="1260"/>
      <c r="O2828" s="1260" t="s">
        <v>26626</v>
      </c>
      <c r="P2828" s="1260"/>
      <c r="Q2828" s="1260" t="s">
        <v>11596</v>
      </c>
      <c r="R2828" s="1260"/>
      <c r="S2828" s="1259">
        <v>1</v>
      </c>
      <c r="T2828" s="1260"/>
      <c r="U2828" s="1260"/>
      <c r="V2828" s="1260"/>
      <c r="W2828" s="1259">
        <v>0</v>
      </c>
      <c r="X2828" s="1259">
        <v>1007</v>
      </c>
      <c r="Y2828" s="1259">
        <v>0</v>
      </c>
    </row>
    <row r="2829" spans="1:25">
      <c r="A2829" s="1350">
        <v>11201002302</v>
      </c>
      <c r="B2829" s="1260"/>
      <c r="C2829" s="1260" t="s">
        <v>26629</v>
      </c>
      <c r="D2829" s="1260" t="s">
        <v>26630</v>
      </c>
      <c r="E2829" s="1260" t="s">
        <v>14055</v>
      </c>
      <c r="F2829" s="1260" t="s">
        <v>11522</v>
      </c>
      <c r="G2829" s="1260" t="s">
        <v>26631</v>
      </c>
      <c r="H2829" s="1260" t="s">
        <v>11153</v>
      </c>
      <c r="I2829" s="1260" t="s">
        <v>11177</v>
      </c>
      <c r="J2829" s="1259">
        <v>7430045</v>
      </c>
      <c r="K2829" s="1260" t="s">
        <v>11221</v>
      </c>
      <c r="L2829" s="1260" t="s">
        <v>11155</v>
      </c>
      <c r="M2829" s="1260" t="s">
        <v>262</v>
      </c>
      <c r="N2829" s="1260"/>
      <c r="O2829" s="1260" t="s">
        <v>26630</v>
      </c>
      <c r="P2829" s="1260"/>
      <c r="Q2829" s="1260"/>
      <c r="R2829" s="1260"/>
      <c r="S2829" s="1259">
        <v>1</v>
      </c>
      <c r="T2829" s="1260"/>
      <c r="U2829" s="1260"/>
      <c r="V2829" s="1260"/>
      <c r="W2829" s="1259">
        <v>0</v>
      </c>
      <c r="X2829" s="1259">
        <v>1007</v>
      </c>
      <c r="Y2829" s="1259">
        <v>0</v>
      </c>
    </row>
    <row r="2830" spans="1:25">
      <c r="A2830" s="1350">
        <v>11201002301</v>
      </c>
      <c r="B2830" s="1260"/>
      <c r="C2830" s="1260" t="s">
        <v>26632</v>
      </c>
      <c r="D2830" s="1260" t="s">
        <v>26633</v>
      </c>
      <c r="E2830" s="1260" t="s">
        <v>23377</v>
      </c>
      <c r="F2830" s="1260" t="s">
        <v>26607</v>
      </c>
      <c r="G2830" s="1260" t="s">
        <v>26634</v>
      </c>
      <c r="H2830" s="1260" t="s">
        <v>11153</v>
      </c>
      <c r="I2830" s="1260" t="s">
        <v>10976</v>
      </c>
      <c r="J2830" s="1259">
        <v>7430044</v>
      </c>
      <c r="K2830" s="1260" t="s">
        <v>11221</v>
      </c>
      <c r="L2830" s="1260" t="s">
        <v>11155</v>
      </c>
      <c r="M2830" s="1260" t="s">
        <v>262</v>
      </c>
      <c r="N2830" s="1260"/>
      <c r="O2830" s="1260" t="s">
        <v>26633</v>
      </c>
      <c r="P2830" s="1260"/>
      <c r="Q2830" s="1260"/>
      <c r="R2830" s="1259">
        <v>8952220</v>
      </c>
      <c r="S2830" s="1259">
        <v>1</v>
      </c>
      <c r="T2830" s="1260"/>
      <c r="U2830" s="1260"/>
      <c r="V2830" s="1260"/>
      <c r="W2830" s="1259">
        <v>0</v>
      </c>
      <c r="X2830" s="1259">
        <v>1007</v>
      </c>
      <c r="Y2830" s="1259">
        <v>0</v>
      </c>
    </row>
    <row r="2831" spans="1:25">
      <c r="A2831" s="1350">
        <v>11201002300</v>
      </c>
      <c r="B2831" s="1260"/>
      <c r="C2831" s="1260" t="s">
        <v>26635</v>
      </c>
      <c r="D2831" s="1260" t="s">
        <v>26636</v>
      </c>
      <c r="E2831" s="1260" t="s">
        <v>11353</v>
      </c>
      <c r="F2831" s="1260" t="s">
        <v>16067</v>
      </c>
      <c r="G2831" s="1260" t="s">
        <v>26637</v>
      </c>
      <c r="H2831" s="1260" t="s">
        <v>11153</v>
      </c>
      <c r="I2831" s="1260" t="s">
        <v>11243</v>
      </c>
      <c r="J2831" s="1259">
        <v>7430043</v>
      </c>
      <c r="K2831" s="1260" t="s">
        <v>11221</v>
      </c>
      <c r="L2831" s="1260" t="s">
        <v>11155</v>
      </c>
      <c r="M2831" s="1260" t="s">
        <v>262</v>
      </c>
      <c r="N2831" s="1260"/>
      <c r="O2831" s="1260" t="s">
        <v>26636</v>
      </c>
      <c r="P2831" s="1260"/>
      <c r="Q2831" s="1260" t="s">
        <v>11533</v>
      </c>
      <c r="R2831" s="1260"/>
      <c r="S2831" s="1259">
        <v>1</v>
      </c>
      <c r="T2831" s="1260"/>
      <c r="U2831" s="1260"/>
      <c r="V2831" s="1260"/>
      <c r="W2831" s="1259">
        <v>0</v>
      </c>
      <c r="X2831" s="1259">
        <v>1007</v>
      </c>
      <c r="Y2831" s="1259">
        <v>0</v>
      </c>
    </row>
    <row r="2832" spans="1:25">
      <c r="A2832" s="1350">
        <v>11201002299</v>
      </c>
      <c r="B2832" s="1260" t="s">
        <v>26638</v>
      </c>
      <c r="C2832" s="1260" t="s">
        <v>26639</v>
      </c>
      <c r="D2832" s="1260" t="s">
        <v>26640</v>
      </c>
      <c r="E2832" s="1260" t="s">
        <v>11426</v>
      </c>
      <c r="F2832" s="1260" t="s">
        <v>12045</v>
      </c>
      <c r="G2832" s="1260" t="s">
        <v>26641</v>
      </c>
      <c r="H2832" s="1260" t="s">
        <v>11153</v>
      </c>
      <c r="I2832" s="1260" t="s">
        <v>10976</v>
      </c>
      <c r="J2832" s="1259">
        <v>7430042</v>
      </c>
      <c r="K2832" s="1260" t="s">
        <v>11375</v>
      </c>
      <c r="L2832" s="1260" t="s">
        <v>11155</v>
      </c>
      <c r="M2832" s="1260" t="s">
        <v>2285</v>
      </c>
      <c r="N2832" s="1260" t="s">
        <v>26642</v>
      </c>
      <c r="O2832" s="1260" t="s">
        <v>26640</v>
      </c>
      <c r="P2832" s="1260" t="s">
        <v>26643</v>
      </c>
      <c r="Q2832" s="1260" t="s">
        <v>26644</v>
      </c>
      <c r="R2832" s="1260" t="s">
        <v>26643</v>
      </c>
      <c r="S2832" s="1259">
        <v>1</v>
      </c>
      <c r="T2832" s="1260" t="s">
        <v>26645</v>
      </c>
      <c r="U2832" s="1260" t="s">
        <v>12408</v>
      </c>
      <c r="V2832" s="1260" t="s">
        <v>26646</v>
      </c>
      <c r="W2832" s="1259">
        <v>8</v>
      </c>
      <c r="X2832" s="1259">
        <v>1008</v>
      </c>
      <c r="Y2832" s="1259">
        <v>0</v>
      </c>
    </row>
    <row r="2833" spans="1:25">
      <c r="A2833" s="1350">
        <v>11201002298</v>
      </c>
      <c r="B2833" s="1260"/>
      <c r="C2833" s="1260" t="s">
        <v>26647</v>
      </c>
      <c r="D2833" s="1260" t="s">
        <v>26648</v>
      </c>
      <c r="E2833" s="1260" t="s">
        <v>11426</v>
      </c>
      <c r="F2833" s="1260" t="s">
        <v>26627</v>
      </c>
      <c r="G2833" s="1260" t="s">
        <v>26649</v>
      </c>
      <c r="H2833" s="1260" t="s">
        <v>11153</v>
      </c>
      <c r="I2833" s="1260" t="s">
        <v>11164</v>
      </c>
      <c r="J2833" s="1259">
        <v>7430041</v>
      </c>
      <c r="K2833" s="1260" t="s">
        <v>11221</v>
      </c>
      <c r="L2833" s="1260" t="s">
        <v>11155</v>
      </c>
      <c r="M2833" s="1260" t="s">
        <v>2557</v>
      </c>
      <c r="N2833" s="1260" t="s">
        <v>26650</v>
      </c>
      <c r="O2833" s="1260" t="s">
        <v>26648</v>
      </c>
      <c r="P2833" s="1260" t="s">
        <v>26651</v>
      </c>
      <c r="Q2833" s="1260" t="s">
        <v>11313</v>
      </c>
      <c r="R2833" s="1260"/>
      <c r="S2833" s="1259">
        <v>1</v>
      </c>
      <c r="T2833" s="1260"/>
      <c r="U2833" s="1260" t="s">
        <v>11921</v>
      </c>
      <c r="V2833" s="1260" t="s">
        <v>12833</v>
      </c>
      <c r="W2833" s="1259">
        <v>0</v>
      </c>
      <c r="X2833" s="1259">
        <v>1007</v>
      </c>
      <c r="Y2833" s="1259">
        <v>0</v>
      </c>
    </row>
    <row r="2834" spans="1:25">
      <c r="A2834" s="1350">
        <v>11201002297</v>
      </c>
      <c r="B2834" s="1260"/>
      <c r="C2834" s="1260" t="s">
        <v>26652</v>
      </c>
      <c r="D2834" s="1260" t="s">
        <v>26653</v>
      </c>
      <c r="E2834" s="1260" t="s">
        <v>11560</v>
      </c>
      <c r="F2834" s="1260" t="s">
        <v>18103</v>
      </c>
      <c r="G2834" s="1260" t="s">
        <v>26654</v>
      </c>
      <c r="H2834" s="1260" t="s">
        <v>11153</v>
      </c>
      <c r="I2834" s="1260" t="s">
        <v>11164</v>
      </c>
      <c r="J2834" s="1259">
        <v>7430040</v>
      </c>
      <c r="K2834" s="1260" t="s">
        <v>11221</v>
      </c>
      <c r="L2834" s="1260" t="s">
        <v>11155</v>
      </c>
      <c r="M2834" s="1260" t="s">
        <v>2565</v>
      </c>
      <c r="N2834" s="1260" t="s">
        <v>26655</v>
      </c>
      <c r="O2834" s="1260" t="s">
        <v>26653</v>
      </c>
      <c r="P2834" s="1260"/>
      <c r="Q2834" s="1260" t="s">
        <v>11411</v>
      </c>
      <c r="R2834" s="1260"/>
      <c r="S2834" s="1259">
        <v>1</v>
      </c>
      <c r="T2834" s="1260"/>
      <c r="U2834" s="1260" t="s">
        <v>11921</v>
      </c>
      <c r="V2834" s="1260" t="s">
        <v>19539</v>
      </c>
      <c r="W2834" s="1259">
        <v>0</v>
      </c>
      <c r="X2834" s="1259">
        <v>1007</v>
      </c>
      <c r="Y2834" s="1259">
        <v>0</v>
      </c>
    </row>
    <row r="2835" spans="1:25">
      <c r="A2835" s="1350">
        <v>11201002296</v>
      </c>
      <c r="B2835" s="1260"/>
      <c r="C2835" s="1260" t="s">
        <v>26652</v>
      </c>
      <c r="D2835" s="1260" t="s">
        <v>26656</v>
      </c>
      <c r="E2835" s="1260" t="s">
        <v>11509</v>
      </c>
      <c r="F2835" s="1260" t="s">
        <v>11522</v>
      </c>
      <c r="G2835" s="1260" t="s">
        <v>26657</v>
      </c>
      <c r="H2835" s="1260" t="s">
        <v>11153</v>
      </c>
      <c r="I2835" s="1260" t="s">
        <v>11177</v>
      </c>
      <c r="J2835" s="1259">
        <v>7430039</v>
      </c>
      <c r="K2835" s="1260" t="s">
        <v>11221</v>
      </c>
      <c r="L2835" s="1260" t="s">
        <v>11155</v>
      </c>
      <c r="M2835" s="1260" t="s">
        <v>2549</v>
      </c>
      <c r="N2835" s="1260" t="s">
        <v>26658</v>
      </c>
      <c r="O2835" s="1260" t="s">
        <v>26656</v>
      </c>
      <c r="P2835" s="1260"/>
      <c r="Q2835" s="1260"/>
      <c r="R2835" s="1260" t="s">
        <v>18388</v>
      </c>
      <c r="S2835" s="1259">
        <v>1</v>
      </c>
      <c r="T2835" s="1260"/>
      <c r="U2835" s="1260" t="s">
        <v>11269</v>
      </c>
      <c r="V2835" s="1260" t="s">
        <v>15654</v>
      </c>
      <c r="W2835" s="1259">
        <v>0</v>
      </c>
      <c r="X2835" s="1259">
        <v>1007</v>
      </c>
      <c r="Y2835" s="1259">
        <v>0</v>
      </c>
    </row>
    <row r="2836" spans="1:25">
      <c r="A2836" s="1350">
        <v>11201002295</v>
      </c>
      <c r="B2836" s="1260"/>
      <c r="C2836" s="1260" t="s">
        <v>26659</v>
      </c>
      <c r="D2836" s="1260" t="s">
        <v>26660</v>
      </c>
      <c r="E2836" s="1260" t="s">
        <v>11444</v>
      </c>
      <c r="F2836" s="1260" t="s">
        <v>11176</v>
      </c>
      <c r="G2836" s="1260" t="s">
        <v>26661</v>
      </c>
      <c r="H2836" s="1260" t="s">
        <v>11153</v>
      </c>
      <c r="I2836" s="1260" t="s">
        <v>11177</v>
      </c>
      <c r="J2836" s="1259">
        <v>7430038</v>
      </c>
      <c r="K2836" s="1260" t="s">
        <v>11221</v>
      </c>
      <c r="L2836" s="1260" t="s">
        <v>11155</v>
      </c>
      <c r="M2836" s="1260" t="s">
        <v>262</v>
      </c>
      <c r="N2836" s="1260"/>
      <c r="O2836" s="1260" t="s">
        <v>26660</v>
      </c>
      <c r="P2836" s="1260"/>
      <c r="Q2836" s="1260"/>
      <c r="R2836" s="1260"/>
      <c r="S2836" s="1259">
        <v>1</v>
      </c>
      <c r="T2836" s="1260"/>
      <c r="U2836" s="1260"/>
      <c r="V2836" s="1260"/>
      <c r="W2836" s="1259">
        <v>0</v>
      </c>
      <c r="X2836" s="1259">
        <v>1007</v>
      </c>
      <c r="Y2836" s="1259">
        <v>0</v>
      </c>
    </row>
    <row r="2837" spans="1:25">
      <c r="A2837" s="1350">
        <v>11201002294</v>
      </c>
      <c r="B2837" s="1260" t="s">
        <v>26662</v>
      </c>
      <c r="C2837" s="1260" t="s">
        <v>26663</v>
      </c>
      <c r="D2837" s="1260" t="s">
        <v>26664</v>
      </c>
      <c r="E2837" s="1260" t="s">
        <v>11175</v>
      </c>
      <c r="F2837" s="1260" t="s">
        <v>11709</v>
      </c>
      <c r="G2837" s="1260" t="s">
        <v>26665</v>
      </c>
      <c r="H2837" s="1260" t="s">
        <v>11153</v>
      </c>
      <c r="I2837" s="1260" t="s">
        <v>15803</v>
      </c>
      <c r="J2837" s="1259">
        <v>7430037</v>
      </c>
      <c r="K2837" s="1260" t="s">
        <v>11221</v>
      </c>
      <c r="L2837" s="1260" t="s">
        <v>11155</v>
      </c>
      <c r="M2837" s="1260" t="s">
        <v>2614</v>
      </c>
      <c r="N2837" s="1260" t="s">
        <v>26666</v>
      </c>
      <c r="O2837" s="1260" t="s">
        <v>26664</v>
      </c>
      <c r="P2837" s="1260" t="s">
        <v>26667</v>
      </c>
      <c r="Q2837" s="1260" t="s">
        <v>11769</v>
      </c>
      <c r="R2837" s="1260" t="s">
        <v>26668</v>
      </c>
      <c r="S2837" s="1259">
        <v>1</v>
      </c>
      <c r="T2837" s="1260" t="s">
        <v>26669</v>
      </c>
      <c r="U2837" s="1260" t="s">
        <v>11714</v>
      </c>
      <c r="V2837" s="1260" t="s">
        <v>26449</v>
      </c>
      <c r="W2837" s="1259">
        <v>0</v>
      </c>
      <c r="X2837" s="1259">
        <v>1007</v>
      </c>
      <c r="Y2837" s="1259">
        <v>0</v>
      </c>
    </row>
    <row r="2838" spans="1:25">
      <c r="A2838" s="1350">
        <v>11201002293</v>
      </c>
      <c r="B2838" s="1260"/>
      <c r="C2838" s="1260" t="s">
        <v>26670</v>
      </c>
      <c r="D2838" s="1260" t="s">
        <v>26671</v>
      </c>
      <c r="E2838" s="1260" t="s">
        <v>11284</v>
      </c>
      <c r="F2838" s="1260" t="s">
        <v>11176</v>
      </c>
      <c r="G2838" s="1260" t="s">
        <v>26672</v>
      </c>
      <c r="H2838" s="1260" t="s">
        <v>11153</v>
      </c>
      <c r="I2838" s="1260" t="s">
        <v>11177</v>
      </c>
      <c r="J2838" s="1259">
        <v>7430036</v>
      </c>
      <c r="K2838" s="1260" t="s">
        <v>11221</v>
      </c>
      <c r="L2838" s="1260" t="s">
        <v>11155</v>
      </c>
      <c r="M2838" s="1260" t="s">
        <v>2241</v>
      </c>
      <c r="N2838" s="1260" t="s">
        <v>26673</v>
      </c>
      <c r="O2838" s="1260" t="s">
        <v>26671</v>
      </c>
      <c r="P2838" s="1260" t="s">
        <v>26674</v>
      </c>
      <c r="Q2838" s="1260"/>
      <c r="R2838" s="1259">
        <v>7709917</v>
      </c>
      <c r="S2838" s="1259">
        <v>1</v>
      </c>
      <c r="T2838" s="1260"/>
      <c r="U2838" s="1260" t="s">
        <v>11182</v>
      </c>
      <c r="V2838" s="1260" t="s">
        <v>11898</v>
      </c>
      <c r="W2838" s="1259">
        <v>0</v>
      </c>
      <c r="X2838" s="1259">
        <v>1007</v>
      </c>
      <c r="Y2838" s="1259">
        <v>0</v>
      </c>
    </row>
    <row r="2839" spans="1:25">
      <c r="A2839" s="1350">
        <v>11201002292</v>
      </c>
      <c r="B2839" s="1260" t="s">
        <v>26675</v>
      </c>
      <c r="C2839" s="1260" t="s">
        <v>26676</v>
      </c>
      <c r="D2839" s="1260" t="s">
        <v>26677</v>
      </c>
      <c r="E2839" s="1260" t="s">
        <v>11175</v>
      </c>
      <c r="F2839" s="1260" t="s">
        <v>26678</v>
      </c>
      <c r="G2839" s="1260" t="s">
        <v>26679</v>
      </c>
      <c r="H2839" s="1260" t="s">
        <v>11153</v>
      </c>
      <c r="I2839" s="1260" t="s">
        <v>10976</v>
      </c>
      <c r="J2839" s="1259">
        <v>7430035</v>
      </c>
      <c r="K2839" s="1260" t="s">
        <v>11375</v>
      </c>
      <c r="L2839" s="1260" t="s">
        <v>11155</v>
      </c>
      <c r="M2839" s="1260" t="s">
        <v>2527</v>
      </c>
      <c r="N2839" s="1260" t="s">
        <v>26680</v>
      </c>
      <c r="O2839" s="1260" t="s">
        <v>26677</v>
      </c>
      <c r="P2839" s="1260" t="s">
        <v>26681</v>
      </c>
      <c r="Q2839" s="1260" t="s">
        <v>11867</v>
      </c>
      <c r="R2839" s="1260" t="s">
        <v>26682</v>
      </c>
      <c r="S2839" s="1259">
        <v>1</v>
      </c>
      <c r="T2839" s="1260" t="s">
        <v>26683</v>
      </c>
      <c r="U2839" s="1260" t="s">
        <v>11158</v>
      </c>
      <c r="V2839" s="1260" t="s">
        <v>12716</v>
      </c>
      <c r="W2839" s="1259">
        <v>42</v>
      </c>
      <c r="X2839" s="1259">
        <v>1008</v>
      </c>
      <c r="Y2839" s="1259">
        <v>0</v>
      </c>
    </row>
    <row r="2840" spans="1:25">
      <c r="A2840" s="1350">
        <v>11201002291</v>
      </c>
      <c r="B2840" s="1260" t="s">
        <v>26684</v>
      </c>
      <c r="C2840" s="1260" t="s">
        <v>26685</v>
      </c>
      <c r="D2840" s="1260" t="s">
        <v>26686</v>
      </c>
      <c r="E2840" s="1260" t="s">
        <v>26093</v>
      </c>
      <c r="F2840" s="1260" t="s">
        <v>11176</v>
      </c>
      <c r="G2840" s="1260" t="s">
        <v>26687</v>
      </c>
      <c r="H2840" s="1260" t="s">
        <v>11153</v>
      </c>
      <c r="I2840" s="1260" t="s">
        <v>11177</v>
      </c>
      <c r="J2840" s="1259">
        <v>7430034</v>
      </c>
      <c r="K2840" s="1260" t="s">
        <v>11221</v>
      </c>
      <c r="L2840" s="1260" t="s">
        <v>11155</v>
      </c>
      <c r="M2840" s="1260" t="s">
        <v>1656</v>
      </c>
      <c r="N2840" s="1260" t="s">
        <v>26688</v>
      </c>
      <c r="O2840" s="1260" t="s">
        <v>26686</v>
      </c>
      <c r="P2840" s="1260" t="s">
        <v>26689</v>
      </c>
      <c r="Q2840" s="1260" t="s">
        <v>12515</v>
      </c>
      <c r="R2840" s="1260" t="s">
        <v>26690</v>
      </c>
      <c r="S2840" s="1259">
        <v>1</v>
      </c>
      <c r="T2840" s="1260" t="s">
        <v>26691</v>
      </c>
      <c r="U2840" s="1260" t="s">
        <v>11182</v>
      </c>
      <c r="V2840" s="1260" t="s">
        <v>13895</v>
      </c>
      <c r="W2840" s="1259">
        <v>0</v>
      </c>
      <c r="X2840" s="1259">
        <v>1007</v>
      </c>
      <c r="Y2840" s="1259">
        <v>0</v>
      </c>
    </row>
    <row r="2841" spans="1:25">
      <c r="A2841" s="1350">
        <v>11201002290</v>
      </c>
      <c r="B2841" s="1260" t="s">
        <v>26692</v>
      </c>
      <c r="C2841" s="1260" t="s">
        <v>26693</v>
      </c>
      <c r="D2841" s="1260" t="s">
        <v>26694</v>
      </c>
      <c r="E2841" s="1260" t="s">
        <v>11266</v>
      </c>
      <c r="F2841" s="1260" t="s">
        <v>11709</v>
      </c>
      <c r="G2841" s="1260" t="s">
        <v>26695</v>
      </c>
      <c r="H2841" s="1260" t="s">
        <v>11153</v>
      </c>
      <c r="I2841" s="1260" t="s">
        <v>15803</v>
      </c>
      <c r="J2841" s="1259">
        <v>7430033</v>
      </c>
      <c r="K2841" s="1260" t="s">
        <v>11221</v>
      </c>
      <c r="L2841" s="1260" t="s">
        <v>11155</v>
      </c>
      <c r="M2841" s="1260" t="s">
        <v>2521</v>
      </c>
      <c r="N2841" s="1260" t="s">
        <v>26696</v>
      </c>
      <c r="O2841" s="1260" t="s">
        <v>26694</v>
      </c>
      <c r="P2841" s="1260" t="s">
        <v>26697</v>
      </c>
      <c r="Q2841" s="1260" t="s">
        <v>11953</v>
      </c>
      <c r="R2841" s="1260" t="s">
        <v>26698</v>
      </c>
      <c r="S2841" s="1259">
        <v>1</v>
      </c>
      <c r="T2841" s="1260" t="s">
        <v>26699</v>
      </c>
      <c r="U2841" s="1260" t="s">
        <v>15806</v>
      </c>
      <c r="V2841" s="1260" t="s">
        <v>25841</v>
      </c>
      <c r="W2841" s="1259">
        <v>0</v>
      </c>
      <c r="X2841" s="1259">
        <v>1007</v>
      </c>
      <c r="Y2841" s="1259">
        <v>0</v>
      </c>
    </row>
    <row r="2842" spans="1:25">
      <c r="A2842" s="1350">
        <v>11201002289</v>
      </c>
      <c r="B2842" s="1260"/>
      <c r="C2842" s="1260" t="s">
        <v>26700</v>
      </c>
      <c r="D2842" s="1260" t="s">
        <v>26701</v>
      </c>
      <c r="E2842" s="1260" t="s">
        <v>11162</v>
      </c>
      <c r="F2842" s="1260" t="s">
        <v>14353</v>
      </c>
      <c r="G2842" s="1260" t="s">
        <v>26702</v>
      </c>
      <c r="H2842" s="1260" t="s">
        <v>11153</v>
      </c>
      <c r="I2842" s="1260" t="s">
        <v>10976</v>
      </c>
      <c r="J2842" s="1259">
        <v>7430032</v>
      </c>
      <c r="K2842" s="1260" t="s">
        <v>11221</v>
      </c>
      <c r="L2842" s="1260" t="s">
        <v>11155</v>
      </c>
      <c r="M2842" s="1260" t="s">
        <v>768</v>
      </c>
      <c r="N2842" s="1260" t="s">
        <v>26703</v>
      </c>
      <c r="O2842" s="1260" t="s">
        <v>26701</v>
      </c>
      <c r="P2842" s="1260" t="s">
        <v>11192</v>
      </c>
      <c r="Q2842" s="1260" t="s">
        <v>10976</v>
      </c>
      <c r="R2842" s="1259">
        <v>8952220</v>
      </c>
      <c r="S2842" s="1259">
        <v>1</v>
      </c>
      <c r="T2842" s="1260"/>
      <c r="U2842" s="1260" t="s">
        <v>11158</v>
      </c>
      <c r="V2842" s="1260" t="s">
        <v>11565</v>
      </c>
      <c r="W2842" s="1259">
        <v>0</v>
      </c>
      <c r="X2842" s="1259">
        <v>1007</v>
      </c>
      <c r="Y2842" s="1259">
        <v>0</v>
      </c>
    </row>
    <row r="2843" spans="1:25">
      <c r="A2843" s="1350">
        <v>11201002288</v>
      </c>
      <c r="B2843" s="1260"/>
      <c r="C2843" s="1260" t="s">
        <v>26700</v>
      </c>
      <c r="D2843" s="1260" t="s">
        <v>26704</v>
      </c>
      <c r="E2843" s="1260" t="s">
        <v>11560</v>
      </c>
      <c r="F2843" s="1260" t="s">
        <v>11176</v>
      </c>
      <c r="G2843" s="1260" t="s">
        <v>26705</v>
      </c>
      <c r="H2843" s="1260" t="s">
        <v>11153</v>
      </c>
      <c r="I2843" s="1260" t="s">
        <v>11177</v>
      </c>
      <c r="J2843" s="1259">
        <v>7430031</v>
      </c>
      <c r="K2843" s="1260" t="s">
        <v>11221</v>
      </c>
      <c r="L2843" s="1260" t="s">
        <v>11155</v>
      </c>
      <c r="M2843" s="1260" t="s">
        <v>2549</v>
      </c>
      <c r="N2843" s="1260" t="s">
        <v>26706</v>
      </c>
      <c r="O2843" s="1260" t="s">
        <v>26704</v>
      </c>
      <c r="P2843" s="1260" t="s">
        <v>26707</v>
      </c>
      <c r="Q2843" s="1260"/>
      <c r="R2843" s="1260" t="s">
        <v>26708</v>
      </c>
      <c r="S2843" s="1259">
        <v>1</v>
      </c>
      <c r="T2843" s="1260"/>
      <c r="U2843" s="1260" t="s">
        <v>11198</v>
      </c>
      <c r="V2843" s="1260" t="s">
        <v>11653</v>
      </c>
      <c r="W2843" s="1259">
        <v>0</v>
      </c>
      <c r="X2843" s="1259">
        <v>1007</v>
      </c>
      <c r="Y2843" s="1259">
        <v>0</v>
      </c>
    </row>
    <row r="2844" spans="1:25">
      <c r="A2844" s="1350">
        <v>11201002287</v>
      </c>
      <c r="B2844" s="1260"/>
      <c r="C2844" s="1260" t="s">
        <v>26709</v>
      </c>
      <c r="D2844" s="1260" t="s">
        <v>26710</v>
      </c>
      <c r="E2844" s="1260" t="s">
        <v>11311</v>
      </c>
      <c r="F2844" s="1260" t="s">
        <v>26711</v>
      </c>
      <c r="G2844" s="1260" t="s">
        <v>26712</v>
      </c>
      <c r="H2844" s="1260" t="s">
        <v>11153</v>
      </c>
      <c r="I2844" s="1260" t="s">
        <v>10976</v>
      </c>
      <c r="J2844" s="1259">
        <v>7430030</v>
      </c>
      <c r="K2844" s="1260" t="s">
        <v>11375</v>
      </c>
      <c r="L2844" s="1260" t="s">
        <v>11155</v>
      </c>
      <c r="M2844" s="1260" t="s">
        <v>1948</v>
      </c>
      <c r="N2844" s="1260" t="s">
        <v>26713</v>
      </c>
      <c r="O2844" s="1260" t="s">
        <v>26710</v>
      </c>
      <c r="P2844" s="1260" t="s">
        <v>11192</v>
      </c>
      <c r="Q2844" s="1260" t="s">
        <v>11985</v>
      </c>
      <c r="R2844" s="1260" t="s">
        <v>12764</v>
      </c>
      <c r="S2844" s="1259">
        <v>1</v>
      </c>
      <c r="T2844" s="1260"/>
      <c r="U2844" s="1260" t="s">
        <v>11396</v>
      </c>
      <c r="V2844" s="1260" t="s">
        <v>11653</v>
      </c>
      <c r="W2844" s="1259">
        <v>0</v>
      </c>
      <c r="X2844" s="1259">
        <v>1008</v>
      </c>
      <c r="Y2844" s="1259">
        <v>0</v>
      </c>
    </row>
    <row r="2845" spans="1:25">
      <c r="A2845" s="1350">
        <v>11201002286</v>
      </c>
      <c r="B2845" s="1260" t="s">
        <v>26714</v>
      </c>
      <c r="C2845" s="1260" t="s">
        <v>26715</v>
      </c>
      <c r="D2845" s="1260" t="s">
        <v>26716</v>
      </c>
      <c r="E2845" s="1260" t="s">
        <v>11747</v>
      </c>
      <c r="F2845" s="1260" t="s">
        <v>13025</v>
      </c>
      <c r="G2845" s="1260" t="s">
        <v>26717</v>
      </c>
      <c r="H2845" s="1260" t="s">
        <v>11153</v>
      </c>
      <c r="I2845" s="1260" t="s">
        <v>11364</v>
      </c>
      <c r="J2845" s="1259">
        <v>7430029</v>
      </c>
      <c r="K2845" s="1260" t="s">
        <v>11221</v>
      </c>
      <c r="L2845" s="1260" t="s">
        <v>11155</v>
      </c>
      <c r="M2845" s="1260" t="s">
        <v>2389</v>
      </c>
      <c r="N2845" s="1260" t="s">
        <v>26718</v>
      </c>
      <c r="O2845" s="1260" t="s">
        <v>26716</v>
      </c>
      <c r="P2845" s="1260" t="s">
        <v>26719</v>
      </c>
      <c r="Q2845" s="1260" t="s">
        <v>26720</v>
      </c>
      <c r="R2845" s="1260" t="s">
        <v>26719</v>
      </c>
      <c r="S2845" s="1259">
        <v>1</v>
      </c>
      <c r="T2845" s="1260" t="s">
        <v>26721</v>
      </c>
      <c r="U2845" s="1260" t="s">
        <v>11256</v>
      </c>
      <c r="V2845" s="1260" t="s">
        <v>26722</v>
      </c>
      <c r="W2845" s="1259">
        <v>0</v>
      </c>
      <c r="X2845" s="1259">
        <v>1007</v>
      </c>
      <c r="Y2845" s="1259">
        <v>0</v>
      </c>
    </row>
    <row r="2846" spans="1:25">
      <c r="A2846" s="1350">
        <v>11201002285</v>
      </c>
      <c r="B2846" s="1260"/>
      <c r="C2846" s="1260" t="s">
        <v>26723</v>
      </c>
      <c r="D2846" s="1260" t="s">
        <v>26724</v>
      </c>
      <c r="E2846" s="1260" t="s">
        <v>11251</v>
      </c>
      <c r="F2846" s="1260" t="s">
        <v>15517</v>
      </c>
      <c r="G2846" s="1260" t="s">
        <v>26725</v>
      </c>
      <c r="H2846" s="1260" t="s">
        <v>11153</v>
      </c>
      <c r="I2846" s="1260" t="s">
        <v>11164</v>
      </c>
      <c r="J2846" s="1259">
        <v>7430028</v>
      </c>
      <c r="K2846" s="1260" t="s">
        <v>11221</v>
      </c>
      <c r="L2846" s="1260" t="s">
        <v>11155</v>
      </c>
      <c r="M2846" s="1260" t="s">
        <v>2472</v>
      </c>
      <c r="N2846" s="1260" t="s">
        <v>26726</v>
      </c>
      <c r="O2846" s="1260" t="s">
        <v>26724</v>
      </c>
      <c r="P2846" s="1260" t="s">
        <v>11192</v>
      </c>
      <c r="Q2846" s="1260" t="s">
        <v>11596</v>
      </c>
      <c r="R2846" s="1259">
        <v>8337955</v>
      </c>
      <c r="S2846" s="1259">
        <v>1</v>
      </c>
      <c r="T2846" s="1260"/>
      <c r="U2846" s="1260" t="s">
        <v>11405</v>
      </c>
      <c r="V2846" s="1260" t="s">
        <v>14700</v>
      </c>
      <c r="W2846" s="1259">
        <v>0</v>
      </c>
      <c r="X2846" s="1259">
        <v>1007</v>
      </c>
      <c r="Y2846" s="1259">
        <v>0</v>
      </c>
    </row>
    <row r="2847" spans="1:25">
      <c r="A2847" s="1350">
        <v>11201002284</v>
      </c>
      <c r="B2847" s="1260"/>
      <c r="C2847" s="1260" t="s">
        <v>26723</v>
      </c>
      <c r="D2847" s="1260" t="s">
        <v>26727</v>
      </c>
      <c r="E2847" s="1260" t="s">
        <v>11353</v>
      </c>
      <c r="F2847" s="1260" t="s">
        <v>11176</v>
      </c>
      <c r="G2847" s="1260" t="s">
        <v>26728</v>
      </c>
      <c r="H2847" s="1260" t="s">
        <v>11153</v>
      </c>
      <c r="I2847" s="1260" t="s">
        <v>11177</v>
      </c>
      <c r="J2847" s="1259">
        <v>7430027</v>
      </c>
      <c r="K2847" s="1260" t="s">
        <v>11221</v>
      </c>
      <c r="L2847" s="1260" t="s">
        <v>11155</v>
      </c>
      <c r="M2847" s="1260" t="s">
        <v>262</v>
      </c>
      <c r="N2847" s="1260"/>
      <c r="O2847" s="1260" t="s">
        <v>26727</v>
      </c>
      <c r="P2847" s="1260"/>
      <c r="Q2847" s="1260"/>
      <c r="R2847" s="1260"/>
      <c r="S2847" s="1259">
        <v>1</v>
      </c>
      <c r="T2847" s="1260"/>
      <c r="U2847" s="1260"/>
      <c r="V2847" s="1260"/>
      <c r="W2847" s="1259">
        <v>0</v>
      </c>
      <c r="X2847" s="1259">
        <v>1007</v>
      </c>
      <c r="Y2847" s="1259">
        <v>0</v>
      </c>
    </row>
    <row r="2848" spans="1:25">
      <c r="A2848" s="1350">
        <v>11201002283</v>
      </c>
      <c r="B2848" s="1260" t="s">
        <v>26729</v>
      </c>
      <c r="C2848" s="1260" t="s">
        <v>26723</v>
      </c>
      <c r="D2848" s="1260" t="s">
        <v>26730</v>
      </c>
      <c r="E2848" s="1260" t="s">
        <v>11266</v>
      </c>
      <c r="F2848" s="1260" t="s">
        <v>17782</v>
      </c>
      <c r="G2848" s="1260" t="s">
        <v>26731</v>
      </c>
      <c r="H2848" s="1260" t="s">
        <v>11153</v>
      </c>
      <c r="I2848" s="1260" t="s">
        <v>11243</v>
      </c>
      <c r="J2848" s="1259">
        <v>7430026</v>
      </c>
      <c r="K2848" s="1260" t="s">
        <v>11221</v>
      </c>
      <c r="L2848" s="1260" t="s">
        <v>11155</v>
      </c>
      <c r="M2848" s="1260" t="s">
        <v>262</v>
      </c>
      <c r="N2848" s="1260"/>
      <c r="O2848" s="1260" t="s">
        <v>26730</v>
      </c>
      <c r="P2848" s="1260"/>
      <c r="Q2848" s="1260" t="s">
        <v>26732</v>
      </c>
      <c r="R2848" s="1260" t="s">
        <v>26733</v>
      </c>
      <c r="S2848" s="1259">
        <v>1</v>
      </c>
      <c r="T2848" s="1260" t="s">
        <v>26734</v>
      </c>
      <c r="U2848" s="1260"/>
      <c r="V2848" s="1260"/>
      <c r="W2848" s="1259">
        <v>0</v>
      </c>
      <c r="X2848" s="1259">
        <v>1007</v>
      </c>
      <c r="Y2848" s="1259">
        <v>0</v>
      </c>
    </row>
    <row r="2849" spans="1:25">
      <c r="A2849" s="1350">
        <v>11201002282</v>
      </c>
      <c r="B2849" s="1260"/>
      <c r="C2849" s="1260" t="s">
        <v>26735</v>
      </c>
      <c r="D2849" s="1260" t="s">
        <v>26736</v>
      </c>
      <c r="E2849" s="1260" t="s">
        <v>11353</v>
      </c>
      <c r="F2849" s="1260" t="s">
        <v>11176</v>
      </c>
      <c r="G2849" s="1260" t="s">
        <v>26737</v>
      </c>
      <c r="H2849" s="1260" t="s">
        <v>11153</v>
      </c>
      <c r="I2849" s="1260" t="s">
        <v>11177</v>
      </c>
      <c r="J2849" s="1259">
        <v>7430025</v>
      </c>
      <c r="K2849" s="1260" t="s">
        <v>11221</v>
      </c>
      <c r="L2849" s="1260" t="s">
        <v>11155</v>
      </c>
      <c r="M2849" s="1260" t="s">
        <v>262</v>
      </c>
      <c r="N2849" s="1260"/>
      <c r="O2849" s="1260" t="s">
        <v>26736</v>
      </c>
      <c r="P2849" s="1260"/>
      <c r="Q2849" s="1260"/>
      <c r="R2849" s="1260"/>
      <c r="S2849" s="1259">
        <v>1</v>
      </c>
      <c r="T2849" s="1260"/>
      <c r="U2849" s="1260"/>
      <c r="V2849" s="1260"/>
      <c r="W2849" s="1259">
        <v>0</v>
      </c>
      <c r="X2849" s="1259">
        <v>1007</v>
      </c>
      <c r="Y2849" s="1259">
        <v>0</v>
      </c>
    </row>
    <row r="2850" spans="1:25">
      <c r="A2850" s="1350">
        <v>11201002281</v>
      </c>
      <c r="B2850" s="1260"/>
      <c r="C2850" s="1260" t="s">
        <v>26738</v>
      </c>
      <c r="D2850" s="1260" t="s">
        <v>26739</v>
      </c>
      <c r="E2850" s="1260" t="s">
        <v>11353</v>
      </c>
      <c r="F2850" s="1260" t="s">
        <v>26740</v>
      </c>
      <c r="G2850" s="1260" t="s">
        <v>26741</v>
      </c>
      <c r="H2850" s="1260" t="s">
        <v>11153</v>
      </c>
      <c r="I2850" s="1260" t="s">
        <v>11164</v>
      </c>
      <c r="J2850" s="1259">
        <v>7430024</v>
      </c>
      <c r="K2850" s="1260" t="s">
        <v>11221</v>
      </c>
      <c r="L2850" s="1260" t="s">
        <v>11155</v>
      </c>
      <c r="M2850" s="1260" t="s">
        <v>262</v>
      </c>
      <c r="N2850" s="1260"/>
      <c r="O2850" s="1260" t="s">
        <v>26739</v>
      </c>
      <c r="P2850" s="1260"/>
      <c r="Q2850" s="1260" t="s">
        <v>11596</v>
      </c>
      <c r="R2850" s="1259">
        <v>8337955</v>
      </c>
      <c r="S2850" s="1259">
        <v>1</v>
      </c>
      <c r="T2850" s="1260"/>
      <c r="U2850" s="1260"/>
      <c r="V2850" s="1260"/>
      <c r="W2850" s="1259">
        <v>0</v>
      </c>
      <c r="X2850" s="1259">
        <v>1007</v>
      </c>
      <c r="Y2850" s="1259">
        <v>0</v>
      </c>
    </row>
    <row r="2851" spans="1:25">
      <c r="A2851" s="1350">
        <v>11201002280</v>
      </c>
      <c r="B2851" s="1260"/>
      <c r="C2851" s="1260" t="s">
        <v>26742</v>
      </c>
      <c r="D2851" s="1260" t="s">
        <v>26743</v>
      </c>
      <c r="E2851" s="1260" t="s">
        <v>11251</v>
      </c>
      <c r="F2851" s="1260" t="s">
        <v>26744</v>
      </c>
      <c r="G2851" s="1260" t="s">
        <v>26745</v>
      </c>
      <c r="H2851" s="1260" t="s">
        <v>11153</v>
      </c>
      <c r="I2851" s="1260" t="s">
        <v>11164</v>
      </c>
      <c r="J2851" s="1259">
        <v>7430023</v>
      </c>
      <c r="K2851" s="1260" t="s">
        <v>11221</v>
      </c>
      <c r="L2851" s="1260" t="s">
        <v>11155</v>
      </c>
      <c r="M2851" s="1260" t="s">
        <v>1658</v>
      </c>
      <c r="N2851" s="1260" t="s">
        <v>26746</v>
      </c>
      <c r="O2851" s="1260" t="s">
        <v>26743</v>
      </c>
      <c r="P2851" s="1260" t="s">
        <v>11192</v>
      </c>
      <c r="Q2851" s="1260" t="s">
        <v>26747</v>
      </c>
      <c r="R2851" s="1260" t="s">
        <v>16605</v>
      </c>
      <c r="S2851" s="1259">
        <v>1</v>
      </c>
      <c r="T2851" s="1260"/>
      <c r="U2851" s="1260" t="s">
        <v>11209</v>
      </c>
      <c r="V2851" s="1260" t="s">
        <v>12112</v>
      </c>
      <c r="W2851" s="1259">
        <v>0</v>
      </c>
      <c r="X2851" s="1259">
        <v>1007</v>
      </c>
      <c r="Y2851" s="1259">
        <v>0</v>
      </c>
    </row>
    <row r="2852" spans="1:25">
      <c r="A2852" s="1350">
        <v>11201002279</v>
      </c>
      <c r="B2852" s="1260" t="s">
        <v>26748</v>
      </c>
      <c r="C2852" s="1260" t="s">
        <v>26749</v>
      </c>
      <c r="D2852" s="1260" t="s">
        <v>16723</v>
      </c>
      <c r="E2852" s="1260" t="s">
        <v>11175</v>
      </c>
      <c r="F2852" s="1260" t="s">
        <v>14353</v>
      </c>
      <c r="G2852" s="1260" t="s">
        <v>26750</v>
      </c>
      <c r="H2852" s="1260" t="s">
        <v>11153</v>
      </c>
      <c r="I2852" s="1260" t="s">
        <v>10976</v>
      </c>
      <c r="J2852" s="1259">
        <v>7430022</v>
      </c>
      <c r="K2852" s="1260" t="s">
        <v>11221</v>
      </c>
      <c r="L2852" s="1260" t="s">
        <v>11155</v>
      </c>
      <c r="M2852" s="1260" t="s">
        <v>766</v>
      </c>
      <c r="N2852" s="1260" t="s">
        <v>15874</v>
      </c>
      <c r="O2852" s="1260" t="s">
        <v>16723</v>
      </c>
      <c r="P2852" s="1260" t="s">
        <v>26751</v>
      </c>
      <c r="Q2852" s="1260" t="s">
        <v>11471</v>
      </c>
      <c r="R2852" s="1260" t="s">
        <v>16725</v>
      </c>
      <c r="S2852" s="1259">
        <v>1</v>
      </c>
      <c r="T2852" s="1260" t="s">
        <v>26752</v>
      </c>
      <c r="U2852" s="1260" t="s">
        <v>11231</v>
      </c>
      <c r="V2852" s="1260" t="s">
        <v>12833</v>
      </c>
      <c r="W2852" s="1259">
        <v>0</v>
      </c>
      <c r="X2852" s="1259">
        <v>1007</v>
      </c>
      <c r="Y2852" s="1259">
        <v>0</v>
      </c>
    </row>
    <row r="2853" spans="1:25">
      <c r="A2853" s="1350">
        <v>11201002278</v>
      </c>
      <c r="B2853" s="1260"/>
      <c r="C2853" s="1260" t="s">
        <v>26753</v>
      </c>
      <c r="D2853" s="1260" t="s">
        <v>26754</v>
      </c>
      <c r="E2853" s="1260" t="s">
        <v>11190</v>
      </c>
      <c r="F2853" s="1260" t="s">
        <v>26755</v>
      </c>
      <c r="G2853" s="1260" t="s">
        <v>26756</v>
      </c>
      <c r="H2853" s="1260" t="s">
        <v>11153</v>
      </c>
      <c r="I2853" s="1260" t="s">
        <v>10976</v>
      </c>
      <c r="J2853" s="1259">
        <v>7430021</v>
      </c>
      <c r="K2853" s="1260" t="s">
        <v>11221</v>
      </c>
      <c r="L2853" s="1260" t="s">
        <v>11155</v>
      </c>
      <c r="M2853" s="1260" t="s">
        <v>2533</v>
      </c>
      <c r="N2853" s="1260" t="s">
        <v>26757</v>
      </c>
      <c r="O2853" s="1260" t="s">
        <v>26754</v>
      </c>
      <c r="P2853" s="1260" t="s">
        <v>16653</v>
      </c>
      <c r="Q2853" s="1260" t="s">
        <v>11206</v>
      </c>
      <c r="R2853" s="1260" t="s">
        <v>16653</v>
      </c>
      <c r="S2853" s="1259">
        <v>1</v>
      </c>
      <c r="T2853" s="1260"/>
      <c r="U2853" s="1260" t="s">
        <v>11158</v>
      </c>
      <c r="V2853" s="1260" t="s">
        <v>11762</v>
      </c>
      <c r="W2853" s="1259">
        <v>0</v>
      </c>
      <c r="X2853" s="1259">
        <v>1007</v>
      </c>
      <c r="Y2853" s="1259">
        <v>0</v>
      </c>
    </row>
    <row r="2854" spans="1:25">
      <c r="A2854" s="1350">
        <v>11201002277</v>
      </c>
      <c r="B2854" s="1260" t="s">
        <v>26758</v>
      </c>
      <c r="C2854" s="1260" t="s">
        <v>26759</v>
      </c>
      <c r="D2854" s="1260" t="s">
        <v>26760</v>
      </c>
      <c r="E2854" s="1260" t="s">
        <v>11190</v>
      </c>
      <c r="F2854" s="1260" t="s">
        <v>14353</v>
      </c>
      <c r="G2854" s="1260" t="s">
        <v>26761</v>
      </c>
      <c r="H2854" s="1260" t="s">
        <v>11153</v>
      </c>
      <c r="I2854" s="1260" t="s">
        <v>10976</v>
      </c>
      <c r="J2854" s="1259">
        <v>7430020</v>
      </c>
      <c r="K2854" s="1260" t="s">
        <v>11221</v>
      </c>
      <c r="L2854" s="1260" t="s">
        <v>11155</v>
      </c>
      <c r="M2854" s="1260" t="s">
        <v>1950</v>
      </c>
      <c r="N2854" s="1260" t="s">
        <v>26762</v>
      </c>
      <c r="O2854" s="1260" t="s">
        <v>26760</v>
      </c>
      <c r="P2854" s="1260" t="s">
        <v>26763</v>
      </c>
      <c r="Q2854" s="1260" t="s">
        <v>11223</v>
      </c>
      <c r="R2854" s="1260" t="s">
        <v>26763</v>
      </c>
      <c r="S2854" s="1259">
        <v>1</v>
      </c>
      <c r="T2854" s="1260" t="s">
        <v>26764</v>
      </c>
      <c r="U2854" s="1260" t="s">
        <v>11396</v>
      </c>
      <c r="V2854" s="1260" t="s">
        <v>12816</v>
      </c>
      <c r="W2854" s="1259">
        <v>0</v>
      </c>
      <c r="X2854" s="1259">
        <v>1007</v>
      </c>
      <c r="Y2854" s="1259">
        <v>0</v>
      </c>
    </row>
    <row r="2855" spans="1:25">
      <c r="A2855" s="1350">
        <v>11201002276</v>
      </c>
      <c r="B2855" s="1260" t="s">
        <v>26765</v>
      </c>
      <c r="C2855" s="1260" t="s">
        <v>26766</v>
      </c>
      <c r="D2855" s="1260" t="s">
        <v>26767</v>
      </c>
      <c r="E2855" s="1260" t="s">
        <v>11560</v>
      </c>
      <c r="F2855" s="1260" t="s">
        <v>11176</v>
      </c>
      <c r="G2855" s="1260" t="s">
        <v>26768</v>
      </c>
      <c r="H2855" s="1260" t="s">
        <v>11153</v>
      </c>
      <c r="I2855" s="1260" t="s">
        <v>11177</v>
      </c>
      <c r="J2855" s="1259">
        <v>7430019</v>
      </c>
      <c r="K2855" s="1260" t="s">
        <v>11221</v>
      </c>
      <c r="L2855" s="1260" t="s">
        <v>11155</v>
      </c>
      <c r="M2855" s="1260" t="s">
        <v>2551</v>
      </c>
      <c r="N2855" s="1260" t="s">
        <v>26769</v>
      </c>
      <c r="O2855" s="1260" t="s">
        <v>26767</v>
      </c>
      <c r="P2855" s="1260" t="s">
        <v>26770</v>
      </c>
      <c r="Q2855" s="1260" t="s">
        <v>11769</v>
      </c>
      <c r="R2855" s="1260" t="s">
        <v>26771</v>
      </c>
      <c r="S2855" s="1259">
        <v>1</v>
      </c>
      <c r="T2855" s="1260" t="s">
        <v>26772</v>
      </c>
      <c r="U2855" s="1260" t="s">
        <v>11751</v>
      </c>
      <c r="V2855" s="1260" t="s">
        <v>26773</v>
      </c>
      <c r="W2855" s="1259">
        <v>0</v>
      </c>
      <c r="X2855" s="1259">
        <v>1007</v>
      </c>
      <c r="Y2855" s="1259">
        <v>0</v>
      </c>
    </row>
    <row r="2856" spans="1:25">
      <c r="A2856" s="1350">
        <v>11201002275</v>
      </c>
      <c r="B2856" s="1260" t="s">
        <v>26774</v>
      </c>
      <c r="C2856" s="1260" t="s">
        <v>26775</v>
      </c>
      <c r="D2856" s="1260" t="s">
        <v>26776</v>
      </c>
      <c r="E2856" s="1260" t="s">
        <v>11175</v>
      </c>
      <c r="F2856" s="1260" t="s">
        <v>26777</v>
      </c>
      <c r="G2856" s="1260" t="s">
        <v>26778</v>
      </c>
      <c r="H2856" s="1260" t="s">
        <v>11153</v>
      </c>
      <c r="I2856" s="1260" t="s">
        <v>10976</v>
      </c>
      <c r="J2856" s="1259">
        <v>7430018</v>
      </c>
      <c r="K2856" s="1260" t="s">
        <v>11375</v>
      </c>
      <c r="L2856" s="1260" t="s">
        <v>11155</v>
      </c>
      <c r="M2856" s="1260" t="s">
        <v>1944</v>
      </c>
      <c r="N2856" s="1260" t="s">
        <v>26779</v>
      </c>
      <c r="O2856" s="1260" t="s">
        <v>26776</v>
      </c>
      <c r="P2856" s="1260" t="s">
        <v>26780</v>
      </c>
      <c r="Q2856" s="1260" t="s">
        <v>11877</v>
      </c>
      <c r="R2856" s="1260" t="s">
        <v>26781</v>
      </c>
      <c r="S2856" s="1259">
        <v>1</v>
      </c>
      <c r="T2856" s="1260" t="s">
        <v>26782</v>
      </c>
      <c r="U2856" s="1260" t="s">
        <v>11396</v>
      </c>
      <c r="V2856" s="1260" t="s">
        <v>11737</v>
      </c>
      <c r="W2856" s="1259">
        <v>0</v>
      </c>
      <c r="X2856" s="1259">
        <v>1008</v>
      </c>
      <c r="Y2856" s="1259">
        <v>0</v>
      </c>
    </row>
    <row r="2857" spans="1:25">
      <c r="A2857" s="1350">
        <v>11201002274</v>
      </c>
      <c r="B2857" s="1260"/>
      <c r="C2857" s="1260" t="s">
        <v>26783</v>
      </c>
      <c r="D2857" s="1260" t="s">
        <v>26784</v>
      </c>
      <c r="E2857" s="1260" t="s">
        <v>11175</v>
      </c>
      <c r="F2857" s="1260" t="s">
        <v>26598</v>
      </c>
      <c r="G2857" s="1260" t="s">
        <v>26785</v>
      </c>
      <c r="H2857" s="1260" t="s">
        <v>11153</v>
      </c>
      <c r="I2857" s="1260" t="s">
        <v>10976</v>
      </c>
      <c r="J2857" s="1259">
        <v>7430017</v>
      </c>
      <c r="K2857" s="1260" t="s">
        <v>11221</v>
      </c>
      <c r="L2857" s="1260" t="s">
        <v>11155</v>
      </c>
      <c r="M2857" s="1260" t="s">
        <v>1946</v>
      </c>
      <c r="N2857" s="1260" t="s">
        <v>26786</v>
      </c>
      <c r="O2857" s="1260" t="s">
        <v>26784</v>
      </c>
      <c r="P2857" s="1260"/>
      <c r="Q2857" s="1260" t="s">
        <v>11795</v>
      </c>
      <c r="R2857" s="1260" t="s">
        <v>26787</v>
      </c>
      <c r="S2857" s="1259">
        <v>1</v>
      </c>
      <c r="T2857" s="1260"/>
      <c r="U2857" s="1260" t="s">
        <v>11396</v>
      </c>
      <c r="V2857" s="1260" t="s">
        <v>11737</v>
      </c>
      <c r="W2857" s="1259">
        <v>0</v>
      </c>
      <c r="X2857" s="1259">
        <v>1007</v>
      </c>
      <c r="Y2857" s="1259">
        <v>0</v>
      </c>
    </row>
    <row r="2858" spans="1:25">
      <c r="A2858" s="1350">
        <v>11201002273</v>
      </c>
      <c r="B2858" s="1260"/>
      <c r="C2858" s="1260" t="s">
        <v>26788</v>
      </c>
      <c r="D2858" s="1260" t="s">
        <v>26789</v>
      </c>
      <c r="E2858" s="1260" t="s">
        <v>11560</v>
      </c>
      <c r="F2858" s="1260" t="s">
        <v>14353</v>
      </c>
      <c r="G2858" s="1260" t="s">
        <v>26790</v>
      </c>
      <c r="H2858" s="1260" t="s">
        <v>11153</v>
      </c>
      <c r="I2858" s="1260" t="s">
        <v>10976</v>
      </c>
      <c r="J2858" s="1259">
        <v>7430016</v>
      </c>
      <c r="K2858" s="1260" t="s">
        <v>11221</v>
      </c>
      <c r="L2858" s="1260" t="s">
        <v>11155</v>
      </c>
      <c r="M2858" s="1260" t="s">
        <v>1986</v>
      </c>
      <c r="N2858" s="1260" t="s">
        <v>26791</v>
      </c>
      <c r="O2858" s="1260" t="s">
        <v>26789</v>
      </c>
      <c r="P2858" s="1260"/>
      <c r="Q2858" s="1260" t="s">
        <v>11985</v>
      </c>
      <c r="R2858" s="1260" t="s">
        <v>26792</v>
      </c>
      <c r="S2858" s="1259">
        <v>1</v>
      </c>
      <c r="T2858" s="1260"/>
      <c r="U2858" s="1260"/>
      <c r="V2858" s="1260"/>
      <c r="W2858" s="1259">
        <v>0</v>
      </c>
      <c r="X2858" s="1259">
        <v>1007</v>
      </c>
      <c r="Y2858" s="1259">
        <v>0</v>
      </c>
    </row>
    <row r="2859" spans="1:25">
      <c r="A2859" s="1350">
        <v>11201002272</v>
      </c>
      <c r="B2859" s="1260"/>
      <c r="C2859" s="1260" t="s">
        <v>26793</v>
      </c>
      <c r="D2859" s="1260" t="s">
        <v>26794</v>
      </c>
      <c r="E2859" s="1260" t="s">
        <v>13327</v>
      </c>
      <c r="F2859" s="1260" t="s">
        <v>11176</v>
      </c>
      <c r="G2859" s="1260" t="s">
        <v>26795</v>
      </c>
      <c r="H2859" s="1260" t="s">
        <v>11153</v>
      </c>
      <c r="I2859" s="1260" t="s">
        <v>11177</v>
      </c>
      <c r="J2859" s="1259">
        <v>7430015</v>
      </c>
      <c r="K2859" s="1260" t="s">
        <v>11221</v>
      </c>
      <c r="L2859" s="1260" t="s">
        <v>11155</v>
      </c>
      <c r="M2859" s="1260" t="s">
        <v>262</v>
      </c>
      <c r="N2859" s="1260"/>
      <c r="O2859" s="1260" t="s">
        <v>26794</v>
      </c>
      <c r="P2859" s="1260"/>
      <c r="Q2859" s="1260"/>
      <c r="R2859" s="1260"/>
      <c r="S2859" s="1259">
        <v>1</v>
      </c>
      <c r="T2859" s="1260"/>
      <c r="U2859" s="1260"/>
      <c r="V2859" s="1260"/>
      <c r="W2859" s="1259">
        <v>0</v>
      </c>
      <c r="X2859" s="1259">
        <v>1007</v>
      </c>
      <c r="Y2859" s="1259">
        <v>0</v>
      </c>
    </row>
    <row r="2860" spans="1:25">
      <c r="A2860" s="1350">
        <v>11201002271</v>
      </c>
      <c r="B2860" s="1260" t="s">
        <v>26796</v>
      </c>
      <c r="C2860" s="1260" t="s">
        <v>26797</v>
      </c>
      <c r="D2860" s="1260" t="s">
        <v>26798</v>
      </c>
      <c r="E2860" s="1260" t="s">
        <v>11251</v>
      </c>
      <c r="F2860" s="1260" t="s">
        <v>11362</v>
      </c>
      <c r="G2860" s="1260" t="s">
        <v>26799</v>
      </c>
      <c r="H2860" s="1260" t="s">
        <v>11153</v>
      </c>
      <c r="I2860" s="1260" t="s">
        <v>11364</v>
      </c>
      <c r="J2860" s="1259">
        <v>7430014</v>
      </c>
      <c r="K2860" s="1260" t="s">
        <v>11221</v>
      </c>
      <c r="L2860" s="1260" t="s">
        <v>11155</v>
      </c>
      <c r="M2860" s="1260" t="s">
        <v>2038</v>
      </c>
      <c r="N2860" s="1260" t="s">
        <v>26800</v>
      </c>
      <c r="O2860" s="1260" t="s">
        <v>26798</v>
      </c>
      <c r="P2860" s="1260" t="s">
        <v>26801</v>
      </c>
      <c r="Q2860" s="1260" t="s">
        <v>12838</v>
      </c>
      <c r="R2860" s="1260" t="s">
        <v>26801</v>
      </c>
      <c r="S2860" s="1259">
        <v>1</v>
      </c>
      <c r="T2860" s="1260" t="s">
        <v>26802</v>
      </c>
      <c r="U2860" s="1260" t="s">
        <v>11369</v>
      </c>
      <c r="V2860" s="1260" t="s">
        <v>18668</v>
      </c>
      <c r="W2860" s="1259">
        <v>0</v>
      </c>
      <c r="X2860" s="1259">
        <v>1007</v>
      </c>
      <c r="Y2860" s="1259">
        <v>0</v>
      </c>
    </row>
    <row r="2861" spans="1:25">
      <c r="A2861" s="1350">
        <v>11201002270</v>
      </c>
      <c r="B2861" s="1260" t="s">
        <v>26803</v>
      </c>
      <c r="C2861" s="1260" t="s">
        <v>26793</v>
      </c>
      <c r="D2861" s="1260" t="s">
        <v>26804</v>
      </c>
      <c r="E2861" s="1260" t="s">
        <v>11190</v>
      </c>
      <c r="F2861" s="1260" t="s">
        <v>26582</v>
      </c>
      <c r="G2861" s="1260" t="s">
        <v>26805</v>
      </c>
      <c r="H2861" s="1260" t="s">
        <v>11153</v>
      </c>
      <c r="I2861" s="1260" t="s">
        <v>10976</v>
      </c>
      <c r="J2861" s="1259">
        <v>7430013</v>
      </c>
      <c r="K2861" s="1260" t="s">
        <v>11221</v>
      </c>
      <c r="L2861" s="1260" t="s">
        <v>11155</v>
      </c>
      <c r="M2861" s="1260" t="s">
        <v>1950</v>
      </c>
      <c r="N2861" s="1260" t="s">
        <v>21222</v>
      </c>
      <c r="O2861" s="1260" t="s">
        <v>26804</v>
      </c>
      <c r="P2861" s="1260" t="s">
        <v>26806</v>
      </c>
      <c r="Q2861" s="1260" t="s">
        <v>11830</v>
      </c>
      <c r="R2861" s="1260" t="s">
        <v>26806</v>
      </c>
      <c r="S2861" s="1259">
        <v>1</v>
      </c>
      <c r="T2861" s="1260" t="s">
        <v>26807</v>
      </c>
      <c r="U2861" s="1260" t="s">
        <v>11158</v>
      </c>
      <c r="V2861" s="1260" t="s">
        <v>13789</v>
      </c>
      <c r="W2861" s="1259">
        <v>0</v>
      </c>
      <c r="X2861" s="1259">
        <v>1007</v>
      </c>
      <c r="Y2861" s="1259">
        <v>0</v>
      </c>
    </row>
    <row r="2862" spans="1:25">
      <c r="A2862" s="1350">
        <v>11201002269</v>
      </c>
      <c r="B2862" s="1260"/>
      <c r="C2862" s="1260" t="s">
        <v>26808</v>
      </c>
      <c r="D2862" s="1260" t="s">
        <v>26809</v>
      </c>
      <c r="E2862" s="1260" t="s">
        <v>11251</v>
      </c>
      <c r="F2862" s="1260" t="s">
        <v>26810</v>
      </c>
      <c r="G2862" s="1260" t="s">
        <v>26811</v>
      </c>
      <c r="H2862" s="1260" t="s">
        <v>11153</v>
      </c>
      <c r="I2862" s="1260" t="s">
        <v>11243</v>
      </c>
      <c r="J2862" s="1259">
        <v>7430012</v>
      </c>
      <c r="K2862" s="1260" t="s">
        <v>11221</v>
      </c>
      <c r="L2862" s="1260" t="s">
        <v>11155</v>
      </c>
      <c r="M2862" s="1260" t="s">
        <v>262</v>
      </c>
      <c r="N2862" s="1260"/>
      <c r="O2862" s="1260" t="s">
        <v>26809</v>
      </c>
      <c r="P2862" s="1260"/>
      <c r="Q2862" s="1260" t="s">
        <v>17782</v>
      </c>
      <c r="R2862" s="1260"/>
      <c r="S2862" s="1259">
        <v>1</v>
      </c>
      <c r="T2862" s="1260"/>
      <c r="U2862" s="1260"/>
      <c r="V2862" s="1260"/>
      <c r="W2862" s="1259">
        <v>0</v>
      </c>
      <c r="X2862" s="1259">
        <v>1007</v>
      </c>
      <c r="Y2862" s="1259">
        <v>0</v>
      </c>
    </row>
    <row r="2863" spans="1:25">
      <c r="A2863" s="1350">
        <v>11201002268</v>
      </c>
      <c r="B2863" s="1260" t="s">
        <v>26812</v>
      </c>
      <c r="C2863" s="1260" t="s">
        <v>26813</v>
      </c>
      <c r="D2863" s="1260" t="s">
        <v>26814</v>
      </c>
      <c r="E2863" s="1260" t="s">
        <v>11203</v>
      </c>
      <c r="F2863" s="1260" t="s">
        <v>11176</v>
      </c>
      <c r="G2863" s="1260" t="s">
        <v>26815</v>
      </c>
      <c r="H2863" s="1260" t="s">
        <v>11153</v>
      </c>
      <c r="I2863" s="1260" t="s">
        <v>11177</v>
      </c>
      <c r="J2863" s="1259">
        <v>7430011</v>
      </c>
      <c r="K2863" s="1260" t="s">
        <v>11221</v>
      </c>
      <c r="L2863" s="1260" t="s">
        <v>11155</v>
      </c>
      <c r="M2863" s="1260" t="s">
        <v>1606</v>
      </c>
      <c r="N2863" s="1260" t="s">
        <v>26816</v>
      </c>
      <c r="O2863" s="1260" t="s">
        <v>26814</v>
      </c>
      <c r="P2863" s="1260" t="s">
        <v>18263</v>
      </c>
      <c r="Q2863" s="1260" t="s">
        <v>23339</v>
      </c>
      <c r="R2863" s="1260" t="s">
        <v>18263</v>
      </c>
      <c r="S2863" s="1259">
        <v>1</v>
      </c>
      <c r="T2863" s="1260" t="s">
        <v>26817</v>
      </c>
      <c r="U2863" s="1260" t="s">
        <v>11158</v>
      </c>
      <c r="V2863" s="1260" t="s">
        <v>11263</v>
      </c>
      <c r="W2863" s="1259">
        <v>0</v>
      </c>
      <c r="X2863" s="1259">
        <v>1007</v>
      </c>
      <c r="Y2863" s="1259">
        <v>0</v>
      </c>
    </row>
    <row r="2864" spans="1:25">
      <c r="A2864" s="1350">
        <v>11201002267</v>
      </c>
      <c r="B2864" s="1260"/>
      <c r="C2864" s="1260" t="s">
        <v>26818</v>
      </c>
      <c r="D2864" s="1260" t="s">
        <v>26819</v>
      </c>
      <c r="E2864" s="1260" t="s">
        <v>11353</v>
      </c>
      <c r="F2864" s="1260" t="s">
        <v>13157</v>
      </c>
      <c r="G2864" s="1260" t="s">
        <v>26820</v>
      </c>
      <c r="H2864" s="1260" t="s">
        <v>11153</v>
      </c>
      <c r="I2864" s="1260" t="s">
        <v>11243</v>
      </c>
      <c r="J2864" s="1259">
        <v>7430010</v>
      </c>
      <c r="K2864" s="1260" t="s">
        <v>11221</v>
      </c>
      <c r="L2864" s="1260" t="s">
        <v>11155</v>
      </c>
      <c r="M2864" s="1260" t="s">
        <v>262</v>
      </c>
      <c r="N2864" s="1260"/>
      <c r="O2864" s="1260" t="s">
        <v>26819</v>
      </c>
      <c r="P2864" s="1260"/>
      <c r="Q2864" s="1260" t="s">
        <v>17782</v>
      </c>
      <c r="R2864" s="1260"/>
      <c r="S2864" s="1259">
        <v>1</v>
      </c>
      <c r="T2864" s="1260"/>
      <c r="U2864" s="1260"/>
      <c r="V2864" s="1260"/>
      <c r="W2864" s="1259">
        <v>0</v>
      </c>
      <c r="X2864" s="1259">
        <v>1007</v>
      </c>
      <c r="Y2864" s="1259">
        <v>0</v>
      </c>
    </row>
    <row r="2865" spans="1:25">
      <c r="A2865" s="1350">
        <v>11201002266</v>
      </c>
      <c r="B2865" s="1260"/>
      <c r="C2865" s="1260" t="s">
        <v>26821</v>
      </c>
      <c r="D2865" s="1260" t="s">
        <v>26822</v>
      </c>
      <c r="E2865" s="1260" t="s">
        <v>11668</v>
      </c>
      <c r="F2865" s="1260" t="s">
        <v>26598</v>
      </c>
      <c r="G2865" s="1260" t="s">
        <v>26823</v>
      </c>
      <c r="H2865" s="1260" t="s">
        <v>11153</v>
      </c>
      <c r="I2865" s="1260" t="s">
        <v>10976</v>
      </c>
      <c r="J2865" s="1259">
        <v>7430009</v>
      </c>
      <c r="K2865" s="1260" t="s">
        <v>11221</v>
      </c>
      <c r="L2865" s="1260" t="s">
        <v>11155</v>
      </c>
      <c r="M2865" s="1260" t="s">
        <v>2281</v>
      </c>
      <c r="N2865" s="1260" t="s">
        <v>22124</v>
      </c>
      <c r="O2865" s="1260" t="s">
        <v>26822</v>
      </c>
      <c r="P2865" s="1260"/>
      <c r="Q2865" s="1260" t="s">
        <v>11877</v>
      </c>
      <c r="R2865" s="1260" t="s">
        <v>26824</v>
      </c>
      <c r="S2865" s="1259">
        <v>1</v>
      </c>
      <c r="T2865" s="1260"/>
      <c r="U2865" s="1260" t="s">
        <v>11231</v>
      </c>
      <c r="V2865" s="1260" t="s">
        <v>13206</v>
      </c>
      <c r="W2865" s="1259">
        <v>0</v>
      </c>
      <c r="X2865" s="1259">
        <v>1007</v>
      </c>
      <c r="Y2865" s="1259">
        <v>0</v>
      </c>
    </row>
    <row r="2866" spans="1:25">
      <c r="A2866" s="1350">
        <v>11201002265</v>
      </c>
      <c r="B2866" s="1260"/>
      <c r="C2866" s="1260" t="s">
        <v>26825</v>
      </c>
      <c r="D2866" s="1260" t="s">
        <v>26826</v>
      </c>
      <c r="E2866" s="1260" t="s">
        <v>11560</v>
      </c>
      <c r="F2866" s="1260" t="s">
        <v>14623</v>
      </c>
      <c r="G2866" s="1260" t="s">
        <v>26827</v>
      </c>
      <c r="H2866" s="1260" t="s">
        <v>11153</v>
      </c>
      <c r="I2866" s="1260" t="s">
        <v>11164</v>
      </c>
      <c r="J2866" s="1259">
        <v>7430008</v>
      </c>
      <c r="K2866" s="1260" t="s">
        <v>11221</v>
      </c>
      <c r="L2866" s="1260" t="s">
        <v>11155</v>
      </c>
      <c r="M2866" s="1260" t="s">
        <v>2559</v>
      </c>
      <c r="N2866" s="1260" t="s">
        <v>26828</v>
      </c>
      <c r="O2866" s="1260" t="s">
        <v>26826</v>
      </c>
      <c r="P2866" s="1260" t="s">
        <v>11192</v>
      </c>
      <c r="Q2866" s="1260" t="s">
        <v>11596</v>
      </c>
      <c r="R2866" s="1259">
        <v>8337955</v>
      </c>
      <c r="S2866" s="1259">
        <v>1</v>
      </c>
      <c r="T2866" s="1260"/>
      <c r="U2866" s="1260" t="s">
        <v>11921</v>
      </c>
      <c r="V2866" s="1260" t="s">
        <v>21967</v>
      </c>
      <c r="W2866" s="1259">
        <v>0</v>
      </c>
      <c r="X2866" s="1259">
        <v>1007</v>
      </c>
      <c r="Y2866" s="1259">
        <v>0</v>
      </c>
    </row>
    <row r="2867" spans="1:25">
      <c r="A2867" s="1350">
        <v>11201002264</v>
      </c>
      <c r="B2867" s="1260" t="s">
        <v>26829</v>
      </c>
      <c r="C2867" s="1260" t="s">
        <v>26830</v>
      </c>
      <c r="D2867" s="1260" t="s">
        <v>26831</v>
      </c>
      <c r="E2867" s="1260" t="s">
        <v>11702</v>
      </c>
      <c r="F2867" s="1260" t="s">
        <v>11176</v>
      </c>
      <c r="G2867" s="1260" t="s">
        <v>26832</v>
      </c>
      <c r="H2867" s="1260" t="s">
        <v>11153</v>
      </c>
      <c r="I2867" s="1260" t="s">
        <v>11177</v>
      </c>
      <c r="J2867" s="1259">
        <v>7430007</v>
      </c>
      <c r="K2867" s="1260" t="s">
        <v>11221</v>
      </c>
      <c r="L2867" s="1260" t="s">
        <v>11155</v>
      </c>
      <c r="M2867" s="1260" t="s">
        <v>1654</v>
      </c>
      <c r="N2867" s="1260" t="s">
        <v>26833</v>
      </c>
      <c r="O2867" s="1260" t="s">
        <v>26831</v>
      </c>
      <c r="P2867" s="1260" t="s">
        <v>12514</v>
      </c>
      <c r="Q2867" s="1260" t="s">
        <v>12515</v>
      </c>
      <c r="R2867" s="1260" t="s">
        <v>12514</v>
      </c>
      <c r="S2867" s="1259">
        <v>1</v>
      </c>
      <c r="T2867" s="1260" t="s">
        <v>26834</v>
      </c>
      <c r="U2867" s="1260" t="s">
        <v>11158</v>
      </c>
      <c r="V2867" s="1260" t="s">
        <v>11263</v>
      </c>
      <c r="W2867" s="1259">
        <v>0</v>
      </c>
      <c r="X2867" s="1259">
        <v>1007</v>
      </c>
      <c r="Y2867" s="1259">
        <v>0</v>
      </c>
    </row>
    <row r="2868" spans="1:25">
      <c r="A2868" s="1350">
        <v>11201002263</v>
      </c>
      <c r="B2868" s="1260" t="s">
        <v>26835</v>
      </c>
      <c r="C2868" s="1260" t="s">
        <v>26836</v>
      </c>
      <c r="D2868" s="1260" t="s">
        <v>26837</v>
      </c>
      <c r="E2868" s="1260" t="s">
        <v>11560</v>
      </c>
      <c r="F2868" s="1260" t="s">
        <v>26810</v>
      </c>
      <c r="G2868" s="1260" t="s">
        <v>26838</v>
      </c>
      <c r="H2868" s="1260" t="s">
        <v>11153</v>
      </c>
      <c r="I2868" s="1260" t="s">
        <v>11243</v>
      </c>
      <c r="J2868" s="1259">
        <v>7430006</v>
      </c>
      <c r="K2868" s="1260" t="s">
        <v>11221</v>
      </c>
      <c r="L2868" s="1260" t="s">
        <v>11155</v>
      </c>
      <c r="M2868" s="1260" t="s">
        <v>2334</v>
      </c>
      <c r="N2868" s="1260" t="s">
        <v>26839</v>
      </c>
      <c r="O2868" s="1260" t="s">
        <v>26837</v>
      </c>
      <c r="P2868" s="1260" t="s">
        <v>26840</v>
      </c>
      <c r="Q2868" s="1260" t="s">
        <v>13598</v>
      </c>
      <c r="R2868" s="1260" t="s">
        <v>26840</v>
      </c>
      <c r="S2868" s="1259">
        <v>1</v>
      </c>
      <c r="T2868" s="1260" t="s">
        <v>26841</v>
      </c>
      <c r="U2868" s="1260" t="s">
        <v>11247</v>
      </c>
      <c r="V2868" s="1260" t="s">
        <v>13303</v>
      </c>
      <c r="W2868" s="1259">
        <v>0</v>
      </c>
      <c r="X2868" s="1259">
        <v>1007</v>
      </c>
      <c r="Y2868" s="1259">
        <v>0</v>
      </c>
    </row>
    <row r="2869" spans="1:25">
      <c r="A2869" s="1350">
        <v>11201002262</v>
      </c>
      <c r="B2869" s="1260"/>
      <c r="C2869" s="1260" t="s">
        <v>26842</v>
      </c>
      <c r="D2869" s="1260" t="s">
        <v>26843</v>
      </c>
      <c r="E2869" s="1260" t="s">
        <v>11251</v>
      </c>
      <c r="F2869" s="1260" t="s">
        <v>19542</v>
      </c>
      <c r="G2869" s="1260" t="s">
        <v>26844</v>
      </c>
      <c r="H2869" s="1260" t="s">
        <v>11153</v>
      </c>
      <c r="I2869" s="1260" t="s">
        <v>11164</v>
      </c>
      <c r="J2869" s="1259">
        <v>7430005</v>
      </c>
      <c r="K2869" s="1260" t="s">
        <v>11221</v>
      </c>
      <c r="L2869" s="1260" t="s">
        <v>11155</v>
      </c>
      <c r="M2869" s="1260" t="s">
        <v>1658</v>
      </c>
      <c r="N2869" s="1260" t="s">
        <v>26746</v>
      </c>
      <c r="O2869" s="1260" t="s">
        <v>26843</v>
      </c>
      <c r="P2869" s="1260"/>
      <c r="Q2869" s="1260" t="s">
        <v>26845</v>
      </c>
      <c r="R2869" s="1260" t="s">
        <v>16605</v>
      </c>
      <c r="S2869" s="1259">
        <v>1</v>
      </c>
      <c r="T2869" s="1260"/>
      <c r="U2869" s="1260" t="s">
        <v>11209</v>
      </c>
      <c r="V2869" s="1260" t="s">
        <v>12112</v>
      </c>
      <c r="W2869" s="1259">
        <v>0</v>
      </c>
      <c r="X2869" s="1259">
        <v>1007</v>
      </c>
      <c r="Y2869" s="1259">
        <v>0</v>
      </c>
    </row>
    <row r="2870" spans="1:25">
      <c r="A2870" s="1350">
        <v>11201002261</v>
      </c>
      <c r="B2870" s="1260" t="s">
        <v>26846</v>
      </c>
      <c r="C2870" s="1260" t="s">
        <v>26847</v>
      </c>
      <c r="D2870" s="1260" t="s">
        <v>18195</v>
      </c>
      <c r="E2870" s="1260" t="s">
        <v>11203</v>
      </c>
      <c r="F2870" s="1260" t="s">
        <v>26582</v>
      </c>
      <c r="G2870" s="1260" t="s">
        <v>26848</v>
      </c>
      <c r="H2870" s="1260" t="s">
        <v>11153</v>
      </c>
      <c r="I2870" s="1260" t="s">
        <v>10976</v>
      </c>
      <c r="J2870" s="1259">
        <v>7430004</v>
      </c>
      <c r="K2870" s="1260" t="s">
        <v>11375</v>
      </c>
      <c r="L2870" s="1260" t="s">
        <v>11155</v>
      </c>
      <c r="M2870" s="1260" t="s">
        <v>1986</v>
      </c>
      <c r="N2870" s="1260" t="s">
        <v>18197</v>
      </c>
      <c r="O2870" s="1260" t="s">
        <v>18195</v>
      </c>
      <c r="P2870" s="1260" t="s">
        <v>17503</v>
      </c>
      <c r="Q2870" s="1260" t="s">
        <v>11867</v>
      </c>
      <c r="R2870" s="1260" t="s">
        <v>17503</v>
      </c>
      <c r="S2870" s="1259">
        <v>1</v>
      </c>
      <c r="T2870" s="1260" t="s">
        <v>26849</v>
      </c>
      <c r="U2870" s="1260" t="s">
        <v>11158</v>
      </c>
      <c r="V2870" s="1260" t="s">
        <v>13789</v>
      </c>
      <c r="W2870" s="1259">
        <v>0</v>
      </c>
      <c r="X2870" s="1259">
        <v>1008</v>
      </c>
      <c r="Y2870" s="1259">
        <v>0</v>
      </c>
    </row>
    <row r="2871" spans="1:25">
      <c r="A2871" s="1350">
        <v>11201002260</v>
      </c>
      <c r="B2871" s="1260" t="s">
        <v>26850</v>
      </c>
      <c r="C2871" s="1260" t="s">
        <v>26851</v>
      </c>
      <c r="D2871" s="1260" t="s">
        <v>26852</v>
      </c>
      <c r="E2871" s="1260" t="s">
        <v>11384</v>
      </c>
      <c r="F2871" s="1260" t="s">
        <v>11510</v>
      </c>
      <c r="G2871" s="1260" t="s">
        <v>26853</v>
      </c>
      <c r="H2871" s="1260" t="s">
        <v>11153</v>
      </c>
      <c r="I2871" s="1260" t="s">
        <v>17335</v>
      </c>
      <c r="J2871" s="1259">
        <v>7430003</v>
      </c>
      <c r="K2871" s="1260" t="s">
        <v>11221</v>
      </c>
      <c r="L2871" s="1260" t="s">
        <v>11155</v>
      </c>
      <c r="M2871" s="1260" t="s">
        <v>2523</v>
      </c>
      <c r="N2871" s="1260" t="s">
        <v>26854</v>
      </c>
      <c r="O2871" s="1260" t="s">
        <v>26852</v>
      </c>
      <c r="P2871" s="1260"/>
      <c r="Q2871" s="1260" t="s">
        <v>22801</v>
      </c>
      <c r="R2871" s="1260" t="s">
        <v>11279</v>
      </c>
      <c r="S2871" s="1259">
        <v>1</v>
      </c>
      <c r="T2871" s="1260"/>
      <c r="U2871" s="1260" t="s">
        <v>11610</v>
      </c>
      <c r="V2871" s="1260" t="s">
        <v>26855</v>
      </c>
      <c r="W2871" s="1259">
        <v>0</v>
      </c>
      <c r="X2871" s="1259">
        <v>1007</v>
      </c>
      <c r="Y2871" s="1259">
        <v>0</v>
      </c>
    </row>
    <row r="2872" spans="1:25">
      <c r="A2872" s="1350">
        <v>11201002259</v>
      </c>
      <c r="B2872" s="1260" t="s">
        <v>26856</v>
      </c>
      <c r="C2872" s="1260" t="s">
        <v>26857</v>
      </c>
      <c r="D2872" s="1260" t="s">
        <v>26858</v>
      </c>
      <c r="E2872" s="1260" t="s">
        <v>11560</v>
      </c>
      <c r="F2872" s="1260" t="s">
        <v>19542</v>
      </c>
      <c r="G2872" s="1260" t="s">
        <v>26859</v>
      </c>
      <c r="H2872" s="1260" t="s">
        <v>11153</v>
      </c>
      <c r="I2872" s="1260" t="s">
        <v>11164</v>
      </c>
      <c r="J2872" s="1259">
        <v>7430002</v>
      </c>
      <c r="K2872" s="1260" t="s">
        <v>11221</v>
      </c>
      <c r="L2872" s="1260" t="s">
        <v>11155</v>
      </c>
      <c r="M2872" s="1260" t="s">
        <v>2152</v>
      </c>
      <c r="N2872" s="1260" t="s">
        <v>26006</v>
      </c>
      <c r="O2872" s="1260" t="s">
        <v>26858</v>
      </c>
      <c r="P2872" s="1260" t="s">
        <v>26860</v>
      </c>
      <c r="Q2872" s="1260" t="s">
        <v>26861</v>
      </c>
      <c r="R2872" s="1260" t="s">
        <v>26862</v>
      </c>
      <c r="S2872" s="1259">
        <v>1</v>
      </c>
      <c r="T2872" s="1260" t="s">
        <v>26863</v>
      </c>
      <c r="U2872" s="1260" t="s">
        <v>11290</v>
      </c>
      <c r="V2872" s="1260" t="s">
        <v>14783</v>
      </c>
      <c r="W2872" s="1259">
        <v>0</v>
      </c>
      <c r="X2872" s="1259">
        <v>1007</v>
      </c>
      <c r="Y2872" s="1259">
        <v>0</v>
      </c>
    </row>
    <row r="2873" spans="1:25">
      <c r="A2873" s="1350">
        <v>11201002258</v>
      </c>
      <c r="B2873" s="1260"/>
      <c r="C2873" s="1260" t="s">
        <v>26864</v>
      </c>
      <c r="D2873" s="1260" t="s">
        <v>26865</v>
      </c>
      <c r="E2873" s="1260" t="s">
        <v>11353</v>
      </c>
      <c r="F2873" s="1260" t="s">
        <v>16054</v>
      </c>
      <c r="G2873" s="1260" t="s">
        <v>26866</v>
      </c>
      <c r="H2873" s="1260" t="s">
        <v>11153</v>
      </c>
      <c r="I2873" s="1260" t="s">
        <v>10976</v>
      </c>
      <c r="J2873" s="1259">
        <v>7430001</v>
      </c>
      <c r="K2873" s="1260" t="s">
        <v>11221</v>
      </c>
      <c r="L2873" s="1260" t="s">
        <v>11155</v>
      </c>
      <c r="M2873" s="1260" t="s">
        <v>262</v>
      </c>
      <c r="N2873" s="1260"/>
      <c r="O2873" s="1260" t="s">
        <v>26865</v>
      </c>
      <c r="P2873" s="1260"/>
      <c r="Q2873" s="1260"/>
      <c r="R2873" s="1260"/>
      <c r="S2873" s="1259">
        <v>1</v>
      </c>
      <c r="T2873" s="1260"/>
      <c r="U2873" s="1260"/>
      <c r="V2873" s="1260"/>
      <c r="W2873" s="1259">
        <v>0</v>
      </c>
      <c r="X2873" s="1259">
        <v>1007</v>
      </c>
      <c r="Y2873" s="1259">
        <v>0</v>
      </c>
    </row>
    <row r="2874" spans="1:25">
      <c r="A2874" s="1350">
        <v>11201002257</v>
      </c>
      <c r="B2874" s="1260"/>
      <c r="C2874" s="1260" t="s">
        <v>26867</v>
      </c>
      <c r="D2874" s="1260" t="s">
        <v>26868</v>
      </c>
      <c r="E2874" s="1260" t="s">
        <v>11353</v>
      </c>
      <c r="F2874" s="1260" t="s">
        <v>11913</v>
      </c>
      <c r="G2874" s="1260" t="s">
        <v>26869</v>
      </c>
      <c r="H2874" s="1260" t="s">
        <v>11153</v>
      </c>
      <c r="I2874" s="1260" t="s">
        <v>10976</v>
      </c>
      <c r="J2874" s="1259">
        <v>7430000</v>
      </c>
      <c r="K2874" s="1260" t="s">
        <v>11221</v>
      </c>
      <c r="L2874" s="1260" t="s">
        <v>11155</v>
      </c>
      <c r="M2874" s="1260" t="s">
        <v>262</v>
      </c>
      <c r="N2874" s="1260"/>
      <c r="O2874" s="1260" t="s">
        <v>26868</v>
      </c>
      <c r="P2874" s="1260"/>
      <c r="Q2874" s="1260"/>
      <c r="R2874" s="1260"/>
      <c r="S2874" s="1259">
        <v>1</v>
      </c>
      <c r="T2874" s="1260"/>
      <c r="U2874" s="1260"/>
      <c r="V2874" s="1260"/>
      <c r="W2874" s="1259">
        <v>0</v>
      </c>
      <c r="X2874" s="1259">
        <v>1007</v>
      </c>
      <c r="Y2874" s="1259">
        <v>0</v>
      </c>
    </row>
    <row r="2875" spans="1:25">
      <c r="A2875" s="1350">
        <v>11201002256</v>
      </c>
      <c r="B2875" s="1260"/>
      <c r="C2875" s="1260" t="s">
        <v>26864</v>
      </c>
      <c r="D2875" s="1260" t="s">
        <v>26870</v>
      </c>
      <c r="E2875" s="1260" t="s">
        <v>11419</v>
      </c>
      <c r="F2875" s="1260" t="s">
        <v>26871</v>
      </c>
      <c r="G2875" s="1260" t="s">
        <v>26872</v>
      </c>
      <c r="H2875" s="1260" t="s">
        <v>11153</v>
      </c>
      <c r="I2875" s="1260" t="s">
        <v>11164</v>
      </c>
      <c r="J2875" s="1259">
        <v>7429999</v>
      </c>
      <c r="K2875" s="1260" t="s">
        <v>11221</v>
      </c>
      <c r="L2875" s="1260" t="s">
        <v>11155</v>
      </c>
      <c r="M2875" s="1260" t="s">
        <v>2095</v>
      </c>
      <c r="N2875" s="1260" t="s">
        <v>26873</v>
      </c>
      <c r="O2875" s="1260" t="s">
        <v>26870</v>
      </c>
      <c r="P2875" s="1260"/>
      <c r="Q2875" s="1260"/>
      <c r="R2875" s="1260"/>
      <c r="S2875" s="1259">
        <v>1</v>
      </c>
      <c r="T2875" s="1260"/>
      <c r="U2875" s="1260" t="s">
        <v>11405</v>
      </c>
      <c r="V2875" s="1260" t="s">
        <v>20792</v>
      </c>
      <c r="W2875" s="1259">
        <v>0</v>
      </c>
      <c r="X2875" s="1259">
        <v>1007</v>
      </c>
      <c r="Y2875" s="1259">
        <v>0</v>
      </c>
    </row>
    <row r="2876" spans="1:25">
      <c r="A2876" s="1350">
        <v>11201002255</v>
      </c>
      <c r="B2876" s="1260"/>
      <c r="C2876" s="1260" t="s">
        <v>26874</v>
      </c>
      <c r="D2876" s="1260" t="s">
        <v>26875</v>
      </c>
      <c r="E2876" s="1260" t="s">
        <v>11353</v>
      </c>
      <c r="F2876" s="1260" t="s">
        <v>18529</v>
      </c>
      <c r="G2876" s="1260" t="s">
        <v>26876</v>
      </c>
      <c r="H2876" s="1260" t="s">
        <v>11153</v>
      </c>
      <c r="I2876" s="1260" t="s">
        <v>10976</v>
      </c>
      <c r="J2876" s="1259">
        <v>7429998</v>
      </c>
      <c r="K2876" s="1260" t="s">
        <v>11221</v>
      </c>
      <c r="L2876" s="1260" t="s">
        <v>11155</v>
      </c>
      <c r="M2876" s="1260" t="s">
        <v>262</v>
      </c>
      <c r="N2876" s="1260"/>
      <c r="O2876" s="1260" t="s">
        <v>26875</v>
      </c>
      <c r="P2876" s="1260"/>
      <c r="Q2876" s="1260"/>
      <c r="R2876" s="1260"/>
      <c r="S2876" s="1259">
        <v>1</v>
      </c>
      <c r="T2876" s="1260"/>
      <c r="U2876" s="1260"/>
      <c r="V2876" s="1260"/>
      <c r="W2876" s="1259">
        <v>0</v>
      </c>
      <c r="X2876" s="1259">
        <v>1007</v>
      </c>
      <c r="Y2876" s="1259">
        <v>0</v>
      </c>
    </row>
    <row r="2877" spans="1:25">
      <c r="A2877" s="1350">
        <v>11201002254</v>
      </c>
      <c r="B2877" s="1260"/>
      <c r="C2877" s="1260" t="s">
        <v>26877</v>
      </c>
      <c r="D2877" s="1260" t="s">
        <v>26878</v>
      </c>
      <c r="E2877" s="1260" t="s">
        <v>11426</v>
      </c>
      <c r="F2877" s="1260" t="s">
        <v>26871</v>
      </c>
      <c r="G2877" s="1260" t="s">
        <v>26879</v>
      </c>
      <c r="H2877" s="1260" t="s">
        <v>11153</v>
      </c>
      <c r="I2877" s="1260" t="s">
        <v>11164</v>
      </c>
      <c r="J2877" s="1259">
        <v>7429997</v>
      </c>
      <c r="K2877" s="1260" t="s">
        <v>11221</v>
      </c>
      <c r="L2877" s="1260" t="s">
        <v>11155</v>
      </c>
      <c r="M2877" s="1260" t="s">
        <v>2407</v>
      </c>
      <c r="N2877" s="1260" t="s">
        <v>26880</v>
      </c>
      <c r="O2877" s="1260" t="s">
        <v>26878</v>
      </c>
      <c r="P2877" s="1259">
        <v>8337955</v>
      </c>
      <c r="Q2877" s="1260"/>
      <c r="R2877" s="1260"/>
      <c r="S2877" s="1259">
        <v>1</v>
      </c>
      <c r="T2877" s="1260"/>
      <c r="U2877" s="1260" t="s">
        <v>11921</v>
      </c>
      <c r="V2877" s="1260" t="s">
        <v>16730</v>
      </c>
      <c r="W2877" s="1259">
        <v>0</v>
      </c>
      <c r="X2877" s="1259">
        <v>1007</v>
      </c>
      <c r="Y2877" s="1259">
        <v>0</v>
      </c>
    </row>
    <row r="2878" spans="1:25">
      <c r="A2878" s="1350">
        <v>11201002253</v>
      </c>
      <c r="B2878" s="1260"/>
      <c r="C2878" s="1260" t="s">
        <v>26881</v>
      </c>
      <c r="D2878" s="1260" t="s">
        <v>26882</v>
      </c>
      <c r="E2878" s="1260" t="s">
        <v>11353</v>
      </c>
      <c r="F2878" s="1260" t="s">
        <v>19628</v>
      </c>
      <c r="G2878" s="1260" t="s">
        <v>26883</v>
      </c>
      <c r="H2878" s="1260" t="s">
        <v>11153</v>
      </c>
      <c r="I2878" s="1260" t="s">
        <v>11243</v>
      </c>
      <c r="J2878" s="1259">
        <v>7429996</v>
      </c>
      <c r="K2878" s="1260" t="s">
        <v>11221</v>
      </c>
      <c r="L2878" s="1260" t="s">
        <v>11155</v>
      </c>
      <c r="M2878" s="1260" t="s">
        <v>262</v>
      </c>
      <c r="N2878" s="1260"/>
      <c r="O2878" s="1260" t="s">
        <v>26882</v>
      </c>
      <c r="P2878" s="1260"/>
      <c r="Q2878" s="1260" t="s">
        <v>11450</v>
      </c>
      <c r="R2878" s="1260"/>
      <c r="S2878" s="1259">
        <v>1</v>
      </c>
      <c r="T2878" s="1260"/>
      <c r="U2878" s="1260"/>
      <c r="V2878" s="1260"/>
      <c r="W2878" s="1259">
        <v>0</v>
      </c>
      <c r="X2878" s="1259">
        <v>1007</v>
      </c>
      <c r="Y2878" s="1259">
        <v>0</v>
      </c>
    </row>
    <row r="2879" spans="1:25">
      <c r="A2879" s="1350">
        <v>11201002252</v>
      </c>
      <c r="B2879" s="1260"/>
      <c r="C2879" s="1260" t="s">
        <v>26884</v>
      </c>
      <c r="D2879" s="1260" t="s">
        <v>26885</v>
      </c>
      <c r="E2879" s="1260" t="s">
        <v>11353</v>
      </c>
      <c r="F2879" s="1260" t="s">
        <v>11448</v>
      </c>
      <c r="G2879" s="1260" t="s">
        <v>26886</v>
      </c>
      <c r="H2879" s="1260" t="s">
        <v>11153</v>
      </c>
      <c r="I2879" s="1260" t="s">
        <v>11243</v>
      </c>
      <c r="J2879" s="1259">
        <v>7429995</v>
      </c>
      <c r="K2879" s="1260" t="s">
        <v>11221</v>
      </c>
      <c r="L2879" s="1260" t="s">
        <v>11155</v>
      </c>
      <c r="M2879" s="1260" t="s">
        <v>262</v>
      </c>
      <c r="N2879" s="1260"/>
      <c r="O2879" s="1260" t="s">
        <v>26885</v>
      </c>
      <c r="P2879" s="1260"/>
      <c r="Q2879" s="1260" t="s">
        <v>11450</v>
      </c>
      <c r="R2879" s="1260"/>
      <c r="S2879" s="1259">
        <v>1</v>
      </c>
      <c r="T2879" s="1260"/>
      <c r="U2879" s="1260"/>
      <c r="V2879" s="1260"/>
      <c r="W2879" s="1259">
        <v>0</v>
      </c>
      <c r="X2879" s="1259">
        <v>1007</v>
      </c>
      <c r="Y2879" s="1259">
        <v>0</v>
      </c>
    </row>
    <row r="2880" spans="1:25">
      <c r="A2880" s="1350">
        <v>11201002251</v>
      </c>
      <c r="B2880" s="1260"/>
      <c r="C2880" s="1260" t="s">
        <v>26887</v>
      </c>
      <c r="D2880" s="1260" t="s">
        <v>26888</v>
      </c>
      <c r="E2880" s="1260" t="s">
        <v>11457</v>
      </c>
      <c r="F2880" s="1260" t="s">
        <v>11440</v>
      </c>
      <c r="G2880" s="1260" t="s">
        <v>26889</v>
      </c>
      <c r="H2880" s="1260" t="s">
        <v>11153</v>
      </c>
      <c r="I2880" s="1260" t="s">
        <v>11177</v>
      </c>
      <c r="J2880" s="1259">
        <v>7429994</v>
      </c>
      <c r="K2880" s="1260" t="s">
        <v>11221</v>
      </c>
      <c r="L2880" s="1260" t="s">
        <v>11155</v>
      </c>
      <c r="M2880" s="1260" t="s">
        <v>262</v>
      </c>
      <c r="N2880" s="1260"/>
      <c r="O2880" s="1260" t="s">
        <v>26888</v>
      </c>
      <c r="P2880" s="1260"/>
      <c r="Q2880" s="1260"/>
      <c r="R2880" s="1260"/>
      <c r="S2880" s="1259">
        <v>1</v>
      </c>
      <c r="T2880" s="1260"/>
      <c r="U2880" s="1260"/>
      <c r="V2880" s="1260"/>
      <c r="W2880" s="1259">
        <v>0</v>
      </c>
      <c r="X2880" s="1259">
        <v>1007</v>
      </c>
      <c r="Y2880" s="1259">
        <v>0</v>
      </c>
    </row>
    <row r="2881" spans="1:25">
      <c r="A2881" s="1350">
        <v>11201002250</v>
      </c>
      <c r="B2881" s="1260" t="s">
        <v>26890</v>
      </c>
      <c r="C2881" s="1260" t="s">
        <v>26891</v>
      </c>
      <c r="D2881" s="1260" t="s">
        <v>26892</v>
      </c>
      <c r="E2881" s="1260" t="s">
        <v>11190</v>
      </c>
      <c r="F2881" s="1260" t="s">
        <v>19628</v>
      </c>
      <c r="G2881" s="1260" t="s">
        <v>26893</v>
      </c>
      <c r="H2881" s="1260" t="s">
        <v>11153</v>
      </c>
      <c r="I2881" s="1260" t="s">
        <v>11243</v>
      </c>
      <c r="J2881" s="1259">
        <v>7429993</v>
      </c>
      <c r="K2881" s="1260" t="s">
        <v>11221</v>
      </c>
      <c r="L2881" s="1260" t="s">
        <v>11155</v>
      </c>
      <c r="M2881" s="1260" t="s">
        <v>2342</v>
      </c>
      <c r="N2881" s="1260" t="s">
        <v>26894</v>
      </c>
      <c r="O2881" s="1260" t="s">
        <v>26892</v>
      </c>
      <c r="P2881" s="1260" t="s">
        <v>26895</v>
      </c>
      <c r="Q2881" s="1260" t="s">
        <v>12921</v>
      </c>
      <c r="R2881" s="1260" t="s">
        <v>26896</v>
      </c>
      <c r="S2881" s="1259">
        <v>1</v>
      </c>
      <c r="T2881" s="1260" t="s">
        <v>26897</v>
      </c>
      <c r="U2881" s="1260" t="s">
        <v>11247</v>
      </c>
      <c r="V2881" s="1260" t="s">
        <v>18866</v>
      </c>
      <c r="W2881" s="1259">
        <v>0</v>
      </c>
      <c r="X2881" s="1259">
        <v>1007</v>
      </c>
      <c r="Y2881" s="1259">
        <v>0</v>
      </c>
    </row>
    <row r="2882" spans="1:25">
      <c r="A2882" s="1350">
        <v>11201002249</v>
      </c>
      <c r="B2882" s="1260"/>
      <c r="C2882" s="1260" t="s">
        <v>26887</v>
      </c>
      <c r="D2882" s="1260" t="s">
        <v>16030</v>
      </c>
      <c r="E2882" s="1260" t="s">
        <v>11457</v>
      </c>
      <c r="F2882" s="1260" t="s">
        <v>11913</v>
      </c>
      <c r="G2882" s="1260" t="s">
        <v>26898</v>
      </c>
      <c r="H2882" s="1260" t="s">
        <v>11153</v>
      </c>
      <c r="I2882" s="1260" t="s">
        <v>10976</v>
      </c>
      <c r="J2882" s="1259">
        <v>7429992</v>
      </c>
      <c r="K2882" s="1260" t="s">
        <v>11221</v>
      </c>
      <c r="L2882" s="1260" t="s">
        <v>11155</v>
      </c>
      <c r="M2882" s="1260" t="s">
        <v>262</v>
      </c>
      <c r="N2882" s="1260"/>
      <c r="O2882" s="1260" t="s">
        <v>16030</v>
      </c>
      <c r="P2882" s="1260"/>
      <c r="Q2882" s="1260"/>
      <c r="R2882" s="1260"/>
      <c r="S2882" s="1259">
        <v>1</v>
      </c>
      <c r="T2882" s="1260"/>
      <c r="U2882" s="1260"/>
      <c r="V2882" s="1260"/>
      <c r="W2882" s="1259">
        <v>0</v>
      </c>
      <c r="X2882" s="1259">
        <v>1007</v>
      </c>
      <c r="Y2882" s="1259">
        <v>0</v>
      </c>
    </row>
    <row r="2883" spans="1:25">
      <c r="A2883" s="1350">
        <v>11201002248</v>
      </c>
      <c r="B2883" s="1260"/>
      <c r="C2883" s="1260" t="s">
        <v>26899</v>
      </c>
      <c r="D2883" s="1260" t="s">
        <v>26900</v>
      </c>
      <c r="E2883" s="1260" t="s">
        <v>11461</v>
      </c>
      <c r="F2883" s="1260" t="s">
        <v>25892</v>
      </c>
      <c r="G2883" s="1260" t="s">
        <v>26901</v>
      </c>
      <c r="H2883" s="1260" t="s">
        <v>11153</v>
      </c>
      <c r="I2883" s="1260" t="s">
        <v>11164</v>
      </c>
      <c r="J2883" s="1259">
        <v>7429991</v>
      </c>
      <c r="K2883" s="1260" t="s">
        <v>11221</v>
      </c>
      <c r="L2883" s="1260" t="s">
        <v>11155</v>
      </c>
      <c r="M2883" s="1260" t="s">
        <v>262</v>
      </c>
      <c r="N2883" s="1260"/>
      <c r="O2883" s="1260" t="s">
        <v>26900</v>
      </c>
      <c r="P2883" s="1260"/>
      <c r="Q2883" s="1260"/>
      <c r="R2883" s="1260"/>
      <c r="S2883" s="1259">
        <v>1</v>
      </c>
      <c r="T2883" s="1260"/>
      <c r="U2883" s="1260"/>
      <c r="V2883" s="1260"/>
      <c r="W2883" s="1259">
        <v>0</v>
      </c>
      <c r="X2883" s="1259">
        <v>1007</v>
      </c>
      <c r="Y2883" s="1259">
        <v>0</v>
      </c>
    </row>
    <row r="2884" spans="1:25">
      <c r="A2884" s="1350">
        <v>11201002247</v>
      </c>
      <c r="B2884" s="1260"/>
      <c r="C2884" s="1260" t="s">
        <v>26902</v>
      </c>
      <c r="D2884" s="1260" t="s">
        <v>26903</v>
      </c>
      <c r="E2884" s="1260" t="s">
        <v>26408</v>
      </c>
      <c r="F2884" s="1260" t="s">
        <v>11448</v>
      </c>
      <c r="G2884" s="1260" t="s">
        <v>26904</v>
      </c>
      <c r="H2884" s="1260" t="s">
        <v>11153</v>
      </c>
      <c r="I2884" s="1260" t="s">
        <v>11243</v>
      </c>
      <c r="J2884" s="1259">
        <v>7429990</v>
      </c>
      <c r="K2884" s="1260" t="s">
        <v>11221</v>
      </c>
      <c r="L2884" s="1260" t="s">
        <v>11155</v>
      </c>
      <c r="M2884" s="1260" t="s">
        <v>262</v>
      </c>
      <c r="N2884" s="1260"/>
      <c r="O2884" s="1260" t="s">
        <v>26903</v>
      </c>
      <c r="P2884" s="1260"/>
      <c r="Q2884" s="1260" t="s">
        <v>11450</v>
      </c>
      <c r="R2884" s="1260"/>
      <c r="S2884" s="1259">
        <v>1</v>
      </c>
      <c r="T2884" s="1260"/>
      <c r="U2884" s="1260"/>
      <c r="V2884" s="1260"/>
      <c r="W2884" s="1259">
        <v>0</v>
      </c>
      <c r="X2884" s="1259">
        <v>1007</v>
      </c>
      <c r="Y2884" s="1259">
        <v>0</v>
      </c>
    </row>
    <row r="2885" spans="1:25">
      <c r="A2885" s="1350">
        <v>11201002246</v>
      </c>
      <c r="B2885" s="1260"/>
      <c r="C2885" s="1260" t="s">
        <v>26905</v>
      </c>
      <c r="D2885" s="1260" t="s">
        <v>26906</v>
      </c>
      <c r="E2885" s="1260" t="s">
        <v>11190</v>
      </c>
      <c r="F2885" s="1260" t="s">
        <v>11440</v>
      </c>
      <c r="G2885" s="1260" t="s">
        <v>26907</v>
      </c>
      <c r="H2885" s="1260" t="s">
        <v>11153</v>
      </c>
      <c r="I2885" s="1260" t="s">
        <v>11177</v>
      </c>
      <c r="J2885" s="1259">
        <v>7429989</v>
      </c>
      <c r="K2885" s="1260" t="s">
        <v>11221</v>
      </c>
      <c r="L2885" s="1260" t="s">
        <v>11155</v>
      </c>
      <c r="M2885" s="1260" t="s">
        <v>1516</v>
      </c>
      <c r="N2885" s="1260" t="s">
        <v>26908</v>
      </c>
      <c r="O2885" s="1260" t="s">
        <v>26906</v>
      </c>
      <c r="P2885" s="1260"/>
      <c r="Q2885" s="1260"/>
      <c r="R2885" s="1260" t="s">
        <v>26909</v>
      </c>
      <c r="S2885" s="1259">
        <v>1</v>
      </c>
      <c r="T2885" s="1260"/>
      <c r="U2885" s="1260" t="s">
        <v>11269</v>
      </c>
      <c r="V2885" s="1260" t="s">
        <v>15654</v>
      </c>
      <c r="W2885" s="1259">
        <v>0</v>
      </c>
      <c r="X2885" s="1259">
        <v>1007</v>
      </c>
      <c r="Y2885" s="1259">
        <v>0</v>
      </c>
    </row>
    <row r="2886" spans="1:25">
      <c r="A2886" s="1350">
        <v>11201002245</v>
      </c>
      <c r="B2886" s="1260"/>
      <c r="C2886" s="1260" t="s">
        <v>26910</v>
      </c>
      <c r="D2886" s="1260" t="s">
        <v>26911</v>
      </c>
      <c r="E2886" s="1260" t="s">
        <v>11543</v>
      </c>
      <c r="F2886" s="1260" t="s">
        <v>26912</v>
      </c>
      <c r="G2886" s="1260" t="s">
        <v>26913</v>
      </c>
      <c r="H2886" s="1260" t="s">
        <v>11153</v>
      </c>
      <c r="I2886" s="1260" t="s">
        <v>11243</v>
      </c>
      <c r="J2886" s="1259">
        <v>7429988</v>
      </c>
      <c r="K2886" s="1260" t="s">
        <v>11221</v>
      </c>
      <c r="L2886" s="1260" t="s">
        <v>11155</v>
      </c>
      <c r="M2886" s="1260" t="s">
        <v>262</v>
      </c>
      <c r="N2886" s="1260"/>
      <c r="O2886" s="1260" t="s">
        <v>26911</v>
      </c>
      <c r="P2886" s="1260"/>
      <c r="Q2886" s="1260" t="s">
        <v>11533</v>
      </c>
      <c r="R2886" s="1260"/>
      <c r="S2886" s="1259">
        <v>1</v>
      </c>
      <c r="T2886" s="1260"/>
      <c r="U2886" s="1260"/>
      <c r="V2886" s="1260"/>
      <c r="W2886" s="1259">
        <v>0</v>
      </c>
      <c r="X2886" s="1259">
        <v>1007</v>
      </c>
      <c r="Y2886" s="1259">
        <v>0</v>
      </c>
    </row>
    <row r="2887" spans="1:25">
      <c r="A2887" s="1350">
        <v>11201002244</v>
      </c>
      <c r="B2887" s="1260"/>
      <c r="C2887" s="1260" t="s">
        <v>26914</v>
      </c>
      <c r="D2887" s="1260" t="s">
        <v>26915</v>
      </c>
      <c r="E2887" s="1260" t="s">
        <v>12993</v>
      </c>
      <c r="F2887" s="1260" t="s">
        <v>26916</v>
      </c>
      <c r="G2887" s="1260" t="s">
        <v>26917</v>
      </c>
      <c r="H2887" s="1260" t="s">
        <v>11153</v>
      </c>
      <c r="I2887" s="1260" t="s">
        <v>11243</v>
      </c>
      <c r="J2887" s="1259">
        <v>7429987</v>
      </c>
      <c r="K2887" s="1260" t="s">
        <v>11221</v>
      </c>
      <c r="L2887" s="1260" t="s">
        <v>11155</v>
      </c>
      <c r="M2887" s="1260" t="s">
        <v>262</v>
      </c>
      <c r="N2887" s="1260"/>
      <c r="O2887" s="1260" t="s">
        <v>26915</v>
      </c>
      <c r="P2887" s="1260"/>
      <c r="Q2887" s="1260" t="s">
        <v>12261</v>
      </c>
      <c r="R2887" s="1260" t="s">
        <v>26918</v>
      </c>
      <c r="S2887" s="1259">
        <v>1</v>
      </c>
      <c r="T2887" s="1260"/>
      <c r="U2887" s="1260"/>
      <c r="V2887" s="1260"/>
      <c r="W2887" s="1259">
        <v>0</v>
      </c>
      <c r="X2887" s="1259">
        <v>1007</v>
      </c>
      <c r="Y2887" s="1259">
        <v>0</v>
      </c>
    </row>
    <row r="2888" spans="1:25">
      <c r="A2888" s="1350">
        <v>11201002243</v>
      </c>
      <c r="B2888" s="1260" t="s">
        <v>26919</v>
      </c>
      <c r="C2888" s="1260" t="s">
        <v>26920</v>
      </c>
      <c r="D2888" s="1260" t="s">
        <v>26921</v>
      </c>
      <c r="E2888" s="1260" t="s">
        <v>11593</v>
      </c>
      <c r="F2888" s="1260" t="s">
        <v>11522</v>
      </c>
      <c r="G2888" s="1260" t="s">
        <v>26922</v>
      </c>
      <c r="H2888" s="1260" t="s">
        <v>11153</v>
      </c>
      <c r="I2888" s="1260" t="s">
        <v>11177</v>
      </c>
      <c r="J2888" s="1259">
        <v>7429986</v>
      </c>
      <c r="K2888" s="1260" t="s">
        <v>11221</v>
      </c>
      <c r="L2888" s="1260" t="s">
        <v>11155</v>
      </c>
      <c r="M2888" s="1260" t="s">
        <v>2120</v>
      </c>
      <c r="N2888" s="1260" t="s">
        <v>26923</v>
      </c>
      <c r="O2888" s="1260" t="s">
        <v>26921</v>
      </c>
      <c r="P2888" s="1260" t="s">
        <v>26924</v>
      </c>
      <c r="Q2888" s="1260" t="s">
        <v>11223</v>
      </c>
      <c r="R2888" s="1260" t="s">
        <v>26925</v>
      </c>
      <c r="S2888" s="1259">
        <v>1</v>
      </c>
      <c r="T2888" s="1260" t="s">
        <v>26926</v>
      </c>
      <c r="U2888" s="1260" t="s">
        <v>11198</v>
      </c>
      <c r="V2888" s="1260" t="s">
        <v>13031</v>
      </c>
      <c r="W2888" s="1259">
        <v>0</v>
      </c>
      <c r="X2888" s="1259">
        <v>1007</v>
      </c>
      <c r="Y2888" s="1259">
        <v>0</v>
      </c>
    </row>
    <row r="2889" spans="1:25">
      <c r="A2889" s="1350">
        <v>11201002242</v>
      </c>
      <c r="B2889" s="1260" t="s">
        <v>26927</v>
      </c>
      <c r="C2889" s="1260" t="s">
        <v>26928</v>
      </c>
      <c r="D2889" s="1260" t="s">
        <v>26929</v>
      </c>
      <c r="E2889" s="1260" t="s">
        <v>11175</v>
      </c>
      <c r="F2889" s="1260" t="s">
        <v>26930</v>
      </c>
      <c r="G2889" s="1260" t="s">
        <v>26931</v>
      </c>
      <c r="H2889" s="1260" t="s">
        <v>11153</v>
      </c>
      <c r="I2889" s="1260" t="s">
        <v>11177</v>
      </c>
      <c r="J2889" s="1259">
        <v>7429985</v>
      </c>
      <c r="K2889" s="1260" t="s">
        <v>11221</v>
      </c>
      <c r="L2889" s="1260" t="s">
        <v>11155</v>
      </c>
      <c r="M2889" s="1260" t="s">
        <v>1388</v>
      </c>
      <c r="N2889" s="1260" t="s">
        <v>21090</v>
      </c>
      <c r="O2889" s="1260" t="s">
        <v>26929</v>
      </c>
      <c r="P2889" s="1260" t="s">
        <v>26932</v>
      </c>
      <c r="Q2889" s="1260" t="s">
        <v>12742</v>
      </c>
      <c r="R2889" s="1260" t="s">
        <v>26933</v>
      </c>
      <c r="S2889" s="1259">
        <v>1</v>
      </c>
      <c r="T2889" s="1260" t="s">
        <v>26934</v>
      </c>
      <c r="U2889" s="1260" t="s">
        <v>11269</v>
      </c>
      <c r="V2889" s="1260" t="s">
        <v>15756</v>
      </c>
      <c r="W2889" s="1259">
        <v>0</v>
      </c>
      <c r="X2889" s="1259">
        <v>1007</v>
      </c>
      <c r="Y2889" s="1259">
        <v>0</v>
      </c>
    </row>
    <row r="2890" spans="1:25">
      <c r="A2890" s="1350">
        <v>11201002241</v>
      </c>
      <c r="B2890" s="1260" t="s">
        <v>26935</v>
      </c>
      <c r="C2890" s="1260" t="s">
        <v>26936</v>
      </c>
      <c r="D2890" s="1260" t="s">
        <v>26937</v>
      </c>
      <c r="E2890" s="1260" t="s">
        <v>11203</v>
      </c>
      <c r="F2890" s="1260" t="s">
        <v>12205</v>
      </c>
      <c r="G2890" s="1260" t="s">
        <v>26938</v>
      </c>
      <c r="H2890" s="1260" t="s">
        <v>11153</v>
      </c>
      <c r="I2890" s="1260" t="s">
        <v>10976</v>
      </c>
      <c r="J2890" s="1259">
        <v>7429984</v>
      </c>
      <c r="K2890" s="1260" t="s">
        <v>11375</v>
      </c>
      <c r="L2890" s="1260" t="s">
        <v>11155</v>
      </c>
      <c r="M2890" s="1260" t="s">
        <v>2279</v>
      </c>
      <c r="N2890" s="1260" t="s">
        <v>26939</v>
      </c>
      <c r="O2890" s="1260" t="s">
        <v>26937</v>
      </c>
      <c r="P2890" s="1260" t="s">
        <v>26940</v>
      </c>
      <c r="Q2890" s="1260" t="s">
        <v>11867</v>
      </c>
      <c r="R2890" s="1260" t="s">
        <v>26940</v>
      </c>
      <c r="S2890" s="1259">
        <v>1</v>
      </c>
      <c r="T2890" s="1260" t="s">
        <v>26941</v>
      </c>
      <c r="U2890" s="1260" t="s">
        <v>11231</v>
      </c>
      <c r="V2890" s="1260" t="s">
        <v>13079</v>
      </c>
      <c r="W2890" s="1259">
        <v>0</v>
      </c>
      <c r="X2890" s="1259">
        <v>1008</v>
      </c>
      <c r="Y2890" s="1259">
        <v>0</v>
      </c>
    </row>
    <row r="2891" spans="1:25">
      <c r="A2891" s="1350">
        <v>11201002240</v>
      </c>
      <c r="B2891" s="1260"/>
      <c r="C2891" s="1260" t="s">
        <v>26942</v>
      </c>
      <c r="D2891" s="1260" t="s">
        <v>26943</v>
      </c>
      <c r="E2891" s="1260" t="s">
        <v>11668</v>
      </c>
      <c r="F2891" s="1260" t="s">
        <v>11686</v>
      </c>
      <c r="G2891" s="1260" t="s">
        <v>26944</v>
      </c>
      <c r="H2891" s="1260" t="s">
        <v>11153</v>
      </c>
      <c r="I2891" s="1260" t="s">
        <v>10976</v>
      </c>
      <c r="J2891" s="1259">
        <v>7429983</v>
      </c>
      <c r="K2891" s="1260" t="s">
        <v>11221</v>
      </c>
      <c r="L2891" s="1260" t="s">
        <v>11155</v>
      </c>
      <c r="M2891" s="1260" t="s">
        <v>2527</v>
      </c>
      <c r="N2891" s="1260" t="s">
        <v>26945</v>
      </c>
      <c r="O2891" s="1260" t="s">
        <v>26943</v>
      </c>
      <c r="P2891" s="1260" t="s">
        <v>26946</v>
      </c>
      <c r="Q2891" s="1260"/>
      <c r="R2891" s="1259">
        <v>8934472</v>
      </c>
      <c r="S2891" s="1259">
        <v>1</v>
      </c>
      <c r="T2891" s="1260"/>
      <c r="U2891" s="1260" t="s">
        <v>11158</v>
      </c>
      <c r="V2891" s="1260" t="s">
        <v>11159</v>
      </c>
      <c r="W2891" s="1259">
        <v>0</v>
      </c>
      <c r="X2891" s="1259">
        <v>1007</v>
      </c>
      <c r="Y2891" s="1259">
        <v>0</v>
      </c>
    </row>
    <row r="2892" spans="1:25">
      <c r="A2892" s="1350">
        <v>11201002239</v>
      </c>
      <c r="B2892" s="1260"/>
      <c r="C2892" s="1260" t="s">
        <v>26947</v>
      </c>
      <c r="D2892" s="1260" t="s">
        <v>26948</v>
      </c>
      <c r="E2892" s="1260" t="s">
        <v>11560</v>
      </c>
      <c r="F2892" s="1260" t="s">
        <v>12205</v>
      </c>
      <c r="G2892" s="1260" t="s">
        <v>26949</v>
      </c>
      <c r="H2892" s="1260" t="s">
        <v>11153</v>
      </c>
      <c r="I2892" s="1260" t="s">
        <v>10976</v>
      </c>
      <c r="J2892" s="1259">
        <v>7429982</v>
      </c>
      <c r="K2892" s="1260" t="s">
        <v>11221</v>
      </c>
      <c r="L2892" s="1260" t="s">
        <v>11155</v>
      </c>
      <c r="M2892" s="1260" t="s">
        <v>2527</v>
      </c>
      <c r="N2892" s="1260" t="s">
        <v>26950</v>
      </c>
      <c r="O2892" s="1260" t="s">
        <v>26948</v>
      </c>
      <c r="P2892" s="1260"/>
      <c r="Q2892" s="1260"/>
      <c r="R2892" s="1260" t="s">
        <v>12764</v>
      </c>
      <c r="S2892" s="1259">
        <v>1</v>
      </c>
      <c r="T2892" s="1260"/>
      <c r="U2892" s="1260" t="s">
        <v>11158</v>
      </c>
      <c r="V2892" s="1260" t="s">
        <v>12716</v>
      </c>
      <c r="W2892" s="1259">
        <v>0</v>
      </c>
      <c r="X2892" s="1259">
        <v>1007</v>
      </c>
      <c r="Y2892" s="1259">
        <v>0</v>
      </c>
    </row>
    <row r="2893" spans="1:25">
      <c r="A2893" s="1350">
        <v>11201002238</v>
      </c>
      <c r="B2893" s="1260" t="s">
        <v>26951</v>
      </c>
      <c r="C2893" s="1260" t="s">
        <v>26952</v>
      </c>
      <c r="D2893" s="1260" t="s">
        <v>26953</v>
      </c>
      <c r="E2893" s="1260" t="s">
        <v>11175</v>
      </c>
      <c r="F2893" s="1260" t="s">
        <v>25178</v>
      </c>
      <c r="G2893" s="1260" t="s">
        <v>26954</v>
      </c>
      <c r="H2893" s="1260" t="s">
        <v>11153</v>
      </c>
      <c r="I2893" s="1260" t="s">
        <v>10976</v>
      </c>
      <c r="J2893" s="1259">
        <v>7429981</v>
      </c>
      <c r="K2893" s="1260" t="s">
        <v>11375</v>
      </c>
      <c r="L2893" s="1260" t="s">
        <v>11155</v>
      </c>
      <c r="M2893" s="1260" t="s">
        <v>1276</v>
      </c>
      <c r="N2893" s="1260" t="s">
        <v>26955</v>
      </c>
      <c r="O2893" s="1260" t="s">
        <v>26953</v>
      </c>
      <c r="P2893" s="1260" t="s">
        <v>26956</v>
      </c>
      <c r="Q2893" s="1260" t="s">
        <v>26957</v>
      </c>
      <c r="R2893" s="1260" t="s">
        <v>26958</v>
      </c>
      <c r="S2893" s="1259">
        <v>1</v>
      </c>
      <c r="T2893" s="1260" t="s">
        <v>26959</v>
      </c>
      <c r="U2893" s="1260" t="s">
        <v>11158</v>
      </c>
      <c r="V2893" s="1260" t="s">
        <v>15970</v>
      </c>
      <c r="W2893" s="1259">
        <v>0</v>
      </c>
      <c r="X2893" s="1259">
        <v>1008</v>
      </c>
      <c r="Y2893" s="1259">
        <v>0</v>
      </c>
    </row>
    <row r="2894" spans="1:25">
      <c r="A2894" s="1350">
        <v>11201002237</v>
      </c>
      <c r="B2894" s="1260"/>
      <c r="C2894" s="1260" t="s">
        <v>26960</v>
      </c>
      <c r="D2894" s="1260" t="s">
        <v>26961</v>
      </c>
      <c r="E2894" s="1260" t="s">
        <v>11648</v>
      </c>
      <c r="F2894" s="1260" t="s">
        <v>11873</v>
      </c>
      <c r="G2894" s="1260" t="s">
        <v>26962</v>
      </c>
      <c r="H2894" s="1260" t="s">
        <v>11153</v>
      </c>
      <c r="I2894" s="1260" t="s">
        <v>10976</v>
      </c>
      <c r="J2894" s="1259">
        <v>7429980</v>
      </c>
      <c r="K2894" s="1260" t="s">
        <v>11221</v>
      </c>
      <c r="L2894" s="1260" t="s">
        <v>11155</v>
      </c>
      <c r="M2894" s="1260" t="s">
        <v>1943</v>
      </c>
      <c r="N2894" s="1260" t="s">
        <v>26963</v>
      </c>
      <c r="O2894" s="1260" t="s">
        <v>26961</v>
      </c>
      <c r="P2894" s="1260" t="s">
        <v>26964</v>
      </c>
      <c r="Q2894" s="1260"/>
      <c r="R2894" s="1260" t="s">
        <v>26965</v>
      </c>
      <c r="S2894" s="1259">
        <v>1</v>
      </c>
      <c r="T2894" s="1260"/>
      <c r="U2894" s="1260" t="s">
        <v>11396</v>
      </c>
      <c r="V2894" s="1260" t="s">
        <v>11397</v>
      </c>
      <c r="W2894" s="1259">
        <v>0</v>
      </c>
      <c r="X2894" s="1259">
        <v>1007</v>
      </c>
      <c r="Y2894" s="1259">
        <v>0</v>
      </c>
    </row>
    <row r="2895" spans="1:25">
      <c r="A2895" s="1350">
        <v>11201002236</v>
      </c>
      <c r="B2895" s="1260" t="s">
        <v>26966</v>
      </c>
      <c r="C2895" s="1260" t="s">
        <v>26967</v>
      </c>
      <c r="D2895" s="1260" t="s">
        <v>26968</v>
      </c>
      <c r="E2895" s="1260" t="s">
        <v>13190</v>
      </c>
      <c r="F2895" s="1260" t="s">
        <v>11686</v>
      </c>
      <c r="G2895" s="1260" t="s">
        <v>26969</v>
      </c>
      <c r="H2895" s="1260" t="s">
        <v>11153</v>
      </c>
      <c r="I2895" s="1260" t="s">
        <v>10976</v>
      </c>
      <c r="J2895" s="1259">
        <v>7429979</v>
      </c>
      <c r="K2895" s="1260" t="s">
        <v>11221</v>
      </c>
      <c r="L2895" s="1260" t="s">
        <v>11155</v>
      </c>
      <c r="M2895" s="1260" t="s">
        <v>2533</v>
      </c>
      <c r="N2895" s="1260" t="s">
        <v>26970</v>
      </c>
      <c r="O2895" s="1260" t="s">
        <v>26968</v>
      </c>
      <c r="P2895" s="1260" t="s">
        <v>26971</v>
      </c>
      <c r="Q2895" s="1260" t="s">
        <v>11223</v>
      </c>
      <c r="R2895" s="1260" t="s">
        <v>26971</v>
      </c>
      <c r="S2895" s="1259">
        <v>1</v>
      </c>
      <c r="T2895" s="1260" t="s">
        <v>26972</v>
      </c>
      <c r="U2895" s="1260" t="s">
        <v>11158</v>
      </c>
      <c r="V2895" s="1260" t="s">
        <v>11380</v>
      </c>
      <c r="W2895" s="1259">
        <v>0</v>
      </c>
      <c r="X2895" s="1259">
        <v>1007</v>
      </c>
      <c r="Y2895" s="1259">
        <v>0</v>
      </c>
    </row>
    <row r="2896" spans="1:25">
      <c r="A2896" s="1350">
        <v>11201002235</v>
      </c>
      <c r="B2896" s="1260"/>
      <c r="C2896" s="1260" t="s">
        <v>26973</v>
      </c>
      <c r="D2896" s="1260" t="s">
        <v>26974</v>
      </c>
      <c r="E2896" s="1260" t="s">
        <v>11284</v>
      </c>
      <c r="F2896" s="1260" t="s">
        <v>26975</v>
      </c>
      <c r="G2896" s="1260" t="s">
        <v>26976</v>
      </c>
      <c r="H2896" s="1260" t="s">
        <v>11153</v>
      </c>
      <c r="I2896" s="1260" t="s">
        <v>11164</v>
      </c>
      <c r="J2896" s="1259">
        <v>7429978</v>
      </c>
      <c r="K2896" s="1260" t="s">
        <v>11221</v>
      </c>
      <c r="L2896" s="1260" t="s">
        <v>11155</v>
      </c>
      <c r="M2896" s="1260" t="s">
        <v>2180</v>
      </c>
      <c r="N2896" s="1260" t="s">
        <v>26977</v>
      </c>
      <c r="O2896" s="1260" t="s">
        <v>26974</v>
      </c>
      <c r="P2896" s="1260" t="s">
        <v>11192</v>
      </c>
      <c r="Q2896" s="1260" t="s">
        <v>26978</v>
      </c>
      <c r="R2896" s="1260" t="s">
        <v>26979</v>
      </c>
      <c r="S2896" s="1259">
        <v>1</v>
      </c>
      <c r="T2896" s="1260"/>
      <c r="U2896" s="1260" t="s">
        <v>11209</v>
      </c>
      <c r="V2896" s="1260" t="s">
        <v>11210</v>
      </c>
      <c r="W2896" s="1259">
        <v>0</v>
      </c>
      <c r="X2896" s="1259">
        <v>1007</v>
      </c>
      <c r="Y2896" s="1259">
        <v>0</v>
      </c>
    </row>
    <row r="2897" spans="1:25">
      <c r="A2897" s="1350">
        <v>11201002234</v>
      </c>
      <c r="B2897" s="1260" t="s">
        <v>26980</v>
      </c>
      <c r="C2897" s="1260" t="s">
        <v>26981</v>
      </c>
      <c r="D2897" s="1260" t="s">
        <v>26982</v>
      </c>
      <c r="E2897" s="1260" t="s">
        <v>11949</v>
      </c>
      <c r="F2897" s="1260" t="s">
        <v>11522</v>
      </c>
      <c r="G2897" s="1260" t="s">
        <v>26983</v>
      </c>
      <c r="H2897" s="1260" t="s">
        <v>11153</v>
      </c>
      <c r="I2897" s="1260" t="s">
        <v>11177</v>
      </c>
      <c r="J2897" s="1259">
        <v>7429977</v>
      </c>
      <c r="K2897" s="1260" t="s">
        <v>11221</v>
      </c>
      <c r="L2897" s="1260" t="s">
        <v>11155</v>
      </c>
      <c r="M2897" s="1260" t="s">
        <v>1994</v>
      </c>
      <c r="N2897" s="1260" t="s">
        <v>26984</v>
      </c>
      <c r="O2897" s="1260" t="s">
        <v>26982</v>
      </c>
      <c r="P2897" s="1260" t="s">
        <v>26985</v>
      </c>
      <c r="Q2897" s="1260" t="s">
        <v>12261</v>
      </c>
      <c r="R2897" s="1260" t="s">
        <v>26985</v>
      </c>
      <c r="S2897" s="1259">
        <v>1</v>
      </c>
      <c r="T2897" s="1260" t="s">
        <v>26986</v>
      </c>
      <c r="U2897" s="1260" t="s">
        <v>13395</v>
      </c>
      <c r="V2897" s="1260" t="s">
        <v>13396</v>
      </c>
      <c r="W2897" s="1259">
        <v>0</v>
      </c>
      <c r="X2897" s="1259">
        <v>1007</v>
      </c>
      <c r="Y2897" s="1259">
        <v>0</v>
      </c>
    </row>
    <row r="2898" spans="1:25">
      <c r="A2898" s="1350">
        <v>11201002233</v>
      </c>
      <c r="B2898" s="1260" t="s">
        <v>26987</v>
      </c>
      <c r="C2898" s="1260" t="s">
        <v>26988</v>
      </c>
      <c r="D2898" s="1260" t="s">
        <v>26989</v>
      </c>
      <c r="E2898" s="1260" t="s">
        <v>11384</v>
      </c>
      <c r="F2898" s="1260"/>
      <c r="G2898" s="1260"/>
      <c r="H2898" s="1260" t="s">
        <v>11153</v>
      </c>
      <c r="I2898" s="1260" t="s">
        <v>11177</v>
      </c>
      <c r="J2898" s="1259">
        <v>7429976</v>
      </c>
      <c r="K2898" s="1260" t="s">
        <v>11221</v>
      </c>
      <c r="L2898" s="1260" t="s">
        <v>11275</v>
      </c>
      <c r="M2898" s="1260" t="s">
        <v>1994</v>
      </c>
      <c r="N2898" s="1260" t="s">
        <v>26990</v>
      </c>
      <c r="O2898" s="1260" t="s">
        <v>26989</v>
      </c>
      <c r="P2898" s="1260"/>
      <c r="Q2898" s="1260" t="s">
        <v>12515</v>
      </c>
      <c r="R2898" s="1260" t="s">
        <v>26991</v>
      </c>
      <c r="S2898" s="1259">
        <v>1</v>
      </c>
      <c r="T2898" s="1260"/>
      <c r="U2898" s="1260" t="s">
        <v>11751</v>
      </c>
      <c r="V2898" s="1260" t="s">
        <v>12923</v>
      </c>
      <c r="W2898" s="1259">
        <v>0</v>
      </c>
      <c r="X2898" s="1259">
        <v>1007</v>
      </c>
      <c r="Y2898" s="1259">
        <v>2</v>
      </c>
    </row>
    <row r="2899" spans="1:25">
      <c r="A2899" s="1350">
        <v>11201002232</v>
      </c>
      <c r="B2899" s="1260" t="s">
        <v>26992</v>
      </c>
      <c r="C2899" s="1260" t="s">
        <v>26993</v>
      </c>
      <c r="D2899" s="1260" t="s">
        <v>26994</v>
      </c>
      <c r="E2899" s="1260" t="s">
        <v>11203</v>
      </c>
      <c r="F2899" s="1260" t="s">
        <v>26995</v>
      </c>
      <c r="G2899" s="1260" t="s">
        <v>26996</v>
      </c>
      <c r="H2899" s="1260" t="s">
        <v>11153</v>
      </c>
      <c r="I2899" s="1260" t="s">
        <v>11164</v>
      </c>
      <c r="J2899" s="1259">
        <v>7429975</v>
      </c>
      <c r="K2899" s="1260" t="s">
        <v>11221</v>
      </c>
      <c r="L2899" s="1260" t="s">
        <v>11155</v>
      </c>
      <c r="M2899" s="1260" t="s">
        <v>2262</v>
      </c>
      <c r="N2899" s="1260" t="s">
        <v>26997</v>
      </c>
      <c r="O2899" s="1260" t="s">
        <v>26994</v>
      </c>
      <c r="P2899" s="1260" t="s">
        <v>26998</v>
      </c>
      <c r="Q2899" s="1260" t="s">
        <v>11411</v>
      </c>
      <c r="R2899" s="1260" t="s">
        <v>26998</v>
      </c>
      <c r="S2899" s="1259">
        <v>1</v>
      </c>
      <c r="T2899" s="1260" t="s">
        <v>26999</v>
      </c>
      <c r="U2899" s="1260" t="s">
        <v>11290</v>
      </c>
      <c r="V2899" s="1260" t="s">
        <v>12437</v>
      </c>
      <c r="W2899" s="1259">
        <v>0</v>
      </c>
      <c r="X2899" s="1259">
        <v>1007</v>
      </c>
      <c r="Y2899" s="1259">
        <v>0</v>
      </c>
    </row>
    <row r="2900" spans="1:25">
      <c r="A2900" s="1350">
        <v>11201002231</v>
      </c>
      <c r="B2900" s="1260" t="s">
        <v>27000</v>
      </c>
      <c r="C2900" s="1260" t="s">
        <v>27001</v>
      </c>
      <c r="D2900" s="1260" t="s">
        <v>27002</v>
      </c>
      <c r="E2900" s="1260" t="s">
        <v>11251</v>
      </c>
      <c r="F2900" s="1260" t="s">
        <v>11522</v>
      </c>
      <c r="G2900" s="1260" t="s">
        <v>27003</v>
      </c>
      <c r="H2900" s="1260" t="s">
        <v>11153</v>
      </c>
      <c r="I2900" s="1260" t="s">
        <v>11177</v>
      </c>
      <c r="J2900" s="1259">
        <v>7429974</v>
      </c>
      <c r="K2900" s="1260" t="s">
        <v>11221</v>
      </c>
      <c r="L2900" s="1260" t="s">
        <v>11155</v>
      </c>
      <c r="M2900" s="1260" t="s">
        <v>1994</v>
      </c>
      <c r="N2900" s="1260" t="s">
        <v>27004</v>
      </c>
      <c r="O2900" s="1260" t="s">
        <v>27002</v>
      </c>
      <c r="P2900" s="1260" t="s">
        <v>27005</v>
      </c>
      <c r="Q2900" s="1260" t="s">
        <v>12317</v>
      </c>
      <c r="R2900" s="1260" t="s">
        <v>27006</v>
      </c>
      <c r="S2900" s="1259">
        <v>1</v>
      </c>
      <c r="T2900" s="1260" t="s">
        <v>27007</v>
      </c>
      <c r="U2900" s="1260" t="s">
        <v>11751</v>
      </c>
      <c r="V2900" s="1260" t="s">
        <v>12923</v>
      </c>
      <c r="W2900" s="1259">
        <v>0</v>
      </c>
      <c r="X2900" s="1259">
        <v>1007</v>
      </c>
      <c r="Y2900" s="1259">
        <v>0</v>
      </c>
    </row>
    <row r="2901" spans="1:25">
      <c r="A2901" s="1350">
        <v>11201002230</v>
      </c>
      <c r="B2901" s="1260"/>
      <c r="C2901" s="1260" t="s">
        <v>27008</v>
      </c>
      <c r="D2901" s="1260" t="s">
        <v>27009</v>
      </c>
      <c r="E2901" s="1260" t="s">
        <v>11560</v>
      </c>
      <c r="F2901" s="1260" t="s">
        <v>11522</v>
      </c>
      <c r="G2901" s="1260" t="s">
        <v>27010</v>
      </c>
      <c r="H2901" s="1260" t="s">
        <v>11153</v>
      </c>
      <c r="I2901" s="1260" t="s">
        <v>11177</v>
      </c>
      <c r="J2901" s="1259">
        <v>7429973</v>
      </c>
      <c r="K2901" s="1260" t="s">
        <v>11221</v>
      </c>
      <c r="L2901" s="1260" t="s">
        <v>11155</v>
      </c>
      <c r="M2901" s="1260" t="s">
        <v>262</v>
      </c>
      <c r="N2901" s="1260"/>
      <c r="O2901" s="1260" t="s">
        <v>27009</v>
      </c>
      <c r="P2901" s="1260"/>
      <c r="Q2901" s="1260"/>
      <c r="R2901" s="1260" t="s">
        <v>27011</v>
      </c>
      <c r="S2901" s="1259">
        <v>1</v>
      </c>
      <c r="T2901" s="1260"/>
      <c r="U2901" s="1260"/>
      <c r="V2901" s="1260"/>
      <c r="W2901" s="1259">
        <v>0</v>
      </c>
      <c r="X2901" s="1259">
        <v>1007</v>
      </c>
      <c r="Y2901" s="1259">
        <v>0</v>
      </c>
    </row>
    <row r="2902" spans="1:25">
      <c r="A2902" s="1350">
        <v>11201002229</v>
      </c>
      <c r="B2902" s="1260"/>
      <c r="C2902" s="1260" t="s">
        <v>27012</v>
      </c>
      <c r="D2902" s="1260" t="s">
        <v>27013</v>
      </c>
      <c r="E2902" s="1260" t="s">
        <v>11747</v>
      </c>
      <c r="F2902" s="1260" t="s">
        <v>11522</v>
      </c>
      <c r="G2902" s="1260" t="s">
        <v>27014</v>
      </c>
      <c r="H2902" s="1260" t="s">
        <v>11153</v>
      </c>
      <c r="I2902" s="1260" t="s">
        <v>11177</v>
      </c>
      <c r="J2902" s="1259">
        <v>7429972</v>
      </c>
      <c r="K2902" s="1260" t="s">
        <v>11221</v>
      </c>
      <c r="L2902" s="1260" t="s">
        <v>11155</v>
      </c>
      <c r="M2902" s="1260" t="s">
        <v>1376</v>
      </c>
      <c r="N2902" s="1260" t="s">
        <v>27015</v>
      </c>
      <c r="O2902" s="1260" t="s">
        <v>27013</v>
      </c>
      <c r="P2902" s="1260"/>
      <c r="Q2902" s="1260"/>
      <c r="R2902" s="1260" t="s">
        <v>27016</v>
      </c>
      <c r="S2902" s="1259">
        <v>1</v>
      </c>
      <c r="T2902" s="1260"/>
      <c r="U2902" s="1260" t="s">
        <v>11269</v>
      </c>
      <c r="V2902" s="1260" t="s">
        <v>14651</v>
      </c>
      <c r="W2902" s="1259">
        <v>0</v>
      </c>
      <c r="X2902" s="1259">
        <v>1007</v>
      </c>
      <c r="Y2902" s="1259">
        <v>0</v>
      </c>
    </row>
    <row r="2903" spans="1:25">
      <c r="A2903" s="1350">
        <v>11201002228</v>
      </c>
      <c r="B2903" s="1260" t="s">
        <v>27017</v>
      </c>
      <c r="C2903" s="1260" t="s">
        <v>27018</v>
      </c>
      <c r="D2903" s="1260" t="s">
        <v>27019</v>
      </c>
      <c r="E2903" s="1260" t="s">
        <v>11266</v>
      </c>
      <c r="F2903" s="1260" t="s">
        <v>11522</v>
      </c>
      <c r="G2903" s="1260" t="s">
        <v>27020</v>
      </c>
      <c r="H2903" s="1260" t="s">
        <v>11153</v>
      </c>
      <c r="I2903" s="1260" t="s">
        <v>11177</v>
      </c>
      <c r="J2903" s="1259">
        <v>7429971</v>
      </c>
      <c r="K2903" s="1260" t="s">
        <v>11221</v>
      </c>
      <c r="L2903" s="1260" t="s">
        <v>11155</v>
      </c>
      <c r="M2903" s="1260" t="s">
        <v>1994</v>
      </c>
      <c r="N2903" s="1260" t="s">
        <v>27004</v>
      </c>
      <c r="O2903" s="1260" t="s">
        <v>27019</v>
      </c>
      <c r="P2903" s="1260"/>
      <c r="Q2903" s="1260" t="s">
        <v>27021</v>
      </c>
      <c r="R2903" s="1260" t="s">
        <v>27022</v>
      </c>
      <c r="S2903" s="1259">
        <v>1</v>
      </c>
      <c r="T2903" s="1260"/>
      <c r="U2903" s="1260" t="s">
        <v>11751</v>
      </c>
      <c r="V2903" s="1260" t="s">
        <v>12923</v>
      </c>
      <c r="W2903" s="1259">
        <v>0</v>
      </c>
      <c r="X2903" s="1259">
        <v>1007</v>
      </c>
      <c r="Y2903" s="1259">
        <v>0</v>
      </c>
    </row>
    <row r="2904" spans="1:25">
      <c r="A2904" s="1350">
        <v>11201002227</v>
      </c>
      <c r="B2904" s="1260" t="s">
        <v>27023</v>
      </c>
      <c r="C2904" s="1260" t="s">
        <v>27024</v>
      </c>
      <c r="D2904" s="1260" t="s">
        <v>27025</v>
      </c>
      <c r="E2904" s="1260" t="s">
        <v>11384</v>
      </c>
      <c r="F2904" s="1260"/>
      <c r="G2904" s="1260"/>
      <c r="H2904" s="1260" t="s">
        <v>11153</v>
      </c>
      <c r="I2904" s="1260" t="s">
        <v>11177</v>
      </c>
      <c r="J2904" s="1259">
        <v>7429970</v>
      </c>
      <c r="K2904" s="1260" t="s">
        <v>11221</v>
      </c>
      <c r="L2904" s="1260" t="s">
        <v>11275</v>
      </c>
      <c r="M2904" s="1260" t="s">
        <v>1994</v>
      </c>
      <c r="N2904" s="1260" t="s">
        <v>27026</v>
      </c>
      <c r="O2904" s="1260" t="s">
        <v>27025</v>
      </c>
      <c r="P2904" s="1260"/>
      <c r="Q2904" s="1260" t="s">
        <v>27027</v>
      </c>
      <c r="R2904" s="1260" t="s">
        <v>27028</v>
      </c>
      <c r="S2904" s="1259">
        <v>1</v>
      </c>
      <c r="T2904" s="1260"/>
      <c r="U2904" s="1260" t="s">
        <v>11751</v>
      </c>
      <c r="V2904" s="1260" t="s">
        <v>12923</v>
      </c>
      <c r="W2904" s="1259">
        <v>0</v>
      </c>
      <c r="X2904" s="1259">
        <v>1007</v>
      </c>
      <c r="Y2904" s="1259">
        <v>2</v>
      </c>
    </row>
    <row r="2905" spans="1:25">
      <c r="A2905" s="1350">
        <v>11201002226</v>
      </c>
      <c r="B2905" s="1260" t="s">
        <v>27029</v>
      </c>
      <c r="C2905" s="1260" t="s">
        <v>27030</v>
      </c>
      <c r="D2905" s="1260" t="s">
        <v>27031</v>
      </c>
      <c r="E2905" s="1260" t="s">
        <v>11311</v>
      </c>
      <c r="F2905" s="1260" t="s">
        <v>11522</v>
      </c>
      <c r="G2905" s="1260"/>
      <c r="H2905" s="1260" t="s">
        <v>11153</v>
      </c>
      <c r="I2905" s="1260" t="s">
        <v>11177</v>
      </c>
      <c r="J2905" s="1259">
        <v>7429969</v>
      </c>
      <c r="K2905" s="1260" t="s">
        <v>11221</v>
      </c>
      <c r="L2905" s="1260" t="s">
        <v>11275</v>
      </c>
      <c r="M2905" s="1260" t="s">
        <v>1994</v>
      </c>
      <c r="N2905" s="1260" t="s">
        <v>27032</v>
      </c>
      <c r="O2905" s="1260" t="s">
        <v>27031</v>
      </c>
      <c r="P2905" s="1260"/>
      <c r="Q2905" s="1260" t="s">
        <v>27033</v>
      </c>
      <c r="R2905" s="1260" t="s">
        <v>27034</v>
      </c>
      <c r="S2905" s="1259">
        <v>1</v>
      </c>
      <c r="T2905" s="1260"/>
      <c r="U2905" s="1260" t="s">
        <v>11751</v>
      </c>
      <c r="V2905" s="1260" t="s">
        <v>12923</v>
      </c>
      <c r="W2905" s="1259">
        <v>0</v>
      </c>
      <c r="X2905" s="1259">
        <v>1007</v>
      </c>
      <c r="Y2905" s="1259">
        <v>2</v>
      </c>
    </row>
    <row r="2906" spans="1:25">
      <c r="A2906" s="1350">
        <v>11201002225</v>
      </c>
      <c r="B2906" s="1260" t="s">
        <v>27035</v>
      </c>
      <c r="C2906" s="1260" t="s">
        <v>27036</v>
      </c>
      <c r="D2906" s="1260" t="s">
        <v>27037</v>
      </c>
      <c r="E2906" s="1260" t="s">
        <v>11949</v>
      </c>
      <c r="F2906" s="1260" t="s">
        <v>11522</v>
      </c>
      <c r="G2906" s="1260" t="s">
        <v>27038</v>
      </c>
      <c r="H2906" s="1260" t="s">
        <v>11153</v>
      </c>
      <c r="I2906" s="1260" t="s">
        <v>11177</v>
      </c>
      <c r="J2906" s="1259">
        <v>7429968</v>
      </c>
      <c r="K2906" s="1260" t="s">
        <v>11221</v>
      </c>
      <c r="L2906" s="1260" t="s">
        <v>11155</v>
      </c>
      <c r="M2906" s="1260" t="s">
        <v>1994</v>
      </c>
      <c r="N2906" s="1260" t="s">
        <v>27039</v>
      </c>
      <c r="O2906" s="1260" t="s">
        <v>27037</v>
      </c>
      <c r="P2906" s="1260" t="s">
        <v>27040</v>
      </c>
      <c r="Q2906" s="1260" t="s">
        <v>13053</v>
      </c>
      <c r="R2906" s="1260" t="s">
        <v>27041</v>
      </c>
      <c r="S2906" s="1259">
        <v>1</v>
      </c>
      <c r="T2906" s="1260" t="s">
        <v>27042</v>
      </c>
      <c r="U2906" s="1260" t="s">
        <v>11751</v>
      </c>
      <c r="V2906" s="1260" t="s">
        <v>12923</v>
      </c>
      <c r="W2906" s="1259">
        <v>0</v>
      </c>
      <c r="X2906" s="1259">
        <v>1007</v>
      </c>
      <c r="Y2906" s="1259">
        <v>0</v>
      </c>
    </row>
    <row r="2907" spans="1:25">
      <c r="A2907" s="1350">
        <v>11201002224</v>
      </c>
      <c r="B2907" s="1260"/>
      <c r="C2907" s="1260" t="s">
        <v>27043</v>
      </c>
      <c r="D2907" s="1260" t="s">
        <v>27044</v>
      </c>
      <c r="E2907" s="1260" t="s">
        <v>11648</v>
      </c>
      <c r="F2907" s="1260" t="s">
        <v>25178</v>
      </c>
      <c r="G2907" s="1260" t="s">
        <v>27045</v>
      </c>
      <c r="H2907" s="1260" t="s">
        <v>11153</v>
      </c>
      <c r="I2907" s="1260" t="s">
        <v>10976</v>
      </c>
      <c r="J2907" s="1259">
        <v>7429967</v>
      </c>
      <c r="K2907" s="1260" t="s">
        <v>11221</v>
      </c>
      <c r="L2907" s="1260" t="s">
        <v>11155</v>
      </c>
      <c r="M2907" s="1260" t="s">
        <v>1986</v>
      </c>
      <c r="N2907" s="1260" t="s">
        <v>16515</v>
      </c>
      <c r="O2907" s="1260" t="s">
        <v>27044</v>
      </c>
      <c r="P2907" s="1260" t="s">
        <v>27046</v>
      </c>
      <c r="Q2907" s="1260"/>
      <c r="R2907" s="1260" t="s">
        <v>27046</v>
      </c>
      <c r="S2907" s="1259">
        <v>1</v>
      </c>
      <c r="T2907" s="1260"/>
      <c r="U2907" s="1260" t="s">
        <v>11158</v>
      </c>
      <c r="V2907" s="1260" t="s">
        <v>12401</v>
      </c>
      <c r="W2907" s="1259">
        <v>0</v>
      </c>
      <c r="X2907" s="1259">
        <v>1007</v>
      </c>
      <c r="Y2907" s="1259">
        <v>0</v>
      </c>
    </row>
    <row r="2908" spans="1:25">
      <c r="A2908" s="1350">
        <v>11201002223</v>
      </c>
      <c r="B2908" s="1260"/>
      <c r="C2908" s="1260" t="s">
        <v>27047</v>
      </c>
      <c r="D2908" s="1260" t="s">
        <v>26451</v>
      </c>
      <c r="E2908" s="1260" t="s">
        <v>11353</v>
      </c>
      <c r="F2908" s="1260" t="s">
        <v>26995</v>
      </c>
      <c r="G2908" s="1260" t="s">
        <v>27048</v>
      </c>
      <c r="H2908" s="1260" t="s">
        <v>11153</v>
      </c>
      <c r="I2908" s="1260" t="s">
        <v>11164</v>
      </c>
      <c r="J2908" s="1259">
        <v>7429966</v>
      </c>
      <c r="K2908" s="1260" t="s">
        <v>11221</v>
      </c>
      <c r="L2908" s="1260" t="s">
        <v>11155</v>
      </c>
      <c r="M2908" s="1260" t="s">
        <v>262</v>
      </c>
      <c r="N2908" s="1260"/>
      <c r="O2908" s="1260" t="s">
        <v>26451</v>
      </c>
      <c r="P2908" s="1260"/>
      <c r="Q2908" s="1260" t="s">
        <v>11596</v>
      </c>
      <c r="R2908" s="1259">
        <v>8337955</v>
      </c>
      <c r="S2908" s="1259">
        <v>1</v>
      </c>
      <c r="T2908" s="1260"/>
      <c r="U2908" s="1260"/>
      <c r="V2908" s="1260"/>
      <c r="W2908" s="1259">
        <v>0</v>
      </c>
      <c r="X2908" s="1259">
        <v>1007</v>
      </c>
      <c r="Y2908" s="1259">
        <v>0</v>
      </c>
    </row>
    <row r="2909" spans="1:25">
      <c r="A2909" s="1350">
        <v>11201002222</v>
      </c>
      <c r="B2909" s="1260"/>
      <c r="C2909" s="1260" t="s">
        <v>27049</v>
      </c>
      <c r="D2909" s="1260" t="s">
        <v>27050</v>
      </c>
      <c r="E2909" s="1260" t="s">
        <v>12348</v>
      </c>
      <c r="F2909" s="1260" t="s">
        <v>27051</v>
      </c>
      <c r="G2909" s="1260" t="s">
        <v>27052</v>
      </c>
      <c r="H2909" s="1260" t="s">
        <v>11153</v>
      </c>
      <c r="I2909" s="1260" t="s">
        <v>11164</v>
      </c>
      <c r="J2909" s="1259">
        <v>7429965</v>
      </c>
      <c r="K2909" s="1260" t="s">
        <v>11221</v>
      </c>
      <c r="L2909" s="1260" t="s">
        <v>11155</v>
      </c>
      <c r="M2909" s="1260" t="s">
        <v>262</v>
      </c>
      <c r="N2909" s="1260"/>
      <c r="O2909" s="1260" t="s">
        <v>27050</v>
      </c>
      <c r="P2909" s="1260"/>
      <c r="Q2909" s="1260" t="s">
        <v>11596</v>
      </c>
      <c r="R2909" s="1259">
        <v>8337955</v>
      </c>
      <c r="S2909" s="1259">
        <v>1</v>
      </c>
      <c r="T2909" s="1260"/>
      <c r="U2909" s="1260"/>
      <c r="V2909" s="1260"/>
      <c r="W2909" s="1259">
        <v>0</v>
      </c>
      <c r="X2909" s="1259">
        <v>1007</v>
      </c>
      <c r="Y2909" s="1259">
        <v>0</v>
      </c>
    </row>
    <row r="2910" spans="1:25">
      <c r="A2910" s="1350">
        <v>11201002221</v>
      </c>
      <c r="B2910" s="1260" t="s">
        <v>27053</v>
      </c>
      <c r="C2910" s="1260" t="s">
        <v>27054</v>
      </c>
      <c r="D2910" s="1260" t="s">
        <v>27055</v>
      </c>
      <c r="E2910" s="1260" t="s">
        <v>11311</v>
      </c>
      <c r="F2910" s="1260" t="s">
        <v>11522</v>
      </c>
      <c r="G2910" s="1260"/>
      <c r="H2910" s="1260" t="s">
        <v>11153</v>
      </c>
      <c r="I2910" s="1260" t="s">
        <v>11177</v>
      </c>
      <c r="J2910" s="1259">
        <v>7429964</v>
      </c>
      <c r="K2910" s="1260" t="s">
        <v>11221</v>
      </c>
      <c r="L2910" s="1260" t="s">
        <v>11275</v>
      </c>
      <c r="M2910" s="1260" t="s">
        <v>1994</v>
      </c>
      <c r="N2910" s="1260" t="s">
        <v>27032</v>
      </c>
      <c r="O2910" s="1260" t="s">
        <v>27055</v>
      </c>
      <c r="P2910" s="1260"/>
      <c r="Q2910" s="1260" t="s">
        <v>27056</v>
      </c>
      <c r="R2910" s="1260" t="s">
        <v>27057</v>
      </c>
      <c r="S2910" s="1259">
        <v>1</v>
      </c>
      <c r="T2910" s="1260"/>
      <c r="U2910" s="1260" t="s">
        <v>11751</v>
      </c>
      <c r="V2910" s="1260" t="s">
        <v>12923</v>
      </c>
      <c r="W2910" s="1259">
        <v>0</v>
      </c>
      <c r="X2910" s="1259">
        <v>1007</v>
      </c>
      <c r="Y2910" s="1259">
        <v>2</v>
      </c>
    </row>
    <row r="2911" spans="1:25">
      <c r="A2911" s="1350">
        <v>11201002220</v>
      </c>
      <c r="B2911" s="1260" t="s">
        <v>27058</v>
      </c>
      <c r="C2911" s="1260" t="s">
        <v>27059</v>
      </c>
      <c r="D2911" s="1260" t="s">
        <v>27060</v>
      </c>
      <c r="E2911" s="1260" t="s">
        <v>11311</v>
      </c>
      <c r="F2911" s="1260"/>
      <c r="G2911" s="1260"/>
      <c r="H2911" s="1260" t="s">
        <v>11153</v>
      </c>
      <c r="I2911" s="1260" t="s">
        <v>11177</v>
      </c>
      <c r="J2911" s="1259">
        <v>7429963</v>
      </c>
      <c r="K2911" s="1260" t="s">
        <v>11221</v>
      </c>
      <c r="L2911" s="1260" t="s">
        <v>11275</v>
      </c>
      <c r="M2911" s="1260" t="s">
        <v>1994</v>
      </c>
      <c r="N2911" s="1260" t="s">
        <v>26984</v>
      </c>
      <c r="O2911" s="1260" t="s">
        <v>27060</v>
      </c>
      <c r="P2911" s="1260"/>
      <c r="Q2911" s="1260" t="s">
        <v>27061</v>
      </c>
      <c r="R2911" s="1260" t="s">
        <v>27062</v>
      </c>
      <c r="S2911" s="1259">
        <v>1</v>
      </c>
      <c r="T2911" s="1260"/>
      <c r="U2911" s="1260" t="s">
        <v>13395</v>
      </c>
      <c r="V2911" s="1260" t="s">
        <v>13396</v>
      </c>
      <c r="W2911" s="1259">
        <v>0</v>
      </c>
      <c r="X2911" s="1259">
        <v>1007</v>
      </c>
      <c r="Y2911" s="1259">
        <v>2</v>
      </c>
    </row>
    <row r="2912" spans="1:25">
      <c r="A2912" s="1350">
        <v>11201002219</v>
      </c>
      <c r="B2912" s="1260" t="s">
        <v>27063</v>
      </c>
      <c r="C2912" s="1260" t="s">
        <v>27064</v>
      </c>
      <c r="D2912" s="1260" t="s">
        <v>27065</v>
      </c>
      <c r="E2912" s="1260" t="s">
        <v>11311</v>
      </c>
      <c r="F2912" s="1260" t="s">
        <v>11522</v>
      </c>
      <c r="G2912" s="1260" t="s">
        <v>27066</v>
      </c>
      <c r="H2912" s="1260" t="s">
        <v>11153</v>
      </c>
      <c r="I2912" s="1260" t="s">
        <v>11177</v>
      </c>
      <c r="J2912" s="1259">
        <v>7429962</v>
      </c>
      <c r="K2912" s="1260" t="s">
        <v>11221</v>
      </c>
      <c r="L2912" s="1260" t="s">
        <v>11155</v>
      </c>
      <c r="M2912" s="1260" t="s">
        <v>1994</v>
      </c>
      <c r="N2912" s="1260" t="s">
        <v>27067</v>
      </c>
      <c r="O2912" s="1260" t="s">
        <v>27065</v>
      </c>
      <c r="P2912" s="1260"/>
      <c r="Q2912" s="1260" t="s">
        <v>12049</v>
      </c>
      <c r="R2912" s="1260" t="s">
        <v>27068</v>
      </c>
      <c r="S2912" s="1259">
        <v>1</v>
      </c>
      <c r="T2912" s="1260"/>
      <c r="U2912" s="1260" t="s">
        <v>13395</v>
      </c>
      <c r="V2912" s="1260" t="s">
        <v>13396</v>
      </c>
      <c r="W2912" s="1259">
        <v>0</v>
      </c>
      <c r="X2912" s="1259">
        <v>1007</v>
      </c>
      <c r="Y2912" s="1259">
        <v>0</v>
      </c>
    </row>
    <row r="2913" spans="1:25">
      <c r="A2913" s="1350">
        <v>11201002218</v>
      </c>
      <c r="B2913" s="1260" t="s">
        <v>27069</v>
      </c>
      <c r="C2913" s="1260" t="s">
        <v>27064</v>
      </c>
      <c r="D2913" s="1260" t="s">
        <v>27070</v>
      </c>
      <c r="E2913" s="1260" t="s">
        <v>11311</v>
      </c>
      <c r="F2913" s="1260"/>
      <c r="G2913" s="1260"/>
      <c r="H2913" s="1260" t="s">
        <v>11153</v>
      </c>
      <c r="I2913" s="1260" t="s">
        <v>11177</v>
      </c>
      <c r="J2913" s="1259">
        <v>7429961</v>
      </c>
      <c r="K2913" s="1260" t="s">
        <v>11221</v>
      </c>
      <c r="L2913" s="1260" t="s">
        <v>11275</v>
      </c>
      <c r="M2913" s="1260" t="s">
        <v>1994</v>
      </c>
      <c r="N2913" s="1260" t="s">
        <v>27071</v>
      </c>
      <c r="O2913" s="1260" t="s">
        <v>27070</v>
      </c>
      <c r="P2913" s="1260"/>
      <c r="Q2913" s="1260" t="s">
        <v>27072</v>
      </c>
      <c r="R2913" s="1260" t="s">
        <v>27073</v>
      </c>
      <c r="S2913" s="1259">
        <v>1</v>
      </c>
      <c r="T2913" s="1260"/>
      <c r="U2913" s="1260" t="s">
        <v>11751</v>
      </c>
      <c r="V2913" s="1260" t="s">
        <v>12923</v>
      </c>
      <c r="W2913" s="1259">
        <v>0</v>
      </c>
      <c r="X2913" s="1259">
        <v>1007</v>
      </c>
      <c r="Y2913" s="1259">
        <v>2</v>
      </c>
    </row>
    <row r="2914" spans="1:25">
      <c r="A2914" s="1350">
        <v>11201002216</v>
      </c>
      <c r="B2914" s="1260" t="s">
        <v>27074</v>
      </c>
      <c r="C2914" s="1260" t="s">
        <v>27075</v>
      </c>
      <c r="D2914" s="1260" t="s">
        <v>27076</v>
      </c>
      <c r="E2914" s="1260" t="s">
        <v>11311</v>
      </c>
      <c r="F2914" s="1260"/>
      <c r="G2914" s="1260"/>
      <c r="H2914" s="1260" t="s">
        <v>11153</v>
      </c>
      <c r="I2914" s="1260" t="s">
        <v>11177</v>
      </c>
      <c r="J2914" s="1259">
        <v>7429959</v>
      </c>
      <c r="K2914" s="1260" t="s">
        <v>11221</v>
      </c>
      <c r="L2914" s="1260" t="s">
        <v>11275</v>
      </c>
      <c r="M2914" s="1260" t="s">
        <v>1994</v>
      </c>
      <c r="N2914" s="1260" t="s">
        <v>27067</v>
      </c>
      <c r="O2914" s="1260" t="s">
        <v>27076</v>
      </c>
      <c r="P2914" s="1260"/>
      <c r="Q2914" s="1260" t="s">
        <v>27077</v>
      </c>
      <c r="R2914" s="1260" t="s">
        <v>27078</v>
      </c>
      <c r="S2914" s="1259">
        <v>2</v>
      </c>
      <c r="T2914" s="1260" t="s">
        <v>27079</v>
      </c>
      <c r="U2914" s="1260" t="s">
        <v>13395</v>
      </c>
      <c r="V2914" s="1260" t="s">
        <v>13396</v>
      </c>
      <c r="W2914" s="1259">
        <v>0</v>
      </c>
      <c r="X2914" s="1259">
        <v>1007</v>
      </c>
      <c r="Y2914" s="1259">
        <v>2</v>
      </c>
    </row>
    <row r="2915" spans="1:25">
      <c r="A2915" s="1350">
        <v>11201002216</v>
      </c>
      <c r="B2915" s="1260" t="s">
        <v>27080</v>
      </c>
      <c r="C2915" s="1260" t="s">
        <v>27075</v>
      </c>
      <c r="D2915" s="1260" t="s">
        <v>27076</v>
      </c>
      <c r="E2915" s="1260" t="s">
        <v>11311</v>
      </c>
      <c r="F2915" s="1260"/>
      <c r="G2915" s="1260"/>
      <c r="H2915" s="1260" t="s">
        <v>11153</v>
      </c>
      <c r="I2915" s="1260" t="s">
        <v>11177</v>
      </c>
      <c r="J2915" s="1259">
        <v>7429959</v>
      </c>
      <c r="K2915" s="1260" t="s">
        <v>11221</v>
      </c>
      <c r="L2915" s="1260" t="s">
        <v>11275</v>
      </c>
      <c r="M2915" s="1260" t="s">
        <v>1994</v>
      </c>
      <c r="N2915" s="1260" t="s">
        <v>27067</v>
      </c>
      <c r="O2915" s="1260" t="s">
        <v>27076</v>
      </c>
      <c r="P2915" s="1260"/>
      <c r="Q2915" s="1260" t="s">
        <v>27077</v>
      </c>
      <c r="R2915" s="1260" t="s">
        <v>27078</v>
      </c>
      <c r="S2915" s="1259">
        <v>2</v>
      </c>
      <c r="T2915" s="1260" t="s">
        <v>27079</v>
      </c>
      <c r="U2915" s="1260" t="s">
        <v>13395</v>
      </c>
      <c r="V2915" s="1260" t="s">
        <v>13396</v>
      </c>
      <c r="W2915" s="1259">
        <v>0</v>
      </c>
      <c r="X2915" s="1259">
        <v>1007</v>
      </c>
      <c r="Y2915" s="1259">
        <v>2</v>
      </c>
    </row>
    <row r="2916" spans="1:25">
      <c r="A2916" s="1350">
        <v>11201002215</v>
      </c>
      <c r="B2916" s="1260" t="s">
        <v>27081</v>
      </c>
      <c r="C2916" s="1260" t="s">
        <v>27075</v>
      </c>
      <c r="D2916" s="1260" t="s">
        <v>27082</v>
      </c>
      <c r="E2916" s="1260" t="s">
        <v>11311</v>
      </c>
      <c r="F2916" s="1260"/>
      <c r="G2916" s="1260"/>
      <c r="H2916" s="1260" t="s">
        <v>11153</v>
      </c>
      <c r="I2916" s="1260" t="s">
        <v>11177</v>
      </c>
      <c r="J2916" s="1259">
        <v>7429958</v>
      </c>
      <c r="K2916" s="1260" t="s">
        <v>11221</v>
      </c>
      <c r="L2916" s="1260" t="s">
        <v>11275</v>
      </c>
      <c r="M2916" s="1260" t="s">
        <v>1994</v>
      </c>
      <c r="N2916" s="1260" t="s">
        <v>27032</v>
      </c>
      <c r="O2916" s="1260" t="s">
        <v>27082</v>
      </c>
      <c r="P2916" s="1260"/>
      <c r="Q2916" s="1260" t="s">
        <v>14279</v>
      </c>
      <c r="R2916" s="1260" t="s">
        <v>27083</v>
      </c>
      <c r="S2916" s="1259">
        <v>1</v>
      </c>
      <c r="T2916" s="1260"/>
      <c r="U2916" s="1260" t="s">
        <v>11751</v>
      </c>
      <c r="V2916" s="1260" t="s">
        <v>12923</v>
      </c>
      <c r="W2916" s="1259">
        <v>0</v>
      </c>
      <c r="X2916" s="1259">
        <v>1007</v>
      </c>
      <c r="Y2916" s="1259">
        <v>2</v>
      </c>
    </row>
    <row r="2917" spans="1:25">
      <c r="A2917" s="1350">
        <v>11201002214</v>
      </c>
      <c r="B2917" s="1260" t="s">
        <v>27084</v>
      </c>
      <c r="C2917" s="1260" t="s">
        <v>27085</v>
      </c>
      <c r="D2917" s="1260" t="s">
        <v>27086</v>
      </c>
      <c r="E2917" s="1260" t="s">
        <v>11384</v>
      </c>
      <c r="F2917" s="1260"/>
      <c r="G2917" s="1260"/>
      <c r="H2917" s="1260" t="s">
        <v>11153</v>
      </c>
      <c r="I2917" s="1260" t="s">
        <v>11177</v>
      </c>
      <c r="J2917" s="1259">
        <v>7429957</v>
      </c>
      <c r="K2917" s="1260" t="s">
        <v>11221</v>
      </c>
      <c r="L2917" s="1260" t="s">
        <v>11275</v>
      </c>
      <c r="M2917" s="1260" t="s">
        <v>1994</v>
      </c>
      <c r="N2917" s="1260" t="s">
        <v>27087</v>
      </c>
      <c r="O2917" s="1260" t="s">
        <v>27086</v>
      </c>
      <c r="P2917" s="1260"/>
      <c r="Q2917" s="1260" t="s">
        <v>27088</v>
      </c>
      <c r="R2917" s="1260" t="s">
        <v>27089</v>
      </c>
      <c r="S2917" s="1259">
        <v>1</v>
      </c>
      <c r="T2917" s="1260"/>
      <c r="U2917" s="1260" t="s">
        <v>11751</v>
      </c>
      <c r="V2917" s="1260" t="s">
        <v>11859</v>
      </c>
      <c r="W2917" s="1259">
        <v>0</v>
      </c>
      <c r="X2917" s="1259">
        <v>1007</v>
      </c>
      <c r="Y2917" s="1259">
        <v>2</v>
      </c>
    </row>
    <row r="2918" spans="1:25">
      <c r="A2918" s="1350">
        <v>11201002213</v>
      </c>
      <c r="B2918" s="1260" t="s">
        <v>27090</v>
      </c>
      <c r="C2918" s="1260" t="s">
        <v>27091</v>
      </c>
      <c r="D2918" s="1260" t="s">
        <v>27092</v>
      </c>
      <c r="E2918" s="1260" t="s">
        <v>11311</v>
      </c>
      <c r="F2918" s="1260" t="s">
        <v>11522</v>
      </c>
      <c r="G2918" s="1260" t="s">
        <v>27093</v>
      </c>
      <c r="H2918" s="1260" t="s">
        <v>11153</v>
      </c>
      <c r="I2918" s="1260" t="s">
        <v>11177</v>
      </c>
      <c r="J2918" s="1259">
        <v>7429956</v>
      </c>
      <c r="K2918" s="1260" t="s">
        <v>11221</v>
      </c>
      <c r="L2918" s="1260" t="s">
        <v>11155</v>
      </c>
      <c r="M2918" s="1260" t="s">
        <v>1994</v>
      </c>
      <c r="N2918" s="1260" t="s">
        <v>27094</v>
      </c>
      <c r="O2918" s="1260" t="s">
        <v>27092</v>
      </c>
      <c r="P2918" s="1260"/>
      <c r="Q2918" s="1260" t="s">
        <v>27095</v>
      </c>
      <c r="R2918" s="1260" t="s">
        <v>27096</v>
      </c>
      <c r="S2918" s="1259">
        <v>1</v>
      </c>
      <c r="T2918" s="1260"/>
      <c r="U2918" s="1260" t="s">
        <v>11193</v>
      </c>
      <c r="V2918" s="1260" t="s">
        <v>11997</v>
      </c>
      <c r="W2918" s="1259">
        <v>0</v>
      </c>
      <c r="X2918" s="1259">
        <v>1007</v>
      </c>
      <c r="Y2918" s="1259">
        <v>0</v>
      </c>
    </row>
    <row r="2919" spans="1:25">
      <c r="A2919" s="1350">
        <v>11201002212</v>
      </c>
      <c r="B2919" s="1260" t="s">
        <v>27097</v>
      </c>
      <c r="C2919" s="1260" t="s">
        <v>27098</v>
      </c>
      <c r="D2919" s="1260" t="s">
        <v>27099</v>
      </c>
      <c r="E2919" s="1260" t="s">
        <v>11190</v>
      </c>
      <c r="F2919" s="1260" t="s">
        <v>11522</v>
      </c>
      <c r="G2919" s="1260" t="s">
        <v>27100</v>
      </c>
      <c r="H2919" s="1260" t="s">
        <v>11153</v>
      </c>
      <c r="I2919" s="1260" t="s">
        <v>11177</v>
      </c>
      <c r="J2919" s="1259">
        <v>7429955</v>
      </c>
      <c r="K2919" s="1260" t="s">
        <v>11221</v>
      </c>
      <c r="L2919" s="1260" t="s">
        <v>11155</v>
      </c>
      <c r="M2919" s="1260" t="s">
        <v>1994</v>
      </c>
      <c r="N2919" s="1260" t="s">
        <v>27032</v>
      </c>
      <c r="O2919" s="1260" t="s">
        <v>27099</v>
      </c>
      <c r="P2919" s="1260" t="s">
        <v>27101</v>
      </c>
      <c r="Q2919" s="1260" t="s">
        <v>27102</v>
      </c>
      <c r="R2919" s="1260" t="s">
        <v>27101</v>
      </c>
      <c r="S2919" s="1259">
        <v>1</v>
      </c>
      <c r="T2919" s="1260"/>
      <c r="U2919" s="1260" t="s">
        <v>11751</v>
      </c>
      <c r="V2919" s="1260" t="s">
        <v>12923</v>
      </c>
      <c r="W2919" s="1259">
        <v>0</v>
      </c>
      <c r="X2919" s="1259">
        <v>1007</v>
      </c>
      <c r="Y2919" s="1259">
        <v>0</v>
      </c>
    </row>
    <row r="2920" spans="1:25">
      <c r="A2920" s="1350">
        <v>11201002210</v>
      </c>
      <c r="B2920" s="1260" t="s">
        <v>27103</v>
      </c>
      <c r="C2920" s="1260" t="s">
        <v>27098</v>
      </c>
      <c r="D2920" s="1260" t="s">
        <v>27104</v>
      </c>
      <c r="E2920" s="1260" t="s">
        <v>11190</v>
      </c>
      <c r="F2920" s="1260" t="s">
        <v>11522</v>
      </c>
      <c r="G2920" s="1260" t="s">
        <v>27105</v>
      </c>
      <c r="H2920" s="1260" t="s">
        <v>11153</v>
      </c>
      <c r="I2920" s="1260" t="s">
        <v>11177</v>
      </c>
      <c r="J2920" s="1259">
        <v>7429953</v>
      </c>
      <c r="K2920" s="1260" t="s">
        <v>11375</v>
      </c>
      <c r="L2920" s="1260" t="s">
        <v>11385</v>
      </c>
      <c r="M2920" s="1260" t="s">
        <v>1994</v>
      </c>
      <c r="N2920" s="1260" t="s">
        <v>27032</v>
      </c>
      <c r="O2920" s="1260" t="s">
        <v>27104</v>
      </c>
      <c r="P2920" s="1260" t="s">
        <v>27101</v>
      </c>
      <c r="Q2920" s="1260" t="s">
        <v>27102</v>
      </c>
      <c r="R2920" s="1260" t="s">
        <v>27101</v>
      </c>
      <c r="S2920" s="1259">
        <v>2</v>
      </c>
      <c r="T2920" s="1260" t="s">
        <v>27106</v>
      </c>
      <c r="U2920" s="1260" t="s">
        <v>11751</v>
      </c>
      <c r="V2920" s="1260" t="s">
        <v>12923</v>
      </c>
      <c r="W2920" s="1259">
        <v>510</v>
      </c>
      <c r="X2920" s="1259">
        <v>1008</v>
      </c>
      <c r="Y2920" s="1259">
        <v>1</v>
      </c>
    </row>
    <row r="2921" spans="1:25">
      <c r="A2921" s="1350">
        <v>11201002210</v>
      </c>
      <c r="B2921" s="1260" t="s">
        <v>27107</v>
      </c>
      <c r="C2921" s="1260" t="s">
        <v>27098</v>
      </c>
      <c r="D2921" s="1260" t="s">
        <v>27104</v>
      </c>
      <c r="E2921" s="1260" t="s">
        <v>11190</v>
      </c>
      <c r="F2921" s="1260" t="s">
        <v>11522</v>
      </c>
      <c r="G2921" s="1260" t="s">
        <v>27105</v>
      </c>
      <c r="H2921" s="1260" t="s">
        <v>11153</v>
      </c>
      <c r="I2921" s="1260" t="s">
        <v>11177</v>
      </c>
      <c r="J2921" s="1259">
        <v>7429953</v>
      </c>
      <c r="K2921" s="1260" t="s">
        <v>11375</v>
      </c>
      <c r="L2921" s="1260" t="s">
        <v>11385</v>
      </c>
      <c r="M2921" s="1260" t="s">
        <v>1994</v>
      </c>
      <c r="N2921" s="1260" t="s">
        <v>27032</v>
      </c>
      <c r="O2921" s="1260" t="s">
        <v>27104</v>
      </c>
      <c r="P2921" s="1260" t="s">
        <v>27101</v>
      </c>
      <c r="Q2921" s="1260" t="s">
        <v>27102</v>
      </c>
      <c r="R2921" s="1260" t="s">
        <v>27101</v>
      </c>
      <c r="S2921" s="1259">
        <v>2</v>
      </c>
      <c r="T2921" s="1260" t="s">
        <v>27106</v>
      </c>
      <c r="U2921" s="1260" t="s">
        <v>11751</v>
      </c>
      <c r="V2921" s="1260" t="s">
        <v>12923</v>
      </c>
      <c r="W2921" s="1259">
        <v>510</v>
      </c>
      <c r="X2921" s="1259">
        <v>1008</v>
      </c>
      <c r="Y2921" s="1259">
        <v>1</v>
      </c>
    </row>
    <row r="2922" spans="1:25">
      <c r="A2922" s="1350">
        <v>11201002209</v>
      </c>
      <c r="B2922" s="1260"/>
      <c r="C2922" s="1260" t="s">
        <v>27108</v>
      </c>
      <c r="D2922" s="1260" t="s">
        <v>27109</v>
      </c>
      <c r="E2922" s="1260" t="s">
        <v>11162</v>
      </c>
      <c r="F2922" s="1260" t="s">
        <v>11678</v>
      </c>
      <c r="G2922" s="1260" t="s">
        <v>27110</v>
      </c>
      <c r="H2922" s="1260" t="s">
        <v>11153</v>
      </c>
      <c r="I2922" s="1260" t="s">
        <v>10976</v>
      </c>
      <c r="J2922" s="1259">
        <v>7429952</v>
      </c>
      <c r="K2922" s="1260" t="s">
        <v>11221</v>
      </c>
      <c r="L2922" s="1260" t="s">
        <v>11155</v>
      </c>
      <c r="M2922" s="1260" t="s">
        <v>262</v>
      </c>
      <c r="N2922" s="1260"/>
      <c r="O2922" s="1260" t="s">
        <v>27109</v>
      </c>
      <c r="P2922" s="1260"/>
      <c r="Q2922" s="1260" t="s">
        <v>11367</v>
      </c>
      <c r="R2922" s="1260" t="s">
        <v>27111</v>
      </c>
      <c r="S2922" s="1259">
        <v>1</v>
      </c>
      <c r="T2922" s="1260"/>
      <c r="U2922" s="1260"/>
      <c r="V2922" s="1260"/>
      <c r="W2922" s="1259">
        <v>0</v>
      </c>
      <c r="X2922" s="1259">
        <v>1007</v>
      </c>
      <c r="Y2922" s="1259">
        <v>0</v>
      </c>
    </row>
    <row r="2923" spans="1:25">
      <c r="A2923" s="1350">
        <v>11201002208</v>
      </c>
      <c r="B2923" s="1260" t="s">
        <v>27112</v>
      </c>
      <c r="C2923" s="1260" t="s">
        <v>27113</v>
      </c>
      <c r="D2923" s="1260" t="s">
        <v>27114</v>
      </c>
      <c r="E2923" s="1260" t="s">
        <v>11560</v>
      </c>
      <c r="F2923" s="1260" t="s">
        <v>11873</v>
      </c>
      <c r="G2923" s="1260" t="s">
        <v>27115</v>
      </c>
      <c r="H2923" s="1260" t="s">
        <v>11153</v>
      </c>
      <c r="I2923" s="1260" t="s">
        <v>10976</v>
      </c>
      <c r="J2923" s="1259">
        <v>7429951</v>
      </c>
      <c r="K2923" s="1260" t="s">
        <v>11221</v>
      </c>
      <c r="L2923" s="1260" t="s">
        <v>11155</v>
      </c>
      <c r="M2923" s="1260" t="s">
        <v>2530</v>
      </c>
      <c r="N2923" s="1260" t="s">
        <v>27116</v>
      </c>
      <c r="O2923" s="1260" t="s">
        <v>27114</v>
      </c>
      <c r="P2923" s="1260" t="s">
        <v>27117</v>
      </c>
      <c r="Q2923" s="1260" t="s">
        <v>11394</v>
      </c>
      <c r="R2923" s="1260" t="s">
        <v>27117</v>
      </c>
      <c r="S2923" s="1259">
        <v>1</v>
      </c>
      <c r="T2923" s="1260" t="s">
        <v>27118</v>
      </c>
      <c r="U2923" s="1260" t="s">
        <v>11158</v>
      </c>
      <c r="V2923" s="1260" t="s">
        <v>11380</v>
      </c>
      <c r="W2923" s="1259">
        <v>0</v>
      </c>
      <c r="X2923" s="1259">
        <v>1007</v>
      </c>
      <c r="Y2923" s="1259">
        <v>0</v>
      </c>
    </row>
    <row r="2924" spans="1:25">
      <c r="A2924" s="1350">
        <v>11201002207</v>
      </c>
      <c r="B2924" s="1260"/>
      <c r="C2924" s="1260" t="s">
        <v>27119</v>
      </c>
      <c r="D2924" s="1260" t="s">
        <v>27120</v>
      </c>
      <c r="E2924" s="1260" t="s">
        <v>11190</v>
      </c>
      <c r="F2924" s="1260" t="s">
        <v>11522</v>
      </c>
      <c r="G2924" s="1260" t="s">
        <v>27121</v>
      </c>
      <c r="H2924" s="1260" t="s">
        <v>11153</v>
      </c>
      <c r="I2924" s="1260" t="s">
        <v>11177</v>
      </c>
      <c r="J2924" s="1259">
        <v>7429950</v>
      </c>
      <c r="K2924" s="1260" t="s">
        <v>11221</v>
      </c>
      <c r="L2924" s="1260" t="s">
        <v>11155</v>
      </c>
      <c r="M2924" s="1260" t="s">
        <v>2447</v>
      </c>
      <c r="N2924" s="1260" t="s">
        <v>27122</v>
      </c>
      <c r="O2924" s="1260" t="s">
        <v>27120</v>
      </c>
      <c r="P2924" s="1260"/>
      <c r="Q2924" s="1260"/>
      <c r="R2924" s="1260" t="s">
        <v>27123</v>
      </c>
      <c r="S2924" s="1259">
        <v>1</v>
      </c>
      <c r="T2924" s="1260"/>
      <c r="U2924" s="1260" t="s">
        <v>11231</v>
      </c>
      <c r="V2924" s="1260" t="s">
        <v>11281</v>
      </c>
      <c r="W2924" s="1259">
        <v>0</v>
      </c>
      <c r="X2924" s="1259">
        <v>1007</v>
      </c>
      <c r="Y2924" s="1259">
        <v>0</v>
      </c>
    </row>
    <row r="2925" spans="1:25">
      <c r="A2925" s="1350">
        <v>11201002206</v>
      </c>
      <c r="B2925" s="1260" t="s">
        <v>27124</v>
      </c>
      <c r="C2925" s="1260" t="s">
        <v>27125</v>
      </c>
      <c r="D2925" s="1260" t="s">
        <v>27126</v>
      </c>
      <c r="E2925" s="1260" t="s">
        <v>11203</v>
      </c>
      <c r="F2925" s="1260" t="s">
        <v>11678</v>
      </c>
      <c r="G2925" s="1260" t="s">
        <v>27127</v>
      </c>
      <c r="H2925" s="1260" t="s">
        <v>11153</v>
      </c>
      <c r="I2925" s="1260" t="s">
        <v>10976</v>
      </c>
      <c r="J2925" s="1259">
        <v>7429949</v>
      </c>
      <c r="K2925" s="1260" t="s">
        <v>11375</v>
      </c>
      <c r="L2925" s="1260" t="s">
        <v>11155</v>
      </c>
      <c r="M2925" s="1260" t="s">
        <v>2031</v>
      </c>
      <c r="N2925" s="1260" t="s">
        <v>27128</v>
      </c>
      <c r="O2925" s="1260" t="s">
        <v>27126</v>
      </c>
      <c r="P2925" s="1260" t="s">
        <v>27129</v>
      </c>
      <c r="Q2925" s="1260" t="s">
        <v>11238</v>
      </c>
      <c r="R2925" s="1260" t="s">
        <v>27130</v>
      </c>
      <c r="S2925" s="1259">
        <v>1</v>
      </c>
      <c r="T2925" s="1260" t="s">
        <v>27131</v>
      </c>
      <c r="U2925" s="1260" t="s">
        <v>11396</v>
      </c>
      <c r="V2925" s="1260" t="s">
        <v>11737</v>
      </c>
      <c r="W2925" s="1259">
        <v>33</v>
      </c>
      <c r="X2925" s="1259">
        <v>1008</v>
      </c>
      <c r="Y2925" s="1259">
        <v>0</v>
      </c>
    </row>
    <row r="2926" spans="1:25">
      <c r="A2926" s="1350">
        <v>11201002205</v>
      </c>
      <c r="B2926" s="1260" t="s">
        <v>27132</v>
      </c>
      <c r="C2926" s="1260" t="s">
        <v>27133</v>
      </c>
      <c r="D2926" s="1260" t="s">
        <v>27134</v>
      </c>
      <c r="E2926" s="1260" t="s">
        <v>11311</v>
      </c>
      <c r="F2926" s="1260"/>
      <c r="G2926" s="1260"/>
      <c r="H2926" s="1260" t="s">
        <v>11153</v>
      </c>
      <c r="I2926" s="1260" t="s">
        <v>10976</v>
      </c>
      <c r="J2926" s="1259">
        <v>7429948</v>
      </c>
      <c r="K2926" s="1260" t="s">
        <v>11221</v>
      </c>
      <c r="L2926" s="1260" t="s">
        <v>11275</v>
      </c>
      <c r="M2926" s="1260" t="s">
        <v>1944</v>
      </c>
      <c r="N2926" s="1260" t="s">
        <v>27135</v>
      </c>
      <c r="O2926" s="1260" t="s">
        <v>27134</v>
      </c>
      <c r="P2926" s="1260"/>
      <c r="Q2926" s="1260" t="s">
        <v>27136</v>
      </c>
      <c r="R2926" s="1260" t="s">
        <v>27137</v>
      </c>
      <c r="S2926" s="1259">
        <v>1</v>
      </c>
      <c r="T2926" s="1260" t="s">
        <v>12132</v>
      </c>
      <c r="U2926" s="1260" t="s">
        <v>11231</v>
      </c>
      <c r="V2926" s="1260" t="s">
        <v>11584</v>
      </c>
      <c r="W2926" s="1259">
        <v>0</v>
      </c>
      <c r="X2926" s="1259">
        <v>1007</v>
      </c>
      <c r="Y2926" s="1259">
        <v>2</v>
      </c>
    </row>
    <row r="2927" spans="1:25">
      <c r="A2927" s="1350">
        <v>11201002204</v>
      </c>
      <c r="B2927" s="1260" t="s">
        <v>27138</v>
      </c>
      <c r="C2927" s="1260" t="s">
        <v>27139</v>
      </c>
      <c r="D2927" s="1260" t="s">
        <v>27140</v>
      </c>
      <c r="E2927" s="1260" t="s">
        <v>11384</v>
      </c>
      <c r="F2927" s="1260"/>
      <c r="G2927" s="1260"/>
      <c r="H2927" s="1260" t="s">
        <v>11153</v>
      </c>
      <c r="I2927" s="1260" t="s">
        <v>10976</v>
      </c>
      <c r="J2927" s="1259">
        <v>7429947</v>
      </c>
      <c r="K2927" s="1260" t="s">
        <v>11221</v>
      </c>
      <c r="L2927" s="1260" t="s">
        <v>11275</v>
      </c>
      <c r="M2927" s="1260" t="s">
        <v>1944</v>
      </c>
      <c r="N2927" s="1260" t="s">
        <v>27141</v>
      </c>
      <c r="O2927" s="1260" t="s">
        <v>27140</v>
      </c>
      <c r="P2927" s="1260"/>
      <c r="Q2927" s="1260" t="s">
        <v>27142</v>
      </c>
      <c r="R2927" s="1260" t="s">
        <v>27143</v>
      </c>
      <c r="S2927" s="1259">
        <v>1</v>
      </c>
      <c r="T2927" s="1260" t="s">
        <v>12132</v>
      </c>
      <c r="U2927" s="1260" t="s">
        <v>11231</v>
      </c>
      <c r="V2927" s="1260" t="s">
        <v>11584</v>
      </c>
      <c r="W2927" s="1259">
        <v>0</v>
      </c>
      <c r="X2927" s="1259">
        <v>1007</v>
      </c>
      <c r="Y2927" s="1259">
        <v>2</v>
      </c>
    </row>
    <row r="2928" spans="1:25">
      <c r="A2928" s="1350">
        <v>11201002203</v>
      </c>
      <c r="B2928" s="1260" t="s">
        <v>27144</v>
      </c>
      <c r="C2928" s="1260" t="s">
        <v>27145</v>
      </c>
      <c r="D2928" s="1260" t="s">
        <v>27146</v>
      </c>
      <c r="E2928" s="1260" t="s">
        <v>11311</v>
      </c>
      <c r="F2928" s="1260"/>
      <c r="G2928" s="1260"/>
      <c r="H2928" s="1260" t="s">
        <v>11153</v>
      </c>
      <c r="I2928" s="1260" t="s">
        <v>10976</v>
      </c>
      <c r="J2928" s="1259">
        <v>7429946</v>
      </c>
      <c r="K2928" s="1260" t="s">
        <v>11221</v>
      </c>
      <c r="L2928" s="1260" t="s">
        <v>11275</v>
      </c>
      <c r="M2928" s="1260" t="s">
        <v>1944</v>
      </c>
      <c r="N2928" s="1260" t="s">
        <v>27147</v>
      </c>
      <c r="O2928" s="1260" t="s">
        <v>27146</v>
      </c>
      <c r="P2928" s="1260" t="s">
        <v>27148</v>
      </c>
      <c r="Q2928" s="1260" t="s">
        <v>12081</v>
      </c>
      <c r="R2928" s="1260" t="s">
        <v>27149</v>
      </c>
      <c r="S2928" s="1259">
        <v>1</v>
      </c>
      <c r="T2928" s="1260" t="s">
        <v>27150</v>
      </c>
      <c r="U2928" s="1260" t="s">
        <v>11231</v>
      </c>
      <c r="V2928" s="1260" t="s">
        <v>11584</v>
      </c>
      <c r="W2928" s="1259">
        <v>0</v>
      </c>
      <c r="X2928" s="1259">
        <v>1007</v>
      </c>
      <c r="Y2928" s="1259">
        <v>2</v>
      </c>
    </row>
    <row r="2929" spans="1:25">
      <c r="A2929" s="1350">
        <v>11201002202</v>
      </c>
      <c r="B2929" s="1260" t="s">
        <v>27151</v>
      </c>
      <c r="C2929" s="1260" t="s">
        <v>27145</v>
      </c>
      <c r="D2929" s="1260" t="s">
        <v>27152</v>
      </c>
      <c r="E2929" s="1260" t="s">
        <v>11190</v>
      </c>
      <c r="F2929" s="1260"/>
      <c r="G2929" s="1260"/>
      <c r="H2929" s="1260" t="s">
        <v>11153</v>
      </c>
      <c r="I2929" s="1260" t="s">
        <v>10976</v>
      </c>
      <c r="J2929" s="1259">
        <v>7429945</v>
      </c>
      <c r="K2929" s="1260" t="s">
        <v>11221</v>
      </c>
      <c r="L2929" s="1260" t="s">
        <v>11275</v>
      </c>
      <c r="M2929" s="1260" t="s">
        <v>1944</v>
      </c>
      <c r="N2929" s="1260" t="s">
        <v>27153</v>
      </c>
      <c r="O2929" s="1260" t="s">
        <v>27152</v>
      </c>
      <c r="P2929" s="1260" t="s">
        <v>27154</v>
      </c>
      <c r="Q2929" s="1260" t="s">
        <v>11206</v>
      </c>
      <c r="R2929" s="1260" t="s">
        <v>27154</v>
      </c>
      <c r="S2929" s="1259">
        <v>1</v>
      </c>
      <c r="T2929" s="1260" t="s">
        <v>27155</v>
      </c>
      <c r="U2929" s="1260" t="s">
        <v>11158</v>
      </c>
      <c r="V2929" s="1260" t="s">
        <v>11723</v>
      </c>
      <c r="W2929" s="1259">
        <v>0</v>
      </c>
      <c r="X2929" s="1259">
        <v>1007</v>
      </c>
      <c r="Y2929" s="1259">
        <v>2</v>
      </c>
    </row>
    <row r="2930" spans="1:25">
      <c r="A2930" s="1350">
        <v>11201002199</v>
      </c>
      <c r="B2930" s="1260" t="s">
        <v>27156</v>
      </c>
      <c r="C2930" s="1260" t="s">
        <v>27157</v>
      </c>
      <c r="D2930" s="1260" t="s">
        <v>27158</v>
      </c>
      <c r="E2930" s="1260" t="s">
        <v>11190</v>
      </c>
      <c r="F2930" s="1260" t="s">
        <v>12086</v>
      </c>
      <c r="G2930" s="1260" t="s">
        <v>27159</v>
      </c>
      <c r="H2930" s="1260" t="s">
        <v>11153</v>
      </c>
      <c r="I2930" s="1260" t="s">
        <v>10976</v>
      </c>
      <c r="J2930" s="1259">
        <v>7429942</v>
      </c>
      <c r="K2930" s="1260" t="s">
        <v>11221</v>
      </c>
      <c r="L2930" s="1260" t="s">
        <v>11385</v>
      </c>
      <c r="M2930" s="1260" t="s">
        <v>262</v>
      </c>
      <c r="N2930" s="1260"/>
      <c r="O2930" s="1260" t="s">
        <v>27158</v>
      </c>
      <c r="P2930" s="1260"/>
      <c r="Q2930" s="1260"/>
      <c r="R2930" s="1260"/>
      <c r="S2930" s="1259">
        <v>1</v>
      </c>
      <c r="T2930" s="1260"/>
      <c r="U2930" s="1260"/>
      <c r="V2930" s="1260"/>
      <c r="W2930" s="1259">
        <v>0</v>
      </c>
      <c r="X2930" s="1259">
        <v>1007</v>
      </c>
      <c r="Y2930" s="1259">
        <v>1</v>
      </c>
    </row>
    <row r="2931" spans="1:25">
      <c r="A2931" s="1350">
        <v>11201002198</v>
      </c>
      <c r="B2931" s="1260" t="s">
        <v>27160</v>
      </c>
      <c r="C2931" s="1260" t="s">
        <v>27161</v>
      </c>
      <c r="D2931" s="1260" t="s">
        <v>27158</v>
      </c>
      <c r="E2931" s="1260" t="s">
        <v>11190</v>
      </c>
      <c r="F2931" s="1260" t="s">
        <v>12086</v>
      </c>
      <c r="G2931" s="1260"/>
      <c r="H2931" s="1260" t="s">
        <v>11153</v>
      </c>
      <c r="I2931" s="1260" t="s">
        <v>10976</v>
      </c>
      <c r="J2931" s="1259">
        <v>7429941</v>
      </c>
      <c r="K2931" s="1260" t="s">
        <v>11221</v>
      </c>
      <c r="L2931" s="1260" t="s">
        <v>11275</v>
      </c>
      <c r="M2931" s="1260" t="s">
        <v>262</v>
      </c>
      <c r="N2931" s="1260"/>
      <c r="O2931" s="1260" t="s">
        <v>27158</v>
      </c>
      <c r="P2931" s="1260"/>
      <c r="Q2931" s="1260"/>
      <c r="R2931" s="1260"/>
      <c r="S2931" s="1259">
        <v>1</v>
      </c>
      <c r="T2931" s="1260" t="s">
        <v>12132</v>
      </c>
      <c r="U2931" s="1260"/>
      <c r="V2931" s="1260"/>
      <c r="W2931" s="1259">
        <v>0</v>
      </c>
      <c r="X2931" s="1259">
        <v>1007</v>
      </c>
      <c r="Y2931" s="1259">
        <v>2</v>
      </c>
    </row>
    <row r="2932" spans="1:25">
      <c r="A2932" s="1350">
        <v>11201002197</v>
      </c>
      <c r="B2932" s="1260" t="s">
        <v>27162</v>
      </c>
      <c r="C2932" s="1260" t="s">
        <v>27161</v>
      </c>
      <c r="D2932" s="1260" t="s">
        <v>12972</v>
      </c>
      <c r="E2932" s="1260" t="s">
        <v>11190</v>
      </c>
      <c r="F2932" s="1260" t="s">
        <v>12086</v>
      </c>
      <c r="G2932" s="1260"/>
      <c r="H2932" s="1260" t="s">
        <v>11153</v>
      </c>
      <c r="I2932" s="1260" t="s">
        <v>10976</v>
      </c>
      <c r="J2932" s="1259">
        <v>7429940</v>
      </c>
      <c r="K2932" s="1260" t="s">
        <v>11221</v>
      </c>
      <c r="L2932" s="1260" t="s">
        <v>11275</v>
      </c>
      <c r="M2932" s="1260" t="s">
        <v>262</v>
      </c>
      <c r="N2932" s="1260"/>
      <c r="O2932" s="1260" t="s">
        <v>12972</v>
      </c>
      <c r="P2932" s="1260"/>
      <c r="Q2932" s="1260"/>
      <c r="R2932" s="1260"/>
      <c r="S2932" s="1259">
        <v>3</v>
      </c>
      <c r="T2932" s="1260" t="s">
        <v>27163</v>
      </c>
      <c r="U2932" s="1260"/>
      <c r="V2932" s="1260"/>
      <c r="W2932" s="1259">
        <v>0</v>
      </c>
      <c r="X2932" s="1259">
        <v>1007</v>
      </c>
      <c r="Y2932" s="1259">
        <v>2</v>
      </c>
    </row>
    <row r="2933" spans="1:25">
      <c r="A2933" s="1350">
        <v>11201002197</v>
      </c>
      <c r="B2933" s="1260" t="s">
        <v>27164</v>
      </c>
      <c r="C2933" s="1260" t="s">
        <v>27161</v>
      </c>
      <c r="D2933" s="1260" t="s">
        <v>12972</v>
      </c>
      <c r="E2933" s="1260" t="s">
        <v>11190</v>
      </c>
      <c r="F2933" s="1260" t="s">
        <v>12086</v>
      </c>
      <c r="G2933" s="1260"/>
      <c r="H2933" s="1260" t="s">
        <v>11153</v>
      </c>
      <c r="I2933" s="1260" t="s">
        <v>10976</v>
      </c>
      <c r="J2933" s="1259">
        <v>7429940</v>
      </c>
      <c r="K2933" s="1260" t="s">
        <v>11221</v>
      </c>
      <c r="L2933" s="1260" t="s">
        <v>11275</v>
      </c>
      <c r="M2933" s="1260" t="s">
        <v>262</v>
      </c>
      <c r="N2933" s="1260"/>
      <c r="O2933" s="1260" t="s">
        <v>12972</v>
      </c>
      <c r="P2933" s="1260"/>
      <c r="Q2933" s="1260"/>
      <c r="R2933" s="1260"/>
      <c r="S2933" s="1259">
        <v>3</v>
      </c>
      <c r="T2933" s="1260" t="s">
        <v>27163</v>
      </c>
      <c r="U2933" s="1260"/>
      <c r="V2933" s="1260"/>
      <c r="W2933" s="1259">
        <v>0</v>
      </c>
      <c r="X2933" s="1259">
        <v>1007</v>
      </c>
      <c r="Y2933" s="1259">
        <v>2</v>
      </c>
    </row>
    <row r="2934" spans="1:25">
      <c r="A2934" s="1350">
        <v>11201002197</v>
      </c>
      <c r="B2934" s="1260" t="s">
        <v>27165</v>
      </c>
      <c r="C2934" s="1260" t="s">
        <v>27161</v>
      </c>
      <c r="D2934" s="1260" t="s">
        <v>12972</v>
      </c>
      <c r="E2934" s="1260" t="s">
        <v>11190</v>
      </c>
      <c r="F2934" s="1260" t="s">
        <v>12086</v>
      </c>
      <c r="G2934" s="1260"/>
      <c r="H2934" s="1260" t="s">
        <v>11153</v>
      </c>
      <c r="I2934" s="1260" t="s">
        <v>10976</v>
      </c>
      <c r="J2934" s="1259">
        <v>7429940</v>
      </c>
      <c r="K2934" s="1260" t="s">
        <v>11221</v>
      </c>
      <c r="L2934" s="1260" t="s">
        <v>11275</v>
      </c>
      <c r="M2934" s="1260" t="s">
        <v>262</v>
      </c>
      <c r="N2934" s="1260"/>
      <c r="O2934" s="1260" t="s">
        <v>12972</v>
      </c>
      <c r="P2934" s="1260"/>
      <c r="Q2934" s="1260"/>
      <c r="R2934" s="1260"/>
      <c r="S2934" s="1259">
        <v>3</v>
      </c>
      <c r="T2934" s="1260" t="s">
        <v>27163</v>
      </c>
      <c r="U2934" s="1260"/>
      <c r="V2934" s="1260"/>
      <c r="W2934" s="1259">
        <v>0</v>
      </c>
      <c r="X2934" s="1259">
        <v>1007</v>
      </c>
      <c r="Y2934" s="1259">
        <v>2</v>
      </c>
    </row>
    <row r="2935" spans="1:25">
      <c r="A2935" s="1350">
        <v>11201002196</v>
      </c>
      <c r="B2935" s="1260" t="s">
        <v>27166</v>
      </c>
      <c r="C2935" s="1260" t="s">
        <v>27157</v>
      </c>
      <c r="D2935" s="1260" t="s">
        <v>27167</v>
      </c>
      <c r="E2935" s="1260" t="s">
        <v>11190</v>
      </c>
      <c r="F2935" s="1260"/>
      <c r="G2935" s="1260"/>
      <c r="H2935" s="1260" t="s">
        <v>11153</v>
      </c>
      <c r="I2935" s="1260" t="s">
        <v>10976</v>
      </c>
      <c r="J2935" s="1259">
        <v>7429939</v>
      </c>
      <c r="K2935" s="1260" t="s">
        <v>11221</v>
      </c>
      <c r="L2935" s="1260" t="s">
        <v>11275</v>
      </c>
      <c r="M2935" s="1260" t="s">
        <v>1944</v>
      </c>
      <c r="N2935" s="1260" t="s">
        <v>27168</v>
      </c>
      <c r="O2935" s="1260" t="s">
        <v>27167</v>
      </c>
      <c r="P2935" s="1260" t="s">
        <v>27169</v>
      </c>
      <c r="Q2935" s="1260"/>
      <c r="R2935" s="1260"/>
      <c r="S2935" s="1259">
        <v>1</v>
      </c>
      <c r="T2935" s="1260"/>
      <c r="U2935" s="1260" t="s">
        <v>11158</v>
      </c>
      <c r="V2935" s="1260" t="s">
        <v>11723</v>
      </c>
      <c r="W2935" s="1259">
        <v>0</v>
      </c>
      <c r="X2935" s="1259">
        <v>1007</v>
      </c>
      <c r="Y2935" s="1259">
        <v>2</v>
      </c>
    </row>
    <row r="2936" spans="1:25">
      <c r="A2936" s="1350">
        <v>11201002195</v>
      </c>
      <c r="B2936" s="1260" t="s">
        <v>27170</v>
      </c>
      <c r="C2936" s="1260" t="s">
        <v>27157</v>
      </c>
      <c r="D2936" s="1260" t="s">
        <v>27167</v>
      </c>
      <c r="E2936" s="1260" t="s">
        <v>11190</v>
      </c>
      <c r="F2936" s="1260" t="s">
        <v>25308</v>
      </c>
      <c r="G2936" s="1260" t="s">
        <v>27171</v>
      </c>
      <c r="H2936" s="1260" t="s">
        <v>11153</v>
      </c>
      <c r="I2936" s="1260" t="s">
        <v>10976</v>
      </c>
      <c r="J2936" s="1259">
        <v>7429938</v>
      </c>
      <c r="K2936" s="1260" t="s">
        <v>11375</v>
      </c>
      <c r="L2936" s="1260" t="s">
        <v>11385</v>
      </c>
      <c r="M2936" s="1260" t="s">
        <v>1944</v>
      </c>
      <c r="N2936" s="1260" t="s">
        <v>27168</v>
      </c>
      <c r="O2936" s="1260" t="s">
        <v>27167</v>
      </c>
      <c r="P2936" s="1260" t="s">
        <v>27169</v>
      </c>
      <c r="Q2936" s="1260"/>
      <c r="R2936" s="1260" t="s">
        <v>27169</v>
      </c>
      <c r="S2936" s="1259">
        <v>1</v>
      </c>
      <c r="T2936" s="1260"/>
      <c r="U2936" s="1260" t="s">
        <v>11158</v>
      </c>
      <c r="V2936" s="1260" t="s">
        <v>11723</v>
      </c>
      <c r="W2936" s="1259">
        <v>0</v>
      </c>
      <c r="X2936" s="1259">
        <v>1008</v>
      </c>
      <c r="Y2936" s="1259">
        <v>1</v>
      </c>
    </row>
    <row r="2937" spans="1:25">
      <c r="A2937" s="1350">
        <v>11201002194</v>
      </c>
      <c r="B2937" s="1260" t="s">
        <v>27172</v>
      </c>
      <c r="C2937" s="1260" t="s">
        <v>27157</v>
      </c>
      <c r="D2937" s="1260" t="s">
        <v>27173</v>
      </c>
      <c r="E2937" s="1260" t="s">
        <v>11190</v>
      </c>
      <c r="F2937" s="1260" t="s">
        <v>12086</v>
      </c>
      <c r="G2937" s="1260"/>
      <c r="H2937" s="1260" t="s">
        <v>11153</v>
      </c>
      <c r="I2937" s="1260" t="s">
        <v>10976</v>
      </c>
      <c r="J2937" s="1259">
        <v>7429937</v>
      </c>
      <c r="K2937" s="1260" t="s">
        <v>11221</v>
      </c>
      <c r="L2937" s="1260" t="s">
        <v>11275</v>
      </c>
      <c r="M2937" s="1260" t="s">
        <v>262</v>
      </c>
      <c r="N2937" s="1260"/>
      <c r="O2937" s="1260" t="s">
        <v>27173</v>
      </c>
      <c r="P2937" s="1260"/>
      <c r="Q2937" s="1260"/>
      <c r="R2937" s="1260"/>
      <c r="S2937" s="1259">
        <v>1</v>
      </c>
      <c r="T2937" s="1260" t="s">
        <v>12132</v>
      </c>
      <c r="U2937" s="1260"/>
      <c r="V2937" s="1260"/>
      <c r="W2937" s="1259">
        <v>0</v>
      </c>
      <c r="X2937" s="1259">
        <v>1007</v>
      </c>
      <c r="Y2937" s="1259">
        <v>2</v>
      </c>
    </row>
    <row r="2938" spans="1:25">
      <c r="A2938" s="1350">
        <v>11201002192</v>
      </c>
      <c r="B2938" s="1260" t="s">
        <v>27174</v>
      </c>
      <c r="C2938" s="1260" t="s">
        <v>27157</v>
      </c>
      <c r="D2938" s="1260" t="s">
        <v>17248</v>
      </c>
      <c r="E2938" s="1260" t="s">
        <v>11190</v>
      </c>
      <c r="F2938" s="1260" t="s">
        <v>12086</v>
      </c>
      <c r="G2938" s="1260"/>
      <c r="H2938" s="1260" t="s">
        <v>11153</v>
      </c>
      <c r="I2938" s="1260" t="s">
        <v>10976</v>
      </c>
      <c r="J2938" s="1259">
        <v>7429935</v>
      </c>
      <c r="K2938" s="1260" t="s">
        <v>11221</v>
      </c>
      <c r="L2938" s="1260" t="s">
        <v>11275</v>
      </c>
      <c r="M2938" s="1260" t="s">
        <v>262</v>
      </c>
      <c r="N2938" s="1260"/>
      <c r="O2938" s="1260" t="s">
        <v>17248</v>
      </c>
      <c r="P2938" s="1260"/>
      <c r="Q2938" s="1260"/>
      <c r="R2938" s="1260"/>
      <c r="S2938" s="1259">
        <v>2</v>
      </c>
      <c r="T2938" s="1260" t="s">
        <v>27175</v>
      </c>
      <c r="U2938" s="1260"/>
      <c r="V2938" s="1260"/>
      <c r="W2938" s="1259">
        <v>1048</v>
      </c>
      <c r="X2938" s="1259">
        <v>1007</v>
      </c>
      <c r="Y2938" s="1259">
        <v>2</v>
      </c>
    </row>
    <row r="2939" spans="1:25">
      <c r="A2939" s="1350">
        <v>11201002192</v>
      </c>
      <c r="B2939" s="1260" t="s">
        <v>27176</v>
      </c>
      <c r="C2939" s="1260" t="s">
        <v>27157</v>
      </c>
      <c r="D2939" s="1260" t="s">
        <v>17248</v>
      </c>
      <c r="E2939" s="1260" t="s">
        <v>11190</v>
      </c>
      <c r="F2939" s="1260" t="s">
        <v>12086</v>
      </c>
      <c r="G2939" s="1260"/>
      <c r="H2939" s="1260" t="s">
        <v>11153</v>
      </c>
      <c r="I2939" s="1260" t="s">
        <v>10976</v>
      </c>
      <c r="J2939" s="1259">
        <v>7429935</v>
      </c>
      <c r="K2939" s="1260" t="s">
        <v>11221</v>
      </c>
      <c r="L2939" s="1260" t="s">
        <v>11275</v>
      </c>
      <c r="M2939" s="1260" t="s">
        <v>262</v>
      </c>
      <c r="N2939" s="1260"/>
      <c r="O2939" s="1260" t="s">
        <v>17248</v>
      </c>
      <c r="P2939" s="1260"/>
      <c r="Q2939" s="1260"/>
      <c r="R2939" s="1260"/>
      <c r="S2939" s="1259">
        <v>2</v>
      </c>
      <c r="T2939" s="1260" t="s">
        <v>27175</v>
      </c>
      <c r="U2939" s="1260"/>
      <c r="V2939" s="1260"/>
      <c r="W2939" s="1259">
        <v>1048</v>
      </c>
      <c r="X2939" s="1259">
        <v>1007</v>
      </c>
      <c r="Y2939" s="1259">
        <v>2</v>
      </c>
    </row>
    <row r="2940" spans="1:25">
      <c r="A2940" s="1350">
        <v>11201002191</v>
      </c>
      <c r="B2940" s="1260" t="s">
        <v>27177</v>
      </c>
      <c r="C2940" s="1260" t="s">
        <v>27178</v>
      </c>
      <c r="D2940" s="1260" t="s">
        <v>27179</v>
      </c>
      <c r="E2940" s="1260" t="s">
        <v>11702</v>
      </c>
      <c r="F2940" s="1260" t="s">
        <v>13545</v>
      </c>
      <c r="G2940" s="1260" t="s">
        <v>27180</v>
      </c>
      <c r="H2940" s="1260" t="s">
        <v>11153</v>
      </c>
      <c r="I2940" s="1260" t="s">
        <v>13547</v>
      </c>
      <c r="J2940" s="1259">
        <v>7429934</v>
      </c>
      <c r="K2940" s="1260" t="s">
        <v>11221</v>
      </c>
      <c r="L2940" s="1260" t="s">
        <v>11155</v>
      </c>
      <c r="M2940" s="1260" t="s">
        <v>2289</v>
      </c>
      <c r="N2940" s="1260" t="s">
        <v>27181</v>
      </c>
      <c r="O2940" s="1260" t="s">
        <v>27179</v>
      </c>
      <c r="P2940" s="1260" t="s">
        <v>27182</v>
      </c>
      <c r="Q2940" s="1260" t="s">
        <v>12858</v>
      </c>
      <c r="R2940" s="1260" t="s">
        <v>27182</v>
      </c>
      <c r="S2940" s="1259">
        <v>1</v>
      </c>
      <c r="T2940" s="1260" t="s">
        <v>27183</v>
      </c>
      <c r="U2940" s="1260" t="s">
        <v>12408</v>
      </c>
      <c r="V2940" s="1260" t="s">
        <v>16190</v>
      </c>
      <c r="W2940" s="1259">
        <v>0</v>
      </c>
      <c r="X2940" s="1259">
        <v>1007</v>
      </c>
      <c r="Y2940" s="1259">
        <v>0</v>
      </c>
    </row>
    <row r="2941" spans="1:25">
      <c r="A2941" s="1350">
        <v>11201002190</v>
      </c>
      <c r="B2941" s="1260" t="s">
        <v>27184</v>
      </c>
      <c r="C2941" s="1260" t="s">
        <v>27185</v>
      </c>
      <c r="D2941" s="1260" t="s">
        <v>27186</v>
      </c>
      <c r="E2941" s="1260" t="s">
        <v>11632</v>
      </c>
      <c r="F2941" s="1260" t="s">
        <v>25131</v>
      </c>
      <c r="G2941" s="1260" t="s">
        <v>27187</v>
      </c>
      <c r="H2941" s="1260" t="s">
        <v>11153</v>
      </c>
      <c r="I2941" s="1260" t="s">
        <v>10976</v>
      </c>
      <c r="J2941" s="1259">
        <v>7429933</v>
      </c>
      <c r="K2941" s="1260" t="s">
        <v>11221</v>
      </c>
      <c r="L2941" s="1260" t="s">
        <v>11155</v>
      </c>
      <c r="M2941" s="1260" t="s">
        <v>1982</v>
      </c>
      <c r="N2941" s="1260" t="s">
        <v>27188</v>
      </c>
      <c r="O2941" s="1260" t="s">
        <v>27186</v>
      </c>
      <c r="P2941" s="1260" t="s">
        <v>27189</v>
      </c>
      <c r="Q2941" s="1260" t="s">
        <v>11867</v>
      </c>
      <c r="R2941" s="1260" t="s">
        <v>19222</v>
      </c>
      <c r="S2941" s="1259">
        <v>1</v>
      </c>
      <c r="T2941" s="1260"/>
      <c r="U2941" s="1260" t="s">
        <v>11158</v>
      </c>
      <c r="V2941" s="1260" t="s">
        <v>16258</v>
      </c>
      <c r="W2941" s="1259">
        <v>0</v>
      </c>
      <c r="X2941" s="1259">
        <v>1007</v>
      </c>
      <c r="Y2941" s="1259">
        <v>0</v>
      </c>
    </row>
    <row r="2942" spans="1:25">
      <c r="A2942" s="1350">
        <v>11201002189</v>
      </c>
      <c r="B2942" s="1260"/>
      <c r="C2942" s="1260" t="s">
        <v>27190</v>
      </c>
      <c r="D2942" s="1260" t="s">
        <v>27191</v>
      </c>
      <c r="E2942" s="1260" t="s">
        <v>11203</v>
      </c>
      <c r="F2942" s="1260" t="s">
        <v>27192</v>
      </c>
      <c r="G2942" s="1260" t="s">
        <v>27193</v>
      </c>
      <c r="H2942" s="1260" t="s">
        <v>11153</v>
      </c>
      <c r="I2942" s="1260" t="s">
        <v>10976</v>
      </c>
      <c r="J2942" s="1259">
        <v>7429932</v>
      </c>
      <c r="K2942" s="1260" t="s">
        <v>11221</v>
      </c>
      <c r="L2942" s="1260" t="s">
        <v>11155</v>
      </c>
      <c r="M2942" s="1260" t="s">
        <v>262</v>
      </c>
      <c r="N2942" s="1260"/>
      <c r="O2942" s="1260" t="s">
        <v>27191</v>
      </c>
      <c r="P2942" s="1260"/>
      <c r="Q2942" s="1260"/>
      <c r="R2942" s="1260" t="s">
        <v>27194</v>
      </c>
      <c r="S2942" s="1259">
        <v>1</v>
      </c>
      <c r="T2942" s="1260"/>
      <c r="U2942" s="1260"/>
      <c r="V2942" s="1260"/>
      <c r="W2942" s="1259">
        <v>0</v>
      </c>
      <c r="X2942" s="1259">
        <v>1007</v>
      </c>
      <c r="Y2942" s="1259">
        <v>0</v>
      </c>
    </row>
    <row r="2943" spans="1:25">
      <c r="A2943" s="1350">
        <v>11201002188</v>
      </c>
      <c r="B2943" s="1260"/>
      <c r="C2943" s="1260" t="s">
        <v>27195</v>
      </c>
      <c r="D2943" s="1260" t="s">
        <v>27196</v>
      </c>
      <c r="E2943" s="1260" t="s">
        <v>11426</v>
      </c>
      <c r="F2943" s="1260" t="s">
        <v>11678</v>
      </c>
      <c r="G2943" s="1260" t="s">
        <v>27197</v>
      </c>
      <c r="H2943" s="1260" t="s">
        <v>11153</v>
      </c>
      <c r="I2943" s="1260" t="s">
        <v>10976</v>
      </c>
      <c r="J2943" s="1259">
        <v>7429931</v>
      </c>
      <c r="K2943" s="1260" t="s">
        <v>11221</v>
      </c>
      <c r="L2943" s="1260" t="s">
        <v>11155</v>
      </c>
      <c r="M2943" s="1260" t="s">
        <v>2529</v>
      </c>
      <c r="N2943" s="1260" t="s">
        <v>27198</v>
      </c>
      <c r="O2943" s="1260" t="s">
        <v>27196</v>
      </c>
      <c r="P2943" s="1260"/>
      <c r="Q2943" s="1260" t="s">
        <v>11206</v>
      </c>
      <c r="R2943" s="1260" t="s">
        <v>16517</v>
      </c>
      <c r="S2943" s="1259">
        <v>1</v>
      </c>
      <c r="T2943" s="1260"/>
      <c r="U2943" s="1260" t="s">
        <v>11231</v>
      </c>
      <c r="V2943" s="1260" t="s">
        <v>11307</v>
      </c>
      <c r="W2943" s="1259">
        <v>0</v>
      </c>
      <c r="X2943" s="1259">
        <v>1007</v>
      </c>
      <c r="Y2943" s="1259">
        <v>0</v>
      </c>
    </row>
    <row r="2944" spans="1:25">
      <c r="A2944" s="1350">
        <v>11201002187</v>
      </c>
      <c r="B2944" s="1260"/>
      <c r="C2944" s="1260" t="s">
        <v>27199</v>
      </c>
      <c r="D2944" s="1260" t="s">
        <v>27200</v>
      </c>
      <c r="E2944" s="1260" t="s">
        <v>11175</v>
      </c>
      <c r="F2944" s="1260" t="s">
        <v>27201</v>
      </c>
      <c r="G2944" s="1260" t="s">
        <v>27202</v>
      </c>
      <c r="H2944" s="1260" t="s">
        <v>11153</v>
      </c>
      <c r="I2944" s="1260" t="s">
        <v>11164</v>
      </c>
      <c r="J2944" s="1259">
        <v>7429930</v>
      </c>
      <c r="K2944" s="1260" t="s">
        <v>11221</v>
      </c>
      <c r="L2944" s="1260" t="s">
        <v>11155</v>
      </c>
      <c r="M2944" s="1260" t="s">
        <v>2268</v>
      </c>
      <c r="N2944" s="1260" t="s">
        <v>27203</v>
      </c>
      <c r="O2944" s="1260" t="s">
        <v>27200</v>
      </c>
      <c r="P2944" s="1260"/>
      <c r="Q2944" s="1260" t="s">
        <v>11596</v>
      </c>
      <c r="R2944" s="1259">
        <v>8337955</v>
      </c>
      <c r="S2944" s="1259">
        <v>1</v>
      </c>
      <c r="T2944" s="1260"/>
      <c r="U2944" s="1260" t="s">
        <v>11290</v>
      </c>
      <c r="V2944" s="1260" t="s">
        <v>12437</v>
      </c>
      <c r="W2944" s="1259">
        <v>0</v>
      </c>
      <c r="X2944" s="1259">
        <v>1007</v>
      </c>
      <c r="Y2944" s="1259">
        <v>0</v>
      </c>
    </row>
    <row r="2945" spans="1:25">
      <c r="A2945" s="1350">
        <v>11201002186</v>
      </c>
      <c r="B2945" s="1260" t="s">
        <v>27204</v>
      </c>
      <c r="C2945" s="1260" t="s">
        <v>27205</v>
      </c>
      <c r="D2945" s="1260" t="s">
        <v>27206</v>
      </c>
      <c r="E2945" s="1260" t="s">
        <v>11509</v>
      </c>
      <c r="F2945" s="1260" t="s">
        <v>11522</v>
      </c>
      <c r="G2945" s="1260" t="s">
        <v>27207</v>
      </c>
      <c r="H2945" s="1260" t="s">
        <v>11153</v>
      </c>
      <c r="I2945" s="1260" t="s">
        <v>11177</v>
      </c>
      <c r="J2945" s="1259">
        <v>7429929</v>
      </c>
      <c r="K2945" s="1260" t="s">
        <v>11221</v>
      </c>
      <c r="L2945" s="1260" t="s">
        <v>11155</v>
      </c>
      <c r="M2945" s="1260" t="s">
        <v>2551</v>
      </c>
      <c r="N2945" s="1260" t="s">
        <v>27208</v>
      </c>
      <c r="O2945" s="1260" t="s">
        <v>27206</v>
      </c>
      <c r="P2945" s="1260" t="s">
        <v>27209</v>
      </c>
      <c r="Q2945" s="1260" t="s">
        <v>11769</v>
      </c>
      <c r="R2945" s="1260" t="s">
        <v>27210</v>
      </c>
      <c r="S2945" s="1259">
        <v>1</v>
      </c>
      <c r="T2945" s="1260" t="s">
        <v>27211</v>
      </c>
      <c r="U2945" s="1260" t="s">
        <v>11198</v>
      </c>
      <c r="V2945" s="1260" t="s">
        <v>14303</v>
      </c>
      <c r="W2945" s="1259">
        <v>0</v>
      </c>
      <c r="X2945" s="1259">
        <v>1007</v>
      </c>
      <c r="Y2945" s="1259">
        <v>0</v>
      </c>
    </row>
    <row r="2946" spans="1:25">
      <c r="A2946" s="1350">
        <v>11201002185</v>
      </c>
      <c r="B2946" s="1260" t="s">
        <v>27212</v>
      </c>
      <c r="C2946" s="1260" t="s">
        <v>27213</v>
      </c>
      <c r="D2946" s="1260" t="s">
        <v>27214</v>
      </c>
      <c r="E2946" s="1260" t="s">
        <v>11311</v>
      </c>
      <c r="F2946" s="1260" t="s">
        <v>25131</v>
      </c>
      <c r="G2946" s="1260" t="s">
        <v>27215</v>
      </c>
      <c r="H2946" s="1260" t="s">
        <v>11153</v>
      </c>
      <c r="I2946" s="1260" t="s">
        <v>10976</v>
      </c>
      <c r="J2946" s="1259">
        <v>7429928</v>
      </c>
      <c r="K2946" s="1260" t="s">
        <v>11375</v>
      </c>
      <c r="L2946" s="1260" t="s">
        <v>11155</v>
      </c>
      <c r="M2946" s="1260" t="s">
        <v>2527</v>
      </c>
      <c r="N2946" s="1260" t="s">
        <v>27216</v>
      </c>
      <c r="O2946" s="1260" t="s">
        <v>27214</v>
      </c>
      <c r="P2946" s="1260" t="s">
        <v>27217</v>
      </c>
      <c r="Q2946" s="1260" t="s">
        <v>27218</v>
      </c>
      <c r="R2946" s="1260" t="s">
        <v>27219</v>
      </c>
      <c r="S2946" s="1259">
        <v>1</v>
      </c>
      <c r="T2946" s="1260" t="s">
        <v>27220</v>
      </c>
      <c r="U2946" s="1260" t="s">
        <v>11158</v>
      </c>
      <c r="V2946" s="1260" t="s">
        <v>12716</v>
      </c>
      <c r="W2946" s="1259">
        <v>0</v>
      </c>
      <c r="X2946" s="1259">
        <v>1008</v>
      </c>
      <c r="Y2946" s="1259">
        <v>0</v>
      </c>
    </row>
    <row r="2947" spans="1:25">
      <c r="A2947" s="1350">
        <v>11201002184</v>
      </c>
      <c r="B2947" s="1260" t="s">
        <v>27221</v>
      </c>
      <c r="C2947" s="1260" t="s">
        <v>27222</v>
      </c>
      <c r="D2947" s="1260" t="s">
        <v>27223</v>
      </c>
      <c r="E2947" s="1260" t="s">
        <v>11702</v>
      </c>
      <c r="F2947" s="1260" t="s">
        <v>11678</v>
      </c>
      <c r="G2947" s="1260" t="s">
        <v>27224</v>
      </c>
      <c r="H2947" s="1260" t="s">
        <v>11153</v>
      </c>
      <c r="I2947" s="1260" t="s">
        <v>10976</v>
      </c>
      <c r="J2947" s="1259">
        <v>7429927</v>
      </c>
      <c r="K2947" s="1260" t="s">
        <v>11221</v>
      </c>
      <c r="L2947" s="1260" t="s">
        <v>11155</v>
      </c>
      <c r="M2947" s="1260" t="s">
        <v>2301</v>
      </c>
      <c r="N2947" s="1260" t="s">
        <v>27225</v>
      </c>
      <c r="O2947" s="1260" t="s">
        <v>27223</v>
      </c>
      <c r="P2947" s="1260" t="s">
        <v>27226</v>
      </c>
      <c r="Q2947" s="1260" t="s">
        <v>11223</v>
      </c>
      <c r="R2947" s="1260" t="s">
        <v>27226</v>
      </c>
      <c r="S2947" s="1259">
        <v>1</v>
      </c>
      <c r="T2947" s="1260" t="s">
        <v>27227</v>
      </c>
      <c r="U2947" s="1260" t="s">
        <v>11231</v>
      </c>
      <c r="V2947" s="1260" t="s">
        <v>11969</v>
      </c>
      <c r="W2947" s="1259">
        <v>0</v>
      </c>
      <c r="X2947" s="1259">
        <v>1007</v>
      </c>
      <c r="Y2947" s="1259">
        <v>0</v>
      </c>
    </row>
    <row r="2948" spans="1:25">
      <c r="A2948" s="1350">
        <v>11201002183</v>
      </c>
      <c r="B2948" s="1260" t="s">
        <v>27228</v>
      </c>
      <c r="C2948" s="1260" t="s">
        <v>27229</v>
      </c>
      <c r="D2948" s="1260" t="s">
        <v>27230</v>
      </c>
      <c r="E2948" s="1260" t="s">
        <v>11560</v>
      </c>
      <c r="F2948" s="1260" t="s">
        <v>25131</v>
      </c>
      <c r="G2948" s="1260" t="s">
        <v>27231</v>
      </c>
      <c r="H2948" s="1260" t="s">
        <v>11153</v>
      </c>
      <c r="I2948" s="1260" t="s">
        <v>10976</v>
      </c>
      <c r="J2948" s="1259">
        <v>7429926</v>
      </c>
      <c r="K2948" s="1260" t="s">
        <v>11221</v>
      </c>
      <c r="L2948" s="1260" t="s">
        <v>11155</v>
      </c>
      <c r="M2948" s="1260" t="s">
        <v>2033</v>
      </c>
      <c r="N2948" s="1260" t="s">
        <v>27232</v>
      </c>
      <c r="O2948" s="1260" t="s">
        <v>27230</v>
      </c>
      <c r="P2948" s="1260" t="s">
        <v>27233</v>
      </c>
      <c r="Q2948" s="1260" t="s">
        <v>11394</v>
      </c>
      <c r="R2948" s="1260" t="s">
        <v>27234</v>
      </c>
      <c r="S2948" s="1259">
        <v>1</v>
      </c>
      <c r="T2948" s="1260" t="s">
        <v>27235</v>
      </c>
      <c r="U2948" s="1260" t="s">
        <v>11396</v>
      </c>
      <c r="V2948" s="1260" t="s">
        <v>11397</v>
      </c>
      <c r="W2948" s="1259">
        <v>0</v>
      </c>
      <c r="X2948" s="1259">
        <v>1007</v>
      </c>
      <c r="Y2948" s="1259">
        <v>0</v>
      </c>
    </row>
    <row r="2949" spans="1:25">
      <c r="A2949" s="1350">
        <v>11201002182</v>
      </c>
      <c r="B2949" s="1260" t="s">
        <v>27236</v>
      </c>
      <c r="C2949" s="1260" t="s">
        <v>27237</v>
      </c>
      <c r="D2949" s="1260" t="s">
        <v>27238</v>
      </c>
      <c r="E2949" s="1260" t="s">
        <v>11175</v>
      </c>
      <c r="F2949" s="1260" t="s">
        <v>27239</v>
      </c>
      <c r="G2949" s="1260" t="s">
        <v>27240</v>
      </c>
      <c r="H2949" s="1260" t="s">
        <v>11153</v>
      </c>
      <c r="I2949" s="1260" t="s">
        <v>10976</v>
      </c>
      <c r="J2949" s="1259">
        <v>7429925</v>
      </c>
      <c r="K2949" s="1260" t="s">
        <v>11375</v>
      </c>
      <c r="L2949" s="1260" t="s">
        <v>11155</v>
      </c>
      <c r="M2949" s="1260" t="s">
        <v>1276</v>
      </c>
      <c r="N2949" s="1260" t="s">
        <v>27241</v>
      </c>
      <c r="O2949" s="1260" t="s">
        <v>27238</v>
      </c>
      <c r="P2949" s="1260" t="s">
        <v>27242</v>
      </c>
      <c r="Q2949" s="1260" t="s">
        <v>11223</v>
      </c>
      <c r="R2949" s="1260" t="s">
        <v>27242</v>
      </c>
      <c r="S2949" s="1259">
        <v>1</v>
      </c>
      <c r="T2949" s="1260" t="s">
        <v>27243</v>
      </c>
      <c r="U2949" s="1260" t="s">
        <v>11158</v>
      </c>
      <c r="V2949" s="1260" t="s">
        <v>11321</v>
      </c>
      <c r="W2949" s="1259">
        <v>0</v>
      </c>
      <c r="X2949" s="1259">
        <v>1008</v>
      </c>
      <c r="Y2949" s="1259">
        <v>0</v>
      </c>
    </row>
    <row r="2950" spans="1:25">
      <c r="A2950" s="1350">
        <v>11201002181</v>
      </c>
      <c r="B2950" s="1260" t="s">
        <v>27244</v>
      </c>
      <c r="C2950" s="1260" t="s">
        <v>27245</v>
      </c>
      <c r="D2950" s="1260" t="s">
        <v>27246</v>
      </c>
      <c r="E2950" s="1260" t="s">
        <v>11668</v>
      </c>
      <c r="F2950" s="1260" t="s">
        <v>11873</v>
      </c>
      <c r="G2950" s="1260" t="s">
        <v>27247</v>
      </c>
      <c r="H2950" s="1260" t="s">
        <v>11153</v>
      </c>
      <c r="I2950" s="1260" t="s">
        <v>10976</v>
      </c>
      <c r="J2950" s="1259">
        <v>7429924</v>
      </c>
      <c r="K2950" s="1260" t="s">
        <v>11221</v>
      </c>
      <c r="L2950" s="1260" t="s">
        <v>11155</v>
      </c>
      <c r="M2950" s="1260" t="s">
        <v>1950</v>
      </c>
      <c r="N2950" s="1260" t="s">
        <v>27248</v>
      </c>
      <c r="O2950" s="1260" t="s">
        <v>27246</v>
      </c>
      <c r="P2950" s="1260" t="s">
        <v>27249</v>
      </c>
      <c r="Q2950" s="1260" t="s">
        <v>12167</v>
      </c>
      <c r="R2950" s="1260" t="s">
        <v>27250</v>
      </c>
      <c r="S2950" s="1259">
        <v>1</v>
      </c>
      <c r="T2950" s="1260" t="s">
        <v>27251</v>
      </c>
      <c r="U2950" s="1260" t="s">
        <v>11396</v>
      </c>
      <c r="V2950" s="1260" t="s">
        <v>12083</v>
      </c>
      <c r="W2950" s="1259">
        <v>0</v>
      </c>
      <c r="X2950" s="1259">
        <v>1007</v>
      </c>
      <c r="Y2950" s="1259">
        <v>0</v>
      </c>
    </row>
    <row r="2951" spans="1:25">
      <c r="A2951" s="1350">
        <v>11201002180</v>
      </c>
      <c r="B2951" s="1260"/>
      <c r="C2951" s="1260" t="s">
        <v>27252</v>
      </c>
      <c r="D2951" s="1260" t="s">
        <v>27253</v>
      </c>
      <c r="E2951" s="1260" t="s">
        <v>27254</v>
      </c>
      <c r="F2951" s="1260" t="s">
        <v>19958</v>
      </c>
      <c r="G2951" s="1260" t="s">
        <v>27255</v>
      </c>
      <c r="H2951" s="1260" t="s">
        <v>11153</v>
      </c>
      <c r="I2951" s="1260" t="s">
        <v>10976</v>
      </c>
      <c r="J2951" s="1259">
        <v>7429923</v>
      </c>
      <c r="K2951" s="1260" t="s">
        <v>11221</v>
      </c>
      <c r="L2951" s="1260" t="s">
        <v>11155</v>
      </c>
      <c r="M2951" s="1260" t="s">
        <v>262</v>
      </c>
      <c r="N2951" s="1260"/>
      <c r="O2951" s="1260" t="s">
        <v>27253</v>
      </c>
      <c r="P2951" s="1260"/>
      <c r="Q2951" s="1260"/>
      <c r="R2951" s="1259">
        <v>8952220</v>
      </c>
      <c r="S2951" s="1259">
        <v>1</v>
      </c>
      <c r="T2951" s="1260"/>
      <c r="U2951" s="1260"/>
      <c r="V2951" s="1260"/>
      <c r="W2951" s="1259">
        <v>0</v>
      </c>
      <c r="X2951" s="1259">
        <v>1007</v>
      </c>
      <c r="Y2951" s="1259">
        <v>0</v>
      </c>
    </row>
    <row r="2952" spans="1:25">
      <c r="A2952" s="1350">
        <v>11201002179</v>
      </c>
      <c r="B2952" s="1260"/>
      <c r="C2952" s="1260" t="s">
        <v>27256</v>
      </c>
      <c r="D2952" s="1260" t="s">
        <v>27257</v>
      </c>
      <c r="E2952" s="1260" t="s">
        <v>22641</v>
      </c>
      <c r="F2952" s="1260" t="s">
        <v>11522</v>
      </c>
      <c r="G2952" s="1260" t="s">
        <v>27258</v>
      </c>
      <c r="H2952" s="1260" t="s">
        <v>11153</v>
      </c>
      <c r="I2952" s="1260" t="s">
        <v>11177</v>
      </c>
      <c r="J2952" s="1259">
        <v>7429922</v>
      </c>
      <c r="K2952" s="1260" t="s">
        <v>11221</v>
      </c>
      <c r="L2952" s="1260" t="s">
        <v>11155</v>
      </c>
      <c r="M2952" s="1260" t="s">
        <v>262</v>
      </c>
      <c r="N2952" s="1260"/>
      <c r="O2952" s="1260" t="s">
        <v>27257</v>
      </c>
      <c r="P2952" s="1260"/>
      <c r="Q2952" s="1260"/>
      <c r="R2952" s="1260"/>
      <c r="S2952" s="1259">
        <v>1</v>
      </c>
      <c r="T2952" s="1260"/>
      <c r="U2952" s="1260"/>
      <c r="V2952" s="1260"/>
      <c r="W2952" s="1259">
        <v>0</v>
      </c>
      <c r="X2952" s="1259">
        <v>1007</v>
      </c>
      <c r="Y2952" s="1259">
        <v>0</v>
      </c>
    </row>
    <row r="2953" spans="1:25">
      <c r="A2953" s="1350">
        <v>11201002178</v>
      </c>
      <c r="B2953" s="1260"/>
      <c r="C2953" s="1260" t="s">
        <v>27259</v>
      </c>
      <c r="D2953" s="1260" t="s">
        <v>27260</v>
      </c>
      <c r="E2953" s="1260" t="s">
        <v>24868</v>
      </c>
      <c r="F2953" s="1260" t="s">
        <v>20567</v>
      </c>
      <c r="G2953" s="1260" t="s">
        <v>27261</v>
      </c>
      <c r="H2953" s="1260" t="s">
        <v>11153</v>
      </c>
      <c r="I2953" s="1260" t="s">
        <v>10976</v>
      </c>
      <c r="J2953" s="1259">
        <v>7429921</v>
      </c>
      <c r="K2953" s="1260" t="s">
        <v>11375</v>
      </c>
      <c r="L2953" s="1260" t="s">
        <v>11155</v>
      </c>
      <c r="M2953" s="1260" t="s">
        <v>2285</v>
      </c>
      <c r="N2953" s="1260" t="s">
        <v>27262</v>
      </c>
      <c r="O2953" s="1260" t="s">
        <v>27260</v>
      </c>
      <c r="P2953" s="1260"/>
      <c r="Q2953" s="1260" t="s">
        <v>12261</v>
      </c>
      <c r="R2953" s="1260" t="s">
        <v>16169</v>
      </c>
      <c r="S2953" s="1259">
        <v>1</v>
      </c>
      <c r="T2953" s="1260"/>
      <c r="U2953" s="1260" t="s">
        <v>12408</v>
      </c>
      <c r="V2953" s="1260" t="s">
        <v>27263</v>
      </c>
      <c r="W2953" s="1259">
        <v>0</v>
      </c>
      <c r="X2953" s="1259">
        <v>1008</v>
      </c>
      <c r="Y2953" s="1259">
        <v>0</v>
      </c>
    </row>
    <row r="2954" spans="1:25">
      <c r="A2954" s="1350">
        <v>11201002177</v>
      </c>
      <c r="B2954" s="1260" t="s">
        <v>27264</v>
      </c>
      <c r="C2954" s="1260" t="s">
        <v>27259</v>
      </c>
      <c r="D2954" s="1260" t="s">
        <v>27265</v>
      </c>
      <c r="E2954" s="1260" t="s">
        <v>11593</v>
      </c>
      <c r="F2954" s="1260" t="s">
        <v>24611</v>
      </c>
      <c r="G2954" s="1260" t="s">
        <v>27266</v>
      </c>
      <c r="H2954" s="1260" t="s">
        <v>11153</v>
      </c>
      <c r="I2954" s="1260" t="s">
        <v>11243</v>
      </c>
      <c r="J2954" s="1259">
        <v>7429920</v>
      </c>
      <c r="K2954" s="1260" t="s">
        <v>11221</v>
      </c>
      <c r="L2954" s="1260" t="s">
        <v>11155</v>
      </c>
      <c r="M2954" s="1260" t="s">
        <v>2489</v>
      </c>
      <c r="N2954" s="1260" t="s">
        <v>27267</v>
      </c>
      <c r="O2954" s="1260" t="s">
        <v>27265</v>
      </c>
      <c r="P2954" s="1260" t="s">
        <v>27268</v>
      </c>
      <c r="Q2954" s="1260" t="s">
        <v>23078</v>
      </c>
      <c r="R2954" s="1260" t="s">
        <v>27268</v>
      </c>
      <c r="S2954" s="1259">
        <v>1</v>
      </c>
      <c r="T2954" s="1260" t="s">
        <v>27269</v>
      </c>
      <c r="U2954" s="1260" t="s">
        <v>11247</v>
      </c>
      <c r="V2954" s="1260" t="s">
        <v>13151</v>
      </c>
      <c r="W2954" s="1259">
        <v>0</v>
      </c>
      <c r="X2954" s="1259">
        <v>1007</v>
      </c>
      <c r="Y2954" s="1259">
        <v>0</v>
      </c>
    </row>
    <row r="2955" spans="1:25">
      <c r="A2955" s="1350">
        <v>11201002176</v>
      </c>
      <c r="B2955" s="1260"/>
      <c r="C2955" s="1260" t="s">
        <v>27270</v>
      </c>
      <c r="D2955" s="1260" t="s">
        <v>27271</v>
      </c>
      <c r="E2955" s="1260" t="s">
        <v>11614</v>
      </c>
      <c r="F2955" s="1260" t="s">
        <v>11522</v>
      </c>
      <c r="G2955" s="1260" t="s">
        <v>27272</v>
      </c>
      <c r="H2955" s="1260" t="s">
        <v>11153</v>
      </c>
      <c r="I2955" s="1260" t="s">
        <v>11177</v>
      </c>
      <c r="J2955" s="1259">
        <v>7429919</v>
      </c>
      <c r="K2955" s="1260" t="s">
        <v>11221</v>
      </c>
      <c r="L2955" s="1260" t="s">
        <v>11155</v>
      </c>
      <c r="M2955" s="1260" t="s">
        <v>262</v>
      </c>
      <c r="N2955" s="1260"/>
      <c r="O2955" s="1260" t="s">
        <v>27271</v>
      </c>
      <c r="P2955" s="1260"/>
      <c r="Q2955" s="1260"/>
      <c r="R2955" s="1260"/>
      <c r="S2955" s="1259">
        <v>1</v>
      </c>
      <c r="T2955" s="1260"/>
      <c r="U2955" s="1260"/>
      <c r="V2955" s="1260"/>
      <c r="W2955" s="1259">
        <v>0</v>
      </c>
      <c r="X2955" s="1259">
        <v>1007</v>
      </c>
      <c r="Y2955" s="1259">
        <v>0</v>
      </c>
    </row>
    <row r="2956" spans="1:25">
      <c r="A2956" s="1350">
        <v>11201002175</v>
      </c>
      <c r="B2956" s="1260"/>
      <c r="C2956" s="1260" t="s">
        <v>27273</v>
      </c>
      <c r="D2956" s="1260" t="s">
        <v>27274</v>
      </c>
      <c r="E2956" s="1260" t="s">
        <v>27275</v>
      </c>
      <c r="F2956" s="1260" t="s">
        <v>27201</v>
      </c>
      <c r="G2956" s="1260" t="s">
        <v>27276</v>
      </c>
      <c r="H2956" s="1260" t="s">
        <v>11153</v>
      </c>
      <c r="I2956" s="1260" t="s">
        <v>11164</v>
      </c>
      <c r="J2956" s="1259">
        <v>7429918</v>
      </c>
      <c r="K2956" s="1260" t="s">
        <v>11221</v>
      </c>
      <c r="L2956" s="1260" t="s">
        <v>11155</v>
      </c>
      <c r="M2956" s="1260" t="s">
        <v>2268</v>
      </c>
      <c r="N2956" s="1260" t="s">
        <v>27277</v>
      </c>
      <c r="O2956" s="1260" t="s">
        <v>27274</v>
      </c>
      <c r="P2956" s="1259">
        <v>8337955</v>
      </c>
      <c r="Q2956" s="1260" t="s">
        <v>11596</v>
      </c>
      <c r="R2956" s="1259">
        <v>8337955</v>
      </c>
      <c r="S2956" s="1259">
        <v>1</v>
      </c>
      <c r="T2956" s="1260"/>
      <c r="U2956" s="1260" t="s">
        <v>11209</v>
      </c>
      <c r="V2956" s="1260" t="s">
        <v>27278</v>
      </c>
      <c r="W2956" s="1259">
        <v>0</v>
      </c>
      <c r="X2956" s="1259">
        <v>1007</v>
      </c>
      <c r="Y2956" s="1259">
        <v>0</v>
      </c>
    </row>
    <row r="2957" spans="1:25">
      <c r="A2957" s="1350">
        <v>11201002174</v>
      </c>
      <c r="B2957" s="1260"/>
      <c r="C2957" s="1260" t="s">
        <v>27273</v>
      </c>
      <c r="D2957" s="1260" t="s">
        <v>27279</v>
      </c>
      <c r="E2957" s="1260" t="s">
        <v>11190</v>
      </c>
      <c r="F2957" s="1260" t="s">
        <v>27280</v>
      </c>
      <c r="G2957" s="1260" t="s">
        <v>27281</v>
      </c>
      <c r="H2957" s="1260" t="s">
        <v>11153</v>
      </c>
      <c r="I2957" s="1260" t="s">
        <v>10976</v>
      </c>
      <c r="J2957" s="1259">
        <v>7429917</v>
      </c>
      <c r="K2957" s="1260" t="s">
        <v>11375</v>
      </c>
      <c r="L2957" s="1260" t="s">
        <v>11155</v>
      </c>
      <c r="M2957" s="1260" t="s">
        <v>2285</v>
      </c>
      <c r="N2957" s="1260" t="s">
        <v>27282</v>
      </c>
      <c r="O2957" s="1260" t="s">
        <v>27279</v>
      </c>
      <c r="P2957" s="1260" t="s">
        <v>27283</v>
      </c>
      <c r="Q2957" s="1260"/>
      <c r="R2957" s="1260" t="s">
        <v>27283</v>
      </c>
      <c r="S2957" s="1259">
        <v>1</v>
      </c>
      <c r="T2957" s="1260"/>
      <c r="U2957" s="1260" t="s">
        <v>12408</v>
      </c>
      <c r="V2957" s="1260" t="s">
        <v>26646</v>
      </c>
      <c r="W2957" s="1259">
        <v>0</v>
      </c>
      <c r="X2957" s="1259">
        <v>1008</v>
      </c>
      <c r="Y2957" s="1259">
        <v>0</v>
      </c>
    </row>
    <row r="2958" spans="1:25">
      <c r="A2958" s="1350">
        <v>11201002173</v>
      </c>
      <c r="B2958" s="1260"/>
      <c r="C2958" s="1260" t="s">
        <v>27273</v>
      </c>
      <c r="D2958" s="1260" t="s">
        <v>27284</v>
      </c>
      <c r="E2958" s="1260" t="s">
        <v>12298</v>
      </c>
      <c r="F2958" s="1260" t="s">
        <v>27285</v>
      </c>
      <c r="G2958" s="1260" t="s">
        <v>27286</v>
      </c>
      <c r="H2958" s="1260" t="s">
        <v>11153</v>
      </c>
      <c r="I2958" s="1260" t="s">
        <v>11164</v>
      </c>
      <c r="J2958" s="1259">
        <v>7429916</v>
      </c>
      <c r="K2958" s="1260" t="s">
        <v>11221</v>
      </c>
      <c r="L2958" s="1260" t="s">
        <v>11155</v>
      </c>
      <c r="M2958" s="1260" t="s">
        <v>1981</v>
      </c>
      <c r="N2958" s="1260" t="s">
        <v>27287</v>
      </c>
      <c r="O2958" s="1260" t="s">
        <v>27284</v>
      </c>
      <c r="P2958" s="1260" t="s">
        <v>11192</v>
      </c>
      <c r="Q2958" s="1260" t="s">
        <v>11394</v>
      </c>
      <c r="R2958" s="1260" t="s">
        <v>27288</v>
      </c>
      <c r="S2958" s="1259">
        <v>1</v>
      </c>
      <c r="T2958" s="1260"/>
      <c r="U2958" s="1260" t="s">
        <v>11921</v>
      </c>
      <c r="V2958" s="1260" t="s">
        <v>17965</v>
      </c>
      <c r="W2958" s="1259">
        <v>0</v>
      </c>
      <c r="X2958" s="1259">
        <v>1007</v>
      </c>
      <c r="Y2958" s="1259">
        <v>0</v>
      </c>
    </row>
    <row r="2959" spans="1:25">
      <c r="A2959" s="1350">
        <v>11201002172</v>
      </c>
      <c r="B2959" s="1260"/>
      <c r="C2959" s="1260" t="s">
        <v>27289</v>
      </c>
      <c r="D2959" s="1260" t="s">
        <v>27290</v>
      </c>
      <c r="E2959" s="1260" t="s">
        <v>11353</v>
      </c>
      <c r="F2959" s="1260" t="s">
        <v>11440</v>
      </c>
      <c r="G2959" s="1260" t="s">
        <v>27291</v>
      </c>
      <c r="H2959" s="1260" t="s">
        <v>11153</v>
      </c>
      <c r="I2959" s="1260" t="s">
        <v>11177</v>
      </c>
      <c r="J2959" s="1259">
        <v>7429915</v>
      </c>
      <c r="K2959" s="1260" t="s">
        <v>11221</v>
      </c>
      <c r="L2959" s="1260" t="s">
        <v>11155</v>
      </c>
      <c r="M2959" s="1260" t="s">
        <v>2579</v>
      </c>
      <c r="N2959" s="1260" t="s">
        <v>27292</v>
      </c>
      <c r="O2959" s="1260" t="s">
        <v>27290</v>
      </c>
      <c r="P2959" s="1260" t="s">
        <v>27293</v>
      </c>
      <c r="Q2959" s="1260"/>
      <c r="R2959" s="1260"/>
      <c r="S2959" s="1259">
        <v>1</v>
      </c>
      <c r="T2959" s="1260"/>
      <c r="U2959" s="1260" t="s">
        <v>11209</v>
      </c>
      <c r="V2959" s="1260" t="s">
        <v>13097</v>
      </c>
      <c r="W2959" s="1259">
        <v>0</v>
      </c>
      <c r="X2959" s="1259">
        <v>1007</v>
      </c>
      <c r="Y2959" s="1259">
        <v>0</v>
      </c>
    </row>
    <row r="2960" spans="1:25">
      <c r="A2960" s="1350">
        <v>11201002171</v>
      </c>
      <c r="B2960" s="1260"/>
      <c r="C2960" s="1260" t="s">
        <v>27294</v>
      </c>
      <c r="D2960" s="1260" t="s">
        <v>27295</v>
      </c>
      <c r="E2960" s="1260" t="s">
        <v>11419</v>
      </c>
      <c r="F2960" s="1260" t="s">
        <v>27296</v>
      </c>
      <c r="G2960" s="1260" t="s">
        <v>27297</v>
      </c>
      <c r="H2960" s="1260" t="s">
        <v>11153</v>
      </c>
      <c r="I2960" s="1260" t="s">
        <v>11164</v>
      </c>
      <c r="J2960" s="1259">
        <v>7429914</v>
      </c>
      <c r="K2960" s="1260" t="s">
        <v>11221</v>
      </c>
      <c r="L2960" s="1260" t="s">
        <v>11155</v>
      </c>
      <c r="M2960" s="1260" t="s">
        <v>2482</v>
      </c>
      <c r="N2960" s="1260" t="s">
        <v>27298</v>
      </c>
      <c r="O2960" s="1260" t="s">
        <v>27295</v>
      </c>
      <c r="P2960" s="1260" t="s">
        <v>27299</v>
      </c>
      <c r="Q2960" s="1260"/>
      <c r="R2960" s="1260"/>
      <c r="S2960" s="1259">
        <v>1</v>
      </c>
      <c r="T2960" s="1260"/>
      <c r="U2960" s="1260" t="s">
        <v>11405</v>
      </c>
      <c r="V2960" s="1260" t="s">
        <v>13345</v>
      </c>
      <c r="W2960" s="1259">
        <v>0</v>
      </c>
      <c r="X2960" s="1259">
        <v>1007</v>
      </c>
      <c r="Y2960" s="1259">
        <v>0</v>
      </c>
    </row>
    <row r="2961" spans="1:25">
      <c r="A2961" s="1350">
        <v>11201002170</v>
      </c>
      <c r="B2961" s="1260"/>
      <c r="C2961" s="1260" t="s">
        <v>27300</v>
      </c>
      <c r="D2961" s="1260" t="s">
        <v>27301</v>
      </c>
      <c r="E2961" s="1260" t="s">
        <v>13190</v>
      </c>
      <c r="F2961" s="1260" t="s">
        <v>25892</v>
      </c>
      <c r="G2961" s="1260" t="s">
        <v>27302</v>
      </c>
      <c r="H2961" s="1260" t="s">
        <v>11153</v>
      </c>
      <c r="I2961" s="1260" t="s">
        <v>11164</v>
      </c>
      <c r="J2961" s="1259">
        <v>7429913</v>
      </c>
      <c r="K2961" s="1260" t="s">
        <v>11221</v>
      </c>
      <c r="L2961" s="1260" t="s">
        <v>11155</v>
      </c>
      <c r="M2961" s="1260" t="s">
        <v>2095</v>
      </c>
      <c r="N2961" s="1260" t="s">
        <v>27303</v>
      </c>
      <c r="O2961" s="1260" t="s">
        <v>27301</v>
      </c>
      <c r="P2961" s="1260"/>
      <c r="Q2961" s="1260"/>
      <c r="R2961" s="1260"/>
      <c r="S2961" s="1259">
        <v>1</v>
      </c>
      <c r="T2961" s="1260"/>
      <c r="U2961" s="1260" t="s">
        <v>11921</v>
      </c>
      <c r="V2961" s="1260" t="s">
        <v>11922</v>
      </c>
      <c r="W2961" s="1259">
        <v>0</v>
      </c>
      <c r="X2961" s="1259">
        <v>1007</v>
      </c>
      <c r="Y2961" s="1259">
        <v>0</v>
      </c>
    </row>
    <row r="2962" spans="1:25">
      <c r="A2962" s="1350">
        <v>11201002169</v>
      </c>
      <c r="B2962" s="1260"/>
      <c r="C2962" s="1260" t="s">
        <v>27304</v>
      </c>
      <c r="D2962" s="1260" t="s">
        <v>27305</v>
      </c>
      <c r="E2962" s="1260" t="s">
        <v>11419</v>
      </c>
      <c r="F2962" s="1260" t="s">
        <v>27296</v>
      </c>
      <c r="G2962" s="1260" t="s">
        <v>27306</v>
      </c>
      <c r="H2962" s="1260" t="s">
        <v>11153</v>
      </c>
      <c r="I2962" s="1260" t="s">
        <v>11164</v>
      </c>
      <c r="J2962" s="1259">
        <v>7429912</v>
      </c>
      <c r="K2962" s="1260" t="s">
        <v>11221</v>
      </c>
      <c r="L2962" s="1260" t="s">
        <v>11155</v>
      </c>
      <c r="M2962" s="1260" t="s">
        <v>1653</v>
      </c>
      <c r="N2962" s="1260" t="s">
        <v>27307</v>
      </c>
      <c r="O2962" s="1260" t="s">
        <v>27305</v>
      </c>
      <c r="P2962" s="1260" t="s">
        <v>11192</v>
      </c>
      <c r="Q2962" s="1260"/>
      <c r="R2962" s="1260"/>
      <c r="S2962" s="1259">
        <v>1</v>
      </c>
      <c r="T2962" s="1260"/>
      <c r="U2962" s="1260" t="s">
        <v>11921</v>
      </c>
      <c r="V2962" s="1260" t="s">
        <v>11931</v>
      </c>
      <c r="W2962" s="1259">
        <v>0</v>
      </c>
      <c r="X2962" s="1259">
        <v>1007</v>
      </c>
      <c r="Y2962" s="1259">
        <v>0</v>
      </c>
    </row>
    <row r="2963" spans="1:25">
      <c r="A2963" s="1350">
        <v>11201002168</v>
      </c>
      <c r="B2963" s="1260"/>
      <c r="C2963" s="1260" t="s">
        <v>27308</v>
      </c>
      <c r="D2963" s="1260" t="s">
        <v>27309</v>
      </c>
      <c r="E2963" s="1260" t="s">
        <v>11353</v>
      </c>
      <c r="F2963" s="1260" t="s">
        <v>27310</v>
      </c>
      <c r="G2963" s="1260" t="s">
        <v>27311</v>
      </c>
      <c r="H2963" s="1260" t="s">
        <v>11153</v>
      </c>
      <c r="I2963" s="1260" t="s">
        <v>10976</v>
      </c>
      <c r="J2963" s="1259">
        <v>7429911</v>
      </c>
      <c r="K2963" s="1260" t="s">
        <v>11221</v>
      </c>
      <c r="L2963" s="1260" t="s">
        <v>11155</v>
      </c>
      <c r="M2963" s="1260" t="s">
        <v>262</v>
      </c>
      <c r="N2963" s="1260"/>
      <c r="O2963" s="1260" t="s">
        <v>27309</v>
      </c>
      <c r="P2963" s="1260"/>
      <c r="Q2963" s="1260"/>
      <c r="R2963" s="1260"/>
      <c r="S2963" s="1259">
        <v>1</v>
      </c>
      <c r="T2963" s="1260"/>
      <c r="U2963" s="1260"/>
      <c r="V2963" s="1260"/>
      <c r="W2963" s="1259">
        <v>0</v>
      </c>
      <c r="X2963" s="1259">
        <v>1007</v>
      </c>
      <c r="Y2963" s="1259">
        <v>0</v>
      </c>
    </row>
    <row r="2964" spans="1:25">
      <c r="A2964" s="1350">
        <v>11201002167</v>
      </c>
      <c r="B2964" s="1260"/>
      <c r="C2964" s="1260" t="s">
        <v>27312</v>
      </c>
      <c r="D2964" s="1260" t="s">
        <v>2033</v>
      </c>
      <c r="E2964" s="1260" t="s">
        <v>15026</v>
      </c>
      <c r="F2964" s="1260" t="s">
        <v>27313</v>
      </c>
      <c r="G2964" s="1260" t="s">
        <v>27314</v>
      </c>
      <c r="H2964" s="1260" t="s">
        <v>11153</v>
      </c>
      <c r="I2964" s="1260" t="s">
        <v>10976</v>
      </c>
      <c r="J2964" s="1259">
        <v>7429910</v>
      </c>
      <c r="K2964" s="1260" t="s">
        <v>11375</v>
      </c>
      <c r="L2964" s="1260" t="s">
        <v>11155</v>
      </c>
      <c r="M2964" s="1260" t="s">
        <v>262</v>
      </c>
      <c r="N2964" s="1260"/>
      <c r="O2964" s="1260" t="s">
        <v>2033</v>
      </c>
      <c r="P2964" s="1260"/>
      <c r="Q2964" s="1260"/>
      <c r="R2964" s="1260"/>
      <c r="S2964" s="1259">
        <v>1</v>
      </c>
      <c r="T2964" s="1260"/>
      <c r="U2964" s="1260"/>
      <c r="V2964" s="1260"/>
      <c r="W2964" s="1259">
        <v>44</v>
      </c>
      <c r="X2964" s="1259">
        <v>1008</v>
      </c>
      <c r="Y2964" s="1259">
        <v>0</v>
      </c>
    </row>
    <row r="2965" spans="1:25">
      <c r="A2965" s="1350">
        <v>11201002166</v>
      </c>
      <c r="B2965" s="1260"/>
      <c r="C2965" s="1260" t="s">
        <v>27315</v>
      </c>
      <c r="D2965" s="1260" t="s">
        <v>27316</v>
      </c>
      <c r="E2965" s="1260" t="s">
        <v>11353</v>
      </c>
      <c r="F2965" s="1260" t="s">
        <v>27317</v>
      </c>
      <c r="G2965" s="1260" t="s">
        <v>27318</v>
      </c>
      <c r="H2965" s="1260" t="s">
        <v>11153</v>
      </c>
      <c r="I2965" s="1260" t="s">
        <v>11243</v>
      </c>
      <c r="J2965" s="1259">
        <v>7429909</v>
      </c>
      <c r="K2965" s="1260" t="s">
        <v>11221</v>
      </c>
      <c r="L2965" s="1260" t="s">
        <v>11155</v>
      </c>
      <c r="M2965" s="1260" t="s">
        <v>262</v>
      </c>
      <c r="N2965" s="1260"/>
      <c r="O2965" s="1260" t="s">
        <v>27316</v>
      </c>
      <c r="P2965" s="1260"/>
      <c r="Q2965" s="1260" t="s">
        <v>11450</v>
      </c>
      <c r="R2965" s="1260"/>
      <c r="S2965" s="1259">
        <v>1</v>
      </c>
      <c r="T2965" s="1260"/>
      <c r="U2965" s="1260"/>
      <c r="V2965" s="1260"/>
      <c r="W2965" s="1259">
        <v>0</v>
      </c>
      <c r="X2965" s="1259">
        <v>1007</v>
      </c>
      <c r="Y2965" s="1259">
        <v>0</v>
      </c>
    </row>
    <row r="2966" spans="1:25">
      <c r="A2966" s="1350">
        <v>11201002165</v>
      </c>
      <c r="B2966" s="1260"/>
      <c r="C2966" s="1260" t="s">
        <v>27319</v>
      </c>
      <c r="D2966" s="1260" t="s">
        <v>27320</v>
      </c>
      <c r="E2966" s="1260" t="s">
        <v>11457</v>
      </c>
      <c r="F2966" s="1260" t="s">
        <v>11440</v>
      </c>
      <c r="G2966" s="1260" t="s">
        <v>27321</v>
      </c>
      <c r="H2966" s="1260" t="s">
        <v>11153</v>
      </c>
      <c r="I2966" s="1260" t="s">
        <v>11177</v>
      </c>
      <c r="J2966" s="1259">
        <v>7429908</v>
      </c>
      <c r="K2966" s="1260" t="s">
        <v>11221</v>
      </c>
      <c r="L2966" s="1260" t="s">
        <v>11155</v>
      </c>
      <c r="M2966" s="1260" t="s">
        <v>262</v>
      </c>
      <c r="N2966" s="1260"/>
      <c r="O2966" s="1260" t="s">
        <v>27320</v>
      </c>
      <c r="P2966" s="1260"/>
      <c r="Q2966" s="1260"/>
      <c r="R2966" s="1260"/>
      <c r="S2966" s="1259">
        <v>1</v>
      </c>
      <c r="T2966" s="1260"/>
      <c r="U2966" s="1260"/>
      <c r="V2966" s="1260"/>
      <c r="W2966" s="1259">
        <v>0</v>
      </c>
      <c r="X2966" s="1259">
        <v>1007</v>
      </c>
      <c r="Y2966" s="1259">
        <v>0</v>
      </c>
    </row>
    <row r="2967" spans="1:25">
      <c r="A2967" s="1350">
        <v>11201002164</v>
      </c>
      <c r="B2967" s="1260"/>
      <c r="C2967" s="1260" t="s">
        <v>27319</v>
      </c>
      <c r="D2967" s="1260" t="s">
        <v>27322</v>
      </c>
      <c r="E2967" s="1260" t="s">
        <v>11457</v>
      </c>
      <c r="F2967" s="1260" t="s">
        <v>12633</v>
      </c>
      <c r="G2967" s="1260" t="s">
        <v>27323</v>
      </c>
      <c r="H2967" s="1260" t="s">
        <v>11153</v>
      </c>
      <c r="I2967" s="1260" t="s">
        <v>10976</v>
      </c>
      <c r="J2967" s="1259">
        <v>7429907</v>
      </c>
      <c r="K2967" s="1260" t="s">
        <v>11221</v>
      </c>
      <c r="L2967" s="1260" t="s">
        <v>11155</v>
      </c>
      <c r="M2967" s="1260" t="s">
        <v>262</v>
      </c>
      <c r="N2967" s="1260"/>
      <c r="O2967" s="1260" t="s">
        <v>27322</v>
      </c>
      <c r="P2967" s="1260"/>
      <c r="Q2967" s="1260"/>
      <c r="R2967" s="1260"/>
      <c r="S2967" s="1259">
        <v>1</v>
      </c>
      <c r="T2967" s="1260"/>
      <c r="U2967" s="1260"/>
      <c r="V2967" s="1260"/>
      <c r="W2967" s="1259">
        <v>0</v>
      </c>
      <c r="X2967" s="1259">
        <v>1007</v>
      </c>
      <c r="Y2967" s="1259">
        <v>0</v>
      </c>
    </row>
    <row r="2968" spans="1:25">
      <c r="A2968" s="1350">
        <v>11201002163</v>
      </c>
      <c r="B2968" s="1260" t="s">
        <v>27324</v>
      </c>
      <c r="C2968" s="1260" t="s">
        <v>27325</v>
      </c>
      <c r="D2968" s="1260" t="s">
        <v>27326</v>
      </c>
      <c r="E2968" s="1260" t="s">
        <v>11284</v>
      </c>
      <c r="F2968" s="1260" t="s">
        <v>25892</v>
      </c>
      <c r="G2968" s="1260" t="s">
        <v>27327</v>
      </c>
      <c r="H2968" s="1260" t="s">
        <v>11153</v>
      </c>
      <c r="I2968" s="1260" t="s">
        <v>11164</v>
      </c>
      <c r="J2968" s="1259">
        <v>7429906</v>
      </c>
      <c r="K2968" s="1260" t="s">
        <v>11221</v>
      </c>
      <c r="L2968" s="1260" t="s">
        <v>11155</v>
      </c>
      <c r="M2968" s="1260" t="s">
        <v>1274</v>
      </c>
      <c r="N2968" s="1260" t="s">
        <v>27328</v>
      </c>
      <c r="O2968" s="1260" t="s">
        <v>27326</v>
      </c>
      <c r="P2968" s="1260" t="s">
        <v>27329</v>
      </c>
      <c r="Q2968" s="1260" t="s">
        <v>12131</v>
      </c>
      <c r="R2968" s="1260" t="s">
        <v>27329</v>
      </c>
      <c r="S2968" s="1259">
        <v>1</v>
      </c>
      <c r="T2968" s="1260" t="s">
        <v>27330</v>
      </c>
      <c r="U2968" s="1260" t="s">
        <v>11921</v>
      </c>
      <c r="V2968" s="1260" t="s">
        <v>13303</v>
      </c>
      <c r="W2968" s="1259">
        <v>0</v>
      </c>
      <c r="X2968" s="1259">
        <v>1007</v>
      </c>
      <c r="Y2968" s="1259">
        <v>0</v>
      </c>
    </row>
    <row r="2969" spans="1:25">
      <c r="A2969" s="1350">
        <v>11201002162</v>
      </c>
      <c r="B2969" s="1260" t="s">
        <v>27331</v>
      </c>
      <c r="C2969" s="1260" t="s">
        <v>27332</v>
      </c>
      <c r="D2969" s="1260" t="s">
        <v>27333</v>
      </c>
      <c r="E2969" s="1260" t="s">
        <v>11426</v>
      </c>
      <c r="F2969" s="1260" t="s">
        <v>13426</v>
      </c>
      <c r="G2969" s="1260" t="s">
        <v>27334</v>
      </c>
      <c r="H2969" s="1260" t="s">
        <v>11153</v>
      </c>
      <c r="I2969" s="1260" t="s">
        <v>10976</v>
      </c>
      <c r="J2969" s="1259">
        <v>7429905</v>
      </c>
      <c r="K2969" s="1260" t="s">
        <v>11221</v>
      </c>
      <c r="L2969" s="1260" t="s">
        <v>11155</v>
      </c>
      <c r="M2969" s="1260" t="s">
        <v>1985</v>
      </c>
      <c r="N2969" s="1260" t="s">
        <v>24961</v>
      </c>
      <c r="O2969" s="1260" t="s">
        <v>27333</v>
      </c>
      <c r="P2969" s="1260" t="s">
        <v>27335</v>
      </c>
      <c r="Q2969" s="1260" t="s">
        <v>12167</v>
      </c>
      <c r="R2969" s="1260" t="s">
        <v>27336</v>
      </c>
      <c r="S2969" s="1259">
        <v>1</v>
      </c>
      <c r="T2969" s="1260" t="s">
        <v>27337</v>
      </c>
      <c r="U2969" s="1260" t="s">
        <v>11158</v>
      </c>
      <c r="V2969" s="1260" t="s">
        <v>13789</v>
      </c>
      <c r="W2969" s="1259">
        <v>0</v>
      </c>
      <c r="X2969" s="1259">
        <v>1007</v>
      </c>
      <c r="Y2969" s="1259">
        <v>0</v>
      </c>
    </row>
    <row r="2970" spans="1:25">
      <c r="A2970" s="1350">
        <v>11201002161</v>
      </c>
      <c r="B2970" s="1260"/>
      <c r="C2970" s="1260" t="s">
        <v>27338</v>
      </c>
      <c r="D2970" s="1260" t="s">
        <v>27339</v>
      </c>
      <c r="E2970" s="1260" t="s">
        <v>11461</v>
      </c>
      <c r="F2970" s="1260" t="s">
        <v>21014</v>
      </c>
      <c r="G2970" s="1260" t="s">
        <v>27340</v>
      </c>
      <c r="H2970" s="1260" t="s">
        <v>11153</v>
      </c>
      <c r="I2970" s="1260" t="s">
        <v>11164</v>
      </c>
      <c r="J2970" s="1259">
        <v>7429904</v>
      </c>
      <c r="K2970" s="1260" t="s">
        <v>11221</v>
      </c>
      <c r="L2970" s="1260" t="s">
        <v>11155</v>
      </c>
      <c r="M2970" s="1260" t="s">
        <v>262</v>
      </c>
      <c r="N2970" s="1260"/>
      <c r="O2970" s="1260" t="s">
        <v>27339</v>
      </c>
      <c r="P2970" s="1260"/>
      <c r="Q2970" s="1260"/>
      <c r="R2970" s="1260"/>
      <c r="S2970" s="1259">
        <v>1</v>
      </c>
      <c r="T2970" s="1260"/>
      <c r="U2970" s="1260"/>
      <c r="V2970" s="1260"/>
      <c r="W2970" s="1259">
        <v>0</v>
      </c>
      <c r="X2970" s="1259">
        <v>1007</v>
      </c>
      <c r="Y2970" s="1259">
        <v>0</v>
      </c>
    </row>
    <row r="2971" spans="1:25">
      <c r="A2971" s="1350">
        <v>11201002160</v>
      </c>
      <c r="B2971" s="1260"/>
      <c r="C2971" s="1260" t="s">
        <v>27341</v>
      </c>
      <c r="D2971" s="1260" t="s">
        <v>27275</v>
      </c>
      <c r="E2971" s="1260" t="s">
        <v>14081</v>
      </c>
      <c r="F2971" s="1260" t="s">
        <v>21014</v>
      </c>
      <c r="G2971" s="1260" t="s">
        <v>27342</v>
      </c>
      <c r="H2971" s="1260" t="s">
        <v>11153</v>
      </c>
      <c r="I2971" s="1260" t="s">
        <v>11164</v>
      </c>
      <c r="J2971" s="1259">
        <v>7429903</v>
      </c>
      <c r="K2971" s="1260" t="s">
        <v>11221</v>
      </c>
      <c r="L2971" s="1260" t="s">
        <v>11155</v>
      </c>
      <c r="M2971" s="1260" t="s">
        <v>262</v>
      </c>
      <c r="N2971" s="1260"/>
      <c r="O2971" s="1260" t="s">
        <v>27275</v>
      </c>
      <c r="P2971" s="1260"/>
      <c r="Q2971" s="1260"/>
      <c r="R2971" s="1260"/>
      <c r="S2971" s="1259">
        <v>1</v>
      </c>
      <c r="T2971" s="1260"/>
      <c r="U2971" s="1260"/>
      <c r="V2971" s="1260"/>
      <c r="W2971" s="1259">
        <v>0</v>
      </c>
      <c r="X2971" s="1259">
        <v>1007</v>
      </c>
      <c r="Y2971" s="1259">
        <v>0</v>
      </c>
    </row>
    <row r="2972" spans="1:25">
      <c r="A2972" s="1350">
        <v>11201002159</v>
      </c>
      <c r="B2972" s="1260"/>
      <c r="C2972" s="1260" t="s">
        <v>27343</v>
      </c>
      <c r="D2972" s="1260" t="s">
        <v>2033</v>
      </c>
      <c r="E2972" s="1260" t="s">
        <v>15026</v>
      </c>
      <c r="F2972" s="1260" t="s">
        <v>13426</v>
      </c>
      <c r="G2972" s="1260" t="s">
        <v>27344</v>
      </c>
      <c r="H2972" s="1260" t="s">
        <v>11153</v>
      </c>
      <c r="I2972" s="1260" t="s">
        <v>10976</v>
      </c>
      <c r="J2972" s="1259">
        <v>7429902</v>
      </c>
      <c r="K2972" s="1260" t="s">
        <v>11221</v>
      </c>
      <c r="L2972" s="1260" t="s">
        <v>11155</v>
      </c>
      <c r="M2972" s="1260" t="s">
        <v>262</v>
      </c>
      <c r="N2972" s="1260"/>
      <c r="O2972" s="1260" t="s">
        <v>2033</v>
      </c>
      <c r="P2972" s="1260"/>
      <c r="Q2972" s="1260"/>
      <c r="R2972" s="1260"/>
      <c r="S2972" s="1259">
        <v>1</v>
      </c>
      <c r="T2972" s="1260"/>
      <c r="U2972" s="1260"/>
      <c r="V2972" s="1260"/>
      <c r="W2972" s="1259">
        <v>0</v>
      </c>
      <c r="X2972" s="1259">
        <v>1007</v>
      </c>
      <c r="Y2972" s="1259">
        <v>0</v>
      </c>
    </row>
    <row r="2973" spans="1:25">
      <c r="A2973" s="1350">
        <v>11201002158</v>
      </c>
      <c r="B2973" s="1260" t="s">
        <v>27345</v>
      </c>
      <c r="C2973" s="1260" t="s">
        <v>27346</v>
      </c>
      <c r="D2973" s="1260" t="s">
        <v>27347</v>
      </c>
      <c r="E2973" s="1260" t="s">
        <v>11560</v>
      </c>
      <c r="F2973" s="1260" t="s">
        <v>27310</v>
      </c>
      <c r="G2973" s="1260" t="s">
        <v>27348</v>
      </c>
      <c r="H2973" s="1260" t="s">
        <v>11153</v>
      </c>
      <c r="I2973" s="1260" t="s">
        <v>10976</v>
      </c>
      <c r="J2973" s="1259">
        <v>7429901</v>
      </c>
      <c r="K2973" s="1260" t="s">
        <v>11221</v>
      </c>
      <c r="L2973" s="1260" t="s">
        <v>11155</v>
      </c>
      <c r="M2973" s="1260" t="s">
        <v>1983</v>
      </c>
      <c r="N2973" s="1260" t="s">
        <v>27349</v>
      </c>
      <c r="O2973" s="1260" t="s">
        <v>27347</v>
      </c>
      <c r="P2973" s="1260" t="s">
        <v>27350</v>
      </c>
      <c r="Q2973" s="1260" t="s">
        <v>27351</v>
      </c>
      <c r="R2973" s="1260" t="s">
        <v>27352</v>
      </c>
      <c r="S2973" s="1259">
        <v>1</v>
      </c>
      <c r="T2973" s="1260" t="s">
        <v>27353</v>
      </c>
      <c r="U2973" s="1260" t="s">
        <v>11158</v>
      </c>
      <c r="V2973" s="1260" t="s">
        <v>12685</v>
      </c>
      <c r="W2973" s="1259">
        <v>0</v>
      </c>
      <c r="X2973" s="1259">
        <v>1007</v>
      </c>
      <c r="Y2973" s="1259">
        <v>0</v>
      </c>
    </row>
    <row r="2974" spans="1:25">
      <c r="A2974" s="1350">
        <v>11201002157</v>
      </c>
      <c r="B2974" s="1260"/>
      <c r="C2974" s="1260" t="s">
        <v>27354</v>
      </c>
      <c r="D2974" s="1260" t="s">
        <v>27355</v>
      </c>
      <c r="E2974" s="1260" t="s">
        <v>11353</v>
      </c>
      <c r="F2974" s="1260" t="s">
        <v>13492</v>
      </c>
      <c r="G2974" s="1260" t="s">
        <v>27356</v>
      </c>
      <c r="H2974" s="1260" t="s">
        <v>11153</v>
      </c>
      <c r="I2974" s="1260" t="s">
        <v>11243</v>
      </c>
      <c r="J2974" s="1259">
        <v>7429900</v>
      </c>
      <c r="K2974" s="1260" t="s">
        <v>11221</v>
      </c>
      <c r="L2974" s="1260" t="s">
        <v>11155</v>
      </c>
      <c r="M2974" s="1260" t="s">
        <v>262</v>
      </c>
      <c r="N2974" s="1260"/>
      <c r="O2974" s="1260" t="s">
        <v>27355</v>
      </c>
      <c r="P2974" s="1260"/>
      <c r="Q2974" s="1260" t="s">
        <v>11450</v>
      </c>
      <c r="R2974" s="1260"/>
      <c r="S2974" s="1259">
        <v>1</v>
      </c>
      <c r="T2974" s="1260"/>
      <c r="U2974" s="1260"/>
      <c r="V2974" s="1260"/>
      <c r="W2974" s="1259">
        <v>0</v>
      </c>
      <c r="X2974" s="1259">
        <v>1007</v>
      </c>
      <c r="Y2974" s="1259">
        <v>0</v>
      </c>
    </row>
    <row r="2975" spans="1:25">
      <c r="A2975" s="1350">
        <v>11201002156</v>
      </c>
      <c r="B2975" s="1260" t="s">
        <v>27357</v>
      </c>
      <c r="C2975" s="1260" t="s">
        <v>27358</v>
      </c>
      <c r="D2975" s="1260" t="s">
        <v>27359</v>
      </c>
      <c r="E2975" s="1260" t="s">
        <v>11426</v>
      </c>
      <c r="F2975" s="1260" t="s">
        <v>24009</v>
      </c>
      <c r="G2975" s="1260" t="s">
        <v>27360</v>
      </c>
      <c r="H2975" s="1260" t="s">
        <v>11153</v>
      </c>
      <c r="I2975" s="1260" t="s">
        <v>10976</v>
      </c>
      <c r="J2975" s="1259">
        <v>7429899</v>
      </c>
      <c r="K2975" s="1260" t="s">
        <v>11221</v>
      </c>
      <c r="L2975" s="1260" t="s">
        <v>11155</v>
      </c>
      <c r="M2975" s="1260" t="s">
        <v>1985</v>
      </c>
      <c r="N2975" s="1260" t="s">
        <v>12207</v>
      </c>
      <c r="O2975" s="1260" t="s">
        <v>27359</v>
      </c>
      <c r="P2975" s="1260" t="s">
        <v>27361</v>
      </c>
      <c r="Q2975" s="1260" t="s">
        <v>18952</v>
      </c>
      <c r="R2975" s="1260" t="s">
        <v>27362</v>
      </c>
      <c r="S2975" s="1259">
        <v>1</v>
      </c>
      <c r="T2975" s="1260" t="s">
        <v>27363</v>
      </c>
      <c r="U2975" s="1260" t="s">
        <v>11158</v>
      </c>
      <c r="V2975" s="1260" t="s">
        <v>12212</v>
      </c>
      <c r="W2975" s="1259">
        <v>0</v>
      </c>
      <c r="X2975" s="1259">
        <v>1007</v>
      </c>
      <c r="Y2975" s="1259">
        <v>0</v>
      </c>
    </row>
    <row r="2976" spans="1:25">
      <c r="A2976" s="1350">
        <v>11201002155</v>
      </c>
      <c r="B2976" s="1260"/>
      <c r="C2976" s="1260" t="s">
        <v>27364</v>
      </c>
      <c r="D2976" s="1260" t="s">
        <v>27365</v>
      </c>
      <c r="E2976" s="1260" t="s">
        <v>11162</v>
      </c>
      <c r="F2976" s="1260" t="s">
        <v>11522</v>
      </c>
      <c r="G2976" s="1260" t="s">
        <v>27366</v>
      </c>
      <c r="H2976" s="1260" t="s">
        <v>11153</v>
      </c>
      <c r="I2976" s="1260" t="s">
        <v>11177</v>
      </c>
      <c r="J2976" s="1259">
        <v>7429898</v>
      </c>
      <c r="K2976" s="1260" t="s">
        <v>11221</v>
      </c>
      <c r="L2976" s="1260" t="s">
        <v>11155</v>
      </c>
      <c r="M2976" s="1260" t="s">
        <v>262</v>
      </c>
      <c r="N2976" s="1260"/>
      <c r="O2976" s="1260" t="s">
        <v>27365</v>
      </c>
      <c r="P2976" s="1260"/>
      <c r="Q2976" s="1260" t="s">
        <v>25676</v>
      </c>
      <c r="R2976" s="1260"/>
      <c r="S2976" s="1259">
        <v>1</v>
      </c>
      <c r="T2976" s="1260"/>
      <c r="U2976" s="1260"/>
      <c r="V2976" s="1260"/>
      <c r="W2976" s="1259">
        <v>0</v>
      </c>
      <c r="X2976" s="1259">
        <v>1007</v>
      </c>
      <c r="Y2976" s="1259">
        <v>0</v>
      </c>
    </row>
    <row r="2977" spans="1:25">
      <c r="A2977" s="1350">
        <v>11201002154</v>
      </c>
      <c r="B2977" s="1260"/>
      <c r="C2977" s="1260" t="s">
        <v>27367</v>
      </c>
      <c r="D2977" s="1260" t="s">
        <v>27368</v>
      </c>
      <c r="E2977" s="1260" t="s">
        <v>11284</v>
      </c>
      <c r="F2977" s="1260" t="s">
        <v>24611</v>
      </c>
      <c r="G2977" s="1260" t="s">
        <v>27369</v>
      </c>
      <c r="H2977" s="1260" t="s">
        <v>11153</v>
      </c>
      <c r="I2977" s="1260" t="s">
        <v>11243</v>
      </c>
      <c r="J2977" s="1259">
        <v>7429897</v>
      </c>
      <c r="K2977" s="1260" t="s">
        <v>11221</v>
      </c>
      <c r="L2977" s="1260" t="s">
        <v>11155</v>
      </c>
      <c r="M2977" s="1260" t="s">
        <v>262</v>
      </c>
      <c r="N2977" s="1260"/>
      <c r="O2977" s="1260" t="s">
        <v>27368</v>
      </c>
      <c r="P2977" s="1260"/>
      <c r="Q2977" s="1260" t="s">
        <v>27370</v>
      </c>
      <c r="R2977" s="1260"/>
      <c r="S2977" s="1259">
        <v>1</v>
      </c>
      <c r="T2977" s="1260"/>
      <c r="U2977" s="1260"/>
      <c r="V2977" s="1260"/>
      <c r="W2977" s="1259">
        <v>0</v>
      </c>
      <c r="X2977" s="1259">
        <v>1007</v>
      </c>
      <c r="Y2977" s="1259">
        <v>0</v>
      </c>
    </row>
    <row r="2978" spans="1:25">
      <c r="A2978" s="1350">
        <v>11201002153</v>
      </c>
      <c r="B2978" s="1260"/>
      <c r="C2978" s="1260" t="s">
        <v>27371</v>
      </c>
      <c r="D2978" s="1260" t="s">
        <v>27372</v>
      </c>
      <c r="E2978" s="1260" t="s">
        <v>11303</v>
      </c>
      <c r="F2978" s="1260" t="s">
        <v>12086</v>
      </c>
      <c r="G2978" s="1260" t="s">
        <v>27373</v>
      </c>
      <c r="H2978" s="1260" t="s">
        <v>11153</v>
      </c>
      <c r="I2978" s="1260" t="s">
        <v>10976</v>
      </c>
      <c r="J2978" s="1259">
        <v>7429896</v>
      </c>
      <c r="K2978" s="1260" t="s">
        <v>11375</v>
      </c>
      <c r="L2978" s="1260" t="s">
        <v>11155</v>
      </c>
      <c r="M2978" s="1260" t="s">
        <v>262</v>
      </c>
      <c r="N2978" s="1260"/>
      <c r="O2978" s="1260" t="s">
        <v>27372</v>
      </c>
      <c r="P2978" s="1260"/>
      <c r="Q2978" s="1260"/>
      <c r="R2978" s="1260" t="s">
        <v>27374</v>
      </c>
      <c r="S2978" s="1259">
        <v>1</v>
      </c>
      <c r="T2978" s="1260"/>
      <c r="U2978" s="1260"/>
      <c r="V2978" s="1260"/>
      <c r="W2978" s="1259">
        <v>0</v>
      </c>
      <c r="X2978" s="1259">
        <v>1008</v>
      </c>
      <c r="Y2978" s="1259">
        <v>0</v>
      </c>
    </row>
    <row r="2979" spans="1:25">
      <c r="A2979" s="1350">
        <v>11201002152</v>
      </c>
      <c r="B2979" s="1260" t="s">
        <v>27375</v>
      </c>
      <c r="C2979" s="1260" t="s">
        <v>27376</v>
      </c>
      <c r="D2979" s="1260" t="s">
        <v>27377</v>
      </c>
      <c r="E2979" s="1260" t="s">
        <v>11426</v>
      </c>
      <c r="F2979" s="1260" t="s">
        <v>11440</v>
      </c>
      <c r="G2979" s="1260" t="s">
        <v>27378</v>
      </c>
      <c r="H2979" s="1260" t="s">
        <v>11153</v>
      </c>
      <c r="I2979" s="1260" t="s">
        <v>11177</v>
      </c>
      <c r="J2979" s="1259">
        <v>7429895</v>
      </c>
      <c r="K2979" s="1260" t="s">
        <v>11221</v>
      </c>
      <c r="L2979" s="1260" t="s">
        <v>11155</v>
      </c>
      <c r="M2979" s="1260" t="s">
        <v>1463</v>
      </c>
      <c r="N2979" s="1260" t="s">
        <v>27379</v>
      </c>
      <c r="O2979" s="1260" t="s">
        <v>27377</v>
      </c>
      <c r="P2979" s="1260" t="s">
        <v>27380</v>
      </c>
      <c r="Q2979" s="1260" t="s">
        <v>11394</v>
      </c>
      <c r="R2979" s="1260" t="s">
        <v>27381</v>
      </c>
      <c r="S2979" s="1259">
        <v>1</v>
      </c>
      <c r="T2979" s="1260" t="s">
        <v>27382</v>
      </c>
      <c r="U2979" s="1260" t="s">
        <v>11158</v>
      </c>
      <c r="V2979" s="1260" t="s">
        <v>11263</v>
      </c>
      <c r="W2979" s="1259">
        <v>0</v>
      </c>
      <c r="X2979" s="1259">
        <v>1007</v>
      </c>
      <c r="Y2979" s="1259">
        <v>0</v>
      </c>
    </row>
    <row r="2980" spans="1:25">
      <c r="A2980" s="1350">
        <v>11201002151</v>
      </c>
      <c r="B2980" s="1260"/>
      <c r="C2980" s="1260" t="s">
        <v>27383</v>
      </c>
      <c r="D2980" s="1260" t="s">
        <v>27384</v>
      </c>
      <c r="E2980" s="1260" t="s">
        <v>11648</v>
      </c>
      <c r="F2980" s="1260" t="s">
        <v>11873</v>
      </c>
      <c r="G2980" s="1260" t="s">
        <v>27385</v>
      </c>
      <c r="H2980" s="1260" t="s">
        <v>11153</v>
      </c>
      <c r="I2980" s="1260" t="s">
        <v>10976</v>
      </c>
      <c r="J2980" s="1259">
        <v>7429894</v>
      </c>
      <c r="K2980" s="1260" t="s">
        <v>11221</v>
      </c>
      <c r="L2980" s="1260" t="s">
        <v>11155</v>
      </c>
      <c r="M2980" s="1260" t="s">
        <v>1985</v>
      </c>
      <c r="N2980" s="1260" t="s">
        <v>27386</v>
      </c>
      <c r="O2980" s="1260" t="s">
        <v>27384</v>
      </c>
      <c r="P2980" s="1260"/>
      <c r="Q2980" s="1260"/>
      <c r="R2980" s="1260" t="s">
        <v>27387</v>
      </c>
      <c r="S2980" s="1259">
        <v>1</v>
      </c>
      <c r="T2980" s="1260"/>
      <c r="U2980" s="1260" t="s">
        <v>11158</v>
      </c>
      <c r="V2980" s="1260" t="s">
        <v>13789</v>
      </c>
      <c r="W2980" s="1259">
        <v>0</v>
      </c>
      <c r="X2980" s="1259">
        <v>1007</v>
      </c>
      <c r="Y2980" s="1259">
        <v>0</v>
      </c>
    </row>
    <row r="2981" spans="1:25">
      <c r="A2981" s="1350">
        <v>11201002150</v>
      </c>
      <c r="B2981" s="1260"/>
      <c r="C2981" s="1260" t="s">
        <v>27383</v>
      </c>
      <c r="D2981" s="1260" t="s">
        <v>27388</v>
      </c>
      <c r="E2981" s="1260" t="s">
        <v>11266</v>
      </c>
      <c r="F2981" s="1260" t="s">
        <v>11522</v>
      </c>
      <c r="G2981" s="1260" t="s">
        <v>27389</v>
      </c>
      <c r="H2981" s="1260" t="s">
        <v>11153</v>
      </c>
      <c r="I2981" s="1260" t="s">
        <v>11177</v>
      </c>
      <c r="J2981" s="1259">
        <v>7429893</v>
      </c>
      <c r="K2981" s="1260" t="s">
        <v>11221</v>
      </c>
      <c r="L2981" s="1260" t="s">
        <v>11155</v>
      </c>
      <c r="M2981" s="1260" t="s">
        <v>2354</v>
      </c>
      <c r="N2981" s="1260" t="s">
        <v>27390</v>
      </c>
      <c r="O2981" s="1260" t="s">
        <v>27388</v>
      </c>
      <c r="P2981" s="1260"/>
      <c r="Q2981" s="1260"/>
      <c r="R2981" s="1260" t="s">
        <v>27391</v>
      </c>
      <c r="S2981" s="1259">
        <v>1</v>
      </c>
      <c r="T2981" s="1260"/>
      <c r="U2981" s="1260" t="s">
        <v>11193</v>
      </c>
      <c r="V2981" s="1260" t="s">
        <v>14813</v>
      </c>
      <c r="W2981" s="1259">
        <v>0</v>
      </c>
      <c r="X2981" s="1259">
        <v>1007</v>
      </c>
      <c r="Y2981" s="1259">
        <v>0</v>
      </c>
    </row>
    <row r="2982" spans="1:25">
      <c r="A2982" s="1350">
        <v>11201002149</v>
      </c>
      <c r="B2982" s="1260"/>
      <c r="C2982" s="1260" t="s">
        <v>27392</v>
      </c>
      <c r="D2982" s="1260" t="s">
        <v>27393</v>
      </c>
      <c r="E2982" s="1260" t="s">
        <v>11668</v>
      </c>
      <c r="F2982" s="1260" t="s">
        <v>11873</v>
      </c>
      <c r="G2982" s="1260" t="s">
        <v>27394</v>
      </c>
      <c r="H2982" s="1260" t="s">
        <v>11153</v>
      </c>
      <c r="I2982" s="1260" t="s">
        <v>10976</v>
      </c>
      <c r="J2982" s="1259">
        <v>7429892</v>
      </c>
      <c r="K2982" s="1260" t="s">
        <v>11221</v>
      </c>
      <c r="L2982" s="1260" t="s">
        <v>11155</v>
      </c>
      <c r="M2982" s="1260" t="s">
        <v>1985</v>
      </c>
      <c r="N2982" s="1260" t="s">
        <v>27395</v>
      </c>
      <c r="O2982" s="1260" t="s">
        <v>27393</v>
      </c>
      <c r="P2982" s="1260"/>
      <c r="Q2982" s="1260"/>
      <c r="R2982" s="1260" t="s">
        <v>15357</v>
      </c>
      <c r="S2982" s="1259">
        <v>1</v>
      </c>
      <c r="T2982" s="1260"/>
      <c r="U2982" s="1260" t="s">
        <v>11158</v>
      </c>
      <c r="V2982" s="1260" t="s">
        <v>15419</v>
      </c>
      <c r="W2982" s="1259">
        <v>0</v>
      </c>
      <c r="X2982" s="1259">
        <v>1007</v>
      </c>
      <c r="Y2982" s="1259">
        <v>0</v>
      </c>
    </row>
    <row r="2983" spans="1:25">
      <c r="A2983" s="1350">
        <v>11201002148</v>
      </c>
      <c r="B2983" s="1260" t="s">
        <v>27396</v>
      </c>
      <c r="C2983" s="1260" t="s">
        <v>27397</v>
      </c>
      <c r="D2983" s="1260" t="s">
        <v>27398</v>
      </c>
      <c r="E2983" s="1260" t="s">
        <v>11251</v>
      </c>
      <c r="F2983" s="1260" t="s">
        <v>27399</v>
      </c>
      <c r="G2983" s="1260" t="s">
        <v>27400</v>
      </c>
      <c r="H2983" s="1260" t="s">
        <v>11153</v>
      </c>
      <c r="I2983" s="1260" t="s">
        <v>11164</v>
      </c>
      <c r="J2983" s="1259">
        <v>7429891</v>
      </c>
      <c r="K2983" s="1260" t="s">
        <v>11221</v>
      </c>
      <c r="L2983" s="1260" t="s">
        <v>11155</v>
      </c>
      <c r="M2983" s="1260" t="s">
        <v>2482</v>
      </c>
      <c r="N2983" s="1260" t="s">
        <v>27401</v>
      </c>
      <c r="O2983" s="1260" t="s">
        <v>27398</v>
      </c>
      <c r="P2983" s="1260" t="s">
        <v>27402</v>
      </c>
      <c r="Q2983" s="1260" t="s">
        <v>11411</v>
      </c>
      <c r="R2983" s="1260" t="s">
        <v>27402</v>
      </c>
      <c r="S2983" s="1259">
        <v>1</v>
      </c>
      <c r="T2983" s="1260" t="s">
        <v>27403</v>
      </c>
      <c r="U2983" s="1260" t="s">
        <v>12320</v>
      </c>
      <c r="V2983" s="1260" t="s">
        <v>17260</v>
      </c>
      <c r="W2983" s="1259">
        <v>0</v>
      </c>
      <c r="X2983" s="1259">
        <v>1007</v>
      </c>
      <c r="Y2983" s="1259">
        <v>0</v>
      </c>
    </row>
    <row r="2984" spans="1:25">
      <c r="A2984" s="1350">
        <v>11201002147</v>
      </c>
      <c r="B2984" s="1260" t="s">
        <v>27404</v>
      </c>
      <c r="C2984" s="1260" t="s">
        <v>27405</v>
      </c>
      <c r="D2984" s="1260" t="s">
        <v>27406</v>
      </c>
      <c r="E2984" s="1260" t="s">
        <v>11648</v>
      </c>
      <c r="F2984" s="1260" t="s">
        <v>16185</v>
      </c>
      <c r="G2984" s="1260" t="s">
        <v>27407</v>
      </c>
      <c r="H2984" s="1260" t="s">
        <v>11153</v>
      </c>
      <c r="I2984" s="1260" t="s">
        <v>10976</v>
      </c>
      <c r="J2984" s="1259">
        <v>7429890</v>
      </c>
      <c r="K2984" s="1260" t="s">
        <v>11221</v>
      </c>
      <c r="L2984" s="1260" t="s">
        <v>11155</v>
      </c>
      <c r="M2984" s="1260" t="s">
        <v>2276</v>
      </c>
      <c r="N2984" s="1260" t="s">
        <v>27408</v>
      </c>
      <c r="O2984" s="1260" t="s">
        <v>27406</v>
      </c>
      <c r="P2984" s="1260" t="s">
        <v>27409</v>
      </c>
      <c r="Q2984" s="1260" t="s">
        <v>27410</v>
      </c>
      <c r="R2984" s="1260" t="s">
        <v>27411</v>
      </c>
      <c r="S2984" s="1259">
        <v>1</v>
      </c>
      <c r="T2984" s="1260" t="s">
        <v>27412</v>
      </c>
      <c r="U2984" s="1260" t="s">
        <v>11231</v>
      </c>
      <c r="V2984" s="1260" t="s">
        <v>12695</v>
      </c>
      <c r="W2984" s="1259">
        <v>0</v>
      </c>
      <c r="X2984" s="1259">
        <v>1007</v>
      </c>
      <c r="Y2984" s="1259">
        <v>0</v>
      </c>
    </row>
    <row r="2985" spans="1:25">
      <c r="A2985" s="1350">
        <v>11201002146</v>
      </c>
      <c r="B2985" s="1260"/>
      <c r="C2985" s="1260" t="s">
        <v>27413</v>
      </c>
      <c r="D2985" s="1260" t="s">
        <v>26451</v>
      </c>
      <c r="E2985" s="1260" t="s">
        <v>11353</v>
      </c>
      <c r="F2985" s="1260" t="s">
        <v>27414</v>
      </c>
      <c r="G2985" s="1260" t="s">
        <v>27415</v>
      </c>
      <c r="H2985" s="1260" t="s">
        <v>11153</v>
      </c>
      <c r="I2985" s="1260" t="s">
        <v>11164</v>
      </c>
      <c r="J2985" s="1259">
        <v>7429889</v>
      </c>
      <c r="K2985" s="1260" t="s">
        <v>11221</v>
      </c>
      <c r="L2985" s="1260" t="s">
        <v>11155</v>
      </c>
      <c r="M2985" s="1260" t="s">
        <v>262</v>
      </c>
      <c r="N2985" s="1260"/>
      <c r="O2985" s="1260" t="s">
        <v>26451</v>
      </c>
      <c r="P2985" s="1260"/>
      <c r="Q2985" s="1260" t="s">
        <v>11596</v>
      </c>
      <c r="R2985" s="1259">
        <v>8337955</v>
      </c>
      <c r="S2985" s="1259">
        <v>1</v>
      </c>
      <c r="T2985" s="1260"/>
      <c r="U2985" s="1260"/>
      <c r="V2985" s="1260"/>
      <c r="W2985" s="1259">
        <v>0</v>
      </c>
      <c r="X2985" s="1259">
        <v>1007</v>
      </c>
      <c r="Y2985" s="1259">
        <v>0</v>
      </c>
    </row>
    <row r="2986" spans="1:25">
      <c r="A2986" s="1350">
        <v>11201002145</v>
      </c>
      <c r="B2986" s="1260"/>
      <c r="C2986" s="1260" t="s">
        <v>27416</v>
      </c>
      <c r="D2986" s="1260" t="s">
        <v>27417</v>
      </c>
      <c r="E2986" s="1260" t="s">
        <v>11509</v>
      </c>
      <c r="F2986" s="1260" t="s">
        <v>24009</v>
      </c>
      <c r="G2986" s="1260" t="s">
        <v>27418</v>
      </c>
      <c r="H2986" s="1260" t="s">
        <v>11153</v>
      </c>
      <c r="I2986" s="1260" t="s">
        <v>10976</v>
      </c>
      <c r="J2986" s="1259">
        <v>7429888</v>
      </c>
      <c r="K2986" s="1260" t="s">
        <v>11221</v>
      </c>
      <c r="L2986" s="1260" t="s">
        <v>11155</v>
      </c>
      <c r="M2986" s="1260" t="s">
        <v>2033</v>
      </c>
      <c r="N2986" s="1260" t="s">
        <v>25002</v>
      </c>
      <c r="O2986" s="1260" t="s">
        <v>27417</v>
      </c>
      <c r="P2986" s="1260"/>
      <c r="Q2986" s="1260"/>
      <c r="R2986" s="1260" t="s">
        <v>27419</v>
      </c>
      <c r="S2986" s="1259">
        <v>1</v>
      </c>
      <c r="T2986" s="1260"/>
      <c r="U2986" s="1260" t="s">
        <v>11396</v>
      </c>
      <c r="V2986" s="1260" t="s">
        <v>12816</v>
      </c>
      <c r="W2986" s="1259">
        <v>0</v>
      </c>
      <c r="X2986" s="1259">
        <v>1007</v>
      </c>
      <c r="Y2986" s="1259">
        <v>0</v>
      </c>
    </row>
    <row r="2987" spans="1:25">
      <c r="A2987" s="1350">
        <v>11201002144</v>
      </c>
      <c r="B2987" s="1260" t="s">
        <v>27420</v>
      </c>
      <c r="C2987" s="1260" t="s">
        <v>27421</v>
      </c>
      <c r="D2987" s="1260" t="s">
        <v>27422</v>
      </c>
      <c r="E2987" s="1260" t="s">
        <v>13190</v>
      </c>
      <c r="F2987" s="1260" t="s">
        <v>12045</v>
      </c>
      <c r="G2987" s="1260" t="s">
        <v>27423</v>
      </c>
      <c r="H2987" s="1260" t="s">
        <v>11153</v>
      </c>
      <c r="I2987" s="1260" t="s">
        <v>10976</v>
      </c>
      <c r="J2987" s="1259">
        <v>7429887</v>
      </c>
      <c r="K2987" s="1260" t="s">
        <v>11221</v>
      </c>
      <c r="L2987" s="1260" t="s">
        <v>11155</v>
      </c>
      <c r="M2987" s="1260" t="s">
        <v>11092</v>
      </c>
      <c r="N2987" s="1260" t="s">
        <v>27424</v>
      </c>
      <c r="O2987" s="1260" t="s">
        <v>27422</v>
      </c>
      <c r="P2987" s="1260" t="s">
        <v>27425</v>
      </c>
      <c r="Q2987" s="1260" t="s">
        <v>11223</v>
      </c>
      <c r="R2987" s="1260" t="s">
        <v>27425</v>
      </c>
      <c r="S2987" s="1259">
        <v>1</v>
      </c>
      <c r="T2987" s="1260" t="s">
        <v>27426</v>
      </c>
      <c r="U2987" s="1260" t="s">
        <v>11158</v>
      </c>
      <c r="V2987" s="1260" t="s">
        <v>11159</v>
      </c>
      <c r="W2987" s="1259">
        <v>0</v>
      </c>
      <c r="X2987" s="1259">
        <v>1007</v>
      </c>
      <c r="Y2987" s="1259">
        <v>0</v>
      </c>
    </row>
    <row r="2988" spans="1:25">
      <c r="A2988" s="1350">
        <v>11201002143</v>
      </c>
      <c r="B2988" s="1260"/>
      <c r="C2988" s="1260" t="s">
        <v>27427</v>
      </c>
      <c r="D2988" s="1260" t="s">
        <v>27428</v>
      </c>
      <c r="E2988" s="1260" t="s">
        <v>11251</v>
      </c>
      <c r="F2988" s="1260" t="s">
        <v>27429</v>
      </c>
      <c r="G2988" s="1260" t="s">
        <v>27430</v>
      </c>
      <c r="H2988" s="1260" t="s">
        <v>11153</v>
      </c>
      <c r="I2988" s="1260" t="s">
        <v>11164</v>
      </c>
      <c r="J2988" s="1259">
        <v>7429886</v>
      </c>
      <c r="K2988" s="1260" t="s">
        <v>11221</v>
      </c>
      <c r="L2988" s="1260" t="s">
        <v>11155</v>
      </c>
      <c r="M2988" s="1260" t="s">
        <v>262</v>
      </c>
      <c r="N2988" s="1260"/>
      <c r="O2988" s="1260" t="s">
        <v>27428</v>
      </c>
      <c r="P2988" s="1260"/>
      <c r="Q2988" s="1260" t="s">
        <v>11596</v>
      </c>
      <c r="R2988" s="1259">
        <v>8337955</v>
      </c>
      <c r="S2988" s="1259">
        <v>1</v>
      </c>
      <c r="T2988" s="1260"/>
      <c r="U2988" s="1260"/>
      <c r="V2988" s="1260"/>
      <c r="W2988" s="1259">
        <v>0</v>
      </c>
      <c r="X2988" s="1259">
        <v>1007</v>
      </c>
      <c r="Y2988" s="1259">
        <v>0</v>
      </c>
    </row>
    <row r="2989" spans="1:25">
      <c r="A2989" s="1350">
        <v>11201002142</v>
      </c>
      <c r="B2989" s="1260"/>
      <c r="C2989" s="1260" t="s">
        <v>27431</v>
      </c>
      <c r="D2989" s="1260" t="s">
        <v>27432</v>
      </c>
      <c r="E2989" s="1260" t="s">
        <v>11353</v>
      </c>
      <c r="F2989" s="1260" t="s">
        <v>27433</v>
      </c>
      <c r="G2989" s="1260" t="s">
        <v>27434</v>
      </c>
      <c r="H2989" s="1260" t="s">
        <v>11153</v>
      </c>
      <c r="I2989" s="1260" t="s">
        <v>11243</v>
      </c>
      <c r="J2989" s="1259">
        <v>7429885</v>
      </c>
      <c r="K2989" s="1260" t="s">
        <v>11221</v>
      </c>
      <c r="L2989" s="1260" t="s">
        <v>11155</v>
      </c>
      <c r="M2989" s="1260" t="s">
        <v>262</v>
      </c>
      <c r="N2989" s="1260"/>
      <c r="O2989" s="1260" t="s">
        <v>27432</v>
      </c>
      <c r="P2989" s="1260"/>
      <c r="Q2989" s="1260" t="s">
        <v>11533</v>
      </c>
      <c r="R2989" s="1260"/>
      <c r="S2989" s="1259">
        <v>1</v>
      </c>
      <c r="T2989" s="1260"/>
      <c r="U2989" s="1260"/>
      <c r="V2989" s="1260"/>
      <c r="W2989" s="1259">
        <v>0</v>
      </c>
      <c r="X2989" s="1259">
        <v>1007</v>
      </c>
      <c r="Y2989" s="1259">
        <v>0</v>
      </c>
    </row>
    <row r="2990" spans="1:25">
      <c r="A2990" s="1350">
        <v>11201002141</v>
      </c>
      <c r="B2990" s="1260"/>
      <c r="C2990" s="1260" t="s">
        <v>27435</v>
      </c>
      <c r="D2990" s="1260" t="s">
        <v>27436</v>
      </c>
      <c r="E2990" s="1260" t="s">
        <v>11353</v>
      </c>
      <c r="F2990" s="1260" t="s">
        <v>27437</v>
      </c>
      <c r="G2990" s="1260" t="s">
        <v>27438</v>
      </c>
      <c r="H2990" s="1260" t="s">
        <v>11153</v>
      </c>
      <c r="I2990" s="1260" t="s">
        <v>10976</v>
      </c>
      <c r="J2990" s="1259">
        <v>7429884</v>
      </c>
      <c r="K2990" s="1260" t="s">
        <v>11221</v>
      </c>
      <c r="L2990" s="1260" t="s">
        <v>11155</v>
      </c>
      <c r="M2990" s="1260" t="s">
        <v>262</v>
      </c>
      <c r="N2990" s="1260"/>
      <c r="O2990" s="1260" t="s">
        <v>27436</v>
      </c>
      <c r="P2990" s="1260"/>
      <c r="Q2990" s="1260"/>
      <c r="R2990" s="1259">
        <v>8952220</v>
      </c>
      <c r="S2990" s="1259">
        <v>1</v>
      </c>
      <c r="T2990" s="1260"/>
      <c r="U2990" s="1260"/>
      <c r="V2990" s="1260"/>
      <c r="W2990" s="1259">
        <v>0</v>
      </c>
      <c r="X2990" s="1259">
        <v>1007</v>
      </c>
      <c r="Y2990" s="1259">
        <v>0</v>
      </c>
    </row>
    <row r="2991" spans="1:25">
      <c r="A2991" s="1350">
        <v>11201002140</v>
      </c>
      <c r="B2991" s="1260"/>
      <c r="C2991" s="1260" t="s">
        <v>27439</v>
      </c>
      <c r="D2991" s="1260" t="s">
        <v>27440</v>
      </c>
      <c r="E2991" s="1260" t="s">
        <v>11560</v>
      </c>
      <c r="F2991" s="1260" t="s">
        <v>24009</v>
      </c>
      <c r="G2991" s="1260" t="s">
        <v>27441</v>
      </c>
      <c r="H2991" s="1260" t="s">
        <v>11153</v>
      </c>
      <c r="I2991" s="1260" t="s">
        <v>10976</v>
      </c>
      <c r="J2991" s="1259">
        <v>7429883</v>
      </c>
      <c r="K2991" s="1260" t="s">
        <v>11221</v>
      </c>
      <c r="L2991" s="1260" t="s">
        <v>11155</v>
      </c>
      <c r="M2991" s="1260" t="s">
        <v>1982</v>
      </c>
      <c r="N2991" s="1260" t="s">
        <v>27442</v>
      </c>
      <c r="O2991" s="1260" t="s">
        <v>27440</v>
      </c>
      <c r="P2991" s="1260"/>
      <c r="Q2991" s="1260" t="s">
        <v>27443</v>
      </c>
      <c r="R2991" s="1260" t="s">
        <v>16064</v>
      </c>
      <c r="S2991" s="1259">
        <v>1</v>
      </c>
      <c r="T2991" s="1260" t="s">
        <v>27444</v>
      </c>
      <c r="U2991" s="1260" t="s">
        <v>11158</v>
      </c>
      <c r="V2991" s="1260" t="s">
        <v>16258</v>
      </c>
      <c r="W2991" s="1259">
        <v>0</v>
      </c>
      <c r="X2991" s="1259">
        <v>1007</v>
      </c>
      <c r="Y2991" s="1259">
        <v>0</v>
      </c>
    </row>
    <row r="2992" spans="1:25">
      <c r="A2992" s="1350">
        <v>11201002139</v>
      </c>
      <c r="B2992" s="1260" t="s">
        <v>27445</v>
      </c>
      <c r="C2992" s="1260" t="s">
        <v>27446</v>
      </c>
      <c r="D2992" s="1260" t="s">
        <v>27447</v>
      </c>
      <c r="E2992" s="1260" t="s">
        <v>11560</v>
      </c>
      <c r="F2992" s="1260" t="s">
        <v>11522</v>
      </c>
      <c r="G2992" s="1260" t="s">
        <v>27448</v>
      </c>
      <c r="H2992" s="1260" t="s">
        <v>11153</v>
      </c>
      <c r="I2992" s="1260" t="s">
        <v>11177</v>
      </c>
      <c r="J2992" s="1259">
        <v>7429882</v>
      </c>
      <c r="K2992" s="1260" t="s">
        <v>11221</v>
      </c>
      <c r="L2992" s="1260" t="s">
        <v>11155</v>
      </c>
      <c r="M2992" s="1260" t="s">
        <v>2241</v>
      </c>
      <c r="N2992" s="1260" t="s">
        <v>27449</v>
      </c>
      <c r="O2992" s="1260" t="s">
        <v>27447</v>
      </c>
      <c r="P2992" s="1260" t="s">
        <v>27450</v>
      </c>
      <c r="Q2992" s="1260" t="s">
        <v>11411</v>
      </c>
      <c r="R2992" s="1260" t="s">
        <v>27451</v>
      </c>
      <c r="S2992" s="1259">
        <v>1</v>
      </c>
      <c r="T2992" s="1260" t="s">
        <v>27452</v>
      </c>
      <c r="U2992" s="1260" t="s">
        <v>11182</v>
      </c>
      <c r="V2992" s="1260" t="s">
        <v>11898</v>
      </c>
      <c r="W2992" s="1259">
        <v>0</v>
      </c>
      <c r="X2992" s="1259">
        <v>1007</v>
      </c>
      <c r="Y2992" s="1259">
        <v>0</v>
      </c>
    </row>
    <row r="2993" spans="1:25">
      <c r="A2993" s="1350">
        <v>11201002138</v>
      </c>
      <c r="B2993" s="1260"/>
      <c r="C2993" s="1260" t="s">
        <v>27453</v>
      </c>
      <c r="D2993" s="1260" t="s">
        <v>27454</v>
      </c>
      <c r="E2993" s="1260" t="s">
        <v>11648</v>
      </c>
      <c r="F2993" s="1260" t="s">
        <v>12086</v>
      </c>
      <c r="G2993" s="1260" t="s">
        <v>27455</v>
      </c>
      <c r="H2993" s="1260" t="s">
        <v>11153</v>
      </c>
      <c r="I2993" s="1260" t="s">
        <v>10976</v>
      </c>
      <c r="J2993" s="1259">
        <v>7429881</v>
      </c>
      <c r="K2993" s="1260" t="s">
        <v>11221</v>
      </c>
      <c r="L2993" s="1260" t="s">
        <v>11155</v>
      </c>
      <c r="M2993" s="1260" t="s">
        <v>2535</v>
      </c>
      <c r="N2993" s="1260" t="s">
        <v>27456</v>
      </c>
      <c r="O2993" s="1260" t="s">
        <v>27454</v>
      </c>
      <c r="P2993" s="1260" t="s">
        <v>27457</v>
      </c>
      <c r="Q2993" s="1260"/>
      <c r="R2993" s="1260" t="s">
        <v>11157</v>
      </c>
      <c r="S2993" s="1259">
        <v>1</v>
      </c>
      <c r="T2993" s="1260"/>
      <c r="U2993" s="1260" t="s">
        <v>11158</v>
      </c>
      <c r="V2993" s="1260" t="s">
        <v>11216</v>
      </c>
      <c r="W2993" s="1259">
        <v>0</v>
      </c>
      <c r="X2993" s="1259">
        <v>1007</v>
      </c>
      <c r="Y2993" s="1259">
        <v>0</v>
      </c>
    </row>
    <row r="2994" spans="1:25">
      <c r="A2994" s="1350">
        <v>11201002137</v>
      </c>
      <c r="B2994" s="1260"/>
      <c r="C2994" s="1260" t="s">
        <v>27458</v>
      </c>
      <c r="D2994" s="1260" t="s">
        <v>27459</v>
      </c>
      <c r="E2994" s="1260" t="s">
        <v>27460</v>
      </c>
      <c r="F2994" s="1260" t="s">
        <v>27461</v>
      </c>
      <c r="G2994" s="1260" t="s">
        <v>27462</v>
      </c>
      <c r="H2994" s="1260" t="s">
        <v>11153</v>
      </c>
      <c r="I2994" s="1260" t="s">
        <v>10976</v>
      </c>
      <c r="J2994" s="1259">
        <v>7429880</v>
      </c>
      <c r="K2994" s="1260" t="s">
        <v>11221</v>
      </c>
      <c r="L2994" s="1260" t="s">
        <v>11155</v>
      </c>
      <c r="M2994" s="1260" t="s">
        <v>262</v>
      </c>
      <c r="N2994" s="1260"/>
      <c r="O2994" s="1260" t="s">
        <v>27459</v>
      </c>
      <c r="P2994" s="1260"/>
      <c r="Q2994" s="1260"/>
      <c r="R2994" s="1260" t="s">
        <v>20743</v>
      </c>
      <c r="S2994" s="1259">
        <v>1</v>
      </c>
      <c r="T2994" s="1260"/>
      <c r="U2994" s="1260"/>
      <c r="V2994" s="1260"/>
      <c r="W2994" s="1259">
        <v>0</v>
      </c>
      <c r="X2994" s="1259">
        <v>1007</v>
      </c>
      <c r="Y2994" s="1259">
        <v>0</v>
      </c>
    </row>
    <row r="2995" spans="1:25">
      <c r="A2995" s="1350">
        <v>11201002136</v>
      </c>
      <c r="B2995" s="1260"/>
      <c r="C2995" s="1260" t="s">
        <v>27463</v>
      </c>
      <c r="D2995" s="1260" t="s">
        <v>27464</v>
      </c>
      <c r="E2995" s="1260" t="s">
        <v>11444</v>
      </c>
      <c r="F2995" s="1260" t="s">
        <v>11522</v>
      </c>
      <c r="G2995" s="1260" t="s">
        <v>27465</v>
      </c>
      <c r="H2995" s="1260" t="s">
        <v>11153</v>
      </c>
      <c r="I2995" s="1260" t="s">
        <v>11177</v>
      </c>
      <c r="J2995" s="1259">
        <v>7429879</v>
      </c>
      <c r="K2995" s="1260" t="s">
        <v>11221</v>
      </c>
      <c r="L2995" s="1260" t="s">
        <v>11155</v>
      </c>
      <c r="M2995" s="1260" t="s">
        <v>262</v>
      </c>
      <c r="N2995" s="1260"/>
      <c r="O2995" s="1260" t="s">
        <v>27464</v>
      </c>
      <c r="P2995" s="1260"/>
      <c r="Q2995" s="1260"/>
      <c r="R2995" s="1260"/>
      <c r="S2995" s="1259">
        <v>1</v>
      </c>
      <c r="T2995" s="1260"/>
      <c r="U2995" s="1260"/>
      <c r="V2995" s="1260"/>
      <c r="W2995" s="1259">
        <v>0</v>
      </c>
      <c r="X2995" s="1259">
        <v>1007</v>
      </c>
      <c r="Y2995" s="1259">
        <v>0</v>
      </c>
    </row>
    <row r="2996" spans="1:25">
      <c r="A2996" s="1350">
        <v>11201002135</v>
      </c>
      <c r="B2996" s="1260"/>
      <c r="C2996" s="1260" t="s">
        <v>27466</v>
      </c>
      <c r="D2996" s="1260" t="s">
        <v>27467</v>
      </c>
      <c r="E2996" s="1260" t="s">
        <v>11353</v>
      </c>
      <c r="F2996" s="1260" t="s">
        <v>11522</v>
      </c>
      <c r="G2996" s="1260" t="s">
        <v>27468</v>
      </c>
      <c r="H2996" s="1260" t="s">
        <v>11153</v>
      </c>
      <c r="I2996" s="1260" t="s">
        <v>11177</v>
      </c>
      <c r="J2996" s="1259">
        <v>7429878</v>
      </c>
      <c r="K2996" s="1260" t="s">
        <v>11221</v>
      </c>
      <c r="L2996" s="1260" t="s">
        <v>11155</v>
      </c>
      <c r="M2996" s="1260" t="s">
        <v>262</v>
      </c>
      <c r="N2996" s="1260"/>
      <c r="O2996" s="1260" t="s">
        <v>27467</v>
      </c>
      <c r="P2996" s="1260"/>
      <c r="Q2996" s="1260"/>
      <c r="R2996" s="1260"/>
      <c r="S2996" s="1259">
        <v>1</v>
      </c>
      <c r="T2996" s="1260"/>
      <c r="U2996" s="1260"/>
      <c r="V2996" s="1260"/>
      <c r="W2996" s="1259">
        <v>0</v>
      </c>
      <c r="X2996" s="1259">
        <v>1007</v>
      </c>
      <c r="Y2996" s="1259">
        <v>0</v>
      </c>
    </row>
    <row r="2997" spans="1:25">
      <c r="A2997" s="1350">
        <v>11201002134</v>
      </c>
      <c r="B2997" s="1260" t="s">
        <v>27469</v>
      </c>
      <c r="C2997" s="1260" t="s">
        <v>27470</v>
      </c>
      <c r="D2997" s="1260" t="s">
        <v>27471</v>
      </c>
      <c r="E2997" s="1260" t="s">
        <v>26093</v>
      </c>
      <c r="F2997" s="1260" t="s">
        <v>27472</v>
      </c>
      <c r="G2997" s="1260" t="s">
        <v>27473</v>
      </c>
      <c r="H2997" s="1260" t="s">
        <v>11153</v>
      </c>
      <c r="I2997" s="1260" t="s">
        <v>11243</v>
      </c>
      <c r="J2997" s="1259">
        <v>7429877</v>
      </c>
      <c r="K2997" s="1260" t="s">
        <v>11221</v>
      </c>
      <c r="L2997" s="1260" t="s">
        <v>11155</v>
      </c>
      <c r="M2997" s="1260" t="s">
        <v>2546</v>
      </c>
      <c r="N2997" s="1260" t="s">
        <v>27474</v>
      </c>
      <c r="O2997" s="1260" t="s">
        <v>27471</v>
      </c>
      <c r="P2997" s="1260" t="s">
        <v>27475</v>
      </c>
      <c r="Q2997" s="1260" t="s">
        <v>11846</v>
      </c>
      <c r="R2997" s="1260" t="s">
        <v>27476</v>
      </c>
      <c r="S2997" s="1259">
        <v>1</v>
      </c>
      <c r="T2997" s="1260" t="s">
        <v>27477</v>
      </c>
      <c r="U2997" s="1260" t="s">
        <v>11751</v>
      </c>
      <c r="V2997" s="1260" t="s">
        <v>12668</v>
      </c>
      <c r="W2997" s="1259">
        <v>0</v>
      </c>
      <c r="X2997" s="1259">
        <v>1007</v>
      </c>
      <c r="Y2997" s="1259">
        <v>0</v>
      </c>
    </row>
    <row r="2998" spans="1:25">
      <c r="A2998" s="1350">
        <v>11201002133</v>
      </c>
      <c r="B2998" s="1260"/>
      <c r="C2998" s="1260" t="s">
        <v>27478</v>
      </c>
      <c r="D2998" s="1260" t="s">
        <v>19923</v>
      </c>
      <c r="E2998" s="1260" t="s">
        <v>27254</v>
      </c>
      <c r="F2998" s="1260" t="s">
        <v>27479</v>
      </c>
      <c r="G2998" s="1260" t="s">
        <v>27480</v>
      </c>
      <c r="H2998" s="1260" t="s">
        <v>11153</v>
      </c>
      <c r="I2998" s="1260" t="s">
        <v>10976</v>
      </c>
      <c r="J2998" s="1259">
        <v>7429876</v>
      </c>
      <c r="K2998" s="1260" t="s">
        <v>11221</v>
      </c>
      <c r="L2998" s="1260" t="s">
        <v>11155</v>
      </c>
      <c r="M2998" s="1260" t="s">
        <v>262</v>
      </c>
      <c r="N2998" s="1260"/>
      <c r="O2998" s="1260" t="s">
        <v>19923</v>
      </c>
      <c r="P2998" s="1260"/>
      <c r="Q2998" s="1260"/>
      <c r="R2998" s="1259">
        <v>8952220</v>
      </c>
      <c r="S2998" s="1259">
        <v>1</v>
      </c>
      <c r="T2998" s="1260"/>
      <c r="U2998" s="1260"/>
      <c r="V2998" s="1260"/>
      <c r="W2998" s="1259">
        <v>0</v>
      </c>
      <c r="X2998" s="1259">
        <v>1007</v>
      </c>
      <c r="Y2998" s="1259">
        <v>0</v>
      </c>
    </row>
    <row r="2999" spans="1:25">
      <c r="A2999" s="1350">
        <v>11201002132</v>
      </c>
      <c r="B2999" s="1260" t="s">
        <v>27481</v>
      </c>
      <c r="C2999" s="1260" t="s">
        <v>27482</v>
      </c>
      <c r="D2999" s="1260" t="s">
        <v>27483</v>
      </c>
      <c r="E2999" s="1260" t="s">
        <v>11560</v>
      </c>
      <c r="F2999" s="1260" t="s">
        <v>27429</v>
      </c>
      <c r="G2999" s="1260" t="s">
        <v>27484</v>
      </c>
      <c r="H2999" s="1260" t="s">
        <v>11153</v>
      </c>
      <c r="I2999" s="1260" t="s">
        <v>11164</v>
      </c>
      <c r="J2999" s="1259">
        <v>7429875</v>
      </c>
      <c r="K2999" s="1260" t="s">
        <v>11221</v>
      </c>
      <c r="L2999" s="1260" t="s">
        <v>11155</v>
      </c>
      <c r="M2999" s="1260" t="s">
        <v>2268</v>
      </c>
      <c r="N2999" s="1260" t="s">
        <v>27485</v>
      </c>
      <c r="O2999" s="1260" t="s">
        <v>27483</v>
      </c>
      <c r="P2999" s="1260" t="s">
        <v>27486</v>
      </c>
      <c r="Q2999" s="1260" t="s">
        <v>11223</v>
      </c>
      <c r="R2999" s="1260" t="s">
        <v>27487</v>
      </c>
      <c r="S2999" s="1259">
        <v>1</v>
      </c>
      <c r="T2999" s="1260" t="s">
        <v>27488</v>
      </c>
      <c r="U2999" s="1260" t="s">
        <v>11209</v>
      </c>
      <c r="V2999" s="1260" t="s">
        <v>27489</v>
      </c>
      <c r="W2999" s="1259">
        <v>0</v>
      </c>
      <c r="X2999" s="1259">
        <v>1007</v>
      </c>
      <c r="Y2999" s="1259">
        <v>0</v>
      </c>
    </row>
    <row r="3000" spans="1:25">
      <c r="A3000" s="1350">
        <v>11201002131</v>
      </c>
      <c r="B3000" s="1260" t="s">
        <v>27490</v>
      </c>
      <c r="C3000" s="1260" t="s">
        <v>27491</v>
      </c>
      <c r="D3000" s="1260" t="s">
        <v>27492</v>
      </c>
      <c r="E3000" s="1260" t="s">
        <v>11175</v>
      </c>
      <c r="F3000" s="1260" t="s">
        <v>27472</v>
      </c>
      <c r="G3000" s="1260" t="s">
        <v>27493</v>
      </c>
      <c r="H3000" s="1260" t="s">
        <v>11153</v>
      </c>
      <c r="I3000" s="1260" t="s">
        <v>11243</v>
      </c>
      <c r="J3000" s="1259">
        <v>7429874</v>
      </c>
      <c r="K3000" s="1260" t="s">
        <v>11221</v>
      </c>
      <c r="L3000" s="1260" t="s">
        <v>11155</v>
      </c>
      <c r="M3000" s="1260" t="s">
        <v>2546</v>
      </c>
      <c r="N3000" s="1260" t="s">
        <v>27494</v>
      </c>
      <c r="O3000" s="1260" t="s">
        <v>27492</v>
      </c>
      <c r="P3000" s="1260" t="s">
        <v>27495</v>
      </c>
      <c r="Q3000" s="1260" t="s">
        <v>11867</v>
      </c>
      <c r="R3000" s="1260" t="s">
        <v>27496</v>
      </c>
      <c r="S3000" s="1259">
        <v>1</v>
      </c>
      <c r="T3000" s="1260" t="s">
        <v>27497</v>
      </c>
      <c r="U3000" s="1260" t="s">
        <v>11256</v>
      </c>
      <c r="V3000" s="1260" t="s">
        <v>24482</v>
      </c>
      <c r="W3000" s="1259">
        <v>0</v>
      </c>
      <c r="X3000" s="1259">
        <v>1007</v>
      </c>
      <c r="Y3000" s="1259">
        <v>0</v>
      </c>
    </row>
    <row r="3001" spans="1:25">
      <c r="A3001" s="1350">
        <v>11201002130</v>
      </c>
      <c r="B3001" s="1260" t="s">
        <v>27498</v>
      </c>
      <c r="C3001" s="1260" t="s">
        <v>27499</v>
      </c>
      <c r="D3001" s="1260" t="s">
        <v>27500</v>
      </c>
      <c r="E3001" s="1260" t="s">
        <v>11175</v>
      </c>
      <c r="F3001" s="1260" t="s">
        <v>27501</v>
      </c>
      <c r="G3001" s="1260" t="s">
        <v>27502</v>
      </c>
      <c r="H3001" s="1260" t="s">
        <v>11153</v>
      </c>
      <c r="I3001" s="1260" t="s">
        <v>11243</v>
      </c>
      <c r="J3001" s="1259">
        <v>7429873</v>
      </c>
      <c r="K3001" s="1260" t="s">
        <v>11221</v>
      </c>
      <c r="L3001" s="1260" t="s">
        <v>11155</v>
      </c>
      <c r="M3001" s="1260" t="s">
        <v>2423</v>
      </c>
      <c r="N3001" s="1260" t="s">
        <v>27503</v>
      </c>
      <c r="O3001" s="1260" t="s">
        <v>27500</v>
      </c>
      <c r="P3001" s="1260" t="s">
        <v>27504</v>
      </c>
      <c r="Q3001" s="1260" t="s">
        <v>27505</v>
      </c>
      <c r="R3001" s="1260" t="s">
        <v>27504</v>
      </c>
      <c r="S3001" s="1259">
        <v>1</v>
      </c>
      <c r="T3001" s="1260" t="s">
        <v>27506</v>
      </c>
      <c r="U3001" s="1260" t="s">
        <v>11247</v>
      </c>
      <c r="V3001" s="1260" t="s">
        <v>21777</v>
      </c>
      <c r="W3001" s="1259">
        <v>0</v>
      </c>
      <c r="X3001" s="1259">
        <v>1007</v>
      </c>
      <c r="Y3001" s="1259">
        <v>0</v>
      </c>
    </row>
    <row r="3002" spans="1:25">
      <c r="A3002" s="1350">
        <v>11201002129</v>
      </c>
      <c r="B3002" s="1260" t="s">
        <v>27507</v>
      </c>
      <c r="C3002" s="1260" t="s">
        <v>27508</v>
      </c>
      <c r="D3002" s="1260" t="s">
        <v>27509</v>
      </c>
      <c r="E3002" s="1260" t="s">
        <v>11509</v>
      </c>
      <c r="F3002" s="1260" t="s">
        <v>27399</v>
      </c>
      <c r="G3002" s="1260" t="s">
        <v>27510</v>
      </c>
      <c r="H3002" s="1260" t="s">
        <v>11153</v>
      </c>
      <c r="I3002" s="1260" t="s">
        <v>11164</v>
      </c>
      <c r="J3002" s="1259">
        <v>7429872</v>
      </c>
      <c r="K3002" s="1260" t="s">
        <v>11221</v>
      </c>
      <c r="L3002" s="1260" t="s">
        <v>11155</v>
      </c>
      <c r="M3002" s="1260" t="s">
        <v>1653</v>
      </c>
      <c r="N3002" s="1260" t="s">
        <v>27511</v>
      </c>
      <c r="O3002" s="1260" t="s">
        <v>27509</v>
      </c>
      <c r="P3002" s="1260" t="s">
        <v>27512</v>
      </c>
      <c r="Q3002" s="1260" t="s">
        <v>11515</v>
      </c>
      <c r="R3002" s="1260" t="s">
        <v>27513</v>
      </c>
      <c r="S3002" s="1259">
        <v>1</v>
      </c>
      <c r="T3002" s="1260" t="s">
        <v>27514</v>
      </c>
      <c r="U3002" s="1260" t="s">
        <v>11921</v>
      </c>
      <c r="V3002" s="1260" t="s">
        <v>11931</v>
      </c>
      <c r="W3002" s="1259">
        <v>0</v>
      </c>
      <c r="X3002" s="1259">
        <v>1007</v>
      </c>
      <c r="Y3002" s="1259">
        <v>0</v>
      </c>
    </row>
    <row r="3003" spans="1:25">
      <c r="A3003" s="1350">
        <v>11201002128</v>
      </c>
      <c r="B3003" s="1260"/>
      <c r="C3003" s="1260" t="s">
        <v>27515</v>
      </c>
      <c r="D3003" s="1260" t="s">
        <v>18712</v>
      </c>
      <c r="E3003" s="1260" t="s">
        <v>11203</v>
      </c>
      <c r="F3003" s="1260" t="s">
        <v>16185</v>
      </c>
      <c r="G3003" s="1260" t="s">
        <v>27516</v>
      </c>
      <c r="H3003" s="1260" t="s">
        <v>11153</v>
      </c>
      <c r="I3003" s="1260" t="s">
        <v>10976</v>
      </c>
      <c r="J3003" s="1259">
        <v>7429871</v>
      </c>
      <c r="K3003" s="1260" t="s">
        <v>11375</v>
      </c>
      <c r="L3003" s="1260" t="s">
        <v>11155</v>
      </c>
      <c r="M3003" s="1260" t="s">
        <v>1944</v>
      </c>
      <c r="N3003" s="1260" t="s">
        <v>18715</v>
      </c>
      <c r="O3003" s="1260" t="s">
        <v>18712</v>
      </c>
      <c r="P3003" s="1260" t="s">
        <v>18717</v>
      </c>
      <c r="Q3003" s="1260" t="s">
        <v>13053</v>
      </c>
      <c r="R3003" s="1260" t="s">
        <v>18716</v>
      </c>
      <c r="S3003" s="1259">
        <v>1</v>
      </c>
      <c r="T3003" s="1260"/>
      <c r="U3003" s="1260" t="s">
        <v>11158</v>
      </c>
      <c r="V3003" s="1260" t="s">
        <v>11723</v>
      </c>
      <c r="W3003" s="1259">
        <v>0</v>
      </c>
      <c r="X3003" s="1259">
        <v>1008</v>
      </c>
      <c r="Y3003" s="1259">
        <v>0</v>
      </c>
    </row>
    <row r="3004" spans="1:25">
      <c r="A3004" s="1350">
        <v>11201002127</v>
      </c>
      <c r="B3004" s="1260" t="s">
        <v>27517</v>
      </c>
      <c r="C3004" s="1260" t="s">
        <v>27518</v>
      </c>
      <c r="D3004" s="1260" t="s">
        <v>27519</v>
      </c>
      <c r="E3004" s="1260" t="s">
        <v>11560</v>
      </c>
      <c r="F3004" s="1260" t="s">
        <v>11756</v>
      </c>
      <c r="G3004" s="1260" t="s">
        <v>27520</v>
      </c>
      <c r="H3004" s="1260" t="s">
        <v>11153</v>
      </c>
      <c r="I3004" s="1260" t="s">
        <v>10976</v>
      </c>
      <c r="J3004" s="1259">
        <v>7429870</v>
      </c>
      <c r="K3004" s="1260" t="s">
        <v>11375</v>
      </c>
      <c r="L3004" s="1260" t="s">
        <v>11155</v>
      </c>
      <c r="M3004" s="1260" t="s">
        <v>768</v>
      </c>
      <c r="N3004" s="1260" t="s">
        <v>27521</v>
      </c>
      <c r="O3004" s="1260" t="s">
        <v>27519</v>
      </c>
      <c r="P3004" s="1260" t="s">
        <v>27522</v>
      </c>
      <c r="Q3004" s="1260" t="s">
        <v>24245</v>
      </c>
      <c r="R3004" s="1260" t="s">
        <v>27523</v>
      </c>
      <c r="S3004" s="1259">
        <v>1</v>
      </c>
      <c r="T3004" s="1260" t="s">
        <v>27524</v>
      </c>
      <c r="U3004" s="1260" t="s">
        <v>11158</v>
      </c>
      <c r="V3004" s="1260" t="s">
        <v>11762</v>
      </c>
      <c r="W3004" s="1259">
        <v>0</v>
      </c>
      <c r="X3004" s="1259">
        <v>1008</v>
      </c>
      <c r="Y3004" s="1259">
        <v>0</v>
      </c>
    </row>
    <row r="3005" spans="1:25">
      <c r="A3005" s="1350">
        <v>11201002126</v>
      </c>
      <c r="B3005" s="1260"/>
      <c r="C3005" s="1260" t="s">
        <v>27525</v>
      </c>
      <c r="D3005" s="1260" t="s">
        <v>27526</v>
      </c>
      <c r="E3005" s="1260" t="s">
        <v>11175</v>
      </c>
      <c r="F3005" s="1260" t="s">
        <v>11522</v>
      </c>
      <c r="G3005" s="1260" t="s">
        <v>27527</v>
      </c>
      <c r="H3005" s="1260" t="s">
        <v>11153</v>
      </c>
      <c r="I3005" s="1260" t="s">
        <v>11177</v>
      </c>
      <c r="J3005" s="1259">
        <v>7429869</v>
      </c>
      <c r="K3005" s="1260" t="s">
        <v>11221</v>
      </c>
      <c r="L3005" s="1260" t="s">
        <v>11155</v>
      </c>
      <c r="M3005" s="1260" t="s">
        <v>1606</v>
      </c>
      <c r="N3005" s="1260" t="s">
        <v>25418</v>
      </c>
      <c r="O3005" s="1260" t="s">
        <v>27526</v>
      </c>
      <c r="P3005" s="1260" t="s">
        <v>27528</v>
      </c>
      <c r="Q3005" s="1260"/>
      <c r="R3005" s="1260" t="s">
        <v>16594</v>
      </c>
      <c r="S3005" s="1259">
        <v>1</v>
      </c>
      <c r="T3005" s="1260"/>
      <c r="U3005" s="1260" t="s">
        <v>11158</v>
      </c>
      <c r="V3005" s="1260" t="s">
        <v>11263</v>
      </c>
      <c r="W3005" s="1259">
        <v>0</v>
      </c>
      <c r="X3005" s="1259">
        <v>1007</v>
      </c>
      <c r="Y3005" s="1259">
        <v>0</v>
      </c>
    </row>
    <row r="3006" spans="1:25">
      <c r="A3006" s="1350">
        <v>11201002125</v>
      </c>
      <c r="B3006" s="1260" t="s">
        <v>27529</v>
      </c>
      <c r="C3006" s="1260" t="s">
        <v>27525</v>
      </c>
      <c r="D3006" s="1260" t="s">
        <v>27530</v>
      </c>
      <c r="E3006" s="1260" t="s">
        <v>11560</v>
      </c>
      <c r="F3006" s="1260" t="s">
        <v>11522</v>
      </c>
      <c r="G3006" s="1260" t="s">
        <v>27531</v>
      </c>
      <c r="H3006" s="1260" t="s">
        <v>11153</v>
      </c>
      <c r="I3006" s="1260" t="s">
        <v>11177</v>
      </c>
      <c r="J3006" s="1259">
        <v>7429868</v>
      </c>
      <c r="K3006" s="1260" t="s">
        <v>11221</v>
      </c>
      <c r="L3006" s="1260" t="s">
        <v>11155</v>
      </c>
      <c r="M3006" s="1260" t="s">
        <v>2628</v>
      </c>
      <c r="N3006" s="1260" t="s">
        <v>27532</v>
      </c>
      <c r="O3006" s="1260" t="s">
        <v>27530</v>
      </c>
      <c r="P3006" s="1260" t="s">
        <v>23338</v>
      </c>
      <c r="Q3006" s="1260" t="s">
        <v>12501</v>
      </c>
      <c r="R3006" s="1260" t="s">
        <v>23338</v>
      </c>
      <c r="S3006" s="1259">
        <v>1</v>
      </c>
      <c r="T3006" s="1260" t="s">
        <v>27533</v>
      </c>
      <c r="U3006" s="1260" t="s">
        <v>11193</v>
      </c>
      <c r="V3006" s="1260" t="s">
        <v>13085</v>
      </c>
      <c r="W3006" s="1259">
        <v>0</v>
      </c>
      <c r="X3006" s="1259">
        <v>1007</v>
      </c>
      <c r="Y3006" s="1259">
        <v>0</v>
      </c>
    </row>
    <row r="3007" spans="1:25">
      <c r="A3007" s="1350">
        <v>11201002124</v>
      </c>
      <c r="B3007" s="1260" t="s">
        <v>27534</v>
      </c>
      <c r="C3007" s="1260" t="s">
        <v>27535</v>
      </c>
      <c r="D3007" s="1260" t="s">
        <v>27536</v>
      </c>
      <c r="E3007" s="1260" t="s">
        <v>11648</v>
      </c>
      <c r="F3007" s="1260" t="s">
        <v>15822</v>
      </c>
      <c r="G3007" s="1260" t="s">
        <v>27537</v>
      </c>
      <c r="H3007" s="1260" t="s">
        <v>11153</v>
      </c>
      <c r="I3007" s="1260" t="s">
        <v>10976</v>
      </c>
      <c r="J3007" s="1259">
        <v>7429867</v>
      </c>
      <c r="K3007" s="1260" t="s">
        <v>11221</v>
      </c>
      <c r="L3007" s="1260" t="s">
        <v>11155</v>
      </c>
      <c r="M3007" s="1260" t="s">
        <v>2527</v>
      </c>
      <c r="N3007" s="1260" t="s">
        <v>27538</v>
      </c>
      <c r="O3007" s="1260" t="s">
        <v>27536</v>
      </c>
      <c r="P3007" s="1260" t="s">
        <v>27539</v>
      </c>
      <c r="Q3007" s="1260" t="s">
        <v>11223</v>
      </c>
      <c r="R3007" s="1260" t="s">
        <v>27539</v>
      </c>
      <c r="S3007" s="1259">
        <v>1</v>
      </c>
      <c r="T3007" s="1260" t="s">
        <v>11779</v>
      </c>
      <c r="U3007" s="1260" t="s">
        <v>11158</v>
      </c>
      <c r="V3007" s="1260" t="s">
        <v>13320</v>
      </c>
      <c r="W3007" s="1259">
        <v>0</v>
      </c>
      <c r="X3007" s="1259">
        <v>1007</v>
      </c>
      <c r="Y3007" s="1259">
        <v>0</v>
      </c>
    </row>
    <row r="3008" spans="1:25">
      <c r="A3008" s="1350">
        <v>11201002123</v>
      </c>
      <c r="B3008" s="1260" t="s">
        <v>27540</v>
      </c>
      <c r="C3008" s="1260" t="s">
        <v>27541</v>
      </c>
      <c r="D3008" s="1260" t="s">
        <v>27542</v>
      </c>
      <c r="E3008" s="1260" t="s">
        <v>11266</v>
      </c>
      <c r="F3008" s="1260" t="s">
        <v>27414</v>
      </c>
      <c r="G3008" s="1260" t="s">
        <v>27543</v>
      </c>
      <c r="H3008" s="1260" t="s">
        <v>11153</v>
      </c>
      <c r="I3008" s="1260" t="s">
        <v>11164</v>
      </c>
      <c r="J3008" s="1259">
        <v>7429866</v>
      </c>
      <c r="K3008" s="1260" t="s">
        <v>11221</v>
      </c>
      <c r="L3008" s="1260" t="s">
        <v>11155</v>
      </c>
      <c r="M3008" s="1260" t="s">
        <v>2178</v>
      </c>
      <c r="N3008" s="1260" t="s">
        <v>27544</v>
      </c>
      <c r="O3008" s="1260" t="s">
        <v>27542</v>
      </c>
      <c r="P3008" s="1260" t="s">
        <v>27545</v>
      </c>
      <c r="Q3008" s="1260" t="s">
        <v>27546</v>
      </c>
      <c r="R3008" s="1260" t="s">
        <v>27547</v>
      </c>
      <c r="S3008" s="1259">
        <v>1</v>
      </c>
      <c r="T3008" s="1260" t="s">
        <v>27548</v>
      </c>
      <c r="U3008" s="1260" t="s">
        <v>15806</v>
      </c>
      <c r="V3008" s="1260" t="s">
        <v>18407</v>
      </c>
      <c r="W3008" s="1259">
        <v>0</v>
      </c>
      <c r="X3008" s="1259">
        <v>1007</v>
      </c>
      <c r="Y3008" s="1259">
        <v>0</v>
      </c>
    </row>
    <row r="3009" spans="1:25">
      <c r="A3009" s="1350">
        <v>11201002122</v>
      </c>
      <c r="B3009" s="1260" t="s">
        <v>27549</v>
      </c>
      <c r="C3009" s="1260" t="s">
        <v>27550</v>
      </c>
      <c r="D3009" s="1260" t="s">
        <v>27551</v>
      </c>
      <c r="E3009" s="1260" t="s">
        <v>11311</v>
      </c>
      <c r="F3009" s="1260" t="s">
        <v>11902</v>
      </c>
      <c r="G3009" s="1260" t="s">
        <v>27552</v>
      </c>
      <c r="H3009" s="1260" t="s">
        <v>11153</v>
      </c>
      <c r="I3009" s="1260" t="s">
        <v>10976</v>
      </c>
      <c r="J3009" s="1259">
        <v>7429865</v>
      </c>
      <c r="K3009" s="1260" t="s">
        <v>11375</v>
      </c>
      <c r="L3009" s="1260" t="s">
        <v>11155</v>
      </c>
      <c r="M3009" s="1260" t="s">
        <v>768</v>
      </c>
      <c r="N3009" s="1260" t="s">
        <v>13225</v>
      </c>
      <c r="O3009" s="1260" t="s">
        <v>27551</v>
      </c>
      <c r="P3009" s="1260" t="s">
        <v>27553</v>
      </c>
      <c r="Q3009" s="1260" t="s">
        <v>11223</v>
      </c>
      <c r="R3009" s="1260" t="s">
        <v>27553</v>
      </c>
      <c r="S3009" s="1259">
        <v>1</v>
      </c>
      <c r="T3009" s="1260" t="s">
        <v>27554</v>
      </c>
      <c r="U3009" s="1260" t="s">
        <v>11158</v>
      </c>
      <c r="V3009" s="1260" t="s">
        <v>11762</v>
      </c>
      <c r="W3009" s="1259">
        <v>0</v>
      </c>
      <c r="X3009" s="1259">
        <v>1008</v>
      </c>
      <c r="Y3009" s="1259">
        <v>0</v>
      </c>
    </row>
    <row r="3010" spans="1:25">
      <c r="A3010" s="1350">
        <v>11201002121</v>
      </c>
      <c r="B3010" s="1260" t="s">
        <v>27555</v>
      </c>
      <c r="C3010" s="1260" t="s">
        <v>27556</v>
      </c>
      <c r="D3010" s="1260" t="s">
        <v>27557</v>
      </c>
      <c r="E3010" s="1260" t="s">
        <v>11203</v>
      </c>
      <c r="F3010" s="1260" t="s">
        <v>15822</v>
      </c>
      <c r="G3010" s="1260" t="s">
        <v>27558</v>
      </c>
      <c r="H3010" s="1260" t="s">
        <v>11153</v>
      </c>
      <c r="I3010" s="1260" t="s">
        <v>10976</v>
      </c>
      <c r="J3010" s="1259">
        <v>7429864</v>
      </c>
      <c r="K3010" s="1260" t="s">
        <v>11221</v>
      </c>
      <c r="L3010" s="1260" t="s">
        <v>11155</v>
      </c>
      <c r="M3010" s="1260" t="s">
        <v>2275</v>
      </c>
      <c r="N3010" s="1260" t="s">
        <v>27559</v>
      </c>
      <c r="O3010" s="1260" t="s">
        <v>27557</v>
      </c>
      <c r="P3010" s="1260" t="s">
        <v>27560</v>
      </c>
      <c r="Q3010" s="1260" t="s">
        <v>12167</v>
      </c>
      <c r="R3010" s="1260" t="s">
        <v>27560</v>
      </c>
      <c r="S3010" s="1259">
        <v>1</v>
      </c>
      <c r="T3010" s="1260" t="s">
        <v>27561</v>
      </c>
      <c r="U3010" s="1260" t="s">
        <v>11231</v>
      </c>
      <c r="V3010" s="1260" t="s">
        <v>12201</v>
      </c>
      <c r="W3010" s="1259">
        <v>0</v>
      </c>
      <c r="X3010" s="1259">
        <v>1007</v>
      </c>
      <c r="Y3010" s="1259">
        <v>0</v>
      </c>
    </row>
    <row r="3011" spans="1:25">
      <c r="A3011" s="1350">
        <v>11201002120</v>
      </c>
      <c r="B3011" s="1260"/>
      <c r="C3011" s="1260" t="s">
        <v>27562</v>
      </c>
      <c r="D3011" s="1260" t="s">
        <v>27563</v>
      </c>
      <c r="E3011" s="1260" t="s">
        <v>11190</v>
      </c>
      <c r="F3011" s="1260" t="s">
        <v>27564</v>
      </c>
      <c r="G3011" s="1260" t="s">
        <v>27565</v>
      </c>
      <c r="H3011" s="1260" t="s">
        <v>11153</v>
      </c>
      <c r="I3011" s="1260" t="s">
        <v>10976</v>
      </c>
      <c r="J3011" s="1259">
        <v>7429863</v>
      </c>
      <c r="K3011" s="1260" t="s">
        <v>11221</v>
      </c>
      <c r="L3011" s="1260" t="s">
        <v>11155</v>
      </c>
      <c r="M3011" s="1260" t="s">
        <v>2030</v>
      </c>
      <c r="N3011" s="1260" t="s">
        <v>27566</v>
      </c>
      <c r="O3011" s="1260" t="s">
        <v>27563</v>
      </c>
      <c r="P3011" s="1260" t="s">
        <v>11192</v>
      </c>
      <c r="Q3011" s="1260"/>
      <c r="R3011" s="1260" t="s">
        <v>20390</v>
      </c>
      <c r="S3011" s="1259">
        <v>1</v>
      </c>
      <c r="T3011" s="1260"/>
      <c r="U3011" s="1260" t="s">
        <v>11396</v>
      </c>
      <c r="V3011" s="1260" t="s">
        <v>12425</v>
      </c>
      <c r="W3011" s="1259">
        <v>0</v>
      </c>
      <c r="X3011" s="1259">
        <v>1007</v>
      </c>
      <c r="Y3011" s="1259">
        <v>0</v>
      </c>
    </row>
    <row r="3012" spans="1:25">
      <c r="A3012" s="1350">
        <v>11201002119</v>
      </c>
      <c r="B3012" s="1260" t="s">
        <v>27567</v>
      </c>
      <c r="C3012" s="1260" t="s">
        <v>27568</v>
      </c>
      <c r="D3012" s="1260" t="s">
        <v>27569</v>
      </c>
      <c r="E3012" s="1260" t="s">
        <v>11426</v>
      </c>
      <c r="F3012" s="1260" t="s">
        <v>11902</v>
      </c>
      <c r="G3012" s="1260" t="s">
        <v>27570</v>
      </c>
      <c r="H3012" s="1260" t="s">
        <v>11153</v>
      </c>
      <c r="I3012" s="1260" t="s">
        <v>10976</v>
      </c>
      <c r="J3012" s="1259">
        <v>7429862</v>
      </c>
      <c r="K3012" s="1260" t="s">
        <v>11221</v>
      </c>
      <c r="L3012" s="1260" t="s">
        <v>11155</v>
      </c>
      <c r="M3012" s="1260" t="s">
        <v>1944</v>
      </c>
      <c r="N3012" s="1260" t="s">
        <v>27571</v>
      </c>
      <c r="O3012" s="1260" t="s">
        <v>27569</v>
      </c>
      <c r="P3012" s="1260" t="s">
        <v>27572</v>
      </c>
      <c r="Q3012" s="1260" t="s">
        <v>27573</v>
      </c>
      <c r="R3012" s="1260" t="s">
        <v>27572</v>
      </c>
      <c r="S3012" s="1259">
        <v>1</v>
      </c>
      <c r="T3012" s="1260" t="s">
        <v>27574</v>
      </c>
      <c r="U3012" s="1260" t="s">
        <v>11396</v>
      </c>
      <c r="V3012" s="1260" t="s">
        <v>11737</v>
      </c>
      <c r="W3012" s="1259">
        <v>0</v>
      </c>
      <c r="X3012" s="1259">
        <v>1007</v>
      </c>
      <c r="Y3012" s="1259">
        <v>0</v>
      </c>
    </row>
    <row r="3013" spans="1:25">
      <c r="A3013" s="1350">
        <v>11201002118</v>
      </c>
      <c r="B3013" s="1260" t="s">
        <v>27575</v>
      </c>
      <c r="C3013" s="1260" t="s">
        <v>27576</v>
      </c>
      <c r="D3013" s="1260" t="s">
        <v>27577</v>
      </c>
      <c r="E3013" s="1260" t="s">
        <v>11311</v>
      </c>
      <c r="F3013" s="1260" t="s">
        <v>15822</v>
      </c>
      <c r="G3013" s="1260" t="s">
        <v>27578</v>
      </c>
      <c r="H3013" s="1260" t="s">
        <v>11153</v>
      </c>
      <c r="I3013" s="1260" t="s">
        <v>10976</v>
      </c>
      <c r="J3013" s="1259">
        <v>7429861</v>
      </c>
      <c r="K3013" s="1260" t="s">
        <v>11375</v>
      </c>
      <c r="L3013" s="1260" t="s">
        <v>11155</v>
      </c>
      <c r="M3013" s="1260" t="s">
        <v>2301</v>
      </c>
      <c r="N3013" s="1260" t="s">
        <v>27579</v>
      </c>
      <c r="O3013" s="1260" t="s">
        <v>27577</v>
      </c>
      <c r="P3013" s="1260" t="s">
        <v>27580</v>
      </c>
      <c r="Q3013" s="1260" t="s">
        <v>11985</v>
      </c>
      <c r="R3013" s="1260" t="s">
        <v>27581</v>
      </c>
      <c r="S3013" s="1259">
        <v>1</v>
      </c>
      <c r="T3013" s="1260" t="s">
        <v>27582</v>
      </c>
      <c r="U3013" s="1260" t="s">
        <v>12408</v>
      </c>
      <c r="V3013" s="1260" t="s">
        <v>27583</v>
      </c>
      <c r="W3013" s="1259">
        <v>0</v>
      </c>
      <c r="X3013" s="1259">
        <v>1008</v>
      </c>
      <c r="Y3013" s="1259">
        <v>0</v>
      </c>
    </row>
    <row r="3014" spans="1:25">
      <c r="A3014" s="1350">
        <v>11201002117</v>
      </c>
      <c r="B3014" s="1260" t="s">
        <v>27584</v>
      </c>
      <c r="C3014" s="1260" t="s">
        <v>27585</v>
      </c>
      <c r="D3014" s="1260" t="s">
        <v>27586</v>
      </c>
      <c r="E3014" s="1260" t="s">
        <v>11509</v>
      </c>
      <c r="F3014" s="1260" t="s">
        <v>11522</v>
      </c>
      <c r="G3014" s="1260" t="s">
        <v>27587</v>
      </c>
      <c r="H3014" s="1260" t="s">
        <v>11153</v>
      </c>
      <c r="I3014" s="1260" t="s">
        <v>11177</v>
      </c>
      <c r="J3014" s="1259">
        <v>7429860</v>
      </c>
      <c r="K3014" s="1260" t="s">
        <v>11221</v>
      </c>
      <c r="L3014" s="1260" t="s">
        <v>11155</v>
      </c>
      <c r="M3014" s="1260" t="s">
        <v>1606</v>
      </c>
      <c r="N3014" s="1260" t="s">
        <v>27588</v>
      </c>
      <c r="O3014" s="1260" t="s">
        <v>27586</v>
      </c>
      <c r="P3014" s="1260" t="s">
        <v>27589</v>
      </c>
      <c r="Q3014" s="1260" t="s">
        <v>13877</v>
      </c>
      <c r="R3014" s="1260" t="s">
        <v>27590</v>
      </c>
      <c r="S3014" s="1259">
        <v>1</v>
      </c>
      <c r="T3014" s="1260" t="s">
        <v>27591</v>
      </c>
      <c r="U3014" s="1260" t="s">
        <v>11182</v>
      </c>
      <c r="V3014" s="1260" t="s">
        <v>11187</v>
      </c>
      <c r="W3014" s="1259">
        <v>0</v>
      </c>
      <c r="X3014" s="1259">
        <v>1007</v>
      </c>
      <c r="Y3014" s="1259">
        <v>0</v>
      </c>
    </row>
    <row r="3015" spans="1:25">
      <c r="A3015" s="1350">
        <v>11201002116</v>
      </c>
      <c r="B3015" s="1260" t="s">
        <v>27592</v>
      </c>
      <c r="C3015" s="1260" t="s">
        <v>27593</v>
      </c>
      <c r="D3015" s="1260" t="s">
        <v>27594</v>
      </c>
      <c r="E3015" s="1260" t="s">
        <v>11190</v>
      </c>
      <c r="F3015" s="1260" t="s">
        <v>11522</v>
      </c>
      <c r="G3015" s="1260" t="s">
        <v>27595</v>
      </c>
      <c r="H3015" s="1260" t="s">
        <v>11153</v>
      </c>
      <c r="I3015" s="1260" t="s">
        <v>11177</v>
      </c>
      <c r="J3015" s="1259">
        <v>7429859</v>
      </c>
      <c r="K3015" s="1260" t="s">
        <v>11221</v>
      </c>
      <c r="L3015" s="1260" t="s">
        <v>11155</v>
      </c>
      <c r="M3015" s="1260" t="s">
        <v>2540</v>
      </c>
      <c r="N3015" s="1260" t="s">
        <v>27596</v>
      </c>
      <c r="O3015" s="1260" t="s">
        <v>27594</v>
      </c>
      <c r="P3015" s="1260"/>
      <c r="Q3015" s="1260" t="s">
        <v>27597</v>
      </c>
      <c r="R3015" s="1260" t="s">
        <v>27598</v>
      </c>
      <c r="S3015" s="1259">
        <v>1</v>
      </c>
      <c r="T3015" s="1260"/>
      <c r="U3015" s="1260" t="s">
        <v>11198</v>
      </c>
      <c r="V3015" s="1260" t="s">
        <v>14303</v>
      </c>
      <c r="W3015" s="1259">
        <v>0</v>
      </c>
      <c r="X3015" s="1259">
        <v>1007</v>
      </c>
      <c r="Y3015" s="1259">
        <v>0</v>
      </c>
    </row>
    <row r="3016" spans="1:25">
      <c r="A3016" s="1350">
        <v>11201002115</v>
      </c>
      <c r="B3016" s="1260"/>
      <c r="C3016" s="1260" t="s">
        <v>27599</v>
      </c>
      <c r="D3016" s="1260" t="s">
        <v>27600</v>
      </c>
      <c r="E3016" s="1260" t="s">
        <v>11426</v>
      </c>
      <c r="F3016" s="1260" t="s">
        <v>16185</v>
      </c>
      <c r="G3016" s="1260" t="s">
        <v>27601</v>
      </c>
      <c r="H3016" s="1260" t="s">
        <v>11153</v>
      </c>
      <c r="I3016" s="1260" t="s">
        <v>10976</v>
      </c>
      <c r="J3016" s="1259">
        <v>7429858</v>
      </c>
      <c r="K3016" s="1260" t="s">
        <v>11221</v>
      </c>
      <c r="L3016" s="1260" t="s">
        <v>11155</v>
      </c>
      <c r="M3016" s="1260" t="s">
        <v>2033</v>
      </c>
      <c r="N3016" s="1260" t="s">
        <v>20801</v>
      </c>
      <c r="O3016" s="1260" t="s">
        <v>27600</v>
      </c>
      <c r="P3016" s="1260"/>
      <c r="Q3016" s="1260" t="s">
        <v>27602</v>
      </c>
      <c r="R3016" s="1260" t="s">
        <v>21876</v>
      </c>
      <c r="S3016" s="1259">
        <v>1</v>
      </c>
      <c r="T3016" s="1260"/>
      <c r="U3016" s="1260" t="s">
        <v>11396</v>
      </c>
      <c r="V3016" s="1260" t="s">
        <v>11780</v>
      </c>
      <c r="W3016" s="1259">
        <v>0</v>
      </c>
      <c r="X3016" s="1259">
        <v>1007</v>
      </c>
      <c r="Y3016" s="1259">
        <v>0</v>
      </c>
    </row>
    <row r="3017" spans="1:25">
      <c r="A3017" s="1350">
        <v>11201002114</v>
      </c>
      <c r="B3017" s="1260" t="s">
        <v>27603</v>
      </c>
      <c r="C3017" s="1260" t="s">
        <v>27604</v>
      </c>
      <c r="D3017" s="1260" t="s">
        <v>25929</v>
      </c>
      <c r="E3017" s="1260" t="s">
        <v>11190</v>
      </c>
      <c r="F3017" s="1260" t="s">
        <v>11902</v>
      </c>
      <c r="G3017" s="1260" t="s">
        <v>27605</v>
      </c>
      <c r="H3017" s="1260" t="s">
        <v>11153</v>
      </c>
      <c r="I3017" s="1260" t="s">
        <v>10976</v>
      </c>
      <c r="J3017" s="1259">
        <v>7429857</v>
      </c>
      <c r="K3017" s="1260" t="s">
        <v>11221</v>
      </c>
      <c r="L3017" s="1260" t="s">
        <v>11155</v>
      </c>
      <c r="M3017" s="1260" t="s">
        <v>2294</v>
      </c>
      <c r="N3017" s="1260" t="s">
        <v>25931</v>
      </c>
      <c r="O3017" s="1260" t="s">
        <v>25929</v>
      </c>
      <c r="P3017" s="1260" t="s">
        <v>25932</v>
      </c>
      <c r="Q3017" s="1260" t="s">
        <v>11769</v>
      </c>
      <c r="R3017" s="1260" t="s">
        <v>25933</v>
      </c>
      <c r="S3017" s="1259">
        <v>1</v>
      </c>
      <c r="T3017" s="1260" t="s">
        <v>27606</v>
      </c>
      <c r="U3017" s="1260" t="s">
        <v>12601</v>
      </c>
      <c r="V3017" s="1260" t="s">
        <v>23299</v>
      </c>
      <c r="W3017" s="1259">
        <v>0</v>
      </c>
      <c r="X3017" s="1259">
        <v>1007</v>
      </c>
      <c r="Y3017" s="1259">
        <v>0</v>
      </c>
    </row>
    <row r="3018" spans="1:25">
      <c r="A3018" s="1350">
        <v>11201002113</v>
      </c>
      <c r="B3018" s="1260"/>
      <c r="C3018" s="1260" t="s">
        <v>27607</v>
      </c>
      <c r="D3018" s="1260" t="s">
        <v>27608</v>
      </c>
      <c r="E3018" s="1260" t="s">
        <v>11175</v>
      </c>
      <c r="F3018" s="1260" t="s">
        <v>27609</v>
      </c>
      <c r="G3018" s="1260" t="s">
        <v>27610</v>
      </c>
      <c r="H3018" s="1260" t="s">
        <v>11153</v>
      </c>
      <c r="I3018" s="1260" t="s">
        <v>11164</v>
      </c>
      <c r="J3018" s="1259">
        <v>7429856</v>
      </c>
      <c r="K3018" s="1260" t="s">
        <v>11221</v>
      </c>
      <c r="L3018" s="1260" t="s">
        <v>11155</v>
      </c>
      <c r="M3018" s="1260" t="s">
        <v>2431</v>
      </c>
      <c r="N3018" s="1260" t="s">
        <v>27611</v>
      </c>
      <c r="O3018" s="1260" t="s">
        <v>27608</v>
      </c>
      <c r="P3018" s="1260" t="s">
        <v>27612</v>
      </c>
      <c r="Q3018" s="1260" t="s">
        <v>12049</v>
      </c>
      <c r="R3018" s="1260" t="s">
        <v>27612</v>
      </c>
      <c r="S3018" s="1259">
        <v>1</v>
      </c>
      <c r="T3018" s="1260" t="s">
        <v>27613</v>
      </c>
      <c r="U3018" s="1260" t="s">
        <v>11405</v>
      </c>
      <c r="V3018" s="1260" t="s">
        <v>13923</v>
      </c>
      <c r="W3018" s="1259">
        <v>0</v>
      </c>
      <c r="X3018" s="1259">
        <v>1007</v>
      </c>
      <c r="Y3018" s="1259">
        <v>0</v>
      </c>
    </row>
    <row r="3019" spans="1:25">
      <c r="A3019" s="1350">
        <v>11201002112</v>
      </c>
      <c r="B3019" s="1260"/>
      <c r="C3019" s="1260" t="s">
        <v>27614</v>
      </c>
      <c r="D3019" s="1260" t="s">
        <v>27615</v>
      </c>
      <c r="E3019" s="1260" t="s">
        <v>27616</v>
      </c>
      <c r="F3019" s="1260" t="s">
        <v>27617</v>
      </c>
      <c r="G3019" s="1260" t="s">
        <v>27618</v>
      </c>
      <c r="H3019" s="1260" t="s">
        <v>11153</v>
      </c>
      <c r="I3019" s="1260" t="s">
        <v>11164</v>
      </c>
      <c r="J3019" s="1259">
        <v>7429855</v>
      </c>
      <c r="K3019" s="1260" t="s">
        <v>11221</v>
      </c>
      <c r="L3019" s="1260" t="s">
        <v>11155</v>
      </c>
      <c r="M3019" s="1260" t="s">
        <v>2565</v>
      </c>
      <c r="N3019" s="1260" t="s">
        <v>27619</v>
      </c>
      <c r="O3019" s="1260" t="s">
        <v>27615</v>
      </c>
      <c r="P3019" s="1260" t="s">
        <v>11192</v>
      </c>
      <c r="Q3019" s="1260" t="s">
        <v>11394</v>
      </c>
      <c r="R3019" s="1260" t="s">
        <v>27620</v>
      </c>
      <c r="S3019" s="1259">
        <v>1</v>
      </c>
      <c r="T3019" s="1260"/>
      <c r="U3019" s="1260" t="s">
        <v>11921</v>
      </c>
      <c r="V3019" s="1260" t="s">
        <v>27621</v>
      </c>
      <c r="W3019" s="1259">
        <v>0</v>
      </c>
      <c r="X3019" s="1259">
        <v>1007</v>
      </c>
      <c r="Y3019" s="1259">
        <v>0</v>
      </c>
    </row>
    <row r="3020" spans="1:25">
      <c r="A3020" s="1350">
        <v>11201002111</v>
      </c>
      <c r="B3020" s="1260" t="s">
        <v>27622</v>
      </c>
      <c r="C3020" s="1260" t="s">
        <v>27623</v>
      </c>
      <c r="D3020" s="1260" t="s">
        <v>27624</v>
      </c>
      <c r="E3020" s="1260" t="s">
        <v>11266</v>
      </c>
      <c r="F3020" s="1260" t="s">
        <v>27399</v>
      </c>
      <c r="G3020" s="1260" t="s">
        <v>27625</v>
      </c>
      <c r="H3020" s="1260" t="s">
        <v>11153</v>
      </c>
      <c r="I3020" s="1260" t="s">
        <v>11164</v>
      </c>
      <c r="J3020" s="1259">
        <v>7429854</v>
      </c>
      <c r="K3020" s="1260" t="s">
        <v>11221</v>
      </c>
      <c r="L3020" s="1260" t="s">
        <v>11155</v>
      </c>
      <c r="M3020" s="1260" t="s">
        <v>262</v>
      </c>
      <c r="N3020" s="1260"/>
      <c r="O3020" s="1260" t="s">
        <v>27624</v>
      </c>
      <c r="P3020" s="1260"/>
      <c r="Q3020" s="1260" t="s">
        <v>26732</v>
      </c>
      <c r="R3020" s="1260" t="s">
        <v>26733</v>
      </c>
      <c r="S3020" s="1259">
        <v>1</v>
      </c>
      <c r="T3020" s="1260" t="s">
        <v>27626</v>
      </c>
      <c r="U3020" s="1260"/>
      <c r="V3020" s="1260"/>
      <c r="W3020" s="1259">
        <v>0</v>
      </c>
      <c r="X3020" s="1259">
        <v>1007</v>
      </c>
      <c r="Y3020" s="1259">
        <v>0</v>
      </c>
    </row>
    <row r="3021" spans="1:25">
      <c r="A3021" s="1350">
        <v>11201002110</v>
      </c>
      <c r="B3021" s="1260" t="s">
        <v>27627</v>
      </c>
      <c r="C3021" s="1260" t="s">
        <v>27628</v>
      </c>
      <c r="D3021" s="1260" t="s">
        <v>13926</v>
      </c>
      <c r="E3021" s="1260" t="s">
        <v>11190</v>
      </c>
      <c r="F3021" s="1260" t="s">
        <v>19519</v>
      </c>
      <c r="G3021" s="1260" t="s">
        <v>27629</v>
      </c>
      <c r="H3021" s="1260" t="s">
        <v>11153</v>
      </c>
      <c r="I3021" s="1260" t="s">
        <v>10976</v>
      </c>
      <c r="J3021" s="1259">
        <v>7429853</v>
      </c>
      <c r="K3021" s="1260" t="s">
        <v>11221</v>
      </c>
      <c r="L3021" s="1260" t="s">
        <v>11155</v>
      </c>
      <c r="M3021" s="1260" t="s">
        <v>2283</v>
      </c>
      <c r="N3021" s="1260" t="s">
        <v>13928</v>
      </c>
      <c r="O3021" s="1260" t="s">
        <v>13926</v>
      </c>
      <c r="P3021" s="1260" t="s">
        <v>13929</v>
      </c>
      <c r="Q3021" s="1260"/>
      <c r="R3021" s="1260"/>
      <c r="S3021" s="1259">
        <v>1</v>
      </c>
      <c r="T3021" s="1260"/>
      <c r="U3021" s="1260" t="s">
        <v>11231</v>
      </c>
      <c r="V3021" s="1260" t="s">
        <v>13930</v>
      </c>
      <c r="W3021" s="1259">
        <v>0</v>
      </c>
      <c r="X3021" s="1259">
        <v>1007</v>
      </c>
      <c r="Y3021" s="1259">
        <v>0</v>
      </c>
    </row>
    <row r="3022" spans="1:25">
      <c r="A3022" s="1350">
        <v>11201002109</v>
      </c>
      <c r="B3022" s="1260" t="s">
        <v>27630</v>
      </c>
      <c r="C3022" s="1260" t="s">
        <v>27631</v>
      </c>
      <c r="D3022" s="1260" t="s">
        <v>27632</v>
      </c>
      <c r="E3022" s="1260" t="s">
        <v>11560</v>
      </c>
      <c r="F3022" s="1260" t="s">
        <v>13545</v>
      </c>
      <c r="G3022" s="1260" t="s">
        <v>27633</v>
      </c>
      <c r="H3022" s="1260" t="s">
        <v>11153</v>
      </c>
      <c r="I3022" s="1260" t="s">
        <v>13547</v>
      </c>
      <c r="J3022" s="1259">
        <v>7429852</v>
      </c>
      <c r="K3022" s="1260" t="s">
        <v>11221</v>
      </c>
      <c r="L3022" s="1260" t="s">
        <v>11155</v>
      </c>
      <c r="M3022" s="1260" t="s">
        <v>2306</v>
      </c>
      <c r="N3022" s="1260" t="s">
        <v>27634</v>
      </c>
      <c r="O3022" s="1260" t="s">
        <v>27632</v>
      </c>
      <c r="P3022" s="1260" t="s">
        <v>27635</v>
      </c>
      <c r="Q3022" s="1260" t="s">
        <v>11411</v>
      </c>
      <c r="R3022" s="1260" t="s">
        <v>27635</v>
      </c>
      <c r="S3022" s="1259">
        <v>1</v>
      </c>
      <c r="T3022" s="1260" t="s">
        <v>27636</v>
      </c>
      <c r="U3022" s="1260" t="s">
        <v>13552</v>
      </c>
      <c r="V3022" s="1260" t="s">
        <v>27637</v>
      </c>
      <c r="W3022" s="1259">
        <v>0</v>
      </c>
      <c r="X3022" s="1259">
        <v>1007</v>
      </c>
      <c r="Y3022" s="1259">
        <v>0</v>
      </c>
    </row>
    <row r="3023" spans="1:25">
      <c r="A3023" s="1350">
        <v>11201002108</v>
      </c>
      <c r="B3023" s="1260"/>
      <c r="C3023" s="1260" t="s">
        <v>27638</v>
      </c>
      <c r="D3023" s="1260" t="s">
        <v>27639</v>
      </c>
      <c r="E3023" s="1260" t="s">
        <v>11353</v>
      </c>
      <c r="F3023" s="1260" t="s">
        <v>27640</v>
      </c>
      <c r="G3023" s="1260" t="s">
        <v>27641</v>
      </c>
      <c r="H3023" s="1260" t="s">
        <v>11153</v>
      </c>
      <c r="I3023" s="1260" t="s">
        <v>10976</v>
      </c>
      <c r="J3023" s="1259">
        <v>7429851</v>
      </c>
      <c r="K3023" s="1260" t="s">
        <v>11221</v>
      </c>
      <c r="L3023" s="1260" t="s">
        <v>11155</v>
      </c>
      <c r="M3023" s="1260" t="s">
        <v>262</v>
      </c>
      <c r="N3023" s="1260"/>
      <c r="O3023" s="1260" t="s">
        <v>27639</v>
      </c>
      <c r="P3023" s="1259">
        <v>8952220</v>
      </c>
      <c r="Q3023" s="1260" t="s">
        <v>10976</v>
      </c>
      <c r="R3023" s="1259">
        <v>8952220</v>
      </c>
      <c r="S3023" s="1259">
        <v>1</v>
      </c>
      <c r="T3023" s="1260"/>
      <c r="U3023" s="1260"/>
      <c r="V3023" s="1260"/>
      <c r="W3023" s="1259">
        <v>0</v>
      </c>
      <c r="X3023" s="1259">
        <v>1007</v>
      </c>
      <c r="Y3023" s="1259">
        <v>0</v>
      </c>
    </row>
    <row r="3024" spans="1:25">
      <c r="A3024" s="1350">
        <v>11201002107</v>
      </c>
      <c r="B3024" s="1260"/>
      <c r="C3024" s="1260" t="s">
        <v>27642</v>
      </c>
      <c r="D3024" s="1260" t="s">
        <v>27643</v>
      </c>
      <c r="E3024" s="1260" t="s">
        <v>11353</v>
      </c>
      <c r="F3024" s="1260" t="s">
        <v>13230</v>
      </c>
      <c r="G3024" s="1260" t="s">
        <v>27644</v>
      </c>
      <c r="H3024" s="1260" t="s">
        <v>11153</v>
      </c>
      <c r="I3024" s="1260" t="s">
        <v>10976</v>
      </c>
      <c r="J3024" s="1259">
        <v>7429850</v>
      </c>
      <c r="K3024" s="1260" t="s">
        <v>11221</v>
      </c>
      <c r="L3024" s="1260" t="s">
        <v>11155</v>
      </c>
      <c r="M3024" s="1260" t="s">
        <v>2278</v>
      </c>
      <c r="N3024" s="1260" t="s">
        <v>27645</v>
      </c>
      <c r="O3024" s="1260" t="s">
        <v>27643</v>
      </c>
      <c r="P3024" s="1260"/>
      <c r="Q3024" s="1260" t="s">
        <v>10976</v>
      </c>
      <c r="R3024" s="1259">
        <v>8952220</v>
      </c>
      <c r="S3024" s="1259">
        <v>1</v>
      </c>
      <c r="T3024" s="1260"/>
      <c r="U3024" s="1260" t="s">
        <v>11158</v>
      </c>
      <c r="V3024" s="1260" t="s">
        <v>15570</v>
      </c>
      <c r="W3024" s="1259">
        <v>0</v>
      </c>
      <c r="X3024" s="1259">
        <v>1007</v>
      </c>
      <c r="Y3024" s="1259">
        <v>0</v>
      </c>
    </row>
    <row r="3025" spans="1:25">
      <c r="A3025" s="1350">
        <v>11201002106</v>
      </c>
      <c r="B3025" s="1260"/>
      <c r="C3025" s="1260" t="s">
        <v>27646</v>
      </c>
      <c r="D3025" s="1260" t="s">
        <v>12472</v>
      </c>
      <c r="E3025" s="1260" t="s">
        <v>11353</v>
      </c>
      <c r="F3025" s="1260" t="s">
        <v>14842</v>
      </c>
      <c r="G3025" s="1260" t="s">
        <v>27647</v>
      </c>
      <c r="H3025" s="1260" t="s">
        <v>11153</v>
      </c>
      <c r="I3025" s="1260" t="s">
        <v>11243</v>
      </c>
      <c r="J3025" s="1259">
        <v>7429849</v>
      </c>
      <c r="K3025" s="1260" t="s">
        <v>11221</v>
      </c>
      <c r="L3025" s="1260" t="s">
        <v>11155</v>
      </c>
      <c r="M3025" s="1260" t="s">
        <v>262</v>
      </c>
      <c r="N3025" s="1260"/>
      <c r="O3025" s="1260" t="s">
        <v>12472</v>
      </c>
      <c r="P3025" s="1260"/>
      <c r="Q3025" s="1260"/>
      <c r="R3025" s="1260"/>
      <c r="S3025" s="1259">
        <v>1</v>
      </c>
      <c r="T3025" s="1260"/>
      <c r="U3025" s="1260"/>
      <c r="V3025" s="1260"/>
      <c r="W3025" s="1259">
        <v>0</v>
      </c>
      <c r="X3025" s="1259">
        <v>1007</v>
      </c>
      <c r="Y3025" s="1259">
        <v>0</v>
      </c>
    </row>
    <row r="3026" spans="1:25">
      <c r="A3026" s="1350">
        <v>11201002105</v>
      </c>
      <c r="B3026" s="1260"/>
      <c r="C3026" s="1260" t="s">
        <v>27648</v>
      </c>
      <c r="D3026" s="1260" t="s">
        <v>27649</v>
      </c>
      <c r="E3026" s="1260" t="s">
        <v>27650</v>
      </c>
      <c r="F3026" s="1260" t="s">
        <v>11242</v>
      </c>
      <c r="G3026" s="1260" t="s">
        <v>27651</v>
      </c>
      <c r="H3026" s="1260" t="s">
        <v>11153</v>
      </c>
      <c r="I3026" s="1260" t="s">
        <v>11243</v>
      </c>
      <c r="J3026" s="1259">
        <v>7429848</v>
      </c>
      <c r="K3026" s="1260" t="s">
        <v>11221</v>
      </c>
      <c r="L3026" s="1260" t="s">
        <v>11155</v>
      </c>
      <c r="M3026" s="1260" t="s">
        <v>262</v>
      </c>
      <c r="N3026" s="1260"/>
      <c r="O3026" s="1260" t="s">
        <v>27649</v>
      </c>
      <c r="P3026" s="1260"/>
      <c r="Q3026" s="1260"/>
      <c r="R3026" s="1260"/>
      <c r="S3026" s="1259">
        <v>1</v>
      </c>
      <c r="T3026" s="1260"/>
      <c r="U3026" s="1260"/>
      <c r="V3026" s="1260"/>
      <c r="W3026" s="1259">
        <v>0</v>
      </c>
      <c r="X3026" s="1259">
        <v>1007</v>
      </c>
      <c r="Y3026" s="1259">
        <v>0</v>
      </c>
    </row>
    <row r="3027" spans="1:25">
      <c r="A3027" s="1350">
        <v>11201002104</v>
      </c>
      <c r="B3027" s="1260" t="s">
        <v>27652</v>
      </c>
      <c r="C3027" s="1260" t="s">
        <v>27653</v>
      </c>
      <c r="D3027" s="1260" t="s">
        <v>27654</v>
      </c>
      <c r="E3027" s="1260" t="s">
        <v>11203</v>
      </c>
      <c r="F3027" s="1260" t="s">
        <v>11176</v>
      </c>
      <c r="G3027" s="1260" t="s">
        <v>27655</v>
      </c>
      <c r="H3027" s="1260" t="s">
        <v>11153</v>
      </c>
      <c r="I3027" s="1260" t="s">
        <v>11177</v>
      </c>
      <c r="J3027" s="1259">
        <v>7429847</v>
      </c>
      <c r="K3027" s="1260" t="s">
        <v>11221</v>
      </c>
      <c r="L3027" s="1260" t="s">
        <v>11155</v>
      </c>
      <c r="M3027" s="1260" t="s">
        <v>2239</v>
      </c>
      <c r="N3027" s="1260" t="s">
        <v>20775</v>
      </c>
      <c r="O3027" s="1260" t="s">
        <v>27654</v>
      </c>
      <c r="P3027" s="1260" t="s">
        <v>27656</v>
      </c>
      <c r="Q3027" s="1260" t="s">
        <v>13665</v>
      </c>
      <c r="R3027" s="1260" t="s">
        <v>27657</v>
      </c>
      <c r="S3027" s="1259">
        <v>1</v>
      </c>
      <c r="T3027" s="1260" t="s">
        <v>27658</v>
      </c>
      <c r="U3027" s="1260" t="s">
        <v>11182</v>
      </c>
      <c r="V3027" s="1260" t="s">
        <v>11898</v>
      </c>
      <c r="W3027" s="1259">
        <v>0</v>
      </c>
      <c r="X3027" s="1259">
        <v>1007</v>
      </c>
      <c r="Y3027" s="1259">
        <v>0</v>
      </c>
    </row>
    <row r="3028" spans="1:25">
      <c r="A3028" s="1350">
        <v>11201002103</v>
      </c>
      <c r="B3028" s="1260"/>
      <c r="C3028" s="1260" t="s">
        <v>27659</v>
      </c>
      <c r="D3028" s="1260" t="s">
        <v>27660</v>
      </c>
      <c r="E3028" s="1260" t="s">
        <v>27254</v>
      </c>
      <c r="F3028" s="1260" t="s">
        <v>13230</v>
      </c>
      <c r="G3028" s="1260" t="s">
        <v>27661</v>
      </c>
      <c r="H3028" s="1260" t="s">
        <v>11153</v>
      </c>
      <c r="I3028" s="1260" t="s">
        <v>10976</v>
      </c>
      <c r="J3028" s="1259">
        <v>7429846</v>
      </c>
      <c r="K3028" s="1260" t="s">
        <v>11221</v>
      </c>
      <c r="L3028" s="1260" t="s">
        <v>11155</v>
      </c>
      <c r="M3028" s="1260" t="s">
        <v>262</v>
      </c>
      <c r="N3028" s="1260"/>
      <c r="O3028" s="1260" t="s">
        <v>27660</v>
      </c>
      <c r="P3028" s="1259">
        <v>8952220</v>
      </c>
      <c r="Q3028" s="1260" t="s">
        <v>10976</v>
      </c>
      <c r="R3028" s="1259">
        <v>8952220</v>
      </c>
      <c r="S3028" s="1259">
        <v>1</v>
      </c>
      <c r="T3028" s="1260" t="s">
        <v>27662</v>
      </c>
      <c r="U3028" s="1260"/>
      <c r="V3028" s="1260"/>
      <c r="W3028" s="1259">
        <v>0</v>
      </c>
      <c r="X3028" s="1259">
        <v>1007</v>
      </c>
      <c r="Y3028" s="1259">
        <v>0</v>
      </c>
    </row>
    <row r="3029" spans="1:25">
      <c r="A3029" s="1350">
        <v>11201002102</v>
      </c>
      <c r="B3029" s="1260"/>
      <c r="C3029" s="1260" t="s">
        <v>27663</v>
      </c>
      <c r="D3029" s="1260" t="s">
        <v>27664</v>
      </c>
      <c r="E3029" s="1260" t="s">
        <v>27665</v>
      </c>
      <c r="F3029" s="1260" t="s">
        <v>27640</v>
      </c>
      <c r="G3029" s="1260" t="s">
        <v>27666</v>
      </c>
      <c r="H3029" s="1260" t="s">
        <v>11153</v>
      </c>
      <c r="I3029" s="1260" t="s">
        <v>10976</v>
      </c>
      <c r="J3029" s="1259">
        <v>7429845</v>
      </c>
      <c r="K3029" s="1260" t="s">
        <v>11221</v>
      </c>
      <c r="L3029" s="1260" t="s">
        <v>11155</v>
      </c>
      <c r="M3029" s="1260" t="s">
        <v>262</v>
      </c>
      <c r="N3029" s="1260"/>
      <c r="O3029" s="1260" t="s">
        <v>27664</v>
      </c>
      <c r="P3029" s="1259">
        <v>8952220</v>
      </c>
      <c r="Q3029" s="1260" t="s">
        <v>10976</v>
      </c>
      <c r="R3029" s="1259">
        <v>8952220</v>
      </c>
      <c r="S3029" s="1259">
        <v>1</v>
      </c>
      <c r="T3029" s="1260" t="s">
        <v>27667</v>
      </c>
      <c r="U3029" s="1260"/>
      <c r="V3029" s="1260"/>
      <c r="W3029" s="1259">
        <v>0</v>
      </c>
      <c r="X3029" s="1259">
        <v>1007</v>
      </c>
      <c r="Y3029" s="1259">
        <v>0</v>
      </c>
    </row>
    <row r="3030" spans="1:25">
      <c r="A3030" s="1350">
        <v>11201002101</v>
      </c>
      <c r="B3030" s="1260" t="s">
        <v>27668</v>
      </c>
      <c r="C3030" s="1260" t="s">
        <v>27669</v>
      </c>
      <c r="D3030" s="1260" t="s">
        <v>27670</v>
      </c>
      <c r="E3030" s="1260" t="s">
        <v>17479</v>
      </c>
      <c r="F3030" s="1260" t="s">
        <v>11176</v>
      </c>
      <c r="G3030" s="1260" t="s">
        <v>27671</v>
      </c>
      <c r="H3030" s="1260" t="s">
        <v>11153</v>
      </c>
      <c r="I3030" s="1260" t="s">
        <v>11177</v>
      </c>
      <c r="J3030" s="1259">
        <v>7429844</v>
      </c>
      <c r="K3030" s="1260" t="s">
        <v>11221</v>
      </c>
      <c r="L3030" s="1260" t="s">
        <v>11155</v>
      </c>
      <c r="M3030" s="1260" t="s">
        <v>1420</v>
      </c>
      <c r="N3030" s="1260" t="s">
        <v>27672</v>
      </c>
      <c r="O3030" s="1260" t="s">
        <v>27670</v>
      </c>
      <c r="P3030" s="1260" t="s">
        <v>27673</v>
      </c>
      <c r="Q3030" s="1260" t="s">
        <v>14128</v>
      </c>
      <c r="R3030" s="1260" t="s">
        <v>27673</v>
      </c>
      <c r="S3030" s="1259">
        <v>1</v>
      </c>
      <c r="T3030" s="1260" t="s">
        <v>27674</v>
      </c>
      <c r="U3030" s="1260" t="s">
        <v>11269</v>
      </c>
      <c r="V3030" s="1260" t="s">
        <v>11270</v>
      </c>
      <c r="W3030" s="1259">
        <v>0</v>
      </c>
      <c r="X3030" s="1259">
        <v>1007</v>
      </c>
      <c r="Y3030" s="1259">
        <v>0</v>
      </c>
    </row>
    <row r="3031" spans="1:25">
      <c r="A3031" s="1350">
        <v>11201002100</v>
      </c>
      <c r="B3031" s="1260"/>
      <c r="C3031" s="1260" t="s">
        <v>27675</v>
      </c>
      <c r="D3031" s="1260" t="s">
        <v>27676</v>
      </c>
      <c r="E3031" s="1260" t="s">
        <v>11461</v>
      </c>
      <c r="F3031" s="1260" t="s">
        <v>27677</v>
      </c>
      <c r="G3031" s="1260" t="s">
        <v>27678</v>
      </c>
      <c r="H3031" s="1260" t="s">
        <v>11153</v>
      </c>
      <c r="I3031" s="1260" t="s">
        <v>11164</v>
      </c>
      <c r="J3031" s="1259">
        <v>7429843</v>
      </c>
      <c r="K3031" s="1260" t="s">
        <v>11221</v>
      </c>
      <c r="L3031" s="1260" t="s">
        <v>11155</v>
      </c>
      <c r="M3031" s="1260" t="s">
        <v>262</v>
      </c>
      <c r="N3031" s="1260"/>
      <c r="O3031" s="1260" t="s">
        <v>27676</v>
      </c>
      <c r="P3031" s="1260"/>
      <c r="Q3031" s="1260"/>
      <c r="R3031" s="1260"/>
      <c r="S3031" s="1259">
        <v>1</v>
      </c>
      <c r="T3031" s="1260"/>
      <c r="U3031" s="1260"/>
      <c r="V3031" s="1260"/>
      <c r="W3031" s="1259">
        <v>0</v>
      </c>
      <c r="X3031" s="1259">
        <v>1007</v>
      </c>
      <c r="Y3031" s="1259">
        <v>0</v>
      </c>
    </row>
    <row r="3032" spans="1:25">
      <c r="A3032" s="1350">
        <v>11201002099</v>
      </c>
      <c r="B3032" s="1260" t="s">
        <v>27679</v>
      </c>
      <c r="C3032" s="1260" t="s">
        <v>27680</v>
      </c>
      <c r="D3032" s="1260" t="s">
        <v>27681</v>
      </c>
      <c r="E3032" s="1260" t="s">
        <v>11190</v>
      </c>
      <c r="F3032" s="1260" t="s">
        <v>27682</v>
      </c>
      <c r="G3032" s="1260" t="s">
        <v>27683</v>
      </c>
      <c r="H3032" s="1260" t="s">
        <v>11153</v>
      </c>
      <c r="I3032" s="1260" t="s">
        <v>11164</v>
      </c>
      <c r="J3032" s="1259">
        <v>7429842</v>
      </c>
      <c r="K3032" s="1260" t="s">
        <v>11221</v>
      </c>
      <c r="L3032" s="1260" t="s">
        <v>11155</v>
      </c>
      <c r="M3032" s="1260" t="s">
        <v>2262</v>
      </c>
      <c r="N3032" s="1260" t="s">
        <v>27684</v>
      </c>
      <c r="O3032" s="1260" t="s">
        <v>27681</v>
      </c>
      <c r="P3032" s="1260" t="s">
        <v>27685</v>
      </c>
      <c r="Q3032" s="1260" t="s">
        <v>11769</v>
      </c>
      <c r="R3032" s="1260" t="s">
        <v>27685</v>
      </c>
      <c r="S3032" s="1259">
        <v>1</v>
      </c>
      <c r="T3032" s="1260" t="s">
        <v>27686</v>
      </c>
      <c r="U3032" s="1260" t="s">
        <v>11209</v>
      </c>
      <c r="V3032" s="1260" t="s">
        <v>16706</v>
      </c>
      <c r="W3032" s="1259">
        <v>0</v>
      </c>
      <c r="X3032" s="1259">
        <v>1007</v>
      </c>
      <c r="Y3032" s="1259">
        <v>0</v>
      </c>
    </row>
    <row r="3033" spans="1:25">
      <c r="A3033" s="1350">
        <v>11201002097</v>
      </c>
      <c r="B3033" s="1260"/>
      <c r="C3033" s="1260" t="s">
        <v>27687</v>
      </c>
      <c r="D3033" s="1260" t="s">
        <v>27688</v>
      </c>
      <c r="E3033" s="1260" t="s">
        <v>26408</v>
      </c>
      <c r="F3033" s="1260" t="s">
        <v>27689</v>
      </c>
      <c r="G3033" s="1260" t="s">
        <v>27690</v>
      </c>
      <c r="H3033" s="1260" t="s">
        <v>11153</v>
      </c>
      <c r="I3033" s="1260" t="s">
        <v>11243</v>
      </c>
      <c r="J3033" s="1259">
        <v>7429840</v>
      </c>
      <c r="K3033" s="1260" t="s">
        <v>11221</v>
      </c>
      <c r="L3033" s="1260" t="s">
        <v>11155</v>
      </c>
      <c r="M3033" s="1260" t="s">
        <v>262</v>
      </c>
      <c r="N3033" s="1260"/>
      <c r="O3033" s="1260" t="s">
        <v>27688</v>
      </c>
      <c r="P3033" s="1260"/>
      <c r="Q3033" s="1260"/>
      <c r="R3033" s="1260"/>
      <c r="S3033" s="1259">
        <v>1</v>
      </c>
      <c r="T3033" s="1260"/>
      <c r="U3033" s="1260"/>
      <c r="V3033" s="1260"/>
      <c r="W3033" s="1259">
        <v>0</v>
      </c>
      <c r="X3033" s="1259">
        <v>1007</v>
      </c>
      <c r="Y3033" s="1259">
        <v>0</v>
      </c>
    </row>
    <row r="3034" spans="1:25">
      <c r="A3034" s="1350">
        <v>11201002096</v>
      </c>
      <c r="B3034" s="1260" t="s">
        <v>27691</v>
      </c>
      <c r="C3034" s="1260" t="s">
        <v>27692</v>
      </c>
      <c r="D3034" s="1260" t="s">
        <v>27693</v>
      </c>
      <c r="E3034" s="1260" t="s">
        <v>11190</v>
      </c>
      <c r="F3034" s="1260"/>
      <c r="G3034" s="1260"/>
      <c r="H3034" s="1260" t="s">
        <v>11153</v>
      </c>
      <c r="I3034" s="1260" t="s">
        <v>11177</v>
      </c>
      <c r="J3034" s="1259">
        <v>7429839</v>
      </c>
      <c r="K3034" s="1260" t="s">
        <v>11221</v>
      </c>
      <c r="L3034" s="1260" t="s">
        <v>11275</v>
      </c>
      <c r="M3034" s="1260" t="s">
        <v>1219</v>
      </c>
      <c r="N3034" s="1260" t="s">
        <v>27694</v>
      </c>
      <c r="O3034" s="1260" t="s">
        <v>27693</v>
      </c>
      <c r="P3034" s="1260" t="s">
        <v>27695</v>
      </c>
      <c r="Q3034" s="1260"/>
      <c r="R3034" s="1260"/>
      <c r="S3034" s="1259">
        <v>1</v>
      </c>
      <c r="T3034" s="1260"/>
      <c r="U3034" s="1260" t="s">
        <v>11198</v>
      </c>
      <c r="V3034" s="1260" t="s">
        <v>18365</v>
      </c>
      <c r="W3034" s="1259">
        <v>0</v>
      </c>
      <c r="X3034" s="1259">
        <v>1007</v>
      </c>
      <c r="Y3034" s="1259">
        <v>2</v>
      </c>
    </row>
    <row r="3035" spans="1:25">
      <c r="A3035" s="1350">
        <v>11201002095</v>
      </c>
      <c r="B3035" s="1260" t="s">
        <v>27696</v>
      </c>
      <c r="C3035" s="1260" t="s">
        <v>27692</v>
      </c>
      <c r="D3035" s="1260" t="s">
        <v>27697</v>
      </c>
      <c r="E3035" s="1260" t="s">
        <v>11190</v>
      </c>
      <c r="F3035" s="1260"/>
      <c r="G3035" s="1260"/>
      <c r="H3035" s="1260" t="s">
        <v>11153</v>
      </c>
      <c r="I3035" s="1260" t="s">
        <v>11177</v>
      </c>
      <c r="J3035" s="1259">
        <v>7429838</v>
      </c>
      <c r="K3035" s="1260" t="s">
        <v>11221</v>
      </c>
      <c r="L3035" s="1260" t="s">
        <v>11275</v>
      </c>
      <c r="M3035" s="1260" t="s">
        <v>1219</v>
      </c>
      <c r="N3035" s="1260" t="s">
        <v>27698</v>
      </c>
      <c r="O3035" s="1260" t="s">
        <v>27697</v>
      </c>
      <c r="P3035" s="1260" t="s">
        <v>27699</v>
      </c>
      <c r="Q3035" s="1260"/>
      <c r="R3035" s="1260"/>
      <c r="S3035" s="1259">
        <v>1</v>
      </c>
      <c r="T3035" s="1260"/>
      <c r="U3035" s="1260" t="s">
        <v>11198</v>
      </c>
      <c r="V3035" s="1260" t="s">
        <v>12585</v>
      </c>
      <c r="W3035" s="1259">
        <v>0</v>
      </c>
      <c r="X3035" s="1259">
        <v>1007</v>
      </c>
      <c r="Y3035" s="1259">
        <v>2</v>
      </c>
    </row>
    <row r="3036" spans="1:25">
      <c r="A3036" s="1350">
        <v>11201002094</v>
      </c>
      <c r="B3036" s="1260" t="s">
        <v>27700</v>
      </c>
      <c r="C3036" s="1260" t="s">
        <v>27692</v>
      </c>
      <c r="D3036" s="1260" t="s">
        <v>27701</v>
      </c>
      <c r="E3036" s="1260" t="s">
        <v>11190</v>
      </c>
      <c r="F3036" s="1260"/>
      <c r="G3036" s="1260"/>
      <c r="H3036" s="1260" t="s">
        <v>11153</v>
      </c>
      <c r="I3036" s="1260" t="s">
        <v>11177</v>
      </c>
      <c r="J3036" s="1259">
        <v>7429837</v>
      </c>
      <c r="K3036" s="1260" t="s">
        <v>11221</v>
      </c>
      <c r="L3036" s="1260" t="s">
        <v>11275</v>
      </c>
      <c r="M3036" s="1260" t="s">
        <v>1219</v>
      </c>
      <c r="N3036" s="1260" t="s">
        <v>27702</v>
      </c>
      <c r="O3036" s="1260" t="s">
        <v>27701</v>
      </c>
      <c r="P3036" s="1260" t="s">
        <v>27703</v>
      </c>
      <c r="Q3036" s="1260"/>
      <c r="R3036" s="1260"/>
      <c r="S3036" s="1259">
        <v>1</v>
      </c>
      <c r="T3036" s="1260"/>
      <c r="U3036" s="1260" t="s">
        <v>11198</v>
      </c>
      <c r="V3036" s="1260" t="s">
        <v>12585</v>
      </c>
      <c r="W3036" s="1259">
        <v>0</v>
      </c>
      <c r="X3036" s="1259">
        <v>1007</v>
      </c>
      <c r="Y3036" s="1259">
        <v>2</v>
      </c>
    </row>
    <row r="3037" spans="1:25">
      <c r="A3037" s="1350">
        <v>11201002093</v>
      </c>
      <c r="B3037" s="1260" t="s">
        <v>27704</v>
      </c>
      <c r="C3037" s="1260" t="s">
        <v>27692</v>
      </c>
      <c r="D3037" s="1260" t="s">
        <v>27705</v>
      </c>
      <c r="E3037" s="1260" t="s">
        <v>11190</v>
      </c>
      <c r="F3037" s="1260" t="s">
        <v>11176</v>
      </c>
      <c r="G3037" s="1260"/>
      <c r="H3037" s="1260" t="s">
        <v>11153</v>
      </c>
      <c r="I3037" s="1260" t="s">
        <v>11177</v>
      </c>
      <c r="J3037" s="1259">
        <v>7429836</v>
      </c>
      <c r="K3037" s="1260" t="s">
        <v>11221</v>
      </c>
      <c r="L3037" s="1260" t="s">
        <v>11275</v>
      </c>
      <c r="M3037" s="1260" t="s">
        <v>262</v>
      </c>
      <c r="N3037" s="1260"/>
      <c r="O3037" s="1260" t="s">
        <v>27705</v>
      </c>
      <c r="P3037" s="1260"/>
      <c r="Q3037" s="1260"/>
      <c r="R3037" s="1260"/>
      <c r="S3037" s="1259">
        <v>1</v>
      </c>
      <c r="T3037" s="1260" t="s">
        <v>12132</v>
      </c>
      <c r="U3037" s="1260"/>
      <c r="V3037" s="1260"/>
      <c r="W3037" s="1259">
        <v>0</v>
      </c>
      <c r="X3037" s="1259">
        <v>1007</v>
      </c>
      <c r="Y3037" s="1259">
        <v>2</v>
      </c>
    </row>
    <row r="3038" spans="1:25">
      <c r="A3038" s="1350">
        <v>11201002092</v>
      </c>
      <c r="B3038" s="1260" t="s">
        <v>27706</v>
      </c>
      <c r="C3038" s="1260" t="s">
        <v>27692</v>
      </c>
      <c r="D3038" s="1260" t="s">
        <v>27707</v>
      </c>
      <c r="E3038" s="1260" t="s">
        <v>11190</v>
      </c>
      <c r="F3038" s="1260" t="s">
        <v>11176</v>
      </c>
      <c r="G3038" s="1260"/>
      <c r="H3038" s="1260" t="s">
        <v>11153</v>
      </c>
      <c r="I3038" s="1260" t="s">
        <v>11177</v>
      </c>
      <c r="J3038" s="1259">
        <v>7429835</v>
      </c>
      <c r="K3038" s="1260" t="s">
        <v>11221</v>
      </c>
      <c r="L3038" s="1260" t="s">
        <v>11275</v>
      </c>
      <c r="M3038" s="1260" t="s">
        <v>262</v>
      </c>
      <c r="N3038" s="1260"/>
      <c r="O3038" s="1260" t="s">
        <v>27707</v>
      </c>
      <c r="P3038" s="1260"/>
      <c r="Q3038" s="1260"/>
      <c r="R3038" s="1260"/>
      <c r="S3038" s="1259">
        <v>1</v>
      </c>
      <c r="T3038" s="1260" t="s">
        <v>12132</v>
      </c>
      <c r="U3038" s="1260"/>
      <c r="V3038" s="1260"/>
      <c r="W3038" s="1259">
        <v>0</v>
      </c>
      <c r="X3038" s="1259">
        <v>1007</v>
      </c>
      <c r="Y3038" s="1259">
        <v>2</v>
      </c>
    </row>
    <row r="3039" spans="1:25">
      <c r="A3039" s="1350">
        <v>11201002091</v>
      </c>
      <c r="B3039" s="1260" t="s">
        <v>27708</v>
      </c>
      <c r="C3039" s="1260" t="s">
        <v>27692</v>
      </c>
      <c r="D3039" s="1260" t="s">
        <v>27709</v>
      </c>
      <c r="E3039" s="1260" t="s">
        <v>11190</v>
      </c>
      <c r="F3039" s="1260" t="s">
        <v>11176</v>
      </c>
      <c r="G3039" s="1260"/>
      <c r="H3039" s="1260" t="s">
        <v>11153</v>
      </c>
      <c r="I3039" s="1260" t="s">
        <v>11177</v>
      </c>
      <c r="J3039" s="1259">
        <v>7429834</v>
      </c>
      <c r="K3039" s="1260" t="s">
        <v>11221</v>
      </c>
      <c r="L3039" s="1260" t="s">
        <v>11275</v>
      </c>
      <c r="M3039" s="1260" t="s">
        <v>262</v>
      </c>
      <c r="N3039" s="1260"/>
      <c r="O3039" s="1260" t="s">
        <v>27709</v>
      </c>
      <c r="P3039" s="1260"/>
      <c r="Q3039" s="1260"/>
      <c r="R3039" s="1260"/>
      <c r="S3039" s="1259">
        <v>1</v>
      </c>
      <c r="T3039" s="1260" t="s">
        <v>12132</v>
      </c>
      <c r="U3039" s="1260"/>
      <c r="V3039" s="1260"/>
      <c r="W3039" s="1259">
        <v>0</v>
      </c>
      <c r="X3039" s="1259">
        <v>1007</v>
      </c>
      <c r="Y3039" s="1259">
        <v>2</v>
      </c>
    </row>
    <row r="3040" spans="1:25">
      <c r="A3040" s="1350">
        <v>11201002090</v>
      </c>
      <c r="B3040" s="1260" t="s">
        <v>27710</v>
      </c>
      <c r="C3040" s="1260" t="s">
        <v>27692</v>
      </c>
      <c r="D3040" s="1260" t="s">
        <v>27711</v>
      </c>
      <c r="E3040" s="1260" t="s">
        <v>11190</v>
      </c>
      <c r="F3040" s="1260" t="s">
        <v>11176</v>
      </c>
      <c r="G3040" s="1260"/>
      <c r="H3040" s="1260" t="s">
        <v>11153</v>
      </c>
      <c r="I3040" s="1260" t="s">
        <v>11177</v>
      </c>
      <c r="J3040" s="1259">
        <v>7429833</v>
      </c>
      <c r="K3040" s="1260" t="s">
        <v>11221</v>
      </c>
      <c r="L3040" s="1260" t="s">
        <v>11275</v>
      </c>
      <c r="M3040" s="1260" t="s">
        <v>262</v>
      </c>
      <c r="N3040" s="1260"/>
      <c r="O3040" s="1260" t="s">
        <v>27711</v>
      </c>
      <c r="P3040" s="1260"/>
      <c r="Q3040" s="1260"/>
      <c r="R3040" s="1260"/>
      <c r="S3040" s="1259">
        <v>1</v>
      </c>
      <c r="T3040" s="1260" t="s">
        <v>12132</v>
      </c>
      <c r="U3040" s="1260"/>
      <c r="V3040" s="1260"/>
      <c r="W3040" s="1259">
        <v>0</v>
      </c>
      <c r="X3040" s="1259">
        <v>1007</v>
      </c>
      <c r="Y3040" s="1259">
        <v>2</v>
      </c>
    </row>
    <row r="3041" spans="1:25">
      <c r="A3041" s="1350">
        <v>11201002089</v>
      </c>
      <c r="B3041" s="1260" t="s">
        <v>27712</v>
      </c>
      <c r="C3041" s="1260" t="s">
        <v>27692</v>
      </c>
      <c r="D3041" s="1260" t="s">
        <v>27713</v>
      </c>
      <c r="E3041" s="1260" t="s">
        <v>11190</v>
      </c>
      <c r="F3041" s="1260" t="s">
        <v>11176</v>
      </c>
      <c r="G3041" s="1260"/>
      <c r="H3041" s="1260" t="s">
        <v>11153</v>
      </c>
      <c r="I3041" s="1260" t="s">
        <v>11177</v>
      </c>
      <c r="J3041" s="1259">
        <v>7429832</v>
      </c>
      <c r="K3041" s="1260" t="s">
        <v>11221</v>
      </c>
      <c r="L3041" s="1260" t="s">
        <v>11275</v>
      </c>
      <c r="M3041" s="1260" t="s">
        <v>1219</v>
      </c>
      <c r="N3041" s="1260" t="s">
        <v>27714</v>
      </c>
      <c r="O3041" s="1260" t="s">
        <v>27713</v>
      </c>
      <c r="P3041" s="1260" t="s">
        <v>27715</v>
      </c>
      <c r="Q3041" s="1260"/>
      <c r="R3041" s="1260"/>
      <c r="S3041" s="1259">
        <v>1</v>
      </c>
      <c r="T3041" s="1260"/>
      <c r="U3041" s="1260" t="s">
        <v>11198</v>
      </c>
      <c r="V3041" s="1260" t="s">
        <v>12585</v>
      </c>
      <c r="W3041" s="1259">
        <v>0</v>
      </c>
      <c r="X3041" s="1259">
        <v>1007</v>
      </c>
      <c r="Y3041" s="1259">
        <v>2</v>
      </c>
    </row>
    <row r="3042" spans="1:25">
      <c r="A3042" s="1350">
        <v>11201002088</v>
      </c>
      <c r="B3042" s="1260" t="s">
        <v>27716</v>
      </c>
      <c r="C3042" s="1260" t="s">
        <v>27692</v>
      </c>
      <c r="D3042" s="1260" t="s">
        <v>27717</v>
      </c>
      <c r="E3042" s="1260" t="s">
        <v>11190</v>
      </c>
      <c r="F3042" s="1260" t="s">
        <v>11176</v>
      </c>
      <c r="G3042" s="1260"/>
      <c r="H3042" s="1260" t="s">
        <v>11153</v>
      </c>
      <c r="I3042" s="1260" t="s">
        <v>11177</v>
      </c>
      <c r="J3042" s="1259">
        <v>7429831</v>
      </c>
      <c r="K3042" s="1260" t="s">
        <v>11221</v>
      </c>
      <c r="L3042" s="1260" t="s">
        <v>11275</v>
      </c>
      <c r="M3042" s="1260" t="s">
        <v>1219</v>
      </c>
      <c r="N3042" s="1260" t="s">
        <v>27718</v>
      </c>
      <c r="O3042" s="1260" t="s">
        <v>27717</v>
      </c>
      <c r="P3042" s="1260" t="s">
        <v>27719</v>
      </c>
      <c r="Q3042" s="1260"/>
      <c r="R3042" s="1260"/>
      <c r="S3042" s="1259">
        <v>1</v>
      </c>
      <c r="T3042" s="1260"/>
      <c r="U3042" s="1260" t="s">
        <v>11198</v>
      </c>
      <c r="V3042" s="1260" t="s">
        <v>12585</v>
      </c>
      <c r="W3042" s="1259">
        <v>0</v>
      </c>
      <c r="X3042" s="1259">
        <v>1007</v>
      </c>
      <c r="Y3042" s="1259">
        <v>2</v>
      </c>
    </row>
    <row r="3043" spans="1:25">
      <c r="A3043" s="1350">
        <v>11201002087</v>
      </c>
      <c r="B3043" s="1260" t="s">
        <v>27720</v>
      </c>
      <c r="C3043" s="1260" t="s">
        <v>27692</v>
      </c>
      <c r="D3043" s="1260" t="s">
        <v>27721</v>
      </c>
      <c r="E3043" s="1260" t="s">
        <v>11190</v>
      </c>
      <c r="F3043" s="1260" t="s">
        <v>11176</v>
      </c>
      <c r="G3043" s="1260"/>
      <c r="H3043" s="1260" t="s">
        <v>11153</v>
      </c>
      <c r="I3043" s="1260" t="s">
        <v>11177</v>
      </c>
      <c r="J3043" s="1259">
        <v>7429830</v>
      </c>
      <c r="K3043" s="1260" t="s">
        <v>11221</v>
      </c>
      <c r="L3043" s="1260" t="s">
        <v>11275</v>
      </c>
      <c r="M3043" s="1260" t="s">
        <v>262</v>
      </c>
      <c r="N3043" s="1260"/>
      <c r="O3043" s="1260" t="s">
        <v>27721</v>
      </c>
      <c r="P3043" s="1260"/>
      <c r="Q3043" s="1260"/>
      <c r="R3043" s="1260"/>
      <c r="S3043" s="1259">
        <v>1</v>
      </c>
      <c r="T3043" s="1260" t="s">
        <v>12132</v>
      </c>
      <c r="U3043" s="1260"/>
      <c r="V3043" s="1260"/>
      <c r="W3043" s="1259">
        <v>0</v>
      </c>
      <c r="X3043" s="1259">
        <v>1007</v>
      </c>
      <c r="Y3043" s="1259">
        <v>2</v>
      </c>
    </row>
    <row r="3044" spans="1:25">
      <c r="A3044" s="1350">
        <v>11201002086</v>
      </c>
      <c r="B3044" s="1260" t="s">
        <v>27722</v>
      </c>
      <c r="C3044" s="1260" t="s">
        <v>27692</v>
      </c>
      <c r="D3044" s="1260" t="s">
        <v>27723</v>
      </c>
      <c r="E3044" s="1260" t="s">
        <v>11190</v>
      </c>
      <c r="F3044" s="1260" t="s">
        <v>11176</v>
      </c>
      <c r="G3044" s="1260"/>
      <c r="H3044" s="1260" t="s">
        <v>11153</v>
      </c>
      <c r="I3044" s="1260" t="s">
        <v>11177</v>
      </c>
      <c r="J3044" s="1259">
        <v>7429829</v>
      </c>
      <c r="K3044" s="1260" t="s">
        <v>11221</v>
      </c>
      <c r="L3044" s="1260" t="s">
        <v>11275</v>
      </c>
      <c r="M3044" s="1260" t="s">
        <v>1219</v>
      </c>
      <c r="N3044" s="1260" t="s">
        <v>27724</v>
      </c>
      <c r="O3044" s="1260" t="s">
        <v>27723</v>
      </c>
      <c r="P3044" s="1260" t="s">
        <v>27725</v>
      </c>
      <c r="Q3044" s="1260"/>
      <c r="R3044" s="1260"/>
      <c r="S3044" s="1259">
        <v>1</v>
      </c>
      <c r="T3044" s="1260"/>
      <c r="U3044" s="1260" t="s">
        <v>11198</v>
      </c>
      <c r="V3044" s="1260" t="s">
        <v>12585</v>
      </c>
      <c r="W3044" s="1259">
        <v>0</v>
      </c>
      <c r="X3044" s="1259">
        <v>1007</v>
      </c>
      <c r="Y3044" s="1259">
        <v>2</v>
      </c>
    </row>
    <row r="3045" spans="1:25">
      <c r="A3045" s="1350">
        <v>11201002085</v>
      </c>
      <c r="B3045" s="1260" t="s">
        <v>27726</v>
      </c>
      <c r="C3045" s="1260" t="s">
        <v>27692</v>
      </c>
      <c r="D3045" s="1260" t="s">
        <v>27727</v>
      </c>
      <c r="E3045" s="1260" t="s">
        <v>11190</v>
      </c>
      <c r="F3045" s="1260" t="s">
        <v>11176</v>
      </c>
      <c r="G3045" s="1260"/>
      <c r="H3045" s="1260" t="s">
        <v>11153</v>
      </c>
      <c r="I3045" s="1260" t="s">
        <v>11177</v>
      </c>
      <c r="J3045" s="1259">
        <v>7429828</v>
      </c>
      <c r="K3045" s="1260" t="s">
        <v>11221</v>
      </c>
      <c r="L3045" s="1260" t="s">
        <v>11275</v>
      </c>
      <c r="M3045" s="1260" t="s">
        <v>1219</v>
      </c>
      <c r="N3045" s="1260" t="s">
        <v>27728</v>
      </c>
      <c r="O3045" s="1260" t="s">
        <v>27727</v>
      </c>
      <c r="P3045" s="1260" t="s">
        <v>27729</v>
      </c>
      <c r="Q3045" s="1260"/>
      <c r="R3045" s="1260"/>
      <c r="S3045" s="1259">
        <v>1</v>
      </c>
      <c r="T3045" s="1260"/>
      <c r="U3045" s="1260" t="s">
        <v>11269</v>
      </c>
      <c r="V3045" s="1260" t="s">
        <v>11620</v>
      </c>
      <c r="W3045" s="1259">
        <v>0</v>
      </c>
      <c r="X3045" s="1259">
        <v>1007</v>
      </c>
      <c r="Y3045" s="1259">
        <v>2</v>
      </c>
    </row>
    <row r="3046" spans="1:25">
      <c r="A3046" s="1350">
        <v>11201002084</v>
      </c>
      <c r="B3046" s="1260" t="s">
        <v>27730</v>
      </c>
      <c r="C3046" s="1260" t="s">
        <v>27692</v>
      </c>
      <c r="D3046" s="1260" t="s">
        <v>27731</v>
      </c>
      <c r="E3046" s="1260" t="s">
        <v>11190</v>
      </c>
      <c r="F3046" s="1260" t="s">
        <v>11176</v>
      </c>
      <c r="G3046" s="1260"/>
      <c r="H3046" s="1260" t="s">
        <v>11153</v>
      </c>
      <c r="I3046" s="1260" t="s">
        <v>11177</v>
      </c>
      <c r="J3046" s="1259">
        <v>7429827</v>
      </c>
      <c r="K3046" s="1260" t="s">
        <v>11221</v>
      </c>
      <c r="L3046" s="1260" t="s">
        <v>11275</v>
      </c>
      <c r="M3046" s="1260" t="s">
        <v>1219</v>
      </c>
      <c r="N3046" s="1260" t="s">
        <v>27732</v>
      </c>
      <c r="O3046" s="1260" t="s">
        <v>27731</v>
      </c>
      <c r="P3046" s="1260"/>
      <c r="Q3046" s="1260"/>
      <c r="R3046" s="1260"/>
      <c r="S3046" s="1259">
        <v>1</v>
      </c>
      <c r="T3046" s="1260"/>
      <c r="U3046" s="1260" t="s">
        <v>11269</v>
      </c>
      <c r="V3046" s="1260" t="s">
        <v>11620</v>
      </c>
      <c r="W3046" s="1259">
        <v>0</v>
      </c>
      <c r="X3046" s="1259">
        <v>1007</v>
      </c>
      <c r="Y3046" s="1259">
        <v>2</v>
      </c>
    </row>
    <row r="3047" spans="1:25">
      <c r="A3047" s="1350">
        <v>11201002083</v>
      </c>
      <c r="B3047" s="1260" t="s">
        <v>27733</v>
      </c>
      <c r="C3047" s="1260" t="s">
        <v>27692</v>
      </c>
      <c r="D3047" s="1260" t="s">
        <v>27734</v>
      </c>
      <c r="E3047" s="1260" t="s">
        <v>11190</v>
      </c>
      <c r="F3047" s="1260" t="s">
        <v>11176</v>
      </c>
      <c r="G3047" s="1260"/>
      <c r="H3047" s="1260" t="s">
        <v>11153</v>
      </c>
      <c r="I3047" s="1260" t="s">
        <v>11177</v>
      </c>
      <c r="J3047" s="1259">
        <v>7429826</v>
      </c>
      <c r="K3047" s="1260" t="s">
        <v>11221</v>
      </c>
      <c r="L3047" s="1260" t="s">
        <v>11275</v>
      </c>
      <c r="M3047" s="1260" t="s">
        <v>1219</v>
      </c>
      <c r="N3047" s="1260" t="s">
        <v>27735</v>
      </c>
      <c r="O3047" s="1260" t="s">
        <v>27734</v>
      </c>
      <c r="P3047" s="1260" t="s">
        <v>27736</v>
      </c>
      <c r="Q3047" s="1260"/>
      <c r="R3047" s="1260"/>
      <c r="S3047" s="1259">
        <v>2</v>
      </c>
      <c r="T3047" s="1260" t="s">
        <v>27737</v>
      </c>
      <c r="U3047" s="1260" t="s">
        <v>11198</v>
      </c>
      <c r="V3047" s="1260" t="s">
        <v>12585</v>
      </c>
      <c r="W3047" s="1259">
        <v>0</v>
      </c>
      <c r="X3047" s="1259">
        <v>1007</v>
      </c>
      <c r="Y3047" s="1259">
        <v>2</v>
      </c>
    </row>
    <row r="3048" spans="1:25">
      <c r="A3048" s="1350">
        <v>11201002083</v>
      </c>
      <c r="B3048" s="1260" t="s">
        <v>27738</v>
      </c>
      <c r="C3048" s="1260" t="s">
        <v>27692</v>
      </c>
      <c r="D3048" s="1260" t="s">
        <v>27734</v>
      </c>
      <c r="E3048" s="1260" t="s">
        <v>11190</v>
      </c>
      <c r="F3048" s="1260" t="s">
        <v>11176</v>
      </c>
      <c r="G3048" s="1260"/>
      <c r="H3048" s="1260" t="s">
        <v>11153</v>
      </c>
      <c r="I3048" s="1260" t="s">
        <v>11177</v>
      </c>
      <c r="J3048" s="1259">
        <v>7429826</v>
      </c>
      <c r="K3048" s="1260" t="s">
        <v>11221</v>
      </c>
      <c r="L3048" s="1260" t="s">
        <v>11275</v>
      </c>
      <c r="M3048" s="1260" t="s">
        <v>1219</v>
      </c>
      <c r="N3048" s="1260" t="s">
        <v>27735</v>
      </c>
      <c r="O3048" s="1260" t="s">
        <v>27734</v>
      </c>
      <c r="P3048" s="1260" t="s">
        <v>27736</v>
      </c>
      <c r="Q3048" s="1260"/>
      <c r="R3048" s="1260"/>
      <c r="S3048" s="1259">
        <v>2</v>
      </c>
      <c r="T3048" s="1260" t="s">
        <v>27737</v>
      </c>
      <c r="U3048" s="1260" t="s">
        <v>11198</v>
      </c>
      <c r="V3048" s="1260" t="s">
        <v>12585</v>
      </c>
      <c r="W3048" s="1259">
        <v>0</v>
      </c>
      <c r="X3048" s="1259">
        <v>1007</v>
      </c>
      <c r="Y3048" s="1259">
        <v>2</v>
      </c>
    </row>
    <row r="3049" spans="1:25">
      <c r="A3049" s="1350">
        <v>11201002082</v>
      </c>
      <c r="B3049" s="1260" t="s">
        <v>27739</v>
      </c>
      <c r="C3049" s="1260" t="s">
        <v>27692</v>
      </c>
      <c r="D3049" s="1260" t="s">
        <v>27740</v>
      </c>
      <c r="E3049" s="1260" t="s">
        <v>11190</v>
      </c>
      <c r="F3049" s="1260" t="s">
        <v>11176</v>
      </c>
      <c r="G3049" s="1260"/>
      <c r="H3049" s="1260" t="s">
        <v>11153</v>
      </c>
      <c r="I3049" s="1260" t="s">
        <v>11177</v>
      </c>
      <c r="J3049" s="1259">
        <v>7429825</v>
      </c>
      <c r="K3049" s="1260" t="s">
        <v>11221</v>
      </c>
      <c r="L3049" s="1260" t="s">
        <v>11275</v>
      </c>
      <c r="M3049" s="1260" t="s">
        <v>1219</v>
      </c>
      <c r="N3049" s="1260" t="s">
        <v>27741</v>
      </c>
      <c r="O3049" s="1260" t="s">
        <v>27740</v>
      </c>
      <c r="P3049" s="1260"/>
      <c r="Q3049" s="1260"/>
      <c r="R3049" s="1260"/>
      <c r="S3049" s="1259">
        <v>1</v>
      </c>
      <c r="T3049" s="1260"/>
      <c r="U3049" s="1260" t="s">
        <v>11198</v>
      </c>
      <c r="V3049" s="1260" t="s">
        <v>12585</v>
      </c>
      <c r="W3049" s="1259">
        <v>0</v>
      </c>
      <c r="X3049" s="1259">
        <v>1007</v>
      </c>
      <c r="Y3049" s="1259">
        <v>2</v>
      </c>
    </row>
    <row r="3050" spans="1:25">
      <c r="A3050" s="1350">
        <v>11201002081</v>
      </c>
      <c r="B3050" s="1260" t="s">
        <v>27742</v>
      </c>
      <c r="C3050" s="1260" t="s">
        <v>27692</v>
      </c>
      <c r="D3050" s="1260" t="s">
        <v>27743</v>
      </c>
      <c r="E3050" s="1260" t="s">
        <v>11190</v>
      </c>
      <c r="F3050" s="1260" t="s">
        <v>11176</v>
      </c>
      <c r="G3050" s="1260"/>
      <c r="H3050" s="1260" t="s">
        <v>11153</v>
      </c>
      <c r="I3050" s="1260" t="s">
        <v>11177</v>
      </c>
      <c r="J3050" s="1259">
        <v>7429824</v>
      </c>
      <c r="K3050" s="1260" t="s">
        <v>11221</v>
      </c>
      <c r="L3050" s="1260" t="s">
        <v>11275</v>
      </c>
      <c r="M3050" s="1260" t="s">
        <v>1219</v>
      </c>
      <c r="N3050" s="1260" t="s">
        <v>27744</v>
      </c>
      <c r="O3050" s="1260" t="s">
        <v>27743</v>
      </c>
      <c r="P3050" s="1260" t="s">
        <v>27745</v>
      </c>
      <c r="Q3050" s="1260"/>
      <c r="R3050" s="1260"/>
      <c r="S3050" s="1259">
        <v>1</v>
      </c>
      <c r="T3050" s="1260"/>
      <c r="U3050" s="1260" t="s">
        <v>11198</v>
      </c>
      <c r="V3050" s="1260" t="s">
        <v>12585</v>
      </c>
      <c r="W3050" s="1259">
        <v>0</v>
      </c>
      <c r="X3050" s="1259">
        <v>1007</v>
      </c>
      <c r="Y3050" s="1259">
        <v>2</v>
      </c>
    </row>
    <row r="3051" spans="1:25">
      <c r="A3051" s="1350">
        <v>11201002080</v>
      </c>
      <c r="B3051" s="1260" t="s">
        <v>27746</v>
      </c>
      <c r="C3051" s="1260" t="s">
        <v>27692</v>
      </c>
      <c r="D3051" s="1260" t="s">
        <v>27747</v>
      </c>
      <c r="E3051" s="1260" t="s">
        <v>11311</v>
      </c>
      <c r="F3051" s="1260" t="s">
        <v>11176</v>
      </c>
      <c r="G3051" s="1260" t="s">
        <v>27748</v>
      </c>
      <c r="H3051" s="1260" t="s">
        <v>11153</v>
      </c>
      <c r="I3051" s="1260" t="s">
        <v>11177</v>
      </c>
      <c r="J3051" s="1259">
        <v>7429823</v>
      </c>
      <c r="K3051" s="1260" t="s">
        <v>13865</v>
      </c>
      <c r="L3051" s="1260" t="s">
        <v>11385</v>
      </c>
      <c r="M3051" s="1260" t="s">
        <v>1219</v>
      </c>
      <c r="N3051" s="1260" t="s">
        <v>27749</v>
      </c>
      <c r="O3051" s="1260" t="s">
        <v>27747</v>
      </c>
      <c r="P3051" s="1260" t="s">
        <v>27750</v>
      </c>
      <c r="Q3051" s="1260"/>
      <c r="R3051" s="1260" t="s">
        <v>20243</v>
      </c>
      <c r="S3051" s="1259">
        <v>1</v>
      </c>
      <c r="T3051" s="1260"/>
      <c r="U3051" s="1260" t="s">
        <v>11198</v>
      </c>
      <c r="V3051" s="1260" t="s">
        <v>12585</v>
      </c>
      <c r="W3051" s="1259">
        <v>0</v>
      </c>
      <c r="X3051" s="1259">
        <v>1006</v>
      </c>
      <c r="Y3051" s="1259">
        <v>1</v>
      </c>
    </row>
    <row r="3052" spans="1:25">
      <c r="A3052" s="1350">
        <v>11201002079</v>
      </c>
      <c r="B3052" s="1260"/>
      <c r="C3052" s="1260" t="s">
        <v>27751</v>
      </c>
      <c r="D3052" s="1260" t="s">
        <v>27752</v>
      </c>
      <c r="E3052" s="1260" t="s">
        <v>11353</v>
      </c>
      <c r="F3052" s="1260" t="s">
        <v>19519</v>
      </c>
      <c r="G3052" s="1260" t="s">
        <v>27753</v>
      </c>
      <c r="H3052" s="1260" t="s">
        <v>11153</v>
      </c>
      <c r="I3052" s="1260" t="s">
        <v>10976</v>
      </c>
      <c r="J3052" s="1259">
        <v>7429822</v>
      </c>
      <c r="K3052" s="1260" t="s">
        <v>11221</v>
      </c>
      <c r="L3052" s="1260" t="s">
        <v>11155</v>
      </c>
      <c r="M3052" s="1260" t="s">
        <v>262</v>
      </c>
      <c r="N3052" s="1260"/>
      <c r="O3052" s="1260" t="s">
        <v>27752</v>
      </c>
      <c r="P3052" s="1260"/>
      <c r="Q3052" s="1260"/>
      <c r="R3052" s="1260"/>
      <c r="S3052" s="1259">
        <v>1</v>
      </c>
      <c r="T3052" s="1260"/>
      <c r="U3052" s="1260"/>
      <c r="V3052" s="1260"/>
      <c r="W3052" s="1259">
        <v>0</v>
      </c>
      <c r="X3052" s="1259">
        <v>1007</v>
      </c>
      <c r="Y3052" s="1259">
        <v>0</v>
      </c>
    </row>
    <row r="3053" spans="1:25">
      <c r="A3053" s="1350">
        <v>11201002078</v>
      </c>
      <c r="B3053" s="1260" t="s">
        <v>27754</v>
      </c>
      <c r="C3053" s="1260" t="s">
        <v>27755</v>
      </c>
      <c r="D3053" s="1260" t="s">
        <v>27756</v>
      </c>
      <c r="E3053" s="1260" t="s">
        <v>12993</v>
      </c>
      <c r="F3053" s="1260" t="s">
        <v>11510</v>
      </c>
      <c r="G3053" s="1260" t="s">
        <v>27757</v>
      </c>
      <c r="H3053" s="1260" t="s">
        <v>11153</v>
      </c>
      <c r="I3053" s="1260" t="s">
        <v>17335</v>
      </c>
      <c r="J3053" s="1259">
        <v>7429821</v>
      </c>
      <c r="K3053" s="1260" t="s">
        <v>11221</v>
      </c>
      <c r="L3053" s="1260" t="s">
        <v>11155</v>
      </c>
      <c r="M3053" s="1260" t="s">
        <v>2519</v>
      </c>
      <c r="N3053" s="1260" t="s">
        <v>27758</v>
      </c>
      <c r="O3053" s="1260" t="s">
        <v>27756</v>
      </c>
      <c r="P3053" s="1260" t="s">
        <v>27759</v>
      </c>
      <c r="Q3053" s="1260" t="s">
        <v>27760</v>
      </c>
      <c r="R3053" s="1260" t="s">
        <v>27761</v>
      </c>
      <c r="S3053" s="1259">
        <v>1</v>
      </c>
      <c r="T3053" s="1260" t="s">
        <v>27762</v>
      </c>
      <c r="U3053" s="1260" t="s">
        <v>11610</v>
      </c>
      <c r="V3053" s="1260" t="s">
        <v>27763</v>
      </c>
      <c r="W3053" s="1259">
        <v>0</v>
      </c>
      <c r="X3053" s="1259">
        <v>1007</v>
      </c>
      <c r="Y3053" s="1259">
        <v>0</v>
      </c>
    </row>
    <row r="3054" spans="1:25">
      <c r="A3054" s="1350">
        <v>11201002077</v>
      </c>
      <c r="B3054" s="1260"/>
      <c r="C3054" s="1260" t="s">
        <v>27764</v>
      </c>
      <c r="D3054" s="1260" t="s">
        <v>19068</v>
      </c>
      <c r="E3054" s="1260" t="s">
        <v>12993</v>
      </c>
      <c r="F3054" s="1260" t="s">
        <v>27682</v>
      </c>
      <c r="G3054" s="1260" t="s">
        <v>27765</v>
      </c>
      <c r="H3054" s="1260" t="s">
        <v>11153</v>
      </c>
      <c r="I3054" s="1260" t="s">
        <v>11164</v>
      </c>
      <c r="J3054" s="1259">
        <v>7429820</v>
      </c>
      <c r="K3054" s="1260" t="s">
        <v>11221</v>
      </c>
      <c r="L3054" s="1260" t="s">
        <v>11155</v>
      </c>
      <c r="M3054" s="1260" t="s">
        <v>1658</v>
      </c>
      <c r="N3054" s="1260" t="s">
        <v>14625</v>
      </c>
      <c r="O3054" s="1260" t="s">
        <v>19068</v>
      </c>
      <c r="P3054" s="1260" t="s">
        <v>11192</v>
      </c>
      <c r="Q3054" s="1260"/>
      <c r="R3054" s="1260"/>
      <c r="S3054" s="1259">
        <v>1</v>
      </c>
      <c r="T3054" s="1260"/>
      <c r="U3054" s="1260" t="s">
        <v>11209</v>
      </c>
      <c r="V3054" s="1260" t="s">
        <v>14628</v>
      </c>
      <c r="W3054" s="1259">
        <v>0</v>
      </c>
      <c r="X3054" s="1259">
        <v>1007</v>
      </c>
      <c r="Y3054" s="1259">
        <v>0</v>
      </c>
    </row>
    <row r="3055" spans="1:25">
      <c r="A3055" s="1350">
        <v>11201002076</v>
      </c>
      <c r="B3055" s="1260"/>
      <c r="C3055" s="1260" t="s">
        <v>27766</v>
      </c>
      <c r="D3055" s="1260" t="s">
        <v>27767</v>
      </c>
      <c r="E3055" s="1260" t="s">
        <v>27768</v>
      </c>
      <c r="F3055" s="1260" t="s">
        <v>11242</v>
      </c>
      <c r="G3055" s="1260" t="s">
        <v>27769</v>
      </c>
      <c r="H3055" s="1260" t="s">
        <v>11153</v>
      </c>
      <c r="I3055" s="1260" t="s">
        <v>11243</v>
      </c>
      <c r="J3055" s="1259">
        <v>7429819</v>
      </c>
      <c r="K3055" s="1260" t="s">
        <v>11221</v>
      </c>
      <c r="L3055" s="1260" t="s">
        <v>11155</v>
      </c>
      <c r="M3055" s="1260" t="s">
        <v>262</v>
      </c>
      <c r="N3055" s="1260"/>
      <c r="O3055" s="1260" t="s">
        <v>27767</v>
      </c>
      <c r="P3055" s="1260"/>
      <c r="Q3055" s="1260" t="s">
        <v>27770</v>
      </c>
      <c r="R3055" s="1259">
        <v>6713</v>
      </c>
      <c r="S3055" s="1259">
        <v>1</v>
      </c>
      <c r="T3055" s="1260"/>
      <c r="U3055" s="1260"/>
      <c r="V3055" s="1260"/>
      <c r="W3055" s="1259">
        <v>0</v>
      </c>
      <c r="X3055" s="1259">
        <v>1007</v>
      </c>
      <c r="Y3055" s="1259">
        <v>0</v>
      </c>
    </row>
    <row r="3056" spans="1:25">
      <c r="A3056" s="1350">
        <v>11201002075</v>
      </c>
      <c r="B3056" s="1260"/>
      <c r="C3056" s="1260" t="s">
        <v>27771</v>
      </c>
      <c r="D3056" s="1260" t="s">
        <v>27772</v>
      </c>
      <c r="E3056" s="1260" t="s">
        <v>11203</v>
      </c>
      <c r="F3056" s="1260" t="s">
        <v>27677</v>
      </c>
      <c r="G3056" s="1260" t="s">
        <v>27773</v>
      </c>
      <c r="H3056" s="1260" t="s">
        <v>11153</v>
      </c>
      <c r="I3056" s="1260" t="s">
        <v>11164</v>
      </c>
      <c r="J3056" s="1259">
        <v>7429818</v>
      </c>
      <c r="K3056" s="1260" t="s">
        <v>11221</v>
      </c>
      <c r="L3056" s="1260" t="s">
        <v>11155</v>
      </c>
      <c r="M3056" s="1260" t="s">
        <v>2182</v>
      </c>
      <c r="N3056" s="1260" t="s">
        <v>27774</v>
      </c>
      <c r="O3056" s="1260" t="s">
        <v>27772</v>
      </c>
      <c r="P3056" s="1260" t="s">
        <v>27775</v>
      </c>
      <c r="Q3056" s="1260" t="s">
        <v>11769</v>
      </c>
      <c r="R3056" s="1260" t="s">
        <v>27775</v>
      </c>
      <c r="S3056" s="1259">
        <v>1</v>
      </c>
      <c r="T3056" s="1260" t="s">
        <v>27776</v>
      </c>
      <c r="U3056" s="1260" t="s">
        <v>11209</v>
      </c>
      <c r="V3056" s="1260" t="s">
        <v>27777</v>
      </c>
      <c r="W3056" s="1259">
        <v>0</v>
      </c>
      <c r="X3056" s="1259">
        <v>1007</v>
      </c>
      <c r="Y3056" s="1259">
        <v>0</v>
      </c>
    </row>
    <row r="3057" spans="1:25">
      <c r="A3057" s="1350">
        <v>11201002074</v>
      </c>
      <c r="B3057" s="1260"/>
      <c r="C3057" s="1260" t="s">
        <v>27778</v>
      </c>
      <c r="D3057" s="1260" t="s">
        <v>27779</v>
      </c>
      <c r="E3057" s="1260" t="s">
        <v>11614</v>
      </c>
      <c r="F3057" s="1260" t="s">
        <v>11440</v>
      </c>
      <c r="G3057" s="1260" t="s">
        <v>27780</v>
      </c>
      <c r="H3057" s="1260" t="s">
        <v>11153</v>
      </c>
      <c r="I3057" s="1260" t="s">
        <v>11177</v>
      </c>
      <c r="J3057" s="1259">
        <v>7429817</v>
      </c>
      <c r="K3057" s="1260" t="s">
        <v>11221</v>
      </c>
      <c r="L3057" s="1260" t="s">
        <v>11155</v>
      </c>
      <c r="M3057" s="1260" t="s">
        <v>262</v>
      </c>
      <c r="N3057" s="1260"/>
      <c r="O3057" s="1260" t="s">
        <v>27779</v>
      </c>
      <c r="P3057" s="1260"/>
      <c r="Q3057" s="1260"/>
      <c r="R3057" s="1260"/>
      <c r="S3057" s="1259">
        <v>1</v>
      </c>
      <c r="T3057" s="1260"/>
      <c r="U3057" s="1260"/>
      <c r="V3057" s="1260"/>
      <c r="W3057" s="1259">
        <v>0</v>
      </c>
      <c r="X3057" s="1259">
        <v>1007</v>
      </c>
      <c r="Y3057" s="1259">
        <v>0</v>
      </c>
    </row>
    <row r="3058" spans="1:25">
      <c r="A3058" s="1350">
        <v>11201002073</v>
      </c>
      <c r="B3058" s="1260" t="s">
        <v>27781</v>
      </c>
      <c r="C3058" s="1260" t="s">
        <v>27782</v>
      </c>
      <c r="D3058" s="1260" t="s">
        <v>27783</v>
      </c>
      <c r="E3058" s="1260" t="s">
        <v>12377</v>
      </c>
      <c r="F3058" s="1260" t="s">
        <v>11440</v>
      </c>
      <c r="G3058" s="1260" t="s">
        <v>27784</v>
      </c>
      <c r="H3058" s="1260" t="s">
        <v>11153</v>
      </c>
      <c r="I3058" s="1260" t="s">
        <v>11177</v>
      </c>
      <c r="J3058" s="1259">
        <v>7429816</v>
      </c>
      <c r="K3058" s="1260" t="s">
        <v>11221</v>
      </c>
      <c r="L3058" s="1260" t="s">
        <v>11155</v>
      </c>
      <c r="M3058" s="1260" t="s">
        <v>2242</v>
      </c>
      <c r="N3058" s="1260" t="s">
        <v>27785</v>
      </c>
      <c r="O3058" s="1260" t="s">
        <v>27783</v>
      </c>
      <c r="P3058" s="1260" t="s">
        <v>27786</v>
      </c>
      <c r="Q3058" s="1260" t="s">
        <v>14899</v>
      </c>
      <c r="R3058" s="1260" t="s">
        <v>27787</v>
      </c>
      <c r="S3058" s="1259">
        <v>1</v>
      </c>
      <c r="T3058" s="1260" t="s">
        <v>27788</v>
      </c>
      <c r="U3058" s="1260" t="s">
        <v>11182</v>
      </c>
      <c r="V3058" s="1260" t="s">
        <v>11744</v>
      </c>
      <c r="W3058" s="1259">
        <v>0</v>
      </c>
      <c r="X3058" s="1259">
        <v>1007</v>
      </c>
      <c r="Y3058" s="1259">
        <v>0</v>
      </c>
    </row>
    <row r="3059" spans="1:25">
      <c r="A3059" s="1350">
        <v>11201002072</v>
      </c>
      <c r="B3059" s="1260" t="s">
        <v>27789</v>
      </c>
      <c r="C3059" s="1260" t="s">
        <v>27790</v>
      </c>
      <c r="D3059" s="1260" t="s">
        <v>27791</v>
      </c>
      <c r="E3059" s="1260" t="s">
        <v>12267</v>
      </c>
      <c r="F3059" s="1260" t="s">
        <v>11440</v>
      </c>
      <c r="G3059" s="1260" t="s">
        <v>27792</v>
      </c>
      <c r="H3059" s="1260" t="s">
        <v>11153</v>
      </c>
      <c r="I3059" s="1260" t="s">
        <v>11177</v>
      </c>
      <c r="J3059" s="1259">
        <v>7429815</v>
      </c>
      <c r="K3059" s="1260" t="s">
        <v>11221</v>
      </c>
      <c r="L3059" s="1260" t="s">
        <v>11155</v>
      </c>
      <c r="M3059" s="1260" t="s">
        <v>2134</v>
      </c>
      <c r="N3059" s="1260" t="s">
        <v>27793</v>
      </c>
      <c r="O3059" s="1260" t="s">
        <v>27791</v>
      </c>
      <c r="P3059" s="1260" t="s">
        <v>27794</v>
      </c>
      <c r="Q3059" s="1260" t="s">
        <v>15100</v>
      </c>
      <c r="R3059" s="1260" t="s">
        <v>27795</v>
      </c>
      <c r="S3059" s="1259">
        <v>1</v>
      </c>
      <c r="T3059" s="1260" t="s">
        <v>27796</v>
      </c>
      <c r="U3059" s="1260" t="s">
        <v>11198</v>
      </c>
      <c r="V3059" s="1260" t="s">
        <v>11653</v>
      </c>
      <c r="W3059" s="1259">
        <v>0</v>
      </c>
      <c r="X3059" s="1259">
        <v>1007</v>
      </c>
      <c r="Y3059" s="1259">
        <v>0</v>
      </c>
    </row>
    <row r="3060" spans="1:25">
      <c r="A3060" s="1350">
        <v>11201002071</v>
      </c>
      <c r="B3060" s="1260"/>
      <c r="C3060" s="1260" t="s">
        <v>27797</v>
      </c>
      <c r="D3060" s="1260" t="s">
        <v>27798</v>
      </c>
      <c r="E3060" s="1260" t="s">
        <v>11162</v>
      </c>
      <c r="F3060" s="1260" t="s">
        <v>12637</v>
      </c>
      <c r="G3060" s="1260" t="s">
        <v>27799</v>
      </c>
      <c r="H3060" s="1260" t="s">
        <v>11153</v>
      </c>
      <c r="I3060" s="1260" t="s">
        <v>10976</v>
      </c>
      <c r="J3060" s="1259">
        <v>7429814</v>
      </c>
      <c r="K3060" s="1260" t="s">
        <v>11221</v>
      </c>
      <c r="L3060" s="1260" t="s">
        <v>11155</v>
      </c>
      <c r="M3060" s="1260" t="s">
        <v>2302</v>
      </c>
      <c r="N3060" s="1260" t="s">
        <v>27800</v>
      </c>
      <c r="O3060" s="1260" t="s">
        <v>27798</v>
      </c>
      <c r="P3060" s="1260"/>
      <c r="Q3060" s="1260" t="s">
        <v>13019</v>
      </c>
      <c r="R3060" s="1259">
        <v>119</v>
      </c>
      <c r="S3060" s="1259">
        <v>1</v>
      </c>
      <c r="T3060" s="1260"/>
      <c r="U3060" s="1260" t="s">
        <v>12408</v>
      </c>
      <c r="V3060" s="1260" t="s">
        <v>18519</v>
      </c>
      <c r="W3060" s="1259">
        <v>0</v>
      </c>
      <c r="X3060" s="1259">
        <v>1007</v>
      </c>
      <c r="Y3060" s="1259">
        <v>0</v>
      </c>
    </row>
    <row r="3061" spans="1:25">
      <c r="A3061" s="1350">
        <v>11201002070</v>
      </c>
      <c r="B3061" s="1260"/>
      <c r="C3061" s="1260" t="s">
        <v>27801</v>
      </c>
      <c r="D3061" s="1260" t="s">
        <v>27802</v>
      </c>
      <c r="E3061" s="1260" t="s">
        <v>11614</v>
      </c>
      <c r="F3061" s="1260" t="s">
        <v>11440</v>
      </c>
      <c r="G3061" s="1260" t="s">
        <v>27803</v>
      </c>
      <c r="H3061" s="1260" t="s">
        <v>11153</v>
      </c>
      <c r="I3061" s="1260" t="s">
        <v>11177</v>
      </c>
      <c r="J3061" s="1259">
        <v>7429813</v>
      </c>
      <c r="K3061" s="1260" t="s">
        <v>11221</v>
      </c>
      <c r="L3061" s="1260" t="s">
        <v>11155</v>
      </c>
      <c r="M3061" s="1260" t="s">
        <v>262</v>
      </c>
      <c r="N3061" s="1260"/>
      <c r="O3061" s="1260" t="s">
        <v>27802</v>
      </c>
      <c r="P3061" s="1260"/>
      <c r="Q3061" s="1260"/>
      <c r="R3061" s="1260"/>
      <c r="S3061" s="1259">
        <v>1</v>
      </c>
      <c r="T3061" s="1260"/>
      <c r="U3061" s="1260"/>
      <c r="V3061" s="1260"/>
      <c r="W3061" s="1259">
        <v>0</v>
      </c>
      <c r="X3061" s="1259">
        <v>1007</v>
      </c>
      <c r="Y3061" s="1259">
        <v>0</v>
      </c>
    </row>
    <row r="3062" spans="1:25">
      <c r="A3062" s="1350">
        <v>11201002069</v>
      </c>
      <c r="B3062" s="1260" t="s">
        <v>27804</v>
      </c>
      <c r="C3062" s="1260" t="s">
        <v>27805</v>
      </c>
      <c r="D3062" s="1260" t="s">
        <v>27772</v>
      </c>
      <c r="E3062" s="1260" t="s">
        <v>11203</v>
      </c>
      <c r="F3062" s="1260" t="s">
        <v>12864</v>
      </c>
      <c r="G3062" s="1260" t="s">
        <v>27806</v>
      </c>
      <c r="H3062" s="1260" t="s">
        <v>11153</v>
      </c>
      <c r="I3062" s="1260" t="s">
        <v>11164</v>
      </c>
      <c r="J3062" s="1259">
        <v>7429812</v>
      </c>
      <c r="K3062" s="1260" t="s">
        <v>11221</v>
      </c>
      <c r="L3062" s="1260" t="s">
        <v>11155</v>
      </c>
      <c r="M3062" s="1260" t="s">
        <v>2182</v>
      </c>
      <c r="N3062" s="1260" t="s">
        <v>27774</v>
      </c>
      <c r="O3062" s="1260" t="s">
        <v>27772</v>
      </c>
      <c r="P3062" s="1260" t="s">
        <v>27775</v>
      </c>
      <c r="Q3062" s="1260" t="s">
        <v>11769</v>
      </c>
      <c r="R3062" s="1260" t="s">
        <v>27775</v>
      </c>
      <c r="S3062" s="1259">
        <v>1</v>
      </c>
      <c r="T3062" s="1260" t="s">
        <v>27776</v>
      </c>
      <c r="U3062" s="1260" t="s">
        <v>11209</v>
      </c>
      <c r="V3062" s="1260" t="s">
        <v>27777</v>
      </c>
      <c r="W3062" s="1259">
        <v>0</v>
      </c>
      <c r="X3062" s="1259">
        <v>1007</v>
      </c>
      <c r="Y3062" s="1259">
        <v>0</v>
      </c>
    </row>
    <row r="3063" spans="1:25">
      <c r="A3063" s="1350">
        <v>11201002068</v>
      </c>
      <c r="B3063" s="1260"/>
      <c r="C3063" s="1260" t="s">
        <v>27807</v>
      </c>
      <c r="D3063" s="1260" t="s">
        <v>27808</v>
      </c>
      <c r="E3063" s="1260" t="s">
        <v>11190</v>
      </c>
      <c r="F3063" s="1260" t="s">
        <v>12679</v>
      </c>
      <c r="G3063" s="1260" t="s">
        <v>27809</v>
      </c>
      <c r="H3063" s="1260" t="s">
        <v>11153</v>
      </c>
      <c r="I3063" s="1260" t="s">
        <v>10976</v>
      </c>
      <c r="J3063" s="1259">
        <v>7429811</v>
      </c>
      <c r="K3063" s="1260" t="s">
        <v>11221</v>
      </c>
      <c r="L3063" s="1260" t="s">
        <v>11155</v>
      </c>
      <c r="M3063" s="1260" t="s">
        <v>2276</v>
      </c>
      <c r="N3063" s="1260" t="s">
        <v>25866</v>
      </c>
      <c r="O3063" s="1260" t="s">
        <v>27808</v>
      </c>
      <c r="P3063" s="1260"/>
      <c r="Q3063" s="1260" t="s">
        <v>13434</v>
      </c>
      <c r="R3063" s="1260" t="s">
        <v>27810</v>
      </c>
      <c r="S3063" s="1259">
        <v>1</v>
      </c>
      <c r="T3063" s="1260"/>
      <c r="U3063" s="1260" t="s">
        <v>11231</v>
      </c>
      <c r="V3063" s="1260" t="s">
        <v>12201</v>
      </c>
      <c r="W3063" s="1259">
        <v>0</v>
      </c>
      <c r="X3063" s="1259">
        <v>1007</v>
      </c>
      <c r="Y3063" s="1259">
        <v>0</v>
      </c>
    </row>
    <row r="3064" spans="1:25">
      <c r="A3064" s="1350">
        <v>11201002067</v>
      </c>
      <c r="B3064" s="1260"/>
      <c r="C3064" s="1260" t="s">
        <v>27811</v>
      </c>
      <c r="D3064" s="1260" t="s">
        <v>27812</v>
      </c>
      <c r="E3064" s="1260" t="s">
        <v>11543</v>
      </c>
      <c r="F3064" s="1260" t="s">
        <v>27813</v>
      </c>
      <c r="G3064" s="1260" t="s">
        <v>27814</v>
      </c>
      <c r="H3064" s="1260" t="s">
        <v>11153</v>
      </c>
      <c r="I3064" s="1260" t="s">
        <v>11243</v>
      </c>
      <c r="J3064" s="1259">
        <v>7429810</v>
      </c>
      <c r="K3064" s="1260" t="s">
        <v>11221</v>
      </c>
      <c r="L3064" s="1260" t="s">
        <v>11155</v>
      </c>
      <c r="M3064" s="1260" t="s">
        <v>262</v>
      </c>
      <c r="N3064" s="1260"/>
      <c r="O3064" s="1260" t="s">
        <v>27812</v>
      </c>
      <c r="P3064" s="1260"/>
      <c r="Q3064" s="1260" t="s">
        <v>11450</v>
      </c>
      <c r="R3064" s="1260"/>
      <c r="S3064" s="1259">
        <v>1</v>
      </c>
      <c r="T3064" s="1260"/>
      <c r="U3064" s="1260"/>
      <c r="V3064" s="1260"/>
      <c r="W3064" s="1259">
        <v>0</v>
      </c>
      <c r="X3064" s="1259">
        <v>1007</v>
      </c>
      <c r="Y3064" s="1259">
        <v>0</v>
      </c>
    </row>
    <row r="3065" spans="1:25">
      <c r="A3065" s="1350">
        <v>11201002066</v>
      </c>
      <c r="B3065" s="1260"/>
      <c r="C3065" s="1260" t="s">
        <v>27815</v>
      </c>
      <c r="D3065" s="1260" t="s">
        <v>27816</v>
      </c>
      <c r="E3065" s="1260" t="s">
        <v>11203</v>
      </c>
      <c r="F3065" s="1260" t="s">
        <v>12759</v>
      </c>
      <c r="G3065" s="1260" t="s">
        <v>27817</v>
      </c>
      <c r="H3065" s="1260" t="s">
        <v>11153</v>
      </c>
      <c r="I3065" s="1260" t="s">
        <v>10976</v>
      </c>
      <c r="J3065" s="1259">
        <v>7429809</v>
      </c>
      <c r="K3065" s="1260" t="s">
        <v>11375</v>
      </c>
      <c r="L3065" s="1260" t="s">
        <v>11155</v>
      </c>
      <c r="M3065" s="1260" t="s">
        <v>2033</v>
      </c>
      <c r="N3065" s="1260" t="s">
        <v>27818</v>
      </c>
      <c r="O3065" s="1260" t="s">
        <v>27816</v>
      </c>
      <c r="P3065" s="1260"/>
      <c r="Q3065" s="1260" t="s">
        <v>11223</v>
      </c>
      <c r="R3065" s="1260" t="s">
        <v>27819</v>
      </c>
      <c r="S3065" s="1259">
        <v>1</v>
      </c>
      <c r="T3065" s="1260"/>
      <c r="U3065" s="1260" t="s">
        <v>11396</v>
      </c>
      <c r="V3065" s="1260" t="s">
        <v>12816</v>
      </c>
      <c r="W3065" s="1259">
        <v>0</v>
      </c>
      <c r="X3065" s="1259">
        <v>1008</v>
      </c>
      <c r="Y3065" s="1259">
        <v>0</v>
      </c>
    </row>
    <row r="3066" spans="1:25">
      <c r="A3066" s="1350">
        <v>11201002065</v>
      </c>
      <c r="B3066" s="1260" t="s">
        <v>27820</v>
      </c>
      <c r="C3066" s="1260" t="s">
        <v>27821</v>
      </c>
      <c r="D3066" s="1260" t="s">
        <v>27822</v>
      </c>
      <c r="E3066" s="1260" t="s">
        <v>11560</v>
      </c>
      <c r="F3066" s="1260" t="s">
        <v>11440</v>
      </c>
      <c r="G3066" s="1260" t="s">
        <v>27823</v>
      </c>
      <c r="H3066" s="1260" t="s">
        <v>11153</v>
      </c>
      <c r="I3066" s="1260" t="s">
        <v>11177</v>
      </c>
      <c r="J3066" s="1259">
        <v>7429808</v>
      </c>
      <c r="K3066" s="1260" t="s">
        <v>11221</v>
      </c>
      <c r="L3066" s="1260" t="s">
        <v>11155</v>
      </c>
      <c r="M3066" s="1260" t="s">
        <v>1687</v>
      </c>
      <c r="N3066" s="1260" t="s">
        <v>27824</v>
      </c>
      <c r="O3066" s="1260" t="s">
        <v>27822</v>
      </c>
      <c r="P3066" s="1260" t="s">
        <v>27825</v>
      </c>
      <c r="Q3066" s="1260" t="s">
        <v>11367</v>
      </c>
      <c r="R3066" s="1260" t="s">
        <v>27826</v>
      </c>
      <c r="S3066" s="1259">
        <v>1</v>
      </c>
      <c r="T3066" s="1260" t="s">
        <v>27827</v>
      </c>
      <c r="U3066" s="1260" t="s">
        <v>11182</v>
      </c>
      <c r="V3066" s="1260" t="s">
        <v>11956</v>
      </c>
      <c r="W3066" s="1259">
        <v>0</v>
      </c>
      <c r="X3066" s="1259">
        <v>1007</v>
      </c>
      <c r="Y3066" s="1259">
        <v>0</v>
      </c>
    </row>
    <row r="3067" spans="1:25">
      <c r="A3067" s="1350">
        <v>11201002064</v>
      </c>
      <c r="B3067" s="1260" t="s">
        <v>27828</v>
      </c>
      <c r="C3067" s="1260" t="s">
        <v>27829</v>
      </c>
      <c r="D3067" s="1260" t="s">
        <v>27830</v>
      </c>
      <c r="E3067" s="1260" t="s">
        <v>11203</v>
      </c>
      <c r="F3067" s="1260" t="s">
        <v>12637</v>
      </c>
      <c r="G3067" s="1260" t="s">
        <v>27831</v>
      </c>
      <c r="H3067" s="1260" t="s">
        <v>11153</v>
      </c>
      <c r="I3067" s="1260" t="s">
        <v>10976</v>
      </c>
      <c r="J3067" s="1259">
        <v>7429807</v>
      </c>
      <c r="K3067" s="1260" t="s">
        <v>11375</v>
      </c>
      <c r="L3067" s="1260" t="s">
        <v>11155</v>
      </c>
      <c r="M3067" s="1260" t="s">
        <v>1226</v>
      </c>
      <c r="N3067" s="1260" t="s">
        <v>27832</v>
      </c>
      <c r="O3067" s="1260" t="s">
        <v>27830</v>
      </c>
      <c r="P3067" s="1260" t="s">
        <v>27833</v>
      </c>
      <c r="Q3067" s="1260" t="s">
        <v>11877</v>
      </c>
      <c r="R3067" s="1260" t="s">
        <v>27833</v>
      </c>
      <c r="S3067" s="1259">
        <v>1</v>
      </c>
      <c r="T3067" s="1260" t="s">
        <v>27834</v>
      </c>
      <c r="U3067" s="1260" t="s">
        <v>11231</v>
      </c>
      <c r="V3067" s="1260" t="s">
        <v>19974</v>
      </c>
      <c r="W3067" s="1259">
        <v>0</v>
      </c>
      <c r="X3067" s="1259">
        <v>1008</v>
      </c>
      <c r="Y3067" s="1259">
        <v>0</v>
      </c>
    </row>
    <row r="3068" spans="1:25">
      <c r="A3068" s="1350">
        <v>11201002063</v>
      </c>
      <c r="B3068" s="1260" t="s">
        <v>27835</v>
      </c>
      <c r="C3068" s="1260" t="s">
        <v>27836</v>
      </c>
      <c r="D3068" s="1260" t="s">
        <v>27837</v>
      </c>
      <c r="E3068" s="1260" t="s">
        <v>11175</v>
      </c>
      <c r="F3068" s="1260" t="s">
        <v>27838</v>
      </c>
      <c r="G3068" s="1260" t="s">
        <v>27839</v>
      </c>
      <c r="H3068" s="1260" t="s">
        <v>11153</v>
      </c>
      <c r="I3068" s="1260" t="s">
        <v>11164</v>
      </c>
      <c r="J3068" s="1259">
        <v>7429806</v>
      </c>
      <c r="K3068" s="1260" t="s">
        <v>11221</v>
      </c>
      <c r="L3068" s="1260" t="s">
        <v>11155</v>
      </c>
      <c r="M3068" s="1260" t="s">
        <v>2431</v>
      </c>
      <c r="N3068" s="1260" t="s">
        <v>27611</v>
      </c>
      <c r="O3068" s="1260" t="s">
        <v>27837</v>
      </c>
      <c r="P3068" s="1260" t="s">
        <v>27840</v>
      </c>
      <c r="Q3068" s="1260" t="s">
        <v>12049</v>
      </c>
      <c r="R3068" s="1260" t="s">
        <v>27612</v>
      </c>
      <c r="S3068" s="1259">
        <v>1</v>
      </c>
      <c r="T3068" s="1260" t="s">
        <v>27613</v>
      </c>
      <c r="U3068" s="1260" t="s">
        <v>11405</v>
      </c>
      <c r="V3068" s="1260" t="s">
        <v>13923</v>
      </c>
      <c r="W3068" s="1259">
        <v>0</v>
      </c>
      <c r="X3068" s="1259">
        <v>1007</v>
      </c>
      <c r="Y3068" s="1259">
        <v>0</v>
      </c>
    </row>
    <row r="3069" spans="1:25">
      <c r="A3069" s="1350">
        <v>11201002062</v>
      </c>
      <c r="B3069" s="1260"/>
      <c r="C3069" s="1260" t="s">
        <v>27841</v>
      </c>
      <c r="D3069" s="1260" t="s">
        <v>27842</v>
      </c>
      <c r="E3069" s="1260" t="s">
        <v>11190</v>
      </c>
      <c r="F3069" s="1260" t="s">
        <v>12679</v>
      </c>
      <c r="G3069" s="1260" t="s">
        <v>27843</v>
      </c>
      <c r="H3069" s="1260" t="s">
        <v>11153</v>
      </c>
      <c r="I3069" s="1260" t="s">
        <v>10976</v>
      </c>
      <c r="J3069" s="1259">
        <v>7429805</v>
      </c>
      <c r="K3069" s="1260" t="s">
        <v>11375</v>
      </c>
      <c r="L3069" s="1260" t="s">
        <v>11155</v>
      </c>
      <c r="M3069" s="1260" t="s">
        <v>1986</v>
      </c>
      <c r="N3069" s="1260" t="s">
        <v>27844</v>
      </c>
      <c r="O3069" s="1260" t="s">
        <v>27842</v>
      </c>
      <c r="P3069" s="1260" t="s">
        <v>27845</v>
      </c>
      <c r="Q3069" s="1260"/>
      <c r="R3069" s="1260" t="s">
        <v>27845</v>
      </c>
      <c r="S3069" s="1259">
        <v>1</v>
      </c>
      <c r="T3069" s="1260"/>
      <c r="U3069" s="1260" t="s">
        <v>11158</v>
      </c>
      <c r="V3069" s="1260" t="s">
        <v>12401</v>
      </c>
      <c r="W3069" s="1259">
        <v>0</v>
      </c>
      <c r="X3069" s="1259">
        <v>1008</v>
      </c>
      <c r="Y3069" s="1259">
        <v>0</v>
      </c>
    </row>
    <row r="3070" spans="1:25">
      <c r="A3070" s="1350">
        <v>11201002061</v>
      </c>
      <c r="B3070" s="1260" t="s">
        <v>27846</v>
      </c>
      <c r="C3070" s="1260" t="s">
        <v>27811</v>
      </c>
      <c r="D3070" s="1260" t="s">
        <v>27847</v>
      </c>
      <c r="E3070" s="1260" t="s">
        <v>20949</v>
      </c>
      <c r="F3070" s="1260" t="s">
        <v>11440</v>
      </c>
      <c r="G3070" s="1260" t="s">
        <v>27848</v>
      </c>
      <c r="H3070" s="1260" t="s">
        <v>11153</v>
      </c>
      <c r="I3070" s="1260" t="s">
        <v>11177</v>
      </c>
      <c r="J3070" s="1259">
        <v>7429804</v>
      </c>
      <c r="K3070" s="1260" t="s">
        <v>11221</v>
      </c>
      <c r="L3070" s="1260" t="s">
        <v>11155</v>
      </c>
      <c r="M3070" s="1260" t="s">
        <v>2252</v>
      </c>
      <c r="N3070" s="1260" t="s">
        <v>27849</v>
      </c>
      <c r="O3070" s="1260" t="s">
        <v>27847</v>
      </c>
      <c r="P3070" s="1260" t="s">
        <v>27850</v>
      </c>
      <c r="Q3070" s="1260" t="s">
        <v>11846</v>
      </c>
      <c r="R3070" s="1260" t="s">
        <v>27851</v>
      </c>
      <c r="S3070" s="1259">
        <v>1</v>
      </c>
      <c r="T3070" s="1260" t="s">
        <v>27852</v>
      </c>
      <c r="U3070" s="1260" t="s">
        <v>11269</v>
      </c>
      <c r="V3070" s="1260" t="s">
        <v>27853</v>
      </c>
      <c r="W3070" s="1259">
        <v>0</v>
      </c>
      <c r="X3070" s="1259">
        <v>1007</v>
      </c>
      <c r="Y3070" s="1259">
        <v>0</v>
      </c>
    </row>
    <row r="3071" spans="1:25">
      <c r="A3071" s="1350">
        <v>11201002060</v>
      </c>
      <c r="B3071" s="1260" t="s">
        <v>27854</v>
      </c>
      <c r="C3071" s="1260" t="s">
        <v>27855</v>
      </c>
      <c r="D3071" s="1260" t="s">
        <v>15096</v>
      </c>
      <c r="E3071" s="1260" t="s">
        <v>11747</v>
      </c>
      <c r="F3071" s="1260" t="s">
        <v>11440</v>
      </c>
      <c r="G3071" s="1260" t="s">
        <v>27856</v>
      </c>
      <c r="H3071" s="1260" t="s">
        <v>11153</v>
      </c>
      <c r="I3071" s="1260" t="s">
        <v>11177</v>
      </c>
      <c r="J3071" s="1259">
        <v>7429803</v>
      </c>
      <c r="K3071" s="1260" t="s">
        <v>11221</v>
      </c>
      <c r="L3071" s="1260" t="s">
        <v>11155</v>
      </c>
      <c r="M3071" s="1260" t="s">
        <v>2102</v>
      </c>
      <c r="N3071" s="1260" t="s">
        <v>15098</v>
      </c>
      <c r="O3071" s="1260" t="s">
        <v>15096</v>
      </c>
      <c r="P3071" s="1260" t="s">
        <v>15099</v>
      </c>
      <c r="Q3071" s="1260" t="s">
        <v>15100</v>
      </c>
      <c r="R3071" s="1260" t="s">
        <v>15099</v>
      </c>
      <c r="S3071" s="1259">
        <v>1</v>
      </c>
      <c r="T3071" s="1260" t="s">
        <v>27857</v>
      </c>
      <c r="U3071" s="1260" t="s">
        <v>11158</v>
      </c>
      <c r="V3071" s="1260" t="s">
        <v>11263</v>
      </c>
      <c r="W3071" s="1259">
        <v>0</v>
      </c>
      <c r="X3071" s="1259">
        <v>1007</v>
      </c>
      <c r="Y3071" s="1259">
        <v>0</v>
      </c>
    </row>
    <row r="3072" spans="1:25">
      <c r="A3072" s="1350">
        <v>11201002059</v>
      </c>
      <c r="B3072" s="1260"/>
      <c r="C3072" s="1260" t="s">
        <v>27858</v>
      </c>
      <c r="D3072" s="1260" t="s">
        <v>27859</v>
      </c>
      <c r="E3072" s="1260" t="s">
        <v>11353</v>
      </c>
      <c r="F3072" s="1260" t="s">
        <v>18007</v>
      </c>
      <c r="G3072" s="1260" t="s">
        <v>27860</v>
      </c>
      <c r="H3072" s="1260" t="s">
        <v>11153</v>
      </c>
      <c r="I3072" s="1260" t="s">
        <v>10976</v>
      </c>
      <c r="J3072" s="1259">
        <v>7429802</v>
      </c>
      <c r="K3072" s="1260" t="s">
        <v>11221</v>
      </c>
      <c r="L3072" s="1260" t="s">
        <v>11155</v>
      </c>
      <c r="M3072" s="1260" t="s">
        <v>262</v>
      </c>
      <c r="N3072" s="1260"/>
      <c r="O3072" s="1260" t="s">
        <v>27859</v>
      </c>
      <c r="P3072" s="1260"/>
      <c r="Q3072" s="1260"/>
      <c r="R3072" s="1260"/>
      <c r="S3072" s="1259">
        <v>1</v>
      </c>
      <c r="T3072" s="1260"/>
      <c r="U3072" s="1260"/>
      <c r="V3072" s="1260"/>
      <c r="W3072" s="1259">
        <v>0</v>
      </c>
      <c r="X3072" s="1259">
        <v>1007</v>
      </c>
      <c r="Y3072" s="1259">
        <v>0</v>
      </c>
    </row>
    <row r="3073" spans="1:25">
      <c r="A3073" s="1350">
        <v>11201002058</v>
      </c>
      <c r="B3073" s="1260"/>
      <c r="C3073" s="1260" t="s">
        <v>27861</v>
      </c>
      <c r="D3073" s="1260" t="s">
        <v>27862</v>
      </c>
      <c r="E3073" s="1260" t="s">
        <v>27863</v>
      </c>
      <c r="F3073" s="1260" t="s">
        <v>12864</v>
      </c>
      <c r="G3073" s="1260" t="s">
        <v>27864</v>
      </c>
      <c r="H3073" s="1260" t="s">
        <v>11153</v>
      </c>
      <c r="I3073" s="1260" t="s">
        <v>11164</v>
      </c>
      <c r="J3073" s="1259">
        <v>7429801</v>
      </c>
      <c r="K3073" s="1260" t="s">
        <v>11221</v>
      </c>
      <c r="L3073" s="1260" t="s">
        <v>11155</v>
      </c>
      <c r="M3073" s="1260" t="s">
        <v>262</v>
      </c>
      <c r="N3073" s="1260"/>
      <c r="O3073" s="1260" t="s">
        <v>27862</v>
      </c>
      <c r="P3073" s="1260"/>
      <c r="Q3073" s="1260" t="s">
        <v>11596</v>
      </c>
      <c r="R3073" s="1259">
        <v>8337955</v>
      </c>
      <c r="S3073" s="1259">
        <v>1</v>
      </c>
      <c r="T3073" s="1260"/>
      <c r="U3073" s="1260"/>
      <c r="V3073" s="1260"/>
      <c r="W3073" s="1259">
        <v>0</v>
      </c>
      <c r="X3073" s="1259">
        <v>1007</v>
      </c>
      <c r="Y3073" s="1259">
        <v>0</v>
      </c>
    </row>
    <row r="3074" spans="1:25">
      <c r="A3074" s="1350">
        <v>11201002057</v>
      </c>
      <c r="B3074" s="1260"/>
      <c r="C3074" s="1260" t="s">
        <v>27865</v>
      </c>
      <c r="D3074" s="1260" t="s">
        <v>27866</v>
      </c>
      <c r="E3074" s="1260" t="s">
        <v>11353</v>
      </c>
      <c r="F3074" s="1260" t="s">
        <v>11416</v>
      </c>
      <c r="G3074" s="1260" t="s">
        <v>27867</v>
      </c>
      <c r="H3074" s="1260" t="s">
        <v>11153</v>
      </c>
      <c r="I3074" s="1260" t="s">
        <v>10976</v>
      </c>
      <c r="J3074" s="1259">
        <v>7429800</v>
      </c>
      <c r="K3074" s="1260" t="s">
        <v>11221</v>
      </c>
      <c r="L3074" s="1260" t="s">
        <v>11155</v>
      </c>
      <c r="M3074" s="1260" t="s">
        <v>262</v>
      </c>
      <c r="N3074" s="1260"/>
      <c r="O3074" s="1260" t="s">
        <v>27866</v>
      </c>
      <c r="P3074" s="1260"/>
      <c r="Q3074" s="1260"/>
      <c r="R3074" s="1260"/>
      <c r="S3074" s="1259">
        <v>1</v>
      </c>
      <c r="T3074" s="1260"/>
      <c r="U3074" s="1260"/>
      <c r="V3074" s="1260"/>
      <c r="W3074" s="1259">
        <v>0</v>
      </c>
      <c r="X3074" s="1259">
        <v>1007</v>
      </c>
      <c r="Y3074" s="1259">
        <v>0</v>
      </c>
    </row>
    <row r="3075" spans="1:25">
      <c r="A3075" s="1350">
        <v>11201002056</v>
      </c>
      <c r="B3075" s="1260" t="s">
        <v>27868</v>
      </c>
      <c r="C3075" s="1260" t="s">
        <v>27869</v>
      </c>
      <c r="D3075" s="1260" t="s">
        <v>27870</v>
      </c>
      <c r="E3075" s="1260" t="s">
        <v>11190</v>
      </c>
      <c r="F3075" s="1260" t="s">
        <v>11440</v>
      </c>
      <c r="G3075" s="1260" t="s">
        <v>27871</v>
      </c>
      <c r="H3075" s="1260" t="s">
        <v>11153</v>
      </c>
      <c r="I3075" s="1260" t="s">
        <v>11177</v>
      </c>
      <c r="J3075" s="1259">
        <v>7429799</v>
      </c>
      <c r="K3075" s="1260" t="s">
        <v>11221</v>
      </c>
      <c r="L3075" s="1260" t="s">
        <v>11155</v>
      </c>
      <c r="M3075" s="1260" t="s">
        <v>2363</v>
      </c>
      <c r="N3075" s="1260" t="s">
        <v>27872</v>
      </c>
      <c r="O3075" s="1260" t="s">
        <v>27870</v>
      </c>
      <c r="P3075" s="1260" t="s">
        <v>27873</v>
      </c>
      <c r="Q3075" s="1260" t="s">
        <v>11411</v>
      </c>
      <c r="R3075" s="1260" t="s">
        <v>27874</v>
      </c>
      <c r="S3075" s="1259">
        <v>1</v>
      </c>
      <c r="T3075" s="1260" t="s">
        <v>27875</v>
      </c>
      <c r="U3075" s="1260" t="s">
        <v>11751</v>
      </c>
      <c r="V3075" s="1260" t="s">
        <v>17364</v>
      </c>
      <c r="W3075" s="1259">
        <v>0</v>
      </c>
      <c r="X3075" s="1259">
        <v>1007</v>
      </c>
      <c r="Y3075" s="1259">
        <v>0</v>
      </c>
    </row>
    <row r="3076" spans="1:25">
      <c r="A3076" s="1350">
        <v>11201002055</v>
      </c>
      <c r="B3076" s="1260" t="s">
        <v>27876</v>
      </c>
      <c r="C3076" s="1260" t="s">
        <v>27877</v>
      </c>
      <c r="D3076" s="1260" t="s">
        <v>27878</v>
      </c>
      <c r="E3076" s="1260" t="s">
        <v>11203</v>
      </c>
      <c r="F3076" s="1260" t="s">
        <v>11416</v>
      </c>
      <c r="G3076" s="1260" t="s">
        <v>27879</v>
      </c>
      <c r="H3076" s="1260" t="s">
        <v>11153</v>
      </c>
      <c r="I3076" s="1260" t="s">
        <v>10976</v>
      </c>
      <c r="J3076" s="1259">
        <v>7429798</v>
      </c>
      <c r="K3076" s="1260" t="s">
        <v>11221</v>
      </c>
      <c r="L3076" s="1260" t="s">
        <v>11155</v>
      </c>
      <c r="M3076" s="1260" t="s">
        <v>2031</v>
      </c>
      <c r="N3076" s="1260" t="s">
        <v>23128</v>
      </c>
      <c r="O3076" s="1260" t="s">
        <v>27878</v>
      </c>
      <c r="P3076" s="1260" t="s">
        <v>27880</v>
      </c>
      <c r="Q3076" s="1260" t="s">
        <v>11394</v>
      </c>
      <c r="R3076" s="1260" t="s">
        <v>27880</v>
      </c>
      <c r="S3076" s="1259">
        <v>1</v>
      </c>
      <c r="T3076" s="1260" t="s">
        <v>27881</v>
      </c>
      <c r="U3076" s="1260" t="s">
        <v>11396</v>
      </c>
      <c r="V3076" s="1260" t="s">
        <v>11737</v>
      </c>
      <c r="W3076" s="1259">
        <v>0</v>
      </c>
      <c r="X3076" s="1259">
        <v>1007</v>
      </c>
      <c r="Y3076" s="1259">
        <v>0</v>
      </c>
    </row>
    <row r="3077" spans="1:25">
      <c r="A3077" s="1350">
        <v>11201002054</v>
      </c>
      <c r="B3077" s="1260"/>
      <c r="C3077" s="1260" t="s">
        <v>27882</v>
      </c>
      <c r="D3077" s="1260" t="s">
        <v>27883</v>
      </c>
      <c r="E3077" s="1260" t="s">
        <v>27884</v>
      </c>
      <c r="F3077" s="1260" t="s">
        <v>27885</v>
      </c>
      <c r="G3077" s="1260" t="s">
        <v>27886</v>
      </c>
      <c r="H3077" s="1260" t="s">
        <v>11153</v>
      </c>
      <c r="I3077" s="1260" t="s">
        <v>11164</v>
      </c>
      <c r="J3077" s="1259">
        <v>7429797</v>
      </c>
      <c r="K3077" s="1260" t="s">
        <v>11221</v>
      </c>
      <c r="L3077" s="1260" t="s">
        <v>11155</v>
      </c>
      <c r="M3077" s="1260" t="s">
        <v>2558</v>
      </c>
      <c r="N3077" s="1260" t="s">
        <v>27887</v>
      </c>
      <c r="O3077" s="1260" t="s">
        <v>27883</v>
      </c>
      <c r="P3077" s="1260" t="s">
        <v>27888</v>
      </c>
      <c r="Q3077" s="1260" t="s">
        <v>11596</v>
      </c>
      <c r="R3077" s="1259">
        <v>8337955</v>
      </c>
      <c r="S3077" s="1259">
        <v>1</v>
      </c>
      <c r="T3077" s="1260"/>
      <c r="U3077" s="1260" t="s">
        <v>11182</v>
      </c>
      <c r="V3077" s="1260" t="s">
        <v>11744</v>
      </c>
      <c r="W3077" s="1259">
        <v>0</v>
      </c>
      <c r="X3077" s="1259">
        <v>1007</v>
      </c>
      <c r="Y3077" s="1259">
        <v>0</v>
      </c>
    </row>
    <row r="3078" spans="1:25">
      <c r="A3078" s="1350">
        <v>11201002053</v>
      </c>
      <c r="B3078" s="1260"/>
      <c r="C3078" s="1260" t="s">
        <v>27889</v>
      </c>
      <c r="D3078" s="1260" t="s">
        <v>27890</v>
      </c>
      <c r="E3078" s="1260" t="s">
        <v>11203</v>
      </c>
      <c r="F3078" s="1260" t="s">
        <v>11416</v>
      </c>
      <c r="G3078" s="1260" t="s">
        <v>27891</v>
      </c>
      <c r="H3078" s="1260" t="s">
        <v>11153</v>
      </c>
      <c r="I3078" s="1260" t="s">
        <v>10976</v>
      </c>
      <c r="J3078" s="1259">
        <v>7429796</v>
      </c>
      <c r="K3078" s="1260" t="s">
        <v>11375</v>
      </c>
      <c r="L3078" s="1260" t="s">
        <v>11155</v>
      </c>
      <c r="M3078" s="1260" t="s">
        <v>2033</v>
      </c>
      <c r="N3078" s="1260" t="s">
        <v>27892</v>
      </c>
      <c r="O3078" s="1260" t="s">
        <v>27890</v>
      </c>
      <c r="P3078" s="1260" t="s">
        <v>11192</v>
      </c>
      <c r="Q3078" s="1260" t="s">
        <v>11223</v>
      </c>
      <c r="R3078" s="1260" t="s">
        <v>27893</v>
      </c>
      <c r="S3078" s="1259">
        <v>1</v>
      </c>
      <c r="T3078" s="1260"/>
      <c r="U3078" s="1260" t="s">
        <v>11396</v>
      </c>
      <c r="V3078" s="1260" t="s">
        <v>11780</v>
      </c>
      <c r="W3078" s="1259">
        <v>0</v>
      </c>
      <c r="X3078" s="1259">
        <v>1008</v>
      </c>
      <c r="Y3078" s="1259">
        <v>0</v>
      </c>
    </row>
    <row r="3079" spans="1:25">
      <c r="A3079" s="1350">
        <v>11201002052</v>
      </c>
      <c r="B3079" s="1260" t="s">
        <v>27894</v>
      </c>
      <c r="C3079" s="1260" t="s">
        <v>27895</v>
      </c>
      <c r="D3079" s="1260" t="s">
        <v>27896</v>
      </c>
      <c r="E3079" s="1260" t="s">
        <v>13190</v>
      </c>
      <c r="F3079" s="1260" t="s">
        <v>11440</v>
      </c>
      <c r="G3079" s="1260" t="s">
        <v>27897</v>
      </c>
      <c r="H3079" s="1260" t="s">
        <v>11153</v>
      </c>
      <c r="I3079" s="1260" t="s">
        <v>11177</v>
      </c>
      <c r="J3079" s="1259">
        <v>7429795</v>
      </c>
      <c r="K3079" s="1260" t="s">
        <v>11221</v>
      </c>
      <c r="L3079" s="1260" t="s">
        <v>11155</v>
      </c>
      <c r="M3079" s="1260" t="s">
        <v>2355</v>
      </c>
      <c r="N3079" s="1260" t="s">
        <v>14208</v>
      </c>
      <c r="O3079" s="1260" t="s">
        <v>27896</v>
      </c>
      <c r="P3079" s="1260" t="s">
        <v>27898</v>
      </c>
      <c r="Q3079" s="1260" t="s">
        <v>11206</v>
      </c>
      <c r="R3079" s="1260" t="s">
        <v>27898</v>
      </c>
      <c r="S3079" s="1259">
        <v>1</v>
      </c>
      <c r="T3079" s="1260" t="s">
        <v>27899</v>
      </c>
      <c r="U3079" s="1260" t="s">
        <v>11751</v>
      </c>
      <c r="V3079" s="1260" t="s">
        <v>14213</v>
      </c>
      <c r="W3079" s="1259">
        <v>0</v>
      </c>
      <c r="X3079" s="1259">
        <v>1007</v>
      </c>
      <c r="Y3079" s="1259">
        <v>0</v>
      </c>
    </row>
    <row r="3080" spans="1:25">
      <c r="A3080" s="1350">
        <v>11201002051</v>
      </c>
      <c r="B3080" s="1260"/>
      <c r="C3080" s="1260" t="s">
        <v>27900</v>
      </c>
      <c r="D3080" s="1260" t="s">
        <v>27901</v>
      </c>
      <c r="E3080" s="1260" t="s">
        <v>11203</v>
      </c>
      <c r="F3080" s="1260" t="s">
        <v>11416</v>
      </c>
      <c r="G3080" s="1260" t="s">
        <v>27902</v>
      </c>
      <c r="H3080" s="1260" t="s">
        <v>11153</v>
      </c>
      <c r="I3080" s="1260" t="s">
        <v>10976</v>
      </c>
      <c r="J3080" s="1259">
        <v>7429794</v>
      </c>
      <c r="K3080" s="1260" t="s">
        <v>11375</v>
      </c>
      <c r="L3080" s="1260" t="s">
        <v>11155</v>
      </c>
      <c r="M3080" s="1260" t="s">
        <v>2034</v>
      </c>
      <c r="N3080" s="1260" t="s">
        <v>27903</v>
      </c>
      <c r="O3080" s="1260" t="s">
        <v>27901</v>
      </c>
      <c r="P3080" s="1260"/>
      <c r="Q3080" s="1260" t="s">
        <v>12763</v>
      </c>
      <c r="R3080" s="1260" t="s">
        <v>12764</v>
      </c>
      <c r="S3080" s="1259">
        <v>1</v>
      </c>
      <c r="T3080" s="1260"/>
      <c r="U3080" s="1260" t="s">
        <v>11396</v>
      </c>
      <c r="V3080" s="1260" t="s">
        <v>11653</v>
      </c>
      <c r="W3080" s="1259">
        <v>0</v>
      </c>
      <c r="X3080" s="1259">
        <v>1008</v>
      </c>
      <c r="Y3080" s="1259">
        <v>0</v>
      </c>
    </row>
    <row r="3081" spans="1:25">
      <c r="A3081" s="1350">
        <v>11201002050</v>
      </c>
      <c r="B3081" s="1260"/>
      <c r="C3081" s="1260" t="s">
        <v>27904</v>
      </c>
      <c r="D3081" s="1260" t="s">
        <v>27905</v>
      </c>
      <c r="E3081" s="1260" t="s">
        <v>11509</v>
      </c>
      <c r="F3081" s="1260" t="s">
        <v>11416</v>
      </c>
      <c r="G3081" s="1260" t="s">
        <v>27906</v>
      </c>
      <c r="H3081" s="1260" t="s">
        <v>11153</v>
      </c>
      <c r="I3081" s="1260" t="s">
        <v>10976</v>
      </c>
      <c r="J3081" s="1259">
        <v>7429793</v>
      </c>
      <c r="K3081" s="1260" t="s">
        <v>11221</v>
      </c>
      <c r="L3081" s="1260" t="s">
        <v>11155</v>
      </c>
      <c r="M3081" s="1260" t="s">
        <v>1944</v>
      </c>
      <c r="N3081" s="1260" t="s">
        <v>27907</v>
      </c>
      <c r="O3081" s="1260" t="s">
        <v>27905</v>
      </c>
      <c r="P3081" s="1260" t="s">
        <v>11192</v>
      </c>
      <c r="Q3081" s="1260" t="s">
        <v>11206</v>
      </c>
      <c r="R3081" s="1260" t="s">
        <v>27908</v>
      </c>
      <c r="S3081" s="1259">
        <v>1</v>
      </c>
      <c r="T3081" s="1260"/>
      <c r="U3081" s="1260" t="s">
        <v>11396</v>
      </c>
      <c r="V3081" s="1260" t="s">
        <v>11737</v>
      </c>
      <c r="W3081" s="1259">
        <v>0</v>
      </c>
      <c r="X3081" s="1259">
        <v>1007</v>
      </c>
      <c r="Y3081" s="1259">
        <v>0</v>
      </c>
    </row>
    <row r="3082" spans="1:25">
      <c r="A3082" s="1350">
        <v>11201002049</v>
      </c>
      <c r="B3082" s="1260"/>
      <c r="C3082" s="1260" t="s">
        <v>27909</v>
      </c>
      <c r="D3082" s="1260" t="s">
        <v>27910</v>
      </c>
      <c r="E3082" s="1260" t="s">
        <v>11560</v>
      </c>
      <c r="F3082" s="1260" t="s">
        <v>27911</v>
      </c>
      <c r="G3082" s="1260" t="s">
        <v>27912</v>
      </c>
      <c r="H3082" s="1260" t="s">
        <v>11153</v>
      </c>
      <c r="I3082" s="1260" t="s">
        <v>10976</v>
      </c>
      <c r="J3082" s="1259">
        <v>7429792</v>
      </c>
      <c r="K3082" s="1260" t="s">
        <v>11221</v>
      </c>
      <c r="L3082" s="1260" t="s">
        <v>11155</v>
      </c>
      <c r="M3082" s="1260" t="s">
        <v>262</v>
      </c>
      <c r="N3082" s="1260"/>
      <c r="O3082" s="1260" t="s">
        <v>27910</v>
      </c>
      <c r="P3082" s="1260"/>
      <c r="Q3082" s="1260" t="s">
        <v>11867</v>
      </c>
      <c r="R3082" s="1260" t="s">
        <v>27913</v>
      </c>
      <c r="S3082" s="1259">
        <v>1</v>
      </c>
      <c r="T3082" s="1260"/>
      <c r="U3082" s="1260"/>
      <c r="V3082" s="1260"/>
      <c r="W3082" s="1259">
        <v>0</v>
      </c>
      <c r="X3082" s="1259">
        <v>1007</v>
      </c>
      <c r="Y3082" s="1259">
        <v>0</v>
      </c>
    </row>
    <row r="3083" spans="1:25">
      <c r="A3083" s="1350">
        <v>11201002048</v>
      </c>
      <c r="B3083" s="1260"/>
      <c r="C3083" s="1260" t="s">
        <v>27914</v>
      </c>
      <c r="D3083" s="1260" t="s">
        <v>24190</v>
      </c>
      <c r="E3083" s="1260" t="s">
        <v>11175</v>
      </c>
      <c r="F3083" s="1260" t="s">
        <v>12637</v>
      </c>
      <c r="G3083" s="1260" t="s">
        <v>27915</v>
      </c>
      <c r="H3083" s="1260" t="s">
        <v>11153</v>
      </c>
      <c r="I3083" s="1260" t="s">
        <v>10976</v>
      </c>
      <c r="J3083" s="1259">
        <v>7429791</v>
      </c>
      <c r="K3083" s="1260" t="s">
        <v>11375</v>
      </c>
      <c r="L3083" s="1260" t="s">
        <v>11155</v>
      </c>
      <c r="M3083" s="1260" t="s">
        <v>2527</v>
      </c>
      <c r="N3083" s="1260" t="s">
        <v>13126</v>
      </c>
      <c r="O3083" s="1260" t="s">
        <v>24190</v>
      </c>
      <c r="P3083" s="1260" t="s">
        <v>27916</v>
      </c>
      <c r="Q3083" s="1260" t="s">
        <v>11223</v>
      </c>
      <c r="R3083" s="1260" t="s">
        <v>24192</v>
      </c>
      <c r="S3083" s="1259">
        <v>1</v>
      </c>
      <c r="T3083" s="1260"/>
      <c r="U3083" s="1260" t="s">
        <v>11158</v>
      </c>
      <c r="V3083" s="1260" t="s">
        <v>12716</v>
      </c>
      <c r="W3083" s="1259">
        <v>0</v>
      </c>
      <c r="X3083" s="1259">
        <v>1008</v>
      </c>
      <c r="Y3083" s="1259">
        <v>0</v>
      </c>
    </row>
    <row r="3084" spans="1:25">
      <c r="A3084" s="1350">
        <v>11201002047</v>
      </c>
      <c r="B3084" s="1260"/>
      <c r="C3084" s="1260" t="s">
        <v>27917</v>
      </c>
      <c r="D3084" s="1260" t="s">
        <v>27918</v>
      </c>
      <c r="E3084" s="1260" t="s">
        <v>11560</v>
      </c>
      <c r="F3084" s="1260" t="s">
        <v>11416</v>
      </c>
      <c r="G3084" s="1260" t="s">
        <v>27919</v>
      </c>
      <c r="H3084" s="1260" t="s">
        <v>11153</v>
      </c>
      <c r="I3084" s="1260" t="s">
        <v>10976</v>
      </c>
      <c r="J3084" s="1259">
        <v>7429790</v>
      </c>
      <c r="K3084" s="1260" t="s">
        <v>11221</v>
      </c>
      <c r="L3084" s="1260" t="s">
        <v>11155</v>
      </c>
      <c r="M3084" s="1260" t="s">
        <v>2032</v>
      </c>
      <c r="N3084" s="1260" t="s">
        <v>27920</v>
      </c>
      <c r="O3084" s="1260" t="s">
        <v>27918</v>
      </c>
      <c r="P3084" s="1259">
        <v>8947788</v>
      </c>
      <c r="Q3084" s="1260" t="s">
        <v>27921</v>
      </c>
      <c r="R3084" s="1260"/>
      <c r="S3084" s="1259">
        <v>1</v>
      </c>
      <c r="T3084" s="1260"/>
      <c r="U3084" s="1260" t="s">
        <v>11396</v>
      </c>
      <c r="V3084" s="1260" t="s">
        <v>11878</v>
      </c>
      <c r="W3084" s="1259">
        <v>0</v>
      </c>
      <c r="X3084" s="1259">
        <v>1007</v>
      </c>
      <c r="Y3084" s="1259">
        <v>0</v>
      </c>
    </row>
    <row r="3085" spans="1:25">
      <c r="A3085" s="1350">
        <v>11201002046</v>
      </c>
      <c r="B3085" s="1260" t="s">
        <v>27922</v>
      </c>
      <c r="C3085" s="1260" t="s">
        <v>27923</v>
      </c>
      <c r="D3085" s="1260" t="s">
        <v>27924</v>
      </c>
      <c r="E3085" s="1260" t="s">
        <v>11311</v>
      </c>
      <c r="F3085" s="1260" t="s">
        <v>27925</v>
      </c>
      <c r="G3085" s="1260" t="s">
        <v>27926</v>
      </c>
      <c r="H3085" s="1260" t="s">
        <v>11153</v>
      </c>
      <c r="I3085" s="1260" t="s">
        <v>10976</v>
      </c>
      <c r="J3085" s="1259">
        <v>7429789</v>
      </c>
      <c r="K3085" s="1260" t="s">
        <v>11375</v>
      </c>
      <c r="L3085" s="1260" t="s">
        <v>11155</v>
      </c>
      <c r="M3085" s="1260" t="s">
        <v>2301</v>
      </c>
      <c r="N3085" s="1260" t="s">
        <v>27927</v>
      </c>
      <c r="O3085" s="1260" t="s">
        <v>27924</v>
      </c>
      <c r="P3085" s="1260" t="s">
        <v>27928</v>
      </c>
      <c r="Q3085" s="1260" t="s">
        <v>11795</v>
      </c>
      <c r="R3085" s="1260" t="s">
        <v>27928</v>
      </c>
      <c r="S3085" s="1259">
        <v>1</v>
      </c>
      <c r="T3085" s="1260" t="s">
        <v>27929</v>
      </c>
      <c r="U3085" s="1260" t="s">
        <v>12408</v>
      </c>
      <c r="V3085" s="1260" t="s">
        <v>12409</v>
      </c>
      <c r="W3085" s="1259">
        <v>16</v>
      </c>
      <c r="X3085" s="1259">
        <v>1008</v>
      </c>
      <c r="Y3085" s="1259">
        <v>0</v>
      </c>
    </row>
    <row r="3086" spans="1:25">
      <c r="A3086" s="1350">
        <v>11201002045</v>
      </c>
      <c r="B3086" s="1260" t="s">
        <v>27930</v>
      </c>
      <c r="C3086" s="1260" t="s">
        <v>27931</v>
      </c>
      <c r="D3086" s="1260" t="s">
        <v>27932</v>
      </c>
      <c r="E3086" s="1260" t="s">
        <v>11190</v>
      </c>
      <c r="F3086" s="1260" t="s">
        <v>12679</v>
      </c>
      <c r="G3086" s="1260" t="s">
        <v>27933</v>
      </c>
      <c r="H3086" s="1260" t="s">
        <v>11153</v>
      </c>
      <c r="I3086" s="1260" t="s">
        <v>10976</v>
      </c>
      <c r="J3086" s="1259">
        <v>7429788</v>
      </c>
      <c r="K3086" s="1260" t="s">
        <v>11375</v>
      </c>
      <c r="L3086" s="1260" t="s">
        <v>11155</v>
      </c>
      <c r="M3086" s="1260" t="s">
        <v>2275</v>
      </c>
      <c r="N3086" s="1260" t="s">
        <v>27934</v>
      </c>
      <c r="O3086" s="1260" t="s">
        <v>27932</v>
      </c>
      <c r="P3086" s="1260" t="s">
        <v>27935</v>
      </c>
      <c r="Q3086" s="1260" t="s">
        <v>27936</v>
      </c>
      <c r="R3086" s="1260" t="s">
        <v>27937</v>
      </c>
      <c r="S3086" s="1259">
        <v>1</v>
      </c>
      <c r="T3086" s="1260" t="s">
        <v>27938</v>
      </c>
      <c r="U3086" s="1260" t="s">
        <v>11231</v>
      </c>
      <c r="V3086" s="1260" t="s">
        <v>13930</v>
      </c>
      <c r="W3086" s="1259">
        <v>0</v>
      </c>
      <c r="X3086" s="1259">
        <v>1008</v>
      </c>
      <c r="Y3086" s="1259">
        <v>0</v>
      </c>
    </row>
    <row r="3087" spans="1:25">
      <c r="A3087" s="1350">
        <v>11201002044</v>
      </c>
      <c r="B3087" s="1260" t="s">
        <v>27939</v>
      </c>
      <c r="C3087" s="1260" t="s">
        <v>27940</v>
      </c>
      <c r="D3087" s="1260" t="s">
        <v>27941</v>
      </c>
      <c r="E3087" s="1260" t="s">
        <v>11747</v>
      </c>
      <c r="F3087" s="1260" t="s">
        <v>12864</v>
      </c>
      <c r="G3087" s="1260" t="s">
        <v>27942</v>
      </c>
      <c r="H3087" s="1260" t="s">
        <v>11153</v>
      </c>
      <c r="I3087" s="1260" t="s">
        <v>11164</v>
      </c>
      <c r="J3087" s="1259">
        <v>7429787</v>
      </c>
      <c r="K3087" s="1260" t="s">
        <v>11221</v>
      </c>
      <c r="L3087" s="1260" t="s">
        <v>11155</v>
      </c>
      <c r="M3087" s="1260" t="s">
        <v>1562</v>
      </c>
      <c r="N3087" s="1260" t="s">
        <v>27943</v>
      </c>
      <c r="O3087" s="1260" t="s">
        <v>27941</v>
      </c>
      <c r="P3087" s="1260" t="s">
        <v>27944</v>
      </c>
      <c r="Q3087" s="1260" t="s">
        <v>11769</v>
      </c>
      <c r="R3087" s="1260" t="s">
        <v>27944</v>
      </c>
      <c r="S3087" s="1259">
        <v>1</v>
      </c>
      <c r="T3087" s="1260" t="s">
        <v>20372</v>
      </c>
      <c r="U3087" s="1260" t="s">
        <v>11290</v>
      </c>
      <c r="V3087" s="1260" t="s">
        <v>12444</v>
      </c>
      <c r="W3087" s="1259">
        <v>0</v>
      </c>
      <c r="X3087" s="1259">
        <v>1007</v>
      </c>
      <c r="Y3087" s="1259">
        <v>0</v>
      </c>
    </row>
    <row r="3088" spans="1:25">
      <c r="A3088" s="1350">
        <v>11201002043</v>
      </c>
      <c r="B3088" s="1260"/>
      <c r="C3088" s="1260" t="s">
        <v>27945</v>
      </c>
      <c r="D3088" s="1260" t="s">
        <v>27946</v>
      </c>
      <c r="E3088" s="1260" t="s">
        <v>11162</v>
      </c>
      <c r="F3088" s="1260" t="s">
        <v>27885</v>
      </c>
      <c r="G3088" s="1260" t="s">
        <v>27947</v>
      </c>
      <c r="H3088" s="1260" t="s">
        <v>11153</v>
      </c>
      <c r="I3088" s="1260" t="s">
        <v>11164</v>
      </c>
      <c r="J3088" s="1259">
        <v>7429786</v>
      </c>
      <c r="K3088" s="1260" t="s">
        <v>11221</v>
      </c>
      <c r="L3088" s="1260" t="s">
        <v>11155</v>
      </c>
      <c r="M3088" s="1260" t="s">
        <v>1770</v>
      </c>
      <c r="N3088" s="1260" t="s">
        <v>27948</v>
      </c>
      <c r="O3088" s="1260" t="s">
        <v>27946</v>
      </c>
      <c r="P3088" s="1259">
        <v>8337955</v>
      </c>
      <c r="Q3088" s="1260" t="s">
        <v>27949</v>
      </c>
      <c r="R3088" s="1259">
        <v>119</v>
      </c>
      <c r="S3088" s="1259">
        <v>1</v>
      </c>
      <c r="T3088" s="1260"/>
      <c r="U3088" s="1260" t="s">
        <v>12320</v>
      </c>
      <c r="V3088" s="1260" t="s">
        <v>12321</v>
      </c>
      <c r="W3088" s="1259">
        <v>0</v>
      </c>
      <c r="X3088" s="1259">
        <v>1007</v>
      </c>
      <c r="Y3088" s="1259">
        <v>0</v>
      </c>
    </row>
    <row r="3089" spans="1:25">
      <c r="A3089" s="1350">
        <v>11201002042</v>
      </c>
      <c r="B3089" s="1260" t="s">
        <v>27950</v>
      </c>
      <c r="C3089" s="1260" t="s">
        <v>27951</v>
      </c>
      <c r="D3089" s="1260" t="s">
        <v>27952</v>
      </c>
      <c r="E3089" s="1260" t="s">
        <v>14616</v>
      </c>
      <c r="F3089" s="1260" t="s">
        <v>12864</v>
      </c>
      <c r="G3089" s="1260" t="s">
        <v>27953</v>
      </c>
      <c r="H3089" s="1260" t="s">
        <v>11153</v>
      </c>
      <c r="I3089" s="1260" t="s">
        <v>11164</v>
      </c>
      <c r="J3089" s="1259">
        <v>7429785</v>
      </c>
      <c r="K3089" s="1260" t="s">
        <v>11221</v>
      </c>
      <c r="L3089" s="1260" t="s">
        <v>11155</v>
      </c>
      <c r="M3089" s="1260" t="s">
        <v>2178</v>
      </c>
      <c r="N3089" s="1260" t="s">
        <v>27954</v>
      </c>
      <c r="O3089" s="1260" t="s">
        <v>27952</v>
      </c>
      <c r="P3089" s="1260" t="s">
        <v>27955</v>
      </c>
      <c r="Q3089" s="1260" t="s">
        <v>12131</v>
      </c>
      <c r="R3089" s="1260" t="s">
        <v>27956</v>
      </c>
      <c r="S3089" s="1259">
        <v>1</v>
      </c>
      <c r="T3089" s="1260" t="s">
        <v>27957</v>
      </c>
      <c r="U3089" s="1260" t="s">
        <v>15806</v>
      </c>
      <c r="V3089" s="1260" t="s">
        <v>18407</v>
      </c>
      <c r="W3089" s="1259">
        <v>0</v>
      </c>
      <c r="X3089" s="1259">
        <v>1007</v>
      </c>
      <c r="Y3089" s="1259">
        <v>0</v>
      </c>
    </row>
    <row r="3090" spans="1:25">
      <c r="A3090" s="1350">
        <v>11201002041</v>
      </c>
      <c r="B3090" s="1260" t="s">
        <v>27958</v>
      </c>
      <c r="C3090" s="1260" t="s">
        <v>27959</v>
      </c>
      <c r="D3090" s="1260" t="s">
        <v>27960</v>
      </c>
      <c r="E3090" s="1260" t="s">
        <v>11190</v>
      </c>
      <c r="F3090" s="1260" t="s">
        <v>12679</v>
      </c>
      <c r="G3090" s="1260" t="s">
        <v>27961</v>
      </c>
      <c r="H3090" s="1260" t="s">
        <v>11153</v>
      </c>
      <c r="I3090" s="1260" t="s">
        <v>10976</v>
      </c>
      <c r="J3090" s="1259">
        <v>7429784</v>
      </c>
      <c r="K3090" s="1260" t="s">
        <v>11375</v>
      </c>
      <c r="L3090" s="1260" t="s">
        <v>11155</v>
      </c>
      <c r="M3090" s="1260" t="s">
        <v>1944</v>
      </c>
      <c r="N3090" s="1260" t="s">
        <v>25127</v>
      </c>
      <c r="O3090" s="1260" t="s">
        <v>27960</v>
      </c>
      <c r="P3090" s="1260" t="s">
        <v>11721</v>
      </c>
      <c r="Q3090" s="1260" t="s">
        <v>11206</v>
      </c>
      <c r="R3090" s="1260" t="s">
        <v>11721</v>
      </c>
      <c r="S3090" s="1259">
        <v>1</v>
      </c>
      <c r="T3090" s="1260" t="s">
        <v>27962</v>
      </c>
      <c r="U3090" s="1260" t="s">
        <v>11158</v>
      </c>
      <c r="V3090" s="1260" t="s">
        <v>11723</v>
      </c>
      <c r="W3090" s="1259">
        <v>0</v>
      </c>
      <c r="X3090" s="1259">
        <v>1008</v>
      </c>
      <c r="Y3090" s="1259">
        <v>0</v>
      </c>
    </row>
    <row r="3091" spans="1:25">
      <c r="A3091" s="1350">
        <v>11201002040</v>
      </c>
      <c r="B3091" s="1260" t="s">
        <v>27963</v>
      </c>
      <c r="C3091" s="1260" t="s">
        <v>27964</v>
      </c>
      <c r="D3091" s="1260" t="s">
        <v>27965</v>
      </c>
      <c r="E3091" s="1260" t="s">
        <v>11203</v>
      </c>
      <c r="F3091" s="1260" t="s">
        <v>11440</v>
      </c>
      <c r="G3091" s="1260" t="s">
        <v>27966</v>
      </c>
      <c r="H3091" s="1260" t="s">
        <v>11153</v>
      </c>
      <c r="I3091" s="1260" t="s">
        <v>11177</v>
      </c>
      <c r="J3091" s="1259">
        <v>7429783</v>
      </c>
      <c r="K3091" s="1260" t="s">
        <v>11221</v>
      </c>
      <c r="L3091" s="1260" t="s">
        <v>11155</v>
      </c>
      <c r="M3091" s="1260" t="s">
        <v>1463</v>
      </c>
      <c r="N3091" s="1260" t="s">
        <v>27967</v>
      </c>
      <c r="O3091" s="1260" t="s">
        <v>27965</v>
      </c>
      <c r="P3091" s="1260" t="s">
        <v>27968</v>
      </c>
      <c r="Q3091" s="1260" t="s">
        <v>11411</v>
      </c>
      <c r="R3091" s="1260" t="s">
        <v>27968</v>
      </c>
      <c r="S3091" s="1259">
        <v>1</v>
      </c>
      <c r="T3091" s="1260" t="s">
        <v>27969</v>
      </c>
      <c r="U3091" s="1260" t="s">
        <v>11158</v>
      </c>
      <c r="V3091" s="1260" t="s">
        <v>11263</v>
      </c>
      <c r="W3091" s="1259">
        <v>0</v>
      </c>
      <c r="X3091" s="1259">
        <v>1007</v>
      </c>
      <c r="Y3091" s="1259">
        <v>0</v>
      </c>
    </row>
    <row r="3092" spans="1:25">
      <c r="A3092" s="1350">
        <v>11201002039</v>
      </c>
      <c r="B3092" s="1260" t="s">
        <v>27970</v>
      </c>
      <c r="C3092" s="1260" t="s">
        <v>27971</v>
      </c>
      <c r="D3092" s="1260" t="s">
        <v>27972</v>
      </c>
      <c r="E3092" s="1260" t="s">
        <v>11311</v>
      </c>
      <c r="F3092" s="1260" t="s">
        <v>12637</v>
      </c>
      <c r="G3092" s="1260" t="s">
        <v>27973</v>
      </c>
      <c r="H3092" s="1260" t="s">
        <v>11153</v>
      </c>
      <c r="I3092" s="1260" t="s">
        <v>10976</v>
      </c>
      <c r="J3092" s="1259">
        <v>7429782</v>
      </c>
      <c r="K3092" s="1260" t="s">
        <v>11375</v>
      </c>
      <c r="L3092" s="1260" t="s">
        <v>11155</v>
      </c>
      <c r="M3092" s="1260" t="s">
        <v>2278</v>
      </c>
      <c r="N3092" s="1260" t="s">
        <v>27974</v>
      </c>
      <c r="O3092" s="1260" t="s">
        <v>27972</v>
      </c>
      <c r="P3092" s="1260" t="s">
        <v>27975</v>
      </c>
      <c r="Q3092" s="1260" t="s">
        <v>11867</v>
      </c>
      <c r="R3092" s="1260" t="s">
        <v>27976</v>
      </c>
      <c r="S3092" s="1259">
        <v>1</v>
      </c>
      <c r="T3092" s="1260" t="s">
        <v>27977</v>
      </c>
      <c r="U3092" s="1260" t="s">
        <v>11231</v>
      </c>
      <c r="V3092" s="1260" t="s">
        <v>13206</v>
      </c>
      <c r="W3092" s="1259">
        <v>0</v>
      </c>
      <c r="X3092" s="1259">
        <v>1008</v>
      </c>
      <c r="Y3092" s="1259">
        <v>0</v>
      </c>
    </row>
    <row r="3093" spans="1:25">
      <c r="A3093" s="1350">
        <v>11201002038</v>
      </c>
      <c r="B3093" s="1260" t="s">
        <v>27978</v>
      </c>
      <c r="C3093" s="1260" t="s">
        <v>27979</v>
      </c>
      <c r="D3093" s="1260" t="s">
        <v>27980</v>
      </c>
      <c r="E3093" s="1260" t="s">
        <v>11190</v>
      </c>
      <c r="F3093" s="1260" t="s">
        <v>12637</v>
      </c>
      <c r="G3093" s="1260"/>
      <c r="H3093" s="1260" t="s">
        <v>11153</v>
      </c>
      <c r="I3093" s="1260" t="s">
        <v>10976</v>
      </c>
      <c r="J3093" s="1259">
        <v>7429781</v>
      </c>
      <c r="K3093" s="1260" t="s">
        <v>11221</v>
      </c>
      <c r="L3093" s="1260" t="s">
        <v>11275</v>
      </c>
      <c r="M3093" s="1260" t="s">
        <v>2301</v>
      </c>
      <c r="N3093" s="1260" t="s">
        <v>27981</v>
      </c>
      <c r="O3093" s="1260" t="s">
        <v>27980</v>
      </c>
      <c r="P3093" s="1260" t="s">
        <v>27982</v>
      </c>
      <c r="Q3093" s="1260" t="s">
        <v>12815</v>
      </c>
      <c r="R3093" s="1260" t="s">
        <v>27983</v>
      </c>
      <c r="S3093" s="1259">
        <v>1</v>
      </c>
      <c r="T3093" s="1260" t="s">
        <v>27984</v>
      </c>
      <c r="U3093" s="1260" t="s">
        <v>12408</v>
      </c>
      <c r="V3093" s="1260" t="s">
        <v>18845</v>
      </c>
      <c r="W3093" s="1259">
        <v>0</v>
      </c>
      <c r="X3093" s="1259">
        <v>1007</v>
      </c>
      <c r="Y3093" s="1259">
        <v>2</v>
      </c>
    </row>
    <row r="3094" spans="1:25">
      <c r="A3094" s="1350">
        <v>11201002037</v>
      </c>
      <c r="B3094" s="1260"/>
      <c r="C3094" s="1260" t="s">
        <v>27985</v>
      </c>
      <c r="D3094" s="1260" t="s">
        <v>27986</v>
      </c>
      <c r="E3094" s="1260" t="s">
        <v>11162</v>
      </c>
      <c r="F3094" s="1260" t="s">
        <v>18007</v>
      </c>
      <c r="G3094" s="1260" t="s">
        <v>27987</v>
      </c>
      <c r="H3094" s="1260" t="s">
        <v>11153</v>
      </c>
      <c r="I3094" s="1260" t="s">
        <v>10976</v>
      </c>
      <c r="J3094" s="1259">
        <v>7429780</v>
      </c>
      <c r="K3094" s="1260" t="s">
        <v>11221</v>
      </c>
      <c r="L3094" s="1260" t="s">
        <v>11155</v>
      </c>
      <c r="M3094" s="1260" t="s">
        <v>1984</v>
      </c>
      <c r="N3094" s="1260" t="s">
        <v>26164</v>
      </c>
      <c r="O3094" s="1260" t="s">
        <v>27986</v>
      </c>
      <c r="P3094" s="1260" t="s">
        <v>27988</v>
      </c>
      <c r="Q3094" s="1260"/>
      <c r="R3094" s="1260"/>
      <c r="S3094" s="1259">
        <v>1</v>
      </c>
      <c r="T3094" s="1260"/>
      <c r="U3094" s="1260" t="s">
        <v>11158</v>
      </c>
      <c r="V3094" s="1260" t="s">
        <v>16258</v>
      </c>
      <c r="W3094" s="1259">
        <v>0</v>
      </c>
      <c r="X3094" s="1259">
        <v>1007</v>
      </c>
      <c r="Y3094" s="1259">
        <v>0</v>
      </c>
    </row>
    <row r="3095" spans="1:25">
      <c r="A3095" s="1350">
        <v>11201002036</v>
      </c>
      <c r="B3095" s="1260"/>
      <c r="C3095" s="1260" t="s">
        <v>27989</v>
      </c>
      <c r="D3095" s="1260" t="s">
        <v>27990</v>
      </c>
      <c r="E3095" s="1260" t="s">
        <v>11509</v>
      </c>
      <c r="F3095" s="1260" t="s">
        <v>11440</v>
      </c>
      <c r="G3095" s="1260" t="s">
        <v>27991</v>
      </c>
      <c r="H3095" s="1260" t="s">
        <v>11153</v>
      </c>
      <c r="I3095" s="1260" t="s">
        <v>11177</v>
      </c>
      <c r="J3095" s="1259">
        <v>7429779</v>
      </c>
      <c r="K3095" s="1260" t="s">
        <v>11221</v>
      </c>
      <c r="L3095" s="1260" t="s">
        <v>11155</v>
      </c>
      <c r="M3095" s="1260" t="s">
        <v>2241</v>
      </c>
      <c r="N3095" s="1260" t="s">
        <v>27992</v>
      </c>
      <c r="O3095" s="1260" t="s">
        <v>27990</v>
      </c>
      <c r="P3095" s="1260" t="s">
        <v>11192</v>
      </c>
      <c r="Q3095" s="1260"/>
      <c r="R3095" s="1260"/>
      <c r="S3095" s="1259">
        <v>1</v>
      </c>
      <c r="T3095" s="1260"/>
      <c r="U3095" s="1260" t="s">
        <v>11182</v>
      </c>
      <c r="V3095" s="1260" t="s">
        <v>11898</v>
      </c>
      <c r="W3095" s="1259">
        <v>0</v>
      </c>
      <c r="X3095" s="1259">
        <v>1007</v>
      </c>
      <c r="Y3095" s="1259">
        <v>0</v>
      </c>
    </row>
    <row r="3096" spans="1:25">
      <c r="A3096" s="1350">
        <v>11201002035</v>
      </c>
      <c r="B3096" s="1260" t="s">
        <v>27993</v>
      </c>
      <c r="C3096" s="1260" t="s">
        <v>27994</v>
      </c>
      <c r="D3096" s="1260" t="s">
        <v>27995</v>
      </c>
      <c r="E3096" s="1260" t="s">
        <v>11190</v>
      </c>
      <c r="F3096" s="1260" t="s">
        <v>12679</v>
      </c>
      <c r="G3096" s="1260"/>
      <c r="H3096" s="1260" t="s">
        <v>11153</v>
      </c>
      <c r="I3096" s="1260" t="s">
        <v>10976</v>
      </c>
      <c r="J3096" s="1259">
        <v>7429778</v>
      </c>
      <c r="K3096" s="1260" t="s">
        <v>11221</v>
      </c>
      <c r="L3096" s="1260" t="s">
        <v>11275</v>
      </c>
      <c r="M3096" s="1260" t="s">
        <v>2533</v>
      </c>
      <c r="N3096" s="1260" t="s">
        <v>27996</v>
      </c>
      <c r="O3096" s="1260" t="s">
        <v>27995</v>
      </c>
      <c r="P3096" s="1260" t="s">
        <v>27997</v>
      </c>
      <c r="Q3096" s="1260" t="s">
        <v>11411</v>
      </c>
      <c r="R3096" s="1260" t="s">
        <v>27997</v>
      </c>
      <c r="S3096" s="1259">
        <v>1</v>
      </c>
      <c r="T3096" s="1260" t="s">
        <v>27998</v>
      </c>
      <c r="U3096" s="1260" t="s">
        <v>11158</v>
      </c>
      <c r="V3096" s="1260" t="s">
        <v>11762</v>
      </c>
      <c r="W3096" s="1259">
        <v>0</v>
      </c>
      <c r="X3096" s="1259">
        <v>1007</v>
      </c>
      <c r="Y3096" s="1259">
        <v>2</v>
      </c>
    </row>
    <row r="3097" spans="1:25">
      <c r="A3097" s="1350">
        <v>11201002034</v>
      </c>
      <c r="B3097" s="1260" t="s">
        <v>27999</v>
      </c>
      <c r="C3097" s="1260" t="s">
        <v>28000</v>
      </c>
      <c r="D3097" s="1260" t="s">
        <v>28001</v>
      </c>
      <c r="E3097" s="1260" t="s">
        <v>11560</v>
      </c>
      <c r="F3097" s="1260" t="s">
        <v>11416</v>
      </c>
      <c r="G3097" s="1260" t="s">
        <v>28002</v>
      </c>
      <c r="H3097" s="1260" t="s">
        <v>11153</v>
      </c>
      <c r="I3097" s="1260" t="s">
        <v>10976</v>
      </c>
      <c r="J3097" s="1259">
        <v>7429777</v>
      </c>
      <c r="K3097" s="1260" t="s">
        <v>11221</v>
      </c>
      <c r="L3097" s="1260" t="s">
        <v>11155</v>
      </c>
      <c r="M3097" s="1260" t="s">
        <v>1948</v>
      </c>
      <c r="N3097" s="1260" t="s">
        <v>28003</v>
      </c>
      <c r="O3097" s="1260" t="s">
        <v>28001</v>
      </c>
      <c r="P3097" s="1260" t="s">
        <v>28004</v>
      </c>
      <c r="Q3097" s="1260" t="s">
        <v>12838</v>
      </c>
      <c r="R3097" s="1260" t="s">
        <v>28005</v>
      </c>
      <c r="S3097" s="1259">
        <v>1</v>
      </c>
      <c r="T3097" s="1260" t="s">
        <v>28006</v>
      </c>
      <c r="U3097" s="1260" t="s">
        <v>11396</v>
      </c>
      <c r="V3097" s="1260" t="s">
        <v>11653</v>
      </c>
      <c r="W3097" s="1259">
        <v>0</v>
      </c>
      <c r="X3097" s="1259">
        <v>1007</v>
      </c>
      <c r="Y3097" s="1259">
        <v>0</v>
      </c>
    </row>
    <row r="3098" spans="1:25">
      <c r="A3098" s="1350">
        <v>11201002033</v>
      </c>
      <c r="B3098" s="1260"/>
      <c r="C3098" s="1260" t="s">
        <v>28007</v>
      </c>
      <c r="D3098" s="1260" t="s">
        <v>28008</v>
      </c>
      <c r="E3098" s="1260" t="s">
        <v>11190</v>
      </c>
      <c r="F3098" s="1260" t="s">
        <v>11416</v>
      </c>
      <c r="G3098" s="1260" t="s">
        <v>28009</v>
      </c>
      <c r="H3098" s="1260" t="s">
        <v>11153</v>
      </c>
      <c r="I3098" s="1260" t="s">
        <v>10976</v>
      </c>
      <c r="J3098" s="1259">
        <v>7429776</v>
      </c>
      <c r="K3098" s="1260" t="s">
        <v>11375</v>
      </c>
      <c r="L3098" s="1260" t="s">
        <v>11155</v>
      </c>
      <c r="M3098" s="1260" t="s">
        <v>1950</v>
      </c>
      <c r="N3098" s="1260" t="s">
        <v>28010</v>
      </c>
      <c r="O3098" s="1260" t="s">
        <v>28008</v>
      </c>
      <c r="P3098" s="1260" t="s">
        <v>28011</v>
      </c>
      <c r="Q3098" s="1260" t="s">
        <v>12515</v>
      </c>
      <c r="R3098" s="1260" t="s">
        <v>28011</v>
      </c>
      <c r="S3098" s="1259">
        <v>1</v>
      </c>
      <c r="T3098" s="1260"/>
      <c r="U3098" s="1260" t="s">
        <v>11396</v>
      </c>
      <c r="V3098" s="1260" t="s">
        <v>11988</v>
      </c>
      <c r="W3098" s="1259">
        <v>0</v>
      </c>
      <c r="X3098" s="1259">
        <v>1008</v>
      </c>
      <c r="Y3098" s="1259">
        <v>0</v>
      </c>
    </row>
    <row r="3099" spans="1:25">
      <c r="A3099" s="1350">
        <v>11201002032</v>
      </c>
      <c r="B3099" s="1260"/>
      <c r="C3099" s="1260" t="s">
        <v>28012</v>
      </c>
      <c r="D3099" s="1260" t="s">
        <v>28013</v>
      </c>
      <c r="E3099" s="1260" t="s">
        <v>11353</v>
      </c>
      <c r="F3099" s="1260" t="s">
        <v>28014</v>
      </c>
      <c r="G3099" s="1260" t="s">
        <v>28015</v>
      </c>
      <c r="H3099" s="1260" t="s">
        <v>11153</v>
      </c>
      <c r="I3099" s="1260" t="s">
        <v>11243</v>
      </c>
      <c r="J3099" s="1259">
        <v>7429775</v>
      </c>
      <c r="K3099" s="1260" t="s">
        <v>11221</v>
      </c>
      <c r="L3099" s="1260" t="s">
        <v>11155</v>
      </c>
      <c r="M3099" s="1260" t="s">
        <v>262</v>
      </c>
      <c r="N3099" s="1260"/>
      <c r="O3099" s="1260" t="s">
        <v>28013</v>
      </c>
      <c r="P3099" s="1260"/>
      <c r="Q3099" s="1260" t="s">
        <v>11450</v>
      </c>
      <c r="R3099" s="1260"/>
      <c r="S3099" s="1259">
        <v>1</v>
      </c>
      <c r="T3099" s="1260"/>
      <c r="U3099" s="1260"/>
      <c r="V3099" s="1260"/>
      <c r="W3099" s="1259">
        <v>0</v>
      </c>
      <c r="X3099" s="1259">
        <v>1007</v>
      </c>
      <c r="Y3099" s="1259">
        <v>0</v>
      </c>
    </row>
    <row r="3100" spans="1:25">
      <c r="A3100" s="1350">
        <v>11201002031</v>
      </c>
      <c r="B3100" s="1260" t="s">
        <v>28016</v>
      </c>
      <c r="C3100" s="1260" t="s">
        <v>28017</v>
      </c>
      <c r="D3100" s="1260" t="s">
        <v>28018</v>
      </c>
      <c r="E3100" s="1260" t="s">
        <v>11190</v>
      </c>
      <c r="F3100" s="1260" t="s">
        <v>11440</v>
      </c>
      <c r="G3100" s="1260" t="s">
        <v>28019</v>
      </c>
      <c r="H3100" s="1260" t="s">
        <v>11153</v>
      </c>
      <c r="I3100" s="1260" t="s">
        <v>11177</v>
      </c>
      <c r="J3100" s="1259">
        <v>7429774</v>
      </c>
      <c r="K3100" s="1260" t="s">
        <v>11221</v>
      </c>
      <c r="L3100" s="1260" t="s">
        <v>11155</v>
      </c>
      <c r="M3100" s="1260" t="s">
        <v>2625</v>
      </c>
      <c r="N3100" s="1260" t="s">
        <v>28020</v>
      </c>
      <c r="O3100" s="1260" t="s">
        <v>28018</v>
      </c>
      <c r="P3100" s="1260" t="s">
        <v>28021</v>
      </c>
      <c r="Q3100" s="1260" t="s">
        <v>14279</v>
      </c>
      <c r="R3100" s="1260" t="s">
        <v>28022</v>
      </c>
      <c r="S3100" s="1259">
        <v>1</v>
      </c>
      <c r="T3100" s="1260" t="s">
        <v>28023</v>
      </c>
      <c r="U3100" s="1260" t="s">
        <v>11209</v>
      </c>
      <c r="V3100" s="1260" t="s">
        <v>11496</v>
      </c>
      <c r="W3100" s="1259">
        <v>0</v>
      </c>
      <c r="X3100" s="1259">
        <v>1007</v>
      </c>
      <c r="Y3100" s="1259">
        <v>0</v>
      </c>
    </row>
    <row r="3101" spans="1:25">
      <c r="A3101" s="1350">
        <v>11201002030</v>
      </c>
      <c r="B3101" s="1260" t="s">
        <v>28024</v>
      </c>
      <c r="C3101" s="1260" t="s">
        <v>28025</v>
      </c>
      <c r="D3101" s="1260" t="s">
        <v>28026</v>
      </c>
      <c r="E3101" s="1260" t="s">
        <v>11311</v>
      </c>
      <c r="F3101" s="1260" t="s">
        <v>12637</v>
      </c>
      <c r="G3101" s="1260" t="s">
        <v>28027</v>
      </c>
      <c r="H3101" s="1260" t="s">
        <v>11153</v>
      </c>
      <c r="I3101" s="1260" t="s">
        <v>10976</v>
      </c>
      <c r="J3101" s="1259">
        <v>7429773</v>
      </c>
      <c r="K3101" s="1260" t="s">
        <v>11375</v>
      </c>
      <c r="L3101" s="1260" t="s">
        <v>11385</v>
      </c>
      <c r="M3101" s="1260" t="s">
        <v>2301</v>
      </c>
      <c r="N3101" s="1260" t="s">
        <v>27927</v>
      </c>
      <c r="O3101" s="1260" t="s">
        <v>28026</v>
      </c>
      <c r="P3101" s="1260" t="s">
        <v>28028</v>
      </c>
      <c r="Q3101" s="1260" t="s">
        <v>23078</v>
      </c>
      <c r="R3101" s="1260" t="s">
        <v>28029</v>
      </c>
      <c r="S3101" s="1259">
        <v>1</v>
      </c>
      <c r="T3101" s="1260" t="s">
        <v>28030</v>
      </c>
      <c r="U3101" s="1260" t="s">
        <v>12408</v>
      </c>
      <c r="V3101" s="1260" t="s">
        <v>12409</v>
      </c>
      <c r="W3101" s="1259">
        <v>0</v>
      </c>
      <c r="X3101" s="1259">
        <v>1008</v>
      </c>
      <c r="Y3101" s="1259">
        <v>1</v>
      </c>
    </row>
    <row r="3102" spans="1:25">
      <c r="A3102" s="1350">
        <v>11201002029</v>
      </c>
      <c r="B3102" s="1260" t="s">
        <v>28031</v>
      </c>
      <c r="C3102" s="1260" t="s">
        <v>28032</v>
      </c>
      <c r="D3102" s="1260" t="s">
        <v>28033</v>
      </c>
      <c r="E3102" s="1260" t="s">
        <v>11151</v>
      </c>
      <c r="F3102" s="1260" t="s">
        <v>18007</v>
      </c>
      <c r="G3102" s="1260" t="s">
        <v>28034</v>
      </c>
      <c r="H3102" s="1260" t="s">
        <v>11153</v>
      </c>
      <c r="I3102" s="1260" t="s">
        <v>10976</v>
      </c>
      <c r="J3102" s="1259">
        <v>7429772</v>
      </c>
      <c r="K3102" s="1260" t="s">
        <v>11375</v>
      </c>
      <c r="L3102" s="1260" t="s">
        <v>11155</v>
      </c>
      <c r="M3102" s="1260" t="s">
        <v>1239</v>
      </c>
      <c r="N3102" s="1260" t="s">
        <v>28035</v>
      </c>
      <c r="O3102" s="1260" t="s">
        <v>28033</v>
      </c>
      <c r="P3102" s="1260" t="s">
        <v>28036</v>
      </c>
      <c r="Q3102" s="1260" t="s">
        <v>11867</v>
      </c>
      <c r="R3102" s="1260" t="s">
        <v>28036</v>
      </c>
      <c r="S3102" s="1259">
        <v>1</v>
      </c>
      <c r="T3102" s="1260" t="s">
        <v>28037</v>
      </c>
      <c r="U3102" s="1260" t="s">
        <v>11158</v>
      </c>
      <c r="V3102" s="1260" t="s">
        <v>15970</v>
      </c>
      <c r="W3102" s="1259">
        <v>0</v>
      </c>
      <c r="X3102" s="1259">
        <v>1008</v>
      </c>
      <c r="Y3102" s="1259">
        <v>0</v>
      </c>
    </row>
    <row r="3103" spans="1:25">
      <c r="A3103" s="1350">
        <v>11201002028</v>
      </c>
      <c r="B3103" s="1260"/>
      <c r="C3103" s="1260" t="s">
        <v>28038</v>
      </c>
      <c r="D3103" s="1260" t="s">
        <v>28039</v>
      </c>
      <c r="E3103" s="1260" t="s">
        <v>11190</v>
      </c>
      <c r="F3103" s="1260" t="s">
        <v>12637</v>
      </c>
      <c r="G3103" s="1260" t="s">
        <v>28040</v>
      </c>
      <c r="H3103" s="1260" t="s">
        <v>11153</v>
      </c>
      <c r="I3103" s="1260" t="s">
        <v>10976</v>
      </c>
      <c r="J3103" s="1259">
        <v>7429771</v>
      </c>
      <c r="K3103" s="1260" t="s">
        <v>11375</v>
      </c>
      <c r="L3103" s="1260" t="s">
        <v>11155</v>
      </c>
      <c r="M3103" s="1260" t="s">
        <v>2033</v>
      </c>
      <c r="N3103" s="1260" t="s">
        <v>25002</v>
      </c>
      <c r="O3103" s="1260" t="s">
        <v>28039</v>
      </c>
      <c r="P3103" s="1260" t="s">
        <v>27419</v>
      </c>
      <c r="Q3103" s="1260" t="s">
        <v>11877</v>
      </c>
      <c r="R3103" s="1260" t="s">
        <v>27419</v>
      </c>
      <c r="S3103" s="1259">
        <v>1</v>
      </c>
      <c r="T3103" s="1260"/>
      <c r="U3103" s="1260" t="s">
        <v>11396</v>
      </c>
      <c r="V3103" s="1260" t="s">
        <v>12816</v>
      </c>
      <c r="W3103" s="1259">
        <v>0</v>
      </c>
      <c r="X3103" s="1259">
        <v>1008</v>
      </c>
      <c r="Y3103" s="1259">
        <v>0</v>
      </c>
    </row>
    <row r="3104" spans="1:25">
      <c r="A3104" s="1350">
        <v>11201002027</v>
      </c>
      <c r="B3104" s="1260"/>
      <c r="C3104" s="1260" t="s">
        <v>28041</v>
      </c>
      <c r="D3104" s="1260" t="s">
        <v>28042</v>
      </c>
      <c r="E3104" s="1260" t="s">
        <v>11203</v>
      </c>
      <c r="F3104" s="1260" t="s">
        <v>12637</v>
      </c>
      <c r="G3104" s="1260" t="s">
        <v>28043</v>
      </c>
      <c r="H3104" s="1260" t="s">
        <v>11153</v>
      </c>
      <c r="I3104" s="1260" t="s">
        <v>10976</v>
      </c>
      <c r="J3104" s="1259">
        <v>7429770</v>
      </c>
      <c r="K3104" s="1260" t="s">
        <v>11375</v>
      </c>
      <c r="L3104" s="1260" t="s">
        <v>11155</v>
      </c>
      <c r="M3104" s="1260" t="s">
        <v>2285</v>
      </c>
      <c r="N3104" s="1260" t="s">
        <v>12447</v>
      </c>
      <c r="O3104" s="1260" t="s">
        <v>28042</v>
      </c>
      <c r="P3104" s="1260"/>
      <c r="Q3104" s="1260" t="s">
        <v>12423</v>
      </c>
      <c r="R3104" s="1260" t="s">
        <v>28044</v>
      </c>
      <c r="S3104" s="1259">
        <v>1</v>
      </c>
      <c r="T3104" s="1260"/>
      <c r="U3104" s="1260" t="s">
        <v>12408</v>
      </c>
      <c r="V3104" s="1260" t="s">
        <v>12449</v>
      </c>
      <c r="W3104" s="1259">
        <v>0</v>
      </c>
      <c r="X3104" s="1259">
        <v>1008</v>
      </c>
      <c r="Y3104" s="1259">
        <v>0</v>
      </c>
    </row>
    <row r="3105" spans="1:25">
      <c r="A3105" s="1350">
        <v>11201002026</v>
      </c>
      <c r="B3105" s="1260" t="s">
        <v>28045</v>
      </c>
      <c r="C3105" s="1260" t="s">
        <v>28046</v>
      </c>
      <c r="D3105" s="1260" t="s">
        <v>28047</v>
      </c>
      <c r="E3105" s="1260" t="s">
        <v>11311</v>
      </c>
      <c r="F3105" s="1260" t="s">
        <v>12679</v>
      </c>
      <c r="G3105" s="1260" t="s">
        <v>28048</v>
      </c>
      <c r="H3105" s="1260" t="s">
        <v>11153</v>
      </c>
      <c r="I3105" s="1260" t="s">
        <v>10976</v>
      </c>
      <c r="J3105" s="1259">
        <v>7429769</v>
      </c>
      <c r="K3105" s="1260" t="s">
        <v>11375</v>
      </c>
      <c r="L3105" s="1260" t="s">
        <v>11385</v>
      </c>
      <c r="M3105" s="1260" t="s">
        <v>2533</v>
      </c>
      <c r="N3105" s="1260" t="s">
        <v>28049</v>
      </c>
      <c r="O3105" s="1260" t="s">
        <v>28047</v>
      </c>
      <c r="P3105" s="1260" t="s">
        <v>28050</v>
      </c>
      <c r="Q3105" s="1260" t="s">
        <v>11769</v>
      </c>
      <c r="R3105" s="1260" t="s">
        <v>28050</v>
      </c>
      <c r="S3105" s="1259">
        <v>1</v>
      </c>
      <c r="T3105" s="1260" t="s">
        <v>28051</v>
      </c>
      <c r="U3105" s="1260" t="s">
        <v>11158</v>
      </c>
      <c r="V3105" s="1260" t="s">
        <v>11762</v>
      </c>
      <c r="W3105" s="1259">
        <v>8</v>
      </c>
      <c r="X3105" s="1259">
        <v>1008</v>
      </c>
      <c r="Y3105" s="1259">
        <v>1</v>
      </c>
    </row>
    <row r="3106" spans="1:25">
      <c r="A3106" s="1350">
        <v>11201002025</v>
      </c>
      <c r="B3106" s="1260"/>
      <c r="C3106" s="1260" t="s">
        <v>28052</v>
      </c>
      <c r="D3106" s="1260" t="s">
        <v>28053</v>
      </c>
      <c r="E3106" s="1260" t="s">
        <v>11190</v>
      </c>
      <c r="F3106" s="1260" t="s">
        <v>12637</v>
      </c>
      <c r="G3106" s="1260" t="s">
        <v>28054</v>
      </c>
      <c r="H3106" s="1260" t="s">
        <v>11153</v>
      </c>
      <c r="I3106" s="1260" t="s">
        <v>10976</v>
      </c>
      <c r="J3106" s="1259">
        <v>7429768</v>
      </c>
      <c r="K3106" s="1260" t="s">
        <v>11375</v>
      </c>
      <c r="L3106" s="1260" t="s">
        <v>11155</v>
      </c>
      <c r="M3106" s="1260" t="s">
        <v>1982</v>
      </c>
      <c r="N3106" s="1260" t="s">
        <v>28055</v>
      </c>
      <c r="O3106" s="1260" t="s">
        <v>28053</v>
      </c>
      <c r="P3106" s="1260" t="s">
        <v>11192</v>
      </c>
      <c r="Q3106" s="1260" t="s">
        <v>11394</v>
      </c>
      <c r="R3106" s="1260" t="s">
        <v>28056</v>
      </c>
      <c r="S3106" s="1259">
        <v>1</v>
      </c>
      <c r="T3106" s="1260"/>
      <c r="U3106" s="1260" t="s">
        <v>11158</v>
      </c>
      <c r="V3106" s="1260" t="s">
        <v>12401</v>
      </c>
      <c r="W3106" s="1259">
        <v>0</v>
      </c>
      <c r="X3106" s="1259">
        <v>1008</v>
      </c>
      <c r="Y3106" s="1259">
        <v>0</v>
      </c>
    </row>
    <row r="3107" spans="1:25">
      <c r="A3107" s="1350">
        <v>11201002024</v>
      </c>
      <c r="B3107" s="1260"/>
      <c r="C3107" s="1260" t="s">
        <v>28057</v>
      </c>
      <c r="D3107" s="1260" t="s">
        <v>28058</v>
      </c>
      <c r="E3107" s="1260" t="s">
        <v>11560</v>
      </c>
      <c r="F3107" s="1260" t="s">
        <v>11416</v>
      </c>
      <c r="G3107" s="1260" t="s">
        <v>28059</v>
      </c>
      <c r="H3107" s="1260" t="s">
        <v>11153</v>
      </c>
      <c r="I3107" s="1260" t="s">
        <v>10976</v>
      </c>
      <c r="J3107" s="1259">
        <v>7429767</v>
      </c>
      <c r="K3107" s="1260" t="s">
        <v>11375</v>
      </c>
      <c r="L3107" s="1260" t="s">
        <v>11155</v>
      </c>
      <c r="M3107" s="1260" t="s">
        <v>1949</v>
      </c>
      <c r="N3107" s="1260" t="s">
        <v>28060</v>
      </c>
      <c r="O3107" s="1260" t="s">
        <v>28058</v>
      </c>
      <c r="P3107" s="1260" t="s">
        <v>28061</v>
      </c>
      <c r="Q3107" s="1260" t="s">
        <v>12049</v>
      </c>
      <c r="R3107" s="1260" t="s">
        <v>28061</v>
      </c>
      <c r="S3107" s="1259">
        <v>1</v>
      </c>
      <c r="T3107" s="1260"/>
      <c r="U3107" s="1260" t="s">
        <v>11396</v>
      </c>
      <c r="V3107" s="1260" t="s">
        <v>11988</v>
      </c>
      <c r="W3107" s="1259">
        <v>0</v>
      </c>
      <c r="X3107" s="1259">
        <v>1008</v>
      </c>
      <c r="Y3107" s="1259">
        <v>0</v>
      </c>
    </row>
    <row r="3108" spans="1:25">
      <c r="A3108" s="1350">
        <v>11201002023</v>
      </c>
      <c r="B3108" s="1260"/>
      <c r="C3108" s="1260" t="s">
        <v>28062</v>
      </c>
      <c r="D3108" s="1260" t="s">
        <v>28063</v>
      </c>
      <c r="E3108" s="1260" t="s">
        <v>11175</v>
      </c>
      <c r="F3108" s="1260" t="s">
        <v>12679</v>
      </c>
      <c r="G3108" s="1260" t="s">
        <v>28064</v>
      </c>
      <c r="H3108" s="1260" t="s">
        <v>11153</v>
      </c>
      <c r="I3108" s="1260" t="s">
        <v>10976</v>
      </c>
      <c r="J3108" s="1259">
        <v>7429766</v>
      </c>
      <c r="K3108" s="1260" t="s">
        <v>11375</v>
      </c>
      <c r="L3108" s="1260" t="s">
        <v>11155</v>
      </c>
      <c r="M3108" s="1260" t="s">
        <v>2033</v>
      </c>
      <c r="N3108" s="1260" t="s">
        <v>28065</v>
      </c>
      <c r="O3108" s="1260" t="s">
        <v>28063</v>
      </c>
      <c r="P3108" s="1260" t="s">
        <v>28066</v>
      </c>
      <c r="Q3108" s="1260" t="s">
        <v>28067</v>
      </c>
      <c r="R3108" s="1260" t="s">
        <v>28066</v>
      </c>
      <c r="S3108" s="1259">
        <v>1</v>
      </c>
      <c r="T3108" s="1260"/>
      <c r="U3108" s="1260" t="s">
        <v>11396</v>
      </c>
      <c r="V3108" s="1260" t="s">
        <v>12083</v>
      </c>
      <c r="W3108" s="1259">
        <v>0</v>
      </c>
      <c r="X3108" s="1259">
        <v>1008</v>
      </c>
      <c r="Y3108" s="1259">
        <v>0</v>
      </c>
    </row>
    <row r="3109" spans="1:25">
      <c r="A3109" s="1350">
        <v>11201002022</v>
      </c>
      <c r="B3109" s="1260"/>
      <c r="C3109" s="1260" t="s">
        <v>28068</v>
      </c>
      <c r="D3109" s="1260" t="s">
        <v>12006</v>
      </c>
      <c r="E3109" s="1260" t="s">
        <v>11190</v>
      </c>
      <c r="F3109" s="1260" t="s">
        <v>18007</v>
      </c>
      <c r="G3109" s="1260" t="s">
        <v>28069</v>
      </c>
      <c r="H3109" s="1260" t="s">
        <v>11153</v>
      </c>
      <c r="I3109" s="1260" t="s">
        <v>10976</v>
      </c>
      <c r="J3109" s="1259">
        <v>7429765</v>
      </c>
      <c r="K3109" s="1260" t="s">
        <v>11375</v>
      </c>
      <c r="L3109" s="1260" t="s">
        <v>11155</v>
      </c>
      <c r="M3109" s="1260" t="s">
        <v>1276</v>
      </c>
      <c r="N3109" s="1260" t="s">
        <v>12010</v>
      </c>
      <c r="O3109" s="1260" t="s">
        <v>12006</v>
      </c>
      <c r="P3109" s="1260"/>
      <c r="Q3109" s="1260" t="s">
        <v>11223</v>
      </c>
      <c r="R3109" s="1260" t="s">
        <v>12011</v>
      </c>
      <c r="S3109" s="1259">
        <v>1</v>
      </c>
      <c r="T3109" s="1260"/>
      <c r="U3109" s="1260" t="s">
        <v>11158</v>
      </c>
      <c r="V3109" s="1260" t="s">
        <v>11216</v>
      </c>
      <c r="W3109" s="1259">
        <v>0</v>
      </c>
      <c r="X3109" s="1259">
        <v>1008</v>
      </c>
      <c r="Y3109" s="1259">
        <v>0</v>
      </c>
    </row>
    <row r="3110" spans="1:25">
      <c r="A3110" s="1350">
        <v>11201002021</v>
      </c>
      <c r="B3110" s="1260"/>
      <c r="C3110" s="1260" t="s">
        <v>28070</v>
      </c>
      <c r="D3110" s="1260" t="s">
        <v>28071</v>
      </c>
      <c r="E3110" s="1260" t="s">
        <v>11560</v>
      </c>
      <c r="F3110" s="1260" t="s">
        <v>11436</v>
      </c>
      <c r="G3110" s="1260" t="s">
        <v>28072</v>
      </c>
      <c r="H3110" s="1260" t="s">
        <v>11153</v>
      </c>
      <c r="I3110" s="1260" t="s">
        <v>10976</v>
      </c>
      <c r="J3110" s="1259">
        <v>7429764</v>
      </c>
      <c r="K3110" s="1260" t="s">
        <v>11221</v>
      </c>
      <c r="L3110" s="1260" t="s">
        <v>11155</v>
      </c>
      <c r="M3110" s="1260" t="s">
        <v>262</v>
      </c>
      <c r="N3110" s="1260"/>
      <c r="O3110" s="1260" t="s">
        <v>28071</v>
      </c>
      <c r="P3110" s="1260"/>
      <c r="Q3110" s="1260" t="s">
        <v>28073</v>
      </c>
      <c r="R3110" s="1259">
        <v>8862438</v>
      </c>
      <c r="S3110" s="1259">
        <v>1</v>
      </c>
      <c r="T3110" s="1260"/>
      <c r="U3110" s="1260"/>
      <c r="V3110" s="1260"/>
      <c r="W3110" s="1259">
        <v>0</v>
      </c>
      <c r="X3110" s="1259">
        <v>1007</v>
      </c>
      <c r="Y3110" s="1259">
        <v>0</v>
      </c>
    </row>
    <row r="3111" spans="1:25">
      <c r="A3111" s="1350">
        <v>11201002020</v>
      </c>
      <c r="B3111" s="1260" t="s">
        <v>28074</v>
      </c>
      <c r="C3111" s="1260" t="s">
        <v>28075</v>
      </c>
      <c r="D3111" s="1260" t="s">
        <v>28076</v>
      </c>
      <c r="E3111" s="1260" t="s">
        <v>11190</v>
      </c>
      <c r="F3111" s="1260" t="s">
        <v>11440</v>
      </c>
      <c r="G3111" s="1260" t="s">
        <v>28077</v>
      </c>
      <c r="H3111" s="1260" t="s">
        <v>11153</v>
      </c>
      <c r="I3111" s="1260" t="s">
        <v>11177</v>
      </c>
      <c r="J3111" s="1259">
        <v>7429763</v>
      </c>
      <c r="K3111" s="1260" t="s">
        <v>11221</v>
      </c>
      <c r="L3111" s="1260" t="s">
        <v>11155</v>
      </c>
      <c r="M3111" s="1260" t="s">
        <v>1222</v>
      </c>
      <c r="N3111" s="1260" t="s">
        <v>28078</v>
      </c>
      <c r="O3111" s="1260" t="s">
        <v>28076</v>
      </c>
      <c r="P3111" s="1260" t="s">
        <v>28079</v>
      </c>
      <c r="Q3111" s="1260" t="s">
        <v>11223</v>
      </c>
      <c r="R3111" s="1260" t="s">
        <v>28080</v>
      </c>
      <c r="S3111" s="1259">
        <v>1</v>
      </c>
      <c r="T3111" s="1260" t="s">
        <v>28081</v>
      </c>
      <c r="U3111" s="1260" t="s">
        <v>11158</v>
      </c>
      <c r="V3111" s="1260" t="s">
        <v>11263</v>
      </c>
      <c r="W3111" s="1259">
        <v>0</v>
      </c>
      <c r="X3111" s="1259">
        <v>1007</v>
      </c>
      <c r="Y3111" s="1259">
        <v>0</v>
      </c>
    </row>
    <row r="3112" spans="1:25">
      <c r="A3112" s="1350">
        <v>11201002019</v>
      </c>
      <c r="B3112" s="1260" t="s">
        <v>28082</v>
      </c>
      <c r="C3112" s="1260" t="s">
        <v>28083</v>
      </c>
      <c r="D3112" s="1260" t="s">
        <v>28084</v>
      </c>
      <c r="E3112" s="1260" t="s">
        <v>11203</v>
      </c>
      <c r="F3112" s="1260" t="s">
        <v>11416</v>
      </c>
      <c r="G3112" s="1260" t="s">
        <v>28085</v>
      </c>
      <c r="H3112" s="1260" t="s">
        <v>11153</v>
      </c>
      <c r="I3112" s="1260" t="s">
        <v>10976</v>
      </c>
      <c r="J3112" s="1259">
        <v>7429762</v>
      </c>
      <c r="K3112" s="1260" t="s">
        <v>11375</v>
      </c>
      <c r="L3112" s="1260" t="s">
        <v>11155</v>
      </c>
      <c r="M3112" s="1260" t="s">
        <v>2031</v>
      </c>
      <c r="N3112" s="1260" t="s">
        <v>28086</v>
      </c>
      <c r="O3112" s="1260" t="s">
        <v>28084</v>
      </c>
      <c r="P3112" s="1260" t="s">
        <v>28087</v>
      </c>
      <c r="Q3112" s="1260" t="s">
        <v>22591</v>
      </c>
      <c r="R3112" s="1260" t="s">
        <v>28088</v>
      </c>
      <c r="S3112" s="1259">
        <v>1</v>
      </c>
      <c r="T3112" s="1260" t="s">
        <v>28089</v>
      </c>
      <c r="U3112" s="1260" t="s">
        <v>11231</v>
      </c>
      <c r="V3112" s="1260" t="s">
        <v>12695</v>
      </c>
      <c r="W3112" s="1259">
        <v>0</v>
      </c>
      <c r="X3112" s="1259">
        <v>1008</v>
      </c>
      <c r="Y3112" s="1259">
        <v>0</v>
      </c>
    </row>
    <row r="3113" spans="1:25">
      <c r="A3113" s="1350">
        <v>11201002018</v>
      </c>
      <c r="B3113" s="1260"/>
      <c r="C3113" s="1260" t="s">
        <v>28090</v>
      </c>
      <c r="D3113" s="1260" t="s">
        <v>28091</v>
      </c>
      <c r="E3113" s="1260" t="s">
        <v>11353</v>
      </c>
      <c r="F3113" s="1260" t="s">
        <v>11176</v>
      </c>
      <c r="G3113" s="1260" t="s">
        <v>28092</v>
      </c>
      <c r="H3113" s="1260" t="s">
        <v>11153</v>
      </c>
      <c r="I3113" s="1260" t="s">
        <v>11177</v>
      </c>
      <c r="J3113" s="1259">
        <v>7429761</v>
      </c>
      <c r="K3113" s="1260" t="s">
        <v>11221</v>
      </c>
      <c r="L3113" s="1260" t="s">
        <v>11155</v>
      </c>
      <c r="M3113" s="1260" t="s">
        <v>262</v>
      </c>
      <c r="N3113" s="1260"/>
      <c r="O3113" s="1260" t="s">
        <v>28091</v>
      </c>
      <c r="P3113" s="1260"/>
      <c r="Q3113" s="1260"/>
      <c r="R3113" s="1260"/>
      <c r="S3113" s="1259">
        <v>1</v>
      </c>
      <c r="T3113" s="1260"/>
      <c r="U3113" s="1260"/>
      <c r="V3113" s="1260"/>
      <c r="W3113" s="1259">
        <v>0</v>
      </c>
      <c r="X3113" s="1259">
        <v>1007</v>
      </c>
      <c r="Y3113" s="1259">
        <v>0</v>
      </c>
    </row>
    <row r="3114" spans="1:25">
      <c r="A3114" s="1350">
        <v>11201002017</v>
      </c>
      <c r="B3114" s="1260"/>
      <c r="C3114" s="1260" t="s">
        <v>28093</v>
      </c>
      <c r="D3114" s="1260" t="s">
        <v>28094</v>
      </c>
      <c r="E3114" s="1260" t="s">
        <v>11560</v>
      </c>
      <c r="F3114" s="1260" t="s">
        <v>11176</v>
      </c>
      <c r="G3114" s="1260" t="s">
        <v>28095</v>
      </c>
      <c r="H3114" s="1260" t="s">
        <v>11153</v>
      </c>
      <c r="I3114" s="1260" t="s">
        <v>11177</v>
      </c>
      <c r="J3114" s="1259">
        <v>7429760</v>
      </c>
      <c r="K3114" s="1260" t="s">
        <v>11221</v>
      </c>
      <c r="L3114" s="1260" t="s">
        <v>11155</v>
      </c>
      <c r="M3114" s="1260" t="s">
        <v>262</v>
      </c>
      <c r="N3114" s="1260"/>
      <c r="O3114" s="1260" t="s">
        <v>28094</v>
      </c>
      <c r="P3114" s="1260"/>
      <c r="Q3114" s="1260"/>
      <c r="R3114" s="1260"/>
      <c r="S3114" s="1259">
        <v>1</v>
      </c>
      <c r="T3114" s="1260"/>
      <c r="U3114" s="1260"/>
      <c r="V3114" s="1260"/>
      <c r="W3114" s="1259">
        <v>0</v>
      </c>
      <c r="X3114" s="1259">
        <v>1007</v>
      </c>
      <c r="Y3114" s="1259">
        <v>0</v>
      </c>
    </row>
    <row r="3115" spans="1:25">
      <c r="A3115" s="1350">
        <v>11201002016</v>
      </c>
      <c r="B3115" s="1260"/>
      <c r="C3115" s="1260" t="s">
        <v>28096</v>
      </c>
      <c r="D3115" s="1260" t="s">
        <v>28097</v>
      </c>
      <c r="E3115" s="1260" t="s">
        <v>11353</v>
      </c>
      <c r="F3115" s="1260" t="s">
        <v>14353</v>
      </c>
      <c r="G3115" s="1260" t="s">
        <v>28098</v>
      </c>
      <c r="H3115" s="1260" t="s">
        <v>11153</v>
      </c>
      <c r="I3115" s="1260" t="s">
        <v>10976</v>
      </c>
      <c r="J3115" s="1259">
        <v>7429759</v>
      </c>
      <c r="K3115" s="1260" t="s">
        <v>11221</v>
      </c>
      <c r="L3115" s="1260" t="s">
        <v>11155</v>
      </c>
      <c r="M3115" s="1260" t="s">
        <v>262</v>
      </c>
      <c r="N3115" s="1260"/>
      <c r="O3115" s="1260" t="s">
        <v>28097</v>
      </c>
      <c r="P3115" s="1260"/>
      <c r="Q3115" s="1260"/>
      <c r="R3115" s="1260"/>
      <c r="S3115" s="1259">
        <v>1</v>
      </c>
      <c r="T3115" s="1260"/>
      <c r="U3115" s="1260"/>
      <c r="V3115" s="1260"/>
      <c r="W3115" s="1259">
        <v>0</v>
      </c>
      <c r="X3115" s="1259">
        <v>1007</v>
      </c>
      <c r="Y3115" s="1259">
        <v>0</v>
      </c>
    </row>
    <row r="3116" spans="1:25">
      <c r="A3116" s="1350">
        <v>11201002015</v>
      </c>
      <c r="B3116" s="1260"/>
      <c r="C3116" s="1260" t="s">
        <v>28099</v>
      </c>
      <c r="D3116" s="1260" t="s">
        <v>2278</v>
      </c>
      <c r="E3116" s="1260" t="s">
        <v>11457</v>
      </c>
      <c r="F3116" s="1260" t="s">
        <v>16451</v>
      </c>
      <c r="G3116" s="1260" t="s">
        <v>28100</v>
      </c>
      <c r="H3116" s="1260" t="s">
        <v>11153</v>
      </c>
      <c r="I3116" s="1260" t="s">
        <v>10976</v>
      </c>
      <c r="J3116" s="1259">
        <v>7429758</v>
      </c>
      <c r="K3116" s="1260" t="s">
        <v>11221</v>
      </c>
      <c r="L3116" s="1260" t="s">
        <v>11155</v>
      </c>
      <c r="M3116" s="1260" t="s">
        <v>262</v>
      </c>
      <c r="N3116" s="1260"/>
      <c r="O3116" s="1260" t="s">
        <v>2278</v>
      </c>
      <c r="P3116" s="1260"/>
      <c r="Q3116" s="1260"/>
      <c r="R3116" s="1260"/>
      <c r="S3116" s="1259">
        <v>1</v>
      </c>
      <c r="T3116" s="1260"/>
      <c r="U3116" s="1260"/>
      <c r="V3116" s="1260"/>
      <c r="W3116" s="1259">
        <v>0</v>
      </c>
      <c r="X3116" s="1259">
        <v>1007</v>
      </c>
      <c r="Y3116" s="1259">
        <v>0</v>
      </c>
    </row>
    <row r="3117" spans="1:25">
      <c r="A3117" s="1350">
        <v>11201002014</v>
      </c>
      <c r="B3117" s="1260"/>
      <c r="C3117" s="1260" t="s">
        <v>28101</v>
      </c>
      <c r="D3117" s="1260" t="s">
        <v>28102</v>
      </c>
      <c r="E3117" s="1260" t="s">
        <v>11303</v>
      </c>
      <c r="F3117" s="1260" t="s">
        <v>11176</v>
      </c>
      <c r="G3117" s="1260" t="s">
        <v>28103</v>
      </c>
      <c r="H3117" s="1260" t="s">
        <v>11153</v>
      </c>
      <c r="I3117" s="1260" t="s">
        <v>11177</v>
      </c>
      <c r="J3117" s="1259">
        <v>7429757</v>
      </c>
      <c r="K3117" s="1260" t="s">
        <v>11221</v>
      </c>
      <c r="L3117" s="1260" t="s">
        <v>11155</v>
      </c>
      <c r="M3117" s="1260" t="s">
        <v>262</v>
      </c>
      <c r="N3117" s="1260"/>
      <c r="O3117" s="1260" t="s">
        <v>28102</v>
      </c>
      <c r="P3117" s="1260"/>
      <c r="Q3117" s="1260"/>
      <c r="R3117" s="1260" t="s">
        <v>13210</v>
      </c>
      <c r="S3117" s="1259">
        <v>1</v>
      </c>
      <c r="T3117" s="1260"/>
      <c r="U3117" s="1260"/>
      <c r="V3117" s="1260"/>
      <c r="W3117" s="1259">
        <v>0</v>
      </c>
      <c r="X3117" s="1259">
        <v>1007</v>
      </c>
      <c r="Y3117" s="1259">
        <v>0</v>
      </c>
    </row>
    <row r="3118" spans="1:25">
      <c r="A3118" s="1350">
        <v>11201002013</v>
      </c>
      <c r="B3118" s="1260"/>
      <c r="C3118" s="1260" t="s">
        <v>28104</v>
      </c>
      <c r="D3118" s="1260" t="s">
        <v>28105</v>
      </c>
      <c r="E3118" s="1260" t="s">
        <v>12568</v>
      </c>
      <c r="F3118" s="1260" t="s">
        <v>12474</v>
      </c>
      <c r="G3118" s="1260" t="s">
        <v>28106</v>
      </c>
      <c r="H3118" s="1260" t="s">
        <v>11153</v>
      </c>
      <c r="I3118" s="1260" t="s">
        <v>11243</v>
      </c>
      <c r="J3118" s="1259">
        <v>7429756</v>
      </c>
      <c r="K3118" s="1260" t="s">
        <v>11221</v>
      </c>
      <c r="L3118" s="1260" t="s">
        <v>11155</v>
      </c>
      <c r="M3118" s="1260" t="s">
        <v>262</v>
      </c>
      <c r="N3118" s="1260"/>
      <c r="O3118" s="1260" t="s">
        <v>28105</v>
      </c>
      <c r="P3118" s="1260"/>
      <c r="Q3118" s="1260"/>
      <c r="R3118" s="1260"/>
      <c r="S3118" s="1259">
        <v>1</v>
      </c>
      <c r="T3118" s="1260"/>
      <c r="U3118" s="1260"/>
      <c r="V3118" s="1260"/>
      <c r="W3118" s="1259">
        <v>0</v>
      </c>
      <c r="X3118" s="1259">
        <v>1007</v>
      </c>
      <c r="Y3118" s="1259">
        <v>0</v>
      </c>
    </row>
    <row r="3119" spans="1:25">
      <c r="A3119" s="1350">
        <v>11201002012</v>
      </c>
      <c r="B3119" s="1260"/>
      <c r="C3119" s="1260" t="s">
        <v>28107</v>
      </c>
      <c r="D3119" s="1260" t="s">
        <v>28108</v>
      </c>
      <c r="E3119" s="1260" t="s">
        <v>25831</v>
      </c>
      <c r="F3119" s="1260" t="s">
        <v>13157</v>
      </c>
      <c r="G3119" s="1260" t="s">
        <v>28109</v>
      </c>
      <c r="H3119" s="1260" t="s">
        <v>11153</v>
      </c>
      <c r="I3119" s="1260" t="s">
        <v>11243</v>
      </c>
      <c r="J3119" s="1259">
        <v>7429755</v>
      </c>
      <c r="K3119" s="1260" t="s">
        <v>11221</v>
      </c>
      <c r="L3119" s="1260" t="s">
        <v>11155</v>
      </c>
      <c r="M3119" s="1260" t="s">
        <v>262</v>
      </c>
      <c r="N3119" s="1260"/>
      <c r="O3119" s="1260" t="s">
        <v>28108</v>
      </c>
      <c r="P3119" s="1260"/>
      <c r="Q3119" s="1260"/>
      <c r="R3119" s="1260"/>
      <c r="S3119" s="1259">
        <v>1</v>
      </c>
      <c r="T3119" s="1260"/>
      <c r="U3119" s="1260"/>
      <c r="V3119" s="1260"/>
      <c r="W3119" s="1259">
        <v>0</v>
      </c>
      <c r="X3119" s="1259">
        <v>1007</v>
      </c>
      <c r="Y3119" s="1259">
        <v>0</v>
      </c>
    </row>
    <row r="3120" spans="1:25">
      <c r="A3120" s="1350">
        <v>11201002011</v>
      </c>
      <c r="B3120" s="1260"/>
      <c r="C3120" s="1260" t="s">
        <v>28110</v>
      </c>
      <c r="D3120" s="1260" t="s">
        <v>1985</v>
      </c>
      <c r="E3120" s="1260" t="s">
        <v>11457</v>
      </c>
      <c r="F3120" s="1260" t="s">
        <v>28111</v>
      </c>
      <c r="G3120" s="1260" t="s">
        <v>28112</v>
      </c>
      <c r="H3120" s="1260" t="s">
        <v>11153</v>
      </c>
      <c r="I3120" s="1260" t="s">
        <v>10976</v>
      </c>
      <c r="J3120" s="1259">
        <v>7429754</v>
      </c>
      <c r="K3120" s="1260" t="s">
        <v>11221</v>
      </c>
      <c r="L3120" s="1260" t="s">
        <v>11155</v>
      </c>
      <c r="M3120" s="1260" t="s">
        <v>262</v>
      </c>
      <c r="N3120" s="1260"/>
      <c r="O3120" s="1260" t="s">
        <v>1985</v>
      </c>
      <c r="P3120" s="1260"/>
      <c r="Q3120" s="1260"/>
      <c r="R3120" s="1260"/>
      <c r="S3120" s="1259">
        <v>1</v>
      </c>
      <c r="T3120" s="1260"/>
      <c r="U3120" s="1260"/>
      <c r="V3120" s="1260"/>
      <c r="W3120" s="1259">
        <v>0</v>
      </c>
      <c r="X3120" s="1259">
        <v>1007</v>
      </c>
      <c r="Y3120" s="1259">
        <v>0</v>
      </c>
    </row>
    <row r="3121" spans="1:25">
      <c r="A3121" s="1350">
        <v>11201002010</v>
      </c>
      <c r="B3121" s="1260"/>
      <c r="C3121" s="1260" t="s">
        <v>28113</v>
      </c>
      <c r="D3121" s="1260" t="s">
        <v>28114</v>
      </c>
      <c r="E3121" s="1260" t="s">
        <v>26408</v>
      </c>
      <c r="F3121" s="1260" t="s">
        <v>11242</v>
      </c>
      <c r="G3121" s="1260" t="s">
        <v>28115</v>
      </c>
      <c r="H3121" s="1260" t="s">
        <v>11153</v>
      </c>
      <c r="I3121" s="1260" t="s">
        <v>11243</v>
      </c>
      <c r="J3121" s="1259">
        <v>7429753</v>
      </c>
      <c r="K3121" s="1260" t="s">
        <v>11221</v>
      </c>
      <c r="L3121" s="1260" t="s">
        <v>11155</v>
      </c>
      <c r="M3121" s="1260" t="s">
        <v>262</v>
      </c>
      <c r="N3121" s="1260"/>
      <c r="O3121" s="1260" t="s">
        <v>28114</v>
      </c>
      <c r="P3121" s="1260"/>
      <c r="Q3121" s="1260"/>
      <c r="R3121" s="1260"/>
      <c r="S3121" s="1259">
        <v>1</v>
      </c>
      <c r="T3121" s="1260"/>
      <c r="U3121" s="1260"/>
      <c r="V3121" s="1260"/>
      <c r="W3121" s="1259">
        <v>0</v>
      </c>
      <c r="X3121" s="1259">
        <v>1007</v>
      </c>
      <c r="Y3121" s="1259">
        <v>0</v>
      </c>
    </row>
    <row r="3122" spans="1:25">
      <c r="A3122" s="1350">
        <v>11201002009</v>
      </c>
      <c r="B3122" s="1260"/>
      <c r="C3122" s="1260" t="s">
        <v>28116</v>
      </c>
      <c r="D3122" s="1260" t="s">
        <v>1944</v>
      </c>
      <c r="E3122" s="1260" t="s">
        <v>11444</v>
      </c>
      <c r="F3122" s="1260" t="s">
        <v>28117</v>
      </c>
      <c r="G3122" s="1260" t="s">
        <v>28118</v>
      </c>
      <c r="H3122" s="1260" t="s">
        <v>11153</v>
      </c>
      <c r="I3122" s="1260" t="s">
        <v>10976</v>
      </c>
      <c r="J3122" s="1259">
        <v>7429752</v>
      </c>
      <c r="K3122" s="1260" t="s">
        <v>11221</v>
      </c>
      <c r="L3122" s="1260" t="s">
        <v>11155</v>
      </c>
      <c r="M3122" s="1260" t="s">
        <v>262</v>
      </c>
      <c r="N3122" s="1260"/>
      <c r="O3122" s="1260" t="s">
        <v>1944</v>
      </c>
      <c r="P3122" s="1260"/>
      <c r="Q3122" s="1260"/>
      <c r="R3122" s="1260"/>
      <c r="S3122" s="1259">
        <v>1</v>
      </c>
      <c r="T3122" s="1260"/>
      <c r="U3122" s="1260"/>
      <c r="V3122" s="1260"/>
      <c r="W3122" s="1259">
        <v>0</v>
      </c>
      <c r="X3122" s="1259">
        <v>1007</v>
      </c>
      <c r="Y3122" s="1259">
        <v>0</v>
      </c>
    </row>
    <row r="3123" spans="1:25">
      <c r="A3123" s="1350">
        <v>11201002008</v>
      </c>
      <c r="B3123" s="1260"/>
      <c r="C3123" s="1260" t="s">
        <v>28119</v>
      </c>
      <c r="D3123" s="1260" t="s">
        <v>28120</v>
      </c>
      <c r="E3123" s="1260" t="s">
        <v>11461</v>
      </c>
      <c r="F3123" s="1260" t="s">
        <v>25365</v>
      </c>
      <c r="G3123" s="1260" t="s">
        <v>28121</v>
      </c>
      <c r="H3123" s="1260" t="s">
        <v>11153</v>
      </c>
      <c r="I3123" s="1260" t="s">
        <v>11164</v>
      </c>
      <c r="J3123" s="1259">
        <v>7429751</v>
      </c>
      <c r="K3123" s="1260" t="s">
        <v>11221</v>
      </c>
      <c r="L3123" s="1260" t="s">
        <v>11155</v>
      </c>
      <c r="M3123" s="1260" t="s">
        <v>262</v>
      </c>
      <c r="N3123" s="1260"/>
      <c r="O3123" s="1260" t="s">
        <v>28120</v>
      </c>
      <c r="P3123" s="1260"/>
      <c r="Q3123" s="1260"/>
      <c r="R3123" s="1260"/>
      <c r="S3123" s="1259">
        <v>1</v>
      </c>
      <c r="T3123" s="1260"/>
      <c r="U3123" s="1260"/>
      <c r="V3123" s="1260"/>
      <c r="W3123" s="1259">
        <v>0</v>
      </c>
      <c r="X3123" s="1259">
        <v>1007</v>
      </c>
      <c r="Y3123" s="1259">
        <v>0</v>
      </c>
    </row>
    <row r="3124" spans="1:25">
      <c r="A3124" s="1350">
        <v>11201002007</v>
      </c>
      <c r="B3124" s="1260"/>
      <c r="C3124" s="1260" t="s">
        <v>28122</v>
      </c>
      <c r="D3124" s="1260" t="s">
        <v>28123</v>
      </c>
      <c r="E3124" s="1260" t="s">
        <v>11353</v>
      </c>
      <c r="F3124" s="1260" t="s">
        <v>16451</v>
      </c>
      <c r="G3124" s="1260" t="s">
        <v>28124</v>
      </c>
      <c r="H3124" s="1260" t="s">
        <v>11153</v>
      </c>
      <c r="I3124" s="1260" t="s">
        <v>10976</v>
      </c>
      <c r="J3124" s="1259">
        <v>7429750</v>
      </c>
      <c r="K3124" s="1260" t="s">
        <v>11221</v>
      </c>
      <c r="L3124" s="1260" t="s">
        <v>11155</v>
      </c>
      <c r="M3124" s="1260" t="s">
        <v>262</v>
      </c>
      <c r="N3124" s="1260"/>
      <c r="O3124" s="1260" t="s">
        <v>28123</v>
      </c>
      <c r="P3124" s="1260"/>
      <c r="Q3124" s="1260"/>
      <c r="R3124" s="1260"/>
      <c r="S3124" s="1259">
        <v>1</v>
      </c>
      <c r="T3124" s="1260"/>
      <c r="U3124" s="1260"/>
      <c r="V3124" s="1260"/>
      <c r="W3124" s="1259">
        <v>0</v>
      </c>
      <c r="X3124" s="1259">
        <v>1007</v>
      </c>
      <c r="Y3124" s="1259">
        <v>0</v>
      </c>
    </row>
    <row r="3125" spans="1:25">
      <c r="A3125" s="1350">
        <v>11201002006</v>
      </c>
      <c r="B3125" s="1260"/>
      <c r="C3125" s="1260" t="s">
        <v>28125</v>
      </c>
      <c r="D3125" s="1260" t="s">
        <v>28126</v>
      </c>
      <c r="E3125" s="1260" t="s">
        <v>11560</v>
      </c>
      <c r="F3125" s="1260" t="s">
        <v>28127</v>
      </c>
      <c r="G3125" s="1260" t="s">
        <v>28128</v>
      </c>
      <c r="H3125" s="1260" t="s">
        <v>11153</v>
      </c>
      <c r="I3125" s="1260" t="s">
        <v>11164</v>
      </c>
      <c r="J3125" s="1259">
        <v>7429749</v>
      </c>
      <c r="K3125" s="1260" t="s">
        <v>11221</v>
      </c>
      <c r="L3125" s="1260" t="s">
        <v>11155</v>
      </c>
      <c r="M3125" s="1260" t="s">
        <v>2426</v>
      </c>
      <c r="N3125" s="1260" t="s">
        <v>28129</v>
      </c>
      <c r="O3125" s="1260" t="s">
        <v>28126</v>
      </c>
      <c r="P3125" s="1260"/>
      <c r="Q3125" s="1260"/>
      <c r="R3125" s="1260"/>
      <c r="S3125" s="1259">
        <v>1</v>
      </c>
      <c r="T3125" s="1260"/>
      <c r="U3125" s="1260" t="s">
        <v>11405</v>
      </c>
      <c r="V3125" s="1260" t="s">
        <v>11406</v>
      </c>
      <c r="W3125" s="1259">
        <v>0</v>
      </c>
      <c r="X3125" s="1259">
        <v>1007</v>
      </c>
      <c r="Y3125" s="1259">
        <v>0</v>
      </c>
    </row>
    <row r="3126" spans="1:25">
      <c r="A3126" s="1350">
        <v>11201002005</v>
      </c>
      <c r="B3126" s="1260"/>
      <c r="C3126" s="1260" t="s">
        <v>28130</v>
      </c>
      <c r="D3126" s="1260" t="s">
        <v>28131</v>
      </c>
      <c r="E3126" s="1260" t="s">
        <v>11560</v>
      </c>
      <c r="F3126" s="1260" t="s">
        <v>28132</v>
      </c>
      <c r="G3126" s="1260" t="s">
        <v>28133</v>
      </c>
      <c r="H3126" s="1260" t="s">
        <v>11153</v>
      </c>
      <c r="I3126" s="1260" t="s">
        <v>11164</v>
      </c>
      <c r="J3126" s="1259">
        <v>7429748</v>
      </c>
      <c r="K3126" s="1260" t="s">
        <v>11221</v>
      </c>
      <c r="L3126" s="1260" t="s">
        <v>11155</v>
      </c>
      <c r="M3126" s="1260" t="s">
        <v>1770</v>
      </c>
      <c r="N3126" s="1260" t="s">
        <v>28134</v>
      </c>
      <c r="O3126" s="1260" t="s">
        <v>28131</v>
      </c>
      <c r="P3126" s="1260"/>
      <c r="Q3126" s="1260"/>
      <c r="R3126" s="1260"/>
      <c r="S3126" s="1259">
        <v>1</v>
      </c>
      <c r="T3126" s="1260"/>
      <c r="U3126" s="1260" t="s">
        <v>12320</v>
      </c>
      <c r="V3126" s="1260" t="s">
        <v>22533</v>
      </c>
      <c r="W3126" s="1259">
        <v>0</v>
      </c>
      <c r="X3126" s="1259">
        <v>1007</v>
      </c>
      <c r="Y3126" s="1259">
        <v>0</v>
      </c>
    </row>
    <row r="3127" spans="1:25">
      <c r="A3127" s="1350">
        <v>11201002004</v>
      </c>
      <c r="B3127" s="1260" t="s">
        <v>28135</v>
      </c>
      <c r="C3127" s="1260" t="s">
        <v>28136</v>
      </c>
      <c r="D3127" s="1260" t="s">
        <v>25900</v>
      </c>
      <c r="E3127" s="1260" t="s">
        <v>11203</v>
      </c>
      <c r="F3127" s="1260" t="s">
        <v>12474</v>
      </c>
      <c r="G3127" s="1260" t="s">
        <v>28137</v>
      </c>
      <c r="H3127" s="1260" t="s">
        <v>11153</v>
      </c>
      <c r="I3127" s="1260" t="s">
        <v>11243</v>
      </c>
      <c r="J3127" s="1259">
        <v>7429747</v>
      </c>
      <c r="K3127" s="1260" t="s">
        <v>11221</v>
      </c>
      <c r="L3127" s="1260" t="s">
        <v>11155</v>
      </c>
      <c r="M3127" s="1260" t="s">
        <v>2485</v>
      </c>
      <c r="N3127" s="1260" t="s">
        <v>25902</v>
      </c>
      <c r="O3127" s="1260" t="s">
        <v>25900</v>
      </c>
      <c r="P3127" s="1260" t="s">
        <v>28138</v>
      </c>
      <c r="Q3127" s="1260" t="s">
        <v>12131</v>
      </c>
      <c r="R3127" s="1260" t="s">
        <v>25903</v>
      </c>
      <c r="S3127" s="1259">
        <v>1</v>
      </c>
      <c r="T3127" s="1260" t="s">
        <v>28139</v>
      </c>
      <c r="U3127" s="1260" t="s">
        <v>11247</v>
      </c>
      <c r="V3127" s="1260" t="s">
        <v>13495</v>
      </c>
      <c r="W3127" s="1259">
        <v>0</v>
      </c>
      <c r="X3127" s="1259">
        <v>1007</v>
      </c>
      <c r="Y3127" s="1259">
        <v>0</v>
      </c>
    </row>
    <row r="3128" spans="1:25">
      <c r="A3128" s="1350">
        <v>11201002003</v>
      </c>
      <c r="B3128" s="1260" t="s">
        <v>28140</v>
      </c>
      <c r="C3128" s="1260" t="s">
        <v>28141</v>
      </c>
      <c r="D3128" s="1260" t="s">
        <v>28142</v>
      </c>
      <c r="E3128" s="1260" t="s">
        <v>11175</v>
      </c>
      <c r="F3128" s="1260" t="s">
        <v>13157</v>
      </c>
      <c r="G3128" s="1260" t="s">
        <v>28143</v>
      </c>
      <c r="H3128" s="1260" t="s">
        <v>11153</v>
      </c>
      <c r="I3128" s="1260" t="s">
        <v>11243</v>
      </c>
      <c r="J3128" s="1259">
        <v>7429746</v>
      </c>
      <c r="K3128" s="1260" t="s">
        <v>11221</v>
      </c>
      <c r="L3128" s="1260" t="s">
        <v>11155</v>
      </c>
      <c r="M3128" s="1260" t="s">
        <v>2542</v>
      </c>
      <c r="N3128" s="1260" t="s">
        <v>28144</v>
      </c>
      <c r="O3128" s="1260" t="s">
        <v>28142</v>
      </c>
      <c r="P3128" s="1260" t="s">
        <v>28145</v>
      </c>
      <c r="Q3128" s="1260" t="s">
        <v>28146</v>
      </c>
      <c r="R3128" s="1260" t="s">
        <v>28147</v>
      </c>
      <c r="S3128" s="1259">
        <v>1</v>
      </c>
      <c r="T3128" s="1260" t="s">
        <v>28148</v>
      </c>
      <c r="U3128" s="1260" t="s">
        <v>11269</v>
      </c>
      <c r="V3128" s="1260" t="s">
        <v>12998</v>
      </c>
      <c r="W3128" s="1259">
        <v>0</v>
      </c>
      <c r="X3128" s="1259">
        <v>1007</v>
      </c>
      <c r="Y3128" s="1259">
        <v>0</v>
      </c>
    </row>
    <row r="3129" spans="1:25">
      <c r="A3129" s="1350">
        <v>11201002002</v>
      </c>
      <c r="B3129" s="1260"/>
      <c r="C3129" s="1260" t="s">
        <v>28149</v>
      </c>
      <c r="D3129" s="1260" t="s">
        <v>28150</v>
      </c>
      <c r="E3129" s="1260" t="s">
        <v>11353</v>
      </c>
      <c r="F3129" s="1260" t="s">
        <v>14740</v>
      </c>
      <c r="G3129" s="1260" t="s">
        <v>28151</v>
      </c>
      <c r="H3129" s="1260" t="s">
        <v>11153</v>
      </c>
      <c r="I3129" s="1260" t="s">
        <v>10976</v>
      </c>
      <c r="J3129" s="1259">
        <v>7429745</v>
      </c>
      <c r="K3129" s="1260" t="s">
        <v>11221</v>
      </c>
      <c r="L3129" s="1260" t="s">
        <v>11155</v>
      </c>
      <c r="M3129" s="1260" t="s">
        <v>262</v>
      </c>
      <c r="N3129" s="1260"/>
      <c r="O3129" s="1260" t="s">
        <v>28150</v>
      </c>
      <c r="P3129" s="1260" t="s">
        <v>20564</v>
      </c>
      <c r="Q3129" s="1260"/>
      <c r="R3129" s="1260" t="s">
        <v>20564</v>
      </c>
      <c r="S3129" s="1259">
        <v>1</v>
      </c>
      <c r="T3129" s="1260"/>
      <c r="U3129" s="1260"/>
      <c r="V3129" s="1260"/>
      <c r="W3129" s="1259">
        <v>0</v>
      </c>
      <c r="X3129" s="1259">
        <v>1007</v>
      </c>
      <c r="Y3129" s="1259">
        <v>0</v>
      </c>
    </row>
    <row r="3130" spans="1:25">
      <c r="A3130" s="1350">
        <v>11201002001</v>
      </c>
      <c r="B3130" s="1260"/>
      <c r="C3130" s="1260" t="s">
        <v>28152</v>
      </c>
      <c r="D3130" s="1260" t="s">
        <v>28153</v>
      </c>
      <c r="E3130" s="1260" t="s">
        <v>11303</v>
      </c>
      <c r="F3130" s="1260" t="s">
        <v>11242</v>
      </c>
      <c r="G3130" s="1260" t="s">
        <v>28154</v>
      </c>
      <c r="H3130" s="1260" t="s">
        <v>11153</v>
      </c>
      <c r="I3130" s="1260" t="s">
        <v>11243</v>
      </c>
      <c r="J3130" s="1259">
        <v>7429744</v>
      </c>
      <c r="K3130" s="1260" t="s">
        <v>11221</v>
      </c>
      <c r="L3130" s="1260" t="s">
        <v>11155</v>
      </c>
      <c r="M3130" s="1260" t="s">
        <v>262</v>
      </c>
      <c r="N3130" s="1260"/>
      <c r="O3130" s="1260" t="s">
        <v>28153</v>
      </c>
      <c r="P3130" s="1260"/>
      <c r="Q3130" s="1260"/>
      <c r="R3130" s="1260"/>
      <c r="S3130" s="1259">
        <v>1</v>
      </c>
      <c r="T3130" s="1260"/>
      <c r="U3130" s="1260"/>
      <c r="V3130" s="1260"/>
      <c r="W3130" s="1259">
        <v>0</v>
      </c>
      <c r="X3130" s="1259">
        <v>1007</v>
      </c>
      <c r="Y3130" s="1259">
        <v>0</v>
      </c>
    </row>
    <row r="3131" spans="1:25">
      <c r="A3131" s="1350">
        <v>11201002000</v>
      </c>
      <c r="B3131" s="1260" t="s">
        <v>28155</v>
      </c>
      <c r="C3131" s="1260" t="s">
        <v>28156</v>
      </c>
      <c r="D3131" s="1260" t="s">
        <v>28157</v>
      </c>
      <c r="E3131" s="1260" t="s">
        <v>11303</v>
      </c>
      <c r="F3131" s="1260" t="s">
        <v>11440</v>
      </c>
      <c r="G3131" s="1260" t="s">
        <v>28158</v>
      </c>
      <c r="H3131" s="1260" t="s">
        <v>11153</v>
      </c>
      <c r="I3131" s="1260" t="s">
        <v>11177</v>
      </c>
      <c r="J3131" s="1259">
        <v>7429743</v>
      </c>
      <c r="K3131" s="1260" t="s">
        <v>11221</v>
      </c>
      <c r="L3131" s="1260" t="s">
        <v>11155</v>
      </c>
      <c r="M3131" s="1260" t="s">
        <v>2247</v>
      </c>
      <c r="N3131" s="1260" t="s">
        <v>28159</v>
      </c>
      <c r="O3131" s="1260" t="s">
        <v>28157</v>
      </c>
      <c r="P3131" s="1260" t="s">
        <v>28160</v>
      </c>
      <c r="Q3131" s="1260" t="s">
        <v>12515</v>
      </c>
      <c r="R3131" s="1260" t="s">
        <v>28160</v>
      </c>
      <c r="S3131" s="1259">
        <v>1</v>
      </c>
      <c r="T3131" s="1260" t="s">
        <v>28161</v>
      </c>
      <c r="U3131" s="1260" t="s">
        <v>11182</v>
      </c>
      <c r="V3131" s="1260" t="s">
        <v>11744</v>
      </c>
      <c r="W3131" s="1259">
        <v>0</v>
      </c>
      <c r="X3131" s="1259">
        <v>1007</v>
      </c>
      <c r="Y3131" s="1259">
        <v>0</v>
      </c>
    </row>
    <row r="3132" spans="1:25">
      <c r="A3132" s="1350">
        <v>11201001999</v>
      </c>
      <c r="B3132" s="1260" t="s">
        <v>28162</v>
      </c>
      <c r="C3132" s="1260" t="s">
        <v>28163</v>
      </c>
      <c r="D3132" s="1260" t="s">
        <v>28164</v>
      </c>
      <c r="E3132" s="1260" t="s">
        <v>11311</v>
      </c>
      <c r="F3132" s="1260"/>
      <c r="G3132" s="1260"/>
      <c r="H3132" s="1260" t="s">
        <v>11153</v>
      </c>
      <c r="I3132" s="1260" t="s">
        <v>11177</v>
      </c>
      <c r="J3132" s="1259">
        <v>7429742</v>
      </c>
      <c r="K3132" s="1260" t="s">
        <v>11221</v>
      </c>
      <c r="L3132" s="1260" t="s">
        <v>11275</v>
      </c>
      <c r="M3132" s="1260" t="s">
        <v>2242</v>
      </c>
      <c r="N3132" s="1260" t="s">
        <v>28165</v>
      </c>
      <c r="O3132" s="1260" t="s">
        <v>28164</v>
      </c>
      <c r="P3132" s="1260"/>
      <c r="Q3132" s="1260" t="s">
        <v>28166</v>
      </c>
      <c r="R3132" s="1260" t="s">
        <v>28167</v>
      </c>
      <c r="S3132" s="1259">
        <v>1</v>
      </c>
      <c r="T3132" s="1260"/>
      <c r="U3132" s="1260" t="s">
        <v>11182</v>
      </c>
      <c r="V3132" s="1260" t="s">
        <v>11744</v>
      </c>
      <c r="W3132" s="1259">
        <v>0</v>
      </c>
      <c r="X3132" s="1259">
        <v>1007</v>
      </c>
      <c r="Y3132" s="1259">
        <v>2</v>
      </c>
    </row>
    <row r="3133" spans="1:25">
      <c r="A3133" s="1350">
        <v>11201001998</v>
      </c>
      <c r="B3133" s="1260" t="s">
        <v>28168</v>
      </c>
      <c r="C3133" s="1260" t="s">
        <v>28169</v>
      </c>
      <c r="D3133" s="1260" t="s">
        <v>28170</v>
      </c>
      <c r="E3133" s="1260" t="s">
        <v>11190</v>
      </c>
      <c r="F3133" s="1260"/>
      <c r="G3133" s="1260"/>
      <c r="H3133" s="1260" t="s">
        <v>11153</v>
      </c>
      <c r="I3133" s="1260" t="s">
        <v>11177</v>
      </c>
      <c r="J3133" s="1259">
        <v>7429741</v>
      </c>
      <c r="K3133" s="1260" t="s">
        <v>11221</v>
      </c>
      <c r="L3133" s="1260" t="s">
        <v>11275</v>
      </c>
      <c r="M3133" s="1260" t="s">
        <v>2242</v>
      </c>
      <c r="N3133" s="1260" t="s">
        <v>28171</v>
      </c>
      <c r="O3133" s="1260" t="s">
        <v>28170</v>
      </c>
      <c r="P3133" s="1260" t="s">
        <v>28172</v>
      </c>
      <c r="Q3133" s="1260" t="s">
        <v>28173</v>
      </c>
      <c r="R3133" s="1260" t="s">
        <v>28172</v>
      </c>
      <c r="S3133" s="1259">
        <v>1</v>
      </c>
      <c r="T3133" s="1260"/>
      <c r="U3133" s="1260" t="s">
        <v>11182</v>
      </c>
      <c r="V3133" s="1260" t="s">
        <v>11730</v>
      </c>
      <c r="W3133" s="1259">
        <v>0</v>
      </c>
      <c r="X3133" s="1259">
        <v>1007</v>
      </c>
      <c r="Y3133" s="1259">
        <v>2</v>
      </c>
    </row>
    <row r="3134" spans="1:25">
      <c r="A3134" s="1350">
        <v>11201001997</v>
      </c>
      <c r="B3134" s="1260" t="s">
        <v>28174</v>
      </c>
      <c r="C3134" s="1260" t="s">
        <v>28175</v>
      </c>
      <c r="D3134" s="1260" t="s">
        <v>28176</v>
      </c>
      <c r="E3134" s="1260" t="s">
        <v>11384</v>
      </c>
      <c r="F3134" s="1260" t="s">
        <v>11440</v>
      </c>
      <c r="G3134" s="1260"/>
      <c r="H3134" s="1260" t="s">
        <v>11153</v>
      </c>
      <c r="I3134" s="1260" t="s">
        <v>11177</v>
      </c>
      <c r="J3134" s="1259">
        <v>7429740</v>
      </c>
      <c r="K3134" s="1260" t="s">
        <v>11221</v>
      </c>
      <c r="L3134" s="1260" t="s">
        <v>11275</v>
      </c>
      <c r="M3134" s="1260" t="s">
        <v>2241</v>
      </c>
      <c r="N3134" s="1260" t="s">
        <v>28177</v>
      </c>
      <c r="O3134" s="1260" t="s">
        <v>28176</v>
      </c>
      <c r="P3134" s="1260"/>
      <c r="Q3134" s="1260" t="s">
        <v>11846</v>
      </c>
      <c r="R3134" s="1260" t="s">
        <v>28178</v>
      </c>
      <c r="S3134" s="1259">
        <v>1</v>
      </c>
      <c r="T3134" s="1260" t="s">
        <v>12132</v>
      </c>
      <c r="U3134" s="1260" t="s">
        <v>11182</v>
      </c>
      <c r="V3134" s="1260" t="s">
        <v>11898</v>
      </c>
      <c r="W3134" s="1259">
        <v>0</v>
      </c>
      <c r="X3134" s="1259">
        <v>1007</v>
      </c>
      <c r="Y3134" s="1259">
        <v>2</v>
      </c>
    </row>
    <row r="3135" spans="1:25">
      <c r="A3135" s="1350">
        <v>11201001996</v>
      </c>
      <c r="B3135" s="1260" t="s">
        <v>28179</v>
      </c>
      <c r="C3135" s="1260" t="s">
        <v>28180</v>
      </c>
      <c r="D3135" s="1260" t="s">
        <v>28181</v>
      </c>
      <c r="E3135" s="1260" t="s">
        <v>11266</v>
      </c>
      <c r="F3135" s="1260" t="s">
        <v>11440</v>
      </c>
      <c r="G3135" s="1260"/>
      <c r="H3135" s="1260" t="s">
        <v>11153</v>
      </c>
      <c r="I3135" s="1260" t="s">
        <v>11177</v>
      </c>
      <c r="J3135" s="1259">
        <v>7429739</v>
      </c>
      <c r="K3135" s="1260" t="s">
        <v>11221</v>
      </c>
      <c r="L3135" s="1260" t="s">
        <v>11275</v>
      </c>
      <c r="M3135" s="1260" t="s">
        <v>2241</v>
      </c>
      <c r="N3135" s="1260" t="s">
        <v>28182</v>
      </c>
      <c r="O3135" s="1260" t="s">
        <v>28181</v>
      </c>
      <c r="P3135" s="1260"/>
      <c r="Q3135" s="1260" t="s">
        <v>28183</v>
      </c>
      <c r="R3135" s="1260" t="s">
        <v>28184</v>
      </c>
      <c r="S3135" s="1259">
        <v>1</v>
      </c>
      <c r="T3135" s="1260" t="s">
        <v>28185</v>
      </c>
      <c r="U3135" s="1260" t="s">
        <v>11182</v>
      </c>
      <c r="V3135" s="1260" t="s">
        <v>11898</v>
      </c>
      <c r="W3135" s="1259">
        <v>0</v>
      </c>
      <c r="X3135" s="1259">
        <v>1007</v>
      </c>
      <c r="Y3135" s="1259">
        <v>2</v>
      </c>
    </row>
    <row r="3136" spans="1:25">
      <c r="A3136" s="1350">
        <v>11201001995</v>
      </c>
      <c r="B3136" s="1260" t="s">
        <v>28186</v>
      </c>
      <c r="C3136" s="1260" t="s">
        <v>28180</v>
      </c>
      <c r="D3136" s="1260" t="s">
        <v>28187</v>
      </c>
      <c r="E3136" s="1260" t="s">
        <v>11311</v>
      </c>
      <c r="F3136" s="1260"/>
      <c r="G3136" s="1260"/>
      <c r="H3136" s="1260" t="s">
        <v>11153</v>
      </c>
      <c r="I3136" s="1260" t="s">
        <v>11177</v>
      </c>
      <c r="J3136" s="1259">
        <v>7429738</v>
      </c>
      <c r="K3136" s="1260" t="s">
        <v>11221</v>
      </c>
      <c r="L3136" s="1260" t="s">
        <v>11275</v>
      </c>
      <c r="M3136" s="1260" t="s">
        <v>2242</v>
      </c>
      <c r="N3136" s="1260" t="s">
        <v>28188</v>
      </c>
      <c r="O3136" s="1260" t="s">
        <v>28187</v>
      </c>
      <c r="P3136" s="1260" t="s">
        <v>28189</v>
      </c>
      <c r="Q3136" s="1260" t="s">
        <v>23603</v>
      </c>
      <c r="R3136" s="1260" t="s">
        <v>28189</v>
      </c>
      <c r="S3136" s="1259">
        <v>1</v>
      </c>
      <c r="T3136" s="1260" t="s">
        <v>28190</v>
      </c>
      <c r="U3136" s="1260" t="s">
        <v>11182</v>
      </c>
      <c r="V3136" s="1260" t="s">
        <v>11744</v>
      </c>
      <c r="W3136" s="1259">
        <v>0</v>
      </c>
      <c r="X3136" s="1259">
        <v>1007</v>
      </c>
      <c r="Y3136" s="1259">
        <v>2</v>
      </c>
    </row>
    <row r="3137" spans="1:25">
      <c r="A3137" s="1350">
        <v>11201001994</v>
      </c>
      <c r="B3137" s="1260" t="s">
        <v>28191</v>
      </c>
      <c r="C3137" s="1260" t="s">
        <v>28192</v>
      </c>
      <c r="D3137" s="1260" t="s">
        <v>28193</v>
      </c>
      <c r="E3137" s="1260" t="s">
        <v>11311</v>
      </c>
      <c r="F3137" s="1260"/>
      <c r="G3137" s="1260"/>
      <c r="H3137" s="1260" t="s">
        <v>11153</v>
      </c>
      <c r="I3137" s="1260" t="s">
        <v>11177</v>
      </c>
      <c r="J3137" s="1259">
        <v>7429737</v>
      </c>
      <c r="K3137" s="1260" t="s">
        <v>11221</v>
      </c>
      <c r="L3137" s="1260" t="s">
        <v>11275</v>
      </c>
      <c r="M3137" s="1260" t="s">
        <v>2242</v>
      </c>
      <c r="N3137" s="1260" t="s">
        <v>28194</v>
      </c>
      <c r="O3137" s="1260" t="s">
        <v>28193</v>
      </c>
      <c r="P3137" s="1260"/>
      <c r="Q3137" s="1260" t="s">
        <v>28195</v>
      </c>
      <c r="R3137" s="1260" t="s">
        <v>28196</v>
      </c>
      <c r="S3137" s="1259">
        <v>1</v>
      </c>
      <c r="T3137" s="1260"/>
      <c r="U3137" s="1260" t="s">
        <v>11182</v>
      </c>
      <c r="V3137" s="1260" t="s">
        <v>11730</v>
      </c>
      <c r="W3137" s="1259">
        <v>0</v>
      </c>
      <c r="X3137" s="1259">
        <v>1007</v>
      </c>
      <c r="Y3137" s="1259">
        <v>2</v>
      </c>
    </row>
    <row r="3138" spans="1:25">
      <c r="A3138" s="1350">
        <v>11201001993</v>
      </c>
      <c r="B3138" s="1260" t="s">
        <v>28197</v>
      </c>
      <c r="C3138" s="1260" t="s">
        <v>28198</v>
      </c>
      <c r="D3138" s="1260" t="s">
        <v>28199</v>
      </c>
      <c r="E3138" s="1260" t="s">
        <v>11190</v>
      </c>
      <c r="F3138" s="1260"/>
      <c r="G3138" s="1260"/>
      <c r="H3138" s="1260" t="s">
        <v>11153</v>
      </c>
      <c r="I3138" s="1260" t="s">
        <v>11177</v>
      </c>
      <c r="J3138" s="1259">
        <v>7429736</v>
      </c>
      <c r="K3138" s="1260" t="s">
        <v>11221</v>
      </c>
      <c r="L3138" s="1260" t="s">
        <v>11275</v>
      </c>
      <c r="M3138" s="1260" t="s">
        <v>2242</v>
      </c>
      <c r="N3138" s="1260" t="s">
        <v>28200</v>
      </c>
      <c r="O3138" s="1260" t="s">
        <v>28199</v>
      </c>
      <c r="P3138" s="1260" t="s">
        <v>28201</v>
      </c>
      <c r="Q3138" s="1260"/>
      <c r="R3138" s="1260"/>
      <c r="S3138" s="1259">
        <v>1</v>
      </c>
      <c r="T3138" s="1260"/>
      <c r="U3138" s="1260" t="s">
        <v>11182</v>
      </c>
      <c r="V3138" s="1260" t="s">
        <v>11730</v>
      </c>
      <c r="W3138" s="1259">
        <v>0</v>
      </c>
      <c r="X3138" s="1259">
        <v>1007</v>
      </c>
      <c r="Y3138" s="1259">
        <v>2</v>
      </c>
    </row>
    <row r="3139" spans="1:25">
      <c r="A3139" s="1350">
        <v>11201001992</v>
      </c>
      <c r="B3139" s="1260" t="s">
        <v>28202</v>
      </c>
      <c r="C3139" s="1260" t="s">
        <v>28198</v>
      </c>
      <c r="D3139" s="1260" t="s">
        <v>28203</v>
      </c>
      <c r="E3139" s="1260" t="s">
        <v>11190</v>
      </c>
      <c r="F3139" s="1260"/>
      <c r="G3139" s="1260"/>
      <c r="H3139" s="1260" t="s">
        <v>11153</v>
      </c>
      <c r="I3139" s="1260" t="s">
        <v>11177</v>
      </c>
      <c r="J3139" s="1259">
        <v>7429735</v>
      </c>
      <c r="K3139" s="1260" t="s">
        <v>11221</v>
      </c>
      <c r="L3139" s="1260" t="s">
        <v>11275</v>
      </c>
      <c r="M3139" s="1260" t="s">
        <v>2242</v>
      </c>
      <c r="N3139" s="1260" t="s">
        <v>28204</v>
      </c>
      <c r="O3139" s="1260" t="s">
        <v>28203</v>
      </c>
      <c r="P3139" s="1260" t="s">
        <v>19849</v>
      </c>
      <c r="Q3139" s="1260"/>
      <c r="R3139" s="1260"/>
      <c r="S3139" s="1259">
        <v>1</v>
      </c>
      <c r="T3139" s="1260"/>
      <c r="U3139" s="1260" t="s">
        <v>11182</v>
      </c>
      <c r="V3139" s="1260" t="s">
        <v>11744</v>
      </c>
      <c r="W3139" s="1259">
        <v>0</v>
      </c>
      <c r="X3139" s="1259">
        <v>1007</v>
      </c>
      <c r="Y3139" s="1259">
        <v>2</v>
      </c>
    </row>
    <row r="3140" spans="1:25">
      <c r="A3140" s="1350">
        <v>11201001991</v>
      </c>
      <c r="B3140" s="1260" t="s">
        <v>28205</v>
      </c>
      <c r="C3140" s="1260" t="s">
        <v>28198</v>
      </c>
      <c r="D3140" s="1260" t="s">
        <v>28206</v>
      </c>
      <c r="E3140" s="1260" t="s">
        <v>11190</v>
      </c>
      <c r="F3140" s="1260"/>
      <c r="G3140" s="1260"/>
      <c r="H3140" s="1260" t="s">
        <v>11153</v>
      </c>
      <c r="I3140" s="1260" t="s">
        <v>11177</v>
      </c>
      <c r="J3140" s="1259">
        <v>7429734</v>
      </c>
      <c r="K3140" s="1260" t="s">
        <v>11221</v>
      </c>
      <c r="L3140" s="1260" t="s">
        <v>11275</v>
      </c>
      <c r="M3140" s="1260" t="s">
        <v>2242</v>
      </c>
      <c r="N3140" s="1260" t="s">
        <v>28207</v>
      </c>
      <c r="O3140" s="1260" t="s">
        <v>28206</v>
      </c>
      <c r="P3140" s="1260" t="s">
        <v>18674</v>
      </c>
      <c r="Q3140" s="1260"/>
      <c r="R3140" s="1260"/>
      <c r="S3140" s="1259">
        <v>1</v>
      </c>
      <c r="T3140" s="1260"/>
      <c r="U3140" s="1260" t="s">
        <v>11182</v>
      </c>
      <c r="V3140" s="1260" t="s">
        <v>11898</v>
      </c>
      <c r="W3140" s="1259">
        <v>0</v>
      </c>
      <c r="X3140" s="1259">
        <v>1007</v>
      </c>
      <c r="Y3140" s="1259">
        <v>2</v>
      </c>
    </row>
    <row r="3141" spans="1:25">
      <c r="A3141" s="1350">
        <v>11201001990</v>
      </c>
      <c r="B3141" s="1260" t="s">
        <v>28208</v>
      </c>
      <c r="C3141" s="1260" t="s">
        <v>28198</v>
      </c>
      <c r="D3141" s="1260" t="s">
        <v>27783</v>
      </c>
      <c r="E3141" s="1260" t="s">
        <v>11190</v>
      </c>
      <c r="F3141" s="1260" t="s">
        <v>11440</v>
      </c>
      <c r="G3141" s="1260" t="s">
        <v>28209</v>
      </c>
      <c r="H3141" s="1260" t="s">
        <v>11153</v>
      </c>
      <c r="I3141" s="1260" t="s">
        <v>11177</v>
      </c>
      <c r="J3141" s="1259">
        <v>7429733</v>
      </c>
      <c r="K3141" s="1260" t="s">
        <v>11221</v>
      </c>
      <c r="L3141" s="1260" t="s">
        <v>11385</v>
      </c>
      <c r="M3141" s="1260" t="s">
        <v>2242</v>
      </c>
      <c r="N3141" s="1260" t="s">
        <v>27785</v>
      </c>
      <c r="O3141" s="1260" t="s">
        <v>27783</v>
      </c>
      <c r="P3141" s="1260" t="s">
        <v>28210</v>
      </c>
      <c r="Q3141" s="1260"/>
      <c r="R3141" s="1260"/>
      <c r="S3141" s="1259">
        <v>1</v>
      </c>
      <c r="T3141" s="1260"/>
      <c r="U3141" s="1260" t="s">
        <v>11182</v>
      </c>
      <c r="V3141" s="1260" t="s">
        <v>11744</v>
      </c>
      <c r="W3141" s="1259">
        <v>0</v>
      </c>
      <c r="X3141" s="1259">
        <v>1007</v>
      </c>
      <c r="Y3141" s="1259">
        <v>1</v>
      </c>
    </row>
    <row r="3142" spans="1:25">
      <c r="A3142" s="1350">
        <v>11201001989</v>
      </c>
      <c r="B3142" s="1260"/>
      <c r="C3142" s="1260" t="s">
        <v>28211</v>
      </c>
      <c r="D3142" s="1260" t="s">
        <v>28212</v>
      </c>
      <c r="E3142" s="1260" t="s">
        <v>11162</v>
      </c>
      <c r="F3142" s="1260" t="s">
        <v>16927</v>
      </c>
      <c r="G3142" s="1260" t="s">
        <v>28213</v>
      </c>
      <c r="H3142" s="1260" t="s">
        <v>11153</v>
      </c>
      <c r="I3142" s="1260" t="s">
        <v>11164</v>
      </c>
      <c r="J3142" s="1259">
        <v>7429732</v>
      </c>
      <c r="K3142" s="1260" t="s">
        <v>11221</v>
      </c>
      <c r="L3142" s="1260" t="s">
        <v>11155</v>
      </c>
      <c r="M3142" s="1260" t="s">
        <v>2410</v>
      </c>
      <c r="N3142" s="1260" t="s">
        <v>28214</v>
      </c>
      <c r="O3142" s="1260" t="s">
        <v>28212</v>
      </c>
      <c r="P3142" s="1260"/>
      <c r="Q3142" s="1260" t="s">
        <v>11664</v>
      </c>
      <c r="R3142" s="1259">
        <v>119</v>
      </c>
      <c r="S3142" s="1259">
        <v>1</v>
      </c>
      <c r="T3142" s="1260"/>
      <c r="U3142" s="1260" t="s">
        <v>12320</v>
      </c>
      <c r="V3142" s="1260" t="s">
        <v>13821</v>
      </c>
      <c r="W3142" s="1259">
        <v>0</v>
      </c>
      <c r="X3142" s="1259">
        <v>1007</v>
      </c>
      <c r="Y3142" s="1259">
        <v>0</v>
      </c>
    </row>
    <row r="3143" spans="1:25">
      <c r="A3143" s="1350">
        <v>11201001988</v>
      </c>
      <c r="B3143" s="1260" t="s">
        <v>28215</v>
      </c>
      <c r="C3143" s="1260" t="s">
        <v>28216</v>
      </c>
      <c r="D3143" s="1260" t="s">
        <v>28217</v>
      </c>
      <c r="E3143" s="1260" t="s">
        <v>11426</v>
      </c>
      <c r="F3143" s="1260" t="s">
        <v>11176</v>
      </c>
      <c r="G3143" s="1260" t="s">
        <v>28218</v>
      </c>
      <c r="H3143" s="1260" t="s">
        <v>11153</v>
      </c>
      <c r="I3143" s="1260" t="s">
        <v>11177</v>
      </c>
      <c r="J3143" s="1259">
        <v>7429731</v>
      </c>
      <c r="K3143" s="1260" t="s">
        <v>11221</v>
      </c>
      <c r="L3143" s="1260" t="s">
        <v>11155</v>
      </c>
      <c r="M3143" s="1260" t="s">
        <v>2241</v>
      </c>
      <c r="N3143" s="1260" t="s">
        <v>14467</v>
      </c>
      <c r="O3143" s="1260" t="s">
        <v>28217</v>
      </c>
      <c r="P3143" s="1260" t="s">
        <v>14469</v>
      </c>
      <c r="Q3143" s="1260" t="s">
        <v>11411</v>
      </c>
      <c r="R3143" s="1260" t="s">
        <v>28219</v>
      </c>
      <c r="S3143" s="1259">
        <v>1</v>
      </c>
      <c r="T3143" s="1260" t="s">
        <v>28220</v>
      </c>
      <c r="U3143" s="1260" t="s">
        <v>11182</v>
      </c>
      <c r="V3143" s="1260" t="s">
        <v>11956</v>
      </c>
      <c r="W3143" s="1259">
        <v>0</v>
      </c>
      <c r="X3143" s="1259">
        <v>1007</v>
      </c>
      <c r="Y3143" s="1259">
        <v>0</v>
      </c>
    </row>
    <row r="3144" spans="1:25">
      <c r="A3144" s="1350">
        <v>11201001987</v>
      </c>
      <c r="B3144" s="1260" t="s">
        <v>28221</v>
      </c>
      <c r="C3144" s="1260" t="s">
        <v>28216</v>
      </c>
      <c r="D3144" s="1260" t="s">
        <v>28222</v>
      </c>
      <c r="E3144" s="1260" t="s">
        <v>11303</v>
      </c>
      <c r="F3144" s="1260" t="s">
        <v>12679</v>
      </c>
      <c r="G3144" s="1260" t="s">
        <v>28223</v>
      </c>
      <c r="H3144" s="1260" t="s">
        <v>11153</v>
      </c>
      <c r="I3144" s="1260" t="s">
        <v>10976</v>
      </c>
      <c r="J3144" s="1259">
        <v>7429730</v>
      </c>
      <c r="K3144" s="1260" t="s">
        <v>11375</v>
      </c>
      <c r="L3144" s="1260" t="s">
        <v>11155</v>
      </c>
      <c r="M3144" s="1260" t="s">
        <v>1226</v>
      </c>
      <c r="N3144" s="1260" t="s">
        <v>28224</v>
      </c>
      <c r="O3144" s="1260" t="s">
        <v>28222</v>
      </c>
      <c r="P3144" s="1260" t="s">
        <v>28225</v>
      </c>
      <c r="Q3144" s="1260" t="s">
        <v>11877</v>
      </c>
      <c r="R3144" s="1260" t="s">
        <v>28226</v>
      </c>
      <c r="S3144" s="1259">
        <v>1</v>
      </c>
      <c r="T3144" s="1260" t="s">
        <v>28227</v>
      </c>
      <c r="U3144" s="1260" t="s">
        <v>12601</v>
      </c>
      <c r="V3144" s="1260" t="s">
        <v>28228</v>
      </c>
      <c r="W3144" s="1259">
        <v>0</v>
      </c>
      <c r="X3144" s="1259">
        <v>1008</v>
      </c>
      <c r="Y3144" s="1259">
        <v>0</v>
      </c>
    </row>
    <row r="3145" spans="1:25">
      <c r="A3145" s="1350">
        <v>11201001986</v>
      </c>
      <c r="B3145" s="1260" t="s">
        <v>28229</v>
      </c>
      <c r="C3145" s="1260" t="s">
        <v>28230</v>
      </c>
      <c r="D3145" s="1260" t="s">
        <v>28231</v>
      </c>
      <c r="E3145" s="1260" t="s">
        <v>11509</v>
      </c>
      <c r="F3145" s="1260" t="s">
        <v>11440</v>
      </c>
      <c r="G3145" s="1260" t="s">
        <v>28232</v>
      </c>
      <c r="H3145" s="1260" t="s">
        <v>11153</v>
      </c>
      <c r="I3145" s="1260" t="s">
        <v>11177</v>
      </c>
      <c r="J3145" s="1259">
        <v>7429729</v>
      </c>
      <c r="K3145" s="1260" t="s">
        <v>11221</v>
      </c>
      <c r="L3145" s="1260" t="s">
        <v>11155</v>
      </c>
      <c r="M3145" s="1260" t="s">
        <v>2242</v>
      </c>
      <c r="N3145" s="1260" t="s">
        <v>28233</v>
      </c>
      <c r="O3145" s="1260" t="s">
        <v>28231</v>
      </c>
      <c r="P3145" s="1260" t="s">
        <v>28234</v>
      </c>
      <c r="Q3145" s="1260" t="s">
        <v>11411</v>
      </c>
      <c r="R3145" s="1260" t="s">
        <v>28235</v>
      </c>
      <c r="S3145" s="1259">
        <v>1</v>
      </c>
      <c r="T3145" s="1260" t="s">
        <v>28236</v>
      </c>
      <c r="U3145" s="1260" t="s">
        <v>11182</v>
      </c>
      <c r="V3145" s="1260" t="s">
        <v>11744</v>
      </c>
      <c r="W3145" s="1259">
        <v>0</v>
      </c>
      <c r="X3145" s="1259">
        <v>1007</v>
      </c>
      <c r="Y3145" s="1259">
        <v>0</v>
      </c>
    </row>
    <row r="3146" spans="1:25">
      <c r="A3146" s="1350">
        <v>11201001985</v>
      </c>
      <c r="B3146" s="1260" t="s">
        <v>28237</v>
      </c>
      <c r="C3146" s="1260" t="s">
        <v>28238</v>
      </c>
      <c r="D3146" s="1260" t="s">
        <v>28239</v>
      </c>
      <c r="E3146" s="1260" t="s">
        <v>11509</v>
      </c>
      <c r="F3146" s="1260" t="s">
        <v>11440</v>
      </c>
      <c r="G3146" s="1260" t="s">
        <v>28232</v>
      </c>
      <c r="H3146" s="1260" t="s">
        <v>11153</v>
      </c>
      <c r="I3146" s="1260" t="s">
        <v>11177</v>
      </c>
      <c r="J3146" s="1259">
        <v>7429728</v>
      </c>
      <c r="K3146" s="1260" t="s">
        <v>11221</v>
      </c>
      <c r="L3146" s="1260" t="s">
        <v>11155</v>
      </c>
      <c r="M3146" s="1260" t="s">
        <v>2241</v>
      </c>
      <c r="N3146" s="1260" t="s">
        <v>28240</v>
      </c>
      <c r="O3146" s="1260" t="s">
        <v>28239</v>
      </c>
      <c r="P3146" s="1260" t="s">
        <v>28241</v>
      </c>
      <c r="Q3146" s="1260" t="s">
        <v>16742</v>
      </c>
      <c r="R3146" s="1260" t="s">
        <v>28241</v>
      </c>
      <c r="S3146" s="1259">
        <v>1</v>
      </c>
      <c r="T3146" s="1260" t="s">
        <v>28242</v>
      </c>
      <c r="U3146" s="1260" t="s">
        <v>11182</v>
      </c>
      <c r="V3146" s="1260" t="s">
        <v>11898</v>
      </c>
      <c r="W3146" s="1259">
        <v>0</v>
      </c>
      <c r="X3146" s="1259">
        <v>1007</v>
      </c>
      <c r="Y3146" s="1259">
        <v>0</v>
      </c>
    </row>
    <row r="3147" spans="1:25">
      <c r="A3147" s="1350">
        <v>11201001984</v>
      </c>
      <c r="B3147" s="1260" t="s">
        <v>28243</v>
      </c>
      <c r="C3147" s="1260" t="s">
        <v>28238</v>
      </c>
      <c r="D3147" s="1260" t="s">
        <v>28244</v>
      </c>
      <c r="E3147" s="1260" t="s">
        <v>11949</v>
      </c>
      <c r="F3147" s="1260" t="s">
        <v>11440</v>
      </c>
      <c r="G3147" s="1260" t="s">
        <v>28232</v>
      </c>
      <c r="H3147" s="1260" t="s">
        <v>11153</v>
      </c>
      <c r="I3147" s="1260" t="s">
        <v>11177</v>
      </c>
      <c r="J3147" s="1259">
        <v>7429727</v>
      </c>
      <c r="K3147" s="1260" t="s">
        <v>11221</v>
      </c>
      <c r="L3147" s="1260" t="s">
        <v>11155</v>
      </c>
      <c r="M3147" s="1260" t="s">
        <v>2241</v>
      </c>
      <c r="N3147" s="1260" t="s">
        <v>13845</v>
      </c>
      <c r="O3147" s="1260" t="s">
        <v>28244</v>
      </c>
      <c r="P3147" s="1260" t="s">
        <v>28245</v>
      </c>
      <c r="Q3147" s="1260" t="s">
        <v>12501</v>
      </c>
      <c r="R3147" s="1260" t="s">
        <v>28246</v>
      </c>
      <c r="S3147" s="1259">
        <v>1</v>
      </c>
      <c r="T3147" s="1260" t="s">
        <v>28247</v>
      </c>
      <c r="U3147" s="1260" t="s">
        <v>11182</v>
      </c>
      <c r="V3147" s="1260" t="s">
        <v>11898</v>
      </c>
      <c r="W3147" s="1259">
        <v>0</v>
      </c>
      <c r="X3147" s="1259">
        <v>1007</v>
      </c>
      <c r="Y3147" s="1259">
        <v>0</v>
      </c>
    </row>
    <row r="3148" spans="1:25">
      <c r="A3148" s="1350">
        <v>11201001983</v>
      </c>
      <c r="B3148" s="1260"/>
      <c r="C3148" s="1260" t="s">
        <v>28198</v>
      </c>
      <c r="D3148" s="1260" t="s">
        <v>2242</v>
      </c>
      <c r="E3148" s="1260" t="s">
        <v>11353</v>
      </c>
      <c r="F3148" s="1260" t="s">
        <v>11440</v>
      </c>
      <c r="G3148" s="1260" t="s">
        <v>28248</v>
      </c>
      <c r="H3148" s="1260" t="s">
        <v>11153</v>
      </c>
      <c r="I3148" s="1260" t="s">
        <v>11177</v>
      </c>
      <c r="J3148" s="1259">
        <v>7429726</v>
      </c>
      <c r="K3148" s="1260" t="s">
        <v>13865</v>
      </c>
      <c r="L3148" s="1260" t="s">
        <v>11385</v>
      </c>
      <c r="M3148" s="1260" t="s">
        <v>262</v>
      </c>
      <c r="N3148" s="1260"/>
      <c r="O3148" s="1260" t="s">
        <v>2242</v>
      </c>
      <c r="P3148" s="1260"/>
      <c r="Q3148" s="1260"/>
      <c r="R3148" s="1260"/>
      <c r="S3148" s="1259">
        <v>1</v>
      </c>
      <c r="T3148" s="1260"/>
      <c r="U3148" s="1260"/>
      <c r="V3148" s="1260"/>
      <c r="W3148" s="1259">
        <v>1659</v>
      </c>
      <c r="X3148" s="1259">
        <v>1006</v>
      </c>
      <c r="Y3148" s="1259">
        <v>1</v>
      </c>
    </row>
    <row r="3149" spans="1:25">
      <c r="A3149" s="1350">
        <v>11201001982</v>
      </c>
      <c r="B3149" s="1260" t="s">
        <v>28249</v>
      </c>
      <c r="C3149" s="1260" t="s">
        <v>28250</v>
      </c>
      <c r="D3149" s="1260" t="s">
        <v>28251</v>
      </c>
      <c r="E3149" s="1260" t="s">
        <v>11384</v>
      </c>
      <c r="F3149" s="1260" t="s">
        <v>11440</v>
      </c>
      <c r="G3149" s="1260" t="s">
        <v>28252</v>
      </c>
      <c r="H3149" s="1260" t="s">
        <v>11153</v>
      </c>
      <c r="I3149" s="1260" t="s">
        <v>11177</v>
      </c>
      <c r="J3149" s="1259">
        <v>7429725</v>
      </c>
      <c r="K3149" s="1260" t="s">
        <v>11221</v>
      </c>
      <c r="L3149" s="1260" t="s">
        <v>11155</v>
      </c>
      <c r="M3149" s="1260" t="s">
        <v>2242</v>
      </c>
      <c r="N3149" s="1260" t="s">
        <v>28253</v>
      </c>
      <c r="O3149" s="1260" t="s">
        <v>28251</v>
      </c>
      <c r="P3149" s="1260" t="s">
        <v>28254</v>
      </c>
      <c r="Q3149" s="1260" t="s">
        <v>28255</v>
      </c>
      <c r="R3149" s="1260" t="s">
        <v>28256</v>
      </c>
      <c r="S3149" s="1259">
        <v>1</v>
      </c>
      <c r="T3149" s="1260" t="s">
        <v>28257</v>
      </c>
      <c r="U3149" s="1260" t="s">
        <v>11182</v>
      </c>
      <c r="V3149" s="1260" t="s">
        <v>11730</v>
      </c>
      <c r="W3149" s="1259">
        <v>0</v>
      </c>
      <c r="X3149" s="1259">
        <v>1007</v>
      </c>
      <c r="Y3149" s="1259">
        <v>0</v>
      </c>
    </row>
    <row r="3150" spans="1:25">
      <c r="A3150" s="1350">
        <v>11201001981</v>
      </c>
      <c r="B3150" s="1260" t="s">
        <v>28258</v>
      </c>
      <c r="C3150" s="1260" t="s">
        <v>28259</v>
      </c>
      <c r="D3150" s="1260" t="s">
        <v>28260</v>
      </c>
      <c r="E3150" s="1260" t="s">
        <v>11203</v>
      </c>
      <c r="F3150" s="1260" t="s">
        <v>11440</v>
      </c>
      <c r="G3150" s="1260" t="s">
        <v>28261</v>
      </c>
      <c r="H3150" s="1260" t="s">
        <v>11153</v>
      </c>
      <c r="I3150" s="1260" t="s">
        <v>11177</v>
      </c>
      <c r="J3150" s="1259">
        <v>7429724</v>
      </c>
      <c r="K3150" s="1260" t="s">
        <v>11221</v>
      </c>
      <c r="L3150" s="1260" t="s">
        <v>11155</v>
      </c>
      <c r="M3150" s="1260" t="s">
        <v>2364</v>
      </c>
      <c r="N3150" s="1260" t="s">
        <v>28262</v>
      </c>
      <c r="O3150" s="1260" t="s">
        <v>28260</v>
      </c>
      <c r="P3150" s="1260" t="s">
        <v>28263</v>
      </c>
      <c r="Q3150" s="1260" t="s">
        <v>11378</v>
      </c>
      <c r="R3150" s="1260" t="s">
        <v>28263</v>
      </c>
      <c r="S3150" s="1259">
        <v>1</v>
      </c>
      <c r="T3150" s="1260" t="s">
        <v>28264</v>
      </c>
      <c r="U3150" s="1260" t="s">
        <v>11751</v>
      </c>
      <c r="V3150" s="1260" t="s">
        <v>11752</v>
      </c>
      <c r="W3150" s="1259">
        <v>0</v>
      </c>
      <c r="X3150" s="1259">
        <v>1007</v>
      </c>
      <c r="Y3150" s="1259">
        <v>0</v>
      </c>
    </row>
    <row r="3151" spans="1:25">
      <c r="A3151" s="1350">
        <v>11201001980</v>
      </c>
      <c r="B3151" s="1260" t="s">
        <v>28265</v>
      </c>
      <c r="C3151" s="1260" t="s">
        <v>28266</v>
      </c>
      <c r="D3151" s="1260" t="s">
        <v>28267</v>
      </c>
      <c r="E3151" s="1260" t="s">
        <v>11203</v>
      </c>
      <c r="F3151" s="1260" t="s">
        <v>11440</v>
      </c>
      <c r="G3151" s="1260" t="s">
        <v>28268</v>
      </c>
      <c r="H3151" s="1260" t="s">
        <v>11153</v>
      </c>
      <c r="I3151" s="1260" t="s">
        <v>11177</v>
      </c>
      <c r="J3151" s="1259">
        <v>7429723</v>
      </c>
      <c r="K3151" s="1260" t="s">
        <v>11221</v>
      </c>
      <c r="L3151" s="1260" t="s">
        <v>11155</v>
      </c>
      <c r="M3151" s="1260" t="s">
        <v>2359</v>
      </c>
      <c r="N3151" s="1260" t="s">
        <v>28269</v>
      </c>
      <c r="O3151" s="1260" t="s">
        <v>28267</v>
      </c>
      <c r="P3151" s="1260" t="s">
        <v>28270</v>
      </c>
      <c r="Q3151" s="1260" t="s">
        <v>28271</v>
      </c>
      <c r="R3151" s="1260" t="s">
        <v>28270</v>
      </c>
      <c r="S3151" s="1259">
        <v>1</v>
      </c>
      <c r="T3151" s="1260" t="s">
        <v>28272</v>
      </c>
      <c r="U3151" s="1260" t="s">
        <v>11751</v>
      </c>
      <c r="V3151" s="1260" t="s">
        <v>11752</v>
      </c>
      <c r="W3151" s="1259">
        <v>0</v>
      </c>
      <c r="X3151" s="1259">
        <v>1007</v>
      </c>
      <c r="Y3151" s="1259">
        <v>0</v>
      </c>
    </row>
    <row r="3152" spans="1:25">
      <c r="A3152" s="1350">
        <v>11201001979</v>
      </c>
      <c r="B3152" s="1260" t="s">
        <v>28273</v>
      </c>
      <c r="C3152" s="1260" t="s">
        <v>28274</v>
      </c>
      <c r="D3152" s="1260" t="s">
        <v>28275</v>
      </c>
      <c r="E3152" s="1260" t="s">
        <v>11190</v>
      </c>
      <c r="F3152" s="1260" t="s">
        <v>11416</v>
      </c>
      <c r="G3152" s="1260" t="s">
        <v>28276</v>
      </c>
      <c r="H3152" s="1260" t="s">
        <v>11153</v>
      </c>
      <c r="I3152" s="1260" t="s">
        <v>10976</v>
      </c>
      <c r="J3152" s="1259">
        <v>7429722</v>
      </c>
      <c r="K3152" s="1260" t="s">
        <v>11375</v>
      </c>
      <c r="L3152" s="1260" t="s">
        <v>11155</v>
      </c>
      <c r="M3152" s="1260" t="s">
        <v>1943</v>
      </c>
      <c r="N3152" s="1260" t="s">
        <v>28277</v>
      </c>
      <c r="O3152" s="1260" t="s">
        <v>28275</v>
      </c>
      <c r="P3152" s="1260" t="s">
        <v>28278</v>
      </c>
      <c r="Q3152" s="1260" t="s">
        <v>11394</v>
      </c>
      <c r="R3152" s="1260" t="s">
        <v>28279</v>
      </c>
      <c r="S3152" s="1259">
        <v>1</v>
      </c>
      <c r="T3152" s="1260" t="s">
        <v>28280</v>
      </c>
      <c r="U3152" s="1260" t="s">
        <v>11396</v>
      </c>
      <c r="V3152" s="1260" t="s">
        <v>11397</v>
      </c>
      <c r="W3152" s="1259">
        <v>0</v>
      </c>
      <c r="X3152" s="1259">
        <v>1008</v>
      </c>
      <c r="Y3152" s="1259">
        <v>0</v>
      </c>
    </row>
    <row r="3153" spans="1:25">
      <c r="A3153" s="1350">
        <v>11201001978</v>
      </c>
      <c r="B3153" s="1260"/>
      <c r="C3153" s="1260" t="s">
        <v>28281</v>
      </c>
      <c r="D3153" s="1260" t="s">
        <v>28282</v>
      </c>
      <c r="E3153" s="1260" t="s">
        <v>11444</v>
      </c>
      <c r="F3153" s="1260" t="s">
        <v>11440</v>
      </c>
      <c r="G3153" s="1260" t="s">
        <v>28283</v>
      </c>
      <c r="H3153" s="1260" t="s">
        <v>11153</v>
      </c>
      <c r="I3153" s="1260" t="s">
        <v>11177</v>
      </c>
      <c r="J3153" s="1259">
        <v>7429721</v>
      </c>
      <c r="K3153" s="1260" t="s">
        <v>11221</v>
      </c>
      <c r="L3153" s="1260" t="s">
        <v>11155</v>
      </c>
      <c r="M3153" s="1260" t="s">
        <v>262</v>
      </c>
      <c r="N3153" s="1260"/>
      <c r="O3153" s="1260" t="s">
        <v>28282</v>
      </c>
      <c r="P3153" s="1260"/>
      <c r="Q3153" s="1260"/>
      <c r="R3153" s="1260"/>
      <c r="S3153" s="1259">
        <v>1</v>
      </c>
      <c r="T3153" s="1260"/>
      <c r="U3153" s="1260"/>
      <c r="V3153" s="1260"/>
      <c r="W3153" s="1259">
        <v>0</v>
      </c>
      <c r="X3153" s="1259">
        <v>1007</v>
      </c>
      <c r="Y3153" s="1259">
        <v>0</v>
      </c>
    </row>
    <row r="3154" spans="1:25">
      <c r="A3154" s="1350">
        <v>11201001977</v>
      </c>
      <c r="B3154" s="1260" t="s">
        <v>28284</v>
      </c>
      <c r="C3154" s="1260" t="s">
        <v>28285</v>
      </c>
      <c r="D3154" s="1260" t="s">
        <v>28286</v>
      </c>
      <c r="E3154" s="1260" t="s">
        <v>11190</v>
      </c>
      <c r="F3154" s="1260" t="s">
        <v>12759</v>
      </c>
      <c r="G3154" s="1260" t="s">
        <v>28287</v>
      </c>
      <c r="H3154" s="1260" t="s">
        <v>11153</v>
      </c>
      <c r="I3154" s="1260" t="s">
        <v>10976</v>
      </c>
      <c r="J3154" s="1259">
        <v>7429720</v>
      </c>
      <c r="K3154" s="1260" t="s">
        <v>11375</v>
      </c>
      <c r="L3154" s="1260" t="s">
        <v>11155</v>
      </c>
      <c r="M3154" s="1260" t="s">
        <v>2278</v>
      </c>
      <c r="N3154" s="1260" t="s">
        <v>12468</v>
      </c>
      <c r="O3154" s="1260" t="s">
        <v>28286</v>
      </c>
      <c r="P3154" s="1260" t="s">
        <v>28288</v>
      </c>
      <c r="Q3154" s="1260" t="s">
        <v>28289</v>
      </c>
      <c r="R3154" s="1260" t="s">
        <v>28290</v>
      </c>
      <c r="S3154" s="1259">
        <v>1</v>
      </c>
      <c r="T3154" s="1260" t="s">
        <v>28291</v>
      </c>
      <c r="U3154" s="1260" t="s">
        <v>11158</v>
      </c>
      <c r="V3154" s="1260" t="s">
        <v>11869</v>
      </c>
      <c r="W3154" s="1259">
        <v>0</v>
      </c>
      <c r="X3154" s="1259">
        <v>1008</v>
      </c>
      <c r="Y3154" s="1259">
        <v>0</v>
      </c>
    </row>
    <row r="3155" spans="1:25">
      <c r="A3155" s="1350">
        <v>11201001975</v>
      </c>
      <c r="B3155" s="1260" t="s">
        <v>28292</v>
      </c>
      <c r="C3155" s="1260" t="s">
        <v>28293</v>
      </c>
      <c r="D3155" s="1260" t="s">
        <v>28294</v>
      </c>
      <c r="E3155" s="1260" t="s">
        <v>11384</v>
      </c>
      <c r="F3155" s="1260"/>
      <c r="G3155" s="1260"/>
      <c r="H3155" s="1260" t="s">
        <v>11153</v>
      </c>
      <c r="I3155" s="1260" t="s">
        <v>10976</v>
      </c>
      <c r="J3155" s="1259">
        <v>7429718</v>
      </c>
      <c r="K3155" s="1260" t="s">
        <v>11221</v>
      </c>
      <c r="L3155" s="1260" t="s">
        <v>11275</v>
      </c>
      <c r="M3155" s="1260" t="s">
        <v>2301</v>
      </c>
      <c r="N3155" s="1260" t="s">
        <v>28295</v>
      </c>
      <c r="O3155" s="1260" t="s">
        <v>28294</v>
      </c>
      <c r="P3155" s="1260"/>
      <c r="Q3155" s="1260" t="s">
        <v>28296</v>
      </c>
      <c r="R3155" s="1260" t="s">
        <v>28297</v>
      </c>
      <c r="S3155" s="1259">
        <v>2</v>
      </c>
      <c r="T3155" s="1260" t="s">
        <v>28298</v>
      </c>
      <c r="U3155" s="1260" t="s">
        <v>12408</v>
      </c>
      <c r="V3155" s="1260" t="s">
        <v>18845</v>
      </c>
      <c r="W3155" s="1259">
        <v>0</v>
      </c>
      <c r="X3155" s="1259">
        <v>1007</v>
      </c>
      <c r="Y3155" s="1259">
        <v>2</v>
      </c>
    </row>
    <row r="3156" spans="1:25">
      <c r="A3156" s="1350">
        <v>11201001975</v>
      </c>
      <c r="B3156" s="1260" t="s">
        <v>28299</v>
      </c>
      <c r="C3156" s="1260" t="s">
        <v>28293</v>
      </c>
      <c r="D3156" s="1260" t="s">
        <v>28294</v>
      </c>
      <c r="E3156" s="1260" t="s">
        <v>11384</v>
      </c>
      <c r="F3156" s="1260"/>
      <c r="G3156" s="1260"/>
      <c r="H3156" s="1260" t="s">
        <v>11153</v>
      </c>
      <c r="I3156" s="1260" t="s">
        <v>10976</v>
      </c>
      <c r="J3156" s="1259">
        <v>7429718</v>
      </c>
      <c r="K3156" s="1260" t="s">
        <v>11221</v>
      </c>
      <c r="L3156" s="1260" t="s">
        <v>11275</v>
      </c>
      <c r="M3156" s="1260" t="s">
        <v>2301</v>
      </c>
      <c r="N3156" s="1260" t="s">
        <v>28295</v>
      </c>
      <c r="O3156" s="1260" t="s">
        <v>28294</v>
      </c>
      <c r="P3156" s="1260"/>
      <c r="Q3156" s="1260" t="s">
        <v>28296</v>
      </c>
      <c r="R3156" s="1260" t="s">
        <v>28297</v>
      </c>
      <c r="S3156" s="1259">
        <v>2</v>
      </c>
      <c r="T3156" s="1260" t="s">
        <v>28298</v>
      </c>
      <c r="U3156" s="1260" t="s">
        <v>12408</v>
      </c>
      <c r="V3156" s="1260" t="s">
        <v>18845</v>
      </c>
      <c r="W3156" s="1259">
        <v>0</v>
      </c>
      <c r="X3156" s="1259">
        <v>1007</v>
      </c>
      <c r="Y3156" s="1259">
        <v>2</v>
      </c>
    </row>
    <row r="3157" spans="1:25">
      <c r="A3157" s="1350">
        <v>11201001974</v>
      </c>
      <c r="B3157" s="1260" t="s">
        <v>28300</v>
      </c>
      <c r="C3157" s="1260" t="s">
        <v>28301</v>
      </c>
      <c r="D3157" s="1260" t="s">
        <v>28302</v>
      </c>
      <c r="E3157" s="1260" t="s">
        <v>11190</v>
      </c>
      <c r="F3157" s="1260" t="s">
        <v>19171</v>
      </c>
      <c r="G3157" s="1260" t="s">
        <v>28303</v>
      </c>
      <c r="H3157" s="1260" t="s">
        <v>11153</v>
      </c>
      <c r="I3157" s="1260" t="s">
        <v>11243</v>
      </c>
      <c r="J3157" s="1259">
        <v>7429717</v>
      </c>
      <c r="K3157" s="1260" t="s">
        <v>11221</v>
      </c>
      <c r="L3157" s="1260" t="s">
        <v>11155</v>
      </c>
      <c r="M3157" s="1260" t="s">
        <v>2421</v>
      </c>
      <c r="N3157" s="1260" t="s">
        <v>28304</v>
      </c>
      <c r="O3157" s="1260" t="s">
        <v>28302</v>
      </c>
      <c r="P3157" s="1260" t="s">
        <v>28305</v>
      </c>
      <c r="Q3157" s="1260" t="s">
        <v>13053</v>
      </c>
      <c r="R3157" s="1260" t="s">
        <v>28306</v>
      </c>
      <c r="S3157" s="1259">
        <v>1</v>
      </c>
      <c r="T3157" s="1260" t="s">
        <v>28307</v>
      </c>
      <c r="U3157" s="1260" t="s">
        <v>11247</v>
      </c>
      <c r="V3157" s="1260" t="s">
        <v>28308</v>
      </c>
      <c r="W3157" s="1259">
        <v>0</v>
      </c>
      <c r="X3157" s="1259">
        <v>1007</v>
      </c>
      <c r="Y3157" s="1259">
        <v>0</v>
      </c>
    </row>
    <row r="3158" spans="1:25">
      <c r="A3158" s="1350">
        <v>11201001973</v>
      </c>
      <c r="B3158" s="1260" t="s">
        <v>28309</v>
      </c>
      <c r="C3158" s="1260" t="s">
        <v>28310</v>
      </c>
      <c r="D3158" s="1260" t="s">
        <v>28311</v>
      </c>
      <c r="E3158" s="1260" t="s">
        <v>13024</v>
      </c>
      <c r="F3158" s="1260" t="s">
        <v>11440</v>
      </c>
      <c r="G3158" s="1260" t="s">
        <v>28312</v>
      </c>
      <c r="H3158" s="1260" t="s">
        <v>11153</v>
      </c>
      <c r="I3158" s="1260" t="s">
        <v>11177</v>
      </c>
      <c r="J3158" s="1259">
        <v>7429716</v>
      </c>
      <c r="K3158" s="1260" t="s">
        <v>11221</v>
      </c>
      <c r="L3158" s="1260" t="s">
        <v>11155</v>
      </c>
      <c r="M3158" s="1260" t="s">
        <v>2141</v>
      </c>
      <c r="N3158" s="1260" t="s">
        <v>28313</v>
      </c>
      <c r="O3158" s="1260" t="s">
        <v>28311</v>
      </c>
      <c r="P3158" s="1260" t="s">
        <v>28314</v>
      </c>
      <c r="Q3158" s="1260" t="s">
        <v>11877</v>
      </c>
      <c r="R3158" s="1260" t="s">
        <v>28315</v>
      </c>
      <c r="S3158" s="1259">
        <v>1</v>
      </c>
      <c r="T3158" s="1260" t="s">
        <v>28316</v>
      </c>
      <c r="U3158" s="1260" t="s">
        <v>11198</v>
      </c>
      <c r="V3158" s="1260" t="s">
        <v>11199</v>
      </c>
      <c r="W3158" s="1259">
        <v>0</v>
      </c>
      <c r="X3158" s="1259">
        <v>1007</v>
      </c>
      <c r="Y3158" s="1259">
        <v>0</v>
      </c>
    </row>
    <row r="3159" spans="1:25">
      <c r="A3159" s="1350">
        <v>11201001972</v>
      </c>
      <c r="B3159" s="1260"/>
      <c r="C3159" s="1260" t="s">
        <v>28317</v>
      </c>
      <c r="D3159" s="1260" t="s">
        <v>3985</v>
      </c>
      <c r="E3159" s="1260" t="s">
        <v>11353</v>
      </c>
      <c r="F3159" s="1260" t="s">
        <v>11440</v>
      </c>
      <c r="G3159" s="1260" t="s">
        <v>28318</v>
      </c>
      <c r="H3159" s="1260" t="s">
        <v>11153</v>
      </c>
      <c r="I3159" s="1260" t="s">
        <v>11177</v>
      </c>
      <c r="J3159" s="1259">
        <v>7429715</v>
      </c>
      <c r="K3159" s="1260" t="s">
        <v>11221</v>
      </c>
      <c r="L3159" s="1260" t="s">
        <v>11155</v>
      </c>
      <c r="M3159" s="1260" t="s">
        <v>262</v>
      </c>
      <c r="N3159" s="1260"/>
      <c r="O3159" s="1260" t="s">
        <v>3985</v>
      </c>
      <c r="P3159" s="1260"/>
      <c r="Q3159" s="1260"/>
      <c r="R3159" s="1260"/>
      <c r="S3159" s="1259">
        <v>1</v>
      </c>
      <c r="T3159" s="1260"/>
      <c r="U3159" s="1260"/>
      <c r="V3159" s="1260"/>
      <c r="W3159" s="1259">
        <v>0</v>
      </c>
      <c r="X3159" s="1259">
        <v>1007</v>
      </c>
      <c r="Y3159" s="1259">
        <v>0</v>
      </c>
    </row>
    <row r="3160" spans="1:25">
      <c r="A3160" s="1350">
        <v>11201001971</v>
      </c>
      <c r="B3160" s="1260" t="s">
        <v>28319</v>
      </c>
      <c r="C3160" s="1260" t="s">
        <v>28320</v>
      </c>
      <c r="D3160" s="1260" t="s">
        <v>28321</v>
      </c>
      <c r="E3160" s="1260" t="s">
        <v>11311</v>
      </c>
      <c r="F3160" s="1260" t="s">
        <v>12637</v>
      </c>
      <c r="G3160" s="1260" t="s">
        <v>28322</v>
      </c>
      <c r="H3160" s="1260" t="s">
        <v>11153</v>
      </c>
      <c r="I3160" s="1260" t="s">
        <v>10976</v>
      </c>
      <c r="J3160" s="1259">
        <v>7429714</v>
      </c>
      <c r="K3160" s="1260" t="s">
        <v>11375</v>
      </c>
      <c r="L3160" s="1260" t="s">
        <v>11385</v>
      </c>
      <c r="M3160" s="1260" t="s">
        <v>2301</v>
      </c>
      <c r="N3160" s="1260" t="s">
        <v>28323</v>
      </c>
      <c r="O3160" s="1260" t="s">
        <v>28321</v>
      </c>
      <c r="P3160" s="1260" t="s">
        <v>28324</v>
      </c>
      <c r="Q3160" s="1260" t="s">
        <v>11795</v>
      </c>
      <c r="R3160" s="1260" t="s">
        <v>28325</v>
      </c>
      <c r="S3160" s="1259">
        <v>1</v>
      </c>
      <c r="T3160" s="1260" t="s">
        <v>28326</v>
      </c>
      <c r="U3160" s="1260" t="s">
        <v>12408</v>
      </c>
      <c r="V3160" s="1260" t="s">
        <v>18845</v>
      </c>
      <c r="W3160" s="1259">
        <v>64</v>
      </c>
      <c r="X3160" s="1259">
        <v>1008</v>
      </c>
      <c r="Y3160" s="1259">
        <v>1</v>
      </c>
    </row>
    <row r="3161" spans="1:25">
      <c r="A3161" s="1350">
        <v>11201001970</v>
      </c>
      <c r="B3161" s="1260" t="s">
        <v>28327</v>
      </c>
      <c r="C3161" s="1260" t="s">
        <v>28328</v>
      </c>
      <c r="D3161" s="1260" t="s">
        <v>28329</v>
      </c>
      <c r="E3161" s="1260" t="s">
        <v>11175</v>
      </c>
      <c r="F3161" s="1260" t="s">
        <v>11436</v>
      </c>
      <c r="G3161" s="1260" t="s">
        <v>28330</v>
      </c>
      <c r="H3161" s="1260" t="s">
        <v>11153</v>
      </c>
      <c r="I3161" s="1260" t="s">
        <v>10976</v>
      </c>
      <c r="J3161" s="1259">
        <v>7429713</v>
      </c>
      <c r="K3161" s="1260" t="s">
        <v>11375</v>
      </c>
      <c r="L3161" s="1260" t="s">
        <v>11155</v>
      </c>
      <c r="M3161" s="1260" t="s">
        <v>2535</v>
      </c>
      <c r="N3161" s="1260" t="s">
        <v>28331</v>
      </c>
      <c r="O3161" s="1260" t="s">
        <v>28329</v>
      </c>
      <c r="P3161" s="1260" t="s">
        <v>28332</v>
      </c>
      <c r="Q3161" s="1260" t="s">
        <v>11223</v>
      </c>
      <c r="R3161" s="1260" t="s">
        <v>28332</v>
      </c>
      <c r="S3161" s="1259">
        <v>1</v>
      </c>
      <c r="T3161" s="1260" t="s">
        <v>28333</v>
      </c>
      <c r="U3161" s="1260" t="s">
        <v>11158</v>
      </c>
      <c r="V3161" s="1260" t="s">
        <v>11216</v>
      </c>
      <c r="W3161" s="1259">
        <v>0</v>
      </c>
      <c r="X3161" s="1259">
        <v>1008</v>
      </c>
      <c r="Y3161" s="1259">
        <v>0</v>
      </c>
    </row>
    <row r="3162" spans="1:25">
      <c r="A3162" s="1350">
        <v>11201001969</v>
      </c>
      <c r="B3162" s="1260"/>
      <c r="C3162" s="1260" t="s">
        <v>28334</v>
      </c>
      <c r="D3162" s="1260" t="s">
        <v>28335</v>
      </c>
      <c r="E3162" s="1260" t="s">
        <v>26455</v>
      </c>
      <c r="F3162" s="1260" t="s">
        <v>13918</v>
      </c>
      <c r="G3162" s="1260" t="s">
        <v>28336</v>
      </c>
      <c r="H3162" s="1260" t="s">
        <v>11153</v>
      </c>
      <c r="I3162" s="1260" t="s">
        <v>11164</v>
      </c>
      <c r="J3162" s="1259">
        <v>7429712</v>
      </c>
      <c r="K3162" s="1260" t="s">
        <v>11221</v>
      </c>
      <c r="L3162" s="1260" t="s">
        <v>11155</v>
      </c>
      <c r="M3162" s="1260" t="s">
        <v>262</v>
      </c>
      <c r="N3162" s="1260"/>
      <c r="O3162" s="1260" t="s">
        <v>28335</v>
      </c>
      <c r="P3162" s="1260"/>
      <c r="Q3162" s="1260"/>
      <c r="R3162" s="1260"/>
      <c r="S3162" s="1259">
        <v>1</v>
      </c>
      <c r="T3162" s="1260"/>
      <c r="U3162" s="1260"/>
      <c r="V3162" s="1260"/>
      <c r="W3162" s="1259">
        <v>0</v>
      </c>
      <c r="X3162" s="1259">
        <v>1007</v>
      </c>
      <c r="Y3162" s="1259">
        <v>0</v>
      </c>
    </row>
    <row r="3163" spans="1:25">
      <c r="A3163" s="1350">
        <v>11201001968</v>
      </c>
      <c r="B3163" s="1260"/>
      <c r="C3163" s="1260" t="s">
        <v>28337</v>
      </c>
      <c r="D3163" s="1260" t="s">
        <v>28338</v>
      </c>
      <c r="E3163" s="1260" t="s">
        <v>11175</v>
      </c>
      <c r="F3163" s="1260" t="s">
        <v>13918</v>
      </c>
      <c r="G3163" s="1260" t="s">
        <v>28339</v>
      </c>
      <c r="H3163" s="1260" t="s">
        <v>11153</v>
      </c>
      <c r="I3163" s="1260" t="s">
        <v>11164</v>
      </c>
      <c r="J3163" s="1259">
        <v>7429711</v>
      </c>
      <c r="K3163" s="1260" t="s">
        <v>11221</v>
      </c>
      <c r="L3163" s="1260" t="s">
        <v>11155</v>
      </c>
      <c r="M3163" s="1260" t="s">
        <v>2182</v>
      </c>
      <c r="N3163" s="1260" t="s">
        <v>28340</v>
      </c>
      <c r="O3163" s="1260" t="s">
        <v>28338</v>
      </c>
      <c r="P3163" s="1260"/>
      <c r="Q3163" s="1260"/>
      <c r="R3163" s="1260"/>
      <c r="S3163" s="1259">
        <v>1</v>
      </c>
      <c r="T3163" s="1260"/>
      <c r="U3163" s="1260" t="s">
        <v>11209</v>
      </c>
      <c r="V3163" s="1260" t="s">
        <v>15053</v>
      </c>
      <c r="W3163" s="1259">
        <v>0</v>
      </c>
      <c r="X3163" s="1259">
        <v>1007</v>
      </c>
      <c r="Y3163" s="1259">
        <v>0</v>
      </c>
    </row>
    <row r="3164" spans="1:25">
      <c r="A3164" s="1350">
        <v>11201001967</v>
      </c>
      <c r="B3164" s="1260" t="s">
        <v>28341</v>
      </c>
      <c r="C3164" s="1260" t="s">
        <v>28342</v>
      </c>
      <c r="D3164" s="1260" t="s">
        <v>28343</v>
      </c>
      <c r="E3164" s="1260" t="s">
        <v>11190</v>
      </c>
      <c r="F3164" s="1260" t="s">
        <v>11436</v>
      </c>
      <c r="G3164" s="1260" t="s">
        <v>28344</v>
      </c>
      <c r="H3164" s="1260" t="s">
        <v>11153</v>
      </c>
      <c r="I3164" s="1260" t="s">
        <v>10976</v>
      </c>
      <c r="J3164" s="1259">
        <v>7429710</v>
      </c>
      <c r="K3164" s="1260" t="s">
        <v>11375</v>
      </c>
      <c r="L3164" s="1260" t="s">
        <v>11155</v>
      </c>
      <c r="M3164" s="1260" t="s">
        <v>2278</v>
      </c>
      <c r="N3164" s="1260" t="s">
        <v>28345</v>
      </c>
      <c r="O3164" s="1260" t="s">
        <v>28343</v>
      </c>
      <c r="P3164" s="1260" t="s">
        <v>28346</v>
      </c>
      <c r="Q3164" s="1260" t="s">
        <v>28347</v>
      </c>
      <c r="R3164" s="1260" t="s">
        <v>28346</v>
      </c>
      <c r="S3164" s="1259">
        <v>1</v>
      </c>
      <c r="T3164" s="1260" t="s">
        <v>28348</v>
      </c>
      <c r="U3164" s="1260" t="s">
        <v>11158</v>
      </c>
      <c r="V3164" s="1260" t="s">
        <v>15570</v>
      </c>
      <c r="W3164" s="1259">
        <v>0</v>
      </c>
      <c r="X3164" s="1259">
        <v>1008</v>
      </c>
      <c r="Y3164" s="1259">
        <v>0</v>
      </c>
    </row>
    <row r="3165" spans="1:25">
      <c r="A3165" s="1350">
        <v>11201001966</v>
      </c>
      <c r="B3165" s="1260" t="s">
        <v>28349</v>
      </c>
      <c r="C3165" s="1260" t="s">
        <v>28350</v>
      </c>
      <c r="D3165" s="1260" t="s">
        <v>28351</v>
      </c>
      <c r="E3165" s="1260" t="s">
        <v>11203</v>
      </c>
      <c r="F3165" s="1260" t="s">
        <v>11440</v>
      </c>
      <c r="G3165" s="1260" t="s">
        <v>28352</v>
      </c>
      <c r="H3165" s="1260" t="s">
        <v>11153</v>
      </c>
      <c r="I3165" s="1260" t="s">
        <v>11177</v>
      </c>
      <c r="J3165" s="1259">
        <v>7429709</v>
      </c>
      <c r="K3165" s="1260" t="s">
        <v>11221</v>
      </c>
      <c r="L3165" s="1260" t="s">
        <v>11155</v>
      </c>
      <c r="M3165" s="1260" t="s">
        <v>2625</v>
      </c>
      <c r="N3165" s="1260" t="s">
        <v>28353</v>
      </c>
      <c r="O3165" s="1260" t="s">
        <v>28351</v>
      </c>
      <c r="P3165" s="1260" t="s">
        <v>14518</v>
      </c>
      <c r="Q3165" s="1260" t="s">
        <v>12654</v>
      </c>
      <c r="R3165" s="1260" t="s">
        <v>14519</v>
      </c>
      <c r="S3165" s="1259">
        <v>1</v>
      </c>
      <c r="T3165" s="1260" t="s">
        <v>28354</v>
      </c>
      <c r="U3165" s="1260" t="s">
        <v>11209</v>
      </c>
      <c r="V3165" s="1260" t="s">
        <v>11496</v>
      </c>
      <c r="W3165" s="1259">
        <v>0</v>
      </c>
      <c r="X3165" s="1259">
        <v>1007</v>
      </c>
      <c r="Y3165" s="1259">
        <v>0</v>
      </c>
    </row>
    <row r="3166" spans="1:25">
      <c r="A3166" s="1350">
        <v>11201001965</v>
      </c>
      <c r="B3166" s="1260"/>
      <c r="C3166" s="1260" t="s">
        <v>28355</v>
      </c>
      <c r="D3166" s="1260" t="s">
        <v>28356</v>
      </c>
      <c r="E3166" s="1260" t="s">
        <v>28357</v>
      </c>
      <c r="F3166" s="1260" t="s">
        <v>11440</v>
      </c>
      <c r="G3166" s="1260" t="s">
        <v>28358</v>
      </c>
      <c r="H3166" s="1260" t="s">
        <v>11153</v>
      </c>
      <c r="I3166" s="1260" t="s">
        <v>11177</v>
      </c>
      <c r="J3166" s="1259">
        <v>7429708</v>
      </c>
      <c r="K3166" s="1260" t="s">
        <v>11221</v>
      </c>
      <c r="L3166" s="1260" t="s">
        <v>11155</v>
      </c>
      <c r="M3166" s="1260" t="s">
        <v>262</v>
      </c>
      <c r="N3166" s="1260"/>
      <c r="O3166" s="1260" t="s">
        <v>28356</v>
      </c>
      <c r="P3166" s="1260"/>
      <c r="Q3166" s="1260"/>
      <c r="R3166" s="1260"/>
      <c r="S3166" s="1259">
        <v>1</v>
      </c>
      <c r="T3166" s="1260"/>
      <c r="U3166" s="1260"/>
      <c r="V3166" s="1260"/>
      <c r="W3166" s="1259">
        <v>0</v>
      </c>
      <c r="X3166" s="1259">
        <v>1007</v>
      </c>
      <c r="Y3166" s="1259">
        <v>0</v>
      </c>
    </row>
    <row r="3167" spans="1:25">
      <c r="A3167" s="1350">
        <v>11201001964</v>
      </c>
      <c r="B3167" s="1260" t="s">
        <v>28359</v>
      </c>
      <c r="C3167" s="1260" t="s">
        <v>28360</v>
      </c>
      <c r="D3167" s="1260" t="s">
        <v>28361</v>
      </c>
      <c r="E3167" s="1260" t="s">
        <v>11190</v>
      </c>
      <c r="F3167" s="1260" t="s">
        <v>11416</v>
      </c>
      <c r="G3167" s="1260" t="s">
        <v>28362</v>
      </c>
      <c r="H3167" s="1260" t="s">
        <v>11153</v>
      </c>
      <c r="I3167" s="1260" t="s">
        <v>10976</v>
      </c>
      <c r="J3167" s="1259">
        <v>7429707</v>
      </c>
      <c r="K3167" s="1260" t="s">
        <v>11375</v>
      </c>
      <c r="L3167" s="1260" t="s">
        <v>11155</v>
      </c>
      <c r="M3167" s="1260" t="s">
        <v>1950</v>
      </c>
      <c r="N3167" s="1260" t="s">
        <v>28363</v>
      </c>
      <c r="O3167" s="1260" t="s">
        <v>28361</v>
      </c>
      <c r="P3167" s="1260" t="s">
        <v>28364</v>
      </c>
      <c r="Q3167" s="1260" t="s">
        <v>28365</v>
      </c>
      <c r="R3167" s="1260" t="s">
        <v>28364</v>
      </c>
      <c r="S3167" s="1259">
        <v>1</v>
      </c>
      <c r="T3167" s="1260" t="s">
        <v>28366</v>
      </c>
      <c r="U3167" s="1260" t="s">
        <v>11396</v>
      </c>
      <c r="V3167" s="1260" t="s">
        <v>11988</v>
      </c>
      <c r="W3167" s="1259">
        <v>0</v>
      </c>
      <c r="X3167" s="1259">
        <v>1008</v>
      </c>
      <c r="Y3167" s="1259">
        <v>0</v>
      </c>
    </row>
    <row r="3168" spans="1:25">
      <c r="A3168" s="1350">
        <v>11201001963</v>
      </c>
      <c r="B3168" s="1260" t="s">
        <v>28367</v>
      </c>
      <c r="C3168" s="1260" t="s">
        <v>28368</v>
      </c>
      <c r="D3168" s="1260" t="s">
        <v>28369</v>
      </c>
      <c r="E3168" s="1260" t="s">
        <v>11311</v>
      </c>
      <c r="F3168" s="1260"/>
      <c r="G3168" s="1260"/>
      <c r="H3168" s="1260" t="s">
        <v>11153</v>
      </c>
      <c r="I3168" s="1260" t="s">
        <v>10976</v>
      </c>
      <c r="J3168" s="1259">
        <v>7429706</v>
      </c>
      <c r="K3168" s="1260" t="s">
        <v>11221</v>
      </c>
      <c r="L3168" s="1260" t="s">
        <v>11275</v>
      </c>
      <c r="M3168" s="1260" t="s">
        <v>2030</v>
      </c>
      <c r="N3168" s="1260" t="s">
        <v>28370</v>
      </c>
      <c r="O3168" s="1260" t="s">
        <v>28369</v>
      </c>
      <c r="P3168" s="1260" t="s">
        <v>28371</v>
      </c>
      <c r="Q3168" s="1260" t="s">
        <v>11367</v>
      </c>
      <c r="R3168" s="1260" t="s">
        <v>28371</v>
      </c>
      <c r="S3168" s="1259">
        <v>1</v>
      </c>
      <c r="T3168" s="1260" t="s">
        <v>28372</v>
      </c>
      <c r="U3168" s="1260" t="s">
        <v>11396</v>
      </c>
      <c r="V3168" s="1260" t="s">
        <v>12425</v>
      </c>
      <c r="W3168" s="1259">
        <v>0</v>
      </c>
      <c r="X3168" s="1259">
        <v>1007</v>
      </c>
      <c r="Y3168" s="1259">
        <v>2</v>
      </c>
    </row>
    <row r="3169" spans="1:25">
      <c r="A3169" s="1350">
        <v>11201001962</v>
      </c>
      <c r="B3169" s="1260" t="s">
        <v>28373</v>
      </c>
      <c r="C3169" s="1260" t="s">
        <v>28374</v>
      </c>
      <c r="D3169" s="1260" t="s">
        <v>28375</v>
      </c>
      <c r="E3169" s="1260" t="s">
        <v>11560</v>
      </c>
      <c r="F3169" s="1260" t="s">
        <v>19171</v>
      </c>
      <c r="G3169" s="1260" t="s">
        <v>28376</v>
      </c>
      <c r="H3169" s="1260" t="s">
        <v>11153</v>
      </c>
      <c r="I3169" s="1260" t="s">
        <v>11243</v>
      </c>
      <c r="J3169" s="1259">
        <v>7429705</v>
      </c>
      <c r="K3169" s="1260" t="s">
        <v>11221</v>
      </c>
      <c r="L3169" s="1260" t="s">
        <v>11155</v>
      </c>
      <c r="M3169" s="1260" t="s">
        <v>2331</v>
      </c>
      <c r="N3169" s="1260" t="s">
        <v>28377</v>
      </c>
      <c r="O3169" s="1260" t="s">
        <v>28375</v>
      </c>
      <c r="P3169" s="1260" t="s">
        <v>28378</v>
      </c>
      <c r="Q3169" s="1260" t="s">
        <v>11313</v>
      </c>
      <c r="R3169" s="1260" t="s">
        <v>28378</v>
      </c>
      <c r="S3169" s="1259">
        <v>1</v>
      </c>
      <c r="T3169" s="1260" t="s">
        <v>28379</v>
      </c>
      <c r="U3169" s="1260" t="s">
        <v>11247</v>
      </c>
      <c r="V3169" s="1260" t="s">
        <v>28380</v>
      </c>
      <c r="W3169" s="1259">
        <v>0</v>
      </c>
      <c r="X3169" s="1259">
        <v>1007</v>
      </c>
      <c r="Y3169" s="1259">
        <v>0</v>
      </c>
    </row>
    <row r="3170" spans="1:25">
      <c r="A3170" s="1350">
        <v>11201001961</v>
      </c>
      <c r="B3170" s="1260" t="s">
        <v>28381</v>
      </c>
      <c r="C3170" s="1260" t="s">
        <v>28382</v>
      </c>
      <c r="D3170" s="1260" t="s">
        <v>28383</v>
      </c>
      <c r="E3170" s="1260" t="s">
        <v>11266</v>
      </c>
      <c r="F3170" s="1260" t="s">
        <v>16927</v>
      </c>
      <c r="G3170" s="1260" t="s">
        <v>28384</v>
      </c>
      <c r="H3170" s="1260" t="s">
        <v>11153</v>
      </c>
      <c r="I3170" s="1260" t="s">
        <v>11164</v>
      </c>
      <c r="J3170" s="1259">
        <v>7429704</v>
      </c>
      <c r="K3170" s="1260" t="s">
        <v>11221</v>
      </c>
      <c r="L3170" s="1260" t="s">
        <v>11155</v>
      </c>
      <c r="M3170" s="1260" t="s">
        <v>2398</v>
      </c>
      <c r="N3170" s="1260" t="s">
        <v>28385</v>
      </c>
      <c r="O3170" s="1260" t="s">
        <v>28383</v>
      </c>
      <c r="P3170" s="1260" t="s">
        <v>28386</v>
      </c>
      <c r="Q3170" s="1260" t="s">
        <v>11313</v>
      </c>
      <c r="R3170" s="1260" t="s">
        <v>28387</v>
      </c>
      <c r="S3170" s="1259">
        <v>1</v>
      </c>
      <c r="T3170" s="1260" t="s">
        <v>28388</v>
      </c>
      <c r="U3170" s="1260" t="s">
        <v>12320</v>
      </c>
      <c r="V3170" s="1260" t="s">
        <v>13821</v>
      </c>
      <c r="W3170" s="1259">
        <v>0</v>
      </c>
      <c r="X3170" s="1259">
        <v>1007</v>
      </c>
      <c r="Y3170" s="1259">
        <v>0</v>
      </c>
    </row>
    <row r="3171" spans="1:25">
      <c r="A3171" s="1350">
        <v>11201001960</v>
      </c>
      <c r="B3171" s="1260"/>
      <c r="C3171" s="1260" t="s">
        <v>28389</v>
      </c>
      <c r="D3171" s="1260" t="s">
        <v>2030</v>
      </c>
      <c r="E3171" s="1260" t="s">
        <v>28390</v>
      </c>
      <c r="F3171" s="1260" t="s">
        <v>28391</v>
      </c>
      <c r="G3171" s="1260" t="s">
        <v>28392</v>
      </c>
      <c r="H3171" s="1260" t="s">
        <v>11153</v>
      </c>
      <c r="I3171" s="1260" t="s">
        <v>10976</v>
      </c>
      <c r="J3171" s="1259">
        <v>7429703</v>
      </c>
      <c r="K3171" s="1260" t="s">
        <v>11221</v>
      </c>
      <c r="L3171" s="1260" t="s">
        <v>11385</v>
      </c>
      <c r="M3171" s="1260" t="s">
        <v>262</v>
      </c>
      <c r="N3171" s="1260"/>
      <c r="O3171" s="1260" t="s">
        <v>2030</v>
      </c>
      <c r="P3171" s="1260"/>
      <c r="Q3171" s="1260"/>
      <c r="R3171" s="1260"/>
      <c r="S3171" s="1259">
        <v>1</v>
      </c>
      <c r="T3171" s="1260"/>
      <c r="U3171" s="1260"/>
      <c r="V3171" s="1260"/>
      <c r="W3171" s="1259">
        <v>352</v>
      </c>
      <c r="X3171" s="1259">
        <v>1007</v>
      </c>
      <c r="Y3171" s="1259">
        <v>1</v>
      </c>
    </row>
    <row r="3172" spans="1:25">
      <c r="A3172" s="1350">
        <v>11201001959</v>
      </c>
      <c r="B3172" s="1260" t="s">
        <v>28393</v>
      </c>
      <c r="C3172" s="1260" t="s">
        <v>28394</v>
      </c>
      <c r="D3172" s="1260" t="s">
        <v>28395</v>
      </c>
      <c r="E3172" s="1260" t="s">
        <v>11560</v>
      </c>
      <c r="F3172" s="1260" t="s">
        <v>11440</v>
      </c>
      <c r="G3172" s="1260" t="s">
        <v>28396</v>
      </c>
      <c r="H3172" s="1260" t="s">
        <v>11153</v>
      </c>
      <c r="I3172" s="1260" t="s">
        <v>11177</v>
      </c>
      <c r="J3172" s="1259">
        <v>7429702</v>
      </c>
      <c r="K3172" s="1260" t="s">
        <v>11221</v>
      </c>
      <c r="L3172" s="1260" t="s">
        <v>11155</v>
      </c>
      <c r="M3172" s="1260" t="s">
        <v>2315</v>
      </c>
      <c r="N3172" s="1260" t="s">
        <v>28397</v>
      </c>
      <c r="O3172" s="1260" t="s">
        <v>28395</v>
      </c>
      <c r="P3172" s="1260" t="s">
        <v>28398</v>
      </c>
      <c r="Q3172" s="1260" t="s">
        <v>12049</v>
      </c>
      <c r="R3172" s="1260" t="s">
        <v>28398</v>
      </c>
      <c r="S3172" s="1259">
        <v>1</v>
      </c>
      <c r="T3172" s="1260" t="s">
        <v>28399</v>
      </c>
      <c r="U3172" s="1260" t="s">
        <v>11751</v>
      </c>
      <c r="V3172" s="1260" t="s">
        <v>24430</v>
      </c>
      <c r="W3172" s="1259">
        <v>0</v>
      </c>
      <c r="X3172" s="1259">
        <v>1007</v>
      </c>
      <c r="Y3172" s="1259">
        <v>0</v>
      </c>
    </row>
    <row r="3173" spans="1:25">
      <c r="A3173" s="1350">
        <v>11201001958</v>
      </c>
      <c r="B3173" s="1260" t="s">
        <v>28400</v>
      </c>
      <c r="C3173" s="1260" t="s">
        <v>28401</v>
      </c>
      <c r="D3173" s="1260" t="s">
        <v>28402</v>
      </c>
      <c r="E3173" s="1260" t="s">
        <v>11203</v>
      </c>
      <c r="F3173" s="1260" t="s">
        <v>12637</v>
      </c>
      <c r="G3173" s="1260" t="s">
        <v>28403</v>
      </c>
      <c r="H3173" s="1260" t="s">
        <v>11153</v>
      </c>
      <c r="I3173" s="1260" t="s">
        <v>10976</v>
      </c>
      <c r="J3173" s="1259">
        <v>7429701</v>
      </c>
      <c r="K3173" s="1260" t="s">
        <v>11221</v>
      </c>
      <c r="L3173" s="1260" t="s">
        <v>11155</v>
      </c>
      <c r="M3173" s="1260" t="s">
        <v>2285</v>
      </c>
      <c r="N3173" s="1260" t="s">
        <v>26642</v>
      </c>
      <c r="O3173" s="1260" t="s">
        <v>28402</v>
      </c>
      <c r="P3173" s="1260" t="s">
        <v>28404</v>
      </c>
      <c r="Q3173" s="1260" t="s">
        <v>28405</v>
      </c>
      <c r="R3173" s="1260" t="s">
        <v>28406</v>
      </c>
      <c r="S3173" s="1259">
        <v>1</v>
      </c>
      <c r="T3173" s="1260" t="s">
        <v>28407</v>
      </c>
      <c r="U3173" s="1260" t="s">
        <v>12408</v>
      </c>
      <c r="V3173" s="1260" t="s">
        <v>26646</v>
      </c>
      <c r="W3173" s="1259">
        <v>0</v>
      </c>
      <c r="X3173" s="1259">
        <v>1007</v>
      </c>
      <c r="Y3173" s="1259">
        <v>0</v>
      </c>
    </row>
    <row r="3174" spans="1:25">
      <c r="A3174" s="1350">
        <v>11201001957</v>
      </c>
      <c r="B3174" s="1260" t="s">
        <v>28408</v>
      </c>
      <c r="C3174" s="1260" t="s">
        <v>28409</v>
      </c>
      <c r="D3174" s="1260" t="s">
        <v>28410</v>
      </c>
      <c r="E3174" s="1260" t="s">
        <v>11593</v>
      </c>
      <c r="F3174" s="1260" t="s">
        <v>12637</v>
      </c>
      <c r="G3174" s="1260" t="s">
        <v>28411</v>
      </c>
      <c r="H3174" s="1260" t="s">
        <v>11153</v>
      </c>
      <c r="I3174" s="1260" t="s">
        <v>10976</v>
      </c>
      <c r="J3174" s="1259">
        <v>7429700</v>
      </c>
      <c r="K3174" s="1260" t="s">
        <v>11221</v>
      </c>
      <c r="L3174" s="1260" t="s">
        <v>11155</v>
      </c>
      <c r="M3174" s="1260" t="s">
        <v>1646</v>
      </c>
      <c r="N3174" s="1260" t="s">
        <v>28412</v>
      </c>
      <c r="O3174" s="1260" t="s">
        <v>28410</v>
      </c>
      <c r="P3174" s="1260" t="s">
        <v>28413</v>
      </c>
      <c r="Q3174" s="1260" t="s">
        <v>11486</v>
      </c>
      <c r="R3174" s="1260" t="s">
        <v>28413</v>
      </c>
      <c r="S3174" s="1259">
        <v>1</v>
      </c>
      <c r="T3174" s="1260" t="s">
        <v>28414</v>
      </c>
      <c r="U3174" s="1260" t="s">
        <v>12601</v>
      </c>
      <c r="V3174" s="1260" t="s">
        <v>12602</v>
      </c>
      <c r="W3174" s="1259">
        <v>0</v>
      </c>
      <c r="X3174" s="1259">
        <v>1007</v>
      </c>
      <c r="Y3174" s="1259">
        <v>0</v>
      </c>
    </row>
    <row r="3175" spans="1:25">
      <c r="A3175" s="1350">
        <v>11201001956</v>
      </c>
      <c r="B3175" s="1260"/>
      <c r="C3175" s="1260" t="s">
        <v>28415</v>
      </c>
      <c r="D3175" s="1260" t="s">
        <v>28416</v>
      </c>
      <c r="E3175" s="1260" t="s">
        <v>28417</v>
      </c>
      <c r="F3175" s="1260" t="s">
        <v>16927</v>
      </c>
      <c r="G3175" s="1260" t="s">
        <v>28418</v>
      </c>
      <c r="H3175" s="1260" t="s">
        <v>11153</v>
      </c>
      <c r="I3175" s="1260" t="s">
        <v>11164</v>
      </c>
      <c r="J3175" s="1259">
        <v>7429699</v>
      </c>
      <c r="K3175" s="1260" t="s">
        <v>11221</v>
      </c>
      <c r="L3175" s="1260" t="s">
        <v>11155</v>
      </c>
      <c r="M3175" s="1260" t="s">
        <v>2431</v>
      </c>
      <c r="N3175" s="1260" t="s">
        <v>28419</v>
      </c>
      <c r="O3175" s="1260" t="s">
        <v>28416</v>
      </c>
      <c r="P3175" s="1260" t="s">
        <v>11192</v>
      </c>
      <c r="Q3175" s="1260" t="s">
        <v>11596</v>
      </c>
      <c r="R3175" s="1259">
        <v>8337955</v>
      </c>
      <c r="S3175" s="1259">
        <v>1</v>
      </c>
      <c r="T3175" s="1260"/>
      <c r="U3175" s="1260" t="s">
        <v>11405</v>
      </c>
      <c r="V3175" s="1260" t="s">
        <v>21897</v>
      </c>
      <c r="W3175" s="1259">
        <v>0</v>
      </c>
      <c r="X3175" s="1259">
        <v>1007</v>
      </c>
      <c r="Y3175" s="1259">
        <v>0</v>
      </c>
    </row>
    <row r="3176" spans="1:25">
      <c r="A3176" s="1350">
        <v>11201001955</v>
      </c>
      <c r="B3176" s="1260" t="s">
        <v>28420</v>
      </c>
      <c r="C3176" s="1260" t="s">
        <v>28421</v>
      </c>
      <c r="D3176" s="1260" t="s">
        <v>28422</v>
      </c>
      <c r="E3176" s="1260" t="s">
        <v>11266</v>
      </c>
      <c r="F3176" s="1260" t="s">
        <v>11440</v>
      </c>
      <c r="G3176" s="1260" t="s">
        <v>28423</v>
      </c>
      <c r="H3176" s="1260" t="s">
        <v>11153</v>
      </c>
      <c r="I3176" s="1260" t="s">
        <v>11177</v>
      </c>
      <c r="J3176" s="1259">
        <v>7429698</v>
      </c>
      <c r="K3176" s="1260" t="s">
        <v>11221</v>
      </c>
      <c r="L3176" s="1260" t="s">
        <v>11155</v>
      </c>
      <c r="M3176" s="1260" t="s">
        <v>2241</v>
      </c>
      <c r="N3176" s="1260" t="s">
        <v>13845</v>
      </c>
      <c r="O3176" s="1260" t="s">
        <v>28422</v>
      </c>
      <c r="P3176" s="1260" t="s">
        <v>13846</v>
      </c>
      <c r="Q3176" s="1260" t="s">
        <v>11206</v>
      </c>
      <c r="R3176" s="1260" t="s">
        <v>13846</v>
      </c>
      <c r="S3176" s="1259">
        <v>1</v>
      </c>
      <c r="T3176" s="1260" t="s">
        <v>28424</v>
      </c>
      <c r="U3176" s="1260" t="s">
        <v>11182</v>
      </c>
      <c r="V3176" s="1260" t="s">
        <v>11898</v>
      </c>
      <c r="W3176" s="1259">
        <v>0</v>
      </c>
      <c r="X3176" s="1259">
        <v>1007</v>
      </c>
      <c r="Y3176" s="1259">
        <v>0</v>
      </c>
    </row>
    <row r="3177" spans="1:25">
      <c r="A3177" s="1350">
        <v>11201001954</v>
      </c>
      <c r="B3177" s="1260"/>
      <c r="C3177" s="1260" t="s">
        <v>28425</v>
      </c>
      <c r="D3177" s="1260" t="s">
        <v>28426</v>
      </c>
      <c r="E3177" s="1260" t="s">
        <v>27884</v>
      </c>
      <c r="F3177" s="1260" t="s">
        <v>28427</v>
      </c>
      <c r="G3177" s="1260" t="s">
        <v>28428</v>
      </c>
      <c r="H3177" s="1260" t="s">
        <v>11153</v>
      </c>
      <c r="I3177" s="1260" t="s">
        <v>11164</v>
      </c>
      <c r="J3177" s="1259">
        <v>7429697</v>
      </c>
      <c r="K3177" s="1260" t="s">
        <v>11221</v>
      </c>
      <c r="L3177" s="1260" t="s">
        <v>11155</v>
      </c>
      <c r="M3177" s="1260" t="s">
        <v>262</v>
      </c>
      <c r="N3177" s="1260"/>
      <c r="O3177" s="1260" t="s">
        <v>28426</v>
      </c>
      <c r="P3177" s="1260"/>
      <c r="Q3177" s="1260" t="s">
        <v>11596</v>
      </c>
      <c r="R3177" s="1259">
        <v>8337955</v>
      </c>
      <c r="S3177" s="1259">
        <v>1</v>
      </c>
      <c r="T3177" s="1260"/>
      <c r="U3177" s="1260"/>
      <c r="V3177" s="1260"/>
      <c r="W3177" s="1259">
        <v>0</v>
      </c>
      <c r="X3177" s="1259">
        <v>1007</v>
      </c>
      <c r="Y3177" s="1259">
        <v>0</v>
      </c>
    </row>
    <row r="3178" spans="1:25">
      <c r="A3178" s="1350">
        <v>11201001953</v>
      </c>
      <c r="B3178" s="1260"/>
      <c r="C3178" s="1260" t="s">
        <v>28429</v>
      </c>
      <c r="D3178" s="1260" t="s">
        <v>2246</v>
      </c>
      <c r="E3178" s="1260" t="s">
        <v>11353</v>
      </c>
      <c r="F3178" s="1260" t="s">
        <v>11440</v>
      </c>
      <c r="G3178" s="1260" t="s">
        <v>28430</v>
      </c>
      <c r="H3178" s="1260" t="s">
        <v>11153</v>
      </c>
      <c r="I3178" s="1260" t="s">
        <v>11177</v>
      </c>
      <c r="J3178" s="1259">
        <v>7429696</v>
      </c>
      <c r="K3178" s="1260" t="s">
        <v>11221</v>
      </c>
      <c r="L3178" s="1260" t="s">
        <v>11155</v>
      </c>
      <c r="M3178" s="1260" t="s">
        <v>262</v>
      </c>
      <c r="N3178" s="1260"/>
      <c r="O3178" s="1260" t="s">
        <v>2246</v>
      </c>
      <c r="P3178" s="1260"/>
      <c r="Q3178" s="1260"/>
      <c r="R3178" s="1260"/>
      <c r="S3178" s="1259">
        <v>1</v>
      </c>
      <c r="T3178" s="1260"/>
      <c r="U3178" s="1260"/>
      <c r="V3178" s="1260"/>
      <c r="W3178" s="1259">
        <v>0</v>
      </c>
      <c r="X3178" s="1259">
        <v>1007</v>
      </c>
      <c r="Y3178" s="1259">
        <v>0</v>
      </c>
    </row>
    <row r="3179" spans="1:25">
      <c r="A3179" s="1350">
        <v>11201001952</v>
      </c>
      <c r="B3179" s="1260"/>
      <c r="C3179" s="1260" t="s">
        <v>28431</v>
      </c>
      <c r="D3179" s="1260" t="s">
        <v>2625</v>
      </c>
      <c r="E3179" s="1260" t="s">
        <v>11353</v>
      </c>
      <c r="F3179" s="1260" t="s">
        <v>11440</v>
      </c>
      <c r="G3179" s="1260" t="s">
        <v>28432</v>
      </c>
      <c r="H3179" s="1260" t="s">
        <v>11153</v>
      </c>
      <c r="I3179" s="1260" t="s">
        <v>11177</v>
      </c>
      <c r="J3179" s="1259">
        <v>7429695</v>
      </c>
      <c r="K3179" s="1260" t="s">
        <v>11221</v>
      </c>
      <c r="L3179" s="1260" t="s">
        <v>11155</v>
      </c>
      <c r="M3179" s="1260" t="s">
        <v>262</v>
      </c>
      <c r="N3179" s="1260"/>
      <c r="O3179" s="1260" t="s">
        <v>2625</v>
      </c>
      <c r="P3179" s="1260"/>
      <c r="Q3179" s="1260"/>
      <c r="R3179" s="1260"/>
      <c r="S3179" s="1259">
        <v>1</v>
      </c>
      <c r="T3179" s="1260"/>
      <c r="U3179" s="1260"/>
      <c r="V3179" s="1260"/>
      <c r="W3179" s="1259">
        <v>0</v>
      </c>
      <c r="X3179" s="1259">
        <v>1007</v>
      </c>
      <c r="Y3179" s="1259">
        <v>0</v>
      </c>
    </row>
    <row r="3180" spans="1:25">
      <c r="A3180" s="1350">
        <v>11201001951</v>
      </c>
      <c r="B3180" s="1260" t="s">
        <v>28433</v>
      </c>
      <c r="C3180" s="1260" t="s">
        <v>28434</v>
      </c>
      <c r="D3180" s="1260" t="s">
        <v>28435</v>
      </c>
      <c r="E3180" s="1260" t="s">
        <v>11949</v>
      </c>
      <c r="F3180" s="1260" t="s">
        <v>11362</v>
      </c>
      <c r="G3180" s="1260" t="s">
        <v>28436</v>
      </c>
      <c r="H3180" s="1260" t="s">
        <v>11153</v>
      </c>
      <c r="I3180" s="1260" t="s">
        <v>11364</v>
      </c>
      <c r="J3180" s="1259">
        <v>7429694</v>
      </c>
      <c r="K3180" s="1260" t="s">
        <v>11221</v>
      </c>
      <c r="L3180" s="1260" t="s">
        <v>11155</v>
      </c>
      <c r="M3180" s="1260" t="s">
        <v>2371</v>
      </c>
      <c r="N3180" s="1260" t="s">
        <v>28437</v>
      </c>
      <c r="O3180" s="1260" t="s">
        <v>28435</v>
      </c>
      <c r="P3180" s="1260" t="s">
        <v>28438</v>
      </c>
      <c r="Q3180" s="1260" t="s">
        <v>12742</v>
      </c>
      <c r="R3180" s="1260" t="s">
        <v>28439</v>
      </c>
      <c r="S3180" s="1259">
        <v>1</v>
      </c>
      <c r="T3180" s="1260" t="s">
        <v>28440</v>
      </c>
      <c r="U3180" s="1260" t="s">
        <v>11369</v>
      </c>
      <c r="V3180" s="1260" t="s">
        <v>22254</v>
      </c>
      <c r="W3180" s="1259">
        <v>0</v>
      </c>
      <c r="X3180" s="1259">
        <v>1007</v>
      </c>
      <c r="Y3180" s="1259">
        <v>0</v>
      </c>
    </row>
    <row r="3181" spans="1:25">
      <c r="A3181" s="1350">
        <v>11201001950</v>
      </c>
      <c r="B3181" s="1260" t="s">
        <v>28441</v>
      </c>
      <c r="C3181" s="1260" t="s">
        <v>28434</v>
      </c>
      <c r="D3181" s="1260" t="s">
        <v>28442</v>
      </c>
      <c r="E3181" s="1260" t="s">
        <v>11949</v>
      </c>
      <c r="F3181" s="1260" t="s">
        <v>11362</v>
      </c>
      <c r="G3181" s="1260" t="s">
        <v>28443</v>
      </c>
      <c r="H3181" s="1260" t="s">
        <v>11153</v>
      </c>
      <c r="I3181" s="1260" t="s">
        <v>11364</v>
      </c>
      <c r="J3181" s="1259">
        <v>7429693</v>
      </c>
      <c r="K3181" s="1260" t="s">
        <v>11221</v>
      </c>
      <c r="L3181" s="1260" t="s">
        <v>11155</v>
      </c>
      <c r="M3181" s="1260" t="s">
        <v>2371</v>
      </c>
      <c r="N3181" s="1260" t="s">
        <v>28437</v>
      </c>
      <c r="O3181" s="1260" t="s">
        <v>28442</v>
      </c>
      <c r="P3181" s="1260" t="s">
        <v>28444</v>
      </c>
      <c r="Q3181" s="1260" t="s">
        <v>11378</v>
      </c>
      <c r="R3181" s="1260" t="s">
        <v>28444</v>
      </c>
      <c r="S3181" s="1259">
        <v>1</v>
      </c>
      <c r="T3181" s="1260" t="s">
        <v>28445</v>
      </c>
      <c r="U3181" s="1260" t="s">
        <v>11369</v>
      </c>
      <c r="V3181" s="1260" t="s">
        <v>22254</v>
      </c>
      <c r="W3181" s="1259">
        <v>0</v>
      </c>
      <c r="X3181" s="1259">
        <v>1007</v>
      </c>
      <c r="Y3181" s="1259">
        <v>0</v>
      </c>
    </row>
    <row r="3182" spans="1:25">
      <c r="A3182" s="1350">
        <v>11201001949</v>
      </c>
      <c r="B3182" s="1260"/>
      <c r="C3182" s="1260" t="s">
        <v>28446</v>
      </c>
      <c r="D3182" s="1260" t="s">
        <v>2129</v>
      </c>
      <c r="E3182" s="1260" t="s">
        <v>11353</v>
      </c>
      <c r="F3182" s="1260" t="s">
        <v>11440</v>
      </c>
      <c r="G3182" s="1260" t="s">
        <v>28447</v>
      </c>
      <c r="H3182" s="1260" t="s">
        <v>11153</v>
      </c>
      <c r="I3182" s="1260" t="s">
        <v>11177</v>
      </c>
      <c r="J3182" s="1259">
        <v>7429692</v>
      </c>
      <c r="K3182" s="1260" t="s">
        <v>11221</v>
      </c>
      <c r="L3182" s="1260" t="s">
        <v>11155</v>
      </c>
      <c r="M3182" s="1260" t="s">
        <v>262</v>
      </c>
      <c r="N3182" s="1260"/>
      <c r="O3182" s="1260" t="s">
        <v>2129</v>
      </c>
      <c r="P3182" s="1260"/>
      <c r="Q3182" s="1260"/>
      <c r="R3182" s="1260"/>
      <c r="S3182" s="1259">
        <v>1</v>
      </c>
      <c r="T3182" s="1260"/>
      <c r="U3182" s="1260"/>
      <c r="V3182" s="1260"/>
      <c r="W3182" s="1259">
        <v>0</v>
      </c>
      <c r="X3182" s="1259">
        <v>1007</v>
      </c>
      <c r="Y3182" s="1259">
        <v>0</v>
      </c>
    </row>
    <row r="3183" spans="1:25">
      <c r="A3183" s="1350">
        <v>11201001948</v>
      </c>
      <c r="B3183" s="1260" t="s">
        <v>28448</v>
      </c>
      <c r="C3183" s="1260" t="s">
        <v>28449</v>
      </c>
      <c r="D3183" s="1260" t="s">
        <v>28450</v>
      </c>
      <c r="E3183" s="1260" t="s">
        <v>11175</v>
      </c>
      <c r="F3183" s="1260" t="s">
        <v>11362</v>
      </c>
      <c r="G3183" s="1260" t="s">
        <v>28451</v>
      </c>
      <c r="H3183" s="1260" t="s">
        <v>11153</v>
      </c>
      <c r="I3183" s="1260" t="s">
        <v>11364</v>
      </c>
      <c r="J3183" s="1259">
        <v>7429691</v>
      </c>
      <c r="K3183" s="1260" t="s">
        <v>11221</v>
      </c>
      <c r="L3183" s="1260" t="s">
        <v>11155</v>
      </c>
      <c r="M3183" s="1260" t="s">
        <v>2038</v>
      </c>
      <c r="N3183" s="1260" t="s">
        <v>28452</v>
      </c>
      <c r="O3183" s="1260" t="s">
        <v>28450</v>
      </c>
      <c r="P3183" s="1260" t="s">
        <v>28453</v>
      </c>
      <c r="Q3183" s="1260" t="s">
        <v>13053</v>
      </c>
      <c r="R3183" s="1260" t="s">
        <v>28453</v>
      </c>
      <c r="S3183" s="1259">
        <v>1</v>
      </c>
      <c r="T3183" s="1260" t="s">
        <v>28454</v>
      </c>
      <c r="U3183" s="1260" t="s">
        <v>11369</v>
      </c>
      <c r="V3183" s="1260" t="s">
        <v>18668</v>
      </c>
      <c r="W3183" s="1259">
        <v>0</v>
      </c>
      <c r="X3183" s="1259">
        <v>1007</v>
      </c>
      <c r="Y3183" s="1259">
        <v>0</v>
      </c>
    </row>
    <row r="3184" spans="1:25">
      <c r="A3184" s="1350">
        <v>11201001947</v>
      </c>
      <c r="B3184" s="1260" t="s">
        <v>28455</v>
      </c>
      <c r="C3184" s="1260" t="s">
        <v>28456</v>
      </c>
      <c r="D3184" s="1260" t="s">
        <v>28457</v>
      </c>
      <c r="E3184" s="1260" t="s">
        <v>11190</v>
      </c>
      <c r="F3184" s="1260"/>
      <c r="G3184" s="1260"/>
      <c r="H3184" s="1260" t="s">
        <v>11153</v>
      </c>
      <c r="I3184" s="1260" t="s">
        <v>10976</v>
      </c>
      <c r="J3184" s="1259">
        <v>7429690</v>
      </c>
      <c r="K3184" s="1260" t="s">
        <v>11221</v>
      </c>
      <c r="L3184" s="1260" t="s">
        <v>11275</v>
      </c>
      <c r="M3184" s="1260" t="s">
        <v>2527</v>
      </c>
      <c r="N3184" s="1260" t="s">
        <v>28458</v>
      </c>
      <c r="O3184" s="1260" t="s">
        <v>28457</v>
      </c>
      <c r="P3184" s="1260" t="s">
        <v>28459</v>
      </c>
      <c r="Q3184" s="1260" t="s">
        <v>28460</v>
      </c>
      <c r="R3184" s="1260" t="s">
        <v>28459</v>
      </c>
      <c r="S3184" s="1259">
        <v>1</v>
      </c>
      <c r="T3184" s="1260" t="s">
        <v>28461</v>
      </c>
      <c r="U3184" s="1260" t="s">
        <v>11158</v>
      </c>
      <c r="V3184" s="1260" t="s">
        <v>11321</v>
      </c>
      <c r="W3184" s="1259">
        <v>0</v>
      </c>
      <c r="X3184" s="1259">
        <v>1007</v>
      </c>
      <c r="Y3184" s="1259">
        <v>2</v>
      </c>
    </row>
    <row r="3185" spans="1:25">
      <c r="A3185" s="1350">
        <v>11201001946</v>
      </c>
      <c r="B3185" s="1260" t="s">
        <v>28462</v>
      </c>
      <c r="C3185" s="1260" t="s">
        <v>28463</v>
      </c>
      <c r="D3185" s="1260" t="s">
        <v>28464</v>
      </c>
      <c r="E3185" s="1260" t="s">
        <v>11311</v>
      </c>
      <c r="F3185" s="1260" t="s">
        <v>12637</v>
      </c>
      <c r="G3185" s="1260" t="s">
        <v>28465</v>
      </c>
      <c r="H3185" s="1260" t="s">
        <v>11153</v>
      </c>
      <c r="I3185" s="1260" t="s">
        <v>10976</v>
      </c>
      <c r="J3185" s="1259">
        <v>7429689</v>
      </c>
      <c r="K3185" s="1260" t="s">
        <v>11221</v>
      </c>
      <c r="L3185" s="1260" t="s">
        <v>11155</v>
      </c>
      <c r="M3185" s="1260" t="s">
        <v>1944</v>
      </c>
      <c r="N3185" s="1260" t="s">
        <v>28466</v>
      </c>
      <c r="O3185" s="1260" t="s">
        <v>28464</v>
      </c>
      <c r="P3185" s="1260" t="s">
        <v>28467</v>
      </c>
      <c r="Q3185" s="1260" t="s">
        <v>11238</v>
      </c>
      <c r="R3185" s="1260" t="s">
        <v>28468</v>
      </c>
      <c r="S3185" s="1259">
        <v>1</v>
      </c>
      <c r="T3185" s="1260" t="s">
        <v>28469</v>
      </c>
      <c r="U3185" s="1260" t="s">
        <v>11396</v>
      </c>
      <c r="V3185" s="1260" t="s">
        <v>11737</v>
      </c>
      <c r="W3185" s="1259">
        <v>0</v>
      </c>
      <c r="X3185" s="1259">
        <v>1007</v>
      </c>
      <c r="Y3185" s="1259">
        <v>0</v>
      </c>
    </row>
    <row r="3186" spans="1:25">
      <c r="A3186" s="1350">
        <v>11201001945</v>
      </c>
      <c r="B3186" s="1260"/>
      <c r="C3186" s="1260" t="s">
        <v>28470</v>
      </c>
      <c r="D3186" s="1260" t="s">
        <v>28471</v>
      </c>
      <c r="E3186" s="1260" t="s">
        <v>11593</v>
      </c>
      <c r="F3186" s="1260" t="s">
        <v>13918</v>
      </c>
      <c r="G3186" s="1260" t="s">
        <v>28472</v>
      </c>
      <c r="H3186" s="1260" t="s">
        <v>11153</v>
      </c>
      <c r="I3186" s="1260" t="s">
        <v>11164</v>
      </c>
      <c r="J3186" s="1259">
        <v>7429688</v>
      </c>
      <c r="K3186" s="1260" t="s">
        <v>11221</v>
      </c>
      <c r="L3186" s="1260" t="s">
        <v>11155</v>
      </c>
      <c r="M3186" s="1260" t="s">
        <v>262</v>
      </c>
      <c r="N3186" s="1260"/>
      <c r="O3186" s="1260" t="s">
        <v>28471</v>
      </c>
      <c r="P3186" s="1260"/>
      <c r="Q3186" s="1260"/>
      <c r="R3186" s="1260"/>
      <c r="S3186" s="1259">
        <v>1</v>
      </c>
      <c r="T3186" s="1260"/>
      <c r="U3186" s="1260"/>
      <c r="V3186" s="1260"/>
      <c r="W3186" s="1259">
        <v>0</v>
      </c>
      <c r="X3186" s="1259">
        <v>1007</v>
      </c>
      <c r="Y3186" s="1259">
        <v>0</v>
      </c>
    </row>
    <row r="3187" spans="1:25">
      <c r="A3187" s="1350">
        <v>11201001944</v>
      </c>
      <c r="B3187" s="1260" t="s">
        <v>28473</v>
      </c>
      <c r="C3187" s="1260" t="s">
        <v>28474</v>
      </c>
      <c r="D3187" s="1260" t="s">
        <v>28475</v>
      </c>
      <c r="E3187" s="1260" t="s">
        <v>11190</v>
      </c>
      <c r="F3187" s="1260"/>
      <c r="G3187" s="1260"/>
      <c r="H3187" s="1260" t="s">
        <v>11153</v>
      </c>
      <c r="I3187" s="1260" t="s">
        <v>13547</v>
      </c>
      <c r="J3187" s="1259">
        <v>7429687</v>
      </c>
      <c r="K3187" s="1260" t="s">
        <v>11221</v>
      </c>
      <c r="L3187" s="1260" t="s">
        <v>11275</v>
      </c>
      <c r="M3187" s="1260" t="s">
        <v>2593</v>
      </c>
      <c r="N3187" s="1260" t="s">
        <v>28476</v>
      </c>
      <c r="O3187" s="1260" t="s">
        <v>28475</v>
      </c>
      <c r="P3187" s="1260" t="s">
        <v>28477</v>
      </c>
      <c r="Q3187" s="1260"/>
      <c r="R3187" s="1260"/>
      <c r="S3187" s="1259">
        <v>1</v>
      </c>
      <c r="T3187" s="1260"/>
      <c r="U3187" s="1260" t="s">
        <v>13552</v>
      </c>
      <c r="V3187" s="1260" t="s">
        <v>28478</v>
      </c>
      <c r="W3187" s="1259">
        <v>0</v>
      </c>
      <c r="X3187" s="1259">
        <v>1007</v>
      </c>
      <c r="Y3187" s="1259">
        <v>2</v>
      </c>
    </row>
    <row r="3188" spans="1:25">
      <c r="A3188" s="1350">
        <v>11201001943</v>
      </c>
      <c r="B3188" s="1260" t="s">
        <v>28479</v>
      </c>
      <c r="C3188" s="1260" t="s">
        <v>28474</v>
      </c>
      <c r="D3188" s="1260" t="s">
        <v>28480</v>
      </c>
      <c r="E3188" s="1260" t="s">
        <v>11190</v>
      </c>
      <c r="F3188" s="1260"/>
      <c r="G3188" s="1260"/>
      <c r="H3188" s="1260" t="s">
        <v>11153</v>
      </c>
      <c r="I3188" s="1260" t="s">
        <v>13547</v>
      </c>
      <c r="J3188" s="1259">
        <v>7429686</v>
      </c>
      <c r="K3188" s="1260" t="s">
        <v>11221</v>
      </c>
      <c r="L3188" s="1260" t="s">
        <v>11275</v>
      </c>
      <c r="M3188" s="1260" t="s">
        <v>2593</v>
      </c>
      <c r="N3188" s="1260" t="s">
        <v>28481</v>
      </c>
      <c r="O3188" s="1260" t="s">
        <v>28480</v>
      </c>
      <c r="P3188" s="1260" t="s">
        <v>28482</v>
      </c>
      <c r="Q3188" s="1260"/>
      <c r="R3188" s="1260"/>
      <c r="S3188" s="1259">
        <v>1</v>
      </c>
      <c r="T3188" s="1260"/>
      <c r="U3188" s="1260" t="s">
        <v>13552</v>
      </c>
      <c r="V3188" s="1260" t="s">
        <v>28478</v>
      </c>
      <c r="W3188" s="1259">
        <v>0</v>
      </c>
      <c r="X3188" s="1259">
        <v>1007</v>
      </c>
      <c r="Y3188" s="1259">
        <v>2</v>
      </c>
    </row>
    <row r="3189" spans="1:25">
      <c r="A3189" s="1350">
        <v>11201001942</v>
      </c>
      <c r="B3189" s="1260" t="s">
        <v>28483</v>
      </c>
      <c r="C3189" s="1260" t="s">
        <v>28474</v>
      </c>
      <c r="D3189" s="1260" t="s">
        <v>28484</v>
      </c>
      <c r="E3189" s="1260" t="s">
        <v>11190</v>
      </c>
      <c r="F3189" s="1260" t="s">
        <v>13545</v>
      </c>
      <c r="G3189" s="1260" t="s">
        <v>28485</v>
      </c>
      <c r="H3189" s="1260" t="s">
        <v>11153</v>
      </c>
      <c r="I3189" s="1260" t="s">
        <v>13547</v>
      </c>
      <c r="J3189" s="1259">
        <v>7429685</v>
      </c>
      <c r="K3189" s="1260" t="s">
        <v>11221</v>
      </c>
      <c r="L3189" s="1260" t="s">
        <v>11385</v>
      </c>
      <c r="M3189" s="1260" t="s">
        <v>2593</v>
      </c>
      <c r="N3189" s="1260" t="s">
        <v>28486</v>
      </c>
      <c r="O3189" s="1260" t="s">
        <v>28484</v>
      </c>
      <c r="P3189" s="1260" t="s">
        <v>28487</v>
      </c>
      <c r="Q3189" s="1260"/>
      <c r="R3189" s="1260"/>
      <c r="S3189" s="1259">
        <v>1</v>
      </c>
      <c r="T3189" s="1260"/>
      <c r="U3189" s="1260" t="s">
        <v>13552</v>
      </c>
      <c r="V3189" s="1260" t="s">
        <v>28488</v>
      </c>
      <c r="W3189" s="1259">
        <v>0</v>
      </c>
      <c r="X3189" s="1259">
        <v>1007</v>
      </c>
      <c r="Y3189" s="1259">
        <v>1</v>
      </c>
    </row>
    <row r="3190" spans="1:25">
      <c r="A3190" s="1350">
        <v>11201001941</v>
      </c>
      <c r="B3190" s="1260" t="s">
        <v>28489</v>
      </c>
      <c r="C3190" s="1260" t="s">
        <v>28490</v>
      </c>
      <c r="D3190" s="1260" t="s">
        <v>28491</v>
      </c>
      <c r="E3190" s="1260" t="s">
        <v>13561</v>
      </c>
      <c r="F3190" s="1260" t="s">
        <v>11440</v>
      </c>
      <c r="G3190" s="1260" t="s">
        <v>28492</v>
      </c>
      <c r="H3190" s="1260" t="s">
        <v>11153</v>
      </c>
      <c r="I3190" s="1260" t="s">
        <v>11177</v>
      </c>
      <c r="J3190" s="1259">
        <v>7429684</v>
      </c>
      <c r="K3190" s="1260" t="s">
        <v>11221</v>
      </c>
      <c r="L3190" s="1260" t="s">
        <v>11385</v>
      </c>
      <c r="M3190" s="1260" t="s">
        <v>1656</v>
      </c>
      <c r="N3190" s="1260" t="s">
        <v>28493</v>
      </c>
      <c r="O3190" s="1260" t="s">
        <v>28491</v>
      </c>
      <c r="P3190" s="1260" t="s">
        <v>28494</v>
      </c>
      <c r="Q3190" s="1260" t="s">
        <v>11394</v>
      </c>
      <c r="R3190" s="1260" t="s">
        <v>28494</v>
      </c>
      <c r="S3190" s="1259">
        <v>1</v>
      </c>
      <c r="T3190" s="1260" t="s">
        <v>28495</v>
      </c>
      <c r="U3190" s="1260" t="s">
        <v>11269</v>
      </c>
      <c r="V3190" s="1260" t="s">
        <v>13703</v>
      </c>
      <c r="W3190" s="1259">
        <v>0</v>
      </c>
      <c r="X3190" s="1259">
        <v>1007</v>
      </c>
      <c r="Y3190" s="1259">
        <v>1</v>
      </c>
    </row>
    <row r="3191" spans="1:25">
      <c r="A3191" s="1350">
        <v>11201001940</v>
      </c>
      <c r="B3191" s="1260" t="s">
        <v>28496</v>
      </c>
      <c r="C3191" s="1260" t="s">
        <v>28497</v>
      </c>
      <c r="D3191" s="1260" t="s">
        <v>12972</v>
      </c>
      <c r="E3191" s="1260" t="s">
        <v>11190</v>
      </c>
      <c r="F3191" s="1260" t="s">
        <v>11416</v>
      </c>
      <c r="G3191" s="1260" t="s">
        <v>28498</v>
      </c>
      <c r="H3191" s="1260" t="s">
        <v>11153</v>
      </c>
      <c r="I3191" s="1260" t="s">
        <v>10976</v>
      </c>
      <c r="J3191" s="1259">
        <v>7429683</v>
      </c>
      <c r="K3191" s="1260" t="s">
        <v>11221</v>
      </c>
      <c r="L3191" s="1260" t="s">
        <v>11155</v>
      </c>
      <c r="M3191" s="1260" t="s">
        <v>262</v>
      </c>
      <c r="N3191" s="1260"/>
      <c r="O3191" s="1260" t="s">
        <v>12972</v>
      </c>
      <c r="P3191" s="1260"/>
      <c r="Q3191" s="1260"/>
      <c r="R3191" s="1260"/>
      <c r="S3191" s="1259">
        <v>1</v>
      </c>
      <c r="T3191" s="1260"/>
      <c r="U3191" s="1260"/>
      <c r="V3191" s="1260"/>
      <c r="W3191" s="1259">
        <v>0</v>
      </c>
      <c r="X3191" s="1259">
        <v>1007</v>
      </c>
      <c r="Y3191" s="1259">
        <v>0</v>
      </c>
    </row>
    <row r="3192" spans="1:25">
      <c r="A3192" s="1350">
        <v>11201001939</v>
      </c>
      <c r="B3192" s="1260"/>
      <c r="C3192" s="1260" t="s">
        <v>28499</v>
      </c>
      <c r="D3192" s="1260" t="s">
        <v>28500</v>
      </c>
      <c r="E3192" s="1260" t="s">
        <v>28501</v>
      </c>
      <c r="F3192" s="1260" t="s">
        <v>11448</v>
      </c>
      <c r="G3192" s="1260" t="s">
        <v>28502</v>
      </c>
      <c r="H3192" s="1260" t="s">
        <v>11153</v>
      </c>
      <c r="I3192" s="1260" t="s">
        <v>11243</v>
      </c>
      <c r="J3192" s="1259">
        <v>7429682</v>
      </c>
      <c r="K3192" s="1260" t="s">
        <v>11221</v>
      </c>
      <c r="L3192" s="1260" t="s">
        <v>11155</v>
      </c>
      <c r="M3192" s="1260" t="s">
        <v>262</v>
      </c>
      <c r="N3192" s="1260"/>
      <c r="O3192" s="1260" t="s">
        <v>28500</v>
      </c>
      <c r="P3192" s="1260"/>
      <c r="Q3192" s="1260" t="s">
        <v>11450</v>
      </c>
      <c r="R3192" s="1260"/>
      <c r="S3192" s="1259">
        <v>1</v>
      </c>
      <c r="T3192" s="1260"/>
      <c r="U3192" s="1260"/>
      <c r="V3192" s="1260"/>
      <c r="W3192" s="1259">
        <v>0</v>
      </c>
      <c r="X3192" s="1259">
        <v>1007</v>
      </c>
      <c r="Y3192" s="1259">
        <v>0</v>
      </c>
    </row>
    <row r="3193" spans="1:25">
      <c r="A3193" s="1350">
        <v>11201001938</v>
      </c>
      <c r="B3193" s="1260"/>
      <c r="C3193" s="1260" t="s">
        <v>28503</v>
      </c>
      <c r="D3193" s="1260" t="s">
        <v>28504</v>
      </c>
      <c r="E3193" s="1260" t="s">
        <v>11353</v>
      </c>
      <c r="F3193" s="1260" t="s">
        <v>26086</v>
      </c>
      <c r="G3193" s="1260" t="s">
        <v>28505</v>
      </c>
      <c r="H3193" s="1260" t="s">
        <v>11153</v>
      </c>
      <c r="I3193" s="1260" t="s">
        <v>11243</v>
      </c>
      <c r="J3193" s="1259">
        <v>7429681</v>
      </c>
      <c r="K3193" s="1260" t="s">
        <v>11221</v>
      </c>
      <c r="L3193" s="1260" t="s">
        <v>11155</v>
      </c>
      <c r="M3193" s="1260" t="s">
        <v>2388</v>
      </c>
      <c r="N3193" s="1260" t="s">
        <v>28506</v>
      </c>
      <c r="O3193" s="1260" t="s">
        <v>28504</v>
      </c>
      <c r="P3193" s="1260"/>
      <c r="Q3193" s="1260" t="s">
        <v>11450</v>
      </c>
      <c r="R3193" s="1260"/>
      <c r="S3193" s="1259">
        <v>1</v>
      </c>
      <c r="T3193" s="1260"/>
      <c r="U3193" s="1260" t="s">
        <v>11247</v>
      </c>
      <c r="V3193" s="1260" t="s">
        <v>28507</v>
      </c>
      <c r="W3193" s="1259">
        <v>0</v>
      </c>
      <c r="X3193" s="1259">
        <v>1007</v>
      </c>
      <c r="Y3193" s="1259">
        <v>0</v>
      </c>
    </row>
    <row r="3194" spans="1:25">
      <c r="A3194" s="1350">
        <v>11201001937</v>
      </c>
      <c r="B3194" s="1260"/>
      <c r="C3194" s="1260" t="s">
        <v>28508</v>
      </c>
      <c r="D3194" s="1260" t="s">
        <v>28509</v>
      </c>
      <c r="E3194" s="1260" t="s">
        <v>11175</v>
      </c>
      <c r="F3194" s="1260" t="s">
        <v>11436</v>
      </c>
      <c r="G3194" s="1260" t="s">
        <v>28510</v>
      </c>
      <c r="H3194" s="1260" t="s">
        <v>11153</v>
      </c>
      <c r="I3194" s="1260" t="s">
        <v>10976</v>
      </c>
      <c r="J3194" s="1259">
        <v>7429680</v>
      </c>
      <c r="K3194" s="1260" t="s">
        <v>11375</v>
      </c>
      <c r="L3194" s="1260" t="s">
        <v>11155</v>
      </c>
      <c r="M3194" s="1260" t="s">
        <v>768</v>
      </c>
      <c r="N3194" s="1260" t="s">
        <v>28511</v>
      </c>
      <c r="O3194" s="1260" t="s">
        <v>28509</v>
      </c>
      <c r="P3194" s="1260" t="s">
        <v>11192</v>
      </c>
      <c r="Q3194" s="1260" t="s">
        <v>12131</v>
      </c>
      <c r="R3194" s="1260" t="s">
        <v>28512</v>
      </c>
      <c r="S3194" s="1259">
        <v>1</v>
      </c>
      <c r="T3194" s="1260"/>
      <c r="U3194" s="1260" t="s">
        <v>11158</v>
      </c>
      <c r="V3194" s="1260" t="s">
        <v>11762</v>
      </c>
      <c r="W3194" s="1259">
        <v>62</v>
      </c>
      <c r="X3194" s="1259">
        <v>1008</v>
      </c>
      <c r="Y3194" s="1259">
        <v>0</v>
      </c>
    </row>
    <row r="3195" spans="1:25">
      <c r="A3195" s="1350">
        <v>11201001936</v>
      </c>
      <c r="B3195" s="1260" t="s">
        <v>28513</v>
      </c>
      <c r="C3195" s="1260" t="s">
        <v>28514</v>
      </c>
      <c r="D3195" s="1260" t="s">
        <v>28515</v>
      </c>
      <c r="E3195" s="1260" t="s">
        <v>11190</v>
      </c>
      <c r="F3195" s="1260" t="s">
        <v>11416</v>
      </c>
      <c r="G3195" s="1260" t="s">
        <v>28516</v>
      </c>
      <c r="H3195" s="1260" t="s">
        <v>11153</v>
      </c>
      <c r="I3195" s="1260" t="s">
        <v>10976</v>
      </c>
      <c r="J3195" s="1259">
        <v>7429679</v>
      </c>
      <c r="K3195" s="1260" t="s">
        <v>11375</v>
      </c>
      <c r="L3195" s="1260" t="s">
        <v>11155</v>
      </c>
      <c r="M3195" s="1260" t="s">
        <v>1944</v>
      </c>
      <c r="N3195" s="1260" t="s">
        <v>20709</v>
      </c>
      <c r="O3195" s="1260" t="s">
        <v>28515</v>
      </c>
      <c r="P3195" s="1260" t="s">
        <v>28517</v>
      </c>
      <c r="Q3195" s="1260" t="s">
        <v>12049</v>
      </c>
      <c r="R3195" s="1260" t="s">
        <v>28517</v>
      </c>
      <c r="S3195" s="1259">
        <v>1</v>
      </c>
      <c r="T3195" s="1260" t="s">
        <v>28518</v>
      </c>
      <c r="U3195" s="1260" t="s">
        <v>11396</v>
      </c>
      <c r="V3195" s="1260" t="s">
        <v>12022</v>
      </c>
      <c r="W3195" s="1259">
        <v>0</v>
      </c>
      <c r="X3195" s="1259">
        <v>1008</v>
      </c>
      <c r="Y3195" s="1259">
        <v>0</v>
      </c>
    </row>
    <row r="3196" spans="1:25">
      <c r="A3196" s="1350">
        <v>11201001935</v>
      </c>
      <c r="B3196" s="1260"/>
      <c r="C3196" s="1260" t="s">
        <v>28519</v>
      </c>
      <c r="D3196" s="1260" t="s">
        <v>28520</v>
      </c>
      <c r="E3196" s="1260" t="s">
        <v>11560</v>
      </c>
      <c r="F3196" s="1260" t="s">
        <v>13918</v>
      </c>
      <c r="G3196" s="1260" t="s">
        <v>28521</v>
      </c>
      <c r="H3196" s="1260" t="s">
        <v>11153</v>
      </c>
      <c r="I3196" s="1260" t="s">
        <v>11164</v>
      </c>
      <c r="J3196" s="1259">
        <v>7429678</v>
      </c>
      <c r="K3196" s="1260" t="s">
        <v>11221</v>
      </c>
      <c r="L3196" s="1260" t="s">
        <v>11155</v>
      </c>
      <c r="M3196" s="1260" t="s">
        <v>2150</v>
      </c>
      <c r="N3196" s="1260" t="s">
        <v>28522</v>
      </c>
      <c r="O3196" s="1260" t="s">
        <v>28520</v>
      </c>
      <c r="P3196" s="1260" t="s">
        <v>28523</v>
      </c>
      <c r="Q3196" s="1260" t="s">
        <v>28365</v>
      </c>
      <c r="R3196" s="1260" t="s">
        <v>28524</v>
      </c>
      <c r="S3196" s="1259">
        <v>1</v>
      </c>
      <c r="T3196" s="1260"/>
      <c r="U3196" s="1260" t="s">
        <v>11269</v>
      </c>
      <c r="V3196" s="1260" t="s">
        <v>12311</v>
      </c>
      <c r="W3196" s="1259">
        <v>0</v>
      </c>
      <c r="X3196" s="1259">
        <v>1007</v>
      </c>
      <c r="Y3196" s="1259">
        <v>0</v>
      </c>
    </row>
    <row r="3197" spans="1:25">
      <c r="A3197" s="1350">
        <v>11201001934</v>
      </c>
      <c r="B3197" s="1260"/>
      <c r="C3197" s="1260" t="s">
        <v>28508</v>
      </c>
      <c r="D3197" s="1260" t="s">
        <v>28525</v>
      </c>
      <c r="E3197" s="1260" t="s">
        <v>13679</v>
      </c>
      <c r="F3197" s="1260" t="s">
        <v>28526</v>
      </c>
      <c r="G3197" s="1260" t="s">
        <v>28527</v>
      </c>
      <c r="H3197" s="1260" t="s">
        <v>11153</v>
      </c>
      <c r="I3197" s="1260" t="s">
        <v>11164</v>
      </c>
      <c r="J3197" s="1259">
        <v>7429677</v>
      </c>
      <c r="K3197" s="1260" t="s">
        <v>11221</v>
      </c>
      <c r="L3197" s="1260" t="s">
        <v>11155</v>
      </c>
      <c r="M3197" s="1260" t="s">
        <v>262</v>
      </c>
      <c r="N3197" s="1260"/>
      <c r="O3197" s="1260" t="s">
        <v>28525</v>
      </c>
      <c r="P3197" s="1260"/>
      <c r="Q3197" s="1260"/>
      <c r="R3197" s="1260"/>
      <c r="S3197" s="1259">
        <v>1</v>
      </c>
      <c r="T3197" s="1260"/>
      <c r="U3197" s="1260"/>
      <c r="V3197" s="1260"/>
      <c r="W3197" s="1259">
        <v>0</v>
      </c>
      <c r="X3197" s="1259">
        <v>1007</v>
      </c>
      <c r="Y3197" s="1259">
        <v>0</v>
      </c>
    </row>
    <row r="3198" spans="1:25">
      <c r="A3198" s="1350">
        <v>11201001933</v>
      </c>
      <c r="B3198" s="1260" t="s">
        <v>28528</v>
      </c>
      <c r="C3198" s="1260" t="s">
        <v>28529</v>
      </c>
      <c r="D3198" s="1260" t="s">
        <v>28530</v>
      </c>
      <c r="E3198" s="1260" t="s">
        <v>11311</v>
      </c>
      <c r="F3198" s="1260" t="s">
        <v>28531</v>
      </c>
      <c r="G3198" s="1260" t="s">
        <v>28532</v>
      </c>
      <c r="H3198" s="1260" t="s">
        <v>11153</v>
      </c>
      <c r="I3198" s="1260" t="s">
        <v>13547</v>
      </c>
      <c r="J3198" s="1259">
        <v>7429676</v>
      </c>
      <c r="K3198" s="1260" t="s">
        <v>11221</v>
      </c>
      <c r="L3198" s="1260" t="s">
        <v>11155</v>
      </c>
      <c r="M3198" s="1260" t="s">
        <v>2306</v>
      </c>
      <c r="N3198" s="1260" t="s">
        <v>28533</v>
      </c>
      <c r="O3198" s="1260" t="s">
        <v>28530</v>
      </c>
      <c r="P3198" s="1260" t="s">
        <v>28534</v>
      </c>
      <c r="Q3198" s="1260" t="s">
        <v>28535</v>
      </c>
      <c r="R3198" s="1260" t="s">
        <v>28534</v>
      </c>
      <c r="S3198" s="1259">
        <v>1</v>
      </c>
      <c r="T3198" s="1260" t="s">
        <v>28536</v>
      </c>
      <c r="U3198" s="1260" t="s">
        <v>13552</v>
      </c>
      <c r="V3198" s="1260" t="s">
        <v>13553</v>
      </c>
      <c r="W3198" s="1259">
        <v>0</v>
      </c>
      <c r="X3198" s="1259">
        <v>1007</v>
      </c>
      <c r="Y3198" s="1259">
        <v>0</v>
      </c>
    </row>
    <row r="3199" spans="1:25">
      <c r="A3199" s="1350">
        <v>11201001932</v>
      </c>
      <c r="B3199" s="1260" t="s">
        <v>28537</v>
      </c>
      <c r="C3199" s="1260" t="s">
        <v>28508</v>
      </c>
      <c r="D3199" s="1260" t="s">
        <v>28538</v>
      </c>
      <c r="E3199" s="1260" t="s">
        <v>11311</v>
      </c>
      <c r="F3199" s="1260"/>
      <c r="G3199" s="1260"/>
      <c r="H3199" s="1260" t="s">
        <v>11153</v>
      </c>
      <c r="I3199" s="1260" t="s">
        <v>10976</v>
      </c>
      <c r="J3199" s="1259">
        <v>7429675</v>
      </c>
      <c r="K3199" s="1260" t="s">
        <v>11221</v>
      </c>
      <c r="L3199" s="1260" t="s">
        <v>11275</v>
      </c>
      <c r="M3199" s="1260" t="s">
        <v>1693</v>
      </c>
      <c r="N3199" s="1260" t="s">
        <v>28539</v>
      </c>
      <c r="O3199" s="1260" t="s">
        <v>28538</v>
      </c>
      <c r="P3199" s="1260"/>
      <c r="Q3199" s="1260" t="s">
        <v>28540</v>
      </c>
      <c r="R3199" s="1260" t="s">
        <v>28541</v>
      </c>
      <c r="S3199" s="1259">
        <v>1</v>
      </c>
      <c r="T3199" s="1260" t="s">
        <v>12132</v>
      </c>
      <c r="U3199" s="1260" t="s">
        <v>11231</v>
      </c>
      <c r="V3199" s="1260" t="s">
        <v>16865</v>
      </c>
      <c r="W3199" s="1259">
        <v>0</v>
      </c>
      <c r="X3199" s="1259">
        <v>1007</v>
      </c>
      <c r="Y3199" s="1259">
        <v>2</v>
      </c>
    </row>
    <row r="3200" spans="1:25">
      <c r="A3200" s="1350">
        <v>11201001931</v>
      </c>
      <c r="B3200" s="1260" t="s">
        <v>28542</v>
      </c>
      <c r="C3200" s="1260" t="s">
        <v>28508</v>
      </c>
      <c r="D3200" s="1260" t="s">
        <v>28543</v>
      </c>
      <c r="E3200" s="1260" t="s">
        <v>11190</v>
      </c>
      <c r="F3200" s="1260" t="s">
        <v>11416</v>
      </c>
      <c r="G3200" s="1260" t="s">
        <v>28544</v>
      </c>
      <c r="H3200" s="1260" t="s">
        <v>11153</v>
      </c>
      <c r="I3200" s="1260" t="s">
        <v>10976</v>
      </c>
      <c r="J3200" s="1259">
        <v>7429674</v>
      </c>
      <c r="K3200" s="1260" t="s">
        <v>11375</v>
      </c>
      <c r="L3200" s="1260" t="s">
        <v>11155</v>
      </c>
      <c r="M3200" s="1260" t="s">
        <v>1944</v>
      </c>
      <c r="N3200" s="1260" t="s">
        <v>28545</v>
      </c>
      <c r="O3200" s="1260" t="s">
        <v>28543</v>
      </c>
      <c r="P3200" s="1260" t="s">
        <v>28546</v>
      </c>
      <c r="Q3200" s="1260" t="s">
        <v>11180</v>
      </c>
      <c r="R3200" s="1260" t="s">
        <v>28547</v>
      </c>
      <c r="S3200" s="1259">
        <v>1</v>
      </c>
      <c r="T3200" s="1260" t="s">
        <v>28548</v>
      </c>
      <c r="U3200" s="1260" t="s">
        <v>11396</v>
      </c>
      <c r="V3200" s="1260" t="s">
        <v>11780</v>
      </c>
      <c r="W3200" s="1259">
        <v>0</v>
      </c>
      <c r="X3200" s="1259">
        <v>1008</v>
      </c>
      <c r="Y3200" s="1259">
        <v>0</v>
      </c>
    </row>
    <row r="3201" spans="1:25">
      <c r="A3201" s="1350">
        <v>11201001930</v>
      </c>
      <c r="B3201" s="1260"/>
      <c r="C3201" s="1260" t="s">
        <v>28549</v>
      </c>
      <c r="D3201" s="1260" t="s">
        <v>2527</v>
      </c>
      <c r="E3201" s="1260" t="s">
        <v>28550</v>
      </c>
      <c r="F3201" s="1260" t="s">
        <v>11436</v>
      </c>
      <c r="G3201" s="1260" t="s">
        <v>28551</v>
      </c>
      <c r="H3201" s="1260" t="s">
        <v>11153</v>
      </c>
      <c r="I3201" s="1260" t="s">
        <v>10976</v>
      </c>
      <c r="J3201" s="1259">
        <v>7429673</v>
      </c>
      <c r="K3201" s="1260" t="s">
        <v>11221</v>
      </c>
      <c r="L3201" s="1260" t="s">
        <v>11385</v>
      </c>
      <c r="M3201" s="1260" t="s">
        <v>262</v>
      </c>
      <c r="N3201" s="1260"/>
      <c r="O3201" s="1260" t="s">
        <v>2527</v>
      </c>
      <c r="P3201" s="1260"/>
      <c r="Q3201" s="1260"/>
      <c r="R3201" s="1260"/>
      <c r="S3201" s="1259">
        <v>1</v>
      </c>
      <c r="T3201" s="1260"/>
      <c r="U3201" s="1260"/>
      <c r="V3201" s="1260"/>
      <c r="W3201" s="1259">
        <v>97</v>
      </c>
      <c r="X3201" s="1259">
        <v>1007</v>
      </c>
      <c r="Y3201" s="1259">
        <v>1</v>
      </c>
    </row>
    <row r="3202" spans="1:25">
      <c r="A3202" s="1350">
        <v>11201001929</v>
      </c>
      <c r="B3202" s="1260" t="s">
        <v>28552</v>
      </c>
      <c r="C3202" s="1260" t="s">
        <v>28553</v>
      </c>
      <c r="D3202" s="1260" t="s">
        <v>28554</v>
      </c>
      <c r="E3202" s="1260" t="s">
        <v>11311</v>
      </c>
      <c r="F3202" s="1260"/>
      <c r="G3202" s="1260"/>
      <c r="H3202" s="1260" t="s">
        <v>11153</v>
      </c>
      <c r="I3202" s="1260" t="s">
        <v>11177</v>
      </c>
      <c r="J3202" s="1259">
        <v>7429672</v>
      </c>
      <c r="K3202" s="1260" t="s">
        <v>11221</v>
      </c>
      <c r="L3202" s="1260" t="s">
        <v>11275</v>
      </c>
      <c r="M3202" s="1260" t="s">
        <v>1994</v>
      </c>
      <c r="N3202" s="1260" t="s">
        <v>26984</v>
      </c>
      <c r="O3202" s="1260" t="s">
        <v>28554</v>
      </c>
      <c r="P3202" s="1260" t="s">
        <v>28555</v>
      </c>
      <c r="Q3202" s="1260" t="s">
        <v>19294</v>
      </c>
      <c r="R3202" s="1260" t="s">
        <v>28556</v>
      </c>
      <c r="S3202" s="1259">
        <v>1</v>
      </c>
      <c r="T3202" s="1260" t="s">
        <v>28557</v>
      </c>
      <c r="U3202" s="1260" t="s">
        <v>13395</v>
      </c>
      <c r="V3202" s="1260" t="s">
        <v>13396</v>
      </c>
      <c r="W3202" s="1259">
        <v>0</v>
      </c>
      <c r="X3202" s="1259">
        <v>1007</v>
      </c>
      <c r="Y3202" s="1259">
        <v>2</v>
      </c>
    </row>
    <row r="3203" spans="1:25">
      <c r="A3203" s="1350">
        <v>11201001928</v>
      </c>
      <c r="B3203" s="1260" t="s">
        <v>28558</v>
      </c>
      <c r="C3203" s="1260" t="s">
        <v>28559</v>
      </c>
      <c r="D3203" s="1260" t="s">
        <v>28560</v>
      </c>
      <c r="E3203" s="1260" t="s">
        <v>11311</v>
      </c>
      <c r="F3203" s="1260"/>
      <c r="G3203" s="1260"/>
      <c r="H3203" s="1260" t="s">
        <v>11153</v>
      </c>
      <c r="I3203" s="1260" t="s">
        <v>10976</v>
      </c>
      <c r="J3203" s="1259">
        <v>7429671</v>
      </c>
      <c r="K3203" s="1260" t="s">
        <v>11221</v>
      </c>
      <c r="L3203" s="1260" t="s">
        <v>11275</v>
      </c>
      <c r="M3203" s="1260" t="s">
        <v>1693</v>
      </c>
      <c r="N3203" s="1260" t="s">
        <v>28561</v>
      </c>
      <c r="O3203" s="1260" t="s">
        <v>28560</v>
      </c>
      <c r="P3203" s="1260"/>
      <c r="Q3203" s="1260" t="s">
        <v>28562</v>
      </c>
      <c r="R3203" s="1260" t="s">
        <v>28563</v>
      </c>
      <c r="S3203" s="1259">
        <v>1</v>
      </c>
      <c r="T3203" s="1260"/>
      <c r="U3203" s="1260" t="s">
        <v>12408</v>
      </c>
      <c r="V3203" s="1260" t="s">
        <v>12744</v>
      </c>
      <c r="W3203" s="1259">
        <v>0</v>
      </c>
      <c r="X3203" s="1259">
        <v>1007</v>
      </c>
      <c r="Y3203" s="1259">
        <v>2</v>
      </c>
    </row>
    <row r="3204" spans="1:25">
      <c r="A3204" s="1350">
        <v>11201001927</v>
      </c>
      <c r="B3204" s="1260" t="s">
        <v>28564</v>
      </c>
      <c r="C3204" s="1260" t="s">
        <v>28565</v>
      </c>
      <c r="D3204" s="1260" t="s">
        <v>28566</v>
      </c>
      <c r="E3204" s="1260" t="s">
        <v>11311</v>
      </c>
      <c r="F3204" s="1260" t="s">
        <v>11440</v>
      </c>
      <c r="G3204" s="1260" t="s">
        <v>28567</v>
      </c>
      <c r="H3204" s="1260" t="s">
        <v>11153</v>
      </c>
      <c r="I3204" s="1260" t="s">
        <v>11177</v>
      </c>
      <c r="J3204" s="1259">
        <v>7429670</v>
      </c>
      <c r="K3204" s="1260" t="s">
        <v>11221</v>
      </c>
      <c r="L3204" s="1260" t="s">
        <v>11385</v>
      </c>
      <c r="M3204" s="1260" t="s">
        <v>1994</v>
      </c>
      <c r="N3204" s="1260" t="s">
        <v>27067</v>
      </c>
      <c r="O3204" s="1260" t="s">
        <v>28566</v>
      </c>
      <c r="P3204" s="1260"/>
      <c r="Q3204" s="1260" t="s">
        <v>28568</v>
      </c>
      <c r="R3204" s="1260" t="s">
        <v>28569</v>
      </c>
      <c r="S3204" s="1259">
        <v>1</v>
      </c>
      <c r="T3204" s="1260"/>
      <c r="U3204" s="1260" t="s">
        <v>13395</v>
      </c>
      <c r="V3204" s="1260" t="s">
        <v>13396</v>
      </c>
      <c r="W3204" s="1259">
        <v>0</v>
      </c>
      <c r="X3204" s="1259">
        <v>1007</v>
      </c>
      <c r="Y3204" s="1259">
        <v>1</v>
      </c>
    </row>
    <row r="3205" spans="1:25">
      <c r="A3205" s="1350">
        <v>11201001926</v>
      </c>
      <c r="B3205" s="1260" t="s">
        <v>28570</v>
      </c>
      <c r="C3205" s="1260" t="s">
        <v>28571</v>
      </c>
      <c r="D3205" s="1260" t="s">
        <v>28572</v>
      </c>
      <c r="E3205" s="1260" t="s">
        <v>11190</v>
      </c>
      <c r="F3205" s="1260"/>
      <c r="G3205" s="1260"/>
      <c r="H3205" s="1260" t="s">
        <v>11153</v>
      </c>
      <c r="I3205" s="1260" t="s">
        <v>10976</v>
      </c>
      <c r="J3205" s="1259">
        <v>7429669</v>
      </c>
      <c r="K3205" s="1260" t="s">
        <v>11221</v>
      </c>
      <c r="L3205" s="1260" t="s">
        <v>11275</v>
      </c>
      <c r="M3205" s="1260" t="s">
        <v>1693</v>
      </c>
      <c r="N3205" s="1260" t="s">
        <v>28573</v>
      </c>
      <c r="O3205" s="1260" t="s">
        <v>28572</v>
      </c>
      <c r="P3205" s="1260" t="s">
        <v>28574</v>
      </c>
      <c r="Q3205" s="1260" t="s">
        <v>28575</v>
      </c>
      <c r="R3205" s="1260" t="s">
        <v>28574</v>
      </c>
      <c r="S3205" s="1259">
        <v>1</v>
      </c>
      <c r="T3205" s="1260"/>
      <c r="U3205" s="1260" t="s">
        <v>11231</v>
      </c>
      <c r="V3205" s="1260" t="s">
        <v>26159</v>
      </c>
      <c r="W3205" s="1259">
        <v>0</v>
      </c>
      <c r="X3205" s="1259">
        <v>1007</v>
      </c>
      <c r="Y3205" s="1259">
        <v>2</v>
      </c>
    </row>
    <row r="3206" spans="1:25">
      <c r="A3206" s="1350">
        <v>11201001925</v>
      </c>
      <c r="B3206" s="1260" t="s">
        <v>28576</v>
      </c>
      <c r="C3206" s="1260" t="s">
        <v>28577</v>
      </c>
      <c r="D3206" s="1260" t="s">
        <v>27092</v>
      </c>
      <c r="E3206" s="1260" t="s">
        <v>11311</v>
      </c>
      <c r="F3206" s="1260" t="s">
        <v>11440</v>
      </c>
      <c r="G3206" s="1260"/>
      <c r="H3206" s="1260" t="s">
        <v>11153</v>
      </c>
      <c r="I3206" s="1260" t="s">
        <v>11177</v>
      </c>
      <c r="J3206" s="1259">
        <v>7429668</v>
      </c>
      <c r="K3206" s="1260" t="s">
        <v>11221</v>
      </c>
      <c r="L3206" s="1260" t="s">
        <v>11275</v>
      </c>
      <c r="M3206" s="1260" t="s">
        <v>1994</v>
      </c>
      <c r="N3206" s="1260" t="s">
        <v>27094</v>
      </c>
      <c r="O3206" s="1260" t="s">
        <v>27092</v>
      </c>
      <c r="P3206" s="1260"/>
      <c r="Q3206" s="1260" t="s">
        <v>27095</v>
      </c>
      <c r="R3206" s="1260" t="s">
        <v>27096</v>
      </c>
      <c r="S3206" s="1259">
        <v>1</v>
      </c>
      <c r="T3206" s="1260" t="s">
        <v>12132</v>
      </c>
      <c r="U3206" s="1260" t="s">
        <v>11193</v>
      </c>
      <c r="V3206" s="1260" t="s">
        <v>11997</v>
      </c>
      <c r="W3206" s="1259">
        <v>0</v>
      </c>
      <c r="X3206" s="1259">
        <v>1007</v>
      </c>
      <c r="Y3206" s="1259">
        <v>2</v>
      </c>
    </row>
    <row r="3207" spans="1:25">
      <c r="A3207" s="1350">
        <v>11201001924</v>
      </c>
      <c r="B3207" s="1260" t="s">
        <v>28578</v>
      </c>
      <c r="C3207" s="1260" t="s">
        <v>28579</v>
      </c>
      <c r="D3207" s="1260" t="s">
        <v>27065</v>
      </c>
      <c r="E3207" s="1260" t="s">
        <v>11311</v>
      </c>
      <c r="F3207" s="1260" t="s">
        <v>11440</v>
      </c>
      <c r="G3207" s="1260"/>
      <c r="H3207" s="1260" t="s">
        <v>11153</v>
      </c>
      <c r="I3207" s="1260" t="s">
        <v>11177</v>
      </c>
      <c r="J3207" s="1259">
        <v>7429667</v>
      </c>
      <c r="K3207" s="1260" t="s">
        <v>11221</v>
      </c>
      <c r="L3207" s="1260" t="s">
        <v>11275</v>
      </c>
      <c r="M3207" s="1260" t="s">
        <v>1994</v>
      </c>
      <c r="N3207" s="1260" t="s">
        <v>27067</v>
      </c>
      <c r="O3207" s="1260" t="s">
        <v>27065</v>
      </c>
      <c r="P3207" s="1260"/>
      <c r="Q3207" s="1260" t="s">
        <v>12049</v>
      </c>
      <c r="R3207" s="1260" t="s">
        <v>27068</v>
      </c>
      <c r="S3207" s="1259">
        <v>1</v>
      </c>
      <c r="T3207" s="1260" t="s">
        <v>12132</v>
      </c>
      <c r="U3207" s="1260" t="s">
        <v>13395</v>
      </c>
      <c r="V3207" s="1260" t="s">
        <v>13396</v>
      </c>
      <c r="W3207" s="1259">
        <v>0</v>
      </c>
      <c r="X3207" s="1259">
        <v>1007</v>
      </c>
      <c r="Y3207" s="1259">
        <v>2</v>
      </c>
    </row>
    <row r="3208" spans="1:25">
      <c r="A3208" s="1350">
        <v>11201001923</v>
      </c>
      <c r="B3208" s="1260" t="s">
        <v>28580</v>
      </c>
      <c r="C3208" s="1260" t="s">
        <v>28581</v>
      </c>
      <c r="D3208" s="1260" t="s">
        <v>28582</v>
      </c>
      <c r="E3208" s="1260" t="s">
        <v>11203</v>
      </c>
      <c r="F3208" s="1260" t="s">
        <v>12679</v>
      </c>
      <c r="G3208" s="1260" t="s">
        <v>28583</v>
      </c>
      <c r="H3208" s="1260" t="s">
        <v>11153</v>
      </c>
      <c r="I3208" s="1260" t="s">
        <v>10976</v>
      </c>
      <c r="J3208" s="1259">
        <v>7429666</v>
      </c>
      <c r="K3208" s="1260" t="s">
        <v>11375</v>
      </c>
      <c r="L3208" s="1260" t="s">
        <v>11155</v>
      </c>
      <c r="M3208" s="1260" t="s">
        <v>1985</v>
      </c>
      <c r="N3208" s="1260" t="s">
        <v>12207</v>
      </c>
      <c r="O3208" s="1260" t="s">
        <v>28582</v>
      </c>
      <c r="P3208" s="1260" t="s">
        <v>28584</v>
      </c>
      <c r="Q3208" s="1260" t="s">
        <v>13053</v>
      </c>
      <c r="R3208" s="1260" t="s">
        <v>28585</v>
      </c>
      <c r="S3208" s="1259">
        <v>1</v>
      </c>
      <c r="T3208" s="1260" t="s">
        <v>28586</v>
      </c>
      <c r="U3208" s="1260" t="s">
        <v>11158</v>
      </c>
      <c r="V3208" s="1260" t="s">
        <v>12212</v>
      </c>
      <c r="W3208" s="1259">
        <v>0</v>
      </c>
      <c r="X3208" s="1259">
        <v>1008</v>
      </c>
      <c r="Y3208" s="1259">
        <v>0</v>
      </c>
    </row>
    <row r="3209" spans="1:25">
      <c r="A3209" s="1350">
        <v>11201001922</v>
      </c>
      <c r="B3209" s="1260" t="s">
        <v>28587</v>
      </c>
      <c r="C3209" s="1260" t="s">
        <v>28588</v>
      </c>
      <c r="D3209" s="1260" t="s">
        <v>28589</v>
      </c>
      <c r="E3209" s="1260" t="s">
        <v>11190</v>
      </c>
      <c r="F3209" s="1260" t="s">
        <v>11440</v>
      </c>
      <c r="G3209" s="1260"/>
      <c r="H3209" s="1260" t="s">
        <v>11153</v>
      </c>
      <c r="I3209" s="1260" t="s">
        <v>11177</v>
      </c>
      <c r="J3209" s="1259">
        <v>7429665</v>
      </c>
      <c r="K3209" s="1260" t="s">
        <v>11221</v>
      </c>
      <c r="L3209" s="1260" t="s">
        <v>11275</v>
      </c>
      <c r="M3209" s="1260" t="s">
        <v>1994</v>
      </c>
      <c r="N3209" s="1260" t="s">
        <v>28590</v>
      </c>
      <c r="O3209" s="1260" t="s">
        <v>28589</v>
      </c>
      <c r="P3209" s="1260"/>
      <c r="Q3209" s="1260" t="s">
        <v>28591</v>
      </c>
      <c r="R3209" s="1260" t="s">
        <v>28592</v>
      </c>
      <c r="S3209" s="1259">
        <v>1</v>
      </c>
      <c r="T3209" s="1260" t="s">
        <v>12132</v>
      </c>
      <c r="U3209" s="1260" t="s">
        <v>11751</v>
      </c>
      <c r="V3209" s="1260" t="s">
        <v>11859</v>
      </c>
      <c r="W3209" s="1259">
        <v>0</v>
      </c>
      <c r="X3209" s="1259">
        <v>1007</v>
      </c>
      <c r="Y3209" s="1259">
        <v>2</v>
      </c>
    </row>
    <row r="3210" spans="1:25">
      <c r="A3210" s="1350">
        <v>11201001921</v>
      </c>
      <c r="B3210" s="1260" t="s">
        <v>28593</v>
      </c>
      <c r="C3210" s="1260" t="s">
        <v>28588</v>
      </c>
      <c r="D3210" s="1260" t="s">
        <v>28594</v>
      </c>
      <c r="E3210" s="1260" t="s">
        <v>11593</v>
      </c>
      <c r="F3210" s="1260" t="s">
        <v>11440</v>
      </c>
      <c r="G3210" s="1260" t="s">
        <v>28595</v>
      </c>
      <c r="H3210" s="1260" t="s">
        <v>11153</v>
      </c>
      <c r="I3210" s="1260" t="s">
        <v>11177</v>
      </c>
      <c r="J3210" s="1259">
        <v>7429664</v>
      </c>
      <c r="K3210" s="1260" t="s">
        <v>11221</v>
      </c>
      <c r="L3210" s="1260" t="s">
        <v>11155</v>
      </c>
      <c r="M3210" s="1260" t="s">
        <v>2548</v>
      </c>
      <c r="N3210" s="1260" t="s">
        <v>28596</v>
      </c>
      <c r="O3210" s="1260" t="s">
        <v>28594</v>
      </c>
      <c r="P3210" s="1260" t="s">
        <v>28597</v>
      </c>
      <c r="Q3210" s="1260" t="s">
        <v>11206</v>
      </c>
      <c r="R3210" s="1260" t="s">
        <v>28598</v>
      </c>
      <c r="S3210" s="1259">
        <v>1</v>
      </c>
      <c r="T3210" s="1260" t="s">
        <v>28599</v>
      </c>
      <c r="U3210" s="1260" t="s">
        <v>11269</v>
      </c>
      <c r="V3210" s="1260" t="s">
        <v>11342</v>
      </c>
      <c r="W3210" s="1259">
        <v>0</v>
      </c>
      <c r="X3210" s="1259">
        <v>1007</v>
      </c>
      <c r="Y3210" s="1259">
        <v>0</v>
      </c>
    </row>
    <row r="3211" spans="1:25">
      <c r="A3211" s="1350">
        <v>11201001920</v>
      </c>
      <c r="B3211" s="1260" t="s">
        <v>28600</v>
      </c>
      <c r="C3211" s="1260" t="s">
        <v>28588</v>
      </c>
      <c r="D3211" s="1260" t="s">
        <v>28601</v>
      </c>
      <c r="E3211" s="1260" t="s">
        <v>11593</v>
      </c>
      <c r="F3211" s="1260" t="s">
        <v>13918</v>
      </c>
      <c r="G3211" s="1260" t="s">
        <v>28602</v>
      </c>
      <c r="H3211" s="1260" t="s">
        <v>11153</v>
      </c>
      <c r="I3211" s="1260" t="s">
        <v>11164</v>
      </c>
      <c r="J3211" s="1259">
        <v>7429663</v>
      </c>
      <c r="K3211" s="1260" t="s">
        <v>11221</v>
      </c>
      <c r="L3211" s="1260" t="s">
        <v>11155</v>
      </c>
      <c r="M3211" s="1260" t="s">
        <v>2163</v>
      </c>
      <c r="N3211" s="1260" t="s">
        <v>28603</v>
      </c>
      <c r="O3211" s="1260" t="s">
        <v>28601</v>
      </c>
      <c r="P3211" s="1260" t="s">
        <v>28604</v>
      </c>
      <c r="Q3211" s="1260" t="s">
        <v>11394</v>
      </c>
      <c r="R3211" s="1260" t="s">
        <v>28605</v>
      </c>
      <c r="S3211" s="1259">
        <v>1</v>
      </c>
      <c r="T3211" s="1260" t="s">
        <v>28606</v>
      </c>
      <c r="U3211" s="1260" t="s">
        <v>11182</v>
      </c>
      <c r="V3211" s="1260" t="s">
        <v>14700</v>
      </c>
      <c r="W3211" s="1259">
        <v>0</v>
      </c>
      <c r="X3211" s="1259">
        <v>1007</v>
      </c>
      <c r="Y3211" s="1259">
        <v>0</v>
      </c>
    </row>
    <row r="3212" spans="1:25">
      <c r="A3212" s="1350">
        <v>11201001919</v>
      </c>
      <c r="B3212" s="1260" t="s">
        <v>28607</v>
      </c>
      <c r="C3212" s="1260" t="s">
        <v>28608</v>
      </c>
      <c r="D3212" s="1260" t="s">
        <v>28609</v>
      </c>
      <c r="E3212" s="1260" t="s">
        <v>11266</v>
      </c>
      <c r="F3212" s="1260" t="s">
        <v>11416</v>
      </c>
      <c r="G3212" s="1260" t="s">
        <v>28610</v>
      </c>
      <c r="H3212" s="1260" t="s">
        <v>11153</v>
      </c>
      <c r="I3212" s="1260" t="s">
        <v>10976</v>
      </c>
      <c r="J3212" s="1259">
        <v>7429662</v>
      </c>
      <c r="K3212" s="1260" t="s">
        <v>11221</v>
      </c>
      <c r="L3212" s="1260" t="s">
        <v>11155</v>
      </c>
      <c r="M3212" s="1260" t="s">
        <v>1944</v>
      </c>
      <c r="N3212" s="1260" t="s">
        <v>28611</v>
      </c>
      <c r="O3212" s="1260" t="s">
        <v>28609</v>
      </c>
      <c r="P3212" s="1260"/>
      <c r="Q3212" s="1260" t="s">
        <v>28612</v>
      </c>
      <c r="R3212" s="1260" t="s">
        <v>28613</v>
      </c>
      <c r="S3212" s="1259">
        <v>1</v>
      </c>
      <c r="T3212" s="1260"/>
      <c r="U3212" s="1260" t="s">
        <v>11396</v>
      </c>
      <c r="V3212" s="1260" t="s">
        <v>12022</v>
      </c>
      <c r="W3212" s="1259">
        <v>0</v>
      </c>
      <c r="X3212" s="1259">
        <v>1007</v>
      </c>
      <c r="Y3212" s="1259">
        <v>0</v>
      </c>
    </row>
    <row r="3213" spans="1:25">
      <c r="A3213" s="1350">
        <v>11201001918</v>
      </c>
      <c r="B3213" s="1260" t="s">
        <v>28614</v>
      </c>
      <c r="C3213" s="1260" t="s">
        <v>28615</v>
      </c>
      <c r="D3213" s="1260" t="s">
        <v>28616</v>
      </c>
      <c r="E3213" s="1260" t="s">
        <v>11560</v>
      </c>
      <c r="F3213" s="1260" t="s">
        <v>28617</v>
      </c>
      <c r="G3213" s="1260" t="s">
        <v>28618</v>
      </c>
      <c r="H3213" s="1260" t="s">
        <v>11153</v>
      </c>
      <c r="I3213" s="1260" t="s">
        <v>11243</v>
      </c>
      <c r="J3213" s="1259">
        <v>7429661</v>
      </c>
      <c r="K3213" s="1260" t="s">
        <v>11221</v>
      </c>
      <c r="L3213" s="1260" t="s">
        <v>11155</v>
      </c>
      <c r="M3213" s="1260" t="s">
        <v>2417</v>
      </c>
      <c r="N3213" s="1260" t="s">
        <v>28619</v>
      </c>
      <c r="O3213" s="1260" t="s">
        <v>28616</v>
      </c>
      <c r="P3213" s="1260" t="s">
        <v>28620</v>
      </c>
      <c r="Q3213" s="1260" t="s">
        <v>28621</v>
      </c>
      <c r="R3213" s="1260" t="s">
        <v>28622</v>
      </c>
      <c r="S3213" s="1259">
        <v>1</v>
      </c>
      <c r="T3213" s="1260" t="s">
        <v>28623</v>
      </c>
      <c r="U3213" s="1260" t="s">
        <v>11247</v>
      </c>
      <c r="V3213" s="1260" t="s">
        <v>23558</v>
      </c>
      <c r="W3213" s="1259">
        <v>0</v>
      </c>
      <c r="X3213" s="1259">
        <v>1007</v>
      </c>
      <c r="Y3213" s="1259">
        <v>0</v>
      </c>
    </row>
    <row r="3214" spans="1:25">
      <c r="A3214" s="1350">
        <v>11201001917</v>
      </c>
      <c r="B3214" s="1260" t="s">
        <v>28624</v>
      </c>
      <c r="C3214" s="1260" t="s">
        <v>28625</v>
      </c>
      <c r="D3214" s="1260" t="s">
        <v>28626</v>
      </c>
      <c r="E3214" s="1260" t="s">
        <v>11190</v>
      </c>
      <c r="F3214" s="1260" t="s">
        <v>12637</v>
      </c>
      <c r="G3214" s="1260" t="s">
        <v>28627</v>
      </c>
      <c r="H3214" s="1260" t="s">
        <v>11153</v>
      </c>
      <c r="I3214" s="1260" t="s">
        <v>10976</v>
      </c>
      <c r="J3214" s="1259">
        <v>7429660</v>
      </c>
      <c r="K3214" s="1260" t="s">
        <v>11221</v>
      </c>
      <c r="L3214" s="1260" t="s">
        <v>11155</v>
      </c>
      <c r="M3214" s="1260" t="s">
        <v>768</v>
      </c>
      <c r="N3214" s="1260" t="s">
        <v>28628</v>
      </c>
      <c r="O3214" s="1260" t="s">
        <v>28626</v>
      </c>
      <c r="P3214" s="1260" t="s">
        <v>28629</v>
      </c>
      <c r="Q3214" s="1260" t="s">
        <v>11394</v>
      </c>
      <c r="R3214" s="1260" t="s">
        <v>28630</v>
      </c>
      <c r="S3214" s="1259">
        <v>1</v>
      </c>
      <c r="T3214" s="1260" t="s">
        <v>28631</v>
      </c>
      <c r="U3214" s="1260" t="s">
        <v>11158</v>
      </c>
      <c r="V3214" s="1260" t="s">
        <v>11762</v>
      </c>
      <c r="W3214" s="1259">
        <v>0</v>
      </c>
      <c r="X3214" s="1259">
        <v>1007</v>
      </c>
      <c r="Y3214" s="1259">
        <v>0</v>
      </c>
    </row>
    <row r="3215" spans="1:25">
      <c r="A3215" s="1350">
        <v>11201001915</v>
      </c>
      <c r="B3215" s="1260" t="s">
        <v>28632</v>
      </c>
      <c r="C3215" s="1260" t="s">
        <v>28633</v>
      </c>
      <c r="D3215" s="1260" t="s">
        <v>28634</v>
      </c>
      <c r="E3215" s="1260" t="s">
        <v>11266</v>
      </c>
      <c r="F3215" s="1260" t="s">
        <v>28635</v>
      </c>
      <c r="G3215" s="1260" t="s">
        <v>28636</v>
      </c>
      <c r="H3215" s="1260" t="s">
        <v>11153</v>
      </c>
      <c r="I3215" s="1260" t="s">
        <v>10976</v>
      </c>
      <c r="J3215" s="1259">
        <v>7429658</v>
      </c>
      <c r="K3215" s="1260" t="s">
        <v>11221</v>
      </c>
      <c r="L3215" s="1260" t="s">
        <v>11155</v>
      </c>
      <c r="M3215" s="1260" t="s">
        <v>262</v>
      </c>
      <c r="N3215" s="1260"/>
      <c r="O3215" s="1260" t="s">
        <v>28634</v>
      </c>
      <c r="P3215" s="1260"/>
      <c r="Q3215" s="1260" t="s">
        <v>28637</v>
      </c>
      <c r="R3215" s="1260" t="s">
        <v>28638</v>
      </c>
      <c r="S3215" s="1259">
        <v>1</v>
      </c>
      <c r="T3215" s="1260" t="s">
        <v>28639</v>
      </c>
      <c r="U3215" s="1260"/>
      <c r="V3215" s="1260"/>
      <c r="W3215" s="1259">
        <v>0</v>
      </c>
      <c r="X3215" s="1259">
        <v>1007</v>
      </c>
      <c r="Y3215" s="1259">
        <v>0</v>
      </c>
    </row>
    <row r="3216" spans="1:25">
      <c r="A3216" s="1350">
        <v>11201001914</v>
      </c>
      <c r="B3216" s="1260" t="s">
        <v>28640</v>
      </c>
      <c r="C3216" s="1260" t="s">
        <v>28641</v>
      </c>
      <c r="D3216" s="1260" t="s">
        <v>28642</v>
      </c>
      <c r="E3216" s="1260" t="s">
        <v>11560</v>
      </c>
      <c r="F3216" s="1260" t="s">
        <v>28617</v>
      </c>
      <c r="G3216" s="1260" t="s">
        <v>28643</v>
      </c>
      <c r="H3216" s="1260" t="s">
        <v>11153</v>
      </c>
      <c r="I3216" s="1260" t="s">
        <v>11243</v>
      </c>
      <c r="J3216" s="1259">
        <v>7429657</v>
      </c>
      <c r="K3216" s="1260" t="s">
        <v>11221</v>
      </c>
      <c r="L3216" s="1260" t="s">
        <v>11155</v>
      </c>
      <c r="M3216" s="1260" t="s">
        <v>2210</v>
      </c>
      <c r="N3216" s="1260" t="s">
        <v>28644</v>
      </c>
      <c r="O3216" s="1260" t="s">
        <v>28642</v>
      </c>
      <c r="P3216" s="1260" t="s">
        <v>28645</v>
      </c>
      <c r="Q3216" s="1260" t="s">
        <v>12501</v>
      </c>
      <c r="R3216" s="1260" t="s">
        <v>28645</v>
      </c>
      <c r="S3216" s="1259">
        <v>1</v>
      </c>
      <c r="T3216" s="1260" t="s">
        <v>28646</v>
      </c>
      <c r="U3216" s="1260" t="s">
        <v>11247</v>
      </c>
      <c r="V3216" s="1260" t="s">
        <v>12337</v>
      </c>
      <c r="W3216" s="1259">
        <v>0</v>
      </c>
      <c r="X3216" s="1259">
        <v>1007</v>
      </c>
      <c r="Y3216" s="1259">
        <v>0</v>
      </c>
    </row>
    <row r="3217" spans="1:25">
      <c r="A3217" s="1350">
        <v>11201001913</v>
      </c>
      <c r="B3217" s="1260" t="s">
        <v>28647</v>
      </c>
      <c r="C3217" s="1260" t="s">
        <v>28641</v>
      </c>
      <c r="D3217" s="1260" t="s">
        <v>28648</v>
      </c>
      <c r="E3217" s="1260" t="s">
        <v>15512</v>
      </c>
      <c r="F3217" s="1260" t="s">
        <v>12637</v>
      </c>
      <c r="G3217" s="1260" t="s">
        <v>28649</v>
      </c>
      <c r="H3217" s="1260" t="s">
        <v>11153</v>
      </c>
      <c r="I3217" s="1260" t="s">
        <v>10976</v>
      </c>
      <c r="J3217" s="1259">
        <v>7429656</v>
      </c>
      <c r="K3217" s="1260" t="s">
        <v>11221</v>
      </c>
      <c r="L3217" s="1260" t="s">
        <v>11155</v>
      </c>
      <c r="M3217" s="1260" t="s">
        <v>1276</v>
      </c>
      <c r="N3217" s="1260" t="s">
        <v>15736</v>
      </c>
      <c r="O3217" s="1260" t="s">
        <v>28648</v>
      </c>
      <c r="P3217" s="1260" t="s">
        <v>28650</v>
      </c>
      <c r="Q3217" s="1260" t="s">
        <v>15100</v>
      </c>
      <c r="R3217" s="1260" t="s">
        <v>28651</v>
      </c>
      <c r="S3217" s="1259">
        <v>1</v>
      </c>
      <c r="T3217" s="1260" t="s">
        <v>28652</v>
      </c>
      <c r="U3217" s="1260" t="s">
        <v>11158</v>
      </c>
      <c r="V3217" s="1260" t="s">
        <v>11824</v>
      </c>
      <c r="W3217" s="1259">
        <v>0</v>
      </c>
      <c r="X3217" s="1259">
        <v>1007</v>
      </c>
      <c r="Y3217" s="1259">
        <v>0</v>
      </c>
    </row>
    <row r="3218" spans="1:25">
      <c r="A3218" s="1350">
        <v>11201001912</v>
      </c>
      <c r="B3218" s="1260"/>
      <c r="C3218" s="1260" t="s">
        <v>28653</v>
      </c>
      <c r="D3218" s="1260" t="s">
        <v>28654</v>
      </c>
      <c r="E3218" s="1260" t="s">
        <v>11560</v>
      </c>
      <c r="F3218" s="1260" t="s">
        <v>11440</v>
      </c>
      <c r="G3218" s="1260" t="s">
        <v>28655</v>
      </c>
      <c r="H3218" s="1260" t="s">
        <v>11153</v>
      </c>
      <c r="I3218" s="1260" t="s">
        <v>11177</v>
      </c>
      <c r="J3218" s="1259">
        <v>7429655</v>
      </c>
      <c r="K3218" s="1260" t="s">
        <v>11221</v>
      </c>
      <c r="L3218" s="1260" t="s">
        <v>11155</v>
      </c>
      <c r="M3218" s="1260" t="s">
        <v>2141</v>
      </c>
      <c r="N3218" s="1260" t="s">
        <v>28656</v>
      </c>
      <c r="O3218" s="1260" t="s">
        <v>28654</v>
      </c>
      <c r="P3218" s="1260"/>
      <c r="Q3218" s="1260"/>
      <c r="R3218" s="1259">
        <v>7585334</v>
      </c>
      <c r="S3218" s="1259">
        <v>1</v>
      </c>
      <c r="T3218" s="1260"/>
      <c r="U3218" s="1260" t="s">
        <v>11198</v>
      </c>
      <c r="V3218" s="1260" t="s">
        <v>11199</v>
      </c>
      <c r="W3218" s="1259">
        <v>0</v>
      </c>
      <c r="X3218" s="1259">
        <v>1007</v>
      </c>
      <c r="Y3218" s="1259">
        <v>0</v>
      </c>
    </row>
    <row r="3219" spans="1:25">
      <c r="A3219" s="1350">
        <v>11201001911</v>
      </c>
      <c r="B3219" s="1260"/>
      <c r="C3219" s="1260" t="s">
        <v>27909</v>
      </c>
      <c r="D3219" s="1260" t="s">
        <v>28657</v>
      </c>
      <c r="E3219" s="1260" t="s">
        <v>11203</v>
      </c>
      <c r="F3219" s="1260" t="s">
        <v>28617</v>
      </c>
      <c r="G3219" s="1260" t="s">
        <v>28658</v>
      </c>
      <c r="H3219" s="1260" t="s">
        <v>11153</v>
      </c>
      <c r="I3219" s="1260" t="s">
        <v>11243</v>
      </c>
      <c r="J3219" s="1259">
        <v>7429654</v>
      </c>
      <c r="K3219" s="1260" t="s">
        <v>11221</v>
      </c>
      <c r="L3219" s="1260" t="s">
        <v>11155</v>
      </c>
      <c r="M3219" s="1260" t="s">
        <v>262</v>
      </c>
      <c r="N3219" s="1260"/>
      <c r="O3219" s="1260" t="s">
        <v>28657</v>
      </c>
      <c r="P3219" s="1260"/>
      <c r="Q3219" s="1260" t="s">
        <v>28659</v>
      </c>
      <c r="R3219" s="1260"/>
      <c r="S3219" s="1259">
        <v>1</v>
      </c>
      <c r="T3219" s="1260"/>
      <c r="U3219" s="1260"/>
      <c r="V3219" s="1260"/>
      <c r="W3219" s="1259">
        <v>0</v>
      </c>
      <c r="X3219" s="1259">
        <v>1007</v>
      </c>
      <c r="Y3219" s="1259">
        <v>0</v>
      </c>
    </row>
    <row r="3220" spans="1:25">
      <c r="A3220" s="1350">
        <v>11201001910</v>
      </c>
      <c r="B3220" s="1260" t="s">
        <v>28660</v>
      </c>
      <c r="C3220" s="1260" t="s">
        <v>28661</v>
      </c>
      <c r="D3220" s="1260" t="s">
        <v>28662</v>
      </c>
      <c r="E3220" s="1260" t="s">
        <v>11593</v>
      </c>
      <c r="F3220" s="1260" t="s">
        <v>11440</v>
      </c>
      <c r="G3220" s="1260"/>
      <c r="H3220" s="1260" t="s">
        <v>11153</v>
      </c>
      <c r="I3220" s="1260" t="s">
        <v>11177</v>
      </c>
      <c r="J3220" s="1259">
        <v>7429653</v>
      </c>
      <c r="K3220" s="1260" t="s">
        <v>11221</v>
      </c>
      <c r="L3220" s="1260" t="s">
        <v>11275</v>
      </c>
      <c r="M3220" s="1260" t="s">
        <v>1656</v>
      </c>
      <c r="N3220" s="1260" t="s">
        <v>28493</v>
      </c>
      <c r="O3220" s="1260" t="s">
        <v>28662</v>
      </c>
      <c r="P3220" s="1260" t="s">
        <v>28663</v>
      </c>
      <c r="Q3220" s="1260" t="s">
        <v>28664</v>
      </c>
      <c r="R3220" s="1260" t="s">
        <v>28663</v>
      </c>
      <c r="S3220" s="1259">
        <v>1</v>
      </c>
      <c r="T3220" s="1260" t="s">
        <v>28665</v>
      </c>
      <c r="U3220" s="1260" t="s">
        <v>11269</v>
      </c>
      <c r="V3220" s="1260" t="s">
        <v>13703</v>
      </c>
      <c r="W3220" s="1259">
        <v>0</v>
      </c>
      <c r="X3220" s="1259">
        <v>1007</v>
      </c>
      <c r="Y3220" s="1259">
        <v>2</v>
      </c>
    </row>
    <row r="3221" spans="1:25">
      <c r="A3221" s="1350">
        <v>11201001909</v>
      </c>
      <c r="B3221" s="1260" t="s">
        <v>28666</v>
      </c>
      <c r="C3221" s="1260" t="s">
        <v>28667</v>
      </c>
      <c r="D3221" s="1260" t="s">
        <v>28668</v>
      </c>
      <c r="E3221" s="1260" t="s">
        <v>11560</v>
      </c>
      <c r="F3221" s="1260" t="s">
        <v>12679</v>
      </c>
      <c r="G3221" s="1260" t="s">
        <v>28669</v>
      </c>
      <c r="H3221" s="1260" t="s">
        <v>11153</v>
      </c>
      <c r="I3221" s="1260" t="s">
        <v>10976</v>
      </c>
      <c r="J3221" s="1259">
        <v>7429652</v>
      </c>
      <c r="K3221" s="1260" t="s">
        <v>11375</v>
      </c>
      <c r="L3221" s="1260" t="s">
        <v>11155</v>
      </c>
      <c r="M3221" s="1260" t="s">
        <v>1985</v>
      </c>
      <c r="N3221" s="1260" t="s">
        <v>28670</v>
      </c>
      <c r="O3221" s="1260" t="s">
        <v>28668</v>
      </c>
      <c r="P3221" s="1260" t="s">
        <v>28671</v>
      </c>
      <c r="Q3221" s="1260" t="s">
        <v>14279</v>
      </c>
      <c r="R3221" s="1260" t="s">
        <v>28671</v>
      </c>
      <c r="S3221" s="1259">
        <v>1</v>
      </c>
      <c r="T3221" s="1260" t="s">
        <v>28672</v>
      </c>
      <c r="U3221" s="1260" t="s">
        <v>11158</v>
      </c>
      <c r="V3221" s="1260" t="s">
        <v>13789</v>
      </c>
      <c r="W3221" s="1259">
        <v>0</v>
      </c>
      <c r="X3221" s="1259">
        <v>1008</v>
      </c>
      <c r="Y3221" s="1259">
        <v>0</v>
      </c>
    </row>
    <row r="3222" spans="1:25">
      <c r="A3222" s="1350">
        <v>11201001908</v>
      </c>
      <c r="B3222" s="1260" t="s">
        <v>28673</v>
      </c>
      <c r="C3222" s="1260" t="s">
        <v>28674</v>
      </c>
      <c r="D3222" s="1260" t="s">
        <v>28675</v>
      </c>
      <c r="E3222" s="1260" t="s">
        <v>11190</v>
      </c>
      <c r="F3222" s="1260" t="s">
        <v>16927</v>
      </c>
      <c r="G3222" s="1260" t="s">
        <v>28676</v>
      </c>
      <c r="H3222" s="1260" t="s">
        <v>11153</v>
      </c>
      <c r="I3222" s="1260" t="s">
        <v>11164</v>
      </c>
      <c r="J3222" s="1259">
        <v>7429651</v>
      </c>
      <c r="K3222" s="1260" t="s">
        <v>11221</v>
      </c>
      <c r="L3222" s="1260" t="s">
        <v>11155</v>
      </c>
      <c r="M3222" s="1260" t="s">
        <v>1451</v>
      </c>
      <c r="N3222" s="1260" t="s">
        <v>28677</v>
      </c>
      <c r="O3222" s="1260" t="s">
        <v>28675</v>
      </c>
      <c r="P3222" s="1260" t="s">
        <v>28678</v>
      </c>
      <c r="Q3222" s="1260" t="s">
        <v>14279</v>
      </c>
      <c r="R3222" s="1260" t="s">
        <v>28679</v>
      </c>
      <c r="S3222" s="1259">
        <v>1</v>
      </c>
      <c r="T3222" s="1260" t="s">
        <v>28680</v>
      </c>
      <c r="U3222" s="1260" t="s">
        <v>11921</v>
      </c>
      <c r="V3222" s="1260" t="s">
        <v>12275</v>
      </c>
      <c r="W3222" s="1259">
        <v>0</v>
      </c>
      <c r="X3222" s="1259">
        <v>1007</v>
      </c>
      <c r="Y3222" s="1259">
        <v>0</v>
      </c>
    </row>
    <row r="3223" spans="1:25">
      <c r="A3223" s="1350">
        <v>11201001907</v>
      </c>
      <c r="B3223" s="1260" t="s">
        <v>28681</v>
      </c>
      <c r="C3223" s="1260" t="s">
        <v>28057</v>
      </c>
      <c r="D3223" s="1260" t="s">
        <v>28682</v>
      </c>
      <c r="E3223" s="1260" t="s">
        <v>11311</v>
      </c>
      <c r="F3223" s="1260" t="s">
        <v>12637</v>
      </c>
      <c r="G3223" s="1260" t="s">
        <v>28683</v>
      </c>
      <c r="H3223" s="1260" t="s">
        <v>11153</v>
      </c>
      <c r="I3223" s="1260" t="s">
        <v>10976</v>
      </c>
      <c r="J3223" s="1259">
        <v>7429650</v>
      </c>
      <c r="K3223" s="1260" t="s">
        <v>11375</v>
      </c>
      <c r="L3223" s="1260" t="s">
        <v>11155</v>
      </c>
      <c r="M3223" s="1260" t="s">
        <v>2031</v>
      </c>
      <c r="N3223" s="1260" t="s">
        <v>28684</v>
      </c>
      <c r="O3223" s="1260" t="s">
        <v>28682</v>
      </c>
      <c r="P3223" s="1260"/>
      <c r="Q3223" s="1260" t="s">
        <v>11769</v>
      </c>
      <c r="R3223" s="1260" t="s">
        <v>28685</v>
      </c>
      <c r="S3223" s="1259">
        <v>1</v>
      </c>
      <c r="T3223" s="1260"/>
      <c r="U3223" s="1260" t="s">
        <v>11231</v>
      </c>
      <c r="V3223" s="1260" t="s">
        <v>12695</v>
      </c>
      <c r="W3223" s="1259">
        <v>0</v>
      </c>
      <c r="X3223" s="1259">
        <v>1008</v>
      </c>
      <c r="Y3223" s="1259">
        <v>0</v>
      </c>
    </row>
    <row r="3224" spans="1:25">
      <c r="A3224" s="1350">
        <v>11201001906</v>
      </c>
      <c r="B3224" s="1260" t="s">
        <v>28686</v>
      </c>
      <c r="C3224" s="1260" t="s">
        <v>28549</v>
      </c>
      <c r="D3224" s="1260" t="s">
        <v>28687</v>
      </c>
      <c r="E3224" s="1260" t="s">
        <v>11190</v>
      </c>
      <c r="F3224" s="1260" t="s">
        <v>11436</v>
      </c>
      <c r="G3224" s="1260" t="s">
        <v>28688</v>
      </c>
      <c r="H3224" s="1260" t="s">
        <v>11153</v>
      </c>
      <c r="I3224" s="1260" t="s">
        <v>10976</v>
      </c>
      <c r="J3224" s="1259">
        <v>7429649</v>
      </c>
      <c r="K3224" s="1260" t="s">
        <v>11221</v>
      </c>
      <c r="L3224" s="1260" t="s">
        <v>11385</v>
      </c>
      <c r="M3224" s="1260" t="s">
        <v>2527</v>
      </c>
      <c r="N3224" s="1260" t="s">
        <v>28689</v>
      </c>
      <c r="O3224" s="1260" t="s">
        <v>28687</v>
      </c>
      <c r="P3224" s="1260" t="s">
        <v>28690</v>
      </c>
      <c r="Q3224" s="1260"/>
      <c r="R3224" s="1260"/>
      <c r="S3224" s="1259">
        <v>1</v>
      </c>
      <c r="T3224" s="1260"/>
      <c r="U3224" s="1260" t="s">
        <v>11231</v>
      </c>
      <c r="V3224" s="1260" t="s">
        <v>11307</v>
      </c>
      <c r="W3224" s="1259">
        <v>0</v>
      </c>
      <c r="X3224" s="1259">
        <v>1007</v>
      </c>
      <c r="Y3224" s="1259">
        <v>1</v>
      </c>
    </row>
    <row r="3225" spans="1:25">
      <c r="A3225" s="1350">
        <v>11201001905</v>
      </c>
      <c r="B3225" s="1260" t="s">
        <v>28691</v>
      </c>
      <c r="C3225" s="1260" t="s">
        <v>28549</v>
      </c>
      <c r="D3225" s="1260" t="s">
        <v>24433</v>
      </c>
      <c r="E3225" s="1260" t="s">
        <v>11190</v>
      </c>
      <c r="F3225" s="1260"/>
      <c r="G3225" s="1260"/>
      <c r="H3225" s="1260" t="s">
        <v>11153</v>
      </c>
      <c r="I3225" s="1260" t="s">
        <v>10976</v>
      </c>
      <c r="J3225" s="1259">
        <v>7429648</v>
      </c>
      <c r="K3225" s="1260" t="s">
        <v>11221</v>
      </c>
      <c r="L3225" s="1260" t="s">
        <v>11275</v>
      </c>
      <c r="M3225" s="1260" t="s">
        <v>262</v>
      </c>
      <c r="N3225" s="1260"/>
      <c r="O3225" s="1260" t="s">
        <v>24433</v>
      </c>
      <c r="P3225" s="1260"/>
      <c r="Q3225" s="1260"/>
      <c r="R3225" s="1260"/>
      <c r="S3225" s="1259">
        <v>2</v>
      </c>
      <c r="T3225" s="1260" t="s">
        <v>28692</v>
      </c>
      <c r="U3225" s="1260"/>
      <c r="V3225" s="1260"/>
      <c r="W3225" s="1259">
        <v>0</v>
      </c>
      <c r="X3225" s="1259">
        <v>1007</v>
      </c>
      <c r="Y3225" s="1259">
        <v>2</v>
      </c>
    </row>
    <row r="3226" spans="1:25">
      <c r="A3226" s="1350">
        <v>11201001905</v>
      </c>
      <c r="B3226" s="1260" t="s">
        <v>28693</v>
      </c>
      <c r="C3226" s="1260" t="s">
        <v>28549</v>
      </c>
      <c r="D3226" s="1260" t="s">
        <v>24433</v>
      </c>
      <c r="E3226" s="1260" t="s">
        <v>11190</v>
      </c>
      <c r="F3226" s="1260"/>
      <c r="G3226" s="1260"/>
      <c r="H3226" s="1260" t="s">
        <v>11153</v>
      </c>
      <c r="I3226" s="1260" t="s">
        <v>10976</v>
      </c>
      <c r="J3226" s="1259">
        <v>7429648</v>
      </c>
      <c r="K3226" s="1260" t="s">
        <v>11221</v>
      </c>
      <c r="L3226" s="1260" t="s">
        <v>11275</v>
      </c>
      <c r="M3226" s="1260" t="s">
        <v>262</v>
      </c>
      <c r="N3226" s="1260"/>
      <c r="O3226" s="1260" t="s">
        <v>24433</v>
      </c>
      <c r="P3226" s="1260"/>
      <c r="Q3226" s="1260"/>
      <c r="R3226" s="1260"/>
      <c r="S3226" s="1259">
        <v>2</v>
      </c>
      <c r="T3226" s="1260" t="s">
        <v>28692</v>
      </c>
      <c r="U3226" s="1260"/>
      <c r="V3226" s="1260"/>
      <c r="W3226" s="1259">
        <v>0</v>
      </c>
      <c r="X3226" s="1259">
        <v>1007</v>
      </c>
      <c r="Y3226" s="1259">
        <v>2</v>
      </c>
    </row>
    <row r="3227" spans="1:25">
      <c r="A3227" s="1350">
        <v>11201001904</v>
      </c>
      <c r="B3227" s="1260"/>
      <c r="C3227" s="1260" t="s">
        <v>28694</v>
      </c>
      <c r="D3227" s="1260" t="s">
        <v>28695</v>
      </c>
      <c r="E3227" s="1260" t="s">
        <v>11560</v>
      </c>
      <c r="F3227" s="1260" t="s">
        <v>28696</v>
      </c>
      <c r="G3227" s="1260" t="s">
        <v>28697</v>
      </c>
      <c r="H3227" s="1260" t="s">
        <v>11153</v>
      </c>
      <c r="I3227" s="1260" t="s">
        <v>11164</v>
      </c>
      <c r="J3227" s="1259">
        <v>7429647</v>
      </c>
      <c r="K3227" s="1260" t="s">
        <v>11221</v>
      </c>
      <c r="L3227" s="1260" t="s">
        <v>11155</v>
      </c>
      <c r="M3227" s="1260" t="s">
        <v>262</v>
      </c>
      <c r="N3227" s="1260"/>
      <c r="O3227" s="1260" t="s">
        <v>28695</v>
      </c>
      <c r="P3227" s="1260"/>
      <c r="Q3227" s="1260"/>
      <c r="R3227" s="1260"/>
      <c r="S3227" s="1259">
        <v>1</v>
      </c>
      <c r="T3227" s="1260"/>
      <c r="U3227" s="1260"/>
      <c r="V3227" s="1260"/>
      <c r="W3227" s="1259">
        <v>0</v>
      </c>
      <c r="X3227" s="1259">
        <v>1007</v>
      </c>
      <c r="Y3227" s="1259">
        <v>0</v>
      </c>
    </row>
    <row r="3228" spans="1:25">
      <c r="A3228" s="1350">
        <v>11201001903</v>
      </c>
      <c r="B3228" s="1260" t="s">
        <v>28698</v>
      </c>
      <c r="C3228" s="1260" t="s">
        <v>28699</v>
      </c>
      <c r="D3228" s="1260" t="s">
        <v>28700</v>
      </c>
      <c r="E3228" s="1260" t="s">
        <v>11203</v>
      </c>
      <c r="F3228" s="1260" t="s">
        <v>11440</v>
      </c>
      <c r="G3228" s="1260" t="s">
        <v>28701</v>
      </c>
      <c r="H3228" s="1260" t="s">
        <v>11153</v>
      </c>
      <c r="I3228" s="1260" t="s">
        <v>11177</v>
      </c>
      <c r="J3228" s="1259">
        <v>7429646</v>
      </c>
      <c r="K3228" s="1260" t="s">
        <v>11221</v>
      </c>
      <c r="L3228" s="1260" t="s">
        <v>11155</v>
      </c>
      <c r="M3228" s="1260" t="s">
        <v>2121</v>
      </c>
      <c r="N3228" s="1260" t="s">
        <v>28702</v>
      </c>
      <c r="O3228" s="1260" t="s">
        <v>28700</v>
      </c>
      <c r="P3228" s="1260" t="s">
        <v>28703</v>
      </c>
      <c r="Q3228" s="1260" t="s">
        <v>11411</v>
      </c>
      <c r="R3228" s="1260" t="s">
        <v>24075</v>
      </c>
      <c r="S3228" s="1259">
        <v>1</v>
      </c>
      <c r="T3228" s="1260" t="s">
        <v>28704</v>
      </c>
      <c r="U3228" s="1260" t="s">
        <v>11269</v>
      </c>
      <c r="V3228" s="1260" t="s">
        <v>11620</v>
      </c>
      <c r="W3228" s="1259">
        <v>0</v>
      </c>
      <c r="X3228" s="1259">
        <v>1007</v>
      </c>
      <c r="Y3228" s="1259">
        <v>0</v>
      </c>
    </row>
    <row r="3229" spans="1:25">
      <c r="A3229" s="1350">
        <v>11201001902</v>
      </c>
      <c r="B3229" s="1260" t="s">
        <v>28705</v>
      </c>
      <c r="C3229" s="1260" t="s">
        <v>28699</v>
      </c>
      <c r="D3229" s="1260" t="s">
        <v>28706</v>
      </c>
      <c r="E3229" s="1260" t="s">
        <v>11949</v>
      </c>
      <c r="F3229" s="1260" t="s">
        <v>11440</v>
      </c>
      <c r="G3229" s="1260" t="s">
        <v>28707</v>
      </c>
      <c r="H3229" s="1260" t="s">
        <v>11153</v>
      </c>
      <c r="I3229" s="1260" t="s">
        <v>11177</v>
      </c>
      <c r="J3229" s="1259">
        <v>7429645</v>
      </c>
      <c r="K3229" s="1260" t="s">
        <v>11221</v>
      </c>
      <c r="L3229" s="1260" t="s">
        <v>11155</v>
      </c>
      <c r="M3229" s="1260" t="s">
        <v>2549</v>
      </c>
      <c r="N3229" s="1260" t="s">
        <v>24717</v>
      </c>
      <c r="O3229" s="1260" t="s">
        <v>28706</v>
      </c>
      <c r="P3229" s="1260" t="s">
        <v>28708</v>
      </c>
      <c r="Q3229" s="1260" t="s">
        <v>11471</v>
      </c>
      <c r="R3229" s="1260" t="s">
        <v>28709</v>
      </c>
      <c r="S3229" s="1259">
        <v>1</v>
      </c>
      <c r="T3229" s="1260" t="s">
        <v>28710</v>
      </c>
      <c r="U3229" s="1260" t="s">
        <v>11269</v>
      </c>
      <c r="V3229" s="1260" t="s">
        <v>15654</v>
      </c>
      <c r="W3229" s="1259">
        <v>0</v>
      </c>
      <c r="X3229" s="1259">
        <v>1007</v>
      </c>
      <c r="Y3229" s="1259">
        <v>0</v>
      </c>
    </row>
    <row r="3230" spans="1:25">
      <c r="A3230" s="1350">
        <v>11201001901</v>
      </c>
      <c r="B3230" s="1260"/>
      <c r="C3230" s="1260" t="s">
        <v>28062</v>
      </c>
      <c r="D3230" s="1260" t="s">
        <v>28711</v>
      </c>
      <c r="E3230" s="1260" t="s">
        <v>11560</v>
      </c>
      <c r="F3230" s="1260" t="s">
        <v>11440</v>
      </c>
      <c r="G3230" s="1260" t="s">
        <v>28712</v>
      </c>
      <c r="H3230" s="1260" t="s">
        <v>11153</v>
      </c>
      <c r="I3230" s="1260" t="s">
        <v>11177</v>
      </c>
      <c r="J3230" s="1259">
        <v>7429644</v>
      </c>
      <c r="K3230" s="1260" t="s">
        <v>11221</v>
      </c>
      <c r="L3230" s="1260" t="s">
        <v>11155</v>
      </c>
      <c r="M3230" s="1260" t="s">
        <v>262</v>
      </c>
      <c r="N3230" s="1260"/>
      <c r="O3230" s="1260" t="s">
        <v>28711</v>
      </c>
      <c r="P3230" s="1260"/>
      <c r="Q3230" s="1260"/>
      <c r="R3230" s="1259">
        <v>75882247</v>
      </c>
      <c r="S3230" s="1259">
        <v>1</v>
      </c>
      <c r="T3230" s="1260"/>
      <c r="U3230" s="1260"/>
      <c r="V3230" s="1260"/>
      <c r="W3230" s="1259">
        <v>0</v>
      </c>
      <c r="X3230" s="1259">
        <v>1007</v>
      </c>
      <c r="Y3230" s="1259">
        <v>0</v>
      </c>
    </row>
    <row r="3231" spans="1:25">
      <c r="A3231" s="1350">
        <v>11201001900</v>
      </c>
      <c r="B3231" s="1260" t="s">
        <v>28713</v>
      </c>
      <c r="C3231" s="1260" t="s">
        <v>28714</v>
      </c>
      <c r="D3231" s="1260" t="s">
        <v>28715</v>
      </c>
      <c r="E3231" s="1260" t="s">
        <v>11747</v>
      </c>
      <c r="F3231" s="1260" t="s">
        <v>11416</v>
      </c>
      <c r="G3231" s="1260" t="s">
        <v>28716</v>
      </c>
      <c r="H3231" s="1260" t="s">
        <v>11153</v>
      </c>
      <c r="I3231" s="1260" t="s">
        <v>10976</v>
      </c>
      <c r="J3231" s="1259">
        <v>7429643</v>
      </c>
      <c r="K3231" s="1260" t="s">
        <v>11375</v>
      </c>
      <c r="L3231" s="1260" t="s">
        <v>11155</v>
      </c>
      <c r="M3231" s="1260" t="s">
        <v>2036</v>
      </c>
      <c r="N3231" s="1260" t="s">
        <v>28717</v>
      </c>
      <c r="O3231" s="1260" t="s">
        <v>28715</v>
      </c>
      <c r="P3231" s="1260" t="s">
        <v>28718</v>
      </c>
      <c r="Q3231" s="1260" t="s">
        <v>13053</v>
      </c>
      <c r="R3231" s="1260" t="s">
        <v>28719</v>
      </c>
      <c r="S3231" s="1259">
        <v>1</v>
      </c>
      <c r="T3231" s="1260" t="s">
        <v>28720</v>
      </c>
      <c r="U3231" s="1260" t="s">
        <v>11396</v>
      </c>
      <c r="V3231" s="1260" t="s">
        <v>11690</v>
      </c>
      <c r="W3231" s="1259">
        <v>0</v>
      </c>
      <c r="X3231" s="1259">
        <v>1008</v>
      </c>
      <c r="Y3231" s="1259">
        <v>0</v>
      </c>
    </row>
    <row r="3232" spans="1:25">
      <c r="A3232" s="1350">
        <v>11201001899</v>
      </c>
      <c r="B3232" s="1260" t="s">
        <v>28721</v>
      </c>
      <c r="C3232" s="1260" t="s">
        <v>28722</v>
      </c>
      <c r="D3232" s="1260" t="s">
        <v>28723</v>
      </c>
      <c r="E3232" s="1260" t="s">
        <v>11560</v>
      </c>
      <c r="F3232" s="1260" t="s">
        <v>11440</v>
      </c>
      <c r="G3232" s="1260" t="s">
        <v>28724</v>
      </c>
      <c r="H3232" s="1260" t="s">
        <v>11153</v>
      </c>
      <c r="I3232" s="1260" t="s">
        <v>11177</v>
      </c>
      <c r="J3232" s="1259">
        <v>7429642</v>
      </c>
      <c r="K3232" s="1260" t="s">
        <v>11221</v>
      </c>
      <c r="L3232" s="1260" t="s">
        <v>11155</v>
      </c>
      <c r="M3232" s="1260" t="s">
        <v>1606</v>
      </c>
      <c r="N3232" s="1260" t="s">
        <v>28725</v>
      </c>
      <c r="O3232" s="1260" t="s">
        <v>28723</v>
      </c>
      <c r="P3232" s="1260" t="s">
        <v>16147</v>
      </c>
      <c r="Q3232" s="1260" t="s">
        <v>11394</v>
      </c>
      <c r="R3232" s="1260" t="s">
        <v>16146</v>
      </c>
      <c r="S3232" s="1259">
        <v>1</v>
      </c>
      <c r="T3232" s="1260" t="s">
        <v>28726</v>
      </c>
      <c r="U3232" s="1260" t="s">
        <v>11182</v>
      </c>
      <c r="V3232" s="1260" t="s">
        <v>11187</v>
      </c>
      <c r="W3232" s="1259">
        <v>0</v>
      </c>
      <c r="X3232" s="1259">
        <v>1007</v>
      </c>
      <c r="Y3232" s="1259">
        <v>0</v>
      </c>
    </row>
    <row r="3233" spans="1:25">
      <c r="A3233" s="1350">
        <v>11201001898</v>
      </c>
      <c r="B3233" s="1260" t="s">
        <v>28727</v>
      </c>
      <c r="C3233" s="1260" t="s">
        <v>28728</v>
      </c>
      <c r="D3233" s="1260" t="s">
        <v>28729</v>
      </c>
      <c r="E3233" s="1260" t="s">
        <v>11203</v>
      </c>
      <c r="F3233" s="1260" t="s">
        <v>28730</v>
      </c>
      <c r="G3233" s="1260" t="s">
        <v>28731</v>
      </c>
      <c r="H3233" s="1260" t="s">
        <v>11153</v>
      </c>
      <c r="I3233" s="1260" t="s">
        <v>11243</v>
      </c>
      <c r="J3233" s="1259">
        <v>7429641</v>
      </c>
      <c r="K3233" s="1260" t="s">
        <v>11221</v>
      </c>
      <c r="L3233" s="1260" t="s">
        <v>11155</v>
      </c>
      <c r="M3233" s="1260" t="s">
        <v>2487</v>
      </c>
      <c r="N3233" s="1260" t="s">
        <v>28732</v>
      </c>
      <c r="O3233" s="1260" t="s">
        <v>28729</v>
      </c>
      <c r="P3233" s="1260" t="s">
        <v>28733</v>
      </c>
      <c r="Q3233" s="1260" t="s">
        <v>11572</v>
      </c>
      <c r="R3233" s="1260" t="s">
        <v>28733</v>
      </c>
      <c r="S3233" s="1259">
        <v>1</v>
      </c>
      <c r="T3233" s="1260" t="s">
        <v>28734</v>
      </c>
      <c r="U3233" s="1260" t="s">
        <v>11247</v>
      </c>
      <c r="V3233" s="1260" t="s">
        <v>14901</v>
      </c>
      <c r="W3233" s="1259">
        <v>0</v>
      </c>
      <c r="X3233" s="1259">
        <v>1007</v>
      </c>
      <c r="Y3233" s="1259">
        <v>0</v>
      </c>
    </row>
    <row r="3234" spans="1:25">
      <c r="A3234" s="1350">
        <v>11201001897</v>
      </c>
      <c r="B3234" s="1260" t="s">
        <v>28735</v>
      </c>
      <c r="C3234" s="1260" t="s">
        <v>28736</v>
      </c>
      <c r="D3234" s="1260" t="s">
        <v>28737</v>
      </c>
      <c r="E3234" s="1260" t="s">
        <v>11949</v>
      </c>
      <c r="F3234" s="1260" t="s">
        <v>11416</v>
      </c>
      <c r="G3234" s="1260" t="s">
        <v>28738</v>
      </c>
      <c r="H3234" s="1260" t="s">
        <v>11153</v>
      </c>
      <c r="I3234" s="1260" t="s">
        <v>10976</v>
      </c>
      <c r="J3234" s="1259">
        <v>7429640</v>
      </c>
      <c r="K3234" s="1260" t="s">
        <v>11375</v>
      </c>
      <c r="L3234" s="1260" t="s">
        <v>11155</v>
      </c>
      <c r="M3234" s="1260" t="s">
        <v>2031</v>
      </c>
      <c r="N3234" s="1260" t="s">
        <v>28739</v>
      </c>
      <c r="O3234" s="1260" t="s">
        <v>28737</v>
      </c>
      <c r="P3234" s="1260" t="s">
        <v>28740</v>
      </c>
      <c r="Q3234" s="1260" t="s">
        <v>21938</v>
      </c>
      <c r="R3234" s="1260" t="s">
        <v>28741</v>
      </c>
      <c r="S3234" s="1259">
        <v>1</v>
      </c>
      <c r="T3234" s="1260" t="s">
        <v>28742</v>
      </c>
      <c r="U3234" s="1260" t="s">
        <v>11396</v>
      </c>
      <c r="V3234" s="1260" t="s">
        <v>11737</v>
      </c>
      <c r="W3234" s="1259">
        <v>19</v>
      </c>
      <c r="X3234" s="1259">
        <v>1008</v>
      </c>
      <c r="Y3234" s="1259">
        <v>0</v>
      </c>
    </row>
    <row r="3235" spans="1:25">
      <c r="A3235" s="1350">
        <v>11201001896</v>
      </c>
      <c r="B3235" s="1260" t="s">
        <v>28743</v>
      </c>
      <c r="C3235" s="1260" t="s">
        <v>28744</v>
      </c>
      <c r="D3235" s="1260" t="s">
        <v>28745</v>
      </c>
      <c r="E3235" s="1260" t="s">
        <v>11203</v>
      </c>
      <c r="F3235" s="1260" t="s">
        <v>11440</v>
      </c>
      <c r="G3235" s="1260" t="s">
        <v>28746</v>
      </c>
      <c r="H3235" s="1260" t="s">
        <v>11153</v>
      </c>
      <c r="I3235" s="1260" t="s">
        <v>11177</v>
      </c>
      <c r="J3235" s="1259">
        <v>7429639</v>
      </c>
      <c r="K3235" s="1260" t="s">
        <v>11221</v>
      </c>
      <c r="L3235" s="1260" t="s">
        <v>11155</v>
      </c>
      <c r="M3235" s="1260" t="s">
        <v>1698</v>
      </c>
      <c r="N3235" s="1260" t="s">
        <v>28747</v>
      </c>
      <c r="O3235" s="1260" t="s">
        <v>28745</v>
      </c>
      <c r="P3235" s="1260" t="s">
        <v>28748</v>
      </c>
      <c r="Q3235" s="1260" t="s">
        <v>11658</v>
      </c>
      <c r="R3235" s="1260" t="s">
        <v>28749</v>
      </c>
      <c r="S3235" s="1259">
        <v>1</v>
      </c>
      <c r="T3235" s="1260" t="s">
        <v>28750</v>
      </c>
      <c r="U3235" s="1260" t="s">
        <v>11182</v>
      </c>
      <c r="V3235" s="1260" t="s">
        <v>13364</v>
      </c>
      <c r="W3235" s="1259">
        <v>0</v>
      </c>
      <c r="X3235" s="1259">
        <v>1007</v>
      </c>
      <c r="Y3235" s="1259">
        <v>0</v>
      </c>
    </row>
    <row r="3236" spans="1:25">
      <c r="A3236" s="1350">
        <v>11201001895</v>
      </c>
      <c r="B3236" s="1260" t="s">
        <v>28751</v>
      </c>
      <c r="C3236" s="1260" t="s">
        <v>28752</v>
      </c>
      <c r="D3236" s="1260" t="s">
        <v>28753</v>
      </c>
      <c r="E3236" s="1260" t="s">
        <v>11190</v>
      </c>
      <c r="F3236" s="1260"/>
      <c r="G3236" s="1260"/>
      <c r="H3236" s="1260" t="s">
        <v>11153</v>
      </c>
      <c r="I3236" s="1260" t="s">
        <v>11177</v>
      </c>
      <c r="J3236" s="1259">
        <v>7429638</v>
      </c>
      <c r="K3236" s="1260" t="s">
        <v>11221</v>
      </c>
      <c r="L3236" s="1260" t="s">
        <v>11275</v>
      </c>
      <c r="M3236" s="1260" t="s">
        <v>1687</v>
      </c>
      <c r="N3236" s="1260" t="s">
        <v>28754</v>
      </c>
      <c r="O3236" s="1260" t="s">
        <v>28753</v>
      </c>
      <c r="P3236" s="1260" t="s">
        <v>28755</v>
      </c>
      <c r="Q3236" s="1260" t="s">
        <v>11411</v>
      </c>
      <c r="R3236" s="1260" t="s">
        <v>28755</v>
      </c>
      <c r="S3236" s="1259">
        <v>1</v>
      </c>
      <c r="T3236" s="1260" t="s">
        <v>28756</v>
      </c>
      <c r="U3236" s="1260" t="s">
        <v>11182</v>
      </c>
      <c r="V3236" s="1260" t="s">
        <v>12041</v>
      </c>
      <c r="W3236" s="1259">
        <v>0</v>
      </c>
      <c r="X3236" s="1259">
        <v>1007</v>
      </c>
      <c r="Y3236" s="1259">
        <v>2</v>
      </c>
    </row>
    <row r="3237" spans="1:25">
      <c r="A3237" s="1350">
        <v>11201001894</v>
      </c>
      <c r="B3237" s="1260" t="s">
        <v>28757</v>
      </c>
      <c r="C3237" s="1260" t="s">
        <v>28758</v>
      </c>
      <c r="D3237" s="1260" t="s">
        <v>28759</v>
      </c>
      <c r="E3237" s="1260" t="s">
        <v>11311</v>
      </c>
      <c r="F3237" s="1260"/>
      <c r="G3237" s="1260"/>
      <c r="H3237" s="1260" t="s">
        <v>11153</v>
      </c>
      <c r="I3237" s="1260" t="s">
        <v>11177</v>
      </c>
      <c r="J3237" s="1259">
        <v>7429637</v>
      </c>
      <c r="K3237" s="1260" t="s">
        <v>11221</v>
      </c>
      <c r="L3237" s="1260" t="s">
        <v>11275</v>
      </c>
      <c r="M3237" s="1260" t="s">
        <v>1687</v>
      </c>
      <c r="N3237" s="1260" t="s">
        <v>28754</v>
      </c>
      <c r="O3237" s="1260" t="s">
        <v>28759</v>
      </c>
      <c r="P3237" s="1260"/>
      <c r="Q3237" s="1260" t="s">
        <v>28760</v>
      </c>
      <c r="R3237" s="1260" t="s">
        <v>28761</v>
      </c>
      <c r="S3237" s="1259">
        <v>1</v>
      </c>
      <c r="T3237" s="1260"/>
      <c r="U3237" s="1260" t="s">
        <v>11182</v>
      </c>
      <c r="V3237" s="1260" t="s">
        <v>12041</v>
      </c>
      <c r="W3237" s="1259">
        <v>0</v>
      </c>
      <c r="X3237" s="1259">
        <v>1007</v>
      </c>
      <c r="Y3237" s="1259">
        <v>2</v>
      </c>
    </row>
    <row r="3238" spans="1:25">
      <c r="A3238" s="1350">
        <v>11201001893</v>
      </c>
      <c r="B3238" s="1260" t="s">
        <v>28762</v>
      </c>
      <c r="C3238" s="1260" t="s">
        <v>28763</v>
      </c>
      <c r="D3238" s="1260" t="s">
        <v>28764</v>
      </c>
      <c r="E3238" s="1260" t="s">
        <v>11560</v>
      </c>
      <c r="F3238" s="1260" t="s">
        <v>11436</v>
      </c>
      <c r="G3238" s="1260" t="s">
        <v>28765</v>
      </c>
      <c r="H3238" s="1260" t="s">
        <v>11153</v>
      </c>
      <c r="I3238" s="1260" t="s">
        <v>10976</v>
      </c>
      <c r="J3238" s="1259">
        <v>7429636</v>
      </c>
      <c r="K3238" s="1260" t="s">
        <v>11221</v>
      </c>
      <c r="L3238" s="1260" t="s">
        <v>11155</v>
      </c>
      <c r="M3238" s="1260" t="s">
        <v>2530</v>
      </c>
      <c r="N3238" s="1260" t="s">
        <v>27116</v>
      </c>
      <c r="O3238" s="1260" t="s">
        <v>28764</v>
      </c>
      <c r="P3238" s="1260" t="s">
        <v>28766</v>
      </c>
      <c r="Q3238" s="1260" t="s">
        <v>11486</v>
      </c>
      <c r="R3238" s="1260" t="s">
        <v>28767</v>
      </c>
      <c r="S3238" s="1259">
        <v>1</v>
      </c>
      <c r="T3238" s="1260" t="s">
        <v>28768</v>
      </c>
      <c r="U3238" s="1260" t="s">
        <v>11158</v>
      </c>
      <c r="V3238" s="1260" t="s">
        <v>11380</v>
      </c>
      <c r="W3238" s="1259">
        <v>0</v>
      </c>
      <c r="X3238" s="1259">
        <v>1007</v>
      </c>
      <c r="Y3238" s="1259">
        <v>0</v>
      </c>
    </row>
    <row r="3239" spans="1:25">
      <c r="A3239" s="1350">
        <v>11201001892</v>
      </c>
      <c r="B3239" s="1260"/>
      <c r="C3239" s="1260" t="s">
        <v>28769</v>
      </c>
      <c r="D3239" s="1260" t="s">
        <v>28770</v>
      </c>
      <c r="E3239" s="1260" t="s">
        <v>11560</v>
      </c>
      <c r="F3239" s="1260" t="s">
        <v>28635</v>
      </c>
      <c r="G3239" s="1260" t="s">
        <v>28771</v>
      </c>
      <c r="H3239" s="1260" t="s">
        <v>11153</v>
      </c>
      <c r="I3239" s="1260" t="s">
        <v>10976</v>
      </c>
      <c r="J3239" s="1259">
        <v>7429635</v>
      </c>
      <c r="K3239" s="1260" t="s">
        <v>11375</v>
      </c>
      <c r="L3239" s="1260" t="s">
        <v>11155</v>
      </c>
      <c r="M3239" s="1260" t="s">
        <v>1944</v>
      </c>
      <c r="N3239" s="1260" t="s">
        <v>28772</v>
      </c>
      <c r="O3239" s="1260" t="s">
        <v>28770</v>
      </c>
      <c r="P3239" s="1260" t="s">
        <v>11192</v>
      </c>
      <c r="Q3239" s="1260" t="s">
        <v>11206</v>
      </c>
      <c r="R3239" s="1260" t="s">
        <v>28773</v>
      </c>
      <c r="S3239" s="1259">
        <v>1</v>
      </c>
      <c r="T3239" s="1260"/>
      <c r="U3239" s="1260" t="s">
        <v>11158</v>
      </c>
      <c r="V3239" s="1260" t="s">
        <v>11723</v>
      </c>
      <c r="W3239" s="1259">
        <v>48</v>
      </c>
      <c r="X3239" s="1259">
        <v>1008</v>
      </c>
      <c r="Y3239" s="1259">
        <v>0</v>
      </c>
    </row>
    <row r="3240" spans="1:25">
      <c r="A3240" s="1350">
        <v>11201001891</v>
      </c>
      <c r="B3240" s="1260" t="s">
        <v>28774</v>
      </c>
      <c r="C3240" s="1260" t="s">
        <v>28775</v>
      </c>
      <c r="D3240" s="1260" t="s">
        <v>28776</v>
      </c>
      <c r="E3240" s="1260" t="s">
        <v>11311</v>
      </c>
      <c r="F3240" s="1260" t="s">
        <v>13918</v>
      </c>
      <c r="G3240" s="1260" t="s">
        <v>28777</v>
      </c>
      <c r="H3240" s="1260" t="s">
        <v>11153</v>
      </c>
      <c r="I3240" s="1260" t="s">
        <v>11164</v>
      </c>
      <c r="J3240" s="1259">
        <v>7429634</v>
      </c>
      <c r="K3240" s="1260" t="s">
        <v>11221</v>
      </c>
      <c r="L3240" s="1260" t="s">
        <v>11155</v>
      </c>
      <c r="M3240" s="1260" t="s">
        <v>2151</v>
      </c>
      <c r="N3240" s="1260" t="s">
        <v>28778</v>
      </c>
      <c r="O3240" s="1260" t="s">
        <v>28776</v>
      </c>
      <c r="P3240" s="1260"/>
      <c r="Q3240" s="1260" t="s">
        <v>19247</v>
      </c>
      <c r="R3240" s="1260" t="s">
        <v>28779</v>
      </c>
      <c r="S3240" s="1259">
        <v>1</v>
      </c>
      <c r="T3240" s="1260"/>
      <c r="U3240" s="1260" t="s">
        <v>11182</v>
      </c>
      <c r="V3240" s="1260" t="s">
        <v>15544</v>
      </c>
      <c r="W3240" s="1259">
        <v>0</v>
      </c>
      <c r="X3240" s="1259">
        <v>1007</v>
      </c>
      <c r="Y3240" s="1259">
        <v>0</v>
      </c>
    </row>
    <row r="3241" spans="1:25">
      <c r="A3241" s="1350">
        <v>11201001890</v>
      </c>
      <c r="B3241" s="1260" t="s">
        <v>28780</v>
      </c>
      <c r="C3241" s="1260" t="s">
        <v>28781</v>
      </c>
      <c r="D3241" s="1260" t="s">
        <v>28782</v>
      </c>
      <c r="E3241" s="1260" t="s">
        <v>11190</v>
      </c>
      <c r="F3241" s="1260" t="s">
        <v>13918</v>
      </c>
      <c r="G3241" s="1260" t="s">
        <v>28777</v>
      </c>
      <c r="H3241" s="1260" t="s">
        <v>11153</v>
      </c>
      <c r="I3241" s="1260" t="s">
        <v>11164</v>
      </c>
      <c r="J3241" s="1259">
        <v>7429633</v>
      </c>
      <c r="K3241" s="1260" t="s">
        <v>11221</v>
      </c>
      <c r="L3241" s="1260" t="s">
        <v>11155</v>
      </c>
      <c r="M3241" s="1260" t="s">
        <v>2157</v>
      </c>
      <c r="N3241" s="1260" t="s">
        <v>28783</v>
      </c>
      <c r="O3241" s="1260" t="s">
        <v>28782</v>
      </c>
      <c r="P3241" s="1260" t="s">
        <v>28784</v>
      </c>
      <c r="Q3241" s="1260" t="s">
        <v>28785</v>
      </c>
      <c r="R3241" s="1260" t="s">
        <v>28784</v>
      </c>
      <c r="S3241" s="1259">
        <v>1</v>
      </c>
      <c r="T3241" s="1260"/>
      <c r="U3241" s="1260" t="s">
        <v>11290</v>
      </c>
      <c r="V3241" s="1260" t="s">
        <v>14783</v>
      </c>
      <c r="W3241" s="1259">
        <v>0</v>
      </c>
      <c r="X3241" s="1259">
        <v>1007</v>
      </c>
      <c r="Y3241" s="1259">
        <v>0</v>
      </c>
    </row>
    <row r="3242" spans="1:25">
      <c r="A3242" s="1350">
        <v>11201001889</v>
      </c>
      <c r="B3242" s="1260"/>
      <c r="C3242" s="1260" t="s">
        <v>28786</v>
      </c>
      <c r="D3242" s="1260" t="s">
        <v>28787</v>
      </c>
      <c r="E3242" s="1260" t="s">
        <v>11560</v>
      </c>
      <c r="F3242" s="1260" t="s">
        <v>11416</v>
      </c>
      <c r="G3242" s="1260" t="s">
        <v>28788</v>
      </c>
      <c r="H3242" s="1260" t="s">
        <v>11153</v>
      </c>
      <c r="I3242" s="1260" t="s">
        <v>10976</v>
      </c>
      <c r="J3242" s="1259">
        <v>7429632</v>
      </c>
      <c r="K3242" s="1260" t="s">
        <v>11221</v>
      </c>
      <c r="L3242" s="1260" t="s">
        <v>11155</v>
      </c>
      <c r="M3242" s="1260" t="s">
        <v>1944</v>
      </c>
      <c r="N3242" s="1260" t="s">
        <v>28789</v>
      </c>
      <c r="O3242" s="1260" t="s">
        <v>28787</v>
      </c>
      <c r="P3242" s="1260"/>
      <c r="Q3242" s="1260" t="s">
        <v>11877</v>
      </c>
      <c r="R3242" s="1260" t="s">
        <v>28790</v>
      </c>
      <c r="S3242" s="1259">
        <v>1</v>
      </c>
      <c r="T3242" s="1260"/>
      <c r="U3242" s="1260" t="s">
        <v>11396</v>
      </c>
      <c r="V3242" s="1260" t="s">
        <v>11780</v>
      </c>
      <c r="W3242" s="1259">
        <v>52</v>
      </c>
      <c r="X3242" s="1259">
        <v>1007</v>
      </c>
      <c r="Y3242" s="1259">
        <v>0</v>
      </c>
    </row>
    <row r="3243" spans="1:25">
      <c r="A3243" s="1350">
        <v>11201001888</v>
      </c>
      <c r="B3243" s="1260" t="s">
        <v>28791</v>
      </c>
      <c r="C3243" s="1260" t="s">
        <v>28769</v>
      </c>
      <c r="D3243" s="1260" t="s">
        <v>28792</v>
      </c>
      <c r="E3243" s="1260" t="s">
        <v>11560</v>
      </c>
      <c r="F3243" s="1260" t="s">
        <v>12679</v>
      </c>
      <c r="G3243" s="1260" t="s">
        <v>28793</v>
      </c>
      <c r="H3243" s="1260" t="s">
        <v>11153</v>
      </c>
      <c r="I3243" s="1260" t="s">
        <v>10976</v>
      </c>
      <c r="J3243" s="1259">
        <v>7429631</v>
      </c>
      <c r="K3243" s="1260" t="s">
        <v>11221</v>
      </c>
      <c r="L3243" s="1260" t="s">
        <v>11155</v>
      </c>
      <c r="M3243" s="1260" t="s">
        <v>1226</v>
      </c>
      <c r="N3243" s="1260" t="s">
        <v>28794</v>
      </c>
      <c r="O3243" s="1260" t="s">
        <v>28792</v>
      </c>
      <c r="P3243" s="1260" t="s">
        <v>28795</v>
      </c>
      <c r="Q3243" s="1260" t="s">
        <v>28796</v>
      </c>
      <c r="R3243" s="1260" t="s">
        <v>28797</v>
      </c>
      <c r="S3243" s="1259">
        <v>1</v>
      </c>
      <c r="T3243" s="1260" t="s">
        <v>28798</v>
      </c>
      <c r="U3243" s="1260" t="s">
        <v>12601</v>
      </c>
      <c r="V3243" s="1260" t="s">
        <v>28228</v>
      </c>
      <c r="W3243" s="1259">
        <v>0</v>
      </c>
      <c r="X3243" s="1259">
        <v>1007</v>
      </c>
      <c r="Y3243" s="1259">
        <v>0</v>
      </c>
    </row>
    <row r="3244" spans="1:25">
      <c r="A3244" s="1350">
        <v>11201001887</v>
      </c>
      <c r="B3244" s="1260" t="s">
        <v>28799</v>
      </c>
      <c r="C3244" s="1260" t="s">
        <v>28800</v>
      </c>
      <c r="D3244" s="1260" t="s">
        <v>28801</v>
      </c>
      <c r="E3244" s="1260" t="s">
        <v>11311</v>
      </c>
      <c r="F3244" s="1260" t="s">
        <v>11440</v>
      </c>
      <c r="G3244" s="1260" t="s">
        <v>28802</v>
      </c>
      <c r="H3244" s="1260" t="s">
        <v>11153</v>
      </c>
      <c r="I3244" s="1260" t="s">
        <v>11177</v>
      </c>
      <c r="J3244" s="1259">
        <v>7429630</v>
      </c>
      <c r="K3244" s="1260" t="s">
        <v>11221</v>
      </c>
      <c r="L3244" s="1260" t="s">
        <v>11385</v>
      </c>
      <c r="M3244" s="1260" t="s">
        <v>1687</v>
      </c>
      <c r="N3244" s="1260" t="s">
        <v>28754</v>
      </c>
      <c r="O3244" s="1260" t="s">
        <v>28801</v>
      </c>
      <c r="P3244" s="1260"/>
      <c r="Q3244" s="1260" t="s">
        <v>28803</v>
      </c>
      <c r="R3244" s="1260" t="s">
        <v>28804</v>
      </c>
      <c r="S3244" s="1259">
        <v>1</v>
      </c>
      <c r="T3244" s="1260"/>
      <c r="U3244" s="1260" t="s">
        <v>11182</v>
      </c>
      <c r="V3244" s="1260" t="s">
        <v>12041</v>
      </c>
      <c r="W3244" s="1259">
        <v>0</v>
      </c>
      <c r="X3244" s="1259">
        <v>1007</v>
      </c>
      <c r="Y3244" s="1259">
        <v>1</v>
      </c>
    </row>
    <row r="3245" spans="1:25">
      <c r="A3245" s="1350">
        <v>11201001886</v>
      </c>
      <c r="B3245" s="1260" t="s">
        <v>28805</v>
      </c>
      <c r="C3245" s="1260" t="s">
        <v>28806</v>
      </c>
      <c r="D3245" s="1260" t="s">
        <v>28807</v>
      </c>
      <c r="E3245" s="1260" t="s">
        <v>11203</v>
      </c>
      <c r="F3245" s="1260" t="s">
        <v>11436</v>
      </c>
      <c r="G3245" s="1260" t="s">
        <v>28808</v>
      </c>
      <c r="H3245" s="1260" t="s">
        <v>11153</v>
      </c>
      <c r="I3245" s="1260" t="s">
        <v>10976</v>
      </c>
      <c r="J3245" s="1259">
        <v>7429629</v>
      </c>
      <c r="K3245" s="1260" t="s">
        <v>11221</v>
      </c>
      <c r="L3245" s="1260" t="s">
        <v>11155</v>
      </c>
      <c r="M3245" s="1260" t="s">
        <v>2528</v>
      </c>
      <c r="N3245" s="1260" t="s">
        <v>28809</v>
      </c>
      <c r="O3245" s="1260" t="s">
        <v>28807</v>
      </c>
      <c r="P3245" s="1260" t="s">
        <v>28810</v>
      </c>
      <c r="Q3245" s="1260" t="s">
        <v>28811</v>
      </c>
      <c r="R3245" s="1260" t="s">
        <v>28812</v>
      </c>
      <c r="S3245" s="1259">
        <v>1</v>
      </c>
      <c r="T3245" s="1260" t="s">
        <v>28813</v>
      </c>
      <c r="U3245" s="1260" t="s">
        <v>11231</v>
      </c>
      <c r="V3245" s="1260" t="s">
        <v>19615</v>
      </c>
      <c r="W3245" s="1259">
        <v>0</v>
      </c>
      <c r="X3245" s="1259">
        <v>1007</v>
      </c>
      <c r="Y3245" s="1259">
        <v>0</v>
      </c>
    </row>
    <row r="3246" spans="1:25">
      <c r="A3246" s="1350">
        <v>11201001885</v>
      </c>
      <c r="B3246" s="1260" t="s">
        <v>28814</v>
      </c>
      <c r="C3246" s="1260" t="s">
        <v>28815</v>
      </c>
      <c r="D3246" s="1260" t="s">
        <v>28816</v>
      </c>
      <c r="E3246" s="1260" t="s">
        <v>11560</v>
      </c>
      <c r="F3246" s="1260" t="s">
        <v>11934</v>
      </c>
      <c r="G3246" s="1260" t="s">
        <v>28817</v>
      </c>
      <c r="H3246" s="1260" t="s">
        <v>11153</v>
      </c>
      <c r="I3246" s="1260" t="s">
        <v>11243</v>
      </c>
      <c r="J3246" s="1259">
        <v>7429628</v>
      </c>
      <c r="K3246" s="1260" t="s">
        <v>11221</v>
      </c>
      <c r="L3246" s="1260" t="s">
        <v>11155</v>
      </c>
      <c r="M3246" s="1260" t="s">
        <v>2211</v>
      </c>
      <c r="N3246" s="1260" t="s">
        <v>28818</v>
      </c>
      <c r="O3246" s="1260" t="s">
        <v>28816</v>
      </c>
      <c r="P3246" s="1260" t="s">
        <v>14310</v>
      </c>
      <c r="Q3246" s="1260" t="s">
        <v>11411</v>
      </c>
      <c r="R3246" s="1260" t="s">
        <v>28819</v>
      </c>
      <c r="S3246" s="1259">
        <v>1</v>
      </c>
      <c r="T3246" s="1260" t="s">
        <v>28820</v>
      </c>
      <c r="U3246" s="1260" t="s">
        <v>11751</v>
      </c>
      <c r="V3246" s="1260" t="s">
        <v>28821</v>
      </c>
      <c r="W3246" s="1259">
        <v>0</v>
      </c>
      <c r="X3246" s="1259">
        <v>1007</v>
      </c>
      <c r="Y3246" s="1259">
        <v>0</v>
      </c>
    </row>
    <row r="3247" spans="1:25">
      <c r="A3247" s="1350">
        <v>11201001884</v>
      </c>
      <c r="B3247" s="1260" t="s">
        <v>28822</v>
      </c>
      <c r="C3247" s="1260" t="s">
        <v>28823</v>
      </c>
      <c r="D3247" s="1260" t="s">
        <v>28824</v>
      </c>
      <c r="E3247" s="1260" t="s">
        <v>11560</v>
      </c>
      <c r="F3247" s="1260" t="s">
        <v>13918</v>
      </c>
      <c r="G3247" s="1260" t="s">
        <v>28825</v>
      </c>
      <c r="H3247" s="1260" t="s">
        <v>11153</v>
      </c>
      <c r="I3247" s="1260" t="s">
        <v>11164</v>
      </c>
      <c r="J3247" s="1259">
        <v>7429627</v>
      </c>
      <c r="K3247" s="1260" t="s">
        <v>11221</v>
      </c>
      <c r="L3247" s="1260" t="s">
        <v>11155</v>
      </c>
      <c r="M3247" s="1260" t="s">
        <v>2182</v>
      </c>
      <c r="N3247" s="1260" t="s">
        <v>28826</v>
      </c>
      <c r="O3247" s="1260" t="s">
        <v>28824</v>
      </c>
      <c r="P3247" s="1260" t="s">
        <v>28827</v>
      </c>
      <c r="Q3247" s="1260" t="s">
        <v>11769</v>
      </c>
      <c r="R3247" s="1260" t="s">
        <v>28827</v>
      </c>
      <c r="S3247" s="1259">
        <v>1</v>
      </c>
      <c r="T3247" s="1260" t="s">
        <v>28828</v>
      </c>
      <c r="U3247" s="1260" t="s">
        <v>11209</v>
      </c>
      <c r="V3247" s="1260" t="s">
        <v>11210</v>
      </c>
      <c r="W3247" s="1259">
        <v>0</v>
      </c>
      <c r="X3247" s="1259">
        <v>1007</v>
      </c>
      <c r="Y3247" s="1259">
        <v>0</v>
      </c>
    </row>
    <row r="3248" spans="1:25">
      <c r="A3248" s="1350">
        <v>11201001883</v>
      </c>
      <c r="B3248" s="1260" t="s">
        <v>28829</v>
      </c>
      <c r="C3248" s="1260" t="s">
        <v>28830</v>
      </c>
      <c r="D3248" s="1260" t="s">
        <v>28831</v>
      </c>
      <c r="E3248" s="1260" t="s">
        <v>11311</v>
      </c>
      <c r="F3248" s="1260"/>
      <c r="G3248" s="1260"/>
      <c r="H3248" s="1260" t="s">
        <v>11153</v>
      </c>
      <c r="I3248" s="1260" t="s">
        <v>11164</v>
      </c>
      <c r="J3248" s="1259">
        <v>7429626</v>
      </c>
      <c r="K3248" s="1260" t="s">
        <v>11221</v>
      </c>
      <c r="L3248" s="1260" t="s">
        <v>11275</v>
      </c>
      <c r="M3248" s="1260" t="s">
        <v>2152</v>
      </c>
      <c r="N3248" s="1260" t="s">
        <v>28832</v>
      </c>
      <c r="O3248" s="1260" t="s">
        <v>28831</v>
      </c>
      <c r="P3248" s="1260"/>
      <c r="Q3248" s="1260" t="s">
        <v>28833</v>
      </c>
      <c r="R3248" s="1260" t="s">
        <v>28834</v>
      </c>
      <c r="S3248" s="1259">
        <v>1</v>
      </c>
      <c r="T3248" s="1260" t="s">
        <v>28835</v>
      </c>
      <c r="U3248" s="1260" t="s">
        <v>11182</v>
      </c>
      <c r="V3248" s="1260" t="s">
        <v>15544</v>
      </c>
      <c r="W3248" s="1259">
        <v>0</v>
      </c>
      <c r="X3248" s="1259">
        <v>1007</v>
      </c>
      <c r="Y3248" s="1259">
        <v>2</v>
      </c>
    </row>
    <row r="3249" spans="1:25">
      <c r="A3249" s="1350">
        <v>11201001882</v>
      </c>
      <c r="B3249" s="1260" t="s">
        <v>28836</v>
      </c>
      <c r="C3249" s="1260" t="s">
        <v>28837</v>
      </c>
      <c r="D3249" s="1260" t="s">
        <v>28838</v>
      </c>
      <c r="E3249" s="1260" t="s">
        <v>11311</v>
      </c>
      <c r="F3249" s="1260" t="s">
        <v>13918</v>
      </c>
      <c r="G3249" s="1260"/>
      <c r="H3249" s="1260" t="s">
        <v>11153</v>
      </c>
      <c r="I3249" s="1260" t="s">
        <v>11164</v>
      </c>
      <c r="J3249" s="1259">
        <v>7429625</v>
      </c>
      <c r="K3249" s="1260" t="s">
        <v>11221</v>
      </c>
      <c r="L3249" s="1260" t="s">
        <v>11275</v>
      </c>
      <c r="M3249" s="1260" t="s">
        <v>2152</v>
      </c>
      <c r="N3249" s="1260" t="s">
        <v>26006</v>
      </c>
      <c r="O3249" s="1260" t="s">
        <v>28838</v>
      </c>
      <c r="P3249" s="1260"/>
      <c r="Q3249" s="1260" t="s">
        <v>12049</v>
      </c>
      <c r="R3249" s="1260" t="s">
        <v>28839</v>
      </c>
      <c r="S3249" s="1259">
        <v>1</v>
      </c>
      <c r="T3249" s="1260"/>
      <c r="U3249" s="1260" t="s">
        <v>11290</v>
      </c>
      <c r="V3249" s="1260" t="s">
        <v>14783</v>
      </c>
      <c r="W3249" s="1259">
        <v>0</v>
      </c>
      <c r="X3249" s="1259">
        <v>1007</v>
      </c>
      <c r="Y3249" s="1259">
        <v>2</v>
      </c>
    </row>
    <row r="3250" spans="1:25">
      <c r="A3250" s="1350">
        <v>11201001881</v>
      </c>
      <c r="B3250" s="1260" t="s">
        <v>28840</v>
      </c>
      <c r="C3250" s="1260" t="s">
        <v>28841</v>
      </c>
      <c r="D3250" s="1260" t="s">
        <v>28842</v>
      </c>
      <c r="E3250" s="1260" t="s">
        <v>11311</v>
      </c>
      <c r="F3250" s="1260" t="s">
        <v>13918</v>
      </c>
      <c r="G3250" s="1260" t="s">
        <v>28843</v>
      </c>
      <c r="H3250" s="1260" t="s">
        <v>11153</v>
      </c>
      <c r="I3250" s="1260" t="s">
        <v>11164</v>
      </c>
      <c r="J3250" s="1259">
        <v>7429624</v>
      </c>
      <c r="K3250" s="1260" t="s">
        <v>11221</v>
      </c>
      <c r="L3250" s="1260" t="s">
        <v>11385</v>
      </c>
      <c r="M3250" s="1260" t="s">
        <v>2152</v>
      </c>
      <c r="N3250" s="1260" t="s">
        <v>28844</v>
      </c>
      <c r="O3250" s="1260" t="s">
        <v>28842</v>
      </c>
      <c r="P3250" s="1260" t="s">
        <v>28845</v>
      </c>
      <c r="Q3250" s="1260" t="s">
        <v>11846</v>
      </c>
      <c r="R3250" s="1260" t="s">
        <v>28845</v>
      </c>
      <c r="S3250" s="1259">
        <v>1</v>
      </c>
      <c r="T3250" s="1260" t="s">
        <v>28846</v>
      </c>
      <c r="U3250" s="1260" t="s">
        <v>11290</v>
      </c>
      <c r="V3250" s="1260" t="s">
        <v>14783</v>
      </c>
      <c r="W3250" s="1259">
        <v>0</v>
      </c>
      <c r="X3250" s="1259">
        <v>1007</v>
      </c>
      <c r="Y3250" s="1259">
        <v>1</v>
      </c>
    </row>
    <row r="3251" spans="1:25">
      <c r="A3251" s="1350">
        <v>11201001880</v>
      </c>
      <c r="B3251" s="1260" t="s">
        <v>28847</v>
      </c>
      <c r="C3251" s="1260" t="s">
        <v>28848</v>
      </c>
      <c r="D3251" s="1260" t="s">
        <v>28849</v>
      </c>
      <c r="E3251" s="1260" t="s">
        <v>11311</v>
      </c>
      <c r="F3251" s="1260"/>
      <c r="G3251" s="1260"/>
      <c r="H3251" s="1260" t="s">
        <v>11153</v>
      </c>
      <c r="I3251" s="1260" t="s">
        <v>10976</v>
      </c>
      <c r="J3251" s="1259">
        <v>7429623</v>
      </c>
      <c r="K3251" s="1260" t="s">
        <v>11221</v>
      </c>
      <c r="L3251" s="1260" t="s">
        <v>11275</v>
      </c>
      <c r="M3251" s="1260" t="s">
        <v>2031</v>
      </c>
      <c r="N3251" s="1260" t="s">
        <v>28850</v>
      </c>
      <c r="O3251" s="1260" t="s">
        <v>28849</v>
      </c>
      <c r="P3251" s="1260" t="s">
        <v>28851</v>
      </c>
      <c r="Q3251" s="1260" t="s">
        <v>11769</v>
      </c>
      <c r="R3251" s="1260" t="s">
        <v>28851</v>
      </c>
      <c r="S3251" s="1259">
        <v>1</v>
      </c>
      <c r="T3251" s="1260" t="s">
        <v>28852</v>
      </c>
      <c r="U3251" s="1260" t="s">
        <v>11231</v>
      </c>
      <c r="V3251" s="1260" t="s">
        <v>12695</v>
      </c>
      <c r="W3251" s="1259">
        <v>0</v>
      </c>
      <c r="X3251" s="1259">
        <v>1007</v>
      </c>
      <c r="Y3251" s="1259">
        <v>2</v>
      </c>
    </row>
    <row r="3252" spans="1:25">
      <c r="A3252" s="1350">
        <v>11201001879</v>
      </c>
      <c r="B3252" s="1260" t="s">
        <v>28853</v>
      </c>
      <c r="C3252" s="1260" t="s">
        <v>28854</v>
      </c>
      <c r="D3252" s="1260" t="s">
        <v>28855</v>
      </c>
      <c r="E3252" s="1260" t="s">
        <v>11190</v>
      </c>
      <c r="F3252" s="1260" t="s">
        <v>11436</v>
      </c>
      <c r="G3252" s="1260" t="s">
        <v>28856</v>
      </c>
      <c r="H3252" s="1260" t="s">
        <v>11153</v>
      </c>
      <c r="I3252" s="1260" t="s">
        <v>10976</v>
      </c>
      <c r="J3252" s="1259">
        <v>7429622</v>
      </c>
      <c r="K3252" s="1260" t="s">
        <v>11375</v>
      </c>
      <c r="L3252" s="1260" t="s">
        <v>11155</v>
      </c>
      <c r="M3252" s="1260" t="s">
        <v>2530</v>
      </c>
      <c r="N3252" s="1260" t="s">
        <v>28857</v>
      </c>
      <c r="O3252" s="1260" t="s">
        <v>28855</v>
      </c>
      <c r="P3252" s="1260" t="s">
        <v>28858</v>
      </c>
      <c r="Q3252" s="1260" t="s">
        <v>11830</v>
      </c>
      <c r="R3252" s="1260" t="s">
        <v>28859</v>
      </c>
      <c r="S3252" s="1259">
        <v>1</v>
      </c>
      <c r="T3252" s="1260" t="s">
        <v>28860</v>
      </c>
      <c r="U3252" s="1260" t="s">
        <v>11158</v>
      </c>
      <c r="V3252" s="1260" t="s">
        <v>11380</v>
      </c>
      <c r="W3252" s="1259">
        <v>0</v>
      </c>
      <c r="X3252" s="1259">
        <v>1008</v>
      </c>
      <c r="Y3252" s="1259">
        <v>0</v>
      </c>
    </row>
    <row r="3253" spans="1:25">
      <c r="A3253" s="1350">
        <v>11201001878</v>
      </c>
      <c r="B3253" s="1260" t="s">
        <v>28861</v>
      </c>
      <c r="C3253" s="1260" t="s">
        <v>28862</v>
      </c>
      <c r="D3253" s="1260" t="s">
        <v>16200</v>
      </c>
      <c r="E3253" s="1260" t="s">
        <v>11311</v>
      </c>
      <c r="F3253" s="1260"/>
      <c r="G3253" s="1260"/>
      <c r="H3253" s="1260" t="s">
        <v>11153</v>
      </c>
      <c r="I3253" s="1260" t="s">
        <v>11177</v>
      </c>
      <c r="J3253" s="1259">
        <v>7429621</v>
      </c>
      <c r="K3253" s="1260" t="s">
        <v>11221</v>
      </c>
      <c r="L3253" s="1260" t="s">
        <v>11275</v>
      </c>
      <c r="M3253" s="1260" t="s">
        <v>1241</v>
      </c>
      <c r="N3253" s="1260" t="s">
        <v>16202</v>
      </c>
      <c r="O3253" s="1260" t="s">
        <v>16200</v>
      </c>
      <c r="P3253" s="1260"/>
      <c r="Q3253" s="1260" t="s">
        <v>16203</v>
      </c>
      <c r="R3253" s="1260" t="s">
        <v>16204</v>
      </c>
      <c r="S3253" s="1259">
        <v>1</v>
      </c>
      <c r="T3253" s="1260" t="s">
        <v>12132</v>
      </c>
      <c r="U3253" s="1260" t="s">
        <v>11269</v>
      </c>
      <c r="V3253" s="1260" t="s">
        <v>13151</v>
      </c>
      <c r="W3253" s="1259">
        <v>0</v>
      </c>
      <c r="X3253" s="1259">
        <v>1007</v>
      </c>
      <c r="Y3253" s="1259">
        <v>2</v>
      </c>
    </row>
    <row r="3254" spans="1:25">
      <c r="A3254" s="1350">
        <v>11201001877</v>
      </c>
      <c r="B3254" s="1260" t="s">
        <v>28863</v>
      </c>
      <c r="C3254" s="1260" t="s">
        <v>28864</v>
      </c>
      <c r="D3254" s="1260" t="s">
        <v>28865</v>
      </c>
      <c r="E3254" s="1260" t="s">
        <v>11190</v>
      </c>
      <c r="F3254" s="1260" t="s">
        <v>11416</v>
      </c>
      <c r="G3254" s="1260" t="s">
        <v>28866</v>
      </c>
      <c r="H3254" s="1260" t="s">
        <v>11153</v>
      </c>
      <c r="I3254" s="1260" t="s">
        <v>10976</v>
      </c>
      <c r="J3254" s="1259">
        <v>7429620</v>
      </c>
      <c r="K3254" s="1260" t="s">
        <v>11375</v>
      </c>
      <c r="L3254" s="1260" t="s">
        <v>11155</v>
      </c>
      <c r="M3254" s="1260" t="s">
        <v>1949</v>
      </c>
      <c r="N3254" s="1260" t="s">
        <v>11983</v>
      </c>
      <c r="O3254" s="1260" t="s">
        <v>28865</v>
      </c>
      <c r="P3254" s="1260" t="s">
        <v>11986</v>
      </c>
      <c r="Q3254" s="1260" t="s">
        <v>14210</v>
      </c>
      <c r="R3254" s="1260" t="s">
        <v>11984</v>
      </c>
      <c r="S3254" s="1259">
        <v>1</v>
      </c>
      <c r="T3254" s="1260" t="s">
        <v>28867</v>
      </c>
      <c r="U3254" s="1260" t="s">
        <v>11396</v>
      </c>
      <c r="V3254" s="1260" t="s">
        <v>11988</v>
      </c>
      <c r="W3254" s="1259">
        <v>0</v>
      </c>
      <c r="X3254" s="1259">
        <v>1008</v>
      </c>
      <c r="Y3254" s="1259">
        <v>0</v>
      </c>
    </row>
    <row r="3255" spans="1:25">
      <c r="A3255" s="1350">
        <v>11201001876</v>
      </c>
      <c r="B3255" s="1260"/>
      <c r="C3255" s="1260" t="s">
        <v>28868</v>
      </c>
      <c r="D3255" s="1260" t="s">
        <v>28869</v>
      </c>
      <c r="E3255" s="1260" t="s">
        <v>11353</v>
      </c>
      <c r="F3255" s="1260" t="s">
        <v>11440</v>
      </c>
      <c r="G3255" s="1260" t="s">
        <v>28870</v>
      </c>
      <c r="H3255" s="1260" t="s">
        <v>11153</v>
      </c>
      <c r="I3255" s="1260" t="s">
        <v>11177</v>
      </c>
      <c r="J3255" s="1259">
        <v>7429619</v>
      </c>
      <c r="K3255" s="1260" t="s">
        <v>11221</v>
      </c>
      <c r="L3255" s="1260" t="s">
        <v>11155</v>
      </c>
      <c r="M3255" s="1260" t="s">
        <v>262</v>
      </c>
      <c r="N3255" s="1260"/>
      <c r="O3255" s="1260" t="s">
        <v>28869</v>
      </c>
      <c r="P3255" s="1260"/>
      <c r="Q3255" s="1260"/>
      <c r="R3255" s="1260"/>
      <c r="S3255" s="1259">
        <v>1</v>
      </c>
      <c r="T3255" s="1260"/>
      <c r="U3255" s="1260"/>
      <c r="V3255" s="1260"/>
      <c r="W3255" s="1259">
        <v>0</v>
      </c>
      <c r="X3255" s="1259">
        <v>1007</v>
      </c>
      <c r="Y3255" s="1259">
        <v>0</v>
      </c>
    </row>
    <row r="3256" spans="1:25">
      <c r="A3256" s="1350">
        <v>11201001875</v>
      </c>
      <c r="B3256" s="1260" t="s">
        <v>28871</v>
      </c>
      <c r="C3256" s="1260" t="s">
        <v>28872</v>
      </c>
      <c r="D3256" s="1260" t="s">
        <v>28873</v>
      </c>
      <c r="E3256" s="1260" t="s">
        <v>11190</v>
      </c>
      <c r="F3256" s="1260" t="s">
        <v>11436</v>
      </c>
      <c r="G3256" s="1260" t="s">
        <v>28874</v>
      </c>
      <c r="H3256" s="1260" t="s">
        <v>11153</v>
      </c>
      <c r="I3256" s="1260" t="s">
        <v>10976</v>
      </c>
      <c r="J3256" s="1259">
        <v>7429618</v>
      </c>
      <c r="K3256" s="1260" t="s">
        <v>11375</v>
      </c>
      <c r="L3256" s="1260" t="s">
        <v>11155</v>
      </c>
      <c r="M3256" s="1260" t="s">
        <v>2529</v>
      </c>
      <c r="N3256" s="1260" t="s">
        <v>28875</v>
      </c>
      <c r="O3256" s="1260" t="s">
        <v>28873</v>
      </c>
      <c r="P3256" s="1260" t="s">
        <v>28876</v>
      </c>
      <c r="Q3256" s="1260" t="s">
        <v>11867</v>
      </c>
      <c r="R3256" s="1260" t="s">
        <v>28877</v>
      </c>
      <c r="S3256" s="1259">
        <v>1</v>
      </c>
      <c r="T3256" s="1260" t="s">
        <v>28878</v>
      </c>
      <c r="U3256" s="1260" t="s">
        <v>11231</v>
      </c>
      <c r="V3256" s="1260" t="s">
        <v>11307</v>
      </c>
      <c r="W3256" s="1259">
        <v>0</v>
      </c>
      <c r="X3256" s="1259">
        <v>1008</v>
      </c>
      <c r="Y3256" s="1259">
        <v>0</v>
      </c>
    </row>
    <row r="3257" spans="1:25">
      <c r="A3257" s="1350">
        <v>11201001874</v>
      </c>
      <c r="B3257" s="1260" t="s">
        <v>28879</v>
      </c>
      <c r="C3257" s="1260" t="s">
        <v>28880</v>
      </c>
      <c r="D3257" s="1260" t="s">
        <v>28881</v>
      </c>
      <c r="E3257" s="1260" t="s">
        <v>11311</v>
      </c>
      <c r="F3257" s="1260"/>
      <c r="G3257" s="1260"/>
      <c r="H3257" s="1260" t="s">
        <v>11153</v>
      </c>
      <c r="I3257" s="1260" t="s">
        <v>10976</v>
      </c>
      <c r="J3257" s="1259">
        <v>7429617</v>
      </c>
      <c r="K3257" s="1260" t="s">
        <v>11221</v>
      </c>
      <c r="L3257" s="1260" t="s">
        <v>11275</v>
      </c>
      <c r="M3257" s="1260" t="s">
        <v>1693</v>
      </c>
      <c r="N3257" s="1260" t="s">
        <v>28882</v>
      </c>
      <c r="O3257" s="1260" t="s">
        <v>28881</v>
      </c>
      <c r="P3257" s="1260" t="s">
        <v>28883</v>
      </c>
      <c r="Q3257" s="1260" t="s">
        <v>12131</v>
      </c>
      <c r="R3257" s="1260" t="s">
        <v>28883</v>
      </c>
      <c r="S3257" s="1259">
        <v>1</v>
      </c>
      <c r="T3257" s="1260" t="s">
        <v>28884</v>
      </c>
      <c r="U3257" s="1260" t="s">
        <v>11231</v>
      </c>
      <c r="V3257" s="1260" t="s">
        <v>16865</v>
      </c>
      <c r="W3257" s="1259">
        <v>0</v>
      </c>
      <c r="X3257" s="1259">
        <v>1007</v>
      </c>
      <c r="Y3257" s="1259">
        <v>2</v>
      </c>
    </row>
    <row r="3258" spans="1:25">
      <c r="A3258" s="1350">
        <v>11201001873</v>
      </c>
      <c r="B3258" s="1260" t="s">
        <v>28885</v>
      </c>
      <c r="C3258" s="1260" t="s">
        <v>28886</v>
      </c>
      <c r="D3258" s="1260" t="s">
        <v>28887</v>
      </c>
      <c r="E3258" s="1260" t="s">
        <v>11190</v>
      </c>
      <c r="F3258" s="1260"/>
      <c r="G3258" s="1260"/>
      <c r="H3258" s="1260" t="s">
        <v>11153</v>
      </c>
      <c r="I3258" s="1260" t="s">
        <v>10976</v>
      </c>
      <c r="J3258" s="1259">
        <v>7429616</v>
      </c>
      <c r="K3258" s="1260" t="s">
        <v>11221</v>
      </c>
      <c r="L3258" s="1260" t="s">
        <v>11275</v>
      </c>
      <c r="M3258" s="1260" t="s">
        <v>1693</v>
      </c>
      <c r="N3258" s="1260" t="s">
        <v>28888</v>
      </c>
      <c r="O3258" s="1260" t="s">
        <v>28887</v>
      </c>
      <c r="P3258" s="1260" t="s">
        <v>28889</v>
      </c>
      <c r="Q3258" s="1260" t="s">
        <v>11223</v>
      </c>
      <c r="R3258" s="1260" t="s">
        <v>28890</v>
      </c>
      <c r="S3258" s="1259">
        <v>1</v>
      </c>
      <c r="T3258" s="1260" t="s">
        <v>28891</v>
      </c>
      <c r="U3258" s="1260" t="s">
        <v>11231</v>
      </c>
      <c r="V3258" s="1260" t="s">
        <v>16865</v>
      </c>
      <c r="W3258" s="1259">
        <v>0</v>
      </c>
      <c r="X3258" s="1259">
        <v>1007</v>
      </c>
      <c r="Y3258" s="1259">
        <v>2</v>
      </c>
    </row>
    <row r="3259" spans="1:25">
      <c r="A3259" s="1350">
        <v>11201001872</v>
      </c>
      <c r="B3259" s="1260" t="s">
        <v>28892</v>
      </c>
      <c r="C3259" s="1260" t="s">
        <v>28893</v>
      </c>
      <c r="D3259" s="1260" t="s">
        <v>28894</v>
      </c>
      <c r="E3259" s="1260" t="s">
        <v>12305</v>
      </c>
      <c r="F3259" s="1260" t="s">
        <v>11440</v>
      </c>
      <c r="G3259" s="1260" t="s">
        <v>28895</v>
      </c>
      <c r="H3259" s="1260" t="s">
        <v>11153</v>
      </c>
      <c r="I3259" s="1260" t="s">
        <v>11177</v>
      </c>
      <c r="J3259" s="1259">
        <v>7429615</v>
      </c>
      <c r="K3259" s="1260" t="s">
        <v>11221</v>
      </c>
      <c r="L3259" s="1260" t="s">
        <v>11385</v>
      </c>
      <c r="M3259" s="1260" t="s">
        <v>1241</v>
      </c>
      <c r="N3259" s="1260" t="s">
        <v>16202</v>
      </c>
      <c r="O3259" s="1260" t="s">
        <v>28894</v>
      </c>
      <c r="P3259" s="1260" t="s">
        <v>18063</v>
      </c>
      <c r="Q3259" s="1260" t="s">
        <v>11206</v>
      </c>
      <c r="R3259" s="1260" t="s">
        <v>18063</v>
      </c>
      <c r="S3259" s="1259">
        <v>1</v>
      </c>
      <c r="T3259" s="1260" t="s">
        <v>28896</v>
      </c>
      <c r="U3259" s="1260" t="s">
        <v>11269</v>
      </c>
      <c r="V3259" s="1260" t="s">
        <v>13151</v>
      </c>
      <c r="W3259" s="1259">
        <v>0</v>
      </c>
      <c r="X3259" s="1259">
        <v>1007</v>
      </c>
      <c r="Y3259" s="1259">
        <v>1</v>
      </c>
    </row>
    <row r="3260" spans="1:25">
      <c r="A3260" s="1350">
        <v>11201001871</v>
      </c>
      <c r="B3260" s="1260" t="s">
        <v>28897</v>
      </c>
      <c r="C3260" s="1260" t="s">
        <v>28898</v>
      </c>
      <c r="D3260" s="1260" t="s">
        <v>28899</v>
      </c>
      <c r="E3260" s="1260" t="s">
        <v>11426</v>
      </c>
      <c r="F3260" s="1260" t="s">
        <v>12637</v>
      </c>
      <c r="G3260" s="1260" t="s">
        <v>28900</v>
      </c>
      <c r="H3260" s="1260" t="s">
        <v>11153</v>
      </c>
      <c r="I3260" s="1260" t="s">
        <v>10976</v>
      </c>
      <c r="J3260" s="1259">
        <v>7429614</v>
      </c>
      <c r="K3260" s="1260" t="s">
        <v>11375</v>
      </c>
      <c r="L3260" s="1260" t="s">
        <v>11385</v>
      </c>
      <c r="M3260" s="1260" t="s">
        <v>2031</v>
      </c>
      <c r="N3260" s="1260" t="s">
        <v>28901</v>
      </c>
      <c r="O3260" s="1260" t="s">
        <v>28899</v>
      </c>
      <c r="P3260" s="1260" t="s">
        <v>28902</v>
      </c>
      <c r="Q3260" s="1260" t="s">
        <v>11769</v>
      </c>
      <c r="R3260" s="1260" t="s">
        <v>28903</v>
      </c>
      <c r="S3260" s="1259">
        <v>1</v>
      </c>
      <c r="T3260" s="1260" t="s">
        <v>28904</v>
      </c>
      <c r="U3260" s="1260" t="s">
        <v>11231</v>
      </c>
      <c r="V3260" s="1260" t="s">
        <v>12695</v>
      </c>
      <c r="W3260" s="1259">
        <v>472</v>
      </c>
      <c r="X3260" s="1259">
        <v>1008</v>
      </c>
      <c r="Y3260" s="1259">
        <v>1</v>
      </c>
    </row>
    <row r="3261" spans="1:25">
      <c r="A3261" s="1350">
        <v>11201001870</v>
      </c>
      <c r="B3261" s="1260" t="s">
        <v>28905</v>
      </c>
      <c r="C3261" s="1260" t="s">
        <v>28906</v>
      </c>
      <c r="D3261" s="1260" t="s">
        <v>28907</v>
      </c>
      <c r="E3261" s="1260" t="s">
        <v>11311</v>
      </c>
      <c r="F3261" s="1260" t="s">
        <v>11440</v>
      </c>
      <c r="G3261" s="1260"/>
      <c r="H3261" s="1260" t="s">
        <v>11153</v>
      </c>
      <c r="I3261" s="1260" t="s">
        <v>11177</v>
      </c>
      <c r="J3261" s="1259">
        <v>7429613</v>
      </c>
      <c r="K3261" s="1260" t="s">
        <v>11221</v>
      </c>
      <c r="L3261" s="1260" t="s">
        <v>11275</v>
      </c>
      <c r="M3261" s="1260" t="s">
        <v>1241</v>
      </c>
      <c r="N3261" s="1260" t="s">
        <v>16202</v>
      </c>
      <c r="O3261" s="1260" t="s">
        <v>28907</v>
      </c>
      <c r="P3261" s="1260" t="s">
        <v>28908</v>
      </c>
      <c r="Q3261" s="1260" t="s">
        <v>19496</v>
      </c>
      <c r="R3261" s="1260" t="s">
        <v>28909</v>
      </c>
      <c r="S3261" s="1259">
        <v>1</v>
      </c>
      <c r="T3261" s="1260" t="s">
        <v>28910</v>
      </c>
      <c r="U3261" s="1260" t="s">
        <v>11269</v>
      </c>
      <c r="V3261" s="1260" t="s">
        <v>13151</v>
      </c>
      <c r="W3261" s="1259">
        <v>0</v>
      </c>
      <c r="X3261" s="1259">
        <v>1007</v>
      </c>
      <c r="Y3261" s="1259">
        <v>2</v>
      </c>
    </row>
    <row r="3262" spans="1:25">
      <c r="A3262" s="1350">
        <v>11201001869</v>
      </c>
      <c r="B3262" s="1260" t="s">
        <v>28911</v>
      </c>
      <c r="C3262" s="1260" t="s">
        <v>28906</v>
      </c>
      <c r="D3262" s="1260" t="s">
        <v>28912</v>
      </c>
      <c r="E3262" s="1260" t="s">
        <v>11560</v>
      </c>
      <c r="F3262" s="1260" t="s">
        <v>11938</v>
      </c>
      <c r="G3262" s="1260" t="s">
        <v>28913</v>
      </c>
      <c r="H3262" s="1260" t="s">
        <v>11153</v>
      </c>
      <c r="I3262" s="1260" t="s">
        <v>11243</v>
      </c>
      <c r="J3262" s="1259">
        <v>7429612</v>
      </c>
      <c r="K3262" s="1260" t="s">
        <v>11221</v>
      </c>
      <c r="L3262" s="1260" t="s">
        <v>11155</v>
      </c>
      <c r="M3262" s="1260" t="s">
        <v>2335</v>
      </c>
      <c r="N3262" s="1260" t="s">
        <v>28914</v>
      </c>
      <c r="O3262" s="1260" t="s">
        <v>28912</v>
      </c>
      <c r="P3262" s="1260" t="s">
        <v>28915</v>
      </c>
      <c r="Q3262" s="1260" t="s">
        <v>19167</v>
      </c>
      <c r="R3262" s="1260" t="s">
        <v>28915</v>
      </c>
      <c r="S3262" s="1259">
        <v>1</v>
      </c>
      <c r="T3262" s="1260" t="s">
        <v>28916</v>
      </c>
      <c r="U3262" s="1260" t="s">
        <v>11247</v>
      </c>
      <c r="V3262" s="1260" t="s">
        <v>28917</v>
      </c>
      <c r="W3262" s="1259">
        <v>0</v>
      </c>
      <c r="X3262" s="1259">
        <v>1007</v>
      </c>
      <c r="Y3262" s="1259">
        <v>0</v>
      </c>
    </row>
    <row r="3263" spans="1:25">
      <c r="A3263" s="1350">
        <v>11201001868</v>
      </c>
      <c r="B3263" s="1260" t="s">
        <v>28918</v>
      </c>
      <c r="C3263" s="1260" t="s">
        <v>28919</v>
      </c>
      <c r="D3263" s="1260" t="s">
        <v>28920</v>
      </c>
      <c r="E3263" s="1260" t="s">
        <v>11560</v>
      </c>
      <c r="F3263" s="1260" t="s">
        <v>11436</v>
      </c>
      <c r="G3263" s="1260" t="s">
        <v>28921</v>
      </c>
      <c r="H3263" s="1260" t="s">
        <v>11153</v>
      </c>
      <c r="I3263" s="1260" t="s">
        <v>10976</v>
      </c>
      <c r="J3263" s="1259">
        <v>7429611</v>
      </c>
      <c r="K3263" s="1260" t="s">
        <v>11375</v>
      </c>
      <c r="L3263" s="1260" t="s">
        <v>11155</v>
      </c>
      <c r="M3263" s="1260" t="s">
        <v>2533</v>
      </c>
      <c r="N3263" s="1260" t="s">
        <v>28922</v>
      </c>
      <c r="O3263" s="1260" t="s">
        <v>28920</v>
      </c>
      <c r="P3263" s="1260" t="s">
        <v>28923</v>
      </c>
      <c r="Q3263" s="1260" t="s">
        <v>11985</v>
      </c>
      <c r="R3263" s="1260" t="s">
        <v>28924</v>
      </c>
      <c r="S3263" s="1259">
        <v>1</v>
      </c>
      <c r="T3263" s="1260" t="s">
        <v>28925</v>
      </c>
      <c r="U3263" s="1260" t="s">
        <v>11231</v>
      </c>
      <c r="V3263" s="1260" t="s">
        <v>12833</v>
      </c>
      <c r="W3263" s="1259">
        <v>0</v>
      </c>
      <c r="X3263" s="1259">
        <v>1008</v>
      </c>
      <c r="Y3263" s="1259">
        <v>0</v>
      </c>
    </row>
    <row r="3264" spans="1:25">
      <c r="A3264" s="1350">
        <v>11201001867</v>
      </c>
      <c r="B3264" s="1260"/>
      <c r="C3264" s="1260" t="s">
        <v>28926</v>
      </c>
      <c r="D3264" s="1260" t="s">
        <v>28927</v>
      </c>
      <c r="E3264" s="1260" t="s">
        <v>13561</v>
      </c>
      <c r="F3264" s="1260" t="s">
        <v>12679</v>
      </c>
      <c r="G3264" s="1260" t="s">
        <v>28928</v>
      </c>
      <c r="H3264" s="1260" t="s">
        <v>11153</v>
      </c>
      <c r="I3264" s="1260" t="s">
        <v>10976</v>
      </c>
      <c r="J3264" s="1259">
        <v>7429610</v>
      </c>
      <c r="K3264" s="1260" t="s">
        <v>11375</v>
      </c>
      <c r="L3264" s="1260" t="s">
        <v>11385</v>
      </c>
      <c r="M3264" s="1260" t="s">
        <v>262</v>
      </c>
      <c r="N3264" s="1260"/>
      <c r="O3264" s="1260" t="s">
        <v>28927</v>
      </c>
      <c r="P3264" s="1260"/>
      <c r="Q3264" s="1260"/>
      <c r="R3264" s="1260"/>
      <c r="S3264" s="1259">
        <v>1</v>
      </c>
      <c r="T3264" s="1260"/>
      <c r="U3264" s="1260"/>
      <c r="V3264" s="1260"/>
      <c r="W3264" s="1259">
        <v>3429</v>
      </c>
      <c r="X3264" s="1259">
        <v>1008</v>
      </c>
      <c r="Y3264" s="1259">
        <v>1</v>
      </c>
    </row>
    <row r="3265" spans="1:25">
      <c r="A3265" s="1350">
        <v>11201001866</v>
      </c>
      <c r="B3265" s="1260" t="s">
        <v>28929</v>
      </c>
      <c r="C3265" s="1260" t="s">
        <v>28930</v>
      </c>
      <c r="D3265" s="1260" t="s">
        <v>28931</v>
      </c>
      <c r="E3265" s="1260" t="s">
        <v>11560</v>
      </c>
      <c r="F3265" s="1260" t="s">
        <v>12679</v>
      </c>
      <c r="G3265" s="1260" t="s">
        <v>28932</v>
      </c>
      <c r="H3265" s="1260" t="s">
        <v>11153</v>
      </c>
      <c r="I3265" s="1260" t="s">
        <v>10976</v>
      </c>
      <c r="J3265" s="1259">
        <v>7429609</v>
      </c>
      <c r="K3265" s="1260" t="s">
        <v>11221</v>
      </c>
      <c r="L3265" s="1260" t="s">
        <v>11155</v>
      </c>
      <c r="M3265" s="1260" t="s">
        <v>1424</v>
      </c>
      <c r="N3265" s="1260" t="s">
        <v>28933</v>
      </c>
      <c r="O3265" s="1260" t="s">
        <v>28931</v>
      </c>
      <c r="P3265" s="1260" t="s">
        <v>28934</v>
      </c>
      <c r="Q3265" s="1260" t="s">
        <v>11394</v>
      </c>
      <c r="R3265" s="1260" t="s">
        <v>28934</v>
      </c>
      <c r="S3265" s="1259">
        <v>1</v>
      </c>
      <c r="T3265" s="1260" t="s">
        <v>28935</v>
      </c>
      <c r="U3265" s="1260" t="s">
        <v>11231</v>
      </c>
      <c r="V3265" s="1260" t="s">
        <v>13079</v>
      </c>
      <c r="W3265" s="1259">
        <v>0</v>
      </c>
      <c r="X3265" s="1259">
        <v>1007</v>
      </c>
      <c r="Y3265" s="1259">
        <v>0</v>
      </c>
    </row>
    <row r="3266" spans="1:25">
      <c r="A3266" s="1350">
        <v>11201001865</v>
      </c>
      <c r="B3266" s="1260"/>
      <c r="C3266" s="1260" t="s">
        <v>28936</v>
      </c>
      <c r="D3266" s="1260" t="s">
        <v>28937</v>
      </c>
      <c r="E3266" s="1260" t="s">
        <v>11593</v>
      </c>
      <c r="F3266" s="1260" t="s">
        <v>28938</v>
      </c>
      <c r="G3266" s="1260" t="s">
        <v>28939</v>
      </c>
      <c r="H3266" s="1260" t="s">
        <v>11153</v>
      </c>
      <c r="I3266" s="1260" t="s">
        <v>11164</v>
      </c>
      <c r="J3266" s="1259">
        <v>7429608</v>
      </c>
      <c r="K3266" s="1260" t="s">
        <v>11221</v>
      </c>
      <c r="L3266" s="1260" t="s">
        <v>11155</v>
      </c>
      <c r="M3266" s="1260" t="s">
        <v>2180</v>
      </c>
      <c r="N3266" s="1260" t="s">
        <v>28940</v>
      </c>
      <c r="O3266" s="1260" t="s">
        <v>28937</v>
      </c>
      <c r="P3266" s="1259">
        <v>8683408</v>
      </c>
      <c r="Q3266" s="1260"/>
      <c r="R3266" s="1259">
        <v>8683408</v>
      </c>
      <c r="S3266" s="1259">
        <v>1</v>
      </c>
      <c r="T3266" s="1260"/>
      <c r="U3266" s="1260" t="s">
        <v>11231</v>
      </c>
      <c r="V3266" s="1260" t="s">
        <v>11798</v>
      </c>
      <c r="W3266" s="1259">
        <v>0</v>
      </c>
      <c r="X3266" s="1259">
        <v>1007</v>
      </c>
      <c r="Y3266" s="1259">
        <v>0</v>
      </c>
    </row>
    <row r="3267" spans="1:25">
      <c r="A3267" s="1350">
        <v>11201001864</v>
      </c>
      <c r="B3267" s="1260"/>
      <c r="C3267" s="1260" t="s">
        <v>28941</v>
      </c>
      <c r="D3267" s="1260" t="s">
        <v>2579</v>
      </c>
      <c r="E3267" s="1260" t="s">
        <v>11353</v>
      </c>
      <c r="F3267" s="1260" t="s">
        <v>11440</v>
      </c>
      <c r="G3267" s="1260" t="s">
        <v>28942</v>
      </c>
      <c r="H3267" s="1260" t="s">
        <v>11153</v>
      </c>
      <c r="I3267" s="1260" t="s">
        <v>11177</v>
      </c>
      <c r="J3267" s="1259">
        <v>7429607</v>
      </c>
      <c r="K3267" s="1260" t="s">
        <v>11221</v>
      </c>
      <c r="L3267" s="1260" t="s">
        <v>11155</v>
      </c>
      <c r="M3267" s="1260" t="s">
        <v>262</v>
      </c>
      <c r="N3267" s="1260"/>
      <c r="O3267" s="1260" t="s">
        <v>2579</v>
      </c>
      <c r="P3267" s="1260"/>
      <c r="Q3267" s="1260"/>
      <c r="R3267" s="1260"/>
      <c r="S3267" s="1259">
        <v>1</v>
      </c>
      <c r="T3267" s="1260"/>
      <c r="U3267" s="1260"/>
      <c r="V3267" s="1260"/>
      <c r="W3267" s="1259">
        <v>0</v>
      </c>
      <c r="X3267" s="1259">
        <v>1007</v>
      </c>
      <c r="Y3267" s="1259">
        <v>0</v>
      </c>
    </row>
    <row r="3268" spans="1:25">
      <c r="A3268" s="1350">
        <v>11201001863</v>
      </c>
      <c r="B3268" s="1260"/>
      <c r="C3268" s="1260" t="s">
        <v>28943</v>
      </c>
      <c r="D3268" s="1260" t="s">
        <v>28944</v>
      </c>
      <c r="E3268" s="1260" t="s">
        <v>11175</v>
      </c>
      <c r="F3268" s="1260" t="s">
        <v>16927</v>
      </c>
      <c r="G3268" s="1260" t="s">
        <v>28945</v>
      </c>
      <c r="H3268" s="1260" t="s">
        <v>11153</v>
      </c>
      <c r="I3268" s="1260" t="s">
        <v>11164</v>
      </c>
      <c r="J3268" s="1259">
        <v>7429606</v>
      </c>
      <c r="K3268" s="1260" t="s">
        <v>11221</v>
      </c>
      <c r="L3268" s="1260" t="s">
        <v>11155</v>
      </c>
      <c r="M3268" s="1260" t="s">
        <v>2176</v>
      </c>
      <c r="N3268" s="1260" t="s">
        <v>28946</v>
      </c>
      <c r="O3268" s="1260" t="s">
        <v>28944</v>
      </c>
      <c r="P3268" s="1260"/>
      <c r="Q3268" s="1260"/>
      <c r="R3268" s="1260" t="s">
        <v>28947</v>
      </c>
      <c r="S3268" s="1259">
        <v>1</v>
      </c>
      <c r="T3268" s="1260"/>
      <c r="U3268" s="1260" t="s">
        <v>11209</v>
      </c>
      <c r="V3268" s="1260" t="s">
        <v>19341</v>
      </c>
      <c r="W3268" s="1259">
        <v>0</v>
      </c>
      <c r="X3268" s="1259">
        <v>1007</v>
      </c>
      <c r="Y3268" s="1259">
        <v>0</v>
      </c>
    </row>
    <row r="3269" spans="1:25">
      <c r="A3269" s="1350">
        <v>11201001862</v>
      </c>
      <c r="B3269" s="1260"/>
      <c r="C3269" s="1260" t="s">
        <v>28948</v>
      </c>
      <c r="D3269" s="1260" t="s">
        <v>28949</v>
      </c>
      <c r="E3269" s="1260" t="s">
        <v>22813</v>
      </c>
      <c r="F3269" s="1260" t="s">
        <v>13918</v>
      </c>
      <c r="G3269" s="1260" t="s">
        <v>28950</v>
      </c>
      <c r="H3269" s="1260" t="s">
        <v>11153</v>
      </c>
      <c r="I3269" s="1260" t="s">
        <v>11164</v>
      </c>
      <c r="J3269" s="1259">
        <v>7429605</v>
      </c>
      <c r="K3269" s="1260" t="s">
        <v>11221</v>
      </c>
      <c r="L3269" s="1260" t="s">
        <v>11155</v>
      </c>
      <c r="M3269" s="1260" t="s">
        <v>262</v>
      </c>
      <c r="N3269" s="1260"/>
      <c r="O3269" s="1260" t="s">
        <v>28949</v>
      </c>
      <c r="P3269" s="1260"/>
      <c r="Q3269" s="1260"/>
      <c r="R3269" s="1260"/>
      <c r="S3269" s="1259">
        <v>1</v>
      </c>
      <c r="T3269" s="1260"/>
      <c r="U3269" s="1260"/>
      <c r="V3269" s="1260"/>
      <c r="W3269" s="1259">
        <v>518</v>
      </c>
      <c r="X3269" s="1259">
        <v>1007</v>
      </c>
      <c r="Y3269" s="1259">
        <v>0</v>
      </c>
    </row>
    <row r="3270" spans="1:25">
      <c r="A3270" s="1350">
        <v>11201001861</v>
      </c>
      <c r="B3270" s="1260" t="s">
        <v>28951</v>
      </c>
      <c r="C3270" s="1260" t="s">
        <v>28952</v>
      </c>
      <c r="D3270" s="1260" t="s">
        <v>28953</v>
      </c>
      <c r="E3270" s="1260" t="s">
        <v>11203</v>
      </c>
      <c r="F3270" s="1260"/>
      <c r="G3270" s="1260"/>
      <c r="H3270" s="1260" t="s">
        <v>11153</v>
      </c>
      <c r="I3270" s="1260" t="s">
        <v>10976</v>
      </c>
      <c r="J3270" s="1259">
        <v>7429604</v>
      </c>
      <c r="K3270" s="1260" t="s">
        <v>11221</v>
      </c>
      <c r="L3270" s="1260" t="s">
        <v>11275</v>
      </c>
      <c r="M3270" s="1260" t="s">
        <v>2281</v>
      </c>
      <c r="N3270" s="1260" t="s">
        <v>28954</v>
      </c>
      <c r="O3270" s="1260" t="s">
        <v>28953</v>
      </c>
      <c r="P3270" s="1260" t="s">
        <v>28955</v>
      </c>
      <c r="Q3270" s="1260" t="s">
        <v>28956</v>
      </c>
      <c r="R3270" s="1260" t="s">
        <v>28957</v>
      </c>
      <c r="S3270" s="1259">
        <v>1</v>
      </c>
      <c r="T3270" s="1260" t="s">
        <v>28958</v>
      </c>
      <c r="U3270" s="1260" t="s">
        <v>11231</v>
      </c>
      <c r="V3270" s="1260" t="s">
        <v>13079</v>
      </c>
      <c r="W3270" s="1259">
        <v>0</v>
      </c>
      <c r="X3270" s="1259">
        <v>1007</v>
      </c>
      <c r="Y3270" s="1259">
        <v>2</v>
      </c>
    </row>
    <row r="3271" spans="1:25">
      <c r="A3271" s="1350">
        <v>11201001860</v>
      </c>
      <c r="B3271" s="1260" t="s">
        <v>28959</v>
      </c>
      <c r="C3271" s="1260" t="s">
        <v>28960</v>
      </c>
      <c r="D3271" s="1260" t="s">
        <v>28961</v>
      </c>
      <c r="E3271" s="1260" t="s">
        <v>11560</v>
      </c>
      <c r="F3271" s="1260" t="s">
        <v>12679</v>
      </c>
      <c r="G3271" s="1260" t="s">
        <v>28962</v>
      </c>
      <c r="H3271" s="1260" t="s">
        <v>11153</v>
      </c>
      <c r="I3271" s="1260" t="s">
        <v>10976</v>
      </c>
      <c r="J3271" s="1259">
        <v>7429603</v>
      </c>
      <c r="K3271" s="1260" t="s">
        <v>11221</v>
      </c>
      <c r="L3271" s="1260" t="s">
        <v>11155</v>
      </c>
      <c r="M3271" s="1260" t="s">
        <v>2281</v>
      </c>
      <c r="N3271" s="1260" t="s">
        <v>28963</v>
      </c>
      <c r="O3271" s="1260" t="s">
        <v>28961</v>
      </c>
      <c r="P3271" s="1260" t="s">
        <v>28964</v>
      </c>
      <c r="Q3271" s="1260" t="s">
        <v>28965</v>
      </c>
      <c r="R3271" s="1260" t="s">
        <v>28966</v>
      </c>
      <c r="S3271" s="1259">
        <v>1</v>
      </c>
      <c r="T3271" s="1260" t="s">
        <v>28967</v>
      </c>
      <c r="U3271" s="1260" t="s">
        <v>11231</v>
      </c>
      <c r="V3271" s="1260" t="s">
        <v>15978</v>
      </c>
      <c r="W3271" s="1259">
        <v>0</v>
      </c>
      <c r="X3271" s="1259">
        <v>1007</v>
      </c>
      <c r="Y3271" s="1259">
        <v>0</v>
      </c>
    </row>
    <row r="3272" spans="1:25">
      <c r="A3272" s="1350">
        <v>11201001859</v>
      </c>
      <c r="B3272" s="1260"/>
      <c r="C3272" s="1260" t="s">
        <v>28968</v>
      </c>
      <c r="D3272" s="1260" t="s">
        <v>28969</v>
      </c>
      <c r="E3272" s="1260" t="s">
        <v>11353</v>
      </c>
      <c r="F3272" s="1260" t="s">
        <v>11934</v>
      </c>
      <c r="G3272" s="1260" t="s">
        <v>28970</v>
      </c>
      <c r="H3272" s="1260" t="s">
        <v>11153</v>
      </c>
      <c r="I3272" s="1260" t="s">
        <v>11243</v>
      </c>
      <c r="J3272" s="1259">
        <v>7429602</v>
      </c>
      <c r="K3272" s="1260" t="s">
        <v>11221</v>
      </c>
      <c r="L3272" s="1260" t="s">
        <v>11155</v>
      </c>
      <c r="M3272" s="1260" t="s">
        <v>262</v>
      </c>
      <c r="N3272" s="1260"/>
      <c r="O3272" s="1260" t="s">
        <v>28969</v>
      </c>
      <c r="P3272" s="1260"/>
      <c r="Q3272" s="1260" t="s">
        <v>11450</v>
      </c>
      <c r="R3272" s="1260"/>
      <c r="S3272" s="1259">
        <v>1</v>
      </c>
      <c r="T3272" s="1260"/>
      <c r="U3272" s="1260"/>
      <c r="V3272" s="1260"/>
      <c r="W3272" s="1259">
        <v>0</v>
      </c>
      <c r="X3272" s="1259">
        <v>1007</v>
      </c>
      <c r="Y3272" s="1259">
        <v>0</v>
      </c>
    </row>
    <row r="3273" spans="1:25">
      <c r="A3273" s="1350">
        <v>11201001858</v>
      </c>
      <c r="B3273" s="1260"/>
      <c r="C3273" s="1260" t="s">
        <v>28971</v>
      </c>
      <c r="D3273" s="1260" t="s">
        <v>28972</v>
      </c>
      <c r="E3273" s="1260" t="s">
        <v>11190</v>
      </c>
      <c r="F3273" s="1260" t="s">
        <v>11416</v>
      </c>
      <c r="G3273" s="1260" t="s">
        <v>28973</v>
      </c>
      <c r="H3273" s="1260" t="s">
        <v>11153</v>
      </c>
      <c r="I3273" s="1260" t="s">
        <v>10976</v>
      </c>
      <c r="J3273" s="1259">
        <v>7429601</v>
      </c>
      <c r="K3273" s="1260" t="s">
        <v>11375</v>
      </c>
      <c r="L3273" s="1260" t="s">
        <v>11155</v>
      </c>
      <c r="M3273" s="1260" t="s">
        <v>2031</v>
      </c>
      <c r="N3273" s="1260" t="s">
        <v>28974</v>
      </c>
      <c r="O3273" s="1260" t="s">
        <v>28972</v>
      </c>
      <c r="P3273" s="1260"/>
      <c r="Q3273" s="1260" t="s">
        <v>11206</v>
      </c>
      <c r="R3273" s="1260" t="s">
        <v>28975</v>
      </c>
      <c r="S3273" s="1259">
        <v>1</v>
      </c>
      <c r="T3273" s="1260"/>
      <c r="U3273" s="1260" t="s">
        <v>11396</v>
      </c>
      <c r="V3273" s="1260" t="s">
        <v>11737</v>
      </c>
      <c r="W3273" s="1259">
        <v>0</v>
      </c>
      <c r="X3273" s="1259">
        <v>1008</v>
      </c>
      <c r="Y3273" s="1259">
        <v>0</v>
      </c>
    </row>
    <row r="3274" spans="1:25">
      <c r="A3274" s="1350">
        <v>11201001857</v>
      </c>
      <c r="B3274" s="1260"/>
      <c r="C3274" s="1260" t="s">
        <v>28976</v>
      </c>
      <c r="D3274" s="1260" t="s">
        <v>28977</v>
      </c>
      <c r="E3274" s="1260" t="s">
        <v>11203</v>
      </c>
      <c r="F3274" s="1260" t="s">
        <v>28978</v>
      </c>
      <c r="G3274" s="1260" t="s">
        <v>28979</v>
      </c>
      <c r="H3274" s="1260" t="s">
        <v>11153</v>
      </c>
      <c r="I3274" s="1260" t="s">
        <v>10976</v>
      </c>
      <c r="J3274" s="1259">
        <v>7429600</v>
      </c>
      <c r="K3274" s="1260" t="s">
        <v>11221</v>
      </c>
      <c r="L3274" s="1260" t="s">
        <v>11385</v>
      </c>
      <c r="M3274" s="1260" t="s">
        <v>262</v>
      </c>
      <c r="N3274" s="1260"/>
      <c r="O3274" s="1260" t="s">
        <v>28977</v>
      </c>
      <c r="P3274" s="1260"/>
      <c r="Q3274" s="1260" t="s">
        <v>15272</v>
      </c>
      <c r="R3274" s="1260" t="s">
        <v>28980</v>
      </c>
      <c r="S3274" s="1259">
        <v>1</v>
      </c>
      <c r="T3274" s="1260"/>
      <c r="U3274" s="1260"/>
      <c r="V3274" s="1260"/>
      <c r="W3274" s="1259">
        <v>0</v>
      </c>
      <c r="X3274" s="1259">
        <v>1007</v>
      </c>
      <c r="Y3274" s="1259">
        <v>1</v>
      </c>
    </row>
    <row r="3275" spans="1:25">
      <c r="A3275" s="1350">
        <v>11201001856</v>
      </c>
      <c r="B3275" s="1260"/>
      <c r="C3275" s="1260" t="s">
        <v>28976</v>
      </c>
      <c r="D3275" s="1260" t="s">
        <v>28981</v>
      </c>
      <c r="E3275" s="1260" t="s">
        <v>11353</v>
      </c>
      <c r="F3275" s="1260" t="s">
        <v>11938</v>
      </c>
      <c r="G3275" s="1260" t="s">
        <v>28982</v>
      </c>
      <c r="H3275" s="1260" t="s">
        <v>11153</v>
      </c>
      <c r="I3275" s="1260" t="s">
        <v>11243</v>
      </c>
      <c r="J3275" s="1259">
        <v>7429599</v>
      </c>
      <c r="K3275" s="1260" t="s">
        <v>11221</v>
      </c>
      <c r="L3275" s="1260" t="s">
        <v>11155</v>
      </c>
      <c r="M3275" s="1260" t="s">
        <v>262</v>
      </c>
      <c r="N3275" s="1260"/>
      <c r="O3275" s="1260" t="s">
        <v>28981</v>
      </c>
      <c r="P3275" s="1260"/>
      <c r="Q3275" s="1260" t="s">
        <v>11450</v>
      </c>
      <c r="R3275" s="1260"/>
      <c r="S3275" s="1259">
        <v>1</v>
      </c>
      <c r="T3275" s="1260"/>
      <c r="U3275" s="1260"/>
      <c r="V3275" s="1260"/>
      <c r="W3275" s="1259">
        <v>0</v>
      </c>
      <c r="X3275" s="1259">
        <v>1007</v>
      </c>
      <c r="Y3275" s="1259">
        <v>0</v>
      </c>
    </row>
    <row r="3276" spans="1:25">
      <c r="A3276" s="1350">
        <v>11201001855</v>
      </c>
      <c r="B3276" s="1260" t="s">
        <v>28983</v>
      </c>
      <c r="C3276" s="1260" t="s">
        <v>28984</v>
      </c>
      <c r="D3276" s="1260" t="s">
        <v>28985</v>
      </c>
      <c r="E3276" s="1260" t="s">
        <v>11311</v>
      </c>
      <c r="F3276" s="1260"/>
      <c r="G3276" s="1260"/>
      <c r="H3276" s="1260" t="s">
        <v>11153</v>
      </c>
      <c r="I3276" s="1260" t="s">
        <v>11177</v>
      </c>
      <c r="J3276" s="1259">
        <v>7429598</v>
      </c>
      <c r="K3276" s="1260" t="s">
        <v>11221</v>
      </c>
      <c r="L3276" s="1260" t="s">
        <v>11275</v>
      </c>
      <c r="M3276" s="1260" t="s">
        <v>2134</v>
      </c>
      <c r="N3276" s="1260" t="s">
        <v>28986</v>
      </c>
      <c r="O3276" s="1260" t="s">
        <v>28985</v>
      </c>
      <c r="P3276" s="1260"/>
      <c r="Q3276" s="1260" t="s">
        <v>28987</v>
      </c>
      <c r="R3276" s="1260" t="s">
        <v>28988</v>
      </c>
      <c r="S3276" s="1259">
        <v>1</v>
      </c>
      <c r="T3276" s="1260"/>
      <c r="U3276" s="1260" t="s">
        <v>11269</v>
      </c>
      <c r="V3276" s="1260" t="s">
        <v>13377</v>
      </c>
      <c r="W3276" s="1259">
        <v>0</v>
      </c>
      <c r="X3276" s="1259">
        <v>1007</v>
      </c>
      <c r="Y3276" s="1259">
        <v>2</v>
      </c>
    </row>
    <row r="3277" spans="1:25">
      <c r="A3277" s="1350">
        <v>11201001854</v>
      </c>
      <c r="B3277" s="1260" t="s">
        <v>28989</v>
      </c>
      <c r="C3277" s="1260" t="s">
        <v>28990</v>
      </c>
      <c r="D3277" s="1260" t="s">
        <v>28991</v>
      </c>
      <c r="E3277" s="1260" t="s">
        <v>11384</v>
      </c>
      <c r="F3277" s="1260" t="s">
        <v>11440</v>
      </c>
      <c r="G3277" s="1260" t="s">
        <v>28992</v>
      </c>
      <c r="H3277" s="1260" t="s">
        <v>11153</v>
      </c>
      <c r="I3277" s="1260" t="s">
        <v>11177</v>
      </c>
      <c r="J3277" s="1259">
        <v>7429597</v>
      </c>
      <c r="K3277" s="1260" t="s">
        <v>11221</v>
      </c>
      <c r="L3277" s="1260" t="s">
        <v>11155</v>
      </c>
      <c r="M3277" s="1260" t="s">
        <v>1992</v>
      </c>
      <c r="N3277" s="1260" t="s">
        <v>28993</v>
      </c>
      <c r="O3277" s="1260" t="s">
        <v>28991</v>
      </c>
      <c r="P3277" s="1260" t="s">
        <v>28994</v>
      </c>
      <c r="Q3277" s="1260" t="s">
        <v>14899</v>
      </c>
      <c r="R3277" s="1260" t="s">
        <v>28995</v>
      </c>
      <c r="S3277" s="1259">
        <v>1</v>
      </c>
      <c r="T3277" s="1260" t="s">
        <v>28996</v>
      </c>
      <c r="U3277" s="1260" t="s">
        <v>11751</v>
      </c>
      <c r="V3277" s="1260" t="s">
        <v>11859</v>
      </c>
      <c r="W3277" s="1259">
        <v>0</v>
      </c>
      <c r="X3277" s="1259">
        <v>1007</v>
      </c>
      <c r="Y3277" s="1259">
        <v>0</v>
      </c>
    </row>
    <row r="3278" spans="1:25">
      <c r="A3278" s="1350">
        <v>11201001853</v>
      </c>
      <c r="B3278" s="1260" t="s">
        <v>28997</v>
      </c>
      <c r="C3278" s="1260" t="s">
        <v>28998</v>
      </c>
      <c r="D3278" s="1260" t="s">
        <v>28999</v>
      </c>
      <c r="E3278" s="1260" t="s">
        <v>11311</v>
      </c>
      <c r="F3278" s="1260"/>
      <c r="G3278" s="1260"/>
      <c r="H3278" s="1260" t="s">
        <v>11153</v>
      </c>
      <c r="I3278" s="1260" t="s">
        <v>11177</v>
      </c>
      <c r="J3278" s="1259">
        <v>7429596</v>
      </c>
      <c r="K3278" s="1260" t="s">
        <v>11221</v>
      </c>
      <c r="L3278" s="1260" t="s">
        <v>11275</v>
      </c>
      <c r="M3278" s="1260" t="s">
        <v>2134</v>
      </c>
      <c r="N3278" s="1260" t="s">
        <v>22459</v>
      </c>
      <c r="O3278" s="1260" t="s">
        <v>28999</v>
      </c>
      <c r="P3278" s="1260"/>
      <c r="Q3278" s="1260" t="s">
        <v>29000</v>
      </c>
      <c r="R3278" s="1260" t="s">
        <v>29001</v>
      </c>
      <c r="S3278" s="1259">
        <v>1</v>
      </c>
      <c r="T3278" s="1260"/>
      <c r="U3278" s="1260" t="s">
        <v>11269</v>
      </c>
      <c r="V3278" s="1260" t="s">
        <v>13377</v>
      </c>
      <c r="W3278" s="1259">
        <v>0</v>
      </c>
      <c r="X3278" s="1259">
        <v>1007</v>
      </c>
      <c r="Y3278" s="1259">
        <v>2</v>
      </c>
    </row>
    <row r="3279" spans="1:25">
      <c r="A3279" s="1350">
        <v>11201001852</v>
      </c>
      <c r="B3279" s="1260" t="s">
        <v>29002</v>
      </c>
      <c r="C3279" s="1260" t="s">
        <v>29003</v>
      </c>
      <c r="D3279" s="1260" t="s">
        <v>29004</v>
      </c>
      <c r="E3279" s="1260" t="s">
        <v>11311</v>
      </c>
      <c r="F3279" s="1260"/>
      <c r="G3279" s="1260"/>
      <c r="H3279" s="1260" t="s">
        <v>11153</v>
      </c>
      <c r="I3279" s="1260" t="s">
        <v>11177</v>
      </c>
      <c r="J3279" s="1259">
        <v>7429595</v>
      </c>
      <c r="K3279" s="1260" t="s">
        <v>11221</v>
      </c>
      <c r="L3279" s="1260" t="s">
        <v>11275</v>
      </c>
      <c r="M3279" s="1260" t="s">
        <v>2134</v>
      </c>
      <c r="N3279" s="1260" t="s">
        <v>29005</v>
      </c>
      <c r="O3279" s="1260" t="s">
        <v>29004</v>
      </c>
      <c r="P3279" s="1260" t="s">
        <v>29006</v>
      </c>
      <c r="Q3279" s="1260" t="s">
        <v>12742</v>
      </c>
      <c r="R3279" s="1260" t="s">
        <v>29007</v>
      </c>
      <c r="S3279" s="1259">
        <v>1</v>
      </c>
      <c r="T3279" s="1260" t="s">
        <v>29008</v>
      </c>
      <c r="U3279" s="1260" t="s">
        <v>11198</v>
      </c>
      <c r="V3279" s="1260" t="s">
        <v>12585</v>
      </c>
      <c r="W3279" s="1259">
        <v>0</v>
      </c>
      <c r="X3279" s="1259">
        <v>1007</v>
      </c>
      <c r="Y3279" s="1259">
        <v>2</v>
      </c>
    </row>
    <row r="3280" spans="1:25">
      <c r="A3280" s="1350">
        <v>11201001851</v>
      </c>
      <c r="B3280" s="1260" t="s">
        <v>29009</v>
      </c>
      <c r="C3280" s="1260" t="s">
        <v>29010</v>
      </c>
      <c r="D3280" s="1260" t="s">
        <v>29011</v>
      </c>
      <c r="E3280" s="1260" t="s">
        <v>11190</v>
      </c>
      <c r="F3280" s="1260"/>
      <c r="G3280" s="1260"/>
      <c r="H3280" s="1260" t="s">
        <v>11153</v>
      </c>
      <c r="I3280" s="1260" t="s">
        <v>11177</v>
      </c>
      <c r="J3280" s="1259">
        <v>7429594</v>
      </c>
      <c r="K3280" s="1260" t="s">
        <v>11221</v>
      </c>
      <c r="L3280" s="1260" t="s">
        <v>11275</v>
      </c>
      <c r="M3280" s="1260" t="s">
        <v>2134</v>
      </c>
      <c r="N3280" s="1260" t="s">
        <v>29012</v>
      </c>
      <c r="O3280" s="1260" t="s">
        <v>29011</v>
      </c>
      <c r="P3280" s="1260" t="s">
        <v>29013</v>
      </c>
      <c r="Q3280" s="1260"/>
      <c r="R3280" s="1260"/>
      <c r="S3280" s="1259">
        <v>1</v>
      </c>
      <c r="T3280" s="1260"/>
      <c r="U3280" s="1260" t="s">
        <v>11269</v>
      </c>
      <c r="V3280" s="1260" t="s">
        <v>11505</v>
      </c>
      <c r="W3280" s="1259">
        <v>0</v>
      </c>
      <c r="X3280" s="1259">
        <v>1007</v>
      </c>
      <c r="Y3280" s="1259">
        <v>2</v>
      </c>
    </row>
    <row r="3281" spans="1:25">
      <c r="A3281" s="1350">
        <v>11201001850</v>
      </c>
      <c r="B3281" s="1260" t="s">
        <v>29014</v>
      </c>
      <c r="C3281" s="1260" t="s">
        <v>29015</v>
      </c>
      <c r="D3281" s="1260" t="s">
        <v>29016</v>
      </c>
      <c r="E3281" s="1260" t="s">
        <v>11190</v>
      </c>
      <c r="F3281" s="1260" t="s">
        <v>11440</v>
      </c>
      <c r="G3281" s="1260" t="s">
        <v>29017</v>
      </c>
      <c r="H3281" s="1260" t="s">
        <v>11153</v>
      </c>
      <c r="I3281" s="1260" t="s">
        <v>11177</v>
      </c>
      <c r="J3281" s="1259">
        <v>7429593</v>
      </c>
      <c r="K3281" s="1260" t="s">
        <v>13865</v>
      </c>
      <c r="L3281" s="1260" t="s">
        <v>11385</v>
      </c>
      <c r="M3281" s="1260" t="s">
        <v>2134</v>
      </c>
      <c r="N3281" s="1260" t="s">
        <v>29018</v>
      </c>
      <c r="O3281" s="1260" t="s">
        <v>29016</v>
      </c>
      <c r="P3281" s="1260" t="s">
        <v>29019</v>
      </c>
      <c r="Q3281" s="1260"/>
      <c r="R3281" s="1260"/>
      <c r="S3281" s="1259">
        <v>1</v>
      </c>
      <c r="T3281" s="1260"/>
      <c r="U3281" s="1260" t="s">
        <v>11269</v>
      </c>
      <c r="V3281" s="1260" t="s">
        <v>11787</v>
      </c>
      <c r="W3281" s="1259">
        <v>627</v>
      </c>
      <c r="X3281" s="1259">
        <v>1006</v>
      </c>
      <c r="Y3281" s="1259">
        <v>1</v>
      </c>
    </row>
    <row r="3282" spans="1:25">
      <c r="A3282" s="1350">
        <v>11201001849</v>
      </c>
      <c r="B3282" s="1260" t="s">
        <v>29020</v>
      </c>
      <c r="C3282" s="1260" t="s">
        <v>29021</v>
      </c>
      <c r="D3282" s="1260" t="s">
        <v>29022</v>
      </c>
      <c r="E3282" s="1260" t="s">
        <v>11190</v>
      </c>
      <c r="F3282" s="1260" t="s">
        <v>11522</v>
      </c>
      <c r="G3282" s="1260" t="s">
        <v>29023</v>
      </c>
      <c r="H3282" s="1260" t="s">
        <v>11153</v>
      </c>
      <c r="I3282" s="1260" t="s">
        <v>11177</v>
      </c>
      <c r="J3282" s="1259">
        <v>7429592</v>
      </c>
      <c r="K3282" s="1260" t="s">
        <v>11221</v>
      </c>
      <c r="L3282" s="1260" t="s">
        <v>11155</v>
      </c>
      <c r="M3282" s="1260" t="s">
        <v>2579</v>
      </c>
      <c r="N3282" s="1260" t="s">
        <v>29024</v>
      </c>
      <c r="O3282" s="1260" t="s">
        <v>29022</v>
      </c>
      <c r="P3282" s="1260" t="s">
        <v>29025</v>
      </c>
      <c r="Q3282" s="1260"/>
      <c r="R3282" s="1260"/>
      <c r="S3282" s="1259">
        <v>1</v>
      </c>
      <c r="T3282" s="1260"/>
      <c r="U3282" s="1260" t="s">
        <v>11193</v>
      </c>
      <c r="V3282" s="1260" t="s">
        <v>14657</v>
      </c>
      <c r="W3282" s="1259">
        <v>0</v>
      </c>
      <c r="X3282" s="1259">
        <v>1007</v>
      </c>
      <c r="Y3282" s="1259">
        <v>0</v>
      </c>
    </row>
    <row r="3283" spans="1:25">
      <c r="A3283" s="1350">
        <v>11201001848</v>
      </c>
      <c r="B3283" s="1260"/>
      <c r="C3283" s="1260" t="s">
        <v>29026</v>
      </c>
      <c r="D3283" s="1260" t="s">
        <v>29027</v>
      </c>
      <c r="E3283" s="1260" t="s">
        <v>13956</v>
      </c>
      <c r="F3283" s="1260" t="s">
        <v>29028</v>
      </c>
      <c r="G3283" s="1260" t="s">
        <v>29029</v>
      </c>
      <c r="H3283" s="1260" t="s">
        <v>11153</v>
      </c>
      <c r="I3283" s="1260" t="s">
        <v>11164</v>
      </c>
      <c r="J3283" s="1259">
        <v>7429591</v>
      </c>
      <c r="K3283" s="1260" t="s">
        <v>11221</v>
      </c>
      <c r="L3283" s="1260" t="s">
        <v>11155</v>
      </c>
      <c r="M3283" s="1260" t="s">
        <v>262</v>
      </c>
      <c r="N3283" s="1260"/>
      <c r="O3283" s="1260" t="s">
        <v>29027</v>
      </c>
      <c r="P3283" s="1260"/>
      <c r="Q3283" s="1260" t="s">
        <v>11596</v>
      </c>
      <c r="R3283" s="1260"/>
      <c r="S3283" s="1259">
        <v>1</v>
      </c>
      <c r="T3283" s="1260"/>
      <c r="U3283" s="1260"/>
      <c r="V3283" s="1260"/>
      <c r="W3283" s="1259">
        <v>0</v>
      </c>
      <c r="X3283" s="1259">
        <v>1007</v>
      </c>
      <c r="Y3283" s="1259">
        <v>0</v>
      </c>
    </row>
    <row r="3284" spans="1:25">
      <c r="A3284" s="1350">
        <v>11201001847</v>
      </c>
      <c r="B3284" s="1260"/>
      <c r="C3284" s="1260" t="s">
        <v>29030</v>
      </c>
      <c r="D3284" s="1260" t="s">
        <v>29031</v>
      </c>
      <c r="E3284" s="1260" t="s">
        <v>22813</v>
      </c>
      <c r="F3284" s="1260" t="s">
        <v>29032</v>
      </c>
      <c r="G3284" s="1260" t="s">
        <v>29033</v>
      </c>
      <c r="H3284" s="1260" t="s">
        <v>11153</v>
      </c>
      <c r="I3284" s="1260" t="s">
        <v>11164</v>
      </c>
      <c r="J3284" s="1259">
        <v>7429590</v>
      </c>
      <c r="K3284" s="1260" t="s">
        <v>11221</v>
      </c>
      <c r="L3284" s="1260" t="s">
        <v>11155</v>
      </c>
      <c r="M3284" s="1260" t="s">
        <v>262</v>
      </c>
      <c r="N3284" s="1260"/>
      <c r="O3284" s="1260" t="s">
        <v>29031</v>
      </c>
      <c r="P3284" s="1260"/>
      <c r="Q3284" s="1260" t="s">
        <v>11596</v>
      </c>
      <c r="R3284" s="1260"/>
      <c r="S3284" s="1259">
        <v>1</v>
      </c>
      <c r="T3284" s="1260"/>
      <c r="U3284" s="1260"/>
      <c r="V3284" s="1260"/>
      <c r="W3284" s="1259">
        <v>0</v>
      </c>
      <c r="X3284" s="1259">
        <v>1007</v>
      </c>
      <c r="Y3284" s="1259">
        <v>0</v>
      </c>
    </row>
    <row r="3285" spans="1:25">
      <c r="A3285" s="1350">
        <v>11201001846</v>
      </c>
      <c r="B3285" s="1260"/>
      <c r="C3285" s="1260" t="s">
        <v>29034</v>
      </c>
      <c r="D3285" s="1260" t="s">
        <v>29035</v>
      </c>
      <c r="E3285" s="1260" t="s">
        <v>11461</v>
      </c>
      <c r="F3285" s="1260" t="s">
        <v>29032</v>
      </c>
      <c r="G3285" s="1260" t="s">
        <v>29036</v>
      </c>
      <c r="H3285" s="1260" t="s">
        <v>11153</v>
      </c>
      <c r="I3285" s="1260" t="s">
        <v>11164</v>
      </c>
      <c r="J3285" s="1259">
        <v>7429589</v>
      </c>
      <c r="K3285" s="1260" t="s">
        <v>11221</v>
      </c>
      <c r="L3285" s="1260" t="s">
        <v>11155</v>
      </c>
      <c r="M3285" s="1260" t="s">
        <v>262</v>
      </c>
      <c r="N3285" s="1260"/>
      <c r="O3285" s="1260" t="s">
        <v>29035</v>
      </c>
      <c r="P3285" s="1260"/>
      <c r="Q3285" s="1260" t="s">
        <v>11596</v>
      </c>
      <c r="R3285" s="1260"/>
      <c r="S3285" s="1259">
        <v>1</v>
      </c>
      <c r="T3285" s="1260"/>
      <c r="U3285" s="1260"/>
      <c r="V3285" s="1260"/>
      <c r="W3285" s="1259">
        <v>0</v>
      </c>
      <c r="X3285" s="1259">
        <v>1007</v>
      </c>
      <c r="Y3285" s="1259">
        <v>0</v>
      </c>
    </row>
    <row r="3286" spans="1:25">
      <c r="A3286" s="1350">
        <v>11201001845</v>
      </c>
      <c r="B3286" s="1260" t="s">
        <v>29037</v>
      </c>
      <c r="C3286" s="1260" t="s">
        <v>29038</v>
      </c>
      <c r="D3286" s="1260" t="s">
        <v>29039</v>
      </c>
      <c r="E3286" s="1260" t="s">
        <v>11266</v>
      </c>
      <c r="F3286" s="1260" t="s">
        <v>11522</v>
      </c>
      <c r="G3286" s="1260" t="s">
        <v>29040</v>
      </c>
      <c r="H3286" s="1260" t="s">
        <v>11153</v>
      </c>
      <c r="I3286" s="1260" t="s">
        <v>11177</v>
      </c>
      <c r="J3286" s="1259">
        <v>7429588</v>
      </c>
      <c r="K3286" s="1260" t="s">
        <v>11221</v>
      </c>
      <c r="L3286" s="1260" t="s">
        <v>11155</v>
      </c>
      <c r="M3286" s="1260" t="s">
        <v>1499</v>
      </c>
      <c r="N3286" s="1260" t="s">
        <v>29041</v>
      </c>
      <c r="O3286" s="1260" t="s">
        <v>29039</v>
      </c>
      <c r="P3286" s="1260"/>
      <c r="Q3286" s="1260" t="s">
        <v>29042</v>
      </c>
      <c r="R3286" s="1260" t="s">
        <v>29043</v>
      </c>
      <c r="S3286" s="1259">
        <v>1</v>
      </c>
      <c r="T3286" s="1260"/>
      <c r="U3286" s="1260" t="s">
        <v>11158</v>
      </c>
      <c r="V3286" s="1260" t="s">
        <v>11263</v>
      </c>
      <c r="W3286" s="1259">
        <v>0</v>
      </c>
      <c r="X3286" s="1259">
        <v>1007</v>
      </c>
      <c r="Y3286" s="1259">
        <v>0</v>
      </c>
    </row>
    <row r="3287" spans="1:25">
      <c r="A3287" s="1350">
        <v>11201001844</v>
      </c>
      <c r="B3287" s="1260"/>
      <c r="C3287" s="1260" t="s">
        <v>29044</v>
      </c>
      <c r="D3287" s="1260" t="s">
        <v>29045</v>
      </c>
      <c r="E3287" s="1260" t="s">
        <v>11353</v>
      </c>
      <c r="F3287" s="1260" t="s">
        <v>29046</v>
      </c>
      <c r="G3287" s="1260" t="s">
        <v>29047</v>
      </c>
      <c r="H3287" s="1260" t="s">
        <v>11153</v>
      </c>
      <c r="I3287" s="1260" t="s">
        <v>11243</v>
      </c>
      <c r="J3287" s="1259">
        <v>7429587</v>
      </c>
      <c r="K3287" s="1260" t="s">
        <v>11221</v>
      </c>
      <c r="L3287" s="1260" t="s">
        <v>11155</v>
      </c>
      <c r="M3287" s="1260" t="s">
        <v>262</v>
      </c>
      <c r="N3287" s="1260"/>
      <c r="O3287" s="1260" t="s">
        <v>29045</v>
      </c>
      <c r="P3287" s="1260"/>
      <c r="Q3287" s="1260" t="s">
        <v>11533</v>
      </c>
      <c r="R3287" s="1260"/>
      <c r="S3287" s="1259">
        <v>1</v>
      </c>
      <c r="T3287" s="1260"/>
      <c r="U3287" s="1260"/>
      <c r="V3287" s="1260"/>
      <c r="W3287" s="1259">
        <v>0</v>
      </c>
      <c r="X3287" s="1259">
        <v>1007</v>
      </c>
      <c r="Y3287" s="1259">
        <v>0</v>
      </c>
    </row>
    <row r="3288" spans="1:25">
      <c r="A3288" s="1350">
        <v>11201001843</v>
      </c>
      <c r="B3288" s="1260"/>
      <c r="C3288" s="1260" t="s">
        <v>29048</v>
      </c>
      <c r="D3288" s="1260" t="s">
        <v>29049</v>
      </c>
      <c r="E3288" s="1260" t="s">
        <v>29050</v>
      </c>
      <c r="F3288" s="1260" t="s">
        <v>29046</v>
      </c>
      <c r="G3288" s="1260" t="s">
        <v>29051</v>
      </c>
      <c r="H3288" s="1260" t="s">
        <v>11153</v>
      </c>
      <c r="I3288" s="1260" t="s">
        <v>11243</v>
      </c>
      <c r="J3288" s="1259">
        <v>7429586</v>
      </c>
      <c r="K3288" s="1260" t="s">
        <v>11221</v>
      </c>
      <c r="L3288" s="1260" t="s">
        <v>11155</v>
      </c>
      <c r="M3288" s="1260" t="s">
        <v>262</v>
      </c>
      <c r="N3288" s="1260"/>
      <c r="O3288" s="1260" t="s">
        <v>29049</v>
      </c>
      <c r="P3288" s="1260"/>
      <c r="Q3288" s="1260" t="s">
        <v>11533</v>
      </c>
      <c r="R3288" s="1260"/>
      <c r="S3288" s="1259">
        <v>1</v>
      </c>
      <c r="T3288" s="1260"/>
      <c r="U3288" s="1260"/>
      <c r="V3288" s="1260"/>
      <c r="W3288" s="1259">
        <v>0</v>
      </c>
      <c r="X3288" s="1259">
        <v>1007</v>
      </c>
      <c r="Y3288" s="1259">
        <v>0</v>
      </c>
    </row>
    <row r="3289" spans="1:25">
      <c r="A3289" s="1350">
        <v>11201001842</v>
      </c>
      <c r="B3289" s="1260"/>
      <c r="C3289" s="1260" t="s">
        <v>29052</v>
      </c>
      <c r="D3289" s="1260" t="s">
        <v>29053</v>
      </c>
      <c r="E3289" s="1260" t="s">
        <v>11353</v>
      </c>
      <c r="F3289" s="1260" t="s">
        <v>26912</v>
      </c>
      <c r="G3289" s="1260" t="s">
        <v>29054</v>
      </c>
      <c r="H3289" s="1260" t="s">
        <v>11153</v>
      </c>
      <c r="I3289" s="1260" t="s">
        <v>11243</v>
      </c>
      <c r="J3289" s="1259">
        <v>7429585</v>
      </c>
      <c r="K3289" s="1260" t="s">
        <v>11221</v>
      </c>
      <c r="L3289" s="1260" t="s">
        <v>11155</v>
      </c>
      <c r="M3289" s="1260" t="s">
        <v>262</v>
      </c>
      <c r="N3289" s="1260"/>
      <c r="O3289" s="1260" t="s">
        <v>29053</v>
      </c>
      <c r="P3289" s="1260"/>
      <c r="Q3289" s="1260" t="s">
        <v>11533</v>
      </c>
      <c r="R3289" s="1260"/>
      <c r="S3289" s="1259">
        <v>1</v>
      </c>
      <c r="T3289" s="1260"/>
      <c r="U3289" s="1260"/>
      <c r="V3289" s="1260"/>
      <c r="W3289" s="1259">
        <v>0</v>
      </c>
      <c r="X3289" s="1259">
        <v>1007</v>
      </c>
      <c r="Y3289" s="1259">
        <v>0</v>
      </c>
    </row>
    <row r="3290" spans="1:25">
      <c r="A3290" s="1350">
        <v>11201001841</v>
      </c>
      <c r="B3290" s="1260" t="s">
        <v>29055</v>
      </c>
      <c r="C3290" s="1260" t="s">
        <v>29056</v>
      </c>
      <c r="D3290" s="1260" t="s">
        <v>29057</v>
      </c>
      <c r="E3290" s="1260" t="s">
        <v>11311</v>
      </c>
      <c r="F3290" s="1260"/>
      <c r="G3290" s="1260"/>
      <c r="H3290" s="1260" t="s">
        <v>11153</v>
      </c>
      <c r="I3290" s="1260" t="s">
        <v>11177</v>
      </c>
      <c r="J3290" s="1259">
        <v>7429584</v>
      </c>
      <c r="K3290" s="1260" t="s">
        <v>11221</v>
      </c>
      <c r="L3290" s="1260" t="s">
        <v>11275</v>
      </c>
      <c r="M3290" s="1260" t="s">
        <v>1499</v>
      </c>
      <c r="N3290" s="1260" t="s">
        <v>29058</v>
      </c>
      <c r="O3290" s="1260" t="s">
        <v>29057</v>
      </c>
      <c r="P3290" s="1260" t="s">
        <v>29059</v>
      </c>
      <c r="Q3290" s="1260" t="s">
        <v>11867</v>
      </c>
      <c r="R3290" s="1260" t="s">
        <v>29059</v>
      </c>
      <c r="S3290" s="1259">
        <v>1</v>
      </c>
      <c r="T3290" s="1260" t="s">
        <v>29060</v>
      </c>
      <c r="U3290" s="1260" t="s">
        <v>11158</v>
      </c>
      <c r="V3290" s="1260" t="s">
        <v>11762</v>
      </c>
      <c r="W3290" s="1259">
        <v>0</v>
      </c>
      <c r="X3290" s="1259">
        <v>1007</v>
      </c>
      <c r="Y3290" s="1259">
        <v>2</v>
      </c>
    </row>
    <row r="3291" spans="1:25">
      <c r="A3291" s="1350">
        <v>11201001840</v>
      </c>
      <c r="B3291" s="1260" t="s">
        <v>29061</v>
      </c>
      <c r="C3291" s="1260" t="s">
        <v>29062</v>
      </c>
      <c r="D3291" s="1260" t="s">
        <v>29063</v>
      </c>
      <c r="E3291" s="1260" t="s">
        <v>11190</v>
      </c>
      <c r="F3291" s="1260" t="s">
        <v>11522</v>
      </c>
      <c r="G3291" s="1260" t="s">
        <v>29064</v>
      </c>
      <c r="H3291" s="1260" t="s">
        <v>11153</v>
      </c>
      <c r="I3291" s="1260" t="s">
        <v>11177</v>
      </c>
      <c r="J3291" s="1259">
        <v>7429583</v>
      </c>
      <c r="K3291" s="1260" t="s">
        <v>11375</v>
      </c>
      <c r="L3291" s="1260" t="s">
        <v>11385</v>
      </c>
      <c r="M3291" s="1260" t="s">
        <v>262</v>
      </c>
      <c r="N3291" s="1260"/>
      <c r="O3291" s="1260" t="s">
        <v>29063</v>
      </c>
      <c r="P3291" s="1260"/>
      <c r="Q3291" s="1260"/>
      <c r="R3291" s="1260"/>
      <c r="S3291" s="1259">
        <v>1</v>
      </c>
      <c r="T3291" s="1260"/>
      <c r="U3291" s="1260"/>
      <c r="V3291" s="1260"/>
      <c r="W3291" s="1259">
        <v>322</v>
      </c>
      <c r="X3291" s="1259">
        <v>1008</v>
      </c>
      <c r="Y3291" s="1259">
        <v>1</v>
      </c>
    </row>
    <row r="3292" spans="1:25">
      <c r="A3292" s="1350">
        <v>11201001839</v>
      </c>
      <c r="B3292" s="1260" t="s">
        <v>29065</v>
      </c>
      <c r="C3292" s="1260" t="s">
        <v>29066</v>
      </c>
      <c r="D3292" s="1260" t="s">
        <v>29067</v>
      </c>
      <c r="E3292" s="1260" t="s">
        <v>11203</v>
      </c>
      <c r="F3292" s="1260" t="s">
        <v>11522</v>
      </c>
      <c r="G3292" s="1260" t="s">
        <v>29068</v>
      </c>
      <c r="H3292" s="1260" t="s">
        <v>11153</v>
      </c>
      <c r="I3292" s="1260" t="s">
        <v>11177</v>
      </c>
      <c r="J3292" s="1259">
        <v>7429582</v>
      </c>
      <c r="K3292" s="1260" t="s">
        <v>11221</v>
      </c>
      <c r="L3292" s="1260" t="s">
        <v>11155</v>
      </c>
      <c r="M3292" s="1260" t="s">
        <v>2578</v>
      </c>
      <c r="N3292" s="1260" t="s">
        <v>29069</v>
      </c>
      <c r="O3292" s="1260" t="s">
        <v>29067</v>
      </c>
      <c r="P3292" s="1260" t="s">
        <v>23338</v>
      </c>
      <c r="Q3292" s="1260" t="s">
        <v>29070</v>
      </c>
      <c r="R3292" s="1260" t="s">
        <v>23338</v>
      </c>
      <c r="S3292" s="1259">
        <v>1</v>
      </c>
      <c r="T3292" s="1260" t="s">
        <v>29071</v>
      </c>
      <c r="U3292" s="1260" t="s">
        <v>11209</v>
      </c>
      <c r="V3292" s="1260" t="s">
        <v>13097</v>
      </c>
      <c r="W3292" s="1259">
        <v>0</v>
      </c>
      <c r="X3292" s="1259">
        <v>1007</v>
      </c>
      <c r="Y3292" s="1259">
        <v>0</v>
      </c>
    </row>
    <row r="3293" spans="1:25">
      <c r="A3293" s="1350">
        <v>11201001838</v>
      </c>
      <c r="B3293" s="1260"/>
      <c r="C3293" s="1260" t="s">
        <v>29072</v>
      </c>
      <c r="D3293" s="1260" t="s">
        <v>29073</v>
      </c>
      <c r="E3293" s="1260" t="s">
        <v>14055</v>
      </c>
      <c r="F3293" s="1260" t="s">
        <v>11522</v>
      </c>
      <c r="G3293" s="1260" t="s">
        <v>29074</v>
      </c>
      <c r="H3293" s="1260" t="s">
        <v>11153</v>
      </c>
      <c r="I3293" s="1260" t="s">
        <v>11177</v>
      </c>
      <c r="J3293" s="1259">
        <v>7429581</v>
      </c>
      <c r="K3293" s="1260" t="s">
        <v>11221</v>
      </c>
      <c r="L3293" s="1260" t="s">
        <v>11155</v>
      </c>
      <c r="M3293" s="1260" t="s">
        <v>262</v>
      </c>
      <c r="N3293" s="1260"/>
      <c r="O3293" s="1260" t="s">
        <v>29073</v>
      </c>
      <c r="P3293" s="1260"/>
      <c r="Q3293" s="1260"/>
      <c r="R3293" s="1260"/>
      <c r="S3293" s="1259">
        <v>1</v>
      </c>
      <c r="T3293" s="1260"/>
      <c r="U3293" s="1260"/>
      <c r="V3293" s="1260"/>
      <c r="W3293" s="1259">
        <v>0</v>
      </c>
      <c r="X3293" s="1259">
        <v>1007</v>
      </c>
      <c r="Y3293" s="1259">
        <v>0</v>
      </c>
    </row>
    <row r="3294" spans="1:25">
      <c r="A3294" s="1350">
        <v>11201001837</v>
      </c>
      <c r="B3294" s="1260"/>
      <c r="C3294" s="1260" t="s">
        <v>29075</v>
      </c>
      <c r="D3294" s="1260" t="s">
        <v>29076</v>
      </c>
      <c r="E3294" s="1260" t="s">
        <v>13561</v>
      </c>
      <c r="F3294" s="1260" t="s">
        <v>29077</v>
      </c>
      <c r="G3294" s="1260" t="s">
        <v>29078</v>
      </c>
      <c r="H3294" s="1260" t="s">
        <v>11153</v>
      </c>
      <c r="I3294" s="1260" t="s">
        <v>10976</v>
      </c>
      <c r="J3294" s="1259">
        <v>7429580</v>
      </c>
      <c r="K3294" s="1260" t="s">
        <v>11221</v>
      </c>
      <c r="L3294" s="1260" t="s">
        <v>11155</v>
      </c>
      <c r="M3294" s="1260" t="s">
        <v>1693</v>
      </c>
      <c r="N3294" s="1260" t="s">
        <v>29079</v>
      </c>
      <c r="O3294" s="1260" t="s">
        <v>29076</v>
      </c>
      <c r="P3294" s="1260" t="s">
        <v>11192</v>
      </c>
      <c r="Q3294" s="1260" t="s">
        <v>29080</v>
      </c>
      <c r="R3294" s="1260" t="s">
        <v>29081</v>
      </c>
      <c r="S3294" s="1259">
        <v>1</v>
      </c>
      <c r="T3294" s="1260"/>
      <c r="U3294" s="1260" t="s">
        <v>12408</v>
      </c>
      <c r="V3294" s="1260" t="s">
        <v>18519</v>
      </c>
      <c r="W3294" s="1259">
        <v>0</v>
      </c>
      <c r="X3294" s="1259">
        <v>1007</v>
      </c>
      <c r="Y3294" s="1259">
        <v>0</v>
      </c>
    </row>
    <row r="3295" spans="1:25">
      <c r="A3295" s="1350">
        <v>11201001836</v>
      </c>
      <c r="B3295" s="1260"/>
      <c r="C3295" s="1260" t="s">
        <v>29082</v>
      </c>
      <c r="D3295" s="1260" t="s">
        <v>14072</v>
      </c>
      <c r="E3295" s="1260" t="s">
        <v>29083</v>
      </c>
      <c r="F3295" s="1260" t="s">
        <v>17195</v>
      </c>
      <c r="G3295" s="1260" t="s">
        <v>29084</v>
      </c>
      <c r="H3295" s="1260" t="s">
        <v>11153</v>
      </c>
      <c r="I3295" s="1260" t="s">
        <v>10976</v>
      </c>
      <c r="J3295" s="1259">
        <v>7429579</v>
      </c>
      <c r="K3295" s="1260" t="s">
        <v>11221</v>
      </c>
      <c r="L3295" s="1260" t="s">
        <v>11155</v>
      </c>
      <c r="M3295" s="1260" t="s">
        <v>262</v>
      </c>
      <c r="N3295" s="1260"/>
      <c r="O3295" s="1260" t="s">
        <v>14072</v>
      </c>
      <c r="P3295" s="1260"/>
      <c r="Q3295" s="1260"/>
      <c r="R3295" s="1259">
        <v>8952220</v>
      </c>
      <c r="S3295" s="1259">
        <v>1</v>
      </c>
      <c r="T3295" s="1260"/>
      <c r="U3295" s="1260"/>
      <c r="V3295" s="1260"/>
      <c r="W3295" s="1259">
        <v>0</v>
      </c>
      <c r="X3295" s="1259">
        <v>1007</v>
      </c>
      <c r="Y3295" s="1259">
        <v>0</v>
      </c>
    </row>
    <row r="3296" spans="1:25">
      <c r="A3296" s="1350">
        <v>11201001835</v>
      </c>
      <c r="B3296" s="1260"/>
      <c r="C3296" s="1260" t="s">
        <v>29085</v>
      </c>
      <c r="D3296" s="1260" t="s">
        <v>29086</v>
      </c>
      <c r="E3296" s="1260" t="s">
        <v>11560</v>
      </c>
      <c r="F3296" s="1260" t="s">
        <v>15067</v>
      </c>
      <c r="G3296" s="1260" t="s">
        <v>29087</v>
      </c>
      <c r="H3296" s="1260" t="s">
        <v>11153</v>
      </c>
      <c r="I3296" s="1260" t="s">
        <v>11164</v>
      </c>
      <c r="J3296" s="1259">
        <v>7429578</v>
      </c>
      <c r="K3296" s="1260" t="s">
        <v>11221</v>
      </c>
      <c r="L3296" s="1260" t="s">
        <v>11155</v>
      </c>
      <c r="M3296" s="1260" t="s">
        <v>2262</v>
      </c>
      <c r="N3296" s="1260" t="s">
        <v>29088</v>
      </c>
      <c r="O3296" s="1260" t="s">
        <v>29086</v>
      </c>
      <c r="P3296" s="1260" t="s">
        <v>11192</v>
      </c>
      <c r="Q3296" s="1260" t="s">
        <v>11223</v>
      </c>
      <c r="R3296" s="1260"/>
      <c r="S3296" s="1259">
        <v>1</v>
      </c>
      <c r="T3296" s="1260"/>
      <c r="U3296" s="1260" t="s">
        <v>11290</v>
      </c>
      <c r="V3296" s="1260" t="s">
        <v>11423</v>
      </c>
      <c r="W3296" s="1259">
        <v>0</v>
      </c>
      <c r="X3296" s="1259">
        <v>1007</v>
      </c>
      <c r="Y3296" s="1259">
        <v>0</v>
      </c>
    </row>
    <row r="3297" spans="1:25">
      <c r="A3297" s="1350">
        <v>11201001834</v>
      </c>
      <c r="B3297" s="1260"/>
      <c r="C3297" s="1260" t="s">
        <v>29089</v>
      </c>
      <c r="D3297" s="1260" t="s">
        <v>29090</v>
      </c>
      <c r="E3297" s="1260" t="s">
        <v>11353</v>
      </c>
      <c r="F3297" s="1260" t="s">
        <v>14919</v>
      </c>
      <c r="G3297" s="1260" t="s">
        <v>29091</v>
      </c>
      <c r="H3297" s="1260" t="s">
        <v>11153</v>
      </c>
      <c r="I3297" s="1260" t="s">
        <v>10976</v>
      </c>
      <c r="J3297" s="1259">
        <v>7429577</v>
      </c>
      <c r="K3297" s="1260" t="s">
        <v>11221</v>
      </c>
      <c r="L3297" s="1260" t="s">
        <v>11155</v>
      </c>
      <c r="M3297" s="1260" t="s">
        <v>262</v>
      </c>
      <c r="N3297" s="1260"/>
      <c r="O3297" s="1260" t="s">
        <v>29090</v>
      </c>
      <c r="P3297" s="1260"/>
      <c r="Q3297" s="1260"/>
      <c r="R3297" s="1259">
        <v>8952220</v>
      </c>
      <c r="S3297" s="1259">
        <v>1</v>
      </c>
      <c r="T3297" s="1260"/>
      <c r="U3297" s="1260"/>
      <c r="V3297" s="1260"/>
      <c r="W3297" s="1259">
        <v>0</v>
      </c>
      <c r="X3297" s="1259">
        <v>1007</v>
      </c>
      <c r="Y3297" s="1259">
        <v>0</v>
      </c>
    </row>
    <row r="3298" spans="1:25">
      <c r="A3298" s="1350">
        <v>11201001833</v>
      </c>
      <c r="B3298" s="1260"/>
      <c r="C3298" s="1260" t="s">
        <v>29092</v>
      </c>
      <c r="D3298" s="1260" t="s">
        <v>29093</v>
      </c>
      <c r="E3298" s="1260" t="s">
        <v>14096</v>
      </c>
      <c r="F3298" s="1260" t="s">
        <v>24642</v>
      </c>
      <c r="G3298" s="1260" t="s">
        <v>29094</v>
      </c>
      <c r="H3298" s="1260" t="s">
        <v>11153</v>
      </c>
      <c r="I3298" s="1260" t="s">
        <v>11164</v>
      </c>
      <c r="J3298" s="1259">
        <v>7429576</v>
      </c>
      <c r="K3298" s="1260" t="s">
        <v>11221</v>
      </c>
      <c r="L3298" s="1260" t="s">
        <v>11155</v>
      </c>
      <c r="M3298" s="1260" t="s">
        <v>262</v>
      </c>
      <c r="N3298" s="1260"/>
      <c r="O3298" s="1260" t="s">
        <v>29093</v>
      </c>
      <c r="P3298" s="1260"/>
      <c r="Q3298" s="1260" t="s">
        <v>12838</v>
      </c>
      <c r="R3298" s="1260"/>
      <c r="S3298" s="1259">
        <v>1</v>
      </c>
      <c r="T3298" s="1260"/>
      <c r="U3298" s="1260"/>
      <c r="V3298" s="1260"/>
      <c r="W3298" s="1259">
        <v>0</v>
      </c>
      <c r="X3298" s="1259">
        <v>1007</v>
      </c>
      <c r="Y3298" s="1259">
        <v>0</v>
      </c>
    </row>
    <row r="3299" spans="1:25">
      <c r="A3299" s="1350">
        <v>11201001832</v>
      </c>
      <c r="B3299" s="1260"/>
      <c r="C3299" s="1260" t="s">
        <v>29095</v>
      </c>
      <c r="D3299" s="1260" t="s">
        <v>29096</v>
      </c>
      <c r="E3299" s="1260" t="s">
        <v>11509</v>
      </c>
      <c r="F3299" s="1260" t="s">
        <v>29097</v>
      </c>
      <c r="G3299" s="1260" t="s">
        <v>29098</v>
      </c>
      <c r="H3299" s="1260" t="s">
        <v>11153</v>
      </c>
      <c r="I3299" s="1260" t="s">
        <v>11164</v>
      </c>
      <c r="J3299" s="1259">
        <v>7429575</v>
      </c>
      <c r="K3299" s="1260" t="s">
        <v>11221</v>
      </c>
      <c r="L3299" s="1260" t="s">
        <v>11155</v>
      </c>
      <c r="M3299" s="1260" t="s">
        <v>2567</v>
      </c>
      <c r="N3299" s="1260" t="s">
        <v>29099</v>
      </c>
      <c r="O3299" s="1260" t="s">
        <v>29096</v>
      </c>
      <c r="P3299" s="1260" t="s">
        <v>29100</v>
      </c>
      <c r="Q3299" s="1260" t="s">
        <v>11795</v>
      </c>
      <c r="R3299" s="1260"/>
      <c r="S3299" s="1259">
        <v>1</v>
      </c>
      <c r="T3299" s="1260"/>
      <c r="U3299" s="1260" t="s">
        <v>11921</v>
      </c>
      <c r="V3299" s="1260" t="s">
        <v>29101</v>
      </c>
      <c r="W3299" s="1259">
        <v>0</v>
      </c>
      <c r="X3299" s="1259">
        <v>1007</v>
      </c>
      <c r="Y3299" s="1259">
        <v>0</v>
      </c>
    </row>
    <row r="3300" spans="1:25">
      <c r="A3300" s="1350">
        <v>11201001831</v>
      </c>
      <c r="B3300" s="1260"/>
      <c r="C3300" s="1260" t="s">
        <v>29102</v>
      </c>
      <c r="D3300" s="1260" t="s">
        <v>29103</v>
      </c>
      <c r="E3300" s="1260" t="s">
        <v>11353</v>
      </c>
      <c r="F3300" s="1260" t="s">
        <v>26607</v>
      </c>
      <c r="G3300" s="1260" t="s">
        <v>29104</v>
      </c>
      <c r="H3300" s="1260" t="s">
        <v>11153</v>
      </c>
      <c r="I3300" s="1260" t="s">
        <v>10976</v>
      </c>
      <c r="J3300" s="1259">
        <v>7429574</v>
      </c>
      <c r="K3300" s="1260" t="s">
        <v>11221</v>
      </c>
      <c r="L3300" s="1260" t="s">
        <v>11155</v>
      </c>
      <c r="M3300" s="1260" t="s">
        <v>262</v>
      </c>
      <c r="N3300" s="1260"/>
      <c r="O3300" s="1260" t="s">
        <v>29103</v>
      </c>
      <c r="P3300" s="1260"/>
      <c r="Q3300" s="1260"/>
      <c r="R3300" s="1259">
        <v>8952220</v>
      </c>
      <c r="S3300" s="1259">
        <v>1</v>
      </c>
      <c r="T3300" s="1260"/>
      <c r="U3300" s="1260"/>
      <c r="V3300" s="1260"/>
      <c r="W3300" s="1259">
        <v>0</v>
      </c>
      <c r="X3300" s="1259">
        <v>1007</v>
      </c>
      <c r="Y3300" s="1259">
        <v>0</v>
      </c>
    </row>
    <row r="3301" spans="1:25">
      <c r="A3301" s="1350">
        <v>11201001830</v>
      </c>
      <c r="B3301" s="1260"/>
      <c r="C3301" s="1260" t="s">
        <v>29105</v>
      </c>
      <c r="D3301" s="1260" t="s">
        <v>29106</v>
      </c>
      <c r="E3301" s="1260" t="s">
        <v>11353</v>
      </c>
      <c r="F3301" s="1260" t="s">
        <v>17195</v>
      </c>
      <c r="G3301" s="1260" t="s">
        <v>29107</v>
      </c>
      <c r="H3301" s="1260" t="s">
        <v>11153</v>
      </c>
      <c r="I3301" s="1260" t="s">
        <v>10976</v>
      </c>
      <c r="J3301" s="1259">
        <v>7429573</v>
      </c>
      <c r="K3301" s="1260" t="s">
        <v>11221</v>
      </c>
      <c r="L3301" s="1260" t="s">
        <v>11155</v>
      </c>
      <c r="M3301" s="1260" t="s">
        <v>262</v>
      </c>
      <c r="N3301" s="1260"/>
      <c r="O3301" s="1260" t="s">
        <v>29106</v>
      </c>
      <c r="P3301" s="1260"/>
      <c r="Q3301" s="1260"/>
      <c r="R3301" s="1259">
        <v>8952220</v>
      </c>
      <c r="S3301" s="1259">
        <v>1</v>
      </c>
      <c r="T3301" s="1260"/>
      <c r="U3301" s="1260"/>
      <c r="V3301" s="1260"/>
      <c r="W3301" s="1259">
        <v>0</v>
      </c>
      <c r="X3301" s="1259">
        <v>1007</v>
      </c>
      <c r="Y3301" s="1259">
        <v>0</v>
      </c>
    </row>
    <row r="3302" spans="1:25">
      <c r="A3302" s="1350">
        <v>11201001829</v>
      </c>
      <c r="B3302" s="1260"/>
      <c r="C3302" s="1260" t="s">
        <v>29108</v>
      </c>
      <c r="D3302" s="1260" t="s">
        <v>29109</v>
      </c>
      <c r="E3302" s="1260" t="s">
        <v>11353</v>
      </c>
      <c r="F3302" s="1260" t="s">
        <v>11981</v>
      </c>
      <c r="G3302" s="1260" t="s">
        <v>29110</v>
      </c>
      <c r="H3302" s="1260" t="s">
        <v>11153</v>
      </c>
      <c r="I3302" s="1260" t="s">
        <v>10976</v>
      </c>
      <c r="J3302" s="1259">
        <v>7429572</v>
      </c>
      <c r="K3302" s="1260" t="s">
        <v>11221</v>
      </c>
      <c r="L3302" s="1260" t="s">
        <v>11155</v>
      </c>
      <c r="M3302" s="1260" t="s">
        <v>262</v>
      </c>
      <c r="N3302" s="1260"/>
      <c r="O3302" s="1260" t="s">
        <v>29109</v>
      </c>
      <c r="P3302" s="1260"/>
      <c r="Q3302" s="1260"/>
      <c r="R3302" s="1259">
        <v>8952220</v>
      </c>
      <c r="S3302" s="1259">
        <v>1</v>
      </c>
      <c r="T3302" s="1260"/>
      <c r="U3302" s="1260"/>
      <c r="V3302" s="1260"/>
      <c r="W3302" s="1259">
        <v>0</v>
      </c>
      <c r="X3302" s="1259">
        <v>1007</v>
      </c>
      <c r="Y3302" s="1259">
        <v>0</v>
      </c>
    </row>
    <row r="3303" spans="1:25">
      <c r="A3303" s="1350">
        <v>11201001828</v>
      </c>
      <c r="B3303" s="1260"/>
      <c r="C3303" s="1260" t="s">
        <v>29111</v>
      </c>
      <c r="D3303" s="1260" t="s">
        <v>29112</v>
      </c>
      <c r="E3303" s="1260" t="s">
        <v>12993</v>
      </c>
      <c r="F3303" s="1260" t="s">
        <v>11522</v>
      </c>
      <c r="G3303" s="1260" t="s">
        <v>29113</v>
      </c>
      <c r="H3303" s="1260" t="s">
        <v>11153</v>
      </c>
      <c r="I3303" s="1260" t="s">
        <v>11177</v>
      </c>
      <c r="J3303" s="1259">
        <v>7429571</v>
      </c>
      <c r="K3303" s="1260" t="s">
        <v>11221</v>
      </c>
      <c r="L3303" s="1260" t="s">
        <v>11155</v>
      </c>
      <c r="M3303" s="1260" t="s">
        <v>2549</v>
      </c>
      <c r="N3303" s="1260" t="s">
        <v>29114</v>
      </c>
      <c r="O3303" s="1260" t="s">
        <v>29112</v>
      </c>
      <c r="P3303" s="1260"/>
      <c r="Q3303" s="1260"/>
      <c r="R3303" s="1260" t="s">
        <v>29115</v>
      </c>
      <c r="S3303" s="1259">
        <v>1</v>
      </c>
      <c r="T3303" s="1260"/>
      <c r="U3303" s="1260" t="s">
        <v>11269</v>
      </c>
      <c r="V3303" s="1260" t="s">
        <v>15654</v>
      </c>
      <c r="W3303" s="1259">
        <v>0</v>
      </c>
      <c r="X3303" s="1259">
        <v>1007</v>
      </c>
      <c r="Y3303" s="1259">
        <v>0</v>
      </c>
    </row>
    <row r="3304" spans="1:25">
      <c r="A3304" s="1350">
        <v>11201001827</v>
      </c>
      <c r="B3304" s="1260"/>
      <c r="C3304" s="1260" t="s">
        <v>29116</v>
      </c>
      <c r="D3304" s="1260" t="s">
        <v>29117</v>
      </c>
      <c r="E3304" s="1260" t="s">
        <v>11509</v>
      </c>
      <c r="F3304" s="1260" t="s">
        <v>11522</v>
      </c>
      <c r="G3304" s="1260" t="s">
        <v>29118</v>
      </c>
      <c r="H3304" s="1260" t="s">
        <v>11153</v>
      </c>
      <c r="I3304" s="1260" t="s">
        <v>11177</v>
      </c>
      <c r="J3304" s="1259">
        <v>7429570</v>
      </c>
      <c r="K3304" s="1260" t="s">
        <v>11221</v>
      </c>
      <c r="L3304" s="1260" t="s">
        <v>11155</v>
      </c>
      <c r="M3304" s="1260" t="s">
        <v>2140</v>
      </c>
      <c r="N3304" s="1260" t="s">
        <v>29119</v>
      </c>
      <c r="O3304" s="1260" t="s">
        <v>29117</v>
      </c>
      <c r="P3304" s="1260"/>
      <c r="Q3304" s="1260"/>
      <c r="R3304" s="1260" t="s">
        <v>29120</v>
      </c>
      <c r="S3304" s="1259">
        <v>1</v>
      </c>
      <c r="T3304" s="1260"/>
      <c r="U3304" s="1260" t="s">
        <v>11198</v>
      </c>
      <c r="V3304" s="1260" t="s">
        <v>18365</v>
      </c>
      <c r="W3304" s="1259">
        <v>0</v>
      </c>
      <c r="X3304" s="1259">
        <v>1007</v>
      </c>
      <c r="Y3304" s="1259">
        <v>0</v>
      </c>
    </row>
    <row r="3305" spans="1:25">
      <c r="A3305" s="1350">
        <v>11201001826</v>
      </c>
      <c r="B3305" s="1260"/>
      <c r="C3305" s="1260" t="s">
        <v>29121</v>
      </c>
      <c r="D3305" s="1260" t="s">
        <v>29122</v>
      </c>
      <c r="E3305" s="1260" t="s">
        <v>11162</v>
      </c>
      <c r="F3305" s="1260" t="s">
        <v>23383</v>
      </c>
      <c r="G3305" s="1260" t="s">
        <v>29123</v>
      </c>
      <c r="H3305" s="1260" t="s">
        <v>11153</v>
      </c>
      <c r="I3305" s="1260" t="s">
        <v>10976</v>
      </c>
      <c r="J3305" s="1259">
        <v>7429569</v>
      </c>
      <c r="K3305" s="1260" t="s">
        <v>11221</v>
      </c>
      <c r="L3305" s="1260" t="s">
        <v>11155</v>
      </c>
      <c r="M3305" s="1260" t="s">
        <v>1985</v>
      </c>
      <c r="N3305" s="1260" t="s">
        <v>29124</v>
      </c>
      <c r="O3305" s="1260" t="s">
        <v>29122</v>
      </c>
      <c r="P3305" s="1259">
        <v>8982867</v>
      </c>
      <c r="Q3305" s="1260"/>
      <c r="R3305" s="1260"/>
      <c r="S3305" s="1259">
        <v>1</v>
      </c>
      <c r="T3305" s="1260"/>
      <c r="U3305" s="1260" t="s">
        <v>11158</v>
      </c>
      <c r="V3305" s="1260" t="s">
        <v>15419</v>
      </c>
      <c r="W3305" s="1259">
        <v>0</v>
      </c>
      <c r="X3305" s="1259">
        <v>1007</v>
      </c>
      <c r="Y3305" s="1259">
        <v>0</v>
      </c>
    </row>
    <row r="3306" spans="1:25">
      <c r="A3306" s="1350">
        <v>11201001825</v>
      </c>
      <c r="B3306" s="1260"/>
      <c r="C3306" s="1260" t="s">
        <v>29125</v>
      </c>
      <c r="D3306" s="1260" t="s">
        <v>29126</v>
      </c>
      <c r="E3306" s="1260" t="s">
        <v>11444</v>
      </c>
      <c r="F3306" s="1260" t="s">
        <v>11176</v>
      </c>
      <c r="G3306" s="1260" t="s">
        <v>29127</v>
      </c>
      <c r="H3306" s="1260" t="s">
        <v>11153</v>
      </c>
      <c r="I3306" s="1260" t="s">
        <v>11177</v>
      </c>
      <c r="J3306" s="1259">
        <v>7429568</v>
      </c>
      <c r="K3306" s="1260" t="s">
        <v>11221</v>
      </c>
      <c r="L3306" s="1260" t="s">
        <v>11155</v>
      </c>
      <c r="M3306" s="1260" t="s">
        <v>262</v>
      </c>
      <c r="N3306" s="1260"/>
      <c r="O3306" s="1260" t="s">
        <v>29126</v>
      </c>
      <c r="P3306" s="1260"/>
      <c r="Q3306" s="1260"/>
      <c r="R3306" s="1260"/>
      <c r="S3306" s="1259">
        <v>1</v>
      </c>
      <c r="T3306" s="1260"/>
      <c r="U3306" s="1260"/>
      <c r="V3306" s="1260"/>
      <c r="W3306" s="1259">
        <v>0</v>
      </c>
      <c r="X3306" s="1259">
        <v>1007</v>
      </c>
      <c r="Y3306" s="1259">
        <v>0</v>
      </c>
    </row>
    <row r="3307" spans="1:25">
      <c r="A3307" s="1350">
        <v>11201001824</v>
      </c>
      <c r="B3307" s="1260"/>
      <c r="C3307" s="1260" t="s">
        <v>29128</v>
      </c>
      <c r="D3307" s="1260" t="s">
        <v>29129</v>
      </c>
      <c r="E3307" s="1260" t="s">
        <v>12993</v>
      </c>
      <c r="F3307" s="1260" t="s">
        <v>29130</v>
      </c>
      <c r="G3307" s="1260" t="s">
        <v>29131</v>
      </c>
      <c r="H3307" s="1260" t="s">
        <v>11153</v>
      </c>
      <c r="I3307" s="1260" t="s">
        <v>11164</v>
      </c>
      <c r="J3307" s="1259">
        <v>7429567</v>
      </c>
      <c r="K3307" s="1260" t="s">
        <v>11221</v>
      </c>
      <c r="L3307" s="1260" t="s">
        <v>11155</v>
      </c>
      <c r="M3307" s="1260" t="s">
        <v>2563</v>
      </c>
      <c r="N3307" s="1260" t="s">
        <v>29132</v>
      </c>
      <c r="O3307" s="1260" t="s">
        <v>29129</v>
      </c>
      <c r="P3307" s="1260" t="s">
        <v>11192</v>
      </c>
      <c r="Q3307" s="1260" t="s">
        <v>25500</v>
      </c>
      <c r="R3307" s="1260" t="s">
        <v>29133</v>
      </c>
      <c r="S3307" s="1259">
        <v>1</v>
      </c>
      <c r="T3307" s="1260"/>
      <c r="U3307" s="1260" t="s">
        <v>11405</v>
      </c>
      <c r="V3307" s="1260" t="s">
        <v>29134</v>
      </c>
      <c r="W3307" s="1259">
        <v>0</v>
      </c>
      <c r="X3307" s="1259">
        <v>1007</v>
      </c>
      <c r="Y3307" s="1259">
        <v>0</v>
      </c>
    </row>
    <row r="3308" spans="1:25">
      <c r="A3308" s="1350">
        <v>11201001823</v>
      </c>
      <c r="B3308" s="1260" t="s">
        <v>29135</v>
      </c>
      <c r="C3308" s="1260" t="s">
        <v>29136</v>
      </c>
      <c r="D3308" s="1260" t="s">
        <v>29137</v>
      </c>
      <c r="E3308" s="1260" t="s">
        <v>11426</v>
      </c>
      <c r="F3308" s="1260" t="s">
        <v>29138</v>
      </c>
      <c r="G3308" s="1260" t="s">
        <v>29139</v>
      </c>
      <c r="H3308" s="1260" t="s">
        <v>11153</v>
      </c>
      <c r="I3308" s="1260" t="s">
        <v>11164</v>
      </c>
      <c r="J3308" s="1259">
        <v>7429566</v>
      </c>
      <c r="K3308" s="1260" t="s">
        <v>11221</v>
      </c>
      <c r="L3308" s="1260" t="s">
        <v>11155</v>
      </c>
      <c r="M3308" s="1260" t="s">
        <v>1658</v>
      </c>
      <c r="N3308" s="1260" t="s">
        <v>16929</v>
      </c>
      <c r="O3308" s="1260" t="s">
        <v>29137</v>
      </c>
      <c r="P3308" s="1260" t="s">
        <v>29140</v>
      </c>
      <c r="Q3308" s="1260" t="s">
        <v>11394</v>
      </c>
      <c r="R3308" s="1260" t="s">
        <v>29140</v>
      </c>
      <c r="S3308" s="1259">
        <v>1</v>
      </c>
      <c r="T3308" s="1260" t="s">
        <v>29141</v>
      </c>
      <c r="U3308" s="1260" t="s">
        <v>11209</v>
      </c>
      <c r="V3308" s="1260" t="s">
        <v>14628</v>
      </c>
      <c r="W3308" s="1259">
        <v>0</v>
      </c>
      <c r="X3308" s="1259">
        <v>1007</v>
      </c>
      <c r="Y3308" s="1259">
        <v>0</v>
      </c>
    </row>
    <row r="3309" spans="1:25">
      <c r="A3309" s="1350">
        <v>11201001822</v>
      </c>
      <c r="B3309" s="1260" t="s">
        <v>29142</v>
      </c>
      <c r="C3309" s="1260" t="s">
        <v>29143</v>
      </c>
      <c r="D3309" s="1260" t="s">
        <v>29144</v>
      </c>
      <c r="E3309" s="1260" t="s">
        <v>11203</v>
      </c>
      <c r="F3309" s="1260" t="s">
        <v>16451</v>
      </c>
      <c r="G3309" s="1260" t="s">
        <v>29145</v>
      </c>
      <c r="H3309" s="1260" t="s">
        <v>11153</v>
      </c>
      <c r="I3309" s="1260" t="s">
        <v>10976</v>
      </c>
      <c r="J3309" s="1259">
        <v>7429565</v>
      </c>
      <c r="K3309" s="1260" t="s">
        <v>11375</v>
      </c>
      <c r="L3309" s="1260" t="s">
        <v>11155</v>
      </c>
      <c r="M3309" s="1260" t="s">
        <v>2279</v>
      </c>
      <c r="N3309" s="1260" t="s">
        <v>29146</v>
      </c>
      <c r="O3309" s="1260" t="s">
        <v>29144</v>
      </c>
      <c r="P3309" s="1260" t="s">
        <v>29147</v>
      </c>
      <c r="Q3309" s="1260" t="s">
        <v>11394</v>
      </c>
      <c r="R3309" s="1260" t="s">
        <v>29148</v>
      </c>
      <c r="S3309" s="1259">
        <v>1</v>
      </c>
      <c r="T3309" s="1260" t="s">
        <v>29149</v>
      </c>
      <c r="U3309" s="1260" t="s">
        <v>11231</v>
      </c>
      <c r="V3309" s="1260" t="s">
        <v>13914</v>
      </c>
      <c r="W3309" s="1259">
        <v>0</v>
      </c>
      <c r="X3309" s="1259">
        <v>1008</v>
      </c>
      <c r="Y3309" s="1259">
        <v>0</v>
      </c>
    </row>
    <row r="3310" spans="1:25">
      <c r="A3310" s="1350">
        <v>11201001821</v>
      </c>
      <c r="B3310" s="1260"/>
      <c r="C3310" s="1260" t="s">
        <v>29150</v>
      </c>
      <c r="D3310" s="1260" t="s">
        <v>29151</v>
      </c>
      <c r="E3310" s="1260" t="s">
        <v>11668</v>
      </c>
      <c r="F3310" s="1260" t="s">
        <v>11176</v>
      </c>
      <c r="G3310" s="1260" t="s">
        <v>29152</v>
      </c>
      <c r="H3310" s="1260" t="s">
        <v>11153</v>
      </c>
      <c r="I3310" s="1260" t="s">
        <v>11177</v>
      </c>
      <c r="J3310" s="1259">
        <v>7429564</v>
      </c>
      <c r="K3310" s="1260" t="s">
        <v>11221</v>
      </c>
      <c r="L3310" s="1260" t="s">
        <v>11155</v>
      </c>
      <c r="M3310" s="1260" t="s">
        <v>2239</v>
      </c>
      <c r="N3310" s="1260" t="s">
        <v>29153</v>
      </c>
      <c r="O3310" s="1260" t="s">
        <v>29151</v>
      </c>
      <c r="P3310" s="1260" t="s">
        <v>11192</v>
      </c>
      <c r="Q3310" s="1260"/>
      <c r="R3310" s="1260" t="s">
        <v>17476</v>
      </c>
      <c r="S3310" s="1259">
        <v>1</v>
      </c>
      <c r="T3310" s="1260"/>
      <c r="U3310" s="1260" t="s">
        <v>11182</v>
      </c>
      <c r="V3310" s="1260" t="s">
        <v>13808</v>
      </c>
      <c r="W3310" s="1259">
        <v>0</v>
      </c>
      <c r="X3310" s="1259">
        <v>1007</v>
      </c>
      <c r="Y3310" s="1259">
        <v>0</v>
      </c>
    </row>
    <row r="3311" spans="1:25">
      <c r="A3311" s="1350">
        <v>11201001820</v>
      </c>
      <c r="B3311" s="1260"/>
      <c r="C3311" s="1260" t="s">
        <v>29154</v>
      </c>
      <c r="D3311" s="1260" t="s">
        <v>29155</v>
      </c>
      <c r="E3311" s="1260" t="s">
        <v>11190</v>
      </c>
      <c r="F3311" s="1260" t="s">
        <v>29156</v>
      </c>
      <c r="G3311" s="1260" t="s">
        <v>29157</v>
      </c>
      <c r="H3311" s="1260" t="s">
        <v>11153</v>
      </c>
      <c r="I3311" s="1260" t="s">
        <v>11164</v>
      </c>
      <c r="J3311" s="1259">
        <v>7429563</v>
      </c>
      <c r="K3311" s="1260" t="s">
        <v>11221</v>
      </c>
      <c r="L3311" s="1260" t="s">
        <v>11155</v>
      </c>
      <c r="M3311" s="1260" t="s">
        <v>2559</v>
      </c>
      <c r="N3311" s="1260" t="s">
        <v>29158</v>
      </c>
      <c r="O3311" s="1260" t="s">
        <v>29155</v>
      </c>
      <c r="P3311" s="1260"/>
      <c r="Q3311" s="1260"/>
      <c r="R3311" s="1260"/>
      <c r="S3311" s="1259">
        <v>1</v>
      </c>
      <c r="T3311" s="1260"/>
      <c r="U3311" s="1260" t="s">
        <v>11170</v>
      </c>
      <c r="V3311" s="1260" t="s">
        <v>29159</v>
      </c>
      <c r="W3311" s="1259">
        <v>0</v>
      </c>
      <c r="X3311" s="1259">
        <v>1007</v>
      </c>
      <c r="Y3311" s="1259">
        <v>0</v>
      </c>
    </row>
    <row r="3312" spans="1:25">
      <c r="A3312" s="1350">
        <v>11201001819</v>
      </c>
      <c r="B3312" s="1260"/>
      <c r="C3312" s="1260" t="s">
        <v>29160</v>
      </c>
      <c r="D3312" s="1260" t="s">
        <v>29161</v>
      </c>
      <c r="E3312" s="1260" t="s">
        <v>11175</v>
      </c>
      <c r="F3312" s="1260" t="s">
        <v>29162</v>
      </c>
      <c r="G3312" s="1260" t="s">
        <v>29163</v>
      </c>
      <c r="H3312" s="1260" t="s">
        <v>11153</v>
      </c>
      <c r="I3312" s="1260" t="s">
        <v>11164</v>
      </c>
      <c r="J3312" s="1259">
        <v>7429562</v>
      </c>
      <c r="K3312" s="1260" t="s">
        <v>11221</v>
      </c>
      <c r="L3312" s="1260" t="s">
        <v>11155</v>
      </c>
      <c r="M3312" s="1260" t="s">
        <v>2426</v>
      </c>
      <c r="N3312" s="1260" t="s">
        <v>29164</v>
      </c>
      <c r="O3312" s="1260" t="s">
        <v>29161</v>
      </c>
      <c r="P3312" s="1260"/>
      <c r="Q3312" s="1260"/>
      <c r="R3312" s="1260"/>
      <c r="S3312" s="1259">
        <v>1</v>
      </c>
      <c r="T3312" s="1260"/>
      <c r="U3312" s="1260" t="s">
        <v>11405</v>
      </c>
      <c r="V3312" s="1260" t="s">
        <v>11406</v>
      </c>
      <c r="W3312" s="1259">
        <v>0</v>
      </c>
      <c r="X3312" s="1259">
        <v>1007</v>
      </c>
      <c r="Y3312" s="1259">
        <v>0</v>
      </c>
    </row>
    <row r="3313" spans="1:25">
      <c r="A3313" s="1350">
        <v>11201001818</v>
      </c>
      <c r="B3313" s="1260"/>
      <c r="C3313" s="1260" t="s">
        <v>29165</v>
      </c>
      <c r="D3313" s="1260" t="s">
        <v>29166</v>
      </c>
      <c r="E3313" s="1260" t="s">
        <v>11444</v>
      </c>
      <c r="F3313" s="1260" t="s">
        <v>11242</v>
      </c>
      <c r="G3313" s="1260" t="s">
        <v>29167</v>
      </c>
      <c r="H3313" s="1260" t="s">
        <v>11153</v>
      </c>
      <c r="I3313" s="1260" t="s">
        <v>11243</v>
      </c>
      <c r="J3313" s="1259">
        <v>7429561</v>
      </c>
      <c r="K3313" s="1260" t="s">
        <v>11221</v>
      </c>
      <c r="L3313" s="1260" t="s">
        <v>11155</v>
      </c>
      <c r="M3313" s="1260" t="s">
        <v>262</v>
      </c>
      <c r="N3313" s="1260"/>
      <c r="O3313" s="1260" t="s">
        <v>29166</v>
      </c>
      <c r="P3313" s="1260"/>
      <c r="Q3313" s="1260"/>
      <c r="R3313" s="1260"/>
      <c r="S3313" s="1259">
        <v>1</v>
      </c>
      <c r="T3313" s="1260"/>
      <c r="U3313" s="1260"/>
      <c r="V3313" s="1260"/>
      <c r="W3313" s="1259">
        <v>0</v>
      </c>
      <c r="X3313" s="1259">
        <v>1007</v>
      </c>
      <c r="Y3313" s="1259">
        <v>0</v>
      </c>
    </row>
    <row r="3314" spans="1:25">
      <c r="A3314" s="1350">
        <v>11201001817</v>
      </c>
      <c r="B3314" s="1260"/>
      <c r="C3314" s="1260" t="s">
        <v>29168</v>
      </c>
      <c r="D3314" s="1260" t="s">
        <v>29169</v>
      </c>
      <c r="E3314" s="1260" t="s">
        <v>12568</v>
      </c>
      <c r="F3314" s="1260" t="s">
        <v>12474</v>
      </c>
      <c r="G3314" s="1260" t="s">
        <v>29170</v>
      </c>
      <c r="H3314" s="1260" t="s">
        <v>11153</v>
      </c>
      <c r="I3314" s="1260" t="s">
        <v>11243</v>
      </c>
      <c r="J3314" s="1259">
        <v>7429560</v>
      </c>
      <c r="K3314" s="1260" t="s">
        <v>11221</v>
      </c>
      <c r="L3314" s="1260" t="s">
        <v>11155</v>
      </c>
      <c r="M3314" s="1260" t="s">
        <v>262</v>
      </c>
      <c r="N3314" s="1260"/>
      <c r="O3314" s="1260" t="s">
        <v>29169</v>
      </c>
      <c r="P3314" s="1260"/>
      <c r="Q3314" s="1260"/>
      <c r="R3314" s="1260"/>
      <c r="S3314" s="1259">
        <v>1</v>
      </c>
      <c r="T3314" s="1260"/>
      <c r="U3314" s="1260"/>
      <c r="V3314" s="1260"/>
      <c r="W3314" s="1259">
        <v>0</v>
      </c>
      <c r="X3314" s="1259">
        <v>1007</v>
      </c>
      <c r="Y3314" s="1259">
        <v>0</v>
      </c>
    </row>
    <row r="3315" spans="1:25">
      <c r="A3315" s="1350">
        <v>11201001816</v>
      </c>
      <c r="B3315" s="1260"/>
      <c r="C3315" s="1260" t="s">
        <v>29171</v>
      </c>
      <c r="D3315" s="1260" t="s">
        <v>29172</v>
      </c>
      <c r="E3315" s="1260" t="s">
        <v>26408</v>
      </c>
      <c r="F3315" s="1260" t="s">
        <v>13157</v>
      </c>
      <c r="G3315" s="1260" t="s">
        <v>29173</v>
      </c>
      <c r="H3315" s="1260" t="s">
        <v>11153</v>
      </c>
      <c r="I3315" s="1260" t="s">
        <v>11243</v>
      </c>
      <c r="J3315" s="1259">
        <v>7429559</v>
      </c>
      <c r="K3315" s="1260" t="s">
        <v>11221</v>
      </c>
      <c r="L3315" s="1260" t="s">
        <v>11155</v>
      </c>
      <c r="M3315" s="1260" t="s">
        <v>262</v>
      </c>
      <c r="N3315" s="1260"/>
      <c r="O3315" s="1260" t="s">
        <v>29172</v>
      </c>
      <c r="P3315" s="1260"/>
      <c r="Q3315" s="1260"/>
      <c r="R3315" s="1260"/>
      <c r="S3315" s="1259">
        <v>1</v>
      </c>
      <c r="T3315" s="1260"/>
      <c r="U3315" s="1260"/>
      <c r="V3315" s="1260"/>
      <c r="W3315" s="1259">
        <v>0</v>
      </c>
      <c r="X3315" s="1259">
        <v>1007</v>
      </c>
      <c r="Y3315" s="1259">
        <v>0</v>
      </c>
    </row>
    <row r="3316" spans="1:25">
      <c r="A3316" s="1350">
        <v>11201001815</v>
      </c>
      <c r="B3316" s="1260"/>
      <c r="C3316" s="1260" t="s">
        <v>29174</v>
      </c>
      <c r="D3316" s="1260" t="s">
        <v>29175</v>
      </c>
      <c r="E3316" s="1260" t="s">
        <v>11353</v>
      </c>
      <c r="F3316" s="1260" t="s">
        <v>11176</v>
      </c>
      <c r="G3316" s="1260" t="s">
        <v>29176</v>
      </c>
      <c r="H3316" s="1260" t="s">
        <v>11153</v>
      </c>
      <c r="I3316" s="1260" t="s">
        <v>11177</v>
      </c>
      <c r="J3316" s="1259">
        <v>7429558</v>
      </c>
      <c r="K3316" s="1260" t="s">
        <v>11221</v>
      </c>
      <c r="L3316" s="1260" t="s">
        <v>11155</v>
      </c>
      <c r="M3316" s="1260" t="s">
        <v>262</v>
      </c>
      <c r="N3316" s="1260"/>
      <c r="O3316" s="1260" t="s">
        <v>29175</v>
      </c>
      <c r="P3316" s="1260"/>
      <c r="Q3316" s="1260"/>
      <c r="R3316" s="1260"/>
      <c r="S3316" s="1259">
        <v>1</v>
      </c>
      <c r="T3316" s="1260"/>
      <c r="U3316" s="1260"/>
      <c r="V3316" s="1260"/>
      <c r="W3316" s="1259">
        <v>0</v>
      </c>
      <c r="X3316" s="1259">
        <v>1007</v>
      </c>
      <c r="Y3316" s="1259">
        <v>0</v>
      </c>
    </row>
    <row r="3317" spans="1:25">
      <c r="A3317" s="1350">
        <v>11201001814</v>
      </c>
      <c r="B3317" s="1260" t="s">
        <v>29177</v>
      </c>
      <c r="C3317" s="1260" t="s">
        <v>29178</v>
      </c>
      <c r="D3317" s="1260" t="s">
        <v>29179</v>
      </c>
      <c r="E3317" s="1260" t="s">
        <v>11175</v>
      </c>
      <c r="F3317" s="1260" t="s">
        <v>29180</v>
      </c>
      <c r="G3317" s="1260" t="s">
        <v>29181</v>
      </c>
      <c r="H3317" s="1260" t="s">
        <v>11153</v>
      </c>
      <c r="I3317" s="1260" t="s">
        <v>10976</v>
      </c>
      <c r="J3317" s="1259">
        <v>7429557</v>
      </c>
      <c r="K3317" s="1260" t="s">
        <v>11221</v>
      </c>
      <c r="L3317" s="1260" t="s">
        <v>11155</v>
      </c>
      <c r="M3317" s="1260" t="s">
        <v>11092</v>
      </c>
      <c r="N3317" s="1260" t="s">
        <v>29182</v>
      </c>
      <c r="O3317" s="1260" t="s">
        <v>29179</v>
      </c>
      <c r="P3317" s="1260" t="s">
        <v>29183</v>
      </c>
      <c r="Q3317" s="1260" t="s">
        <v>11223</v>
      </c>
      <c r="R3317" s="1260" t="s">
        <v>29184</v>
      </c>
      <c r="S3317" s="1259">
        <v>1</v>
      </c>
      <c r="T3317" s="1260" t="s">
        <v>29185</v>
      </c>
      <c r="U3317" s="1260" t="s">
        <v>11158</v>
      </c>
      <c r="V3317" s="1260" t="s">
        <v>16315</v>
      </c>
      <c r="W3317" s="1259">
        <v>0</v>
      </c>
      <c r="X3317" s="1259">
        <v>1007</v>
      </c>
      <c r="Y3317" s="1259">
        <v>0</v>
      </c>
    </row>
    <row r="3318" spans="1:25">
      <c r="A3318" s="1350">
        <v>11201001813</v>
      </c>
      <c r="B3318" s="1260" t="s">
        <v>29186</v>
      </c>
      <c r="C3318" s="1260" t="s">
        <v>29187</v>
      </c>
      <c r="D3318" s="1260" t="s">
        <v>29188</v>
      </c>
      <c r="E3318" s="1260" t="s">
        <v>11560</v>
      </c>
      <c r="F3318" s="1260" t="s">
        <v>11176</v>
      </c>
      <c r="G3318" s="1260" t="s">
        <v>29189</v>
      </c>
      <c r="H3318" s="1260" t="s">
        <v>11153</v>
      </c>
      <c r="I3318" s="1260" t="s">
        <v>11177</v>
      </c>
      <c r="J3318" s="1259">
        <v>7429556</v>
      </c>
      <c r="K3318" s="1260" t="s">
        <v>11221</v>
      </c>
      <c r="L3318" s="1260" t="s">
        <v>11155</v>
      </c>
      <c r="M3318" s="1260" t="s">
        <v>2573</v>
      </c>
      <c r="N3318" s="1260" t="s">
        <v>29190</v>
      </c>
      <c r="O3318" s="1260" t="s">
        <v>29188</v>
      </c>
      <c r="P3318" s="1260" t="s">
        <v>29191</v>
      </c>
      <c r="Q3318" s="1260" t="s">
        <v>29192</v>
      </c>
      <c r="R3318" s="1260" t="s">
        <v>29191</v>
      </c>
      <c r="S3318" s="1259">
        <v>1</v>
      </c>
      <c r="T3318" s="1260" t="s">
        <v>29193</v>
      </c>
      <c r="U3318" s="1260" t="s">
        <v>11209</v>
      </c>
      <c r="V3318" s="1260" t="s">
        <v>13828</v>
      </c>
      <c r="W3318" s="1259">
        <v>0</v>
      </c>
      <c r="X3318" s="1259">
        <v>1007</v>
      </c>
      <c r="Y3318" s="1259">
        <v>0</v>
      </c>
    </row>
    <row r="3319" spans="1:25">
      <c r="A3319" s="1350">
        <v>11201001812</v>
      </c>
      <c r="B3319" s="1260"/>
      <c r="C3319" s="1260" t="s">
        <v>29194</v>
      </c>
      <c r="D3319" s="1260" t="s">
        <v>29195</v>
      </c>
      <c r="E3319" s="1260" t="s">
        <v>11509</v>
      </c>
      <c r="F3319" s="1260" t="s">
        <v>29180</v>
      </c>
      <c r="G3319" s="1260" t="s">
        <v>29196</v>
      </c>
      <c r="H3319" s="1260" t="s">
        <v>11153</v>
      </c>
      <c r="I3319" s="1260" t="s">
        <v>10976</v>
      </c>
      <c r="J3319" s="1259">
        <v>7429555</v>
      </c>
      <c r="K3319" s="1260" t="s">
        <v>11221</v>
      </c>
      <c r="L3319" s="1260" t="s">
        <v>11155</v>
      </c>
      <c r="M3319" s="1260" t="s">
        <v>2535</v>
      </c>
      <c r="N3319" s="1260" t="s">
        <v>29197</v>
      </c>
      <c r="O3319" s="1260" t="s">
        <v>29195</v>
      </c>
      <c r="P3319" s="1260" t="s">
        <v>29198</v>
      </c>
      <c r="Q3319" s="1260"/>
      <c r="R3319" s="1260" t="s">
        <v>29199</v>
      </c>
      <c r="S3319" s="1259">
        <v>1</v>
      </c>
      <c r="T3319" s="1260"/>
      <c r="U3319" s="1260" t="s">
        <v>11158</v>
      </c>
      <c r="V3319" s="1260" t="s">
        <v>12716</v>
      </c>
      <c r="W3319" s="1259">
        <v>0</v>
      </c>
      <c r="X3319" s="1259">
        <v>1007</v>
      </c>
      <c r="Y3319" s="1259">
        <v>0</v>
      </c>
    </row>
    <row r="3320" spans="1:25">
      <c r="A3320" s="1350">
        <v>11201001811</v>
      </c>
      <c r="B3320" s="1260" t="s">
        <v>29200</v>
      </c>
      <c r="C3320" s="1260" t="s">
        <v>29201</v>
      </c>
      <c r="D3320" s="1260" t="s">
        <v>29202</v>
      </c>
      <c r="E3320" s="1260" t="s">
        <v>11426</v>
      </c>
      <c r="F3320" s="1260" t="s">
        <v>29203</v>
      </c>
      <c r="G3320" s="1260" t="s">
        <v>29204</v>
      </c>
      <c r="H3320" s="1260" t="s">
        <v>11153</v>
      </c>
      <c r="I3320" s="1260" t="s">
        <v>10976</v>
      </c>
      <c r="J3320" s="1259">
        <v>7429554</v>
      </c>
      <c r="K3320" s="1260" t="s">
        <v>11221</v>
      </c>
      <c r="L3320" s="1260" t="s">
        <v>11155</v>
      </c>
      <c r="M3320" s="1260" t="s">
        <v>1226</v>
      </c>
      <c r="N3320" s="1260" t="s">
        <v>29205</v>
      </c>
      <c r="O3320" s="1260" t="s">
        <v>29202</v>
      </c>
      <c r="P3320" s="1260" t="s">
        <v>29206</v>
      </c>
      <c r="Q3320" s="1260" t="s">
        <v>11411</v>
      </c>
      <c r="R3320" s="1260" t="s">
        <v>29206</v>
      </c>
      <c r="S3320" s="1259">
        <v>1</v>
      </c>
      <c r="T3320" s="1260" t="s">
        <v>29207</v>
      </c>
      <c r="U3320" s="1260" t="s">
        <v>12601</v>
      </c>
      <c r="V3320" s="1260" t="s">
        <v>13752</v>
      </c>
      <c r="W3320" s="1259">
        <v>0</v>
      </c>
      <c r="X3320" s="1259">
        <v>1007</v>
      </c>
      <c r="Y3320" s="1259">
        <v>0</v>
      </c>
    </row>
    <row r="3321" spans="1:25">
      <c r="A3321" s="1350">
        <v>11201001810</v>
      </c>
      <c r="B3321" s="1260" t="s">
        <v>29208</v>
      </c>
      <c r="C3321" s="1260" t="s">
        <v>29209</v>
      </c>
      <c r="D3321" s="1260" t="s">
        <v>29210</v>
      </c>
      <c r="E3321" s="1260" t="s">
        <v>11426</v>
      </c>
      <c r="F3321" s="1260" t="s">
        <v>16451</v>
      </c>
      <c r="G3321" s="1260" t="s">
        <v>29211</v>
      </c>
      <c r="H3321" s="1260" t="s">
        <v>11153</v>
      </c>
      <c r="I3321" s="1260" t="s">
        <v>10976</v>
      </c>
      <c r="J3321" s="1259">
        <v>7429553</v>
      </c>
      <c r="K3321" s="1260" t="s">
        <v>11221</v>
      </c>
      <c r="L3321" s="1260" t="s">
        <v>11155</v>
      </c>
      <c r="M3321" s="1260" t="s">
        <v>1944</v>
      </c>
      <c r="N3321" s="1260" t="s">
        <v>29212</v>
      </c>
      <c r="O3321" s="1260" t="s">
        <v>29210</v>
      </c>
      <c r="P3321" s="1260" t="s">
        <v>29213</v>
      </c>
      <c r="Q3321" s="1260" t="s">
        <v>29214</v>
      </c>
      <c r="R3321" s="1260" t="s">
        <v>29213</v>
      </c>
      <c r="S3321" s="1259">
        <v>1</v>
      </c>
      <c r="T3321" s="1260" t="s">
        <v>29215</v>
      </c>
      <c r="U3321" s="1260" t="s">
        <v>11396</v>
      </c>
      <c r="V3321" s="1260" t="s">
        <v>13501</v>
      </c>
      <c r="W3321" s="1259">
        <v>0</v>
      </c>
      <c r="X3321" s="1259">
        <v>1007</v>
      </c>
      <c r="Y3321" s="1259">
        <v>0</v>
      </c>
    </row>
    <row r="3322" spans="1:25">
      <c r="A3322" s="1350">
        <v>11201001809</v>
      </c>
      <c r="B3322" s="1260" t="s">
        <v>29216</v>
      </c>
      <c r="C3322" s="1260" t="s">
        <v>29217</v>
      </c>
      <c r="D3322" s="1260" t="s">
        <v>29218</v>
      </c>
      <c r="E3322" s="1260" t="s">
        <v>11284</v>
      </c>
      <c r="F3322" s="1260" t="s">
        <v>11176</v>
      </c>
      <c r="G3322" s="1260" t="s">
        <v>29219</v>
      </c>
      <c r="H3322" s="1260" t="s">
        <v>11153</v>
      </c>
      <c r="I3322" s="1260" t="s">
        <v>11177</v>
      </c>
      <c r="J3322" s="1259">
        <v>7429552</v>
      </c>
      <c r="K3322" s="1260" t="s">
        <v>11221</v>
      </c>
      <c r="L3322" s="1260" t="s">
        <v>11155</v>
      </c>
      <c r="M3322" s="1260" t="s">
        <v>2625</v>
      </c>
      <c r="N3322" s="1260" t="s">
        <v>29220</v>
      </c>
      <c r="O3322" s="1260" t="s">
        <v>29218</v>
      </c>
      <c r="P3322" s="1260" t="s">
        <v>29221</v>
      </c>
      <c r="Q3322" s="1260" t="s">
        <v>11411</v>
      </c>
      <c r="R3322" s="1260" t="s">
        <v>29221</v>
      </c>
      <c r="S3322" s="1259">
        <v>1</v>
      </c>
      <c r="T3322" s="1260" t="s">
        <v>29222</v>
      </c>
      <c r="U3322" s="1260" t="s">
        <v>11209</v>
      </c>
      <c r="V3322" s="1260" t="s">
        <v>11496</v>
      </c>
      <c r="W3322" s="1259">
        <v>0</v>
      </c>
      <c r="X3322" s="1259">
        <v>1007</v>
      </c>
      <c r="Y3322" s="1259">
        <v>0</v>
      </c>
    </row>
    <row r="3323" spans="1:25">
      <c r="A3323" s="1350">
        <v>11201001808</v>
      </c>
      <c r="B3323" s="1260"/>
      <c r="C3323" s="1260" t="s">
        <v>29223</v>
      </c>
      <c r="D3323" s="1260" t="s">
        <v>29224</v>
      </c>
      <c r="E3323" s="1260" t="s">
        <v>11353</v>
      </c>
      <c r="F3323" s="1260" t="s">
        <v>11176</v>
      </c>
      <c r="G3323" s="1260" t="s">
        <v>29225</v>
      </c>
      <c r="H3323" s="1260" t="s">
        <v>11153</v>
      </c>
      <c r="I3323" s="1260" t="s">
        <v>11177</v>
      </c>
      <c r="J3323" s="1259">
        <v>7429551</v>
      </c>
      <c r="K3323" s="1260" t="s">
        <v>11221</v>
      </c>
      <c r="L3323" s="1260" t="s">
        <v>11155</v>
      </c>
      <c r="M3323" s="1260" t="s">
        <v>262</v>
      </c>
      <c r="N3323" s="1260"/>
      <c r="O3323" s="1260" t="s">
        <v>29224</v>
      </c>
      <c r="P3323" s="1260"/>
      <c r="Q3323" s="1260"/>
      <c r="R3323" s="1260"/>
      <c r="S3323" s="1259">
        <v>1</v>
      </c>
      <c r="T3323" s="1260"/>
      <c r="U3323" s="1260"/>
      <c r="V3323" s="1260"/>
      <c r="W3323" s="1259">
        <v>0</v>
      </c>
      <c r="X3323" s="1259">
        <v>1007</v>
      </c>
      <c r="Y3323" s="1259">
        <v>0</v>
      </c>
    </row>
    <row r="3324" spans="1:25">
      <c r="A3324" s="1350">
        <v>11201001807</v>
      </c>
      <c r="B3324" s="1260" t="s">
        <v>29226</v>
      </c>
      <c r="C3324" s="1260" t="s">
        <v>29227</v>
      </c>
      <c r="D3324" s="1260" t="s">
        <v>29228</v>
      </c>
      <c r="E3324" s="1260" t="s">
        <v>11426</v>
      </c>
      <c r="F3324" s="1260" t="s">
        <v>29203</v>
      </c>
      <c r="G3324" s="1260" t="s">
        <v>29229</v>
      </c>
      <c r="H3324" s="1260" t="s">
        <v>11153</v>
      </c>
      <c r="I3324" s="1260" t="s">
        <v>10976</v>
      </c>
      <c r="J3324" s="1259">
        <v>7429550</v>
      </c>
      <c r="K3324" s="1260" t="s">
        <v>11221</v>
      </c>
      <c r="L3324" s="1260" t="s">
        <v>11155</v>
      </c>
      <c r="M3324" s="1260" t="s">
        <v>2026</v>
      </c>
      <c r="N3324" s="1260" t="s">
        <v>18832</v>
      </c>
      <c r="O3324" s="1260" t="s">
        <v>29228</v>
      </c>
      <c r="P3324" s="1260" t="s">
        <v>18833</v>
      </c>
      <c r="Q3324" s="1260" t="s">
        <v>11877</v>
      </c>
      <c r="R3324" s="1260" t="s">
        <v>18833</v>
      </c>
      <c r="S3324" s="1259">
        <v>1</v>
      </c>
      <c r="T3324" s="1260" t="s">
        <v>29230</v>
      </c>
      <c r="U3324" s="1260" t="s">
        <v>11396</v>
      </c>
      <c r="V3324" s="1260" t="s">
        <v>11988</v>
      </c>
      <c r="W3324" s="1259">
        <v>0</v>
      </c>
      <c r="X3324" s="1259">
        <v>1007</v>
      </c>
      <c r="Y3324" s="1259">
        <v>0</v>
      </c>
    </row>
    <row r="3325" spans="1:25">
      <c r="A3325" s="1350">
        <v>11201001806</v>
      </c>
      <c r="B3325" s="1260"/>
      <c r="C3325" s="1260" t="s">
        <v>29231</v>
      </c>
      <c r="D3325" s="1260" t="s">
        <v>29232</v>
      </c>
      <c r="E3325" s="1260" t="s">
        <v>11461</v>
      </c>
      <c r="F3325" s="1260" t="s">
        <v>29162</v>
      </c>
      <c r="G3325" s="1260" t="s">
        <v>29233</v>
      </c>
      <c r="H3325" s="1260" t="s">
        <v>11153</v>
      </c>
      <c r="I3325" s="1260" t="s">
        <v>11164</v>
      </c>
      <c r="J3325" s="1259">
        <v>7429549</v>
      </c>
      <c r="K3325" s="1260" t="s">
        <v>11221</v>
      </c>
      <c r="L3325" s="1260" t="s">
        <v>11155</v>
      </c>
      <c r="M3325" s="1260" t="s">
        <v>262</v>
      </c>
      <c r="N3325" s="1260"/>
      <c r="O3325" s="1260" t="s">
        <v>29232</v>
      </c>
      <c r="P3325" s="1260"/>
      <c r="Q3325" s="1260"/>
      <c r="R3325" s="1260"/>
      <c r="S3325" s="1259">
        <v>1</v>
      </c>
      <c r="T3325" s="1260"/>
      <c r="U3325" s="1260"/>
      <c r="V3325" s="1260"/>
      <c r="W3325" s="1259">
        <v>0</v>
      </c>
      <c r="X3325" s="1259">
        <v>1007</v>
      </c>
      <c r="Y3325" s="1259">
        <v>0</v>
      </c>
    </row>
    <row r="3326" spans="1:25">
      <c r="A3326" s="1350">
        <v>11201001805</v>
      </c>
      <c r="B3326" s="1260"/>
      <c r="C3326" s="1260" t="s">
        <v>29234</v>
      </c>
      <c r="D3326" s="1260" t="s">
        <v>1985</v>
      </c>
      <c r="E3326" s="1260" t="s">
        <v>11444</v>
      </c>
      <c r="F3326" s="1260" t="s">
        <v>29180</v>
      </c>
      <c r="G3326" s="1260" t="s">
        <v>29235</v>
      </c>
      <c r="H3326" s="1260" t="s">
        <v>11153</v>
      </c>
      <c r="I3326" s="1260" t="s">
        <v>10976</v>
      </c>
      <c r="J3326" s="1259">
        <v>7429548</v>
      </c>
      <c r="K3326" s="1260" t="s">
        <v>11221</v>
      </c>
      <c r="L3326" s="1260" t="s">
        <v>11155</v>
      </c>
      <c r="M3326" s="1260" t="s">
        <v>262</v>
      </c>
      <c r="N3326" s="1260"/>
      <c r="O3326" s="1260" t="s">
        <v>1985</v>
      </c>
      <c r="P3326" s="1260"/>
      <c r="Q3326" s="1260"/>
      <c r="R3326" s="1260"/>
      <c r="S3326" s="1259">
        <v>1</v>
      </c>
      <c r="T3326" s="1260"/>
      <c r="U3326" s="1260"/>
      <c r="V3326" s="1260"/>
      <c r="W3326" s="1259">
        <v>0</v>
      </c>
      <c r="X3326" s="1259">
        <v>1007</v>
      </c>
      <c r="Y3326" s="1259">
        <v>0</v>
      </c>
    </row>
    <row r="3327" spans="1:25">
      <c r="A3327" s="1350">
        <v>11201001804</v>
      </c>
      <c r="B3327" s="1260"/>
      <c r="C3327" s="1260" t="s">
        <v>29236</v>
      </c>
      <c r="D3327" s="1260" t="s">
        <v>29237</v>
      </c>
      <c r="E3327" s="1260" t="s">
        <v>11353</v>
      </c>
      <c r="F3327" s="1260" t="s">
        <v>11176</v>
      </c>
      <c r="G3327" s="1260" t="s">
        <v>29238</v>
      </c>
      <c r="H3327" s="1260" t="s">
        <v>11153</v>
      </c>
      <c r="I3327" s="1260" t="s">
        <v>11177</v>
      </c>
      <c r="J3327" s="1259">
        <v>7429547</v>
      </c>
      <c r="K3327" s="1260" t="s">
        <v>11221</v>
      </c>
      <c r="L3327" s="1260" t="s">
        <v>11155</v>
      </c>
      <c r="M3327" s="1260" t="s">
        <v>262</v>
      </c>
      <c r="N3327" s="1260"/>
      <c r="O3327" s="1260" t="s">
        <v>29237</v>
      </c>
      <c r="P3327" s="1260"/>
      <c r="Q3327" s="1260"/>
      <c r="R3327" s="1260"/>
      <c r="S3327" s="1259">
        <v>1</v>
      </c>
      <c r="T3327" s="1260"/>
      <c r="U3327" s="1260"/>
      <c r="V3327" s="1260"/>
      <c r="W3327" s="1259">
        <v>0</v>
      </c>
      <c r="X3327" s="1259">
        <v>1007</v>
      </c>
      <c r="Y3327" s="1259">
        <v>0</v>
      </c>
    </row>
    <row r="3328" spans="1:25">
      <c r="A3328" s="1350">
        <v>11201001803</v>
      </c>
      <c r="B3328" s="1260"/>
      <c r="C3328" s="1260" t="s">
        <v>29239</v>
      </c>
      <c r="D3328" s="1260" t="s">
        <v>29240</v>
      </c>
      <c r="E3328" s="1260" t="s">
        <v>29241</v>
      </c>
      <c r="F3328" s="1260" t="s">
        <v>29242</v>
      </c>
      <c r="G3328" s="1260" t="s">
        <v>29243</v>
      </c>
      <c r="H3328" s="1260" t="s">
        <v>11153</v>
      </c>
      <c r="I3328" s="1260" t="s">
        <v>11243</v>
      </c>
      <c r="J3328" s="1259">
        <v>7429546</v>
      </c>
      <c r="K3328" s="1260" t="s">
        <v>11221</v>
      </c>
      <c r="L3328" s="1260" t="s">
        <v>11155</v>
      </c>
      <c r="M3328" s="1260" t="s">
        <v>262</v>
      </c>
      <c r="N3328" s="1260"/>
      <c r="O3328" s="1260" t="s">
        <v>29240</v>
      </c>
      <c r="P3328" s="1260"/>
      <c r="Q3328" s="1260"/>
      <c r="R3328" s="1260"/>
      <c r="S3328" s="1259">
        <v>1</v>
      </c>
      <c r="T3328" s="1260"/>
      <c r="U3328" s="1260"/>
      <c r="V3328" s="1260"/>
      <c r="W3328" s="1259">
        <v>0</v>
      </c>
      <c r="X3328" s="1259">
        <v>1007</v>
      </c>
      <c r="Y3328" s="1259">
        <v>0</v>
      </c>
    </row>
    <row r="3329" spans="1:25">
      <c r="A3329" s="1350">
        <v>11201001802</v>
      </c>
      <c r="B3329" s="1260"/>
      <c r="C3329" s="1260" t="s">
        <v>29244</v>
      </c>
      <c r="D3329" s="1260" t="s">
        <v>12472</v>
      </c>
      <c r="E3329" s="1260" t="s">
        <v>29245</v>
      </c>
      <c r="F3329" s="1260" t="s">
        <v>12474</v>
      </c>
      <c r="G3329" s="1260" t="s">
        <v>29246</v>
      </c>
      <c r="H3329" s="1260" t="s">
        <v>11153</v>
      </c>
      <c r="I3329" s="1260" t="s">
        <v>11243</v>
      </c>
      <c r="J3329" s="1259">
        <v>7429545</v>
      </c>
      <c r="K3329" s="1260" t="s">
        <v>11221</v>
      </c>
      <c r="L3329" s="1260" t="s">
        <v>11155</v>
      </c>
      <c r="M3329" s="1260" t="s">
        <v>262</v>
      </c>
      <c r="N3329" s="1260"/>
      <c r="O3329" s="1260" t="s">
        <v>12472</v>
      </c>
      <c r="P3329" s="1260"/>
      <c r="Q3329" s="1260"/>
      <c r="R3329" s="1260"/>
      <c r="S3329" s="1259">
        <v>1</v>
      </c>
      <c r="T3329" s="1260"/>
      <c r="U3329" s="1260"/>
      <c r="V3329" s="1260"/>
      <c r="W3329" s="1259">
        <v>0</v>
      </c>
      <c r="X3329" s="1259">
        <v>1007</v>
      </c>
      <c r="Y3329" s="1259">
        <v>0</v>
      </c>
    </row>
    <row r="3330" spans="1:25">
      <c r="A3330" s="1350">
        <v>11201001801</v>
      </c>
      <c r="B3330" s="1260"/>
      <c r="C3330" s="1260" t="s">
        <v>29247</v>
      </c>
      <c r="D3330" s="1260" t="s">
        <v>29248</v>
      </c>
      <c r="E3330" s="1260" t="s">
        <v>29249</v>
      </c>
      <c r="F3330" s="1260" t="s">
        <v>29156</v>
      </c>
      <c r="G3330" s="1260" t="s">
        <v>29250</v>
      </c>
      <c r="H3330" s="1260" t="s">
        <v>11153</v>
      </c>
      <c r="I3330" s="1260" t="s">
        <v>11164</v>
      </c>
      <c r="J3330" s="1259">
        <v>7429544</v>
      </c>
      <c r="K3330" s="1260" t="s">
        <v>11221</v>
      </c>
      <c r="L3330" s="1260" t="s">
        <v>11155</v>
      </c>
      <c r="M3330" s="1260" t="s">
        <v>2091</v>
      </c>
      <c r="N3330" s="1260" t="s">
        <v>29251</v>
      </c>
      <c r="O3330" s="1260" t="s">
        <v>29248</v>
      </c>
      <c r="P3330" s="1260" t="s">
        <v>11192</v>
      </c>
      <c r="Q3330" s="1260"/>
      <c r="R3330" s="1260"/>
      <c r="S3330" s="1259">
        <v>1</v>
      </c>
      <c r="T3330" s="1260" t="s">
        <v>29251</v>
      </c>
      <c r="U3330" s="1260" t="s">
        <v>12320</v>
      </c>
      <c r="V3330" s="1260" t="s">
        <v>29252</v>
      </c>
      <c r="W3330" s="1259">
        <v>0</v>
      </c>
      <c r="X3330" s="1259">
        <v>1007</v>
      </c>
      <c r="Y3330" s="1259">
        <v>0</v>
      </c>
    </row>
    <row r="3331" spans="1:25">
      <c r="A3331" s="1350">
        <v>11201001800</v>
      </c>
      <c r="B3331" s="1260" t="s">
        <v>29253</v>
      </c>
      <c r="C3331" s="1260" t="s">
        <v>29254</v>
      </c>
      <c r="D3331" s="1260" t="s">
        <v>29255</v>
      </c>
      <c r="E3331" s="1260" t="s">
        <v>11151</v>
      </c>
      <c r="F3331" s="1260" t="s">
        <v>16451</v>
      </c>
      <c r="G3331" s="1260" t="s">
        <v>29256</v>
      </c>
      <c r="H3331" s="1260" t="s">
        <v>11153</v>
      </c>
      <c r="I3331" s="1260" t="s">
        <v>10976</v>
      </c>
      <c r="J3331" s="1259">
        <v>7429543</v>
      </c>
      <c r="K3331" s="1260" t="s">
        <v>11375</v>
      </c>
      <c r="L3331" s="1260" t="s">
        <v>11155</v>
      </c>
      <c r="M3331" s="1260" t="s">
        <v>2527</v>
      </c>
      <c r="N3331" s="1260" t="s">
        <v>29257</v>
      </c>
      <c r="O3331" s="1260" t="s">
        <v>29255</v>
      </c>
      <c r="P3331" s="1260" t="s">
        <v>29258</v>
      </c>
      <c r="Q3331" s="1260" t="s">
        <v>11985</v>
      </c>
      <c r="R3331" s="1260" t="s">
        <v>29258</v>
      </c>
      <c r="S3331" s="1259">
        <v>1</v>
      </c>
      <c r="T3331" s="1260" t="s">
        <v>29259</v>
      </c>
      <c r="U3331" s="1260" t="s">
        <v>11158</v>
      </c>
      <c r="V3331" s="1260" t="s">
        <v>13320</v>
      </c>
      <c r="W3331" s="1259">
        <v>0</v>
      </c>
      <c r="X3331" s="1259">
        <v>1008</v>
      </c>
      <c r="Y3331" s="1259">
        <v>0</v>
      </c>
    </row>
    <row r="3332" spans="1:25">
      <c r="A3332" s="1350">
        <v>11201001799</v>
      </c>
      <c r="B3332" s="1260"/>
      <c r="C3332" s="1260" t="s">
        <v>29260</v>
      </c>
      <c r="D3332" s="1260" t="s">
        <v>29261</v>
      </c>
      <c r="E3332" s="1260" t="s">
        <v>11190</v>
      </c>
      <c r="F3332" s="1260" t="s">
        <v>11176</v>
      </c>
      <c r="G3332" s="1260" t="s">
        <v>29262</v>
      </c>
      <c r="H3332" s="1260" t="s">
        <v>11153</v>
      </c>
      <c r="I3332" s="1260" t="s">
        <v>11177</v>
      </c>
      <c r="J3332" s="1259">
        <v>7429542</v>
      </c>
      <c r="K3332" s="1260" t="s">
        <v>11221</v>
      </c>
      <c r="L3332" s="1260" t="s">
        <v>11155</v>
      </c>
      <c r="M3332" s="1260" t="s">
        <v>2580</v>
      </c>
      <c r="N3332" s="1260" t="s">
        <v>29263</v>
      </c>
      <c r="O3332" s="1260" t="s">
        <v>29261</v>
      </c>
      <c r="P3332" s="1260" t="s">
        <v>11192</v>
      </c>
      <c r="Q3332" s="1260"/>
      <c r="R3332" s="1260" t="s">
        <v>29264</v>
      </c>
      <c r="S3332" s="1259">
        <v>1</v>
      </c>
      <c r="T3332" s="1260"/>
      <c r="U3332" s="1260" t="s">
        <v>11193</v>
      </c>
      <c r="V3332" s="1260" t="s">
        <v>17678</v>
      </c>
      <c r="W3332" s="1259">
        <v>0</v>
      </c>
      <c r="X3332" s="1259">
        <v>1007</v>
      </c>
      <c r="Y3332" s="1259">
        <v>0</v>
      </c>
    </row>
    <row r="3333" spans="1:25">
      <c r="A3333" s="1350">
        <v>11201001798</v>
      </c>
      <c r="B3333" s="1260" t="s">
        <v>29265</v>
      </c>
      <c r="C3333" s="1260" t="s">
        <v>29266</v>
      </c>
      <c r="D3333" s="1260" t="s">
        <v>29267</v>
      </c>
      <c r="E3333" s="1260" t="s">
        <v>11175</v>
      </c>
      <c r="F3333" s="1260" t="s">
        <v>11176</v>
      </c>
      <c r="G3333" s="1260" t="s">
        <v>29268</v>
      </c>
      <c r="H3333" s="1260" t="s">
        <v>11153</v>
      </c>
      <c r="I3333" s="1260" t="s">
        <v>11177</v>
      </c>
      <c r="J3333" s="1259">
        <v>7429541</v>
      </c>
      <c r="K3333" s="1260" t="s">
        <v>11221</v>
      </c>
      <c r="L3333" s="1260" t="s">
        <v>11155</v>
      </c>
      <c r="M3333" s="1260" t="s">
        <v>2140</v>
      </c>
      <c r="N3333" s="1260" t="s">
        <v>29269</v>
      </c>
      <c r="O3333" s="1260" t="s">
        <v>29267</v>
      </c>
      <c r="P3333" s="1260" t="s">
        <v>29270</v>
      </c>
      <c r="Q3333" s="1260" t="s">
        <v>11394</v>
      </c>
      <c r="R3333" s="1260" t="s">
        <v>29271</v>
      </c>
      <c r="S3333" s="1259">
        <v>1</v>
      </c>
      <c r="T3333" s="1260" t="s">
        <v>29272</v>
      </c>
      <c r="U3333" s="1260" t="s">
        <v>11193</v>
      </c>
      <c r="V3333" s="1260" t="s">
        <v>11557</v>
      </c>
      <c r="W3333" s="1259">
        <v>0</v>
      </c>
      <c r="X3333" s="1259">
        <v>1007</v>
      </c>
      <c r="Y3333" s="1259">
        <v>0</v>
      </c>
    </row>
    <row r="3334" spans="1:25">
      <c r="A3334" s="1350">
        <v>11201001797</v>
      </c>
      <c r="B3334" s="1260"/>
      <c r="C3334" s="1260" t="s">
        <v>29273</v>
      </c>
      <c r="D3334" s="1260" t="s">
        <v>29274</v>
      </c>
      <c r="E3334" s="1260" t="s">
        <v>12605</v>
      </c>
      <c r="F3334" s="1260" t="s">
        <v>29180</v>
      </c>
      <c r="G3334" s="1260" t="s">
        <v>29275</v>
      </c>
      <c r="H3334" s="1260" t="s">
        <v>11153</v>
      </c>
      <c r="I3334" s="1260" t="s">
        <v>10976</v>
      </c>
      <c r="J3334" s="1259">
        <v>7429540</v>
      </c>
      <c r="K3334" s="1260" t="s">
        <v>11221</v>
      </c>
      <c r="L3334" s="1260" t="s">
        <v>11155</v>
      </c>
      <c r="M3334" s="1260" t="s">
        <v>1239</v>
      </c>
      <c r="N3334" s="1260" t="s">
        <v>29276</v>
      </c>
      <c r="O3334" s="1260" t="s">
        <v>29274</v>
      </c>
      <c r="P3334" s="1260"/>
      <c r="Q3334" s="1260"/>
      <c r="R3334" s="1260" t="s">
        <v>29277</v>
      </c>
      <c r="S3334" s="1259">
        <v>1</v>
      </c>
      <c r="T3334" s="1260"/>
      <c r="U3334" s="1260" t="s">
        <v>11158</v>
      </c>
      <c r="V3334" s="1260" t="s">
        <v>16315</v>
      </c>
      <c r="W3334" s="1259">
        <v>0</v>
      </c>
      <c r="X3334" s="1259">
        <v>1007</v>
      </c>
      <c r="Y3334" s="1259">
        <v>0</v>
      </c>
    </row>
    <row r="3335" spans="1:25">
      <c r="A3335" s="1350">
        <v>11201001796</v>
      </c>
      <c r="B3335" s="1260" t="s">
        <v>29278</v>
      </c>
      <c r="C3335" s="1260" t="s">
        <v>29279</v>
      </c>
      <c r="D3335" s="1260" t="s">
        <v>29280</v>
      </c>
      <c r="E3335" s="1260" t="s">
        <v>11384</v>
      </c>
      <c r="F3335" s="1260"/>
      <c r="G3335" s="1260"/>
      <c r="H3335" s="1260" t="s">
        <v>11153</v>
      </c>
      <c r="I3335" s="1260" t="s">
        <v>11164</v>
      </c>
      <c r="J3335" s="1259">
        <v>7429539</v>
      </c>
      <c r="K3335" s="1260" t="s">
        <v>11221</v>
      </c>
      <c r="L3335" s="1260" t="s">
        <v>11275</v>
      </c>
      <c r="M3335" s="1260" t="s">
        <v>2482</v>
      </c>
      <c r="N3335" s="1260" t="s">
        <v>29281</v>
      </c>
      <c r="O3335" s="1260" t="s">
        <v>29280</v>
      </c>
      <c r="P3335" s="1260"/>
      <c r="Q3335" s="1260" t="s">
        <v>29282</v>
      </c>
      <c r="R3335" s="1260" t="s">
        <v>29283</v>
      </c>
      <c r="S3335" s="1259">
        <v>1</v>
      </c>
      <c r="T3335" s="1260" t="s">
        <v>12132</v>
      </c>
      <c r="U3335" s="1260" t="s">
        <v>12320</v>
      </c>
      <c r="V3335" s="1260" t="s">
        <v>25502</v>
      </c>
      <c r="W3335" s="1259">
        <v>0</v>
      </c>
      <c r="X3335" s="1259">
        <v>1007</v>
      </c>
      <c r="Y3335" s="1259">
        <v>2</v>
      </c>
    </row>
    <row r="3336" spans="1:25">
      <c r="A3336" s="1350">
        <v>11201001795</v>
      </c>
      <c r="B3336" s="1260"/>
      <c r="C3336" s="1260" t="s">
        <v>29284</v>
      </c>
      <c r="D3336" s="1260" t="s">
        <v>29285</v>
      </c>
      <c r="E3336" s="1260" t="s">
        <v>11353</v>
      </c>
      <c r="F3336" s="1260" t="s">
        <v>20491</v>
      </c>
      <c r="G3336" s="1260" t="s">
        <v>29286</v>
      </c>
      <c r="H3336" s="1260" t="s">
        <v>11153</v>
      </c>
      <c r="I3336" s="1260" t="s">
        <v>11243</v>
      </c>
      <c r="J3336" s="1259">
        <v>7429538</v>
      </c>
      <c r="K3336" s="1260" t="s">
        <v>11221</v>
      </c>
      <c r="L3336" s="1260" t="s">
        <v>11155</v>
      </c>
      <c r="M3336" s="1260" t="s">
        <v>262</v>
      </c>
      <c r="N3336" s="1260"/>
      <c r="O3336" s="1260" t="s">
        <v>29285</v>
      </c>
      <c r="P3336" s="1260"/>
      <c r="Q3336" s="1260" t="s">
        <v>11533</v>
      </c>
      <c r="R3336" s="1260"/>
      <c r="S3336" s="1259">
        <v>1</v>
      </c>
      <c r="T3336" s="1260"/>
      <c r="U3336" s="1260"/>
      <c r="V3336" s="1260"/>
      <c r="W3336" s="1259">
        <v>0</v>
      </c>
      <c r="X3336" s="1259">
        <v>1007</v>
      </c>
      <c r="Y3336" s="1259">
        <v>0</v>
      </c>
    </row>
    <row r="3337" spans="1:25">
      <c r="A3337" s="1350">
        <v>11201001794</v>
      </c>
      <c r="B3337" s="1260"/>
      <c r="C3337" s="1260" t="s">
        <v>29287</v>
      </c>
      <c r="D3337" s="1260" t="s">
        <v>17591</v>
      </c>
      <c r="E3337" s="1260" t="s">
        <v>11461</v>
      </c>
      <c r="F3337" s="1260" t="s">
        <v>26326</v>
      </c>
      <c r="G3337" s="1260" t="s">
        <v>29288</v>
      </c>
      <c r="H3337" s="1260" t="s">
        <v>11153</v>
      </c>
      <c r="I3337" s="1260" t="s">
        <v>11164</v>
      </c>
      <c r="J3337" s="1259">
        <v>7429537</v>
      </c>
      <c r="K3337" s="1260" t="s">
        <v>11221</v>
      </c>
      <c r="L3337" s="1260" t="s">
        <v>11155</v>
      </c>
      <c r="M3337" s="1260" t="s">
        <v>262</v>
      </c>
      <c r="N3337" s="1260"/>
      <c r="O3337" s="1260" t="s">
        <v>17591</v>
      </c>
      <c r="P3337" s="1260"/>
      <c r="Q3337" s="1260" t="s">
        <v>11596</v>
      </c>
      <c r="R3337" s="1260"/>
      <c r="S3337" s="1259">
        <v>1</v>
      </c>
      <c r="T3337" s="1260"/>
      <c r="U3337" s="1260"/>
      <c r="V3337" s="1260"/>
      <c r="W3337" s="1259">
        <v>0</v>
      </c>
      <c r="X3337" s="1259">
        <v>1007</v>
      </c>
      <c r="Y3337" s="1259">
        <v>0</v>
      </c>
    </row>
    <row r="3338" spans="1:25">
      <c r="A3338" s="1350">
        <v>11201001793</v>
      </c>
      <c r="B3338" s="1260" t="s">
        <v>29289</v>
      </c>
      <c r="C3338" s="1260" t="s">
        <v>29290</v>
      </c>
      <c r="D3338" s="1260" t="s">
        <v>29291</v>
      </c>
      <c r="E3338" s="1260" t="s">
        <v>13024</v>
      </c>
      <c r="F3338" s="1260" t="s">
        <v>24642</v>
      </c>
      <c r="G3338" s="1260" t="s">
        <v>29292</v>
      </c>
      <c r="H3338" s="1260" t="s">
        <v>11153</v>
      </c>
      <c r="I3338" s="1260" t="s">
        <v>11164</v>
      </c>
      <c r="J3338" s="1259">
        <v>7429536</v>
      </c>
      <c r="K3338" s="1260" t="s">
        <v>11221</v>
      </c>
      <c r="L3338" s="1260" t="s">
        <v>11155</v>
      </c>
      <c r="M3338" s="1260" t="s">
        <v>2095</v>
      </c>
      <c r="N3338" s="1260" t="s">
        <v>29293</v>
      </c>
      <c r="O3338" s="1260" t="s">
        <v>29291</v>
      </c>
      <c r="P3338" s="1260" t="s">
        <v>29294</v>
      </c>
      <c r="Q3338" s="1260" t="s">
        <v>18952</v>
      </c>
      <c r="R3338" s="1260" t="s">
        <v>29295</v>
      </c>
      <c r="S3338" s="1259">
        <v>1</v>
      </c>
      <c r="T3338" s="1260" t="s">
        <v>29296</v>
      </c>
      <c r="U3338" s="1260" t="s">
        <v>12320</v>
      </c>
      <c r="V3338" s="1260" t="s">
        <v>25502</v>
      </c>
      <c r="W3338" s="1259">
        <v>0</v>
      </c>
      <c r="X3338" s="1259">
        <v>1007</v>
      </c>
      <c r="Y3338" s="1259">
        <v>0</v>
      </c>
    </row>
    <row r="3339" spans="1:25">
      <c r="A3339" s="1350">
        <v>11201001792</v>
      </c>
      <c r="B3339" s="1260"/>
      <c r="C3339" s="1260" t="s">
        <v>29297</v>
      </c>
      <c r="D3339" s="1260" t="s">
        <v>29298</v>
      </c>
      <c r="E3339" s="1260" t="s">
        <v>11353</v>
      </c>
      <c r="F3339" s="1260" t="s">
        <v>26912</v>
      </c>
      <c r="G3339" s="1260" t="s">
        <v>29299</v>
      </c>
      <c r="H3339" s="1260" t="s">
        <v>11153</v>
      </c>
      <c r="I3339" s="1260" t="s">
        <v>11243</v>
      </c>
      <c r="J3339" s="1259">
        <v>7429535</v>
      </c>
      <c r="K3339" s="1260" t="s">
        <v>11221</v>
      </c>
      <c r="L3339" s="1260" t="s">
        <v>11155</v>
      </c>
      <c r="M3339" s="1260" t="s">
        <v>262</v>
      </c>
      <c r="N3339" s="1260"/>
      <c r="O3339" s="1260" t="s">
        <v>29298</v>
      </c>
      <c r="P3339" s="1260"/>
      <c r="Q3339" s="1260" t="s">
        <v>11533</v>
      </c>
      <c r="R3339" s="1260"/>
      <c r="S3339" s="1259">
        <v>1</v>
      </c>
      <c r="T3339" s="1260"/>
      <c r="U3339" s="1260"/>
      <c r="V3339" s="1260"/>
      <c r="W3339" s="1259">
        <v>0</v>
      </c>
      <c r="X3339" s="1259">
        <v>1007</v>
      </c>
      <c r="Y3339" s="1259">
        <v>0</v>
      </c>
    </row>
    <row r="3340" spans="1:25">
      <c r="A3340" s="1350">
        <v>11201001791</v>
      </c>
      <c r="B3340" s="1260"/>
      <c r="C3340" s="1260" t="s">
        <v>29300</v>
      </c>
      <c r="D3340" s="1260" t="s">
        <v>29301</v>
      </c>
      <c r="E3340" s="1260" t="s">
        <v>11543</v>
      </c>
      <c r="F3340" s="1260" t="s">
        <v>11544</v>
      </c>
      <c r="G3340" s="1260" t="s">
        <v>29302</v>
      </c>
      <c r="H3340" s="1260" t="s">
        <v>11153</v>
      </c>
      <c r="I3340" s="1260" t="s">
        <v>11243</v>
      </c>
      <c r="J3340" s="1259">
        <v>7429534</v>
      </c>
      <c r="K3340" s="1260" t="s">
        <v>11221</v>
      </c>
      <c r="L3340" s="1260" t="s">
        <v>11155</v>
      </c>
      <c r="M3340" s="1260" t="s">
        <v>262</v>
      </c>
      <c r="N3340" s="1260"/>
      <c r="O3340" s="1260" t="s">
        <v>29301</v>
      </c>
      <c r="P3340" s="1260"/>
      <c r="Q3340" s="1260" t="s">
        <v>11533</v>
      </c>
      <c r="R3340" s="1260"/>
      <c r="S3340" s="1259">
        <v>1</v>
      </c>
      <c r="T3340" s="1260"/>
      <c r="U3340" s="1260"/>
      <c r="V3340" s="1260"/>
      <c r="W3340" s="1259">
        <v>0</v>
      </c>
      <c r="X3340" s="1259">
        <v>1007</v>
      </c>
      <c r="Y3340" s="1259">
        <v>0</v>
      </c>
    </row>
    <row r="3341" spans="1:25">
      <c r="A3341" s="1350">
        <v>11201001790</v>
      </c>
      <c r="B3341" s="1260"/>
      <c r="C3341" s="1260" t="s">
        <v>29303</v>
      </c>
      <c r="D3341" s="1260" t="s">
        <v>29304</v>
      </c>
      <c r="E3341" s="1260" t="s">
        <v>29050</v>
      </c>
      <c r="F3341" s="1260" t="s">
        <v>29305</v>
      </c>
      <c r="G3341" s="1260" t="s">
        <v>29306</v>
      </c>
      <c r="H3341" s="1260" t="s">
        <v>11153</v>
      </c>
      <c r="I3341" s="1260" t="s">
        <v>11243</v>
      </c>
      <c r="J3341" s="1259">
        <v>7429533</v>
      </c>
      <c r="K3341" s="1260" t="s">
        <v>11221</v>
      </c>
      <c r="L3341" s="1260" t="s">
        <v>11155</v>
      </c>
      <c r="M3341" s="1260" t="s">
        <v>262</v>
      </c>
      <c r="N3341" s="1260"/>
      <c r="O3341" s="1260" t="s">
        <v>29304</v>
      </c>
      <c r="P3341" s="1260"/>
      <c r="Q3341" s="1260" t="s">
        <v>11533</v>
      </c>
      <c r="R3341" s="1260"/>
      <c r="S3341" s="1259">
        <v>1</v>
      </c>
      <c r="T3341" s="1260"/>
      <c r="U3341" s="1260"/>
      <c r="V3341" s="1260"/>
      <c r="W3341" s="1259">
        <v>0</v>
      </c>
      <c r="X3341" s="1259">
        <v>1007</v>
      </c>
      <c r="Y3341" s="1259">
        <v>0</v>
      </c>
    </row>
    <row r="3342" spans="1:25">
      <c r="A3342" s="1350">
        <v>11201001789</v>
      </c>
      <c r="B3342" s="1260" t="s">
        <v>29307</v>
      </c>
      <c r="C3342" s="1260" t="s">
        <v>29308</v>
      </c>
      <c r="D3342" s="1260" t="s">
        <v>29309</v>
      </c>
      <c r="E3342" s="1260" t="s">
        <v>11949</v>
      </c>
      <c r="F3342" s="1260" t="s">
        <v>24642</v>
      </c>
      <c r="G3342" s="1260" t="s">
        <v>29310</v>
      </c>
      <c r="H3342" s="1260" t="s">
        <v>11153</v>
      </c>
      <c r="I3342" s="1260" t="s">
        <v>11164</v>
      </c>
      <c r="J3342" s="1259">
        <v>7429532</v>
      </c>
      <c r="K3342" s="1260" t="s">
        <v>11221</v>
      </c>
      <c r="L3342" s="1260" t="s">
        <v>11385</v>
      </c>
      <c r="M3342" s="1260" t="s">
        <v>2482</v>
      </c>
      <c r="N3342" s="1260" t="s">
        <v>23118</v>
      </c>
      <c r="O3342" s="1260" t="s">
        <v>29309</v>
      </c>
      <c r="P3342" s="1260" t="s">
        <v>29311</v>
      </c>
      <c r="Q3342" s="1260" t="s">
        <v>14070</v>
      </c>
      <c r="R3342" s="1260" t="s">
        <v>23119</v>
      </c>
      <c r="S3342" s="1259">
        <v>1</v>
      </c>
      <c r="T3342" s="1260" t="s">
        <v>29312</v>
      </c>
      <c r="U3342" s="1260" t="s">
        <v>11405</v>
      </c>
      <c r="V3342" s="1260" t="s">
        <v>13036</v>
      </c>
      <c r="W3342" s="1259">
        <v>0</v>
      </c>
      <c r="X3342" s="1259">
        <v>1007</v>
      </c>
      <c r="Y3342" s="1259">
        <v>1</v>
      </c>
    </row>
    <row r="3343" spans="1:25">
      <c r="A3343" s="1350">
        <v>11201001788</v>
      </c>
      <c r="B3343" s="1260" t="s">
        <v>29313</v>
      </c>
      <c r="C3343" s="1260" t="s">
        <v>29314</v>
      </c>
      <c r="D3343" s="1260" t="s">
        <v>29315</v>
      </c>
      <c r="E3343" s="1260" t="s">
        <v>11702</v>
      </c>
      <c r="F3343" s="1260" t="s">
        <v>11522</v>
      </c>
      <c r="G3343" s="1260" t="s">
        <v>29316</v>
      </c>
      <c r="H3343" s="1260" t="s">
        <v>11153</v>
      </c>
      <c r="I3343" s="1260" t="s">
        <v>11177</v>
      </c>
      <c r="J3343" s="1259">
        <v>7429531</v>
      </c>
      <c r="K3343" s="1260" t="s">
        <v>11221</v>
      </c>
      <c r="L3343" s="1260" t="s">
        <v>11155</v>
      </c>
      <c r="M3343" s="1260" t="s">
        <v>2241</v>
      </c>
      <c r="N3343" s="1260" t="s">
        <v>29317</v>
      </c>
      <c r="O3343" s="1260" t="s">
        <v>29315</v>
      </c>
      <c r="P3343" s="1260" t="s">
        <v>29318</v>
      </c>
      <c r="Q3343" s="1260" t="s">
        <v>29319</v>
      </c>
      <c r="R3343" s="1260" t="s">
        <v>29320</v>
      </c>
      <c r="S3343" s="1259">
        <v>1</v>
      </c>
      <c r="T3343" s="1260" t="s">
        <v>29321</v>
      </c>
      <c r="U3343" s="1260" t="s">
        <v>11182</v>
      </c>
      <c r="V3343" s="1260" t="s">
        <v>13808</v>
      </c>
      <c r="W3343" s="1259">
        <v>0</v>
      </c>
      <c r="X3343" s="1259">
        <v>1007</v>
      </c>
      <c r="Y3343" s="1259">
        <v>0</v>
      </c>
    </row>
    <row r="3344" spans="1:25">
      <c r="A3344" s="1350">
        <v>11201001787</v>
      </c>
      <c r="B3344" s="1260" t="s">
        <v>29322</v>
      </c>
      <c r="C3344" s="1260" t="s">
        <v>29323</v>
      </c>
      <c r="D3344" s="1260" t="s">
        <v>23483</v>
      </c>
      <c r="E3344" s="1260" t="s">
        <v>11426</v>
      </c>
      <c r="F3344" s="1260" t="s">
        <v>11522</v>
      </c>
      <c r="G3344" s="1260" t="s">
        <v>29324</v>
      </c>
      <c r="H3344" s="1260" t="s">
        <v>11153</v>
      </c>
      <c r="I3344" s="1260" t="s">
        <v>11177</v>
      </c>
      <c r="J3344" s="1259">
        <v>7429530</v>
      </c>
      <c r="K3344" s="1260" t="s">
        <v>11221</v>
      </c>
      <c r="L3344" s="1260" t="s">
        <v>11155</v>
      </c>
      <c r="M3344" s="1260" t="s">
        <v>174</v>
      </c>
      <c r="N3344" s="1260" t="s">
        <v>23485</v>
      </c>
      <c r="O3344" s="1260" t="s">
        <v>23483</v>
      </c>
      <c r="P3344" s="1260" t="s">
        <v>29325</v>
      </c>
      <c r="Q3344" s="1260" t="s">
        <v>11223</v>
      </c>
      <c r="R3344" s="1260" t="s">
        <v>23487</v>
      </c>
      <c r="S3344" s="1259">
        <v>1</v>
      </c>
      <c r="T3344" s="1260" t="s">
        <v>29326</v>
      </c>
      <c r="U3344" s="1260" t="s">
        <v>11751</v>
      </c>
      <c r="V3344" s="1260" t="s">
        <v>11859</v>
      </c>
      <c r="W3344" s="1259">
        <v>0</v>
      </c>
      <c r="X3344" s="1259">
        <v>1007</v>
      </c>
      <c r="Y3344" s="1259">
        <v>0</v>
      </c>
    </row>
    <row r="3345" spans="1:25">
      <c r="A3345" s="1350">
        <v>11201001786</v>
      </c>
      <c r="B3345" s="1260"/>
      <c r="C3345" s="1260" t="s">
        <v>29327</v>
      </c>
      <c r="D3345" s="1260" t="s">
        <v>24038</v>
      </c>
      <c r="E3345" s="1260" t="s">
        <v>23377</v>
      </c>
      <c r="F3345" s="1260" t="s">
        <v>14919</v>
      </c>
      <c r="G3345" s="1260" t="s">
        <v>29328</v>
      </c>
      <c r="H3345" s="1260" t="s">
        <v>11153</v>
      </c>
      <c r="I3345" s="1260" t="s">
        <v>10976</v>
      </c>
      <c r="J3345" s="1259">
        <v>7429529</v>
      </c>
      <c r="K3345" s="1260" t="s">
        <v>11221</v>
      </c>
      <c r="L3345" s="1260" t="s">
        <v>11155</v>
      </c>
      <c r="M3345" s="1260" t="s">
        <v>262</v>
      </c>
      <c r="N3345" s="1260"/>
      <c r="O3345" s="1260" t="s">
        <v>24038</v>
      </c>
      <c r="P3345" s="1260"/>
      <c r="Q3345" s="1260"/>
      <c r="R3345" s="1259">
        <v>8952220</v>
      </c>
      <c r="S3345" s="1259">
        <v>1</v>
      </c>
      <c r="T3345" s="1260"/>
      <c r="U3345" s="1260"/>
      <c r="V3345" s="1260"/>
      <c r="W3345" s="1259">
        <v>0</v>
      </c>
      <c r="X3345" s="1259">
        <v>1007</v>
      </c>
      <c r="Y3345" s="1259">
        <v>0</v>
      </c>
    </row>
    <row r="3346" spans="1:25">
      <c r="A3346" s="1350">
        <v>11201001785</v>
      </c>
      <c r="B3346" s="1260"/>
      <c r="C3346" s="1260" t="s">
        <v>29329</v>
      </c>
      <c r="D3346" s="1260" t="s">
        <v>29330</v>
      </c>
      <c r="E3346" s="1260" t="s">
        <v>14055</v>
      </c>
      <c r="F3346" s="1260" t="s">
        <v>11522</v>
      </c>
      <c r="G3346" s="1260" t="s">
        <v>29331</v>
      </c>
      <c r="H3346" s="1260" t="s">
        <v>11153</v>
      </c>
      <c r="I3346" s="1260" t="s">
        <v>11177</v>
      </c>
      <c r="J3346" s="1259">
        <v>7429528</v>
      </c>
      <c r="K3346" s="1260" t="s">
        <v>11221</v>
      </c>
      <c r="L3346" s="1260" t="s">
        <v>11155</v>
      </c>
      <c r="M3346" s="1260" t="s">
        <v>262</v>
      </c>
      <c r="N3346" s="1260"/>
      <c r="O3346" s="1260" t="s">
        <v>29330</v>
      </c>
      <c r="P3346" s="1260"/>
      <c r="Q3346" s="1260"/>
      <c r="R3346" s="1260"/>
      <c r="S3346" s="1259">
        <v>1</v>
      </c>
      <c r="T3346" s="1260"/>
      <c r="U3346" s="1260"/>
      <c r="V3346" s="1260"/>
      <c r="W3346" s="1259">
        <v>0</v>
      </c>
      <c r="X3346" s="1259">
        <v>1007</v>
      </c>
      <c r="Y3346" s="1259">
        <v>0</v>
      </c>
    </row>
    <row r="3347" spans="1:25">
      <c r="A3347" s="1350">
        <v>11201001784</v>
      </c>
      <c r="B3347" s="1260" t="s">
        <v>29332</v>
      </c>
      <c r="C3347" s="1260" t="s">
        <v>29333</v>
      </c>
      <c r="D3347" s="1260" t="s">
        <v>29334</v>
      </c>
      <c r="E3347" s="1260" t="s">
        <v>11426</v>
      </c>
      <c r="F3347" s="1260" t="s">
        <v>11522</v>
      </c>
      <c r="G3347" s="1260" t="s">
        <v>29335</v>
      </c>
      <c r="H3347" s="1260" t="s">
        <v>11153</v>
      </c>
      <c r="I3347" s="1260" t="s">
        <v>11177</v>
      </c>
      <c r="J3347" s="1259">
        <v>7429527</v>
      </c>
      <c r="K3347" s="1260" t="s">
        <v>11221</v>
      </c>
      <c r="L3347" s="1260" t="s">
        <v>11155</v>
      </c>
      <c r="M3347" s="1260" t="s">
        <v>1687</v>
      </c>
      <c r="N3347" s="1260" t="s">
        <v>29336</v>
      </c>
      <c r="O3347" s="1260" t="s">
        <v>29334</v>
      </c>
      <c r="P3347" s="1260" t="s">
        <v>29337</v>
      </c>
      <c r="Q3347" s="1260" t="s">
        <v>11313</v>
      </c>
      <c r="R3347" s="1260" t="s">
        <v>29337</v>
      </c>
      <c r="S3347" s="1259">
        <v>1</v>
      </c>
      <c r="T3347" s="1260" t="s">
        <v>29338</v>
      </c>
      <c r="U3347" s="1260" t="s">
        <v>11182</v>
      </c>
      <c r="V3347" s="1260" t="s">
        <v>13364</v>
      </c>
      <c r="W3347" s="1259">
        <v>0</v>
      </c>
      <c r="X3347" s="1259">
        <v>1007</v>
      </c>
      <c r="Y3347" s="1259">
        <v>0</v>
      </c>
    </row>
    <row r="3348" spans="1:25">
      <c r="A3348" s="1350">
        <v>11201001783</v>
      </c>
      <c r="B3348" s="1260"/>
      <c r="C3348" s="1260" t="s">
        <v>29339</v>
      </c>
      <c r="D3348" s="1260" t="s">
        <v>29340</v>
      </c>
      <c r="E3348" s="1260" t="s">
        <v>16926</v>
      </c>
      <c r="F3348" s="1260" t="s">
        <v>11527</v>
      </c>
      <c r="G3348" s="1260" t="s">
        <v>29341</v>
      </c>
      <c r="H3348" s="1260" t="s">
        <v>11153</v>
      </c>
      <c r="I3348" s="1260" t="s">
        <v>11243</v>
      </c>
      <c r="J3348" s="1259">
        <v>7429526</v>
      </c>
      <c r="K3348" s="1260" t="s">
        <v>11221</v>
      </c>
      <c r="L3348" s="1260" t="s">
        <v>11155</v>
      </c>
      <c r="M3348" s="1260" t="s">
        <v>262</v>
      </c>
      <c r="N3348" s="1260"/>
      <c r="O3348" s="1260" t="s">
        <v>29340</v>
      </c>
      <c r="P3348" s="1260"/>
      <c r="Q3348" s="1260" t="s">
        <v>29342</v>
      </c>
      <c r="R3348" s="1260"/>
      <c r="S3348" s="1259">
        <v>1</v>
      </c>
      <c r="T3348" s="1260"/>
      <c r="U3348" s="1260"/>
      <c r="V3348" s="1260"/>
      <c r="W3348" s="1259">
        <v>0</v>
      </c>
      <c r="X3348" s="1259">
        <v>1007</v>
      </c>
      <c r="Y3348" s="1259">
        <v>0</v>
      </c>
    </row>
    <row r="3349" spans="1:25">
      <c r="A3349" s="1350">
        <v>11201001782</v>
      </c>
      <c r="B3349" s="1260" t="s">
        <v>29343</v>
      </c>
      <c r="C3349" s="1260" t="s">
        <v>29344</v>
      </c>
      <c r="D3349" s="1260" t="s">
        <v>29345</v>
      </c>
      <c r="E3349" s="1260" t="s">
        <v>18678</v>
      </c>
      <c r="F3349" s="1260" t="s">
        <v>26912</v>
      </c>
      <c r="G3349" s="1260" t="s">
        <v>29346</v>
      </c>
      <c r="H3349" s="1260" t="s">
        <v>11153</v>
      </c>
      <c r="I3349" s="1260" t="s">
        <v>11243</v>
      </c>
      <c r="J3349" s="1259">
        <v>7429525</v>
      </c>
      <c r="K3349" s="1260" t="s">
        <v>11221</v>
      </c>
      <c r="L3349" s="1260" t="s">
        <v>11155</v>
      </c>
      <c r="M3349" s="1260" t="s">
        <v>2210</v>
      </c>
      <c r="N3349" s="1260" t="s">
        <v>29347</v>
      </c>
      <c r="O3349" s="1260" t="s">
        <v>29345</v>
      </c>
      <c r="P3349" s="1260" t="s">
        <v>29348</v>
      </c>
      <c r="Q3349" s="1260" t="s">
        <v>14279</v>
      </c>
      <c r="R3349" s="1260" t="s">
        <v>29348</v>
      </c>
      <c r="S3349" s="1259">
        <v>1</v>
      </c>
      <c r="T3349" s="1260" t="s">
        <v>29349</v>
      </c>
      <c r="U3349" s="1260" t="s">
        <v>11247</v>
      </c>
      <c r="V3349" s="1260" t="s">
        <v>12337</v>
      </c>
      <c r="W3349" s="1259">
        <v>0</v>
      </c>
      <c r="X3349" s="1259">
        <v>1007</v>
      </c>
      <c r="Y3349" s="1259">
        <v>0</v>
      </c>
    </row>
    <row r="3350" spans="1:25">
      <c r="A3350" s="1350">
        <v>11201001781</v>
      </c>
      <c r="B3350" s="1260"/>
      <c r="C3350" s="1260" t="s">
        <v>29350</v>
      </c>
      <c r="D3350" s="1260" t="s">
        <v>29351</v>
      </c>
      <c r="E3350" s="1260" t="s">
        <v>11353</v>
      </c>
      <c r="F3350" s="1260" t="s">
        <v>14919</v>
      </c>
      <c r="G3350" s="1260" t="s">
        <v>29352</v>
      </c>
      <c r="H3350" s="1260" t="s">
        <v>11153</v>
      </c>
      <c r="I3350" s="1260" t="s">
        <v>10976</v>
      </c>
      <c r="J3350" s="1259">
        <v>7429524</v>
      </c>
      <c r="K3350" s="1260" t="s">
        <v>11221</v>
      </c>
      <c r="L3350" s="1260" t="s">
        <v>11155</v>
      </c>
      <c r="M3350" s="1260" t="s">
        <v>262</v>
      </c>
      <c r="N3350" s="1260"/>
      <c r="O3350" s="1260" t="s">
        <v>29351</v>
      </c>
      <c r="P3350" s="1260"/>
      <c r="Q3350" s="1260"/>
      <c r="R3350" s="1259">
        <v>8952220</v>
      </c>
      <c r="S3350" s="1259">
        <v>1</v>
      </c>
      <c r="T3350" s="1260"/>
      <c r="U3350" s="1260"/>
      <c r="V3350" s="1260"/>
      <c r="W3350" s="1259">
        <v>0</v>
      </c>
      <c r="X3350" s="1259">
        <v>1007</v>
      </c>
      <c r="Y3350" s="1259">
        <v>0</v>
      </c>
    </row>
    <row r="3351" spans="1:25">
      <c r="A3351" s="1350">
        <v>11201001780</v>
      </c>
      <c r="B3351" s="1260"/>
      <c r="C3351" s="1260" t="s">
        <v>29353</v>
      </c>
      <c r="D3351" s="1260" t="s">
        <v>29354</v>
      </c>
      <c r="E3351" s="1260" t="s">
        <v>14096</v>
      </c>
      <c r="F3351" s="1260" t="s">
        <v>15067</v>
      </c>
      <c r="G3351" s="1260" t="s">
        <v>29355</v>
      </c>
      <c r="H3351" s="1260" t="s">
        <v>11153</v>
      </c>
      <c r="I3351" s="1260" t="s">
        <v>11164</v>
      </c>
      <c r="J3351" s="1259">
        <v>7429523</v>
      </c>
      <c r="K3351" s="1260" t="s">
        <v>11221</v>
      </c>
      <c r="L3351" s="1260" t="s">
        <v>11155</v>
      </c>
      <c r="M3351" s="1260" t="s">
        <v>262</v>
      </c>
      <c r="N3351" s="1260"/>
      <c r="O3351" s="1260" t="s">
        <v>29354</v>
      </c>
      <c r="P3351" s="1260"/>
      <c r="Q3351" s="1260" t="s">
        <v>11769</v>
      </c>
      <c r="R3351" s="1260"/>
      <c r="S3351" s="1259">
        <v>1</v>
      </c>
      <c r="T3351" s="1260"/>
      <c r="U3351" s="1260"/>
      <c r="V3351" s="1260"/>
      <c r="W3351" s="1259">
        <v>0</v>
      </c>
      <c r="X3351" s="1259">
        <v>1007</v>
      </c>
      <c r="Y3351" s="1259">
        <v>0</v>
      </c>
    </row>
    <row r="3352" spans="1:25">
      <c r="A3352" s="1350">
        <v>11201001779</v>
      </c>
      <c r="B3352" s="1260" t="s">
        <v>29356</v>
      </c>
      <c r="C3352" s="1260" t="s">
        <v>29353</v>
      </c>
      <c r="D3352" s="1260" t="s">
        <v>29357</v>
      </c>
      <c r="E3352" s="1260" t="s">
        <v>11426</v>
      </c>
      <c r="F3352" s="1260" t="s">
        <v>11981</v>
      </c>
      <c r="G3352" s="1260" t="s">
        <v>29358</v>
      </c>
      <c r="H3352" s="1260" t="s">
        <v>11153</v>
      </c>
      <c r="I3352" s="1260" t="s">
        <v>10976</v>
      </c>
      <c r="J3352" s="1259">
        <v>7429522</v>
      </c>
      <c r="K3352" s="1260" t="s">
        <v>11221</v>
      </c>
      <c r="L3352" s="1260" t="s">
        <v>11155</v>
      </c>
      <c r="M3352" s="1260" t="s">
        <v>2530</v>
      </c>
      <c r="N3352" s="1260" t="s">
        <v>29359</v>
      </c>
      <c r="O3352" s="1260" t="s">
        <v>29357</v>
      </c>
      <c r="P3352" s="1260" t="s">
        <v>29360</v>
      </c>
      <c r="Q3352" s="1260" t="s">
        <v>23078</v>
      </c>
      <c r="R3352" s="1260" t="s">
        <v>29361</v>
      </c>
      <c r="S3352" s="1259">
        <v>1</v>
      </c>
      <c r="T3352" s="1260" t="s">
        <v>29362</v>
      </c>
      <c r="U3352" s="1260" t="s">
        <v>11158</v>
      </c>
      <c r="V3352" s="1260" t="s">
        <v>11380</v>
      </c>
      <c r="W3352" s="1259">
        <v>0</v>
      </c>
      <c r="X3352" s="1259">
        <v>1007</v>
      </c>
      <c r="Y3352" s="1259">
        <v>0</v>
      </c>
    </row>
    <row r="3353" spans="1:25">
      <c r="A3353" s="1350">
        <v>11201001778</v>
      </c>
      <c r="B3353" s="1260" t="s">
        <v>29363</v>
      </c>
      <c r="C3353" s="1260" t="s">
        <v>29364</v>
      </c>
      <c r="D3353" s="1260" t="s">
        <v>29365</v>
      </c>
      <c r="E3353" s="1260" t="s">
        <v>18727</v>
      </c>
      <c r="F3353" s="1260" t="s">
        <v>11522</v>
      </c>
      <c r="G3353" s="1260" t="s">
        <v>29366</v>
      </c>
      <c r="H3353" s="1260" t="s">
        <v>11153</v>
      </c>
      <c r="I3353" s="1260" t="s">
        <v>11177</v>
      </c>
      <c r="J3353" s="1259">
        <v>7429521</v>
      </c>
      <c r="K3353" s="1260" t="s">
        <v>11221</v>
      </c>
      <c r="L3353" s="1260" t="s">
        <v>11155</v>
      </c>
      <c r="M3353" s="1260" t="s">
        <v>1332</v>
      </c>
      <c r="N3353" s="1260" t="s">
        <v>29367</v>
      </c>
      <c r="O3353" s="1260" t="s">
        <v>29365</v>
      </c>
      <c r="P3353" s="1260" t="s">
        <v>29368</v>
      </c>
      <c r="Q3353" s="1260" t="s">
        <v>15272</v>
      </c>
      <c r="R3353" s="1260" t="s">
        <v>29369</v>
      </c>
      <c r="S3353" s="1259">
        <v>1</v>
      </c>
      <c r="T3353" s="1260" t="s">
        <v>29370</v>
      </c>
      <c r="U3353" s="1260" t="s">
        <v>11231</v>
      </c>
      <c r="V3353" s="1260" t="s">
        <v>11281</v>
      </c>
      <c r="W3353" s="1259">
        <v>0</v>
      </c>
      <c r="X3353" s="1259">
        <v>1007</v>
      </c>
      <c r="Y3353" s="1259">
        <v>0</v>
      </c>
    </row>
    <row r="3354" spans="1:25">
      <c r="A3354" s="1350">
        <v>11201001777</v>
      </c>
      <c r="B3354" s="1260"/>
      <c r="C3354" s="1260" t="s">
        <v>29371</v>
      </c>
      <c r="D3354" s="1260" t="s">
        <v>29372</v>
      </c>
      <c r="E3354" s="1260" t="s">
        <v>11353</v>
      </c>
      <c r="F3354" s="1260" t="s">
        <v>26607</v>
      </c>
      <c r="G3354" s="1260" t="s">
        <v>29373</v>
      </c>
      <c r="H3354" s="1260" t="s">
        <v>11153</v>
      </c>
      <c r="I3354" s="1260" t="s">
        <v>10976</v>
      </c>
      <c r="J3354" s="1259">
        <v>7429520</v>
      </c>
      <c r="K3354" s="1260" t="s">
        <v>11221</v>
      </c>
      <c r="L3354" s="1260" t="s">
        <v>11155</v>
      </c>
      <c r="M3354" s="1260" t="s">
        <v>262</v>
      </c>
      <c r="N3354" s="1260"/>
      <c r="O3354" s="1260" t="s">
        <v>29372</v>
      </c>
      <c r="P3354" s="1260"/>
      <c r="Q3354" s="1260"/>
      <c r="R3354" s="1259">
        <v>8952220</v>
      </c>
      <c r="S3354" s="1259">
        <v>1</v>
      </c>
      <c r="T3354" s="1260"/>
      <c r="U3354" s="1260"/>
      <c r="V3354" s="1260"/>
      <c r="W3354" s="1259">
        <v>0</v>
      </c>
      <c r="X3354" s="1259">
        <v>1007</v>
      </c>
      <c r="Y3354" s="1259">
        <v>0</v>
      </c>
    </row>
    <row r="3355" spans="1:25">
      <c r="A3355" s="1350">
        <v>11201001776</v>
      </c>
      <c r="B3355" s="1260"/>
      <c r="C3355" s="1260" t="s">
        <v>29374</v>
      </c>
      <c r="D3355" s="1260" t="s">
        <v>29375</v>
      </c>
      <c r="E3355" s="1260" t="s">
        <v>11353</v>
      </c>
      <c r="F3355" s="1260" t="s">
        <v>23383</v>
      </c>
      <c r="G3355" s="1260" t="s">
        <v>29376</v>
      </c>
      <c r="H3355" s="1260" t="s">
        <v>11153</v>
      </c>
      <c r="I3355" s="1260" t="s">
        <v>10976</v>
      </c>
      <c r="J3355" s="1259">
        <v>7429519</v>
      </c>
      <c r="K3355" s="1260" t="s">
        <v>11221</v>
      </c>
      <c r="L3355" s="1260" t="s">
        <v>11155</v>
      </c>
      <c r="M3355" s="1260" t="s">
        <v>262</v>
      </c>
      <c r="N3355" s="1260"/>
      <c r="O3355" s="1260" t="s">
        <v>29375</v>
      </c>
      <c r="P3355" s="1260"/>
      <c r="Q3355" s="1260"/>
      <c r="R3355" s="1259">
        <v>8952220</v>
      </c>
      <c r="S3355" s="1259">
        <v>1</v>
      </c>
      <c r="T3355" s="1260"/>
      <c r="U3355" s="1260"/>
      <c r="V3355" s="1260"/>
      <c r="W3355" s="1259">
        <v>0</v>
      </c>
      <c r="X3355" s="1259">
        <v>1007</v>
      </c>
      <c r="Y3355" s="1259">
        <v>0</v>
      </c>
    </row>
    <row r="3356" spans="1:25">
      <c r="A3356" s="1350">
        <v>11201001775</v>
      </c>
      <c r="B3356" s="1260"/>
      <c r="C3356" s="1260" t="s">
        <v>29377</v>
      </c>
      <c r="D3356" s="1260" t="s">
        <v>29378</v>
      </c>
      <c r="E3356" s="1260" t="s">
        <v>11509</v>
      </c>
      <c r="F3356" s="1260" t="s">
        <v>29032</v>
      </c>
      <c r="G3356" s="1260" t="s">
        <v>29379</v>
      </c>
      <c r="H3356" s="1260" t="s">
        <v>11153</v>
      </c>
      <c r="I3356" s="1260" t="s">
        <v>11164</v>
      </c>
      <c r="J3356" s="1259">
        <v>7429518</v>
      </c>
      <c r="K3356" s="1260" t="s">
        <v>11221</v>
      </c>
      <c r="L3356" s="1260" t="s">
        <v>11155</v>
      </c>
      <c r="M3356" s="1260" t="s">
        <v>2565</v>
      </c>
      <c r="N3356" s="1260" t="s">
        <v>29380</v>
      </c>
      <c r="O3356" s="1260" t="s">
        <v>29378</v>
      </c>
      <c r="P3356" s="1260"/>
      <c r="Q3356" s="1260" t="s">
        <v>11313</v>
      </c>
      <c r="R3356" s="1260"/>
      <c r="S3356" s="1259">
        <v>1</v>
      </c>
      <c r="T3356" s="1260"/>
      <c r="U3356" s="1260" t="s">
        <v>11921</v>
      </c>
      <c r="V3356" s="1260" t="s">
        <v>17708</v>
      </c>
      <c r="W3356" s="1259">
        <v>0</v>
      </c>
      <c r="X3356" s="1259">
        <v>1007</v>
      </c>
      <c r="Y3356" s="1259">
        <v>0</v>
      </c>
    </row>
    <row r="3357" spans="1:25">
      <c r="A3357" s="1350">
        <v>11201001774</v>
      </c>
      <c r="B3357" s="1260"/>
      <c r="C3357" s="1260" t="s">
        <v>29381</v>
      </c>
      <c r="D3357" s="1260" t="s">
        <v>29382</v>
      </c>
      <c r="E3357" s="1260" t="s">
        <v>11560</v>
      </c>
      <c r="F3357" s="1260" t="s">
        <v>24642</v>
      </c>
      <c r="G3357" s="1260" t="s">
        <v>29383</v>
      </c>
      <c r="H3357" s="1260" t="s">
        <v>11153</v>
      </c>
      <c r="I3357" s="1260" t="s">
        <v>11164</v>
      </c>
      <c r="J3357" s="1259">
        <v>7429517</v>
      </c>
      <c r="K3357" s="1260" t="s">
        <v>11221</v>
      </c>
      <c r="L3357" s="1260" t="s">
        <v>11155</v>
      </c>
      <c r="M3357" s="1260" t="s">
        <v>2092</v>
      </c>
      <c r="N3357" s="1260" t="s">
        <v>29384</v>
      </c>
      <c r="O3357" s="1260" t="s">
        <v>29382</v>
      </c>
      <c r="P3357" s="1260"/>
      <c r="Q3357" s="1260" t="s">
        <v>11603</v>
      </c>
      <c r="R3357" s="1260"/>
      <c r="S3357" s="1259">
        <v>1</v>
      </c>
      <c r="T3357" s="1260"/>
      <c r="U3357" s="1260" t="s">
        <v>11405</v>
      </c>
      <c r="V3357" s="1260" t="s">
        <v>18626</v>
      </c>
      <c r="W3357" s="1259">
        <v>0</v>
      </c>
      <c r="X3357" s="1259">
        <v>1007</v>
      </c>
      <c r="Y3357" s="1259">
        <v>0</v>
      </c>
    </row>
    <row r="3358" spans="1:25">
      <c r="A3358" s="1350">
        <v>11201001773</v>
      </c>
      <c r="B3358" s="1260"/>
      <c r="C3358" s="1260" t="s">
        <v>29377</v>
      </c>
      <c r="D3358" s="1260" t="s">
        <v>15062</v>
      </c>
      <c r="E3358" s="1260" t="s">
        <v>11190</v>
      </c>
      <c r="F3358" s="1260" t="s">
        <v>11522</v>
      </c>
      <c r="G3358" s="1260" t="s">
        <v>29385</v>
      </c>
      <c r="H3358" s="1260" t="s">
        <v>11153</v>
      </c>
      <c r="I3358" s="1260" t="s">
        <v>11177</v>
      </c>
      <c r="J3358" s="1259">
        <v>7429516</v>
      </c>
      <c r="K3358" s="1260" t="s">
        <v>11221</v>
      </c>
      <c r="L3358" s="1260" t="s">
        <v>11155</v>
      </c>
      <c r="M3358" s="1260" t="s">
        <v>2121</v>
      </c>
      <c r="N3358" s="1260" t="s">
        <v>15064</v>
      </c>
      <c r="O3358" s="1260" t="s">
        <v>15062</v>
      </c>
      <c r="P3358" s="1259">
        <v>7712829</v>
      </c>
      <c r="Q3358" s="1260"/>
      <c r="R3358" s="1259">
        <v>7710829</v>
      </c>
      <c r="S3358" s="1259">
        <v>1</v>
      </c>
      <c r="T3358" s="1260"/>
      <c r="U3358" s="1260" t="s">
        <v>11269</v>
      </c>
      <c r="V3358" s="1260" t="s">
        <v>11620</v>
      </c>
      <c r="W3358" s="1259">
        <v>0</v>
      </c>
      <c r="X3358" s="1259">
        <v>1007</v>
      </c>
      <c r="Y3358" s="1259">
        <v>0</v>
      </c>
    </row>
    <row r="3359" spans="1:25">
      <c r="A3359" s="1350">
        <v>11201001772</v>
      </c>
      <c r="B3359" s="1260"/>
      <c r="C3359" s="1260" t="s">
        <v>29386</v>
      </c>
      <c r="D3359" s="1260" t="s">
        <v>29387</v>
      </c>
      <c r="E3359" s="1260" t="s">
        <v>12993</v>
      </c>
      <c r="F3359" s="1260" t="s">
        <v>11522</v>
      </c>
      <c r="G3359" s="1260" t="s">
        <v>29388</v>
      </c>
      <c r="H3359" s="1260" t="s">
        <v>11153</v>
      </c>
      <c r="I3359" s="1260" t="s">
        <v>11177</v>
      </c>
      <c r="J3359" s="1259">
        <v>7429515</v>
      </c>
      <c r="K3359" s="1260" t="s">
        <v>11221</v>
      </c>
      <c r="L3359" s="1260" t="s">
        <v>11155</v>
      </c>
      <c r="M3359" s="1260" t="s">
        <v>1242</v>
      </c>
      <c r="N3359" s="1260" t="s">
        <v>29389</v>
      </c>
      <c r="O3359" s="1260" t="s">
        <v>29387</v>
      </c>
      <c r="P3359" s="1260" t="s">
        <v>29390</v>
      </c>
      <c r="Q3359" s="1260"/>
      <c r="R3359" s="1260"/>
      <c r="S3359" s="1259">
        <v>1</v>
      </c>
      <c r="T3359" s="1260"/>
      <c r="U3359" s="1260" t="s">
        <v>11751</v>
      </c>
      <c r="V3359" s="1260" t="s">
        <v>14204</v>
      </c>
      <c r="W3359" s="1259">
        <v>0</v>
      </c>
      <c r="X3359" s="1259">
        <v>1007</v>
      </c>
      <c r="Y3359" s="1259">
        <v>0</v>
      </c>
    </row>
    <row r="3360" spans="1:25">
      <c r="A3360" s="1350">
        <v>11201001771</v>
      </c>
      <c r="B3360" s="1260"/>
      <c r="C3360" s="1260" t="s">
        <v>29391</v>
      </c>
      <c r="D3360" s="1260" t="s">
        <v>29392</v>
      </c>
      <c r="E3360" s="1260" t="s">
        <v>11353</v>
      </c>
      <c r="F3360" s="1260" t="s">
        <v>17195</v>
      </c>
      <c r="G3360" s="1260" t="s">
        <v>29393</v>
      </c>
      <c r="H3360" s="1260" t="s">
        <v>11153</v>
      </c>
      <c r="I3360" s="1260" t="s">
        <v>10976</v>
      </c>
      <c r="J3360" s="1259">
        <v>7429514</v>
      </c>
      <c r="K3360" s="1260" t="s">
        <v>11221</v>
      </c>
      <c r="L3360" s="1260" t="s">
        <v>11155</v>
      </c>
      <c r="M3360" s="1260" t="s">
        <v>262</v>
      </c>
      <c r="N3360" s="1260"/>
      <c r="O3360" s="1260" t="s">
        <v>29392</v>
      </c>
      <c r="P3360" s="1260"/>
      <c r="Q3360" s="1260"/>
      <c r="R3360" s="1259">
        <v>8952220</v>
      </c>
      <c r="S3360" s="1259">
        <v>1</v>
      </c>
      <c r="T3360" s="1260"/>
      <c r="U3360" s="1260"/>
      <c r="V3360" s="1260"/>
      <c r="W3360" s="1259">
        <v>0</v>
      </c>
      <c r="X3360" s="1259">
        <v>1007</v>
      </c>
      <c r="Y3360" s="1259">
        <v>0</v>
      </c>
    </row>
    <row r="3361" spans="1:25">
      <c r="A3361" s="1350">
        <v>11201001770</v>
      </c>
      <c r="B3361" s="1260"/>
      <c r="C3361" s="1260" t="s">
        <v>29394</v>
      </c>
      <c r="D3361" s="1260" t="s">
        <v>29395</v>
      </c>
      <c r="E3361" s="1260" t="s">
        <v>11444</v>
      </c>
      <c r="F3361" s="1260" t="s">
        <v>11176</v>
      </c>
      <c r="G3361" s="1260" t="s">
        <v>29396</v>
      </c>
      <c r="H3361" s="1260" t="s">
        <v>11153</v>
      </c>
      <c r="I3361" s="1260" t="s">
        <v>11177</v>
      </c>
      <c r="J3361" s="1259">
        <v>7429513</v>
      </c>
      <c r="K3361" s="1260" t="s">
        <v>11221</v>
      </c>
      <c r="L3361" s="1260" t="s">
        <v>11155</v>
      </c>
      <c r="M3361" s="1260" t="s">
        <v>262</v>
      </c>
      <c r="N3361" s="1260"/>
      <c r="O3361" s="1260" t="s">
        <v>29395</v>
      </c>
      <c r="P3361" s="1260"/>
      <c r="Q3361" s="1260"/>
      <c r="R3361" s="1260"/>
      <c r="S3361" s="1259">
        <v>1</v>
      </c>
      <c r="T3361" s="1260"/>
      <c r="U3361" s="1260"/>
      <c r="V3361" s="1260"/>
      <c r="W3361" s="1259">
        <v>0</v>
      </c>
      <c r="X3361" s="1259">
        <v>1007</v>
      </c>
      <c r="Y3361" s="1259">
        <v>0</v>
      </c>
    </row>
    <row r="3362" spans="1:25">
      <c r="A3362" s="1350">
        <v>11201001769</v>
      </c>
      <c r="B3362" s="1260" t="s">
        <v>29397</v>
      </c>
      <c r="C3362" s="1260" t="s">
        <v>29398</v>
      </c>
      <c r="D3362" s="1260" t="s">
        <v>29399</v>
      </c>
      <c r="E3362" s="1260" t="s">
        <v>11303</v>
      </c>
      <c r="F3362" s="1260" t="s">
        <v>11242</v>
      </c>
      <c r="G3362" s="1260" t="s">
        <v>29400</v>
      </c>
      <c r="H3362" s="1260" t="s">
        <v>11153</v>
      </c>
      <c r="I3362" s="1260" t="s">
        <v>11243</v>
      </c>
      <c r="J3362" s="1259">
        <v>7429512</v>
      </c>
      <c r="K3362" s="1260" t="s">
        <v>11221</v>
      </c>
      <c r="L3362" s="1260" t="s">
        <v>11155</v>
      </c>
      <c r="M3362" s="1260" t="s">
        <v>2336</v>
      </c>
      <c r="N3362" s="1260" t="s">
        <v>29401</v>
      </c>
      <c r="O3362" s="1260" t="s">
        <v>29399</v>
      </c>
      <c r="P3362" s="1260" t="s">
        <v>29402</v>
      </c>
      <c r="Q3362" s="1260" t="s">
        <v>29403</v>
      </c>
      <c r="R3362" s="1260" t="s">
        <v>29402</v>
      </c>
      <c r="S3362" s="1259">
        <v>1</v>
      </c>
      <c r="T3362" s="1260" t="s">
        <v>29404</v>
      </c>
      <c r="U3362" s="1260" t="s">
        <v>11247</v>
      </c>
      <c r="V3362" s="1260" t="s">
        <v>13303</v>
      </c>
      <c r="W3362" s="1259">
        <v>0</v>
      </c>
      <c r="X3362" s="1259">
        <v>1007</v>
      </c>
      <c r="Y3362" s="1259">
        <v>0</v>
      </c>
    </row>
    <row r="3363" spans="1:25">
      <c r="A3363" s="1350">
        <v>11201001768</v>
      </c>
      <c r="B3363" s="1260" t="s">
        <v>29405</v>
      </c>
      <c r="C3363" s="1260" t="s">
        <v>29406</v>
      </c>
      <c r="D3363" s="1260" t="s">
        <v>29407</v>
      </c>
      <c r="E3363" s="1260" t="s">
        <v>11426</v>
      </c>
      <c r="F3363" s="1260" t="s">
        <v>29408</v>
      </c>
      <c r="G3363" s="1260" t="s">
        <v>29409</v>
      </c>
      <c r="H3363" s="1260" t="s">
        <v>11153</v>
      </c>
      <c r="I3363" s="1260" t="s">
        <v>10976</v>
      </c>
      <c r="J3363" s="1259">
        <v>7429511</v>
      </c>
      <c r="K3363" s="1260" t="s">
        <v>11221</v>
      </c>
      <c r="L3363" s="1260" t="s">
        <v>11155</v>
      </c>
      <c r="M3363" s="1260" t="s">
        <v>2537</v>
      </c>
      <c r="N3363" s="1260" t="s">
        <v>29410</v>
      </c>
      <c r="O3363" s="1260" t="s">
        <v>29407</v>
      </c>
      <c r="P3363" s="1260" t="s">
        <v>29411</v>
      </c>
      <c r="Q3363" s="1260" t="s">
        <v>29412</v>
      </c>
      <c r="R3363" s="1260" t="s">
        <v>29413</v>
      </c>
      <c r="S3363" s="1259">
        <v>1</v>
      </c>
      <c r="T3363" s="1260" t="s">
        <v>29414</v>
      </c>
      <c r="U3363" s="1260" t="s">
        <v>11158</v>
      </c>
      <c r="V3363" s="1260" t="s">
        <v>12716</v>
      </c>
      <c r="W3363" s="1259">
        <v>0</v>
      </c>
      <c r="X3363" s="1259">
        <v>1007</v>
      </c>
      <c r="Y3363" s="1259">
        <v>0</v>
      </c>
    </row>
    <row r="3364" spans="1:25">
      <c r="A3364" s="1350">
        <v>11201001767</v>
      </c>
      <c r="B3364" s="1260" t="s">
        <v>29415</v>
      </c>
      <c r="C3364" s="1260" t="s">
        <v>29416</v>
      </c>
      <c r="D3364" s="1260" t="s">
        <v>29417</v>
      </c>
      <c r="E3364" s="1260" t="s">
        <v>12377</v>
      </c>
      <c r="F3364" s="1260" t="s">
        <v>11176</v>
      </c>
      <c r="G3364" s="1260" t="s">
        <v>29418</v>
      </c>
      <c r="H3364" s="1260" t="s">
        <v>11153</v>
      </c>
      <c r="I3364" s="1260" t="s">
        <v>11177</v>
      </c>
      <c r="J3364" s="1259">
        <v>7429510</v>
      </c>
      <c r="K3364" s="1260" t="s">
        <v>11221</v>
      </c>
      <c r="L3364" s="1260" t="s">
        <v>11155</v>
      </c>
      <c r="M3364" s="1260" t="s">
        <v>2578</v>
      </c>
      <c r="N3364" s="1260" t="s">
        <v>20111</v>
      </c>
      <c r="O3364" s="1260" t="s">
        <v>29417</v>
      </c>
      <c r="P3364" s="1260" t="s">
        <v>29419</v>
      </c>
      <c r="Q3364" s="1260" t="s">
        <v>29420</v>
      </c>
      <c r="R3364" s="1260" t="s">
        <v>20112</v>
      </c>
      <c r="S3364" s="1259">
        <v>1</v>
      </c>
      <c r="T3364" s="1260" t="s">
        <v>29421</v>
      </c>
      <c r="U3364" s="1260" t="s">
        <v>11193</v>
      </c>
      <c r="V3364" s="1260" t="s">
        <v>14657</v>
      </c>
      <c r="W3364" s="1259">
        <v>0</v>
      </c>
      <c r="X3364" s="1259">
        <v>1007</v>
      </c>
      <c r="Y3364" s="1259">
        <v>0</v>
      </c>
    </row>
    <row r="3365" spans="1:25">
      <c r="A3365" s="1350">
        <v>11201001766</v>
      </c>
      <c r="B3365" s="1260"/>
      <c r="C3365" s="1260" t="s">
        <v>29422</v>
      </c>
      <c r="D3365" s="1260" t="s">
        <v>29423</v>
      </c>
      <c r="E3365" s="1260" t="s">
        <v>12605</v>
      </c>
      <c r="F3365" s="1260" t="s">
        <v>29408</v>
      </c>
      <c r="G3365" s="1260" t="s">
        <v>29424</v>
      </c>
      <c r="H3365" s="1260" t="s">
        <v>11153</v>
      </c>
      <c r="I3365" s="1260" t="s">
        <v>10976</v>
      </c>
      <c r="J3365" s="1259">
        <v>7429509</v>
      </c>
      <c r="K3365" s="1260" t="s">
        <v>11221</v>
      </c>
      <c r="L3365" s="1260" t="s">
        <v>11155</v>
      </c>
      <c r="M3365" s="1260" t="s">
        <v>262</v>
      </c>
      <c r="N3365" s="1260"/>
      <c r="O3365" s="1260" t="s">
        <v>29423</v>
      </c>
      <c r="P3365" s="1260"/>
      <c r="Q3365" s="1260"/>
      <c r="R3365" s="1260" t="s">
        <v>29425</v>
      </c>
      <c r="S3365" s="1259">
        <v>1</v>
      </c>
      <c r="T3365" s="1260"/>
      <c r="U3365" s="1260"/>
      <c r="V3365" s="1260"/>
      <c r="W3365" s="1259">
        <v>0</v>
      </c>
      <c r="X3365" s="1259">
        <v>1007</v>
      </c>
      <c r="Y3365" s="1259">
        <v>0</v>
      </c>
    </row>
    <row r="3366" spans="1:25">
      <c r="A3366" s="1350">
        <v>11201001765</v>
      </c>
      <c r="B3366" s="1260" t="s">
        <v>29426</v>
      </c>
      <c r="C3366" s="1260" t="s">
        <v>29427</v>
      </c>
      <c r="D3366" s="1260" t="s">
        <v>29428</v>
      </c>
      <c r="E3366" s="1260" t="s">
        <v>11266</v>
      </c>
      <c r="F3366" s="1260" t="s">
        <v>29429</v>
      </c>
      <c r="G3366" s="1260" t="s">
        <v>29430</v>
      </c>
      <c r="H3366" s="1260" t="s">
        <v>11153</v>
      </c>
      <c r="I3366" s="1260" t="s">
        <v>10976</v>
      </c>
      <c r="J3366" s="1259">
        <v>7429508</v>
      </c>
      <c r="K3366" s="1260" t="s">
        <v>11375</v>
      </c>
      <c r="L3366" s="1260" t="s">
        <v>11155</v>
      </c>
      <c r="M3366" s="1260" t="s">
        <v>1985</v>
      </c>
      <c r="N3366" s="1260" t="s">
        <v>29431</v>
      </c>
      <c r="O3366" s="1260" t="s">
        <v>29428</v>
      </c>
      <c r="P3366" s="1260" t="s">
        <v>29432</v>
      </c>
      <c r="Q3366" s="1260" t="s">
        <v>29433</v>
      </c>
      <c r="R3366" s="1260" t="s">
        <v>29432</v>
      </c>
      <c r="S3366" s="1259">
        <v>1</v>
      </c>
      <c r="T3366" s="1260" t="s">
        <v>29434</v>
      </c>
      <c r="U3366" s="1260" t="s">
        <v>11158</v>
      </c>
      <c r="V3366" s="1260" t="s">
        <v>12401</v>
      </c>
      <c r="W3366" s="1259">
        <v>0</v>
      </c>
      <c r="X3366" s="1259">
        <v>1008</v>
      </c>
      <c r="Y3366" s="1259">
        <v>0</v>
      </c>
    </row>
    <row r="3367" spans="1:25">
      <c r="A3367" s="1350">
        <v>11201001764</v>
      </c>
      <c r="B3367" s="1260" t="s">
        <v>29435</v>
      </c>
      <c r="C3367" s="1260" t="s">
        <v>29436</v>
      </c>
      <c r="D3367" s="1260" t="s">
        <v>29437</v>
      </c>
      <c r="E3367" s="1260" t="s">
        <v>11509</v>
      </c>
      <c r="F3367" s="1260" t="s">
        <v>11176</v>
      </c>
      <c r="G3367" s="1260"/>
      <c r="H3367" s="1260" t="s">
        <v>11153</v>
      </c>
      <c r="I3367" s="1260" t="s">
        <v>11177</v>
      </c>
      <c r="J3367" s="1259">
        <v>7429507</v>
      </c>
      <c r="K3367" s="1260" t="s">
        <v>11221</v>
      </c>
      <c r="L3367" s="1260" t="s">
        <v>11275</v>
      </c>
      <c r="M3367" s="1260" t="s">
        <v>2128</v>
      </c>
      <c r="N3367" s="1260" t="s">
        <v>29438</v>
      </c>
      <c r="O3367" s="1260" t="s">
        <v>29437</v>
      </c>
      <c r="P3367" s="1260" t="s">
        <v>29439</v>
      </c>
      <c r="Q3367" s="1260" t="s">
        <v>29440</v>
      </c>
      <c r="R3367" s="1260" t="s">
        <v>29441</v>
      </c>
      <c r="S3367" s="1259">
        <v>1</v>
      </c>
      <c r="T3367" s="1260" t="s">
        <v>29442</v>
      </c>
      <c r="U3367" s="1260" t="s">
        <v>11198</v>
      </c>
      <c r="V3367" s="1260" t="s">
        <v>14303</v>
      </c>
      <c r="W3367" s="1259">
        <v>0</v>
      </c>
      <c r="X3367" s="1259">
        <v>1007</v>
      </c>
      <c r="Y3367" s="1259">
        <v>2</v>
      </c>
    </row>
    <row r="3368" spans="1:25">
      <c r="A3368" s="1350">
        <v>11201001763</v>
      </c>
      <c r="B3368" s="1260" t="s">
        <v>29443</v>
      </c>
      <c r="C3368" s="1260" t="s">
        <v>29444</v>
      </c>
      <c r="D3368" s="1260" t="s">
        <v>29445</v>
      </c>
      <c r="E3368" s="1260" t="s">
        <v>11426</v>
      </c>
      <c r="F3368" s="1260" t="s">
        <v>11176</v>
      </c>
      <c r="G3368" s="1260" t="s">
        <v>29446</v>
      </c>
      <c r="H3368" s="1260" t="s">
        <v>11153</v>
      </c>
      <c r="I3368" s="1260" t="s">
        <v>11177</v>
      </c>
      <c r="J3368" s="1259">
        <v>7429506</v>
      </c>
      <c r="K3368" s="1260" t="s">
        <v>11221</v>
      </c>
      <c r="L3368" s="1260" t="s">
        <v>11385</v>
      </c>
      <c r="M3368" s="1260" t="s">
        <v>2128</v>
      </c>
      <c r="N3368" s="1260" t="s">
        <v>29438</v>
      </c>
      <c r="O3368" s="1260" t="s">
        <v>29445</v>
      </c>
      <c r="P3368" s="1260" t="s">
        <v>29447</v>
      </c>
      <c r="Q3368" s="1260" t="s">
        <v>14279</v>
      </c>
      <c r="R3368" s="1260" t="s">
        <v>29448</v>
      </c>
      <c r="S3368" s="1259">
        <v>1</v>
      </c>
      <c r="T3368" s="1260" t="s">
        <v>29449</v>
      </c>
      <c r="U3368" s="1260" t="s">
        <v>11198</v>
      </c>
      <c r="V3368" s="1260" t="s">
        <v>14303</v>
      </c>
      <c r="W3368" s="1259">
        <v>0</v>
      </c>
      <c r="X3368" s="1259">
        <v>1007</v>
      </c>
      <c r="Y3368" s="1259">
        <v>1</v>
      </c>
    </row>
    <row r="3369" spans="1:25">
      <c r="A3369" s="1350">
        <v>11201001762</v>
      </c>
      <c r="B3369" s="1260"/>
      <c r="C3369" s="1260" t="s">
        <v>29450</v>
      </c>
      <c r="D3369" s="1260" t="s">
        <v>29451</v>
      </c>
      <c r="E3369" s="1260" t="s">
        <v>25847</v>
      </c>
      <c r="F3369" s="1260" t="s">
        <v>29429</v>
      </c>
      <c r="G3369" s="1260" t="s">
        <v>29452</v>
      </c>
      <c r="H3369" s="1260" t="s">
        <v>11153</v>
      </c>
      <c r="I3369" s="1260" t="s">
        <v>10976</v>
      </c>
      <c r="J3369" s="1259">
        <v>7429505</v>
      </c>
      <c r="K3369" s="1260" t="s">
        <v>11221</v>
      </c>
      <c r="L3369" s="1260" t="s">
        <v>11155</v>
      </c>
      <c r="M3369" s="1260" t="s">
        <v>262</v>
      </c>
      <c r="N3369" s="1260"/>
      <c r="O3369" s="1260" t="s">
        <v>29451</v>
      </c>
      <c r="P3369" s="1260"/>
      <c r="Q3369" s="1260"/>
      <c r="R3369" s="1259">
        <v>7512119</v>
      </c>
      <c r="S3369" s="1259">
        <v>1</v>
      </c>
      <c r="T3369" s="1260"/>
      <c r="U3369" s="1260"/>
      <c r="V3369" s="1260"/>
      <c r="W3369" s="1259">
        <v>0</v>
      </c>
      <c r="X3369" s="1259">
        <v>1007</v>
      </c>
      <c r="Y3369" s="1259">
        <v>0</v>
      </c>
    </row>
    <row r="3370" spans="1:25">
      <c r="A3370" s="1350">
        <v>11201001761</v>
      </c>
      <c r="B3370" s="1260"/>
      <c r="C3370" s="1260" t="s">
        <v>29453</v>
      </c>
      <c r="D3370" s="1260" t="s">
        <v>29454</v>
      </c>
      <c r="E3370" s="1260" t="s">
        <v>11190</v>
      </c>
      <c r="F3370" s="1260" t="s">
        <v>11176</v>
      </c>
      <c r="G3370" s="1260" t="s">
        <v>29455</v>
      </c>
      <c r="H3370" s="1260" t="s">
        <v>11153</v>
      </c>
      <c r="I3370" s="1260" t="s">
        <v>11177</v>
      </c>
      <c r="J3370" s="1259">
        <v>7429504</v>
      </c>
      <c r="K3370" s="1260" t="s">
        <v>11221</v>
      </c>
      <c r="L3370" s="1260" t="s">
        <v>11155</v>
      </c>
      <c r="M3370" s="1260" t="s">
        <v>2128</v>
      </c>
      <c r="N3370" s="1260" t="s">
        <v>29456</v>
      </c>
      <c r="O3370" s="1260" t="s">
        <v>29454</v>
      </c>
      <c r="P3370" s="1260"/>
      <c r="Q3370" s="1260"/>
      <c r="R3370" s="1260" t="s">
        <v>29457</v>
      </c>
      <c r="S3370" s="1259">
        <v>1</v>
      </c>
      <c r="T3370" s="1260"/>
      <c r="U3370" s="1260" t="s">
        <v>11198</v>
      </c>
      <c r="V3370" s="1260" t="s">
        <v>13354</v>
      </c>
      <c r="W3370" s="1259">
        <v>0</v>
      </c>
      <c r="X3370" s="1259">
        <v>1007</v>
      </c>
      <c r="Y3370" s="1259">
        <v>0</v>
      </c>
    </row>
    <row r="3371" spans="1:25">
      <c r="A3371" s="1350">
        <v>11201001760</v>
      </c>
      <c r="B3371" s="1260" t="s">
        <v>29458</v>
      </c>
      <c r="C3371" s="1260" t="s">
        <v>29459</v>
      </c>
      <c r="D3371" s="1260" t="s">
        <v>29460</v>
      </c>
      <c r="E3371" s="1260" t="s">
        <v>11203</v>
      </c>
      <c r="F3371" s="1260" t="s">
        <v>29429</v>
      </c>
      <c r="G3371" s="1260" t="s">
        <v>29461</v>
      </c>
      <c r="H3371" s="1260" t="s">
        <v>11153</v>
      </c>
      <c r="I3371" s="1260" t="s">
        <v>10976</v>
      </c>
      <c r="J3371" s="1259">
        <v>7429503</v>
      </c>
      <c r="K3371" s="1260" t="s">
        <v>11375</v>
      </c>
      <c r="L3371" s="1260" t="s">
        <v>11155</v>
      </c>
      <c r="M3371" s="1260" t="s">
        <v>2301</v>
      </c>
      <c r="N3371" s="1260" t="s">
        <v>27225</v>
      </c>
      <c r="O3371" s="1260" t="s">
        <v>29460</v>
      </c>
      <c r="P3371" s="1260" t="s">
        <v>29462</v>
      </c>
      <c r="Q3371" s="1260" t="s">
        <v>11867</v>
      </c>
      <c r="R3371" s="1260" t="s">
        <v>29463</v>
      </c>
      <c r="S3371" s="1259">
        <v>1</v>
      </c>
      <c r="T3371" s="1260" t="s">
        <v>29464</v>
      </c>
      <c r="U3371" s="1260" t="s">
        <v>11231</v>
      </c>
      <c r="V3371" s="1260" t="s">
        <v>11969</v>
      </c>
      <c r="W3371" s="1259">
        <v>0</v>
      </c>
      <c r="X3371" s="1259">
        <v>1008</v>
      </c>
      <c r="Y3371" s="1259">
        <v>0</v>
      </c>
    </row>
    <row r="3372" spans="1:25">
      <c r="A3372" s="1350">
        <v>11201001759</v>
      </c>
      <c r="B3372" s="1260" t="s">
        <v>29465</v>
      </c>
      <c r="C3372" s="1260" t="s">
        <v>29466</v>
      </c>
      <c r="D3372" s="1260" t="s">
        <v>29467</v>
      </c>
      <c r="E3372" s="1260" t="s">
        <v>11203</v>
      </c>
      <c r="F3372" s="1260" t="s">
        <v>29468</v>
      </c>
      <c r="G3372" s="1260" t="s">
        <v>29469</v>
      </c>
      <c r="H3372" s="1260" t="s">
        <v>11153</v>
      </c>
      <c r="I3372" s="1260" t="s">
        <v>10976</v>
      </c>
      <c r="J3372" s="1259">
        <v>7429502</v>
      </c>
      <c r="K3372" s="1260" t="s">
        <v>11375</v>
      </c>
      <c r="L3372" s="1260" t="s">
        <v>11155</v>
      </c>
      <c r="M3372" s="1260" t="s">
        <v>2527</v>
      </c>
      <c r="N3372" s="1260" t="s">
        <v>29470</v>
      </c>
      <c r="O3372" s="1260" t="s">
        <v>29467</v>
      </c>
      <c r="P3372" s="1260" t="s">
        <v>29471</v>
      </c>
      <c r="Q3372" s="1260" t="s">
        <v>11867</v>
      </c>
      <c r="R3372" s="1260" t="s">
        <v>29472</v>
      </c>
      <c r="S3372" s="1259">
        <v>1</v>
      </c>
      <c r="T3372" s="1260" t="s">
        <v>29473</v>
      </c>
      <c r="U3372" s="1260" t="s">
        <v>11158</v>
      </c>
      <c r="V3372" s="1260" t="s">
        <v>11869</v>
      </c>
      <c r="W3372" s="1259">
        <v>0</v>
      </c>
      <c r="X3372" s="1259">
        <v>1008</v>
      </c>
      <c r="Y3372" s="1259">
        <v>0</v>
      </c>
    </row>
    <row r="3373" spans="1:25">
      <c r="A3373" s="1350">
        <v>11201001758</v>
      </c>
      <c r="B3373" s="1260"/>
      <c r="C3373" s="1260" t="s">
        <v>29474</v>
      </c>
      <c r="D3373" s="1260" t="s">
        <v>29475</v>
      </c>
      <c r="E3373" s="1260" t="s">
        <v>11491</v>
      </c>
      <c r="F3373" s="1260" t="s">
        <v>29476</v>
      </c>
      <c r="G3373" s="1260" t="s">
        <v>29477</v>
      </c>
      <c r="H3373" s="1260" t="s">
        <v>11153</v>
      </c>
      <c r="I3373" s="1260" t="s">
        <v>11164</v>
      </c>
      <c r="J3373" s="1259">
        <v>7429501</v>
      </c>
      <c r="K3373" s="1260" t="s">
        <v>11221</v>
      </c>
      <c r="L3373" s="1260" t="s">
        <v>11155</v>
      </c>
      <c r="M3373" s="1260" t="s">
        <v>262</v>
      </c>
      <c r="N3373" s="1260"/>
      <c r="O3373" s="1260" t="s">
        <v>29475</v>
      </c>
      <c r="P3373" s="1260"/>
      <c r="Q3373" s="1260"/>
      <c r="R3373" s="1260"/>
      <c r="S3373" s="1259">
        <v>1</v>
      </c>
      <c r="T3373" s="1260" t="s">
        <v>29478</v>
      </c>
      <c r="U3373" s="1260"/>
      <c r="V3373" s="1260"/>
      <c r="W3373" s="1259">
        <v>0</v>
      </c>
      <c r="X3373" s="1259">
        <v>1007</v>
      </c>
      <c r="Y3373" s="1259">
        <v>0</v>
      </c>
    </row>
    <row r="3374" spans="1:25">
      <c r="A3374" s="1350">
        <v>11201001757</v>
      </c>
      <c r="B3374" s="1260"/>
      <c r="C3374" s="1260" t="s">
        <v>29479</v>
      </c>
      <c r="D3374" s="1260" t="s">
        <v>29480</v>
      </c>
      <c r="E3374" s="1260" t="s">
        <v>11353</v>
      </c>
      <c r="F3374" s="1260" t="s">
        <v>11176</v>
      </c>
      <c r="G3374" s="1260" t="s">
        <v>29481</v>
      </c>
      <c r="H3374" s="1260" t="s">
        <v>11153</v>
      </c>
      <c r="I3374" s="1260" t="s">
        <v>11177</v>
      </c>
      <c r="J3374" s="1259">
        <v>7429500</v>
      </c>
      <c r="K3374" s="1260" t="s">
        <v>11221</v>
      </c>
      <c r="L3374" s="1260" t="s">
        <v>11155</v>
      </c>
      <c r="M3374" s="1260" t="s">
        <v>262</v>
      </c>
      <c r="N3374" s="1260"/>
      <c r="O3374" s="1260" t="s">
        <v>29480</v>
      </c>
      <c r="P3374" s="1260"/>
      <c r="Q3374" s="1260"/>
      <c r="R3374" s="1260"/>
      <c r="S3374" s="1259">
        <v>1</v>
      </c>
      <c r="T3374" s="1260"/>
      <c r="U3374" s="1260"/>
      <c r="V3374" s="1260"/>
      <c r="W3374" s="1259">
        <v>0</v>
      </c>
      <c r="X3374" s="1259">
        <v>1007</v>
      </c>
      <c r="Y3374" s="1259">
        <v>0</v>
      </c>
    </row>
    <row r="3375" spans="1:25">
      <c r="A3375" s="1350">
        <v>11201001756</v>
      </c>
      <c r="B3375" s="1260"/>
      <c r="C3375" s="1260" t="s">
        <v>29482</v>
      </c>
      <c r="D3375" s="1260" t="s">
        <v>29483</v>
      </c>
      <c r="E3375" s="1260" t="s">
        <v>11353</v>
      </c>
      <c r="F3375" s="1260" t="s">
        <v>11176</v>
      </c>
      <c r="G3375" s="1260" t="s">
        <v>29484</v>
      </c>
      <c r="H3375" s="1260" t="s">
        <v>11153</v>
      </c>
      <c r="I3375" s="1260" t="s">
        <v>11177</v>
      </c>
      <c r="J3375" s="1259">
        <v>7429499</v>
      </c>
      <c r="K3375" s="1260" t="s">
        <v>11221</v>
      </c>
      <c r="L3375" s="1260" t="s">
        <v>11155</v>
      </c>
      <c r="M3375" s="1260" t="s">
        <v>262</v>
      </c>
      <c r="N3375" s="1260"/>
      <c r="O3375" s="1260" t="s">
        <v>29483</v>
      </c>
      <c r="P3375" s="1260"/>
      <c r="Q3375" s="1260"/>
      <c r="R3375" s="1260"/>
      <c r="S3375" s="1259">
        <v>1</v>
      </c>
      <c r="T3375" s="1260"/>
      <c r="U3375" s="1260"/>
      <c r="V3375" s="1260"/>
      <c r="W3375" s="1259">
        <v>0</v>
      </c>
      <c r="X3375" s="1259">
        <v>1007</v>
      </c>
      <c r="Y3375" s="1259">
        <v>0</v>
      </c>
    </row>
    <row r="3376" spans="1:25">
      <c r="A3376" s="1350">
        <v>11201001755</v>
      </c>
      <c r="B3376" s="1260"/>
      <c r="C3376" s="1260" t="s">
        <v>29485</v>
      </c>
      <c r="D3376" s="1260" t="s">
        <v>16815</v>
      </c>
      <c r="E3376" s="1260" t="s">
        <v>29486</v>
      </c>
      <c r="F3376" s="1260" t="s">
        <v>12474</v>
      </c>
      <c r="G3376" s="1260" t="s">
        <v>29487</v>
      </c>
      <c r="H3376" s="1260" t="s">
        <v>11153</v>
      </c>
      <c r="I3376" s="1260" t="s">
        <v>11243</v>
      </c>
      <c r="J3376" s="1259">
        <v>7429498</v>
      </c>
      <c r="K3376" s="1260" t="s">
        <v>11221</v>
      </c>
      <c r="L3376" s="1260" t="s">
        <v>11155</v>
      </c>
      <c r="M3376" s="1260" t="s">
        <v>262</v>
      </c>
      <c r="N3376" s="1260"/>
      <c r="O3376" s="1260" t="s">
        <v>16815</v>
      </c>
      <c r="P3376" s="1260"/>
      <c r="Q3376" s="1260"/>
      <c r="R3376" s="1260"/>
      <c r="S3376" s="1259">
        <v>1</v>
      </c>
      <c r="T3376" s="1260"/>
      <c r="U3376" s="1260"/>
      <c r="V3376" s="1260"/>
      <c r="W3376" s="1259">
        <v>0</v>
      </c>
      <c r="X3376" s="1259">
        <v>1007</v>
      </c>
      <c r="Y3376" s="1259">
        <v>0</v>
      </c>
    </row>
    <row r="3377" spans="1:25">
      <c r="A3377" s="1350">
        <v>11201001754</v>
      </c>
      <c r="B3377" s="1260"/>
      <c r="C3377" s="1260" t="s">
        <v>29488</v>
      </c>
      <c r="D3377" s="1260" t="s">
        <v>12472</v>
      </c>
      <c r="E3377" s="1260" t="s">
        <v>26408</v>
      </c>
      <c r="F3377" s="1260" t="s">
        <v>13157</v>
      </c>
      <c r="G3377" s="1260" t="s">
        <v>29489</v>
      </c>
      <c r="H3377" s="1260" t="s">
        <v>11153</v>
      </c>
      <c r="I3377" s="1260" t="s">
        <v>11243</v>
      </c>
      <c r="J3377" s="1259">
        <v>7429497</v>
      </c>
      <c r="K3377" s="1260" t="s">
        <v>11221</v>
      </c>
      <c r="L3377" s="1260" t="s">
        <v>11155</v>
      </c>
      <c r="M3377" s="1260" t="s">
        <v>262</v>
      </c>
      <c r="N3377" s="1260"/>
      <c r="O3377" s="1260" t="s">
        <v>12472</v>
      </c>
      <c r="P3377" s="1260"/>
      <c r="Q3377" s="1260"/>
      <c r="R3377" s="1260"/>
      <c r="S3377" s="1259">
        <v>1</v>
      </c>
      <c r="T3377" s="1260"/>
      <c r="U3377" s="1260"/>
      <c r="V3377" s="1260"/>
      <c r="W3377" s="1259">
        <v>0</v>
      </c>
      <c r="X3377" s="1259">
        <v>1007</v>
      </c>
      <c r="Y3377" s="1259">
        <v>0</v>
      </c>
    </row>
    <row r="3378" spans="1:25">
      <c r="A3378" s="1350">
        <v>11201001753</v>
      </c>
      <c r="B3378" s="1260"/>
      <c r="C3378" s="1260" t="s">
        <v>29488</v>
      </c>
      <c r="D3378" s="1260" t="s">
        <v>29490</v>
      </c>
      <c r="E3378" s="1260" t="s">
        <v>15322</v>
      </c>
      <c r="F3378" s="1260" t="s">
        <v>11242</v>
      </c>
      <c r="G3378" s="1260" t="s">
        <v>29491</v>
      </c>
      <c r="H3378" s="1260" t="s">
        <v>11153</v>
      </c>
      <c r="I3378" s="1260" t="s">
        <v>11243</v>
      </c>
      <c r="J3378" s="1259">
        <v>7429496</v>
      </c>
      <c r="K3378" s="1260" t="s">
        <v>11221</v>
      </c>
      <c r="L3378" s="1260" t="s">
        <v>11155</v>
      </c>
      <c r="M3378" s="1260" t="s">
        <v>262</v>
      </c>
      <c r="N3378" s="1260"/>
      <c r="O3378" s="1260" t="s">
        <v>29490</v>
      </c>
      <c r="P3378" s="1260"/>
      <c r="Q3378" s="1260"/>
      <c r="R3378" s="1260"/>
      <c r="S3378" s="1259">
        <v>1</v>
      </c>
      <c r="T3378" s="1260"/>
      <c r="U3378" s="1260"/>
      <c r="V3378" s="1260"/>
      <c r="W3378" s="1259">
        <v>0</v>
      </c>
      <c r="X3378" s="1259">
        <v>1007</v>
      </c>
      <c r="Y3378" s="1259">
        <v>0</v>
      </c>
    </row>
    <row r="3379" spans="1:25">
      <c r="A3379" s="1350">
        <v>11201001752</v>
      </c>
      <c r="B3379" s="1260"/>
      <c r="C3379" s="1260" t="s">
        <v>29492</v>
      </c>
      <c r="D3379" s="1260" t="s">
        <v>29493</v>
      </c>
      <c r="E3379" s="1260" t="s">
        <v>29494</v>
      </c>
      <c r="F3379" s="1260" t="s">
        <v>29495</v>
      </c>
      <c r="G3379" s="1260" t="s">
        <v>29496</v>
      </c>
      <c r="H3379" s="1260" t="s">
        <v>11153</v>
      </c>
      <c r="I3379" s="1260" t="s">
        <v>11164</v>
      </c>
      <c r="J3379" s="1259">
        <v>7429495</v>
      </c>
      <c r="K3379" s="1260" t="s">
        <v>11221</v>
      </c>
      <c r="L3379" s="1260" t="s">
        <v>11155</v>
      </c>
      <c r="M3379" s="1260" t="s">
        <v>2568</v>
      </c>
      <c r="N3379" s="1260" t="s">
        <v>29497</v>
      </c>
      <c r="O3379" s="1260" t="s">
        <v>29493</v>
      </c>
      <c r="P3379" s="1260" t="s">
        <v>11192</v>
      </c>
      <c r="Q3379" s="1260" t="s">
        <v>11596</v>
      </c>
      <c r="R3379" s="1259">
        <v>8337955</v>
      </c>
      <c r="S3379" s="1259">
        <v>1</v>
      </c>
      <c r="T3379" s="1260"/>
      <c r="U3379" s="1260" t="s">
        <v>11921</v>
      </c>
      <c r="V3379" s="1260" t="s">
        <v>21967</v>
      </c>
      <c r="W3379" s="1259">
        <v>0</v>
      </c>
      <c r="X3379" s="1259">
        <v>1007</v>
      </c>
      <c r="Y3379" s="1259">
        <v>0</v>
      </c>
    </row>
    <row r="3380" spans="1:25">
      <c r="A3380" s="1350">
        <v>11201001751</v>
      </c>
      <c r="B3380" s="1260"/>
      <c r="C3380" s="1260" t="s">
        <v>29498</v>
      </c>
      <c r="D3380" s="1260" t="s">
        <v>29499</v>
      </c>
      <c r="E3380" s="1260" t="s">
        <v>11353</v>
      </c>
      <c r="F3380" s="1260" t="s">
        <v>11176</v>
      </c>
      <c r="G3380" s="1260" t="s">
        <v>29500</v>
      </c>
      <c r="H3380" s="1260" t="s">
        <v>11153</v>
      </c>
      <c r="I3380" s="1260" t="s">
        <v>11177</v>
      </c>
      <c r="J3380" s="1259">
        <v>7429494</v>
      </c>
      <c r="K3380" s="1260" t="s">
        <v>11221</v>
      </c>
      <c r="L3380" s="1260" t="s">
        <v>11155</v>
      </c>
      <c r="M3380" s="1260" t="s">
        <v>262</v>
      </c>
      <c r="N3380" s="1260"/>
      <c r="O3380" s="1260" t="s">
        <v>29499</v>
      </c>
      <c r="P3380" s="1260"/>
      <c r="Q3380" s="1260"/>
      <c r="R3380" s="1260"/>
      <c r="S3380" s="1259">
        <v>1</v>
      </c>
      <c r="T3380" s="1260"/>
      <c r="U3380" s="1260"/>
      <c r="V3380" s="1260"/>
      <c r="W3380" s="1259">
        <v>0</v>
      </c>
      <c r="X3380" s="1259">
        <v>1007</v>
      </c>
      <c r="Y3380" s="1259">
        <v>0</v>
      </c>
    </row>
    <row r="3381" spans="1:25">
      <c r="A3381" s="1350">
        <v>11201001750</v>
      </c>
      <c r="B3381" s="1260" t="s">
        <v>29501</v>
      </c>
      <c r="C3381" s="1260" t="s">
        <v>29502</v>
      </c>
      <c r="D3381" s="1260" t="s">
        <v>21850</v>
      </c>
      <c r="E3381" s="1260" t="s">
        <v>13190</v>
      </c>
      <c r="F3381" s="1260" t="s">
        <v>11176</v>
      </c>
      <c r="G3381" s="1260" t="s">
        <v>29503</v>
      </c>
      <c r="H3381" s="1260" t="s">
        <v>11153</v>
      </c>
      <c r="I3381" s="1260" t="s">
        <v>11177</v>
      </c>
      <c r="J3381" s="1259">
        <v>7429493</v>
      </c>
      <c r="K3381" s="1260" t="s">
        <v>11221</v>
      </c>
      <c r="L3381" s="1260" t="s">
        <v>11155</v>
      </c>
      <c r="M3381" s="1260" t="s">
        <v>1654</v>
      </c>
      <c r="N3381" s="1260" t="s">
        <v>21852</v>
      </c>
      <c r="O3381" s="1260" t="s">
        <v>21850</v>
      </c>
      <c r="P3381" s="1260" t="s">
        <v>29504</v>
      </c>
      <c r="Q3381" s="1260" t="s">
        <v>14348</v>
      </c>
      <c r="R3381" s="1260" t="s">
        <v>29505</v>
      </c>
      <c r="S3381" s="1259">
        <v>1</v>
      </c>
      <c r="T3381" s="1260" t="s">
        <v>29506</v>
      </c>
      <c r="U3381" s="1260" t="s">
        <v>11182</v>
      </c>
      <c r="V3381" s="1260" t="s">
        <v>12041</v>
      </c>
      <c r="W3381" s="1259">
        <v>0</v>
      </c>
      <c r="X3381" s="1259">
        <v>1007</v>
      </c>
      <c r="Y3381" s="1259">
        <v>0</v>
      </c>
    </row>
    <row r="3382" spans="1:25">
      <c r="A3382" s="1350">
        <v>11201001749</v>
      </c>
      <c r="B3382" s="1260"/>
      <c r="C3382" s="1260" t="s">
        <v>29507</v>
      </c>
      <c r="D3382" s="1260" t="s">
        <v>29508</v>
      </c>
      <c r="E3382" s="1260" t="s">
        <v>11353</v>
      </c>
      <c r="F3382" s="1260" t="s">
        <v>11176</v>
      </c>
      <c r="G3382" s="1260" t="s">
        <v>29509</v>
      </c>
      <c r="H3382" s="1260" t="s">
        <v>11153</v>
      </c>
      <c r="I3382" s="1260" t="s">
        <v>11177</v>
      </c>
      <c r="J3382" s="1259">
        <v>7429492</v>
      </c>
      <c r="K3382" s="1260" t="s">
        <v>11221</v>
      </c>
      <c r="L3382" s="1260" t="s">
        <v>11155</v>
      </c>
      <c r="M3382" s="1260" t="s">
        <v>262</v>
      </c>
      <c r="N3382" s="1260"/>
      <c r="O3382" s="1260" t="s">
        <v>29508</v>
      </c>
      <c r="P3382" s="1260"/>
      <c r="Q3382" s="1260"/>
      <c r="R3382" s="1260"/>
      <c r="S3382" s="1259">
        <v>1</v>
      </c>
      <c r="T3382" s="1260"/>
      <c r="U3382" s="1260"/>
      <c r="V3382" s="1260"/>
      <c r="W3382" s="1259">
        <v>0</v>
      </c>
      <c r="X3382" s="1259">
        <v>1007</v>
      </c>
      <c r="Y3382" s="1259">
        <v>0</v>
      </c>
    </row>
    <row r="3383" spans="1:25">
      <c r="A3383" s="1350">
        <v>11201001748</v>
      </c>
      <c r="B3383" s="1260"/>
      <c r="C3383" s="1260" t="s">
        <v>29510</v>
      </c>
      <c r="D3383" s="1260" t="s">
        <v>29511</v>
      </c>
      <c r="E3383" s="1260" t="s">
        <v>25847</v>
      </c>
      <c r="F3383" s="1260" t="s">
        <v>29429</v>
      </c>
      <c r="G3383" s="1260" t="s">
        <v>29512</v>
      </c>
      <c r="H3383" s="1260" t="s">
        <v>11153</v>
      </c>
      <c r="I3383" s="1260" t="s">
        <v>10976</v>
      </c>
      <c r="J3383" s="1259">
        <v>7429491</v>
      </c>
      <c r="K3383" s="1260" t="s">
        <v>11221</v>
      </c>
      <c r="L3383" s="1260" t="s">
        <v>11155</v>
      </c>
      <c r="M3383" s="1260" t="s">
        <v>2284</v>
      </c>
      <c r="N3383" s="1260" t="s">
        <v>29513</v>
      </c>
      <c r="O3383" s="1260" t="s">
        <v>29511</v>
      </c>
      <c r="P3383" s="1260"/>
      <c r="Q3383" s="1260"/>
      <c r="R3383" s="1260" t="s">
        <v>29514</v>
      </c>
      <c r="S3383" s="1259">
        <v>1</v>
      </c>
      <c r="T3383" s="1260"/>
      <c r="U3383" s="1260" t="s">
        <v>11231</v>
      </c>
      <c r="V3383" s="1260" t="s">
        <v>22835</v>
      </c>
      <c r="W3383" s="1259">
        <v>0</v>
      </c>
      <c r="X3383" s="1259">
        <v>1007</v>
      </c>
      <c r="Y3383" s="1259">
        <v>0</v>
      </c>
    </row>
    <row r="3384" spans="1:25">
      <c r="A3384" s="1350">
        <v>11201001747</v>
      </c>
      <c r="B3384" s="1260" t="s">
        <v>29515</v>
      </c>
      <c r="C3384" s="1260" t="s">
        <v>29516</v>
      </c>
      <c r="D3384" s="1260" t="s">
        <v>29517</v>
      </c>
      <c r="E3384" s="1260" t="s">
        <v>11151</v>
      </c>
      <c r="F3384" s="1260" t="s">
        <v>29408</v>
      </c>
      <c r="G3384" s="1260" t="s">
        <v>29518</v>
      </c>
      <c r="H3384" s="1260" t="s">
        <v>11153</v>
      </c>
      <c r="I3384" s="1260" t="s">
        <v>10976</v>
      </c>
      <c r="J3384" s="1259">
        <v>7429490</v>
      </c>
      <c r="K3384" s="1260" t="s">
        <v>11375</v>
      </c>
      <c r="L3384" s="1260" t="s">
        <v>11155</v>
      </c>
      <c r="M3384" s="1260" t="s">
        <v>2033</v>
      </c>
      <c r="N3384" s="1260" t="s">
        <v>29519</v>
      </c>
      <c r="O3384" s="1260" t="s">
        <v>29517</v>
      </c>
      <c r="P3384" s="1260" t="s">
        <v>29520</v>
      </c>
      <c r="Q3384" s="1260" t="s">
        <v>11411</v>
      </c>
      <c r="R3384" s="1260" t="s">
        <v>29521</v>
      </c>
      <c r="S3384" s="1259">
        <v>1</v>
      </c>
      <c r="T3384" s="1260" t="s">
        <v>29522</v>
      </c>
      <c r="U3384" s="1260" t="s">
        <v>11396</v>
      </c>
      <c r="V3384" s="1260" t="s">
        <v>11699</v>
      </c>
      <c r="W3384" s="1259">
        <v>0</v>
      </c>
      <c r="X3384" s="1259">
        <v>1008</v>
      </c>
      <c r="Y3384" s="1259">
        <v>0</v>
      </c>
    </row>
    <row r="3385" spans="1:25">
      <c r="A3385" s="1350">
        <v>11201001746</v>
      </c>
      <c r="B3385" s="1260"/>
      <c r="C3385" s="1260" t="s">
        <v>29523</v>
      </c>
      <c r="D3385" s="1260" t="s">
        <v>29524</v>
      </c>
      <c r="E3385" s="1260" t="s">
        <v>12473</v>
      </c>
      <c r="F3385" s="1260" t="s">
        <v>12474</v>
      </c>
      <c r="G3385" s="1260" t="s">
        <v>29525</v>
      </c>
      <c r="H3385" s="1260" t="s">
        <v>11153</v>
      </c>
      <c r="I3385" s="1260" t="s">
        <v>11243</v>
      </c>
      <c r="J3385" s="1259">
        <v>7429489</v>
      </c>
      <c r="K3385" s="1260" t="s">
        <v>11221</v>
      </c>
      <c r="L3385" s="1260" t="s">
        <v>11155</v>
      </c>
      <c r="M3385" s="1260" t="s">
        <v>262</v>
      </c>
      <c r="N3385" s="1260"/>
      <c r="O3385" s="1260" t="s">
        <v>29524</v>
      </c>
      <c r="P3385" s="1260"/>
      <c r="Q3385" s="1260"/>
      <c r="R3385" s="1260"/>
      <c r="S3385" s="1259">
        <v>1</v>
      </c>
      <c r="T3385" s="1260"/>
      <c r="U3385" s="1260"/>
      <c r="V3385" s="1260"/>
      <c r="W3385" s="1259">
        <v>0</v>
      </c>
      <c r="X3385" s="1259">
        <v>1007</v>
      </c>
      <c r="Y3385" s="1259">
        <v>0</v>
      </c>
    </row>
    <row r="3386" spans="1:25">
      <c r="A3386" s="1350">
        <v>11201001745</v>
      </c>
      <c r="B3386" s="1260"/>
      <c r="C3386" s="1260" t="s">
        <v>29526</v>
      </c>
      <c r="D3386" s="1260" t="s">
        <v>29527</v>
      </c>
      <c r="E3386" s="1260" t="s">
        <v>29245</v>
      </c>
      <c r="F3386" s="1260" t="s">
        <v>13157</v>
      </c>
      <c r="G3386" s="1260" t="s">
        <v>29528</v>
      </c>
      <c r="H3386" s="1260" t="s">
        <v>11153</v>
      </c>
      <c r="I3386" s="1260" t="s">
        <v>11243</v>
      </c>
      <c r="J3386" s="1259">
        <v>7429488</v>
      </c>
      <c r="K3386" s="1260" t="s">
        <v>11221</v>
      </c>
      <c r="L3386" s="1260" t="s">
        <v>11155</v>
      </c>
      <c r="M3386" s="1260" t="s">
        <v>262</v>
      </c>
      <c r="N3386" s="1260"/>
      <c r="O3386" s="1260" t="s">
        <v>29527</v>
      </c>
      <c r="P3386" s="1260"/>
      <c r="Q3386" s="1260"/>
      <c r="R3386" s="1260"/>
      <c r="S3386" s="1259">
        <v>1</v>
      </c>
      <c r="T3386" s="1260"/>
      <c r="U3386" s="1260"/>
      <c r="V3386" s="1260"/>
      <c r="W3386" s="1259">
        <v>0</v>
      </c>
      <c r="X3386" s="1259">
        <v>1007</v>
      </c>
      <c r="Y3386" s="1259">
        <v>0</v>
      </c>
    </row>
    <row r="3387" spans="1:25">
      <c r="A3387" s="1350">
        <v>11201001744</v>
      </c>
      <c r="B3387" s="1260"/>
      <c r="C3387" s="1260" t="s">
        <v>29529</v>
      </c>
      <c r="D3387" s="1260" t="s">
        <v>29530</v>
      </c>
      <c r="E3387" s="1260" t="s">
        <v>11560</v>
      </c>
      <c r="F3387" s="1260" t="s">
        <v>29531</v>
      </c>
      <c r="G3387" s="1260" t="s">
        <v>29532</v>
      </c>
      <c r="H3387" s="1260" t="s">
        <v>11153</v>
      </c>
      <c r="I3387" s="1260" t="s">
        <v>11164</v>
      </c>
      <c r="J3387" s="1259">
        <v>7429487</v>
      </c>
      <c r="K3387" s="1260" t="s">
        <v>11221</v>
      </c>
      <c r="L3387" s="1260" t="s">
        <v>11155</v>
      </c>
      <c r="M3387" s="1260" t="s">
        <v>1653</v>
      </c>
      <c r="N3387" s="1260" t="s">
        <v>29533</v>
      </c>
      <c r="O3387" s="1260" t="s">
        <v>29530</v>
      </c>
      <c r="P3387" s="1260" t="s">
        <v>29534</v>
      </c>
      <c r="Q3387" s="1260"/>
      <c r="R3387" s="1260"/>
      <c r="S3387" s="1259">
        <v>1</v>
      </c>
      <c r="T3387" s="1260" t="s">
        <v>29535</v>
      </c>
      <c r="U3387" s="1260" t="s">
        <v>11921</v>
      </c>
      <c r="V3387" s="1260" t="s">
        <v>27621</v>
      </c>
      <c r="W3387" s="1259">
        <v>0</v>
      </c>
      <c r="X3387" s="1259">
        <v>1007</v>
      </c>
      <c r="Y3387" s="1259">
        <v>0</v>
      </c>
    </row>
    <row r="3388" spans="1:25">
      <c r="A3388" s="1350">
        <v>11201001743</v>
      </c>
      <c r="B3388" s="1260"/>
      <c r="C3388" s="1260" t="s">
        <v>29536</v>
      </c>
      <c r="D3388" s="1260" t="s">
        <v>15062</v>
      </c>
      <c r="E3388" s="1260" t="s">
        <v>11190</v>
      </c>
      <c r="F3388" s="1260" t="s">
        <v>11176</v>
      </c>
      <c r="G3388" s="1260" t="s">
        <v>29537</v>
      </c>
      <c r="H3388" s="1260" t="s">
        <v>11153</v>
      </c>
      <c r="I3388" s="1260" t="s">
        <v>11177</v>
      </c>
      <c r="J3388" s="1259">
        <v>7429486</v>
      </c>
      <c r="K3388" s="1260" t="s">
        <v>11221</v>
      </c>
      <c r="L3388" s="1260" t="s">
        <v>11155</v>
      </c>
      <c r="M3388" s="1260" t="s">
        <v>2121</v>
      </c>
      <c r="N3388" s="1260" t="s">
        <v>15064</v>
      </c>
      <c r="O3388" s="1260" t="s">
        <v>15062</v>
      </c>
      <c r="P3388" s="1259">
        <v>7714468</v>
      </c>
      <c r="Q3388" s="1260"/>
      <c r="R3388" s="1259">
        <v>7712829</v>
      </c>
      <c r="S3388" s="1259">
        <v>1</v>
      </c>
      <c r="T3388" s="1260"/>
      <c r="U3388" s="1260" t="s">
        <v>11269</v>
      </c>
      <c r="V3388" s="1260" t="s">
        <v>11620</v>
      </c>
      <c r="W3388" s="1259">
        <v>0</v>
      </c>
      <c r="X3388" s="1259">
        <v>1007</v>
      </c>
      <c r="Y3388" s="1259">
        <v>0</v>
      </c>
    </row>
    <row r="3389" spans="1:25">
      <c r="A3389" s="1350">
        <v>11201001742</v>
      </c>
      <c r="B3389" s="1260" t="s">
        <v>29538</v>
      </c>
      <c r="C3389" s="1260" t="s">
        <v>29539</v>
      </c>
      <c r="D3389" s="1260" t="s">
        <v>29540</v>
      </c>
      <c r="E3389" s="1260" t="s">
        <v>11175</v>
      </c>
      <c r="F3389" s="1260" t="s">
        <v>11176</v>
      </c>
      <c r="G3389" s="1260" t="s">
        <v>29541</v>
      </c>
      <c r="H3389" s="1260" t="s">
        <v>11153</v>
      </c>
      <c r="I3389" s="1260" t="s">
        <v>11177</v>
      </c>
      <c r="J3389" s="1259">
        <v>7429485</v>
      </c>
      <c r="K3389" s="1260" t="s">
        <v>11221</v>
      </c>
      <c r="L3389" s="1260" t="s">
        <v>11155</v>
      </c>
      <c r="M3389" s="1260" t="s">
        <v>2579</v>
      </c>
      <c r="N3389" s="1260" t="s">
        <v>29542</v>
      </c>
      <c r="O3389" s="1260" t="s">
        <v>29540</v>
      </c>
      <c r="P3389" s="1260" t="s">
        <v>29543</v>
      </c>
      <c r="Q3389" s="1260" t="s">
        <v>12858</v>
      </c>
      <c r="R3389" s="1260" t="s">
        <v>29543</v>
      </c>
      <c r="S3389" s="1259">
        <v>1</v>
      </c>
      <c r="T3389" s="1260" t="s">
        <v>29544</v>
      </c>
      <c r="U3389" s="1260" t="s">
        <v>11209</v>
      </c>
      <c r="V3389" s="1260" t="s">
        <v>13097</v>
      </c>
      <c r="W3389" s="1259">
        <v>0</v>
      </c>
      <c r="X3389" s="1259">
        <v>1007</v>
      </c>
      <c r="Y3389" s="1259">
        <v>0</v>
      </c>
    </row>
    <row r="3390" spans="1:25">
      <c r="A3390" s="1350">
        <v>11201001741</v>
      </c>
      <c r="B3390" s="1260"/>
      <c r="C3390" s="1260" t="s">
        <v>29545</v>
      </c>
      <c r="D3390" s="1260" t="s">
        <v>29546</v>
      </c>
      <c r="E3390" s="1260" t="s">
        <v>11190</v>
      </c>
      <c r="F3390" s="1260" t="s">
        <v>29547</v>
      </c>
      <c r="G3390" s="1260" t="s">
        <v>29548</v>
      </c>
      <c r="H3390" s="1260" t="s">
        <v>11153</v>
      </c>
      <c r="I3390" s="1260" t="s">
        <v>10976</v>
      </c>
      <c r="J3390" s="1259">
        <v>7429484</v>
      </c>
      <c r="K3390" s="1260" t="s">
        <v>11375</v>
      </c>
      <c r="L3390" s="1260" t="s">
        <v>11155</v>
      </c>
      <c r="M3390" s="1260" t="s">
        <v>1985</v>
      </c>
      <c r="N3390" s="1260" t="s">
        <v>29549</v>
      </c>
      <c r="O3390" s="1260" t="s">
        <v>29546</v>
      </c>
      <c r="P3390" s="1260"/>
      <c r="Q3390" s="1260"/>
      <c r="R3390" s="1260" t="s">
        <v>20564</v>
      </c>
      <c r="S3390" s="1259">
        <v>1</v>
      </c>
      <c r="T3390" s="1260"/>
      <c r="U3390" s="1260" t="s">
        <v>11158</v>
      </c>
      <c r="V3390" s="1260" t="s">
        <v>16176</v>
      </c>
      <c r="W3390" s="1259">
        <v>0</v>
      </c>
      <c r="X3390" s="1259">
        <v>1008</v>
      </c>
      <c r="Y3390" s="1259">
        <v>0</v>
      </c>
    </row>
    <row r="3391" spans="1:25">
      <c r="A3391" s="1350">
        <v>11201001740</v>
      </c>
      <c r="B3391" s="1260"/>
      <c r="C3391" s="1260" t="s">
        <v>29526</v>
      </c>
      <c r="D3391" s="1260" t="s">
        <v>12472</v>
      </c>
      <c r="E3391" s="1260" t="s">
        <v>11353</v>
      </c>
      <c r="F3391" s="1260" t="s">
        <v>11242</v>
      </c>
      <c r="G3391" s="1260" t="s">
        <v>29550</v>
      </c>
      <c r="H3391" s="1260" t="s">
        <v>11153</v>
      </c>
      <c r="I3391" s="1260" t="s">
        <v>11243</v>
      </c>
      <c r="J3391" s="1259">
        <v>7429483</v>
      </c>
      <c r="K3391" s="1260" t="s">
        <v>11221</v>
      </c>
      <c r="L3391" s="1260" t="s">
        <v>11155</v>
      </c>
      <c r="M3391" s="1260" t="s">
        <v>262</v>
      </c>
      <c r="N3391" s="1260"/>
      <c r="O3391" s="1260" t="s">
        <v>12472</v>
      </c>
      <c r="P3391" s="1260"/>
      <c r="Q3391" s="1260"/>
      <c r="R3391" s="1260"/>
      <c r="S3391" s="1259">
        <v>1</v>
      </c>
      <c r="T3391" s="1260"/>
      <c r="U3391" s="1260"/>
      <c r="V3391" s="1260"/>
      <c r="W3391" s="1259">
        <v>0</v>
      </c>
      <c r="X3391" s="1259">
        <v>1007</v>
      </c>
      <c r="Y3391" s="1259">
        <v>0</v>
      </c>
    </row>
    <row r="3392" spans="1:25">
      <c r="A3392" s="1350">
        <v>11201001739</v>
      </c>
      <c r="B3392" s="1260"/>
      <c r="C3392" s="1260" t="s">
        <v>29551</v>
      </c>
      <c r="D3392" s="1260" t="s">
        <v>2276</v>
      </c>
      <c r="E3392" s="1260" t="s">
        <v>11444</v>
      </c>
      <c r="F3392" s="1260" t="s">
        <v>29547</v>
      </c>
      <c r="G3392" s="1260" t="s">
        <v>29552</v>
      </c>
      <c r="H3392" s="1260" t="s">
        <v>11153</v>
      </c>
      <c r="I3392" s="1260" t="s">
        <v>10976</v>
      </c>
      <c r="J3392" s="1259">
        <v>7429482</v>
      </c>
      <c r="K3392" s="1260" t="s">
        <v>11221</v>
      </c>
      <c r="L3392" s="1260" t="s">
        <v>11155</v>
      </c>
      <c r="M3392" s="1260" t="s">
        <v>262</v>
      </c>
      <c r="N3392" s="1260"/>
      <c r="O3392" s="1260" t="s">
        <v>2276</v>
      </c>
      <c r="P3392" s="1260"/>
      <c r="Q3392" s="1260"/>
      <c r="R3392" s="1260"/>
      <c r="S3392" s="1259">
        <v>1</v>
      </c>
      <c r="T3392" s="1260"/>
      <c r="U3392" s="1260"/>
      <c r="V3392" s="1260"/>
      <c r="W3392" s="1259">
        <v>0</v>
      </c>
      <c r="X3392" s="1259">
        <v>1007</v>
      </c>
      <c r="Y3392" s="1259">
        <v>0</v>
      </c>
    </row>
    <row r="3393" spans="1:25">
      <c r="A3393" s="1350">
        <v>11201001738</v>
      </c>
      <c r="B3393" s="1260"/>
      <c r="C3393" s="1260" t="s">
        <v>29553</v>
      </c>
      <c r="D3393" s="1260" t="s">
        <v>29554</v>
      </c>
      <c r="E3393" s="1260" t="s">
        <v>11190</v>
      </c>
      <c r="F3393" s="1260" t="s">
        <v>29429</v>
      </c>
      <c r="G3393" s="1260" t="s">
        <v>29555</v>
      </c>
      <c r="H3393" s="1260" t="s">
        <v>11153</v>
      </c>
      <c r="I3393" s="1260" t="s">
        <v>10976</v>
      </c>
      <c r="J3393" s="1259">
        <v>7429481</v>
      </c>
      <c r="K3393" s="1260" t="s">
        <v>11375</v>
      </c>
      <c r="L3393" s="1260" t="s">
        <v>11155</v>
      </c>
      <c r="M3393" s="1260" t="s">
        <v>11092</v>
      </c>
      <c r="N3393" s="1260" t="s">
        <v>29556</v>
      </c>
      <c r="O3393" s="1260" t="s">
        <v>29554</v>
      </c>
      <c r="P3393" s="1260" t="s">
        <v>29557</v>
      </c>
      <c r="Q3393" s="1260"/>
      <c r="R3393" s="1260"/>
      <c r="S3393" s="1259">
        <v>1</v>
      </c>
      <c r="T3393" s="1260"/>
      <c r="U3393" s="1260" t="s">
        <v>11158</v>
      </c>
      <c r="V3393" s="1260" t="s">
        <v>11159</v>
      </c>
      <c r="W3393" s="1259">
        <v>0</v>
      </c>
      <c r="X3393" s="1259">
        <v>1008</v>
      </c>
      <c r="Y3393" s="1259">
        <v>0</v>
      </c>
    </row>
    <row r="3394" spans="1:25">
      <c r="A3394" s="1350">
        <v>11201001737</v>
      </c>
      <c r="B3394" s="1260"/>
      <c r="C3394" s="1260" t="s">
        <v>29558</v>
      </c>
      <c r="D3394" s="1260" t="s">
        <v>29559</v>
      </c>
      <c r="E3394" s="1260" t="s">
        <v>11284</v>
      </c>
      <c r="F3394" s="1260" t="s">
        <v>29560</v>
      </c>
      <c r="G3394" s="1260" t="s">
        <v>29561</v>
      </c>
      <c r="H3394" s="1260" t="s">
        <v>11153</v>
      </c>
      <c r="I3394" s="1260" t="s">
        <v>11164</v>
      </c>
      <c r="J3394" s="1259">
        <v>7429480</v>
      </c>
      <c r="K3394" s="1260" t="s">
        <v>11221</v>
      </c>
      <c r="L3394" s="1260" t="s">
        <v>11155</v>
      </c>
      <c r="M3394" s="1260" t="s">
        <v>2154</v>
      </c>
      <c r="N3394" s="1260" t="s">
        <v>29562</v>
      </c>
      <c r="O3394" s="1260" t="s">
        <v>29559</v>
      </c>
      <c r="P3394" s="1260"/>
      <c r="Q3394" s="1260"/>
      <c r="R3394" s="1260"/>
      <c r="S3394" s="1259">
        <v>1</v>
      </c>
      <c r="T3394" s="1260" t="s">
        <v>29563</v>
      </c>
      <c r="U3394" s="1260" t="s">
        <v>12320</v>
      </c>
      <c r="V3394" s="1260" t="s">
        <v>29564</v>
      </c>
      <c r="W3394" s="1259">
        <v>0</v>
      </c>
      <c r="X3394" s="1259">
        <v>1007</v>
      </c>
      <c r="Y3394" s="1259">
        <v>0</v>
      </c>
    </row>
    <row r="3395" spans="1:25">
      <c r="A3395" s="1350">
        <v>11201001736</v>
      </c>
      <c r="B3395" s="1260"/>
      <c r="C3395" s="1260" t="s">
        <v>29565</v>
      </c>
      <c r="D3395" s="1260" t="s">
        <v>29566</v>
      </c>
      <c r="E3395" s="1260" t="s">
        <v>29567</v>
      </c>
      <c r="F3395" s="1260" t="s">
        <v>29568</v>
      </c>
      <c r="G3395" s="1260" t="s">
        <v>29569</v>
      </c>
      <c r="H3395" s="1260" t="s">
        <v>11153</v>
      </c>
      <c r="I3395" s="1260" t="s">
        <v>11164</v>
      </c>
      <c r="J3395" s="1259">
        <v>7429479</v>
      </c>
      <c r="K3395" s="1260" t="s">
        <v>11221</v>
      </c>
      <c r="L3395" s="1260" t="s">
        <v>11155</v>
      </c>
      <c r="M3395" s="1260" t="s">
        <v>262</v>
      </c>
      <c r="N3395" s="1260"/>
      <c r="O3395" s="1260" t="s">
        <v>29566</v>
      </c>
      <c r="P3395" s="1260"/>
      <c r="Q3395" s="1260"/>
      <c r="R3395" s="1260"/>
      <c r="S3395" s="1259">
        <v>1</v>
      </c>
      <c r="T3395" s="1260"/>
      <c r="U3395" s="1260"/>
      <c r="V3395" s="1260"/>
      <c r="W3395" s="1259">
        <v>0</v>
      </c>
      <c r="X3395" s="1259">
        <v>1007</v>
      </c>
      <c r="Y3395" s="1259">
        <v>0</v>
      </c>
    </row>
    <row r="3396" spans="1:25">
      <c r="A3396" s="1350">
        <v>11201001735</v>
      </c>
      <c r="B3396" s="1260"/>
      <c r="C3396" s="1260" t="s">
        <v>29570</v>
      </c>
      <c r="D3396" s="1260" t="s">
        <v>29571</v>
      </c>
      <c r="E3396" s="1260" t="s">
        <v>11175</v>
      </c>
      <c r="F3396" s="1260" t="s">
        <v>11176</v>
      </c>
      <c r="G3396" s="1260" t="s">
        <v>29572</v>
      </c>
      <c r="H3396" s="1260" t="s">
        <v>11153</v>
      </c>
      <c r="I3396" s="1260" t="s">
        <v>11177</v>
      </c>
      <c r="J3396" s="1259">
        <v>7429478</v>
      </c>
      <c r="K3396" s="1260" t="s">
        <v>11221</v>
      </c>
      <c r="L3396" s="1260" t="s">
        <v>11155</v>
      </c>
      <c r="M3396" s="1260" t="s">
        <v>2578</v>
      </c>
      <c r="N3396" s="1260" t="s">
        <v>29573</v>
      </c>
      <c r="O3396" s="1260" t="s">
        <v>29571</v>
      </c>
      <c r="P3396" s="1260" t="s">
        <v>11192</v>
      </c>
      <c r="Q3396" s="1260"/>
      <c r="R3396" s="1260" t="s">
        <v>29574</v>
      </c>
      <c r="S3396" s="1259">
        <v>1</v>
      </c>
      <c r="T3396" s="1260"/>
      <c r="U3396" s="1260" t="s">
        <v>11209</v>
      </c>
      <c r="V3396" s="1260" t="s">
        <v>13097</v>
      </c>
      <c r="W3396" s="1259">
        <v>0</v>
      </c>
      <c r="X3396" s="1259">
        <v>1007</v>
      </c>
      <c r="Y3396" s="1259">
        <v>0</v>
      </c>
    </row>
    <row r="3397" spans="1:25">
      <c r="A3397" s="1350">
        <v>11201001734</v>
      </c>
      <c r="B3397" s="1260" t="s">
        <v>29575</v>
      </c>
      <c r="C3397" s="1260" t="s">
        <v>29576</v>
      </c>
      <c r="D3397" s="1260" t="s">
        <v>29577</v>
      </c>
      <c r="E3397" s="1260" t="s">
        <v>18727</v>
      </c>
      <c r="F3397" s="1260" t="s">
        <v>29408</v>
      </c>
      <c r="G3397" s="1260" t="s">
        <v>29578</v>
      </c>
      <c r="H3397" s="1260" t="s">
        <v>11153</v>
      </c>
      <c r="I3397" s="1260" t="s">
        <v>10976</v>
      </c>
      <c r="J3397" s="1259">
        <v>7429477</v>
      </c>
      <c r="K3397" s="1260" t="s">
        <v>11221</v>
      </c>
      <c r="L3397" s="1260" t="s">
        <v>11155</v>
      </c>
      <c r="M3397" s="1260" t="s">
        <v>1983</v>
      </c>
      <c r="N3397" s="1260" t="s">
        <v>20633</v>
      </c>
      <c r="O3397" s="1260" t="s">
        <v>29577</v>
      </c>
      <c r="P3397" s="1260" t="s">
        <v>29579</v>
      </c>
      <c r="Q3397" s="1260" t="s">
        <v>11867</v>
      </c>
      <c r="R3397" s="1260" t="s">
        <v>29580</v>
      </c>
      <c r="S3397" s="1259">
        <v>1</v>
      </c>
      <c r="T3397" s="1260" t="s">
        <v>29581</v>
      </c>
      <c r="U3397" s="1260" t="s">
        <v>11158</v>
      </c>
      <c r="V3397" s="1260" t="s">
        <v>12401</v>
      </c>
      <c r="W3397" s="1259">
        <v>0</v>
      </c>
      <c r="X3397" s="1259">
        <v>1007</v>
      </c>
      <c r="Y3397" s="1259">
        <v>0</v>
      </c>
    </row>
    <row r="3398" spans="1:25">
      <c r="A3398" s="1350">
        <v>11201001733</v>
      </c>
      <c r="B3398" s="1260"/>
      <c r="C3398" s="1260" t="s">
        <v>29582</v>
      </c>
      <c r="D3398" s="1260" t="s">
        <v>29583</v>
      </c>
      <c r="E3398" s="1260" t="s">
        <v>11353</v>
      </c>
      <c r="F3398" s="1260" t="s">
        <v>21380</v>
      </c>
      <c r="G3398" s="1260" t="s">
        <v>29584</v>
      </c>
      <c r="H3398" s="1260" t="s">
        <v>11153</v>
      </c>
      <c r="I3398" s="1260" t="s">
        <v>10976</v>
      </c>
      <c r="J3398" s="1259">
        <v>7429476</v>
      </c>
      <c r="K3398" s="1260" t="s">
        <v>11221</v>
      </c>
      <c r="L3398" s="1260" t="s">
        <v>11155</v>
      </c>
      <c r="M3398" s="1260" t="s">
        <v>262</v>
      </c>
      <c r="N3398" s="1260"/>
      <c r="O3398" s="1260" t="s">
        <v>29583</v>
      </c>
      <c r="P3398" s="1260"/>
      <c r="Q3398" s="1260"/>
      <c r="R3398" s="1260"/>
      <c r="S3398" s="1259">
        <v>1</v>
      </c>
      <c r="T3398" s="1260"/>
      <c r="U3398" s="1260"/>
      <c r="V3398" s="1260"/>
      <c r="W3398" s="1259">
        <v>0</v>
      </c>
      <c r="X3398" s="1259">
        <v>1007</v>
      </c>
      <c r="Y3398" s="1259">
        <v>0</v>
      </c>
    </row>
    <row r="3399" spans="1:25">
      <c r="A3399" s="1350">
        <v>11201001732</v>
      </c>
      <c r="B3399" s="1260"/>
      <c r="C3399" s="1260" t="s">
        <v>29585</v>
      </c>
      <c r="D3399" s="1260" t="s">
        <v>29586</v>
      </c>
      <c r="E3399" s="1260" t="s">
        <v>11353</v>
      </c>
      <c r="F3399" s="1260" t="s">
        <v>13410</v>
      </c>
      <c r="G3399" s="1260" t="s">
        <v>29587</v>
      </c>
      <c r="H3399" s="1260" t="s">
        <v>11153</v>
      </c>
      <c r="I3399" s="1260" t="s">
        <v>10976</v>
      </c>
      <c r="J3399" s="1259">
        <v>7429475</v>
      </c>
      <c r="K3399" s="1260" t="s">
        <v>11221</v>
      </c>
      <c r="L3399" s="1260" t="s">
        <v>11155</v>
      </c>
      <c r="M3399" s="1260" t="s">
        <v>262</v>
      </c>
      <c r="N3399" s="1260"/>
      <c r="O3399" s="1260" t="s">
        <v>29586</v>
      </c>
      <c r="P3399" s="1260"/>
      <c r="Q3399" s="1260"/>
      <c r="R3399" s="1260"/>
      <c r="S3399" s="1259">
        <v>1</v>
      </c>
      <c r="T3399" s="1260"/>
      <c r="U3399" s="1260"/>
      <c r="V3399" s="1260"/>
      <c r="W3399" s="1259">
        <v>0</v>
      </c>
      <c r="X3399" s="1259">
        <v>1007</v>
      </c>
      <c r="Y3399" s="1259">
        <v>0</v>
      </c>
    </row>
    <row r="3400" spans="1:25">
      <c r="A3400" s="1350">
        <v>11201001731</v>
      </c>
      <c r="B3400" s="1260" t="s">
        <v>29588</v>
      </c>
      <c r="C3400" s="1260" t="s">
        <v>29589</v>
      </c>
      <c r="D3400" s="1260" t="s">
        <v>29590</v>
      </c>
      <c r="E3400" s="1260" t="s">
        <v>11311</v>
      </c>
      <c r="F3400" s="1260" t="s">
        <v>29591</v>
      </c>
      <c r="G3400" s="1260" t="s">
        <v>29592</v>
      </c>
      <c r="H3400" s="1260" t="s">
        <v>11153</v>
      </c>
      <c r="I3400" s="1260" t="s">
        <v>11177</v>
      </c>
      <c r="J3400" s="1259">
        <v>7429474</v>
      </c>
      <c r="K3400" s="1260" t="s">
        <v>11221</v>
      </c>
      <c r="L3400" s="1260" t="s">
        <v>11155</v>
      </c>
      <c r="M3400" s="1260" t="s">
        <v>2579</v>
      </c>
      <c r="N3400" s="1260" t="s">
        <v>29593</v>
      </c>
      <c r="O3400" s="1260" t="s">
        <v>29590</v>
      </c>
      <c r="P3400" s="1260" t="s">
        <v>29594</v>
      </c>
      <c r="Q3400" s="1260" t="s">
        <v>11223</v>
      </c>
      <c r="R3400" s="1260" t="s">
        <v>29595</v>
      </c>
      <c r="S3400" s="1259">
        <v>1</v>
      </c>
      <c r="T3400" s="1260" t="s">
        <v>29596</v>
      </c>
      <c r="U3400" s="1260" t="s">
        <v>11209</v>
      </c>
      <c r="V3400" s="1260" t="s">
        <v>13097</v>
      </c>
      <c r="W3400" s="1259">
        <v>0</v>
      </c>
      <c r="X3400" s="1259">
        <v>1007</v>
      </c>
      <c r="Y3400" s="1259">
        <v>0</v>
      </c>
    </row>
    <row r="3401" spans="1:25">
      <c r="A3401" s="1350">
        <v>11201001730</v>
      </c>
      <c r="B3401" s="1260"/>
      <c r="C3401" s="1260" t="s">
        <v>29597</v>
      </c>
      <c r="D3401" s="1260" t="s">
        <v>29598</v>
      </c>
      <c r="E3401" s="1260" t="s">
        <v>11560</v>
      </c>
      <c r="F3401" s="1260" t="s">
        <v>29599</v>
      </c>
      <c r="G3401" s="1260" t="s">
        <v>29600</v>
      </c>
      <c r="H3401" s="1260" t="s">
        <v>11153</v>
      </c>
      <c r="I3401" s="1260" t="s">
        <v>11164</v>
      </c>
      <c r="J3401" s="1259">
        <v>7429473</v>
      </c>
      <c r="K3401" s="1260" t="s">
        <v>11221</v>
      </c>
      <c r="L3401" s="1260" t="s">
        <v>11155</v>
      </c>
      <c r="M3401" s="1260" t="s">
        <v>1653</v>
      </c>
      <c r="N3401" s="1260" t="s">
        <v>29601</v>
      </c>
      <c r="O3401" s="1260" t="s">
        <v>29598</v>
      </c>
      <c r="P3401" s="1260" t="s">
        <v>29602</v>
      </c>
      <c r="Q3401" s="1260"/>
      <c r="R3401" s="1260"/>
      <c r="S3401" s="1259">
        <v>1</v>
      </c>
      <c r="T3401" s="1260"/>
      <c r="U3401" s="1260" t="s">
        <v>11921</v>
      </c>
      <c r="V3401" s="1260" t="s">
        <v>11931</v>
      </c>
      <c r="W3401" s="1259">
        <v>0</v>
      </c>
      <c r="X3401" s="1259">
        <v>1007</v>
      </c>
      <c r="Y3401" s="1259">
        <v>0</v>
      </c>
    </row>
    <row r="3402" spans="1:25">
      <c r="A3402" s="1350">
        <v>11201001729</v>
      </c>
      <c r="B3402" s="1260"/>
      <c r="C3402" s="1260" t="s">
        <v>29603</v>
      </c>
      <c r="D3402" s="1260" t="s">
        <v>29604</v>
      </c>
      <c r="E3402" s="1260" t="s">
        <v>11593</v>
      </c>
      <c r="F3402" s="1260" t="s">
        <v>11926</v>
      </c>
      <c r="G3402" s="1260" t="s">
        <v>29605</v>
      </c>
      <c r="H3402" s="1260" t="s">
        <v>11153</v>
      </c>
      <c r="I3402" s="1260" t="s">
        <v>11164</v>
      </c>
      <c r="J3402" s="1259">
        <v>7429472</v>
      </c>
      <c r="K3402" s="1260" t="s">
        <v>11221</v>
      </c>
      <c r="L3402" s="1260" t="s">
        <v>11155</v>
      </c>
      <c r="M3402" s="1260" t="s">
        <v>1653</v>
      </c>
      <c r="N3402" s="1260" t="s">
        <v>29606</v>
      </c>
      <c r="O3402" s="1260" t="s">
        <v>29604</v>
      </c>
      <c r="P3402" s="1260"/>
      <c r="Q3402" s="1260"/>
      <c r="R3402" s="1260"/>
      <c r="S3402" s="1259">
        <v>1</v>
      </c>
      <c r="T3402" s="1260"/>
      <c r="U3402" s="1260" t="s">
        <v>11921</v>
      </c>
      <c r="V3402" s="1260" t="s">
        <v>16730</v>
      </c>
      <c r="W3402" s="1259">
        <v>0</v>
      </c>
      <c r="X3402" s="1259">
        <v>1007</v>
      </c>
      <c r="Y3402" s="1259">
        <v>0</v>
      </c>
    </row>
    <row r="3403" spans="1:25">
      <c r="A3403" s="1350">
        <v>11201001728</v>
      </c>
      <c r="B3403" s="1260"/>
      <c r="C3403" s="1260" t="s">
        <v>29603</v>
      </c>
      <c r="D3403" s="1260" t="s">
        <v>29607</v>
      </c>
      <c r="E3403" s="1260" t="s">
        <v>11284</v>
      </c>
      <c r="F3403" s="1260" t="s">
        <v>19131</v>
      </c>
      <c r="G3403" s="1260" t="s">
        <v>29608</v>
      </c>
      <c r="H3403" s="1260" t="s">
        <v>11153</v>
      </c>
      <c r="I3403" s="1260" t="s">
        <v>11164</v>
      </c>
      <c r="J3403" s="1259">
        <v>7429471</v>
      </c>
      <c r="K3403" s="1260" t="s">
        <v>11221</v>
      </c>
      <c r="L3403" s="1260" t="s">
        <v>11155</v>
      </c>
      <c r="M3403" s="1260" t="s">
        <v>1274</v>
      </c>
      <c r="N3403" s="1260" t="s">
        <v>29609</v>
      </c>
      <c r="O3403" s="1260" t="s">
        <v>29607</v>
      </c>
      <c r="P3403" s="1260"/>
      <c r="Q3403" s="1260"/>
      <c r="R3403" s="1260"/>
      <c r="S3403" s="1259">
        <v>1</v>
      </c>
      <c r="T3403" s="1260"/>
      <c r="U3403" s="1260" t="s">
        <v>11921</v>
      </c>
      <c r="V3403" s="1260" t="s">
        <v>17087</v>
      </c>
      <c r="W3403" s="1259">
        <v>0</v>
      </c>
      <c r="X3403" s="1259">
        <v>1007</v>
      </c>
      <c r="Y3403" s="1259">
        <v>0</v>
      </c>
    </row>
    <row r="3404" spans="1:25">
      <c r="A3404" s="1350">
        <v>11201001727</v>
      </c>
      <c r="B3404" s="1260"/>
      <c r="C3404" s="1260" t="s">
        <v>29610</v>
      </c>
      <c r="D3404" s="1260" t="s">
        <v>29611</v>
      </c>
      <c r="E3404" s="1260" t="s">
        <v>11353</v>
      </c>
      <c r="F3404" s="1260" t="s">
        <v>11934</v>
      </c>
      <c r="G3404" s="1260" t="s">
        <v>29612</v>
      </c>
      <c r="H3404" s="1260" t="s">
        <v>11153</v>
      </c>
      <c r="I3404" s="1260" t="s">
        <v>11243</v>
      </c>
      <c r="J3404" s="1259">
        <v>7429470</v>
      </c>
      <c r="K3404" s="1260" t="s">
        <v>11221</v>
      </c>
      <c r="L3404" s="1260" t="s">
        <v>11155</v>
      </c>
      <c r="M3404" s="1260" t="s">
        <v>262</v>
      </c>
      <c r="N3404" s="1260"/>
      <c r="O3404" s="1260" t="s">
        <v>29611</v>
      </c>
      <c r="P3404" s="1260"/>
      <c r="Q3404" s="1260" t="s">
        <v>11450</v>
      </c>
      <c r="R3404" s="1260"/>
      <c r="S3404" s="1259">
        <v>1</v>
      </c>
      <c r="T3404" s="1260"/>
      <c r="U3404" s="1260"/>
      <c r="V3404" s="1260"/>
      <c r="W3404" s="1259">
        <v>0</v>
      </c>
      <c r="X3404" s="1259">
        <v>1007</v>
      </c>
      <c r="Y3404" s="1259">
        <v>0</v>
      </c>
    </row>
    <row r="3405" spans="1:25">
      <c r="A3405" s="1350">
        <v>11201001726</v>
      </c>
      <c r="B3405" s="1260"/>
      <c r="C3405" s="1260" t="s">
        <v>29613</v>
      </c>
      <c r="D3405" s="1260" t="s">
        <v>29614</v>
      </c>
      <c r="E3405" s="1260" t="s">
        <v>11353</v>
      </c>
      <c r="F3405" s="1260" t="s">
        <v>11938</v>
      </c>
      <c r="G3405" s="1260" t="s">
        <v>29615</v>
      </c>
      <c r="H3405" s="1260" t="s">
        <v>11153</v>
      </c>
      <c r="I3405" s="1260" t="s">
        <v>11243</v>
      </c>
      <c r="J3405" s="1259">
        <v>7429469</v>
      </c>
      <c r="K3405" s="1260" t="s">
        <v>11221</v>
      </c>
      <c r="L3405" s="1260" t="s">
        <v>11155</v>
      </c>
      <c r="M3405" s="1260" t="s">
        <v>262</v>
      </c>
      <c r="N3405" s="1260"/>
      <c r="O3405" s="1260" t="s">
        <v>29614</v>
      </c>
      <c r="P3405" s="1260"/>
      <c r="Q3405" s="1260" t="s">
        <v>11450</v>
      </c>
      <c r="R3405" s="1260"/>
      <c r="S3405" s="1259">
        <v>1</v>
      </c>
      <c r="T3405" s="1260"/>
      <c r="U3405" s="1260"/>
      <c r="V3405" s="1260"/>
      <c r="W3405" s="1259">
        <v>0</v>
      </c>
      <c r="X3405" s="1259">
        <v>1007</v>
      </c>
      <c r="Y3405" s="1259">
        <v>0</v>
      </c>
    </row>
    <row r="3406" spans="1:25">
      <c r="A3406" s="1350">
        <v>11201001725</v>
      </c>
      <c r="B3406" s="1260"/>
      <c r="C3406" s="1260" t="s">
        <v>29616</v>
      </c>
      <c r="D3406" s="1260" t="s">
        <v>29617</v>
      </c>
      <c r="E3406" s="1260" t="s">
        <v>11162</v>
      </c>
      <c r="F3406" s="1260" t="s">
        <v>11440</v>
      </c>
      <c r="G3406" s="1260" t="s">
        <v>29618</v>
      </c>
      <c r="H3406" s="1260" t="s">
        <v>11153</v>
      </c>
      <c r="I3406" s="1260" t="s">
        <v>11177</v>
      </c>
      <c r="J3406" s="1259">
        <v>7429468</v>
      </c>
      <c r="K3406" s="1260" t="s">
        <v>11221</v>
      </c>
      <c r="L3406" s="1260" t="s">
        <v>11155</v>
      </c>
      <c r="M3406" s="1260" t="s">
        <v>2254</v>
      </c>
      <c r="N3406" s="1260" t="s">
        <v>29619</v>
      </c>
      <c r="O3406" s="1260" t="s">
        <v>29617</v>
      </c>
      <c r="P3406" s="1260"/>
      <c r="Q3406" s="1260"/>
      <c r="R3406" s="1260" t="s">
        <v>29620</v>
      </c>
      <c r="S3406" s="1259">
        <v>1</v>
      </c>
      <c r="T3406" s="1260"/>
      <c r="U3406" s="1260" t="s">
        <v>11269</v>
      </c>
      <c r="V3406" s="1260" t="s">
        <v>12969</v>
      </c>
      <c r="W3406" s="1259">
        <v>0</v>
      </c>
      <c r="X3406" s="1259">
        <v>1007</v>
      </c>
      <c r="Y3406" s="1259">
        <v>0</v>
      </c>
    </row>
    <row r="3407" spans="1:25">
      <c r="A3407" s="1350">
        <v>11201001724</v>
      </c>
      <c r="B3407" s="1260"/>
      <c r="C3407" s="1260" t="s">
        <v>29621</v>
      </c>
      <c r="D3407" s="1260" t="s">
        <v>29622</v>
      </c>
      <c r="E3407" s="1260" t="s">
        <v>11457</v>
      </c>
      <c r="F3407" s="1260" t="s">
        <v>11440</v>
      </c>
      <c r="G3407" s="1260" t="s">
        <v>29623</v>
      </c>
      <c r="H3407" s="1260" t="s">
        <v>11153</v>
      </c>
      <c r="I3407" s="1260" t="s">
        <v>11177</v>
      </c>
      <c r="J3407" s="1259">
        <v>7429467</v>
      </c>
      <c r="K3407" s="1260" t="s">
        <v>11221</v>
      </c>
      <c r="L3407" s="1260" t="s">
        <v>11155</v>
      </c>
      <c r="M3407" s="1260" t="s">
        <v>262</v>
      </c>
      <c r="N3407" s="1260"/>
      <c r="O3407" s="1260" t="s">
        <v>29622</v>
      </c>
      <c r="P3407" s="1260"/>
      <c r="Q3407" s="1260"/>
      <c r="R3407" s="1260"/>
      <c r="S3407" s="1259">
        <v>1</v>
      </c>
      <c r="T3407" s="1260"/>
      <c r="U3407" s="1260"/>
      <c r="V3407" s="1260"/>
      <c r="W3407" s="1259">
        <v>0</v>
      </c>
      <c r="X3407" s="1259">
        <v>1007</v>
      </c>
      <c r="Y3407" s="1259">
        <v>0</v>
      </c>
    </row>
    <row r="3408" spans="1:25">
      <c r="A3408" s="1350">
        <v>11201001723</v>
      </c>
      <c r="B3408" s="1260"/>
      <c r="C3408" s="1260" t="s">
        <v>29621</v>
      </c>
      <c r="D3408" s="1260" t="s">
        <v>29624</v>
      </c>
      <c r="E3408" s="1260" t="s">
        <v>11457</v>
      </c>
      <c r="F3408" s="1260" t="s">
        <v>13410</v>
      </c>
      <c r="G3408" s="1260" t="s">
        <v>29625</v>
      </c>
      <c r="H3408" s="1260" t="s">
        <v>11153</v>
      </c>
      <c r="I3408" s="1260" t="s">
        <v>10976</v>
      </c>
      <c r="J3408" s="1259">
        <v>7429466</v>
      </c>
      <c r="K3408" s="1260" t="s">
        <v>11221</v>
      </c>
      <c r="L3408" s="1260" t="s">
        <v>11155</v>
      </c>
      <c r="M3408" s="1260" t="s">
        <v>262</v>
      </c>
      <c r="N3408" s="1260"/>
      <c r="O3408" s="1260" t="s">
        <v>29624</v>
      </c>
      <c r="P3408" s="1260"/>
      <c r="Q3408" s="1260"/>
      <c r="R3408" s="1260"/>
      <c r="S3408" s="1259">
        <v>1</v>
      </c>
      <c r="T3408" s="1260"/>
      <c r="U3408" s="1260"/>
      <c r="V3408" s="1260"/>
      <c r="W3408" s="1259">
        <v>0</v>
      </c>
      <c r="X3408" s="1259">
        <v>1007</v>
      </c>
      <c r="Y3408" s="1259">
        <v>0</v>
      </c>
    </row>
    <row r="3409" spans="1:25">
      <c r="A3409" s="1350">
        <v>11201001722</v>
      </c>
      <c r="B3409" s="1260" t="s">
        <v>29626</v>
      </c>
      <c r="C3409" s="1260" t="s">
        <v>29627</v>
      </c>
      <c r="D3409" s="1260" t="s">
        <v>29628</v>
      </c>
      <c r="E3409" s="1260" t="s">
        <v>11426</v>
      </c>
      <c r="F3409" s="1260" t="s">
        <v>11440</v>
      </c>
      <c r="G3409" s="1260" t="s">
        <v>29629</v>
      </c>
      <c r="H3409" s="1260" t="s">
        <v>11153</v>
      </c>
      <c r="I3409" s="1260" t="s">
        <v>11177</v>
      </c>
      <c r="J3409" s="1259">
        <v>7429465</v>
      </c>
      <c r="K3409" s="1260" t="s">
        <v>11221</v>
      </c>
      <c r="L3409" s="1260" t="s">
        <v>11155</v>
      </c>
      <c r="M3409" s="1260" t="s">
        <v>2355</v>
      </c>
      <c r="N3409" s="1260" t="s">
        <v>29630</v>
      </c>
      <c r="O3409" s="1260" t="s">
        <v>29628</v>
      </c>
      <c r="P3409" s="1260" t="s">
        <v>29631</v>
      </c>
      <c r="Q3409" s="1260" t="s">
        <v>22591</v>
      </c>
      <c r="R3409" s="1260" t="s">
        <v>29632</v>
      </c>
      <c r="S3409" s="1259">
        <v>1</v>
      </c>
      <c r="T3409" s="1260" t="s">
        <v>29633</v>
      </c>
      <c r="U3409" s="1260" t="s">
        <v>11751</v>
      </c>
      <c r="V3409" s="1260" t="s">
        <v>17686</v>
      </c>
      <c r="W3409" s="1259">
        <v>0</v>
      </c>
      <c r="X3409" s="1259">
        <v>1007</v>
      </c>
      <c r="Y3409" s="1259">
        <v>0</v>
      </c>
    </row>
    <row r="3410" spans="1:25">
      <c r="A3410" s="1350">
        <v>11201001721</v>
      </c>
      <c r="B3410" s="1260" t="s">
        <v>29634</v>
      </c>
      <c r="C3410" s="1260" t="s">
        <v>29635</v>
      </c>
      <c r="D3410" s="1260" t="s">
        <v>29636</v>
      </c>
      <c r="E3410" s="1260" t="s">
        <v>11949</v>
      </c>
      <c r="F3410" s="1260" t="s">
        <v>13410</v>
      </c>
      <c r="G3410" s="1260" t="s">
        <v>29637</v>
      </c>
      <c r="H3410" s="1260" t="s">
        <v>11153</v>
      </c>
      <c r="I3410" s="1260" t="s">
        <v>10976</v>
      </c>
      <c r="J3410" s="1259">
        <v>7429464</v>
      </c>
      <c r="K3410" s="1260" t="s">
        <v>11221</v>
      </c>
      <c r="L3410" s="1260" t="s">
        <v>11155</v>
      </c>
      <c r="M3410" s="1260" t="s">
        <v>2031</v>
      </c>
      <c r="N3410" s="1260" t="s">
        <v>29638</v>
      </c>
      <c r="O3410" s="1260" t="s">
        <v>29636</v>
      </c>
      <c r="P3410" s="1260" t="s">
        <v>29639</v>
      </c>
      <c r="Q3410" s="1260" t="s">
        <v>11877</v>
      </c>
      <c r="R3410" s="1260" t="s">
        <v>29639</v>
      </c>
      <c r="S3410" s="1259">
        <v>1</v>
      </c>
      <c r="T3410" s="1260" t="s">
        <v>29640</v>
      </c>
      <c r="U3410" s="1260" t="s">
        <v>11396</v>
      </c>
      <c r="V3410" s="1260" t="s">
        <v>13071</v>
      </c>
      <c r="W3410" s="1259">
        <v>0</v>
      </c>
      <c r="X3410" s="1259">
        <v>1007</v>
      </c>
      <c r="Y3410" s="1259">
        <v>0</v>
      </c>
    </row>
    <row r="3411" spans="1:25">
      <c r="A3411" s="1350">
        <v>11201001720</v>
      </c>
      <c r="B3411" s="1260"/>
      <c r="C3411" s="1260" t="s">
        <v>29641</v>
      </c>
      <c r="D3411" s="1260" t="s">
        <v>29642</v>
      </c>
      <c r="E3411" s="1260" t="s">
        <v>11461</v>
      </c>
      <c r="F3411" s="1260" t="s">
        <v>29643</v>
      </c>
      <c r="G3411" s="1260" t="s">
        <v>29644</v>
      </c>
      <c r="H3411" s="1260" t="s">
        <v>11153</v>
      </c>
      <c r="I3411" s="1260" t="s">
        <v>11164</v>
      </c>
      <c r="J3411" s="1259">
        <v>7429463</v>
      </c>
      <c r="K3411" s="1260" t="s">
        <v>11221</v>
      </c>
      <c r="L3411" s="1260" t="s">
        <v>11155</v>
      </c>
      <c r="M3411" s="1260" t="s">
        <v>262</v>
      </c>
      <c r="N3411" s="1260"/>
      <c r="O3411" s="1260" t="s">
        <v>29642</v>
      </c>
      <c r="P3411" s="1260"/>
      <c r="Q3411" s="1260"/>
      <c r="R3411" s="1260"/>
      <c r="S3411" s="1259">
        <v>1</v>
      </c>
      <c r="T3411" s="1260"/>
      <c r="U3411" s="1260"/>
      <c r="V3411" s="1260"/>
      <c r="W3411" s="1259">
        <v>0</v>
      </c>
      <c r="X3411" s="1259">
        <v>1007</v>
      </c>
      <c r="Y3411" s="1259">
        <v>0</v>
      </c>
    </row>
    <row r="3412" spans="1:25">
      <c r="A3412" s="1350">
        <v>11201001719</v>
      </c>
      <c r="B3412" s="1260" t="s">
        <v>29645</v>
      </c>
      <c r="C3412" s="1260" t="s">
        <v>29646</v>
      </c>
      <c r="D3412" s="1260" t="s">
        <v>29647</v>
      </c>
      <c r="E3412" s="1260" t="s">
        <v>11702</v>
      </c>
      <c r="F3412" s="1260" t="s">
        <v>29648</v>
      </c>
      <c r="G3412" s="1260" t="s">
        <v>29649</v>
      </c>
      <c r="H3412" s="1260" t="s">
        <v>11153</v>
      </c>
      <c r="I3412" s="1260" t="s">
        <v>10976</v>
      </c>
      <c r="J3412" s="1259">
        <v>7429462</v>
      </c>
      <c r="K3412" s="1260" t="s">
        <v>11375</v>
      </c>
      <c r="L3412" s="1260" t="s">
        <v>11155</v>
      </c>
      <c r="M3412" s="1260" t="s">
        <v>2026</v>
      </c>
      <c r="N3412" s="1260" t="s">
        <v>25664</v>
      </c>
      <c r="O3412" s="1260" t="s">
        <v>29647</v>
      </c>
      <c r="P3412" s="1260" t="s">
        <v>29650</v>
      </c>
      <c r="Q3412" s="1260" t="s">
        <v>12131</v>
      </c>
      <c r="R3412" s="1260" t="s">
        <v>29651</v>
      </c>
      <c r="S3412" s="1259">
        <v>1</v>
      </c>
      <c r="T3412" s="1260" t="s">
        <v>29652</v>
      </c>
      <c r="U3412" s="1260" t="s">
        <v>11396</v>
      </c>
      <c r="V3412" s="1260" t="s">
        <v>13071</v>
      </c>
      <c r="W3412" s="1259">
        <v>0</v>
      </c>
      <c r="X3412" s="1259">
        <v>1008</v>
      </c>
      <c r="Y3412" s="1259">
        <v>0</v>
      </c>
    </row>
    <row r="3413" spans="1:25">
      <c r="A3413" s="1350">
        <v>11201001718</v>
      </c>
      <c r="B3413" s="1260"/>
      <c r="C3413" s="1260" t="s">
        <v>29653</v>
      </c>
      <c r="D3413" s="1260" t="s">
        <v>29654</v>
      </c>
      <c r="E3413" s="1260" t="s">
        <v>11162</v>
      </c>
      <c r="F3413" s="1260" t="s">
        <v>26086</v>
      </c>
      <c r="G3413" s="1260" t="s">
        <v>29655</v>
      </c>
      <c r="H3413" s="1260" t="s">
        <v>11153</v>
      </c>
      <c r="I3413" s="1260" t="s">
        <v>11243</v>
      </c>
      <c r="J3413" s="1259">
        <v>7429461</v>
      </c>
      <c r="K3413" s="1260" t="s">
        <v>11221</v>
      </c>
      <c r="L3413" s="1260" t="s">
        <v>11155</v>
      </c>
      <c r="M3413" s="1260" t="s">
        <v>262</v>
      </c>
      <c r="N3413" s="1260"/>
      <c r="O3413" s="1260" t="s">
        <v>29654</v>
      </c>
      <c r="P3413" s="1260"/>
      <c r="Q3413" s="1260" t="s">
        <v>21998</v>
      </c>
      <c r="R3413" s="1260"/>
      <c r="S3413" s="1259">
        <v>1</v>
      </c>
      <c r="T3413" s="1260"/>
      <c r="U3413" s="1260"/>
      <c r="V3413" s="1260"/>
      <c r="W3413" s="1259">
        <v>0</v>
      </c>
      <c r="X3413" s="1259">
        <v>1007</v>
      </c>
      <c r="Y3413" s="1259">
        <v>0</v>
      </c>
    </row>
    <row r="3414" spans="1:25">
      <c r="A3414" s="1350">
        <v>11201001717</v>
      </c>
      <c r="B3414" s="1260"/>
      <c r="C3414" s="1260" t="s">
        <v>29656</v>
      </c>
      <c r="D3414" s="1260" t="s">
        <v>29657</v>
      </c>
      <c r="E3414" s="1260" t="s">
        <v>11426</v>
      </c>
      <c r="F3414" s="1260" t="s">
        <v>20976</v>
      </c>
      <c r="G3414" s="1260" t="s">
        <v>29658</v>
      </c>
      <c r="H3414" s="1260" t="s">
        <v>11153</v>
      </c>
      <c r="I3414" s="1260" t="s">
        <v>11164</v>
      </c>
      <c r="J3414" s="1259">
        <v>7429460</v>
      </c>
      <c r="K3414" s="1260" t="s">
        <v>11221</v>
      </c>
      <c r="L3414" s="1260" t="s">
        <v>11155</v>
      </c>
      <c r="M3414" s="1260" t="s">
        <v>2399</v>
      </c>
      <c r="N3414" s="1260" t="s">
        <v>29659</v>
      </c>
      <c r="O3414" s="1260" t="s">
        <v>29657</v>
      </c>
      <c r="P3414" s="1260" t="s">
        <v>29660</v>
      </c>
      <c r="Q3414" s="1260"/>
      <c r="R3414" s="1259">
        <v>8281658</v>
      </c>
      <c r="S3414" s="1259">
        <v>1</v>
      </c>
      <c r="T3414" s="1260"/>
      <c r="U3414" s="1260" t="s">
        <v>12320</v>
      </c>
      <c r="V3414" s="1260" t="s">
        <v>17383</v>
      </c>
      <c r="W3414" s="1259">
        <v>0</v>
      </c>
      <c r="X3414" s="1259">
        <v>1007</v>
      </c>
      <c r="Y3414" s="1259">
        <v>0</v>
      </c>
    </row>
    <row r="3415" spans="1:25">
      <c r="A3415" s="1350">
        <v>11201001716</v>
      </c>
      <c r="B3415" s="1260"/>
      <c r="C3415" s="1260" t="s">
        <v>29661</v>
      </c>
      <c r="D3415" s="1260" t="s">
        <v>29662</v>
      </c>
      <c r="E3415" s="1260" t="s">
        <v>11162</v>
      </c>
      <c r="F3415" s="1260" t="s">
        <v>29663</v>
      </c>
      <c r="G3415" s="1260" t="s">
        <v>29664</v>
      </c>
      <c r="H3415" s="1260" t="s">
        <v>11153</v>
      </c>
      <c r="I3415" s="1260" t="s">
        <v>11243</v>
      </c>
      <c r="J3415" s="1259">
        <v>7429459</v>
      </c>
      <c r="K3415" s="1260" t="s">
        <v>11221</v>
      </c>
      <c r="L3415" s="1260" t="s">
        <v>11155</v>
      </c>
      <c r="M3415" s="1260" t="s">
        <v>262</v>
      </c>
      <c r="N3415" s="1260"/>
      <c r="O3415" s="1260" t="s">
        <v>29662</v>
      </c>
      <c r="P3415" s="1260"/>
      <c r="Q3415" s="1260" t="s">
        <v>29665</v>
      </c>
      <c r="R3415" s="1260"/>
      <c r="S3415" s="1259">
        <v>1</v>
      </c>
      <c r="T3415" s="1260"/>
      <c r="U3415" s="1260"/>
      <c r="V3415" s="1260"/>
      <c r="W3415" s="1259">
        <v>0</v>
      </c>
      <c r="X3415" s="1259">
        <v>1007</v>
      </c>
      <c r="Y3415" s="1259">
        <v>0</v>
      </c>
    </row>
    <row r="3416" spans="1:25">
      <c r="A3416" s="1350">
        <v>11201001715</v>
      </c>
      <c r="B3416" s="1260"/>
      <c r="C3416" s="1260" t="s">
        <v>29666</v>
      </c>
      <c r="D3416" s="1260" t="s">
        <v>29667</v>
      </c>
      <c r="E3416" s="1260" t="s">
        <v>28501</v>
      </c>
      <c r="F3416" s="1260" t="s">
        <v>26086</v>
      </c>
      <c r="G3416" s="1260" t="s">
        <v>29668</v>
      </c>
      <c r="H3416" s="1260" t="s">
        <v>11153</v>
      </c>
      <c r="I3416" s="1260" t="s">
        <v>11243</v>
      </c>
      <c r="J3416" s="1259">
        <v>7429458</v>
      </c>
      <c r="K3416" s="1260" t="s">
        <v>11221</v>
      </c>
      <c r="L3416" s="1260" t="s">
        <v>11155</v>
      </c>
      <c r="M3416" s="1260" t="s">
        <v>262</v>
      </c>
      <c r="N3416" s="1260"/>
      <c r="O3416" s="1260" t="s">
        <v>29667</v>
      </c>
      <c r="P3416" s="1260"/>
      <c r="Q3416" s="1260" t="s">
        <v>11450</v>
      </c>
      <c r="R3416" s="1260"/>
      <c r="S3416" s="1259">
        <v>1</v>
      </c>
      <c r="T3416" s="1260"/>
      <c r="U3416" s="1260"/>
      <c r="V3416" s="1260"/>
      <c r="W3416" s="1259">
        <v>0</v>
      </c>
      <c r="X3416" s="1259">
        <v>1007</v>
      </c>
      <c r="Y3416" s="1259">
        <v>0</v>
      </c>
    </row>
    <row r="3417" spans="1:25">
      <c r="A3417" s="1350">
        <v>11201001714</v>
      </c>
      <c r="B3417" s="1260"/>
      <c r="C3417" s="1260" t="s">
        <v>29669</v>
      </c>
      <c r="D3417" s="1260" t="s">
        <v>29670</v>
      </c>
      <c r="E3417" s="1260" t="s">
        <v>28501</v>
      </c>
      <c r="F3417" s="1260" t="s">
        <v>11934</v>
      </c>
      <c r="G3417" s="1260" t="s">
        <v>29671</v>
      </c>
      <c r="H3417" s="1260" t="s">
        <v>11153</v>
      </c>
      <c r="I3417" s="1260" t="s">
        <v>11243</v>
      </c>
      <c r="J3417" s="1259">
        <v>7429457</v>
      </c>
      <c r="K3417" s="1260" t="s">
        <v>11221</v>
      </c>
      <c r="L3417" s="1260" t="s">
        <v>11155</v>
      </c>
      <c r="M3417" s="1260" t="s">
        <v>262</v>
      </c>
      <c r="N3417" s="1260"/>
      <c r="O3417" s="1260" t="s">
        <v>29670</v>
      </c>
      <c r="P3417" s="1260"/>
      <c r="Q3417" s="1260" t="s">
        <v>11450</v>
      </c>
      <c r="R3417" s="1260"/>
      <c r="S3417" s="1259">
        <v>1</v>
      </c>
      <c r="T3417" s="1260"/>
      <c r="U3417" s="1260"/>
      <c r="V3417" s="1260"/>
      <c r="W3417" s="1259">
        <v>0</v>
      </c>
      <c r="X3417" s="1259">
        <v>1007</v>
      </c>
      <c r="Y3417" s="1259">
        <v>0</v>
      </c>
    </row>
    <row r="3418" spans="1:25">
      <c r="A3418" s="1350">
        <v>11201001713</v>
      </c>
      <c r="B3418" s="1260"/>
      <c r="C3418" s="1260" t="s">
        <v>29672</v>
      </c>
      <c r="D3418" s="1260" t="s">
        <v>29673</v>
      </c>
      <c r="E3418" s="1260" t="s">
        <v>28501</v>
      </c>
      <c r="F3418" s="1260" t="s">
        <v>29663</v>
      </c>
      <c r="G3418" s="1260" t="s">
        <v>29674</v>
      </c>
      <c r="H3418" s="1260" t="s">
        <v>11153</v>
      </c>
      <c r="I3418" s="1260" t="s">
        <v>11243</v>
      </c>
      <c r="J3418" s="1259">
        <v>7429456</v>
      </c>
      <c r="K3418" s="1260" t="s">
        <v>11221</v>
      </c>
      <c r="L3418" s="1260" t="s">
        <v>11155</v>
      </c>
      <c r="M3418" s="1260" t="s">
        <v>262</v>
      </c>
      <c r="N3418" s="1260"/>
      <c r="O3418" s="1260" t="s">
        <v>29673</v>
      </c>
      <c r="P3418" s="1260"/>
      <c r="Q3418" s="1260" t="s">
        <v>11450</v>
      </c>
      <c r="R3418" s="1260"/>
      <c r="S3418" s="1259">
        <v>1</v>
      </c>
      <c r="T3418" s="1260"/>
      <c r="U3418" s="1260"/>
      <c r="V3418" s="1260"/>
      <c r="W3418" s="1259">
        <v>0</v>
      </c>
      <c r="X3418" s="1259">
        <v>1007</v>
      </c>
      <c r="Y3418" s="1259">
        <v>0</v>
      </c>
    </row>
    <row r="3419" spans="1:25">
      <c r="A3419" s="1350">
        <v>11201001712</v>
      </c>
      <c r="B3419" s="1260" t="s">
        <v>29675</v>
      </c>
      <c r="C3419" s="1260" t="s">
        <v>29676</v>
      </c>
      <c r="D3419" s="1260" t="s">
        <v>29677</v>
      </c>
      <c r="E3419" s="1260" t="s">
        <v>11426</v>
      </c>
      <c r="F3419" s="1260" t="s">
        <v>21380</v>
      </c>
      <c r="G3419" s="1260" t="s">
        <v>29678</v>
      </c>
      <c r="H3419" s="1260" t="s">
        <v>11153</v>
      </c>
      <c r="I3419" s="1260" t="s">
        <v>10976</v>
      </c>
      <c r="J3419" s="1259">
        <v>7429455</v>
      </c>
      <c r="K3419" s="1260" t="s">
        <v>11221</v>
      </c>
      <c r="L3419" s="1260" t="s">
        <v>11155</v>
      </c>
      <c r="M3419" s="1260" t="s">
        <v>1949</v>
      </c>
      <c r="N3419" s="1260" t="s">
        <v>29679</v>
      </c>
      <c r="O3419" s="1260" t="s">
        <v>29677</v>
      </c>
      <c r="P3419" s="1260" t="s">
        <v>29680</v>
      </c>
      <c r="Q3419" s="1260" t="s">
        <v>11795</v>
      </c>
      <c r="R3419" s="1260" t="s">
        <v>29681</v>
      </c>
      <c r="S3419" s="1259">
        <v>1</v>
      </c>
      <c r="T3419" s="1260" t="s">
        <v>29682</v>
      </c>
      <c r="U3419" s="1260" t="s">
        <v>11396</v>
      </c>
      <c r="V3419" s="1260" t="s">
        <v>12425</v>
      </c>
      <c r="W3419" s="1259">
        <v>0</v>
      </c>
      <c r="X3419" s="1259">
        <v>1007</v>
      </c>
      <c r="Y3419" s="1259">
        <v>0</v>
      </c>
    </row>
    <row r="3420" spans="1:25">
      <c r="A3420" s="1350">
        <v>11201001711</v>
      </c>
      <c r="B3420" s="1260"/>
      <c r="C3420" s="1260" t="s">
        <v>29683</v>
      </c>
      <c r="D3420" s="1260" t="s">
        <v>29684</v>
      </c>
      <c r="E3420" s="1260" t="s">
        <v>11190</v>
      </c>
      <c r="F3420" s="1260" t="s">
        <v>11440</v>
      </c>
      <c r="G3420" s="1260" t="s">
        <v>29685</v>
      </c>
      <c r="H3420" s="1260" t="s">
        <v>11153</v>
      </c>
      <c r="I3420" s="1260" t="s">
        <v>11177</v>
      </c>
      <c r="J3420" s="1259">
        <v>7429454</v>
      </c>
      <c r="K3420" s="1260" t="s">
        <v>11221</v>
      </c>
      <c r="L3420" s="1260" t="s">
        <v>11155</v>
      </c>
      <c r="M3420" s="1260" t="s">
        <v>2141</v>
      </c>
      <c r="N3420" s="1260" t="s">
        <v>29686</v>
      </c>
      <c r="O3420" s="1260" t="s">
        <v>29684</v>
      </c>
      <c r="P3420" s="1260"/>
      <c r="Q3420" s="1260"/>
      <c r="R3420" s="1260" t="s">
        <v>29687</v>
      </c>
      <c r="S3420" s="1259">
        <v>1</v>
      </c>
      <c r="T3420" s="1260"/>
      <c r="U3420" s="1260" t="s">
        <v>11198</v>
      </c>
      <c r="V3420" s="1260" t="s">
        <v>11199</v>
      </c>
      <c r="W3420" s="1259">
        <v>0</v>
      </c>
      <c r="X3420" s="1259">
        <v>1007</v>
      </c>
      <c r="Y3420" s="1259">
        <v>0</v>
      </c>
    </row>
    <row r="3421" spans="1:25">
      <c r="A3421" s="1350">
        <v>11201001710</v>
      </c>
      <c r="B3421" s="1260" t="s">
        <v>29688</v>
      </c>
      <c r="C3421" s="1260" t="s">
        <v>29683</v>
      </c>
      <c r="D3421" s="1260" t="s">
        <v>29689</v>
      </c>
      <c r="E3421" s="1260" t="s">
        <v>11426</v>
      </c>
      <c r="F3421" s="1260" t="s">
        <v>13025</v>
      </c>
      <c r="G3421" s="1260" t="s">
        <v>29690</v>
      </c>
      <c r="H3421" s="1260" t="s">
        <v>11153</v>
      </c>
      <c r="I3421" s="1260" t="s">
        <v>13027</v>
      </c>
      <c r="J3421" s="1259">
        <v>7429453</v>
      </c>
      <c r="K3421" s="1260" t="s">
        <v>11221</v>
      </c>
      <c r="L3421" s="1260" t="s">
        <v>11155</v>
      </c>
      <c r="M3421" s="1260" t="s">
        <v>1223</v>
      </c>
      <c r="N3421" s="1260" t="s">
        <v>29691</v>
      </c>
      <c r="O3421" s="1260" t="s">
        <v>29689</v>
      </c>
      <c r="P3421" s="1260" t="s">
        <v>29692</v>
      </c>
      <c r="Q3421" s="1260" t="s">
        <v>13053</v>
      </c>
      <c r="R3421" s="1260" t="s">
        <v>29692</v>
      </c>
      <c r="S3421" s="1259">
        <v>1</v>
      </c>
      <c r="T3421" s="1260" t="s">
        <v>29693</v>
      </c>
      <c r="U3421" s="1260" t="s">
        <v>11256</v>
      </c>
      <c r="V3421" s="1260" t="s">
        <v>24482</v>
      </c>
      <c r="W3421" s="1259">
        <v>0</v>
      </c>
      <c r="X3421" s="1259">
        <v>1007</v>
      </c>
      <c r="Y3421" s="1259">
        <v>0</v>
      </c>
    </row>
    <row r="3422" spans="1:25">
      <c r="A3422" s="1350">
        <v>11201001709</v>
      </c>
      <c r="B3422" s="1260" t="s">
        <v>29694</v>
      </c>
      <c r="C3422" s="1260" t="s">
        <v>29695</v>
      </c>
      <c r="D3422" s="1260" t="s">
        <v>29696</v>
      </c>
      <c r="E3422" s="1260" t="s">
        <v>11175</v>
      </c>
      <c r="F3422" s="1260" t="s">
        <v>11934</v>
      </c>
      <c r="G3422" s="1260" t="s">
        <v>29697</v>
      </c>
      <c r="H3422" s="1260" t="s">
        <v>11153</v>
      </c>
      <c r="I3422" s="1260" t="s">
        <v>11243</v>
      </c>
      <c r="J3422" s="1259">
        <v>7429452</v>
      </c>
      <c r="K3422" s="1260" t="s">
        <v>11221</v>
      </c>
      <c r="L3422" s="1260" t="s">
        <v>11155</v>
      </c>
      <c r="M3422" s="1260" t="s">
        <v>2420</v>
      </c>
      <c r="N3422" s="1260" t="s">
        <v>29698</v>
      </c>
      <c r="O3422" s="1260" t="s">
        <v>29696</v>
      </c>
      <c r="P3422" s="1260" t="s">
        <v>29699</v>
      </c>
      <c r="Q3422" s="1260" t="s">
        <v>11223</v>
      </c>
      <c r="R3422" s="1260" t="s">
        <v>29700</v>
      </c>
      <c r="S3422" s="1259">
        <v>1</v>
      </c>
      <c r="T3422" s="1260" t="s">
        <v>29701</v>
      </c>
      <c r="U3422" s="1260" t="s">
        <v>11247</v>
      </c>
      <c r="V3422" s="1260" t="s">
        <v>21348</v>
      </c>
      <c r="W3422" s="1259">
        <v>0</v>
      </c>
      <c r="X3422" s="1259">
        <v>1007</v>
      </c>
      <c r="Y3422" s="1259">
        <v>0</v>
      </c>
    </row>
    <row r="3423" spans="1:25">
      <c r="A3423" s="1350">
        <v>11201001708</v>
      </c>
      <c r="B3423" s="1260"/>
      <c r="C3423" s="1260" t="s">
        <v>29702</v>
      </c>
      <c r="D3423" s="1260" t="s">
        <v>29703</v>
      </c>
      <c r="E3423" s="1260" t="s">
        <v>11353</v>
      </c>
      <c r="F3423" s="1260" t="s">
        <v>29704</v>
      </c>
      <c r="G3423" s="1260" t="s">
        <v>29705</v>
      </c>
      <c r="H3423" s="1260" t="s">
        <v>11153</v>
      </c>
      <c r="I3423" s="1260" t="s">
        <v>11164</v>
      </c>
      <c r="J3423" s="1259">
        <v>7429451</v>
      </c>
      <c r="K3423" s="1260" t="s">
        <v>11221</v>
      </c>
      <c r="L3423" s="1260" t="s">
        <v>11155</v>
      </c>
      <c r="M3423" s="1260" t="s">
        <v>262</v>
      </c>
      <c r="N3423" s="1260"/>
      <c r="O3423" s="1260" t="s">
        <v>29703</v>
      </c>
      <c r="P3423" s="1260"/>
      <c r="Q3423" s="1260" t="s">
        <v>11596</v>
      </c>
      <c r="R3423" s="1260"/>
      <c r="S3423" s="1259">
        <v>1</v>
      </c>
      <c r="T3423" s="1260"/>
      <c r="U3423" s="1260"/>
      <c r="V3423" s="1260"/>
      <c r="W3423" s="1259">
        <v>0</v>
      </c>
      <c r="X3423" s="1259">
        <v>1007</v>
      </c>
      <c r="Y3423" s="1259">
        <v>0</v>
      </c>
    </row>
    <row r="3424" spans="1:25">
      <c r="A3424" s="1350">
        <v>11201001707</v>
      </c>
      <c r="B3424" s="1260" t="s">
        <v>29706</v>
      </c>
      <c r="C3424" s="1260" t="s">
        <v>29707</v>
      </c>
      <c r="D3424" s="1260" t="s">
        <v>29708</v>
      </c>
      <c r="E3424" s="1260" t="s">
        <v>11648</v>
      </c>
      <c r="F3424" s="1260" t="s">
        <v>12086</v>
      </c>
      <c r="G3424" s="1260" t="s">
        <v>29709</v>
      </c>
      <c r="H3424" s="1260" t="s">
        <v>11153</v>
      </c>
      <c r="I3424" s="1260" t="s">
        <v>10976</v>
      </c>
      <c r="J3424" s="1259">
        <v>7429450</v>
      </c>
      <c r="K3424" s="1260" t="s">
        <v>11221</v>
      </c>
      <c r="L3424" s="1260" t="s">
        <v>11155</v>
      </c>
      <c r="M3424" s="1260" t="s">
        <v>768</v>
      </c>
      <c r="N3424" s="1260" t="s">
        <v>29710</v>
      </c>
      <c r="O3424" s="1260" t="s">
        <v>29708</v>
      </c>
      <c r="P3424" s="1260" t="s">
        <v>29711</v>
      </c>
      <c r="Q3424" s="1260" t="s">
        <v>11411</v>
      </c>
      <c r="R3424" s="1260" t="s">
        <v>29712</v>
      </c>
      <c r="S3424" s="1259">
        <v>1</v>
      </c>
      <c r="T3424" s="1260" t="s">
        <v>29713</v>
      </c>
      <c r="U3424" s="1260" t="s">
        <v>11158</v>
      </c>
      <c r="V3424" s="1260" t="s">
        <v>11824</v>
      </c>
      <c r="W3424" s="1259">
        <v>0</v>
      </c>
      <c r="X3424" s="1259">
        <v>1007</v>
      </c>
      <c r="Y3424" s="1259">
        <v>0</v>
      </c>
    </row>
    <row r="3425" spans="1:25">
      <c r="A3425" s="1350">
        <v>11201001706</v>
      </c>
      <c r="B3425" s="1260"/>
      <c r="C3425" s="1260" t="s">
        <v>29714</v>
      </c>
      <c r="D3425" s="1260" t="s">
        <v>29715</v>
      </c>
      <c r="E3425" s="1260" t="s">
        <v>29716</v>
      </c>
      <c r="F3425" s="1260" t="s">
        <v>29717</v>
      </c>
      <c r="G3425" s="1260" t="s">
        <v>29718</v>
      </c>
      <c r="H3425" s="1260" t="s">
        <v>11153</v>
      </c>
      <c r="I3425" s="1260" t="s">
        <v>11243</v>
      </c>
      <c r="J3425" s="1259">
        <v>7429449</v>
      </c>
      <c r="K3425" s="1260" t="s">
        <v>11221</v>
      </c>
      <c r="L3425" s="1260" t="s">
        <v>11155</v>
      </c>
      <c r="M3425" s="1260" t="s">
        <v>262</v>
      </c>
      <c r="N3425" s="1260"/>
      <c r="O3425" s="1260" t="s">
        <v>29715</v>
      </c>
      <c r="P3425" s="1260"/>
      <c r="Q3425" s="1260" t="s">
        <v>11533</v>
      </c>
      <c r="R3425" s="1260"/>
      <c r="S3425" s="1259">
        <v>1</v>
      </c>
      <c r="T3425" s="1260"/>
      <c r="U3425" s="1260"/>
      <c r="V3425" s="1260"/>
      <c r="W3425" s="1259">
        <v>0</v>
      </c>
      <c r="X3425" s="1259">
        <v>1007</v>
      </c>
      <c r="Y3425" s="1259">
        <v>0</v>
      </c>
    </row>
    <row r="3426" spans="1:25">
      <c r="A3426" s="1350">
        <v>11201001705</v>
      </c>
      <c r="B3426" s="1260"/>
      <c r="C3426" s="1260" t="s">
        <v>29719</v>
      </c>
      <c r="D3426" s="1260" t="s">
        <v>29720</v>
      </c>
      <c r="E3426" s="1260" t="s">
        <v>11526</v>
      </c>
      <c r="F3426" s="1260" t="s">
        <v>29721</v>
      </c>
      <c r="G3426" s="1260" t="s">
        <v>29722</v>
      </c>
      <c r="H3426" s="1260" t="s">
        <v>11153</v>
      </c>
      <c r="I3426" s="1260" t="s">
        <v>11243</v>
      </c>
      <c r="J3426" s="1259">
        <v>7429448</v>
      </c>
      <c r="K3426" s="1260" t="s">
        <v>11221</v>
      </c>
      <c r="L3426" s="1260" t="s">
        <v>11155</v>
      </c>
      <c r="M3426" s="1260" t="s">
        <v>262</v>
      </c>
      <c r="N3426" s="1260"/>
      <c r="O3426" s="1260" t="s">
        <v>29720</v>
      </c>
      <c r="P3426" s="1260"/>
      <c r="Q3426" s="1260" t="s">
        <v>20060</v>
      </c>
      <c r="R3426" s="1260"/>
      <c r="S3426" s="1259">
        <v>1</v>
      </c>
      <c r="T3426" s="1260"/>
      <c r="U3426" s="1260"/>
      <c r="V3426" s="1260"/>
      <c r="W3426" s="1259">
        <v>0</v>
      </c>
      <c r="X3426" s="1259">
        <v>1007</v>
      </c>
      <c r="Y3426" s="1259">
        <v>0</v>
      </c>
    </row>
    <row r="3427" spans="1:25">
      <c r="A3427" s="1350">
        <v>11201001704</v>
      </c>
      <c r="B3427" s="1260"/>
      <c r="C3427" s="1260" t="s">
        <v>29723</v>
      </c>
      <c r="D3427" s="1260" t="s">
        <v>29724</v>
      </c>
      <c r="E3427" s="1260" t="s">
        <v>29716</v>
      </c>
      <c r="F3427" s="1260" t="s">
        <v>29725</v>
      </c>
      <c r="G3427" s="1260" t="s">
        <v>29726</v>
      </c>
      <c r="H3427" s="1260" t="s">
        <v>11153</v>
      </c>
      <c r="I3427" s="1260" t="s">
        <v>11243</v>
      </c>
      <c r="J3427" s="1259">
        <v>7429447</v>
      </c>
      <c r="K3427" s="1260" t="s">
        <v>11221</v>
      </c>
      <c r="L3427" s="1260" t="s">
        <v>11155</v>
      </c>
      <c r="M3427" s="1260" t="s">
        <v>262</v>
      </c>
      <c r="N3427" s="1260"/>
      <c r="O3427" s="1260" t="s">
        <v>29724</v>
      </c>
      <c r="P3427" s="1260"/>
      <c r="Q3427" s="1260" t="s">
        <v>11533</v>
      </c>
      <c r="R3427" s="1260"/>
      <c r="S3427" s="1259">
        <v>1</v>
      </c>
      <c r="T3427" s="1260"/>
      <c r="U3427" s="1260"/>
      <c r="V3427" s="1260"/>
      <c r="W3427" s="1259">
        <v>0</v>
      </c>
      <c r="X3427" s="1259">
        <v>1007</v>
      </c>
      <c r="Y3427" s="1259">
        <v>0</v>
      </c>
    </row>
    <row r="3428" spans="1:25">
      <c r="A3428" s="1350">
        <v>11201001703</v>
      </c>
      <c r="B3428" s="1260" t="s">
        <v>29727</v>
      </c>
      <c r="C3428" s="1260" t="s">
        <v>29728</v>
      </c>
      <c r="D3428" s="1260" t="s">
        <v>29729</v>
      </c>
      <c r="E3428" s="1260" t="s">
        <v>13491</v>
      </c>
      <c r="F3428" s="1260" t="s">
        <v>11522</v>
      </c>
      <c r="G3428" s="1260" t="s">
        <v>29730</v>
      </c>
      <c r="H3428" s="1260" t="s">
        <v>11153</v>
      </c>
      <c r="I3428" s="1260" t="s">
        <v>11177</v>
      </c>
      <c r="J3428" s="1259">
        <v>7429446</v>
      </c>
      <c r="K3428" s="1260" t="s">
        <v>11221</v>
      </c>
      <c r="L3428" s="1260" t="s">
        <v>11155</v>
      </c>
      <c r="M3428" s="1260" t="s">
        <v>262</v>
      </c>
      <c r="N3428" s="1260"/>
      <c r="O3428" s="1260" t="s">
        <v>29729</v>
      </c>
      <c r="P3428" s="1260" t="s">
        <v>29731</v>
      </c>
      <c r="Q3428" s="1260" t="s">
        <v>11769</v>
      </c>
      <c r="R3428" s="1260" t="s">
        <v>29731</v>
      </c>
      <c r="S3428" s="1259">
        <v>1</v>
      </c>
      <c r="T3428" s="1260" t="s">
        <v>29732</v>
      </c>
      <c r="U3428" s="1260"/>
      <c r="V3428" s="1260"/>
      <c r="W3428" s="1259">
        <v>0</v>
      </c>
      <c r="X3428" s="1259">
        <v>1007</v>
      </c>
      <c r="Y3428" s="1259">
        <v>0</v>
      </c>
    </row>
    <row r="3429" spans="1:25">
      <c r="A3429" s="1350">
        <v>11201001702</v>
      </c>
      <c r="B3429" s="1260"/>
      <c r="C3429" s="1260" t="s">
        <v>29733</v>
      </c>
      <c r="D3429" s="1260" t="s">
        <v>29734</v>
      </c>
      <c r="E3429" s="1260" t="s">
        <v>11353</v>
      </c>
      <c r="F3429" s="1260" t="s">
        <v>15932</v>
      </c>
      <c r="G3429" s="1260" t="s">
        <v>29735</v>
      </c>
      <c r="H3429" s="1260" t="s">
        <v>11153</v>
      </c>
      <c r="I3429" s="1260" t="s">
        <v>10976</v>
      </c>
      <c r="J3429" s="1259">
        <v>7429445</v>
      </c>
      <c r="K3429" s="1260" t="s">
        <v>11221</v>
      </c>
      <c r="L3429" s="1260" t="s">
        <v>11155</v>
      </c>
      <c r="M3429" s="1260" t="s">
        <v>262</v>
      </c>
      <c r="N3429" s="1260"/>
      <c r="O3429" s="1260" t="s">
        <v>29734</v>
      </c>
      <c r="P3429" s="1260"/>
      <c r="Q3429" s="1260"/>
      <c r="R3429" s="1259">
        <v>8952220</v>
      </c>
      <c r="S3429" s="1259">
        <v>1</v>
      </c>
      <c r="T3429" s="1260"/>
      <c r="U3429" s="1260"/>
      <c r="V3429" s="1260"/>
      <c r="W3429" s="1259">
        <v>0</v>
      </c>
      <c r="X3429" s="1259">
        <v>1007</v>
      </c>
      <c r="Y3429" s="1259">
        <v>0</v>
      </c>
    </row>
    <row r="3430" spans="1:25">
      <c r="A3430" s="1350">
        <v>11201001701</v>
      </c>
      <c r="B3430" s="1260" t="s">
        <v>29736</v>
      </c>
      <c r="C3430" s="1260" t="s">
        <v>29737</v>
      </c>
      <c r="D3430" s="1260" t="s">
        <v>29738</v>
      </c>
      <c r="E3430" s="1260" t="s">
        <v>11266</v>
      </c>
      <c r="F3430" s="1260" t="s">
        <v>29739</v>
      </c>
      <c r="G3430" s="1260" t="s">
        <v>29740</v>
      </c>
      <c r="H3430" s="1260" t="s">
        <v>11153</v>
      </c>
      <c r="I3430" s="1260" t="s">
        <v>11164</v>
      </c>
      <c r="J3430" s="1259">
        <v>7429444</v>
      </c>
      <c r="K3430" s="1260" t="s">
        <v>11221</v>
      </c>
      <c r="L3430" s="1260" t="s">
        <v>11155</v>
      </c>
      <c r="M3430" s="1260" t="s">
        <v>2516</v>
      </c>
      <c r="N3430" s="1260" t="s">
        <v>29741</v>
      </c>
      <c r="O3430" s="1260" t="s">
        <v>29738</v>
      </c>
      <c r="P3430" s="1260" t="s">
        <v>29742</v>
      </c>
      <c r="Q3430" s="1260" t="s">
        <v>11313</v>
      </c>
      <c r="R3430" s="1260" t="s">
        <v>29743</v>
      </c>
      <c r="S3430" s="1259">
        <v>1</v>
      </c>
      <c r="T3430" s="1260" t="s">
        <v>29744</v>
      </c>
      <c r="U3430" s="1260" t="s">
        <v>11921</v>
      </c>
      <c r="V3430" s="1260" t="s">
        <v>16977</v>
      </c>
      <c r="W3430" s="1259">
        <v>0</v>
      </c>
      <c r="X3430" s="1259">
        <v>1007</v>
      </c>
      <c r="Y3430" s="1259">
        <v>0</v>
      </c>
    </row>
    <row r="3431" spans="1:25">
      <c r="A3431" s="1350">
        <v>11201001700</v>
      </c>
      <c r="B3431" s="1260"/>
      <c r="C3431" s="1260" t="s">
        <v>29745</v>
      </c>
      <c r="D3431" s="1260" t="s">
        <v>29746</v>
      </c>
      <c r="E3431" s="1260" t="s">
        <v>11426</v>
      </c>
      <c r="F3431" s="1260" t="s">
        <v>11522</v>
      </c>
      <c r="G3431" s="1260" t="s">
        <v>29747</v>
      </c>
      <c r="H3431" s="1260" t="s">
        <v>11153</v>
      </c>
      <c r="I3431" s="1260" t="s">
        <v>11177</v>
      </c>
      <c r="J3431" s="1259">
        <v>7429443</v>
      </c>
      <c r="K3431" s="1260" t="s">
        <v>11221</v>
      </c>
      <c r="L3431" s="1260" t="s">
        <v>11155</v>
      </c>
      <c r="M3431" s="1260" t="s">
        <v>2135</v>
      </c>
      <c r="N3431" s="1260" t="s">
        <v>29748</v>
      </c>
      <c r="O3431" s="1260" t="s">
        <v>29746</v>
      </c>
      <c r="P3431" s="1260" t="s">
        <v>29749</v>
      </c>
      <c r="Q3431" s="1260"/>
      <c r="R3431" s="1259">
        <v>7711238</v>
      </c>
      <c r="S3431" s="1259">
        <v>1</v>
      </c>
      <c r="T3431" s="1260"/>
      <c r="U3431" s="1260" t="s">
        <v>11269</v>
      </c>
      <c r="V3431" s="1260" t="s">
        <v>11620</v>
      </c>
      <c r="W3431" s="1259">
        <v>0</v>
      </c>
      <c r="X3431" s="1259">
        <v>1007</v>
      </c>
      <c r="Y3431" s="1259">
        <v>0</v>
      </c>
    </row>
    <row r="3432" spans="1:25">
      <c r="A3432" s="1350">
        <v>11201001699</v>
      </c>
      <c r="B3432" s="1260" t="s">
        <v>29750</v>
      </c>
      <c r="C3432" s="1260" t="s">
        <v>29751</v>
      </c>
      <c r="D3432" s="1260" t="s">
        <v>29752</v>
      </c>
      <c r="E3432" s="1260" t="s">
        <v>13190</v>
      </c>
      <c r="F3432" s="1260" t="s">
        <v>15858</v>
      </c>
      <c r="G3432" s="1260" t="s">
        <v>29753</v>
      </c>
      <c r="H3432" s="1260" t="s">
        <v>11153</v>
      </c>
      <c r="I3432" s="1260" t="s">
        <v>10976</v>
      </c>
      <c r="J3432" s="1259">
        <v>7429442</v>
      </c>
      <c r="K3432" s="1260" t="s">
        <v>11221</v>
      </c>
      <c r="L3432" s="1260" t="s">
        <v>11155</v>
      </c>
      <c r="M3432" s="1260" t="s">
        <v>1424</v>
      </c>
      <c r="N3432" s="1260" t="s">
        <v>29754</v>
      </c>
      <c r="O3432" s="1260" t="s">
        <v>29752</v>
      </c>
      <c r="P3432" s="1260" t="s">
        <v>29755</v>
      </c>
      <c r="Q3432" s="1260" t="s">
        <v>13540</v>
      </c>
      <c r="R3432" s="1260" t="s">
        <v>29756</v>
      </c>
      <c r="S3432" s="1259">
        <v>1</v>
      </c>
      <c r="T3432" s="1260" t="s">
        <v>29757</v>
      </c>
      <c r="U3432" s="1260" t="s">
        <v>11231</v>
      </c>
      <c r="V3432" s="1260" t="s">
        <v>19705</v>
      </c>
      <c r="W3432" s="1259">
        <v>0</v>
      </c>
      <c r="X3432" s="1259">
        <v>1007</v>
      </c>
      <c r="Y3432" s="1259">
        <v>0</v>
      </c>
    </row>
    <row r="3433" spans="1:25">
      <c r="A3433" s="1350">
        <v>11201001698</v>
      </c>
      <c r="B3433" s="1260"/>
      <c r="C3433" s="1260" t="s">
        <v>29758</v>
      </c>
      <c r="D3433" s="1260" t="s">
        <v>29759</v>
      </c>
      <c r="E3433" s="1260" t="s">
        <v>11353</v>
      </c>
      <c r="F3433" s="1260" t="s">
        <v>15932</v>
      </c>
      <c r="G3433" s="1260" t="s">
        <v>29760</v>
      </c>
      <c r="H3433" s="1260" t="s">
        <v>11153</v>
      </c>
      <c r="I3433" s="1260" t="s">
        <v>10976</v>
      </c>
      <c r="J3433" s="1259">
        <v>7429441</v>
      </c>
      <c r="K3433" s="1260" t="s">
        <v>11221</v>
      </c>
      <c r="L3433" s="1260" t="s">
        <v>11155</v>
      </c>
      <c r="M3433" s="1260" t="s">
        <v>262</v>
      </c>
      <c r="N3433" s="1260"/>
      <c r="O3433" s="1260" t="s">
        <v>29759</v>
      </c>
      <c r="P3433" s="1260"/>
      <c r="Q3433" s="1260"/>
      <c r="R3433" s="1259">
        <v>8952220</v>
      </c>
      <c r="S3433" s="1259">
        <v>1</v>
      </c>
      <c r="T3433" s="1260"/>
      <c r="U3433" s="1260"/>
      <c r="V3433" s="1260"/>
      <c r="W3433" s="1259">
        <v>0</v>
      </c>
      <c r="X3433" s="1259">
        <v>1007</v>
      </c>
      <c r="Y3433" s="1259">
        <v>0</v>
      </c>
    </row>
    <row r="3434" spans="1:25">
      <c r="A3434" s="1350">
        <v>11201001697</v>
      </c>
      <c r="B3434" s="1260"/>
      <c r="C3434" s="1260" t="s">
        <v>29761</v>
      </c>
      <c r="D3434" s="1260" t="s">
        <v>29762</v>
      </c>
      <c r="E3434" s="1260" t="s">
        <v>11560</v>
      </c>
      <c r="F3434" s="1260" t="s">
        <v>29763</v>
      </c>
      <c r="G3434" s="1260" t="s">
        <v>29764</v>
      </c>
      <c r="H3434" s="1260" t="s">
        <v>11153</v>
      </c>
      <c r="I3434" s="1260" t="s">
        <v>11164</v>
      </c>
      <c r="J3434" s="1259">
        <v>7429440</v>
      </c>
      <c r="K3434" s="1260" t="s">
        <v>11221</v>
      </c>
      <c r="L3434" s="1260" t="s">
        <v>11155</v>
      </c>
      <c r="M3434" s="1260" t="s">
        <v>262</v>
      </c>
      <c r="N3434" s="1260"/>
      <c r="O3434" s="1260" t="s">
        <v>29762</v>
      </c>
      <c r="P3434" s="1260"/>
      <c r="Q3434" s="1260" t="s">
        <v>11596</v>
      </c>
      <c r="R3434" s="1260"/>
      <c r="S3434" s="1259">
        <v>1</v>
      </c>
      <c r="T3434" s="1260"/>
      <c r="U3434" s="1260"/>
      <c r="V3434" s="1260"/>
      <c r="W3434" s="1259">
        <v>0</v>
      </c>
      <c r="X3434" s="1259">
        <v>1007</v>
      </c>
      <c r="Y3434" s="1259">
        <v>0</v>
      </c>
    </row>
    <row r="3435" spans="1:25">
      <c r="A3435" s="1350">
        <v>11201001696</v>
      </c>
      <c r="B3435" s="1260"/>
      <c r="C3435" s="1260" t="s">
        <v>29765</v>
      </c>
      <c r="D3435" s="1260" t="s">
        <v>29766</v>
      </c>
      <c r="E3435" s="1260" t="s">
        <v>11648</v>
      </c>
      <c r="F3435" s="1260" t="s">
        <v>15682</v>
      </c>
      <c r="G3435" s="1260" t="s">
        <v>29767</v>
      </c>
      <c r="H3435" s="1260" t="s">
        <v>11153</v>
      </c>
      <c r="I3435" s="1260" t="s">
        <v>10976</v>
      </c>
      <c r="J3435" s="1259">
        <v>7429439</v>
      </c>
      <c r="K3435" s="1260" t="s">
        <v>11221</v>
      </c>
      <c r="L3435" s="1260" t="s">
        <v>11155</v>
      </c>
      <c r="M3435" s="1260" t="s">
        <v>2527</v>
      </c>
      <c r="N3435" s="1260" t="s">
        <v>29768</v>
      </c>
      <c r="O3435" s="1260" t="s">
        <v>29766</v>
      </c>
      <c r="P3435" s="1260"/>
      <c r="Q3435" s="1260"/>
      <c r="R3435" s="1260" t="s">
        <v>29769</v>
      </c>
      <c r="S3435" s="1259">
        <v>1</v>
      </c>
      <c r="T3435" s="1260"/>
      <c r="U3435" s="1260" t="s">
        <v>11158</v>
      </c>
      <c r="V3435" s="1260" t="s">
        <v>12716</v>
      </c>
      <c r="W3435" s="1259">
        <v>0</v>
      </c>
      <c r="X3435" s="1259">
        <v>1007</v>
      </c>
      <c r="Y3435" s="1259">
        <v>0</v>
      </c>
    </row>
    <row r="3436" spans="1:25">
      <c r="A3436" s="1350">
        <v>11201001695</v>
      </c>
      <c r="B3436" s="1260"/>
      <c r="C3436" s="1260" t="s">
        <v>29770</v>
      </c>
      <c r="D3436" s="1260" t="s">
        <v>29771</v>
      </c>
      <c r="E3436" s="1260" t="s">
        <v>11353</v>
      </c>
      <c r="F3436" s="1260" t="s">
        <v>15858</v>
      </c>
      <c r="G3436" s="1260" t="s">
        <v>29772</v>
      </c>
      <c r="H3436" s="1260" t="s">
        <v>11153</v>
      </c>
      <c r="I3436" s="1260" t="s">
        <v>10976</v>
      </c>
      <c r="J3436" s="1259">
        <v>7429438</v>
      </c>
      <c r="K3436" s="1260" t="s">
        <v>11221</v>
      </c>
      <c r="L3436" s="1260" t="s">
        <v>11155</v>
      </c>
      <c r="M3436" s="1260" t="s">
        <v>262</v>
      </c>
      <c r="N3436" s="1260"/>
      <c r="O3436" s="1260" t="s">
        <v>29771</v>
      </c>
      <c r="P3436" s="1260"/>
      <c r="Q3436" s="1260"/>
      <c r="R3436" s="1259">
        <v>8952220</v>
      </c>
      <c r="S3436" s="1259">
        <v>1</v>
      </c>
      <c r="T3436" s="1260"/>
      <c r="U3436" s="1260"/>
      <c r="V3436" s="1260"/>
      <c r="W3436" s="1259">
        <v>0</v>
      </c>
      <c r="X3436" s="1259">
        <v>1007</v>
      </c>
      <c r="Y3436" s="1259">
        <v>0</v>
      </c>
    </row>
    <row r="3437" spans="1:25">
      <c r="A3437" s="1350">
        <v>11201001694</v>
      </c>
      <c r="B3437" s="1260"/>
      <c r="C3437" s="1260" t="s">
        <v>29773</v>
      </c>
      <c r="D3437" s="1260" t="s">
        <v>29774</v>
      </c>
      <c r="E3437" s="1260" t="s">
        <v>11353</v>
      </c>
      <c r="F3437" s="1260" t="s">
        <v>15932</v>
      </c>
      <c r="G3437" s="1260" t="s">
        <v>29775</v>
      </c>
      <c r="H3437" s="1260" t="s">
        <v>11153</v>
      </c>
      <c r="I3437" s="1260" t="s">
        <v>10976</v>
      </c>
      <c r="J3437" s="1259">
        <v>7429437</v>
      </c>
      <c r="K3437" s="1260" t="s">
        <v>11221</v>
      </c>
      <c r="L3437" s="1260" t="s">
        <v>11155</v>
      </c>
      <c r="M3437" s="1260" t="s">
        <v>262</v>
      </c>
      <c r="N3437" s="1260"/>
      <c r="O3437" s="1260" t="s">
        <v>29774</v>
      </c>
      <c r="P3437" s="1260"/>
      <c r="Q3437" s="1260"/>
      <c r="R3437" s="1259">
        <v>8952220</v>
      </c>
      <c r="S3437" s="1259">
        <v>1</v>
      </c>
      <c r="T3437" s="1260"/>
      <c r="U3437" s="1260"/>
      <c r="V3437" s="1260"/>
      <c r="W3437" s="1259">
        <v>0</v>
      </c>
      <c r="X3437" s="1259">
        <v>1007</v>
      </c>
      <c r="Y3437" s="1259">
        <v>0</v>
      </c>
    </row>
    <row r="3438" spans="1:25">
      <c r="A3438" s="1350">
        <v>11201001693</v>
      </c>
      <c r="B3438" s="1260"/>
      <c r="C3438" s="1260" t="s">
        <v>29776</v>
      </c>
      <c r="D3438" s="1260" t="s">
        <v>29777</v>
      </c>
      <c r="E3438" s="1260" t="s">
        <v>11560</v>
      </c>
      <c r="F3438" s="1260" t="s">
        <v>12086</v>
      </c>
      <c r="G3438" s="1260" t="s">
        <v>29778</v>
      </c>
      <c r="H3438" s="1260" t="s">
        <v>11153</v>
      </c>
      <c r="I3438" s="1260" t="s">
        <v>10976</v>
      </c>
      <c r="J3438" s="1259">
        <v>7429436</v>
      </c>
      <c r="K3438" s="1260" t="s">
        <v>11375</v>
      </c>
      <c r="L3438" s="1260" t="s">
        <v>11155</v>
      </c>
      <c r="M3438" s="1260" t="s">
        <v>1945</v>
      </c>
      <c r="N3438" s="1260" t="s">
        <v>29779</v>
      </c>
      <c r="O3438" s="1260" t="s">
        <v>29777</v>
      </c>
      <c r="P3438" s="1260"/>
      <c r="Q3438" s="1260"/>
      <c r="R3438" s="1260" t="s">
        <v>20390</v>
      </c>
      <c r="S3438" s="1259">
        <v>1</v>
      </c>
      <c r="T3438" s="1260"/>
      <c r="U3438" s="1260" t="s">
        <v>11396</v>
      </c>
      <c r="V3438" s="1260" t="s">
        <v>12425</v>
      </c>
      <c r="W3438" s="1259">
        <v>18</v>
      </c>
      <c r="X3438" s="1259">
        <v>1008</v>
      </c>
      <c r="Y3438" s="1259">
        <v>0</v>
      </c>
    </row>
    <row r="3439" spans="1:25">
      <c r="A3439" s="1350">
        <v>11201001692</v>
      </c>
      <c r="B3439" s="1260"/>
      <c r="C3439" s="1260" t="s">
        <v>29780</v>
      </c>
      <c r="D3439" s="1260" t="s">
        <v>29781</v>
      </c>
      <c r="E3439" s="1260" t="s">
        <v>11353</v>
      </c>
      <c r="F3439" s="1260" t="s">
        <v>26912</v>
      </c>
      <c r="G3439" s="1260" t="s">
        <v>29782</v>
      </c>
      <c r="H3439" s="1260" t="s">
        <v>11153</v>
      </c>
      <c r="I3439" s="1260" t="s">
        <v>11243</v>
      </c>
      <c r="J3439" s="1259">
        <v>7429435</v>
      </c>
      <c r="K3439" s="1260" t="s">
        <v>11221</v>
      </c>
      <c r="L3439" s="1260" t="s">
        <v>11155</v>
      </c>
      <c r="M3439" s="1260" t="s">
        <v>262</v>
      </c>
      <c r="N3439" s="1260"/>
      <c r="O3439" s="1260" t="s">
        <v>29781</v>
      </c>
      <c r="P3439" s="1260"/>
      <c r="Q3439" s="1260" t="s">
        <v>11533</v>
      </c>
      <c r="R3439" s="1260"/>
      <c r="S3439" s="1259">
        <v>1</v>
      </c>
      <c r="T3439" s="1260"/>
      <c r="U3439" s="1260"/>
      <c r="V3439" s="1260"/>
      <c r="W3439" s="1259">
        <v>0</v>
      </c>
      <c r="X3439" s="1259">
        <v>1007</v>
      </c>
      <c r="Y3439" s="1259">
        <v>0</v>
      </c>
    </row>
    <row r="3440" spans="1:25">
      <c r="A3440" s="1350">
        <v>11201001691</v>
      </c>
      <c r="B3440" s="1260"/>
      <c r="C3440" s="1260" t="s">
        <v>29783</v>
      </c>
      <c r="D3440" s="1260" t="s">
        <v>29784</v>
      </c>
      <c r="E3440" s="1260" t="s">
        <v>11162</v>
      </c>
      <c r="F3440" s="1260" t="s">
        <v>29785</v>
      </c>
      <c r="G3440" s="1260" t="s">
        <v>29786</v>
      </c>
      <c r="H3440" s="1260" t="s">
        <v>11153</v>
      </c>
      <c r="I3440" s="1260" t="s">
        <v>11243</v>
      </c>
      <c r="J3440" s="1259">
        <v>7429434</v>
      </c>
      <c r="K3440" s="1260" t="s">
        <v>11221</v>
      </c>
      <c r="L3440" s="1260" t="s">
        <v>11155</v>
      </c>
      <c r="M3440" s="1260" t="s">
        <v>262</v>
      </c>
      <c r="N3440" s="1260"/>
      <c r="O3440" s="1260" t="s">
        <v>29784</v>
      </c>
      <c r="P3440" s="1260"/>
      <c r="Q3440" s="1260" t="s">
        <v>21998</v>
      </c>
      <c r="R3440" s="1260"/>
      <c r="S3440" s="1259">
        <v>1</v>
      </c>
      <c r="T3440" s="1260"/>
      <c r="U3440" s="1260"/>
      <c r="V3440" s="1260"/>
      <c r="W3440" s="1259">
        <v>0</v>
      </c>
      <c r="X3440" s="1259">
        <v>1007</v>
      </c>
      <c r="Y3440" s="1259">
        <v>0</v>
      </c>
    </row>
    <row r="3441" spans="1:25">
      <c r="A3441" s="1350">
        <v>11201001690</v>
      </c>
      <c r="B3441" s="1260"/>
      <c r="C3441" s="1260" t="s">
        <v>29787</v>
      </c>
      <c r="D3441" s="1260" t="s">
        <v>29788</v>
      </c>
      <c r="E3441" s="1260" t="s">
        <v>11353</v>
      </c>
      <c r="F3441" s="1260" t="s">
        <v>29789</v>
      </c>
      <c r="G3441" s="1260" t="s">
        <v>29790</v>
      </c>
      <c r="H3441" s="1260" t="s">
        <v>11153</v>
      </c>
      <c r="I3441" s="1260" t="s">
        <v>11243</v>
      </c>
      <c r="J3441" s="1259">
        <v>7429433</v>
      </c>
      <c r="K3441" s="1260" t="s">
        <v>11221</v>
      </c>
      <c r="L3441" s="1260" t="s">
        <v>11155</v>
      </c>
      <c r="M3441" s="1260" t="s">
        <v>262</v>
      </c>
      <c r="N3441" s="1260"/>
      <c r="O3441" s="1260" t="s">
        <v>29788</v>
      </c>
      <c r="P3441" s="1260"/>
      <c r="Q3441" s="1260" t="s">
        <v>20060</v>
      </c>
      <c r="R3441" s="1260"/>
      <c r="S3441" s="1259">
        <v>1</v>
      </c>
      <c r="T3441" s="1260"/>
      <c r="U3441" s="1260"/>
      <c r="V3441" s="1260"/>
      <c r="W3441" s="1259">
        <v>0</v>
      </c>
      <c r="X3441" s="1259">
        <v>1007</v>
      </c>
      <c r="Y3441" s="1259">
        <v>0</v>
      </c>
    </row>
    <row r="3442" spans="1:25">
      <c r="A3442" s="1350">
        <v>11201001689</v>
      </c>
      <c r="B3442" s="1260"/>
      <c r="C3442" s="1260" t="s">
        <v>29791</v>
      </c>
      <c r="D3442" s="1260" t="s">
        <v>29792</v>
      </c>
      <c r="E3442" s="1260" t="s">
        <v>11162</v>
      </c>
      <c r="F3442" s="1260" t="s">
        <v>29793</v>
      </c>
      <c r="G3442" s="1260" t="s">
        <v>29794</v>
      </c>
      <c r="H3442" s="1260" t="s">
        <v>11153</v>
      </c>
      <c r="I3442" s="1260" t="s">
        <v>11243</v>
      </c>
      <c r="J3442" s="1259">
        <v>7429432</v>
      </c>
      <c r="K3442" s="1260" t="s">
        <v>11221</v>
      </c>
      <c r="L3442" s="1260" t="s">
        <v>11155</v>
      </c>
      <c r="M3442" s="1260" t="s">
        <v>262</v>
      </c>
      <c r="N3442" s="1260"/>
      <c r="O3442" s="1260" t="s">
        <v>29792</v>
      </c>
      <c r="P3442" s="1260"/>
      <c r="Q3442" s="1260" t="s">
        <v>29342</v>
      </c>
      <c r="R3442" s="1260"/>
      <c r="S3442" s="1259">
        <v>1</v>
      </c>
      <c r="T3442" s="1260"/>
      <c r="U3442" s="1260"/>
      <c r="V3442" s="1260"/>
      <c r="W3442" s="1259">
        <v>0</v>
      </c>
      <c r="X3442" s="1259">
        <v>1007</v>
      </c>
      <c r="Y3442" s="1259">
        <v>0</v>
      </c>
    </row>
    <row r="3443" spans="1:25">
      <c r="A3443" s="1350">
        <v>11201001688</v>
      </c>
      <c r="B3443" s="1260"/>
      <c r="C3443" s="1260" t="s">
        <v>29795</v>
      </c>
      <c r="D3443" s="1260" t="s">
        <v>29796</v>
      </c>
      <c r="E3443" s="1260" t="s">
        <v>11353</v>
      </c>
      <c r="F3443" s="1260" t="s">
        <v>29797</v>
      </c>
      <c r="G3443" s="1260" t="s">
        <v>29798</v>
      </c>
      <c r="H3443" s="1260" t="s">
        <v>11153</v>
      </c>
      <c r="I3443" s="1260" t="s">
        <v>11243</v>
      </c>
      <c r="J3443" s="1259">
        <v>7429431</v>
      </c>
      <c r="K3443" s="1260" t="s">
        <v>11221</v>
      </c>
      <c r="L3443" s="1260" t="s">
        <v>11155</v>
      </c>
      <c r="M3443" s="1260" t="s">
        <v>262</v>
      </c>
      <c r="N3443" s="1260"/>
      <c r="O3443" s="1260" t="s">
        <v>29796</v>
      </c>
      <c r="P3443" s="1260"/>
      <c r="Q3443" s="1260" t="s">
        <v>11533</v>
      </c>
      <c r="R3443" s="1260"/>
      <c r="S3443" s="1259">
        <v>1</v>
      </c>
      <c r="T3443" s="1260"/>
      <c r="U3443" s="1260"/>
      <c r="V3443" s="1260"/>
      <c r="W3443" s="1259">
        <v>0</v>
      </c>
      <c r="X3443" s="1259">
        <v>1007</v>
      </c>
      <c r="Y3443" s="1259">
        <v>0</v>
      </c>
    </row>
    <row r="3444" spans="1:25">
      <c r="A3444" s="1350">
        <v>11201001687</v>
      </c>
      <c r="B3444" s="1260" t="s">
        <v>29799</v>
      </c>
      <c r="C3444" s="1260" t="s">
        <v>29800</v>
      </c>
      <c r="D3444" s="1260" t="s">
        <v>29801</v>
      </c>
      <c r="E3444" s="1260" t="s">
        <v>11266</v>
      </c>
      <c r="F3444" s="1260" t="s">
        <v>12086</v>
      </c>
      <c r="G3444" s="1260" t="s">
        <v>29802</v>
      </c>
      <c r="H3444" s="1260" t="s">
        <v>11153</v>
      </c>
      <c r="I3444" s="1260" t="s">
        <v>10976</v>
      </c>
      <c r="J3444" s="1259">
        <v>7429430</v>
      </c>
      <c r="K3444" s="1260" t="s">
        <v>11221</v>
      </c>
      <c r="L3444" s="1260" t="s">
        <v>11155</v>
      </c>
      <c r="M3444" s="1260" t="s">
        <v>1944</v>
      </c>
      <c r="N3444" s="1260" t="s">
        <v>29803</v>
      </c>
      <c r="O3444" s="1260" t="s">
        <v>29801</v>
      </c>
      <c r="P3444" s="1260" t="s">
        <v>29804</v>
      </c>
      <c r="Q3444" s="1260" t="s">
        <v>11206</v>
      </c>
      <c r="R3444" s="1260" t="s">
        <v>29805</v>
      </c>
      <c r="S3444" s="1259">
        <v>1</v>
      </c>
      <c r="T3444" s="1260" t="s">
        <v>29806</v>
      </c>
      <c r="U3444" s="1260" t="s">
        <v>11158</v>
      </c>
      <c r="V3444" s="1260" t="s">
        <v>11723</v>
      </c>
      <c r="W3444" s="1259">
        <v>0</v>
      </c>
      <c r="X3444" s="1259">
        <v>1007</v>
      </c>
      <c r="Y3444" s="1259">
        <v>0</v>
      </c>
    </row>
    <row r="3445" spans="1:25">
      <c r="A3445" s="1350">
        <v>11201001686</v>
      </c>
      <c r="B3445" s="1260" t="s">
        <v>29807</v>
      </c>
      <c r="C3445" s="1260" t="s">
        <v>29808</v>
      </c>
      <c r="D3445" s="1260" t="s">
        <v>29809</v>
      </c>
      <c r="E3445" s="1260" t="s">
        <v>11203</v>
      </c>
      <c r="F3445" s="1260" t="s">
        <v>11522</v>
      </c>
      <c r="G3445" s="1260" t="s">
        <v>29810</v>
      </c>
      <c r="H3445" s="1260" t="s">
        <v>11153</v>
      </c>
      <c r="I3445" s="1260" t="s">
        <v>11177</v>
      </c>
      <c r="J3445" s="1259">
        <v>7429429</v>
      </c>
      <c r="K3445" s="1260" t="s">
        <v>11221</v>
      </c>
      <c r="L3445" s="1260" t="s">
        <v>11155</v>
      </c>
      <c r="M3445" s="1260" t="s">
        <v>1295</v>
      </c>
      <c r="N3445" s="1260" t="s">
        <v>29811</v>
      </c>
      <c r="O3445" s="1260" t="s">
        <v>29809</v>
      </c>
      <c r="P3445" s="1260" t="s">
        <v>29812</v>
      </c>
      <c r="Q3445" s="1260" t="s">
        <v>11411</v>
      </c>
      <c r="R3445" s="1260" t="s">
        <v>29812</v>
      </c>
      <c r="S3445" s="1259">
        <v>1</v>
      </c>
      <c r="T3445" s="1260" t="s">
        <v>29813</v>
      </c>
      <c r="U3445" s="1260" t="s">
        <v>11158</v>
      </c>
      <c r="V3445" s="1260" t="s">
        <v>11263</v>
      </c>
      <c r="W3445" s="1259">
        <v>0</v>
      </c>
      <c r="X3445" s="1259">
        <v>1007</v>
      </c>
      <c r="Y3445" s="1259">
        <v>0</v>
      </c>
    </row>
    <row r="3446" spans="1:25">
      <c r="A3446" s="1350">
        <v>11201001685</v>
      </c>
      <c r="B3446" s="1260" t="s">
        <v>29814</v>
      </c>
      <c r="C3446" s="1260" t="s">
        <v>29815</v>
      </c>
      <c r="D3446" s="1260" t="s">
        <v>29816</v>
      </c>
      <c r="E3446" s="1260" t="s">
        <v>11151</v>
      </c>
      <c r="F3446" s="1260" t="s">
        <v>15682</v>
      </c>
      <c r="G3446" s="1260" t="s">
        <v>29817</v>
      </c>
      <c r="H3446" s="1260" t="s">
        <v>11153</v>
      </c>
      <c r="I3446" s="1260" t="s">
        <v>10976</v>
      </c>
      <c r="J3446" s="1259">
        <v>7429428</v>
      </c>
      <c r="K3446" s="1260" t="s">
        <v>11375</v>
      </c>
      <c r="L3446" s="1260" t="s">
        <v>11155</v>
      </c>
      <c r="M3446" s="1260" t="s">
        <v>2031</v>
      </c>
      <c r="N3446" s="1260" t="s">
        <v>29818</v>
      </c>
      <c r="O3446" s="1260" t="s">
        <v>29816</v>
      </c>
      <c r="P3446" s="1260" t="s">
        <v>29819</v>
      </c>
      <c r="Q3446" s="1260" t="s">
        <v>11877</v>
      </c>
      <c r="R3446" s="1260" t="s">
        <v>29819</v>
      </c>
      <c r="S3446" s="1259">
        <v>1</v>
      </c>
      <c r="T3446" s="1260" t="s">
        <v>29820</v>
      </c>
      <c r="U3446" s="1260" t="s">
        <v>11396</v>
      </c>
      <c r="V3446" s="1260" t="s">
        <v>11737</v>
      </c>
      <c r="W3446" s="1259">
        <v>0</v>
      </c>
      <c r="X3446" s="1259">
        <v>1008</v>
      </c>
      <c r="Y3446" s="1259">
        <v>0</v>
      </c>
    </row>
    <row r="3447" spans="1:25">
      <c r="A3447" s="1350">
        <v>11201001684</v>
      </c>
      <c r="B3447" s="1260"/>
      <c r="C3447" s="1260" t="s">
        <v>29821</v>
      </c>
      <c r="D3447" s="1260" t="s">
        <v>24115</v>
      </c>
      <c r="E3447" s="1260" t="s">
        <v>11175</v>
      </c>
      <c r="F3447" s="1260" t="s">
        <v>15682</v>
      </c>
      <c r="G3447" s="1260" t="s">
        <v>29822</v>
      </c>
      <c r="H3447" s="1260" t="s">
        <v>11153</v>
      </c>
      <c r="I3447" s="1260" t="s">
        <v>10976</v>
      </c>
      <c r="J3447" s="1259">
        <v>7429427</v>
      </c>
      <c r="K3447" s="1260" t="s">
        <v>11221</v>
      </c>
      <c r="L3447" s="1260" t="s">
        <v>11155</v>
      </c>
      <c r="M3447" s="1260" t="s">
        <v>2527</v>
      </c>
      <c r="N3447" s="1260" t="s">
        <v>24118</v>
      </c>
      <c r="O3447" s="1260" t="s">
        <v>24115</v>
      </c>
      <c r="P3447" s="1260" t="s">
        <v>24119</v>
      </c>
      <c r="Q3447" s="1260" t="s">
        <v>24120</v>
      </c>
      <c r="R3447" s="1260" t="s">
        <v>24119</v>
      </c>
      <c r="S3447" s="1259">
        <v>1</v>
      </c>
      <c r="T3447" s="1260"/>
      <c r="U3447" s="1260" t="s">
        <v>11158</v>
      </c>
      <c r="V3447" s="1260" t="s">
        <v>12716</v>
      </c>
      <c r="W3447" s="1259">
        <v>0</v>
      </c>
      <c r="X3447" s="1259">
        <v>1007</v>
      </c>
      <c r="Y3447" s="1259">
        <v>0</v>
      </c>
    </row>
    <row r="3448" spans="1:25">
      <c r="A3448" s="1350">
        <v>11201001683</v>
      </c>
      <c r="B3448" s="1260"/>
      <c r="C3448" s="1260" t="s">
        <v>29823</v>
      </c>
      <c r="D3448" s="1260" t="s">
        <v>29824</v>
      </c>
      <c r="E3448" s="1260" t="s">
        <v>11648</v>
      </c>
      <c r="F3448" s="1260" t="s">
        <v>12086</v>
      </c>
      <c r="G3448" s="1260" t="s">
        <v>29825</v>
      </c>
      <c r="H3448" s="1260" t="s">
        <v>11153</v>
      </c>
      <c r="I3448" s="1260" t="s">
        <v>10976</v>
      </c>
      <c r="J3448" s="1259">
        <v>7429426</v>
      </c>
      <c r="K3448" s="1260" t="s">
        <v>11221</v>
      </c>
      <c r="L3448" s="1260" t="s">
        <v>11155</v>
      </c>
      <c r="M3448" s="1260" t="s">
        <v>1693</v>
      </c>
      <c r="N3448" s="1260" t="s">
        <v>29826</v>
      </c>
      <c r="O3448" s="1260" t="s">
        <v>29824</v>
      </c>
      <c r="P3448" s="1260"/>
      <c r="Q3448" s="1260" t="s">
        <v>12049</v>
      </c>
      <c r="R3448" s="1260" t="s">
        <v>29827</v>
      </c>
      <c r="S3448" s="1259">
        <v>1</v>
      </c>
      <c r="T3448" s="1260"/>
      <c r="U3448" s="1260" t="s">
        <v>11231</v>
      </c>
      <c r="V3448" s="1260" t="s">
        <v>19974</v>
      </c>
      <c r="W3448" s="1259">
        <v>0</v>
      </c>
      <c r="X3448" s="1259">
        <v>1007</v>
      </c>
      <c r="Y3448" s="1259">
        <v>0</v>
      </c>
    </row>
    <row r="3449" spans="1:25">
      <c r="A3449" s="1350">
        <v>11201001682</v>
      </c>
      <c r="B3449" s="1260"/>
      <c r="C3449" s="1260" t="s">
        <v>29828</v>
      </c>
      <c r="D3449" s="1260" t="s">
        <v>29829</v>
      </c>
      <c r="E3449" s="1260" t="s">
        <v>29830</v>
      </c>
      <c r="F3449" s="1260" t="s">
        <v>29831</v>
      </c>
      <c r="G3449" s="1260" t="s">
        <v>29832</v>
      </c>
      <c r="H3449" s="1260" t="s">
        <v>11153</v>
      </c>
      <c r="I3449" s="1260" t="s">
        <v>11164</v>
      </c>
      <c r="J3449" s="1259">
        <v>7429425</v>
      </c>
      <c r="K3449" s="1260" t="s">
        <v>11221</v>
      </c>
      <c r="L3449" s="1260" t="s">
        <v>11155</v>
      </c>
      <c r="M3449" s="1260" t="s">
        <v>262</v>
      </c>
      <c r="N3449" s="1260"/>
      <c r="O3449" s="1260" t="s">
        <v>29829</v>
      </c>
      <c r="P3449" s="1260"/>
      <c r="Q3449" s="1260" t="s">
        <v>11596</v>
      </c>
      <c r="R3449" s="1260"/>
      <c r="S3449" s="1259">
        <v>1</v>
      </c>
      <c r="T3449" s="1260"/>
      <c r="U3449" s="1260"/>
      <c r="V3449" s="1260"/>
      <c r="W3449" s="1259">
        <v>0</v>
      </c>
      <c r="X3449" s="1259">
        <v>1007</v>
      </c>
      <c r="Y3449" s="1259">
        <v>0</v>
      </c>
    </row>
    <row r="3450" spans="1:25">
      <c r="A3450" s="1350">
        <v>11201001681</v>
      </c>
      <c r="B3450" s="1260" t="s">
        <v>29833</v>
      </c>
      <c r="C3450" s="1260" t="s">
        <v>29834</v>
      </c>
      <c r="D3450" s="1260" t="s">
        <v>29835</v>
      </c>
      <c r="E3450" s="1260" t="s">
        <v>11190</v>
      </c>
      <c r="F3450" s="1260" t="s">
        <v>11981</v>
      </c>
      <c r="G3450" s="1260" t="s">
        <v>29836</v>
      </c>
      <c r="H3450" s="1260" t="s">
        <v>11153</v>
      </c>
      <c r="I3450" s="1260" t="s">
        <v>10976</v>
      </c>
      <c r="J3450" s="1259">
        <v>7429424</v>
      </c>
      <c r="K3450" s="1260" t="s">
        <v>11375</v>
      </c>
      <c r="L3450" s="1260" t="s">
        <v>11155</v>
      </c>
      <c r="M3450" s="1260" t="s">
        <v>2278</v>
      </c>
      <c r="N3450" s="1260" t="s">
        <v>29837</v>
      </c>
      <c r="O3450" s="1260" t="s">
        <v>29835</v>
      </c>
      <c r="P3450" s="1260" t="s">
        <v>29838</v>
      </c>
      <c r="Q3450" s="1260" t="s">
        <v>29839</v>
      </c>
      <c r="R3450" s="1260" t="s">
        <v>29840</v>
      </c>
      <c r="S3450" s="1259">
        <v>1</v>
      </c>
      <c r="T3450" s="1260" t="s">
        <v>29841</v>
      </c>
      <c r="U3450" s="1260" t="s">
        <v>11158</v>
      </c>
      <c r="V3450" s="1260" t="s">
        <v>15570</v>
      </c>
      <c r="W3450" s="1259">
        <v>0</v>
      </c>
      <c r="X3450" s="1259">
        <v>1008</v>
      </c>
      <c r="Y3450" s="1259">
        <v>0</v>
      </c>
    </row>
    <row r="3451" spans="1:25">
      <c r="A3451" s="1350">
        <v>11201001680</v>
      </c>
      <c r="B3451" s="1260"/>
      <c r="C3451" s="1260" t="s">
        <v>29842</v>
      </c>
      <c r="D3451" s="1260" t="s">
        <v>29843</v>
      </c>
      <c r="E3451" s="1260" t="s">
        <v>11509</v>
      </c>
      <c r="F3451" s="1260" t="s">
        <v>11522</v>
      </c>
      <c r="G3451" s="1260" t="s">
        <v>29844</v>
      </c>
      <c r="H3451" s="1260" t="s">
        <v>11153</v>
      </c>
      <c r="I3451" s="1260" t="s">
        <v>11177</v>
      </c>
      <c r="J3451" s="1259">
        <v>7429423</v>
      </c>
      <c r="K3451" s="1260" t="s">
        <v>11221</v>
      </c>
      <c r="L3451" s="1260" t="s">
        <v>11155</v>
      </c>
      <c r="M3451" s="1260" t="s">
        <v>2366</v>
      </c>
      <c r="N3451" s="1260" t="s">
        <v>29845</v>
      </c>
      <c r="O3451" s="1260" t="s">
        <v>29843</v>
      </c>
      <c r="P3451" s="1260"/>
      <c r="Q3451" s="1260"/>
      <c r="R3451" s="1260" t="s">
        <v>29846</v>
      </c>
      <c r="S3451" s="1259">
        <v>1</v>
      </c>
      <c r="T3451" s="1260"/>
      <c r="U3451" s="1260" t="s">
        <v>11193</v>
      </c>
      <c r="V3451" s="1260" t="s">
        <v>13688</v>
      </c>
      <c r="W3451" s="1259">
        <v>0</v>
      </c>
      <c r="X3451" s="1259">
        <v>1007</v>
      </c>
      <c r="Y3451" s="1259">
        <v>0</v>
      </c>
    </row>
    <row r="3452" spans="1:25">
      <c r="A3452" s="1350">
        <v>11201001679</v>
      </c>
      <c r="B3452" s="1260"/>
      <c r="C3452" s="1260" t="s">
        <v>29847</v>
      </c>
      <c r="D3452" s="1260" t="s">
        <v>29848</v>
      </c>
      <c r="E3452" s="1260" t="s">
        <v>11353</v>
      </c>
      <c r="F3452" s="1260" t="s">
        <v>12086</v>
      </c>
      <c r="G3452" s="1260" t="s">
        <v>29849</v>
      </c>
      <c r="H3452" s="1260" t="s">
        <v>11153</v>
      </c>
      <c r="I3452" s="1260" t="s">
        <v>10976</v>
      </c>
      <c r="J3452" s="1259">
        <v>7429422</v>
      </c>
      <c r="K3452" s="1260" t="s">
        <v>11221</v>
      </c>
      <c r="L3452" s="1260" t="s">
        <v>11155</v>
      </c>
      <c r="M3452" s="1260" t="s">
        <v>262</v>
      </c>
      <c r="N3452" s="1260"/>
      <c r="O3452" s="1260" t="s">
        <v>29848</v>
      </c>
      <c r="P3452" s="1260"/>
      <c r="Q3452" s="1260"/>
      <c r="R3452" s="1259">
        <v>8952220</v>
      </c>
      <c r="S3452" s="1259">
        <v>1</v>
      </c>
      <c r="T3452" s="1260"/>
      <c r="U3452" s="1260"/>
      <c r="V3452" s="1260"/>
      <c r="W3452" s="1259">
        <v>0</v>
      </c>
      <c r="X3452" s="1259">
        <v>1007</v>
      </c>
      <c r="Y3452" s="1259">
        <v>0</v>
      </c>
    </row>
    <row r="3453" spans="1:25">
      <c r="A3453" s="1350">
        <v>11201001678</v>
      </c>
      <c r="B3453" s="1260"/>
      <c r="C3453" s="1260" t="s">
        <v>29850</v>
      </c>
      <c r="D3453" s="1260" t="s">
        <v>29851</v>
      </c>
      <c r="E3453" s="1260" t="s">
        <v>11648</v>
      </c>
      <c r="F3453" s="1260" t="s">
        <v>15682</v>
      </c>
      <c r="G3453" s="1260" t="s">
        <v>29852</v>
      </c>
      <c r="H3453" s="1260" t="s">
        <v>11153</v>
      </c>
      <c r="I3453" s="1260" t="s">
        <v>10976</v>
      </c>
      <c r="J3453" s="1259">
        <v>7429421</v>
      </c>
      <c r="K3453" s="1260" t="s">
        <v>11221</v>
      </c>
      <c r="L3453" s="1260" t="s">
        <v>11155</v>
      </c>
      <c r="M3453" s="1260" t="s">
        <v>11092</v>
      </c>
      <c r="N3453" s="1260" t="s">
        <v>29853</v>
      </c>
      <c r="O3453" s="1260" t="s">
        <v>29851</v>
      </c>
      <c r="P3453" s="1260"/>
      <c r="Q3453" s="1260" t="s">
        <v>11223</v>
      </c>
      <c r="R3453" s="1260" t="s">
        <v>11157</v>
      </c>
      <c r="S3453" s="1259">
        <v>1</v>
      </c>
      <c r="T3453" s="1260"/>
      <c r="U3453" s="1260" t="s">
        <v>11158</v>
      </c>
      <c r="V3453" s="1260" t="s">
        <v>12716</v>
      </c>
      <c r="W3453" s="1259">
        <v>0</v>
      </c>
      <c r="X3453" s="1259">
        <v>1007</v>
      </c>
      <c r="Y3453" s="1259">
        <v>0</v>
      </c>
    </row>
    <row r="3454" spans="1:25">
      <c r="A3454" s="1350">
        <v>11201001677</v>
      </c>
      <c r="B3454" s="1260"/>
      <c r="C3454" s="1260" t="s">
        <v>29854</v>
      </c>
      <c r="D3454" s="1260" t="s">
        <v>29855</v>
      </c>
      <c r="E3454" s="1260" t="s">
        <v>11353</v>
      </c>
      <c r="F3454" s="1260" t="s">
        <v>12086</v>
      </c>
      <c r="G3454" s="1260" t="s">
        <v>29856</v>
      </c>
      <c r="H3454" s="1260" t="s">
        <v>11153</v>
      </c>
      <c r="I3454" s="1260" t="s">
        <v>10976</v>
      </c>
      <c r="J3454" s="1259">
        <v>7429420</v>
      </c>
      <c r="K3454" s="1260" t="s">
        <v>11221</v>
      </c>
      <c r="L3454" s="1260" t="s">
        <v>11155</v>
      </c>
      <c r="M3454" s="1260" t="s">
        <v>262</v>
      </c>
      <c r="N3454" s="1260"/>
      <c r="O3454" s="1260" t="s">
        <v>29855</v>
      </c>
      <c r="P3454" s="1260"/>
      <c r="Q3454" s="1260"/>
      <c r="R3454" s="1259">
        <v>8952220</v>
      </c>
      <c r="S3454" s="1259">
        <v>1</v>
      </c>
      <c r="T3454" s="1260"/>
      <c r="U3454" s="1260"/>
      <c r="V3454" s="1260"/>
      <c r="W3454" s="1259">
        <v>0</v>
      </c>
      <c r="X3454" s="1259">
        <v>1007</v>
      </c>
      <c r="Y3454" s="1259">
        <v>0</v>
      </c>
    </row>
    <row r="3455" spans="1:25">
      <c r="A3455" s="1350">
        <v>11201001676</v>
      </c>
      <c r="B3455" s="1260"/>
      <c r="C3455" s="1260" t="s">
        <v>29857</v>
      </c>
      <c r="D3455" s="1260" t="s">
        <v>29858</v>
      </c>
      <c r="E3455" s="1260" t="s">
        <v>11560</v>
      </c>
      <c r="F3455" s="1260" t="s">
        <v>11522</v>
      </c>
      <c r="G3455" s="1260" t="s">
        <v>29859</v>
      </c>
      <c r="H3455" s="1260" t="s">
        <v>11153</v>
      </c>
      <c r="I3455" s="1260" t="s">
        <v>11177</v>
      </c>
      <c r="J3455" s="1259">
        <v>7429419</v>
      </c>
      <c r="K3455" s="1260" t="s">
        <v>11221</v>
      </c>
      <c r="L3455" s="1260" t="s">
        <v>11155</v>
      </c>
      <c r="M3455" s="1260" t="s">
        <v>2102</v>
      </c>
      <c r="N3455" s="1260" t="s">
        <v>29860</v>
      </c>
      <c r="O3455" s="1260" t="s">
        <v>29858</v>
      </c>
      <c r="P3455" s="1260" t="s">
        <v>29861</v>
      </c>
      <c r="Q3455" s="1260"/>
      <c r="R3455" s="1260"/>
      <c r="S3455" s="1259">
        <v>1</v>
      </c>
      <c r="T3455" s="1260"/>
      <c r="U3455" s="1260" t="s">
        <v>11158</v>
      </c>
      <c r="V3455" s="1260" t="s">
        <v>11263</v>
      </c>
      <c r="W3455" s="1259">
        <v>0</v>
      </c>
      <c r="X3455" s="1259">
        <v>1007</v>
      </c>
      <c r="Y3455" s="1259">
        <v>0</v>
      </c>
    </row>
    <row r="3456" spans="1:25">
      <c r="A3456" s="1350">
        <v>11201001675</v>
      </c>
      <c r="B3456" s="1260"/>
      <c r="C3456" s="1260" t="s">
        <v>29862</v>
      </c>
      <c r="D3456" s="1260" t="s">
        <v>29863</v>
      </c>
      <c r="E3456" s="1260" t="s">
        <v>27254</v>
      </c>
      <c r="F3456" s="1260" t="s">
        <v>29864</v>
      </c>
      <c r="G3456" s="1260" t="s">
        <v>29865</v>
      </c>
      <c r="H3456" s="1260" t="s">
        <v>11153</v>
      </c>
      <c r="I3456" s="1260" t="s">
        <v>10976</v>
      </c>
      <c r="J3456" s="1259">
        <v>7429418</v>
      </c>
      <c r="K3456" s="1260" t="s">
        <v>11221</v>
      </c>
      <c r="L3456" s="1260" t="s">
        <v>11155</v>
      </c>
      <c r="M3456" s="1260" t="s">
        <v>262</v>
      </c>
      <c r="N3456" s="1260"/>
      <c r="O3456" s="1260" t="s">
        <v>29863</v>
      </c>
      <c r="P3456" s="1260"/>
      <c r="Q3456" s="1260"/>
      <c r="R3456" s="1259">
        <v>8952220</v>
      </c>
      <c r="S3456" s="1259">
        <v>1</v>
      </c>
      <c r="T3456" s="1260"/>
      <c r="U3456" s="1260"/>
      <c r="V3456" s="1260"/>
      <c r="W3456" s="1259">
        <v>0</v>
      </c>
      <c r="X3456" s="1259">
        <v>1007</v>
      </c>
      <c r="Y3456" s="1259">
        <v>0</v>
      </c>
    </row>
    <row r="3457" spans="1:25">
      <c r="A3457" s="1350">
        <v>11201001674</v>
      </c>
      <c r="B3457" s="1260"/>
      <c r="C3457" s="1260" t="s">
        <v>29866</v>
      </c>
      <c r="D3457" s="1260" t="s">
        <v>29867</v>
      </c>
      <c r="E3457" s="1260" t="s">
        <v>11353</v>
      </c>
      <c r="F3457" s="1260" t="s">
        <v>12086</v>
      </c>
      <c r="G3457" s="1260" t="s">
        <v>29868</v>
      </c>
      <c r="H3457" s="1260" t="s">
        <v>11153</v>
      </c>
      <c r="I3457" s="1260" t="s">
        <v>10976</v>
      </c>
      <c r="J3457" s="1259">
        <v>7429417</v>
      </c>
      <c r="K3457" s="1260" t="s">
        <v>11221</v>
      </c>
      <c r="L3457" s="1260" t="s">
        <v>11155</v>
      </c>
      <c r="M3457" s="1260" t="s">
        <v>262</v>
      </c>
      <c r="N3457" s="1260"/>
      <c r="O3457" s="1260" t="s">
        <v>29867</v>
      </c>
      <c r="P3457" s="1260"/>
      <c r="Q3457" s="1260"/>
      <c r="R3457" s="1259">
        <v>8952220</v>
      </c>
      <c r="S3457" s="1259">
        <v>1</v>
      </c>
      <c r="T3457" s="1260"/>
      <c r="U3457" s="1260"/>
      <c r="V3457" s="1260"/>
      <c r="W3457" s="1259">
        <v>0</v>
      </c>
      <c r="X3457" s="1259">
        <v>1007</v>
      </c>
      <c r="Y3457" s="1259">
        <v>0</v>
      </c>
    </row>
    <row r="3458" spans="1:25">
      <c r="A3458" s="1350">
        <v>11201001673</v>
      </c>
      <c r="B3458" s="1260"/>
      <c r="C3458" s="1260" t="s">
        <v>29828</v>
      </c>
      <c r="D3458" s="1260" t="s">
        <v>29869</v>
      </c>
      <c r="E3458" s="1260" t="s">
        <v>22641</v>
      </c>
      <c r="F3458" s="1260" t="s">
        <v>11522</v>
      </c>
      <c r="G3458" s="1260" t="s">
        <v>29870</v>
      </c>
      <c r="H3458" s="1260" t="s">
        <v>11153</v>
      </c>
      <c r="I3458" s="1260" t="s">
        <v>11177</v>
      </c>
      <c r="J3458" s="1259">
        <v>7429416</v>
      </c>
      <c r="K3458" s="1260" t="s">
        <v>11221</v>
      </c>
      <c r="L3458" s="1260" t="s">
        <v>11155</v>
      </c>
      <c r="M3458" s="1260" t="s">
        <v>262</v>
      </c>
      <c r="N3458" s="1260"/>
      <c r="O3458" s="1260" t="s">
        <v>29869</v>
      </c>
      <c r="P3458" s="1260"/>
      <c r="Q3458" s="1260"/>
      <c r="R3458" s="1260"/>
      <c r="S3458" s="1259">
        <v>1</v>
      </c>
      <c r="T3458" s="1260"/>
      <c r="U3458" s="1260"/>
      <c r="V3458" s="1260"/>
      <c r="W3458" s="1259">
        <v>0</v>
      </c>
      <c r="X3458" s="1259">
        <v>1007</v>
      </c>
      <c r="Y3458" s="1259">
        <v>0</v>
      </c>
    </row>
    <row r="3459" spans="1:25">
      <c r="A3459" s="1350">
        <v>11201001672</v>
      </c>
      <c r="B3459" s="1260" t="s">
        <v>29871</v>
      </c>
      <c r="C3459" s="1260" t="s">
        <v>29872</v>
      </c>
      <c r="D3459" s="1260" t="s">
        <v>29873</v>
      </c>
      <c r="E3459" s="1260" t="s">
        <v>11175</v>
      </c>
      <c r="F3459" s="1260" t="s">
        <v>29874</v>
      </c>
      <c r="G3459" s="1260" t="s">
        <v>29875</v>
      </c>
      <c r="H3459" s="1260" t="s">
        <v>11153</v>
      </c>
      <c r="I3459" s="1260" t="s">
        <v>10976</v>
      </c>
      <c r="J3459" s="1259">
        <v>7429415</v>
      </c>
      <c r="K3459" s="1260" t="s">
        <v>11375</v>
      </c>
      <c r="L3459" s="1260" t="s">
        <v>11155</v>
      </c>
      <c r="M3459" s="1260" t="s">
        <v>1985</v>
      </c>
      <c r="N3459" s="1260" t="s">
        <v>29876</v>
      </c>
      <c r="O3459" s="1260" t="s">
        <v>29873</v>
      </c>
      <c r="P3459" s="1260" t="s">
        <v>29877</v>
      </c>
      <c r="Q3459" s="1260" t="s">
        <v>29878</v>
      </c>
      <c r="R3459" s="1260" t="s">
        <v>29879</v>
      </c>
      <c r="S3459" s="1259">
        <v>1</v>
      </c>
      <c r="T3459" s="1260" t="s">
        <v>29880</v>
      </c>
      <c r="U3459" s="1260" t="s">
        <v>11158</v>
      </c>
      <c r="V3459" s="1260" t="s">
        <v>11321</v>
      </c>
      <c r="W3459" s="1259">
        <v>0</v>
      </c>
      <c r="X3459" s="1259">
        <v>1008</v>
      </c>
      <c r="Y3459" s="1259">
        <v>0</v>
      </c>
    </row>
    <row r="3460" spans="1:25">
      <c r="A3460" s="1350">
        <v>11201001671</v>
      </c>
      <c r="B3460" s="1260" t="s">
        <v>29881</v>
      </c>
      <c r="C3460" s="1260" t="s">
        <v>29882</v>
      </c>
      <c r="D3460" s="1260" t="s">
        <v>29883</v>
      </c>
      <c r="E3460" s="1260" t="s">
        <v>11190</v>
      </c>
      <c r="F3460" s="1260" t="s">
        <v>29874</v>
      </c>
      <c r="G3460" s="1260" t="s">
        <v>29884</v>
      </c>
      <c r="H3460" s="1260" t="s">
        <v>11153</v>
      </c>
      <c r="I3460" s="1260" t="s">
        <v>10976</v>
      </c>
      <c r="J3460" s="1259">
        <v>7429414</v>
      </c>
      <c r="K3460" s="1260" t="s">
        <v>11221</v>
      </c>
      <c r="L3460" s="1260" t="s">
        <v>11155</v>
      </c>
      <c r="M3460" s="1260" t="s">
        <v>1276</v>
      </c>
      <c r="N3460" s="1260" t="s">
        <v>15672</v>
      </c>
      <c r="O3460" s="1260" t="s">
        <v>29883</v>
      </c>
      <c r="P3460" s="1260" t="s">
        <v>15673</v>
      </c>
      <c r="Q3460" s="1260" t="s">
        <v>13665</v>
      </c>
      <c r="R3460" s="1260" t="s">
        <v>15673</v>
      </c>
      <c r="S3460" s="1259">
        <v>1</v>
      </c>
      <c r="T3460" s="1260" t="s">
        <v>29885</v>
      </c>
      <c r="U3460" s="1260" t="s">
        <v>11158</v>
      </c>
      <c r="V3460" s="1260" t="s">
        <v>11321</v>
      </c>
      <c r="W3460" s="1259">
        <v>0</v>
      </c>
      <c r="X3460" s="1259">
        <v>1007</v>
      </c>
      <c r="Y3460" s="1259">
        <v>0</v>
      </c>
    </row>
    <row r="3461" spans="1:25">
      <c r="A3461" s="1350">
        <v>11201001670</v>
      </c>
      <c r="B3461" s="1260" t="s">
        <v>29886</v>
      </c>
      <c r="C3461" s="1260" t="s">
        <v>29887</v>
      </c>
      <c r="D3461" s="1260" t="s">
        <v>29888</v>
      </c>
      <c r="E3461" s="1260" t="s">
        <v>12377</v>
      </c>
      <c r="F3461" s="1260" t="s">
        <v>29889</v>
      </c>
      <c r="G3461" s="1260" t="s">
        <v>29890</v>
      </c>
      <c r="H3461" s="1260" t="s">
        <v>11153</v>
      </c>
      <c r="I3461" s="1260" t="s">
        <v>11164</v>
      </c>
      <c r="J3461" s="1259">
        <v>7429413</v>
      </c>
      <c r="K3461" s="1260" t="s">
        <v>11221</v>
      </c>
      <c r="L3461" s="1260" t="s">
        <v>11155</v>
      </c>
      <c r="M3461" s="1260" t="s">
        <v>2516</v>
      </c>
      <c r="N3461" s="1260" t="s">
        <v>29891</v>
      </c>
      <c r="O3461" s="1260" t="s">
        <v>29888</v>
      </c>
      <c r="P3461" s="1260" t="s">
        <v>29892</v>
      </c>
      <c r="Q3461" s="1260" t="s">
        <v>11515</v>
      </c>
      <c r="R3461" s="1260" t="s">
        <v>29893</v>
      </c>
      <c r="S3461" s="1259">
        <v>1</v>
      </c>
      <c r="T3461" s="1260" t="s">
        <v>29894</v>
      </c>
      <c r="U3461" s="1260" t="s">
        <v>11921</v>
      </c>
      <c r="V3461" s="1260" t="s">
        <v>16977</v>
      </c>
      <c r="W3461" s="1259">
        <v>0</v>
      </c>
      <c r="X3461" s="1259">
        <v>1007</v>
      </c>
      <c r="Y3461" s="1259">
        <v>0</v>
      </c>
    </row>
    <row r="3462" spans="1:25">
      <c r="A3462" s="1350">
        <v>11201001668</v>
      </c>
      <c r="B3462" s="1260" t="s">
        <v>29895</v>
      </c>
      <c r="C3462" s="1260" t="s">
        <v>29896</v>
      </c>
      <c r="D3462" s="1260" t="s">
        <v>26268</v>
      </c>
      <c r="E3462" s="1260" t="s">
        <v>11190</v>
      </c>
      <c r="F3462" s="1260" t="s">
        <v>11522</v>
      </c>
      <c r="G3462" s="1260" t="s">
        <v>29897</v>
      </c>
      <c r="H3462" s="1260" t="s">
        <v>11153</v>
      </c>
      <c r="I3462" s="1260" t="s">
        <v>11177</v>
      </c>
      <c r="J3462" s="1259">
        <v>7429411</v>
      </c>
      <c r="K3462" s="1260" t="s">
        <v>11221</v>
      </c>
      <c r="L3462" s="1260" t="s">
        <v>11155</v>
      </c>
      <c r="M3462" s="1260" t="s">
        <v>2124</v>
      </c>
      <c r="N3462" s="1260" t="s">
        <v>26271</v>
      </c>
      <c r="O3462" s="1260" t="s">
        <v>26268</v>
      </c>
      <c r="P3462" s="1260" t="s">
        <v>26272</v>
      </c>
      <c r="Q3462" s="1260"/>
      <c r="R3462" s="1260"/>
      <c r="S3462" s="1259">
        <v>2</v>
      </c>
      <c r="T3462" s="1260" t="s">
        <v>29898</v>
      </c>
      <c r="U3462" s="1260" t="s">
        <v>11198</v>
      </c>
      <c r="V3462" s="1260" t="s">
        <v>13354</v>
      </c>
      <c r="W3462" s="1259">
        <v>0</v>
      </c>
      <c r="X3462" s="1259">
        <v>1007</v>
      </c>
      <c r="Y3462" s="1259">
        <v>0</v>
      </c>
    </row>
    <row r="3463" spans="1:25">
      <c r="A3463" s="1350">
        <v>11201001668</v>
      </c>
      <c r="B3463" s="1260" t="s">
        <v>29899</v>
      </c>
      <c r="C3463" s="1260" t="s">
        <v>29896</v>
      </c>
      <c r="D3463" s="1260" t="s">
        <v>26268</v>
      </c>
      <c r="E3463" s="1260" t="s">
        <v>11190</v>
      </c>
      <c r="F3463" s="1260" t="s">
        <v>11522</v>
      </c>
      <c r="G3463" s="1260" t="s">
        <v>29897</v>
      </c>
      <c r="H3463" s="1260" t="s">
        <v>11153</v>
      </c>
      <c r="I3463" s="1260" t="s">
        <v>11177</v>
      </c>
      <c r="J3463" s="1259">
        <v>7429411</v>
      </c>
      <c r="K3463" s="1260" t="s">
        <v>11221</v>
      </c>
      <c r="L3463" s="1260" t="s">
        <v>11155</v>
      </c>
      <c r="M3463" s="1260" t="s">
        <v>2124</v>
      </c>
      <c r="N3463" s="1260" t="s">
        <v>26271</v>
      </c>
      <c r="O3463" s="1260" t="s">
        <v>26268</v>
      </c>
      <c r="P3463" s="1260" t="s">
        <v>26272</v>
      </c>
      <c r="Q3463" s="1260"/>
      <c r="R3463" s="1260"/>
      <c r="S3463" s="1259">
        <v>2</v>
      </c>
      <c r="T3463" s="1260" t="s">
        <v>29898</v>
      </c>
      <c r="U3463" s="1260" t="s">
        <v>11198</v>
      </c>
      <c r="V3463" s="1260" t="s">
        <v>13354</v>
      </c>
      <c r="W3463" s="1259">
        <v>0</v>
      </c>
      <c r="X3463" s="1259">
        <v>1007</v>
      </c>
      <c r="Y3463" s="1259">
        <v>0</v>
      </c>
    </row>
    <row r="3464" spans="1:25">
      <c r="A3464" s="1350">
        <v>11201001667</v>
      </c>
      <c r="B3464" s="1260"/>
      <c r="C3464" s="1260" t="s">
        <v>29900</v>
      </c>
      <c r="D3464" s="1260" t="s">
        <v>29901</v>
      </c>
      <c r="E3464" s="1260" t="s">
        <v>11419</v>
      </c>
      <c r="F3464" s="1260" t="s">
        <v>11926</v>
      </c>
      <c r="G3464" s="1260" t="s">
        <v>29902</v>
      </c>
      <c r="H3464" s="1260" t="s">
        <v>11153</v>
      </c>
      <c r="I3464" s="1260" t="s">
        <v>11164</v>
      </c>
      <c r="J3464" s="1259">
        <v>7429410</v>
      </c>
      <c r="K3464" s="1260" t="s">
        <v>11221</v>
      </c>
      <c r="L3464" s="1260" t="s">
        <v>11155</v>
      </c>
      <c r="M3464" s="1260" t="s">
        <v>1653</v>
      </c>
      <c r="N3464" s="1260" t="s">
        <v>29903</v>
      </c>
      <c r="O3464" s="1260" t="s">
        <v>29901</v>
      </c>
      <c r="P3464" s="1260" t="s">
        <v>29904</v>
      </c>
      <c r="Q3464" s="1260"/>
      <c r="R3464" s="1260"/>
      <c r="S3464" s="1259">
        <v>1</v>
      </c>
      <c r="T3464" s="1260"/>
      <c r="U3464" s="1260" t="s">
        <v>11921</v>
      </c>
      <c r="V3464" s="1260" t="s">
        <v>16003</v>
      </c>
      <c r="W3464" s="1259">
        <v>0</v>
      </c>
      <c r="X3464" s="1259">
        <v>1007</v>
      </c>
      <c r="Y3464" s="1259">
        <v>0</v>
      </c>
    </row>
    <row r="3465" spans="1:25">
      <c r="A3465" s="1350">
        <v>11201001666</v>
      </c>
      <c r="B3465" s="1260"/>
      <c r="C3465" s="1260" t="s">
        <v>29905</v>
      </c>
      <c r="D3465" s="1260" t="s">
        <v>29906</v>
      </c>
      <c r="E3465" s="1260" t="s">
        <v>11560</v>
      </c>
      <c r="F3465" s="1260" t="s">
        <v>29907</v>
      </c>
      <c r="G3465" s="1260" t="s">
        <v>29908</v>
      </c>
      <c r="H3465" s="1260" t="s">
        <v>11153</v>
      </c>
      <c r="I3465" s="1260" t="s">
        <v>11164</v>
      </c>
      <c r="J3465" s="1259">
        <v>7429409</v>
      </c>
      <c r="K3465" s="1260" t="s">
        <v>11221</v>
      </c>
      <c r="L3465" s="1260" t="s">
        <v>11155</v>
      </c>
      <c r="M3465" s="1260" t="s">
        <v>1293</v>
      </c>
      <c r="N3465" s="1260" t="s">
        <v>29909</v>
      </c>
      <c r="O3465" s="1260" t="s">
        <v>29906</v>
      </c>
      <c r="P3465" s="1260"/>
      <c r="Q3465" s="1260"/>
      <c r="R3465" s="1260"/>
      <c r="S3465" s="1259">
        <v>1</v>
      </c>
      <c r="T3465" s="1260"/>
      <c r="U3465" s="1260" t="s">
        <v>11921</v>
      </c>
      <c r="V3465" s="1260" t="s">
        <v>16697</v>
      </c>
      <c r="W3465" s="1259">
        <v>0</v>
      </c>
      <c r="X3465" s="1259">
        <v>1007</v>
      </c>
      <c r="Y3465" s="1259">
        <v>0</v>
      </c>
    </row>
    <row r="3466" spans="1:25">
      <c r="A3466" s="1350">
        <v>11201001665</v>
      </c>
      <c r="B3466" s="1260"/>
      <c r="C3466" s="1260" t="s">
        <v>29910</v>
      </c>
      <c r="D3466" s="1260" t="s">
        <v>29911</v>
      </c>
      <c r="E3466" s="1260" t="s">
        <v>11162</v>
      </c>
      <c r="F3466" s="1260" t="s">
        <v>11440</v>
      </c>
      <c r="G3466" s="1260" t="s">
        <v>29912</v>
      </c>
      <c r="H3466" s="1260" t="s">
        <v>11153</v>
      </c>
      <c r="I3466" s="1260" t="s">
        <v>11177</v>
      </c>
      <c r="J3466" s="1259">
        <v>7429408</v>
      </c>
      <c r="K3466" s="1260" t="s">
        <v>11221</v>
      </c>
      <c r="L3466" s="1260" t="s">
        <v>11155</v>
      </c>
      <c r="M3466" s="1260" t="s">
        <v>1298</v>
      </c>
      <c r="N3466" s="1260" t="s">
        <v>29913</v>
      </c>
      <c r="O3466" s="1260" t="s">
        <v>29911</v>
      </c>
      <c r="P3466" s="1260"/>
      <c r="Q3466" s="1260"/>
      <c r="R3466" s="1260"/>
      <c r="S3466" s="1259">
        <v>1</v>
      </c>
      <c r="T3466" s="1260"/>
      <c r="U3466" s="1260" t="s">
        <v>11751</v>
      </c>
      <c r="V3466" s="1260" t="s">
        <v>12169</v>
      </c>
      <c r="W3466" s="1259">
        <v>0</v>
      </c>
      <c r="X3466" s="1259">
        <v>1007</v>
      </c>
      <c r="Y3466" s="1259">
        <v>0</v>
      </c>
    </row>
    <row r="3467" spans="1:25">
      <c r="A3467" s="1350">
        <v>11201001664</v>
      </c>
      <c r="B3467" s="1260"/>
      <c r="C3467" s="1260" t="s">
        <v>29914</v>
      </c>
      <c r="D3467" s="1260" t="s">
        <v>29915</v>
      </c>
      <c r="E3467" s="1260" t="s">
        <v>11353</v>
      </c>
      <c r="F3467" s="1260" t="s">
        <v>11440</v>
      </c>
      <c r="G3467" s="1260" t="s">
        <v>29916</v>
      </c>
      <c r="H3467" s="1260" t="s">
        <v>11153</v>
      </c>
      <c r="I3467" s="1260" t="s">
        <v>11177</v>
      </c>
      <c r="J3467" s="1259">
        <v>7429407</v>
      </c>
      <c r="K3467" s="1260" t="s">
        <v>11221</v>
      </c>
      <c r="L3467" s="1260" t="s">
        <v>11155</v>
      </c>
      <c r="M3467" s="1260" t="s">
        <v>2579</v>
      </c>
      <c r="N3467" s="1260" t="s">
        <v>29917</v>
      </c>
      <c r="O3467" s="1260" t="s">
        <v>29915</v>
      </c>
      <c r="P3467" s="1260" t="s">
        <v>29918</v>
      </c>
      <c r="Q3467" s="1260"/>
      <c r="R3467" s="1260"/>
      <c r="S3467" s="1259">
        <v>1</v>
      </c>
      <c r="T3467" s="1260"/>
      <c r="U3467" s="1260" t="s">
        <v>11209</v>
      </c>
      <c r="V3467" s="1260" t="s">
        <v>13097</v>
      </c>
      <c r="W3467" s="1259">
        <v>0</v>
      </c>
      <c r="X3467" s="1259">
        <v>1007</v>
      </c>
      <c r="Y3467" s="1259">
        <v>0</v>
      </c>
    </row>
    <row r="3468" spans="1:25">
      <c r="A3468" s="1350">
        <v>11201001663</v>
      </c>
      <c r="B3468" s="1260"/>
      <c r="C3468" s="1260" t="s">
        <v>29919</v>
      </c>
      <c r="D3468" s="1260" t="s">
        <v>29920</v>
      </c>
      <c r="E3468" s="1260" t="s">
        <v>11426</v>
      </c>
      <c r="F3468" s="1260" t="s">
        <v>19131</v>
      </c>
      <c r="G3468" s="1260" t="s">
        <v>29921</v>
      </c>
      <c r="H3468" s="1260" t="s">
        <v>11153</v>
      </c>
      <c r="I3468" s="1260" t="s">
        <v>11164</v>
      </c>
      <c r="J3468" s="1259">
        <v>7429406</v>
      </c>
      <c r="K3468" s="1260" t="s">
        <v>11221</v>
      </c>
      <c r="L3468" s="1260" t="s">
        <v>11155</v>
      </c>
      <c r="M3468" s="1260" t="s">
        <v>2426</v>
      </c>
      <c r="N3468" s="1260" t="s">
        <v>29922</v>
      </c>
      <c r="O3468" s="1260" t="s">
        <v>29920</v>
      </c>
      <c r="P3468" s="1260"/>
      <c r="Q3468" s="1260"/>
      <c r="R3468" s="1260"/>
      <c r="S3468" s="1259">
        <v>1</v>
      </c>
      <c r="T3468" s="1260"/>
      <c r="U3468" s="1260" t="s">
        <v>11405</v>
      </c>
      <c r="V3468" s="1260" t="s">
        <v>11744</v>
      </c>
      <c r="W3468" s="1259">
        <v>0</v>
      </c>
      <c r="X3468" s="1259">
        <v>1007</v>
      </c>
      <c r="Y3468" s="1259">
        <v>0</v>
      </c>
    </row>
    <row r="3469" spans="1:25">
      <c r="A3469" s="1350">
        <v>11201001662</v>
      </c>
      <c r="B3469" s="1260"/>
      <c r="C3469" s="1260" t="s">
        <v>29923</v>
      </c>
      <c r="D3469" s="1260" t="s">
        <v>26865</v>
      </c>
      <c r="E3469" s="1260" t="s">
        <v>11353</v>
      </c>
      <c r="F3469" s="1260" t="s">
        <v>29924</v>
      </c>
      <c r="G3469" s="1260" t="s">
        <v>29925</v>
      </c>
      <c r="H3469" s="1260" t="s">
        <v>11153</v>
      </c>
      <c r="I3469" s="1260" t="s">
        <v>10976</v>
      </c>
      <c r="J3469" s="1259">
        <v>7429405</v>
      </c>
      <c r="K3469" s="1260" t="s">
        <v>11221</v>
      </c>
      <c r="L3469" s="1260" t="s">
        <v>11155</v>
      </c>
      <c r="M3469" s="1260" t="s">
        <v>262</v>
      </c>
      <c r="N3469" s="1260"/>
      <c r="O3469" s="1260" t="s">
        <v>26865</v>
      </c>
      <c r="P3469" s="1260"/>
      <c r="Q3469" s="1260"/>
      <c r="R3469" s="1260"/>
      <c r="S3469" s="1259">
        <v>1</v>
      </c>
      <c r="T3469" s="1260"/>
      <c r="U3469" s="1260"/>
      <c r="V3469" s="1260"/>
      <c r="W3469" s="1259">
        <v>0</v>
      </c>
      <c r="X3469" s="1259">
        <v>1007</v>
      </c>
      <c r="Y3469" s="1259">
        <v>0</v>
      </c>
    </row>
    <row r="3470" spans="1:25">
      <c r="A3470" s="1350">
        <v>11201001661</v>
      </c>
      <c r="B3470" s="1260"/>
      <c r="C3470" s="1260" t="s">
        <v>29926</v>
      </c>
      <c r="D3470" s="1260" t="s">
        <v>29927</v>
      </c>
      <c r="E3470" s="1260" t="s">
        <v>11353</v>
      </c>
      <c r="F3470" s="1260" t="s">
        <v>11436</v>
      </c>
      <c r="G3470" s="1260" t="s">
        <v>29928</v>
      </c>
      <c r="H3470" s="1260" t="s">
        <v>11153</v>
      </c>
      <c r="I3470" s="1260" t="s">
        <v>10976</v>
      </c>
      <c r="J3470" s="1259">
        <v>7429404</v>
      </c>
      <c r="K3470" s="1260" t="s">
        <v>11221</v>
      </c>
      <c r="L3470" s="1260" t="s">
        <v>11155</v>
      </c>
      <c r="M3470" s="1260" t="s">
        <v>262</v>
      </c>
      <c r="N3470" s="1260"/>
      <c r="O3470" s="1260" t="s">
        <v>29927</v>
      </c>
      <c r="P3470" s="1260"/>
      <c r="Q3470" s="1260"/>
      <c r="R3470" s="1260"/>
      <c r="S3470" s="1259">
        <v>1</v>
      </c>
      <c r="T3470" s="1260"/>
      <c r="U3470" s="1260"/>
      <c r="V3470" s="1260"/>
      <c r="W3470" s="1259">
        <v>0</v>
      </c>
      <c r="X3470" s="1259">
        <v>1007</v>
      </c>
      <c r="Y3470" s="1259">
        <v>0</v>
      </c>
    </row>
    <row r="3471" spans="1:25">
      <c r="A3471" s="1350">
        <v>11201001660</v>
      </c>
      <c r="B3471" s="1260"/>
      <c r="C3471" s="1260" t="s">
        <v>29929</v>
      </c>
      <c r="D3471" s="1260" t="s">
        <v>29930</v>
      </c>
      <c r="E3471" s="1260" t="s">
        <v>11353</v>
      </c>
      <c r="F3471" s="1260" t="s">
        <v>11934</v>
      </c>
      <c r="G3471" s="1260" t="s">
        <v>29931</v>
      </c>
      <c r="H3471" s="1260" t="s">
        <v>11153</v>
      </c>
      <c r="I3471" s="1260" t="s">
        <v>11243</v>
      </c>
      <c r="J3471" s="1259">
        <v>7429403</v>
      </c>
      <c r="K3471" s="1260" t="s">
        <v>11221</v>
      </c>
      <c r="L3471" s="1260" t="s">
        <v>11155</v>
      </c>
      <c r="M3471" s="1260" t="s">
        <v>262</v>
      </c>
      <c r="N3471" s="1260"/>
      <c r="O3471" s="1260" t="s">
        <v>29930</v>
      </c>
      <c r="P3471" s="1260"/>
      <c r="Q3471" s="1260" t="s">
        <v>11450</v>
      </c>
      <c r="R3471" s="1260"/>
      <c r="S3471" s="1259">
        <v>1</v>
      </c>
      <c r="T3471" s="1260"/>
      <c r="U3471" s="1260"/>
      <c r="V3471" s="1260"/>
      <c r="W3471" s="1259">
        <v>0</v>
      </c>
      <c r="X3471" s="1259">
        <v>1007</v>
      </c>
      <c r="Y3471" s="1259">
        <v>0</v>
      </c>
    </row>
    <row r="3472" spans="1:25">
      <c r="A3472" s="1350">
        <v>11201001659</v>
      </c>
      <c r="B3472" s="1260"/>
      <c r="C3472" s="1260" t="s">
        <v>29926</v>
      </c>
      <c r="D3472" s="1260" t="s">
        <v>29932</v>
      </c>
      <c r="E3472" s="1260" t="s">
        <v>11353</v>
      </c>
      <c r="F3472" s="1260" t="s">
        <v>11938</v>
      </c>
      <c r="G3472" s="1260" t="s">
        <v>29933</v>
      </c>
      <c r="H3472" s="1260" t="s">
        <v>11153</v>
      </c>
      <c r="I3472" s="1260" t="s">
        <v>11243</v>
      </c>
      <c r="J3472" s="1259">
        <v>7429402</v>
      </c>
      <c r="K3472" s="1260" t="s">
        <v>11221</v>
      </c>
      <c r="L3472" s="1260" t="s">
        <v>11155</v>
      </c>
      <c r="M3472" s="1260" t="s">
        <v>262</v>
      </c>
      <c r="N3472" s="1260"/>
      <c r="O3472" s="1260" t="s">
        <v>29932</v>
      </c>
      <c r="P3472" s="1260"/>
      <c r="Q3472" s="1260" t="s">
        <v>11450</v>
      </c>
      <c r="R3472" s="1260"/>
      <c r="S3472" s="1259">
        <v>1</v>
      </c>
      <c r="T3472" s="1260"/>
      <c r="U3472" s="1260"/>
      <c r="V3472" s="1260"/>
      <c r="W3472" s="1259">
        <v>0</v>
      </c>
      <c r="X3472" s="1259">
        <v>1007</v>
      </c>
      <c r="Y3472" s="1259">
        <v>0</v>
      </c>
    </row>
    <row r="3473" spans="1:25">
      <c r="A3473" s="1350">
        <v>11201001658</v>
      </c>
      <c r="B3473" s="1260"/>
      <c r="C3473" s="1260" t="s">
        <v>29934</v>
      </c>
      <c r="D3473" s="1260" t="s">
        <v>29935</v>
      </c>
      <c r="E3473" s="1260" t="s">
        <v>11353</v>
      </c>
      <c r="F3473" s="1260" t="s">
        <v>29936</v>
      </c>
      <c r="G3473" s="1260" t="s">
        <v>29937</v>
      </c>
      <c r="H3473" s="1260" t="s">
        <v>11153</v>
      </c>
      <c r="I3473" s="1260" t="s">
        <v>11243</v>
      </c>
      <c r="J3473" s="1259">
        <v>7429401</v>
      </c>
      <c r="K3473" s="1260" t="s">
        <v>11221</v>
      </c>
      <c r="L3473" s="1260" t="s">
        <v>11155</v>
      </c>
      <c r="M3473" s="1260" t="s">
        <v>262</v>
      </c>
      <c r="N3473" s="1260"/>
      <c r="O3473" s="1260" t="s">
        <v>29935</v>
      </c>
      <c r="P3473" s="1260"/>
      <c r="Q3473" s="1260" t="s">
        <v>11450</v>
      </c>
      <c r="R3473" s="1260"/>
      <c r="S3473" s="1259">
        <v>1</v>
      </c>
      <c r="T3473" s="1260"/>
      <c r="U3473" s="1260"/>
      <c r="V3473" s="1260"/>
      <c r="W3473" s="1259">
        <v>0</v>
      </c>
      <c r="X3473" s="1259">
        <v>1007</v>
      </c>
      <c r="Y3473" s="1259">
        <v>0</v>
      </c>
    </row>
    <row r="3474" spans="1:25">
      <c r="A3474" s="1350">
        <v>11201001657</v>
      </c>
      <c r="B3474" s="1260"/>
      <c r="C3474" s="1260" t="s">
        <v>29938</v>
      </c>
      <c r="D3474" s="1260" t="s">
        <v>29939</v>
      </c>
      <c r="E3474" s="1260" t="s">
        <v>11190</v>
      </c>
      <c r="F3474" s="1260" t="s">
        <v>11440</v>
      </c>
      <c r="G3474" s="1260" t="s">
        <v>29940</v>
      </c>
      <c r="H3474" s="1260" t="s">
        <v>11153</v>
      </c>
      <c r="I3474" s="1260" t="s">
        <v>11177</v>
      </c>
      <c r="J3474" s="1259">
        <v>7429400</v>
      </c>
      <c r="K3474" s="1260" t="s">
        <v>11221</v>
      </c>
      <c r="L3474" s="1260" t="s">
        <v>11155</v>
      </c>
      <c r="M3474" s="1260" t="s">
        <v>2579</v>
      </c>
      <c r="N3474" s="1260" t="s">
        <v>29593</v>
      </c>
      <c r="O3474" s="1260" t="s">
        <v>29939</v>
      </c>
      <c r="P3474" s="1260" t="s">
        <v>29941</v>
      </c>
      <c r="Q3474" s="1260"/>
      <c r="R3474" s="1260" t="s">
        <v>29941</v>
      </c>
      <c r="S3474" s="1259">
        <v>1</v>
      </c>
      <c r="T3474" s="1260"/>
      <c r="U3474" s="1260" t="s">
        <v>11209</v>
      </c>
      <c r="V3474" s="1260" t="s">
        <v>13097</v>
      </c>
      <c r="W3474" s="1259">
        <v>0</v>
      </c>
      <c r="X3474" s="1259">
        <v>1007</v>
      </c>
      <c r="Y3474" s="1259">
        <v>0</v>
      </c>
    </row>
    <row r="3475" spans="1:25">
      <c r="A3475" s="1350">
        <v>11201001656</v>
      </c>
      <c r="B3475" s="1260" t="s">
        <v>29942</v>
      </c>
      <c r="C3475" s="1260" t="s">
        <v>29943</v>
      </c>
      <c r="D3475" s="1260" t="s">
        <v>29944</v>
      </c>
      <c r="E3475" s="1260" t="s">
        <v>11384</v>
      </c>
      <c r="F3475" s="1260"/>
      <c r="G3475" s="1260"/>
      <c r="H3475" s="1260" t="s">
        <v>11153</v>
      </c>
      <c r="I3475" s="1260" t="s">
        <v>11164</v>
      </c>
      <c r="J3475" s="1259">
        <v>7429399</v>
      </c>
      <c r="K3475" s="1260" t="s">
        <v>11221</v>
      </c>
      <c r="L3475" s="1260" t="s">
        <v>11275</v>
      </c>
      <c r="M3475" s="1260" t="s">
        <v>2091</v>
      </c>
      <c r="N3475" s="1260" t="s">
        <v>29251</v>
      </c>
      <c r="O3475" s="1260" t="s">
        <v>29944</v>
      </c>
      <c r="P3475" s="1260"/>
      <c r="Q3475" s="1260" t="s">
        <v>29945</v>
      </c>
      <c r="R3475" s="1260" t="s">
        <v>29946</v>
      </c>
      <c r="S3475" s="1259">
        <v>1</v>
      </c>
      <c r="T3475" s="1260"/>
      <c r="U3475" s="1260" t="s">
        <v>12320</v>
      </c>
      <c r="V3475" s="1260" t="s">
        <v>29252</v>
      </c>
      <c r="W3475" s="1259">
        <v>0</v>
      </c>
      <c r="X3475" s="1259">
        <v>1007</v>
      </c>
      <c r="Y3475" s="1259">
        <v>2</v>
      </c>
    </row>
    <row r="3476" spans="1:25">
      <c r="A3476" s="1350">
        <v>11201001655</v>
      </c>
      <c r="B3476" s="1260" t="s">
        <v>29947</v>
      </c>
      <c r="C3476" s="1260" t="s">
        <v>29948</v>
      </c>
      <c r="D3476" s="1260" t="s">
        <v>29949</v>
      </c>
      <c r="E3476" s="1260" t="s">
        <v>11311</v>
      </c>
      <c r="F3476" s="1260"/>
      <c r="G3476" s="1260"/>
      <c r="H3476" s="1260" t="s">
        <v>11153</v>
      </c>
      <c r="I3476" s="1260" t="s">
        <v>11164</v>
      </c>
      <c r="J3476" s="1259">
        <v>7429398</v>
      </c>
      <c r="K3476" s="1260" t="s">
        <v>11221</v>
      </c>
      <c r="L3476" s="1260" t="s">
        <v>11275</v>
      </c>
      <c r="M3476" s="1260" t="s">
        <v>2091</v>
      </c>
      <c r="N3476" s="1260" t="s">
        <v>29950</v>
      </c>
      <c r="O3476" s="1260" t="s">
        <v>29949</v>
      </c>
      <c r="P3476" s="1260" t="s">
        <v>29951</v>
      </c>
      <c r="Q3476" s="1260" t="s">
        <v>13892</v>
      </c>
      <c r="R3476" s="1260" t="s">
        <v>29952</v>
      </c>
      <c r="S3476" s="1259">
        <v>1</v>
      </c>
      <c r="T3476" s="1260" t="s">
        <v>29953</v>
      </c>
      <c r="U3476" s="1260" t="s">
        <v>12320</v>
      </c>
      <c r="V3476" s="1260" t="s">
        <v>17550</v>
      </c>
      <c r="W3476" s="1259">
        <v>0</v>
      </c>
      <c r="X3476" s="1259">
        <v>1007</v>
      </c>
      <c r="Y3476" s="1259">
        <v>2</v>
      </c>
    </row>
    <row r="3477" spans="1:25">
      <c r="A3477" s="1350">
        <v>11201001654</v>
      </c>
      <c r="B3477" s="1260"/>
      <c r="C3477" s="1260" t="s">
        <v>29954</v>
      </c>
      <c r="D3477" s="1260" t="s">
        <v>29955</v>
      </c>
      <c r="E3477" s="1260" t="s">
        <v>11162</v>
      </c>
      <c r="F3477" s="1260" t="s">
        <v>29924</v>
      </c>
      <c r="G3477" s="1260" t="s">
        <v>29956</v>
      </c>
      <c r="H3477" s="1260" t="s">
        <v>11153</v>
      </c>
      <c r="I3477" s="1260" t="s">
        <v>10976</v>
      </c>
      <c r="J3477" s="1259">
        <v>7429397</v>
      </c>
      <c r="K3477" s="1260" t="s">
        <v>11221</v>
      </c>
      <c r="L3477" s="1260" t="s">
        <v>11155</v>
      </c>
      <c r="M3477" s="1260" t="s">
        <v>2283</v>
      </c>
      <c r="N3477" s="1260" t="s">
        <v>29957</v>
      </c>
      <c r="O3477" s="1260" t="s">
        <v>29955</v>
      </c>
      <c r="P3477" s="1260"/>
      <c r="Q3477" s="1260"/>
      <c r="R3477" s="1260"/>
      <c r="S3477" s="1259">
        <v>1</v>
      </c>
      <c r="T3477" s="1260"/>
      <c r="U3477" s="1260" t="s">
        <v>11231</v>
      </c>
      <c r="V3477" s="1260" t="s">
        <v>13930</v>
      </c>
      <c r="W3477" s="1259">
        <v>0</v>
      </c>
      <c r="X3477" s="1259">
        <v>1007</v>
      </c>
      <c r="Y3477" s="1259">
        <v>0</v>
      </c>
    </row>
    <row r="3478" spans="1:25">
      <c r="A3478" s="1350">
        <v>11201001653</v>
      </c>
      <c r="B3478" s="1260" t="s">
        <v>29958</v>
      </c>
      <c r="C3478" s="1260" t="s">
        <v>29959</v>
      </c>
      <c r="D3478" s="1260" t="s">
        <v>29960</v>
      </c>
      <c r="E3478" s="1260" t="s">
        <v>11311</v>
      </c>
      <c r="F3478" s="1260" t="s">
        <v>29961</v>
      </c>
      <c r="G3478" s="1260" t="s">
        <v>29962</v>
      </c>
      <c r="H3478" s="1260" t="s">
        <v>11153</v>
      </c>
      <c r="I3478" s="1260" t="s">
        <v>11164</v>
      </c>
      <c r="J3478" s="1259">
        <v>7429396</v>
      </c>
      <c r="K3478" s="1260" t="s">
        <v>11375</v>
      </c>
      <c r="L3478" s="1260" t="s">
        <v>11385</v>
      </c>
      <c r="M3478" s="1260" t="s">
        <v>2091</v>
      </c>
      <c r="N3478" s="1260" t="s">
        <v>29950</v>
      </c>
      <c r="O3478" s="1260" t="s">
        <v>29960</v>
      </c>
      <c r="P3478" s="1260"/>
      <c r="Q3478" s="1260" t="s">
        <v>24245</v>
      </c>
      <c r="R3478" s="1260" t="s">
        <v>29963</v>
      </c>
      <c r="S3478" s="1259">
        <v>1</v>
      </c>
      <c r="T3478" s="1260"/>
      <c r="U3478" s="1260" t="s">
        <v>12320</v>
      </c>
      <c r="V3478" s="1260" t="s">
        <v>17550</v>
      </c>
      <c r="W3478" s="1259">
        <v>496</v>
      </c>
      <c r="X3478" s="1259">
        <v>1008</v>
      </c>
      <c r="Y3478" s="1259">
        <v>1</v>
      </c>
    </row>
    <row r="3479" spans="1:25">
      <c r="A3479" s="1350">
        <v>11201001652</v>
      </c>
      <c r="B3479" s="1260"/>
      <c r="C3479" s="1260" t="s">
        <v>29964</v>
      </c>
      <c r="D3479" s="1260" t="s">
        <v>29965</v>
      </c>
      <c r="E3479" s="1260" t="s">
        <v>11457</v>
      </c>
      <c r="F3479" s="1260" t="s">
        <v>29924</v>
      </c>
      <c r="G3479" s="1260" t="s">
        <v>29966</v>
      </c>
      <c r="H3479" s="1260" t="s">
        <v>11153</v>
      </c>
      <c r="I3479" s="1260" t="s">
        <v>10976</v>
      </c>
      <c r="J3479" s="1259">
        <v>7429395</v>
      </c>
      <c r="K3479" s="1260" t="s">
        <v>11221</v>
      </c>
      <c r="L3479" s="1260" t="s">
        <v>11155</v>
      </c>
      <c r="M3479" s="1260" t="s">
        <v>262</v>
      </c>
      <c r="N3479" s="1260"/>
      <c r="O3479" s="1260" t="s">
        <v>29965</v>
      </c>
      <c r="P3479" s="1260"/>
      <c r="Q3479" s="1260"/>
      <c r="R3479" s="1260"/>
      <c r="S3479" s="1259">
        <v>1</v>
      </c>
      <c r="T3479" s="1260"/>
      <c r="U3479" s="1260"/>
      <c r="V3479" s="1260"/>
      <c r="W3479" s="1259">
        <v>0</v>
      </c>
      <c r="X3479" s="1259">
        <v>1007</v>
      </c>
      <c r="Y3479" s="1259">
        <v>0</v>
      </c>
    </row>
    <row r="3480" spans="1:25">
      <c r="A3480" s="1350">
        <v>11201001651</v>
      </c>
      <c r="B3480" s="1260"/>
      <c r="C3480" s="1260" t="s">
        <v>29967</v>
      </c>
      <c r="D3480" s="1260" t="s">
        <v>29968</v>
      </c>
      <c r="E3480" s="1260" t="s">
        <v>11457</v>
      </c>
      <c r="F3480" s="1260" t="s">
        <v>11440</v>
      </c>
      <c r="G3480" s="1260" t="s">
        <v>29969</v>
      </c>
      <c r="H3480" s="1260" t="s">
        <v>11153</v>
      </c>
      <c r="I3480" s="1260" t="s">
        <v>11177</v>
      </c>
      <c r="J3480" s="1259">
        <v>7429394</v>
      </c>
      <c r="K3480" s="1260" t="s">
        <v>11221</v>
      </c>
      <c r="L3480" s="1260" t="s">
        <v>11155</v>
      </c>
      <c r="M3480" s="1260" t="s">
        <v>262</v>
      </c>
      <c r="N3480" s="1260"/>
      <c r="O3480" s="1260" t="s">
        <v>29968</v>
      </c>
      <c r="P3480" s="1260"/>
      <c r="Q3480" s="1260"/>
      <c r="R3480" s="1260"/>
      <c r="S3480" s="1259">
        <v>1</v>
      </c>
      <c r="T3480" s="1260"/>
      <c r="U3480" s="1260"/>
      <c r="V3480" s="1260"/>
      <c r="W3480" s="1259">
        <v>0</v>
      </c>
      <c r="X3480" s="1259">
        <v>1007</v>
      </c>
      <c r="Y3480" s="1259">
        <v>0</v>
      </c>
    </row>
    <row r="3481" spans="1:25">
      <c r="A3481" s="1350">
        <v>11201001650</v>
      </c>
      <c r="B3481" s="1260"/>
      <c r="C3481" s="1260" t="s">
        <v>29970</v>
      </c>
      <c r="D3481" s="1260" t="s">
        <v>29971</v>
      </c>
      <c r="E3481" s="1260" t="s">
        <v>11162</v>
      </c>
      <c r="F3481" s="1260" t="s">
        <v>11436</v>
      </c>
      <c r="G3481" s="1260" t="s">
        <v>29972</v>
      </c>
      <c r="H3481" s="1260" t="s">
        <v>11153</v>
      </c>
      <c r="I3481" s="1260" t="s">
        <v>10976</v>
      </c>
      <c r="J3481" s="1259">
        <v>7429393</v>
      </c>
      <c r="K3481" s="1260" t="s">
        <v>11221</v>
      </c>
      <c r="L3481" s="1260" t="s">
        <v>11155</v>
      </c>
      <c r="M3481" s="1260" t="s">
        <v>2279</v>
      </c>
      <c r="N3481" s="1260" t="s">
        <v>29973</v>
      </c>
      <c r="O3481" s="1260" t="s">
        <v>29971</v>
      </c>
      <c r="P3481" s="1260"/>
      <c r="Q3481" s="1260" t="s">
        <v>16522</v>
      </c>
      <c r="R3481" s="1260" t="s">
        <v>29974</v>
      </c>
      <c r="S3481" s="1259">
        <v>1</v>
      </c>
      <c r="T3481" s="1260"/>
      <c r="U3481" s="1260" t="s">
        <v>11231</v>
      </c>
      <c r="V3481" s="1260" t="s">
        <v>15978</v>
      </c>
      <c r="W3481" s="1259">
        <v>0</v>
      </c>
      <c r="X3481" s="1259">
        <v>1007</v>
      </c>
      <c r="Y3481" s="1259">
        <v>0</v>
      </c>
    </row>
    <row r="3482" spans="1:25">
      <c r="A3482" s="1350">
        <v>11201001649</v>
      </c>
      <c r="B3482" s="1260"/>
      <c r="C3482" s="1260" t="s">
        <v>29975</v>
      </c>
      <c r="D3482" s="1260" t="s">
        <v>29976</v>
      </c>
      <c r="E3482" s="1260" t="s">
        <v>11461</v>
      </c>
      <c r="F3482" s="1260" t="s">
        <v>18491</v>
      </c>
      <c r="G3482" s="1260" t="s">
        <v>29977</v>
      </c>
      <c r="H3482" s="1260" t="s">
        <v>11153</v>
      </c>
      <c r="I3482" s="1260" t="s">
        <v>11164</v>
      </c>
      <c r="J3482" s="1259">
        <v>7429392</v>
      </c>
      <c r="K3482" s="1260" t="s">
        <v>11221</v>
      </c>
      <c r="L3482" s="1260" t="s">
        <v>11155</v>
      </c>
      <c r="M3482" s="1260" t="s">
        <v>262</v>
      </c>
      <c r="N3482" s="1260"/>
      <c r="O3482" s="1260" t="s">
        <v>29976</v>
      </c>
      <c r="P3482" s="1260"/>
      <c r="Q3482" s="1260"/>
      <c r="R3482" s="1260"/>
      <c r="S3482" s="1259">
        <v>1</v>
      </c>
      <c r="T3482" s="1260"/>
      <c r="U3482" s="1260"/>
      <c r="V3482" s="1260"/>
      <c r="W3482" s="1259">
        <v>0</v>
      </c>
      <c r="X3482" s="1259">
        <v>1007</v>
      </c>
      <c r="Y3482" s="1259">
        <v>0</v>
      </c>
    </row>
    <row r="3483" spans="1:25">
      <c r="A3483" s="1350">
        <v>11201001648</v>
      </c>
      <c r="B3483" s="1260"/>
      <c r="C3483" s="1260" t="s">
        <v>29978</v>
      </c>
      <c r="D3483" s="1260" t="s">
        <v>29979</v>
      </c>
      <c r="E3483" s="1260" t="s">
        <v>11303</v>
      </c>
      <c r="F3483" s="1260" t="s">
        <v>11440</v>
      </c>
      <c r="G3483" s="1260" t="s">
        <v>29980</v>
      </c>
      <c r="H3483" s="1260" t="s">
        <v>11153</v>
      </c>
      <c r="I3483" s="1260" t="s">
        <v>11177</v>
      </c>
      <c r="J3483" s="1259">
        <v>7429391</v>
      </c>
      <c r="K3483" s="1260" t="s">
        <v>11221</v>
      </c>
      <c r="L3483" s="1260" t="s">
        <v>11155</v>
      </c>
      <c r="M3483" s="1260" t="s">
        <v>262</v>
      </c>
      <c r="N3483" s="1260"/>
      <c r="O3483" s="1260" t="s">
        <v>29979</v>
      </c>
      <c r="P3483" s="1260"/>
      <c r="Q3483" s="1260"/>
      <c r="R3483" s="1260"/>
      <c r="S3483" s="1259">
        <v>1</v>
      </c>
      <c r="T3483" s="1260"/>
      <c r="U3483" s="1260"/>
      <c r="V3483" s="1260"/>
      <c r="W3483" s="1259">
        <v>0</v>
      </c>
      <c r="X3483" s="1259">
        <v>1007</v>
      </c>
      <c r="Y3483" s="1259">
        <v>0</v>
      </c>
    </row>
    <row r="3484" spans="1:25">
      <c r="A3484" s="1350">
        <v>11201001647</v>
      </c>
      <c r="B3484" s="1260" t="s">
        <v>29981</v>
      </c>
      <c r="C3484" s="1260" t="s">
        <v>29982</v>
      </c>
      <c r="D3484" s="1260" t="s">
        <v>29983</v>
      </c>
      <c r="E3484" s="1260" t="s">
        <v>11311</v>
      </c>
      <c r="F3484" s="1260"/>
      <c r="G3484" s="1260"/>
      <c r="H3484" s="1260" t="s">
        <v>11153</v>
      </c>
      <c r="I3484" s="1260" t="s">
        <v>10976</v>
      </c>
      <c r="J3484" s="1259">
        <v>7429390</v>
      </c>
      <c r="K3484" s="1260" t="s">
        <v>11221</v>
      </c>
      <c r="L3484" s="1260" t="s">
        <v>11275</v>
      </c>
      <c r="M3484" s="1260" t="s">
        <v>2301</v>
      </c>
      <c r="N3484" s="1260" t="s">
        <v>29984</v>
      </c>
      <c r="O3484" s="1260" t="s">
        <v>29983</v>
      </c>
      <c r="P3484" s="1260" t="s">
        <v>29985</v>
      </c>
      <c r="Q3484" s="1260" t="s">
        <v>12423</v>
      </c>
      <c r="R3484" s="1260" t="s">
        <v>29985</v>
      </c>
      <c r="S3484" s="1259">
        <v>1</v>
      </c>
      <c r="T3484" s="1260" t="s">
        <v>29986</v>
      </c>
      <c r="U3484" s="1260" t="s">
        <v>12408</v>
      </c>
      <c r="V3484" s="1260" t="s">
        <v>27583</v>
      </c>
      <c r="W3484" s="1259">
        <v>0</v>
      </c>
      <c r="X3484" s="1259">
        <v>1007</v>
      </c>
      <c r="Y3484" s="1259">
        <v>2</v>
      </c>
    </row>
    <row r="3485" spans="1:25">
      <c r="A3485" s="1350">
        <v>11201001646</v>
      </c>
      <c r="B3485" s="1260" t="s">
        <v>29987</v>
      </c>
      <c r="C3485" s="1260" t="s">
        <v>29988</v>
      </c>
      <c r="D3485" s="1260" t="s">
        <v>29989</v>
      </c>
      <c r="E3485" s="1260" t="s">
        <v>11303</v>
      </c>
      <c r="F3485" s="1260" t="s">
        <v>11976</v>
      </c>
      <c r="G3485" s="1260" t="s">
        <v>29990</v>
      </c>
      <c r="H3485" s="1260" t="s">
        <v>11153</v>
      </c>
      <c r="I3485" s="1260" t="s">
        <v>10976</v>
      </c>
      <c r="J3485" s="1259">
        <v>7429389</v>
      </c>
      <c r="K3485" s="1260" t="s">
        <v>11221</v>
      </c>
      <c r="L3485" s="1260" t="s">
        <v>11155</v>
      </c>
      <c r="M3485" s="1260" t="s">
        <v>2285</v>
      </c>
      <c r="N3485" s="1260" t="s">
        <v>29991</v>
      </c>
      <c r="O3485" s="1260" t="s">
        <v>29989</v>
      </c>
      <c r="P3485" s="1260" t="s">
        <v>29992</v>
      </c>
      <c r="Q3485" s="1260" t="s">
        <v>29993</v>
      </c>
      <c r="R3485" s="1260" t="s">
        <v>29994</v>
      </c>
      <c r="S3485" s="1259">
        <v>1</v>
      </c>
      <c r="T3485" s="1260" t="s">
        <v>29995</v>
      </c>
      <c r="U3485" s="1260" t="s">
        <v>12408</v>
      </c>
      <c r="V3485" s="1260" t="s">
        <v>12449</v>
      </c>
      <c r="W3485" s="1259">
        <v>0</v>
      </c>
      <c r="X3485" s="1259">
        <v>1007</v>
      </c>
      <c r="Y3485" s="1259">
        <v>0</v>
      </c>
    </row>
    <row r="3486" spans="1:25">
      <c r="A3486" s="1350">
        <v>11201001645</v>
      </c>
      <c r="B3486" s="1260" t="s">
        <v>29996</v>
      </c>
      <c r="C3486" s="1260" t="s">
        <v>29997</v>
      </c>
      <c r="D3486" s="1260" t="s">
        <v>29998</v>
      </c>
      <c r="E3486" s="1260" t="s">
        <v>11303</v>
      </c>
      <c r="F3486" s="1260"/>
      <c r="G3486" s="1260"/>
      <c r="H3486" s="1260" t="s">
        <v>11153</v>
      </c>
      <c r="I3486" s="1260" t="s">
        <v>10976</v>
      </c>
      <c r="J3486" s="1259">
        <v>7429388</v>
      </c>
      <c r="K3486" s="1260" t="s">
        <v>11221</v>
      </c>
      <c r="L3486" s="1260" t="s">
        <v>11275</v>
      </c>
      <c r="M3486" s="1260" t="s">
        <v>2301</v>
      </c>
      <c r="N3486" s="1260" t="s">
        <v>29999</v>
      </c>
      <c r="O3486" s="1260" t="s">
        <v>29998</v>
      </c>
      <c r="P3486" s="1260" t="s">
        <v>30000</v>
      </c>
      <c r="Q3486" s="1260" t="s">
        <v>11206</v>
      </c>
      <c r="R3486" s="1260" t="s">
        <v>30000</v>
      </c>
      <c r="S3486" s="1259">
        <v>1</v>
      </c>
      <c r="T3486" s="1260" t="s">
        <v>30001</v>
      </c>
      <c r="U3486" s="1260" t="s">
        <v>12408</v>
      </c>
      <c r="V3486" s="1260" t="s">
        <v>13854</v>
      </c>
      <c r="W3486" s="1259">
        <v>0</v>
      </c>
      <c r="X3486" s="1259">
        <v>1007</v>
      </c>
      <c r="Y3486" s="1259">
        <v>2</v>
      </c>
    </row>
    <row r="3487" spans="1:25">
      <c r="A3487" s="1350">
        <v>11201001644</v>
      </c>
      <c r="B3487" s="1260" t="s">
        <v>30002</v>
      </c>
      <c r="C3487" s="1260" t="s">
        <v>30003</v>
      </c>
      <c r="D3487" s="1260" t="s">
        <v>30004</v>
      </c>
      <c r="E3487" s="1260" t="s">
        <v>11311</v>
      </c>
      <c r="F3487" s="1260"/>
      <c r="G3487" s="1260"/>
      <c r="H3487" s="1260" t="s">
        <v>11153</v>
      </c>
      <c r="I3487" s="1260" t="s">
        <v>10976</v>
      </c>
      <c r="J3487" s="1259">
        <v>7429387</v>
      </c>
      <c r="K3487" s="1260" t="s">
        <v>11221</v>
      </c>
      <c r="L3487" s="1260" t="s">
        <v>11275</v>
      </c>
      <c r="M3487" s="1260" t="s">
        <v>2301</v>
      </c>
      <c r="N3487" s="1260" t="s">
        <v>30005</v>
      </c>
      <c r="O3487" s="1260" t="s">
        <v>30004</v>
      </c>
      <c r="P3487" s="1260" t="s">
        <v>30006</v>
      </c>
      <c r="Q3487" s="1260" t="s">
        <v>12423</v>
      </c>
      <c r="R3487" s="1260" t="s">
        <v>30007</v>
      </c>
      <c r="S3487" s="1259">
        <v>1</v>
      </c>
      <c r="T3487" s="1260" t="s">
        <v>30008</v>
      </c>
      <c r="U3487" s="1260" t="s">
        <v>12408</v>
      </c>
      <c r="V3487" s="1260" t="s">
        <v>27583</v>
      </c>
      <c r="W3487" s="1259">
        <v>0</v>
      </c>
      <c r="X3487" s="1259">
        <v>1007</v>
      </c>
      <c r="Y3487" s="1259">
        <v>2</v>
      </c>
    </row>
    <row r="3488" spans="1:25">
      <c r="A3488" s="1350">
        <v>11201001643</v>
      </c>
      <c r="B3488" s="1260" t="s">
        <v>30009</v>
      </c>
      <c r="C3488" s="1260" t="s">
        <v>30003</v>
      </c>
      <c r="D3488" s="1260" t="s">
        <v>30010</v>
      </c>
      <c r="E3488" s="1260" t="s">
        <v>11311</v>
      </c>
      <c r="F3488" s="1260"/>
      <c r="G3488" s="1260"/>
      <c r="H3488" s="1260" t="s">
        <v>11153</v>
      </c>
      <c r="I3488" s="1260" t="s">
        <v>10976</v>
      </c>
      <c r="J3488" s="1259">
        <v>7429386</v>
      </c>
      <c r="K3488" s="1260" t="s">
        <v>11221</v>
      </c>
      <c r="L3488" s="1260" t="s">
        <v>11275</v>
      </c>
      <c r="M3488" s="1260" t="s">
        <v>2301</v>
      </c>
      <c r="N3488" s="1260" t="s">
        <v>30011</v>
      </c>
      <c r="O3488" s="1260" t="s">
        <v>30010</v>
      </c>
      <c r="P3488" s="1260" t="s">
        <v>18290</v>
      </c>
      <c r="Q3488" s="1260" t="s">
        <v>30012</v>
      </c>
      <c r="R3488" s="1260" t="s">
        <v>30013</v>
      </c>
      <c r="S3488" s="1259">
        <v>1</v>
      </c>
      <c r="T3488" s="1260" t="s">
        <v>30014</v>
      </c>
      <c r="U3488" s="1260" t="s">
        <v>12408</v>
      </c>
      <c r="V3488" s="1260" t="s">
        <v>27583</v>
      </c>
      <c r="W3488" s="1259">
        <v>0</v>
      </c>
      <c r="X3488" s="1259">
        <v>1007</v>
      </c>
      <c r="Y3488" s="1259">
        <v>2</v>
      </c>
    </row>
    <row r="3489" spans="1:25">
      <c r="A3489" s="1350">
        <v>11201001642</v>
      </c>
      <c r="B3489" s="1260"/>
      <c r="C3489" s="1260" t="s">
        <v>30015</v>
      </c>
      <c r="D3489" s="1260" t="s">
        <v>30016</v>
      </c>
      <c r="E3489" s="1260" t="s">
        <v>22813</v>
      </c>
      <c r="F3489" s="1260" t="s">
        <v>19131</v>
      </c>
      <c r="G3489" s="1260" t="s">
        <v>30017</v>
      </c>
      <c r="H3489" s="1260" t="s">
        <v>11153</v>
      </c>
      <c r="I3489" s="1260" t="s">
        <v>11164</v>
      </c>
      <c r="J3489" s="1259">
        <v>7429385</v>
      </c>
      <c r="K3489" s="1260" t="s">
        <v>11221</v>
      </c>
      <c r="L3489" s="1260" t="s">
        <v>11155</v>
      </c>
      <c r="M3489" s="1260" t="s">
        <v>262</v>
      </c>
      <c r="N3489" s="1260"/>
      <c r="O3489" s="1260" t="s">
        <v>30016</v>
      </c>
      <c r="P3489" s="1260"/>
      <c r="Q3489" s="1260"/>
      <c r="R3489" s="1260"/>
      <c r="S3489" s="1259">
        <v>1</v>
      </c>
      <c r="T3489" s="1260"/>
      <c r="U3489" s="1260"/>
      <c r="V3489" s="1260"/>
      <c r="W3489" s="1259">
        <v>0</v>
      </c>
      <c r="X3489" s="1259">
        <v>1007</v>
      </c>
      <c r="Y3489" s="1259">
        <v>0</v>
      </c>
    </row>
    <row r="3490" spans="1:25">
      <c r="A3490" s="1350">
        <v>11201001641</v>
      </c>
      <c r="B3490" s="1260" t="s">
        <v>30018</v>
      </c>
      <c r="C3490" s="1260" t="s">
        <v>30015</v>
      </c>
      <c r="D3490" s="1260" t="s">
        <v>30019</v>
      </c>
      <c r="E3490" s="1260" t="s">
        <v>11190</v>
      </c>
      <c r="F3490" s="1260"/>
      <c r="G3490" s="1260"/>
      <c r="H3490" s="1260" t="s">
        <v>11153</v>
      </c>
      <c r="I3490" s="1260" t="s">
        <v>11164</v>
      </c>
      <c r="J3490" s="1259">
        <v>7429384</v>
      </c>
      <c r="K3490" s="1260" t="s">
        <v>11221</v>
      </c>
      <c r="L3490" s="1260" t="s">
        <v>11275</v>
      </c>
      <c r="M3490" s="1260" t="s">
        <v>2516</v>
      </c>
      <c r="N3490" s="1260" t="s">
        <v>30020</v>
      </c>
      <c r="O3490" s="1260" t="s">
        <v>30019</v>
      </c>
      <c r="P3490" s="1260" t="s">
        <v>30021</v>
      </c>
      <c r="Q3490" s="1260"/>
      <c r="R3490" s="1260"/>
      <c r="S3490" s="1259">
        <v>1</v>
      </c>
      <c r="T3490" s="1260"/>
      <c r="U3490" s="1260" t="s">
        <v>11921</v>
      </c>
      <c r="V3490" s="1260" t="s">
        <v>16977</v>
      </c>
      <c r="W3490" s="1259">
        <v>0</v>
      </c>
      <c r="X3490" s="1259">
        <v>1007</v>
      </c>
      <c r="Y3490" s="1259">
        <v>2</v>
      </c>
    </row>
    <row r="3491" spans="1:25">
      <c r="A3491" s="1350">
        <v>11201001640</v>
      </c>
      <c r="B3491" s="1260" t="s">
        <v>30022</v>
      </c>
      <c r="C3491" s="1260" t="s">
        <v>30015</v>
      </c>
      <c r="D3491" s="1260" t="s">
        <v>29888</v>
      </c>
      <c r="E3491" s="1260" t="s">
        <v>11190</v>
      </c>
      <c r="F3491" s="1260"/>
      <c r="G3491" s="1260"/>
      <c r="H3491" s="1260" t="s">
        <v>11153</v>
      </c>
      <c r="I3491" s="1260" t="s">
        <v>11164</v>
      </c>
      <c r="J3491" s="1259">
        <v>7429383</v>
      </c>
      <c r="K3491" s="1260" t="s">
        <v>11221</v>
      </c>
      <c r="L3491" s="1260" t="s">
        <v>11275</v>
      </c>
      <c r="M3491" s="1260" t="s">
        <v>2516</v>
      </c>
      <c r="N3491" s="1260" t="s">
        <v>29891</v>
      </c>
      <c r="O3491" s="1260" t="s">
        <v>29888</v>
      </c>
      <c r="P3491" s="1260" t="s">
        <v>29892</v>
      </c>
      <c r="Q3491" s="1260"/>
      <c r="R3491" s="1260"/>
      <c r="S3491" s="1259">
        <v>1</v>
      </c>
      <c r="T3491" s="1260"/>
      <c r="U3491" s="1260" t="s">
        <v>11921</v>
      </c>
      <c r="V3491" s="1260" t="s">
        <v>16977</v>
      </c>
      <c r="W3491" s="1259">
        <v>0</v>
      </c>
      <c r="X3491" s="1259">
        <v>1007</v>
      </c>
      <c r="Y3491" s="1259">
        <v>2</v>
      </c>
    </row>
    <row r="3492" spans="1:25">
      <c r="A3492" s="1350">
        <v>11201001639</v>
      </c>
      <c r="B3492" s="1260" t="s">
        <v>30023</v>
      </c>
      <c r="C3492" s="1260" t="s">
        <v>30015</v>
      </c>
      <c r="D3492" s="1260" t="s">
        <v>30024</v>
      </c>
      <c r="E3492" s="1260" t="s">
        <v>11190</v>
      </c>
      <c r="F3492" s="1260"/>
      <c r="G3492" s="1260"/>
      <c r="H3492" s="1260" t="s">
        <v>11153</v>
      </c>
      <c r="I3492" s="1260" t="s">
        <v>11164</v>
      </c>
      <c r="J3492" s="1259">
        <v>7429382</v>
      </c>
      <c r="K3492" s="1260" t="s">
        <v>11221</v>
      </c>
      <c r="L3492" s="1260" t="s">
        <v>11275</v>
      </c>
      <c r="M3492" s="1260" t="s">
        <v>2516</v>
      </c>
      <c r="N3492" s="1260" t="s">
        <v>30025</v>
      </c>
      <c r="O3492" s="1260" t="s">
        <v>30024</v>
      </c>
      <c r="P3492" s="1259">
        <v>8356628</v>
      </c>
      <c r="Q3492" s="1260"/>
      <c r="R3492" s="1260"/>
      <c r="S3492" s="1259">
        <v>1</v>
      </c>
      <c r="T3492" s="1260"/>
      <c r="U3492" s="1260" t="s">
        <v>11921</v>
      </c>
      <c r="V3492" s="1260" t="s">
        <v>16977</v>
      </c>
      <c r="W3492" s="1259">
        <v>0</v>
      </c>
      <c r="X3492" s="1259">
        <v>1007</v>
      </c>
      <c r="Y3492" s="1259">
        <v>2</v>
      </c>
    </row>
    <row r="3493" spans="1:25">
      <c r="A3493" s="1350">
        <v>11201001638</v>
      </c>
      <c r="B3493" s="1260" t="s">
        <v>30026</v>
      </c>
      <c r="C3493" s="1260" t="s">
        <v>30015</v>
      </c>
      <c r="D3493" s="1260" t="s">
        <v>30027</v>
      </c>
      <c r="E3493" s="1260" t="s">
        <v>11190</v>
      </c>
      <c r="F3493" s="1260"/>
      <c r="G3493" s="1260"/>
      <c r="H3493" s="1260" t="s">
        <v>11153</v>
      </c>
      <c r="I3493" s="1260" t="s">
        <v>11164</v>
      </c>
      <c r="J3493" s="1259">
        <v>7429381</v>
      </c>
      <c r="K3493" s="1260" t="s">
        <v>11221</v>
      </c>
      <c r="L3493" s="1260" t="s">
        <v>11275</v>
      </c>
      <c r="M3493" s="1260" t="s">
        <v>2516</v>
      </c>
      <c r="N3493" s="1260" t="s">
        <v>30028</v>
      </c>
      <c r="O3493" s="1260" t="s">
        <v>30027</v>
      </c>
      <c r="P3493" s="1260" t="s">
        <v>30029</v>
      </c>
      <c r="Q3493" s="1260"/>
      <c r="R3493" s="1260"/>
      <c r="S3493" s="1259">
        <v>1</v>
      </c>
      <c r="T3493" s="1260"/>
      <c r="U3493" s="1260" t="s">
        <v>11921</v>
      </c>
      <c r="V3493" s="1260" t="s">
        <v>16977</v>
      </c>
      <c r="W3493" s="1259">
        <v>0</v>
      </c>
      <c r="X3493" s="1259">
        <v>1007</v>
      </c>
      <c r="Y3493" s="1259">
        <v>2</v>
      </c>
    </row>
    <row r="3494" spans="1:25">
      <c r="A3494" s="1350">
        <v>11201001637</v>
      </c>
      <c r="B3494" s="1260" t="s">
        <v>30030</v>
      </c>
      <c r="C3494" s="1260" t="s">
        <v>30015</v>
      </c>
      <c r="D3494" s="1260" t="s">
        <v>30031</v>
      </c>
      <c r="E3494" s="1260" t="s">
        <v>11190</v>
      </c>
      <c r="F3494" s="1260" t="s">
        <v>19131</v>
      </c>
      <c r="G3494" s="1260" t="s">
        <v>30032</v>
      </c>
      <c r="H3494" s="1260" t="s">
        <v>11153</v>
      </c>
      <c r="I3494" s="1260" t="s">
        <v>11164</v>
      </c>
      <c r="J3494" s="1259">
        <v>7429380</v>
      </c>
      <c r="K3494" s="1260" t="s">
        <v>11221</v>
      </c>
      <c r="L3494" s="1260" t="s">
        <v>11385</v>
      </c>
      <c r="M3494" s="1260" t="s">
        <v>2516</v>
      </c>
      <c r="N3494" s="1260" t="s">
        <v>30033</v>
      </c>
      <c r="O3494" s="1260" t="s">
        <v>30031</v>
      </c>
      <c r="P3494" s="1260" t="s">
        <v>30029</v>
      </c>
      <c r="Q3494" s="1260"/>
      <c r="R3494" s="1260"/>
      <c r="S3494" s="1259">
        <v>1</v>
      </c>
      <c r="T3494" s="1260"/>
      <c r="U3494" s="1260" t="s">
        <v>11247</v>
      </c>
      <c r="V3494" s="1260" t="s">
        <v>16977</v>
      </c>
      <c r="W3494" s="1259">
        <v>0</v>
      </c>
      <c r="X3494" s="1259">
        <v>1007</v>
      </c>
      <c r="Y3494" s="1259">
        <v>1</v>
      </c>
    </row>
    <row r="3495" spans="1:25">
      <c r="A3495" s="1350">
        <v>11201001636</v>
      </c>
      <c r="B3495" s="1260" t="s">
        <v>30034</v>
      </c>
      <c r="C3495" s="1260" t="s">
        <v>30015</v>
      </c>
      <c r="D3495" s="1260" t="s">
        <v>30035</v>
      </c>
      <c r="E3495" s="1260" t="s">
        <v>11203</v>
      </c>
      <c r="F3495" s="1260" t="s">
        <v>11362</v>
      </c>
      <c r="G3495" s="1260" t="s">
        <v>30036</v>
      </c>
      <c r="H3495" s="1260" t="s">
        <v>11153</v>
      </c>
      <c r="I3495" s="1260" t="s">
        <v>11364</v>
      </c>
      <c r="J3495" s="1259">
        <v>7429379</v>
      </c>
      <c r="K3495" s="1260" t="s">
        <v>11221</v>
      </c>
      <c r="L3495" s="1260" t="s">
        <v>11155</v>
      </c>
      <c r="M3495" s="1260" t="s">
        <v>2200</v>
      </c>
      <c r="N3495" s="1260" t="s">
        <v>30037</v>
      </c>
      <c r="O3495" s="1260" t="s">
        <v>30035</v>
      </c>
      <c r="P3495" s="1260" t="s">
        <v>30038</v>
      </c>
      <c r="Q3495" s="1260" t="s">
        <v>12049</v>
      </c>
      <c r="R3495" s="1260" t="s">
        <v>30039</v>
      </c>
      <c r="S3495" s="1259">
        <v>1</v>
      </c>
      <c r="T3495" s="1260" t="s">
        <v>30040</v>
      </c>
      <c r="U3495" s="1260" t="s">
        <v>11369</v>
      </c>
      <c r="V3495" s="1260" t="s">
        <v>11370</v>
      </c>
      <c r="W3495" s="1259">
        <v>0</v>
      </c>
      <c r="X3495" s="1259">
        <v>1007</v>
      </c>
      <c r="Y3495" s="1259">
        <v>0</v>
      </c>
    </row>
    <row r="3496" spans="1:25">
      <c r="A3496" s="1350">
        <v>11201001635</v>
      </c>
      <c r="B3496" s="1260" t="s">
        <v>30041</v>
      </c>
      <c r="C3496" s="1260" t="s">
        <v>30042</v>
      </c>
      <c r="D3496" s="1260" t="s">
        <v>30043</v>
      </c>
      <c r="E3496" s="1260" t="s">
        <v>11426</v>
      </c>
      <c r="F3496" s="1260" t="s">
        <v>11976</v>
      </c>
      <c r="G3496" s="1260" t="s">
        <v>30044</v>
      </c>
      <c r="H3496" s="1260" t="s">
        <v>11153</v>
      </c>
      <c r="I3496" s="1260" t="s">
        <v>10976</v>
      </c>
      <c r="J3496" s="1259">
        <v>7429378</v>
      </c>
      <c r="K3496" s="1260" t="s">
        <v>11375</v>
      </c>
      <c r="L3496" s="1260" t="s">
        <v>11385</v>
      </c>
      <c r="M3496" s="1260" t="s">
        <v>2301</v>
      </c>
      <c r="N3496" s="1260" t="s">
        <v>30045</v>
      </c>
      <c r="O3496" s="1260" t="s">
        <v>30043</v>
      </c>
      <c r="P3496" s="1260" t="s">
        <v>30046</v>
      </c>
      <c r="Q3496" s="1260" t="s">
        <v>11795</v>
      </c>
      <c r="R3496" s="1260" t="s">
        <v>30046</v>
      </c>
      <c r="S3496" s="1259">
        <v>1</v>
      </c>
      <c r="T3496" s="1260" t="s">
        <v>30047</v>
      </c>
      <c r="U3496" s="1260" t="s">
        <v>12408</v>
      </c>
      <c r="V3496" s="1260" t="s">
        <v>27583</v>
      </c>
      <c r="W3496" s="1259">
        <v>445</v>
      </c>
      <c r="X3496" s="1259">
        <v>1008</v>
      </c>
      <c r="Y3496" s="1259">
        <v>1</v>
      </c>
    </row>
    <row r="3497" spans="1:25">
      <c r="A3497" s="1350">
        <v>11201001634</v>
      </c>
      <c r="B3497" s="1260"/>
      <c r="C3497" s="1260" t="s">
        <v>30048</v>
      </c>
      <c r="D3497" s="1260" t="s">
        <v>30049</v>
      </c>
      <c r="E3497" s="1260" t="s">
        <v>28501</v>
      </c>
      <c r="F3497" s="1260" t="s">
        <v>30050</v>
      </c>
      <c r="G3497" s="1260" t="s">
        <v>30051</v>
      </c>
      <c r="H3497" s="1260" t="s">
        <v>11153</v>
      </c>
      <c r="I3497" s="1260" t="s">
        <v>11243</v>
      </c>
      <c r="J3497" s="1259">
        <v>7429377</v>
      </c>
      <c r="K3497" s="1260" t="s">
        <v>11221</v>
      </c>
      <c r="L3497" s="1260" t="s">
        <v>11155</v>
      </c>
      <c r="M3497" s="1260" t="s">
        <v>262</v>
      </c>
      <c r="N3497" s="1260"/>
      <c r="O3497" s="1260" t="s">
        <v>30049</v>
      </c>
      <c r="P3497" s="1260"/>
      <c r="Q3497" s="1260" t="s">
        <v>11450</v>
      </c>
      <c r="R3497" s="1260"/>
      <c r="S3497" s="1259">
        <v>1</v>
      </c>
      <c r="T3497" s="1260"/>
      <c r="U3497" s="1260"/>
      <c r="V3497" s="1260"/>
      <c r="W3497" s="1259">
        <v>0</v>
      </c>
      <c r="X3497" s="1259">
        <v>1007</v>
      </c>
      <c r="Y3497" s="1259">
        <v>0</v>
      </c>
    </row>
    <row r="3498" spans="1:25">
      <c r="A3498" s="1350">
        <v>11201001633</v>
      </c>
      <c r="B3498" s="1260"/>
      <c r="C3498" s="1260" t="s">
        <v>30052</v>
      </c>
      <c r="D3498" s="1260" t="s">
        <v>30053</v>
      </c>
      <c r="E3498" s="1260" t="s">
        <v>11353</v>
      </c>
      <c r="F3498" s="1260" t="s">
        <v>13492</v>
      </c>
      <c r="G3498" s="1260" t="s">
        <v>30054</v>
      </c>
      <c r="H3498" s="1260" t="s">
        <v>11153</v>
      </c>
      <c r="I3498" s="1260" t="s">
        <v>11243</v>
      </c>
      <c r="J3498" s="1259">
        <v>7429376</v>
      </c>
      <c r="K3498" s="1260" t="s">
        <v>11221</v>
      </c>
      <c r="L3498" s="1260" t="s">
        <v>11155</v>
      </c>
      <c r="M3498" s="1260" t="s">
        <v>262</v>
      </c>
      <c r="N3498" s="1260"/>
      <c r="O3498" s="1260" t="s">
        <v>30053</v>
      </c>
      <c r="P3498" s="1260"/>
      <c r="Q3498" s="1260" t="s">
        <v>11450</v>
      </c>
      <c r="R3498" s="1260"/>
      <c r="S3498" s="1259">
        <v>1</v>
      </c>
      <c r="T3498" s="1260"/>
      <c r="U3498" s="1260"/>
      <c r="V3498" s="1260"/>
      <c r="W3498" s="1259">
        <v>0</v>
      </c>
      <c r="X3498" s="1259">
        <v>1007</v>
      </c>
      <c r="Y3498" s="1259">
        <v>0</v>
      </c>
    </row>
    <row r="3499" spans="1:25">
      <c r="A3499" s="1350">
        <v>11201001632</v>
      </c>
      <c r="B3499" s="1260"/>
      <c r="C3499" s="1260" t="s">
        <v>30055</v>
      </c>
      <c r="D3499" s="1260" t="s">
        <v>30056</v>
      </c>
      <c r="E3499" s="1260" t="s">
        <v>11190</v>
      </c>
      <c r="F3499" s="1260" t="s">
        <v>11440</v>
      </c>
      <c r="G3499" s="1260" t="s">
        <v>30057</v>
      </c>
      <c r="H3499" s="1260" t="s">
        <v>11153</v>
      </c>
      <c r="I3499" s="1260" t="s">
        <v>11177</v>
      </c>
      <c r="J3499" s="1259">
        <v>7429375</v>
      </c>
      <c r="K3499" s="1260" t="s">
        <v>11221</v>
      </c>
      <c r="L3499" s="1260" t="s">
        <v>11155</v>
      </c>
      <c r="M3499" s="1260" t="s">
        <v>1606</v>
      </c>
      <c r="N3499" s="1260" t="s">
        <v>30058</v>
      </c>
      <c r="O3499" s="1260" t="s">
        <v>30056</v>
      </c>
      <c r="P3499" s="1260" t="s">
        <v>30059</v>
      </c>
      <c r="Q3499" s="1260"/>
      <c r="R3499" s="1260" t="s">
        <v>30060</v>
      </c>
      <c r="S3499" s="1259">
        <v>1</v>
      </c>
      <c r="T3499" s="1260"/>
      <c r="U3499" s="1260" t="s">
        <v>11158</v>
      </c>
      <c r="V3499" s="1260" t="s">
        <v>11263</v>
      </c>
      <c r="W3499" s="1259">
        <v>0</v>
      </c>
      <c r="X3499" s="1259">
        <v>1007</v>
      </c>
      <c r="Y3499" s="1259">
        <v>0</v>
      </c>
    </row>
    <row r="3500" spans="1:25">
      <c r="A3500" s="1350">
        <v>11201001631</v>
      </c>
      <c r="B3500" s="1260"/>
      <c r="C3500" s="1260" t="s">
        <v>30061</v>
      </c>
      <c r="D3500" s="1260" t="s">
        <v>30062</v>
      </c>
      <c r="E3500" s="1260" t="s">
        <v>11543</v>
      </c>
      <c r="F3500" s="1260" t="s">
        <v>24611</v>
      </c>
      <c r="G3500" s="1260" t="s">
        <v>30063</v>
      </c>
      <c r="H3500" s="1260" t="s">
        <v>11153</v>
      </c>
      <c r="I3500" s="1260" t="s">
        <v>11243</v>
      </c>
      <c r="J3500" s="1259">
        <v>7429374</v>
      </c>
      <c r="K3500" s="1260" t="s">
        <v>11221</v>
      </c>
      <c r="L3500" s="1260" t="s">
        <v>11155</v>
      </c>
      <c r="M3500" s="1260" t="s">
        <v>262</v>
      </c>
      <c r="N3500" s="1260"/>
      <c r="O3500" s="1260" t="s">
        <v>30062</v>
      </c>
      <c r="P3500" s="1260"/>
      <c r="Q3500" s="1260" t="s">
        <v>11533</v>
      </c>
      <c r="R3500" s="1260"/>
      <c r="S3500" s="1259">
        <v>1</v>
      </c>
      <c r="T3500" s="1260"/>
      <c r="U3500" s="1260"/>
      <c r="V3500" s="1260"/>
      <c r="W3500" s="1259">
        <v>0</v>
      </c>
      <c r="X3500" s="1259">
        <v>1007</v>
      </c>
      <c r="Y3500" s="1259">
        <v>0</v>
      </c>
    </row>
    <row r="3501" spans="1:25">
      <c r="A3501" s="1350">
        <v>11201001630</v>
      </c>
      <c r="B3501" s="1260" t="s">
        <v>30064</v>
      </c>
      <c r="C3501" s="1260" t="s">
        <v>30065</v>
      </c>
      <c r="D3501" s="1260" t="s">
        <v>23703</v>
      </c>
      <c r="E3501" s="1260" t="s">
        <v>11303</v>
      </c>
      <c r="F3501" s="1260" t="s">
        <v>30066</v>
      </c>
      <c r="G3501" s="1260"/>
      <c r="H3501" s="1260" t="s">
        <v>11153</v>
      </c>
      <c r="I3501" s="1260" t="s">
        <v>10976</v>
      </c>
      <c r="J3501" s="1259">
        <v>7429373</v>
      </c>
      <c r="K3501" s="1260" t="s">
        <v>11221</v>
      </c>
      <c r="L3501" s="1260" t="s">
        <v>11275</v>
      </c>
      <c r="M3501" s="1260" t="s">
        <v>2033</v>
      </c>
      <c r="N3501" s="1260" t="s">
        <v>23704</v>
      </c>
      <c r="O3501" s="1260" t="s">
        <v>23703</v>
      </c>
      <c r="P3501" s="1260" t="s">
        <v>30067</v>
      </c>
      <c r="Q3501" s="1260" t="s">
        <v>11795</v>
      </c>
      <c r="R3501" s="1260" t="s">
        <v>30067</v>
      </c>
      <c r="S3501" s="1259">
        <v>1</v>
      </c>
      <c r="T3501" s="1260" t="s">
        <v>30068</v>
      </c>
      <c r="U3501" s="1260" t="s">
        <v>11396</v>
      </c>
      <c r="V3501" s="1260" t="s">
        <v>12816</v>
      </c>
      <c r="W3501" s="1259">
        <v>0</v>
      </c>
      <c r="X3501" s="1259">
        <v>1007</v>
      </c>
      <c r="Y3501" s="1259">
        <v>2</v>
      </c>
    </row>
    <row r="3502" spans="1:25">
      <c r="A3502" s="1350">
        <v>11201001629</v>
      </c>
      <c r="B3502" s="1260" t="s">
        <v>30069</v>
      </c>
      <c r="C3502" s="1260" t="s">
        <v>30070</v>
      </c>
      <c r="D3502" s="1260" t="s">
        <v>30071</v>
      </c>
      <c r="E3502" s="1260" t="s">
        <v>11303</v>
      </c>
      <c r="F3502" s="1260" t="s">
        <v>30066</v>
      </c>
      <c r="G3502" s="1260"/>
      <c r="H3502" s="1260" t="s">
        <v>11153</v>
      </c>
      <c r="I3502" s="1260" t="s">
        <v>10976</v>
      </c>
      <c r="J3502" s="1259">
        <v>7429372</v>
      </c>
      <c r="K3502" s="1260" t="s">
        <v>11221</v>
      </c>
      <c r="L3502" s="1260" t="s">
        <v>11275</v>
      </c>
      <c r="M3502" s="1260" t="s">
        <v>1950</v>
      </c>
      <c r="N3502" s="1260" t="s">
        <v>30072</v>
      </c>
      <c r="O3502" s="1260" t="s">
        <v>30071</v>
      </c>
      <c r="P3502" s="1260" t="s">
        <v>30073</v>
      </c>
      <c r="Q3502" s="1260" t="s">
        <v>11877</v>
      </c>
      <c r="R3502" s="1260" t="s">
        <v>30073</v>
      </c>
      <c r="S3502" s="1259">
        <v>1</v>
      </c>
      <c r="T3502" s="1260" t="s">
        <v>12132</v>
      </c>
      <c r="U3502" s="1260" t="s">
        <v>11396</v>
      </c>
      <c r="V3502" s="1260" t="s">
        <v>12816</v>
      </c>
      <c r="W3502" s="1259">
        <v>0</v>
      </c>
      <c r="X3502" s="1259">
        <v>1007</v>
      </c>
      <c r="Y3502" s="1259">
        <v>2</v>
      </c>
    </row>
    <row r="3503" spans="1:25">
      <c r="A3503" s="1350">
        <v>11201001628</v>
      </c>
      <c r="B3503" s="1260"/>
      <c r="C3503" s="1260" t="s">
        <v>30074</v>
      </c>
      <c r="D3503" s="1260" t="s">
        <v>30075</v>
      </c>
      <c r="E3503" s="1260" t="s">
        <v>11303</v>
      </c>
      <c r="F3503" s="1260" t="s">
        <v>30066</v>
      </c>
      <c r="G3503" s="1260" t="s">
        <v>30076</v>
      </c>
      <c r="H3503" s="1260" t="s">
        <v>11153</v>
      </c>
      <c r="I3503" s="1260" t="s">
        <v>10976</v>
      </c>
      <c r="J3503" s="1259">
        <v>7429371</v>
      </c>
      <c r="K3503" s="1260" t="s">
        <v>11375</v>
      </c>
      <c r="L3503" s="1260" t="s">
        <v>11385</v>
      </c>
      <c r="M3503" s="1260" t="s">
        <v>262</v>
      </c>
      <c r="N3503" s="1260"/>
      <c r="O3503" s="1260" t="s">
        <v>30075</v>
      </c>
      <c r="P3503" s="1260"/>
      <c r="Q3503" s="1260"/>
      <c r="R3503" s="1260" t="s">
        <v>13500</v>
      </c>
      <c r="S3503" s="1259">
        <v>1</v>
      </c>
      <c r="T3503" s="1260"/>
      <c r="U3503" s="1260"/>
      <c r="V3503" s="1260"/>
      <c r="W3503" s="1259">
        <v>0</v>
      </c>
      <c r="X3503" s="1259">
        <v>1008</v>
      </c>
      <c r="Y3503" s="1259">
        <v>1</v>
      </c>
    </row>
    <row r="3504" spans="1:25">
      <c r="A3504" s="1350">
        <v>11201001627</v>
      </c>
      <c r="B3504" s="1260"/>
      <c r="C3504" s="1260" t="s">
        <v>30077</v>
      </c>
      <c r="D3504" s="1260" t="s">
        <v>30078</v>
      </c>
      <c r="E3504" s="1260" t="s">
        <v>11509</v>
      </c>
      <c r="F3504" s="1260" t="s">
        <v>30079</v>
      </c>
      <c r="G3504" s="1260" t="s">
        <v>30080</v>
      </c>
      <c r="H3504" s="1260" t="s">
        <v>11153</v>
      </c>
      <c r="I3504" s="1260" t="s">
        <v>10976</v>
      </c>
      <c r="J3504" s="1259">
        <v>7429370</v>
      </c>
      <c r="K3504" s="1260" t="s">
        <v>11221</v>
      </c>
      <c r="L3504" s="1260" t="s">
        <v>11155</v>
      </c>
      <c r="M3504" s="1260" t="s">
        <v>262</v>
      </c>
      <c r="N3504" s="1260"/>
      <c r="O3504" s="1260" t="s">
        <v>30078</v>
      </c>
      <c r="P3504" s="1260"/>
      <c r="Q3504" s="1260"/>
      <c r="R3504" s="1260" t="s">
        <v>30081</v>
      </c>
      <c r="S3504" s="1259">
        <v>1</v>
      </c>
      <c r="T3504" s="1260"/>
      <c r="U3504" s="1260"/>
      <c r="V3504" s="1260"/>
      <c r="W3504" s="1259">
        <v>0</v>
      </c>
      <c r="X3504" s="1259">
        <v>1007</v>
      </c>
      <c r="Y3504" s="1259">
        <v>0</v>
      </c>
    </row>
    <row r="3505" spans="1:25">
      <c r="A3505" s="1350">
        <v>11201001626</v>
      </c>
      <c r="B3505" s="1260" t="s">
        <v>30082</v>
      </c>
      <c r="C3505" s="1260" t="s">
        <v>30083</v>
      </c>
      <c r="D3505" s="1260" t="s">
        <v>30084</v>
      </c>
      <c r="E3505" s="1260" t="s">
        <v>11648</v>
      </c>
      <c r="F3505" s="1260" t="s">
        <v>12086</v>
      </c>
      <c r="G3505" s="1260" t="s">
        <v>30085</v>
      </c>
      <c r="H3505" s="1260" t="s">
        <v>11153</v>
      </c>
      <c r="I3505" s="1260" t="s">
        <v>10976</v>
      </c>
      <c r="J3505" s="1259">
        <v>7429369</v>
      </c>
      <c r="K3505" s="1260" t="s">
        <v>11221</v>
      </c>
      <c r="L3505" s="1260" t="s">
        <v>11155</v>
      </c>
      <c r="M3505" s="1260" t="s">
        <v>1946</v>
      </c>
      <c r="N3505" s="1260" t="s">
        <v>30086</v>
      </c>
      <c r="O3505" s="1260" t="s">
        <v>30084</v>
      </c>
      <c r="P3505" s="1260" t="s">
        <v>30087</v>
      </c>
      <c r="Q3505" s="1260" t="s">
        <v>11223</v>
      </c>
      <c r="R3505" s="1260" t="s">
        <v>11222</v>
      </c>
      <c r="S3505" s="1259">
        <v>1</v>
      </c>
      <c r="T3505" s="1260" t="s">
        <v>30088</v>
      </c>
      <c r="U3505" s="1260" t="s">
        <v>11396</v>
      </c>
      <c r="V3505" s="1260" t="s">
        <v>13071</v>
      </c>
      <c r="W3505" s="1259">
        <v>0</v>
      </c>
      <c r="X3505" s="1259">
        <v>1007</v>
      </c>
      <c r="Y3505" s="1259">
        <v>0</v>
      </c>
    </row>
    <row r="3506" spans="1:25">
      <c r="A3506" s="1350">
        <v>11201001625</v>
      </c>
      <c r="B3506" s="1260"/>
      <c r="C3506" s="1260" t="s">
        <v>30089</v>
      </c>
      <c r="D3506" s="1260" t="s">
        <v>30090</v>
      </c>
      <c r="E3506" s="1260" t="s">
        <v>11444</v>
      </c>
      <c r="F3506" s="1260" t="s">
        <v>11522</v>
      </c>
      <c r="G3506" s="1260" t="s">
        <v>30091</v>
      </c>
      <c r="H3506" s="1260" t="s">
        <v>11153</v>
      </c>
      <c r="I3506" s="1260" t="s">
        <v>11177</v>
      </c>
      <c r="J3506" s="1259">
        <v>7429368</v>
      </c>
      <c r="K3506" s="1260" t="s">
        <v>11221</v>
      </c>
      <c r="L3506" s="1260" t="s">
        <v>11155</v>
      </c>
      <c r="M3506" s="1260" t="s">
        <v>262</v>
      </c>
      <c r="N3506" s="1260"/>
      <c r="O3506" s="1260" t="s">
        <v>30090</v>
      </c>
      <c r="P3506" s="1260"/>
      <c r="Q3506" s="1260"/>
      <c r="R3506" s="1260"/>
      <c r="S3506" s="1259">
        <v>1</v>
      </c>
      <c r="T3506" s="1260"/>
      <c r="U3506" s="1260"/>
      <c r="V3506" s="1260"/>
      <c r="W3506" s="1259">
        <v>0</v>
      </c>
      <c r="X3506" s="1259">
        <v>1007</v>
      </c>
      <c r="Y3506" s="1259">
        <v>0</v>
      </c>
    </row>
    <row r="3507" spans="1:25">
      <c r="A3507" s="1350">
        <v>11201001624</v>
      </c>
      <c r="B3507" s="1260" t="s">
        <v>30092</v>
      </c>
      <c r="C3507" s="1260" t="s">
        <v>30093</v>
      </c>
      <c r="D3507" s="1260" t="s">
        <v>30094</v>
      </c>
      <c r="E3507" s="1260" t="s">
        <v>11190</v>
      </c>
      <c r="F3507" s="1260" t="s">
        <v>12195</v>
      </c>
      <c r="G3507" s="1260" t="s">
        <v>30095</v>
      </c>
      <c r="H3507" s="1260" t="s">
        <v>11153</v>
      </c>
      <c r="I3507" s="1260" t="s">
        <v>10976</v>
      </c>
      <c r="J3507" s="1259">
        <v>7429367</v>
      </c>
      <c r="K3507" s="1260" t="s">
        <v>11221</v>
      </c>
      <c r="L3507" s="1260" t="s">
        <v>11155</v>
      </c>
      <c r="M3507" s="1260" t="s">
        <v>2035</v>
      </c>
      <c r="N3507" s="1260" t="s">
        <v>30096</v>
      </c>
      <c r="O3507" s="1260" t="s">
        <v>30094</v>
      </c>
      <c r="P3507" s="1260" t="s">
        <v>30097</v>
      </c>
      <c r="Q3507" s="1260" t="s">
        <v>13053</v>
      </c>
      <c r="R3507" s="1260" t="s">
        <v>30098</v>
      </c>
      <c r="S3507" s="1259">
        <v>1</v>
      </c>
      <c r="T3507" s="1260" t="s">
        <v>30099</v>
      </c>
      <c r="U3507" s="1260" t="s">
        <v>11396</v>
      </c>
      <c r="V3507" s="1260" t="s">
        <v>13071</v>
      </c>
      <c r="W3507" s="1259">
        <v>0</v>
      </c>
      <c r="X3507" s="1259">
        <v>1007</v>
      </c>
      <c r="Y3507" s="1259">
        <v>0</v>
      </c>
    </row>
    <row r="3508" spans="1:25">
      <c r="A3508" s="1350">
        <v>11201001623</v>
      </c>
      <c r="B3508" s="1260"/>
      <c r="C3508" s="1260" t="s">
        <v>30100</v>
      </c>
      <c r="D3508" s="1260" t="s">
        <v>30101</v>
      </c>
      <c r="E3508" s="1260" t="s">
        <v>11353</v>
      </c>
      <c r="F3508" s="1260" t="s">
        <v>11522</v>
      </c>
      <c r="G3508" s="1260" t="s">
        <v>30102</v>
      </c>
      <c r="H3508" s="1260" t="s">
        <v>11153</v>
      </c>
      <c r="I3508" s="1260" t="s">
        <v>11177</v>
      </c>
      <c r="J3508" s="1259">
        <v>7429366</v>
      </c>
      <c r="K3508" s="1260" t="s">
        <v>11221</v>
      </c>
      <c r="L3508" s="1260" t="s">
        <v>11155</v>
      </c>
      <c r="M3508" s="1260" t="s">
        <v>262</v>
      </c>
      <c r="N3508" s="1260"/>
      <c r="O3508" s="1260" t="s">
        <v>30101</v>
      </c>
      <c r="P3508" s="1260"/>
      <c r="Q3508" s="1260"/>
      <c r="R3508" s="1260" t="s">
        <v>30103</v>
      </c>
      <c r="S3508" s="1259">
        <v>1</v>
      </c>
      <c r="T3508" s="1260"/>
      <c r="U3508" s="1260"/>
      <c r="V3508" s="1260"/>
      <c r="W3508" s="1259">
        <v>0</v>
      </c>
      <c r="X3508" s="1259">
        <v>1007</v>
      </c>
      <c r="Y3508" s="1259">
        <v>0</v>
      </c>
    </row>
    <row r="3509" spans="1:25">
      <c r="A3509" s="1350">
        <v>11201001622</v>
      </c>
      <c r="B3509" s="1260"/>
      <c r="C3509" s="1260" t="s">
        <v>30104</v>
      </c>
      <c r="D3509" s="1260" t="s">
        <v>30105</v>
      </c>
      <c r="E3509" s="1260" t="s">
        <v>11353</v>
      </c>
      <c r="F3509" s="1260" t="s">
        <v>30106</v>
      </c>
      <c r="G3509" s="1260" t="s">
        <v>30107</v>
      </c>
      <c r="H3509" s="1260" t="s">
        <v>11153</v>
      </c>
      <c r="I3509" s="1260" t="s">
        <v>11164</v>
      </c>
      <c r="J3509" s="1259">
        <v>7429365</v>
      </c>
      <c r="K3509" s="1260" t="s">
        <v>11221</v>
      </c>
      <c r="L3509" s="1260" t="s">
        <v>11155</v>
      </c>
      <c r="M3509" s="1260" t="s">
        <v>262</v>
      </c>
      <c r="N3509" s="1260"/>
      <c r="O3509" s="1260" t="s">
        <v>30105</v>
      </c>
      <c r="P3509" s="1260"/>
      <c r="Q3509" s="1260" t="s">
        <v>11596</v>
      </c>
      <c r="R3509" s="1260"/>
      <c r="S3509" s="1259">
        <v>1</v>
      </c>
      <c r="T3509" s="1260"/>
      <c r="U3509" s="1260"/>
      <c r="V3509" s="1260"/>
      <c r="W3509" s="1259">
        <v>0</v>
      </c>
      <c r="X3509" s="1259">
        <v>1007</v>
      </c>
      <c r="Y3509" s="1259">
        <v>0</v>
      </c>
    </row>
    <row r="3510" spans="1:25">
      <c r="A3510" s="1350">
        <v>11201001621</v>
      </c>
      <c r="B3510" s="1260"/>
      <c r="C3510" s="1260" t="s">
        <v>30108</v>
      </c>
      <c r="D3510" s="1260" t="s">
        <v>30109</v>
      </c>
      <c r="E3510" s="1260" t="s">
        <v>11648</v>
      </c>
      <c r="F3510" s="1260" t="s">
        <v>12195</v>
      </c>
      <c r="G3510" s="1260" t="s">
        <v>30110</v>
      </c>
      <c r="H3510" s="1260" t="s">
        <v>11153</v>
      </c>
      <c r="I3510" s="1260" t="s">
        <v>10976</v>
      </c>
      <c r="J3510" s="1259">
        <v>7429364</v>
      </c>
      <c r="K3510" s="1260" t="s">
        <v>11221</v>
      </c>
      <c r="L3510" s="1260" t="s">
        <v>11155</v>
      </c>
      <c r="M3510" s="1260" t="s">
        <v>1944</v>
      </c>
      <c r="N3510" s="1260" t="s">
        <v>30111</v>
      </c>
      <c r="O3510" s="1260" t="s">
        <v>30109</v>
      </c>
      <c r="P3510" s="1260"/>
      <c r="Q3510" s="1260"/>
      <c r="R3510" s="1260" t="s">
        <v>30112</v>
      </c>
      <c r="S3510" s="1259">
        <v>1</v>
      </c>
      <c r="T3510" s="1260"/>
      <c r="U3510" s="1260" t="s">
        <v>11396</v>
      </c>
      <c r="V3510" s="1260" t="s">
        <v>11780</v>
      </c>
      <c r="W3510" s="1259">
        <v>0</v>
      </c>
      <c r="X3510" s="1259">
        <v>1007</v>
      </c>
      <c r="Y3510" s="1259">
        <v>0</v>
      </c>
    </row>
    <row r="3511" spans="1:25">
      <c r="A3511" s="1350">
        <v>11201001620</v>
      </c>
      <c r="B3511" s="1260" t="s">
        <v>30113</v>
      </c>
      <c r="C3511" s="1260" t="s">
        <v>30114</v>
      </c>
      <c r="D3511" s="1260" t="s">
        <v>30115</v>
      </c>
      <c r="E3511" s="1260" t="s">
        <v>11190</v>
      </c>
      <c r="F3511" s="1260" t="s">
        <v>17164</v>
      </c>
      <c r="G3511" s="1260" t="s">
        <v>30116</v>
      </c>
      <c r="H3511" s="1260" t="s">
        <v>11153</v>
      </c>
      <c r="I3511" s="1260" t="s">
        <v>11164</v>
      </c>
      <c r="J3511" s="1259">
        <v>7429363</v>
      </c>
      <c r="K3511" s="1260" t="s">
        <v>11221</v>
      </c>
      <c r="L3511" s="1260" t="s">
        <v>11155</v>
      </c>
      <c r="M3511" s="1260" t="s">
        <v>2399</v>
      </c>
      <c r="N3511" s="1260" t="s">
        <v>30117</v>
      </c>
      <c r="O3511" s="1260" t="s">
        <v>30115</v>
      </c>
      <c r="P3511" s="1260" t="s">
        <v>30118</v>
      </c>
      <c r="Q3511" s="1260" t="s">
        <v>30119</v>
      </c>
      <c r="R3511" s="1260" t="s">
        <v>30120</v>
      </c>
      <c r="S3511" s="1259">
        <v>1</v>
      </c>
      <c r="T3511" s="1260" t="s">
        <v>30121</v>
      </c>
      <c r="U3511" s="1260" t="s">
        <v>12320</v>
      </c>
      <c r="V3511" s="1260" t="s">
        <v>30122</v>
      </c>
      <c r="W3511" s="1259">
        <v>0</v>
      </c>
      <c r="X3511" s="1259">
        <v>1007</v>
      </c>
      <c r="Y3511" s="1259">
        <v>0</v>
      </c>
    </row>
    <row r="3512" spans="1:25">
      <c r="A3512" s="1350">
        <v>11201001619</v>
      </c>
      <c r="B3512" s="1260"/>
      <c r="C3512" s="1260" t="s">
        <v>30123</v>
      </c>
      <c r="D3512" s="1260" t="s">
        <v>30124</v>
      </c>
      <c r="E3512" s="1260" t="s">
        <v>11491</v>
      </c>
      <c r="F3512" s="1260" t="s">
        <v>30125</v>
      </c>
      <c r="G3512" s="1260" t="s">
        <v>30126</v>
      </c>
      <c r="H3512" s="1260" t="s">
        <v>11153</v>
      </c>
      <c r="I3512" s="1260" t="s">
        <v>11243</v>
      </c>
      <c r="J3512" s="1259">
        <v>7429362</v>
      </c>
      <c r="K3512" s="1260" t="s">
        <v>11221</v>
      </c>
      <c r="L3512" s="1260" t="s">
        <v>11155</v>
      </c>
      <c r="M3512" s="1260" t="s">
        <v>262</v>
      </c>
      <c r="N3512" s="1260"/>
      <c r="O3512" s="1260" t="s">
        <v>30124</v>
      </c>
      <c r="P3512" s="1260"/>
      <c r="Q3512" s="1260" t="s">
        <v>11533</v>
      </c>
      <c r="R3512" s="1260"/>
      <c r="S3512" s="1259">
        <v>1</v>
      </c>
      <c r="T3512" s="1260"/>
      <c r="U3512" s="1260"/>
      <c r="V3512" s="1260"/>
      <c r="W3512" s="1259">
        <v>0</v>
      </c>
      <c r="X3512" s="1259">
        <v>1007</v>
      </c>
      <c r="Y3512" s="1259">
        <v>0</v>
      </c>
    </row>
    <row r="3513" spans="1:25">
      <c r="A3513" s="1350">
        <v>11201001618</v>
      </c>
      <c r="B3513" s="1260"/>
      <c r="C3513" s="1260" t="s">
        <v>30127</v>
      </c>
      <c r="D3513" s="1260" t="s">
        <v>30128</v>
      </c>
      <c r="E3513" s="1260" t="s">
        <v>11509</v>
      </c>
      <c r="F3513" s="1260" t="s">
        <v>11522</v>
      </c>
      <c r="G3513" s="1260" t="s">
        <v>30129</v>
      </c>
      <c r="H3513" s="1260" t="s">
        <v>11153</v>
      </c>
      <c r="I3513" s="1260" t="s">
        <v>11177</v>
      </c>
      <c r="J3513" s="1259">
        <v>7429361</v>
      </c>
      <c r="K3513" s="1260" t="s">
        <v>11221</v>
      </c>
      <c r="L3513" s="1260" t="s">
        <v>11155</v>
      </c>
      <c r="M3513" s="1260" t="s">
        <v>2128</v>
      </c>
      <c r="N3513" s="1260" t="s">
        <v>30130</v>
      </c>
      <c r="O3513" s="1260" t="s">
        <v>30128</v>
      </c>
      <c r="P3513" s="1260"/>
      <c r="Q3513" s="1260"/>
      <c r="R3513" s="1260" t="s">
        <v>30131</v>
      </c>
      <c r="S3513" s="1259">
        <v>1</v>
      </c>
      <c r="T3513" s="1260"/>
      <c r="U3513" s="1260" t="s">
        <v>11198</v>
      </c>
      <c r="V3513" s="1260" t="s">
        <v>14303</v>
      </c>
      <c r="W3513" s="1259">
        <v>0</v>
      </c>
      <c r="X3513" s="1259">
        <v>1007</v>
      </c>
      <c r="Y3513" s="1259">
        <v>0</v>
      </c>
    </row>
    <row r="3514" spans="1:25">
      <c r="A3514" s="1350">
        <v>11201001617</v>
      </c>
      <c r="B3514" s="1260" t="s">
        <v>30132</v>
      </c>
      <c r="C3514" s="1260" t="s">
        <v>30133</v>
      </c>
      <c r="D3514" s="1260" t="s">
        <v>30134</v>
      </c>
      <c r="E3514" s="1260" t="s">
        <v>11190</v>
      </c>
      <c r="F3514" s="1260" t="s">
        <v>13492</v>
      </c>
      <c r="G3514" s="1260" t="s">
        <v>30135</v>
      </c>
      <c r="H3514" s="1260" t="s">
        <v>11153</v>
      </c>
      <c r="I3514" s="1260" t="s">
        <v>11243</v>
      </c>
      <c r="J3514" s="1259">
        <v>7429360</v>
      </c>
      <c r="K3514" s="1260" t="s">
        <v>11221</v>
      </c>
      <c r="L3514" s="1260" t="s">
        <v>11155</v>
      </c>
      <c r="M3514" s="1260" t="s">
        <v>2423</v>
      </c>
      <c r="N3514" s="1260" t="s">
        <v>13138</v>
      </c>
      <c r="O3514" s="1260" t="s">
        <v>30134</v>
      </c>
      <c r="P3514" s="1260" t="s">
        <v>30136</v>
      </c>
      <c r="Q3514" s="1260" t="s">
        <v>11313</v>
      </c>
      <c r="R3514" s="1260" t="s">
        <v>30137</v>
      </c>
      <c r="S3514" s="1259">
        <v>1</v>
      </c>
      <c r="T3514" s="1260" t="s">
        <v>30138</v>
      </c>
      <c r="U3514" s="1260" t="s">
        <v>11170</v>
      </c>
      <c r="V3514" s="1260" t="s">
        <v>13142</v>
      </c>
      <c r="W3514" s="1259">
        <v>0</v>
      </c>
      <c r="X3514" s="1259">
        <v>1007</v>
      </c>
      <c r="Y3514" s="1259">
        <v>0</v>
      </c>
    </row>
    <row r="3515" spans="1:25">
      <c r="A3515" s="1350">
        <v>11201001616</v>
      </c>
      <c r="B3515" s="1260"/>
      <c r="C3515" s="1260" t="s">
        <v>30139</v>
      </c>
      <c r="D3515" s="1260" t="s">
        <v>30140</v>
      </c>
      <c r="E3515" s="1260" t="s">
        <v>11353</v>
      </c>
      <c r="F3515" s="1260" t="s">
        <v>30079</v>
      </c>
      <c r="G3515" s="1260" t="s">
        <v>30141</v>
      </c>
      <c r="H3515" s="1260" t="s">
        <v>11153</v>
      </c>
      <c r="I3515" s="1260" t="s">
        <v>10976</v>
      </c>
      <c r="J3515" s="1259">
        <v>7429359</v>
      </c>
      <c r="K3515" s="1260" t="s">
        <v>11221</v>
      </c>
      <c r="L3515" s="1260" t="s">
        <v>11155</v>
      </c>
      <c r="M3515" s="1260" t="s">
        <v>262</v>
      </c>
      <c r="N3515" s="1260"/>
      <c r="O3515" s="1260" t="s">
        <v>30140</v>
      </c>
      <c r="P3515" s="1260"/>
      <c r="Q3515" s="1260"/>
      <c r="R3515" s="1259">
        <v>8952220</v>
      </c>
      <c r="S3515" s="1259">
        <v>1</v>
      </c>
      <c r="T3515" s="1260"/>
      <c r="U3515" s="1260"/>
      <c r="V3515" s="1260"/>
      <c r="W3515" s="1259">
        <v>0</v>
      </c>
      <c r="X3515" s="1259">
        <v>1007</v>
      </c>
      <c r="Y3515" s="1259">
        <v>0</v>
      </c>
    </row>
    <row r="3516" spans="1:25">
      <c r="A3516" s="1350">
        <v>11201001615</v>
      </c>
      <c r="B3516" s="1260" t="s">
        <v>30142</v>
      </c>
      <c r="C3516" s="1260" t="s">
        <v>30143</v>
      </c>
      <c r="D3516" s="1260" t="s">
        <v>30144</v>
      </c>
      <c r="E3516" s="1260" t="s">
        <v>11426</v>
      </c>
      <c r="F3516" s="1260" t="s">
        <v>24611</v>
      </c>
      <c r="G3516" s="1260" t="s">
        <v>30145</v>
      </c>
      <c r="H3516" s="1260" t="s">
        <v>11153</v>
      </c>
      <c r="I3516" s="1260" t="s">
        <v>11243</v>
      </c>
      <c r="J3516" s="1259">
        <v>7429358</v>
      </c>
      <c r="K3516" s="1260" t="s">
        <v>11221</v>
      </c>
      <c r="L3516" s="1260" t="s">
        <v>11155</v>
      </c>
      <c r="M3516" s="1260" t="s">
        <v>1422</v>
      </c>
      <c r="N3516" s="1260" t="s">
        <v>30146</v>
      </c>
      <c r="O3516" s="1260" t="s">
        <v>30144</v>
      </c>
      <c r="P3516" s="1260" t="s">
        <v>30147</v>
      </c>
      <c r="Q3516" s="1260" t="s">
        <v>12131</v>
      </c>
      <c r="R3516" s="1260" t="s">
        <v>30148</v>
      </c>
      <c r="S3516" s="1259">
        <v>1</v>
      </c>
      <c r="T3516" s="1260" t="s">
        <v>30149</v>
      </c>
      <c r="U3516" s="1260" t="s">
        <v>11751</v>
      </c>
      <c r="V3516" s="1260" t="s">
        <v>30150</v>
      </c>
      <c r="W3516" s="1259">
        <v>0</v>
      </c>
      <c r="X3516" s="1259">
        <v>1007</v>
      </c>
      <c r="Y3516" s="1259">
        <v>0</v>
      </c>
    </row>
    <row r="3517" spans="1:25">
      <c r="A3517" s="1350">
        <v>11201001614</v>
      </c>
      <c r="B3517" s="1260"/>
      <c r="C3517" s="1260" t="s">
        <v>30151</v>
      </c>
      <c r="D3517" s="1260" t="s">
        <v>30152</v>
      </c>
      <c r="E3517" s="1260" t="s">
        <v>11353</v>
      </c>
      <c r="F3517" s="1260" t="s">
        <v>30153</v>
      </c>
      <c r="G3517" s="1260" t="s">
        <v>30154</v>
      </c>
      <c r="H3517" s="1260" t="s">
        <v>11153</v>
      </c>
      <c r="I3517" s="1260" t="s">
        <v>10976</v>
      </c>
      <c r="J3517" s="1259">
        <v>7429357</v>
      </c>
      <c r="K3517" s="1260" t="s">
        <v>11221</v>
      </c>
      <c r="L3517" s="1260" t="s">
        <v>11155</v>
      </c>
      <c r="M3517" s="1260" t="s">
        <v>262</v>
      </c>
      <c r="N3517" s="1260"/>
      <c r="O3517" s="1260" t="s">
        <v>30152</v>
      </c>
      <c r="P3517" s="1260"/>
      <c r="Q3517" s="1260"/>
      <c r="R3517" s="1259">
        <v>8952220</v>
      </c>
      <c r="S3517" s="1259">
        <v>1</v>
      </c>
      <c r="T3517" s="1260"/>
      <c r="U3517" s="1260"/>
      <c r="V3517" s="1260"/>
      <c r="W3517" s="1259">
        <v>0</v>
      </c>
      <c r="X3517" s="1259">
        <v>1007</v>
      </c>
      <c r="Y3517" s="1259">
        <v>0</v>
      </c>
    </row>
    <row r="3518" spans="1:25">
      <c r="A3518" s="1350">
        <v>11201001613</v>
      </c>
      <c r="B3518" s="1260"/>
      <c r="C3518" s="1260" t="s">
        <v>30155</v>
      </c>
      <c r="D3518" s="1260" t="s">
        <v>30156</v>
      </c>
      <c r="E3518" s="1260" t="s">
        <v>11353</v>
      </c>
      <c r="F3518" s="1260" t="s">
        <v>30079</v>
      </c>
      <c r="G3518" s="1260" t="s">
        <v>30157</v>
      </c>
      <c r="H3518" s="1260" t="s">
        <v>11153</v>
      </c>
      <c r="I3518" s="1260" t="s">
        <v>10976</v>
      </c>
      <c r="J3518" s="1259">
        <v>7429356</v>
      </c>
      <c r="K3518" s="1260" t="s">
        <v>11221</v>
      </c>
      <c r="L3518" s="1260" t="s">
        <v>11155</v>
      </c>
      <c r="M3518" s="1260" t="s">
        <v>262</v>
      </c>
      <c r="N3518" s="1260"/>
      <c r="O3518" s="1260" t="s">
        <v>30156</v>
      </c>
      <c r="P3518" s="1260"/>
      <c r="Q3518" s="1260"/>
      <c r="R3518" s="1259">
        <v>8952220</v>
      </c>
      <c r="S3518" s="1259">
        <v>1</v>
      </c>
      <c r="T3518" s="1260"/>
      <c r="U3518" s="1260"/>
      <c r="V3518" s="1260"/>
      <c r="W3518" s="1259">
        <v>0</v>
      </c>
      <c r="X3518" s="1259">
        <v>1007</v>
      </c>
      <c r="Y3518" s="1259">
        <v>0</v>
      </c>
    </row>
    <row r="3519" spans="1:25">
      <c r="A3519" s="1350">
        <v>11201001612</v>
      </c>
      <c r="B3519" s="1260"/>
      <c r="C3519" s="1260" t="s">
        <v>30158</v>
      </c>
      <c r="D3519" s="1260" t="s">
        <v>30159</v>
      </c>
      <c r="E3519" s="1260" t="s">
        <v>11162</v>
      </c>
      <c r="F3519" s="1260" t="s">
        <v>17583</v>
      </c>
      <c r="G3519" s="1260" t="s">
        <v>30160</v>
      </c>
      <c r="H3519" s="1260" t="s">
        <v>11153</v>
      </c>
      <c r="I3519" s="1260" t="s">
        <v>11164</v>
      </c>
      <c r="J3519" s="1259">
        <v>7429355</v>
      </c>
      <c r="K3519" s="1260" t="s">
        <v>11221</v>
      </c>
      <c r="L3519" s="1260" t="s">
        <v>11155</v>
      </c>
      <c r="M3519" s="1260" t="s">
        <v>262</v>
      </c>
      <c r="N3519" s="1260"/>
      <c r="O3519" s="1260" t="s">
        <v>30159</v>
      </c>
      <c r="P3519" s="1260"/>
      <c r="Q3519" s="1260" t="s">
        <v>30161</v>
      </c>
      <c r="R3519" s="1259">
        <v>119</v>
      </c>
      <c r="S3519" s="1259">
        <v>1</v>
      </c>
      <c r="T3519" s="1260"/>
      <c r="U3519" s="1260"/>
      <c r="V3519" s="1260"/>
      <c r="W3519" s="1259">
        <v>0</v>
      </c>
      <c r="X3519" s="1259">
        <v>1007</v>
      </c>
      <c r="Y3519" s="1259">
        <v>0</v>
      </c>
    </row>
    <row r="3520" spans="1:25">
      <c r="A3520" s="1350">
        <v>11201001611</v>
      </c>
      <c r="B3520" s="1260"/>
      <c r="C3520" s="1260" t="s">
        <v>30162</v>
      </c>
      <c r="D3520" s="1260" t="s">
        <v>30163</v>
      </c>
      <c r="E3520" s="1260" t="s">
        <v>11353</v>
      </c>
      <c r="F3520" s="1260" t="s">
        <v>30164</v>
      </c>
      <c r="G3520" s="1260" t="s">
        <v>30165</v>
      </c>
      <c r="H3520" s="1260" t="s">
        <v>11153</v>
      </c>
      <c r="I3520" s="1260" t="s">
        <v>10976</v>
      </c>
      <c r="J3520" s="1259">
        <v>7429354</v>
      </c>
      <c r="K3520" s="1260" t="s">
        <v>11375</v>
      </c>
      <c r="L3520" s="1260" t="s">
        <v>11155</v>
      </c>
      <c r="M3520" s="1260" t="s">
        <v>262</v>
      </c>
      <c r="N3520" s="1260"/>
      <c r="O3520" s="1260" t="s">
        <v>30163</v>
      </c>
      <c r="P3520" s="1260"/>
      <c r="Q3520" s="1260"/>
      <c r="R3520" s="1259">
        <v>8952220</v>
      </c>
      <c r="S3520" s="1259">
        <v>1</v>
      </c>
      <c r="T3520" s="1260"/>
      <c r="U3520" s="1260"/>
      <c r="V3520" s="1260"/>
      <c r="W3520" s="1259">
        <v>9</v>
      </c>
      <c r="X3520" s="1259">
        <v>1008</v>
      </c>
      <c r="Y3520" s="1259">
        <v>0</v>
      </c>
    </row>
    <row r="3521" spans="1:25">
      <c r="A3521" s="1350">
        <v>11201001610</v>
      </c>
      <c r="B3521" s="1260"/>
      <c r="C3521" s="1260" t="s">
        <v>30166</v>
      </c>
      <c r="D3521" s="1260" t="s">
        <v>30167</v>
      </c>
      <c r="E3521" s="1260" t="s">
        <v>30168</v>
      </c>
      <c r="F3521" s="1260" t="s">
        <v>30153</v>
      </c>
      <c r="G3521" s="1260" t="s">
        <v>30169</v>
      </c>
      <c r="H3521" s="1260" t="s">
        <v>11153</v>
      </c>
      <c r="I3521" s="1260" t="s">
        <v>10976</v>
      </c>
      <c r="J3521" s="1259">
        <v>7429353</v>
      </c>
      <c r="K3521" s="1260" t="s">
        <v>11221</v>
      </c>
      <c r="L3521" s="1260" t="s">
        <v>11155</v>
      </c>
      <c r="M3521" s="1260" t="s">
        <v>262</v>
      </c>
      <c r="N3521" s="1260"/>
      <c r="O3521" s="1260" t="s">
        <v>30167</v>
      </c>
      <c r="P3521" s="1260"/>
      <c r="Q3521" s="1260"/>
      <c r="R3521" s="1259">
        <v>8952220</v>
      </c>
      <c r="S3521" s="1259">
        <v>1</v>
      </c>
      <c r="T3521" s="1260"/>
      <c r="U3521" s="1260"/>
      <c r="V3521" s="1260"/>
      <c r="W3521" s="1259">
        <v>0</v>
      </c>
      <c r="X3521" s="1259">
        <v>1007</v>
      </c>
      <c r="Y3521" s="1259">
        <v>0</v>
      </c>
    </row>
    <row r="3522" spans="1:25">
      <c r="A3522" s="1350">
        <v>11201001609</v>
      </c>
      <c r="B3522" s="1260"/>
      <c r="C3522" s="1260" t="s">
        <v>30170</v>
      </c>
      <c r="D3522" s="1260" t="s">
        <v>30171</v>
      </c>
      <c r="E3522" s="1260" t="s">
        <v>11353</v>
      </c>
      <c r="F3522" s="1260" t="s">
        <v>30172</v>
      </c>
      <c r="G3522" s="1260" t="s">
        <v>30173</v>
      </c>
      <c r="H3522" s="1260" t="s">
        <v>11153</v>
      </c>
      <c r="I3522" s="1260" t="s">
        <v>11243</v>
      </c>
      <c r="J3522" s="1259">
        <v>7429352</v>
      </c>
      <c r="K3522" s="1260" t="s">
        <v>11221</v>
      </c>
      <c r="L3522" s="1260" t="s">
        <v>11155</v>
      </c>
      <c r="M3522" s="1260" t="s">
        <v>262</v>
      </c>
      <c r="N3522" s="1260"/>
      <c r="O3522" s="1260" t="s">
        <v>30171</v>
      </c>
      <c r="P3522" s="1260"/>
      <c r="Q3522" s="1260" t="s">
        <v>11533</v>
      </c>
      <c r="R3522" s="1260"/>
      <c r="S3522" s="1259">
        <v>1</v>
      </c>
      <c r="T3522" s="1260"/>
      <c r="U3522" s="1260"/>
      <c r="V3522" s="1260"/>
      <c r="W3522" s="1259">
        <v>0</v>
      </c>
      <c r="X3522" s="1259">
        <v>1007</v>
      </c>
      <c r="Y3522" s="1259">
        <v>0</v>
      </c>
    </row>
    <row r="3523" spans="1:25">
      <c r="A3523" s="1350">
        <v>11201001608</v>
      </c>
      <c r="B3523" s="1260"/>
      <c r="C3523" s="1260" t="s">
        <v>30174</v>
      </c>
      <c r="D3523" s="1260" t="s">
        <v>30175</v>
      </c>
      <c r="E3523" s="1260" t="s">
        <v>11353</v>
      </c>
      <c r="F3523" s="1260" t="s">
        <v>30176</v>
      </c>
      <c r="G3523" s="1260" t="s">
        <v>30177</v>
      </c>
      <c r="H3523" s="1260" t="s">
        <v>11153</v>
      </c>
      <c r="I3523" s="1260" t="s">
        <v>11243</v>
      </c>
      <c r="J3523" s="1259">
        <v>7429351</v>
      </c>
      <c r="K3523" s="1260" t="s">
        <v>11221</v>
      </c>
      <c r="L3523" s="1260" t="s">
        <v>11155</v>
      </c>
      <c r="M3523" s="1260" t="s">
        <v>262</v>
      </c>
      <c r="N3523" s="1260"/>
      <c r="O3523" s="1260" t="s">
        <v>30175</v>
      </c>
      <c r="P3523" s="1260"/>
      <c r="Q3523" s="1260" t="s">
        <v>11533</v>
      </c>
      <c r="R3523" s="1260"/>
      <c r="S3523" s="1259">
        <v>1</v>
      </c>
      <c r="T3523" s="1260"/>
      <c r="U3523" s="1260"/>
      <c r="V3523" s="1260"/>
      <c r="W3523" s="1259">
        <v>0</v>
      </c>
      <c r="X3523" s="1259">
        <v>1007</v>
      </c>
      <c r="Y3523" s="1259">
        <v>0</v>
      </c>
    </row>
    <row r="3524" spans="1:25">
      <c r="A3524" s="1350">
        <v>11201001607</v>
      </c>
      <c r="B3524" s="1260" t="s">
        <v>30178</v>
      </c>
      <c r="C3524" s="1260" t="s">
        <v>30179</v>
      </c>
      <c r="D3524" s="1260" t="s">
        <v>30180</v>
      </c>
      <c r="E3524" s="1260" t="s">
        <v>26093</v>
      </c>
      <c r="F3524" s="1260" t="s">
        <v>13995</v>
      </c>
      <c r="G3524" s="1260" t="s">
        <v>30181</v>
      </c>
      <c r="H3524" s="1260" t="s">
        <v>11153</v>
      </c>
      <c r="I3524" s="1260" t="s">
        <v>11243</v>
      </c>
      <c r="J3524" s="1259">
        <v>7429350</v>
      </c>
      <c r="K3524" s="1260" t="s">
        <v>11221</v>
      </c>
      <c r="L3524" s="1260" t="s">
        <v>11155</v>
      </c>
      <c r="M3524" s="1260" t="s">
        <v>2493</v>
      </c>
      <c r="N3524" s="1260" t="s">
        <v>30182</v>
      </c>
      <c r="O3524" s="1260" t="s">
        <v>30180</v>
      </c>
      <c r="P3524" s="1260" t="s">
        <v>30183</v>
      </c>
      <c r="Q3524" s="1260" t="s">
        <v>11846</v>
      </c>
      <c r="R3524" s="1260" t="s">
        <v>30184</v>
      </c>
      <c r="S3524" s="1259">
        <v>1</v>
      </c>
      <c r="T3524" s="1260" t="s">
        <v>30185</v>
      </c>
      <c r="U3524" s="1260" t="s">
        <v>11247</v>
      </c>
      <c r="V3524" s="1260" t="s">
        <v>30186</v>
      </c>
      <c r="W3524" s="1259">
        <v>0</v>
      </c>
      <c r="X3524" s="1259">
        <v>1007</v>
      </c>
      <c r="Y3524" s="1259">
        <v>0</v>
      </c>
    </row>
    <row r="3525" spans="1:25">
      <c r="A3525" s="1350">
        <v>11201001606</v>
      </c>
      <c r="B3525" s="1260"/>
      <c r="C3525" s="1260" t="s">
        <v>30187</v>
      </c>
      <c r="D3525" s="1260" t="s">
        <v>30188</v>
      </c>
      <c r="E3525" s="1260" t="s">
        <v>11190</v>
      </c>
      <c r="F3525" s="1260" t="s">
        <v>11522</v>
      </c>
      <c r="G3525" s="1260" t="s">
        <v>30189</v>
      </c>
      <c r="H3525" s="1260" t="s">
        <v>11153</v>
      </c>
      <c r="I3525" s="1260" t="s">
        <v>11177</v>
      </c>
      <c r="J3525" s="1259">
        <v>7429349</v>
      </c>
      <c r="K3525" s="1260" t="s">
        <v>11221</v>
      </c>
      <c r="L3525" s="1260" t="s">
        <v>11155</v>
      </c>
      <c r="M3525" s="1260" t="s">
        <v>2239</v>
      </c>
      <c r="N3525" s="1260" t="s">
        <v>30190</v>
      </c>
      <c r="O3525" s="1260" t="s">
        <v>30188</v>
      </c>
      <c r="P3525" s="1260" t="s">
        <v>30191</v>
      </c>
      <c r="Q3525" s="1260"/>
      <c r="R3525" s="1260" t="s">
        <v>30192</v>
      </c>
      <c r="S3525" s="1259">
        <v>1</v>
      </c>
      <c r="T3525" s="1260"/>
      <c r="U3525" s="1260" t="s">
        <v>11182</v>
      </c>
      <c r="V3525" s="1260" t="s">
        <v>13808</v>
      </c>
      <c r="W3525" s="1259">
        <v>0</v>
      </c>
      <c r="X3525" s="1259">
        <v>1007</v>
      </c>
      <c r="Y3525" s="1259">
        <v>0</v>
      </c>
    </row>
    <row r="3526" spans="1:25">
      <c r="A3526" s="1350">
        <v>11201001605</v>
      </c>
      <c r="B3526" s="1260" t="s">
        <v>30193</v>
      </c>
      <c r="C3526" s="1260" t="s">
        <v>30194</v>
      </c>
      <c r="D3526" s="1260" t="s">
        <v>30195</v>
      </c>
      <c r="E3526" s="1260" t="s">
        <v>11190</v>
      </c>
      <c r="F3526" s="1260" t="s">
        <v>11522</v>
      </c>
      <c r="G3526" s="1260" t="s">
        <v>30196</v>
      </c>
      <c r="H3526" s="1260" t="s">
        <v>11153</v>
      </c>
      <c r="I3526" s="1260" t="s">
        <v>11177</v>
      </c>
      <c r="J3526" s="1259">
        <v>7429348</v>
      </c>
      <c r="K3526" s="1260" t="s">
        <v>11221</v>
      </c>
      <c r="L3526" s="1260" t="s">
        <v>11155</v>
      </c>
      <c r="M3526" s="1260" t="s">
        <v>1295</v>
      </c>
      <c r="N3526" s="1260" t="s">
        <v>30197</v>
      </c>
      <c r="O3526" s="1260" t="s">
        <v>30195</v>
      </c>
      <c r="P3526" s="1260" t="s">
        <v>30198</v>
      </c>
      <c r="Q3526" s="1260" t="s">
        <v>11985</v>
      </c>
      <c r="R3526" s="1260" t="s">
        <v>30199</v>
      </c>
      <c r="S3526" s="1259">
        <v>1</v>
      </c>
      <c r="T3526" s="1260" t="s">
        <v>30200</v>
      </c>
      <c r="U3526" s="1260" t="s">
        <v>11158</v>
      </c>
      <c r="V3526" s="1260" t="s">
        <v>11263</v>
      </c>
      <c r="W3526" s="1259">
        <v>0</v>
      </c>
      <c r="X3526" s="1259">
        <v>1007</v>
      </c>
      <c r="Y3526" s="1259">
        <v>0</v>
      </c>
    </row>
    <row r="3527" spans="1:25">
      <c r="A3527" s="1350">
        <v>11201001604</v>
      </c>
      <c r="B3527" s="1260" t="s">
        <v>30201</v>
      </c>
      <c r="C3527" s="1260" t="s">
        <v>30202</v>
      </c>
      <c r="D3527" s="1260" t="s">
        <v>30203</v>
      </c>
      <c r="E3527" s="1260" t="s">
        <v>11175</v>
      </c>
      <c r="F3527" s="1260" t="s">
        <v>14010</v>
      </c>
      <c r="G3527" s="1260" t="s">
        <v>30204</v>
      </c>
      <c r="H3527" s="1260" t="s">
        <v>11153</v>
      </c>
      <c r="I3527" s="1260" t="s">
        <v>11364</v>
      </c>
      <c r="J3527" s="1259">
        <v>7429347</v>
      </c>
      <c r="K3527" s="1260" t="s">
        <v>11221</v>
      </c>
      <c r="L3527" s="1260" t="s">
        <v>11155</v>
      </c>
      <c r="M3527" s="1260" t="s">
        <v>2038</v>
      </c>
      <c r="N3527" s="1260" t="s">
        <v>30205</v>
      </c>
      <c r="O3527" s="1260" t="s">
        <v>30203</v>
      </c>
      <c r="P3527" s="1260" t="s">
        <v>30206</v>
      </c>
      <c r="Q3527" s="1260" t="s">
        <v>30207</v>
      </c>
      <c r="R3527" s="1260" t="s">
        <v>30208</v>
      </c>
      <c r="S3527" s="1259">
        <v>1</v>
      </c>
      <c r="T3527" s="1260" t="s">
        <v>30209</v>
      </c>
      <c r="U3527" s="1260" t="s">
        <v>11369</v>
      </c>
      <c r="V3527" s="1260" t="s">
        <v>22254</v>
      </c>
      <c r="W3527" s="1259">
        <v>0</v>
      </c>
      <c r="X3527" s="1259">
        <v>1007</v>
      </c>
      <c r="Y3527" s="1259">
        <v>0</v>
      </c>
    </row>
    <row r="3528" spans="1:25">
      <c r="A3528" s="1350">
        <v>11201001603</v>
      </c>
      <c r="B3528" s="1260" t="s">
        <v>30210</v>
      </c>
      <c r="C3528" s="1260" t="s">
        <v>30211</v>
      </c>
      <c r="D3528" s="1260" t="s">
        <v>30212</v>
      </c>
      <c r="E3528" s="1260" t="s">
        <v>12993</v>
      </c>
      <c r="F3528" s="1260" t="s">
        <v>30213</v>
      </c>
      <c r="G3528" s="1260" t="s">
        <v>30214</v>
      </c>
      <c r="H3528" s="1260" t="s">
        <v>11153</v>
      </c>
      <c r="I3528" s="1260" t="s">
        <v>11243</v>
      </c>
      <c r="J3528" s="1259">
        <v>7429346</v>
      </c>
      <c r="K3528" s="1260" t="s">
        <v>11221</v>
      </c>
      <c r="L3528" s="1260" t="s">
        <v>11155</v>
      </c>
      <c r="M3528" s="1260" t="s">
        <v>2210</v>
      </c>
      <c r="N3528" s="1260" t="s">
        <v>30215</v>
      </c>
      <c r="O3528" s="1260" t="s">
        <v>30212</v>
      </c>
      <c r="P3528" s="1260" t="s">
        <v>30216</v>
      </c>
      <c r="Q3528" s="1260" t="s">
        <v>30217</v>
      </c>
      <c r="R3528" s="1260" t="s">
        <v>30218</v>
      </c>
      <c r="S3528" s="1259">
        <v>1</v>
      </c>
      <c r="T3528" s="1260" t="s">
        <v>30219</v>
      </c>
      <c r="U3528" s="1260" t="s">
        <v>11247</v>
      </c>
      <c r="V3528" s="1260" t="s">
        <v>16483</v>
      </c>
      <c r="W3528" s="1259">
        <v>0</v>
      </c>
      <c r="X3528" s="1259">
        <v>1007</v>
      </c>
      <c r="Y3528" s="1259">
        <v>0</v>
      </c>
    </row>
    <row r="3529" spans="1:25">
      <c r="A3529" s="1350">
        <v>11201001602</v>
      </c>
      <c r="B3529" s="1260"/>
      <c r="C3529" s="1260" t="s">
        <v>30220</v>
      </c>
      <c r="D3529" s="1260" t="s">
        <v>30221</v>
      </c>
      <c r="E3529" s="1260" t="s">
        <v>11461</v>
      </c>
      <c r="F3529" s="1260" t="s">
        <v>11656</v>
      </c>
      <c r="G3529" s="1260" t="s">
        <v>30222</v>
      </c>
      <c r="H3529" s="1260" t="s">
        <v>11153</v>
      </c>
      <c r="I3529" s="1260" t="s">
        <v>11164</v>
      </c>
      <c r="J3529" s="1259">
        <v>7429345</v>
      </c>
      <c r="K3529" s="1260" t="s">
        <v>11221</v>
      </c>
      <c r="L3529" s="1260" t="s">
        <v>11155</v>
      </c>
      <c r="M3529" s="1260" t="s">
        <v>262</v>
      </c>
      <c r="N3529" s="1260"/>
      <c r="O3529" s="1260" t="s">
        <v>30221</v>
      </c>
      <c r="P3529" s="1260"/>
      <c r="Q3529" s="1260" t="s">
        <v>11596</v>
      </c>
      <c r="R3529" s="1260"/>
      <c r="S3529" s="1259">
        <v>1</v>
      </c>
      <c r="T3529" s="1260"/>
      <c r="U3529" s="1260"/>
      <c r="V3529" s="1260"/>
      <c r="W3529" s="1259">
        <v>0</v>
      </c>
      <c r="X3529" s="1259">
        <v>1007</v>
      </c>
      <c r="Y3529" s="1259">
        <v>0</v>
      </c>
    </row>
    <row r="3530" spans="1:25">
      <c r="A3530" s="1350">
        <v>11201001601</v>
      </c>
      <c r="B3530" s="1260"/>
      <c r="C3530" s="1260" t="s">
        <v>30223</v>
      </c>
      <c r="D3530" s="1260" t="s">
        <v>30224</v>
      </c>
      <c r="E3530" s="1260" t="s">
        <v>11353</v>
      </c>
      <c r="F3530" s="1260" t="s">
        <v>30225</v>
      </c>
      <c r="G3530" s="1260" t="s">
        <v>30226</v>
      </c>
      <c r="H3530" s="1260" t="s">
        <v>11153</v>
      </c>
      <c r="I3530" s="1260" t="s">
        <v>11243</v>
      </c>
      <c r="J3530" s="1259">
        <v>7429344</v>
      </c>
      <c r="K3530" s="1260" t="s">
        <v>11221</v>
      </c>
      <c r="L3530" s="1260" t="s">
        <v>11155</v>
      </c>
      <c r="M3530" s="1260" t="s">
        <v>262</v>
      </c>
      <c r="N3530" s="1260"/>
      <c r="O3530" s="1260" t="s">
        <v>30224</v>
      </c>
      <c r="P3530" s="1260"/>
      <c r="Q3530" s="1260" t="s">
        <v>11533</v>
      </c>
      <c r="R3530" s="1260"/>
      <c r="S3530" s="1259">
        <v>1</v>
      </c>
      <c r="T3530" s="1260"/>
      <c r="U3530" s="1260"/>
      <c r="V3530" s="1260"/>
      <c r="W3530" s="1259">
        <v>0</v>
      </c>
      <c r="X3530" s="1259">
        <v>1007</v>
      </c>
      <c r="Y3530" s="1259">
        <v>0</v>
      </c>
    </row>
    <row r="3531" spans="1:25">
      <c r="A3531" s="1350">
        <v>11201001600</v>
      </c>
      <c r="B3531" s="1260"/>
      <c r="C3531" s="1260" t="s">
        <v>30227</v>
      </c>
      <c r="D3531" s="1260" t="s">
        <v>30228</v>
      </c>
      <c r="E3531" s="1260" t="s">
        <v>11353</v>
      </c>
      <c r="F3531" s="1260" t="s">
        <v>11522</v>
      </c>
      <c r="G3531" s="1260" t="s">
        <v>30229</v>
      </c>
      <c r="H3531" s="1260" t="s">
        <v>11153</v>
      </c>
      <c r="I3531" s="1260" t="s">
        <v>11177</v>
      </c>
      <c r="J3531" s="1259">
        <v>7429343</v>
      </c>
      <c r="K3531" s="1260" t="s">
        <v>11221</v>
      </c>
      <c r="L3531" s="1260" t="s">
        <v>11155</v>
      </c>
      <c r="M3531" s="1260" t="s">
        <v>262</v>
      </c>
      <c r="N3531" s="1260"/>
      <c r="O3531" s="1260" t="s">
        <v>30228</v>
      </c>
      <c r="P3531" s="1260"/>
      <c r="Q3531" s="1260"/>
      <c r="R3531" s="1260"/>
      <c r="S3531" s="1259">
        <v>1</v>
      </c>
      <c r="T3531" s="1260"/>
      <c r="U3531" s="1260"/>
      <c r="V3531" s="1260"/>
      <c r="W3531" s="1259">
        <v>0</v>
      </c>
      <c r="X3531" s="1259">
        <v>1007</v>
      </c>
      <c r="Y3531" s="1259">
        <v>0</v>
      </c>
    </row>
    <row r="3532" spans="1:25">
      <c r="A3532" s="1350">
        <v>11201001599</v>
      </c>
      <c r="B3532" s="1260"/>
      <c r="C3532" s="1260" t="s">
        <v>30230</v>
      </c>
      <c r="D3532" s="1260" t="s">
        <v>30231</v>
      </c>
      <c r="E3532" s="1260" t="s">
        <v>11175</v>
      </c>
      <c r="F3532" s="1260" t="s">
        <v>12398</v>
      </c>
      <c r="G3532" s="1260" t="s">
        <v>30232</v>
      </c>
      <c r="H3532" s="1260" t="s">
        <v>11153</v>
      </c>
      <c r="I3532" s="1260" t="s">
        <v>10976</v>
      </c>
      <c r="J3532" s="1259">
        <v>7429342</v>
      </c>
      <c r="K3532" s="1260" t="s">
        <v>11375</v>
      </c>
      <c r="L3532" s="1260" t="s">
        <v>11155</v>
      </c>
      <c r="M3532" s="1260" t="s">
        <v>768</v>
      </c>
      <c r="N3532" s="1260" t="s">
        <v>30233</v>
      </c>
      <c r="O3532" s="1260" t="s">
        <v>30231</v>
      </c>
      <c r="P3532" s="1260" t="s">
        <v>26610</v>
      </c>
      <c r="Q3532" s="1260"/>
      <c r="R3532" s="1260" t="s">
        <v>26610</v>
      </c>
      <c r="S3532" s="1259">
        <v>1</v>
      </c>
      <c r="T3532" s="1260"/>
      <c r="U3532" s="1260" t="s">
        <v>11158</v>
      </c>
      <c r="V3532" s="1260" t="s">
        <v>11824</v>
      </c>
      <c r="W3532" s="1259">
        <v>0</v>
      </c>
      <c r="X3532" s="1259">
        <v>1008</v>
      </c>
      <c r="Y3532" s="1259">
        <v>0</v>
      </c>
    </row>
    <row r="3533" spans="1:25">
      <c r="A3533" s="1350">
        <v>11201001598</v>
      </c>
      <c r="B3533" s="1260"/>
      <c r="C3533" s="1260" t="s">
        <v>30234</v>
      </c>
      <c r="D3533" s="1260" t="s">
        <v>30235</v>
      </c>
      <c r="E3533" s="1260" t="s">
        <v>11353</v>
      </c>
      <c r="F3533" s="1260" t="s">
        <v>17583</v>
      </c>
      <c r="G3533" s="1260" t="s">
        <v>30236</v>
      </c>
      <c r="H3533" s="1260" t="s">
        <v>11153</v>
      </c>
      <c r="I3533" s="1260" t="s">
        <v>11164</v>
      </c>
      <c r="J3533" s="1259">
        <v>7429341</v>
      </c>
      <c r="K3533" s="1260" t="s">
        <v>11221</v>
      </c>
      <c r="L3533" s="1260" t="s">
        <v>11155</v>
      </c>
      <c r="M3533" s="1260" t="s">
        <v>262</v>
      </c>
      <c r="N3533" s="1260"/>
      <c r="O3533" s="1260" t="s">
        <v>30235</v>
      </c>
      <c r="P3533" s="1260"/>
      <c r="Q3533" s="1260" t="s">
        <v>11596</v>
      </c>
      <c r="R3533" s="1260"/>
      <c r="S3533" s="1259">
        <v>1</v>
      </c>
      <c r="T3533" s="1260"/>
      <c r="U3533" s="1260"/>
      <c r="V3533" s="1260"/>
      <c r="W3533" s="1259">
        <v>0</v>
      </c>
      <c r="X3533" s="1259">
        <v>1007</v>
      </c>
      <c r="Y3533" s="1259">
        <v>0</v>
      </c>
    </row>
    <row r="3534" spans="1:25">
      <c r="A3534" s="1350">
        <v>11201001597</v>
      </c>
      <c r="B3534" s="1260"/>
      <c r="C3534" s="1260" t="s">
        <v>30237</v>
      </c>
      <c r="D3534" s="1260" t="s">
        <v>30238</v>
      </c>
      <c r="E3534" s="1260" t="s">
        <v>12267</v>
      </c>
      <c r="F3534" s="1260" t="s">
        <v>11522</v>
      </c>
      <c r="G3534" s="1260" t="s">
        <v>30239</v>
      </c>
      <c r="H3534" s="1260" t="s">
        <v>11153</v>
      </c>
      <c r="I3534" s="1260" t="s">
        <v>11177</v>
      </c>
      <c r="J3534" s="1259">
        <v>7429340</v>
      </c>
      <c r="K3534" s="1260" t="s">
        <v>11221</v>
      </c>
      <c r="L3534" s="1260" t="s">
        <v>11155</v>
      </c>
      <c r="M3534" s="1260" t="s">
        <v>1654</v>
      </c>
      <c r="N3534" s="1260" t="s">
        <v>30240</v>
      </c>
      <c r="O3534" s="1260" t="s">
        <v>30238</v>
      </c>
      <c r="P3534" s="1260" t="s">
        <v>30241</v>
      </c>
      <c r="Q3534" s="1260"/>
      <c r="R3534" s="1260" t="s">
        <v>30242</v>
      </c>
      <c r="S3534" s="1259">
        <v>1</v>
      </c>
      <c r="T3534" s="1260"/>
      <c r="U3534" s="1260" t="s">
        <v>11182</v>
      </c>
      <c r="V3534" s="1260" t="s">
        <v>12067</v>
      </c>
      <c r="W3534" s="1259">
        <v>0</v>
      </c>
      <c r="X3534" s="1259">
        <v>1007</v>
      </c>
      <c r="Y3534" s="1259">
        <v>0</v>
      </c>
    </row>
    <row r="3535" spans="1:25">
      <c r="A3535" s="1350">
        <v>11201001596</v>
      </c>
      <c r="B3535" s="1260" t="s">
        <v>30243</v>
      </c>
      <c r="C3535" s="1260" t="s">
        <v>30244</v>
      </c>
      <c r="D3535" s="1260" t="s">
        <v>30245</v>
      </c>
      <c r="E3535" s="1260" t="s">
        <v>11266</v>
      </c>
      <c r="F3535" s="1260" t="s">
        <v>30246</v>
      </c>
      <c r="G3535" s="1260" t="s">
        <v>30247</v>
      </c>
      <c r="H3535" s="1260" t="s">
        <v>11153</v>
      </c>
      <c r="I3535" s="1260" t="s">
        <v>11164</v>
      </c>
      <c r="J3535" s="1259">
        <v>7429339</v>
      </c>
      <c r="K3535" s="1260" t="s">
        <v>11221</v>
      </c>
      <c r="L3535" s="1260" t="s">
        <v>11155</v>
      </c>
      <c r="M3535" s="1260" t="s">
        <v>2178</v>
      </c>
      <c r="N3535" s="1260" t="s">
        <v>30248</v>
      </c>
      <c r="O3535" s="1260" t="s">
        <v>30245</v>
      </c>
      <c r="P3535" s="1260" t="s">
        <v>30249</v>
      </c>
      <c r="Q3535" s="1260" t="s">
        <v>11223</v>
      </c>
      <c r="R3535" s="1260" t="s">
        <v>30250</v>
      </c>
      <c r="S3535" s="1259">
        <v>1</v>
      </c>
      <c r="T3535" s="1260" t="s">
        <v>30251</v>
      </c>
      <c r="U3535" s="1260" t="s">
        <v>15806</v>
      </c>
      <c r="V3535" s="1260" t="s">
        <v>18407</v>
      </c>
      <c r="W3535" s="1259">
        <v>0</v>
      </c>
      <c r="X3535" s="1259">
        <v>1007</v>
      </c>
      <c r="Y3535" s="1259">
        <v>0</v>
      </c>
    </row>
    <row r="3536" spans="1:25">
      <c r="A3536" s="1350">
        <v>11201001595</v>
      </c>
      <c r="B3536" s="1260" t="s">
        <v>30252</v>
      </c>
      <c r="C3536" s="1260" t="s">
        <v>30220</v>
      </c>
      <c r="D3536" s="1260" t="s">
        <v>30253</v>
      </c>
      <c r="E3536" s="1260" t="s">
        <v>11190</v>
      </c>
      <c r="F3536" s="1260" t="s">
        <v>11522</v>
      </c>
      <c r="G3536" s="1260" t="s">
        <v>30254</v>
      </c>
      <c r="H3536" s="1260" t="s">
        <v>11153</v>
      </c>
      <c r="I3536" s="1260" t="s">
        <v>11177</v>
      </c>
      <c r="J3536" s="1259">
        <v>7429338</v>
      </c>
      <c r="K3536" s="1260" t="s">
        <v>11221</v>
      </c>
      <c r="L3536" s="1260" t="s">
        <v>11155</v>
      </c>
      <c r="M3536" s="1260" t="s">
        <v>262</v>
      </c>
      <c r="N3536" s="1260"/>
      <c r="O3536" s="1260" t="s">
        <v>30253</v>
      </c>
      <c r="P3536" s="1260"/>
      <c r="Q3536" s="1260"/>
      <c r="R3536" s="1260"/>
      <c r="S3536" s="1259">
        <v>1</v>
      </c>
      <c r="T3536" s="1260"/>
      <c r="U3536" s="1260"/>
      <c r="V3536" s="1260"/>
      <c r="W3536" s="1259">
        <v>0</v>
      </c>
      <c r="X3536" s="1259">
        <v>1007</v>
      </c>
      <c r="Y3536" s="1259">
        <v>0</v>
      </c>
    </row>
    <row r="3537" spans="1:25">
      <c r="A3537" s="1350">
        <v>11201001594</v>
      </c>
      <c r="B3537" s="1260" t="s">
        <v>30255</v>
      </c>
      <c r="C3537" s="1260" t="s">
        <v>30256</v>
      </c>
      <c r="D3537" s="1260" t="s">
        <v>30257</v>
      </c>
      <c r="E3537" s="1260" t="s">
        <v>11190</v>
      </c>
      <c r="F3537" s="1260" t="s">
        <v>14010</v>
      </c>
      <c r="G3537" s="1260" t="s">
        <v>30258</v>
      </c>
      <c r="H3537" s="1260" t="s">
        <v>11153</v>
      </c>
      <c r="I3537" s="1260" t="s">
        <v>11364</v>
      </c>
      <c r="J3537" s="1259">
        <v>7429337</v>
      </c>
      <c r="K3537" s="1260" t="s">
        <v>11221</v>
      </c>
      <c r="L3537" s="1260" t="s">
        <v>11155</v>
      </c>
      <c r="M3537" s="1260" t="s">
        <v>1894</v>
      </c>
      <c r="N3537" s="1260" t="s">
        <v>30259</v>
      </c>
      <c r="O3537" s="1260" t="s">
        <v>30257</v>
      </c>
      <c r="P3537" s="1260" t="s">
        <v>30260</v>
      </c>
      <c r="Q3537" s="1260"/>
      <c r="R3537" s="1260"/>
      <c r="S3537" s="1259">
        <v>1</v>
      </c>
      <c r="T3537" s="1260"/>
      <c r="U3537" s="1260" t="s">
        <v>11369</v>
      </c>
      <c r="V3537" s="1260" t="s">
        <v>30261</v>
      </c>
      <c r="W3537" s="1259">
        <v>0</v>
      </c>
      <c r="X3537" s="1259">
        <v>1007</v>
      </c>
      <c r="Y3537" s="1259">
        <v>0</v>
      </c>
    </row>
    <row r="3538" spans="1:25">
      <c r="A3538" s="1350">
        <v>11201001593</v>
      </c>
      <c r="B3538" s="1260"/>
      <c r="C3538" s="1260" t="s">
        <v>30262</v>
      </c>
      <c r="D3538" s="1260" t="s">
        <v>30263</v>
      </c>
      <c r="E3538" s="1260" t="s">
        <v>11560</v>
      </c>
      <c r="F3538" s="1260" t="s">
        <v>30264</v>
      </c>
      <c r="G3538" s="1260" t="s">
        <v>30265</v>
      </c>
      <c r="H3538" s="1260" t="s">
        <v>11153</v>
      </c>
      <c r="I3538" s="1260" t="s">
        <v>10976</v>
      </c>
      <c r="J3538" s="1259">
        <v>7429336</v>
      </c>
      <c r="K3538" s="1260" t="s">
        <v>11221</v>
      </c>
      <c r="L3538" s="1260" t="s">
        <v>11155</v>
      </c>
      <c r="M3538" s="1260" t="s">
        <v>2535</v>
      </c>
      <c r="N3538" s="1260" t="s">
        <v>30266</v>
      </c>
      <c r="O3538" s="1260" t="s">
        <v>30263</v>
      </c>
      <c r="P3538" s="1260" t="s">
        <v>19636</v>
      </c>
      <c r="Q3538" s="1260"/>
      <c r="R3538" s="1260" t="s">
        <v>30267</v>
      </c>
      <c r="S3538" s="1259">
        <v>1</v>
      </c>
      <c r="T3538" s="1260"/>
      <c r="U3538" s="1260" t="s">
        <v>11158</v>
      </c>
      <c r="V3538" s="1260" t="s">
        <v>13320</v>
      </c>
      <c r="W3538" s="1259">
        <v>0</v>
      </c>
      <c r="X3538" s="1259">
        <v>1007</v>
      </c>
      <c r="Y3538" s="1259">
        <v>0</v>
      </c>
    </row>
    <row r="3539" spans="1:25">
      <c r="A3539" s="1350">
        <v>11201001592</v>
      </c>
      <c r="B3539" s="1260" t="s">
        <v>30268</v>
      </c>
      <c r="C3539" s="1260" t="s">
        <v>30269</v>
      </c>
      <c r="D3539" s="1260" t="s">
        <v>30270</v>
      </c>
      <c r="E3539" s="1260" t="s">
        <v>11190</v>
      </c>
      <c r="F3539" s="1260" t="s">
        <v>11522</v>
      </c>
      <c r="G3539" s="1260" t="s">
        <v>30271</v>
      </c>
      <c r="H3539" s="1260" t="s">
        <v>11153</v>
      </c>
      <c r="I3539" s="1260" t="s">
        <v>11177</v>
      </c>
      <c r="J3539" s="1259">
        <v>7429335</v>
      </c>
      <c r="K3539" s="1260" t="s">
        <v>11221</v>
      </c>
      <c r="L3539" s="1260" t="s">
        <v>11155</v>
      </c>
      <c r="M3539" s="1260" t="s">
        <v>3283</v>
      </c>
      <c r="N3539" s="1260" t="s">
        <v>30272</v>
      </c>
      <c r="O3539" s="1260" t="s">
        <v>30270</v>
      </c>
      <c r="P3539" s="1260" t="s">
        <v>30273</v>
      </c>
      <c r="Q3539" s="1260"/>
      <c r="R3539" s="1260"/>
      <c r="S3539" s="1259">
        <v>1</v>
      </c>
      <c r="T3539" s="1260"/>
      <c r="U3539" s="1260" t="s">
        <v>11193</v>
      </c>
      <c r="V3539" s="1260" t="s">
        <v>11997</v>
      </c>
      <c r="W3539" s="1259">
        <v>0</v>
      </c>
      <c r="X3539" s="1259">
        <v>1007</v>
      </c>
      <c r="Y3539" s="1259">
        <v>0</v>
      </c>
    </row>
    <row r="3540" spans="1:25">
      <c r="A3540" s="1350">
        <v>11201001591</v>
      </c>
      <c r="B3540" s="1260" t="s">
        <v>30274</v>
      </c>
      <c r="C3540" s="1260" t="s">
        <v>30275</v>
      </c>
      <c r="D3540" s="1260" t="s">
        <v>30276</v>
      </c>
      <c r="E3540" s="1260" t="s">
        <v>11190</v>
      </c>
      <c r="F3540" s="1260" t="s">
        <v>14010</v>
      </c>
      <c r="G3540" s="1260" t="s">
        <v>30277</v>
      </c>
      <c r="H3540" s="1260" t="s">
        <v>11153</v>
      </c>
      <c r="I3540" s="1260" t="s">
        <v>11364</v>
      </c>
      <c r="J3540" s="1259">
        <v>7429334</v>
      </c>
      <c r="K3540" s="1260" t="s">
        <v>11221</v>
      </c>
      <c r="L3540" s="1260" t="s">
        <v>11155</v>
      </c>
      <c r="M3540" s="1260" t="s">
        <v>262</v>
      </c>
      <c r="N3540" s="1260"/>
      <c r="O3540" s="1260" t="s">
        <v>30276</v>
      </c>
      <c r="P3540" s="1260"/>
      <c r="Q3540" s="1260"/>
      <c r="R3540" s="1260"/>
      <c r="S3540" s="1259">
        <v>1</v>
      </c>
      <c r="T3540" s="1260"/>
      <c r="U3540" s="1260"/>
      <c r="V3540" s="1260"/>
      <c r="W3540" s="1259">
        <v>0</v>
      </c>
      <c r="X3540" s="1259">
        <v>1007</v>
      </c>
      <c r="Y3540" s="1259">
        <v>0</v>
      </c>
    </row>
    <row r="3541" spans="1:25">
      <c r="A3541" s="1350">
        <v>11201001590</v>
      </c>
      <c r="B3541" s="1260" t="s">
        <v>30278</v>
      </c>
      <c r="C3541" s="1260" t="s">
        <v>30275</v>
      </c>
      <c r="D3541" s="1260" t="s">
        <v>30276</v>
      </c>
      <c r="E3541" s="1260" t="s">
        <v>11190</v>
      </c>
      <c r="F3541" s="1260" t="s">
        <v>14010</v>
      </c>
      <c r="G3541" s="1260" t="s">
        <v>30277</v>
      </c>
      <c r="H3541" s="1260" t="s">
        <v>11153</v>
      </c>
      <c r="I3541" s="1260" t="s">
        <v>11364</v>
      </c>
      <c r="J3541" s="1259">
        <v>7429333</v>
      </c>
      <c r="K3541" s="1260" t="s">
        <v>11221</v>
      </c>
      <c r="L3541" s="1260" t="s">
        <v>11155</v>
      </c>
      <c r="M3541" s="1260" t="s">
        <v>262</v>
      </c>
      <c r="N3541" s="1260"/>
      <c r="O3541" s="1260" t="s">
        <v>30276</v>
      </c>
      <c r="P3541" s="1260"/>
      <c r="Q3541" s="1260"/>
      <c r="R3541" s="1260"/>
      <c r="S3541" s="1259">
        <v>1</v>
      </c>
      <c r="T3541" s="1260"/>
      <c r="U3541" s="1260"/>
      <c r="V3541" s="1260"/>
      <c r="W3541" s="1259">
        <v>0</v>
      </c>
      <c r="X3541" s="1259">
        <v>1007</v>
      </c>
      <c r="Y3541" s="1259">
        <v>0</v>
      </c>
    </row>
    <row r="3542" spans="1:25">
      <c r="A3542" s="1350">
        <v>11201001589</v>
      </c>
      <c r="B3542" s="1260" t="s">
        <v>30279</v>
      </c>
      <c r="C3542" s="1260" t="s">
        <v>30280</v>
      </c>
      <c r="D3542" s="1260" t="s">
        <v>30281</v>
      </c>
      <c r="E3542" s="1260" t="s">
        <v>11175</v>
      </c>
      <c r="F3542" s="1260"/>
      <c r="G3542" s="1260"/>
      <c r="H3542" s="1260" t="s">
        <v>11153</v>
      </c>
      <c r="I3542" s="1260" t="s">
        <v>11177</v>
      </c>
      <c r="J3542" s="1259">
        <v>7429332</v>
      </c>
      <c r="K3542" s="1260" t="s">
        <v>11221</v>
      </c>
      <c r="L3542" s="1260" t="s">
        <v>11275</v>
      </c>
      <c r="M3542" s="1260" t="s">
        <v>2133</v>
      </c>
      <c r="N3542" s="1260" t="s">
        <v>30282</v>
      </c>
      <c r="O3542" s="1260" t="s">
        <v>30281</v>
      </c>
      <c r="P3542" s="1260" t="s">
        <v>30283</v>
      </c>
      <c r="Q3542" s="1260" t="s">
        <v>12131</v>
      </c>
      <c r="R3542" s="1260" t="s">
        <v>30284</v>
      </c>
      <c r="S3542" s="1259">
        <v>1</v>
      </c>
      <c r="T3542" s="1260" t="s">
        <v>30285</v>
      </c>
      <c r="U3542" s="1260" t="s">
        <v>11198</v>
      </c>
      <c r="V3542" s="1260" t="s">
        <v>11653</v>
      </c>
      <c r="W3542" s="1259">
        <v>0</v>
      </c>
      <c r="X3542" s="1259">
        <v>1007</v>
      </c>
      <c r="Y3542" s="1259">
        <v>2</v>
      </c>
    </row>
    <row r="3543" spans="1:25">
      <c r="A3543" s="1350">
        <v>11201001588</v>
      </c>
      <c r="B3543" s="1260" t="s">
        <v>30286</v>
      </c>
      <c r="C3543" s="1260" t="s">
        <v>30287</v>
      </c>
      <c r="D3543" s="1260" t="s">
        <v>30288</v>
      </c>
      <c r="E3543" s="1260" t="s">
        <v>11175</v>
      </c>
      <c r="F3543" s="1260" t="s">
        <v>17583</v>
      </c>
      <c r="G3543" s="1260" t="s">
        <v>30289</v>
      </c>
      <c r="H3543" s="1260" t="s">
        <v>11153</v>
      </c>
      <c r="I3543" s="1260" t="s">
        <v>11164</v>
      </c>
      <c r="J3543" s="1259">
        <v>7429331</v>
      </c>
      <c r="K3543" s="1260" t="s">
        <v>11221</v>
      </c>
      <c r="L3543" s="1260" t="s">
        <v>11155</v>
      </c>
      <c r="M3543" s="1260" t="s">
        <v>2180</v>
      </c>
      <c r="N3543" s="1260" t="s">
        <v>30290</v>
      </c>
      <c r="O3543" s="1260" t="s">
        <v>30288</v>
      </c>
      <c r="P3543" s="1260" t="s">
        <v>30291</v>
      </c>
      <c r="Q3543" s="1260" t="s">
        <v>12742</v>
      </c>
      <c r="R3543" s="1260" t="s">
        <v>30292</v>
      </c>
      <c r="S3543" s="1259">
        <v>1</v>
      </c>
      <c r="T3543" s="1260" t="s">
        <v>30293</v>
      </c>
      <c r="U3543" s="1260" t="s">
        <v>11290</v>
      </c>
      <c r="V3543" s="1260" t="s">
        <v>13821</v>
      </c>
      <c r="W3543" s="1259">
        <v>0</v>
      </c>
      <c r="X3543" s="1259">
        <v>1007</v>
      </c>
      <c r="Y3543" s="1259">
        <v>0</v>
      </c>
    </row>
    <row r="3544" spans="1:25">
      <c r="A3544" s="1350">
        <v>11201001587</v>
      </c>
      <c r="B3544" s="1260"/>
      <c r="C3544" s="1260" t="s">
        <v>30294</v>
      </c>
      <c r="D3544" s="1260" t="s">
        <v>30295</v>
      </c>
      <c r="E3544" s="1260" t="s">
        <v>11353</v>
      </c>
      <c r="F3544" s="1260" t="s">
        <v>30164</v>
      </c>
      <c r="G3544" s="1260" t="s">
        <v>30296</v>
      </c>
      <c r="H3544" s="1260" t="s">
        <v>11153</v>
      </c>
      <c r="I3544" s="1260" t="s">
        <v>10976</v>
      </c>
      <c r="J3544" s="1259">
        <v>7429330</v>
      </c>
      <c r="K3544" s="1260" t="s">
        <v>11375</v>
      </c>
      <c r="L3544" s="1260" t="s">
        <v>11155</v>
      </c>
      <c r="M3544" s="1260" t="s">
        <v>262</v>
      </c>
      <c r="N3544" s="1260"/>
      <c r="O3544" s="1260" t="s">
        <v>30295</v>
      </c>
      <c r="P3544" s="1260"/>
      <c r="Q3544" s="1260"/>
      <c r="R3544" s="1259">
        <v>8952220</v>
      </c>
      <c r="S3544" s="1259">
        <v>1</v>
      </c>
      <c r="T3544" s="1260"/>
      <c r="U3544" s="1260"/>
      <c r="V3544" s="1260"/>
      <c r="W3544" s="1259">
        <v>9</v>
      </c>
      <c r="X3544" s="1259">
        <v>1008</v>
      </c>
      <c r="Y3544" s="1259">
        <v>0</v>
      </c>
    </row>
    <row r="3545" spans="1:25">
      <c r="A3545" s="1350">
        <v>11201001586</v>
      </c>
      <c r="B3545" s="1260" t="s">
        <v>30297</v>
      </c>
      <c r="C3545" s="1260" t="s">
        <v>30298</v>
      </c>
      <c r="D3545" s="1260" t="s">
        <v>30299</v>
      </c>
      <c r="E3545" s="1260" t="s">
        <v>11190</v>
      </c>
      <c r="F3545" s="1260" t="s">
        <v>11522</v>
      </c>
      <c r="G3545" s="1260" t="s">
        <v>30300</v>
      </c>
      <c r="H3545" s="1260" t="s">
        <v>11153</v>
      </c>
      <c r="I3545" s="1260" t="s">
        <v>11177</v>
      </c>
      <c r="J3545" s="1259">
        <v>7429329</v>
      </c>
      <c r="K3545" s="1260" t="s">
        <v>11221</v>
      </c>
      <c r="L3545" s="1260" t="s">
        <v>11155</v>
      </c>
      <c r="M3545" s="1260" t="s">
        <v>1687</v>
      </c>
      <c r="N3545" s="1260" t="s">
        <v>30301</v>
      </c>
      <c r="O3545" s="1260" t="s">
        <v>30299</v>
      </c>
      <c r="P3545" s="1260" t="s">
        <v>30302</v>
      </c>
      <c r="Q3545" s="1260"/>
      <c r="R3545" s="1260"/>
      <c r="S3545" s="1259">
        <v>1</v>
      </c>
      <c r="T3545" s="1260"/>
      <c r="U3545" s="1260" t="s">
        <v>11182</v>
      </c>
      <c r="V3545" s="1260" t="s">
        <v>11730</v>
      </c>
      <c r="W3545" s="1259">
        <v>0</v>
      </c>
      <c r="X3545" s="1259">
        <v>1007</v>
      </c>
      <c r="Y3545" s="1259">
        <v>0</v>
      </c>
    </row>
    <row r="3546" spans="1:25">
      <c r="A3546" s="1350">
        <v>11201001585</v>
      </c>
      <c r="B3546" s="1260" t="s">
        <v>30303</v>
      </c>
      <c r="C3546" s="1260" t="s">
        <v>30304</v>
      </c>
      <c r="D3546" s="1260" t="s">
        <v>30305</v>
      </c>
      <c r="E3546" s="1260" t="s">
        <v>11190</v>
      </c>
      <c r="F3546" s="1260" t="s">
        <v>30176</v>
      </c>
      <c r="G3546" s="1260" t="s">
        <v>30306</v>
      </c>
      <c r="H3546" s="1260" t="s">
        <v>11153</v>
      </c>
      <c r="I3546" s="1260" t="s">
        <v>11243</v>
      </c>
      <c r="J3546" s="1259">
        <v>7429328</v>
      </c>
      <c r="K3546" s="1260" t="s">
        <v>11221</v>
      </c>
      <c r="L3546" s="1260" t="s">
        <v>11155</v>
      </c>
      <c r="M3546" s="1260" t="s">
        <v>262</v>
      </c>
      <c r="N3546" s="1260"/>
      <c r="O3546" s="1260" t="s">
        <v>30305</v>
      </c>
      <c r="P3546" s="1260"/>
      <c r="Q3546" s="1260"/>
      <c r="R3546" s="1260"/>
      <c r="S3546" s="1259">
        <v>1</v>
      </c>
      <c r="T3546" s="1260"/>
      <c r="U3546" s="1260"/>
      <c r="V3546" s="1260"/>
      <c r="W3546" s="1259">
        <v>0</v>
      </c>
      <c r="X3546" s="1259">
        <v>1007</v>
      </c>
      <c r="Y3546" s="1259">
        <v>0</v>
      </c>
    </row>
    <row r="3547" spans="1:25">
      <c r="A3547" s="1350">
        <v>11201001584</v>
      </c>
      <c r="B3547" s="1260"/>
      <c r="C3547" s="1260" t="s">
        <v>30307</v>
      </c>
      <c r="D3547" s="1260" t="s">
        <v>30308</v>
      </c>
      <c r="E3547" s="1260" t="s">
        <v>11190</v>
      </c>
      <c r="F3547" s="1260" t="s">
        <v>12195</v>
      </c>
      <c r="G3547" s="1260" t="s">
        <v>30309</v>
      </c>
      <c r="H3547" s="1260" t="s">
        <v>11153</v>
      </c>
      <c r="I3547" s="1260" t="s">
        <v>10976</v>
      </c>
      <c r="J3547" s="1259">
        <v>7429327</v>
      </c>
      <c r="K3547" s="1260" t="s">
        <v>11221</v>
      </c>
      <c r="L3547" s="1260" t="s">
        <v>11155</v>
      </c>
      <c r="M3547" s="1260" t="s">
        <v>1276</v>
      </c>
      <c r="N3547" s="1260" t="s">
        <v>30310</v>
      </c>
      <c r="O3547" s="1260" t="s">
        <v>30308</v>
      </c>
      <c r="P3547" s="1260" t="s">
        <v>30311</v>
      </c>
      <c r="Q3547" s="1260"/>
      <c r="R3547" s="1260" t="s">
        <v>30311</v>
      </c>
      <c r="S3547" s="1259">
        <v>1</v>
      </c>
      <c r="T3547" s="1260"/>
      <c r="U3547" s="1260" t="s">
        <v>11158</v>
      </c>
      <c r="V3547" s="1260" t="s">
        <v>11216</v>
      </c>
      <c r="W3547" s="1259">
        <v>0</v>
      </c>
      <c r="X3547" s="1259">
        <v>1007</v>
      </c>
      <c r="Y3547" s="1259">
        <v>0</v>
      </c>
    </row>
    <row r="3548" spans="1:25">
      <c r="A3548" s="1350">
        <v>11201001583</v>
      </c>
      <c r="B3548" s="1260" t="s">
        <v>30312</v>
      </c>
      <c r="C3548" s="1260" t="s">
        <v>30313</v>
      </c>
      <c r="D3548" s="1260" t="s">
        <v>30314</v>
      </c>
      <c r="E3548" s="1260" t="s">
        <v>11190</v>
      </c>
      <c r="F3548" s="1260" t="s">
        <v>11522</v>
      </c>
      <c r="G3548" s="1260" t="s">
        <v>30315</v>
      </c>
      <c r="H3548" s="1260" t="s">
        <v>11153</v>
      </c>
      <c r="I3548" s="1260" t="s">
        <v>11177</v>
      </c>
      <c r="J3548" s="1259">
        <v>7429326</v>
      </c>
      <c r="K3548" s="1260" t="s">
        <v>11221</v>
      </c>
      <c r="L3548" s="1260" t="s">
        <v>11385</v>
      </c>
      <c r="M3548" s="1260" t="s">
        <v>2133</v>
      </c>
      <c r="N3548" s="1260" t="s">
        <v>30316</v>
      </c>
      <c r="O3548" s="1260" t="s">
        <v>30314</v>
      </c>
      <c r="P3548" s="1260" t="s">
        <v>30317</v>
      </c>
      <c r="Q3548" s="1260" t="s">
        <v>11238</v>
      </c>
      <c r="R3548" s="1260" t="s">
        <v>30318</v>
      </c>
      <c r="S3548" s="1259">
        <v>1</v>
      </c>
      <c r="T3548" s="1260" t="s">
        <v>30319</v>
      </c>
      <c r="U3548" s="1260" t="s">
        <v>11198</v>
      </c>
      <c r="V3548" s="1260" t="s">
        <v>11653</v>
      </c>
      <c r="W3548" s="1259">
        <v>0</v>
      </c>
      <c r="X3548" s="1259">
        <v>1007</v>
      </c>
      <c r="Y3548" s="1259">
        <v>1</v>
      </c>
    </row>
    <row r="3549" spans="1:25">
      <c r="A3549" s="1350">
        <v>11201001582</v>
      </c>
      <c r="B3549" s="1260" t="s">
        <v>30320</v>
      </c>
      <c r="C3549" s="1260" t="s">
        <v>30321</v>
      </c>
      <c r="D3549" s="1260" t="s">
        <v>30322</v>
      </c>
      <c r="E3549" s="1260" t="s">
        <v>11190</v>
      </c>
      <c r="F3549" s="1260" t="s">
        <v>12017</v>
      </c>
      <c r="G3549" s="1260" t="s">
        <v>30323</v>
      </c>
      <c r="H3549" s="1260" t="s">
        <v>11153</v>
      </c>
      <c r="I3549" s="1260" t="s">
        <v>10976</v>
      </c>
      <c r="J3549" s="1259">
        <v>7429325</v>
      </c>
      <c r="K3549" s="1260" t="s">
        <v>11221</v>
      </c>
      <c r="L3549" s="1260" t="s">
        <v>11155</v>
      </c>
      <c r="M3549" s="1260" t="s">
        <v>1918</v>
      </c>
      <c r="N3549" s="1260" t="s">
        <v>30324</v>
      </c>
      <c r="O3549" s="1260" t="s">
        <v>30322</v>
      </c>
      <c r="P3549" s="1259">
        <v>8952220</v>
      </c>
      <c r="Q3549" s="1260"/>
      <c r="R3549" s="1260" t="s">
        <v>30325</v>
      </c>
      <c r="S3549" s="1259">
        <v>1</v>
      </c>
      <c r="T3549" s="1260"/>
      <c r="U3549" s="1260" t="s">
        <v>11158</v>
      </c>
      <c r="V3549" s="1260" t="s">
        <v>15570</v>
      </c>
      <c r="W3549" s="1259">
        <v>0</v>
      </c>
      <c r="X3549" s="1259">
        <v>1007</v>
      </c>
      <c r="Y3549" s="1259">
        <v>0</v>
      </c>
    </row>
    <row r="3550" spans="1:25">
      <c r="A3550" s="1350">
        <v>11201001581</v>
      </c>
      <c r="B3550" s="1260" t="s">
        <v>30326</v>
      </c>
      <c r="C3550" s="1260" t="s">
        <v>30327</v>
      </c>
      <c r="D3550" s="1260" t="s">
        <v>30328</v>
      </c>
      <c r="E3550" s="1260" t="s">
        <v>11175</v>
      </c>
      <c r="F3550" s="1260" t="s">
        <v>11522</v>
      </c>
      <c r="G3550" s="1260" t="s">
        <v>30329</v>
      </c>
      <c r="H3550" s="1260" t="s">
        <v>11153</v>
      </c>
      <c r="I3550" s="1260" t="s">
        <v>11177</v>
      </c>
      <c r="J3550" s="1259">
        <v>7429324</v>
      </c>
      <c r="K3550" s="1260" t="s">
        <v>11221</v>
      </c>
      <c r="L3550" s="1260" t="s">
        <v>11155</v>
      </c>
      <c r="M3550" s="1260" t="s">
        <v>1606</v>
      </c>
      <c r="N3550" s="1260" t="s">
        <v>25418</v>
      </c>
      <c r="O3550" s="1260" t="s">
        <v>30328</v>
      </c>
      <c r="P3550" s="1260" t="s">
        <v>30330</v>
      </c>
      <c r="Q3550" s="1260" t="s">
        <v>17059</v>
      </c>
      <c r="R3550" s="1260" t="s">
        <v>27528</v>
      </c>
      <c r="S3550" s="1259">
        <v>1</v>
      </c>
      <c r="T3550" s="1260" t="s">
        <v>30331</v>
      </c>
      <c r="U3550" s="1260" t="s">
        <v>11158</v>
      </c>
      <c r="V3550" s="1260" t="s">
        <v>11263</v>
      </c>
      <c r="W3550" s="1259">
        <v>0</v>
      </c>
      <c r="X3550" s="1259">
        <v>1007</v>
      </c>
      <c r="Y3550" s="1259">
        <v>0</v>
      </c>
    </row>
    <row r="3551" spans="1:25">
      <c r="A3551" s="1350">
        <v>11201001580</v>
      </c>
      <c r="B3551" s="1260"/>
      <c r="C3551" s="1260" t="s">
        <v>30332</v>
      </c>
      <c r="D3551" s="1260" t="s">
        <v>30333</v>
      </c>
      <c r="E3551" s="1260" t="s">
        <v>11353</v>
      </c>
      <c r="F3551" s="1260" t="s">
        <v>11176</v>
      </c>
      <c r="G3551" s="1260" t="s">
        <v>30334</v>
      </c>
      <c r="H3551" s="1260" t="s">
        <v>11153</v>
      </c>
      <c r="I3551" s="1260" t="s">
        <v>11177</v>
      </c>
      <c r="J3551" s="1259">
        <v>7429323</v>
      </c>
      <c r="K3551" s="1260" t="s">
        <v>11221</v>
      </c>
      <c r="L3551" s="1260" t="s">
        <v>11155</v>
      </c>
      <c r="M3551" s="1260" t="s">
        <v>262</v>
      </c>
      <c r="N3551" s="1260"/>
      <c r="O3551" s="1260" t="s">
        <v>30333</v>
      </c>
      <c r="P3551" s="1260"/>
      <c r="Q3551" s="1260"/>
      <c r="R3551" s="1260"/>
      <c r="S3551" s="1259">
        <v>1</v>
      </c>
      <c r="T3551" s="1260"/>
      <c r="U3551" s="1260"/>
      <c r="V3551" s="1260"/>
      <c r="W3551" s="1259">
        <v>0</v>
      </c>
      <c r="X3551" s="1259">
        <v>1007</v>
      </c>
      <c r="Y3551" s="1259">
        <v>0</v>
      </c>
    </row>
    <row r="3552" spans="1:25">
      <c r="A3552" s="1350">
        <v>11201001579</v>
      </c>
      <c r="B3552" s="1260"/>
      <c r="C3552" s="1260" t="s">
        <v>30335</v>
      </c>
      <c r="D3552" s="1260" t="s">
        <v>30336</v>
      </c>
      <c r="E3552" s="1260" t="s">
        <v>11353</v>
      </c>
      <c r="F3552" s="1260" t="s">
        <v>11176</v>
      </c>
      <c r="G3552" s="1260" t="s">
        <v>30337</v>
      </c>
      <c r="H3552" s="1260" t="s">
        <v>11153</v>
      </c>
      <c r="I3552" s="1260" t="s">
        <v>11177</v>
      </c>
      <c r="J3552" s="1259">
        <v>7429322</v>
      </c>
      <c r="K3552" s="1260" t="s">
        <v>11221</v>
      </c>
      <c r="L3552" s="1260" t="s">
        <v>11155</v>
      </c>
      <c r="M3552" s="1260" t="s">
        <v>262</v>
      </c>
      <c r="N3552" s="1260"/>
      <c r="O3552" s="1260" t="s">
        <v>30336</v>
      </c>
      <c r="P3552" s="1260"/>
      <c r="Q3552" s="1260"/>
      <c r="R3552" s="1260"/>
      <c r="S3552" s="1259">
        <v>1</v>
      </c>
      <c r="T3552" s="1260"/>
      <c r="U3552" s="1260"/>
      <c r="V3552" s="1260"/>
      <c r="W3552" s="1259">
        <v>0</v>
      </c>
      <c r="X3552" s="1259">
        <v>1007</v>
      </c>
      <c r="Y3552" s="1259">
        <v>0</v>
      </c>
    </row>
    <row r="3553" spans="1:25">
      <c r="A3553" s="1350">
        <v>11201001578</v>
      </c>
      <c r="B3553" s="1260"/>
      <c r="C3553" s="1260" t="s">
        <v>30338</v>
      </c>
      <c r="D3553" s="1260" t="s">
        <v>30339</v>
      </c>
      <c r="E3553" s="1260" t="s">
        <v>11400</v>
      </c>
      <c r="F3553" s="1260" t="s">
        <v>30340</v>
      </c>
      <c r="G3553" s="1260" t="s">
        <v>30341</v>
      </c>
      <c r="H3553" s="1260" t="s">
        <v>11153</v>
      </c>
      <c r="I3553" s="1260" t="s">
        <v>11164</v>
      </c>
      <c r="J3553" s="1259">
        <v>7429321</v>
      </c>
      <c r="K3553" s="1260" t="s">
        <v>11221</v>
      </c>
      <c r="L3553" s="1260" t="s">
        <v>11155</v>
      </c>
      <c r="M3553" s="1260" t="s">
        <v>1902</v>
      </c>
      <c r="N3553" s="1260" t="s">
        <v>30342</v>
      </c>
      <c r="O3553" s="1260" t="s">
        <v>30339</v>
      </c>
      <c r="P3553" s="1260"/>
      <c r="Q3553" s="1260"/>
      <c r="R3553" s="1260"/>
      <c r="S3553" s="1259">
        <v>1</v>
      </c>
      <c r="T3553" s="1260" t="s">
        <v>30343</v>
      </c>
      <c r="U3553" s="1260"/>
      <c r="V3553" s="1260"/>
      <c r="W3553" s="1259">
        <v>0</v>
      </c>
      <c r="X3553" s="1259">
        <v>1007</v>
      </c>
      <c r="Y3553" s="1259">
        <v>0</v>
      </c>
    </row>
    <row r="3554" spans="1:25">
      <c r="A3554" s="1350">
        <v>11201001577</v>
      </c>
      <c r="B3554" s="1260"/>
      <c r="C3554" s="1260" t="s">
        <v>30344</v>
      </c>
      <c r="D3554" s="1260" t="s">
        <v>12472</v>
      </c>
      <c r="E3554" s="1260" t="s">
        <v>11353</v>
      </c>
      <c r="F3554" s="1260" t="s">
        <v>30345</v>
      </c>
      <c r="G3554" s="1260" t="s">
        <v>30346</v>
      </c>
      <c r="H3554" s="1260" t="s">
        <v>11153</v>
      </c>
      <c r="I3554" s="1260" t="s">
        <v>11243</v>
      </c>
      <c r="J3554" s="1259">
        <v>7429320</v>
      </c>
      <c r="K3554" s="1260" t="s">
        <v>11221</v>
      </c>
      <c r="L3554" s="1260" t="s">
        <v>11155</v>
      </c>
      <c r="M3554" s="1260" t="s">
        <v>262</v>
      </c>
      <c r="N3554" s="1260"/>
      <c r="O3554" s="1260" t="s">
        <v>12472</v>
      </c>
      <c r="P3554" s="1260"/>
      <c r="Q3554" s="1260"/>
      <c r="R3554" s="1260"/>
      <c r="S3554" s="1259">
        <v>1</v>
      </c>
      <c r="T3554" s="1260"/>
      <c r="U3554" s="1260"/>
      <c r="V3554" s="1260"/>
      <c r="W3554" s="1259">
        <v>0</v>
      </c>
      <c r="X3554" s="1259">
        <v>1007</v>
      </c>
      <c r="Y3554" s="1259">
        <v>0</v>
      </c>
    </row>
    <row r="3555" spans="1:25">
      <c r="A3555" s="1350">
        <v>11201001576</v>
      </c>
      <c r="B3555" s="1260"/>
      <c r="C3555" s="1260" t="s">
        <v>30347</v>
      </c>
      <c r="D3555" s="1260" t="s">
        <v>30348</v>
      </c>
      <c r="E3555" s="1260" t="s">
        <v>11162</v>
      </c>
      <c r="F3555" s="1260" t="s">
        <v>30349</v>
      </c>
      <c r="G3555" s="1260" t="s">
        <v>30350</v>
      </c>
      <c r="H3555" s="1260" t="s">
        <v>11153</v>
      </c>
      <c r="I3555" s="1260" t="s">
        <v>11164</v>
      </c>
      <c r="J3555" s="1259">
        <v>7429319</v>
      </c>
      <c r="K3555" s="1260" t="s">
        <v>11221</v>
      </c>
      <c r="L3555" s="1260" t="s">
        <v>11155</v>
      </c>
      <c r="M3555" s="1260" t="s">
        <v>1908</v>
      </c>
      <c r="N3555" s="1260" t="s">
        <v>16693</v>
      </c>
      <c r="O3555" s="1260" t="s">
        <v>30348</v>
      </c>
      <c r="P3555" s="1260" t="s">
        <v>30351</v>
      </c>
      <c r="Q3555" s="1260" t="s">
        <v>30352</v>
      </c>
      <c r="R3555" s="1259">
        <v>119</v>
      </c>
      <c r="S3555" s="1259">
        <v>1</v>
      </c>
      <c r="T3555" s="1260"/>
      <c r="U3555" s="1260" t="s">
        <v>11921</v>
      </c>
      <c r="V3555" s="1260" t="s">
        <v>16697</v>
      </c>
      <c r="W3555" s="1259">
        <v>0</v>
      </c>
      <c r="X3555" s="1259">
        <v>1007</v>
      </c>
      <c r="Y3555" s="1259">
        <v>0</v>
      </c>
    </row>
    <row r="3556" spans="1:25">
      <c r="A3556" s="1350">
        <v>11201001575</v>
      </c>
      <c r="B3556" s="1260"/>
      <c r="C3556" s="1260" t="s">
        <v>30353</v>
      </c>
      <c r="D3556" s="1260" t="s">
        <v>30354</v>
      </c>
      <c r="E3556" s="1260" t="s">
        <v>12568</v>
      </c>
      <c r="F3556" s="1260" t="s">
        <v>30355</v>
      </c>
      <c r="G3556" s="1260" t="s">
        <v>30356</v>
      </c>
      <c r="H3556" s="1260" t="s">
        <v>11153</v>
      </c>
      <c r="I3556" s="1260" t="s">
        <v>11243</v>
      </c>
      <c r="J3556" s="1259">
        <v>7429318</v>
      </c>
      <c r="K3556" s="1260" t="s">
        <v>11221</v>
      </c>
      <c r="L3556" s="1260" t="s">
        <v>11155</v>
      </c>
      <c r="M3556" s="1260" t="s">
        <v>262</v>
      </c>
      <c r="N3556" s="1260"/>
      <c r="O3556" s="1260" t="s">
        <v>30354</v>
      </c>
      <c r="P3556" s="1260"/>
      <c r="Q3556" s="1260"/>
      <c r="R3556" s="1260"/>
      <c r="S3556" s="1259">
        <v>1</v>
      </c>
      <c r="T3556" s="1260"/>
      <c r="U3556" s="1260"/>
      <c r="V3556" s="1260"/>
      <c r="W3556" s="1259">
        <v>0</v>
      </c>
      <c r="X3556" s="1259">
        <v>1007</v>
      </c>
      <c r="Y3556" s="1259">
        <v>0</v>
      </c>
    </row>
    <row r="3557" spans="1:25">
      <c r="A3557" s="1350">
        <v>11201001574</v>
      </c>
      <c r="B3557" s="1260"/>
      <c r="C3557" s="1260" t="s">
        <v>30357</v>
      </c>
      <c r="D3557" s="1260" t="s">
        <v>17716</v>
      </c>
      <c r="E3557" s="1260" t="s">
        <v>11461</v>
      </c>
      <c r="F3557" s="1260" t="s">
        <v>30358</v>
      </c>
      <c r="G3557" s="1260" t="s">
        <v>30359</v>
      </c>
      <c r="H3557" s="1260" t="s">
        <v>11153</v>
      </c>
      <c r="I3557" s="1260" t="s">
        <v>11164</v>
      </c>
      <c r="J3557" s="1259">
        <v>7429317</v>
      </c>
      <c r="K3557" s="1260" t="s">
        <v>11221</v>
      </c>
      <c r="L3557" s="1260" t="s">
        <v>11155</v>
      </c>
      <c r="M3557" s="1260" t="s">
        <v>262</v>
      </c>
      <c r="N3557" s="1260"/>
      <c r="O3557" s="1260" t="s">
        <v>17716</v>
      </c>
      <c r="P3557" s="1260"/>
      <c r="Q3557" s="1260"/>
      <c r="R3557" s="1260"/>
      <c r="S3557" s="1259">
        <v>1</v>
      </c>
      <c r="T3557" s="1260"/>
      <c r="U3557" s="1260"/>
      <c r="V3557" s="1260"/>
      <c r="W3557" s="1259">
        <v>0</v>
      </c>
      <c r="X3557" s="1259">
        <v>1007</v>
      </c>
      <c r="Y3557" s="1259">
        <v>0</v>
      </c>
    </row>
    <row r="3558" spans="1:25">
      <c r="A3558" s="1350">
        <v>11201001573</v>
      </c>
      <c r="B3558" s="1260"/>
      <c r="C3558" s="1260" t="s">
        <v>30360</v>
      </c>
      <c r="D3558" s="1260" t="s">
        <v>30361</v>
      </c>
      <c r="E3558" s="1260" t="s">
        <v>11162</v>
      </c>
      <c r="F3558" s="1260" t="s">
        <v>11176</v>
      </c>
      <c r="G3558" s="1260" t="s">
        <v>30362</v>
      </c>
      <c r="H3558" s="1260" t="s">
        <v>11153</v>
      </c>
      <c r="I3558" s="1260" t="s">
        <v>11177</v>
      </c>
      <c r="J3558" s="1259">
        <v>7429316</v>
      </c>
      <c r="K3558" s="1260" t="s">
        <v>11221</v>
      </c>
      <c r="L3558" s="1260" t="s">
        <v>11155</v>
      </c>
      <c r="M3558" s="1260" t="s">
        <v>2444</v>
      </c>
      <c r="N3558" s="1260" t="s">
        <v>30363</v>
      </c>
      <c r="O3558" s="1260" t="s">
        <v>30361</v>
      </c>
      <c r="P3558" s="1260"/>
      <c r="Q3558" s="1260"/>
      <c r="R3558" s="1259">
        <v>119</v>
      </c>
      <c r="S3558" s="1259">
        <v>1</v>
      </c>
      <c r="T3558" s="1260"/>
      <c r="U3558" s="1260" t="s">
        <v>11269</v>
      </c>
      <c r="V3558" s="1260" t="s">
        <v>12969</v>
      </c>
      <c r="W3558" s="1259">
        <v>0</v>
      </c>
      <c r="X3558" s="1259">
        <v>1007</v>
      </c>
      <c r="Y3558" s="1259">
        <v>0</v>
      </c>
    </row>
    <row r="3559" spans="1:25">
      <c r="A3559" s="1350">
        <v>11201001572</v>
      </c>
      <c r="B3559" s="1260" t="s">
        <v>30364</v>
      </c>
      <c r="C3559" s="1260" t="s">
        <v>30365</v>
      </c>
      <c r="D3559" s="1260" t="s">
        <v>30366</v>
      </c>
      <c r="E3559" s="1260" t="s">
        <v>11426</v>
      </c>
      <c r="F3559" s="1260" t="s">
        <v>30367</v>
      </c>
      <c r="G3559" s="1260" t="s">
        <v>30368</v>
      </c>
      <c r="H3559" s="1260" t="s">
        <v>11153</v>
      </c>
      <c r="I3559" s="1260" t="s">
        <v>11164</v>
      </c>
      <c r="J3559" s="1259">
        <v>7429315</v>
      </c>
      <c r="K3559" s="1260" t="s">
        <v>11221</v>
      </c>
      <c r="L3559" s="1260" t="s">
        <v>11155</v>
      </c>
      <c r="M3559" s="1260" t="s">
        <v>2268</v>
      </c>
      <c r="N3559" s="1260" t="s">
        <v>30369</v>
      </c>
      <c r="O3559" s="1260" t="s">
        <v>30366</v>
      </c>
      <c r="P3559" s="1260" t="s">
        <v>30370</v>
      </c>
      <c r="Q3559" s="1260" t="s">
        <v>30371</v>
      </c>
      <c r="R3559" s="1260" t="s">
        <v>30370</v>
      </c>
      <c r="S3559" s="1259">
        <v>1</v>
      </c>
      <c r="T3559" s="1260" t="s">
        <v>30372</v>
      </c>
      <c r="U3559" s="1260" t="s">
        <v>11290</v>
      </c>
      <c r="V3559" s="1260" t="s">
        <v>12437</v>
      </c>
      <c r="W3559" s="1259">
        <v>0</v>
      </c>
      <c r="X3559" s="1259">
        <v>1007</v>
      </c>
      <c r="Y3559" s="1259">
        <v>0</v>
      </c>
    </row>
    <row r="3560" spans="1:25">
      <c r="A3560" s="1350">
        <v>11201001571</v>
      </c>
      <c r="B3560" s="1260" t="s">
        <v>30373</v>
      </c>
      <c r="C3560" s="1260" t="s">
        <v>30374</v>
      </c>
      <c r="D3560" s="1260" t="s">
        <v>30375</v>
      </c>
      <c r="E3560" s="1260" t="s">
        <v>11419</v>
      </c>
      <c r="F3560" s="1260" t="s">
        <v>30376</v>
      </c>
      <c r="G3560" s="1260" t="s">
        <v>30377</v>
      </c>
      <c r="H3560" s="1260" t="s">
        <v>11153</v>
      </c>
      <c r="I3560" s="1260" t="s">
        <v>10976</v>
      </c>
      <c r="J3560" s="1259">
        <v>7429314</v>
      </c>
      <c r="K3560" s="1260" t="s">
        <v>11221</v>
      </c>
      <c r="L3560" s="1260" t="s">
        <v>11155</v>
      </c>
      <c r="M3560" s="1260" t="s">
        <v>2529</v>
      </c>
      <c r="N3560" s="1260" t="s">
        <v>30378</v>
      </c>
      <c r="O3560" s="1260" t="s">
        <v>30375</v>
      </c>
      <c r="P3560" s="1260" t="s">
        <v>30379</v>
      </c>
      <c r="Q3560" s="1260" t="s">
        <v>12131</v>
      </c>
      <c r="R3560" s="1260" t="s">
        <v>30379</v>
      </c>
      <c r="S3560" s="1259">
        <v>1</v>
      </c>
      <c r="T3560" s="1260" t="s">
        <v>30380</v>
      </c>
      <c r="U3560" s="1260" t="s">
        <v>11231</v>
      </c>
      <c r="V3560" s="1260" t="s">
        <v>12126</v>
      </c>
      <c r="W3560" s="1259">
        <v>0</v>
      </c>
      <c r="X3560" s="1259">
        <v>1007</v>
      </c>
      <c r="Y3560" s="1259">
        <v>0</v>
      </c>
    </row>
    <row r="3561" spans="1:25">
      <c r="A3561" s="1350">
        <v>11201001570</v>
      </c>
      <c r="B3561" s="1260" t="s">
        <v>30381</v>
      </c>
      <c r="C3561" s="1260" t="s">
        <v>30382</v>
      </c>
      <c r="D3561" s="1260" t="s">
        <v>30383</v>
      </c>
      <c r="E3561" s="1260" t="s">
        <v>11419</v>
      </c>
      <c r="F3561" s="1260" t="s">
        <v>30384</v>
      </c>
      <c r="G3561" s="1260" t="s">
        <v>30385</v>
      </c>
      <c r="H3561" s="1260" t="s">
        <v>11153</v>
      </c>
      <c r="I3561" s="1260" t="s">
        <v>10976</v>
      </c>
      <c r="J3561" s="1259">
        <v>7429313</v>
      </c>
      <c r="K3561" s="1260" t="s">
        <v>11221</v>
      </c>
      <c r="L3561" s="1260" t="s">
        <v>11155</v>
      </c>
      <c r="M3561" s="1260" t="s">
        <v>766</v>
      </c>
      <c r="N3561" s="1260" t="s">
        <v>30386</v>
      </c>
      <c r="O3561" s="1260" t="s">
        <v>30383</v>
      </c>
      <c r="P3561" s="1260" t="s">
        <v>30387</v>
      </c>
      <c r="Q3561" s="1260" t="s">
        <v>11313</v>
      </c>
      <c r="R3561" s="1260" t="s">
        <v>30387</v>
      </c>
      <c r="S3561" s="1259">
        <v>1</v>
      </c>
      <c r="T3561" s="1260" t="s">
        <v>30388</v>
      </c>
      <c r="U3561" s="1260" t="s">
        <v>11231</v>
      </c>
      <c r="V3561" s="1260" t="s">
        <v>11798</v>
      </c>
      <c r="W3561" s="1259">
        <v>0</v>
      </c>
      <c r="X3561" s="1259">
        <v>1007</v>
      </c>
      <c r="Y3561" s="1259">
        <v>0</v>
      </c>
    </row>
    <row r="3562" spans="1:25">
      <c r="A3562" s="1350">
        <v>11201001569</v>
      </c>
      <c r="B3562" s="1260"/>
      <c r="C3562" s="1260" t="s">
        <v>30389</v>
      </c>
      <c r="D3562" s="1260" t="s">
        <v>1986</v>
      </c>
      <c r="E3562" s="1260" t="s">
        <v>11457</v>
      </c>
      <c r="F3562" s="1260" t="s">
        <v>30390</v>
      </c>
      <c r="G3562" s="1260" t="s">
        <v>30391</v>
      </c>
      <c r="H3562" s="1260" t="s">
        <v>11153</v>
      </c>
      <c r="I3562" s="1260" t="s">
        <v>10976</v>
      </c>
      <c r="J3562" s="1259">
        <v>7429312</v>
      </c>
      <c r="K3562" s="1260" t="s">
        <v>11221</v>
      </c>
      <c r="L3562" s="1260" t="s">
        <v>11155</v>
      </c>
      <c r="M3562" s="1260" t="s">
        <v>262</v>
      </c>
      <c r="N3562" s="1260"/>
      <c r="O3562" s="1260" t="s">
        <v>1986</v>
      </c>
      <c r="P3562" s="1260"/>
      <c r="Q3562" s="1260"/>
      <c r="R3562" s="1260"/>
      <c r="S3562" s="1259">
        <v>1</v>
      </c>
      <c r="T3562" s="1260"/>
      <c r="U3562" s="1260"/>
      <c r="V3562" s="1260"/>
      <c r="W3562" s="1259">
        <v>0</v>
      </c>
      <c r="X3562" s="1259">
        <v>1007</v>
      </c>
      <c r="Y3562" s="1259">
        <v>0</v>
      </c>
    </row>
    <row r="3563" spans="1:25">
      <c r="A3563" s="1350">
        <v>11201001568</v>
      </c>
      <c r="B3563" s="1260"/>
      <c r="C3563" s="1260" t="s">
        <v>30392</v>
      </c>
      <c r="D3563" s="1260" t="s">
        <v>30393</v>
      </c>
      <c r="E3563" s="1260" t="s">
        <v>11353</v>
      </c>
      <c r="F3563" s="1260" t="s">
        <v>30390</v>
      </c>
      <c r="G3563" s="1260" t="s">
        <v>30394</v>
      </c>
      <c r="H3563" s="1260" t="s">
        <v>11153</v>
      </c>
      <c r="I3563" s="1260" t="s">
        <v>10976</v>
      </c>
      <c r="J3563" s="1259">
        <v>7429311</v>
      </c>
      <c r="K3563" s="1260" t="s">
        <v>11221</v>
      </c>
      <c r="L3563" s="1260" t="s">
        <v>11155</v>
      </c>
      <c r="M3563" s="1260" t="s">
        <v>262</v>
      </c>
      <c r="N3563" s="1260"/>
      <c r="O3563" s="1260" t="s">
        <v>30393</v>
      </c>
      <c r="P3563" s="1260"/>
      <c r="Q3563" s="1260"/>
      <c r="R3563" s="1260"/>
      <c r="S3563" s="1259">
        <v>1</v>
      </c>
      <c r="T3563" s="1260"/>
      <c r="U3563" s="1260"/>
      <c r="V3563" s="1260"/>
      <c r="W3563" s="1259">
        <v>0</v>
      </c>
      <c r="X3563" s="1259">
        <v>1007</v>
      </c>
      <c r="Y3563" s="1259">
        <v>0</v>
      </c>
    </row>
    <row r="3564" spans="1:25">
      <c r="A3564" s="1350">
        <v>11201001567</v>
      </c>
      <c r="B3564" s="1260"/>
      <c r="C3564" s="1260" t="s">
        <v>30395</v>
      </c>
      <c r="D3564" s="1260" t="s">
        <v>30396</v>
      </c>
      <c r="E3564" s="1260" t="s">
        <v>12993</v>
      </c>
      <c r="F3564" s="1260" t="s">
        <v>30367</v>
      </c>
      <c r="G3564" s="1260" t="s">
        <v>30397</v>
      </c>
      <c r="H3564" s="1260" t="s">
        <v>11153</v>
      </c>
      <c r="I3564" s="1260" t="s">
        <v>11164</v>
      </c>
      <c r="J3564" s="1259">
        <v>7429310</v>
      </c>
      <c r="K3564" s="1260" t="s">
        <v>11221</v>
      </c>
      <c r="L3564" s="1260" t="s">
        <v>11155</v>
      </c>
      <c r="M3564" s="1260" t="s">
        <v>2568</v>
      </c>
      <c r="N3564" s="1260" t="s">
        <v>30398</v>
      </c>
      <c r="O3564" s="1260" t="s">
        <v>30396</v>
      </c>
      <c r="P3564" s="1260"/>
      <c r="Q3564" s="1260"/>
      <c r="R3564" s="1260"/>
      <c r="S3564" s="1259">
        <v>1</v>
      </c>
      <c r="T3564" s="1260"/>
      <c r="U3564" s="1260" t="s">
        <v>11921</v>
      </c>
      <c r="V3564" s="1260" t="s">
        <v>29101</v>
      </c>
      <c r="W3564" s="1259">
        <v>0</v>
      </c>
      <c r="X3564" s="1259">
        <v>1007</v>
      </c>
      <c r="Y3564" s="1259">
        <v>0</v>
      </c>
    </row>
    <row r="3565" spans="1:25">
      <c r="A3565" s="1350">
        <v>11201001566</v>
      </c>
      <c r="B3565" s="1260"/>
      <c r="C3565" s="1260" t="s">
        <v>30399</v>
      </c>
      <c r="D3565" s="1260" t="s">
        <v>30400</v>
      </c>
      <c r="E3565" s="1260" t="s">
        <v>12993</v>
      </c>
      <c r="F3565" s="1260" t="s">
        <v>30349</v>
      </c>
      <c r="G3565" s="1260" t="s">
        <v>30401</v>
      </c>
      <c r="H3565" s="1260" t="s">
        <v>11153</v>
      </c>
      <c r="I3565" s="1260" t="s">
        <v>11164</v>
      </c>
      <c r="J3565" s="1259">
        <v>7429309</v>
      </c>
      <c r="K3565" s="1260" t="s">
        <v>11221</v>
      </c>
      <c r="L3565" s="1260" t="s">
        <v>11155</v>
      </c>
      <c r="M3565" s="1260" t="s">
        <v>2399</v>
      </c>
      <c r="N3565" s="1260" t="s">
        <v>30402</v>
      </c>
      <c r="O3565" s="1260" t="s">
        <v>30400</v>
      </c>
      <c r="P3565" s="1260" t="s">
        <v>11192</v>
      </c>
      <c r="Q3565" s="1260"/>
      <c r="R3565" s="1260"/>
      <c r="S3565" s="1259">
        <v>1</v>
      </c>
      <c r="T3565" s="1260"/>
      <c r="U3565" s="1260" t="s">
        <v>12320</v>
      </c>
      <c r="V3565" s="1260" t="s">
        <v>30122</v>
      </c>
      <c r="W3565" s="1259">
        <v>0</v>
      </c>
      <c r="X3565" s="1259">
        <v>1007</v>
      </c>
      <c r="Y3565" s="1259">
        <v>0</v>
      </c>
    </row>
    <row r="3566" spans="1:25">
      <c r="A3566" s="1350">
        <v>11201001565</v>
      </c>
      <c r="B3566" s="1260"/>
      <c r="C3566" s="1260" t="s">
        <v>30403</v>
      </c>
      <c r="D3566" s="1260" t="s">
        <v>30404</v>
      </c>
      <c r="E3566" s="1260" t="s">
        <v>11353</v>
      </c>
      <c r="F3566" s="1260" t="s">
        <v>30376</v>
      </c>
      <c r="G3566" s="1260" t="s">
        <v>30405</v>
      </c>
      <c r="H3566" s="1260" t="s">
        <v>11153</v>
      </c>
      <c r="I3566" s="1260" t="s">
        <v>10976</v>
      </c>
      <c r="J3566" s="1259">
        <v>7429308</v>
      </c>
      <c r="K3566" s="1260" t="s">
        <v>11221</v>
      </c>
      <c r="L3566" s="1260" t="s">
        <v>11155</v>
      </c>
      <c r="M3566" s="1260" t="s">
        <v>262</v>
      </c>
      <c r="N3566" s="1260"/>
      <c r="O3566" s="1260" t="s">
        <v>30404</v>
      </c>
      <c r="P3566" s="1260"/>
      <c r="Q3566" s="1260"/>
      <c r="R3566" s="1260"/>
      <c r="S3566" s="1259">
        <v>1</v>
      </c>
      <c r="T3566" s="1260"/>
      <c r="U3566" s="1260"/>
      <c r="V3566" s="1260"/>
      <c r="W3566" s="1259">
        <v>0</v>
      </c>
      <c r="X3566" s="1259">
        <v>1007</v>
      </c>
      <c r="Y3566" s="1259">
        <v>0</v>
      </c>
    </row>
    <row r="3567" spans="1:25">
      <c r="A3567" s="1350">
        <v>11201001564</v>
      </c>
      <c r="B3567" s="1260"/>
      <c r="C3567" s="1260" t="s">
        <v>30406</v>
      </c>
      <c r="D3567" s="1260" t="s">
        <v>12472</v>
      </c>
      <c r="E3567" s="1260" t="s">
        <v>11444</v>
      </c>
      <c r="F3567" s="1260" t="s">
        <v>11242</v>
      </c>
      <c r="G3567" s="1260" t="s">
        <v>30407</v>
      </c>
      <c r="H3567" s="1260" t="s">
        <v>11153</v>
      </c>
      <c r="I3567" s="1260" t="s">
        <v>11243</v>
      </c>
      <c r="J3567" s="1259">
        <v>7429307</v>
      </c>
      <c r="K3567" s="1260" t="s">
        <v>11221</v>
      </c>
      <c r="L3567" s="1260" t="s">
        <v>11155</v>
      </c>
      <c r="M3567" s="1260" t="s">
        <v>262</v>
      </c>
      <c r="N3567" s="1260"/>
      <c r="O3567" s="1260" t="s">
        <v>12472</v>
      </c>
      <c r="P3567" s="1260"/>
      <c r="Q3567" s="1260"/>
      <c r="R3567" s="1260"/>
      <c r="S3567" s="1259">
        <v>1</v>
      </c>
      <c r="T3567" s="1260"/>
      <c r="U3567" s="1260"/>
      <c r="V3567" s="1260"/>
      <c r="W3567" s="1259">
        <v>0</v>
      </c>
      <c r="X3567" s="1259">
        <v>1007</v>
      </c>
      <c r="Y3567" s="1259">
        <v>0</v>
      </c>
    </row>
    <row r="3568" spans="1:25">
      <c r="A3568" s="1350">
        <v>11201001563</v>
      </c>
      <c r="B3568" s="1260" t="s">
        <v>30408</v>
      </c>
      <c r="C3568" s="1260" t="s">
        <v>30409</v>
      </c>
      <c r="D3568" s="1260" t="s">
        <v>30410</v>
      </c>
      <c r="E3568" s="1260" t="s">
        <v>13024</v>
      </c>
      <c r="F3568" s="1260" t="s">
        <v>11176</v>
      </c>
      <c r="G3568" s="1260" t="s">
        <v>30411</v>
      </c>
      <c r="H3568" s="1260" t="s">
        <v>11153</v>
      </c>
      <c r="I3568" s="1260" t="s">
        <v>11177</v>
      </c>
      <c r="J3568" s="1259">
        <v>7429306</v>
      </c>
      <c r="K3568" s="1260" t="s">
        <v>11221</v>
      </c>
      <c r="L3568" s="1260" t="s">
        <v>11155</v>
      </c>
      <c r="M3568" s="1260" t="s">
        <v>2134</v>
      </c>
      <c r="N3568" s="1260" t="s">
        <v>30412</v>
      </c>
      <c r="O3568" s="1260" t="s">
        <v>30410</v>
      </c>
      <c r="P3568" s="1260" t="s">
        <v>30413</v>
      </c>
      <c r="Q3568" s="1260" t="s">
        <v>11313</v>
      </c>
      <c r="R3568" s="1260" t="s">
        <v>30414</v>
      </c>
      <c r="S3568" s="1259">
        <v>1</v>
      </c>
      <c r="T3568" s="1260" t="s">
        <v>30415</v>
      </c>
      <c r="U3568" s="1260" t="s">
        <v>11269</v>
      </c>
      <c r="V3568" s="1260" t="s">
        <v>14651</v>
      </c>
      <c r="W3568" s="1259">
        <v>0</v>
      </c>
      <c r="X3568" s="1259">
        <v>1007</v>
      </c>
      <c r="Y3568" s="1259">
        <v>0</v>
      </c>
    </row>
    <row r="3569" spans="1:25">
      <c r="A3569" s="1350">
        <v>11201001562</v>
      </c>
      <c r="B3569" s="1260" t="s">
        <v>30416</v>
      </c>
      <c r="C3569" s="1260" t="s">
        <v>30417</v>
      </c>
      <c r="D3569" s="1260" t="s">
        <v>30418</v>
      </c>
      <c r="E3569" s="1260" t="s">
        <v>13190</v>
      </c>
      <c r="F3569" s="1260" t="s">
        <v>13025</v>
      </c>
      <c r="G3569" s="1260" t="s">
        <v>30419</v>
      </c>
      <c r="H3569" s="1260" t="s">
        <v>11153</v>
      </c>
      <c r="I3569" s="1260" t="s">
        <v>13027</v>
      </c>
      <c r="J3569" s="1259">
        <v>7429305</v>
      </c>
      <c r="K3569" s="1260" t="s">
        <v>11221</v>
      </c>
      <c r="L3569" s="1260" t="s">
        <v>11155</v>
      </c>
      <c r="M3569" s="1260" t="s">
        <v>2372</v>
      </c>
      <c r="N3569" s="1260" t="s">
        <v>30420</v>
      </c>
      <c r="O3569" s="1260" t="s">
        <v>30418</v>
      </c>
      <c r="P3569" s="1260" t="s">
        <v>30421</v>
      </c>
      <c r="Q3569" s="1260" t="s">
        <v>18952</v>
      </c>
      <c r="R3569" s="1260" t="s">
        <v>30422</v>
      </c>
      <c r="S3569" s="1259">
        <v>1</v>
      </c>
      <c r="T3569" s="1260" t="s">
        <v>30423</v>
      </c>
      <c r="U3569" s="1260" t="s">
        <v>11256</v>
      </c>
      <c r="V3569" s="1260" t="s">
        <v>13181</v>
      </c>
      <c r="W3569" s="1259">
        <v>0</v>
      </c>
      <c r="X3569" s="1259">
        <v>1007</v>
      </c>
      <c r="Y3569" s="1259">
        <v>0</v>
      </c>
    </row>
    <row r="3570" spans="1:25">
      <c r="A3570" s="1350">
        <v>11201001561</v>
      </c>
      <c r="B3570" s="1260" t="s">
        <v>30424</v>
      </c>
      <c r="C3570" s="1260" t="s">
        <v>30409</v>
      </c>
      <c r="D3570" s="1260" t="s">
        <v>30425</v>
      </c>
      <c r="E3570" s="1260" t="s">
        <v>11702</v>
      </c>
      <c r="F3570" s="1260" t="s">
        <v>11176</v>
      </c>
      <c r="G3570" s="1260" t="s">
        <v>30426</v>
      </c>
      <c r="H3570" s="1260" t="s">
        <v>11153</v>
      </c>
      <c r="I3570" s="1260" t="s">
        <v>11177</v>
      </c>
      <c r="J3570" s="1259">
        <v>7429304</v>
      </c>
      <c r="K3570" s="1260" t="s">
        <v>11221</v>
      </c>
      <c r="L3570" s="1260" t="s">
        <v>11155</v>
      </c>
      <c r="M3570" s="1260" t="s">
        <v>2545</v>
      </c>
      <c r="N3570" s="1260" t="s">
        <v>30427</v>
      </c>
      <c r="O3570" s="1260" t="s">
        <v>30425</v>
      </c>
      <c r="P3570" s="1260" t="s">
        <v>30428</v>
      </c>
      <c r="Q3570" s="1260" t="s">
        <v>11877</v>
      </c>
      <c r="R3570" s="1260" t="s">
        <v>30428</v>
      </c>
      <c r="S3570" s="1259">
        <v>1</v>
      </c>
      <c r="T3570" s="1260" t="s">
        <v>30429</v>
      </c>
      <c r="U3570" s="1260" t="s">
        <v>11269</v>
      </c>
      <c r="V3570" s="1260" t="s">
        <v>11342</v>
      </c>
      <c r="W3570" s="1259">
        <v>0</v>
      </c>
      <c r="X3570" s="1259">
        <v>1007</v>
      </c>
      <c r="Y3570" s="1259">
        <v>0</v>
      </c>
    </row>
    <row r="3571" spans="1:25">
      <c r="A3571" s="1350">
        <v>11201001560</v>
      </c>
      <c r="B3571" s="1260" t="s">
        <v>30430</v>
      </c>
      <c r="C3571" s="1260" t="s">
        <v>30431</v>
      </c>
      <c r="D3571" s="1260" t="s">
        <v>30432</v>
      </c>
      <c r="E3571" s="1260" t="s">
        <v>11190</v>
      </c>
      <c r="F3571" s="1260" t="s">
        <v>12633</v>
      </c>
      <c r="G3571" s="1260" t="s">
        <v>30433</v>
      </c>
      <c r="H3571" s="1260" t="s">
        <v>11153</v>
      </c>
      <c r="I3571" s="1260" t="s">
        <v>10976</v>
      </c>
      <c r="J3571" s="1259">
        <v>7429303</v>
      </c>
      <c r="K3571" s="1260" t="s">
        <v>11221</v>
      </c>
      <c r="L3571" s="1260" t="s">
        <v>11155</v>
      </c>
      <c r="M3571" s="1260" t="s">
        <v>1424</v>
      </c>
      <c r="N3571" s="1260" t="s">
        <v>30434</v>
      </c>
      <c r="O3571" s="1260" t="s">
        <v>30432</v>
      </c>
      <c r="P3571" s="1260" t="s">
        <v>30435</v>
      </c>
      <c r="Q3571" s="1260" t="s">
        <v>30436</v>
      </c>
      <c r="R3571" s="1260" t="s">
        <v>30437</v>
      </c>
      <c r="S3571" s="1259">
        <v>1</v>
      </c>
      <c r="T3571" s="1260" t="s">
        <v>30438</v>
      </c>
      <c r="U3571" s="1260" t="s">
        <v>12601</v>
      </c>
      <c r="V3571" s="1260" t="s">
        <v>13752</v>
      </c>
      <c r="W3571" s="1259">
        <v>0</v>
      </c>
      <c r="X3571" s="1259">
        <v>1007</v>
      </c>
      <c r="Y3571" s="1259">
        <v>0</v>
      </c>
    </row>
    <row r="3572" spans="1:25">
      <c r="A3572" s="1350">
        <v>11201001559</v>
      </c>
      <c r="B3572" s="1260" t="s">
        <v>30439</v>
      </c>
      <c r="C3572" s="1260" t="s">
        <v>30440</v>
      </c>
      <c r="D3572" s="1260" t="s">
        <v>19201</v>
      </c>
      <c r="E3572" s="1260" t="s">
        <v>11203</v>
      </c>
      <c r="F3572" s="1260" t="s">
        <v>11440</v>
      </c>
      <c r="G3572" s="1260" t="s">
        <v>30441</v>
      </c>
      <c r="H3572" s="1260" t="s">
        <v>11153</v>
      </c>
      <c r="I3572" s="1260" t="s">
        <v>11177</v>
      </c>
      <c r="J3572" s="1259">
        <v>7429302</v>
      </c>
      <c r="K3572" s="1260" t="s">
        <v>11221</v>
      </c>
      <c r="L3572" s="1260" t="s">
        <v>11155</v>
      </c>
      <c r="M3572" s="1260" t="s">
        <v>2574</v>
      </c>
      <c r="N3572" s="1260" t="s">
        <v>30442</v>
      </c>
      <c r="O3572" s="1260" t="s">
        <v>19201</v>
      </c>
      <c r="P3572" s="1260" t="s">
        <v>24173</v>
      </c>
      <c r="Q3572" s="1260" t="s">
        <v>11795</v>
      </c>
      <c r="R3572" s="1260" t="s">
        <v>19204</v>
      </c>
      <c r="S3572" s="1259">
        <v>1</v>
      </c>
      <c r="T3572" s="1260" t="s">
        <v>30443</v>
      </c>
      <c r="U3572" s="1260" t="s">
        <v>11209</v>
      </c>
      <c r="V3572" s="1260" t="s">
        <v>13282</v>
      </c>
      <c r="W3572" s="1259">
        <v>0</v>
      </c>
      <c r="X3572" s="1259">
        <v>1007</v>
      </c>
      <c r="Y3572" s="1259">
        <v>0</v>
      </c>
    </row>
    <row r="3573" spans="1:25">
      <c r="A3573" s="1350">
        <v>11201001558</v>
      </c>
      <c r="B3573" s="1260" t="s">
        <v>30444</v>
      </c>
      <c r="C3573" s="1260" t="s">
        <v>30445</v>
      </c>
      <c r="D3573" s="1260" t="s">
        <v>30446</v>
      </c>
      <c r="E3573" s="1260" t="s">
        <v>11203</v>
      </c>
      <c r="F3573" s="1260" t="s">
        <v>30447</v>
      </c>
      <c r="G3573" s="1260" t="s">
        <v>30448</v>
      </c>
      <c r="H3573" s="1260" t="s">
        <v>11153</v>
      </c>
      <c r="I3573" s="1260" t="s">
        <v>11164</v>
      </c>
      <c r="J3573" s="1259">
        <v>7429301</v>
      </c>
      <c r="K3573" s="1260" t="s">
        <v>11221</v>
      </c>
      <c r="L3573" s="1260" t="s">
        <v>11155</v>
      </c>
      <c r="M3573" s="1260" t="s">
        <v>2154</v>
      </c>
      <c r="N3573" s="1260" t="s">
        <v>30449</v>
      </c>
      <c r="O3573" s="1260" t="s">
        <v>30446</v>
      </c>
      <c r="P3573" s="1260" t="s">
        <v>30450</v>
      </c>
      <c r="Q3573" s="1260" t="s">
        <v>11846</v>
      </c>
      <c r="R3573" s="1260" t="s">
        <v>30451</v>
      </c>
      <c r="S3573" s="1259">
        <v>1</v>
      </c>
      <c r="T3573" s="1260" t="s">
        <v>30452</v>
      </c>
      <c r="U3573" s="1260" t="s">
        <v>11290</v>
      </c>
      <c r="V3573" s="1260" t="s">
        <v>18257</v>
      </c>
      <c r="W3573" s="1259">
        <v>0</v>
      </c>
      <c r="X3573" s="1259">
        <v>1007</v>
      </c>
      <c r="Y3573" s="1259">
        <v>0</v>
      </c>
    </row>
    <row r="3574" spans="1:25">
      <c r="A3574" s="1350">
        <v>11201001557</v>
      </c>
      <c r="B3574" s="1260" t="s">
        <v>30453</v>
      </c>
      <c r="C3574" s="1260" t="s">
        <v>30454</v>
      </c>
      <c r="D3574" s="1260" t="s">
        <v>30455</v>
      </c>
      <c r="E3574" s="1260" t="s">
        <v>11266</v>
      </c>
      <c r="F3574" s="1260"/>
      <c r="G3574" s="1260"/>
      <c r="H3574" s="1260" t="s">
        <v>11153</v>
      </c>
      <c r="I3574" s="1260" t="s">
        <v>10976</v>
      </c>
      <c r="J3574" s="1259">
        <v>7429300</v>
      </c>
      <c r="K3574" s="1260" t="s">
        <v>11221</v>
      </c>
      <c r="L3574" s="1260" t="s">
        <v>11275</v>
      </c>
      <c r="M3574" s="1260" t="s">
        <v>1985</v>
      </c>
      <c r="N3574" s="1260" t="s">
        <v>30456</v>
      </c>
      <c r="O3574" s="1260" t="s">
        <v>30455</v>
      </c>
      <c r="P3574" s="1260"/>
      <c r="Q3574" s="1260" t="s">
        <v>30457</v>
      </c>
      <c r="R3574" s="1260" t="s">
        <v>30458</v>
      </c>
      <c r="S3574" s="1259">
        <v>1</v>
      </c>
      <c r="T3574" s="1260" t="s">
        <v>12132</v>
      </c>
      <c r="U3574" s="1260" t="s">
        <v>11158</v>
      </c>
      <c r="V3574" s="1260" t="s">
        <v>13789</v>
      </c>
      <c r="W3574" s="1259">
        <v>0</v>
      </c>
      <c r="X3574" s="1259">
        <v>1007</v>
      </c>
      <c r="Y3574" s="1259">
        <v>2</v>
      </c>
    </row>
    <row r="3575" spans="1:25">
      <c r="A3575" s="1350">
        <v>11201001556</v>
      </c>
      <c r="B3575" s="1260" t="s">
        <v>30459</v>
      </c>
      <c r="C3575" s="1260" t="s">
        <v>30460</v>
      </c>
      <c r="D3575" s="1260" t="s">
        <v>30461</v>
      </c>
      <c r="E3575" s="1260" t="s">
        <v>11509</v>
      </c>
      <c r="F3575" s="1260" t="s">
        <v>11440</v>
      </c>
      <c r="G3575" s="1260" t="s">
        <v>30462</v>
      </c>
      <c r="H3575" s="1260" t="s">
        <v>11153</v>
      </c>
      <c r="I3575" s="1260" t="s">
        <v>11177</v>
      </c>
      <c r="J3575" s="1259">
        <v>7429299</v>
      </c>
      <c r="K3575" s="1260" t="s">
        <v>11221</v>
      </c>
      <c r="L3575" s="1260" t="s">
        <v>11155</v>
      </c>
      <c r="M3575" s="1260" t="s">
        <v>2357</v>
      </c>
      <c r="N3575" s="1260" t="s">
        <v>30463</v>
      </c>
      <c r="O3575" s="1260" t="s">
        <v>30461</v>
      </c>
      <c r="P3575" s="1260" t="s">
        <v>30464</v>
      </c>
      <c r="Q3575" s="1260" t="s">
        <v>30465</v>
      </c>
      <c r="R3575" s="1260" t="s">
        <v>30466</v>
      </c>
      <c r="S3575" s="1259">
        <v>1</v>
      </c>
      <c r="T3575" s="1260" t="s">
        <v>30467</v>
      </c>
      <c r="U3575" s="1260" t="s">
        <v>11193</v>
      </c>
      <c r="V3575" s="1260" t="s">
        <v>12177</v>
      </c>
      <c r="W3575" s="1259">
        <v>0</v>
      </c>
      <c r="X3575" s="1259">
        <v>1007</v>
      </c>
      <c r="Y3575" s="1259">
        <v>0</v>
      </c>
    </row>
    <row r="3576" spans="1:25">
      <c r="A3576" s="1350">
        <v>11201001555</v>
      </c>
      <c r="B3576" s="1260"/>
      <c r="C3576" s="1260" t="s">
        <v>30468</v>
      </c>
      <c r="D3576" s="1260" t="s">
        <v>30469</v>
      </c>
      <c r="E3576" s="1260" t="s">
        <v>11311</v>
      </c>
      <c r="F3576" s="1260" t="s">
        <v>12679</v>
      </c>
      <c r="G3576" s="1260" t="s">
        <v>30470</v>
      </c>
      <c r="H3576" s="1260" t="s">
        <v>11153</v>
      </c>
      <c r="I3576" s="1260" t="s">
        <v>10976</v>
      </c>
      <c r="J3576" s="1259">
        <v>7429298</v>
      </c>
      <c r="K3576" s="1260" t="s">
        <v>11375</v>
      </c>
      <c r="L3576" s="1260" t="s">
        <v>11385</v>
      </c>
      <c r="M3576" s="1260" t="s">
        <v>1985</v>
      </c>
      <c r="N3576" s="1260" t="s">
        <v>30456</v>
      </c>
      <c r="O3576" s="1260" t="s">
        <v>30469</v>
      </c>
      <c r="P3576" s="1260" t="s">
        <v>30471</v>
      </c>
      <c r="Q3576" s="1260" t="s">
        <v>11867</v>
      </c>
      <c r="R3576" s="1260" t="s">
        <v>30471</v>
      </c>
      <c r="S3576" s="1259">
        <v>1</v>
      </c>
      <c r="T3576" s="1260"/>
      <c r="U3576" s="1260" t="s">
        <v>11158</v>
      </c>
      <c r="V3576" s="1260" t="s">
        <v>13789</v>
      </c>
      <c r="W3576" s="1259">
        <v>0</v>
      </c>
      <c r="X3576" s="1259">
        <v>1008</v>
      </c>
      <c r="Y3576" s="1259">
        <v>1</v>
      </c>
    </row>
    <row r="3577" spans="1:25">
      <c r="A3577" s="1350">
        <v>11201001554</v>
      </c>
      <c r="B3577" s="1260"/>
      <c r="C3577" s="1260" t="s">
        <v>30472</v>
      </c>
      <c r="D3577" s="1260" t="s">
        <v>30473</v>
      </c>
      <c r="E3577" s="1260" t="s">
        <v>11190</v>
      </c>
      <c r="F3577" s="1260" t="s">
        <v>24507</v>
      </c>
      <c r="G3577" s="1260" t="s">
        <v>30474</v>
      </c>
      <c r="H3577" s="1260" t="s">
        <v>11153</v>
      </c>
      <c r="I3577" s="1260" t="s">
        <v>10976</v>
      </c>
      <c r="J3577" s="1259">
        <v>7429297</v>
      </c>
      <c r="K3577" s="1260" t="s">
        <v>11221</v>
      </c>
      <c r="L3577" s="1260" t="s">
        <v>11155</v>
      </c>
      <c r="M3577" s="1260" t="s">
        <v>2530</v>
      </c>
      <c r="N3577" s="1260" t="s">
        <v>30475</v>
      </c>
      <c r="O3577" s="1260" t="s">
        <v>30473</v>
      </c>
      <c r="P3577" s="1260" t="s">
        <v>11192</v>
      </c>
      <c r="Q3577" s="1260" t="s">
        <v>30476</v>
      </c>
      <c r="R3577" s="1260" t="s">
        <v>30477</v>
      </c>
      <c r="S3577" s="1259">
        <v>1</v>
      </c>
      <c r="T3577" s="1260"/>
      <c r="U3577" s="1260" t="s">
        <v>11158</v>
      </c>
      <c r="V3577" s="1260" t="s">
        <v>11380</v>
      </c>
      <c r="W3577" s="1259">
        <v>0</v>
      </c>
      <c r="X3577" s="1259">
        <v>1007</v>
      </c>
      <c r="Y3577" s="1259">
        <v>0</v>
      </c>
    </row>
    <row r="3578" spans="1:25">
      <c r="A3578" s="1350">
        <v>11201001553</v>
      </c>
      <c r="B3578" s="1260"/>
      <c r="C3578" s="1260" t="s">
        <v>30478</v>
      </c>
      <c r="D3578" s="1260" t="s">
        <v>30479</v>
      </c>
      <c r="E3578" s="1260" t="s">
        <v>11353</v>
      </c>
      <c r="F3578" s="1260" t="s">
        <v>28978</v>
      </c>
      <c r="G3578" s="1260" t="s">
        <v>30480</v>
      </c>
      <c r="H3578" s="1260" t="s">
        <v>11153</v>
      </c>
      <c r="I3578" s="1260" t="s">
        <v>10976</v>
      </c>
      <c r="J3578" s="1259">
        <v>7429296</v>
      </c>
      <c r="K3578" s="1260" t="s">
        <v>11221</v>
      </c>
      <c r="L3578" s="1260" t="s">
        <v>11155</v>
      </c>
      <c r="M3578" s="1260" t="s">
        <v>262</v>
      </c>
      <c r="N3578" s="1260"/>
      <c r="O3578" s="1260" t="s">
        <v>30479</v>
      </c>
      <c r="P3578" s="1260"/>
      <c r="Q3578" s="1260"/>
      <c r="R3578" s="1260"/>
      <c r="S3578" s="1259">
        <v>1</v>
      </c>
      <c r="T3578" s="1260"/>
      <c r="U3578" s="1260"/>
      <c r="V3578" s="1260"/>
      <c r="W3578" s="1259">
        <v>0</v>
      </c>
      <c r="X3578" s="1259">
        <v>1007</v>
      </c>
      <c r="Y3578" s="1259">
        <v>0</v>
      </c>
    </row>
    <row r="3579" spans="1:25">
      <c r="A3579" s="1350">
        <v>11201001552</v>
      </c>
      <c r="B3579" s="1260"/>
      <c r="C3579" s="1260" t="s">
        <v>30481</v>
      </c>
      <c r="D3579" s="1260" t="s">
        <v>30482</v>
      </c>
      <c r="E3579" s="1260" t="s">
        <v>11593</v>
      </c>
      <c r="F3579" s="1260" t="s">
        <v>30483</v>
      </c>
      <c r="G3579" s="1260" t="s">
        <v>30484</v>
      </c>
      <c r="H3579" s="1260" t="s">
        <v>11153</v>
      </c>
      <c r="I3579" s="1260" t="s">
        <v>11164</v>
      </c>
      <c r="J3579" s="1259">
        <v>7429295</v>
      </c>
      <c r="K3579" s="1260" t="s">
        <v>11221</v>
      </c>
      <c r="L3579" s="1260" t="s">
        <v>11155</v>
      </c>
      <c r="M3579" s="1260" t="s">
        <v>1903</v>
      </c>
      <c r="N3579" s="1260" t="s">
        <v>30485</v>
      </c>
      <c r="O3579" s="1260" t="s">
        <v>30482</v>
      </c>
      <c r="P3579" s="1260"/>
      <c r="Q3579" s="1260" t="s">
        <v>11596</v>
      </c>
      <c r="R3579" s="1259">
        <v>8337955</v>
      </c>
      <c r="S3579" s="1259">
        <v>1</v>
      </c>
      <c r="T3579" s="1260"/>
      <c r="U3579" s="1260" t="s">
        <v>11921</v>
      </c>
      <c r="V3579" s="1260" t="s">
        <v>30486</v>
      </c>
      <c r="W3579" s="1259">
        <v>0</v>
      </c>
      <c r="X3579" s="1259">
        <v>1007</v>
      </c>
      <c r="Y3579" s="1259">
        <v>0</v>
      </c>
    </row>
    <row r="3580" spans="1:25">
      <c r="A3580" s="1350">
        <v>11201001551</v>
      </c>
      <c r="B3580" s="1260"/>
      <c r="C3580" s="1260" t="s">
        <v>30487</v>
      </c>
      <c r="D3580" s="1260" t="s">
        <v>30488</v>
      </c>
      <c r="E3580" s="1260" t="s">
        <v>11303</v>
      </c>
      <c r="F3580" s="1260" t="s">
        <v>24507</v>
      </c>
      <c r="G3580" s="1260" t="s">
        <v>30489</v>
      </c>
      <c r="H3580" s="1260" t="s">
        <v>11153</v>
      </c>
      <c r="I3580" s="1260" t="s">
        <v>10976</v>
      </c>
      <c r="J3580" s="1259">
        <v>7429294</v>
      </c>
      <c r="K3580" s="1260" t="s">
        <v>11221</v>
      </c>
      <c r="L3580" s="1260" t="s">
        <v>11155</v>
      </c>
      <c r="M3580" s="1260" t="s">
        <v>262</v>
      </c>
      <c r="N3580" s="1260"/>
      <c r="O3580" s="1260" t="s">
        <v>30488</v>
      </c>
      <c r="P3580" s="1260"/>
      <c r="Q3580" s="1260" t="s">
        <v>12815</v>
      </c>
      <c r="R3580" s="1260" t="s">
        <v>12623</v>
      </c>
      <c r="S3580" s="1259">
        <v>1</v>
      </c>
      <c r="T3580" s="1260"/>
      <c r="U3580" s="1260"/>
      <c r="V3580" s="1260"/>
      <c r="W3580" s="1259">
        <v>0</v>
      </c>
      <c r="X3580" s="1259">
        <v>1007</v>
      </c>
      <c r="Y3580" s="1259">
        <v>0</v>
      </c>
    </row>
    <row r="3581" spans="1:25">
      <c r="A3581" s="1350">
        <v>11201001550</v>
      </c>
      <c r="B3581" s="1260" t="s">
        <v>30490</v>
      </c>
      <c r="C3581" s="1260" t="s">
        <v>30491</v>
      </c>
      <c r="D3581" s="1260" t="s">
        <v>30492</v>
      </c>
      <c r="E3581" s="1260" t="s">
        <v>11284</v>
      </c>
      <c r="F3581" s="1260" t="s">
        <v>18876</v>
      </c>
      <c r="G3581" s="1260" t="s">
        <v>30493</v>
      </c>
      <c r="H3581" s="1260" t="s">
        <v>11153</v>
      </c>
      <c r="I3581" s="1260" t="s">
        <v>10977</v>
      </c>
      <c r="J3581" s="1259">
        <v>7429293</v>
      </c>
      <c r="K3581" s="1260" t="s">
        <v>11221</v>
      </c>
      <c r="L3581" s="1260" t="s">
        <v>11155</v>
      </c>
      <c r="M3581" s="1260" t="s">
        <v>2525</v>
      </c>
      <c r="N3581" s="1260" t="s">
        <v>30494</v>
      </c>
      <c r="O3581" s="1260" t="s">
        <v>30492</v>
      </c>
      <c r="P3581" s="1260" t="s">
        <v>30495</v>
      </c>
      <c r="Q3581" s="1260" t="s">
        <v>11313</v>
      </c>
      <c r="R3581" s="1260" t="s">
        <v>30496</v>
      </c>
      <c r="S3581" s="1259">
        <v>1</v>
      </c>
      <c r="T3581" s="1260" t="s">
        <v>30497</v>
      </c>
      <c r="U3581" s="1260" t="s">
        <v>11714</v>
      </c>
      <c r="V3581" s="1260" t="s">
        <v>11321</v>
      </c>
      <c r="W3581" s="1259">
        <v>0</v>
      </c>
      <c r="X3581" s="1259">
        <v>1007</v>
      </c>
      <c r="Y3581" s="1259">
        <v>0</v>
      </c>
    </row>
    <row r="3582" spans="1:25">
      <c r="A3582" s="1350">
        <v>11201001549</v>
      </c>
      <c r="B3582" s="1260"/>
      <c r="C3582" s="1260" t="s">
        <v>30498</v>
      </c>
      <c r="D3582" s="1260" t="s">
        <v>26451</v>
      </c>
      <c r="E3582" s="1260" t="s">
        <v>11266</v>
      </c>
      <c r="F3582" s="1260" t="s">
        <v>30499</v>
      </c>
      <c r="G3582" s="1260" t="s">
        <v>30500</v>
      </c>
      <c r="H3582" s="1260" t="s">
        <v>11153</v>
      </c>
      <c r="I3582" s="1260" t="s">
        <v>11164</v>
      </c>
      <c r="J3582" s="1259">
        <v>7429292</v>
      </c>
      <c r="K3582" s="1260" t="s">
        <v>11221</v>
      </c>
      <c r="L3582" s="1260" t="s">
        <v>11155</v>
      </c>
      <c r="M3582" s="1260" t="s">
        <v>262</v>
      </c>
      <c r="N3582" s="1260"/>
      <c r="O3582" s="1260" t="s">
        <v>26451</v>
      </c>
      <c r="P3582" s="1260"/>
      <c r="Q3582" s="1260" t="s">
        <v>30501</v>
      </c>
      <c r="R3582" s="1259">
        <v>6319</v>
      </c>
      <c r="S3582" s="1259">
        <v>1</v>
      </c>
      <c r="T3582" s="1260"/>
      <c r="U3582" s="1260"/>
      <c r="V3582" s="1260"/>
      <c r="W3582" s="1259">
        <v>0</v>
      </c>
      <c r="X3582" s="1259">
        <v>1007</v>
      </c>
      <c r="Y3582" s="1259">
        <v>0</v>
      </c>
    </row>
    <row r="3583" spans="1:25">
      <c r="A3583" s="1350">
        <v>11201001548</v>
      </c>
      <c r="B3583" s="1260"/>
      <c r="C3583" s="1260" t="s">
        <v>30502</v>
      </c>
      <c r="D3583" s="1260" t="s">
        <v>30503</v>
      </c>
      <c r="E3583" s="1260" t="s">
        <v>11353</v>
      </c>
      <c r="F3583" s="1260" t="s">
        <v>11440</v>
      </c>
      <c r="G3583" s="1260" t="s">
        <v>30504</v>
      </c>
      <c r="H3583" s="1260" t="s">
        <v>11153</v>
      </c>
      <c r="I3583" s="1260" t="s">
        <v>11177</v>
      </c>
      <c r="J3583" s="1259">
        <v>7429291</v>
      </c>
      <c r="K3583" s="1260" t="s">
        <v>11221</v>
      </c>
      <c r="L3583" s="1260" t="s">
        <v>11155</v>
      </c>
      <c r="M3583" s="1260" t="s">
        <v>262</v>
      </c>
      <c r="N3583" s="1260"/>
      <c r="O3583" s="1260" t="s">
        <v>30503</v>
      </c>
      <c r="P3583" s="1260"/>
      <c r="Q3583" s="1260"/>
      <c r="R3583" s="1260"/>
      <c r="S3583" s="1259">
        <v>1</v>
      </c>
      <c r="T3583" s="1260"/>
      <c r="U3583" s="1260"/>
      <c r="V3583" s="1260"/>
      <c r="W3583" s="1259">
        <v>0</v>
      </c>
      <c r="X3583" s="1259">
        <v>1007</v>
      </c>
      <c r="Y3583" s="1259">
        <v>0</v>
      </c>
    </row>
    <row r="3584" spans="1:25">
      <c r="A3584" s="1350">
        <v>11201001547</v>
      </c>
      <c r="B3584" s="1260"/>
      <c r="C3584" s="1260" t="s">
        <v>30505</v>
      </c>
      <c r="D3584" s="1260" t="s">
        <v>30506</v>
      </c>
      <c r="E3584" s="1260" t="s">
        <v>11353</v>
      </c>
      <c r="F3584" s="1260" t="s">
        <v>30507</v>
      </c>
      <c r="G3584" s="1260" t="s">
        <v>30508</v>
      </c>
      <c r="H3584" s="1260" t="s">
        <v>11153</v>
      </c>
      <c r="I3584" s="1260" t="s">
        <v>10976</v>
      </c>
      <c r="J3584" s="1259">
        <v>7429290</v>
      </c>
      <c r="K3584" s="1260" t="s">
        <v>11221</v>
      </c>
      <c r="L3584" s="1260" t="s">
        <v>11155</v>
      </c>
      <c r="M3584" s="1260" t="s">
        <v>262</v>
      </c>
      <c r="N3584" s="1260"/>
      <c r="O3584" s="1260" t="s">
        <v>30506</v>
      </c>
      <c r="P3584" s="1260"/>
      <c r="Q3584" s="1260"/>
      <c r="R3584" s="1260"/>
      <c r="S3584" s="1259">
        <v>1</v>
      </c>
      <c r="T3584" s="1260"/>
      <c r="U3584" s="1260"/>
      <c r="V3584" s="1260"/>
      <c r="W3584" s="1259">
        <v>5</v>
      </c>
      <c r="X3584" s="1259">
        <v>1007</v>
      </c>
      <c r="Y3584" s="1259">
        <v>0</v>
      </c>
    </row>
    <row r="3585" spans="1:25">
      <c r="A3585" s="1350">
        <v>11201001546</v>
      </c>
      <c r="B3585" s="1260"/>
      <c r="C3585" s="1260" t="s">
        <v>30487</v>
      </c>
      <c r="D3585" s="1260" t="s">
        <v>30509</v>
      </c>
      <c r="E3585" s="1260" t="s">
        <v>11190</v>
      </c>
      <c r="F3585" s="1260" t="s">
        <v>12679</v>
      </c>
      <c r="G3585" s="1260" t="s">
        <v>30510</v>
      </c>
      <c r="H3585" s="1260" t="s">
        <v>11153</v>
      </c>
      <c r="I3585" s="1260" t="s">
        <v>10976</v>
      </c>
      <c r="J3585" s="1259">
        <v>7429289</v>
      </c>
      <c r="K3585" s="1260" t="s">
        <v>11375</v>
      </c>
      <c r="L3585" s="1260" t="s">
        <v>11155</v>
      </c>
      <c r="M3585" s="1260" t="s">
        <v>1949</v>
      </c>
      <c r="N3585" s="1260" t="s">
        <v>30511</v>
      </c>
      <c r="O3585" s="1260" t="s">
        <v>30509</v>
      </c>
      <c r="P3585" s="1260" t="s">
        <v>30512</v>
      </c>
      <c r="Q3585" s="1260" t="s">
        <v>11795</v>
      </c>
      <c r="R3585" s="1260" t="s">
        <v>20390</v>
      </c>
      <c r="S3585" s="1259">
        <v>1</v>
      </c>
      <c r="T3585" s="1260"/>
      <c r="U3585" s="1260" t="s">
        <v>11396</v>
      </c>
      <c r="V3585" s="1260" t="s">
        <v>12425</v>
      </c>
      <c r="W3585" s="1259">
        <v>0</v>
      </c>
      <c r="X3585" s="1259">
        <v>1008</v>
      </c>
      <c r="Y3585" s="1259">
        <v>0</v>
      </c>
    </row>
    <row r="3586" spans="1:25">
      <c r="A3586" s="1350">
        <v>11201001545</v>
      </c>
      <c r="B3586" s="1260"/>
      <c r="C3586" s="1260" t="s">
        <v>30513</v>
      </c>
      <c r="D3586" s="1260" t="s">
        <v>30514</v>
      </c>
      <c r="E3586" s="1260" t="s">
        <v>30515</v>
      </c>
      <c r="F3586" s="1260" t="s">
        <v>15639</v>
      </c>
      <c r="G3586" s="1260" t="s">
        <v>30516</v>
      </c>
      <c r="H3586" s="1260" t="s">
        <v>11153</v>
      </c>
      <c r="I3586" s="1260" t="s">
        <v>11243</v>
      </c>
      <c r="J3586" s="1259">
        <v>7429288</v>
      </c>
      <c r="K3586" s="1260" t="s">
        <v>11221</v>
      </c>
      <c r="L3586" s="1260" t="s">
        <v>11155</v>
      </c>
      <c r="M3586" s="1260" t="s">
        <v>262</v>
      </c>
      <c r="N3586" s="1260"/>
      <c r="O3586" s="1260" t="s">
        <v>30514</v>
      </c>
      <c r="P3586" s="1260"/>
      <c r="Q3586" s="1260" t="s">
        <v>11450</v>
      </c>
      <c r="R3586" s="1260"/>
      <c r="S3586" s="1259">
        <v>1</v>
      </c>
      <c r="T3586" s="1260"/>
      <c r="U3586" s="1260"/>
      <c r="V3586" s="1260"/>
      <c r="W3586" s="1259">
        <v>0</v>
      </c>
      <c r="X3586" s="1259">
        <v>1007</v>
      </c>
      <c r="Y3586" s="1259">
        <v>0</v>
      </c>
    </row>
    <row r="3587" spans="1:25">
      <c r="A3587" s="1350">
        <v>11201001544</v>
      </c>
      <c r="B3587" s="1260"/>
      <c r="C3587" s="1260" t="s">
        <v>30517</v>
      </c>
      <c r="D3587" s="1260" t="s">
        <v>30518</v>
      </c>
      <c r="E3587" s="1260" t="s">
        <v>11353</v>
      </c>
      <c r="F3587" s="1260" t="s">
        <v>11440</v>
      </c>
      <c r="G3587" s="1260" t="s">
        <v>30519</v>
      </c>
      <c r="H3587" s="1260" t="s">
        <v>11153</v>
      </c>
      <c r="I3587" s="1260" t="s">
        <v>11177</v>
      </c>
      <c r="J3587" s="1259">
        <v>7429287</v>
      </c>
      <c r="K3587" s="1260" t="s">
        <v>11221</v>
      </c>
      <c r="L3587" s="1260" t="s">
        <v>11155</v>
      </c>
      <c r="M3587" s="1260" t="s">
        <v>262</v>
      </c>
      <c r="N3587" s="1260"/>
      <c r="O3587" s="1260" t="s">
        <v>30518</v>
      </c>
      <c r="P3587" s="1260"/>
      <c r="Q3587" s="1260"/>
      <c r="R3587" s="1260"/>
      <c r="S3587" s="1259">
        <v>1</v>
      </c>
      <c r="T3587" s="1260"/>
      <c r="U3587" s="1260"/>
      <c r="V3587" s="1260"/>
      <c r="W3587" s="1259">
        <v>0</v>
      </c>
      <c r="X3587" s="1259">
        <v>1007</v>
      </c>
      <c r="Y3587" s="1259">
        <v>0</v>
      </c>
    </row>
    <row r="3588" spans="1:25">
      <c r="A3588" s="1350">
        <v>11201001543</v>
      </c>
      <c r="B3588" s="1260" t="s">
        <v>30520</v>
      </c>
      <c r="C3588" s="1260" t="s">
        <v>30521</v>
      </c>
      <c r="D3588" s="1260" t="s">
        <v>30522</v>
      </c>
      <c r="E3588" s="1260" t="s">
        <v>11190</v>
      </c>
      <c r="F3588" s="1260" t="s">
        <v>30523</v>
      </c>
      <c r="G3588" s="1260" t="s">
        <v>30524</v>
      </c>
      <c r="H3588" s="1260" t="s">
        <v>11153</v>
      </c>
      <c r="I3588" s="1260" t="s">
        <v>11243</v>
      </c>
      <c r="J3588" s="1259">
        <v>7429286</v>
      </c>
      <c r="K3588" s="1260" t="s">
        <v>11221</v>
      </c>
      <c r="L3588" s="1260" t="s">
        <v>11155</v>
      </c>
      <c r="M3588" s="1260" t="s">
        <v>2419</v>
      </c>
      <c r="N3588" s="1260" t="s">
        <v>30525</v>
      </c>
      <c r="O3588" s="1260" t="s">
        <v>30522</v>
      </c>
      <c r="P3588" s="1260" t="s">
        <v>30526</v>
      </c>
      <c r="Q3588" s="1260" t="s">
        <v>11985</v>
      </c>
      <c r="R3588" s="1260" t="s">
        <v>30527</v>
      </c>
      <c r="S3588" s="1259">
        <v>1</v>
      </c>
      <c r="T3588" s="1260" t="s">
        <v>30528</v>
      </c>
      <c r="U3588" s="1260" t="s">
        <v>11247</v>
      </c>
      <c r="V3588" s="1260" t="s">
        <v>15053</v>
      </c>
      <c r="W3588" s="1259">
        <v>0</v>
      </c>
      <c r="X3588" s="1259">
        <v>1007</v>
      </c>
      <c r="Y3588" s="1259">
        <v>0</v>
      </c>
    </row>
    <row r="3589" spans="1:25">
      <c r="A3589" s="1350">
        <v>11201001542</v>
      </c>
      <c r="B3589" s="1260"/>
      <c r="C3589" s="1260" t="s">
        <v>30529</v>
      </c>
      <c r="D3589" s="1260" t="s">
        <v>30530</v>
      </c>
      <c r="E3589" s="1260" t="s">
        <v>11190</v>
      </c>
      <c r="F3589" s="1260" t="s">
        <v>11440</v>
      </c>
      <c r="G3589" s="1260" t="s">
        <v>30531</v>
      </c>
      <c r="H3589" s="1260" t="s">
        <v>11153</v>
      </c>
      <c r="I3589" s="1260" t="s">
        <v>11177</v>
      </c>
      <c r="J3589" s="1259">
        <v>7429285</v>
      </c>
      <c r="K3589" s="1260" t="s">
        <v>11221</v>
      </c>
      <c r="L3589" s="1260" t="s">
        <v>11155</v>
      </c>
      <c r="M3589" s="1260" t="s">
        <v>1548</v>
      </c>
      <c r="N3589" s="1260" t="s">
        <v>30532</v>
      </c>
      <c r="O3589" s="1260" t="s">
        <v>30530</v>
      </c>
      <c r="P3589" s="1260" t="s">
        <v>30533</v>
      </c>
      <c r="Q3589" s="1260"/>
      <c r="R3589" s="1260" t="s">
        <v>30534</v>
      </c>
      <c r="S3589" s="1259">
        <v>1</v>
      </c>
      <c r="T3589" s="1260"/>
      <c r="U3589" s="1260" t="s">
        <v>11158</v>
      </c>
      <c r="V3589" s="1260" t="s">
        <v>11263</v>
      </c>
      <c r="W3589" s="1259">
        <v>0</v>
      </c>
      <c r="X3589" s="1259">
        <v>1007</v>
      </c>
      <c r="Y3589" s="1259">
        <v>0</v>
      </c>
    </row>
    <row r="3590" spans="1:25">
      <c r="A3590" s="1350">
        <v>11201001541</v>
      </c>
      <c r="B3590" s="1260" t="s">
        <v>30535</v>
      </c>
      <c r="C3590" s="1260" t="s">
        <v>30536</v>
      </c>
      <c r="D3590" s="1260" t="s">
        <v>30537</v>
      </c>
      <c r="E3590" s="1260" t="s">
        <v>11190</v>
      </c>
      <c r="F3590" s="1260" t="s">
        <v>24507</v>
      </c>
      <c r="G3590" s="1260" t="s">
        <v>30538</v>
      </c>
      <c r="H3590" s="1260" t="s">
        <v>11153</v>
      </c>
      <c r="I3590" s="1260" t="s">
        <v>10976</v>
      </c>
      <c r="J3590" s="1259">
        <v>7429284</v>
      </c>
      <c r="K3590" s="1260" t="s">
        <v>11221</v>
      </c>
      <c r="L3590" s="1260" t="s">
        <v>11155</v>
      </c>
      <c r="M3590" s="1260" t="s">
        <v>1983</v>
      </c>
      <c r="N3590" s="1260" t="s">
        <v>30539</v>
      </c>
      <c r="O3590" s="1260" t="s">
        <v>30537</v>
      </c>
      <c r="P3590" s="1260" t="s">
        <v>30540</v>
      </c>
      <c r="Q3590" s="1260"/>
      <c r="R3590" s="1260"/>
      <c r="S3590" s="1259">
        <v>1</v>
      </c>
      <c r="T3590" s="1260"/>
      <c r="U3590" s="1260" t="s">
        <v>11158</v>
      </c>
      <c r="V3590" s="1260" t="s">
        <v>16176</v>
      </c>
      <c r="W3590" s="1259">
        <v>0</v>
      </c>
      <c r="X3590" s="1259">
        <v>1007</v>
      </c>
      <c r="Y3590" s="1259">
        <v>0</v>
      </c>
    </row>
    <row r="3591" spans="1:25">
      <c r="A3591" s="1350">
        <v>11201001540</v>
      </c>
      <c r="B3591" s="1260"/>
      <c r="C3591" s="1260" t="s">
        <v>30541</v>
      </c>
      <c r="D3591" s="1260" t="s">
        <v>30542</v>
      </c>
      <c r="E3591" s="1260" t="s">
        <v>11353</v>
      </c>
      <c r="F3591" s="1260" t="s">
        <v>30543</v>
      </c>
      <c r="G3591" s="1260" t="s">
        <v>30544</v>
      </c>
      <c r="H3591" s="1260" t="s">
        <v>11153</v>
      </c>
      <c r="I3591" s="1260" t="s">
        <v>11243</v>
      </c>
      <c r="J3591" s="1259">
        <v>7429283</v>
      </c>
      <c r="K3591" s="1260" t="s">
        <v>11221</v>
      </c>
      <c r="L3591" s="1260" t="s">
        <v>11155</v>
      </c>
      <c r="M3591" s="1260" t="s">
        <v>262</v>
      </c>
      <c r="N3591" s="1260"/>
      <c r="O3591" s="1260" t="s">
        <v>30542</v>
      </c>
      <c r="P3591" s="1260"/>
      <c r="Q3591" s="1260" t="s">
        <v>11450</v>
      </c>
      <c r="R3591" s="1260"/>
      <c r="S3591" s="1259">
        <v>1</v>
      </c>
      <c r="T3591" s="1260"/>
      <c r="U3591" s="1260"/>
      <c r="V3591" s="1260"/>
      <c r="W3591" s="1259">
        <v>0</v>
      </c>
      <c r="X3591" s="1259">
        <v>1007</v>
      </c>
      <c r="Y3591" s="1259">
        <v>0</v>
      </c>
    </row>
    <row r="3592" spans="1:25">
      <c r="A3592" s="1350">
        <v>11201001539</v>
      </c>
      <c r="B3592" s="1260"/>
      <c r="C3592" s="1260" t="s">
        <v>30545</v>
      </c>
      <c r="D3592" s="1260" t="s">
        <v>30546</v>
      </c>
      <c r="E3592" s="1260" t="s">
        <v>11353</v>
      </c>
      <c r="F3592" s="1260" t="s">
        <v>11440</v>
      </c>
      <c r="G3592" s="1260" t="s">
        <v>30547</v>
      </c>
      <c r="H3592" s="1260" t="s">
        <v>11153</v>
      </c>
      <c r="I3592" s="1260" t="s">
        <v>11177</v>
      </c>
      <c r="J3592" s="1259">
        <v>7429282</v>
      </c>
      <c r="K3592" s="1260" t="s">
        <v>11221</v>
      </c>
      <c r="L3592" s="1260" t="s">
        <v>11155</v>
      </c>
      <c r="M3592" s="1260" t="s">
        <v>262</v>
      </c>
      <c r="N3592" s="1260"/>
      <c r="O3592" s="1260" t="s">
        <v>30546</v>
      </c>
      <c r="P3592" s="1260"/>
      <c r="Q3592" s="1260"/>
      <c r="R3592" s="1260"/>
      <c r="S3592" s="1259">
        <v>1</v>
      </c>
      <c r="T3592" s="1260"/>
      <c r="U3592" s="1260"/>
      <c r="V3592" s="1260"/>
      <c r="W3592" s="1259">
        <v>0</v>
      </c>
      <c r="X3592" s="1259">
        <v>1007</v>
      </c>
      <c r="Y3592" s="1259">
        <v>0</v>
      </c>
    </row>
    <row r="3593" spans="1:25">
      <c r="A3593" s="1350">
        <v>11201001538</v>
      </c>
      <c r="B3593" s="1260" t="s">
        <v>30548</v>
      </c>
      <c r="C3593" s="1260" t="s">
        <v>30549</v>
      </c>
      <c r="D3593" s="1260" t="s">
        <v>30031</v>
      </c>
      <c r="E3593" s="1260" t="s">
        <v>11190</v>
      </c>
      <c r="F3593" s="1260" t="s">
        <v>30550</v>
      </c>
      <c r="G3593" s="1260" t="s">
        <v>30551</v>
      </c>
      <c r="H3593" s="1260" t="s">
        <v>11153</v>
      </c>
      <c r="I3593" s="1260" t="s">
        <v>11164</v>
      </c>
      <c r="J3593" s="1259">
        <v>7429281</v>
      </c>
      <c r="K3593" s="1260" t="s">
        <v>11221</v>
      </c>
      <c r="L3593" s="1260" t="s">
        <v>11155</v>
      </c>
      <c r="M3593" s="1260" t="s">
        <v>2516</v>
      </c>
      <c r="N3593" s="1260" t="s">
        <v>30033</v>
      </c>
      <c r="O3593" s="1260" t="s">
        <v>30031</v>
      </c>
      <c r="P3593" s="1260" t="s">
        <v>30029</v>
      </c>
      <c r="Q3593" s="1260"/>
      <c r="R3593" s="1260"/>
      <c r="S3593" s="1259">
        <v>1</v>
      </c>
      <c r="T3593" s="1260"/>
      <c r="U3593" s="1260" t="s">
        <v>11247</v>
      </c>
      <c r="V3593" s="1260" t="s">
        <v>16977</v>
      </c>
      <c r="W3593" s="1259">
        <v>0</v>
      </c>
      <c r="X3593" s="1259">
        <v>1007</v>
      </c>
      <c r="Y3593" s="1259">
        <v>0</v>
      </c>
    </row>
    <row r="3594" spans="1:25">
      <c r="A3594" s="1350">
        <v>11201001537</v>
      </c>
      <c r="B3594" s="1260" t="s">
        <v>30552</v>
      </c>
      <c r="C3594" s="1260" t="s">
        <v>30553</v>
      </c>
      <c r="D3594" s="1260" t="s">
        <v>30554</v>
      </c>
      <c r="E3594" s="1260" t="s">
        <v>11203</v>
      </c>
      <c r="F3594" s="1260" t="s">
        <v>12679</v>
      </c>
      <c r="G3594" s="1260" t="s">
        <v>30555</v>
      </c>
      <c r="H3594" s="1260" t="s">
        <v>11153</v>
      </c>
      <c r="I3594" s="1260" t="s">
        <v>10976</v>
      </c>
      <c r="J3594" s="1259">
        <v>7429280</v>
      </c>
      <c r="K3594" s="1260" t="s">
        <v>11375</v>
      </c>
      <c r="L3594" s="1260" t="s">
        <v>11155</v>
      </c>
      <c r="M3594" s="1260" t="s">
        <v>2527</v>
      </c>
      <c r="N3594" s="1260" t="s">
        <v>30556</v>
      </c>
      <c r="O3594" s="1260" t="s">
        <v>30554</v>
      </c>
      <c r="P3594" s="1260" t="s">
        <v>30557</v>
      </c>
      <c r="Q3594" s="1260" t="s">
        <v>12167</v>
      </c>
      <c r="R3594" s="1260" t="s">
        <v>30558</v>
      </c>
      <c r="S3594" s="1259">
        <v>1</v>
      </c>
      <c r="T3594" s="1260" t="s">
        <v>30559</v>
      </c>
      <c r="U3594" s="1260" t="s">
        <v>11158</v>
      </c>
      <c r="V3594" s="1260" t="s">
        <v>12716</v>
      </c>
      <c r="W3594" s="1259">
        <v>0</v>
      </c>
      <c r="X3594" s="1259">
        <v>1008</v>
      </c>
      <c r="Y3594" s="1259">
        <v>0</v>
      </c>
    </row>
    <row r="3595" spans="1:25">
      <c r="A3595" s="1350">
        <v>11201001536</v>
      </c>
      <c r="B3595" s="1260"/>
      <c r="C3595" s="1260" t="s">
        <v>30560</v>
      </c>
      <c r="D3595" s="1260" t="s">
        <v>30561</v>
      </c>
      <c r="E3595" s="1260" t="s">
        <v>11203</v>
      </c>
      <c r="F3595" s="1260" t="s">
        <v>12633</v>
      </c>
      <c r="G3595" s="1260" t="s">
        <v>30562</v>
      </c>
      <c r="H3595" s="1260" t="s">
        <v>11153</v>
      </c>
      <c r="I3595" s="1260" t="s">
        <v>10976</v>
      </c>
      <c r="J3595" s="1259">
        <v>7429279</v>
      </c>
      <c r="K3595" s="1260" t="s">
        <v>11375</v>
      </c>
      <c r="L3595" s="1260" t="s">
        <v>11155</v>
      </c>
      <c r="M3595" s="1260" t="s">
        <v>2295</v>
      </c>
      <c r="N3595" s="1260" t="s">
        <v>30563</v>
      </c>
      <c r="O3595" s="1260" t="s">
        <v>30561</v>
      </c>
      <c r="P3595" s="1260"/>
      <c r="Q3595" s="1260" t="s">
        <v>11515</v>
      </c>
      <c r="R3595" s="1260" t="s">
        <v>30564</v>
      </c>
      <c r="S3595" s="1259">
        <v>1</v>
      </c>
      <c r="T3595" s="1260"/>
      <c r="U3595" s="1260" t="s">
        <v>12601</v>
      </c>
      <c r="V3595" s="1260" t="s">
        <v>28228</v>
      </c>
      <c r="W3595" s="1259">
        <v>0</v>
      </c>
      <c r="X3595" s="1259">
        <v>1008</v>
      </c>
      <c r="Y3595" s="1259">
        <v>0</v>
      </c>
    </row>
    <row r="3596" spans="1:25">
      <c r="A3596" s="1350">
        <v>11201001535</v>
      </c>
      <c r="B3596" s="1260"/>
      <c r="C3596" s="1260" t="s">
        <v>30565</v>
      </c>
      <c r="D3596" s="1260" t="s">
        <v>30566</v>
      </c>
      <c r="E3596" s="1260" t="s">
        <v>11284</v>
      </c>
      <c r="F3596" s="1260" t="s">
        <v>30550</v>
      </c>
      <c r="G3596" s="1260" t="s">
        <v>30567</v>
      </c>
      <c r="H3596" s="1260" t="s">
        <v>11153</v>
      </c>
      <c r="I3596" s="1260" t="s">
        <v>11164</v>
      </c>
      <c r="J3596" s="1259">
        <v>7429278</v>
      </c>
      <c r="K3596" s="1260" t="s">
        <v>11221</v>
      </c>
      <c r="L3596" s="1260" t="s">
        <v>11155</v>
      </c>
      <c r="M3596" s="1260" t="s">
        <v>1903</v>
      </c>
      <c r="N3596" s="1260" t="s">
        <v>30568</v>
      </c>
      <c r="O3596" s="1260" t="s">
        <v>30566</v>
      </c>
      <c r="P3596" s="1260"/>
      <c r="Q3596" s="1260" t="s">
        <v>30569</v>
      </c>
      <c r="R3596" s="1259">
        <v>8362832</v>
      </c>
      <c r="S3596" s="1259">
        <v>1</v>
      </c>
      <c r="T3596" s="1260"/>
      <c r="U3596" s="1260" t="s">
        <v>11921</v>
      </c>
      <c r="V3596" s="1260" t="s">
        <v>30486</v>
      </c>
      <c r="W3596" s="1259">
        <v>0</v>
      </c>
      <c r="X3596" s="1259">
        <v>1007</v>
      </c>
      <c r="Y3596" s="1259">
        <v>0</v>
      </c>
    </row>
    <row r="3597" spans="1:25">
      <c r="A3597" s="1350">
        <v>11201001534</v>
      </c>
      <c r="B3597" s="1260" t="s">
        <v>30570</v>
      </c>
      <c r="C3597" s="1260" t="s">
        <v>30571</v>
      </c>
      <c r="D3597" s="1260" t="s">
        <v>30572</v>
      </c>
      <c r="E3597" s="1260" t="s">
        <v>11311</v>
      </c>
      <c r="F3597" s="1260" t="s">
        <v>30499</v>
      </c>
      <c r="G3597" s="1260" t="s">
        <v>30573</v>
      </c>
      <c r="H3597" s="1260" t="s">
        <v>11153</v>
      </c>
      <c r="I3597" s="1260" t="s">
        <v>11164</v>
      </c>
      <c r="J3597" s="1259">
        <v>7429277</v>
      </c>
      <c r="K3597" s="1260" t="s">
        <v>11221</v>
      </c>
      <c r="L3597" s="1260" t="s">
        <v>11155</v>
      </c>
      <c r="M3597" s="1260" t="s">
        <v>1658</v>
      </c>
      <c r="N3597" s="1260" t="s">
        <v>30574</v>
      </c>
      <c r="O3597" s="1260" t="s">
        <v>30572</v>
      </c>
      <c r="P3597" s="1260" t="s">
        <v>30575</v>
      </c>
      <c r="Q3597" s="1260" t="s">
        <v>11658</v>
      </c>
      <c r="R3597" s="1260" t="s">
        <v>30575</v>
      </c>
      <c r="S3597" s="1259">
        <v>1</v>
      </c>
      <c r="T3597" s="1260" t="s">
        <v>30576</v>
      </c>
      <c r="U3597" s="1260" t="s">
        <v>11209</v>
      </c>
      <c r="V3597" s="1260" t="s">
        <v>30577</v>
      </c>
      <c r="W3597" s="1259">
        <v>0</v>
      </c>
      <c r="X3597" s="1259">
        <v>1007</v>
      </c>
      <c r="Y3597" s="1259">
        <v>0</v>
      </c>
    </row>
    <row r="3598" spans="1:25">
      <c r="A3598" s="1350">
        <v>11201001533</v>
      </c>
      <c r="B3598" s="1260" t="s">
        <v>30578</v>
      </c>
      <c r="C3598" s="1260" t="s">
        <v>30579</v>
      </c>
      <c r="D3598" s="1260" t="s">
        <v>30580</v>
      </c>
      <c r="E3598" s="1260" t="s">
        <v>11311</v>
      </c>
      <c r="F3598" s="1260" t="s">
        <v>11440</v>
      </c>
      <c r="G3598" s="1260" t="s">
        <v>30581</v>
      </c>
      <c r="H3598" s="1260" t="s">
        <v>11153</v>
      </c>
      <c r="I3598" s="1260" t="s">
        <v>11177</v>
      </c>
      <c r="J3598" s="1259">
        <v>7429276</v>
      </c>
      <c r="K3598" s="1260" t="s">
        <v>11221</v>
      </c>
      <c r="L3598" s="1260" t="s">
        <v>11155</v>
      </c>
      <c r="M3598" s="1260" t="s">
        <v>2126</v>
      </c>
      <c r="N3598" s="1260" t="s">
        <v>30582</v>
      </c>
      <c r="O3598" s="1260" t="s">
        <v>30580</v>
      </c>
      <c r="P3598" s="1260" t="s">
        <v>30583</v>
      </c>
      <c r="Q3598" s="1260" t="s">
        <v>11877</v>
      </c>
      <c r="R3598" s="1260" t="s">
        <v>30583</v>
      </c>
      <c r="S3598" s="1259">
        <v>1</v>
      </c>
      <c r="T3598" s="1260" t="s">
        <v>30584</v>
      </c>
      <c r="U3598" s="1260" t="s">
        <v>11269</v>
      </c>
      <c r="V3598" s="1260" t="s">
        <v>11787</v>
      </c>
      <c r="W3598" s="1259">
        <v>0</v>
      </c>
      <c r="X3598" s="1259">
        <v>1007</v>
      </c>
      <c r="Y3598" s="1259">
        <v>0</v>
      </c>
    </row>
    <row r="3599" spans="1:25">
      <c r="A3599" s="1350">
        <v>11201001532</v>
      </c>
      <c r="B3599" s="1260"/>
      <c r="C3599" s="1260" t="s">
        <v>30585</v>
      </c>
      <c r="D3599" s="1260" t="s">
        <v>30586</v>
      </c>
      <c r="E3599" s="1260" t="s">
        <v>11353</v>
      </c>
      <c r="F3599" s="1260" t="s">
        <v>11440</v>
      </c>
      <c r="G3599" s="1260" t="s">
        <v>30587</v>
      </c>
      <c r="H3599" s="1260" t="s">
        <v>11153</v>
      </c>
      <c r="I3599" s="1260" t="s">
        <v>11177</v>
      </c>
      <c r="J3599" s="1259">
        <v>7429275</v>
      </c>
      <c r="K3599" s="1260" t="s">
        <v>11221</v>
      </c>
      <c r="L3599" s="1260" t="s">
        <v>11155</v>
      </c>
      <c r="M3599" s="1260" t="s">
        <v>262</v>
      </c>
      <c r="N3599" s="1260"/>
      <c r="O3599" s="1260" t="s">
        <v>30586</v>
      </c>
      <c r="P3599" s="1260"/>
      <c r="Q3599" s="1260"/>
      <c r="R3599" s="1260"/>
      <c r="S3599" s="1259">
        <v>1</v>
      </c>
      <c r="T3599" s="1260"/>
      <c r="U3599" s="1260"/>
      <c r="V3599" s="1260"/>
      <c r="W3599" s="1259">
        <v>0</v>
      </c>
      <c r="X3599" s="1259">
        <v>1007</v>
      </c>
      <c r="Y3599" s="1259">
        <v>0</v>
      </c>
    </row>
    <row r="3600" spans="1:25">
      <c r="A3600" s="1350">
        <v>11201001531</v>
      </c>
      <c r="B3600" s="1260"/>
      <c r="C3600" s="1260" t="s">
        <v>30588</v>
      </c>
      <c r="D3600" s="1260" t="s">
        <v>30589</v>
      </c>
      <c r="E3600" s="1260" t="s">
        <v>11353</v>
      </c>
      <c r="F3600" s="1260" t="s">
        <v>12633</v>
      </c>
      <c r="G3600" s="1260" t="s">
        <v>30590</v>
      </c>
      <c r="H3600" s="1260" t="s">
        <v>11153</v>
      </c>
      <c r="I3600" s="1260" t="s">
        <v>10976</v>
      </c>
      <c r="J3600" s="1259">
        <v>7429274</v>
      </c>
      <c r="K3600" s="1260" t="s">
        <v>11221</v>
      </c>
      <c r="L3600" s="1260" t="s">
        <v>11155</v>
      </c>
      <c r="M3600" s="1260" t="s">
        <v>262</v>
      </c>
      <c r="N3600" s="1260"/>
      <c r="O3600" s="1260" t="s">
        <v>30589</v>
      </c>
      <c r="P3600" s="1260"/>
      <c r="Q3600" s="1260"/>
      <c r="R3600" s="1260"/>
      <c r="S3600" s="1259">
        <v>1</v>
      </c>
      <c r="T3600" s="1260"/>
      <c r="U3600" s="1260"/>
      <c r="V3600" s="1260"/>
      <c r="W3600" s="1259">
        <v>0</v>
      </c>
      <c r="X3600" s="1259">
        <v>1007</v>
      </c>
      <c r="Y3600" s="1259">
        <v>0</v>
      </c>
    </row>
    <row r="3601" spans="1:25">
      <c r="A3601" s="1350">
        <v>11201001530</v>
      </c>
      <c r="B3601" s="1260"/>
      <c r="C3601" s="1260" t="s">
        <v>30585</v>
      </c>
      <c r="D3601" s="1260" t="s">
        <v>30591</v>
      </c>
      <c r="E3601" s="1260" t="s">
        <v>11353</v>
      </c>
      <c r="F3601" s="1260" t="s">
        <v>11440</v>
      </c>
      <c r="G3601" s="1260" t="s">
        <v>30592</v>
      </c>
      <c r="H3601" s="1260" t="s">
        <v>11153</v>
      </c>
      <c r="I3601" s="1260" t="s">
        <v>11177</v>
      </c>
      <c r="J3601" s="1259">
        <v>7429273</v>
      </c>
      <c r="K3601" s="1260" t="s">
        <v>11221</v>
      </c>
      <c r="L3601" s="1260" t="s">
        <v>11155</v>
      </c>
      <c r="M3601" s="1260" t="s">
        <v>262</v>
      </c>
      <c r="N3601" s="1260"/>
      <c r="O3601" s="1260" t="s">
        <v>30591</v>
      </c>
      <c r="P3601" s="1260"/>
      <c r="Q3601" s="1260"/>
      <c r="R3601" s="1260"/>
      <c r="S3601" s="1259">
        <v>1</v>
      </c>
      <c r="T3601" s="1260"/>
      <c r="U3601" s="1260"/>
      <c r="V3601" s="1260"/>
      <c r="W3601" s="1259">
        <v>0</v>
      </c>
      <c r="X3601" s="1259">
        <v>1007</v>
      </c>
      <c r="Y3601" s="1259">
        <v>0</v>
      </c>
    </row>
    <row r="3602" spans="1:25">
      <c r="A3602" s="1350">
        <v>11201001529</v>
      </c>
      <c r="B3602" s="1260"/>
      <c r="C3602" s="1260" t="s">
        <v>30593</v>
      </c>
      <c r="D3602" s="1260" t="s">
        <v>30594</v>
      </c>
      <c r="E3602" s="1260" t="s">
        <v>27863</v>
      </c>
      <c r="F3602" s="1260" t="s">
        <v>30499</v>
      </c>
      <c r="G3602" s="1260" t="s">
        <v>30595</v>
      </c>
      <c r="H3602" s="1260" t="s">
        <v>11153</v>
      </c>
      <c r="I3602" s="1260" t="s">
        <v>11164</v>
      </c>
      <c r="J3602" s="1259">
        <v>7429272</v>
      </c>
      <c r="K3602" s="1260" t="s">
        <v>11221</v>
      </c>
      <c r="L3602" s="1260" t="s">
        <v>11155</v>
      </c>
      <c r="M3602" s="1260" t="s">
        <v>2151</v>
      </c>
      <c r="N3602" s="1260" t="s">
        <v>30596</v>
      </c>
      <c r="O3602" s="1260" t="s">
        <v>30594</v>
      </c>
      <c r="P3602" s="1260"/>
      <c r="Q3602" s="1260" t="s">
        <v>11596</v>
      </c>
      <c r="R3602" s="1259">
        <v>8337955</v>
      </c>
      <c r="S3602" s="1259">
        <v>1</v>
      </c>
      <c r="T3602" s="1260"/>
      <c r="U3602" s="1260" t="s">
        <v>11269</v>
      </c>
      <c r="V3602" s="1260" t="s">
        <v>12311</v>
      </c>
      <c r="W3602" s="1259">
        <v>0</v>
      </c>
      <c r="X3602" s="1259">
        <v>1007</v>
      </c>
      <c r="Y3602" s="1259">
        <v>0</v>
      </c>
    </row>
    <row r="3603" spans="1:25">
      <c r="A3603" s="1350">
        <v>11201001528</v>
      </c>
      <c r="B3603" s="1260"/>
      <c r="C3603" s="1260" t="s">
        <v>30597</v>
      </c>
      <c r="D3603" s="1260" t="s">
        <v>16306</v>
      </c>
      <c r="E3603" s="1260" t="s">
        <v>11190</v>
      </c>
      <c r="F3603" s="1260" t="s">
        <v>12679</v>
      </c>
      <c r="G3603" s="1260" t="s">
        <v>30598</v>
      </c>
      <c r="H3603" s="1260" t="s">
        <v>11153</v>
      </c>
      <c r="I3603" s="1260" t="s">
        <v>10976</v>
      </c>
      <c r="J3603" s="1259">
        <v>7429271</v>
      </c>
      <c r="K3603" s="1260" t="s">
        <v>11375</v>
      </c>
      <c r="L3603" s="1260" t="s">
        <v>11155</v>
      </c>
      <c r="M3603" s="1260" t="s">
        <v>2533</v>
      </c>
      <c r="N3603" s="1260" t="s">
        <v>16284</v>
      </c>
      <c r="O3603" s="1260" t="s">
        <v>16306</v>
      </c>
      <c r="P3603" s="1260"/>
      <c r="Q3603" s="1260" t="s">
        <v>11206</v>
      </c>
      <c r="R3603" s="1260" t="s">
        <v>16653</v>
      </c>
      <c r="S3603" s="1259">
        <v>1</v>
      </c>
      <c r="T3603" s="1260"/>
      <c r="U3603" s="1260" t="s">
        <v>11158</v>
      </c>
      <c r="V3603" s="1260" t="s">
        <v>11380</v>
      </c>
      <c r="W3603" s="1259">
        <v>0</v>
      </c>
      <c r="X3603" s="1259">
        <v>1008</v>
      </c>
      <c r="Y3603" s="1259">
        <v>0</v>
      </c>
    </row>
    <row r="3604" spans="1:25">
      <c r="A3604" s="1350">
        <v>11201001527</v>
      </c>
      <c r="B3604" s="1260"/>
      <c r="C3604" s="1260" t="s">
        <v>30599</v>
      </c>
      <c r="D3604" s="1260" t="s">
        <v>30600</v>
      </c>
      <c r="E3604" s="1260" t="s">
        <v>11190</v>
      </c>
      <c r="F3604" s="1260" t="s">
        <v>24507</v>
      </c>
      <c r="G3604" s="1260" t="s">
        <v>30601</v>
      </c>
      <c r="H3604" s="1260" t="s">
        <v>11153</v>
      </c>
      <c r="I3604" s="1260" t="s">
        <v>10976</v>
      </c>
      <c r="J3604" s="1259">
        <v>7429270</v>
      </c>
      <c r="K3604" s="1260" t="s">
        <v>11375</v>
      </c>
      <c r="L3604" s="1260" t="s">
        <v>11155</v>
      </c>
      <c r="M3604" s="1260" t="s">
        <v>2034</v>
      </c>
      <c r="N3604" s="1260" t="s">
        <v>30602</v>
      </c>
      <c r="O3604" s="1260" t="s">
        <v>30600</v>
      </c>
      <c r="P3604" s="1260" t="s">
        <v>11192</v>
      </c>
      <c r="Q3604" s="1260" t="s">
        <v>11795</v>
      </c>
      <c r="R3604" s="1260" t="s">
        <v>25788</v>
      </c>
      <c r="S3604" s="1259">
        <v>1</v>
      </c>
      <c r="T3604" s="1260"/>
      <c r="U3604" s="1260" t="s">
        <v>11396</v>
      </c>
      <c r="V3604" s="1260" t="s">
        <v>11653</v>
      </c>
      <c r="W3604" s="1259">
        <v>0</v>
      </c>
      <c r="X3604" s="1259">
        <v>1008</v>
      </c>
      <c r="Y3604" s="1259">
        <v>0</v>
      </c>
    </row>
    <row r="3605" spans="1:25">
      <c r="A3605" s="1350">
        <v>11201001526</v>
      </c>
      <c r="B3605" s="1260"/>
      <c r="C3605" s="1260" t="s">
        <v>30603</v>
      </c>
      <c r="D3605" s="1260" t="s">
        <v>30604</v>
      </c>
      <c r="E3605" s="1260" t="s">
        <v>11353</v>
      </c>
      <c r="F3605" s="1260" t="s">
        <v>11440</v>
      </c>
      <c r="G3605" s="1260" t="s">
        <v>30605</v>
      </c>
      <c r="H3605" s="1260" t="s">
        <v>11153</v>
      </c>
      <c r="I3605" s="1260" t="s">
        <v>11177</v>
      </c>
      <c r="J3605" s="1259">
        <v>7429269</v>
      </c>
      <c r="K3605" s="1260" t="s">
        <v>11221</v>
      </c>
      <c r="L3605" s="1260" t="s">
        <v>11155</v>
      </c>
      <c r="M3605" s="1260" t="s">
        <v>262</v>
      </c>
      <c r="N3605" s="1260"/>
      <c r="O3605" s="1260" t="s">
        <v>30604</v>
      </c>
      <c r="P3605" s="1260"/>
      <c r="Q3605" s="1260"/>
      <c r="R3605" s="1260"/>
      <c r="S3605" s="1259">
        <v>1</v>
      </c>
      <c r="T3605" s="1260"/>
      <c r="U3605" s="1260"/>
      <c r="V3605" s="1260"/>
      <c r="W3605" s="1259">
        <v>0</v>
      </c>
      <c r="X3605" s="1259">
        <v>1007</v>
      </c>
      <c r="Y3605" s="1259">
        <v>0</v>
      </c>
    </row>
    <row r="3606" spans="1:25">
      <c r="A3606" s="1350">
        <v>11201001525</v>
      </c>
      <c r="B3606" s="1260"/>
      <c r="C3606" s="1260" t="s">
        <v>30606</v>
      </c>
      <c r="D3606" s="1260" t="s">
        <v>30607</v>
      </c>
      <c r="E3606" s="1260" t="s">
        <v>11251</v>
      </c>
      <c r="F3606" s="1260" t="s">
        <v>30608</v>
      </c>
      <c r="G3606" s="1260" t="s">
        <v>30609</v>
      </c>
      <c r="H3606" s="1260" t="s">
        <v>11153</v>
      </c>
      <c r="I3606" s="1260" t="s">
        <v>11164</v>
      </c>
      <c r="J3606" s="1259">
        <v>7429268</v>
      </c>
      <c r="K3606" s="1260" t="s">
        <v>11221</v>
      </c>
      <c r="L3606" s="1260" t="s">
        <v>11155</v>
      </c>
      <c r="M3606" s="1260" t="s">
        <v>2266</v>
      </c>
      <c r="N3606" s="1260" t="s">
        <v>30610</v>
      </c>
      <c r="O3606" s="1260" t="s">
        <v>30607</v>
      </c>
      <c r="P3606" s="1260"/>
      <c r="Q3606" s="1260" t="s">
        <v>11596</v>
      </c>
      <c r="R3606" s="1259">
        <v>8337955</v>
      </c>
      <c r="S3606" s="1259">
        <v>1</v>
      </c>
      <c r="T3606" s="1260"/>
      <c r="U3606" s="1260" t="s">
        <v>12320</v>
      </c>
      <c r="V3606" s="1260" t="s">
        <v>30611</v>
      </c>
      <c r="W3606" s="1259">
        <v>0</v>
      </c>
      <c r="X3606" s="1259">
        <v>1007</v>
      </c>
      <c r="Y3606" s="1259">
        <v>0</v>
      </c>
    </row>
    <row r="3607" spans="1:25">
      <c r="A3607" s="1350">
        <v>11201001524</v>
      </c>
      <c r="B3607" s="1260"/>
      <c r="C3607" s="1260" t="s">
        <v>30612</v>
      </c>
      <c r="D3607" s="1260" t="s">
        <v>30613</v>
      </c>
      <c r="E3607" s="1260" t="s">
        <v>30614</v>
      </c>
      <c r="F3607" s="1260" t="s">
        <v>30615</v>
      </c>
      <c r="G3607" s="1260" t="s">
        <v>30616</v>
      </c>
      <c r="H3607" s="1260" t="s">
        <v>11153</v>
      </c>
      <c r="I3607" s="1260" t="s">
        <v>11243</v>
      </c>
      <c r="J3607" s="1259">
        <v>7429267</v>
      </c>
      <c r="K3607" s="1260" t="s">
        <v>11221</v>
      </c>
      <c r="L3607" s="1260" t="s">
        <v>11155</v>
      </c>
      <c r="M3607" s="1260" t="s">
        <v>262</v>
      </c>
      <c r="N3607" s="1260"/>
      <c r="O3607" s="1260" t="s">
        <v>30613</v>
      </c>
      <c r="P3607" s="1260"/>
      <c r="Q3607" s="1260" t="s">
        <v>11450</v>
      </c>
      <c r="R3607" s="1260"/>
      <c r="S3607" s="1259">
        <v>1</v>
      </c>
      <c r="T3607" s="1260"/>
      <c r="U3607" s="1260"/>
      <c r="V3607" s="1260"/>
      <c r="W3607" s="1259">
        <v>0</v>
      </c>
      <c r="X3607" s="1259">
        <v>1007</v>
      </c>
      <c r="Y3607" s="1259">
        <v>0</v>
      </c>
    </row>
    <row r="3608" spans="1:25">
      <c r="A3608" s="1350">
        <v>11201001523</v>
      </c>
      <c r="B3608" s="1260"/>
      <c r="C3608" s="1260" t="s">
        <v>30617</v>
      </c>
      <c r="D3608" s="1260" t="s">
        <v>30618</v>
      </c>
      <c r="E3608" s="1260" t="s">
        <v>11190</v>
      </c>
      <c r="F3608" s="1260" t="s">
        <v>24507</v>
      </c>
      <c r="G3608" s="1260" t="s">
        <v>30619</v>
      </c>
      <c r="H3608" s="1260" t="s">
        <v>11153</v>
      </c>
      <c r="I3608" s="1260" t="s">
        <v>10976</v>
      </c>
      <c r="J3608" s="1259">
        <v>7429266</v>
      </c>
      <c r="K3608" s="1260" t="s">
        <v>11221</v>
      </c>
      <c r="L3608" s="1260" t="s">
        <v>11155</v>
      </c>
      <c r="M3608" s="1260" t="s">
        <v>1984</v>
      </c>
      <c r="N3608" s="1260" t="s">
        <v>30620</v>
      </c>
      <c r="O3608" s="1260" t="s">
        <v>30618</v>
      </c>
      <c r="P3608" s="1260" t="s">
        <v>30621</v>
      </c>
      <c r="Q3608" s="1260" t="s">
        <v>11867</v>
      </c>
      <c r="R3608" s="1260" t="s">
        <v>30622</v>
      </c>
      <c r="S3608" s="1259">
        <v>1</v>
      </c>
      <c r="T3608" s="1260"/>
      <c r="U3608" s="1260" t="s">
        <v>11158</v>
      </c>
      <c r="V3608" s="1260" t="s">
        <v>15419</v>
      </c>
      <c r="W3608" s="1259">
        <v>0</v>
      </c>
      <c r="X3608" s="1259">
        <v>1007</v>
      </c>
      <c r="Y3608" s="1259">
        <v>0</v>
      </c>
    </row>
    <row r="3609" spans="1:25">
      <c r="A3609" s="1350">
        <v>11201001522</v>
      </c>
      <c r="B3609" s="1260"/>
      <c r="C3609" s="1260" t="s">
        <v>30623</v>
      </c>
      <c r="D3609" s="1260" t="s">
        <v>30624</v>
      </c>
      <c r="E3609" s="1260" t="s">
        <v>11353</v>
      </c>
      <c r="F3609" s="1260" t="s">
        <v>11934</v>
      </c>
      <c r="G3609" s="1260" t="s">
        <v>30625</v>
      </c>
      <c r="H3609" s="1260" t="s">
        <v>11153</v>
      </c>
      <c r="I3609" s="1260" t="s">
        <v>11243</v>
      </c>
      <c r="J3609" s="1259">
        <v>7429265</v>
      </c>
      <c r="K3609" s="1260" t="s">
        <v>11221</v>
      </c>
      <c r="L3609" s="1260" t="s">
        <v>11155</v>
      </c>
      <c r="M3609" s="1260" t="s">
        <v>262</v>
      </c>
      <c r="N3609" s="1260"/>
      <c r="O3609" s="1260" t="s">
        <v>30624</v>
      </c>
      <c r="P3609" s="1260"/>
      <c r="Q3609" s="1260" t="s">
        <v>11450</v>
      </c>
      <c r="R3609" s="1260"/>
      <c r="S3609" s="1259">
        <v>1</v>
      </c>
      <c r="T3609" s="1260"/>
      <c r="U3609" s="1260"/>
      <c r="V3609" s="1260"/>
      <c r="W3609" s="1259">
        <v>0</v>
      </c>
      <c r="X3609" s="1259">
        <v>1007</v>
      </c>
      <c r="Y3609" s="1259">
        <v>0</v>
      </c>
    </row>
    <row r="3610" spans="1:25">
      <c r="A3610" s="1350">
        <v>11201001521</v>
      </c>
      <c r="B3610" s="1260"/>
      <c r="C3610" s="1260" t="s">
        <v>30626</v>
      </c>
      <c r="D3610" s="1260" t="s">
        <v>30627</v>
      </c>
      <c r="E3610" s="1260" t="s">
        <v>11251</v>
      </c>
      <c r="F3610" s="1260" t="s">
        <v>30483</v>
      </c>
      <c r="G3610" s="1260" t="s">
        <v>30628</v>
      </c>
      <c r="H3610" s="1260" t="s">
        <v>11153</v>
      </c>
      <c r="I3610" s="1260" t="s">
        <v>11164</v>
      </c>
      <c r="J3610" s="1259">
        <v>7429264</v>
      </c>
      <c r="K3610" s="1260" t="s">
        <v>11221</v>
      </c>
      <c r="L3610" s="1260" t="s">
        <v>11155</v>
      </c>
      <c r="M3610" s="1260" t="s">
        <v>1653</v>
      </c>
      <c r="N3610" s="1260" t="s">
        <v>30629</v>
      </c>
      <c r="O3610" s="1260" t="s">
        <v>30627</v>
      </c>
      <c r="P3610" s="1260" t="s">
        <v>30630</v>
      </c>
      <c r="Q3610" s="1260" t="s">
        <v>30631</v>
      </c>
      <c r="R3610" s="1260" t="s">
        <v>30630</v>
      </c>
      <c r="S3610" s="1259">
        <v>1</v>
      </c>
      <c r="T3610" s="1260"/>
      <c r="U3610" s="1260" t="s">
        <v>11921</v>
      </c>
      <c r="V3610" s="1260" t="s">
        <v>17836</v>
      </c>
      <c r="W3610" s="1259">
        <v>0</v>
      </c>
      <c r="X3610" s="1259">
        <v>1007</v>
      </c>
      <c r="Y3610" s="1259">
        <v>0</v>
      </c>
    </row>
    <row r="3611" spans="1:25">
      <c r="A3611" s="1350">
        <v>11201001520</v>
      </c>
      <c r="B3611" s="1260"/>
      <c r="C3611" s="1260" t="s">
        <v>30632</v>
      </c>
      <c r="D3611" s="1260" t="s">
        <v>30633</v>
      </c>
      <c r="E3611" s="1260" t="s">
        <v>11353</v>
      </c>
      <c r="F3611" s="1260" t="s">
        <v>11440</v>
      </c>
      <c r="G3611" s="1260" t="s">
        <v>30634</v>
      </c>
      <c r="H3611" s="1260" t="s">
        <v>11153</v>
      </c>
      <c r="I3611" s="1260" t="s">
        <v>11177</v>
      </c>
      <c r="J3611" s="1259">
        <v>7429263</v>
      </c>
      <c r="K3611" s="1260" t="s">
        <v>11221</v>
      </c>
      <c r="L3611" s="1260" t="s">
        <v>11155</v>
      </c>
      <c r="M3611" s="1260" t="s">
        <v>2633</v>
      </c>
      <c r="N3611" s="1260" t="s">
        <v>30635</v>
      </c>
      <c r="O3611" s="1260" t="s">
        <v>30633</v>
      </c>
      <c r="P3611" s="1260" t="s">
        <v>30636</v>
      </c>
      <c r="Q3611" s="1260"/>
      <c r="R3611" s="1260" t="s">
        <v>12523</v>
      </c>
      <c r="S3611" s="1259">
        <v>1</v>
      </c>
      <c r="T3611" s="1260"/>
      <c r="U3611" s="1260" t="s">
        <v>11193</v>
      </c>
      <c r="V3611" s="1260" t="s">
        <v>11997</v>
      </c>
      <c r="W3611" s="1259">
        <v>0</v>
      </c>
      <c r="X3611" s="1259">
        <v>1007</v>
      </c>
      <c r="Y3611" s="1259">
        <v>0</v>
      </c>
    </row>
    <row r="3612" spans="1:25">
      <c r="A3612" s="1350">
        <v>11201001519</v>
      </c>
      <c r="B3612" s="1260"/>
      <c r="C3612" s="1260" t="s">
        <v>30637</v>
      </c>
      <c r="D3612" s="1260" t="s">
        <v>30638</v>
      </c>
      <c r="E3612" s="1260" t="s">
        <v>11353</v>
      </c>
      <c r="F3612" s="1260" t="s">
        <v>11440</v>
      </c>
      <c r="G3612" s="1260" t="s">
        <v>30639</v>
      </c>
      <c r="H3612" s="1260" t="s">
        <v>11153</v>
      </c>
      <c r="I3612" s="1260" t="s">
        <v>11177</v>
      </c>
      <c r="J3612" s="1259">
        <v>7429262</v>
      </c>
      <c r="K3612" s="1260" t="s">
        <v>11221</v>
      </c>
      <c r="L3612" s="1260" t="s">
        <v>11155</v>
      </c>
      <c r="M3612" s="1260" t="s">
        <v>2025</v>
      </c>
      <c r="N3612" s="1260" t="s">
        <v>4332</v>
      </c>
      <c r="O3612" s="1260" t="s">
        <v>30638</v>
      </c>
      <c r="P3612" s="1260" t="s">
        <v>30640</v>
      </c>
      <c r="Q3612" s="1260"/>
      <c r="R3612" s="1260" t="s">
        <v>20118</v>
      </c>
      <c r="S3612" s="1259">
        <v>1</v>
      </c>
      <c r="T3612" s="1260"/>
      <c r="U3612" s="1260" t="s">
        <v>11269</v>
      </c>
      <c r="V3612" s="1260" t="s">
        <v>12295</v>
      </c>
      <c r="W3612" s="1259">
        <v>0</v>
      </c>
      <c r="X3612" s="1259">
        <v>1007</v>
      </c>
      <c r="Y3612" s="1259">
        <v>0</v>
      </c>
    </row>
    <row r="3613" spans="1:25">
      <c r="A3613" s="1350">
        <v>11201001518</v>
      </c>
      <c r="B3613" s="1260"/>
      <c r="C3613" s="1260" t="s">
        <v>30637</v>
      </c>
      <c r="D3613" s="1260" t="s">
        <v>30641</v>
      </c>
      <c r="E3613" s="1260" t="s">
        <v>11353</v>
      </c>
      <c r="F3613" s="1260" t="s">
        <v>11440</v>
      </c>
      <c r="G3613" s="1260" t="s">
        <v>30639</v>
      </c>
      <c r="H3613" s="1260" t="s">
        <v>11153</v>
      </c>
      <c r="I3613" s="1260" t="s">
        <v>11177</v>
      </c>
      <c r="J3613" s="1259">
        <v>7429261</v>
      </c>
      <c r="K3613" s="1260" t="s">
        <v>11221</v>
      </c>
      <c r="L3613" s="1260" t="s">
        <v>11155</v>
      </c>
      <c r="M3613" s="1260" t="s">
        <v>1940</v>
      </c>
      <c r="N3613" s="1260" t="s">
        <v>30642</v>
      </c>
      <c r="O3613" s="1260" t="s">
        <v>30641</v>
      </c>
      <c r="P3613" s="1260" t="s">
        <v>30643</v>
      </c>
      <c r="Q3613" s="1260"/>
      <c r="R3613" s="1260" t="s">
        <v>20118</v>
      </c>
      <c r="S3613" s="1259">
        <v>1</v>
      </c>
      <c r="T3613" s="1260"/>
      <c r="U3613" s="1260" t="s">
        <v>11269</v>
      </c>
      <c r="V3613" s="1260" t="s">
        <v>12295</v>
      </c>
      <c r="W3613" s="1259">
        <v>0</v>
      </c>
      <c r="X3613" s="1259">
        <v>1007</v>
      </c>
      <c r="Y3613" s="1259">
        <v>0</v>
      </c>
    </row>
    <row r="3614" spans="1:25">
      <c r="A3614" s="1350">
        <v>11201001517</v>
      </c>
      <c r="B3614" s="1260" t="s">
        <v>30644</v>
      </c>
      <c r="C3614" s="1260" t="s">
        <v>30645</v>
      </c>
      <c r="D3614" s="1260" t="s">
        <v>30027</v>
      </c>
      <c r="E3614" s="1260" t="s">
        <v>11190</v>
      </c>
      <c r="F3614" s="1260" t="s">
        <v>30646</v>
      </c>
      <c r="G3614" s="1260" t="s">
        <v>30647</v>
      </c>
      <c r="H3614" s="1260" t="s">
        <v>11153</v>
      </c>
      <c r="I3614" s="1260" t="s">
        <v>11164</v>
      </c>
      <c r="J3614" s="1259">
        <v>7429260</v>
      </c>
      <c r="K3614" s="1260" t="s">
        <v>11221</v>
      </c>
      <c r="L3614" s="1260" t="s">
        <v>11155</v>
      </c>
      <c r="M3614" s="1260" t="s">
        <v>2516</v>
      </c>
      <c r="N3614" s="1260" t="s">
        <v>30028</v>
      </c>
      <c r="O3614" s="1260" t="s">
        <v>30027</v>
      </c>
      <c r="P3614" s="1260" t="s">
        <v>30029</v>
      </c>
      <c r="Q3614" s="1260"/>
      <c r="R3614" s="1260" t="s">
        <v>30648</v>
      </c>
      <c r="S3614" s="1259">
        <v>1</v>
      </c>
      <c r="T3614" s="1260"/>
      <c r="U3614" s="1260" t="s">
        <v>11921</v>
      </c>
      <c r="V3614" s="1260" t="s">
        <v>16977</v>
      </c>
      <c r="W3614" s="1259">
        <v>0</v>
      </c>
      <c r="X3614" s="1259">
        <v>1007</v>
      </c>
      <c r="Y3614" s="1259">
        <v>0</v>
      </c>
    </row>
    <row r="3615" spans="1:25">
      <c r="A3615" s="1350">
        <v>11201001516</v>
      </c>
      <c r="B3615" s="1260"/>
      <c r="C3615" s="1260" t="s">
        <v>30649</v>
      </c>
      <c r="D3615" s="1260" t="s">
        <v>30650</v>
      </c>
      <c r="E3615" s="1260" t="s">
        <v>11353</v>
      </c>
      <c r="F3615" s="1260" t="s">
        <v>11440</v>
      </c>
      <c r="G3615" s="1260" t="s">
        <v>30651</v>
      </c>
      <c r="H3615" s="1260" t="s">
        <v>11153</v>
      </c>
      <c r="I3615" s="1260" t="s">
        <v>11177</v>
      </c>
      <c r="J3615" s="1259">
        <v>7429259</v>
      </c>
      <c r="K3615" s="1260" t="s">
        <v>11221</v>
      </c>
      <c r="L3615" s="1260" t="s">
        <v>11155</v>
      </c>
      <c r="M3615" s="1260" t="s">
        <v>262</v>
      </c>
      <c r="N3615" s="1260"/>
      <c r="O3615" s="1260" t="s">
        <v>30650</v>
      </c>
      <c r="P3615" s="1260"/>
      <c r="Q3615" s="1260"/>
      <c r="R3615" s="1260" t="s">
        <v>30652</v>
      </c>
      <c r="S3615" s="1259">
        <v>1</v>
      </c>
      <c r="T3615" s="1260"/>
      <c r="U3615" s="1260"/>
      <c r="V3615" s="1260"/>
      <c r="W3615" s="1259">
        <v>0</v>
      </c>
      <c r="X3615" s="1259">
        <v>1007</v>
      </c>
      <c r="Y3615" s="1259">
        <v>0</v>
      </c>
    </row>
    <row r="3616" spans="1:25">
      <c r="A3616" s="1350">
        <v>11201001515</v>
      </c>
      <c r="B3616" s="1260" t="s">
        <v>30653</v>
      </c>
      <c r="C3616" s="1260" t="s">
        <v>30654</v>
      </c>
      <c r="D3616" s="1260" t="s">
        <v>29883</v>
      </c>
      <c r="E3616" s="1260" t="s">
        <v>11175</v>
      </c>
      <c r="F3616" s="1260" t="s">
        <v>12679</v>
      </c>
      <c r="G3616" s="1260" t="s">
        <v>30655</v>
      </c>
      <c r="H3616" s="1260" t="s">
        <v>11153</v>
      </c>
      <c r="I3616" s="1260" t="s">
        <v>10976</v>
      </c>
      <c r="J3616" s="1259">
        <v>7429258</v>
      </c>
      <c r="K3616" s="1260" t="s">
        <v>11221</v>
      </c>
      <c r="L3616" s="1260" t="s">
        <v>11155</v>
      </c>
      <c r="M3616" s="1260" t="s">
        <v>1276</v>
      </c>
      <c r="N3616" s="1260" t="s">
        <v>15672</v>
      </c>
      <c r="O3616" s="1260" t="s">
        <v>29883</v>
      </c>
      <c r="P3616" s="1260" t="s">
        <v>15673</v>
      </c>
      <c r="Q3616" s="1260" t="s">
        <v>30656</v>
      </c>
      <c r="R3616" s="1260" t="s">
        <v>15673</v>
      </c>
      <c r="S3616" s="1259">
        <v>1</v>
      </c>
      <c r="T3616" s="1260"/>
      <c r="U3616" s="1260" t="s">
        <v>11158</v>
      </c>
      <c r="V3616" s="1260" t="s">
        <v>11321</v>
      </c>
      <c r="W3616" s="1259">
        <v>0</v>
      </c>
      <c r="X3616" s="1259">
        <v>1007</v>
      </c>
      <c r="Y3616" s="1259">
        <v>0</v>
      </c>
    </row>
    <row r="3617" spans="1:25">
      <c r="A3617" s="1350">
        <v>11201001514</v>
      </c>
      <c r="B3617" s="1260" t="s">
        <v>30657</v>
      </c>
      <c r="C3617" s="1260" t="s">
        <v>30658</v>
      </c>
      <c r="D3617" s="1260" t="s">
        <v>30659</v>
      </c>
      <c r="E3617" s="1260" t="s">
        <v>11251</v>
      </c>
      <c r="F3617" s="1260" t="s">
        <v>30615</v>
      </c>
      <c r="G3617" s="1260" t="s">
        <v>30660</v>
      </c>
      <c r="H3617" s="1260" t="s">
        <v>11153</v>
      </c>
      <c r="I3617" s="1260" t="s">
        <v>11243</v>
      </c>
      <c r="J3617" s="1259">
        <v>7429257</v>
      </c>
      <c r="K3617" s="1260" t="s">
        <v>11221</v>
      </c>
      <c r="L3617" s="1260" t="s">
        <v>11155</v>
      </c>
      <c r="M3617" s="1260" t="s">
        <v>2423</v>
      </c>
      <c r="N3617" s="1260" t="s">
        <v>30661</v>
      </c>
      <c r="O3617" s="1260" t="s">
        <v>30659</v>
      </c>
      <c r="P3617" s="1260" t="s">
        <v>30662</v>
      </c>
      <c r="Q3617" s="1260" t="s">
        <v>11313</v>
      </c>
      <c r="R3617" s="1260" t="s">
        <v>30663</v>
      </c>
      <c r="S3617" s="1259">
        <v>1</v>
      </c>
      <c r="T3617" s="1260" t="s">
        <v>30664</v>
      </c>
      <c r="U3617" s="1260" t="s">
        <v>11247</v>
      </c>
      <c r="V3617" s="1260" t="s">
        <v>21777</v>
      </c>
      <c r="W3617" s="1259">
        <v>0</v>
      </c>
      <c r="X3617" s="1259">
        <v>1007</v>
      </c>
      <c r="Y3617" s="1259">
        <v>0</v>
      </c>
    </row>
    <row r="3618" spans="1:25">
      <c r="A3618" s="1350">
        <v>11201001513</v>
      </c>
      <c r="B3618" s="1260"/>
      <c r="C3618" s="1260" t="s">
        <v>30665</v>
      </c>
      <c r="D3618" s="1260" t="s">
        <v>30666</v>
      </c>
      <c r="E3618" s="1260" t="s">
        <v>11353</v>
      </c>
      <c r="F3618" s="1260" t="s">
        <v>30667</v>
      </c>
      <c r="G3618" s="1260" t="s">
        <v>30668</v>
      </c>
      <c r="H3618" s="1260" t="s">
        <v>11153</v>
      </c>
      <c r="I3618" s="1260" t="s">
        <v>10976</v>
      </c>
      <c r="J3618" s="1259">
        <v>7429256</v>
      </c>
      <c r="K3618" s="1260" t="s">
        <v>11221</v>
      </c>
      <c r="L3618" s="1260" t="s">
        <v>11155</v>
      </c>
      <c r="M3618" s="1260" t="s">
        <v>262</v>
      </c>
      <c r="N3618" s="1260"/>
      <c r="O3618" s="1260" t="s">
        <v>30666</v>
      </c>
      <c r="P3618" s="1260"/>
      <c r="Q3618" s="1260"/>
      <c r="R3618" s="1260"/>
      <c r="S3618" s="1259">
        <v>1</v>
      </c>
      <c r="T3618" s="1260"/>
      <c r="U3618" s="1260"/>
      <c r="V3618" s="1260"/>
      <c r="W3618" s="1259">
        <v>0</v>
      </c>
      <c r="X3618" s="1259">
        <v>1007</v>
      </c>
      <c r="Y3618" s="1259">
        <v>0</v>
      </c>
    </row>
    <row r="3619" spans="1:25">
      <c r="A3619" s="1350">
        <v>11201001512</v>
      </c>
      <c r="B3619" s="1260"/>
      <c r="C3619" s="1260" t="s">
        <v>30669</v>
      </c>
      <c r="D3619" s="1260" t="s">
        <v>30670</v>
      </c>
      <c r="E3619" s="1260" t="s">
        <v>11353</v>
      </c>
      <c r="F3619" s="1260" t="s">
        <v>30671</v>
      </c>
      <c r="G3619" s="1260" t="s">
        <v>30672</v>
      </c>
      <c r="H3619" s="1260" t="s">
        <v>11153</v>
      </c>
      <c r="I3619" s="1260" t="s">
        <v>10976</v>
      </c>
      <c r="J3619" s="1259">
        <v>7429255</v>
      </c>
      <c r="K3619" s="1260" t="s">
        <v>11221</v>
      </c>
      <c r="L3619" s="1260" t="s">
        <v>11155</v>
      </c>
      <c r="M3619" s="1260" t="s">
        <v>262</v>
      </c>
      <c r="N3619" s="1260"/>
      <c r="O3619" s="1260" t="s">
        <v>30670</v>
      </c>
      <c r="P3619" s="1260"/>
      <c r="Q3619" s="1260"/>
      <c r="R3619" s="1260"/>
      <c r="S3619" s="1259">
        <v>1</v>
      </c>
      <c r="T3619" s="1260"/>
      <c r="U3619" s="1260"/>
      <c r="V3619" s="1260"/>
      <c r="W3619" s="1259">
        <v>0</v>
      </c>
      <c r="X3619" s="1259">
        <v>1007</v>
      </c>
      <c r="Y3619" s="1259">
        <v>0</v>
      </c>
    </row>
    <row r="3620" spans="1:25">
      <c r="A3620" s="1350">
        <v>11201001511</v>
      </c>
      <c r="B3620" s="1260"/>
      <c r="C3620" s="1260" t="s">
        <v>30673</v>
      </c>
      <c r="D3620" s="1260" t="s">
        <v>30674</v>
      </c>
      <c r="E3620" s="1260" t="s">
        <v>11353</v>
      </c>
      <c r="F3620" s="1260" t="s">
        <v>16812</v>
      </c>
      <c r="G3620" s="1260" t="s">
        <v>30675</v>
      </c>
      <c r="H3620" s="1260" t="s">
        <v>11153</v>
      </c>
      <c r="I3620" s="1260" t="s">
        <v>10976</v>
      </c>
      <c r="J3620" s="1259">
        <v>7429254</v>
      </c>
      <c r="K3620" s="1260" t="s">
        <v>11221</v>
      </c>
      <c r="L3620" s="1260" t="s">
        <v>11155</v>
      </c>
      <c r="M3620" s="1260" t="s">
        <v>262</v>
      </c>
      <c r="N3620" s="1260"/>
      <c r="O3620" s="1260" t="s">
        <v>30674</v>
      </c>
      <c r="P3620" s="1260"/>
      <c r="Q3620" s="1260"/>
      <c r="R3620" s="1260"/>
      <c r="S3620" s="1259">
        <v>1</v>
      </c>
      <c r="T3620" s="1260"/>
      <c r="U3620" s="1260"/>
      <c r="V3620" s="1260"/>
      <c r="W3620" s="1259">
        <v>0</v>
      </c>
      <c r="X3620" s="1259">
        <v>1007</v>
      </c>
      <c r="Y3620" s="1259">
        <v>0</v>
      </c>
    </row>
    <row r="3621" spans="1:25">
      <c r="A3621" s="1350">
        <v>11201001510</v>
      </c>
      <c r="B3621" s="1260"/>
      <c r="C3621" s="1260" t="s">
        <v>30676</v>
      </c>
      <c r="D3621" s="1260" t="s">
        <v>30677</v>
      </c>
      <c r="E3621" s="1260" t="s">
        <v>11526</v>
      </c>
      <c r="F3621" s="1260" t="s">
        <v>30678</v>
      </c>
      <c r="G3621" s="1260" t="s">
        <v>30679</v>
      </c>
      <c r="H3621" s="1260" t="s">
        <v>11153</v>
      </c>
      <c r="I3621" s="1260" t="s">
        <v>11243</v>
      </c>
      <c r="J3621" s="1259">
        <v>7429253</v>
      </c>
      <c r="K3621" s="1260" t="s">
        <v>11221</v>
      </c>
      <c r="L3621" s="1260" t="s">
        <v>11155</v>
      </c>
      <c r="M3621" s="1260" t="s">
        <v>262</v>
      </c>
      <c r="N3621" s="1260"/>
      <c r="O3621" s="1260" t="s">
        <v>30677</v>
      </c>
      <c r="P3621" s="1260"/>
      <c r="Q3621" s="1260"/>
      <c r="R3621" s="1260"/>
      <c r="S3621" s="1259">
        <v>1</v>
      </c>
      <c r="T3621" s="1260"/>
      <c r="U3621" s="1260"/>
      <c r="V3621" s="1260"/>
      <c r="W3621" s="1259">
        <v>0</v>
      </c>
      <c r="X3621" s="1259">
        <v>1007</v>
      </c>
      <c r="Y3621" s="1259">
        <v>0</v>
      </c>
    </row>
    <row r="3622" spans="1:25">
      <c r="A3622" s="1350">
        <v>11201001509</v>
      </c>
      <c r="B3622" s="1260"/>
      <c r="C3622" s="1260" t="s">
        <v>30680</v>
      </c>
      <c r="D3622" s="1260" t="s">
        <v>30681</v>
      </c>
      <c r="E3622" s="1260" t="s">
        <v>11353</v>
      </c>
      <c r="F3622" s="1260" t="s">
        <v>11176</v>
      </c>
      <c r="G3622" s="1260" t="s">
        <v>30682</v>
      </c>
      <c r="H3622" s="1260" t="s">
        <v>11153</v>
      </c>
      <c r="I3622" s="1260" t="s">
        <v>11177</v>
      </c>
      <c r="J3622" s="1259">
        <v>7429252</v>
      </c>
      <c r="K3622" s="1260" t="s">
        <v>11221</v>
      </c>
      <c r="L3622" s="1260" t="s">
        <v>11155</v>
      </c>
      <c r="M3622" s="1260" t="s">
        <v>262</v>
      </c>
      <c r="N3622" s="1260"/>
      <c r="O3622" s="1260" t="s">
        <v>30681</v>
      </c>
      <c r="P3622" s="1260"/>
      <c r="Q3622" s="1260"/>
      <c r="R3622" s="1260"/>
      <c r="S3622" s="1259">
        <v>1</v>
      </c>
      <c r="T3622" s="1260"/>
      <c r="U3622" s="1260"/>
      <c r="V3622" s="1260"/>
      <c r="W3622" s="1259">
        <v>0</v>
      </c>
      <c r="X3622" s="1259">
        <v>1007</v>
      </c>
      <c r="Y3622" s="1259">
        <v>0</v>
      </c>
    </row>
    <row r="3623" spans="1:25">
      <c r="A3623" s="1350">
        <v>11201001508</v>
      </c>
      <c r="B3623" s="1260"/>
      <c r="C3623" s="1260" t="s">
        <v>30680</v>
      </c>
      <c r="D3623" s="1260" t="s">
        <v>30683</v>
      </c>
      <c r="E3623" s="1260" t="s">
        <v>11353</v>
      </c>
      <c r="F3623" s="1260" t="s">
        <v>20592</v>
      </c>
      <c r="G3623" s="1260" t="s">
        <v>30684</v>
      </c>
      <c r="H3623" s="1260" t="s">
        <v>11153</v>
      </c>
      <c r="I3623" s="1260" t="s">
        <v>10976</v>
      </c>
      <c r="J3623" s="1259">
        <v>7429251</v>
      </c>
      <c r="K3623" s="1260" t="s">
        <v>11221</v>
      </c>
      <c r="L3623" s="1260" t="s">
        <v>11155</v>
      </c>
      <c r="M3623" s="1260" t="s">
        <v>262</v>
      </c>
      <c r="N3623" s="1260"/>
      <c r="O3623" s="1260" t="s">
        <v>30683</v>
      </c>
      <c r="P3623" s="1260"/>
      <c r="Q3623" s="1260"/>
      <c r="R3623" s="1260"/>
      <c r="S3623" s="1259">
        <v>1</v>
      </c>
      <c r="T3623" s="1260"/>
      <c r="U3623" s="1260"/>
      <c r="V3623" s="1260"/>
      <c r="W3623" s="1259">
        <v>0</v>
      </c>
      <c r="X3623" s="1259">
        <v>1007</v>
      </c>
      <c r="Y3623" s="1259">
        <v>0</v>
      </c>
    </row>
    <row r="3624" spans="1:25">
      <c r="A3624" s="1350">
        <v>11201001507</v>
      </c>
      <c r="B3624" s="1260"/>
      <c r="C3624" s="1260" t="s">
        <v>30685</v>
      </c>
      <c r="D3624" s="1260" t="s">
        <v>30686</v>
      </c>
      <c r="E3624" s="1260" t="s">
        <v>11444</v>
      </c>
      <c r="F3624" s="1260" t="s">
        <v>11176</v>
      </c>
      <c r="G3624" s="1260" t="s">
        <v>30687</v>
      </c>
      <c r="H3624" s="1260" t="s">
        <v>11153</v>
      </c>
      <c r="I3624" s="1260" t="s">
        <v>11177</v>
      </c>
      <c r="J3624" s="1259">
        <v>7429250</v>
      </c>
      <c r="K3624" s="1260" t="s">
        <v>11221</v>
      </c>
      <c r="L3624" s="1260" t="s">
        <v>11155</v>
      </c>
      <c r="M3624" s="1260" t="s">
        <v>262</v>
      </c>
      <c r="N3624" s="1260"/>
      <c r="O3624" s="1260" t="s">
        <v>30686</v>
      </c>
      <c r="P3624" s="1260"/>
      <c r="Q3624" s="1260"/>
      <c r="R3624" s="1260"/>
      <c r="S3624" s="1259">
        <v>1</v>
      </c>
      <c r="T3624" s="1260"/>
      <c r="U3624" s="1260"/>
      <c r="V3624" s="1260"/>
      <c r="W3624" s="1259">
        <v>0</v>
      </c>
      <c r="X3624" s="1259">
        <v>1007</v>
      </c>
      <c r="Y3624" s="1259">
        <v>0</v>
      </c>
    </row>
    <row r="3625" spans="1:25">
      <c r="A3625" s="1350">
        <v>11201001506</v>
      </c>
      <c r="B3625" s="1260"/>
      <c r="C3625" s="1260" t="s">
        <v>30688</v>
      </c>
      <c r="D3625" s="1260" t="s">
        <v>30689</v>
      </c>
      <c r="E3625" s="1260" t="s">
        <v>11353</v>
      </c>
      <c r="F3625" s="1260" t="s">
        <v>11176</v>
      </c>
      <c r="G3625" s="1260" t="s">
        <v>30690</v>
      </c>
      <c r="H3625" s="1260" t="s">
        <v>11153</v>
      </c>
      <c r="I3625" s="1260" t="s">
        <v>11177</v>
      </c>
      <c r="J3625" s="1259">
        <v>7429249</v>
      </c>
      <c r="K3625" s="1260" t="s">
        <v>11221</v>
      </c>
      <c r="L3625" s="1260" t="s">
        <v>11155</v>
      </c>
      <c r="M3625" s="1260" t="s">
        <v>262</v>
      </c>
      <c r="N3625" s="1260"/>
      <c r="O3625" s="1260" t="s">
        <v>30689</v>
      </c>
      <c r="P3625" s="1260"/>
      <c r="Q3625" s="1260"/>
      <c r="R3625" s="1260"/>
      <c r="S3625" s="1259">
        <v>1</v>
      </c>
      <c r="T3625" s="1260"/>
      <c r="U3625" s="1260"/>
      <c r="V3625" s="1260"/>
      <c r="W3625" s="1259">
        <v>0</v>
      </c>
      <c r="X3625" s="1259">
        <v>1007</v>
      </c>
      <c r="Y3625" s="1259">
        <v>0</v>
      </c>
    </row>
    <row r="3626" spans="1:25">
      <c r="A3626" s="1350">
        <v>11201001505</v>
      </c>
      <c r="B3626" s="1260"/>
      <c r="C3626" s="1260" t="s">
        <v>30691</v>
      </c>
      <c r="D3626" s="1260" t="s">
        <v>30692</v>
      </c>
      <c r="E3626" s="1260" t="s">
        <v>11162</v>
      </c>
      <c r="F3626" s="1260" t="s">
        <v>30693</v>
      </c>
      <c r="G3626" s="1260" t="s">
        <v>30694</v>
      </c>
      <c r="H3626" s="1260" t="s">
        <v>11153</v>
      </c>
      <c r="I3626" s="1260" t="s">
        <v>11243</v>
      </c>
      <c r="J3626" s="1259">
        <v>7429248</v>
      </c>
      <c r="K3626" s="1260" t="s">
        <v>11221</v>
      </c>
      <c r="L3626" s="1260" t="s">
        <v>11155</v>
      </c>
      <c r="M3626" s="1260" t="s">
        <v>262</v>
      </c>
      <c r="N3626" s="1260"/>
      <c r="O3626" s="1260" t="s">
        <v>30692</v>
      </c>
      <c r="P3626" s="1260"/>
      <c r="Q3626" s="1260" t="s">
        <v>16522</v>
      </c>
      <c r="R3626" s="1259">
        <v>119</v>
      </c>
      <c r="S3626" s="1259">
        <v>1</v>
      </c>
      <c r="T3626" s="1260"/>
      <c r="U3626" s="1260"/>
      <c r="V3626" s="1260"/>
      <c r="W3626" s="1259">
        <v>0</v>
      </c>
      <c r="X3626" s="1259">
        <v>1007</v>
      </c>
      <c r="Y3626" s="1259">
        <v>0</v>
      </c>
    </row>
    <row r="3627" spans="1:25">
      <c r="A3627" s="1350">
        <v>11201001504</v>
      </c>
      <c r="B3627" s="1260"/>
      <c r="C3627" s="1260" t="s">
        <v>30695</v>
      </c>
      <c r="D3627" s="1260" t="s">
        <v>1984</v>
      </c>
      <c r="E3627" s="1260" t="s">
        <v>11457</v>
      </c>
      <c r="F3627" s="1260" t="s">
        <v>30667</v>
      </c>
      <c r="G3627" s="1260" t="s">
        <v>30696</v>
      </c>
      <c r="H3627" s="1260" t="s">
        <v>11153</v>
      </c>
      <c r="I3627" s="1260" t="s">
        <v>10976</v>
      </c>
      <c r="J3627" s="1259">
        <v>7429247</v>
      </c>
      <c r="K3627" s="1260" t="s">
        <v>11221</v>
      </c>
      <c r="L3627" s="1260" t="s">
        <v>11155</v>
      </c>
      <c r="M3627" s="1260" t="s">
        <v>262</v>
      </c>
      <c r="N3627" s="1260"/>
      <c r="O3627" s="1260" t="s">
        <v>1984</v>
      </c>
      <c r="P3627" s="1260"/>
      <c r="Q3627" s="1260"/>
      <c r="R3627" s="1260"/>
      <c r="S3627" s="1259">
        <v>1</v>
      </c>
      <c r="T3627" s="1260"/>
      <c r="U3627" s="1260"/>
      <c r="V3627" s="1260"/>
      <c r="W3627" s="1259">
        <v>0</v>
      </c>
      <c r="X3627" s="1259">
        <v>1007</v>
      </c>
      <c r="Y3627" s="1259">
        <v>0</v>
      </c>
    </row>
    <row r="3628" spans="1:25">
      <c r="A3628" s="1350">
        <v>11201001503</v>
      </c>
      <c r="B3628" s="1260" t="s">
        <v>30697</v>
      </c>
      <c r="C3628" s="1260" t="s">
        <v>30698</v>
      </c>
      <c r="D3628" s="1260" t="s">
        <v>30699</v>
      </c>
      <c r="E3628" s="1260" t="s">
        <v>11190</v>
      </c>
      <c r="F3628" s="1260" t="s">
        <v>14010</v>
      </c>
      <c r="G3628" s="1260" t="s">
        <v>30700</v>
      </c>
      <c r="H3628" s="1260" t="s">
        <v>11153</v>
      </c>
      <c r="I3628" s="1260" t="s">
        <v>11364</v>
      </c>
      <c r="J3628" s="1259">
        <v>7429246</v>
      </c>
      <c r="K3628" s="1260" t="s">
        <v>11221</v>
      </c>
      <c r="L3628" s="1260" t="s">
        <v>11155</v>
      </c>
      <c r="M3628" s="1260" t="s">
        <v>2189</v>
      </c>
      <c r="N3628" s="1260" t="s">
        <v>30701</v>
      </c>
      <c r="O3628" s="1260" t="s">
        <v>30699</v>
      </c>
      <c r="P3628" s="1260" t="s">
        <v>30702</v>
      </c>
      <c r="Q3628" s="1260" t="s">
        <v>30476</v>
      </c>
      <c r="R3628" s="1260" t="s">
        <v>30702</v>
      </c>
      <c r="S3628" s="1259">
        <v>1</v>
      </c>
      <c r="T3628" s="1260"/>
      <c r="U3628" s="1260" t="s">
        <v>11369</v>
      </c>
      <c r="V3628" s="1260" t="s">
        <v>30703</v>
      </c>
      <c r="W3628" s="1259">
        <v>0</v>
      </c>
      <c r="X3628" s="1259">
        <v>1007</v>
      </c>
      <c r="Y3628" s="1259">
        <v>0</v>
      </c>
    </row>
    <row r="3629" spans="1:25">
      <c r="A3629" s="1350">
        <v>11201001502</v>
      </c>
      <c r="B3629" s="1260" t="s">
        <v>30704</v>
      </c>
      <c r="C3629" s="1260" t="s">
        <v>30705</v>
      </c>
      <c r="D3629" s="1260" t="s">
        <v>30706</v>
      </c>
      <c r="E3629" s="1260" t="s">
        <v>11175</v>
      </c>
      <c r="F3629" s="1260" t="s">
        <v>11242</v>
      </c>
      <c r="G3629" s="1260" t="s">
        <v>30707</v>
      </c>
      <c r="H3629" s="1260" t="s">
        <v>11153</v>
      </c>
      <c r="I3629" s="1260" t="s">
        <v>11243</v>
      </c>
      <c r="J3629" s="1259">
        <v>7429245</v>
      </c>
      <c r="K3629" s="1260" t="s">
        <v>11221</v>
      </c>
      <c r="L3629" s="1260" t="s">
        <v>11155</v>
      </c>
      <c r="M3629" s="1260" t="s">
        <v>2219</v>
      </c>
      <c r="N3629" s="1260" t="s">
        <v>30708</v>
      </c>
      <c r="O3629" s="1260" t="s">
        <v>30706</v>
      </c>
      <c r="P3629" s="1260" t="s">
        <v>30709</v>
      </c>
      <c r="Q3629" s="1260" t="s">
        <v>30710</v>
      </c>
      <c r="R3629" s="1260" t="s">
        <v>30711</v>
      </c>
      <c r="S3629" s="1259">
        <v>1</v>
      </c>
      <c r="T3629" s="1260" t="s">
        <v>30712</v>
      </c>
      <c r="U3629" s="1260" t="s">
        <v>11247</v>
      </c>
      <c r="V3629" s="1260" t="s">
        <v>30713</v>
      </c>
      <c r="W3629" s="1259">
        <v>0</v>
      </c>
      <c r="X3629" s="1259">
        <v>1007</v>
      </c>
      <c r="Y3629" s="1259">
        <v>0</v>
      </c>
    </row>
    <row r="3630" spans="1:25">
      <c r="A3630" s="1350">
        <v>11201001501</v>
      </c>
      <c r="B3630" s="1260"/>
      <c r="C3630" s="1260" t="s">
        <v>30714</v>
      </c>
      <c r="D3630" s="1260" t="s">
        <v>30715</v>
      </c>
      <c r="E3630" s="1260" t="s">
        <v>11461</v>
      </c>
      <c r="F3630" s="1260" t="s">
        <v>13339</v>
      </c>
      <c r="G3630" s="1260" t="s">
        <v>30716</v>
      </c>
      <c r="H3630" s="1260" t="s">
        <v>11153</v>
      </c>
      <c r="I3630" s="1260" t="s">
        <v>11164</v>
      </c>
      <c r="J3630" s="1259">
        <v>7429244</v>
      </c>
      <c r="K3630" s="1260" t="s">
        <v>11221</v>
      </c>
      <c r="L3630" s="1260" t="s">
        <v>11155</v>
      </c>
      <c r="M3630" s="1260" t="s">
        <v>262</v>
      </c>
      <c r="N3630" s="1260"/>
      <c r="O3630" s="1260" t="s">
        <v>30715</v>
      </c>
      <c r="P3630" s="1260"/>
      <c r="Q3630" s="1260"/>
      <c r="R3630" s="1260"/>
      <c r="S3630" s="1259">
        <v>1</v>
      </c>
      <c r="T3630" s="1260"/>
      <c r="U3630" s="1260"/>
      <c r="V3630" s="1260"/>
      <c r="W3630" s="1259">
        <v>0</v>
      </c>
      <c r="X3630" s="1259">
        <v>1007</v>
      </c>
      <c r="Y3630" s="1259">
        <v>0</v>
      </c>
    </row>
    <row r="3631" spans="1:25">
      <c r="A3631" s="1350">
        <v>11201001500</v>
      </c>
      <c r="B3631" s="1260" t="s">
        <v>30717</v>
      </c>
      <c r="C3631" s="1260" t="s">
        <v>30718</v>
      </c>
      <c r="D3631" s="1260" t="s">
        <v>30719</v>
      </c>
      <c r="E3631" s="1260" t="s">
        <v>11311</v>
      </c>
      <c r="F3631" s="1260"/>
      <c r="G3631" s="1260"/>
      <c r="H3631" s="1260" t="s">
        <v>11153</v>
      </c>
      <c r="I3631" s="1260" t="s">
        <v>11364</v>
      </c>
      <c r="J3631" s="1259">
        <v>7429243</v>
      </c>
      <c r="K3631" s="1260" t="s">
        <v>11221</v>
      </c>
      <c r="L3631" s="1260" t="s">
        <v>11275</v>
      </c>
      <c r="M3631" s="1260" t="s">
        <v>2189</v>
      </c>
      <c r="N3631" s="1260" t="s">
        <v>30720</v>
      </c>
      <c r="O3631" s="1260" t="s">
        <v>30719</v>
      </c>
      <c r="P3631" s="1260"/>
      <c r="Q3631" s="1260" t="s">
        <v>14899</v>
      </c>
      <c r="R3631" s="1260" t="s">
        <v>30721</v>
      </c>
      <c r="S3631" s="1259">
        <v>1</v>
      </c>
      <c r="T3631" s="1260"/>
      <c r="U3631" s="1260" t="s">
        <v>11369</v>
      </c>
      <c r="V3631" s="1260" t="s">
        <v>30703</v>
      </c>
      <c r="W3631" s="1259">
        <v>0</v>
      </c>
      <c r="X3631" s="1259">
        <v>1007</v>
      </c>
      <c r="Y3631" s="1259">
        <v>2</v>
      </c>
    </row>
    <row r="3632" spans="1:25">
      <c r="A3632" s="1350">
        <v>11201001499</v>
      </c>
      <c r="B3632" s="1260"/>
      <c r="C3632" s="1260" t="s">
        <v>30722</v>
      </c>
      <c r="D3632" s="1260" t="s">
        <v>30723</v>
      </c>
      <c r="E3632" s="1260" t="s">
        <v>11353</v>
      </c>
      <c r="F3632" s="1260" t="s">
        <v>30724</v>
      </c>
      <c r="G3632" s="1260" t="s">
        <v>30725</v>
      </c>
      <c r="H3632" s="1260" t="s">
        <v>11153</v>
      </c>
      <c r="I3632" s="1260" t="s">
        <v>10976</v>
      </c>
      <c r="J3632" s="1259">
        <v>7429242</v>
      </c>
      <c r="K3632" s="1260" t="s">
        <v>11221</v>
      </c>
      <c r="L3632" s="1260" t="s">
        <v>11155</v>
      </c>
      <c r="M3632" s="1260" t="s">
        <v>2282</v>
      </c>
      <c r="N3632" s="1260" t="s">
        <v>30726</v>
      </c>
      <c r="O3632" s="1260" t="s">
        <v>30723</v>
      </c>
      <c r="P3632" s="1260" t="s">
        <v>11192</v>
      </c>
      <c r="Q3632" s="1260"/>
      <c r="R3632" s="1260"/>
      <c r="S3632" s="1259">
        <v>1</v>
      </c>
      <c r="T3632" s="1260"/>
      <c r="U3632" s="1260" t="s">
        <v>11231</v>
      </c>
      <c r="V3632" s="1260" t="s">
        <v>13930</v>
      </c>
      <c r="W3632" s="1259">
        <v>0</v>
      </c>
      <c r="X3632" s="1259">
        <v>1007</v>
      </c>
      <c r="Y3632" s="1259">
        <v>0</v>
      </c>
    </row>
    <row r="3633" spans="1:25">
      <c r="A3633" s="1350">
        <v>11201001498</v>
      </c>
      <c r="B3633" s="1260"/>
      <c r="C3633" s="1260" t="s">
        <v>30727</v>
      </c>
      <c r="D3633" s="1260" t="s">
        <v>30728</v>
      </c>
      <c r="E3633" s="1260" t="s">
        <v>12568</v>
      </c>
      <c r="F3633" s="1260" t="s">
        <v>11242</v>
      </c>
      <c r="G3633" s="1260" t="s">
        <v>30729</v>
      </c>
      <c r="H3633" s="1260" t="s">
        <v>11153</v>
      </c>
      <c r="I3633" s="1260" t="s">
        <v>11243</v>
      </c>
      <c r="J3633" s="1259">
        <v>7429241</v>
      </c>
      <c r="K3633" s="1260" t="s">
        <v>11221</v>
      </c>
      <c r="L3633" s="1260" t="s">
        <v>11155</v>
      </c>
      <c r="M3633" s="1260" t="s">
        <v>262</v>
      </c>
      <c r="N3633" s="1260"/>
      <c r="O3633" s="1260" t="s">
        <v>30728</v>
      </c>
      <c r="P3633" s="1260"/>
      <c r="Q3633" s="1260"/>
      <c r="R3633" s="1260"/>
      <c r="S3633" s="1259">
        <v>1</v>
      </c>
      <c r="T3633" s="1260"/>
      <c r="U3633" s="1260"/>
      <c r="V3633" s="1260"/>
      <c r="W3633" s="1259">
        <v>0</v>
      </c>
      <c r="X3633" s="1259">
        <v>1007</v>
      </c>
      <c r="Y3633" s="1259">
        <v>0</v>
      </c>
    </row>
    <row r="3634" spans="1:25">
      <c r="A3634" s="1350">
        <v>11201001497</v>
      </c>
      <c r="B3634" s="1260" t="s">
        <v>30730</v>
      </c>
      <c r="C3634" s="1260" t="s">
        <v>30731</v>
      </c>
      <c r="D3634" s="1260" t="s">
        <v>30732</v>
      </c>
      <c r="E3634" s="1260" t="s">
        <v>11311</v>
      </c>
      <c r="F3634" s="1260"/>
      <c r="G3634" s="1260"/>
      <c r="H3634" s="1260" t="s">
        <v>11153</v>
      </c>
      <c r="I3634" s="1260" t="s">
        <v>11364</v>
      </c>
      <c r="J3634" s="1259">
        <v>7429240</v>
      </c>
      <c r="K3634" s="1260" t="s">
        <v>11221</v>
      </c>
      <c r="L3634" s="1260" t="s">
        <v>11275</v>
      </c>
      <c r="M3634" s="1260" t="s">
        <v>2189</v>
      </c>
      <c r="N3634" s="1260" t="s">
        <v>30733</v>
      </c>
      <c r="O3634" s="1260" t="s">
        <v>30732</v>
      </c>
      <c r="P3634" s="1260"/>
      <c r="Q3634" s="1260" t="s">
        <v>30734</v>
      </c>
      <c r="R3634" s="1260" t="s">
        <v>30735</v>
      </c>
      <c r="S3634" s="1259">
        <v>1</v>
      </c>
      <c r="T3634" s="1260"/>
      <c r="U3634" s="1260" t="s">
        <v>11369</v>
      </c>
      <c r="V3634" s="1260" t="s">
        <v>30703</v>
      </c>
      <c r="W3634" s="1259">
        <v>0</v>
      </c>
      <c r="X3634" s="1259">
        <v>1007</v>
      </c>
      <c r="Y3634" s="1259">
        <v>2</v>
      </c>
    </row>
    <row r="3635" spans="1:25">
      <c r="A3635" s="1350">
        <v>11201001496</v>
      </c>
      <c r="B3635" s="1260"/>
      <c r="C3635" s="1260" t="s">
        <v>30736</v>
      </c>
      <c r="D3635" s="1260" t="s">
        <v>30737</v>
      </c>
      <c r="E3635" s="1260" t="s">
        <v>11509</v>
      </c>
      <c r="F3635" s="1260" t="s">
        <v>30738</v>
      </c>
      <c r="G3635" s="1260" t="s">
        <v>30739</v>
      </c>
      <c r="H3635" s="1260" t="s">
        <v>11153</v>
      </c>
      <c r="I3635" s="1260" t="s">
        <v>11164</v>
      </c>
      <c r="J3635" s="1259">
        <v>7429239</v>
      </c>
      <c r="K3635" s="1260" t="s">
        <v>11221</v>
      </c>
      <c r="L3635" s="1260" t="s">
        <v>11155</v>
      </c>
      <c r="M3635" s="1260" t="s">
        <v>2559</v>
      </c>
      <c r="N3635" s="1260" t="s">
        <v>30740</v>
      </c>
      <c r="O3635" s="1260" t="s">
        <v>30737</v>
      </c>
      <c r="P3635" s="1260" t="s">
        <v>11192</v>
      </c>
      <c r="Q3635" s="1260"/>
      <c r="R3635" s="1260"/>
      <c r="S3635" s="1259">
        <v>1</v>
      </c>
      <c r="T3635" s="1260"/>
      <c r="U3635" s="1260" t="s">
        <v>11921</v>
      </c>
      <c r="V3635" s="1260" t="s">
        <v>21967</v>
      </c>
      <c r="W3635" s="1259">
        <v>0</v>
      </c>
      <c r="X3635" s="1259">
        <v>1007</v>
      </c>
      <c r="Y3635" s="1259">
        <v>0</v>
      </c>
    </row>
    <row r="3636" spans="1:25">
      <c r="A3636" s="1350">
        <v>11201001495</v>
      </c>
      <c r="B3636" s="1260" t="s">
        <v>30741</v>
      </c>
      <c r="C3636" s="1260" t="s">
        <v>30742</v>
      </c>
      <c r="D3636" s="1260" t="s">
        <v>30743</v>
      </c>
      <c r="E3636" s="1260" t="s">
        <v>11311</v>
      </c>
      <c r="F3636" s="1260"/>
      <c r="G3636" s="1260"/>
      <c r="H3636" s="1260" t="s">
        <v>11153</v>
      </c>
      <c r="I3636" s="1260" t="s">
        <v>11364</v>
      </c>
      <c r="J3636" s="1259">
        <v>7429238</v>
      </c>
      <c r="K3636" s="1260" t="s">
        <v>11221</v>
      </c>
      <c r="L3636" s="1260" t="s">
        <v>11275</v>
      </c>
      <c r="M3636" s="1260" t="s">
        <v>2189</v>
      </c>
      <c r="N3636" s="1260" t="s">
        <v>30744</v>
      </c>
      <c r="O3636" s="1260" t="s">
        <v>30743</v>
      </c>
      <c r="P3636" s="1260"/>
      <c r="Q3636" s="1260" t="s">
        <v>30745</v>
      </c>
      <c r="R3636" s="1260" t="s">
        <v>30746</v>
      </c>
      <c r="S3636" s="1259">
        <v>1</v>
      </c>
      <c r="T3636" s="1260"/>
      <c r="U3636" s="1260" t="s">
        <v>11369</v>
      </c>
      <c r="V3636" s="1260" t="s">
        <v>30703</v>
      </c>
      <c r="W3636" s="1259">
        <v>0</v>
      </c>
      <c r="X3636" s="1259">
        <v>1007</v>
      </c>
      <c r="Y3636" s="1259">
        <v>2</v>
      </c>
    </row>
    <row r="3637" spans="1:25">
      <c r="A3637" s="1350">
        <v>11201001494</v>
      </c>
      <c r="B3637" s="1260"/>
      <c r="C3637" s="1260" t="s">
        <v>30747</v>
      </c>
      <c r="D3637" s="1260" t="s">
        <v>30748</v>
      </c>
      <c r="E3637" s="1260" t="s">
        <v>11560</v>
      </c>
      <c r="F3637" s="1260" t="s">
        <v>30749</v>
      </c>
      <c r="G3637" s="1260" t="s">
        <v>30750</v>
      </c>
      <c r="H3637" s="1260" t="s">
        <v>11153</v>
      </c>
      <c r="I3637" s="1260" t="s">
        <v>11164</v>
      </c>
      <c r="J3637" s="1259">
        <v>7429237</v>
      </c>
      <c r="K3637" s="1260" t="s">
        <v>11221</v>
      </c>
      <c r="L3637" s="1260" t="s">
        <v>11155</v>
      </c>
      <c r="M3637" s="1260" t="s">
        <v>2482</v>
      </c>
      <c r="N3637" s="1260" t="s">
        <v>30751</v>
      </c>
      <c r="O3637" s="1260" t="s">
        <v>30748</v>
      </c>
      <c r="P3637" s="1260"/>
      <c r="Q3637" s="1260"/>
      <c r="R3637" s="1260"/>
      <c r="S3637" s="1259">
        <v>1</v>
      </c>
      <c r="T3637" s="1260"/>
      <c r="U3637" s="1260" t="s">
        <v>11405</v>
      </c>
      <c r="V3637" s="1260" t="s">
        <v>13036</v>
      </c>
      <c r="W3637" s="1259">
        <v>0</v>
      </c>
      <c r="X3637" s="1259">
        <v>1007</v>
      </c>
      <c r="Y3637" s="1259">
        <v>0</v>
      </c>
    </row>
    <row r="3638" spans="1:25">
      <c r="A3638" s="1350">
        <v>11201001493</v>
      </c>
      <c r="B3638" s="1260" t="s">
        <v>30752</v>
      </c>
      <c r="C3638" s="1260" t="s">
        <v>30753</v>
      </c>
      <c r="D3638" s="1260" t="s">
        <v>30754</v>
      </c>
      <c r="E3638" s="1260" t="s">
        <v>11311</v>
      </c>
      <c r="F3638" s="1260"/>
      <c r="G3638" s="1260"/>
      <c r="H3638" s="1260" t="s">
        <v>11153</v>
      </c>
      <c r="I3638" s="1260" t="s">
        <v>11364</v>
      </c>
      <c r="J3638" s="1259">
        <v>7429236</v>
      </c>
      <c r="K3638" s="1260" t="s">
        <v>11221</v>
      </c>
      <c r="L3638" s="1260" t="s">
        <v>11275</v>
      </c>
      <c r="M3638" s="1260" t="s">
        <v>2189</v>
      </c>
      <c r="N3638" s="1260" t="s">
        <v>30701</v>
      </c>
      <c r="O3638" s="1260" t="s">
        <v>30754</v>
      </c>
      <c r="P3638" s="1260"/>
      <c r="Q3638" s="1260" t="s">
        <v>13701</v>
      </c>
      <c r="R3638" s="1260" t="s">
        <v>30755</v>
      </c>
      <c r="S3638" s="1259">
        <v>1</v>
      </c>
      <c r="T3638" s="1260"/>
      <c r="U3638" s="1260" t="s">
        <v>11369</v>
      </c>
      <c r="V3638" s="1260" t="s">
        <v>30703</v>
      </c>
      <c r="W3638" s="1259">
        <v>0</v>
      </c>
      <c r="X3638" s="1259">
        <v>1007</v>
      </c>
      <c r="Y3638" s="1259">
        <v>2</v>
      </c>
    </row>
    <row r="3639" spans="1:25">
      <c r="A3639" s="1350">
        <v>11201001492</v>
      </c>
      <c r="B3639" s="1260" t="s">
        <v>30756</v>
      </c>
      <c r="C3639" s="1260" t="s">
        <v>30753</v>
      </c>
      <c r="D3639" s="1260" t="s">
        <v>30757</v>
      </c>
      <c r="E3639" s="1260" t="s">
        <v>11311</v>
      </c>
      <c r="F3639" s="1260" t="s">
        <v>14010</v>
      </c>
      <c r="G3639" s="1260" t="s">
        <v>30758</v>
      </c>
      <c r="H3639" s="1260" t="s">
        <v>11153</v>
      </c>
      <c r="I3639" s="1260" t="s">
        <v>11364</v>
      </c>
      <c r="J3639" s="1259">
        <v>7429235</v>
      </c>
      <c r="K3639" s="1260" t="s">
        <v>11375</v>
      </c>
      <c r="L3639" s="1260" t="s">
        <v>11385</v>
      </c>
      <c r="M3639" s="1260" t="s">
        <v>2189</v>
      </c>
      <c r="N3639" s="1260" t="s">
        <v>30759</v>
      </c>
      <c r="O3639" s="1260" t="s">
        <v>30757</v>
      </c>
      <c r="P3639" s="1260" t="s">
        <v>30760</v>
      </c>
      <c r="Q3639" s="1260" t="s">
        <v>11223</v>
      </c>
      <c r="R3639" s="1260" t="s">
        <v>30761</v>
      </c>
      <c r="S3639" s="1259">
        <v>1</v>
      </c>
      <c r="T3639" s="1260" t="s">
        <v>30762</v>
      </c>
      <c r="U3639" s="1260" t="s">
        <v>11369</v>
      </c>
      <c r="V3639" s="1260" t="s">
        <v>30703</v>
      </c>
      <c r="W3639" s="1259">
        <v>0</v>
      </c>
      <c r="X3639" s="1259">
        <v>1008</v>
      </c>
      <c r="Y3639" s="1259">
        <v>1</v>
      </c>
    </row>
    <row r="3640" spans="1:25">
      <c r="A3640" s="1350">
        <v>11201001491</v>
      </c>
      <c r="B3640" s="1260" t="s">
        <v>30763</v>
      </c>
      <c r="C3640" s="1260" t="s">
        <v>30764</v>
      </c>
      <c r="D3640" s="1260" t="s">
        <v>30765</v>
      </c>
      <c r="E3640" s="1260" t="s">
        <v>11560</v>
      </c>
      <c r="F3640" s="1260" t="s">
        <v>30766</v>
      </c>
      <c r="G3640" s="1260" t="s">
        <v>30767</v>
      </c>
      <c r="H3640" s="1260" t="s">
        <v>11153</v>
      </c>
      <c r="I3640" s="1260" t="s">
        <v>10976</v>
      </c>
      <c r="J3640" s="1259">
        <v>7429234</v>
      </c>
      <c r="K3640" s="1260" t="s">
        <v>11375</v>
      </c>
      <c r="L3640" s="1260" t="s">
        <v>11155</v>
      </c>
      <c r="M3640" s="1260" t="s">
        <v>2282</v>
      </c>
      <c r="N3640" s="1260" t="s">
        <v>30768</v>
      </c>
      <c r="O3640" s="1260" t="s">
        <v>30765</v>
      </c>
      <c r="P3640" s="1260" t="s">
        <v>28966</v>
      </c>
      <c r="Q3640" s="1260" t="s">
        <v>30769</v>
      </c>
      <c r="R3640" s="1260" t="s">
        <v>28966</v>
      </c>
      <c r="S3640" s="1259">
        <v>1</v>
      </c>
      <c r="T3640" s="1260" t="s">
        <v>30770</v>
      </c>
      <c r="U3640" s="1260" t="s">
        <v>11921</v>
      </c>
      <c r="V3640" s="1260" t="s">
        <v>17909</v>
      </c>
      <c r="W3640" s="1259">
        <v>0</v>
      </c>
      <c r="X3640" s="1259">
        <v>1008</v>
      </c>
      <c r="Y3640" s="1259">
        <v>0</v>
      </c>
    </row>
    <row r="3641" spans="1:25">
      <c r="A3641" s="1350">
        <v>11201001490</v>
      </c>
      <c r="B3641" s="1260"/>
      <c r="C3641" s="1260" t="s">
        <v>30771</v>
      </c>
      <c r="D3641" s="1260" t="s">
        <v>30772</v>
      </c>
      <c r="E3641" s="1260" t="s">
        <v>11949</v>
      </c>
      <c r="F3641" s="1260" t="s">
        <v>30749</v>
      </c>
      <c r="G3641" s="1260" t="s">
        <v>30773</v>
      </c>
      <c r="H3641" s="1260" t="s">
        <v>11153</v>
      </c>
      <c r="I3641" s="1260" t="s">
        <v>11164</v>
      </c>
      <c r="J3641" s="1259">
        <v>7429233</v>
      </c>
      <c r="K3641" s="1260" t="s">
        <v>11221</v>
      </c>
      <c r="L3641" s="1260" t="s">
        <v>11155</v>
      </c>
      <c r="M3641" s="1260" t="s">
        <v>2258</v>
      </c>
      <c r="N3641" s="1260" t="s">
        <v>30774</v>
      </c>
      <c r="O3641" s="1260" t="s">
        <v>30772</v>
      </c>
      <c r="P3641" s="1260" t="s">
        <v>30775</v>
      </c>
      <c r="Q3641" s="1260" t="s">
        <v>12515</v>
      </c>
      <c r="R3641" s="1260" t="s">
        <v>30775</v>
      </c>
      <c r="S3641" s="1259">
        <v>1</v>
      </c>
      <c r="T3641" s="1260" t="s">
        <v>30776</v>
      </c>
      <c r="U3641" s="1260" t="s">
        <v>11290</v>
      </c>
      <c r="V3641" s="1260" t="s">
        <v>30777</v>
      </c>
      <c r="W3641" s="1259">
        <v>0</v>
      </c>
      <c r="X3641" s="1259">
        <v>1007</v>
      </c>
      <c r="Y3641" s="1259">
        <v>0</v>
      </c>
    </row>
    <row r="3642" spans="1:25">
      <c r="A3642" s="1350">
        <v>11201001489</v>
      </c>
      <c r="B3642" s="1260" t="s">
        <v>30778</v>
      </c>
      <c r="C3642" s="1260" t="s">
        <v>30779</v>
      </c>
      <c r="D3642" s="1260" t="s">
        <v>30780</v>
      </c>
      <c r="E3642" s="1260" t="s">
        <v>13561</v>
      </c>
      <c r="F3642" s="1260" t="s">
        <v>30738</v>
      </c>
      <c r="G3642" s="1260" t="s">
        <v>30781</v>
      </c>
      <c r="H3642" s="1260" t="s">
        <v>11153</v>
      </c>
      <c r="I3642" s="1260" t="s">
        <v>11164</v>
      </c>
      <c r="J3642" s="1259">
        <v>7429232</v>
      </c>
      <c r="K3642" s="1260" t="s">
        <v>11221</v>
      </c>
      <c r="L3642" s="1260" t="s">
        <v>11155</v>
      </c>
      <c r="M3642" s="1260" t="s">
        <v>1300</v>
      </c>
      <c r="N3642" s="1260" t="s">
        <v>30782</v>
      </c>
      <c r="O3642" s="1260" t="s">
        <v>30780</v>
      </c>
      <c r="P3642" s="1260" t="s">
        <v>28812</v>
      </c>
      <c r="Q3642" s="1260" t="s">
        <v>11664</v>
      </c>
      <c r="R3642" s="1260" t="s">
        <v>28812</v>
      </c>
      <c r="S3642" s="1259">
        <v>1</v>
      </c>
      <c r="T3642" s="1260" t="s">
        <v>30783</v>
      </c>
      <c r="U3642" s="1260" t="s">
        <v>11231</v>
      </c>
      <c r="V3642" s="1260" t="s">
        <v>13719</v>
      </c>
      <c r="W3642" s="1259">
        <v>0</v>
      </c>
      <c r="X3642" s="1259">
        <v>1007</v>
      </c>
      <c r="Y3642" s="1259">
        <v>0</v>
      </c>
    </row>
    <row r="3643" spans="1:25">
      <c r="A3643" s="1350">
        <v>11201001488</v>
      </c>
      <c r="B3643" s="1260" t="s">
        <v>30784</v>
      </c>
      <c r="C3643" s="1260" t="s">
        <v>30785</v>
      </c>
      <c r="D3643" s="1260" t="s">
        <v>30786</v>
      </c>
      <c r="E3643" s="1260" t="s">
        <v>11949</v>
      </c>
      <c r="F3643" s="1260" t="s">
        <v>30787</v>
      </c>
      <c r="G3643" s="1260" t="s">
        <v>30788</v>
      </c>
      <c r="H3643" s="1260" t="s">
        <v>11153</v>
      </c>
      <c r="I3643" s="1260" t="s">
        <v>11164</v>
      </c>
      <c r="J3643" s="1259">
        <v>7429231</v>
      </c>
      <c r="K3643" s="1260" t="s">
        <v>11221</v>
      </c>
      <c r="L3643" s="1260" t="s">
        <v>11155</v>
      </c>
      <c r="M3643" s="1260" t="s">
        <v>2258</v>
      </c>
      <c r="N3643" s="1260" t="s">
        <v>30774</v>
      </c>
      <c r="O3643" s="1260" t="s">
        <v>30786</v>
      </c>
      <c r="P3643" s="1260" t="s">
        <v>30789</v>
      </c>
      <c r="Q3643" s="1260" t="s">
        <v>12515</v>
      </c>
      <c r="R3643" s="1260" t="s">
        <v>30775</v>
      </c>
      <c r="S3643" s="1259">
        <v>1</v>
      </c>
      <c r="T3643" s="1260" t="s">
        <v>30776</v>
      </c>
      <c r="U3643" s="1260" t="s">
        <v>11290</v>
      </c>
      <c r="V3643" s="1260" t="s">
        <v>30777</v>
      </c>
      <c r="W3643" s="1259">
        <v>0</v>
      </c>
      <c r="X3643" s="1259">
        <v>1007</v>
      </c>
      <c r="Y3643" s="1259">
        <v>0</v>
      </c>
    </row>
    <row r="3644" spans="1:25">
      <c r="A3644" s="1350">
        <v>11201001487</v>
      </c>
      <c r="B3644" s="1260" t="s">
        <v>30790</v>
      </c>
      <c r="C3644" s="1260" t="s">
        <v>30791</v>
      </c>
      <c r="D3644" s="1260" t="s">
        <v>30792</v>
      </c>
      <c r="E3644" s="1260" t="s">
        <v>11311</v>
      </c>
      <c r="F3644" s="1260"/>
      <c r="G3644" s="1260"/>
      <c r="H3644" s="1260" t="s">
        <v>11153</v>
      </c>
      <c r="I3644" s="1260" t="s">
        <v>10976</v>
      </c>
      <c r="J3644" s="1259">
        <v>7429230</v>
      </c>
      <c r="K3644" s="1260" t="s">
        <v>11221</v>
      </c>
      <c r="L3644" s="1260" t="s">
        <v>11275</v>
      </c>
      <c r="M3644" s="1260" t="s">
        <v>1948</v>
      </c>
      <c r="N3644" s="1260" t="s">
        <v>30793</v>
      </c>
      <c r="O3644" s="1260" t="s">
        <v>30792</v>
      </c>
      <c r="P3644" s="1260" t="s">
        <v>30794</v>
      </c>
      <c r="Q3644" s="1260" t="s">
        <v>11877</v>
      </c>
      <c r="R3644" s="1260" t="s">
        <v>30794</v>
      </c>
      <c r="S3644" s="1259">
        <v>1</v>
      </c>
      <c r="T3644" s="1260" t="s">
        <v>30795</v>
      </c>
      <c r="U3644" s="1260" t="s">
        <v>11396</v>
      </c>
      <c r="V3644" s="1260" t="s">
        <v>11653</v>
      </c>
      <c r="W3644" s="1259">
        <v>0</v>
      </c>
      <c r="X3644" s="1259">
        <v>1007</v>
      </c>
      <c r="Y3644" s="1259">
        <v>2</v>
      </c>
    </row>
    <row r="3645" spans="1:25">
      <c r="A3645" s="1350">
        <v>11201001486</v>
      </c>
      <c r="B3645" s="1260" t="s">
        <v>30796</v>
      </c>
      <c r="C3645" s="1260" t="s">
        <v>30797</v>
      </c>
      <c r="D3645" s="1260" t="s">
        <v>30798</v>
      </c>
      <c r="E3645" s="1260" t="s">
        <v>11190</v>
      </c>
      <c r="F3645" s="1260" t="s">
        <v>13410</v>
      </c>
      <c r="G3645" s="1260" t="s">
        <v>30799</v>
      </c>
      <c r="H3645" s="1260" t="s">
        <v>11153</v>
      </c>
      <c r="I3645" s="1260" t="s">
        <v>10976</v>
      </c>
      <c r="J3645" s="1259">
        <v>7429229</v>
      </c>
      <c r="K3645" s="1260" t="s">
        <v>11375</v>
      </c>
      <c r="L3645" s="1260" t="s">
        <v>11385</v>
      </c>
      <c r="M3645" s="1260" t="s">
        <v>1948</v>
      </c>
      <c r="N3645" s="1260" t="s">
        <v>30800</v>
      </c>
      <c r="O3645" s="1260" t="s">
        <v>30798</v>
      </c>
      <c r="P3645" s="1260" t="s">
        <v>30801</v>
      </c>
      <c r="Q3645" s="1260" t="s">
        <v>11877</v>
      </c>
      <c r="R3645" s="1260" t="s">
        <v>30802</v>
      </c>
      <c r="S3645" s="1259">
        <v>1</v>
      </c>
      <c r="T3645" s="1260" t="s">
        <v>30803</v>
      </c>
      <c r="U3645" s="1260" t="s">
        <v>11396</v>
      </c>
      <c r="V3645" s="1260" t="s">
        <v>11653</v>
      </c>
      <c r="W3645" s="1259">
        <v>0</v>
      </c>
      <c r="X3645" s="1259">
        <v>1008</v>
      </c>
      <c r="Y3645" s="1259">
        <v>1</v>
      </c>
    </row>
    <row r="3646" spans="1:25">
      <c r="A3646" s="1350">
        <v>11201001485</v>
      </c>
      <c r="B3646" s="1260"/>
      <c r="C3646" s="1260" t="s">
        <v>30804</v>
      </c>
      <c r="D3646" s="1260" t="s">
        <v>30805</v>
      </c>
      <c r="E3646" s="1260" t="s">
        <v>11162</v>
      </c>
      <c r="F3646" s="1260" t="s">
        <v>30806</v>
      </c>
      <c r="G3646" s="1260" t="s">
        <v>30807</v>
      </c>
      <c r="H3646" s="1260" t="s">
        <v>11153</v>
      </c>
      <c r="I3646" s="1260" t="s">
        <v>11243</v>
      </c>
      <c r="J3646" s="1259">
        <v>7429228</v>
      </c>
      <c r="K3646" s="1260" t="s">
        <v>11221</v>
      </c>
      <c r="L3646" s="1260" t="s">
        <v>11155</v>
      </c>
      <c r="M3646" s="1260" t="s">
        <v>262</v>
      </c>
      <c r="N3646" s="1260"/>
      <c r="O3646" s="1260" t="s">
        <v>30805</v>
      </c>
      <c r="P3646" s="1260"/>
      <c r="Q3646" s="1260" t="s">
        <v>19630</v>
      </c>
      <c r="R3646" s="1260"/>
      <c r="S3646" s="1259">
        <v>1</v>
      </c>
      <c r="T3646" s="1260"/>
      <c r="U3646" s="1260"/>
      <c r="V3646" s="1260"/>
      <c r="W3646" s="1259">
        <v>0</v>
      </c>
      <c r="X3646" s="1259">
        <v>1007</v>
      </c>
      <c r="Y3646" s="1259">
        <v>0</v>
      </c>
    </row>
    <row r="3647" spans="1:25">
      <c r="A3647" s="1350">
        <v>11201001484</v>
      </c>
      <c r="B3647" s="1260"/>
      <c r="C3647" s="1260" t="s">
        <v>30808</v>
      </c>
      <c r="D3647" s="1260" t="s">
        <v>30809</v>
      </c>
      <c r="E3647" s="1260" t="s">
        <v>11353</v>
      </c>
      <c r="F3647" s="1260" t="s">
        <v>11440</v>
      </c>
      <c r="G3647" s="1260" t="s">
        <v>30810</v>
      </c>
      <c r="H3647" s="1260" t="s">
        <v>11153</v>
      </c>
      <c r="I3647" s="1260" t="s">
        <v>11177</v>
      </c>
      <c r="J3647" s="1259">
        <v>7429227</v>
      </c>
      <c r="K3647" s="1260" t="s">
        <v>11221</v>
      </c>
      <c r="L3647" s="1260" t="s">
        <v>11155</v>
      </c>
      <c r="M3647" s="1260" t="s">
        <v>262</v>
      </c>
      <c r="N3647" s="1260"/>
      <c r="O3647" s="1260" t="s">
        <v>30809</v>
      </c>
      <c r="P3647" s="1260"/>
      <c r="Q3647" s="1260"/>
      <c r="R3647" s="1260"/>
      <c r="S3647" s="1259">
        <v>1</v>
      </c>
      <c r="T3647" s="1260"/>
      <c r="U3647" s="1260"/>
      <c r="V3647" s="1260"/>
      <c r="W3647" s="1259">
        <v>0</v>
      </c>
      <c r="X3647" s="1259">
        <v>1007</v>
      </c>
      <c r="Y3647" s="1259">
        <v>0</v>
      </c>
    </row>
    <row r="3648" spans="1:25">
      <c r="A3648" s="1350">
        <v>11201001483</v>
      </c>
      <c r="B3648" s="1260"/>
      <c r="C3648" s="1260" t="s">
        <v>30811</v>
      </c>
      <c r="D3648" s="1260" t="s">
        <v>30812</v>
      </c>
      <c r="E3648" s="1260" t="s">
        <v>11353</v>
      </c>
      <c r="F3648" s="1260" t="s">
        <v>11440</v>
      </c>
      <c r="G3648" s="1260" t="s">
        <v>30813</v>
      </c>
      <c r="H3648" s="1260" t="s">
        <v>11153</v>
      </c>
      <c r="I3648" s="1260" t="s">
        <v>11177</v>
      </c>
      <c r="J3648" s="1259">
        <v>7429226</v>
      </c>
      <c r="K3648" s="1260" t="s">
        <v>11221</v>
      </c>
      <c r="L3648" s="1260" t="s">
        <v>11155</v>
      </c>
      <c r="M3648" s="1260" t="s">
        <v>262</v>
      </c>
      <c r="N3648" s="1260"/>
      <c r="O3648" s="1260" t="s">
        <v>30812</v>
      </c>
      <c r="P3648" s="1260"/>
      <c r="Q3648" s="1260"/>
      <c r="R3648" s="1260"/>
      <c r="S3648" s="1259">
        <v>1</v>
      </c>
      <c r="T3648" s="1260"/>
      <c r="U3648" s="1260"/>
      <c r="V3648" s="1260"/>
      <c r="W3648" s="1259">
        <v>0</v>
      </c>
      <c r="X3648" s="1259">
        <v>1007</v>
      </c>
      <c r="Y3648" s="1259">
        <v>0</v>
      </c>
    </row>
    <row r="3649" spans="1:25">
      <c r="A3649" s="1350">
        <v>11201001482</v>
      </c>
      <c r="B3649" s="1260"/>
      <c r="C3649" s="1260" t="s">
        <v>30814</v>
      </c>
      <c r="D3649" s="1260" t="s">
        <v>30815</v>
      </c>
      <c r="E3649" s="1260" t="s">
        <v>11353</v>
      </c>
      <c r="F3649" s="1260" t="s">
        <v>11440</v>
      </c>
      <c r="G3649" s="1260" t="s">
        <v>30816</v>
      </c>
      <c r="H3649" s="1260" t="s">
        <v>11153</v>
      </c>
      <c r="I3649" s="1260" t="s">
        <v>11177</v>
      </c>
      <c r="J3649" s="1259">
        <v>7429225</v>
      </c>
      <c r="K3649" s="1260" t="s">
        <v>11221</v>
      </c>
      <c r="L3649" s="1260" t="s">
        <v>11155</v>
      </c>
      <c r="M3649" s="1260" t="s">
        <v>262</v>
      </c>
      <c r="N3649" s="1260"/>
      <c r="O3649" s="1260" t="s">
        <v>30815</v>
      </c>
      <c r="P3649" s="1260"/>
      <c r="Q3649" s="1260"/>
      <c r="R3649" s="1260"/>
      <c r="S3649" s="1259">
        <v>1</v>
      </c>
      <c r="T3649" s="1260"/>
      <c r="U3649" s="1260"/>
      <c r="V3649" s="1260"/>
      <c r="W3649" s="1259">
        <v>0</v>
      </c>
      <c r="X3649" s="1259">
        <v>1007</v>
      </c>
      <c r="Y3649" s="1259">
        <v>0</v>
      </c>
    </row>
    <row r="3650" spans="1:25">
      <c r="A3650" s="1350">
        <v>11201001481</v>
      </c>
      <c r="B3650" s="1260" t="s">
        <v>30817</v>
      </c>
      <c r="C3650" s="1260" t="s">
        <v>30818</v>
      </c>
      <c r="D3650" s="1260" t="s">
        <v>30819</v>
      </c>
      <c r="E3650" s="1260" t="s">
        <v>11266</v>
      </c>
      <c r="F3650" s="1260" t="s">
        <v>18030</v>
      </c>
      <c r="G3650" s="1260" t="s">
        <v>30820</v>
      </c>
      <c r="H3650" s="1260" t="s">
        <v>11153</v>
      </c>
      <c r="I3650" s="1260" t="s">
        <v>11243</v>
      </c>
      <c r="J3650" s="1259">
        <v>7429224</v>
      </c>
      <c r="K3650" s="1260" t="s">
        <v>11221</v>
      </c>
      <c r="L3650" s="1260" t="s">
        <v>11155</v>
      </c>
      <c r="M3650" s="1260" t="s">
        <v>2234</v>
      </c>
      <c r="N3650" s="1260" t="s">
        <v>30821</v>
      </c>
      <c r="O3650" s="1260" t="s">
        <v>30819</v>
      </c>
      <c r="P3650" s="1260" t="s">
        <v>30822</v>
      </c>
      <c r="Q3650" s="1260" t="s">
        <v>12049</v>
      </c>
      <c r="R3650" s="1260" t="s">
        <v>30823</v>
      </c>
      <c r="S3650" s="1259">
        <v>1</v>
      </c>
      <c r="T3650" s="1260" t="s">
        <v>30824</v>
      </c>
      <c r="U3650" s="1260" t="s">
        <v>11247</v>
      </c>
      <c r="V3650" s="1260" t="s">
        <v>30825</v>
      </c>
      <c r="W3650" s="1259">
        <v>0</v>
      </c>
      <c r="X3650" s="1259">
        <v>1007</v>
      </c>
      <c r="Y3650" s="1259">
        <v>0</v>
      </c>
    </row>
    <row r="3651" spans="1:25">
      <c r="A3651" s="1350">
        <v>11201001480</v>
      </c>
      <c r="B3651" s="1260"/>
      <c r="C3651" s="1260" t="s">
        <v>30826</v>
      </c>
      <c r="D3651" s="1260" t="s">
        <v>30827</v>
      </c>
      <c r="E3651" s="1260" t="s">
        <v>11668</v>
      </c>
      <c r="F3651" s="1260" t="s">
        <v>13426</v>
      </c>
      <c r="G3651" s="1260" t="s">
        <v>30828</v>
      </c>
      <c r="H3651" s="1260" t="s">
        <v>11153</v>
      </c>
      <c r="I3651" s="1260" t="s">
        <v>10976</v>
      </c>
      <c r="J3651" s="1259">
        <v>7429223</v>
      </c>
      <c r="K3651" s="1260" t="s">
        <v>11221</v>
      </c>
      <c r="L3651" s="1260" t="s">
        <v>11155</v>
      </c>
      <c r="M3651" s="1260" t="s">
        <v>11092</v>
      </c>
      <c r="N3651" s="1260" t="s">
        <v>22714</v>
      </c>
      <c r="O3651" s="1260" t="s">
        <v>30827</v>
      </c>
      <c r="P3651" s="1260" t="s">
        <v>17732</v>
      </c>
      <c r="Q3651" s="1260"/>
      <c r="R3651" s="1260"/>
      <c r="S3651" s="1259">
        <v>1</v>
      </c>
      <c r="T3651" s="1260"/>
      <c r="U3651" s="1260" t="s">
        <v>11158</v>
      </c>
      <c r="V3651" s="1260" t="s">
        <v>11159</v>
      </c>
      <c r="W3651" s="1259">
        <v>0</v>
      </c>
      <c r="X3651" s="1259">
        <v>1007</v>
      </c>
      <c r="Y3651" s="1259">
        <v>0</v>
      </c>
    </row>
    <row r="3652" spans="1:25">
      <c r="A3652" s="1350">
        <v>11201001479</v>
      </c>
      <c r="B3652" s="1260"/>
      <c r="C3652" s="1260" t="s">
        <v>30829</v>
      </c>
      <c r="D3652" s="1260" t="s">
        <v>30830</v>
      </c>
      <c r="E3652" s="1260" t="s">
        <v>11353</v>
      </c>
      <c r="F3652" s="1260" t="s">
        <v>11440</v>
      </c>
      <c r="G3652" s="1260" t="s">
        <v>30831</v>
      </c>
      <c r="H3652" s="1260" t="s">
        <v>11153</v>
      </c>
      <c r="I3652" s="1260" t="s">
        <v>11177</v>
      </c>
      <c r="J3652" s="1259">
        <v>7429222</v>
      </c>
      <c r="K3652" s="1260" t="s">
        <v>11221</v>
      </c>
      <c r="L3652" s="1260" t="s">
        <v>11155</v>
      </c>
      <c r="M3652" s="1260" t="s">
        <v>262</v>
      </c>
      <c r="N3652" s="1260"/>
      <c r="O3652" s="1260" t="s">
        <v>30830</v>
      </c>
      <c r="P3652" s="1260"/>
      <c r="Q3652" s="1260"/>
      <c r="R3652" s="1260"/>
      <c r="S3652" s="1259">
        <v>1</v>
      </c>
      <c r="T3652" s="1260"/>
      <c r="U3652" s="1260"/>
      <c r="V3652" s="1260"/>
      <c r="W3652" s="1259">
        <v>0</v>
      </c>
      <c r="X3652" s="1259">
        <v>1007</v>
      </c>
      <c r="Y3652" s="1259">
        <v>0</v>
      </c>
    </row>
    <row r="3653" spans="1:25">
      <c r="A3653" s="1350">
        <v>11201001478</v>
      </c>
      <c r="B3653" s="1260"/>
      <c r="C3653" s="1260" t="s">
        <v>30832</v>
      </c>
      <c r="D3653" s="1260" t="s">
        <v>30833</v>
      </c>
      <c r="E3653" s="1260" t="s">
        <v>11426</v>
      </c>
      <c r="F3653" s="1260" t="s">
        <v>11913</v>
      </c>
      <c r="G3653" s="1260" t="s">
        <v>30834</v>
      </c>
      <c r="H3653" s="1260" t="s">
        <v>11153</v>
      </c>
      <c r="I3653" s="1260" t="s">
        <v>10976</v>
      </c>
      <c r="J3653" s="1259">
        <v>7429221</v>
      </c>
      <c r="K3653" s="1260" t="s">
        <v>11221</v>
      </c>
      <c r="L3653" s="1260" t="s">
        <v>11155</v>
      </c>
      <c r="M3653" s="1260" t="s">
        <v>2278</v>
      </c>
      <c r="N3653" s="1260" t="s">
        <v>30835</v>
      </c>
      <c r="O3653" s="1260" t="s">
        <v>30833</v>
      </c>
      <c r="P3653" s="1260"/>
      <c r="Q3653" s="1260"/>
      <c r="R3653" s="1260"/>
      <c r="S3653" s="1259">
        <v>1</v>
      </c>
      <c r="T3653" s="1260"/>
      <c r="U3653" s="1260" t="s">
        <v>11158</v>
      </c>
      <c r="V3653" s="1260" t="s">
        <v>15570</v>
      </c>
      <c r="W3653" s="1259">
        <v>0</v>
      </c>
      <c r="X3653" s="1259">
        <v>1007</v>
      </c>
      <c r="Y3653" s="1259">
        <v>0</v>
      </c>
    </row>
    <row r="3654" spans="1:25">
      <c r="A3654" s="1350">
        <v>11201001477</v>
      </c>
      <c r="B3654" s="1260"/>
      <c r="C3654" s="1260" t="s">
        <v>30836</v>
      </c>
      <c r="D3654" s="1260" t="s">
        <v>30837</v>
      </c>
      <c r="E3654" s="1260" t="s">
        <v>30838</v>
      </c>
      <c r="F3654" s="1260" t="s">
        <v>13426</v>
      </c>
      <c r="G3654" s="1260" t="s">
        <v>30839</v>
      </c>
      <c r="H3654" s="1260" t="s">
        <v>11153</v>
      </c>
      <c r="I3654" s="1260" t="s">
        <v>10976</v>
      </c>
      <c r="J3654" s="1259">
        <v>7429220</v>
      </c>
      <c r="K3654" s="1260" t="s">
        <v>11375</v>
      </c>
      <c r="L3654" s="1260" t="s">
        <v>11155</v>
      </c>
      <c r="M3654" s="1260" t="s">
        <v>2527</v>
      </c>
      <c r="N3654" s="1260" t="s">
        <v>30840</v>
      </c>
      <c r="O3654" s="1260" t="s">
        <v>30837</v>
      </c>
      <c r="P3654" s="1260"/>
      <c r="Q3654" s="1260"/>
      <c r="R3654" s="1260"/>
      <c r="S3654" s="1259">
        <v>1</v>
      </c>
      <c r="T3654" s="1260"/>
      <c r="U3654" s="1260" t="s">
        <v>11231</v>
      </c>
      <c r="V3654" s="1260" t="s">
        <v>12126</v>
      </c>
      <c r="W3654" s="1259">
        <v>0</v>
      </c>
      <c r="X3654" s="1259">
        <v>1008</v>
      </c>
      <c r="Y3654" s="1259">
        <v>0</v>
      </c>
    </row>
    <row r="3655" spans="1:25">
      <c r="A3655" s="1350">
        <v>11201001476</v>
      </c>
      <c r="B3655" s="1260"/>
      <c r="C3655" s="1260" t="s">
        <v>30841</v>
      </c>
      <c r="D3655" s="1260" t="s">
        <v>30842</v>
      </c>
      <c r="E3655" s="1260" t="s">
        <v>11203</v>
      </c>
      <c r="F3655" s="1260" t="s">
        <v>13410</v>
      </c>
      <c r="G3655" s="1260" t="s">
        <v>30843</v>
      </c>
      <c r="H3655" s="1260" t="s">
        <v>11153</v>
      </c>
      <c r="I3655" s="1260" t="s">
        <v>10976</v>
      </c>
      <c r="J3655" s="1259">
        <v>7429219</v>
      </c>
      <c r="K3655" s="1260" t="s">
        <v>11221</v>
      </c>
      <c r="L3655" s="1260" t="s">
        <v>11155</v>
      </c>
      <c r="M3655" s="1260" t="s">
        <v>1983</v>
      </c>
      <c r="N3655" s="1260" t="s">
        <v>16993</v>
      </c>
      <c r="O3655" s="1260" t="s">
        <v>30842</v>
      </c>
      <c r="P3655" s="1260" t="s">
        <v>30844</v>
      </c>
      <c r="Q3655" s="1260"/>
      <c r="R3655" s="1260"/>
      <c r="S3655" s="1259">
        <v>1</v>
      </c>
      <c r="T3655" s="1260"/>
      <c r="U3655" s="1260" t="s">
        <v>11158</v>
      </c>
      <c r="V3655" s="1260" t="s">
        <v>12735</v>
      </c>
      <c r="W3655" s="1259">
        <v>0</v>
      </c>
      <c r="X3655" s="1259">
        <v>1007</v>
      </c>
      <c r="Y3655" s="1259">
        <v>0</v>
      </c>
    </row>
    <row r="3656" spans="1:25">
      <c r="A3656" s="1350">
        <v>11201001475</v>
      </c>
      <c r="B3656" s="1260"/>
      <c r="C3656" s="1260" t="s">
        <v>30845</v>
      </c>
      <c r="D3656" s="1260" t="s">
        <v>30846</v>
      </c>
      <c r="E3656" s="1260" t="s">
        <v>11190</v>
      </c>
      <c r="F3656" s="1260" t="s">
        <v>11440</v>
      </c>
      <c r="G3656" s="1260" t="s">
        <v>30847</v>
      </c>
      <c r="H3656" s="1260" t="s">
        <v>11153</v>
      </c>
      <c r="I3656" s="1260" t="s">
        <v>11177</v>
      </c>
      <c r="J3656" s="1259">
        <v>7429218</v>
      </c>
      <c r="K3656" s="1260" t="s">
        <v>11221</v>
      </c>
      <c r="L3656" s="1260" t="s">
        <v>11155</v>
      </c>
      <c r="M3656" s="1260" t="s">
        <v>1222</v>
      </c>
      <c r="N3656" s="1260" t="s">
        <v>30848</v>
      </c>
      <c r="O3656" s="1260" t="s">
        <v>30846</v>
      </c>
      <c r="P3656" s="1260"/>
      <c r="Q3656" s="1260"/>
      <c r="R3656" s="1260" t="s">
        <v>30849</v>
      </c>
      <c r="S3656" s="1259">
        <v>1</v>
      </c>
      <c r="T3656" s="1260"/>
      <c r="U3656" s="1260" t="s">
        <v>11158</v>
      </c>
      <c r="V3656" s="1260" t="s">
        <v>11263</v>
      </c>
      <c r="W3656" s="1259">
        <v>0</v>
      </c>
      <c r="X3656" s="1259">
        <v>1007</v>
      </c>
      <c r="Y3656" s="1259">
        <v>0</v>
      </c>
    </row>
    <row r="3657" spans="1:25">
      <c r="A3657" s="1350">
        <v>11201001474</v>
      </c>
      <c r="B3657" s="1260"/>
      <c r="C3657" s="1260" t="s">
        <v>30850</v>
      </c>
      <c r="D3657" s="1260" t="s">
        <v>30851</v>
      </c>
      <c r="E3657" s="1260" t="s">
        <v>11190</v>
      </c>
      <c r="F3657" s="1260" t="s">
        <v>11440</v>
      </c>
      <c r="G3657" s="1260" t="s">
        <v>30852</v>
      </c>
      <c r="H3657" s="1260" t="s">
        <v>11153</v>
      </c>
      <c r="I3657" s="1260" t="s">
        <v>11177</v>
      </c>
      <c r="J3657" s="1259">
        <v>7429217</v>
      </c>
      <c r="K3657" s="1260" t="s">
        <v>11221</v>
      </c>
      <c r="L3657" s="1260" t="s">
        <v>11155</v>
      </c>
      <c r="M3657" s="1260" t="s">
        <v>2132</v>
      </c>
      <c r="N3657" s="1260" t="s">
        <v>30853</v>
      </c>
      <c r="O3657" s="1260" t="s">
        <v>30851</v>
      </c>
      <c r="P3657" s="1260" t="s">
        <v>11192</v>
      </c>
      <c r="Q3657" s="1260"/>
      <c r="R3657" s="1260" t="s">
        <v>30854</v>
      </c>
      <c r="S3657" s="1259">
        <v>1</v>
      </c>
      <c r="T3657" s="1260"/>
      <c r="U3657" s="1260" t="s">
        <v>11209</v>
      </c>
      <c r="V3657" s="1260" t="s">
        <v>14377</v>
      </c>
      <c r="W3657" s="1259">
        <v>0</v>
      </c>
      <c r="X3657" s="1259">
        <v>1007</v>
      </c>
      <c r="Y3657" s="1259">
        <v>0</v>
      </c>
    </row>
    <row r="3658" spans="1:25">
      <c r="A3658" s="1350">
        <v>11201001473</v>
      </c>
      <c r="B3658" s="1260"/>
      <c r="C3658" s="1260" t="s">
        <v>30855</v>
      </c>
      <c r="D3658" s="1260" t="s">
        <v>30856</v>
      </c>
      <c r="E3658" s="1260" t="s">
        <v>27863</v>
      </c>
      <c r="F3658" s="1260" t="s">
        <v>30857</v>
      </c>
      <c r="G3658" s="1260" t="s">
        <v>30858</v>
      </c>
      <c r="H3658" s="1260" t="s">
        <v>11153</v>
      </c>
      <c r="I3658" s="1260" t="s">
        <v>11164</v>
      </c>
      <c r="J3658" s="1259">
        <v>7429216</v>
      </c>
      <c r="K3658" s="1260" t="s">
        <v>11221</v>
      </c>
      <c r="L3658" s="1260" t="s">
        <v>11155</v>
      </c>
      <c r="M3658" s="1260" t="s">
        <v>1653</v>
      </c>
      <c r="N3658" s="1260" t="s">
        <v>29601</v>
      </c>
      <c r="O3658" s="1260" t="s">
        <v>30856</v>
      </c>
      <c r="P3658" s="1260" t="s">
        <v>11192</v>
      </c>
      <c r="Q3658" s="1260" t="s">
        <v>11596</v>
      </c>
      <c r="R3658" s="1259">
        <v>8337955</v>
      </c>
      <c r="S3658" s="1259">
        <v>1</v>
      </c>
      <c r="T3658" s="1260"/>
      <c r="U3658" s="1260" t="s">
        <v>11921</v>
      </c>
      <c r="V3658" s="1260" t="s">
        <v>11931</v>
      </c>
      <c r="W3658" s="1259">
        <v>0</v>
      </c>
      <c r="X3658" s="1259">
        <v>1007</v>
      </c>
      <c r="Y3658" s="1259">
        <v>0</v>
      </c>
    </row>
    <row r="3659" spans="1:25">
      <c r="A3659" s="1350">
        <v>11201001472</v>
      </c>
      <c r="B3659" s="1260" t="s">
        <v>30859</v>
      </c>
      <c r="C3659" s="1260" t="s">
        <v>30860</v>
      </c>
      <c r="D3659" s="1260" t="s">
        <v>30861</v>
      </c>
      <c r="E3659" s="1260" t="s">
        <v>11175</v>
      </c>
      <c r="F3659" s="1260" t="s">
        <v>13426</v>
      </c>
      <c r="G3659" s="1260" t="s">
        <v>30862</v>
      </c>
      <c r="H3659" s="1260" t="s">
        <v>11153</v>
      </c>
      <c r="I3659" s="1260" t="s">
        <v>10976</v>
      </c>
      <c r="J3659" s="1259">
        <v>7429215</v>
      </c>
      <c r="K3659" s="1260" t="s">
        <v>11221</v>
      </c>
      <c r="L3659" s="1260" t="s">
        <v>11155</v>
      </c>
      <c r="M3659" s="1260" t="s">
        <v>262</v>
      </c>
      <c r="N3659" s="1260"/>
      <c r="O3659" s="1260" t="s">
        <v>30861</v>
      </c>
      <c r="P3659" s="1260" t="s">
        <v>30863</v>
      </c>
      <c r="Q3659" s="1260" t="s">
        <v>13665</v>
      </c>
      <c r="R3659" s="1260" t="s">
        <v>30863</v>
      </c>
      <c r="S3659" s="1259">
        <v>1</v>
      </c>
      <c r="T3659" s="1260" t="s">
        <v>30864</v>
      </c>
      <c r="U3659" s="1260"/>
      <c r="V3659" s="1260"/>
      <c r="W3659" s="1259">
        <v>0</v>
      </c>
      <c r="X3659" s="1259">
        <v>1007</v>
      </c>
      <c r="Y3659" s="1259">
        <v>0</v>
      </c>
    </row>
    <row r="3660" spans="1:25">
      <c r="A3660" s="1350">
        <v>11201001471</v>
      </c>
      <c r="B3660" s="1260" t="s">
        <v>30865</v>
      </c>
      <c r="C3660" s="1260" t="s">
        <v>30860</v>
      </c>
      <c r="D3660" s="1260" t="s">
        <v>30866</v>
      </c>
      <c r="E3660" s="1260" t="s">
        <v>11303</v>
      </c>
      <c r="F3660" s="1260" t="s">
        <v>11709</v>
      </c>
      <c r="G3660" s="1260" t="s">
        <v>30867</v>
      </c>
      <c r="H3660" s="1260" t="s">
        <v>11153</v>
      </c>
      <c r="I3660" s="1260" t="s">
        <v>15803</v>
      </c>
      <c r="J3660" s="1259">
        <v>7429214</v>
      </c>
      <c r="K3660" s="1260" t="s">
        <v>11221</v>
      </c>
      <c r="L3660" s="1260" t="s">
        <v>11155</v>
      </c>
      <c r="M3660" s="1260" t="s">
        <v>2603</v>
      </c>
      <c r="N3660" s="1260" t="s">
        <v>30868</v>
      </c>
      <c r="O3660" s="1260" t="s">
        <v>30866</v>
      </c>
      <c r="P3660" s="1260" t="s">
        <v>30869</v>
      </c>
      <c r="Q3660" s="1260" t="s">
        <v>12515</v>
      </c>
      <c r="R3660" s="1260" t="s">
        <v>30869</v>
      </c>
      <c r="S3660" s="1259">
        <v>1</v>
      </c>
      <c r="T3660" s="1260" t="s">
        <v>30870</v>
      </c>
      <c r="U3660" s="1260" t="s">
        <v>15806</v>
      </c>
      <c r="V3660" s="1260" t="s">
        <v>30871</v>
      </c>
      <c r="W3660" s="1259">
        <v>0</v>
      </c>
      <c r="X3660" s="1259">
        <v>1007</v>
      </c>
      <c r="Y3660" s="1259">
        <v>0</v>
      </c>
    </row>
    <row r="3661" spans="1:25">
      <c r="A3661" s="1350">
        <v>11201001470</v>
      </c>
      <c r="B3661" s="1260"/>
      <c r="C3661" s="1260" t="s">
        <v>30872</v>
      </c>
      <c r="D3661" s="1260" t="s">
        <v>24914</v>
      </c>
      <c r="E3661" s="1260" t="s">
        <v>27863</v>
      </c>
      <c r="F3661" s="1260" t="s">
        <v>30873</v>
      </c>
      <c r="G3661" s="1260" t="s">
        <v>30874</v>
      </c>
      <c r="H3661" s="1260" t="s">
        <v>11153</v>
      </c>
      <c r="I3661" s="1260" t="s">
        <v>11164</v>
      </c>
      <c r="J3661" s="1259">
        <v>7429213</v>
      </c>
      <c r="K3661" s="1260" t="s">
        <v>11221</v>
      </c>
      <c r="L3661" s="1260" t="s">
        <v>11155</v>
      </c>
      <c r="M3661" s="1260" t="s">
        <v>1653</v>
      </c>
      <c r="N3661" s="1260" t="s">
        <v>24917</v>
      </c>
      <c r="O3661" s="1260" t="s">
        <v>24914</v>
      </c>
      <c r="P3661" s="1260"/>
      <c r="Q3661" s="1260" t="s">
        <v>11596</v>
      </c>
      <c r="R3661" s="1259">
        <v>8337955</v>
      </c>
      <c r="S3661" s="1259">
        <v>1</v>
      </c>
      <c r="T3661" s="1260"/>
      <c r="U3661" s="1260" t="s">
        <v>11921</v>
      </c>
      <c r="V3661" s="1260" t="s">
        <v>11931</v>
      </c>
      <c r="W3661" s="1259">
        <v>0</v>
      </c>
      <c r="X3661" s="1259">
        <v>1007</v>
      </c>
      <c r="Y3661" s="1259">
        <v>0</v>
      </c>
    </row>
    <row r="3662" spans="1:25">
      <c r="A3662" s="1350">
        <v>11201001469</v>
      </c>
      <c r="B3662" s="1260"/>
      <c r="C3662" s="1260" t="s">
        <v>30875</v>
      </c>
      <c r="D3662" s="1260" t="s">
        <v>30876</v>
      </c>
      <c r="E3662" s="1260" t="s">
        <v>11190</v>
      </c>
      <c r="F3662" s="1260" t="s">
        <v>11440</v>
      </c>
      <c r="G3662" s="1260" t="s">
        <v>30877</v>
      </c>
      <c r="H3662" s="1260" t="s">
        <v>11153</v>
      </c>
      <c r="I3662" s="1260" t="s">
        <v>11177</v>
      </c>
      <c r="J3662" s="1259">
        <v>7429212</v>
      </c>
      <c r="K3662" s="1260" t="s">
        <v>11221</v>
      </c>
      <c r="L3662" s="1260" t="s">
        <v>11155</v>
      </c>
      <c r="M3662" s="1260" t="s">
        <v>2127</v>
      </c>
      <c r="N3662" s="1260" t="s">
        <v>30878</v>
      </c>
      <c r="O3662" s="1260" t="s">
        <v>30876</v>
      </c>
      <c r="P3662" s="1260" t="s">
        <v>30879</v>
      </c>
      <c r="Q3662" s="1260"/>
      <c r="R3662" s="1260" t="s">
        <v>30880</v>
      </c>
      <c r="S3662" s="1259">
        <v>1</v>
      </c>
      <c r="T3662" s="1260"/>
      <c r="U3662" s="1260" t="s">
        <v>11198</v>
      </c>
      <c r="V3662" s="1260" t="s">
        <v>12392</v>
      </c>
      <c r="W3662" s="1259">
        <v>0</v>
      </c>
      <c r="X3662" s="1259">
        <v>1007</v>
      </c>
      <c r="Y3662" s="1259">
        <v>0</v>
      </c>
    </row>
    <row r="3663" spans="1:25">
      <c r="A3663" s="1350">
        <v>11201001468</v>
      </c>
      <c r="B3663" s="1260"/>
      <c r="C3663" s="1260" t="s">
        <v>30881</v>
      </c>
      <c r="D3663" s="1260" t="s">
        <v>30882</v>
      </c>
      <c r="E3663" s="1260" t="s">
        <v>11266</v>
      </c>
      <c r="F3663" s="1260" t="s">
        <v>11440</v>
      </c>
      <c r="G3663" s="1260" t="s">
        <v>30883</v>
      </c>
      <c r="H3663" s="1260" t="s">
        <v>11153</v>
      </c>
      <c r="I3663" s="1260" t="s">
        <v>11177</v>
      </c>
      <c r="J3663" s="1259">
        <v>7429211</v>
      </c>
      <c r="K3663" s="1260" t="s">
        <v>11221</v>
      </c>
      <c r="L3663" s="1260" t="s">
        <v>11155</v>
      </c>
      <c r="M3663" s="1260" t="s">
        <v>262</v>
      </c>
      <c r="N3663" s="1260"/>
      <c r="O3663" s="1260" t="s">
        <v>30882</v>
      </c>
      <c r="P3663" s="1260"/>
      <c r="Q3663" s="1260"/>
      <c r="R3663" s="1260"/>
      <c r="S3663" s="1259">
        <v>1</v>
      </c>
      <c r="T3663" s="1260"/>
      <c r="U3663" s="1260"/>
      <c r="V3663" s="1260"/>
      <c r="W3663" s="1259">
        <v>0</v>
      </c>
      <c r="X3663" s="1259">
        <v>1007</v>
      </c>
      <c r="Y3663" s="1259">
        <v>0</v>
      </c>
    </row>
    <row r="3664" spans="1:25">
      <c r="A3664" s="1350">
        <v>11201001467</v>
      </c>
      <c r="B3664" s="1260"/>
      <c r="C3664" s="1260" t="s">
        <v>30884</v>
      </c>
      <c r="D3664" s="1260" t="s">
        <v>27355</v>
      </c>
      <c r="E3664" s="1260" t="s">
        <v>11353</v>
      </c>
      <c r="F3664" s="1260" t="s">
        <v>26086</v>
      </c>
      <c r="G3664" s="1260" t="s">
        <v>30885</v>
      </c>
      <c r="H3664" s="1260" t="s">
        <v>11153</v>
      </c>
      <c r="I3664" s="1260" t="s">
        <v>11243</v>
      </c>
      <c r="J3664" s="1259">
        <v>7429210</v>
      </c>
      <c r="K3664" s="1260" t="s">
        <v>11221</v>
      </c>
      <c r="L3664" s="1260" t="s">
        <v>11155</v>
      </c>
      <c r="M3664" s="1260" t="s">
        <v>262</v>
      </c>
      <c r="N3664" s="1260"/>
      <c r="O3664" s="1260" t="s">
        <v>27355</v>
      </c>
      <c r="P3664" s="1260"/>
      <c r="Q3664" s="1260" t="s">
        <v>11450</v>
      </c>
      <c r="R3664" s="1260"/>
      <c r="S3664" s="1259">
        <v>1</v>
      </c>
      <c r="T3664" s="1260"/>
      <c r="U3664" s="1260"/>
      <c r="V3664" s="1260"/>
      <c r="W3664" s="1259">
        <v>0</v>
      </c>
      <c r="X3664" s="1259">
        <v>1007</v>
      </c>
      <c r="Y3664" s="1259">
        <v>0</v>
      </c>
    </row>
    <row r="3665" spans="1:25">
      <c r="A3665" s="1350">
        <v>11201001466</v>
      </c>
      <c r="B3665" s="1260" t="s">
        <v>30886</v>
      </c>
      <c r="C3665" s="1260" t="s">
        <v>30887</v>
      </c>
      <c r="D3665" s="1260" t="s">
        <v>30888</v>
      </c>
      <c r="E3665" s="1260" t="s">
        <v>11426</v>
      </c>
      <c r="F3665" s="1260" t="s">
        <v>11913</v>
      </c>
      <c r="G3665" s="1260" t="s">
        <v>30889</v>
      </c>
      <c r="H3665" s="1260" t="s">
        <v>11153</v>
      </c>
      <c r="I3665" s="1260" t="s">
        <v>10976</v>
      </c>
      <c r="J3665" s="1259">
        <v>7429209</v>
      </c>
      <c r="K3665" s="1260" t="s">
        <v>11375</v>
      </c>
      <c r="L3665" s="1260" t="s">
        <v>11155</v>
      </c>
      <c r="M3665" s="1260" t="s">
        <v>2278</v>
      </c>
      <c r="N3665" s="1260" t="s">
        <v>30890</v>
      </c>
      <c r="O3665" s="1260" t="s">
        <v>30888</v>
      </c>
      <c r="P3665" s="1260" t="s">
        <v>30891</v>
      </c>
      <c r="Q3665" s="1260" t="s">
        <v>11394</v>
      </c>
      <c r="R3665" s="1260" t="s">
        <v>30891</v>
      </c>
      <c r="S3665" s="1259">
        <v>1</v>
      </c>
      <c r="T3665" s="1260" t="s">
        <v>30892</v>
      </c>
      <c r="U3665" s="1260" t="s">
        <v>11158</v>
      </c>
      <c r="V3665" s="1260" t="s">
        <v>12716</v>
      </c>
      <c r="W3665" s="1259">
        <v>0</v>
      </c>
      <c r="X3665" s="1259">
        <v>1008</v>
      </c>
      <c r="Y3665" s="1259">
        <v>0</v>
      </c>
    </row>
    <row r="3666" spans="1:25">
      <c r="A3666" s="1350">
        <v>11201001465</v>
      </c>
      <c r="B3666" s="1260"/>
      <c r="C3666" s="1260" t="s">
        <v>30893</v>
      </c>
      <c r="D3666" s="1260" t="s">
        <v>30894</v>
      </c>
      <c r="E3666" s="1260" t="s">
        <v>11266</v>
      </c>
      <c r="F3666" s="1260" t="s">
        <v>11440</v>
      </c>
      <c r="G3666" s="1260" t="s">
        <v>30895</v>
      </c>
      <c r="H3666" s="1260" t="s">
        <v>11153</v>
      </c>
      <c r="I3666" s="1260" t="s">
        <v>11177</v>
      </c>
      <c r="J3666" s="1259">
        <v>7429208</v>
      </c>
      <c r="K3666" s="1260" t="s">
        <v>11221</v>
      </c>
      <c r="L3666" s="1260" t="s">
        <v>11155</v>
      </c>
      <c r="M3666" s="1260" t="s">
        <v>262</v>
      </c>
      <c r="N3666" s="1260"/>
      <c r="O3666" s="1260" t="s">
        <v>30894</v>
      </c>
      <c r="P3666" s="1260"/>
      <c r="Q3666" s="1260"/>
      <c r="R3666" s="1260"/>
      <c r="S3666" s="1259">
        <v>1</v>
      </c>
      <c r="T3666" s="1260"/>
      <c r="U3666" s="1260"/>
      <c r="V3666" s="1260"/>
      <c r="W3666" s="1259">
        <v>0</v>
      </c>
      <c r="X3666" s="1259">
        <v>1007</v>
      </c>
      <c r="Y3666" s="1259">
        <v>0</v>
      </c>
    </row>
    <row r="3667" spans="1:25">
      <c r="A3667" s="1350">
        <v>11201001464</v>
      </c>
      <c r="B3667" s="1260"/>
      <c r="C3667" s="1260" t="s">
        <v>30896</v>
      </c>
      <c r="D3667" s="1260" t="s">
        <v>30897</v>
      </c>
      <c r="E3667" s="1260" t="s">
        <v>11509</v>
      </c>
      <c r="F3667" s="1260" t="s">
        <v>13410</v>
      </c>
      <c r="G3667" s="1260" t="s">
        <v>30898</v>
      </c>
      <c r="H3667" s="1260" t="s">
        <v>11153</v>
      </c>
      <c r="I3667" s="1260" t="s">
        <v>10976</v>
      </c>
      <c r="J3667" s="1259">
        <v>7429207</v>
      </c>
      <c r="K3667" s="1260" t="s">
        <v>11221</v>
      </c>
      <c r="L3667" s="1260" t="s">
        <v>11155</v>
      </c>
      <c r="M3667" s="1260" t="s">
        <v>1943</v>
      </c>
      <c r="N3667" s="1260" t="s">
        <v>30899</v>
      </c>
      <c r="O3667" s="1260" t="s">
        <v>30897</v>
      </c>
      <c r="P3667" s="1260" t="s">
        <v>30900</v>
      </c>
      <c r="Q3667" s="1260"/>
      <c r="R3667" s="1260"/>
      <c r="S3667" s="1259">
        <v>1</v>
      </c>
      <c r="T3667" s="1260"/>
      <c r="U3667" s="1260" t="s">
        <v>11396</v>
      </c>
      <c r="V3667" s="1260" t="s">
        <v>11988</v>
      </c>
      <c r="W3667" s="1259">
        <v>0</v>
      </c>
      <c r="X3667" s="1259">
        <v>1007</v>
      </c>
      <c r="Y3667" s="1259">
        <v>0</v>
      </c>
    </row>
    <row r="3668" spans="1:25">
      <c r="A3668" s="1350">
        <v>11201001463</v>
      </c>
      <c r="B3668" s="1260"/>
      <c r="C3668" s="1260" t="s">
        <v>30901</v>
      </c>
      <c r="D3668" s="1260" t="s">
        <v>30902</v>
      </c>
      <c r="E3668" s="1260" t="s">
        <v>11190</v>
      </c>
      <c r="F3668" s="1260" t="s">
        <v>13410</v>
      </c>
      <c r="G3668" s="1260" t="s">
        <v>30903</v>
      </c>
      <c r="H3668" s="1260" t="s">
        <v>11153</v>
      </c>
      <c r="I3668" s="1260" t="s">
        <v>10976</v>
      </c>
      <c r="J3668" s="1259">
        <v>7429206</v>
      </c>
      <c r="K3668" s="1260" t="s">
        <v>11375</v>
      </c>
      <c r="L3668" s="1260" t="s">
        <v>11155</v>
      </c>
      <c r="M3668" s="1260" t="s">
        <v>1986</v>
      </c>
      <c r="N3668" s="1260" t="s">
        <v>20623</v>
      </c>
      <c r="O3668" s="1260" t="s">
        <v>30902</v>
      </c>
      <c r="P3668" s="1260" t="s">
        <v>30904</v>
      </c>
      <c r="Q3668" s="1260"/>
      <c r="R3668" s="1260" t="s">
        <v>30905</v>
      </c>
      <c r="S3668" s="1259">
        <v>1</v>
      </c>
      <c r="T3668" s="1260"/>
      <c r="U3668" s="1260" t="s">
        <v>11158</v>
      </c>
      <c r="V3668" s="1260" t="s">
        <v>12401</v>
      </c>
      <c r="W3668" s="1259">
        <v>0</v>
      </c>
      <c r="X3668" s="1259">
        <v>1008</v>
      </c>
      <c r="Y3668" s="1259">
        <v>0</v>
      </c>
    </row>
    <row r="3669" spans="1:25">
      <c r="A3669" s="1350">
        <v>11201001462</v>
      </c>
      <c r="B3669" s="1260"/>
      <c r="C3669" s="1260" t="s">
        <v>30906</v>
      </c>
      <c r="D3669" s="1260" t="s">
        <v>30907</v>
      </c>
      <c r="E3669" s="1260" t="s">
        <v>11251</v>
      </c>
      <c r="F3669" s="1260" t="s">
        <v>13410</v>
      </c>
      <c r="G3669" s="1260" t="s">
        <v>30908</v>
      </c>
      <c r="H3669" s="1260" t="s">
        <v>11153</v>
      </c>
      <c r="I3669" s="1260" t="s">
        <v>10976</v>
      </c>
      <c r="J3669" s="1259">
        <v>7429205</v>
      </c>
      <c r="K3669" s="1260" t="s">
        <v>11221</v>
      </c>
      <c r="L3669" s="1260" t="s">
        <v>11155</v>
      </c>
      <c r="M3669" s="1260" t="s">
        <v>1951</v>
      </c>
      <c r="N3669" s="1260" t="s">
        <v>30909</v>
      </c>
      <c r="O3669" s="1260" t="s">
        <v>30907</v>
      </c>
      <c r="P3669" s="1260" t="s">
        <v>30910</v>
      </c>
      <c r="Q3669" s="1260"/>
      <c r="R3669" s="1260"/>
      <c r="S3669" s="1259">
        <v>1</v>
      </c>
      <c r="T3669" s="1260"/>
      <c r="U3669" s="1260" t="s">
        <v>11396</v>
      </c>
      <c r="V3669" s="1260" t="s">
        <v>11737</v>
      </c>
      <c r="W3669" s="1259">
        <v>0</v>
      </c>
      <c r="X3669" s="1259">
        <v>1007</v>
      </c>
      <c r="Y3669" s="1259">
        <v>0</v>
      </c>
    </row>
    <row r="3670" spans="1:25">
      <c r="A3670" s="1350">
        <v>11201001461</v>
      </c>
      <c r="B3670" s="1260"/>
      <c r="C3670" s="1260" t="s">
        <v>30911</v>
      </c>
      <c r="D3670" s="1260" t="s">
        <v>30912</v>
      </c>
      <c r="E3670" s="1260" t="s">
        <v>11353</v>
      </c>
      <c r="F3670" s="1260" t="s">
        <v>30913</v>
      </c>
      <c r="G3670" s="1260" t="s">
        <v>30914</v>
      </c>
      <c r="H3670" s="1260" t="s">
        <v>11153</v>
      </c>
      <c r="I3670" s="1260" t="s">
        <v>11243</v>
      </c>
      <c r="J3670" s="1259">
        <v>7429204</v>
      </c>
      <c r="K3670" s="1260" t="s">
        <v>11221</v>
      </c>
      <c r="L3670" s="1260" t="s">
        <v>11155</v>
      </c>
      <c r="M3670" s="1260" t="s">
        <v>262</v>
      </c>
      <c r="N3670" s="1260"/>
      <c r="O3670" s="1260" t="s">
        <v>30912</v>
      </c>
      <c r="P3670" s="1260"/>
      <c r="Q3670" s="1260" t="s">
        <v>11450</v>
      </c>
      <c r="R3670" s="1260"/>
      <c r="S3670" s="1259">
        <v>1</v>
      </c>
      <c r="T3670" s="1260"/>
      <c r="U3670" s="1260"/>
      <c r="V3670" s="1260"/>
      <c r="W3670" s="1259">
        <v>0</v>
      </c>
      <c r="X3670" s="1259">
        <v>1007</v>
      </c>
      <c r="Y3670" s="1259">
        <v>0</v>
      </c>
    </row>
    <row r="3671" spans="1:25">
      <c r="A3671" s="1350">
        <v>11201001460</v>
      </c>
      <c r="B3671" s="1260"/>
      <c r="C3671" s="1260" t="s">
        <v>30915</v>
      </c>
      <c r="D3671" s="1260" t="s">
        <v>30916</v>
      </c>
      <c r="E3671" s="1260" t="s">
        <v>11491</v>
      </c>
      <c r="F3671" s="1260" t="s">
        <v>11913</v>
      </c>
      <c r="G3671" s="1260" t="s">
        <v>30917</v>
      </c>
      <c r="H3671" s="1260" t="s">
        <v>11153</v>
      </c>
      <c r="I3671" s="1260" t="s">
        <v>10976</v>
      </c>
      <c r="J3671" s="1259">
        <v>7429203</v>
      </c>
      <c r="K3671" s="1260" t="s">
        <v>11221</v>
      </c>
      <c r="L3671" s="1260" t="s">
        <v>11155</v>
      </c>
      <c r="M3671" s="1260" t="s">
        <v>2282</v>
      </c>
      <c r="N3671" s="1260" t="s">
        <v>30918</v>
      </c>
      <c r="O3671" s="1260" t="s">
        <v>30916</v>
      </c>
      <c r="P3671" s="1260"/>
      <c r="Q3671" s="1260"/>
      <c r="R3671" s="1260"/>
      <c r="S3671" s="1259">
        <v>1</v>
      </c>
      <c r="T3671" s="1260"/>
      <c r="U3671" s="1260" t="s">
        <v>11231</v>
      </c>
      <c r="V3671" s="1260" t="s">
        <v>13930</v>
      </c>
      <c r="W3671" s="1259">
        <v>0</v>
      </c>
      <c r="X3671" s="1259">
        <v>1007</v>
      </c>
      <c r="Y3671" s="1259">
        <v>0</v>
      </c>
    </row>
    <row r="3672" spans="1:25">
      <c r="A3672" s="1350">
        <v>11201001459</v>
      </c>
      <c r="B3672" s="1260" t="s">
        <v>30919</v>
      </c>
      <c r="C3672" s="1260" t="s">
        <v>30920</v>
      </c>
      <c r="D3672" s="1260" t="s">
        <v>30921</v>
      </c>
      <c r="E3672" s="1260" t="s">
        <v>11190</v>
      </c>
      <c r="F3672" s="1260"/>
      <c r="G3672" s="1260"/>
      <c r="H3672" s="1260" t="s">
        <v>11153</v>
      </c>
      <c r="I3672" s="1260" t="s">
        <v>10976</v>
      </c>
      <c r="J3672" s="1259">
        <v>7429202</v>
      </c>
      <c r="K3672" s="1260" t="s">
        <v>11221</v>
      </c>
      <c r="L3672" s="1260" t="s">
        <v>11275</v>
      </c>
      <c r="M3672" s="1260" t="s">
        <v>768</v>
      </c>
      <c r="N3672" s="1260" t="s">
        <v>30922</v>
      </c>
      <c r="O3672" s="1260" t="s">
        <v>30921</v>
      </c>
      <c r="P3672" s="1260"/>
      <c r="Q3672" s="1260" t="s">
        <v>30923</v>
      </c>
      <c r="R3672" s="1260" t="s">
        <v>30924</v>
      </c>
      <c r="S3672" s="1259">
        <v>2</v>
      </c>
      <c r="T3672" s="1260" t="s">
        <v>30925</v>
      </c>
      <c r="U3672" s="1260" t="s">
        <v>11158</v>
      </c>
      <c r="V3672" s="1260" t="s">
        <v>11762</v>
      </c>
      <c r="W3672" s="1259">
        <v>0</v>
      </c>
      <c r="X3672" s="1259">
        <v>1007</v>
      </c>
      <c r="Y3672" s="1259">
        <v>2</v>
      </c>
    </row>
    <row r="3673" spans="1:25">
      <c r="A3673" s="1350">
        <v>11201001458</v>
      </c>
      <c r="B3673" s="1260"/>
      <c r="C3673" s="1260" t="s">
        <v>30926</v>
      </c>
      <c r="D3673" s="1260" t="s">
        <v>30927</v>
      </c>
      <c r="E3673" s="1260" t="s">
        <v>11190</v>
      </c>
      <c r="F3673" s="1260" t="s">
        <v>13410</v>
      </c>
      <c r="G3673" s="1260" t="s">
        <v>30928</v>
      </c>
      <c r="H3673" s="1260" t="s">
        <v>11153</v>
      </c>
      <c r="I3673" s="1260" t="s">
        <v>10976</v>
      </c>
      <c r="J3673" s="1259">
        <v>7429201</v>
      </c>
      <c r="K3673" s="1260" t="s">
        <v>11221</v>
      </c>
      <c r="L3673" s="1260" t="s">
        <v>11155</v>
      </c>
      <c r="M3673" s="1260" t="s">
        <v>2034</v>
      </c>
      <c r="N3673" s="1260" t="s">
        <v>30929</v>
      </c>
      <c r="O3673" s="1260" t="s">
        <v>30927</v>
      </c>
      <c r="P3673" s="1260" t="s">
        <v>30930</v>
      </c>
      <c r="Q3673" s="1260"/>
      <c r="R3673" s="1260"/>
      <c r="S3673" s="1259">
        <v>1</v>
      </c>
      <c r="T3673" s="1260"/>
      <c r="U3673" s="1260" t="s">
        <v>11396</v>
      </c>
      <c r="V3673" s="1260" t="s">
        <v>11645</v>
      </c>
      <c r="W3673" s="1259">
        <v>0</v>
      </c>
      <c r="X3673" s="1259">
        <v>1007</v>
      </c>
      <c r="Y3673" s="1259">
        <v>0</v>
      </c>
    </row>
    <row r="3674" spans="1:25">
      <c r="A3674" s="1350">
        <v>11201001457</v>
      </c>
      <c r="B3674" s="1260"/>
      <c r="C3674" s="1260" t="s">
        <v>30931</v>
      </c>
      <c r="D3674" s="1260" t="s">
        <v>30932</v>
      </c>
      <c r="E3674" s="1260" t="s">
        <v>11190</v>
      </c>
      <c r="F3674" s="1260" t="s">
        <v>13426</v>
      </c>
      <c r="G3674" s="1260"/>
      <c r="H3674" s="1260" t="s">
        <v>11153</v>
      </c>
      <c r="I3674" s="1260" t="s">
        <v>10976</v>
      </c>
      <c r="J3674" s="1259">
        <v>7429200</v>
      </c>
      <c r="K3674" s="1260" t="s">
        <v>11221</v>
      </c>
      <c r="L3674" s="1260" t="s">
        <v>11275</v>
      </c>
      <c r="M3674" s="1260" t="s">
        <v>768</v>
      </c>
      <c r="N3674" s="1260" t="s">
        <v>30922</v>
      </c>
      <c r="O3674" s="1260" t="s">
        <v>30932</v>
      </c>
      <c r="P3674" s="1260" t="s">
        <v>30933</v>
      </c>
      <c r="Q3674" s="1260"/>
      <c r="R3674" s="1260"/>
      <c r="S3674" s="1259">
        <v>1</v>
      </c>
      <c r="T3674" s="1260"/>
      <c r="U3674" s="1260" t="s">
        <v>11158</v>
      </c>
      <c r="V3674" s="1260" t="s">
        <v>11762</v>
      </c>
      <c r="W3674" s="1259">
        <v>0</v>
      </c>
      <c r="X3674" s="1259">
        <v>1007</v>
      </c>
      <c r="Y3674" s="1259">
        <v>2</v>
      </c>
    </row>
    <row r="3675" spans="1:25">
      <c r="A3675" s="1350">
        <v>11201001456</v>
      </c>
      <c r="B3675" s="1260"/>
      <c r="C3675" s="1260" t="s">
        <v>30934</v>
      </c>
      <c r="D3675" s="1260" t="s">
        <v>30935</v>
      </c>
      <c r="E3675" s="1260" t="s">
        <v>11560</v>
      </c>
      <c r="F3675" s="1260" t="s">
        <v>13410</v>
      </c>
      <c r="G3675" s="1260" t="s">
        <v>30936</v>
      </c>
      <c r="H3675" s="1260" t="s">
        <v>11153</v>
      </c>
      <c r="I3675" s="1260" t="s">
        <v>10976</v>
      </c>
      <c r="J3675" s="1259">
        <v>7429199</v>
      </c>
      <c r="K3675" s="1260" t="s">
        <v>11221</v>
      </c>
      <c r="L3675" s="1260" t="s">
        <v>11155</v>
      </c>
      <c r="M3675" s="1260" t="s">
        <v>1982</v>
      </c>
      <c r="N3675" s="1260" t="s">
        <v>30937</v>
      </c>
      <c r="O3675" s="1260" t="s">
        <v>30935</v>
      </c>
      <c r="P3675" s="1260" t="s">
        <v>30938</v>
      </c>
      <c r="Q3675" s="1260" t="s">
        <v>10976</v>
      </c>
      <c r="R3675" s="1259">
        <v>8952220</v>
      </c>
      <c r="S3675" s="1259">
        <v>1</v>
      </c>
      <c r="T3675" s="1260"/>
      <c r="U3675" s="1260" t="s">
        <v>11158</v>
      </c>
      <c r="V3675" s="1260" t="s">
        <v>13436</v>
      </c>
      <c r="W3675" s="1259">
        <v>0</v>
      </c>
      <c r="X3675" s="1259">
        <v>1007</v>
      </c>
      <c r="Y3675" s="1259">
        <v>0</v>
      </c>
    </row>
    <row r="3676" spans="1:25">
      <c r="A3676" s="1350">
        <v>11201001455</v>
      </c>
      <c r="B3676" s="1260"/>
      <c r="C3676" s="1260" t="s">
        <v>30939</v>
      </c>
      <c r="D3676" s="1260" t="s">
        <v>30940</v>
      </c>
      <c r="E3676" s="1260" t="s">
        <v>11190</v>
      </c>
      <c r="F3676" s="1260" t="s">
        <v>11440</v>
      </c>
      <c r="G3676" s="1260" t="s">
        <v>30941</v>
      </c>
      <c r="H3676" s="1260" t="s">
        <v>11153</v>
      </c>
      <c r="I3676" s="1260" t="s">
        <v>11177</v>
      </c>
      <c r="J3676" s="1259">
        <v>7429198</v>
      </c>
      <c r="K3676" s="1260" t="s">
        <v>11221</v>
      </c>
      <c r="L3676" s="1260" t="s">
        <v>11155</v>
      </c>
      <c r="M3676" s="1260" t="s">
        <v>1514</v>
      </c>
      <c r="N3676" s="1260" t="s">
        <v>30942</v>
      </c>
      <c r="O3676" s="1260" t="s">
        <v>30940</v>
      </c>
      <c r="P3676" s="1260" t="s">
        <v>11192</v>
      </c>
      <c r="Q3676" s="1260"/>
      <c r="R3676" s="1260" t="s">
        <v>30943</v>
      </c>
      <c r="S3676" s="1259">
        <v>1</v>
      </c>
      <c r="T3676" s="1260"/>
      <c r="U3676" s="1260" t="s">
        <v>11290</v>
      </c>
      <c r="V3676" s="1260" t="s">
        <v>12149</v>
      </c>
      <c r="W3676" s="1259">
        <v>0</v>
      </c>
      <c r="X3676" s="1259">
        <v>1007</v>
      </c>
      <c r="Y3676" s="1259">
        <v>0</v>
      </c>
    </row>
    <row r="3677" spans="1:25">
      <c r="A3677" s="1350">
        <v>11201001454</v>
      </c>
      <c r="B3677" s="1260" t="s">
        <v>30944</v>
      </c>
      <c r="C3677" s="1260" t="s">
        <v>30945</v>
      </c>
      <c r="D3677" s="1260" t="s">
        <v>30946</v>
      </c>
      <c r="E3677" s="1260" t="s">
        <v>11190</v>
      </c>
      <c r="F3677" s="1260" t="s">
        <v>28617</v>
      </c>
      <c r="G3677" s="1260" t="s">
        <v>30947</v>
      </c>
      <c r="H3677" s="1260" t="s">
        <v>11153</v>
      </c>
      <c r="I3677" s="1260" t="s">
        <v>11243</v>
      </c>
      <c r="J3677" s="1259">
        <v>7429197</v>
      </c>
      <c r="K3677" s="1260" t="s">
        <v>11221</v>
      </c>
      <c r="L3677" s="1260" t="s">
        <v>11155</v>
      </c>
      <c r="M3677" s="1260" t="s">
        <v>2219</v>
      </c>
      <c r="N3677" s="1260" t="s">
        <v>30948</v>
      </c>
      <c r="O3677" s="1260" t="s">
        <v>30946</v>
      </c>
      <c r="P3677" s="1260" t="s">
        <v>30949</v>
      </c>
      <c r="Q3677" s="1260" t="s">
        <v>30950</v>
      </c>
      <c r="R3677" s="1260" t="s">
        <v>30951</v>
      </c>
      <c r="S3677" s="1259">
        <v>1</v>
      </c>
      <c r="T3677" s="1260" t="s">
        <v>30952</v>
      </c>
      <c r="U3677" s="1260" t="s">
        <v>11247</v>
      </c>
      <c r="V3677" s="1260" t="s">
        <v>30953</v>
      </c>
      <c r="W3677" s="1259">
        <v>0</v>
      </c>
      <c r="X3677" s="1259">
        <v>1007</v>
      </c>
      <c r="Y3677" s="1259">
        <v>0</v>
      </c>
    </row>
    <row r="3678" spans="1:25">
      <c r="A3678" s="1350">
        <v>11201001453</v>
      </c>
      <c r="B3678" s="1260"/>
      <c r="C3678" s="1260" t="s">
        <v>30954</v>
      </c>
      <c r="D3678" s="1260" t="s">
        <v>30955</v>
      </c>
      <c r="E3678" s="1260" t="s">
        <v>11593</v>
      </c>
      <c r="F3678" s="1260" t="s">
        <v>30956</v>
      </c>
      <c r="G3678" s="1260" t="s">
        <v>30957</v>
      </c>
      <c r="H3678" s="1260" t="s">
        <v>11153</v>
      </c>
      <c r="I3678" s="1260" t="s">
        <v>11164</v>
      </c>
      <c r="J3678" s="1259">
        <v>7429196</v>
      </c>
      <c r="K3678" s="1260" t="s">
        <v>11221</v>
      </c>
      <c r="L3678" s="1260" t="s">
        <v>11155</v>
      </c>
      <c r="M3678" s="1260" t="s">
        <v>2561</v>
      </c>
      <c r="N3678" s="1260" t="s">
        <v>30958</v>
      </c>
      <c r="O3678" s="1260" t="s">
        <v>30955</v>
      </c>
      <c r="P3678" s="1260" t="s">
        <v>11192</v>
      </c>
      <c r="Q3678" s="1260" t="s">
        <v>20611</v>
      </c>
      <c r="R3678" s="1260" t="s">
        <v>30959</v>
      </c>
      <c r="S3678" s="1259">
        <v>1</v>
      </c>
      <c r="T3678" s="1260"/>
      <c r="U3678" s="1260" t="s">
        <v>11921</v>
      </c>
      <c r="V3678" s="1260" t="s">
        <v>12870</v>
      </c>
      <c r="W3678" s="1259">
        <v>0</v>
      </c>
      <c r="X3678" s="1259">
        <v>1007</v>
      </c>
      <c r="Y3678" s="1259">
        <v>0</v>
      </c>
    </row>
    <row r="3679" spans="1:25">
      <c r="A3679" s="1350">
        <v>11201001452</v>
      </c>
      <c r="B3679" s="1260"/>
      <c r="C3679" s="1260" t="s">
        <v>30960</v>
      </c>
      <c r="D3679" s="1260" t="s">
        <v>30961</v>
      </c>
      <c r="E3679" s="1260" t="s">
        <v>30962</v>
      </c>
      <c r="F3679" s="1260" t="s">
        <v>13410</v>
      </c>
      <c r="G3679" s="1260" t="s">
        <v>30963</v>
      </c>
      <c r="H3679" s="1260" t="s">
        <v>11153</v>
      </c>
      <c r="I3679" s="1260" t="s">
        <v>10976</v>
      </c>
      <c r="J3679" s="1259">
        <v>7429195</v>
      </c>
      <c r="K3679" s="1260" t="s">
        <v>11221</v>
      </c>
      <c r="L3679" s="1260" t="s">
        <v>11155</v>
      </c>
      <c r="M3679" s="1260" t="s">
        <v>1943</v>
      </c>
      <c r="N3679" s="1260" t="s">
        <v>30964</v>
      </c>
      <c r="O3679" s="1260" t="s">
        <v>30961</v>
      </c>
      <c r="P3679" s="1260" t="s">
        <v>30965</v>
      </c>
      <c r="Q3679" s="1260"/>
      <c r="R3679" s="1260"/>
      <c r="S3679" s="1259">
        <v>1</v>
      </c>
      <c r="T3679" s="1260"/>
      <c r="U3679" s="1260" t="s">
        <v>11396</v>
      </c>
      <c r="V3679" s="1260" t="s">
        <v>11645</v>
      </c>
      <c r="W3679" s="1259">
        <v>0</v>
      </c>
      <c r="X3679" s="1259">
        <v>1007</v>
      </c>
      <c r="Y3679" s="1259">
        <v>0</v>
      </c>
    </row>
    <row r="3680" spans="1:25">
      <c r="A3680" s="1350">
        <v>11201001451</v>
      </c>
      <c r="B3680" s="1260"/>
      <c r="C3680" s="1260" t="s">
        <v>30966</v>
      </c>
      <c r="D3680" s="1260" t="s">
        <v>30967</v>
      </c>
      <c r="E3680" s="1260" t="s">
        <v>30968</v>
      </c>
      <c r="F3680" s="1260" t="s">
        <v>30969</v>
      </c>
      <c r="G3680" s="1260" t="s">
        <v>30970</v>
      </c>
      <c r="H3680" s="1260" t="s">
        <v>11153</v>
      </c>
      <c r="I3680" s="1260" t="s">
        <v>10976</v>
      </c>
      <c r="J3680" s="1259">
        <v>7429194</v>
      </c>
      <c r="K3680" s="1260" t="s">
        <v>11221</v>
      </c>
      <c r="L3680" s="1260" t="s">
        <v>11155</v>
      </c>
      <c r="M3680" s="1260" t="s">
        <v>262</v>
      </c>
      <c r="N3680" s="1260"/>
      <c r="O3680" s="1260" t="s">
        <v>30967</v>
      </c>
      <c r="P3680" s="1259">
        <v>8952220</v>
      </c>
      <c r="Q3680" s="1260" t="s">
        <v>10976</v>
      </c>
      <c r="R3680" s="1259">
        <v>8952220</v>
      </c>
      <c r="S3680" s="1259">
        <v>1</v>
      </c>
      <c r="T3680" s="1260"/>
      <c r="U3680" s="1260"/>
      <c r="V3680" s="1260"/>
      <c r="W3680" s="1259">
        <v>0</v>
      </c>
      <c r="X3680" s="1259">
        <v>1007</v>
      </c>
      <c r="Y3680" s="1259">
        <v>0</v>
      </c>
    </row>
    <row r="3681" spans="1:25">
      <c r="A3681" s="1350">
        <v>11201001450</v>
      </c>
      <c r="B3681" s="1260"/>
      <c r="C3681" s="1260" t="s">
        <v>30971</v>
      </c>
      <c r="D3681" s="1260" t="s">
        <v>30972</v>
      </c>
      <c r="E3681" s="1260" t="s">
        <v>11190</v>
      </c>
      <c r="F3681" s="1260"/>
      <c r="G3681" s="1260"/>
      <c r="H3681" s="1260" t="s">
        <v>11153</v>
      </c>
      <c r="I3681" s="1260" t="s">
        <v>10976</v>
      </c>
      <c r="J3681" s="1259">
        <v>7429193</v>
      </c>
      <c r="K3681" s="1260" t="s">
        <v>11221</v>
      </c>
      <c r="L3681" s="1260" t="s">
        <v>11275</v>
      </c>
      <c r="M3681" s="1260" t="s">
        <v>2033</v>
      </c>
      <c r="N3681" s="1260" t="s">
        <v>30973</v>
      </c>
      <c r="O3681" s="1260" t="s">
        <v>30972</v>
      </c>
      <c r="P3681" s="1260" t="s">
        <v>30974</v>
      </c>
      <c r="Q3681" s="1260"/>
      <c r="R3681" s="1260"/>
      <c r="S3681" s="1259">
        <v>1</v>
      </c>
      <c r="T3681" s="1260"/>
      <c r="U3681" s="1260" t="s">
        <v>11396</v>
      </c>
      <c r="V3681" s="1260" t="s">
        <v>11397</v>
      </c>
      <c r="W3681" s="1259">
        <v>0</v>
      </c>
      <c r="X3681" s="1259">
        <v>1007</v>
      </c>
      <c r="Y3681" s="1259">
        <v>2</v>
      </c>
    </row>
    <row r="3682" spans="1:25">
      <c r="A3682" s="1350">
        <v>11201001449</v>
      </c>
      <c r="B3682" s="1260"/>
      <c r="C3682" s="1260" t="s">
        <v>30975</v>
      </c>
      <c r="D3682" s="1260" t="s">
        <v>30976</v>
      </c>
      <c r="E3682" s="1260" t="s">
        <v>11190</v>
      </c>
      <c r="F3682" s="1260" t="s">
        <v>30977</v>
      </c>
      <c r="G3682" s="1260" t="s">
        <v>30978</v>
      </c>
      <c r="H3682" s="1260" t="s">
        <v>11153</v>
      </c>
      <c r="I3682" s="1260" t="s">
        <v>10976</v>
      </c>
      <c r="J3682" s="1259">
        <v>7429192</v>
      </c>
      <c r="K3682" s="1260" t="s">
        <v>11221</v>
      </c>
      <c r="L3682" s="1260" t="s">
        <v>11385</v>
      </c>
      <c r="M3682" s="1260" t="s">
        <v>2033</v>
      </c>
      <c r="N3682" s="1260" t="s">
        <v>30979</v>
      </c>
      <c r="O3682" s="1260" t="s">
        <v>30976</v>
      </c>
      <c r="P3682" s="1260" t="s">
        <v>30980</v>
      </c>
      <c r="Q3682" s="1260"/>
      <c r="R3682" s="1260"/>
      <c r="S3682" s="1259">
        <v>1</v>
      </c>
      <c r="T3682" s="1260"/>
      <c r="U3682" s="1260" t="s">
        <v>11396</v>
      </c>
      <c r="V3682" s="1260" t="s">
        <v>11397</v>
      </c>
      <c r="W3682" s="1259">
        <v>0</v>
      </c>
      <c r="X3682" s="1259">
        <v>1007</v>
      </c>
      <c r="Y3682" s="1259">
        <v>1</v>
      </c>
    </row>
    <row r="3683" spans="1:25">
      <c r="A3683" s="1350">
        <v>11201001448</v>
      </c>
      <c r="B3683" s="1260"/>
      <c r="C3683" s="1260" t="s">
        <v>30981</v>
      </c>
      <c r="D3683" s="1260" t="s">
        <v>30982</v>
      </c>
      <c r="E3683" s="1260" t="s">
        <v>11190</v>
      </c>
      <c r="F3683" s="1260" t="s">
        <v>13562</v>
      </c>
      <c r="G3683" s="1260" t="s">
        <v>30983</v>
      </c>
      <c r="H3683" s="1260" t="s">
        <v>11153</v>
      </c>
      <c r="I3683" s="1260" t="s">
        <v>11164</v>
      </c>
      <c r="J3683" s="1259">
        <v>7429191</v>
      </c>
      <c r="K3683" s="1260" t="s">
        <v>11221</v>
      </c>
      <c r="L3683" s="1260" t="s">
        <v>11155</v>
      </c>
      <c r="M3683" s="1260" t="s">
        <v>2261</v>
      </c>
      <c r="N3683" s="1260" t="s">
        <v>30984</v>
      </c>
      <c r="O3683" s="1260" t="s">
        <v>30982</v>
      </c>
      <c r="P3683" s="1260"/>
      <c r="Q3683" s="1260"/>
      <c r="R3683" s="1260"/>
      <c r="S3683" s="1259">
        <v>1</v>
      </c>
      <c r="T3683" s="1260"/>
      <c r="U3683" s="1260" t="s">
        <v>11209</v>
      </c>
      <c r="V3683" s="1260" t="s">
        <v>11496</v>
      </c>
      <c r="W3683" s="1259">
        <v>0</v>
      </c>
      <c r="X3683" s="1259">
        <v>1007</v>
      </c>
      <c r="Y3683" s="1259">
        <v>0</v>
      </c>
    </row>
    <row r="3684" spans="1:25">
      <c r="A3684" s="1350">
        <v>11201001447</v>
      </c>
      <c r="B3684" s="1260"/>
      <c r="C3684" s="1260" t="s">
        <v>30985</v>
      </c>
      <c r="D3684" s="1260" t="s">
        <v>30986</v>
      </c>
      <c r="E3684" s="1260" t="s">
        <v>11560</v>
      </c>
      <c r="F3684" s="1260" t="s">
        <v>11440</v>
      </c>
      <c r="G3684" s="1260" t="s">
        <v>30987</v>
      </c>
      <c r="H3684" s="1260" t="s">
        <v>11153</v>
      </c>
      <c r="I3684" s="1260" t="s">
        <v>11177</v>
      </c>
      <c r="J3684" s="1259">
        <v>7429190</v>
      </c>
      <c r="K3684" s="1260" t="s">
        <v>11221</v>
      </c>
      <c r="L3684" s="1260" t="s">
        <v>11155</v>
      </c>
      <c r="M3684" s="1260" t="s">
        <v>262</v>
      </c>
      <c r="N3684" s="1260"/>
      <c r="O3684" s="1260" t="s">
        <v>30986</v>
      </c>
      <c r="P3684" s="1260"/>
      <c r="Q3684" s="1260"/>
      <c r="R3684" s="1260" t="s">
        <v>30988</v>
      </c>
      <c r="S3684" s="1259">
        <v>1</v>
      </c>
      <c r="T3684" s="1260"/>
      <c r="U3684" s="1260"/>
      <c r="V3684" s="1260"/>
      <c r="W3684" s="1259">
        <v>0</v>
      </c>
      <c r="X3684" s="1259">
        <v>1007</v>
      </c>
      <c r="Y3684" s="1259">
        <v>0</v>
      </c>
    </row>
    <row r="3685" spans="1:25">
      <c r="A3685" s="1350">
        <v>11201001446</v>
      </c>
      <c r="B3685" s="1260"/>
      <c r="C3685" s="1260" t="s">
        <v>30989</v>
      </c>
      <c r="D3685" s="1260" t="s">
        <v>30990</v>
      </c>
      <c r="E3685" s="1260" t="s">
        <v>11353</v>
      </c>
      <c r="F3685" s="1260" t="s">
        <v>19171</v>
      </c>
      <c r="G3685" s="1260" t="s">
        <v>30991</v>
      </c>
      <c r="H3685" s="1260" t="s">
        <v>11153</v>
      </c>
      <c r="I3685" s="1260" t="s">
        <v>11243</v>
      </c>
      <c r="J3685" s="1259">
        <v>7429189</v>
      </c>
      <c r="K3685" s="1260" t="s">
        <v>11221</v>
      </c>
      <c r="L3685" s="1260" t="s">
        <v>11155</v>
      </c>
      <c r="M3685" s="1260" t="s">
        <v>262</v>
      </c>
      <c r="N3685" s="1260"/>
      <c r="O3685" s="1260" t="s">
        <v>30990</v>
      </c>
      <c r="P3685" s="1260"/>
      <c r="Q3685" s="1260" t="s">
        <v>11450</v>
      </c>
      <c r="R3685" s="1260"/>
      <c r="S3685" s="1259">
        <v>1</v>
      </c>
      <c r="T3685" s="1260"/>
      <c r="U3685" s="1260"/>
      <c r="V3685" s="1260"/>
      <c r="W3685" s="1259">
        <v>0</v>
      </c>
      <c r="X3685" s="1259">
        <v>1007</v>
      </c>
      <c r="Y3685" s="1259">
        <v>0</v>
      </c>
    </row>
    <row r="3686" spans="1:25">
      <c r="A3686" s="1350">
        <v>11201001445</v>
      </c>
      <c r="B3686" s="1260" t="s">
        <v>30992</v>
      </c>
      <c r="C3686" s="1260" t="s">
        <v>30993</v>
      </c>
      <c r="D3686" s="1260" t="s">
        <v>30994</v>
      </c>
      <c r="E3686" s="1260" t="s">
        <v>11190</v>
      </c>
      <c r="F3686" s="1260" t="s">
        <v>30995</v>
      </c>
      <c r="G3686" s="1260" t="s">
        <v>30996</v>
      </c>
      <c r="H3686" s="1260" t="s">
        <v>11153</v>
      </c>
      <c r="I3686" s="1260" t="s">
        <v>10976</v>
      </c>
      <c r="J3686" s="1259">
        <v>7429188</v>
      </c>
      <c r="K3686" s="1260" t="s">
        <v>11221</v>
      </c>
      <c r="L3686" s="1260" t="s">
        <v>11385</v>
      </c>
      <c r="M3686" s="1260" t="s">
        <v>768</v>
      </c>
      <c r="N3686" s="1260" t="s">
        <v>30997</v>
      </c>
      <c r="O3686" s="1260" t="s">
        <v>30994</v>
      </c>
      <c r="P3686" s="1260"/>
      <c r="Q3686" s="1260" t="s">
        <v>30998</v>
      </c>
      <c r="R3686" s="1260" t="s">
        <v>30999</v>
      </c>
      <c r="S3686" s="1259">
        <v>1</v>
      </c>
      <c r="T3686" s="1260" t="s">
        <v>26244</v>
      </c>
      <c r="U3686" s="1260" t="s">
        <v>11158</v>
      </c>
      <c r="V3686" s="1260" t="s">
        <v>11565</v>
      </c>
      <c r="W3686" s="1259">
        <v>0</v>
      </c>
      <c r="X3686" s="1259">
        <v>1007</v>
      </c>
      <c r="Y3686" s="1259">
        <v>1</v>
      </c>
    </row>
    <row r="3687" spans="1:25">
      <c r="A3687" s="1350">
        <v>11201001444</v>
      </c>
      <c r="B3687" s="1260"/>
      <c r="C3687" s="1260" t="s">
        <v>31000</v>
      </c>
      <c r="D3687" s="1260" t="s">
        <v>31001</v>
      </c>
      <c r="E3687" s="1260" t="s">
        <v>11560</v>
      </c>
      <c r="F3687" s="1260" t="s">
        <v>11440</v>
      </c>
      <c r="G3687" s="1260" t="s">
        <v>31002</v>
      </c>
      <c r="H3687" s="1260" t="s">
        <v>11153</v>
      </c>
      <c r="I3687" s="1260" t="s">
        <v>11177</v>
      </c>
      <c r="J3687" s="1259">
        <v>7429187</v>
      </c>
      <c r="K3687" s="1260" t="s">
        <v>11221</v>
      </c>
      <c r="L3687" s="1260" t="s">
        <v>11155</v>
      </c>
      <c r="M3687" s="1260" t="s">
        <v>1224</v>
      </c>
      <c r="N3687" s="1260" t="s">
        <v>31003</v>
      </c>
      <c r="O3687" s="1260" t="s">
        <v>31001</v>
      </c>
      <c r="P3687" s="1260"/>
      <c r="Q3687" s="1260"/>
      <c r="R3687" s="1259">
        <v>7555574</v>
      </c>
      <c r="S3687" s="1259">
        <v>1</v>
      </c>
      <c r="T3687" s="1260"/>
      <c r="U3687" s="1260" t="s">
        <v>11751</v>
      </c>
      <c r="V3687" s="1260" t="s">
        <v>16893</v>
      </c>
      <c r="W3687" s="1259">
        <v>0</v>
      </c>
      <c r="X3687" s="1259">
        <v>1007</v>
      </c>
      <c r="Y3687" s="1259">
        <v>0</v>
      </c>
    </row>
    <row r="3688" spans="1:25">
      <c r="A3688" s="1350">
        <v>11201001443</v>
      </c>
      <c r="B3688" s="1260" t="s">
        <v>31004</v>
      </c>
      <c r="C3688" s="1260" t="s">
        <v>31005</v>
      </c>
      <c r="D3688" s="1260" t="s">
        <v>31006</v>
      </c>
      <c r="E3688" s="1260" t="s">
        <v>11266</v>
      </c>
      <c r="F3688" s="1260" t="s">
        <v>30977</v>
      </c>
      <c r="G3688" s="1260" t="s">
        <v>31007</v>
      </c>
      <c r="H3688" s="1260" t="s">
        <v>11153</v>
      </c>
      <c r="I3688" s="1260" t="s">
        <v>10976</v>
      </c>
      <c r="J3688" s="1259">
        <v>7429186</v>
      </c>
      <c r="K3688" s="1260" t="s">
        <v>11221</v>
      </c>
      <c r="L3688" s="1260" t="s">
        <v>11155</v>
      </c>
      <c r="M3688" s="1260" t="s">
        <v>1945</v>
      </c>
      <c r="N3688" s="1260" t="s">
        <v>31008</v>
      </c>
      <c r="O3688" s="1260" t="s">
        <v>31006</v>
      </c>
      <c r="P3688" s="1260"/>
      <c r="Q3688" s="1260" t="s">
        <v>31009</v>
      </c>
      <c r="R3688" s="1260" t="s">
        <v>31010</v>
      </c>
      <c r="S3688" s="1259">
        <v>1</v>
      </c>
      <c r="T3688" s="1260" t="s">
        <v>20440</v>
      </c>
      <c r="U3688" s="1260" t="s">
        <v>11396</v>
      </c>
      <c r="V3688" s="1260" t="s">
        <v>11737</v>
      </c>
      <c r="W3688" s="1259">
        <v>0</v>
      </c>
      <c r="X3688" s="1259">
        <v>1007</v>
      </c>
      <c r="Y3688" s="1259">
        <v>0</v>
      </c>
    </row>
    <row r="3689" spans="1:25">
      <c r="A3689" s="1350">
        <v>11201001442</v>
      </c>
      <c r="B3689" s="1260"/>
      <c r="C3689" s="1260" t="s">
        <v>31011</v>
      </c>
      <c r="D3689" s="1260" t="s">
        <v>31012</v>
      </c>
      <c r="E3689" s="1260" t="s">
        <v>11175</v>
      </c>
      <c r="F3689" s="1260" t="s">
        <v>31013</v>
      </c>
      <c r="G3689" s="1260" t="s">
        <v>31014</v>
      </c>
      <c r="H3689" s="1260" t="s">
        <v>11153</v>
      </c>
      <c r="I3689" s="1260" t="s">
        <v>11164</v>
      </c>
      <c r="J3689" s="1259">
        <v>7429185</v>
      </c>
      <c r="K3689" s="1260" t="s">
        <v>11221</v>
      </c>
      <c r="L3689" s="1260" t="s">
        <v>11155</v>
      </c>
      <c r="M3689" s="1260" t="s">
        <v>2095</v>
      </c>
      <c r="N3689" s="1260" t="s">
        <v>31015</v>
      </c>
      <c r="O3689" s="1260" t="s">
        <v>31012</v>
      </c>
      <c r="P3689" s="1260"/>
      <c r="Q3689" s="1260" t="s">
        <v>11223</v>
      </c>
      <c r="R3689" s="1260" t="s">
        <v>31016</v>
      </c>
      <c r="S3689" s="1259">
        <v>1</v>
      </c>
      <c r="T3689" s="1260"/>
      <c r="U3689" s="1260" t="s">
        <v>11921</v>
      </c>
      <c r="V3689" s="1260" t="s">
        <v>13303</v>
      </c>
      <c r="W3689" s="1259">
        <v>0</v>
      </c>
      <c r="X3689" s="1259">
        <v>1007</v>
      </c>
      <c r="Y3689" s="1259">
        <v>0</v>
      </c>
    </row>
    <row r="3690" spans="1:25">
      <c r="A3690" s="1350">
        <v>11201001441</v>
      </c>
      <c r="B3690" s="1260"/>
      <c r="C3690" s="1260" t="s">
        <v>31017</v>
      </c>
      <c r="D3690" s="1260" t="s">
        <v>30627</v>
      </c>
      <c r="E3690" s="1260" t="s">
        <v>11251</v>
      </c>
      <c r="F3690" s="1260" t="s">
        <v>31013</v>
      </c>
      <c r="G3690" s="1260" t="s">
        <v>31018</v>
      </c>
      <c r="H3690" s="1260" t="s">
        <v>11153</v>
      </c>
      <c r="I3690" s="1260" t="s">
        <v>11164</v>
      </c>
      <c r="J3690" s="1259">
        <v>7429184</v>
      </c>
      <c r="K3690" s="1260" t="s">
        <v>11221</v>
      </c>
      <c r="L3690" s="1260" t="s">
        <v>11155</v>
      </c>
      <c r="M3690" s="1260" t="s">
        <v>1653</v>
      </c>
      <c r="N3690" s="1260" t="s">
        <v>30629</v>
      </c>
      <c r="O3690" s="1260" t="s">
        <v>30627</v>
      </c>
      <c r="P3690" s="1260"/>
      <c r="Q3690" s="1260" t="s">
        <v>30631</v>
      </c>
      <c r="R3690" s="1260" t="s">
        <v>30630</v>
      </c>
      <c r="S3690" s="1259">
        <v>1</v>
      </c>
      <c r="T3690" s="1260"/>
      <c r="U3690" s="1260" t="s">
        <v>11921</v>
      </c>
      <c r="V3690" s="1260" t="s">
        <v>17836</v>
      </c>
      <c r="W3690" s="1259">
        <v>0</v>
      </c>
      <c r="X3690" s="1259">
        <v>1007</v>
      </c>
      <c r="Y3690" s="1259">
        <v>0</v>
      </c>
    </row>
    <row r="3691" spans="1:25">
      <c r="A3691" s="1350">
        <v>11201001440</v>
      </c>
      <c r="B3691" s="1260"/>
      <c r="C3691" s="1260" t="s">
        <v>31019</v>
      </c>
      <c r="D3691" s="1260" t="s">
        <v>31020</v>
      </c>
      <c r="E3691" s="1260" t="s">
        <v>11353</v>
      </c>
      <c r="F3691" s="1260" t="s">
        <v>18030</v>
      </c>
      <c r="G3691" s="1260" t="s">
        <v>31021</v>
      </c>
      <c r="H3691" s="1260" t="s">
        <v>11153</v>
      </c>
      <c r="I3691" s="1260" t="s">
        <v>11243</v>
      </c>
      <c r="J3691" s="1259">
        <v>7429183</v>
      </c>
      <c r="K3691" s="1260" t="s">
        <v>11221</v>
      </c>
      <c r="L3691" s="1260" t="s">
        <v>11155</v>
      </c>
      <c r="M3691" s="1260" t="s">
        <v>262</v>
      </c>
      <c r="N3691" s="1260"/>
      <c r="O3691" s="1260" t="s">
        <v>31020</v>
      </c>
      <c r="P3691" s="1260"/>
      <c r="Q3691" s="1260" t="s">
        <v>11450</v>
      </c>
      <c r="R3691" s="1260"/>
      <c r="S3691" s="1259">
        <v>1</v>
      </c>
      <c r="T3691" s="1260"/>
      <c r="U3691" s="1260"/>
      <c r="V3691" s="1260"/>
      <c r="W3691" s="1259">
        <v>0</v>
      </c>
      <c r="X3691" s="1259">
        <v>1007</v>
      </c>
      <c r="Y3691" s="1259">
        <v>0</v>
      </c>
    </row>
    <row r="3692" spans="1:25">
      <c r="A3692" s="1350">
        <v>11201001439</v>
      </c>
      <c r="B3692" s="1260"/>
      <c r="C3692" s="1260" t="s">
        <v>31022</v>
      </c>
      <c r="D3692" s="1260" t="s">
        <v>31023</v>
      </c>
      <c r="E3692" s="1260" t="s">
        <v>11353</v>
      </c>
      <c r="F3692" s="1260" t="s">
        <v>11440</v>
      </c>
      <c r="G3692" s="1260" t="s">
        <v>31024</v>
      </c>
      <c r="H3692" s="1260" t="s">
        <v>11153</v>
      </c>
      <c r="I3692" s="1260" t="s">
        <v>11177</v>
      </c>
      <c r="J3692" s="1259">
        <v>7429182</v>
      </c>
      <c r="K3692" s="1260" t="s">
        <v>11221</v>
      </c>
      <c r="L3692" s="1260" t="s">
        <v>11155</v>
      </c>
      <c r="M3692" s="1260" t="s">
        <v>262</v>
      </c>
      <c r="N3692" s="1260"/>
      <c r="O3692" s="1260" t="s">
        <v>31023</v>
      </c>
      <c r="P3692" s="1260"/>
      <c r="Q3692" s="1260"/>
      <c r="R3692" s="1260"/>
      <c r="S3692" s="1259">
        <v>1</v>
      </c>
      <c r="T3692" s="1260"/>
      <c r="U3692" s="1260"/>
      <c r="V3692" s="1260"/>
      <c r="W3692" s="1259">
        <v>0</v>
      </c>
      <c r="X3692" s="1259">
        <v>1007</v>
      </c>
      <c r="Y3692" s="1259">
        <v>0</v>
      </c>
    </row>
    <row r="3693" spans="1:25">
      <c r="A3693" s="1350">
        <v>11201001438</v>
      </c>
      <c r="B3693" s="1260"/>
      <c r="C3693" s="1260" t="s">
        <v>31025</v>
      </c>
      <c r="D3693" s="1260" t="s">
        <v>31026</v>
      </c>
      <c r="E3693" s="1260" t="s">
        <v>11353</v>
      </c>
      <c r="F3693" s="1260" t="s">
        <v>11440</v>
      </c>
      <c r="G3693" s="1260" t="s">
        <v>31027</v>
      </c>
      <c r="H3693" s="1260" t="s">
        <v>11153</v>
      </c>
      <c r="I3693" s="1260" t="s">
        <v>11177</v>
      </c>
      <c r="J3693" s="1259">
        <v>7429181</v>
      </c>
      <c r="K3693" s="1260" t="s">
        <v>11221</v>
      </c>
      <c r="L3693" s="1260" t="s">
        <v>11155</v>
      </c>
      <c r="M3693" s="1260" t="s">
        <v>262</v>
      </c>
      <c r="N3693" s="1260"/>
      <c r="O3693" s="1260" t="s">
        <v>31026</v>
      </c>
      <c r="P3693" s="1260"/>
      <c r="Q3693" s="1260"/>
      <c r="R3693" s="1260"/>
      <c r="S3693" s="1259">
        <v>1</v>
      </c>
      <c r="T3693" s="1260"/>
      <c r="U3693" s="1260"/>
      <c r="V3693" s="1260"/>
      <c r="W3693" s="1259">
        <v>0</v>
      </c>
      <c r="X3693" s="1259">
        <v>1007</v>
      </c>
      <c r="Y3693" s="1259">
        <v>0</v>
      </c>
    </row>
    <row r="3694" spans="1:25">
      <c r="A3694" s="1350">
        <v>11201001437</v>
      </c>
      <c r="B3694" s="1260"/>
      <c r="C3694" s="1260" t="s">
        <v>31028</v>
      </c>
      <c r="D3694" s="1260" t="s">
        <v>31029</v>
      </c>
      <c r="E3694" s="1260" t="s">
        <v>13190</v>
      </c>
      <c r="F3694" s="1260" t="s">
        <v>19572</v>
      </c>
      <c r="G3694" s="1260" t="s">
        <v>31030</v>
      </c>
      <c r="H3694" s="1260" t="s">
        <v>11153</v>
      </c>
      <c r="I3694" s="1260" t="s">
        <v>11164</v>
      </c>
      <c r="J3694" s="1259">
        <v>7429180</v>
      </c>
      <c r="K3694" s="1260" t="s">
        <v>11221</v>
      </c>
      <c r="L3694" s="1260" t="s">
        <v>11155</v>
      </c>
      <c r="M3694" s="1260" t="s">
        <v>2158</v>
      </c>
      <c r="N3694" s="1260" t="s">
        <v>31031</v>
      </c>
      <c r="O3694" s="1260" t="s">
        <v>31029</v>
      </c>
      <c r="P3694" s="1259">
        <v>8652458</v>
      </c>
      <c r="Q3694" s="1260" t="s">
        <v>11596</v>
      </c>
      <c r="R3694" s="1259">
        <v>8337955</v>
      </c>
      <c r="S3694" s="1259">
        <v>1</v>
      </c>
      <c r="T3694" s="1260"/>
      <c r="U3694" s="1260" t="s">
        <v>11182</v>
      </c>
      <c r="V3694" s="1260" t="s">
        <v>15544</v>
      </c>
      <c r="W3694" s="1259">
        <v>0</v>
      </c>
      <c r="X3694" s="1259">
        <v>1007</v>
      </c>
      <c r="Y3694" s="1259">
        <v>0</v>
      </c>
    </row>
    <row r="3695" spans="1:25">
      <c r="A3695" s="1350">
        <v>11201001436</v>
      </c>
      <c r="B3695" s="1260"/>
      <c r="C3695" s="1260" t="s">
        <v>31032</v>
      </c>
      <c r="D3695" s="1260" t="s">
        <v>31033</v>
      </c>
      <c r="E3695" s="1260" t="s">
        <v>11353</v>
      </c>
      <c r="F3695" s="1260" t="s">
        <v>11440</v>
      </c>
      <c r="G3695" s="1260" t="s">
        <v>31034</v>
      </c>
      <c r="H3695" s="1260" t="s">
        <v>11153</v>
      </c>
      <c r="I3695" s="1260" t="s">
        <v>11177</v>
      </c>
      <c r="J3695" s="1259">
        <v>7429179</v>
      </c>
      <c r="K3695" s="1260" t="s">
        <v>11221</v>
      </c>
      <c r="L3695" s="1260" t="s">
        <v>11155</v>
      </c>
      <c r="M3695" s="1260" t="s">
        <v>1940</v>
      </c>
      <c r="N3695" s="1260" t="s">
        <v>31035</v>
      </c>
      <c r="O3695" s="1260" t="s">
        <v>31033</v>
      </c>
      <c r="P3695" s="1260" t="s">
        <v>31036</v>
      </c>
      <c r="Q3695" s="1260"/>
      <c r="R3695" s="1260" t="s">
        <v>19849</v>
      </c>
      <c r="S3695" s="1259">
        <v>1</v>
      </c>
      <c r="T3695" s="1260"/>
      <c r="U3695" s="1260" t="s">
        <v>11269</v>
      </c>
      <c r="V3695" s="1260" t="s">
        <v>12295</v>
      </c>
      <c r="W3695" s="1259">
        <v>0</v>
      </c>
      <c r="X3695" s="1259">
        <v>1007</v>
      </c>
      <c r="Y3695" s="1259">
        <v>0</v>
      </c>
    </row>
    <row r="3696" spans="1:25">
      <c r="A3696" s="1350">
        <v>11201001435</v>
      </c>
      <c r="B3696" s="1260"/>
      <c r="C3696" s="1260" t="s">
        <v>31037</v>
      </c>
      <c r="D3696" s="1260" t="s">
        <v>31038</v>
      </c>
      <c r="E3696" s="1260" t="s">
        <v>31039</v>
      </c>
      <c r="F3696" s="1260" t="s">
        <v>30995</v>
      </c>
      <c r="G3696" s="1260" t="s">
        <v>31040</v>
      </c>
      <c r="H3696" s="1260" t="s">
        <v>11153</v>
      </c>
      <c r="I3696" s="1260" t="s">
        <v>10976</v>
      </c>
      <c r="J3696" s="1259">
        <v>7429178</v>
      </c>
      <c r="K3696" s="1260" t="s">
        <v>11221</v>
      </c>
      <c r="L3696" s="1260" t="s">
        <v>11155</v>
      </c>
      <c r="M3696" s="1260" t="s">
        <v>2536</v>
      </c>
      <c r="N3696" s="1260" t="s">
        <v>31041</v>
      </c>
      <c r="O3696" s="1260" t="s">
        <v>31038</v>
      </c>
      <c r="P3696" s="1259">
        <v>8934808</v>
      </c>
      <c r="Q3696" s="1260"/>
      <c r="R3696" s="1260"/>
      <c r="S3696" s="1259">
        <v>1</v>
      </c>
      <c r="T3696" s="1260"/>
      <c r="U3696" s="1260" t="s">
        <v>11158</v>
      </c>
      <c r="V3696" s="1260" t="s">
        <v>11565</v>
      </c>
      <c r="W3696" s="1259">
        <v>0</v>
      </c>
      <c r="X3696" s="1259">
        <v>1007</v>
      </c>
      <c r="Y3696" s="1259">
        <v>0</v>
      </c>
    </row>
    <row r="3697" spans="1:25">
      <c r="A3697" s="1350">
        <v>11201001434</v>
      </c>
      <c r="B3697" s="1260"/>
      <c r="C3697" s="1260" t="s">
        <v>31042</v>
      </c>
      <c r="D3697" s="1260" t="s">
        <v>31043</v>
      </c>
      <c r="E3697" s="1260" t="s">
        <v>11175</v>
      </c>
      <c r="F3697" s="1260" t="s">
        <v>13410</v>
      </c>
      <c r="G3697" s="1260" t="s">
        <v>31044</v>
      </c>
      <c r="H3697" s="1260" t="s">
        <v>11153</v>
      </c>
      <c r="I3697" s="1260" t="s">
        <v>10976</v>
      </c>
      <c r="J3697" s="1259">
        <v>7429177</v>
      </c>
      <c r="K3697" s="1260" t="s">
        <v>11375</v>
      </c>
      <c r="L3697" s="1260" t="s">
        <v>11155</v>
      </c>
      <c r="M3697" s="1260" t="s">
        <v>2033</v>
      </c>
      <c r="N3697" s="1260" t="s">
        <v>31045</v>
      </c>
      <c r="O3697" s="1260" t="s">
        <v>31043</v>
      </c>
      <c r="P3697" s="1260" t="s">
        <v>31046</v>
      </c>
      <c r="Q3697" s="1260"/>
      <c r="R3697" s="1260"/>
      <c r="S3697" s="1259">
        <v>2</v>
      </c>
      <c r="T3697" s="1260" t="s">
        <v>31047</v>
      </c>
      <c r="U3697" s="1260" t="s">
        <v>11396</v>
      </c>
      <c r="V3697" s="1260" t="s">
        <v>12816</v>
      </c>
      <c r="W3697" s="1259">
        <v>0</v>
      </c>
      <c r="X3697" s="1259">
        <v>1008</v>
      </c>
      <c r="Y3697" s="1259">
        <v>0</v>
      </c>
    </row>
    <row r="3698" spans="1:25">
      <c r="A3698" s="1350">
        <v>11201001433</v>
      </c>
      <c r="B3698" s="1260" t="s">
        <v>31048</v>
      </c>
      <c r="C3698" s="1260" t="s">
        <v>31049</v>
      </c>
      <c r="D3698" s="1260" t="s">
        <v>31050</v>
      </c>
      <c r="E3698" s="1260" t="s">
        <v>11266</v>
      </c>
      <c r="F3698" s="1260" t="s">
        <v>11913</v>
      </c>
      <c r="G3698" s="1260" t="s">
        <v>31051</v>
      </c>
      <c r="H3698" s="1260" t="s">
        <v>11153</v>
      </c>
      <c r="I3698" s="1260" t="s">
        <v>10976</v>
      </c>
      <c r="J3698" s="1259">
        <v>7429176</v>
      </c>
      <c r="K3698" s="1260" t="s">
        <v>11221</v>
      </c>
      <c r="L3698" s="1260" t="s">
        <v>11155</v>
      </c>
      <c r="M3698" s="1260" t="s">
        <v>2301</v>
      </c>
      <c r="N3698" s="1260" t="s">
        <v>26049</v>
      </c>
      <c r="O3698" s="1260" t="s">
        <v>31050</v>
      </c>
      <c r="P3698" s="1260"/>
      <c r="Q3698" s="1260" t="s">
        <v>11795</v>
      </c>
      <c r="R3698" s="1260" t="s">
        <v>31052</v>
      </c>
      <c r="S3698" s="1259">
        <v>1</v>
      </c>
      <c r="T3698" s="1260" t="s">
        <v>31053</v>
      </c>
      <c r="U3698" s="1260" t="s">
        <v>12408</v>
      </c>
      <c r="V3698" s="1260" t="s">
        <v>13237</v>
      </c>
      <c r="W3698" s="1259">
        <v>0</v>
      </c>
      <c r="X3698" s="1259">
        <v>1007</v>
      </c>
      <c r="Y3698" s="1259">
        <v>0</v>
      </c>
    </row>
    <row r="3699" spans="1:25">
      <c r="A3699" s="1350">
        <v>11201001432</v>
      </c>
      <c r="B3699" s="1260"/>
      <c r="C3699" s="1260" t="s">
        <v>31054</v>
      </c>
      <c r="D3699" s="1260" t="s">
        <v>31055</v>
      </c>
      <c r="E3699" s="1260" t="s">
        <v>11251</v>
      </c>
      <c r="F3699" s="1260" t="s">
        <v>31013</v>
      </c>
      <c r="G3699" s="1260" t="s">
        <v>31056</v>
      </c>
      <c r="H3699" s="1260" t="s">
        <v>11153</v>
      </c>
      <c r="I3699" s="1260" t="s">
        <v>11164</v>
      </c>
      <c r="J3699" s="1259">
        <v>7429175</v>
      </c>
      <c r="K3699" s="1260" t="s">
        <v>11221</v>
      </c>
      <c r="L3699" s="1260" t="s">
        <v>11155</v>
      </c>
      <c r="M3699" s="1260" t="s">
        <v>2266</v>
      </c>
      <c r="N3699" s="1260" t="s">
        <v>18374</v>
      </c>
      <c r="O3699" s="1260" t="s">
        <v>31055</v>
      </c>
      <c r="P3699" s="1259">
        <v>119</v>
      </c>
      <c r="Q3699" s="1260" t="s">
        <v>11596</v>
      </c>
      <c r="R3699" s="1259">
        <v>8337955</v>
      </c>
      <c r="S3699" s="1259">
        <v>1</v>
      </c>
      <c r="T3699" s="1260"/>
      <c r="U3699" s="1260" t="s">
        <v>11290</v>
      </c>
      <c r="V3699" s="1260" t="s">
        <v>12437</v>
      </c>
      <c r="W3699" s="1259">
        <v>0</v>
      </c>
      <c r="X3699" s="1259">
        <v>1007</v>
      </c>
      <c r="Y3699" s="1259">
        <v>0</v>
      </c>
    </row>
    <row r="3700" spans="1:25">
      <c r="A3700" s="1350">
        <v>11201001431</v>
      </c>
      <c r="B3700" s="1260" t="s">
        <v>31057</v>
      </c>
      <c r="C3700" s="1260" t="s">
        <v>31058</v>
      </c>
      <c r="D3700" s="1260" t="s">
        <v>31059</v>
      </c>
      <c r="E3700" s="1260" t="s">
        <v>11560</v>
      </c>
      <c r="F3700" s="1260" t="s">
        <v>11913</v>
      </c>
      <c r="G3700" s="1260" t="s">
        <v>31060</v>
      </c>
      <c r="H3700" s="1260" t="s">
        <v>11153</v>
      </c>
      <c r="I3700" s="1260" t="s">
        <v>10976</v>
      </c>
      <c r="J3700" s="1259">
        <v>7429174</v>
      </c>
      <c r="K3700" s="1260" t="s">
        <v>11221</v>
      </c>
      <c r="L3700" s="1260" t="s">
        <v>11155</v>
      </c>
      <c r="M3700" s="1260" t="s">
        <v>1226</v>
      </c>
      <c r="N3700" s="1260" t="s">
        <v>31061</v>
      </c>
      <c r="O3700" s="1260" t="s">
        <v>31059</v>
      </c>
      <c r="P3700" s="1260" t="s">
        <v>31062</v>
      </c>
      <c r="Q3700" s="1260" t="s">
        <v>11394</v>
      </c>
      <c r="R3700" s="1260" t="s">
        <v>31063</v>
      </c>
      <c r="S3700" s="1259">
        <v>1</v>
      </c>
      <c r="T3700" s="1260" t="s">
        <v>31064</v>
      </c>
      <c r="U3700" s="1260" t="s">
        <v>11231</v>
      </c>
      <c r="V3700" s="1260" t="s">
        <v>19974</v>
      </c>
      <c r="W3700" s="1259">
        <v>0</v>
      </c>
      <c r="X3700" s="1259">
        <v>1007</v>
      </c>
      <c r="Y3700" s="1259">
        <v>0</v>
      </c>
    </row>
    <row r="3701" spans="1:25">
      <c r="A3701" s="1350">
        <v>11201001430</v>
      </c>
      <c r="B3701" s="1260"/>
      <c r="C3701" s="1260" t="s">
        <v>31065</v>
      </c>
      <c r="D3701" s="1260" t="s">
        <v>31066</v>
      </c>
      <c r="E3701" s="1260" t="s">
        <v>11509</v>
      </c>
      <c r="F3701" s="1260" t="s">
        <v>31067</v>
      </c>
      <c r="G3701" s="1260" t="s">
        <v>31068</v>
      </c>
      <c r="H3701" s="1260" t="s">
        <v>11153</v>
      </c>
      <c r="I3701" s="1260" t="s">
        <v>10976</v>
      </c>
      <c r="J3701" s="1259">
        <v>7429173</v>
      </c>
      <c r="K3701" s="1260" t="s">
        <v>11221</v>
      </c>
      <c r="L3701" s="1260" t="s">
        <v>11155</v>
      </c>
      <c r="M3701" s="1260" t="s">
        <v>2182</v>
      </c>
      <c r="N3701" s="1260" t="s">
        <v>31069</v>
      </c>
      <c r="O3701" s="1260" t="s">
        <v>31066</v>
      </c>
      <c r="P3701" s="1260" t="s">
        <v>31070</v>
      </c>
      <c r="Q3701" s="1260"/>
      <c r="R3701" s="1260"/>
      <c r="S3701" s="1259">
        <v>1</v>
      </c>
      <c r="T3701" s="1260"/>
      <c r="U3701" s="1260" t="s">
        <v>11231</v>
      </c>
      <c r="V3701" s="1260" t="s">
        <v>11281</v>
      </c>
      <c r="W3701" s="1259">
        <v>0</v>
      </c>
      <c r="X3701" s="1259">
        <v>1007</v>
      </c>
      <c r="Y3701" s="1259">
        <v>0</v>
      </c>
    </row>
    <row r="3702" spans="1:25">
      <c r="A3702" s="1350">
        <v>11201001429</v>
      </c>
      <c r="B3702" s="1260"/>
      <c r="C3702" s="1260" t="s">
        <v>31071</v>
      </c>
      <c r="D3702" s="1260" t="s">
        <v>31072</v>
      </c>
      <c r="E3702" s="1260" t="s">
        <v>31073</v>
      </c>
      <c r="F3702" s="1260" t="s">
        <v>31074</v>
      </c>
      <c r="G3702" s="1260" t="s">
        <v>31075</v>
      </c>
      <c r="H3702" s="1260" t="s">
        <v>11153</v>
      </c>
      <c r="I3702" s="1260" t="s">
        <v>10976</v>
      </c>
      <c r="J3702" s="1259">
        <v>7429172</v>
      </c>
      <c r="K3702" s="1260" t="s">
        <v>11221</v>
      </c>
      <c r="L3702" s="1260" t="s">
        <v>11155</v>
      </c>
      <c r="M3702" s="1260" t="s">
        <v>2285</v>
      </c>
      <c r="N3702" s="1260" t="s">
        <v>31076</v>
      </c>
      <c r="O3702" s="1260" t="s">
        <v>31072</v>
      </c>
      <c r="P3702" s="1260"/>
      <c r="Q3702" s="1260" t="s">
        <v>31077</v>
      </c>
      <c r="R3702" s="1260" t="s">
        <v>13558</v>
      </c>
      <c r="S3702" s="1259">
        <v>1</v>
      </c>
      <c r="T3702" s="1260"/>
      <c r="U3702" s="1260" t="s">
        <v>11231</v>
      </c>
      <c r="V3702" s="1260" t="s">
        <v>18767</v>
      </c>
      <c r="W3702" s="1259">
        <v>0</v>
      </c>
      <c r="X3702" s="1259">
        <v>1007</v>
      </c>
      <c r="Y3702" s="1259">
        <v>0</v>
      </c>
    </row>
    <row r="3703" spans="1:25">
      <c r="A3703" s="1350">
        <v>11201001428</v>
      </c>
      <c r="B3703" s="1260"/>
      <c r="C3703" s="1260" t="s">
        <v>31078</v>
      </c>
      <c r="D3703" s="1260" t="s">
        <v>31079</v>
      </c>
      <c r="E3703" s="1260" t="s">
        <v>21910</v>
      </c>
      <c r="F3703" s="1260" t="s">
        <v>13410</v>
      </c>
      <c r="G3703" s="1260" t="s">
        <v>31080</v>
      </c>
      <c r="H3703" s="1260" t="s">
        <v>11153</v>
      </c>
      <c r="I3703" s="1260" t="s">
        <v>10976</v>
      </c>
      <c r="J3703" s="1259">
        <v>7429171</v>
      </c>
      <c r="K3703" s="1260" t="s">
        <v>11221</v>
      </c>
      <c r="L3703" s="1260" t="s">
        <v>11155</v>
      </c>
      <c r="M3703" s="1260" t="s">
        <v>2033</v>
      </c>
      <c r="N3703" s="1260" t="s">
        <v>31081</v>
      </c>
      <c r="O3703" s="1260" t="s">
        <v>31079</v>
      </c>
      <c r="P3703" s="1260"/>
      <c r="Q3703" s="1260" t="s">
        <v>11394</v>
      </c>
      <c r="R3703" s="1260"/>
      <c r="S3703" s="1259">
        <v>1</v>
      </c>
      <c r="T3703" s="1260"/>
      <c r="U3703" s="1260" t="s">
        <v>11396</v>
      </c>
      <c r="V3703" s="1260" t="s">
        <v>11397</v>
      </c>
      <c r="W3703" s="1259">
        <v>0</v>
      </c>
      <c r="X3703" s="1259">
        <v>1007</v>
      </c>
      <c r="Y3703" s="1259">
        <v>0</v>
      </c>
    </row>
    <row r="3704" spans="1:25">
      <c r="A3704" s="1350">
        <v>11201001427</v>
      </c>
      <c r="B3704" s="1260"/>
      <c r="C3704" s="1260" t="s">
        <v>31082</v>
      </c>
      <c r="D3704" s="1260" t="s">
        <v>31083</v>
      </c>
      <c r="E3704" s="1260" t="s">
        <v>11668</v>
      </c>
      <c r="F3704" s="1260" t="s">
        <v>13426</v>
      </c>
      <c r="G3704" s="1260" t="s">
        <v>31084</v>
      </c>
      <c r="H3704" s="1260" t="s">
        <v>11153</v>
      </c>
      <c r="I3704" s="1260" t="s">
        <v>10976</v>
      </c>
      <c r="J3704" s="1259">
        <v>7429170</v>
      </c>
      <c r="K3704" s="1260" t="s">
        <v>11221</v>
      </c>
      <c r="L3704" s="1260" t="s">
        <v>11155</v>
      </c>
      <c r="M3704" s="1260" t="s">
        <v>1985</v>
      </c>
      <c r="N3704" s="1260" t="s">
        <v>31085</v>
      </c>
      <c r="O3704" s="1260" t="s">
        <v>31083</v>
      </c>
      <c r="P3704" s="1260" t="s">
        <v>31086</v>
      </c>
      <c r="Q3704" s="1260"/>
      <c r="R3704" s="1260"/>
      <c r="S3704" s="1259">
        <v>1</v>
      </c>
      <c r="T3704" s="1260"/>
      <c r="U3704" s="1260" t="s">
        <v>11158</v>
      </c>
      <c r="V3704" s="1260" t="s">
        <v>12685</v>
      </c>
      <c r="W3704" s="1259">
        <v>0</v>
      </c>
      <c r="X3704" s="1259">
        <v>1007</v>
      </c>
      <c r="Y3704" s="1259">
        <v>0</v>
      </c>
    </row>
    <row r="3705" spans="1:25">
      <c r="A3705" s="1350">
        <v>11201001426</v>
      </c>
      <c r="B3705" s="1260"/>
      <c r="C3705" s="1260" t="s">
        <v>31087</v>
      </c>
      <c r="D3705" s="1260" t="s">
        <v>31088</v>
      </c>
      <c r="E3705" s="1260" t="s">
        <v>17376</v>
      </c>
      <c r="F3705" s="1260" t="s">
        <v>11440</v>
      </c>
      <c r="G3705" s="1260" t="s">
        <v>31089</v>
      </c>
      <c r="H3705" s="1260" t="s">
        <v>11153</v>
      </c>
      <c r="I3705" s="1260" t="s">
        <v>11177</v>
      </c>
      <c r="J3705" s="1259">
        <v>7429169</v>
      </c>
      <c r="K3705" s="1260" t="s">
        <v>11221</v>
      </c>
      <c r="L3705" s="1260" t="s">
        <v>11155</v>
      </c>
      <c r="M3705" s="1260" t="s">
        <v>262</v>
      </c>
      <c r="N3705" s="1260"/>
      <c r="O3705" s="1260" t="s">
        <v>31088</v>
      </c>
      <c r="P3705" s="1260"/>
      <c r="Q3705" s="1260"/>
      <c r="R3705" s="1260" t="s">
        <v>31090</v>
      </c>
      <c r="S3705" s="1259">
        <v>1</v>
      </c>
      <c r="T3705" s="1260"/>
      <c r="U3705" s="1260"/>
      <c r="V3705" s="1260"/>
      <c r="W3705" s="1259">
        <v>0</v>
      </c>
      <c r="X3705" s="1259">
        <v>1007</v>
      </c>
      <c r="Y3705" s="1259">
        <v>0</v>
      </c>
    </row>
    <row r="3706" spans="1:25">
      <c r="A3706" s="1350">
        <v>11201001425</v>
      </c>
      <c r="B3706" s="1260"/>
      <c r="C3706" s="1260" t="s">
        <v>31091</v>
      </c>
      <c r="D3706" s="1260" t="s">
        <v>31092</v>
      </c>
      <c r="E3706" s="1260" t="s">
        <v>11353</v>
      </c>
      <c r="F3706" s="1260" t="s">
        <v>11440</v>
      </c>
      <c r="G3706" s="1260" t="s">
        <v>31093</v>
      </c>
      <c r="H3706" s="1260" t="s">
        <v>11153</v>
      </c>
      <c r="I3706" s="1260" t="s">
        <v>11177</v>
      </c>
      <c r="J3706" s="1259">
        <v>7429168</v>
      </c>
      <c r="K3706" s="1260" t="s">
        <v>11221</v>
      </c>
      <c r="L3706" s="1260" t="s">
        <v>11155</v>
      </c>
      <c r="M3706" s="1260" t="s">
        <v>262</v>
      </c>
      <c r="N3706" s="1260"/>
      <c r="O3706" s="1260" t="s">
        <v>31092</v>
      </c>
      <c r="P3706" s="1260"/>
      <c r="Q3706" s="1260"/>
      <c r="R3706" s="1260"/>
      <c r="S3706" s="1259">
        <v>1</v>
      </c>
      <c r="T3706" s="1260"/>
      <c r="U3706" s="1260"/>
      <c r="V3706" s="1260"/>
      <c r="W3706" s="1259">
        <v>0</v>
      </c>
      <c r="X3706" s="1259">
        <v>1007</v>
      </c>
      <c r="Y3706" s="1259">
        <v>0</v>
      </c>
    </row>
    <row r="3707" spans="1:25">
      <c r="A3707" s="1350">
        <v>11201001424</v>
      </c>
      <c r="B3707" s="1260"/>
      <c r="C3707" s="1260" t="s">
        <v>31094</v>
      </c>
      <c r="D3707" s="1260" t="s">
        <v>31095</v>
      </c>
      <c r="E3707" s="1260" t="s">
        <v>11266</v>
      </c>
      <c r="F3707" s="1260" t="s">
        <v>11440</v>
      </c>
      <c r="G3707" s="1260" t="s">
        <v>31096</v>
      </c>
      <c r="H3707" s="1260" t="s">
        <v>11153</v>
      </c>
      <c r="I3707" s="1260" t="s">
        <v>11177</v>
      </c>
      <c r="J3707" s="1259">
        <v>7429167</v>
      </c>
      <c r="K3707" s="1260" t="s">
        <v>11221</v>
      </c>
      <c r="L3707" s="1260" t="s">
        <v>11155</v>
      </c>
      <c r="M3707" s="1260" t="s">
        <v>1514</v>
      </c>
      <c r="N3707" s="1260" t="s">
        <v>31097</v>
      </c>
      <c r="O3707" s="1260" t="s">
        <v>31095</v>
      </c>
      <c r="P3707" s="1260"/>
      <c r="Q3707" s="1260"/>
      <c r="R3707" s="1260"/>
      <c r="S3707" s="1259">
        <v>1</v>
      </c>
      <c r="T3707" s="1260"/>
      <c r="U3707" s="1260" t="s">
        <v>11290</v>
      </c>
      <c r="V3707" s="1260" t="s">
        <v>12149</v>
      </c>
      <c r="W3707" s="1259">
        <v>0</v>
      </c>
      <c r="X3707" s="1259">
        <v>1007</v>
      </c>
      <c r="Y3707" s="1259">
        <v>0</v>
      </c>
    </row>
    <row r="3708" spans="1:25">
      <c r="A3708" s="1350">
        <v>11201001423</v>
      </c>
      <c r="B3708" s="1260"/>
      <c r="C3708" s="1260" t="s">
        <v>31098</v>
      </c>
      <c r="D3708" s="1260" t="s">
        <v>31099</v>
      </c>
      <c r="E3708" s="1260" t="s">
        <v>31100</v>
      </c>
      <c r="F3708" s="1260" t="s">
        <v>26086</v>
      </c>
      <c r="G3708" s="1260" t="s">
        <v>31101</v>
      </c>
      <c r="H3708" s="1260" t="s">
        <v>11153</v>
      </c>
      <c r="I3708" s="1260" t="s">
        <v>11243</v>
      </c>
      <c r="J3708" s="1259">
        <v>7429166</v>
      </c>
      <c r="K3708" s="1260" t="s">
        <v>11221</v>
      </c>
      <c r="L3708" s="1260" t="s">
        <v>11155</v>
      </c>
      <c r="M3708" s="1260" t="s">
        <v>262</v>
      </c>
      <c r="N3708" s="1260"/>
      <c r="O3708" s="1260" t="s">
        <v>31099</v>
      </c>
      <c r="P3708" s="1260"/>
      <c r="Q3708" s="1260" t="s">
        <v>11450</v>
      </c>
      <c r="R3708" s="1260"/>
      <c r="S3708" s="1259">
        <v>1</v>
      </c>
      <c r="T3708" s="1260"/>
      <c r="U3708" s="1260"/>
      <c r="V3708" s="1260"/>
      <c r="W3708" s="1259">
        <v>0</v>
      </c>
      <c r="X3708" s="1259">
        <v>1007</v>
      </c>
      <c r="Y3708" s="1259">
        <v>0</v>
      </c>
    </row>
    <row r="3709" spans="1:25">
      <c r="A3709" s="1350">
        <v>11201001422</v>
      </c>
      <c r="B3709" s="1260"/>
      <c r="C3709" s="1260" t="s">
        <v>31102</v>
      </c>
      <c r="D3709" s="1260" t="s">
        <v>31103</v>
      </c>
      <c r="E3709" s="1260" t="s">
        <v>11190</v>
      </c>
      <c r="F3709" s="1260" t="s">
        <v>31104</v>
      </c>
      <c r="G3709" s="1260" t="s">
        <v>31105</v>
      </c>
      <c r="H3709" s="1260" t="s">
        <v>11153</v>
      </c>
      <c r="I3709" s="1260" t="s">
        <v>11164</v>
      </c>
      <c r="J3709" s="1259">
        <v>7429165</v>
      </c>
      <c r="K3709" s="1260" t="s">
        <v>11221</v>
      </c>
      <c r="L3709" s="1260" t="s">
        <v>11155</v>
      </c>
      <c r="M3709" s="1260" t="s">
        <v>2157</v>
      </c>
      <c r="N3709" s="1260" t="s">
        <v>31106</v>
      </c>
      <c r="O3709" s="1260" t="s">
        <v>31103</v>
      </c>
      <c r="P3709" s="1260" t="s">
        <v>31107</v>
      </c>
      <c r="Q3709" s="1260" t="s">
        <v>11596</v>
      </c>
      <c r="R3709" s="1259">
        <v>8337955</v>
      </c>
      <c r="S3709" s="1259">
        <v>1</v>
      </c>
      <c r="T3709" s="1260"/>
      <c r="U3709" s="1260" t="s">
        <v>11290</v>
      </c>
      <c r="V3709" s="1260" t="s">
        <v>13582</v>
      </c>
      <c r="W3709" s="1259">
        <v>0</v>
      </c>
      <c r="X3709" s="1259">
        <v>1007</v>
      </c>
      <c r="Y3709" s="1259">
        <v>0</v>
      </c>
    </row>
    <row r="3710" spans="1:25">
      <c r="A3710" s="1350">
        <v>11201001421</v>
      </c>
      <c r="B3710" s="1260"/>
      <c r="C3710" s="1260" t="s">
        <v>31108</v>
      </c>
      <c r="D3710" s="1260" t="s">
        <v>31109</v>
      </c>
      <c r="E3710" s="1260" t="s">
        <v>11593</v>
      </c>
      <c r="F3710" s="1260" t="s">
        <v>31110</v>
      </c>
      <c r="G3710" s="1260" t="s">
        <v>31111</v>
      </c>
      <c r="H3710" s="1260" t="s">
        <v>11153</v>
      </c>
      <c r="I3710" s="1260" t="s">
        <v>11164</v>
      </c>
      <c r="J3710" s="1259">
        <v>7429164</v>
      </c>
      <c r="K3710" s="1260" t="s">
        <v>11221</v>
      </c>
      <c r="L3710" s="1260" t="s">
        <v>11155</v>
      </c>
      <c r="M3710" s="1260" t="s">
        <v>262</v>
      </c>
      <c r="N3710" s="1260"/>
      <c r="O3710" s="1260" t="s">
        <v>31109</v>
      </c>
      <c r="P3710" s="1260"/>
      <c r="Q3710" s="1260" t="s">
        <v>11596</v>
      </c>
      <c r="R3710" s="1260"/>
      <c r="S3710" s="1259">
        <v>1</v>
      </c>
      <c r="T3710" s="1260"/>
      <c r="U3710" s="1260"/>
      <c r="V3710" s="1260"/>
      <c r="W3710" s="1259">
        <v>0</v>
      </c>
      <c r="X3710" s="1259">
        <v>1007</v>
      </c>
      <c r="Y3710" s="1259">
        <v>0</v>
      </c>
    </row>
    <row r="3711" spans="1:25">
      <c r="A3711" s="1350">
        <v>11201001420</v>
      </c>
      <c r="B3711" s="1260"/>
      <c r="C3711" s="1260" t="s">
        <v>31112</v>
      </c>
      <c r="D3711" s="1260" t="s">
        <v>31113</v>
      </c>
      <c r="E3711" s="1260" t="s">
        <v>11353</v>
      </c>
      <c r="F3711" s="1260" t="s">
        <v>21514</v>
      </c>
      <c r="G3711" s="1260" t="s">
        <v>31114</v>
      </c>
      <c r="H3711" s="1260" t="s">
        <v>11153</v>
      </c>
      <c r="I3711" s="1260" t="s">
        <v>11243</v>
      </c>
      <c r="J3711" s="1259">
        <v>7429163</v>
      </c>
      <c r="K3711" s="1260" t="s">
        <v>11221</v>
      </c>
      <c r="L3711" s="1260" t="s">
        <v>11155</v>
      </c>
      <c r="M3711" s="1260" t="s">
        <v>262</v>
      </c>
      <c r="N3711" s="1260"/>
      <c r="O3711" s="1260" t="s">
        <v>31113</v>
      </c>
      <c r="P3711" s="1260"/>
      <c r="Q3711" s="1260" t="s">
        <v>11533</v>
      </c>
      <c r="R3711" s="1260"/>
      <c r="S3711" s="1259">
        <v>1</v>
      </c>
      <c r="T3711" s="1260"/>
      <c r="U3711" s="1260"/>
      <c r="V3711" s="1260"/>
      <c r="W3711" s="1259">
        <v>0</v>
      </c>
      <c r="X3711" s="1259">
        <v>1007</v>
      </c>
      <c r="Y3711" s="1259">
        <v>0</v>
      </c>
    </row>
    <row r="3712" spans="1:25">
      <c r="A3712" s="1350">
        <v>11201001419</v>
      </c>
      <c r="B3712" s="1260"/>
      <c r="C3712" s="1260" t="s">
        <v>31115</v>
      </c>
      <c r="D3712" s="1260" t="s">
        <v>31116</v>
      </c>
      <c r="E3712" s="1260" t="s">
        <v>11543</v>
      </c>
      <c r="F3712" s="1260" t="s">
        <v>11544</v>
      </c>
      <c r="G3712" s="1260" t="s">
        <v>31117</v>
      </c>
      <c r="H3712" s="1260" t="s">
        <v>11153</v>
      </c>
      <c r="I3712" s="1260" t="s">
        <v>11243</v>
      </c>
      <c r="J3712" s="1259">
        <v>7429162</v>
      </c>
      <c r="K3712" s="1260" t="s">
        <v>11221</v>
      </c>
      <c r="L3712" s="1260" t="s">
        <v>11155</v>
      </c>
      <c r="M3712" s="1260" t="s">
        <v>262</v>
      </c>
      <c r="N3712" s="1260"/>
      <c r="O3712" s="1260" t="s">
        <v>31116</v>
      </c>
      <c r="P3712" s="1260"/>
      <c r="Q3712" s="1260" t="s">
        <v>11533</v>
      </c>
      <c r="R3712" s="1260"/>
      <c r="S3712" s="1259">
        <v>1</v>
      </c>
      <c r="T3712" s="1260"/>
      <c r="U3712" s="1260"/>
      <c r="V3712" s="1260"/>
      <c r="W3712" s="1259">
        <v>0</v>
      </c>
      <c r="X3712" s="1259">
        <v>1007</v>
      </c>
      <c r="Y3712" s="1259">
        <v>0</v>
      </c>
    </row>
    <row r="3713" spans="1:25">
      <c r="A3713" s="1350">
        <v>11201001418</v>
      </c>
      <c r="B3713" s="1260"/>
      <c r="C3713" s="1260" t="s">
        <v>31118</v>
      </c>
      <c r="D3713" s="1260" t="s">
        <v>31119</v>
      </c>
      <c r="E3713" s="1260" t="s">
        <v>31120</v>
      </c>
      <c r="F3713" s="1260" t="s">
        <v>13995</v>
      </c>
      <c r="G3713" s="1260" t="s">
        <v>31121</v>
      </c>
      <c r="H3713" s="1260" t="s">
        <v>11153</v>
      </c>
      <c r="I3713" s="1260" t="s">
        <v>11243</v>
      </c>
      <c r="J3713" s="1259">
        <v>7429161</v>
      </c>
      <c r="K3713" s="1260" t="s">
        <v>11221</v>
      </c>
      <c r="L3713" s="1260" t="s">
        <v>11155</v>
      </c>
      <c r="M3713" s="1260" t="s">
        <v>262</v>
      </c>
      <c r="N3713" s="1260"/>
      <c r="O3713" s="1260" t="s">
        <v>31119</v>
      </c>
      <c r="P3713" s="1260"/>
      <c r="Q3713" s="1260" t="s">
        <v>31122</v>
      </c>
      <c r="R3713" s="1260"/>
      <c r="S3713" s="1259">
        <v>1</v>
      </c>
      <c r="T3713" s="1260"/>
      <c r="U3713" s="1260"/>
      <c r="V3713" s="1260"/>
      <c r="W3713" s="1259">
        <v>0</v>
      </c>
      <c r="X3713" s="1259">
        <v>1007</v>
      </c>
      <c r="Y3713" s="1259">
        <v>0</v>
      </c>
    </row>
    <row r="3714" spans="1:25">
      <c r="A3714" s="1350">
        <v>11201001417</v>
      </c>
      <c r="B3714" s="1260"/>
      <c r="C3714" s="1260" t="s">
        <v>31123</v>
      </c>
      <c r="D3714" s="1260" t="s">
        <v>31124</v>
      </c>
      <c r="E3714" s="1260" t="s">
        <v>13999</v>
      </c>
      <c r="F3714" s="1260" t="s">
        <v>31125</v>
      </c>
      <c r="G3714" s="1260" t="s">
        <v>31126</v>
      </c>
      <c r="H3714" s="1260" t="s">
        <v>11153</v>
      </c>
      <c r="I3714" s="1260" t="s">
        <v>11243</v>
      </c>
      <c r="J3714" s="1259">
        <v>7429160</v>
      </c>
      <c r="K3714" s="1260" t="s">
        <v>11221</v>
      </c>
      <c r="L3714" s="1260" t="s">
        <v>11155</v>
      </c>
      <c r="M3714" s="1260" t="s">
        <v>262</v>
      </c>
      <c r="N3714" s="1260"/>
      <c r="O3714" s="1260" t="s">
        <v>31124</v>
      </c>
      <c r="P3714" s="1260"/>
      <c r="Q3714" s="1260" t="s">
        <v>11533</v>
      </c>
      <c r="R3714" s="1260"/>
      <c r="S3714" s="1259">
        <v>1</v>
      </c>
      <c r="T3714" s="1260"/>
      <c r="U3714" s="1260"/>
      <c r="V3714" s="1260"/>
      <c r="W3714" s="1259">
        <v>0</v>
      </c>
      <c r="X3714" s="1259">
        <v>1007</v>
      </c>
      <c r="Y3714" s="1259">
        <v>0</v>
      </c>
    </row>
    <row r="3715" spans="1:25">
      <c r="A3715" s="1350">
        <v>11201001416</v>
      </c>
      <c r="B3715" s="1260"/>
      <c r="C3715" s="1260" t="s">
        <v>31127</v>
      </c>
      <c r="D3715" s="1260" t="s">
        <v>31128</v>
      </c>
      <c r="E3715" s="1260" t="s">
        <v>11461</v>
      </c>
      <c r="F3715" s="1260" t="s">
        <v>31129</v>
      </c>
      <c r="G3715" s="1260" t="s">
        <v>31130</v>
      </c>
      <c r="H3715" s="1260" t="s">
        <v>11153</v>
      </c>
      <c r="I3715" s="1260" t="s">
        <v>11164</v>
      </c>
      <c r="J3715" s="1259">
        <v>7429159</v>
      </c>
      <c r="K3715" s="1260" t="s">
        <v>11221</v>
      </c>
      <c r="L3715" s="1260" t="s">
        <v>11155</v>
      </c>
      <c r="M3715" s="1260" t="s">
        <v>262</v>
      </c>
      <c r="N3715" s="1260"/>
      <c r="O3715" s="1260" t="s">
        <v>31128</v>
      </c>
      <c r="P3715" s="1260"/>
      <c r="Q3715" s="1260" t="s">
        <v>11596</v>
      </c>
      <c r="R3715" s="1260"/>
      <c r="S3715" s="1259">
        <v>1</v>
      </c>
      <c r="T3715" s="1260"/>
      <c r="U3715" s="1260"/>
      <c r="V3715" s="1260"/>
      <c r="W3715" s="1259">
        <v>0</v>
      </c>
      <c r="X3715" s="1259">
        <v>1007</v>
      </c>
      <c r="Y3715" s="1259">
        <v>0</v>
      </c>
    </row>
    <row r="3716" spans="1:25">
      <c r="A3716" s="1350">
        <v>11201001415</v>
      </c>
      <c r="B3716" s="1260"/>
      <c r="C3716" s="1260" t="s">
        <v>31131</v>
      </c>
      <c r="D3716" s="1260" t="s">
        <v>31132</v>
      </c>
      <c r="E3716" s="1260" t="s">
        <v>12993</v>
      </c>
      <c r="F3716" s="1260" t="s">
        <v>31133</v>
      </c>
      <c r="G3716" s="1260" t="s">
        <v>31134</v>
      </c>
      <c r="H3716" s="1260" t="s">
        <v>11153</v>
      </c>
      <c r="I3716" s="1260" t="s">
        <v>11164</v>
      </c>
      <c r="J3716" s="1259">
        <v>7429158</v>
      </c>
      <c r="K3716" s="1260" t="s">
        <v>11221</v>
      </c>
      <c r="L3716" s="1260" t="s">
        <v>11155</v>
      </c>
      <c r="M3716" s="1260" t="s">
        <v>2092</v>
      </c>
      <c r="N3716" s="1260" t="s">
        <v>31135</v>
      </c>
      <c r="O3716" s="1260" t="s">
        <v>31132</v>
      </c>
      <c r="P3716" s="1260"/>
      <c r="Q3716" s="1260" t="s">
        <v>11411</v>
      </c>
      <c r="R3716" s="1260"/>
      <c r="S3716" s="1259">
        <v>1</v>
      </c>
      <c r="T3716" s="1260"/>
      <c r="U3716" s="1260" t="s">
        <v>11405</v>
      </c>
      <c r="V3716" s="1260" t="s">
        <v>18626</v>
      </c>
      <c r="W3716" s="1259">
        <v>0</v>
      </c>
      <c r="X3716" s="1259">
        <v>1007</v>
      </c>
      <c r="Y3716" s="1259">
        <v>0</v>
      </c>
    </row>
    <row r="3717" spans="1:25">
      <c r="A3717" s="1350">
        <v>11201001414</v>
      </c>
      <c r="B3717" s="1260"/>
      <c r="C3717" s="1260" t="s">
        <v>31136</v>
      </c>
      <c r="D3717" s="1260" t="s">
        <v>31137</v>
      </c>
      <c r="E3717" s="1260" t="s">
        <v>11426</v>
      </c>
      <c r="F3717" s="1260" t="s">
        <v>31110</v>
      </c>
      <c r="G3717" s="1260" t="s">
        <v>31138</v>
      </c>
      <c r="H3717" s="1260" t="s">
        <v>11153</v>
      </c>
      <c r="I3717" s="1260" t="s">
        <v>11164</v>
      </c>
      <c r="J3717" s="1259">
        <v>7429157</v>
      </c>
      <c r="K3717" s="1260" t="s">
        <v>11221</v>
      </c>
      <c r="L3717" s="1260" t="s">
        <v>11155</v>
      </c>
      <c r="M3717" s="1260" t="s">
        <v>262</v>
      </c>
      <c r="N3717" s="1260"/>
      <c r="O3717" s="1260" t="s">
        <v>31137</v>
      </c>
      <c r="P3717" s="1260"/>
      <c r="Q3717" s="1260" t="s">
        <v>17273</v>
      </c>
      <c r="R3717" s="1260"/>
      <c r="S3717" s="1259">
        <v>1</v>
      </c>
      <c r="T3717" s="1260"/>
      <c r="U3717" s="1260"/>
      <c r="V3717" s="1260"/>
      <c r="W3717" s="1259">
        <v>0</v>
      </c>
      <c r="X3717" s="1259">
        <v>1007</v>
      </c>
      <c r="Y3717" s="1259">
        <v>0</v>
      </c>
    </row>
    <row r="3718" spans="1:25">
      <c r="A3718" s="1350">
        <v>11201001413</v>
      </c>
      <c r="B3718" s="1260"/>
      <c r="C3718" s="1260" t="s">
        <v>31139</v>
      </c>
      <c r="D3718" s="1260" t="s">
        <v>31140</v>
      </c>
      <c r="E3718" s="1260" t="s">
        <v>23377</v>
      </c>
      <c r="F3718" s="1260" t="s">
        <v>19958</v>
      </c>
      <c r="G3718" s="1260" t="s">
        <v>31141</v>
      </c>
      <c r="H3718" s="1260" t="s">
        <v>11153</v>
      </c>
      <c r="I3718" s="1260" t="s">
        <v>10976</v>
      </c>
      <c r="J3718" s="1259">
        <v>7429156</v>
      </c>
      <c r="K3718" s="1260" t="s">
        <v>11221</v>
      </c>
      <c r="L3718" s="1260" t="s">
        <v>11155</v>
      </c>
      <c r="M3718" s="1260" t="s">
        <v>262</v>
      </c>
      <c r="N3718" s="1260"/>
      <c r="O3718" s="1260" t="s">
        <v>31140</v>
      </c>
      <c r="P3718" s="1260"/>
      <c r="Q3718" s="1260"/>
      <c r="R3718" s="1259">
        <v>8952220</v>
      </c>
      <c r="S3718" s="1259">
        <v>1</v>
      </c>
      <c r="T3718" s="1260"/>
      <c r="U3718" s="1260"/>
      <c r="V3718" s="1260"/>
      <c r="W3718" s="1259">
        <v>0</v>
      </c>
      <c r="X3718" s="1259">
        <v>1007</v>
      </c>
      <c r="Y3718" s="1259">
        <v>0</v>
      </c>
    </row>
    <row r="3719" spans="1:25">
      <c r="A3719" s="1350">
        <v>11201001412</v>
      </c>
      <c r="B3719" s="1260"/>
      <c r="C3719" s="1260" t="s">
        <v>31142</v>
      </c>
      <c r="D3719" s="1260" t="s">
        <v>31143</v>
      </c>
      <c r="E3719" s="1260" t="s">
        <v>14055</v>
      </c>
      <c r="F3719" s="1260" t="s">
        <v>11522</v>
      </c>
      <c r="G3719" s="1260" t="s">
        <v>31144</v>
      </c>
      <c r="H3719" s="1260" t="s">
        <v>11153</v>
      </c>
      <c r="I3719" s="1260" t="s">
        <v>11177</v>
      </c>
      <c r="J3719" s="1259">
        <v>7429155</v>
      </c>
      <c r="K3719" s="1260" t="s">
        <v>11221</v>
      </c>
      <c r="L3719" s="1260" t="s">
        <v>11155</v>
      </c>
      <c r="M3719" s="1260" t="s">
        <v>262</v>
      </c>
      <c r="N3719" s="1260"/>
      <c r="O3719" s="1260" t="s">
        <v>31143</v>
      </c>
      <c r="P3719" s="1260"/>
      <c r="Q3719" s="1260"/>
      <c r="R3719" s="1260"/>
      <c r="S3719" s="1259">
        <v>1</v>
      </c>
      <c r="T3719" s="1260"/>
      <c r="U3719" s="1260"/>
      <c r="V3719" s="1260"/>
      <c r="W3719" s="1259">
        <v>0</v>
      </c>
      <c r="X3719" s="1259">
        <v>1007</v>
      </c>
      <c r="Y3719" s="1259">
        <v>0</v>
      </c>
    </row>
    <row r="3720" spans="1:25">
      <c r="A3720" s="1350">
        <v>11201001411</v>
      </c>
      <c r="B3720" s="1260" t="s">
        <v>31145</v>
      </c>
      <c r="C3720" s="1260" t="s">
        <v>31146</v>
      </c>
      <c r="D3720" s="1260" t="s">
        <v>31147</v>
      </c>
      <c r="E3720" s="1260" t="s">
        <v>12377</v>
      </c>
      <c r="F3720" s="1260" t="s">
        <v>11709</v>
      </c>
      <c r="G3720" s="1260" t="s">
        <v>31148</v>
      </c>
      <c r="H3720" s="1260" t="s">
        <v>11153</v>
      </c>
      <c r="I3720" s="1260" t="s">
        <v>13547</v>
      </c>
      <c r="J3720" s="1259">
        <v>7429154</v>
      </c>
      <c r="K3720" s="1260" t="s">
        <v>11221</v>
      </c>
      <c r="L3720" s="1260" t="s">
        <v>11155</v>
      </c>
      <c r="M3720" s="1260" t="s">
        <v>2293</v>
      </c>
      <c r="N3720" s="1260" t="s">
        <v>31149</v>
      </c>
      <c r="O3720" s="1260" t="s">
        <v>31147</v>
      </c>
      <c r="P3720" s="1260" t="s">
        <v>31150</v>
      </c>
      <c r="Q3720" s="1260" t="s">
        <v>11769</v>
      </c>
      <c r="R3720" s="1260" t="s">
        <v>31150</v>
      </c>
      <c r="S3720" s="1259">
        <v>1</v>
      </c>
      <c r="T3720" s="1260" t="s">
        <v>31151</v>
      </c>
      <c r="U3720" s="1260" t="s">
        <v>13552</v>
      </c>
      <c r="V3720" s="1260" t="s">
        <v>13938</v>
      </c>
      <c r="W3720" s="1259">
        <v>0</v>
      </c>
      <c r="X3720" s="1259">
        <v>1007</v>
      </c>
      <c r="Y3720" s="1259">
        <v>0</v>
      </c>
    </row>
    <row r="3721" spans="1:25">
      <c r="A3721" s="1350">
        <v>11201001410</v>
      </c>
      <c r="B3721" s="1260"/>
      <c r="C3721" s="1260" t="s">
        <v>31152</v>
      </c>
      <c r="D3721" s="1260" t="s">
        <v>31153</v>
      </c>
      <c r="E3721" s="1260" t="s">
        <v>31154</v>
      </c>
      <c r="F3721" s="1260" t="s">
        <v>11578</v>
      </c>
      <c r="G3721" s="1260" t="s">
        <v>31155</v>
      </c>
      <c r="H3721" s="1260" t="s">
        <v>11153</v>
      </c>
      <c r="I3721" s="1260" t="s">
        <v>10976</v>
      </c>
      <c r="J3721" s="1259">
        <v>7429153</v>
      </c>
      <c r="K3721" s="1260" t="s">
        <v>11221</v>
      </c>
      <c r="L3721" s="1260" t="s">
        <v>11155</v>
      </c>
      <c r="M3721" s="1260" t="s">
        <v>262</v>
      </c>
      <c r="N3721" s="1260"/>
      <c r="O3721" s="1260" t="s">
        <v>31153</v>
      </c>
      <c r="P3721" s="1260"/>
      <c r="Q3721" s="1260"/>
      <c r="R3721" s="1259">
        <v>7256461</v>
      </c>
      <c r="S3721" s="1259">
        <v>1</v>
      </c>
      <c r="T3721" s="1260"/>
      <c r="U3721" s="1260"/>
      <c r="V3721" s="1260"/>
      <c r="W3721" s="1259">
        <v>0</v>
      </c>
      <c r="X3721" s="1259">
        <v>1007</v>
      </c>
      <c r="Y3721" s="1259">
        <v>0</v>
      </c>
    </row>
    <row r="3722" spans="1:25">
      <c r="A3722" s="1350">
        <v>11201001409</v>
      </c>
      <c r="B3722" s="1260"/>
      <c r="C3722" s="1260" t="s">
        <v>31156</v>
      </c>
      <c r="D3722" s="1260" t="s">
        <v>31157</v>
      </c>
      <c r="E3722" s="1260" t="s">
        <v>11162</v>
      </c>
      <c r="F3722" s="1260" t="s">
        <v>11522</v>
      </c>
      <c r="G3722" s="1260" t="s">
        <v>31158</v>
      </c>
      <c r="H3722" s="1260" t="s">
        <v>11153</v>
      </c>
      <c r="I3722" s="1260" t="s">
        <v>11177</v>
      </c>
      <c r="J3722" s="1259">
        <v>7429152</v>
      </c>
      <c r="K3722" s="1260" t="s">
        <v>11375</v>
      </c>
      <c r="L3722" s="1260" t="s">
        <v>11155</v>
      </c>
      <c r="M3722" s="1260" t="s">
        <v>262</v>
      </c>
      <c r="N3722" s="1260"/>
      <c r="O3722" s="1260" t="s">
        <v>31157</v>
      </c>
      <c r="P3722" s="1260"/>
      <c r="Q3722" s="1260"/>
      <c r="R3722" s="1260"/>
      <c r="S3722" s="1259">
        <v>1</v>
      </c>
      <c r="T3722" s="1260"/>
      <c r="U3722" s="1260"/>
      <c r="V3722" s="1260"/>
      <c r="W3722" s="1259">
        <v>83</v>
      </c>
      <c r="X3722" s="1259">
        <v>1008</v>
      </c>
      <c r="Y3722" s="1259">
        <v>0</v>
      </c>
    </row>
    <row r="3723" spans="1:25">
      <c r="A3723" s="1350">
        <v>11201001408</v>
      </c>
      <c r="B3723" s="1260"/>
      <c r="C3723" s="1260" t="s">
        <v>31159</v>
      </c>
      <c r="D3723" s="1260" t="s">
        <v>31160</v>
      </c>
      <c r="E3723" s="1260" t="s">
        <v>12993</v>
      </c>
      <c r="F3723" s="1260" t="s">
        <v>11522</v>
      </c>
      <c r="G3723" s="1260" t="s">
        <v>31161</v>
      </c>
      <c r="H3723" s="1260" t="s">
        <v>11153</v>
      </c>
      <c r="I3723" s="1260" t="s">
        <v>11177</v>
      </c>
      <c r="J3723" s="1259">
        <v>7429151</v>
      </c>
      <c r="K3723" s="1260" t="s">
        <v>11221</v>
      </c>
      <c r="L3723" s="1260" t="s">
        <v>11155</v>
      </c>
      <c r="M3723" s="1260" t="s">
        <v>2554</v>
      </c>
      <c r="N3723" s="1260" t="s">
        <v>31162</v>
      </c>
      <c r="O3723" s="1260" t="s">
        <v>31160</v>
      </c>
      <c r="P3723" s="1260" t="s">
        <v>31163</v>
      </c>
      <c r="Q3723" s="1260"/>
      <c r="R3723" s="1260"/>
      <c r="S3723" s="1259">
        <v>1</v>
      </c>
      <c r="T3723" s="1260"/>
      <c r="U3723" s="1260" t="s">
        <v>11269</v>
      </c>
      <c r="V3723" s="1260" t="s">
        <v>15654</v>
      </c>
      <c r="W3723" s="1259">
        <v>0</v>
      </c>
      <c r="X3723" s="1259">
        <v>1007</v>
      </c>
      <c r="Y3723" s="1259">
        <v>0</v>
      </c>
    </row>
    <row r="3724" spans="1:25">
      <c r="A3724" s="1350">
        <v>11201001407</v>
      </c>
      <c r="B3724" s="1260"/>
      <c r="C3724" s="1260" t="s">
        <v>31164</v>
      </c>
      <c r="D3724" s="1260" t="s">
        <v>31165</v>
      </c>
      <c r="E3724" s="1260" t="s">
        <v>11303</v>
      </c>
      <c r="F3724" s="1260" t="s">
        <v>11522</v>
      </c>
      <c r="G3724" s="1260" t="s">
        <v>31166</v>
      </c>
      <c r="H3724" s="1260" t="s">
        <v>11153</v>
      </c>
      <c r="I3724" s="1260" t="s">
        <v>11177</v>
      </c>
      <c r="J3724" s="1259">
        <v>7429150</v>
      </c>
      <c r="K3724" s="1260" t="s">
        <v>11221</v>
      </c>
      <c r="L3724" s="1260" t="s">
        <v>11155</v>
      </c>
      <c r="M3724" s="1260" t="s">
        <v>262</v>
      </c>
      <c r="N3724" s="1260"/>
      <c r="O3724" s="1260" t="s">
        <v>31165</v>
      </c>
      <c r="P3724" s="1260"/>
      <c r="Q3724" s="1260"/>
      <c r="R3724" s="1260" t="s">
        <v>31167</v>
      </c>
      <c r="S3724" s="1259">
        <v>1</v>
      </c>
      <c r="T3724" s="1260"/>
      <c r="U3724" s="1260"/>
      <c r="V3724" s="1260"/>
      <c r="W3724" s="1259">
        <v>0</v>
      </c>
      <c r="X3724" s="1259">
        <v>1007</v>
      </c>
      <c r="Y3724" s="1259">
        <v>0</v>
      </c>
    </row>
    <row r="3725" spans="1:25">
      <c r="A3725" s="1350">
        <v>11201001406</v>
      </c>
      <c r="B3725" s="1260" t="s">
        <v>31168</v>
      </c>
      <c r="C3725" s="1260" t="s">
        <v>31169</v>
      </c>
      <c r="D3725" s="1260" t="s">
        <v>31170</v>
      </c>
      <c r="E3725" s="1260" t="s">
        <v>11303</v>
      </c>
      <c r="F3725" s="1260" t="s">
        <v>11544</v>
      </c>
      <c r="G3725" s="1260" t="s">
        <v>31171</v>
      </c>
      <c r="H3725" s="1260" t="s">
        <v>11153</v>
      </c>
      <c r="I3725" s="1260" t="s">
        <v>11243</v>
      </c>
      <c r="J3725" s="1259">
        <v>7429149</v>
      </c>
      <c r="K3725" s="1260" t="s">
        <v>11221</v>
      </c>
      <c r="L3725" s="1260" t="s">
        <v>11155</v>
      </c>
      <c r="M3725" s="1260" t="s">
        <v>2220</v>
      </c>
      <c r="N3725" s="1260" t="s">
        <v>31172</v>
      </c>
      <c r="O3725" s="1260" t="s">
        <v>31170</v>
      </c>
      <c r="P3725" s="1260" t="s">
        <v>31173</v>
      </c>
      <c r="Q3725" s="1260" t="s">
        <v>11985</v>
      </c>
      <c r="R3725" s="1260" t="s">
        <v>31173</v>
      </c>
      <c r="S3725" s="1259">
        <v>1</v>
      </c>
      <c r="T3725" s="1260" t="s">
        <v>31174</v>
      </c>
      <c r="U3725" s="1260" t="s">
        <v>11247</v>
      </c>
      <c r="V3725" s="1260" t="s">
        <v>19258</v>
      </c>
      <c r="W3725" s="1259">
        <v>0</v>
      </c>
      <c r="X3725" s="1259">
        <v>1007</v>
      </c>
      <c r="Y3725" s="1259">
        <v>0</v>
      </c>
    </row>
    <row r="3726" spans="1:25">
      <c r="A3726" s="1350">
        <v>11201001405</v>
      </c>
      <c r="B3726" s="1260"/>
      <c r="C3726" s="1260" t="s">
        <v>31175</v>
      </c>
      <c r="D3726" s="1260" t="s">
        <v>31176</v>
      </c>
      <c r="E3726" s="1260" t="s">
        <v>31177</v>
      </c>
      <c r="F3726" s="1260" t="s">
        <v>31178</v>
      </c>
      <c r="G3726" s="1260" t="s">
        <v>31179</v>
      </c>
      <c r="H3726" s="1260" t="s">
        <v>11153</v>
      </c>
      <c r="I3726" s="1260" t="s">
        <v>10976</v>
      </c>
      <c r="J3726" s="1259">
        <v>7429148</v>
      </c>
      <c r="K3726" s="1260" t="s">
        <v>11221</v>
      </c>
      <c r="L3726" s="1260" t="s">
        <v>11155</v>
      </c>
      <c r="M3726" s="1260" t="s">
        <v>262</v>
      </c>
      <c r="N3726" s="1260"/>
      <c r="O3726" s="1260" t="s">
        <v>31176</v>
      </c>
      <c r="P3726" s="1260"/>
      <c r="Q3726" s="1260"/>
      <c r="R3726" s="1260" t="s">
        <v>12845</v>
      </c>
      <c r="S3726" s="1259">
        <v>1</v>
      </c>
      <c r="T3726" s="1260"/>
      <c r="U3726" s="1260"/>
      <c r="V3726" s="1260"/>
      <c r="W3726" s="1259">
        <v>0</v>
      </c>
      <c r="X3726" s="1259">
        <v>1007</v>
      </c>
      <c r="Y3726" s="1259">
        <v>0</v>
      </c>
    </row>
    <row r="3727" spans="1:25">
      <c r="A3727" s="1350">
        <v>11201001404</v>
      </c>
      <c r="B3727" s="1260" t="s">
        <v>31180</v>
      </c>
      <c r="C3727" s="1260" t="s">
        <v>31181</v>
      </c>
      <c r="D3727" s="1260" t="s">
        <v>31182</v>
      </c>
      <c r="E3727" s="1260" t="s">
        <v>11426</v>
      </c>
      <c r="F3727" s="1260" t="s">
        <v>11176</v>
      </c>
      <c r="G3727" s="1260" t="s">
        <v>31183</v>
      </c>
      <c r="H3727" s="1260" t="s">
        <v>11153</v>
      </c>
      <c r="I3727" s="1260" t="s">
        <v>11177</v>
      </c>
      <c r="J3727" s="1259">
        <v>7429147</v>
      </c>
      <c r="K3727" s="1260" t="s">
        <v>11221</v>
      </c>
      <c r="L3727" s="1260" t="s">
        <v>11155</v>
      </c>
      <c r="M3727" s="1260" t="s">
        <v>1654</v>
      </c>
      <c r="N3727" s="1260" t="s">
        <v>31184</v>
      </c>
      <c r="O3727" s="1260" t="s">
        <v>31182</v>
      </c>
      <c r="P3727" s="1260" t="s">
        <v>31185</v>
      </c>
      <c r="Q3727" s="1260" t="s">
        <v>11411</v>
      </c>
      <c r="R3727" s="1260" t="s">
        <v>31185</v>
      </c>
      <c r="S3727" s="1259">
        <v>1</v>
      </c>
      <c r="T3727" s="1260" t="s">
        <v>31186</v>
      </c>
      <c r="U3727" s="1260" t="s">
        <v>11182</v>
      </c>
      <c r="V3727" s="1260" t="s">
        <v>12067</v>
      </c>
      <c r="W3727" s="1259">
        <v>0</v>
      </c>
      <c r="X3727" s="1259">
        <v>1007</v>
      </c>
      <c r="Y3727" s="1259">
        <v>0</v>
      </c>
    </row>
    <row r="3728" spans="1:25">
      <c r="A3728" s="1350">
        <v>11201001403</v>
      </c>
      <c r="B3728" s="1260"/>
      <c r="C3728" s="1260" t="s">
        <v>31187</v>
      </c>
      <c r="D3728" s="1260" t="s">
        <v>31188</v>
      </c>
      <c r="E3728" s="1260" t="s">
        <v>11526</v>
      </c>
      <c r="F3728" s="1260" t="s">
        <v>24212</v>
      </c>
      <c r="G3728" s="1260" t="s">
        <v>31189</v>
      </c>
      <c r="H3728" s="1260" t="s">
        <v>11153</v>
      </c>
      <c r="I3728" s="1260" t="s">
        <v>11243</v>
      </c>
      <c r="J3728" s="1259">
        <v>7429146</v>
      </c>
      <c r="K3728" s="1260" t="s">
        <v>11221</v>
      </c>
      <c r="L3728" s="1260" t="s">
        <v>11155</v>
      </c>
      <c r="M3728" s="1260" t="s">
        <v>262</v>
      </c>
      <c r="N3728" s="1260"/>
      <c r="O3728" s="1260" t="s">
        <v>31188</v>
      </c>
      <c r="P3728" s="1260"/>
      <c r="Q3728" s="1260"/>
      <c r="R3728" s="1260"/>
      <c r="S3728" s="1259">
        <v>1</v>
      </c>
      <c r="T3728" s="1260"/>
      <c r="U3728" s="1260"/>
      <c r="V3728" s="1260"/>
      <c r="W3728" s="1259">
        <v>0</v>
      </c>
      <c r="X3728" s="1259">
        <v>1007</v>
      </c>
      <c r="Y3728" s="1259">
        <v>0</v>
      </c>
    </row>
    <row r="3729" spans="1:25">
      <c r="A3729" s="1350">
        <v>11201001402</v>
      </c>
      <c r="B3729" s="1260"/>
      <c r="C3729" s="1260" t="s">
        <v>31190</v>
      </c>
      <c r="D3729" s="1260" t="s">
        <v>31191</v>
      </c>
      <c r="E3729" s="1260" t="s">
        <v>11303</v>
      </c>
      <c r="F3729" s="1260" t="s">
        <v>19047</v>
      </c>
      <c r="G3729" s="1260" t="s">
        <v>31192</v>
      </c>
      <c r="H3729" s="1260" t="s">
        <v>11153</v>
      </c>
      <c r="I3729" s="1260" t="s">
        <v>11243</v>
      </c>
      <c r="J3729" s="1259">
        <v>7429145</v>
      </c>
      <c r="K3729" s="1260" t="s">
        <v>11221</v>
      </c>
      <c r="L3729" s="1260" t="s">
        <v>11155</v>
      </c>
      <c r="M3729" s="1260" t="s">
        <v>262</v>
      </c>
      <c r="N3729" s="1260"/>
      <c r="O3729" s="1260" t="s">
        <v>31191</v>
      </c>
      <c r="P3729" s="1260"/>
      <c r="Q3729" s="1260"/>
      <c r="R3729" s="1260"/>
      <c r="S3729" s="1259">
        <v>1</v>
      </c>
      <c r="T3729" s="1260"/>
      <c r="U3729" s="1260"/>
      <c r="V3729" s="1260"/>
      <c r="W3729" s="1259">
        <v>0</v>
      </c>
      <c r="X3729" s="1259">
        <v>1007</v>
      </c>
      <c r="Y3729" s="1259">
        <v>0</v>
      </c>
    </row>
    <row r="3730" spans="1:25">
      <c r="A3730" s="1350">
        <v>11201001401</v>
      </c>
      <c r="B3730" s="1260" t="s">
        <v>31193</v>
      </c>
      <c r="C3730" s="1260" t="s">
        <v>31194</v>
      </c>
      <c r="D3730" s="1260" t="s">
        <v>31195</v>
      </c>
      <c r="E3730" s="1260" t="s">
        <v>14894</v>
      </c>
      <c r="F3730" s="1260" t="s">
        <v>14557</v>
      </c>
      <c r="G3730" s="1260" t="s">
        <v>31196</v>
      </c>
      <c r="H3730" s="1260" t="s">
        <v>11153</v>
      </c>
      <c r="I3730" s="1260" t="s">
        <v>10976</v>
      </c>
      <c r="J3730" s="1259">
        <v>7429144</v>
      </c>
      <c r="K3730" s="1260" t="s">
        <v>11221</v>
      </c>
      <c r="L3730" s="1260" t="s">
        <v>11155</v>
      </c>
      <c r="M3730" s="1260" t="s">
        <v>2284</v>
      </c>
      <c r="N3730" s="1260" t="s">
        <v>31197</v>
      </c>
      <c r="O3730" s="1260" t="s">
        <v>31195</v>
      </c>
      <c r="P3730" s="1260" t="s">
        <v>31198</v>
      </c>
      <c r="Q3730" s="1260" t="s">
        <v>12081</v>
      </c>
      <c r="R3730" s="1260" t="s">
        <v>31199</v>
      </c>
      <c r="S3730" s="1259">
        <v>1</v>
      </c>
      <c r="T3730" s="1260" t="s">
        <v>31200</v>
      </c>
      <c r="U3730" s="1260" t="s">
        <v>11158</v>
      </c>
      <c r="V3730" s="1260" t="s">
        <v>12735</v>
      </c>
      <c r="W3730" s="1259">
        <v>0</v>
      </c>
      <c r="X3730" s="1259">
        <v>1007</v>
      </c>
      <c r="Y3730" s="1259">
        <v>0</v>
      </c>
    </row>
    <row r="3731" spans="1:25">
      <c r="A3731" s="1350">
        <v>11201001400</v>
      </c>
      <c r="B3731" s="1260" t="s">
        <v>31201</v>
      </c>
      <c r="C3731" s="1260" t="s">
        <v>31202</v>
      </c>
      <c r="D3731" s="1260" t="s">
        <v>31203</v>
      </c>
      <c r="E3731" s="1260" t="s">
        <v>11175</v>
      </c>
      <c r="F3731" s="1260" t="s">
        <v>29180</v>
      </c>
      <c r="G3731" s="1260" t="s">
        <v>31204</v>
      </c>
      <c r="H3731" s="1260" t="s">
        <v>11153</v>
      </c>
      <c r="I3731" s="1260" t="s">
        <v>10976</v>
      </c>
      <c r="J3731" s="1259">
        <v>7429143</v>
      </c>
      <c r="K3731" s="1260" t="s">
        <v>11375</v>
      </c>
      <c r="L3731" s="1260" t="s">
        <v>11155</v>
      </c>
      <c r="M3731" s="1260" t="s">
        <v>1983</v>
      </c>
      <c r="N3731" s="1260" t="s">
        <v>31205</v>
      </c>
      <c r="O3731" s="1260" t="s">
        <v>31203</v>
      </c>
      <c r="P3731" s="1260" t="s">
        <v>31206</v>
      </c>
      <c r="Q3731" s="1260" t="s">
        <v>31207</v>
      </c>
      <c r="R3731" s="1260" t="s">
        <v>31206</v>
      </c>
      <c r="S3731" s="1259">
        <v>1</v>
      </c>
      <c r="T3731" s="1260"/>
      <c r="U3731" s="1260" t="s">
        <v>11158</v>
      </c>
      <c r="V3731" s="1260" t="s">
        <v>13436</v>
      </c>
      <c r="W3731" s="1259">
        <v>0</v>
      </c>
      <c r="X3731" s="1259">
        <v>1008</v>
      </c>
      <c r="Y3731" s="1259">
        <v>0</v>
      </c>
    </row>
    <row r="3732" spans="1:25">
      <c r="A3732" s="1350">
        <v>11201001399</v>
      </c>
      <c r="B3732" s="1260"/>
      <c r="C3732" s="1260" t="s">
        <v>31208</v>
      </c>
      <c r="D3732" s="1260" t="s">
        <v>31209</v>
      </c>
      <c r="E3732" s="1260" t="s">
        <v>11509</v>
      </c>
      <c r="F3732" s="1260" t="s">
        <v>20224</v>
      </c>
      <c r="G3732" s="1260" t="s">
        <v>31210</v>
      </c>
      <c r="H3732" s="1260" t="s">
        <v>11153</v>
      </c>
      <c r="I3732" s="1260" t="s">
        <v>10976</v>
      </c>
      <c r="J3732" s="1259">
        <v>7429142</v>
      </c>
      <c r="K3732" s="1260" t="s">
        <v>11221</v>
      </c>
      <c r="L3732" s="1260" t="s">
        <v>11155</v>
      </c>
      <c r="M3732" s="1260" t="s">
        <v>262</v>
      </c>
      <c r="N3732" s="1260"/>
      <c r="O3732" s="1260" t="s">
        <v>31209</v>
      </c>
      <c r="P3732" s="1260"/>
      <c r="Q3732" s="1260"/>
      <c r="R3732" s="1260" t="s">
        <v>12845</v>
      </c>
      <c r="S3732" s="1259">
        <v>1</v>
      </c>
      <c r="T3732" s="1260"/>
      <c r="U3732" s="1260"/>
      <c r="V3732" s="1260"/>
      <c r="W3732" s="1259">
        <v>0</v>
      </c>
      <c r="X3732" s="1259">
        <v>1007</v>
      </c>
      <c r="Y3732" s="1259">
        <v>0</v>
      </c>
    </row>
    <row r="3733" spans="1:25">
      <c r="A3733" s="1350">
        <v>11201001398</v>
      </c>
      <c r="B3733" s="1260" t="s">
        <v>31211</v>
      </c>
      <c r="C3733" s="1260" t="s">
        <v>31212</v>
      </c>
      <c r="D3733" s="1260" t="s">
        <v>30897</v>
      </c>
      <c r="E3733" s="1260" t="s">
        <v>11203</v>
      </c>
      <c r="F3733" s="1260" t="s">
        <v>20224</v>
      </c>
      <c r="G3733" s="1260" t="s">
        <v>31213</v>
      </c>
      <c r="H3733" s="1260" t="s">
        <v>11153</v>
      </c>
      <c r="I3733" s="1260" t="s">
        <v>10976</v>
      </c>
      <c r="J3733" s="1259">
        <v>7429141</v>
      </c>
      <c r="K3733" s="1260" t="s">
        <v>11221</v>
      </c>
      <c r="L3733" s="1260" t="s">
        <v>11155</v>
      </c>
      <c r="M3733" s="1260" t="s">
        <v>1943</v>
      </c>
      <c r="N3733" s="1260" t="s">
        <v>30899</v>
      </c>
      <c r="O3733" s="1260" t="s">
        <v>30897</v>
      </c>
      <c r="P3733" s="1260" t="s">
        <v>30900</v>
      </c>
      <c r="Q3733" s="1260" t="s">
        <v>11394</v>
      </c>
      <c r="R3733" s="1260" t="s">
        <v>30900</v>
      </c>
      <c r="S3733" s="1259">
        <v>1</v>
      </c>
      <c r="T3733" s="1260"/>
      <c r="U3733" s="1260" t="s">
        <v>11396</v>
      </c>
      <c r="V3733" s="1260" t="s">
        <v>11988</v>
      </c>
      <c r="W3733" s="1259">
        <v>0</v>
      </c>
      <c r="X3733" s="1259">
        <v>1007</v>
      </c>
      <c r="Y3733" s="1259">
        <v>0</v>
      </c>
    </row>
    <row r="3734" spans="1:25">
      <c r="A3734" s="1350">
        <v>11201001397</v>
      </c>
      <c r="B3734" s="1260"/>
      <c r="C3734" s="1260" t="s">
        <v>31214</v>
      </c>
      <c r="D3734" s="1260" t="s">
        <v>31215</v>
      </c>
      <c r="E3734" s="1260" t="s">
        <v>11190</v>
      </c>
      <c r="F3734" s="1260" t="s">
        <v>11176</v>
      </c>
      <c r="G3734" s="1260" t="s">
        <v>31216</v>
      </c>
      <c r="H3734" s="1260" t="s">
        <v>11153</v>
      </c>
      <c r="I3734" s="1260" t="s">
        <v>11177</v>
      </c>
      <c r="J3734" s="1259">
        <v>7429140</v>
      </c>
      <c r="K3734" s="1260" t="s">
        <v>11221</v>
      </c>
      <c r="L3734" s="1260" t="s">
        <v>11155</v>
      </c>
      <c r="M3734" s="1260" t="s">
        <v>2246</v>
      </c>
      <c r="N3734" s="1260" t="s">
        <v>31217</v>
      </c>
      <c r="O3734" s="1260" t="s">
        <v>31215</v>
      </c>
      <c r="P3734" s="1260" t="s">
        <v>31218</v>
      </c>
      <c r="Q3734" s="1260"/>
      <c r="R3734" s="1260" t="s">
        <v>31219</v>
      </c>
      <c r="S3734" s="1259">
        <v>1</v>
      </c>
      <c r="T3734" s="1260"/>
      <c r="U3734" s="1260" t="s">
        <v>11269</v>
      </c>
      <c r="V3734" s="1260" t="s">
        <v>11787</v>
      </c>
      <c r="W3734" s="1259">
        <v>0</v>
      </c>
      <c r="X3734" s="1259">
        <v>1007</v>
      </c>
      <c r="Y3734" s="1259">
        <v>0</v>
      </c>
    </row>
    <row r="3735" spans="1:25">
      <c r="A3735" s="1350">
        <v>11201001396</v>
      </c>
      <c r="B3735" s="1260"/>
      <c r="C3735" s="1260" t="s">
        <v>31220</v>
      </c>
      <c r="D3735" s="1260" t="s">
        <v>31221</v>
      </c>
      <c r="E3735" s="1260" t="s">
        <v>12305</v>
      </c>
      <c r="F3735" s="1260" t="s">
        <v>24212</v>
      </c>
      <c r="G3735" s="1260" t="s">
        <v>31222</v>
      </c>
      <c r="H3735" s="1260" t="s">
        <v>11153</v>
      </c>
      <c r="I3735" s="1260" t="s">
        <v>11243</v>
      </c>
      <c r="J3735" s="1259">
        <v>7429139</v>
      </c>
      <c r="K3735" s="1260" t="s">
        <v>11221</v>
      </c>
      <c r="L3735" s="1260" t="s">
        <v>11155</v>
      </c>
      <c r="M3735" s="1260" t="s">
        <v>262</v>
      </c>
      <c r="N3735" s="1260"/>
      <c r="O3735" s="1260" t="s">
        <v>31221</v>
      </c>
      <c r="P3735" s="1260" t="s">
        <v>31223</v>
      </c>
      <c r="Q3735" s="1260"/>
      <c r="R3735" s="1260"/>
      <c r="S3735" s="1259">
        <v>1</v>
      </c>
      <c r="T3735" s="1260"/>
      <c r="U3735" s="1260"/>
      <c r="V3735" s="1260"/>
      <c r="W3735" s="1259">
        <v>0</v>
      </c>
      <c r="X3735" s="1259">
        <v>1007</v>
      </c>
      <c r="Y3735" s="1259">
        <v>0</v>
      </c>
    </row>
    <row r="3736" spans="1:25">
      <c r="A3736" s="1350">
        <v>11201001395</v>
      </c>
      <c r="B3736" s="1260"/>
      <c r="C3736" s="1260" t="s">
        <v>31224</v>
      </c>
      <c r="D3736" s="1260" t="s">
        <v>31225</v>
      </c>
      <c r="E3736" s="1260" t="s">
        <v>31226</v>
      </c>
      <c r="F3736" s="1260" t="s">
        <v>22839</v>
      </c>
      <c r="G3736" s="1260" t="s">
        <v>31227</v>
      </c>
      <c r="H3736" s="1260" t="s">
        <v>11153</v>
      </c>
      <c r="I3736" s="1260" t="s">
        <v>10976</v>
      </c>
      <c r="J3736" s="1259">
        <v>7429138</v>
      </c>
      <c r="K3736" s="1260" t="s">
        <v>11221</v>
      </c>
      <c r="L3736" s="1260" t="s">
        <v>11155</v>
      </c>
      <c r="M3736" s="1260" t="s">
        <v>262</v>
      </c>
      <c r="N3736" s="1260"/>
      <c r="O3736" s="1260" t="s">
        <v>31225</v>
      </c>
      <c r="P3736" s="1260"/>
      <c r="Q3736" s="1260"/>
      <c r="R3736" s="1260"/>
      <c r="S3736" s="1259">
        <v>1</v>
      </c>
      <c r="T3736" s="1260"/>
      <c r="U3736" s="1260"/>
      <c r="V3736" s="1260"/>
      <c r="W3736" s="1259">
        <v>0</v>
      </c>
      <c r="X3736" s="1259">
        <v>1007</v>
      </c>
      <c r="Y3736" s="1259">
        <v>0</v>
      </c>
    </row>
    <row r="3737" spans="1:25">
      <c r="A3737" s="1350">
        <v>11201001394</v>
      </c>
      <c r="B3737" s="1260"/>
      <c r="C3737" s="1260" t="s">
        <v>31228</v>
      </c>
      <c r="D3737" s="1260" t="s">
        <v>31229</v>
      </c>
      <c r="E3737" s="1260" t="s">
        <v>11266</v>
      </c>
      <c r="F3737" s="1260" t="s">
        <v>11176</v>
      </c>
      <c r="G3737" s="1260" t="s">
        <v>31230</v>
      </c>
      <c r="H3737" s="1260" t="s">
        <v>11153</v>
      </c>
      <c r="I3737" s="1260" t="s">
        <v>11177</v>
      </c>
      <c r="J3737" s="1259">
        <v>7429137</v>
      </c>
      <c r="K3737" s="1260" t="s">
        <v>11221</v>
      </c>
      <c r="L3737" s="1260" t="s">
        <v>11155</v>
      </c>
      <c r="M3737" s="1260" t="s">
        <v>2129</v>
      </c>
      <c r="N3737" s="1260" t="s">
        <v>31231</v>
      </c>
      <c r="O3737" s="1260" t="s">
        <v>31229</v>
      </c>
      <c r="P3737" s="1260" t="s">
        <v>24260</v>
      </c>
      <c r="Q3737" s="1260"/>
      <c r="R3737" s="1260" t="s">
        <v>31232</v>
      </c>
      <c r="S3737" s="1259">
        <v>1</v>
      </c>
      <c r="T3737" s="1260" t="s">
        <v>24257</v>
      </c>
      <c r="U3737" s="1260" t="s">
        <v>11193</v>
      </c>
      <c r="V3737" s="1260" t="s">
        <v>13688</v>
      </c>
      <c r="W3737" s="1259">
        <v>0</v>
      </c>
      <c r="X3737" s="1259">
        <v>1007</v>
      </c>
      <c r="Y3737" s="1259">
        <v>0</v>
      </c>
    </row>
    <row r="3738" spans="1:25">
      <c r="A3738" s="1350">
        <v>11201001393</v>
      </c>
      <c r="B3738" s="1260" t="s">
        <v>31233</v>
      </c>
      <c r="C3738" s="1260" t="s">
        <v>31234</v>
      </c>
      <c r="D3738" s="1260" t="s">
        <v>31235</v>
      </c>
      <c r="E3738" s="1260" t="s">
        <v>11560</v>
      </c>
      <c r="F3738" s="1260" t="s">
        <v>11709</v>
      </c>
      <c r="G3738" s="1260" t="s">
        <v>31236</v>
      </c>
      <c r="H3738" s="1260" t="s">
        <v>11153</v>
      </c>
      <c r="I3738" s="1260" t="s">
        <v>15803</v>
      </c>
      <c r="J3738" s="1259">
        <v>7429136</v>
      </c>
      <c r="K3738" s="1260" t="s">
        <v>11221</v>
      </c>
      <c r="L3738" s="1260" t="s">
        <v>11155</v>
      </c>
      <c r="M3738" s="1260" t="s">
        <v>2618</v>
      </c>
      <c r="N3738" s="1260" t="s">
        <v>31237</v>
      </c>
      <c r="O3738" s="1260" t="s">
        <v>31235</v>
      </c>
      <c r="P3738" s="1260" t="s">
        <v>31238</v>
      </c>
      <c r="Q3738" s="1260" t="s">
        <v>12666</v>
      </c>
      <c r="R3738" s="1260" t="s">
        <v>31239</v>
      </c>
      <c r="S3738" s="1259">
        <v>1</v>
      </c>
      <c r="T3738" s="1260" t="s">
        <v>31240</v>
      </c>
      <c r="U3738" s="1260" t="s">
        <v>16371</v>
      </c>
      <c r="V3738" s="1260" t="s">
        <v>18583</v>
      </c>
      <c r="W3738" s="1259">
        <v>0</v>
      </c>
      <c r="X3738" s="1259">
        <v>1007</v>
      </c>
      <c r="Y3738" s="1259">
        <v>0</v>
      </c>
    </row>
    <row r="3739" spans="1:25">
      <c r="A3739" s="1350">
        <v>11201001392</v>
      </c>
      <c r="B3739" s="1260"/>
      <c r="C3739" s="1260" t="s">
        <v>31241</v>
      </c>
      <c r="D3739" s="1260" t="s">
        <v>31242</v>
      </c>
      <c r="E3739" s="1260" t="s">
        <v>11190</v>
      </c>
      <c r="F3739" s="1260" t="s">
        <v>31243</v>
      </c>
      <c r="G3739" s="1260" t="s">
        <v>31244</v>
      </c>
      <c r="H3739" s="1260" t="s">
        <v>11153</v>
      </c>
      <c r="I3739" s="1260" t="s">
        <v>11164</v>
      </c>
      <c r="J3739" s="1259">
        <v>7429135</v>
      </c>
      <c r="K3739" s="1260" t="s">
        <v>11221</v>
      </c>
      <c r="L3739" s="1260" t="s">
        <v>11155</v>
      </c>
      <c r="M3739" s="1260" t="s">
        <v>1697</v>
      </c>
      <c r="N3739" s="1260" t="s">
        <v>31245</v>
      </c>
      <c r="O3739" s="1260" t="s">
        <v>31242</v>
      </c>
      <c r="P3739" s="1260"/>
      <c r="Q3739" s="1260" t="s">
        <v>11223</v>
      </c>
      <c r="R3739" s="1260" t="s">
        <v>31246</v>
      </c>
      <c r="S3739" s="1259">
        <v>1</v>
      </c>
      <c r="T3739" s="1260"/>
      <c r="U3739" s="1260" t="s">
        <v>12320</v>
      </c>
      <c r="V3739" s="1260" t="s">
        <v>31247</v>
      </c>
      <c r="W3739" s="1259">
        <v>0</v>
      </c>
      <c r="X3739" s="1259">
        <v>1007</v>
      </c>
      <c r="Y3739" s="1259">
        <v>0</v>
      </c>
    </row>
    <row r="3740" spans="1:25">
      <c r="A3740" s="1350">
        <v>11201001391</v>
      </c>
      <c r="B3740" s="1260"/>
      <c r="C3740" s="1260" t="s">
        <v>31248</v>
      </c>
      <c r="D3740" s="1260" t="s">
        <v>31249</v>
      </c>
      <c r="E3740" s="1260" t="s">
        <v>11162</v>
      </c>
      <c r="F3740" s="1260" t="s">
        <v>11242</v>
      </c>
      <c r="G3740" s="1260" t="s">
        <v>31250</v>
      </c>
      <c r="H3740" s="1260" t="s">
        <v>11153</v>
      </c>
      <c r="I3740" s="1260" t="s">
        <v>11243</v>
      </c>
      <c r="J3740" s="1259">
        <v>7429134</v>
      </c>
      <c r="K3740" s="1260" t="s">
        <v>11221</v>
      </c>
      <c r="L3740" s="1260" t="s">
        <v>11155</v>
      </c>
      <c r="M3740" s="1260" t="s">
        <v>2235</v>
      </c>
      <c r="N3740" s="1260" t="s">
        <v>31251</v>
      </c>
      <c r="O3740" s="1260" t="s">
        <v>31249</v>
      </c>
      <c r="P3740" s="1260"/>
      <c r="Q3740" s="1260" t="s">
        <v>21998</v>
      </c>
      <c r="R3740" s="1259">
        <v>119</v>
      </c>
      <c r="S3740" s="1259">
        <v>1</v>
      </c>
      <c r="T3740" s="1260"/>
      <c r="U3740" s="1260" t="s">
        <v>11247</v>
      </c>
      <c r="V3740" s="1260" t="s">
        <v>31252</v>
      </c>
      <c r="W3740" s="1259">
        <v>0</v>
      </c>
      <c r="X3740" s="1259">
        <v>1007</v>
      </c>
      <c r="Y3740" s="1259">
        <v>0</v>
      </c>
    </row>
    <row r="3741" spans="1:25">
      <c r="A3741" s="1350">
        <v>11201001390</v>
      </c>
      <c r="B3741" s="1260"/>
      <c r="C3741" s="1260" t="s">
        <v>31253</v>
      </c>
      <c r="D3741" s="1260" t="s">
        <v>31254</v>
      </c>
      <c r="E3741" s="1260" t="s">
        <v>11648</v>
      </c>
      <c r="F3741" s="1260" t="s">
        <v>29180</v>
      </c>
      <c r="G3741" s="1260" t="s">
        <v>31255</v>
      </c>
      <c r="H3741" s="1260" t="s">
        <v>11153</v>
      </c>
      <c r="I3741" s="1260" t="s">
        <v>10976</v>
      </c>
      <c r="J3741" s="1259">
        <v>7429133</v>
      </c>
      <c r="K3741" s="1260" t="s">
        <v>11375</v>
      </c>
      <c r="L3741" s="1260" t="s">
        <v>11155</v>
      </c>
      <c r="M3741" s="1260" t="s">
        <v>2536</v>
      </c>
      <c r="N3741" s="1260" t="s">
        <v>31256</v>
      </c>
      <c r="O3741" s="1260" t="s">
        <v>31254</v>
      </c>
      <c r="P3741" s="1260" t="s">
        <v>11192</v>
      </c>
      <c r="Q3741" s="1260"/>
      <c r="R3741" s="1260" t="s">
        <v>31257</v>
      </c>
      <c r="S3741" s="1259">
        <v>1</v>
      </c>
      <c r="T3741" s="1260"/>
      <c r="U3741" s="1260" t="s">
        <v>11158</v>
      </c>
      <c r="V3741" s="1260" t="s">
        <v>11565</v>
      </c>
      <c r="W3741" s="1259">
        <v>0</v>
      </c>
      <c r="X3741" s="1259">
        <v>1008</v>
      </c>
      <c r="Y3741" s="1259">
        <v>0</v>
      </c>
    </row>
    <row r="3742" spans="1:25">
      <c r="A3742" s="1350">
        <v>11201001389</v>
      </c>
      <c r="B3742" s="1260"/>
      <c r="C3742" s="1260" t="s">
        <v>31258</v>
      </c>
      <c r="D3742" s="1260" t="s">
        <v>31259</v>
      </c>
      <c r="E3742" s="1260" t="s">
        <v>20288</v>
      </c>
      <c r="F3742" s="1260" t="s">
        <v>20224</v>
      </c>
      <c r="G3742" s="1260" t="s">
        <v>31260</v>
      </c>
      <c r="H3742" s="1260" t="s">
        <v>11153</v>
      </c>
      <c r="I3742" s="1260" t="s">
        <v>10976</v>
      </c>
      <c r="J3742" s="1259">
        <v>7429132</v>
      </c>
      <c r="K3742" s="1260" t="s">
        <v>11221</v>
      </c>
      <c r="L3742" s="1260" t="s">
        <v>11155</v>
      </c>
      <c r="M3742" s="1260" t="s">
        <v>2030</v>
      </c>
      <c r="N3742" s="1260" t="s">
        <v>31261</v>
      </c>
      <c r="O3742" s="1260" t="s">
        <v>31259</v>
      </c>
      <c r="P3742" s="1260"/>
      <c r="Q3742" s="1260"/>
      <c r="R3742" s="1260" t="s">
        <v>31262</v>
      </c>
      <c r="S3742" s="1259">
        <v>1</v>
      </c>
      <c r="T3742" s="1260"/>
      <c r="U3742" s="1260" t="s">
        <v>11396</v>
      </c>
      <c r="V3742" s="1260" t="s">
        <v>12425</v>
      </c>
      <c r="W3742" s="1259">
        <v>0</v>
      </c>
      <c r="X3742" s="1259">
        <v>1007</v>
      </c>
      <c r="Y3742" s="1259">
        <v>0</v>
      </c>
    </row>
    <row r="3743" spans="1:25">
      <c r="A3743" s="1350">
        <v>11201001388</v>
      </c>
      <c r="B3743" s="1260"/>
      <c r="C3743" s="1260" t="s">
        <v>31263</v>
      </c>
      <c r="D3743" s="1260" t="s">
        <v>31264</v>
      </c>
      <c r="E3743" s="1260" t="s">
        <v>11648</v>
      </c>
      <c r="F3743" s="1260" t="s">
        <v>31265</v>
      </c>
      <c r="G3743" s="1260" t="s">
        <v>31266</v>
      </c>
      <c r="H3743" s="1260" t="s">
        <v>11153</v>
      </c>
      <c r="I3743" s="1260" t="s">
        <v>10976</v>
      </c>
      <c r="J3743" s="1259">
        <v>7429131</v>
      </c>
      <c r="K3743" s="1260" t="s">
        <v>11375</v>
      </c>
      <c r="L3743" s="1260" t="s">
        <v>11155</v>
      </c>
      <c r="M3743" s="1260" t="s">
        <v>1693</v>
      </c>
      <c r="N3743" s="1260" t="s">
        <v>31267</v>
      </c>
      <c r="O3743" s="1260" t="s">
        <v>31264</v>
      </c>
      <c r="P3743" s="1260" t="s">
        <v>11192</v>
      </c>
      <c r="Q3743" s="1260"/>
      <c r="R3743" s="1260" t="s">
        <v>31268</v>
      </c>
      <c r="S3743" s="1259">
        <v>1</v>
      </c>
      <c r="T3743" s="1260"/>
      <c r="U3743" s="1260" t="s">
        <v>12601</v>
      </c>
      <c r="V3743" s="1260" t="s">
        <v>14613</v>
      </c>
      <c r="W3743" s="1259">
        <v>0</v>
      </c>
      <c r="X3743" s="1259">
        <v>1008</v>
      </c>
      <c r="Y3743" s="1259">
        <v>0</v>
      </c>
    </row>
    <row r="3744" spans="1:25">
      <c r="A3744" s="1350">
        <v>11201001387</v>
      </c>
      <c r="B3744" s="1260" t="s">
        <v>31269</v>
      </c>
      <c r="C3744" s="1260" t="s">
        <v>31270</v>
      </c>
      <c r="D3744" s="1260" t="s">
        <v>31271</v>
      </c>
      <c r="E3744" s="1260" t="s">
        <v>11190</v>
      </c>
      <c r="F3744" s="1260" t="s">
        <v>11176</v>
      </c>
      <c r="G3744" s="1260" t="s">
        <v>31272</v>
      </c>
      <c r="H3744" s="1260" t="s">
        <v>11153</v>
      </c>
      <c r="I3744" s="1260" t="s">
        <v>11177</v>
      </c>
      <c r="J3744" s="1259">
        <v>7429130</v>
      </c>
      <c r="K3744" s="1260" t="s">
        <v>11221</v>
      </c>
      <c r="L3744" s="1260" t="s">
        <v>11155</v>
      </c>
      <c r="M3744" s="1260" t="s">
        <v>2351</v>
      </c>
      <c r="N3744" s="1260" t="s">
        <v>31273</v>
      </c>
      <c r="O3744" s="1260" t="s">
        <v>31271</v>
      </c>
      <c r="P3744" s="1260" t="s">
        <v>31274</v>
      </c>
      <c r="Q3744" s="1260" t="s">
        <v>11867</v>
      </c>
      <c r="R3744" s="1260" t="s">
        <v>31275</v>
      </c>
      <c r="S3744" s="1259">
        <v>1</v>
      </c>
      <c r="T3744" s="1260" t="s">
        <v>31276</v>
      </c>
      <c r="U3744" s="1260" t="s">
        <v>11193</v>
      </c>
      <c r="V3744" s="1260" t="s">
        <v>20850</v>
      </c>
      <c r="W3744" s="1259">
        <v>0</v>
      </c>
      <c r="X3744" s="1259">
        <v>1007</v>
      </c>
      <c r="Y3744" s="1259">
        <v>0</v>
      </c>
    </row>
    <row r="3745" spans="1:25">
      <c r="A3745" s="1350">
        <v>11201001386</v>
      </c>
      <c r="B3745" s="1260" t="s">
        <v>31277</v>
      </c>
      <c r="C3745" s="1260" t="s">
        <v>31278</v>
      </c>
      <c r="D3745" s="1260" t="s">
        <v>31279</v>
      </c>
      <c r="E3745" s="1260" t="s">
        <v>11203</v>
      </c>
      <c r="F3745" s="1260" t="s">
        <v>31280</v>
      </c>
      <c r="G3745" s="1260" t="s">
        <v>31281</v>
      </c>
      <c r="H3745" s="1260" t="s">
        <v>11153</v>
      </c>
      <c r="I3745" s="1260" t="s">
        <v>10976</v>
      </c>
      <c r="J3745" s="1259">
        <v>7429129</v>
      </c>
      <c r="K3745" s="1260" t="s">
        <v>11221</v>
      </c>
      <c r="L3745" s="1260" t="s">
        <v>11155</v>
      </c>
      <c r="M3745" s="1260" t="s">
        <v>1391</v>
      </c>
      <c r="N3745" s="1260" t="s">
        <v>18911</v>
      </c>
      <c r="O3745" s="1260" t="s">
        <v>31279</v>
      </c>
      <c r="P3745" s="1260" t="s">
        <v>18912</v>
      </c>
      <c r="Q3745" s="1260" t="s">
        <v>11180</v>
      </c>
      <c r="R3745" s="1260" t="s">
        <v>18913</v>
      </c>
      <c r="S3745" s="1259">
        <v>1</v>
      </c>
      <c r="T3745" s="1260" t="s">
        <v>31282</v>
      </c>
      <c r="U3745" s="1260" t="s">
        <v>12601</v>
      </c>
      <c r="V3745" s="1260" t="s">
        <v>18915</v>
      </c>
      <c r="W3745" s="1259">
        <v>0</v>
      </c>
      <c r="X3745" s="1259">
        <v>1007</v>
      </c>
      <c r="Y3745" s="1259">
        <v>0</v>
      </c>
    </row>
    <row r="3746" spans="1:25">
      <c r="A3746" s="1350">
        <v>11201001385</v>
      </c>
      <c r="B3746" s="1260"/>
      <c r="C3746" s="1260" t="s">
        <v>31283</v>
      </c>
      <c r="D3746" s="1260" t="s">
        <v>31284</v>
      </c>
      <c r="E3746" s="1260" t="s">
        <v>11175</v>
      </c>
      <c r="F3746" s="1260" t="s">
        <v>15178</v>
      </c>
      <c r="G3746" s="1260" t="s">
        <v>31285</v>
      </c>
      <c r="H3746" s="1260" t="s">
        <v>11153</v>
      </c>
      <c r="I3746" s="1260" t="s">
        <v>11164</v>
      </c>
      <c r="J3746" s="1259">
        <v>7429128</v>
      </c>
      <c r="K3746" s="1260" t="s">
        <v>11221</v>
      </c>
      <c r="L3746" s="1260" t="s">
        <v>11155</v>
      </c>
      <c r="M3746" s="1260" t="s">
        <v>1653</v>
      </c>
      <c r="N3746" s="1260" t="s">
        <v>20308</v>
      </c>
      <c r="O3746" s="1260" t="s">
        <v>31284</v>
      </c>
      <c r="P3746" s="1260" t="s">
        <v>31286</v>
      </c>
      <c r="Q3746" s="1260" t="s">
        <v>14070</v>
      </c>
      <c r="R3746" s="1260" t="s">
        <v>31286</v>
      </c>
      <c r="S3746" s="1259">
        <v>1</v>
      </c>
      <c r="T3746" s="1260"/>
      <c r="U3746" s="1260" t="s">
        <v>11921</v>
      </c>
      <c r="V3746" s="1260" t="s">
        <v>11931</v>
      </c>
      <c r="W3746" s="1259">
        <v>0</v>
      </c>
      <c r="X3746" s="1259">
        <v>1007</v>
      </c>
      <c r="Y3746" s="1259">
        <v>0</v>
      </c>
    </row>
    <row r="3747" spans="1:25">
      <c r="A3747" s="1350">
        <v>11201001384</v>
      </c>
      <c r="B3747" s="1260"/>
      <c r="C3747" s="1260" t="s">
        <v>31287</v>
      </c>
      <c r="D3747" s="1260" t="s">
        <v>31288</v>
      </c>
      <c r="E3747" s="1260" t="s">
        <v>14449</v>
      </c>
      <c r="F3747" s="1260" t="s">
        <v>31280</v>
      </c>
      <c r="G3747" s="1260" t="s">
        <v>31289</v>
      </c>
      <c r="H3747" s="1260" t="s">
        <v>11153</v>
      </c>
      <c r="I3747" s="1260" t="s">
        <v>10976</v>
      </c>
      <c r="J3747" s="1259">
        <v>7429127</v>
      </c>
      <c r="K3747" s="1260" t="s">
        <v>11221</v>
      </c>
      <c r="L3747" s="1260" t="s">
        <v>11155</v>
      </c>
      <c r="M3747" s="1260" t="s">
        <v>262</v>
      </c>
      <c r="N3747" s="1260"/>
      <c r="O3747" s="1260" t="s">
        <v>31288</v>
      </c>
      <c r="P3747" s="1260"/>
      <c r="Q3747" s="1260"/>
      <c r="R3747" s="1260" t="s">
        <v>31290</v>
      </c>
      <c r="S3747" s="1259">
        <v>1</v>
      </c>
      <c r="T3747" s="1260"/>
      <c r="U3747" s="1260"/>
      <c r="V3747" s="1260"/>
      <c r="W3747" s="1259">
        <v>0</v>
      </c>
      <c r="X3747" s="1259">
        <v>1007</v>
      </c>
      <c r="Y3747" s="1259">
        <v>0</v>
      </c>
    </row>
    <row r="3748" spans="1:25">
      <c r="A3748" s="1350">
        <v>11201001383</v>
      </c>
      <c r="B3748" s="1260"/>
      <c r="C3748" s="1260" t="s">
        <v>31291</v>
      </c>
      <c r="D3748" s="1260" t="s">
        <v>31292</v>
      </c>
      <c r="E3748" s="1260" t="s">
        <v>11175</v>
      </c>
      <c r="F3748" s="1260" t="s">
        <v>11176</v>
      </c>
      <c r="G3748" s="1260" t="s">
        <v>31293</v>
      </c>
      <c r="H3748" s="1260" t="s">
        <v>11153</v>
      </c>
      <c r="I3748" s="1260" t="s">
        <v>11177</v>
      </c>
      <c r="J3748" s="1259">
        <v>7429126</v>
      </c>
      <c r="K3748" s="1260" t="s">
        <v>11221</v>
      </c>
      <c r="L3748" s="1260" t="s">
        <v>11155</v>
      </c>
      <c r="M3748" s="1260" t="s">
        <v>2442</v>
      </c>
      <c r="N3748" s="1260" t="s">
        <v>31294</v>
      </c>
      <c r="O3748" s="1260" t="s">
        <v>31292</v>
      </c>
      <c r="P3748" s="1260" t="s">
        <v>31295</v>
      </c>
      <c r="Q3748" s="1260"/>
      <c r="R3748" s="1260" t="s">
        <v>31295</v>
      </c>
      <c r="S3748" s="1259">
        <v>1</v>
      </c>
      <c r="T3748" s="1260"/>
      <c r="U3748" s="1260" t="s">
        <v>11182</v>
      </c>
      <c r="V3748" s="1260" t="s">
        <v>11744</v>
      </c>
      <c r="W3748" s="1259">
        <v>0</v>
      </c>
      <c r="X3748" s="1259">
        <v>1007</v>
      </c>
      <c r="Y3748" s="1259">
        <v>0</v>
      </c>
    </row>
    <row r="3749" spans="1:25">
      <c r="A3749" s="1350">
        <v>11201001382</v>
      </c>
      <c r="B3749" s="1260"/>
      <c r="C3749" s="1260" t="s">
        <v>31296</v>
      </c>
      <c r="D3749" s="1260" t="s">
        <v>31297</v>
      </c>
      <c r="E3749" s="1260" t="s">
        <v>11190</v>
      </c>
      <c r="F3749" s="1260" t="s">
        <v>20224</v>
      </c>
      <c r="G3749" s="1260" t="s">
        <v>31298</v>
      </c>
      <c r="H3749" s="1260" t="s">
        <v>11153</v>
      </c>
      <c r="I3749" s="1260" t="s">
        <v>10976</v>
      </c>
      <c r="J3749" s="1259">
        <v>7429125</v>
      </c>
      <c r="K3749" s="1260" t="s">
        <v>11221</v>
      </c>
      <c r="L3749" s="1260" t="s">
        <v>11155</v>
      </c>
      <c r="M3749" s="1260" t="s">
        <v>2278</v>
      </c>
      <c r="N3749" s="1260" t="s">
        <v>31299</v>
      </c>
      <c r="O3749" s="1260" t="s">
        <v>31297</v>
      </c>
      <c r="P3749" s="1260" t="s">
        <v>31300</v>
      </c>
      <c r="Q3749" s="1260"/>
      <c r="R3749" s="1260" t="s">
        <v>31300</v>
      </c>
      <c r="S3749" s="1259">
        <v>1</v>
      </c>
      <c r="T3749" s="1260"/>
      <c r="U3749" s="1260" t="s">
        <v>11158</v>
      </c>
      <c r="V3749" s="1260" t="s">
        <v>12735</v>
      </c>
      <c r="W3749" s="1259">
        <v>0</v>
      </c>
      <c r="X3749" s="1259">
        <v>1007</v>
      </c>
      <c r="Y3749" s="1259">
        <v>0</v>
      </c>
    </row>
    <row r="3750" spans="1:25">
      <c r="A3750" s="1350">
        <v>11201001381</v>
      </c>
      <c r="B3750" s="1260"/>
      <c r="C3750" s="1260" t="s">
        <v>31301</v>
      </c>
      <c r="D3750" s="1260" t="s">
        <v>12472</v>
      </c>
      <c r="E3750" s="1260" t="s">
        <v>17370</v>
      </c>
      <c r="F3750" s="1260" t="s">
        <v>14692</v>
      </c>
      <c r="G3750" s="1260" t="s">
        <v>31302</v>
      </c>
      <c r="H3750" s="1260" t="s">
        <v>11153</v>
      </c>
      <c r="I3750" s="1260" t="s">
        <v>11243</v>
      </c>
      <c r="J3750" s="1259">
        <v>7429124</v>
      </c>
      <c r="K3750" s="1260" t="s">
        <v>11221</v>
      </c>
      <c r="L3750" s="1260" t="s">
        <v>11155</v>
      </c>
      <c r="M3750" s="1260" t="s">
        <v>262</v>
      </c>
      <c r="N3750" s="1260"/>
      <c r="O3750" s="1260" t="s">
        <v>12472</v>
      </c>
      <c r="P3750" s="1260"/>
      <c r="Q3750" s="1260"/>
      <c r="R3750" s="1260"/>
      <c r="S3750" s="1259">
        <v>1</v>
      </c>
      <c r="T3750" s="1260"/>
      <c r="U3750" s="1260"/>
      <c r="V3750" s="1260"/>
      <c r="W3750" s="1259">
        <v>0</v>
      </c>
      <c r="X3750" s="1259">
        <v>1007</v>
      </c>
      <c r="Y3750" s="1259">
        <v>0</v>
      </c>
    </row>
    <row r="3751" spans="1:25">
      <c r="A3751" s="1350">
        <v>11201001380</v>
      </c>
      <c r="B3751" s="1260"/>
      <c r="C3751" s="1260" t="s">
        <v>31303</v>
      </c>
      <c r="D3751" s="1260" t="s">
        <v>31304</v>
      </c>
      <c r="E3751" s="1260" t="s">
        <v>11560</v>
      </c>
      <c r="F3751" s="1260" t="s">
        <v>15178</v>
      </c>
      <c r="G3751" s="1260" t="s">
        <v>31305</v>
      </c>
      <c r="H3751" s="1260" t="s">
        <v>11153</v>
      </c>
      <c r="I3751" s="1260" t="s">
        <v>11164</v>
      </c>
      <c r="J3751" s="1259">
        <v>7429123</v>
      </c>
      <c r="K3751" s="1260" t="s">
        <v>11221</v>
      </c>
      <c r="L3751" s="1260" t="s">
        <v>11155</v>
      </c>
      <c r="M3751" s="1260" t="s">
        <v>1293</v>
      </c>
      <c r="N3751" s="1260" t="s">
        <v>31306</v>
      </c>
      <c r="O3751" s="1260" t="s">
        <v>31304</v>
      </c>
      <c r="P3751" s="1260" t="s">
        <v>31307</v>
      </c>
      <c r="Q3751" s="1260" t="s">
        <v>11223</v>
      </c>
      <c r="R3751" s="1260" t="s">
        <v>31307</v>
      </c>
      <c r="S3751" s="1259">
        <v>1</v>
      </c>
      <c r="T3751" s="1260"/>
      <c r="U3751" s="1260" t="s">
        <v>11921</v>
      </c>
      <c r="V3751" s="1260" t="s">
        <v>30486</v>
      </c>
      <c r="W3751" s="1259">
        <v>0</v>
      </c>
      <c r="X3751" s="1259">
        <v>1007</v>
      </c>
      <c r="Y3751" s="1259">
        <v>0</v>
      </c>
    </row>
    <row r="3752" spans="1:25">
      <c r="A3752" s="1350">
        <v>11201001379</v>
      </c>
      <c r="B3752" s="1260" t="s">
        <v>31308</v>
      </c>
      <c r="C3752" s="1260" t="s">
        <v>31309</v>
      </c>
      <c r="D3752" s="1260" t="s">
        <v>31310</v>
      </c>
      <c r="E3752" s="1260" t="s">
        <v>11203</v>
      </c>
      <c r="F3752" s="1260" t="s">
        <v>20224</v>
      </c>
      <c r="G3752" s="1260" t="s">
        <v>31311</v>
      </c>
      <c r="H3752" s="1260" t="s">
        <v>11153</v>
      </c>
      <c r="I3752" s="1260" t="s">
        <v>10976</v>
      </c>
      <c r="J3752" s="1259">
        <v>7429122</v>
      </c>
      <c r="K3752" s="1260" t="s">
        <v>11221</v>
      </c>
      <c r="L3752" s="1260" t="s">
        <v>11155</v>
      </c>
      <c r="M3752" s="1260" t="s">
        <v>2278</v>
      </c>
      <c r="N3752" s="1260" t="s">
        <v>31312</v>
      </c>
      <c r="O3752" s="1260" t="s">
        <v>31310</v>
      </c>
      <c r="P3752" s="1260" t="s">
        <v>31313</v>
      </c>
      <c r="Q3752" s="1260" t="s">
        <v>11206</v>
      </c>
      <c r="R3752" s="1260" t="s">
        <v>31313</v>
      </c>
      <c r="S3752" s="1259">
        <v>1</v>
      </c>
      <c r="T3752" s="1260" t="s">
        <v>31314</v>
      </c>
      <c r="U3752" s="1260" t="s">
        <v>11158</v>
      </c>
      <c r="V3752" s="1260" t="s">
        <v>12716</v>
      </c>
      <c r="W3752" s="1259">
        <v>0</v>
      </c>
      <c r="X3752" s="1259">
        <v>1007</v>
      </c>
      <c r="Y3752" s="1259">
        <v>0</v>
      </c>
    </row>
    <row r="3753" spans="1:25">
      <c r="A3753" s="1350">
        <v>11201001378</v>
      </c>
      <c r="B3753" s="1260"/>
      <c r="C3753" s="1260" t="s">
        <v>31315</v>
      </c>
      <c r="D3753" s="1260" t="s">
        <v>31316</v>
      </c>
      <c r="E3753" s="1260" t="s">
        <v>11162</v>
      </c>
      <c r="F3753" s="1260" t="s">
        <v>15178</v>
      </c>
      <c r="G3753" s="1260" t="s">
        <v>31317</v>
      </c>
      <c r="H3753" s="1260" t="s">
        <v>11153</v>
      </c>
      <c r="I3753" s="1260" t="s">
        <v>11164</v>
      </c>
      <c r="J3753" s="1259">
        <v>7429121</v>
      </c>
      <c r="K3753" s="1260" t="s">
        <v>11221</v>
      </c>
      <c r="L3753" s="1260" t="s">
        <v>11155</v>
      </c>
      <c r="M3753" s="1260" t="s">
        <v>1975</v>
      </c>
      <c r="N3753" s="1260" t="s">
        <v>31318</v>
      </c>
      <c r="O3753" s="1260" t="s">
        <v>31316</v>
      </c>
      <c r="P3753" s="1259">
        <v>119</v>
      </c>
      <c r="Q3753" s="1260" t="s">
        <v>31319</v>
      </c>
      <c r="R3753" s="1259">
        <v>119</v>
      </c>
      <c r="S3753" s="1259">
        <v>1</v>
      </c>
      <c r="T3753" s="1260"/>
      <c r="U3753" s="1260" t="s">
        <v>11921</v>
      </c>
      <c r="V3753" s="1260" t="s">
        <v>17965</v>
      </c>
      <c r="W3753" s="1259">
        <v>0</v>
      </c>
      <c r="X3753" s="1259">
        <v>1007</v>
      </c>
      <c r="Y3753" s="1259">
        <v>0</v>
      </c>
    </row>
    <row r="3754" spans="1:25">
      <c r="A3754" s="1350">
        <v>11201001377</v>
      </c>
      <c r="B3754" s="1260"/>
      <c r="C3754" s="1260" t="s">
        <v>31320</v>
      </c>
      <c r="D3754" s="1260" t="s">
        <v>31321</v>
      </c>
      <c r="E3754" s="1260" t="s">
        <v>11266</v>
      </c>
      <c r="F3754" s="1260" t="s">
        <v>31322</v>
      </c>
      <c r="G3754" s="1260" t="s">
        <v>31323</v>
      </c>
      <c r="H3754" s="1260" t="s">
        <v>11153</v>
      </c>
      <c r="I3754" s="1260" t="s">
        <v>11164</v>
      </c>
      <c r="J3754" s="1259">
        <v>7429120</v>
      </c>
      <c r="K3754" s="1260" t="s">
        <v>11221</v>
      </c>
      <c r="L3754" s="1260" t="s">
        <v>11155</v>
      </c>
      <c r="M3754" s="1260" t="s">
        <v>1658</v>
      </c>
      <c r="N3754" s="1260" t="s">
        <v>31324</v>
      </c>
      <c r="O3754" s="1260" t="s">
        <v>31321</v>
      </c>
      <c r="P3754" s="1260"/>
      <c r="Q3754" s="1260" t="s">
        <v>11394</v>
      </c>
      <c r="R3754" s="1260" t="s">
        <v>31325</v>
      </c>
      <c r="S3754" s="1259">
        <v>1</v>
      </c>
      <c r="T3754" s="1260"/>
      <c r="U3754" s="1260" t="s">
        <v>11209</v>
      </c>
      <c r="V3754" s="1260" t="s">
        <v>30577</v>
      </c>
      <c r="W3754" s="1259">
        <v>0</v>
      </c>
      <c r="X3754" s="1259">
        <v>1007</v>
      </c>
      <c r="Y3754" s="1259">
        <v>0</v>
      </c>
    </row>
    <row r="3755" spans="1:25">
      <c r="A3755" s="1350">
        <v>11201001376</v>
      </c>
      <c r="B3755" s="1260"/>
      <c r="C3755" s="1260" t="s">
        <v>31326</v>
      </c>
      <c r="D3755" s="1260" t="s">
        <v>31327</v>
      </c>
      <c r="E3755" s="1260" t="s">
        <v>14449</v>
      </c>
      <c r="F3755" s="1260" t="s">
        <v>20224</v>
      </c>
      <c r="G3755" s="1260" t="s">
        <v>31328</v>
      </c>
      <c r="H3755" s="1260" t="s">
        <v>11153</v>
      </c>
      <c r="I3755" s="1260" t="s">
        <v>10976</v>
      </c>
      <c r="J3755" s="1259">
        <v>7429119</v>
      </c>
      <c r="K3755" s="1260" t="s">
        <v>11221</v>
      </c>
      <c r="L3755" s="1260" t="s">
        <v>11155</v>
      </c>
      <c r="M3755" s="1260" t="s">
        <v>1941</v>
      </c>
      <c r="N3755" s="1260" t="s">
        <v>31329</v>
      </c>
      <c r="O3755" s="1260" t="s">
        <v>31327</v>
      </c>
      <c r="P3755" s="1260" t="s">
        <v>31330</v>
      </c>
      <c r="Q3755" s="1260"/>
      <c r="R3755" s="1260" t="s">
        <v>31331</v>
      </c>
      <c r="S3755" s="1259">
        <v>1</v>
      </c>
      <c r="T3755" s="1260"/>
      <c r="U3755" s="1260" t="s">
        <v>11396</v>
      </c>
      <c r="V3755" s="1260" t="s">
        <v>11699</v>
      </c>
      <c r="W3755" s="1259">
        <v>0</v>
      </c>
      <c r="X3755" s="1259">
        <v>1007</v>
      </c>
      <c r="Y3755" s="1259">
        <v>0</v>
      </c>
    </row>
    <row r="3756" spans="1:25">
      <c r="A3756" s="1350">
        <v>11201001375</v>
      </c>
      <c r="B3756" s="1260" t="s">
        <v>31332</v>
      </c>
      <c r="C3756" s="1260" t="s">
        <v>31333</v>
      </c>
      <c r="D3756" s="1260" t="s">
        <v>31334</v>
      </c>
      <c r="E3756" s="1260" t="s">
        <v>11266</v>
      </c>
      <c r="F3756" s="1260" t="s">
        <v>11176</v>
      </c>
      <c r="G3756" s="1260" t="s">
        <v>31335</v>
      </c>
      <c r="H3756" s="1260" t="s">
        <v>11153</v>
      </c>
      <c r="I3756" s="1260" t="s">
        <v>11177</v>
      </c>
      <c r="J3756" s="1259">
        <v>7429118</v>
      </c>
      <c r="K3756" s="1260" t="s">
        <v>11221</v>
      </c>
      <c r="L3756" s="1260" t="s">
        <v>11155</v>
      </c>
      <c r="M3756" s="1260" t="s">
        <v>1295</v>
      </c>
      <c r="N3756" s="1260" t="s">
        <v>31336</v>
      </c>
      <c r="O3756" s="1260" t="s">
        <v>31334</v>
      </c>
      <c r="P3756" s="1260"/>
      <c r="Q3756" s="1260" t="s">
        <v>31337</v>
      </c>
      <c r="R3756" s="1260" t="s">
        <v>31338</v>
      </c>
      <c r="S3756" s="1259">
        <v>1</v>
      </c>
      <c r="T3756" s="1260" t="s">
        <v>31339</v>
      </c>
      <c r="U3756" s="1260" t="s">
        <v>11158</v>
      </c>
      <c r="V3756" s="1260" t="s">
        <v>11263</v>
      </c>
      <c r="W3756" s="1259">
        <v>0</v>
      </c>
      <c r="X3756" s="1259">
        <v>1007</v>
      </c>
      <c r="Y3756" s="1259">
        <v>0</v>
      </c>
    </row>
    <row r="3757" spans="1:25">
      <c r="A3757" s="1350">
        <v>11201001374</v>
      </c>
      <c r="B3757" s="1260"/>
      <c r="C3757" s="1260" t="s">
        <v>31340</v>
      </c>
      <c r="D3757" s="1260" t="s">
        <v>31341</v>
      </c>
      <c r="E3757" s="1260" t="s">
        <v>11648</v>
      </c>
      <c r="F3757" s="1260" t="s">
        <v>29180</v>
      </c>
      <c r="G3757" s="1260" t="s">
        <v>31342</v>
      </c>
      <c r="H3757" s="1260" t="s">
        <v>11153</v>
      </c>
      <c r="I3757" s="1260" t="s">
        <v>10976</v>
      </c>
      <c r="J3757" s="1259">
        <v>7429117</v>
      </c>
      <c r="K3757" s="1260" t="s">
        <v>11375</v>
      </c>
      <c r="L3757" s="1260" t="s">
        <v>11155</v>
      </c>
      <c r="M3757" s="1260" t="s">
        <v>2535</v>
      </c>
      <c r="N3757" s="1260" t="s">
        <v>31343</v>
      </c>
      <c r="O3757" s="1260" t="s">
        <v>31341</v>
      </c>
      <c r="P3757" s="1260" t="s">
        <v>31344</v>
      </c>
      <c r="Q3757" s="1260"/>
      <c r="R3757" s="1260" t="s">
        <v>11157</v>
      </c>
      <c r="S3757" s="1259">
        <v>1</v>
      </c>
      <c r="T3757" s="1260"/>
      <c r="U3757" s="1260" t="s">
        <v>11158</v>
      </c>
      <c r="V3757" s="1260" t="s">
        <v>12716</v>
      </c>
      <c r="W3757" s="1259">
        <v>0</v>
      </c>
      <c r="X3757" s="1259">
        <v>1008</v>
      </c>
      <c r="Y3757" s="1259">
        <v>0</v>
      </c>
    </row>
    <row r="3758" spans="1:25">
      <c r="A3758" s="1350">
        <v>11201001373</v>
      </c>
      <c r="B3758" s="1260"/>
      <c r="C3758" s="1260" t="s">
        <v>31345</v>
      </c>
      <c r="D3758" s="1260" t="s">
        <v>31346</v>
      </c>
      <c r="E3758" s="1260" t="s">
        <v>11190</v>
      </c>
      <c r="F3758" s="1260" t="s">
        <v>29180</v>
      </c>
      <c r="G3758" s="1260" t="s">
        <v>31347</v>
      </c>
      <c r="H3758" s="1260" t="s">
        <v>11153</v>
      </c>
      <c r="I3758" s="1260" t="s">
        <v>10976</v>
      </c>
      <c r="J3758" s="1259">
        <v>7429116</v>
      </c>
      <c r="K3758" s="1260" t="s">
        <v>11221</v>
      </c>
      <c r="L3758" s="1260" t="s">
        <v>11155</v>
      </c>
      <c r="M3758" s="1260" t="s">
        <v>11092</v>
      </c>
      <c r="N3758" s="1260" t="s">
        <v>22061</v>
      </c>
      <c r="O3758" s="1260" t="s">
        <v>31346</v>
      </c>
      <c r="P3758" s="1260"/>
      <c r="Q3758" s="1260"/>
      <c r="R3758" s="1260" t="s">
        <v>31348</v>
      </c>
      <c r="S3758" s="1259">
        <v>1</v>
      </c>
      <c r="T3758" s="1260"/>
      <c r="U3758" s="1260" t="s">
        <v>11158</v>
      </c>
      <c r="V3758" s="1260" t="s">
        <v>12716</v>
      </c>
      <c r="W3758" s="1259">
        <v>0</v>
      </c>
      <c r="X3758" s="1259">
        <v>1007</v>
      </c>
      <c r="Y3758" s="1259">
        <v>0</v>
      </c>
    </row>
    <row r="3759" spans="1:25">
      <c r="A3759" s="1350">
        <v>11201001372</v>
      </c>
      <c r="B3759" s="1260"/>
      <c r="C3759" s="1260" t="s">
        <v>31349</v>
      </c>
      <c r="D3759" s="1260" t="s">
        <v>31350</v>
      </c>
      <c r="E3759" s="1260" t="s">
        <v>11353</v>
      </c>
      <c r="F3759" s="1260" t="s">
        <v>11176</v>
      </c>
      <c r="G3759" s="1260" t="s">
        <v>31351</v>
      </c>
      <c r="H3759" s="1260" t="s">
        <v>11153</v>
      </c>
      <c r="I3759" s="1260" t="s">
        <v>11177</v>
      </c>
      <c r="J3759" s="1259">
        <v>7429115</v>
      </c>
      <c r="K3759" s="1260" t="s">
        <v>11221</v>
      </c>
      <c r="L3759" s="1260" t="s">
        <v>11155</v>
      </c>
      <c r="M3759" s="1260" t="s">
        <v>262</v>
      </c>
      <c r="N3759" s="1260"/>
      <c r="O3759" s="1260" t="s">
        <v>31350</v>
      </c>
      <c r="P3759" s="1260"/>
      <c r="Q3759" s="1260"/>
      <c r="R3759" s="1260"/>
      <c r="S3759" s="1259">
        <v>1</v>
      </c>
      <c r="T3759" s="1260"/>
      <c r="U3759" s="1260"/>
      <c r="V3759" s="1260"/>
      <c r="W3759" s="1259">
        <v>0</v>
      </c>
      <c r="X3759" s="1259">
        <v>1007</v>
      </c>
      <c r="Y3759" s="1259">
        <v>0</v>
      </c>
    </row>
    <row r="3760" spans="1:25">
      <c r="A3760" s="1350">
        <v>11201001371</v>
      </c>
      <c r="B3760" s="1260" t="s">
        <v>31352</v>
      </c>
      <c r="C3760" s="1260" t="s">
        <v>31353</v>
      </c>
      <c r="D3760" s="1260" t="s">
        <v>31354</v>
      </c>
      <c r="E3760" s="1260" t="s">
        <v>11190</v>
      </c>
      <c r="F3760" s="1260" t="s">
        <v>11242</v>
      </c>
      <c r="G3760" s="1260" t="s">
        <v>31355</v>
      </c>
      <c r="H3760" s="1260" t="s">
        <v>11153</v>
      </c>
      <c r="I3760" s="1260" t="s">
        <v>11243</v>
      </c>
      <c r="J3760" s="1259">
        <v>7429114</v>
      </c>
      <c r="K3760" s="1260" t="s">
        <v>11221</v>
      </c>
      <c r="L3760" s="1260" t="s">
        <v>11155</v>
      </c>
      <c r="M3760" s="1260" t="s">
        <v>262</v>
      </c>
      <c r="N3760" s="1260"/>
      <c r="O3760" s="1260" t="s">
        <v>31354</v>
      </c>
      <c r="P3760" s="1260"/>
      <c r="Q3760" s="1260"/>
      <c r="R3760" s="1260"/>
      <c r="S3760" s="1259">
        <v>1</v>
      </c>
      <c r="T3760" s="1260"/>
      <c r="U3760" s="1260"/>
      <c r="V3760" s="1260"/>
      <c r="W3760" s="1259">
        <v>0</v>
      </c>
      <c r="X3760" s="1259">
        <v>1007</v>
      </c>
      <c r="Y3760" s="1259">
        <v>0</v>
      </c>
    </row>
    <row r="3761" spans="1:25">
      <c r="A3761" s="1350">
        <v>11201001370</v>
      </c>
      <c r="B3761" s="1260"/>
      <c r="C3761" s="1260" t="s">
        <v>31356</v>
      </c>
      <c r="D3761" s="1260" t="s">
        <v>31357</v>
      </c>
      <c r="E3761" s="1260" t="s">
        <v>27863</v>
      </c>
      <c r="F3761" s="1260" t="s">
        <v>31358</v>
      </c>
      <c r="G3761" s="1260" t="s">
        <v>31359</v>
      </c>
      <c r="H3761" s="1260" t="s">
        <v>11153</v>
      </c>
      <c r="I3761" s="1260" t="s">
        <v>11164</v>
      </c>
      <c r="J3761" s="1259">
        <v>7429113</v>
      </c>
      <c r="K3761" s="1260" t="s">
        <v>11221</v>
      </c>
      <c r="L3761" s="1260" t="s">
        <v>11155</v>
      </c>
      <c r="M3761" s="1260" t="s">
        <v>262</v>
      </c>
      <c r="N3761" s="1260"/>
      <c r="O3761" s="1260" t="s">
        <v>31357</v>
      </c>
      <c r="P3761" s="1260"/>
      <c r="Q3761" s="1260" t="s">
        <v>11596</v>
      </c>
      <c r="R3761" s="1259">
        <v>8337955</v>
      </c>
      <c r="S3761" s="1259">
        <v>1</v>
      </c>
      <c r="T3761" s="1260"/>
      <c r="U3761" s="1260"/>
      <c r="V3761" s="1260"/>
      <c r="W3761" s="1259">
        <v>0</v>
      </c>
      <c r="X3761" s="1259">
        <v>1007</v>
      </c>
      <c r="Y3761" s="1259">
        <v>0</v>
      </c>
    </row>
    <row r="3762" spans="1:25">
      <c r="A3762" s="1350">
        <v>11201001369</v>
      </c>
      <c r="B3762" s="1260"/>
      <c r="C3762" s="1260" t="s">
        <v>31360</v>
      </c>
      <c r="D3762" s="1260" t="s">
        <v>31361</v>
      </c>
      <c r="E3762" s="1260" t="s">
        <v>11175</v>
      </c>
      <c r="F3762" s="1260" t="s">
        <v>20224</v>
      </c>
      <c r="G3762" s="1260" t="s">
        <v>31362</v>
      </c>
      <c r="H3762" s="1260" t="s">
        <v>11153</v>
      </c>
      <c r="I3762" s="1260" t="s">
        <v>10976</v>
      </c>
      <c r="J3762" s="1259">
        <v>7429112</v>
      </c>
      <c r="K3762" s="1260" t="s">
        <v>11221</v>
      </c>
      <c r="L3762" s="1260" t="s">
        <v>11155</v>
      </c>
      <c r="M3762" s="1260" t="s">
        <v>2032</v>
      </c>
      <c r="N3762" s="1260" t="s">
        <v>31363</v>
      </c>
      <c r="O3762" s="1260" t="s">
        <v>31361</v>
      </c>
      <c r="P3762" s="1260"/>
      <c r="Q3762" s="1260"/>
      <c r="R3762" s="1260" t="s">
        <v>31364</v>
      </c>
      <c r="S3762" s="1259">
        <v>1</v>
      </c>
      <c r="T3762" s="1260"/>
      <c r="U3762" s="1260" t="s">
        <v>11396</v>
      </c>
      <c r="V3762" s="1260" t="s">
        <v>11878</v>
      </c>
      <c r="W3762" s="1259">
        <v>0</v>
      </c>
      <c r="X3762" s="1259">
        <v>1007</v>
      </c>
      <c r="Y3762" s="1259">
        <v>0</v>
      </c>
    </row>
    <row r="3763" spans="1:25">
      <c r="A3763" s="1350">
        <v>11201001368</v>
      </c>
      <c r="B3763" s="1260" t="s">
        <v>31365</v>
      </c>
      <c r="C3763" s="1260" t="s">
        <v>31366</v>
      </c>
      <c r="D3763" s="1260" t="s">
        <v>31367</v>
      </c>
      <c r="E3763" s="1260" t="s">
        <v>11203</v>
      </c>
      <c r="F3763" s="1260" t="s">
        <v>29180</v>
      </c>
      <c r="G3763" s="1260" t="s">
        <v>31368</v>
      </c>
      <c r="H3763" s="1260" t="s">
        <v>11153</v>
      </c>
      <c r="I3763" s="1260" t="s">
        <v>10976</v>
      </c>
      <c r="J3763" s="1259">
        <v>7429111</v>
      </c>
      <c r="K3763" s="1260" t="s">
        <v>11375</v>
      </c>
      <c r="L3763" s="1260" t="s">
        <v>11155</v>
      </c>
      <c r="M3763" s="1260" t="s">
        <v>2527</v>
      </c>
      <c r="N3763" s="1260" t="s">
        <v>31369</v>
      </c>
      <c r="O3763" s="1260" t="s">
        <v>31367</v>
      </c>
      <c r="P3763" s="1260" t="s">
        <v>31370</v>
      </c>
      <c r="Q3763" s="1260" t="s">
        <v>11867</v>
      </c>
      <c r="R3763" s="1260" t="s">
        <v>31370</v>
      </c>
      <c r="S3763" s="1259">
        <v>1</v>
      </c>
      <c r="T3763" s="1260" t="s">
        <v>31371</v>
      </c>
      <c r="U3763" s="1260" t="s">
        <v>11158</v>
      </c>
      <c r="V3763" s="1260" t="s">
        <v>13320</v>
      </c>
      <c r="W3763" s="1259">
        <v>0</v>
      </c>
      <c r="X3763" s="1259">
        <v>1008</v>
      </c>
      <c r="Y3763" s="1259">
        <v>0</v>
      </c>
    </row>
    <row r="3764" spans="1:25">
      <c r="A3764" s="1350">
        <v>11201001367</v>
      </c>
      <c r="B3764" s="1260"/>
      <c r="C3764" s="1260" t="s">
        <v>31372</v>
      </c>
      <c r="D3764" s="1260" t="s">
        <v>31373</v>
      </c>
      <c r="E3764" s="1260" t="s">
        <v>11353</v>
      </c>
      <c r="F3764" s="1260" t="s">
        <v>11176</v>
      </c>
      <c r="G3764" s="1260" t="s">
        <v>31374</v>
      </c>
      <c r="H3764" s="1260" t="s">
        <v>11153</v>
      </c>
      <c r="I3764" s="1260" t="s">
        <v>11177</v>
      </c>
      <c r="J3764" s="1259">
        <v>7429110</v>
      </c>
      <c r="K3764" s="1260" t="s">
        <v>11221</v>
      </c>
      <c r="L3764" s="1260" t="s">
        <v>11155</v>
      </c>
      <c r="M3764" s="1260" t="s">
        <v>262</v>
      </c>
      <c r="N3764" s="1260"/>
      <c r="O3764" s="1260" t="s">
        <v>31373</v>
      </c>
      <c r="P3764" s="1260"/>
      <c r="Q3764" s="1260"/>
      <c r="R3764" s="1260"/>
      <c r="S3764" s="1259">
        <v>1</v>
      </c>
      <c r="T3764" s="1260"/>
      <c r="U3764" s="1260"/>
      <c r="V3764" s="1260"/>
      <c r="W3764" s="1259">
        <v>0</v>
      </c>
      <c r="X3764" s="1259">
        <v>1007</v>
      </c>
      <c r="Y3764" s="1259">
        <v>0</v>
      </c>
    </row>
    <row r="3765" spans="1:25">
      <c r="A3765" s="1350">
        <v>11201001366</v>
      </c>
      <c r="B3765" s="1260"/>
      <c r="C3765" s="1260" t="s">
        <v>31375</v>
      </c>
      <c r="D3765" s="1260" t="s">
        <v>31376</v>
      </c>
      <c r="E3765" s="1260" t="s">
        <v>11560</v>
      </c>
      <c r="F3765" s="1260" t="s">
        <v>11176</v>
      </c>
      <c r="G3765" s="1260" t="s">
        <v>31377</v>
      </c>
      <c r="H3765" s="1260" t="s">
        <v>11153</v>
      </c>
      <c r="I3765" s="1260" t="s">
        <v>11177</v>
      </c>
      <c r="J3765" s="1259">
        <v>7429109</v>
      </c>
      <c r="K3765" s="1260" t="s">
        <v>11221</v>
      </c>
      <c r="L3765" s="1260" t="s">
        <v>11155</v>
      </c>
      <c r="M3765" s="1260" t="s">
        <v>2359</v>
      </c>
      <c r="N3765" s="1260" t="s">
        <v>31378</v>
      </c>
      <c r="O3765" s="1260" t="s">
        <v>31376</v>
      </c>
      <c r="P3765" s="1260" t="s">
        <v>31379</v>
      </c>
      <c r="Q3765" s="1260"/>
      <c r="R3765" s="1260" t="s">
        <v>31379</v>
      </c>
      <c r="S3765" s="1259">
        <v>1</v>
      </c>
      <c r="T3765" s="1260"/>
      <c r="U3765" s="1260" t="s">
        <v>11193</v>
      </c>
      <c r="V3765" s="1260" t="s">
        <v>11705</v>
      </c>
      <c r="W3765" s="1259">
        <v>0</v>
      </c>
      <c r="X3765" s="1259">
        <v>1007</v>
      </c>
      <c r="Y3765" s="1259">
        <v>0</v>
      </c>
    </row>
    <row r="3766" spans="1:25">
      <c r="A3766" s="1350">
        <v>11201001365</v>
      </c>
      <c r="B3766" s="1260"/>
      <c r="C3766" s="1260" t="s">
        <v>31380</v>
      </c>
      <c r="D3766" s="1260" t="s">
        <v>31381</v>
      </c>
      <c r="E3766" s="1260" t="s">
        <v>27863</v>
      </c>
      <c r="F3766" s="1260" t="s">
        <v>31358</v>
      </c>
      <c r="G3766" s="1260" t="s">
        <v>31382</v>
      </c>
      <c r="H3766" s="1260" t="s">
        <v>11153</v>
      </c>
      <c r="I3766" s="1260" t="s">
        <v>11164</v>
      </c>
      <c r="J3766" s="1259">
        <v>7429108</v>
      </c>
      <c r="K3766" s="1260" t="s">
        <v>11221</v>
      </c>
      <c r="L3766" s="1260" t="s">
        <v>11155</v>
      </c>
      <c r="M3766" s="1260" t="s">
        <v>2155</v>
      </c>
      <c r="N3766" s="1260" t="s">
        <v>31383</v>
      </c>
      <c r="O3766" s="1260" t="s">
        <v>31381</v>
      </c>
      <c r="P3766" s="1260" t="s">
        <v>31384</v>
      </c>
      <c r="Q3766" s="1260" t="s">
        <v>11596</v>
      </c>
      <c r="R3766" s="1259">
        <v>8337955</v>
      </c>
      <c r="S3766" s="1259">
        <v>1</v>
      </c>
      <c r="T3766" s="1260"/>
      <c r="U3766" s="1260" t="s">
        <v>11290</v>
      </c>
      <c r="V3766" s="1260" t="s">
        <v>12437</v>
      </c>
      <c r="W3766" s="1259">
        <v>0</v>
      </c>
      <c r="X3766" s="1259">
        <v>1007</v>
      </c>
      <c r="Y3766" s="1259">
        <v>0</v>
      </c>
    </row>
    <row r="3767" spans="1:25">
      <c r="A3767" s="1350">
        <v>11201001364</v>
      </c>
      <c r="B3767" s="1260"/>
      <c r="C3767" s="1260" t="s">
        <v>31385</v>
      </c>
      <c r="D3767" s="1260" t="s">
        <v>31386</v>
      </c>
      <c r="E3767" s="1260" t="s">
        <v>25847</v>
      </c>
      <c r="F3767" s="1260" t="s">
        <v>29180</v>
      </c>
      <c r="G3767" s="1260" t="s">
        <v>31387</v>
      </c>
      <c r="H3767" s="1260" t="s">
        <v>11153</v>
      </c>
      <c r="I3767" s="1260" t="s">
        <v>10976</v>
      </c>
      <c r="J3767" s="1259">
        <v>7429107</v>
      </c>
      <c r="K3767" s="1260" t="s">
        <v>11221</v>
      </c>
      <c r="L3767" s="1260" t="s">
        <v>11155</v>
      </c>
      <c r="M3767" s="1260" t="s">
        <v>2275</v>
      </c>
      <c r="N3767" s="1260" t="s">
        <v>31388</v>
      </c>
      <c r="O3767" s="1260" t="s">
        <v>31386</v>
      </c>
      <c r="P3767" s="1260" t="s">
        <v>31389</v>
      </c>
      <c r="Q3767" s="1260"/>
      <c r="R3767" s="1259">
        <v>8951613</v>
      </c>
      <c r="S3767" s="1259">
        <v>1</v>
      </c>
      <c r="T3767" s="1260"/>
      <c r="U3767" s="1260" t="s">
        <v>11231</v>
      </c>
      <c r="V3767" s="1260" t="s">
        <v>13930</v>
      </c>
      <c r="W3767" s="1259">
        <v>0</v>
      </c>
      <c r="X3767" s="1259">
        <v>1007</v>
      </c>
      <c r="Y3767" s="1259">
        <v>0</v>
      </c>
    </row>
    <row r="3768" spans="1:25">
      <c r="A3768" s="1350">
        <v>11201001363</v>
      </c>
      <c r="B3768" s="1260" t="s">
        <v>31390</v>
      </c>
      <c r="C3768" s="1260" t="s">
        <v>31391</v>
      </c>
      <c r="D3768" s="1260" t="s">
        <v>31392</v>
      </c>
      <c r="E3768" s="1260" t="s">
        <v>11190</v>
      </c>
      <c r="F3768" s="1260" t="s">
        <v>11176</v>
      </c>
      <c r="G3768" s="1260" t="s">
        <v>31393</v>
      </c>
      <c r="H3768" s="1260" t="s">
        <v>11153</v>
      </c>
      <c r="I3768" s="1260" t="s">
        <v>11177</v>
      </c>
      <c r="J3768" s="1259">
        <v>7429106</v>
      </c>
      <c r="K3768" s="1260" t="s">
        <v>11221</v>
      </c>
      <c r="L3768" s="1260" t="s">
        <v>11155</v>
      </c>
      <c r="M3768" s="1260" t="s">
        <v>2067</v>
      </c>
      <c r="N3768" s="1260" t="s">
        <v>31394</v>
      </c>
      <c r="O3768" s="1260" t="s">
        <v>31392</v>
      </c>
      <c r="P3768" s="1260" t="s">
        <v>31395</v>
      </c>
      <c r="Q3768" s="1260"/>
      <c r="R3768" s="1260"/>
      <c r="S3768" s="1259">
        <v>1</v>
      </c>
      <c r="T3768" s="1260"/>
      <c r="U3768" s="1260" t="s">
        <v>11198</v>
      </c>
      <c r="V3768" s="1260" t="s">
        <v>18365</v>
      </c>
      <c r="W3768" s="1259">
        <v>0</v>
      </c>
      <c r="X3768" s="1259">
        <v>1007</v>
      </c>
      <c r="Y3768" s="1259">
        <v>0</v>
      </c>
    </row>
    <row r="3769" spans="1:25">
      <c r="A3769" s="1350">
        <v>11201001362</v>
      </c>
      <c r="B3769" s="1260"/>
      <c r="C3769" s="1260" t="s">
        <v>31396</v>
      </c>
      <c r="D3769" s="1260" t="s">
        <v>31397</v>
      </c>
      <c r="E3769" s="1260" t="s">
        <v>11509</v>
      </c>
      <c r="F3769" s="1260" t="s">
        <v>29180</v>
      </c>
      <c r="G3769" s="1260" t="s">
        <v>31398</v>
      </c>
      <c r="H3769" s="1260" t="s">
        <v>11153</v>
      </c>
      <c r="I3769" s="1260" t="s">
        <v>10976</v>
      </c>
      <c r="J3769" s="1259">
        <v>7429105</v>
      </c>
      <c r="K3769" s="1260" t="s">
        <v>11221</v>
      </c>
      <c r="L3769" s="1260" t="s">
        <v>11155</v>
      </c>
      <c r="M3769" s="1260" t="s">
        <v>1239</v>
      </c>
      <c r="N3769" s="1260" t="s">
        <v>28035</v>
      </c>
      <c r="O3769" s="1260" t="s">
        <v>31397</v>
      </c>
      <c r="P3769" s="1260" t="s">
        <v>11192</v>
      </c>
      <c r="Q3769" s="1260"/>
      <c r="R3769" s="1260" t="s">
        <v>31399</v>
      </c>
      <c r="S3769" s="1259">
        <v>1</v>
      </c>
      <c r="T3769" s="1260"/>
      <c r="U3769" s="1260" t="s">
        <v>11158</v>
      </c>
      <c r="V3769" s="1260" t="s">
        <v>15970</v>
      </c>
      <c r="W3769" s="1259">
        <v>0</v>
      </c>
      <c r="X3769" s="1259">
        <v>1007</v>
      </c>
      <c r="Y3769" s="1259">
        <v>0</v>
      </c>
    </row>
    <row r="3770" spans="1:25">
      <c r="A3770" s="1350">
        <v>11201001361</v>
      </c>
      <c r="B3770" s="1260" t="s">
        <v>31400</v>
      </c>
      <c r="C3770" s="1260" t="s">
        <v>31396</v>
      </c>
      <c r="D3770" s="1260" t="s">
        <v>31401</v>
      </c>
      <c r="E3770" s="1260" t="s">
        <v>11190</v>
      </c>
      <c r="F3770" s="1260" t="s">
        <v>11176</v>
      </c>
      <c r="G3770" s="1260" t="s">
        <v>31402</v>
      </c>
      <c r="H3770" s="1260" t="s">
        <v>11153</v>
      </c>
      <c r="I3770" s="1260" t="s">
        <v>11177</v>
      </c>
      <c r="J3770" s="1259">
        <v>7429104</v>
      </c>
      <c r="K3770" s="1260" t="s">
        <v>11221</v>
      </c>
      <c r="L3770" s="1260" t="s">
        <v>11155</v>
      </c>
      <c r="M3770" s="1260" t="s">
        <v>1687</v>
      </c>
      <c r="N3770" s="1260" t="s">
        <v>31403</v>
      </c>
      <c r="O3770" s="1260" t="s">
        <v>31401</v>
      </c>
      <c r="P3770" s="1260" t="s">
        <v>31404</v>
      </c>
      <c r="Q3770" s="1260" t="s">
        <v>11394</v>
      </c>
      <c r="R3770" s="1260" t="s">
        <v>31404</v>
      </c>
      <c r="S3770" s="1259">
        <v>1</v>
      </c>
      <c r="T3770" s="1260" t="s">
        <v>31405</v>
      </c>
      <c r="U3770" s="1260" t="s">
        <v>11182</v>
      </c>
      <c r="V3770" s="1260" t="s">
        <v>13364</v>
      </c>
      <c r="W3770" s="1259">
        <v>0</v>
      </c>
      <c r="X3770" s="1259">
        <v>1007</v>
      </c>
      <c r="Y3770" s="1259">
        <v>0</v>
      </c>
    </row>
    <row r="3771" spans="1:25">
      <c r="A3771" s="1350">
        <v>11201001360</v>
      </c>
      <c r="B3771" s="1260"/>
      <c r="C3771" s="1260" t="s">
        <v>31406</v>
      </c>
      <c r="D3771" s="1260" t="s">
        <v>13208</v>
      </c>
      <c r="E3771" s="1260" t="s">
        <v>11353</v>
      </c>
      <c r="F3771" s="1260" t="s">
        <v>11176</v>
      </c>
      <c r="G3771" s="1260" t="s">
        <v>31407</v>
      </c>
      <c r="H3771" s="1260" t="s">
        <v>11153</v>
      </c>
      <c r="I3771" s="1260" t="s">
        <v>11177</v>
      </c>
      <c r="J3771" s="1259">
        <v>7429103</v>
      </c>
      <c r="K3771" s="1260" t="s">
        <v>11221</v>
      </c>
      <c r="L3771" s="1260" t="s">
        <v>11155</v>
      </c>
      <c r="M3771" s="1260" t="s">
        <v>262</v>
      </c>
      <c r="N3771" s="1260"/>
      <c r="O3771" s="1260" t="s">
        <v>13208</v>
      </c>
      <c r="P3771" s="1260"/>
      <c r="Q3771" s="1260"/>
      <c r="R3771" s="1260"/>
      <c r="S3771" s="1259">
        <v>1</v>
      </c>
      <c r="T3771" s="1260"/>
      <c r="U3771" s="1260"/>
      <c r="V3771" s="1260"/>
      <c r="W3771" s="1259">
        <v>0</v>
      </c>
      <c r="X3771" s="1259">
        <v>1007</v>
      </c>
      <c r="Y3771" s="1259">
        <v>0</v>
      </c>
    </row>
    <row r="3772" spans="1:25">
      <c r="A3772" s="1350">
        <v>11201001359</v>
      </c>
      <c r="B3772" s="1260"/>
      <c r="C3772" s="1260" t="s">
        <v>31408</v>
      </c>
      <c r="D3772" s="1260" t="s">
        <v>31409</v>
      </c>
      <c r="E3772" s="1260" t="s">
        <v>27863</v>
      </c>
      <c r="F3772" s="1260" t="s">
        <v>31410</v>
      </c>
      <c r="G3772" s="1260" t="s">
        <v>31411</v>
      </c>
      <c r="H3772" s="1260" t="s">
        <v>11153</v>
      </c>
      <c r="I3772" s="1260" t="s">
        <v>11164</v>
      </c>
      <c r="J3772" s="1259">
        <v>7429102</v>
      </c>
      <c r="K3772" s="1260" t="s">
        <v>11221</v>
      </c>
      <c r="L3772" s="1260" t="s">
        <v>11155</v>
      </c>
      <c r="M3772" s="1260" t="s">
        <v>2149</v>
      </c>
      <c r="N3772" s="1260" t="s">
        <v>31412</v>
      </c>
      <c r="O3772" s="1260" t="s">
        <v>31409</v>
      </c>
      <c r="P3772" s="1260" t="s">
        <v>11192</v>
      </c>
      <c r="Q3772" s="1260" t="s">
        <v>11596</v>
      </c>
      <c r="R3772" s="1259">
        <v>8337955</v>
      </c>
      <c r="S3772" s="1259">
        <v>1</v>
      </c>
      <c r="T3772" s="1260"/>
      <c r="U3772" s="1260" t="s">
        <v>11290</v>
      </c>
      <c r="V3772" s="1260" t="s">
        <v>16340</v>
      </c>
      <c r="W3772" s="1259">
        <v>0</v>
      </c>
      <c r="X3772" s="1259">
        <v>1007</v>
      </c>
      <c r="Y3772" s="1259">
        <v>0</v>
      </c>
    </row>
    <row r="3773" spans="1:25">
      <c r="A3773" s="1350">
        <v>11201001358</v>
      </c>
      <c r="B3773" s="1260" t="s">
        <v>31413</v>
      </c>
      <c r="C3773" s="1260" t="s">
        <v>31414</v>
      </c>
      <c r="D3773" s="1260" t="s">
        <v>31415</v>
      </c>
      <c r="E3773" s="1260" t="s">
        <v>11203</v>
      </c>
      <c r="F3773" s="1260" t="s">
        <v>11176</v>
      </c>
      <c r="G3773" s="1260" t="s">
        <v>31416</v>
      </c>
      <c r="H3773" s="1260" t="s">
        <v>11153</v>
      </c>
      <c r="I3773" s="1260" t="s">
        <v>11177</v>
      </c>
      <c r="J3773" s="1259">
        <v>7429101</v>
      </c>
      <c r="K3773" s="1260" t="s">
        <v>11221</v>
      </c>
      <c r="L3773" s="1260" t="s">
        <v>11155</v>
      </c>
      <c r="M3773" s="1260" t="s">
        <v>2552</v>
      </c>
      <c r="N3773" s="1260" t="s">
        <v>31417</v>
      </c>
      <c r="O3773" s="1260" t="s">
        <v>31415</v>
      </c>
      <c r="P3773" s="1260" t="s">
        <v>31418</v>
      </c>
      <c r="Q3773" s="1260" t="s">
        <v>11985</v>
      </c>
      <c r="R3773" s="1260" t="s">
        <v>31419</v>
      </c>
      <c r="S3773" s="1259">
        <v>1</v>
      </c>
      <c r="T3773" s="1260" t="s">
        <v>31420</v>
      </c>
      <c r="U3773" s="1260" t="s">
        <v>11269</v>
      </c>
      <c r="V3773" s="1260" t="s">
        <v>13377</v>
      </c>
      <c r="W3773" s="1259">
        <v>0</v>
      </c>
      <c r="X3773" s="1259">
        <v>1007</v>
      </c>
      <c r="Y3773" s="1259">
        <v>0</v>
      </c>
    </row>
    <row r="3774" spans="1:25">
      <c r="A3774" s="1350">
        <v>11201001357</v>
      </c>
      <c r="B3774" s="1260" t="s">
        <v>31421</v>
      </c>
      <c r="C3774" s="1260" t="s">
        <v>31422</v>
      </c>
      <c r="D3774" s="1260" t="s">
        <v>31423</v>
      </c>
      <c r="E3774" s="1260" t="s">
        <v>11251</v>
      </c>
      <c r="F3774" s="1260" t="s">
        <v>11242</v>
      </c>
      <c r="G3774" s="1260" t="s">
        <v>31424</v>
      </c>
      <c r="H3774" s="1260" t="s">
        <v>11153</v>
      </c>
      <c r="I3774" s="1260" t="s">
        <v>11243</v>
      </c>
      <c r="J3774" s="1259">
        <v>7429100</v>
      </c>
      <c r="K3774" s="1260" t="s">
        <v>11221</v>
      </c>
      <c r="L3774" s="1260" t="s">
        <v>11155</v>
      </c>
      <c r="M3774" s="1260" t="s">
        <v>2485</v>
      </c>
      <c r="N3774" s="1260" t="s">
        <v>31425</v>
      </c>
      <c r="O3774" s="1260" t="s">
        <v>31423</v>
      </c>
      <c r="P3774" s="1260" t="s">
        <v>31426</v>
      </c>
      <c r="Q3774" s="1260" t="s">
        <v>11985</v>
      </c>
      <c r="R3774" s="1260" t="s">
        <v>31426</v>
      </c>
      <c r="S3774" s="1259">
        <v>1</v>
      </c>
      <c r="T3774" s="1260" t="s">
        <v>31427</v>
      </c>
      <c r="U3774" s="1260" t="s">
        <v>11247</v>
      </c>
      <c r="V3774" s="1260" t="s">
        <v>26106</v>
      </c>
      <c r="W3774" s="1259">
        <v>0</v>
      </c>
      <c r="X3774" s="1259">
        <v>1007</v>
      </c>
      <c r="Y3774" s="1259">
        <v>0</v>
      </c>
    </row>
    <row r="3775" spans="1:25">
      <c r="A3775" s="1350">
        <v>11201001356</v>
      </c>
      <c r="B3775" s="1260"/>
      <c r="C3775" s="1260" t="s">
        <v>31428</v>
      </c>
      <c r="D3775" s="1260" t="s">
        <v>31429</v>
      </c>
      <c r="E3775" s="1260" t="s">
        <v>12007</v>
      </c>
      <c r="F3775" s="1260" t="s">
        <v>31430</v>
      </c>
      <c r="G3775" s="1260" t="s">
        <v>31431</v>
      </c>
      <c r="H3775" s="1260" t="s">
        <v>11153</v>
      </c>
      <c r="I3775" s="1260" t="s">
        <v>11164</v>
      </c>
      <c r="J3775" s="1259">
        <v>7429099</v>
      </c>
      <c r="K3775" s="1260" t="s">
        <v>11221</v>
      </c>
      <c r="L3775" s="1260" t="s">
        <v>11155</v>
      </c>
      <c r="M3775" s="1260" t="s">
        <v>2438</v>
      </c>
      <c r="N3775" s="1260" t="s">
        <v>31432</v>
      </c>
      <c r="O3775" s="1260" t="s">
        <v>31429</v>
      </c>
      <c r="P3775" s="1260"/>
      <c r="Q3775" s="1260" t="s">
        <v>12838</v>
      </c>
      <c r="R3775" s="1260" t="s">
        <v>31433</v>
      </c>
      <c r="S3775" s="1259">
        <v>1</v>
      </c>
      <c r="T3775" s="1260"/>
      <c r="U3775" s="1260" t="s">
        <v>11405</v>
      </c>
      <c r="V3775" s="1260" t="s">
        <v>11429</v>
      </c>
      <c r="W3775" s="1259">
        <v>0</v>
      </c>
      <c r="X3775" s="1259">
        <v>1007</v>
      </c>
      <c r="Y3775" s="1259">
        <v>0</v>
      </c>
    </row>
    <row r="3776" spans="1:25">
      <c r="A3776" s="1350">
        <v>11201001355</v>
      </c>
      <c r="B3776" s="1260"/>
      <c r="C3776" s="1260" t="s">
        <v>31434</v>
      </c>
      <c r="D3776" s="1260" t="s">
        <v>17506</v>
      </c>
      <c r="E3776" s="1260" t="s">
        <v>11353</v>
      </c>
      <c r="F3776" s="1260" t="s">
        <v>12474</v>
      </c>
      <c r="G3776" s="1260" t="s">
        <v>31435</v>
      </c>
      <c r="H3776" s="1260" t="s">
        <v>11153</v>
      </c>
      <c r="I3776" s="1260" t="s">
        <v>11243</v>
      </c>
      <c r="J3776" s="1259">
        <v>7429098</v>
      </c>
      <c r="K3776" s="1260" t="s">
        <v>11221</v>
      </c>
      <c r="L3776" s="1260" t="s">
        <v>11155</v>
      </c>
      <c r="M3776" s="1260" t="s">
        <v>262</v>
      </c>
      <c r="N3776" s="1260"/>
      <c r="O3776" s="1260" t="s">
        <v>17506</v>
      </c>
      <c r="P3776" s="1260"/>
      <c r="Q3776" s="1260"/>
      <c r="R3776" s="1260"/>
      <c r="S3776" s="1259">
        <v>1</v>
      </c>
      <c r="T3776" s="1260"/>
      <c r="U3776" s="1260"/>
      <c r="V3776" s="1260"/>
      <c r="W3776" s="1259">
        <v>0</v>
      </c>
      <c r="X3776" s="1259">
        <v>1007</v>
      </c>
      <c r="Y3776" s="1259">
        <v>0</v>
      </c>
    </row>
    <row r="3777" spans="1:25">
      <c r="A3777" s="1350">
        <v>11201001354</v>
      </c>
      <c r="B3777" s="1260"/>
      <c r="C3777" s="1260" t="s">
        <v>31436</v>
      </c>
      <c r="D3777" s="1260" t="s">
        <v>17444</v>
      </c>
      <c r="E3777" s="1260" t="s">
        <v>11190</v>
      </c>
      <c r="F3777" s="1260" t="s">
        <v>11176</v>
      </c>
      <c r="G3777" s="1260" t="s">
        <v>31437</v>
      </c>
      <c r="H3777" s="1260" t="s">
        <v>11153</v>
      </c>
      <c r="I3777" s="1260" t="s">
        <v>11177</v>
      </c>
      <c r="J3777" s="1259">
        <v>7429097</v>
      </c>
      <c r="K3777" s="1260" t="s">
        <v>11221</v>
      </c>
      <c r="L3777" s="1260" t="s">
        <v>11155</v>
      </c>
      <c r="M3777" s="1260" t="s">
        <v>1698</v>
      </c>
      <c r="N3777" s="1260" t="s">
        <v>17446</v>
      </c>
      <c r="O3777" s="1260" t="s">
        <v>17444</v>
      </c>
      <c r="P3777" s="1260"/>
      <c r="Q3777" s="1260"/>
      <c r="R3777" s="1260" t="s">
        <v>17447</v>
      </c>
      <c r="S3777" s="1259">
        <v>1</v>
      </c>
      <c r="T3777" s="1260"/>
      <c r="U3777" s="1260" t="s">
        <v>11182</v>
      </c>
      <c r="V3777" s="1260" t="s">
        <v>13364</v>
      </c>
      <c r="W3777" s="1259">
        <v>0</v>
      </c>
      <c r="X3777" s="1259">
        <v>1007</v>
      </c>
      <c r="Y3777" s="1259">
        <v>0</v>
      </c>
    </row>
    <row r="3778" spans="1:25">
      <c r="A3778" s="1350">
        <v>11201001353</v>
      </c>
      <c r="B3778" s="1260"/>
      <c r="C3778" s="1260" t="s">
        <v>31434</v>
      </c>
      <c r="D3778" s="1260" t="s">
        <v>31438</v>
      </c>
      <c r="E3778" s="1260" t="s">
        <v>24400</v>
      </c>
      <c r="F3778" s="1260" t="s">
        <v>13157</v>
      </c>
      <c r="G3778" s="1260" t="s">
        <v>31439</v>
      </c>
      <c r="H3778" s="1260" t="s">
        <v>11153</v>
      </c>
      <c r="I3778" s="1260" t="s">
        <v>11243</v>
      </c>
      <c r="J3778" s="1259">
        <v>7429096</v>
      </c>
      <c r="K3778" s="1260" t="s">
        <v>11221</v>
      </c>
      <c r="L3778" s="1260" t="s">
        <v>11155</v>
      </c>
      <c r="M3778" s="1260" t="s">
        <v>262</v>
      </c>
      <c r="N3778" s="1260"/>
      <c r="O3778" s="1260" t="s">
        <v>31438</v>
      </c>
      <c r="P3778" s="1260"/>
      <c r="Q3778" s="1260"/>
      <c r="R3778" s="1260"/>
      <c r="S3778" s="1259">
        <v>1</v>
      </c>
      <c r="T3778" s="1260"/>
      <c r="U3778" s="1260"/>
      <c r="V3778" s="1260"/>
      <c r="W3778" s="1259">
        <v>0</v>
      </c>
      <c r="X3778" s="1259">
        <v>1007</v>
      </c>
      <c r="Y3778" s="1259">
        <v>0</v>
      </c>
    </row>
    <row r="3779" spans="1:25">
      <c r="A3779" s="1350">
        <v>11201001352</v>
      </c>
      <c r="B3779" s="1260"/>
      <c r="C3779" s="1260" t="s">
        <v>31440</v>
      </c>
      <c r="D3779" s="1260" t="s">
        <v>31441</v>
      </c>
      <c r="E3779" s="1260" t="s">
        <v>11353</v>
      </c>
      <c r="F3779" s="1260" t="s">
        <v>31442</v>
      </c>
      <c r="G3779" s="1260" t="s">
        <v>31443</v>
      </c>
      <c r="H3779" s="1260" t="s">
        <v>11153</v>
      </c>
      <c r="I3779" s="1260" t="s">
        <v>10976</v>
      </c>
      <c r="J3779" s="1259">
        <v>7429095</v>
      </c>
      <c r="K3779" s="1260" t="s">
        <v>11221</v>
      </c>
      <c r="L3779" s="1260" t="s">
        <v>11155</v>
      </c>
      <c r="M3779" s="1260" t="s">
        <v>262</v>
      </c>
      <c r="N3779" s="1260"/>
      <c r="O3779" s="1260" t="s">
        <v>31441</v>
      </c>
      <c r="P3779" s="1260"/>
      <c r="Q3779" s="1260"/>
      <c r="R3779" s="1260"/>
      <c r="S3779" s="1259">
        <v>1</v>
      </c>
      <c r="T3779" s="1260"/>
      <c r="U3779" s="1260"/>
      <c r="V3779" s="1260"/>
      <c r="W3779" s="1259">
        <v>0</v>
      </c>
      <c r="X3779" s="1259">
        <v>1007</v>
      </c>
      <c r="Y3779" s="1259">
        <v>0</v>
      </c>
    </row>
    <row r="3780" spans="1:25">
      <c r="A3780" s="1350">
        <v>11201001351</v>
      </c>
      <c r="B3780" s="1260"/>
      <c r="C3780" s="1260" t="s">
        <v>31440</v>
      </c>
      <c r="D3780" s="1260" t="s">
        <v>3803</v>
      </c>
      <c r="E3780" s="1260" t="s">
        <v>11353</v>
      </c>
      <c r="F3780" s="1260" t="s">
        <v>11176</v>
      </c>
      <c r="G3780" s="1260" t="s">
        <v>31444</v>
      </c>
      <c r="H3780" s="1260" t="s">
        <v>11153</v>
      </c>
      <c r="I3780" s="1260" t="s">
        <v>11177</v>
      </c>
      <c r="J3780" s="1259">
        <v>7429094</v>
      </c>
      <c r="K3780" s="1260" t="s">
        <v>11221</v>
      </c>
      <c r="L3780" s="1260" t="s">
        <v>11155</v>
      </c>
      <c r="M3780" s="1260" t="s">
        <v>262</v>
      </c>
      <c r="N3780" s="1260"/>
      <c r="O3780" s="1260" t="s">
        <v>3803</v>
      </c>
      <c r="P3780" s="1260"/>
      <c r="Q3780" s="1260"/>
      <c r="R3780" s="1260" t="s">
        <v>31445</v>
      </c>
      <c r="S3780" s="1259">
        <v>1</v>
      </c>
      <c r="T3780" s="1260"/>
      <c r="U3780" s="1260"/>
      <c r="V3780" s="1260"/>
      <c r="W3780" s="1259">
        <v>0</v>
      </c>
      <c r="X3780" s="1259">
        <v>1007</v>
      </c>
      <c r="Y3780" s="1259">
        <v>0</v>
      </c>
    </row>
    <row r="3781" spans="1:25">
      <c r="A3781" s="1350">
        <v>11201001350</v>
      </c>
      <c r="B3781" s="1260"/>
      <c r="C3781" s="1260" t="s">
        <v>31446</v>
      </c>
      <c r="D3781" s="1260" t="s">
        <v>31447</v>
      </c>
      <c r="E3781" s="1260" t="s">
        <v>11175</v>
      </c>
      <c r="F3781" s="1260" t="s">
        <v>20224</v>
      </c>
      <c r="G3781" s="1260" t="s">
        <v>31448</v>
      </c>
      <c r="H3781" s="1260" t="s">
        <v>11153</v>
      </c>
      <c r="I3781" s="1260" t="s">
        <v>10976</v>
      </c>
      <c r="J3781" s="1259">
        <v>7429093</v>
      </c>
      <c r="K3781" s="1260" t="s">
        <v>11221</v>
      </c>
      <c r="L3781" s="1260" t="s">
        <v>11155</v>
      </c>
      <c r="M3781" s="1260" t="s">
        <v>1941</v>
      </c>
      <c r="N3781" s="1260" t="s">
        <v>31449</v>
      </c>
      <c r="O3781" s="1260" t="s">
        <v>31447</v>
      </c>
      <c r="P3781" s="1260"/>
      <c r="Q3781" s="1260"/>
      <c r="R3781" s="1260" t="s">
        <v>31450</v>
      </c>
      <c r="S3781" s="1259">
        <v>1</v>
      </c>
      <c r="T3781" s="1260"/>
      <c r="U3781" s="1260" t="s">
        <v>11396</v>
      </c>
      <c r="V3781" s="1260" t="s">
        <v>11699</v>
      </c>
      <c r="W3781" s="1259">
        <v>0</v>
      </c>
      <c r="X3781" s="1259">
        <v>1007</v>
      </c>
      <c r="Y3781" s="1259">
        <v>0</v>
      </c>
    </row>
    <row r="3782" spans="1:25">
      <c r="A3782" s="1350">
        <v>11201001349</v>
      </c>
      <c r="B3782" s="1260"/>
      <c r="C3782" s="1260" t="s">
        <v>31451</v>
      </c>
      <c r="D3782" s="1260" t="s">
        <v>31452</v>
      </c>
      <c r="E3782" s="1260" t="s">
        <v>11190</v>
      </c>
      <c r="F3782" s="1260" t="s">
        <v>11176</v>
      </c>
      <c r="G3782" s="1260" t="s">
        <v>31453</v>
      </c>
      <c r="H3782" s="1260" t="s">
        <v>11153</v>
      </c>
      <c r="I3782" s="1260" t="s">
        <v>11177</v>
      </c>
      <c r="J3782" s="1259">
        <v>7429092</v>
      </c>
      <c r="K3782" s="1260" t="s">
        <v>11221</v>
      </c>
      <c r="L3782" s="1260" t="s">
        <v>11155</v>
      </c>
      <c r="M3782" s="1260" t="s">
        <v>2122</v>
      </c>
      <c r="N3782" s="1260" t="s">
        <v>31454</v>
      </c>
      <c r="O3782" s="1260" t="s">
        <v>31452</v>
      </c>
      <c r="P3782" s="1260" t="s">
        <v>11192</v>
      </c>
      <c r="Q3782" s="1260"/>
      <c r="R3782" s="1260" t="s">
        <v>31455</v>
      </c>
      <c r="S3782" s="1259">
        <v>1</v>
      </c>
      <c r="T3782" s="1260"/>
      <c r="U3782" s="1260" t="s">
        <v>11269</v>
      </c>
      <c r="V3782" s="1260" t="s">
        <v>11620</v>
      </c>
      <c r="W3782" s="1259">
        <v>0</v>
      </c>
      <c r="X3782" s="1259">
        <v>1007</v>
      </c>
      <c r="Y3782" s="1259">
        <v>0</v>
      </c>
    </row>
    <row r="3783" spans="1:25">
      <c r="A3783" s="1350">
        <v>11201001348</v>
      </c>
      <c r="B3783" s="1260"/>
      <c r="C3783" s="1260" t="s">
        <v>31434</v>
      </c>
      <c r="D3783" s="1260" t="s">
        <v>31456</v>
      </c>
      <c r="E3783" s="1260" t="s">
        <v>11543</v>
      </c>
      <c r="F3783" s="1260" t="s">
        <v>11242</v>
      </c>
      <c r="G3783" s="1260" t="s">
        <v>31457</v>
      </c>
      <c r="H3783" s="1260" t="s">
        <v>11153</v>
      </c>
      <c r="I3783" s="1260" t="s">
        <v>11243</v>
      </c>
      <c r="J3783" s="1259">
        <v>7429091</v>
      </c>
      <c r="K3783" s="1260" t="s">
        <v>11221</v>
      </c>
      <c r="L3783" s="1260" t="s">
        <v>11155</v>
      </c>
      <c r="M3783" s="1260" t="s">
        <v>262</v>
      </c>
      <c r="N3783" s="1260"/>
      <c r="O3783" s="1260" t="s">
        <v>31456</v>
      </c>
      <c r="P3783" s="1260"/>
      <c r="Q3783" s="1260"/>
      <c r="R3783" s="1260"/>
      <c r="S3783" s="1259">
        <v>1</v>
      </c>
      <c r="T3783" s="1260"/>
      <c r="U3783" s="1260"/>
      <c r="V3783" s="1260"/>
      <c r="W3783" s="1259">
        <v>0</v>
      </c>
      <c r="X3783" s="1259">
        <v>1007</v>
      </c>
      <c r="Y3783" s="1259">
        <v>0</v>
      </c>
    </row>
    <row r="3784" spans="1:25">
      <c r="A3784" s="1350">
        <v>11201001347</v>
      </c>
      <c r="B3784" s="1260"/>
      <c r="C3784" s="1260" t="s">
        <v>31458</v>
      </c>
      <c r="D3784" s="1260" t="s">
        <v>31459</v>
      </c>
      <c r="E3784" s="1260" t="s">
        <v>27863</v>
      </c>
      <c r="F3784" s="1260" t="s">
        <v>31410</v>
      </c>
      <c r="G3784" s="1260" t="s">
        <v>31460</v>
      </c>
      <c r="H3784" s="1260" t="s">
        <v>11153</v>
      </c>
      <c r="I3784" s="1260" t="s">
        <v>11164</v>
      </c>
      <c r="J3784" s="1259">
        <v>7429090</v>
      </c>
      <c r="K3784" s="1260" t="s">
        <v>11221</v>
      </c>
      <c r="L3784" s="1260" t="s">
        <v>11155</v>
      </c>
      <c r="M3784" s="1260" t="s">
        <v>2483</v>
      </c>
      <c r="N3784" s="1260" t="s">
        <v>31461</v>
      </c>
      <c r="O3784" s="1260" t="s">
        <v>31459</v>
      </c>
      <c r="P3784" s="1260"/>
      <c r="Q3784" s="1260" t="s">
        <v>11596</v>
      </c>
      <c r="R3784" s="1259">
        <v>8337955</v>
      </c>
      <c r="S3784" s="1259">
        <v>1</v>
      </c>
      <c r="T3784" s="1260"/>
      <c r="U3784" s="1260" t="s">
        <v>11182</v>
      </c>
      <c r="V3784" s="1260" t="s">
        <v>31462</v>
      </c>
      <c r="W3784" s="1259">
        <v>0</v>
      </c>
      <c r="X3784" s="1259">
        <v>1007</v>
      </c>
      <c r="Y3784" s="1259">
        <v>0</v>
      </c>
    </row>
    <row r="3785" spans="1:25">
      <c r="A3785" s="1350">
        <v>11201001346</v>
      </c>
      <c r="B3785" s="1260" t="s">
        <v>31463</v>
      </c>
      <c r="C3785" s="1260" t="s">
        <v>31464</v>
      </c>
      <c r="D3785" s="1260" t="s">
        <v>31465</v>
      </c>
      <c r="E3785" s="1260" t="s">
        <v>11190</v>
      </c>
      <c r="F3785" s="1260"/>
      <c r="G3785" s="1260"/>
      <c r="H3785" s="1260" t="s">
        <v>11153</v>
      </c>
      <c r="I3785" s="1260" t="s">
        <v>10976</v>
      </c>
      <c r="J3785" s="1259">
        <v>7429089</v>
      </c>
      <c r="K3785" s="1260" t="s">
        <v>11221</v>
      </c>
      <c r="L3785" s="1260" t="s">
        <v>11275</v>
      </c>
      <c r="M3785" s="1260" t="s">
        <v>2278</v>
      </c>
      <c r="N3785" s="1260" t="s">
        <v>31466</v>
      </c>
      <c r="O3785" s="1260" t="s">
        <v>31465</v>
      </c>
      <c r="P3785" s="1260" t="s">
        <v>22125</v>
      </c>
      <c r="Q3785" s="1260" t="s">
        <v>12317</v>
      </c>
      <c r="R3785" s="1260" t="s">
        <v>22125</v>
      </c>
      <c r="S3785" s="1259">
        <v>1</v>
      </c>
      <c r="T3785" s="1260" t="s">
        <v>31467</v>
      </c>
      <c r="U3785" s="1260" t="s">
        <v>11231</v>
      </c>
      <c r="V3785" s="1260" t="s">
        <v>13206</v>
      </c>
      <c r="W3785" s="1259">
        <v>0</v>
      </c>
      <c r="X3785" s="1259">
        <v>1007</v>
      </c>
      <c r="Y3785" s="1259">
        <v>2</v>
      </c>
    </row>
    <row r="3786" spans="1:25">
      <c r="A3786" s="1350">
        <v>11201001345</v>
      </c>
      <c r="B3786" s="1260" t="s">
        <v>31468</v>
      </c>
      <c r="C3786" s="1260" t="s">
        <v>31469</v>
      </c>
      <c r="D3786" s="1260" t="s">
        <v>31470</v>
      </c>
      <c r="E3786" s="1260" t="s">
        <v>11384</v>
      </c>
      <c r="F3786" s="1260" t="s">
        <v>20224</v>
      </c>
      <c r="G3786" s="1260" t="s">
        <v>31471</v>
      </c>
      <c r="H3786" s="1260" t="s">
        <v>11153</v>
      </c>
      <c r="I3786" s="1260" t="s">
        <v>10976</v>
      </c>
      <c r="J3786" s="1259">
        <v>7429088</v>
      </c>
      <c r="K3786" s="1260" t="s">
        <v>11221</v>
      </c>
      <c r="L3786" s="1260" t="s">
        <v>11385</v>
      </c>
      <c r="M3786" s="1260" t="s">
        <v>2278</v>
      </c>
      <c r="N3786" s="1260" t="s">
        <v>31472</v>
      </c>
      <c r="O3786" s="1260" t="s">
        <v>31470</v>
      </c>
      <c r="P3786" s="1260"/>
      <c r="Q3786" s="1260" t="s">
        <v>14279</v>
      </c>
      <c r="R3786" s="1260" t="s">
        <v>31473</v>
      </c>
      <c r="S3786" s="1259">
        <v>1</v>
      </c>
      <c r="T3786" s="1260"/>
      <c r="U3786" s="1260" t="s">
        <v>11231</v>
      </c>
      <c r="V3786" s="1260" t="s">
        <v>13206</v>
      </c>
      <c r="W3786" s="1259">
        <v>0</v>
      </c>
      <c r="X3786" s="1259">
        <v>1007</v>
      </c>
      <c r="Y3786" s="1259">
        <v>1</v>
      </c>
    </row>
    <row r="3787" spans="1:25">
      <c r="A3787" s="1350">
        <v>11201001344</v>
      </c>
      <c r="B3787" s="1260"/>
      <c r="C3787" s="1260" t="s">
        <v>31474</v>
      </c>
      <c r="D3787" s="1260" t="s">
        <v>31475</v>
      </c>
      <c r="E3787" s="1260" t="s">
        <v>11353</v>
      </c>
      <c r="F3787" s="1260" t="s">
        <v>31476</v>
      </c>
      <c r="G3787" s="1260" t="s">
        <v>31477</v>
      </c>
      <c r="H3787" s="1260" t="s">
        <v>11153</v>
      </c>
      <c r="I3787" s="1260" t="s">
        <v>11164</v>
      </c>
      <c r="J3787" s="1259">
        <v>7429087</v>
      </c>
      <c r="K3787" s="1260" t="s">
        <v>11221</v>
      </c>
      <c r="L3787" s="1260" t="s">
        <v>11155</v>
      </c>
      <c r="M3787" s="1260" t="s">
        <v>262</v>
      </c>
      <c r="N3787" s="1260"/>
      <c r="O3787" s="1260" t="s">
        <v>31475</v>
      </c>
      <c r="P3787" s="1260"/>
      <c r="Q3787" s="1260" t="s">
        <v>11596</v>
      </c>
      <c r="R3787" s="1260"/>
      <c r="S3787" s="1259">
        <v>1</v>
      </c>
      <c r="T3787" s="1260"/>
      <c r="U3787" s="1260"/>
      <c r="V3787" s="1260"/>
      <c r="W3787" s="1259">
        <v>0</v>
      </c>
      <c r="X3787" s="1259">
        <v>1007</v>
      </c>
      <c r="Y3787" s="1259">
        <v>0</v>
      </c>
    </row>
    <row r="3788" spans="1:25">
      <c r="A3788" s="1350">
        <v>11201001343</v>
      </c>
      <c r="B3788" s="1260"/>
      <c r="C3788" s="1260" t="s">
        <v>31478</v>
      </c>
      <c r="D3788" s="1260" t="s">
        <v>31479</v>
      </c>
      <c r="E3788" s="1260" t="s">
        <v>13956</v>
      </c>
      <c r="F3788" s="1260" t="s">
        <v>31476</v>
      </c>
      <c r="G3788" s="1260" t="s">
        <v>31480</v>
      </c>
      <c r="H3788" s="1260" t="s">
        <v>11153</v>
      </c>
      <c r="I3788" s="1260" t="s">
        <v>11164</v>
      </c>
      <c r="J3788" s="1259">
        <v>7429086</v>
      </c>
      <c r="K3788" s="1260" t="s">
        <v>11221</v>
      </c>
      <c r="L3788" s="1260" t="s">
        <v>11155</v>
      </c>
      <c r="M3788" s="1260" t="s">
        <v>262</v>
      </c>
      <c r="N3788" s="1260"/>
      <c r="O3788" s="1260" t="s">
        <v>31479</v>
      </c>
      <c r="P3788" s="1260"/>
      <c r="Q3788" s="1260" t="s">
        <v>11596</v>
      </c>
      <c r="R3788" s="1260"/>
      <c r="S3788" s="1259">
        <v>1</v>
      </c>
      <c r="T3788" s="1260"/>
      <c r="U3788" s="1260"/>
      <c r="V3788" s="1260"/>
      <c r="W3788" s="1259">
        <v>0</v>
      </c>
      <c r="X3788" s="1259">
        <v>1007</v>
      </c>
      <c r="Y3788" s="1259">
        <v>0</v>
      </c>
    </row>
    <row r="3789" spans="1:25">
      <c r="A3789" s="1350">
        <v>11201001342</v>
      </c>
      <c r="B3789" s="1260"/>
      <c r="C3789" s="1260" t="s">
        <v>31481</v>
      </c>
      <c r="D3789" s="1260" t="s">
        <v>31482</v>
      </c>
      <c r="E3789" s="1260" t="s">
        <v>11251</v>
      </c>
      <c r="F3789" s="1260" t="s">
        <v>31483</v>
      </c>
      <c r="G3789" s="1260" t="s">
        <v>31484</v>
      </c>
      <c r="H3789" s="1260" t="s">
        <v>11153</v>
      </c>
      <c r="I3789" s="1260" t="s">
        <v>11164</v>
      </c>
      <c r="J3789" s="1259">
        <v>7429085</v>
      </c>
      <c r="K3789" s="1260" t="s">
        <v>11221</v>
      </c>
      <c r="L3789" s="1260" t="s">
        <v>11155</v>
      </c>
      <c r="M3789" s="1260" t="s">
        <v>262</v>
      </c>
      <c r="N3789" s="1260"/>
      <c r="O3789" s="1260" t="s">
        <v>31482</v>
      </c>
      <c r="P3789" s="1260"/>
      <c r="Q3789" s="1260" t="s">
        <v>11596</v>
      </c>
      <c r="R3789" s="1260"/>
      <c r="S3789" s="1259">
        <v>1</v>
      </c>
      <c r="T3789" s="1260"/>
      <c r="U3789" s="1260"/>
      <c r="V3789" s="1260"/>
      <c r="W3789" s="1259">
        <v>0</v>
      </c>
      <c r="X3789" s="1259">
        <v>1007</v>
      </c>
      <c r="Y3789" s="1259">
        <v>0</v>
      </c>
    </row>
    <row r="3790" spans="1:25">
      <c r="A3790" s="1350">
        <v>11201001341</v>
      </c>
      <c r="B3790" s="1260"/>
      <c r="C3790" s="1260" t="s">
        <v>31485</v>
      </c>
      <c r="D3790" s="1260" t="s">
        <v>31486</v>
      </c>
      <c r="E3790" s="1260" t="s">
        <v>11461</v>
      </c>
      <c r="F3790" s="1260" t="s">
        <v>20524</v>
      </c>
      <c r="G3790" s="1260" t="s">
        <v>31487</v>
      </c>
      <c r="H3790" s="1260" t="s">
        <v>11153</v>
      </c>
      <c r="I3790" s="1260" t="s">
        <v>11164</v>
      </c>
      <c r="J3790" s="1259">
        <v>7429084</v>
      </c>
      <c r="K3790" s="1260" t="s">
        <v>11221</v>
      </c>
      <c r="L3790" s="1260" t="s">
        <v>11155</v>
      </c>
      <c r="M3790" s="1260" t="s">
        <v>262</v>
      </c>
      <c r="N3790" s="1260"/>
      <c r="O3790" s="1260" t="s">
        <v>31486</v>
      </c>
      <c r="P3790" s="1260"/>
      <c r="Q3790" s="1260" t="s">
        <v>11596</v>
      </c>
      <c r="R3790" s="1260"/>
      <c r="S3790" s="1259">
        <v>1</v>
      </c>
      <c r="T3790" s="1260"/>
      <c r="U3790" s="1260"/>
      <c r="V3790" s="1260"/>
      <c r="W3790" s="1259">
        <v>0</v>
      </c>
      <c r="X3790" s="1259">
        <v>1007</v>
      </c>
      <c r="Y3790" s="1259">
        <v>0</v>
      </c>
    </row>
    <row r="3791" spans="1:25">
      <c r="A3791" s="1350">
        <v>11201001340</v>
      </c>
      <c r="B3791" s="1260"/>
      <c r="C3791" s="1260" t="s">
        <v>31488</v>
      </c>
      <c r="D3791" s="1260" t="s">
        <v>31489</v>
      </c>
      <c r="E3791" s="1260" t="s">
        <v>31490</v>
      </c>
      <c r="F3791" s="1260" t="s">
        <v>31491</v>
      </c>
      <c r="G3791" s="1260" t="s">
        <v>31492</v>
      </c>
      <c r="H3791" s="1260" t="s">
        <v>11153</v>
      </c>
      <c r="I3791" s="1260" t="s">
        <v>11243</v>
      </c>
      <c r="J3791" s="1259">
        <v>7429083</v>
      </c>
      <c r="K3791" s="1260" t="s">
        <v>11221</v>
      </c>
      <c r="L3791" s="1260" t="s">
        <v>11155</v>
      </c>
      <c r="M3791" s="1260" t="s">
        <v>262</v>
      </c>
      <c r="N3791" s="1260"/>
      <c r="O3791" s="1260" t="s">
        <v>31489</v>
      </c>
      <c r="P3791" s="1260"/>
      <c r="Q3791" s="1260" t="s">
        <v>27770</v>
      </c>
      <c r="R3791" s="1260"/>
      <c r="S3791" s="1259">
        <v>1</v>
      </c>
      <c r="T3791" s="1260"/>
      <c r="U3791" s="1260"/>
      <c r="V3791" s="1260"/>
      <c r="W3791" s="1259">
        <v>0</v>
      </c>
      <c r="X3791" s="1259">
        <v>1007</v>
      </c>
      <c r="Y3791" s="1259">
        <v>0</v>
      </c>
    </row>
    <row r="3792" spans="1:25">
      <c r="A3792" s="1350">
        <v>11201001339</v>
      </c>
      <c r="B3792" s="1260"/>
      <c r="C3792" s="1260" t="s">
        <v>31493</v>
      </c>
      <c r="D3792" s="1260" t="s">
        <v>31494</v>
      </c>
      <c r="E3792" s="1260" t="s">
        <v>13999</v>
      </c>
      <c r="F3792" s="1260" t="s">
        <v>31495</v>
      </c>
      <c r="G3792" s="1260" t="s">
        <v>31496</v>
      </c>
      <c r="H3792" s="1260" t="s">
        <v>11153</v>
      </c>
      <c r="I3792" s="1260" t="s">
        <v>11243</v>
      </c>
      <c r="J3792" s="1259">
        <v>7429082</v>
      </c>
      <c r="K3792" s="1260" t="s">
        <v>11221</v>
      </c>
      <c r="L3792" s="1260" t="s">
        <v>11155</v>
      </c>
      <c r="M3792" s="1260" t="s">
        <v>262</v>
      </c>
      <c r="N3792" s="1260"/>
      <c r="O3792" s="1260" t="s">
        <v>31494</v>
      </c>
      <c r="P3792" s="1260"/>
      <c r="Q3792" s="1260" t="s">
        <v>11533</v>
      </c>
      <c r="R3792" s="1260"/>
      <c r="S3792" s="1259">
        <v>1</v>
      </c>
      <c r="T3792" s="1260"/>
      <c r="U3792" s="1260"/>
      <c r="V3792" s="1260"/>
      <c r="W3792" s="1259">
        <v>0</v>
      </c>
      <c r="X3792" s="1259">
        <v>1007</v>
      </c>
      <c r="Y3792" s="1259">
        <v>0</v>
      </c>
    </row>
    <row r="3793" spans="1:25">
      <c r="A3793" s="1350">
        <v>11201001338</v>
      </c>
      <c r="B3793" s="1260"/>
      <c r="C3793" s="1260" t="s">
        <v>31497</v>
      </c>
      <c r="D3793" s="1260" t="s">
        <v>31498</v>
      </c>
      <c r="E3793" s="1260" t="s">
        <v>11353</v>
      </c>
      <c r="F3793" s="1260" t="s">
        <v>18612</v>
      </c>
      <c r="G3793" s="1260" t="s">
        <v>31499</v>
      </c>
      <c r="H3793" s="1260" t="s">
        <v>11153</v>
      </c>
      <c r="I3793" s="1260" t="s">
        <v>10976</v>
      </c>
      <c r="J3793" s="1259">
        <v>7429081</v>
      </c>
      <c r="K3793" s="1260" t="s">
        <v>11221</v>
      </c>
      <c r="L3793" s="1260" t="s">
        <v>11155</v>
      </c>
      <c r="M3793" s="1260" t="s">
        <v>262</v>
      </c>
      <c r="N3793" s="1260"/>
      <c r="O3793" s="1260" t="s">
        <v>31498</v>
      </c>
      <c r="P3793" s="1260"/>
      <c r="Q3793" s="1260"/>
      <c r="R3793" s="1259">
        <v>8952220</v>
      </c>
      <c r="S3793" s="1259">
        <v>1</v>
      </c>
      <c r="T3793" s="1260"/>
      <c r="U3793" s="1260"/>
      <c r="V3793" s="1260"/>
      <c r="W3793" s="1259">
        <v>0</v>
      </c>
      <c r="X3793" s="1259">
        <v>1007</v>
      </c>
      <c r="Y3793" s="1259">
        <v>0</v>
      </c>
    </row>
    <row r="3794" spans="1:25">
      <c r="A3794" s="1350">
        <v>11201001337</v>
      </c>
      <c r="B3794" s="1260" t="s">
        <v>31500</v>
      </c>
      <c r="C3794" s="1260" t="s">
        <v>31501</v>
      </c>
      <c r="D3794" s="1260" t="s">
        <v>31502</v>
      </c>
      <c r="E3794" s="1260" t="s">
        <v>11949</v>
      </c>
      <c r="F3794" s="1260" t="s">
        <v>11510</v>
      </c>
      <c r="G3794" s="1260" t="s">
        <v>31503</v>
      </c>
      <c r="H3794" s="1260" t="s">
        <v>11153</v>
      </c>
      <c r="I3794" s="1260" t="s">
        <v>17335</v>
      </c>
      <c r="J3794" s="1259">
        <v>7429080</v>
      </c>
      <c r="K3794" s="1260" t="s">
        <v>11221</v>
      </c>
      <c r="L3794" s="1260" t="s">
        <v>11155</v>
      </c>
      <c r="M3794" s="1260" t="s">
        <v>2511</v>
      </c>
      <c r="N3794" s="1260" t="s">
        <v>31504</v>
      </c>
      <c r="O3794" s="1260" t="s">
        <v>31502</v>
      </c>
      <c r="P3794" s="1260" t="s">
        <v>31505</v>
      </c>
      <c r="Q3794" s="1260" t="s">
        <v>14210</v>
      </c>
      <c r="R3794" s="1260" t="s">
        <v>31506</v>
      </c>
      <c r="S3794" s="1259">
        <v>1</v>
      </c>
      <c r="T3794" s="1260" t="s">
        <v>31507</v>
      </c>
      <c r="U3794" s="1260" t="s">
        <v>11610</v>
      </c>
      <c r="V3794" s="1260" t="s">
        <v>31508</v>
      </c>
      <c r="W3794" s="1259">
        <v>0</v>
      </c>
      <c r="X3794" s="1259">
        <v>1007</v>
      </c>
      <c r="Y3794" s="1259">
        <v>0</v>
      </c>
    </row>
    <row r="3795" spans="1:25">
      <c r="A3795" s="1350">
        <v>11201001336</v>
      </c>
      <c r="B3795" s="1260"/>
      <c r="C3795" s="1260" t="s">
        <v>31509</v>
      </c>
      <c r="D3795" s="1260" t="s">
        <v>31510</v>
      </c>
      <c r="E3795" s="1260" t="s">
        <v>11614</v>
      </c>
      <c r="F3795" s="1260" t="s">
        <v>11522</v>
      </c>
      <c r="G3795" s="1260" t="s">
        <v>31511</v>
      </c>
      <c r="H3795" s="1260" t="s">
        <v>11153</v>
      </c>
      <c r="I3795" s="1260" t="s">
        <v>11177</v>
      </c>
      <c r="J3795" s="1259">
        <v>7429079</v>
      </c>
      <c r="K3795" s="1260" t="s">
        <v>11221</v>
      </c>
      <c r="L3795" s="1260" t="s">
        <v>11155</v>
      </c>
      <c r="M3795" s="1260" t="s">
        <v>262</v>
      </c>
      <c r="N3795" s="1260"/>
      <c r="O3795" s="1260" t="s">
        <v>31510</v>
      </c>
      <c r="P3795" s="1260"/>
      <c r="Q3795" s="1260"/>
      <c r="R3795" s="1260"/>
      <c r="S3795" s="1259">
        <v>1</v>
      </c>
      <c r="T3795" s="1260"/>
      <c r="U3795" s="1260"/>
      <c r="V3795" s="1260"/>
      <c r="W3795" s="1259">
        <v>0</v>
      </c>
      <c r="X3795" s="1259">
        <v>1007</v>
      </c>
      <c r="Y3795" s="1259">
        <v>0</v>
      </c>
    </row>
    <row r="3796" spans="1:25">
      <c r="A3796" s="1350">
        <v>11201001335</v>
      </c>
      <c r="B3796" s="1260" t="s">
        <v>31512</v>
      </c>
      <c r="C3796" s="1260" t="s">
        <v>31513</v>
      </c>
      <c r="D3796" s="1260" t="s">
        <v>31514</v>
      </c>
      <c r="E3796" s="1260" t="s">
        <v>11426</v>
      </c>
      <c r="F3796" s="1260" t="s">
        <v>11522</v>
      </c>
      <c r="G3796" s="1260" t="s">
        <v>31515</v>
      </c>
      <c r="H3796" s="1260" t="s">
        <v>11153</v>
      </c>
      <c r="I3796" s="1260" t="s">
        <v>11177</v>
      </c>
      <c r="J3796" s="1259">
        <v>7429078</v>
      </c>
      <c r="K3796" s="1260" t="s">
        <v>11221</v>
      </c>
      <c r="L3796" s="1260" t="s">
        <v>11155</v>
      </c>
      <c r="M3796" s="1260" t="s">
        <v>1295</v>
      </c>
      <c r="N3796" s="1260" t="s">
        <v>31516</v>
      </c>
      <c r="O3796" s="1260" t="s">
        <v>31514</v>
      </c>
      <c r="P3796" s="1260" t="s">
        <v>31517</v>
      </c>
      <c r="Q3796" s="1260" t="s">
        <v>31518</v>
      </c>
      <c r="R3796" s="1260" t="s">
        <v>31517</v>
      </c>
      <c r="S3796" s="1259">
        <v>1</v>
      </c>
      <c r="T3796" s="1260" t="s">
        <v>31519</v>
      </c>
      <c r="U3796" s="1260" t="s">
        <v>11158</v>
      </c>
      <c r="V3796" s="1260" t="s">
        <v>11263</v>
      </c>
      <c r="W3796" s="1259">
        <v>0</v>
      </c>
      <c r="X3796" s="1259">
        <v>1007</v>
      </c>
      <c r="Y3796" s="1259">
        <v>0</v>
      </c>
    </row>
    <row r="3797" spans="1:25">
      <c r="A3797" s="1350">
        <v>11201001334</v>
      </c>
      <c r="B3797" s="1260"/>
      <c r="C3797" s="1260" t="s">
        <v>31520</v>
      </c>
      <c r="D3797" s="1260" t="s">
        <v>31521</v>
      </c>
      <c r="E3797" s="1260" t="s">
        <v>11162</v>
      </c>
      <c r="F3797" s="1260" t="s">
        <v>11522</v>
      </c>
      <c r="G3797" s="1260" t="s">
        <v>31522</v>
      </c>
      <c r="H3797" s="1260" t="s">
        <v>11153</v>
      </c>
      <c r="I3797" s="1260" t="s">
        <v>11177</v>
      </c>
      <c r="J3797" s="1259">
        <v>7429077</v>
      </c>
      <c r="K3797" s="1260" t="s">
        <v>11221</v>
      </c>
      <c r="L3797" s="1260" t="s">
        <v>11155</v>
      </c>
      <c r="M3797" s="1260" t="s">
        <v>262</v>
      </c>
      <c r="N3797" s="1260"/>
      <c r="O3797" s="1260" t="s">
        <v>31521</v>
      </c>
      <c r="P3797" s="1259">
        <v>119</v>
      </c>
      <c r="Q3797" s="1260"/>
      <c r="R3797" s="1259">
        <v>8737815</v>
      </c>
      <c r="S3797" s="1259">
        <v>1</v>
      </c>
      <c r="T3797" s="1260"/>
      <c r="U3797" s="1260"/>
      <c r="V3797" s="1260"/>
      <c r="W3797" s="1259">
        <v>0</v>
      </c>
      <c r="X3797" s="1259">
        <v>1007</v>
      </c>
      <c r="Y3797" s="1259">
        <v>0</v>
      </c>
    </row>
    <row r="3798" spans="1:25">
      <c r="A3798" s="1350">
        <v>11201001333</v>
      </c>
      <c r="B3798" s="1260"/>
      <c r="C3798" s="1260" t="s">
        <v>31523</v>
      </c>
      <c r="D3798" s="1260" t="s">
        <v>31524</v>
      </c>
      <c r="E3798" s="1260" t="s">
        <v>14055</v>
      </c>
      <c r="F3798" s="1260" t="s">
        <v>11522</v>
      </c>
      <c r="G3798" s="1260" t="s">
        <v>31525</v>
      </c>
      <c r="H3798" s="1260" t="s">
        <v>11153</v>
      </c>
      <c r="I3798" s="1260" t="s">
        <v>11177</v>
      </c>
      <c r="J3798" s="1259">
        <v>7429076</v>
      </c>
      <c r="K3798" s="1260" t="s">
        <v>11221</v>
      </c>
      <c r="L3798" s="1260" t="s">
        <v>11155</v>
      </c>
      <c r="M3798" s="1260" t="s">
        <v>262</v>
      </c>
      <c r="N3798" s="1260"/>
      <c r="O3798" s="1260" t="s">
        <v>31524</v>
      </c>
      <c r="P3798" s="1260"/>
      <c r="Q3798" s="1260"/>
      <c r="R3798" s="1260"/>
      <c r="S3798" s="1259">
        <v>1</v>
      </c>
      <c r="T3798" s="1260"/>
      <c r="U3798" s="1260"/>
      <c r="V3798" s="1260"/>
      <c r="W3798" s="1259">
        <v>0</v>
      </c>
      <c r="X3798" s="1259">
        <v>1007</v>
      </c>
      <c r="Y3798" s="1259">
        <v>0</v>
      </c>
    </row>
    <row r="3799" spans="1:25">
      <c r="A3799" s="1350">
        <v>11201001332</v>
      </c>
      <c r="B3799" s="1260"/>
      <c r="C3799" s="1260" t="s">
        <v>31526</v>
      </c>
      <c r="D3799" s="1260" t="s">
        <v>15029</v>
      </c>
      <c r="E3799" s="1260" t="s">
        <v>23377</v>
      </c>
      <c r="F3799" s="1260" t="s">
        <v>31527</v>
      </c>
      <c r="G3799" s="1260" t="s">
        <v>31528</v>
      </c>
      <c r="H3799" s="1260" t="s">
        <v>11153</v>
      </c>
      <c r="I3799" s="1260" t="s">
        <v>10976</v>
      </c>
      <c r="J3799" s="1259">
        <v>7429075</v>
      </c>
      <c r="K3799" s="1260" t="s">
        <v>11221</v>
      </c>
      <c r="L3799" s="1260" t="s">
        <v>11155</v>
      </c>
      <c r="M3799" s="1260" t="s">
        <v>262</v>
      </c>
      <c r="N3799" s="1260"/>
      <c r="O3799" s="1260" t="s">
        <v>15029</v>
      </c>
      <c r="P3799" s="1260"/>
      <c r="Q3799" s="1260"/>
      <c r="R3799" s="1259">
        <v>8952220</v>
      </c>
      <c r="S3799" s="1259">
        <v>1</v>
      </c>
      <c r="T3799" s="1260"/>
      <c r="U3799" s="1260"/>
      <c r="V3799" s="1260"/>
      <c r="W3799" s="1259">
        <v>0</v>
      </c>
      <c r="X3799" s="1259">
        <v>1007</v>
      </c>
      <c r="Y3799" s="1259">
        <v>0</v>
      </c>
    </row>
    <row r="3800" spans="1:25">
      <c r="A3800" s="1350">
        <v>11201001331</v>
      </c>
      <c r="B3800" s="1260"/>
      <c r="C3800" s="1260" t="s">
        <v>31529</v>
      </c>
      <c r="D3800" s="1260" t="s">
        <v>31530</v>
      </c>
      <c r="E3800" s="1260" t="s">
        <v>11353</v>
      </c>
      <c r="F3800" s="1260" t="s">
        <v>20520</v>
      </c>
      <c r="G3800" s="1260" t="s">
        <v>31531</v>
      </c>
      <c r="H3800" s="1260" t="s">
        <v>11153</v>
      </c>
      <c r="I3800" s="1260" t="s">
        <v>10976</v>
      </c>
      <c r="J3800" s="1259">
        <v>7429074</v>
      </c>
      <c r="K3800" s="1260" t="s">
        <v>11221</v>
      </c>
      <c r="L3800" s="1260" t="s">
        <v>11155</v>
      </c>
      <c r="M3800" s="1260" t="s">
        <v>262</v>
      </c>
      <c r="N3800" s="1260"/>
      <c r="O3800" s="1260" t="s">
        <v>31530</v>
      </c>
      <c r="P3800" s="1260"/>
      <c r="Q3800" s="1260"/>
      <c r="R3800" s="1259">
        <v>8952220</v>
      </c>
      <c r="S3800" s="1259">
        <v>1</v>
      </c>
      <c r="T3800" s="1260"/>
      <c r="U3800" s="1260"/>
      <c r="V3800" s="1260"/>
      <c r="W3800" s="1259">
        <v>0</v>
      </c>
      <c r="X3800" s="1259">
        <v>1007</v>
      </c>
      <c r="Y3800" s="1259">
        <v>0</v>
      </c>
    </row>
    <row r="3801" spans="1:25">
      <c r="A3801" s="1350">
        <v>11201001330</v>
      </c>
      <c r="B3801" s="1260"/>
      <c r="C3801" s="1260" t="s">
        <v>31532</v>
      </c>
      <c r="D3801" s="1260" t="s">
        <v>31533</v>
      </c>
      <c r="E3801" s="1260" t="s">
        <v>11266</v>
      </c>
      <c r="F3801" s="1260" t="s">
        <v>11522</v>
      </c>
      <c r="G3801" s="1260" t="s">
        <v>31534</v>
      </c>
      <c r="H3801" s="1260" t="s">
        <v>11153</v>
      </c>
      <c r="I3801" s="1260" t="s">
        <v>11177</v>
      </c>
      <c r="J3801" s="1259">
        <v>7429073</v>
      </c>
      <c r="K3801" s="1260" t="s">
        <v>11221</v>
      </c>
      <c r="L3801" s="1260" t="s">
        <v>11155</v>
      </c>
      <c r="M3801" s="1260" t="s">
        <v>262</v>
      </c>
      <c r="N3801" s="1260"/>
      <c r="O3801" s="1260" t="s">
        <v>31533</v>
      </c>
      <c r="P3801" s="1259">
        <v>119</v>
      </c>
      <c r="Q3801" s="1260"/>
      <c r="R3801" s="1260"/>
      <c r="S3801" s="1259">
        <v>1</v>
      </c>
      <c r="T3801" s="1260"/>
      <c r="U3801" s="1260"/>
      <c r="V3801" s="1260"/>
      <c r="W3801" s="1259">
        <v>0</v>
      </c>
      <c r="X3801" s="1259">
        <v>1007</v>
      </c>
      <c r="Y3801" s="1259">
        <v>0</v>
      </c>
    </row>
    <row r="3802" spans="1:25">
      <c r="A3802" s="1350">
        <v>11201001329</v>
      </c>
      <c r="B3802" s="1260"/>
      <c r="C3802" s="1260" t="s">
        <v>31535</v>
      </c>
      <c r="D3802" s="1260" t="s">
        <v>31536</v>
      </c>
      <c r="E3802" s="1260" t="s">
        <v>11560</v>
      </c>
      <c r="F3802" s="1260" t="s">
        <v>31537</v>
      </c>
      <c r="G3802" s="1260" t="s">
        <v>31538</v>
      </c>
      <c r="H3802" s="1260" t="s">
        <v>11153</v>
      </c>
      <c r="I3802" s="1260" t="s">
        <v>11164</v>
      </c>
      <c r="J3802" s="1259">
        <v>7429072</v>
      </c>
      <c r="K3802" s="1260" t="s">
        <v>11221</v>
      </c>
      <c r="L3802" s="1260" t="s">
        <v>11155</v>
      </c>
      <c r="M3802" s="1260" t="s">
        <v>2398</v>
      </c>
      <c r="N3802" s="1260" t="s">
        <v>28385</v>
      </c>
      <c r="O3802" s="1260" t="s">
        <v>31536</v>
      </c>
      <c r="P3802" s="1260"/>
      <c r="Q3802" s="1260" t="s">
        <v>11313</v>
      </c>
      <c r="R3802" s="1260"/>
      <c r="S3802" s="1259">
        <v>1</v>
      </c>
      <c r="T3802" s="1260"/>
      <c r="U3802" s="1260" t="s">
        <v>12320</v>
      </c>
      <c r="V3802" s="1260" t="s">
        <v>13821</v>
      </c>
      <c r="W3802" s="1259">
        <v>0</v>
      </c>
      <c r="X3802" s="1259">
        <v>1007</v>
      </c>
      <c r="Y3802" s="1259">
        <v>0</v>
      </c>
    </row>
    <row r="3803" spans="1:25">
      <c r="A3803" s="1350">
        <v>11201001328</v>
      </c>
      <c r="B3803" s="1260"/>
      <c r="C3803" s="1260" t="s">
        <v>31539</v>
      </c>
      <c r="D3803" s="1260" t="s">
        <v>31540</v>
      </c>
      <c r="E3803" s="1260" t="s">
        <v>11509</v>
      </c>
      <c r="F3803" s="1260" t="s">
        <v>31541</v>
      </c>
      <c r="G3803" s="1260" t="s">
        <v>31542</v>
      </c>
      <c r="H3803" s="1260" t="s">
        <v>11153</v>
      </c>
      <c r="I3803" s="1260" t="s">
        <v>11164</v>
      </c>
      <c r="J3803" s="1259">
        <v>7429071</v>
      </c>
      <c r="K3803" s="1260" t="s">
        <v>11221</v>
      </c>
      <c r="L3803" s="1260" t="s">
        <v>11155</v>
      </c>
      <c r="M3803" s="1260" t="s">
        <v>2438</v>
      </c>
      <c r="N3803" s="1260" t="s">
        <v>31543</v>
      </c>
      <c r="O3803" s="1260" t="s">
        <v>31540</v>
      </c>
      <c r="P3803" s="1260"/>
      <c r="Q3803" s="1260" t="s">
        <v>11603</v>
      </c>
      <c r="R3803" s="1260"/>
      <c r="S3803" s="1259">
        <v>1</v>
      </c>
      <c r="T3803" s="1260"/>
      <c r="U3803" s="1260" t="s">
        <v>11405</v>
      </c>
      <c r="V3803" s="1260" t="s">
        <v>11429</v>
      </c>
      <c r="W3803" s="1259">
        <v>0</v>
      </c>
      <c r="X3803" s="1259">
        <v>1007</v>
      </c>
      <c r="Y3803" s="1259">
        <v>0</v>
      </c>
    </row>
    <row r="3804" spans="1:25">
      <c r="A3804" s="1350">
        <v>11201001327</v>
      </c>
      <c r="B3804" s="1260"/>
      <c r="C3804" s="1260" t="s">
        <v>31544</v>
      </c>
      <c r="D3804" s="1260" t="s">
        <v>31545</v>
      </c>
      <c r="E3804" s="1260" t="s">
        <v>11353</v>
      </c>
      <c r="F3804" s="1260" t="s">
        <v>20520</v>
      </c>
      <c r="G3804" s="1260" t="s">
        <v>31546</v>
      </c>
      <c r="H3804" s="1260" t="s">
        <v>11153</v>
      </c>
      <c r="I3804" s="1260" t="s">
        <v>10976</v>
      </c>
      <c r="J3804" s="1259">
        <v>7429070</v>
      </c>
      <c r="K3804" s="1260" t="s">
        <v>11221</v>
      </c>
      <c r="L3804" s="1260" t="s">
        <v>11155</v>
      </c>
      <c r="M3804" s="1260" t="s">
        <v>262</v>
      </c>
      <c r="N3804" s="1260"/>
      <c r="O3804" s="1260" t="s">
        <v>31545</v>
      </c>
      <c r="P3804" s="1260"/>
      <c r="Q3804" s="1260"/>
      <c r="R3804" s="1259">
        <v>8952220</v>
      </c>
      <c r="S3804" s="1259">
        <v>1</v>
      </c>
      <c r="T3804" s="1260"/>
      <c r="U3804" s="1260"/>
      <c r="V3804" s="1260"/>
      <c r="W3804" s="1259">
        <v>0</v>
      </c>
      <c r="X3804" s="1259">
        <v>1007</v>
      </c>
      <c r="Y3804" s="1259">
        <v>0</v>
      </c>
    </row>
    <row r="3805" spans="1:25">
      <c r="A3805" s="1350">
        <v>11201001326</v>
      </c>
      <c r="B3805" s="1260"/>
      <c r="C3805" s="1260" t="s">
        <v>31547</v>
      </c>
      <c r="D3805" s="1260" t="s">
        <v>31548</v>
      </c>
      <c r="E3805" s="1260" t="s">
        <v>11353</v>
      </c>
      <c r="F3805" s="1260" t="s">
        <v>31527</v>
      </c>
      <c r="G3805" s="1260" t="s">
        <v>31549</v>
      </c>
      <c r="H3805" s="1260" t="s">
        <v>11153</v>
      </c>
      <c r="I3805" s="1260" t="s">
        <v>10976</v>
      </c>
      <c r="J3805" s="1259">
        <v>7429069</v>
      </c>
      <c r="K3805" s="1260" t="s">
        <v>11221</v>
      </c>
      <c r="L3805" s="1260" t="s">
        <v>11155</v>
      </c>
      <c r="M3805" s="1260" t="s">
        <v>262</v>
      </c>
      <c r="N3805" s="1260"/>
      <c r="O3805" s="1260" t="s">
        <v>31548</v>
      </c>
      <c r="P3805" s="1260"/>
      <c r="Q3805" s="1260"/>
      <c r="R3805" s="1259">
        <v>8952220</v>
      </c>
      <c r="S3805" s="1259">
        <v>1</v>
      </c>
      <c r="T3805" s="1260"/>
      <c r="U3805" s="1260"/>
      <c r="V3805" s="1260"/>
      <c r="W3805" s="1259">
        <v>0</v>
      </c>
      <c r="X3805" s="1259">
        <v>1007</v>
      </c>
      <c r="Y3805" s="1259">
        <v>0</v>
      </c>
    </row>
    <row r="3806" spans="1:25">
      <c r="A3806" s="1350">
        <v>11201001325</v>
      </c>
      <c r="B3806" s="1260"/>
      <c r="C3806" s="1260" t="s">
        <v>31550</v>
      </c>
      <c r="D3806" s="1260" t="s">
        <v>31551</v>
      </c>
      <c r="E3806" s="1260" t="s">
        <v>11353</v>
      </c>
      <c r="F3806" s="1260" t="s">
        <v>18612</v>
      </c>
      <c r="G3806" s="1260" t="s">
        <v>31552</v>
      </c>
      <c r="H3806" s="1260" t="s">
        <v>11153</v>
      </c>
      <c r="I3806" s="1260" t="s">
        <v>10976</v>
      </c>
      <c r="J3806" s="1259">
        <v>7429068</v>
      </c>
      <c r="K3806" s="1260" t="s">
        <v>11221</v>
      </c>
      <c r="L3806" s="1260" t="s">
        <v>11155</v>
      </c>
      <c r="M3806" s="1260" t="s">
        <v>262</v>
      </c>
      <c r="N3806" s="1260"/>
      <c r="O3806" s="1260" t="s">
        <v>31551</v>
      </c>
      <c r="P3806" s="1260"/>
      <c r="Q3806" s="1260"/>
      <c r="R3806" s="1259">
        <v>8952220</v>
      </c>
      <c r="S3806" s="1259">
        <v>1</v>
      </c>
      <c r="T3806" s="1260"/>
      <c r="U3806" s="1260"/>
      <c r="V3806" s="1260"/>
      <c r="W3806" s="1259">
        <v>0</v>
      </c>
      <c r="X3806" s="1259">
        <v>1007</v>
      </c>
      <c r="Y3806" s="1259">
        <v>0</v>
      </c>
    </row>
    <row r="3807" spans="1:25">
      <c r="A3807" s="1350">
        <v>11201001324</v>
      </c>
      <c r="B3807" s="1260"/>
      <c r="C3807" s="1260" t="s">
        <v>31553</v>
      </c>
      <c r="D3807" s="1260" t="s">
        <v>31554</v>
      </c>
      <c r="E3807" s="1260" t="s">
        <v>11353</v>
      </c>
      <c r="F3807" s="1260" t="s">
        <v>31527</v>
      </c>
      <c r="G3807" s="1260" t="s">
        <v>31555</v>
      </c>
      <c r="H3807" s="1260" t="s">
        <v>11153</v>
      </c>
      <c r="I3807" s="1260" t="s">
        <v>10976</v>
      </c>
      <c r="J3807" s="1259">
        <v>7429067</v>
      </c>
      <c r="K3807" s="1260" t="s">
        <v>11221</v>
      </c>
      <c r="L3807" s="1260" t="s">
        <v>11155</v>
      </c>
      <c r="M3807" s="1260" t="s">
        <v>262</v>
      </c>
      <c r="N3807" s="1260"/>
      <c r="O3807" s="1260" t="s">
        <v>31554</v>
      </c>
      <c r="P3807" s="1260"/>
      <c r="Q3807" s="1260"/>
      <c r="R3807" s="1259">
        <v>8952220</v>
      </c>
      <c r="S3807" s="1259">
        <v>1</v>
      </c>
      <c r="T3807" s="1260"/>
      <c r="U3807" s="1260"/>
      <c r="V3807" s="1260"/>
      <c r="W3807" s="1259">
        <v>0</v>
      </c>
      <c r="X3807" s="1259">
        <v>1007</v>
      </c>
      <c r="Y3807" s="1259">
        <v>0</v>
      </c>
    </row>
    <row r="3808" spans="1:25">
      <c r="A3808" s="1350">
        <v>11201001323</v>
      </c>
      <c r="B3808" s="1260"/>
      <c r="C3808" s="1260" t="s">
        <v>31556</v>
      </c>
      <c r="D3808" s="1260" t="s">
        <v>31557</v>
      </c>
      <c r="E3808" s="1260" t="s">
        <v>11353</v>
      </c>
      <c r="F3808" s="1260" t="s">
        <v>20520</v>
      </c>
      <c r="G3808" s="1260" t="s">
        <v>31558</v>
      </c>
      <c r="H3808" s="1260" t="s">
        <v>11153</v>
      </c>
      <c r="I3808" s="1260" t="s">
        <v>10976</v>
      </c>
      <c r="J3808" s="1259">
        <v>7429066</v>
      </c>
      <c r="K3808" s="1260" t="s">
        <v>11221</v>
      </c>
      <c r="L3808" s="1260" t="s">
        <v>11155</v>
      </c>
      <c r="M3808" s="1260" t="s">
        <v>262</v>
      </c>
      <c r="N3808" s="1260"/>
      <c r="O3808" s="1260" t="s">
        <v>31557</v>
      </c>
      <c r="P3808" s="1260"/>
      <c r="Q3808" s="1260"/>
      <c r="R3808" s="1259">
        <v>8952220</v>
      </c>
      <c r="S3808" s="1259">
        <v>1</v>
      </c>
      <c r="T3808" s="1260"/>
      <c r="U3808" s="1260"/>
      <c r="V3808" s="1260"/>
      <c r="W3808" s="1259">
        <v>0</v>
      </c>
      <c r="X3808" s="1259">
        <v>1007</v>
      </c>
      <c r="Y3808" s="1259">
        <v>0</v>
      </c>
    </row>
    <row r="3809" spans="1:25">
      <c r="A3809" s="1350">
        <v>11201001322</v>
      </c>
      <c r="B3809" s="1260"/>
      <c r="C3809" s="1260" t="s">
        <v>31559</v>
      </c>
      <c r="D3809" s="1260" t="s">
        <v>31560</v>
      </c>
      <c r="E3809" s="1260" t="s">
        <v>11353</v>
      </c>
      <c r="F3809" s="1260" t="s">
        <v>20567</v>
      </c>
      <c r="G3809" s="1260" t="s">
        <v>31561</v>
      </c>
      <c r="H3809" s="1260" t="s">
        <v>11153</v>
      </c>
      <c r="I3809" s="1260" t="s">
        <v>10976</v>
      </c>
      <c r="J3809" s="1259">
        <v>7429065</v>
      </c>
      <c r="K3809" s="1260" t="s">
        <v>11221</v>
      </c>
      <c r="L3809" s="1260" t="s">
        <v>11155</v>
      </c>
      <c r="M3809" s="1260" t="s">
        <v>262</v>
      </c>
      <c r="N3809" s="1260"/>
      <c r="O3809" s="1260" t="s">
        <v>31560</v>
      </c>
      <c r="P3809" s="1260"/>
      <c r="Q3809" s="1260"/>
      <c r="R3809" s="1259">
        <v>8952220</v>
      </c>
      <c r="S3809" s="1259">
        <v>1</v>
      </c>
      <c r="T3809" s="1260"/>
      <c r="U3809" s="1260"/>
      <c r="V3809" s="1260"/>
      <c r="W3809" s="1259">
        <v>0</v>
      </c>
      <c r="X3809" s="1259">
        <v>1007</v>
      </c>
      <c r="Y3809" s="1259">
        <v>0</v>
      </c>
    </row>
    <row r="3810" spans="1:25">
      <c r="A3810" s="1350">
        <v>11201001321</v>
      </c>
      <c r="B3810" s="1260"/>
      <c r="C3810" s="1260" t="s">
        <v>31562</v>
      </c>
      <c r="D3810" s="1260" t="s">
        <v>31563</v>
      </c>
      <c r="E3810" s="1260" t="s">
        <v>11353</v>
      </c>
      <c r="F3810" s="1260" t="s">
        <v>20520</v>
      </c>
      <c r="G3810" s="1260" t="s">
        <v>31564</v>
      </c>
      <c r="H3810" s="1260" t="s">
        <v>11153</v>
      </c>
      <c r="I3810" s="1260" t="s">
        <v>10976</v>
      </c>
      <c r="J3810" s="1259">
        <v>7429064</v>
      </c>
      <c r="K3810" s="1260" t="s">
        <v>11221</v>
      </c>
      <c r="L3810" s="1260" t="s">
        <v>11155</v>
      </c>
      <c r="M3810" s="1260" t="s">
        <v>262</v>
      </c>
      <c r="N3810" s="1260"/>
      <c r="O3810" s="1260" t="s">
        <v>31563</v>
      </c>
      <c r="P3810" s="1260"/>
      <c r="Q3810" s="1260"/>
      <c r="R3810" s="1259">
        <v>8952220</v>
      </c>
      <c r="S3810" s="1259">
        <v>1</v>
      </c>
      <c r="T3810" s="1260"/>
      <c r="U3810" s="1260"/>
      <c r="V3810" s="1260"/>
      <c r="W3810" s="1259">
        <v>0</v>
      </c>
      <c r="X3810" s="1259">
        <v>1007</v>
      </c>
      <c r="Y3810" s="1259">
        <v>0</v>
      </c>
    </row>
    <row r="3811" spans="1:25">
      <c r="A3811" s="1350">
        <v>11201001320</v>
      </c>
      <c r="B3811" s="1260"/>
      <c r="C3811" s="1260" t="s">
        <v>31565</v>
      </c>
      <c r="D3811" s="1260" t="s">
        <v>31566</v>
      </c>
      <c r="E3811" s="1260" t="s">
        <v>11353</v>
      </c>
      <c r="F3811" s="1260" t="s">
        <v>20567</v>
      </c>
      <c r="G3811" s="1260" t="s">
        <v>31567</v>
      </c>
      <c r="H3811" s="1260" t="s">
        <v>11153</v>
      </c>
      <c r="I3811" s="1260" t="s">
        <v>10976</v>
      </c>
      <c r="J3811" s="1259">
        <v>7429063</v>
      </c>
      <c r="K3811" s="1260" t="s">
        <v>11221</v>
      </c>
      <c r="L3811" s="1260" t="s">
        <v>11155</v>
      </c>
      <c r="M3811" s="1260" t="s">
        <v>262</v>
      </c>
      <c r="N3811" s="1260"/>
      <c r="O3811" s="1260" t="s">
        <v>31566</v>
      </c>
      <c r="P3811" s="1260"/>
      <c r="Q3811" s="1260"/>
      <c r="R3811" s="1259">
        <v>8952220</v>
      </c>
      <c r="S3811" s="1259">
        <v>1</v>
      </c>
      <c r="T3811" s="1260"/>
      <c r="U3811" s="1260"/>
      <c r="V3811" s="1260"/>
      <c r="W3811" s="1259">
        <v>0</v>
      </c>
      <c r="X3811" s="1259">
        <v>1007</v>
      </c>
      <c r="Y3811" s="1259">
        <v>0</v>
      </c>
    </row>
    <row r="3812" spans="1:25">
      <c r="A3812" s="1350">
        <v>11201001319</v>
      </c>
      <c r="B3812" s="1260"/>
      <c r="C3812" s="1260" t="s">
        <v>31568</v>
      </c>
      <c r="D3812" s="1260" t="s">
        <v>31569</v>
      </c>
      <c r="E3812" s="1260" t="s">
        <v>11509</v>
      </c>
      <c r="F3812" s="1260" t="s">
        <v>11522</v>
      </c>
      <c r="G3812" s="1260" t="s">
        <v>31570</v>
      </c>
      <c r="H3812" s="1260" t="s">
        <v>11153</v>
      </c>
      <c r="I3812" s="1260" t="s">
        <v>11177</v>
      </c>
      <c r="J3812" s="1259">
        <v>7429062</v>
      </c>
      <c r="K3812" s="1260" t="s">
        <v>11221</v>
      </c>
      <c r="L3812" s="1260" t="s">
        <v>11155</v>
      </c>
      <c r="M3812" s="1260" t="s">
        <v>2552</v>
      </c>
      <c r="N3812" s="1260" t="s">
        <v>31571</v>
      </c>
      <c r="O3812" s="1260" t="s">
        <v>31569</v>
      </c>
      <c r="P3812" s="1260"/>
      <c r="Q3812" s="1260"/>
      <c r="R3812" s="1260"/>
      <c r="S3812" s="1259">
        <v>1</v>
      </c>
      <c r="T3812" s="1260"/>
      <c r="U3812" s="1260" t="s">
        <v>11269</v>
      </c>
      <c r="V3812" s="1260" t="s">
        <v>14651</v>
      </c>
      <c r="W3812" s="1259">
        <v>0</v>
      </c>
      <c r="X3812" s="1259">
        <v>1007</v>
      </c>
      <c r="Y3812" s="1259">
        <v>0</v>
      </c>
    </row>
    <row r="3813" spans="1:25">
      <c r="A3813" s="1350">
        <v>11201001318</v>
      </c>
      <c r="B3813" s="1260"/>
      <c r="C3813" s="1260" t="s">
        <v>31572</v>
      </c>
      <c r="D3813" s="1260" t="s">
        <v>31573</v>
      </c>
      <c r="E3813" s="1260" t="s">
        <v>11353</v>
      </c>
      <c r="F3813" s="1260" t="s">
        <v>18612</v>
      </c>
      <c r="G3813" s="1260" t="s">
        <v>31574</v>
      </c>
      <c r="H3813" s="1260" t="s">
        <v>11153</v>
      </c>
      <c r="I3813" s="1260" t="s">
        <v>10976</v>
      </c>
      <c r="J3813" s="1259">
        <v>7429061</v>
      </c>
      <c r="K3813" s="1260" t="s">
        <v>11221</v>
      </c>
      <c r="L3813" s="1260" t="s">
        <v>11155</v>
      </c>
      <c r="M3813" s="1260" t="s">
        <v>262</v>
      </c>
      <c r="N3813" s="1260"/>
      <c r="O3813" s="1260" t="s">
        <v>31573</v>
      </c>
      <c r="P3813" s="1260"/>
      <c r="Q3813" s="1260"/>
      <c r="R3813" s="1259">
        <v>8952220</v>
      </c>
      <c r="S3813" s="1259">
        <v>1</v>
      </c>
      <c r="T3813" s="1260"/>
      <c r="U3813" s="1260"/>
      <c r="V3813" s="1260"/>
      <c r="W3813" s="1259">
        <v>0</v>
      </c>
      <c r="X3813" s="1259">
        <v>1007</v>
      </c>
      <c r="Y3813" s="1259">
        <v>0</v>
      </c>
    </row>
    <row r="3814" spans="1:25">
      <c r="A3814" s="1350">
        <v>11201001317</v>
      </c>
      <c r="B3814" s="1260"/>
      <c r="C3814" s="1260" t="s">
        <v>31575</v>
      </c>
      <c r="D3814" s="1260" t="s">
        <v>31576</v>
      </c>
      <c r="E3814" s="1260" t="s">
        <v>11353</v>
      </c>
      <c r="F3814" s="1260" t="s">
        <v>20520</v>
      </c>
      <c r="G3814" s="1260" t="s">
        <v>31577</v>
      </c>
      <c r="H3814" s="1260" t="s">
        <v>11153</v>
      </c>
      <c r="I3814" s="1260" t="s">
        <v>10976</v>
      </c>
      <c r="J3814" s="1259">
        <v>7429060</v>
      </c>
      <c r="K3814" s="1260" t="s">
        <v>11221</v>
      </c>
      <c r="L3814" s="1260" t="s">
        <v>11155</v>
      </c>
      <c r="M3814" s="1260" t="s">
        <v>262</v>
      </c>
      <c r="N3814" s="1260"/>
      <c r="O3814" s="1260" t="s">
        <v>31576</v>
      </c>
      <c r="P3814" s="1260"/>
      <c r="Q3814" s="1260"/>
      <c r="R3814" s="1259">
        <v>8952220</v>
      </c>
      <c r="S3814" s="1259">
        <v>1</v>
      </c>
      <c r="T3814" s="1260"/>
      <c r="U3814" s="1260"/>
      <c r="V3814" s="1260"/>
      <c r="W3814" s="1259">
        <v>0</v>
      </c>
      <c r="X3814" s="1259">
        <v>1007</v>
      </c>
      <c r="Y3814" s="1259">
        <v>0</v>
      </c>
    </row>
    <row r="3815" spans="1:25">
      <c r="A3815" s="1350">
        <v>11201001316</v>
      </c>
      <c r="B3815" s="1260"/>
      <c r="C3815" s="1260" t="s">
        <v>31578</v>
      </c>
      <c r="D3815" s="1260" t="s">
        <v>31579</v>
      </c>
      <c r="E3815" s="1260" t="s">
        <v>11353</v>
      </c>
      <c r="F3815" s="1260" t="s">
        <v>20567</v>
      </c>
      <c r="G3815" s="1260" t="s">
        <v>31580</v>
      </c>
      <c r="H3815" s="1260" t="s">
        <v>11153</v>
      </c>
      <c r="I3815" s="1260" t="s">
        <v>10976</v>
      </c>
      <c r="J3815" s="1259">
        <v>7429059</v>
      </c>
      <c r="K3815" s="1260" t="s">
        <v>11221</v>
      </c>
      <c r="L3815" s="1260" t="s">
        <v>11155</v>
      </c>
      <c r="M3815" s="1260" t="s">
        <v>262</v>
      </c>
      <c r="N3815" s="1260"/>
      <c r="O3815" s="1260" t="s">
        <v>31579</v>
      </c>
      <c r="P3815" s="1260"/>
      <c r="Q3815" s="1260"/>
      <c r="R3815" s="1259">
        <v>8952220</v>
      </c>
      <c r="S3815" s="1259">
        <v>1</v>
      </c>
      <c r="T3815" s="1260"/>
      <c r="U3815" s="1260"/>
      <c r="V3815" s="1260"/>
      <c r="W3815" s="1259">
        <v>0</v>
      </c>
      <c r="X3815" s="1259">
        <v>1007</v>
      </c>
      <c r="Y3815" s="1259">
        <v>0</v>
      </c>
    </row>
    <row r="3816" spans="1:25">
      <c r="A3816" s="1350">
        <v>11201001315</v>
      </c>
      <c r="B3816" s="1260"/>
      <c r="C3816" s="1260" t="s">
        <v>31581</v>
      </c>
      <c r="D3816" s="1260" t="s">
        <v>31582</v>
      </c>
      <c r="E3816" s="1260" t="s">
        <v>11353</v>
      </c>
      <c r="F3816" s="1260" t="s">
        <v>20520</v>
      </c>
      <c r="G3816" s="1260" t="s">
        <v>31583</v>
      </c>
      <c r="H3816" s="1260" t="s">
        <v>11153</v>
      </c>
      <c r="I3816" s="1260" t="s">
        <v>10976</v>
      </c>
      <c r="J3816" s="1259">
        <v>7429058</v>
      </c>
      <c r="K3816" s="1260" t="s">
        <v>11221</v>
      </c>
      <c r="L3816" s="1260" t="s">
        <v>11155</v>
      </c>
      <c r="M3816" s="1260" t="s">
        <v>262</v>
      </c>
      <c r="N3816" s="1260"/>
      <c r="O3816" s="1260" t="s">
        <v>31582</v>
      </c>
      <c r="P3816" s="1260"/>
      <c r="Q3816" s="1260"/>
      <c r="R3816" s="1259">
        <v>8952220</v>
      </c>
      <c r="S3816" s="1259">
        <v>1</v>
      </c>
      <c r="T3816" s="1260"/>
      <c r="U3816" s="1260"/>
      <c r="V3816" s="1260"/>
      <c r="W3816" s="1259">
        <v>0</v>
      </c>
      <c r="X3816" s="1259">
        <v>1007</v>
      </c>
      <c r="Y3816" s="1259">
        <v>0</v>
      </c>
    </row>
    <row r="3817" spans="1:25">
      <c r="A3817" s="1350">
        <v>11201001314</v>
      </c>
      <c r="B3817" s="1260"/>
      <c r="C3817" s="1260" t="s">
        <v>31584</v>
      </c>
      <c r="D3817" s="1260" t="s">
        <v>31585</v>
      </c>
      <c r="E3817" s="1260" t="s">
        <v>11303</v>
      </c>
      <c r="F3817" s="1260" t="s">
        <v>11522</v>
      </c>
      <c r="G3817" s="1260" t="s">
        <v>31586</v>
      </c>
      <c r="H3817" s="1260" t="s">
        <v>11153</v>
      </c>
      <c r="I3817" s="1260" t="s">
        <v>11177</v>
      </c>
      <c r="J3817" s="1259">
        <v>7429057</v>
      </c>
      <c r="K3817" s="1260" t="s">
        <v>11221</v>
      </c>
      <c r="L3817" s="1260" t="s">
        <v>11155</v>
      </c>
      <c r="M3817" s="1260" t="s">
        <v>262</v>
      </c>
      <c r="N3817" s="1260"/>
      <c r="O3817" s="1260" t="s">
        <v>31585</v>
      </c>
      <c r="P3817" s="1260"/>
      <c r="Q3817" s="1260"/>
      <c r="R3817" s="1260" t="s">
        <v>31587</v>
      </c>
      <c r="S3817" s="1259">
        <v>1</v>
      </c>
      <c r="T3817" s="1260"/>
      <c r="U3817" s="1260"/>
      <c r="V3817" s="1260"/>
      <c r="W3817" s="1259">
        <v>0</v>
      </c>
      <c r="X3817" s="1259">
        <v>1007</v>
      </c>
      <c r="Y3817" s="1259">
        <v>0</v>
      </c>
    </row>
    <row r="3818" spans="1:25">
      <c r="A3818" s="1350">
        <v>11201001313</v>
      </c>
      <c r="B3818" s="1260" t="s">
        <v>31588</v>
      </c>
      <c r="C3818" s="1260" t="s">
        <v>31589</v>
      </c>
      <c r="D3818" s="1260" t="s">
        <v>31590</v>
      </c>
      <c r="E3818" s="1260" t="s">
        <v>11384</v>
      </c>
      <c r="F3818" s="1260" t="s">
        <v>20631</v>
      </c>
      <c r="G3818" s="1260" t="s">
        <v>31591</v>
      </c>
      <c r="H3818" s="1260" t="s">
        <v>11153</v>
      </c>
      <c r="I3818" s="1260" t="s">
        <v>10976</v>
      </c>
      <c r="J3818" s="1259">
        <v>7429056</v>
      </c>
      <c r="K3818" s="1260" t="s">
        <v>11221</v>
      </c>
      <c r="L3818" s="1260" t="s">
        <v>11155</v>
      </c>
      <c r="M3818" s="1260" t="s">
        <v>2284</v>
      </c>
      <c r="N3818" s="1260" t="s">
        <v>31592</v>
      </c>
      <c r="O3818" s="1260" t="s">
        <v>31590</v>
      </c>
      <c r="P3818" s="1260" t="s">
        <v>31593</v>
      </c>
      <c r="Q3818" s="1260" t="s">
        <v>31594</v>
      </c>
      <c r="R3818" s="1260" t="s">
        <v>31593</v>
      </c>
      <c r="S3818" s="1259">
        <v>1</v>
      </c>
      <c r="T3818" s="1260" t="s">
        <v>31595</v>
      </c>
      <c r="U3818" s="1260" t="s">
        <v>11231</v>
      </c>
      <c r="V3818" s="1260" t="s">
        <v>17909</v>
      </c>
      <c r="W3818" s="1259">
        <v>0</v>
      </c>
      <c r="X3818" s="1259">
        <v>1007</v>
      </c>
      <c r="Y3818" s="1259">
        <v>0</v>
      </c>
    </row>
    <row r="3819" spans="1:25">
      <c r="A3819" s="1350">
        <v>11201001312</v>
      </c>
      <c r="B3819" s="1260" t="s">
        <v>31596</v>
      </c>
      <c r="C3819" s="1260" t="s">
        <v>31597</v>
      </c>
      <c r="D3819" s="1260" t="s">
        <v>31598</v>
      </c>
      <c r="E3819" s="1260" t="s">
        <v>11303</v>
      </c>
      <c r="F3819" s="1260" t="s">
        <v>31599</v>
      </c>
      <c r="G3819" s="1260" t="s">
        <v>31600</v>
      </c>
      <c r="H3819" s="1260" t="s">
        <v>11153</v>
      </c>
      <c r="I3819" s="1260" t="s">
        <v>11243</v>
      </c>
      <c r="J3819" s="1259">
        <v>7429055</v>
      </c>
      <c r="K3819" s="1260" t="s">
        <v>11221</v>
      </c>
      <c r="L3819" s="1260" t="s">
        <v>11155</v>
      </c>
      <c r="M3819" s="1260" t="s">
        <v>2546</v>
      </c>
      <c r="N3819" s="1260" t="s">
        <v>31601</v>
      </c>
      <c r="O3819" s="1260" t="s">
        <v>31598</v>
      </c>
      <c r="P3819" s="1260" t="s">
        <v>31602</v>
      </c>
      <c r="Q3819" s="1260" t="s">
        <v>11572</v>
      </c>
      <c r="R3819" s="1260" t="s">
        <v>31602</v>
      </c>
      <c r="S3819" s="1259">
        <v>1</v>
      </c>
      <c r="T3819" s="1260" t="s">
        <v>31603</v>
      </c>
      <c r="U3819" s="1260" t="s">
        <v>11247</v>
      </c>
      <c r="V3819" s="1260" t="s">
        <v>28380</v>
      </c>
      <c r="W3819" s="1259">
        <v>0</v>
      </c>
      <c r="X3819" s="1259">
        <v>1007</v>
      </c>
      <c r="Y3819" s="1259">
        <v>0</v>
      </c>
    </row>
    <row r="3820" spans="1:25">
      <c r="A3820" s="1350">
        <v>11201001311</v>
      </c>
      <c r="B3820" s="1260"/>
      <c r="C3820" s="1260" t="s">
        <v>31604</v>
      </c>
      <c r="D3820" s="1260" t="s">
        <v>31605</v>
      </c>
      <c r="E3820" s="1260" t="s">
        <v>11303</v>
      </c>
      <c r="F3820" s="1260" t="s">
        <v>20592</v>
      </c>
      <c r="G3820" s="1260" t="s">
        <v>31606</v>
      </c>
      <c r="H3820" s="1260" t="s">
        <v>11153</v>
      </c>
      <c r="I3820" s="1260" t="s">
        <v>10976</v>
      </c>
      <c r="J3820" s="1259">
        <v>7429054</v>
      </c>
      <c r="K3820" s="1260" t="s">
        <v>11375</v>
      </c>
      <c r="L3820" s="1260" t="s">
        <v>11155</v>
      </c>
      <c r="M3820" s="1260" t="s">
        <v>2308</v>
      </c>
      <c r="N3820" s="1260" t="s">
        <v>31607</v>
      </c>
      <c r="O3820" s="1260" t="s">
        <v>31605</v>
      </c>
      <c r="P3820" s="1260" t="s">
        <v>31608</v>
      </c>
      <c r="Q3820" s="1260"/>
      <c r="R3820" s="1260"/>
      <c r="S3820" s="1259">
        <v>1</v>
      </c>
      <c r="T3820" s="1260"/>
      <c r="U3820" s="1260" t="s">
        <v>12408</v>
      </c>
      <c r="V3820" s="1260" t="s">
        <v>13237</v>
      </c>
      <c r="W3820" s="1259">
        <v>0</v>
      </c>
      <c r="X3820" s="1259">
        <v>1008</v>
      </c>
      <c r="Y3820" s="1259">
        <v>0</v>
      </c>
    </row>
    <row r="3821" spans="1:25">
      <c r="A3821" s="1350">
        <v>11201001310</v>
      </c>
      <c r="B3821" s="1260"/>
      <c r="C3821" s="1260" t="s">
        <v>31609</v>
      </c>
      <c r="D3821" s="1260" t="s">
        <v>31533</v>
      </c>
      <c r="E3821" s="1260" t="s">
        <v>11162</v>
      </c>
      <c r="F3821" s="1260" t="s">
        <v>11176</v>
      </c>
      <c r="G3821" s="1260" t="s">
        <v>31610</v>
      </c>
      <c r="H3821" s="1260" t="s">
        <v>11153</v>
      </c>
      <c r="I3821" s="1260" t="s">
        <v>11177</v>
      </c>
      <c r="J3821" s="1259">
        <v>7429053</v>
      </c>
      <c r="K3821" s="1260" t="s">
        <v>11221</v>
      </c>
      <c r="L3821" s="1260" t="s">
        <v>11155</v>
      </c>
      <c r="M3821" s="1260" t="s">
        <v>262</v>
      </c>
      <c r="N3821" s="1260"/>
      <c r="O3821" s="1260" t="s">
        <v>31533</v>
      </c>
      <c r="P3821" s="1260"/>
      <c r="Q3821" s="1260" t="s">
        <v>25676</v>
      </c>
      <c r="R3821" s="1260"/>
      <c r="S3821" s="1259">
        <v>1</v>
      </c>
      <c r="T3821" s="1260"/>
      <c r="U3821" s="1260"/>
      <c r="V3821" s="1260"/>
      <c r="W3821" s="1259">
        <v>0</v>
      </c>
      <c r="X3821" s="1259">
        <v>1007</v>
      </c>
      <c r="Y3821" s="1259">
        <v>0</v>
      </c>
    </row>
    <row r="3822" spans="1:25">
      <c r="A3822" s="1350">
        <v>11201001309</v>
      </c>
      <c r="B3822" s="1260"/>
      <c r="C3822" s="1260" t="s">
        <v>31611</v>
      </c>
      <c r="D3822" s="1260" t="s">
        <v>31612</v>
      </c>
      <c r="E3822" s="1260" t="s">
        <v>11353</v>
      </c>
      <c r="F3822" s="1260" t="s">
        <v>11176</v>
      </c>
      <c r="G3822" s="1260" t="s">
        <v>31613</v>
      </c>
      <c r="H3822" s="1260" t="s">
        <v>11153</v>
      </c>
      <c r="I3822" s="1260" t="s">
        <v>11177</v>
      </c>
      <c r="J3822" s="1259">
        <v>7429052</v>
      </c>
      <c r="K3822" s="1260" t="s">
        <v>11221</v>
      </c>
      <c r="L3822" s="1260" t="s">
        <v>11155</v>
      </c>
      <c r="M3822" s="1260" t="s">
        <v>262</v>
      </c>
      <c r="N3822" s="1260"/>
      <c r="O3822" s="1260" t="s">
        <v>31612</v>
      </c>
      <c r="P3822" s="1260"/>
      <c r="Q3822" s="1260"/>
      <c r="R3822" s="1260"/>
      <c r="S3822" s="1259">
        <v>1</v>
      </c>
      <c r="T3822" s="1260"/>
      <c r="U3822" s="1260"/>
      <c r="V3822" s="1260"/>
      <c r="W3822" s="1259">
        <v>0</v>
      </c>
      <c r="X3822" s="1259">
        <v>1007</v>
      </c>
      <c r="Y3822" s="1259">
        <v>0</v>
      </c>
    </row>
    <row r="3823" spans="1:25">
      <c r="A3823" s="1350">
        <v>11201001308</v>
      </c>
      <c r="B3823" s="1260"/>
      <c r="C3823" s="1260" t="s">
        <v>31614</v>
      </c>
      <c r="D3823" s="1260" t="s">
        <v>31615</v>
      </c>
      <c r="E3823" s="1260" t="s">
        <v>11560</v>
      </c>
      <c r="F3823" s="1260" t="s">
        <v>21947</v>
      </c>
      <c r="G3823" s="1260" t="s">
        <v>31616</v>
      </c>
      <c r="H3823" s="1260" t="s">
        <v>11153</v>
      </c>
      <c r="I3823" s="1260" t="s">
        <v>11164</v>
      </c>
      <c r="J3823" s="1259">
        <v>7429051</v>
      </c>
      <c r="K3823" s="1260" t="s">
        <v>11221</v>
      </c>
      <c r="L3823" s="1260" t="s">
        <v>11155</v>
      </c>
      <c r="M3823" s="1260" t="s">
        <v>2087</v>
      </c>
      <c r="N3823" s="1260" t="s">
        <v>31617</v>
      </c>
      <c r="O3823" s="1260" t="s">
        <v>31615</v>
      </c>
      <c r="P3823" s="1260"/>
      <c r="Q3823" s="1260" t="s">
        <v>11596</v>
      </c>
      <c r="R3823" s="1259">
        <v>8337955</v>
      </c>
      <c r="S3823" s="1259">
        <v>1</v>
      </c>
      <c r="T3823" s="1260"/>
      <c r="U3823" s="1260" t="s">
        <v>12320</v>
      </c>
      <c r="V3823" s="1260" t="s">
        <v>22533</v>
      </c>
      <c r="W3823" s="1259">
        <v>0</v>
      </c>
      <c r="X3823" s="1259">
        <v>1007</v>
      </c>
      <c r="Y3823" s="1259">
        <v>0</v>
      </c>
    </row>
    <row r="3824" spans="1:25">
      <c r="A3824" s="1350">
        <v>11201001307</v>
      </c>
      <c r="B3824" s="1260"/>
      <c r="C3824" s="1260" t="s">
        <v>31618</v>
      </c>
      <c r="D3824" s="1260" t="s">
        <v>31619</v>
      </c>
      <c r="E3824" s="1260" t="s">
        <v>11509</v>
      </c>
      <c r="F3824" s="1260" t="s">
        <v>20643</v>
      </c>
      <c r="G3824" s="1260" t="s">
        <v>31620</v>
      </c>
      <c r="H3824" s="1260" t="s">
        <v>11153</v>
      </c>
      <c r="I3824" s="1260" t="s">
        <v>10976</v>
      </c>
      <c r="J3824" s="1259">
        <v>7429050</v>
      </c>
      <c r="K3824" s="1260" t="s">
        <v>11221</v>
      </c>
      <c r="L3824" s="1260" t="s">
        <v>11155</v>
      </c>
      <c r="M3824" s="1260" t="s">
        <v>1941</v>
      </c>
      <c r="N3824" s="1260" t="s">
        <v>31621</v>
      </c>
      <c r="O3824" s="1260" t="s">
        <v>31619</v>
      </c>
      <c r="P3824" s="1260" t="s">
        <v>15283</v>
      </c>
      <c r="Q3824" s="1260" t="s">
        <v>11795</v>
      </c>
      <c r="R3824" s="1260" t="s">
        <v>31622</v>
      </c>
      <c r="S3824" s="1259">
        <v>1</v>
      </c>
      <c r="T3824" s="1260"/>
      <c r="U3824" s="1260" t="s">
        <v>11396</v>
      </c>
      <c r="V3824" s="1260" t="s">
        <v>11699</v>
      </c>
      <c r="W3824" s="1259">
        <v>0</v>
      </c>
      <c r="X3824" s="1259">
        <v>1007</v>
      </c>
      <c r="Y3824" s="1259">
        <v>0</v>
      </c>
    </row>
    <row r="3825" spans="1:25">
      <c r="A3825" s="1350">
        <v>11201001306</v>
      </c>
      <c r="B3825" s="1260"/>
      <c r="C3825" s="1260" t="s">
        <v>31623</v>
      </c>
      <c r="D3825" s="1260" t="s">
        <v>31624</v>
      </c>
      <c r="E3825" s="1260" t="s">
        <v>11175</v>
      </c>
      <c r="F3825" s="1260" t="s">
        <v>31625</v>
      </c>
      <c r="G3825" s="1260" t="s">
        <v>31626</v>
      </c>
      <c r="H3825" s="1260" t="s">
        <v>11153</v>
      </c>
      <c r="I3825" s="1260" t="s">
        <v>11164</v>
      </c>
      <c r="J3825" s="1259">
        <v>7429049</v>
      </c>
      <c r="K3825" s="1260" t="s">
        <v>11221</v>
      </c>
      <c r="L3825" s="1260" t="s">
        <v>11155</v>
      </c>
      <c r="M3825" s="1260" t="s">
        <v>2150</v>
      </c>
      <c r="N3825" s="1260" t="s">
        <v>31627</v>
      </c>
      <c r="O3825" s="1260" t="s">
        <v>31624</v>
      </c>
      <c r="P3825" s="1260"/>
      <c r="Q3825" s="1260" t="s">
        <v>11658</v>
      </c>
      <c r="R3825" s="1260" t="s">
        <v>31628</v>
      </c>
      <c r="S3825" s="1259">
        <v>1</v>
      </c>
      <c r="T3825" s="1260"/>
      <c r="U3825" s="1260" t="s">
        <v>11182</v>
      </c>
      <c r="V3825" s="1260" t="s">
        <v>11473</v>
      </c>
      <c r="W3825" s="1259">
        <v>0</v>
      </c>
      <c r="X3825" s="1259">
        <v>1007</v>
      </c>
      <c r="Y3825" s="1259">
        <v>0</v>
      </c>
    </row>
    <row r="3826" spans="1:25">
      <c r="A3826" s="1350">
        <v>11201001305</v>
      </c>
      <c r="B3826" s="1260"/>
      <c r="C3826" s="1260" t="s">
        <v>31629</v>
      </c>
      <c r="D3826" s="1260" t="s">
        <v>31630</v>
      </c>
      <c r="E3826" s="1260" t="s">
        <v>11353</v>
      </c>
      <c r="F3826" s="1260" t="s">
        <v>13157</v>
      </c>
      <c r="G3826" s="1260" t="s">
        <v>31631</v>
      </c>
      <c r="H3826" s="1260" t="s">
        <v>11153</v>
      </c>
      <c r="I3826" s="1260" t="s">
        <v>11243</v>
      </c>
      <c r="J3826" s="1259">
        <v>7429048</v>
      </c>
      <c r="K3826" s="1260" t="s">
        <v>11221</v>
      </c>
      <c r="L3826" s="1260" t="s">
        <v>11155</v>
      </c>
      <c r="M3826" s="1260" t="s">
        <v>262</v>
      </c>
      <c r="N3826" s="1260"/>
      <c r="O3826" s="1260" t="s">
        <v>31630</v>
      </c>
      <c r="P3826" s="1260"/>
      <c r="Q3826" s="1260" t="s">
        <v>11533</v>
      </c>
      <c r="R3826" s="1260"/>
      <c r="S3826" s="1259">
        <v>1</v>
      </c>
      <c r="T3826" s="1260"/>
      <c r="U3826" s="1260"/>
      <c r="V3826" s="1260"/>
      <c r="W3826" s="1259">
        <v>0</v>
      </c>
      <c r="X3826" s="1259">
        <v>1007</v>
      </c>
      <c r="Y3826" s="1259">
        <v>0</v>
      </c>
    </row>
    <row r="3827" spans="1:25">
      <c r="A3827" s="1350">
        <v>11201001304</v>
      </c>
      <c r="B3827" s="1260"/>
      <c r="C3827" s="1260" t="s">
        <v>31632</v>
      </c>
      <c r="D3827" s="1260" t="s">
        <v>31633</v>
      </c>
      <c r="E3827" s="1260" t="s">
        <v>11353</v>
      </c>
      <c r="F3827" s="1260" t="s">
        <v>13157</v>
      </c>
      <c r="G3827" s="1260" t="s">
        <v>31634</v>
      </c>
      <c r="H3827" s="1260" t="s">
        <v>11153</v>
      </c>
      <c r="I3827" s="1260" t="s">
        <v>11243</v>
      </c>
      <c r="J3827" s="1259">
        <v>7429047</v>
      </c>
      <c r="K3827" s="1260" t="s">
        <v>11221</v>
      </c>
      <c r="L3827" s="1260" t="s">
        <v>11155</v>
      </c>
      <c r="M3827" s="1260" t="s">
        <v>262</v>
      </c>
      <c r="N3827" s="1260"/>
      <c r="O3827" s="1260" t="s">
        <v>31633</v>
      </c>
      <c r="P3827" s="1260"/>
      <c r="Q3827" s="1260" t="s">
        <v>17782</v>
      </c>
      <c r="R3827" s="1260"/>
      <c r="S3827" s="1259">
        <v>1</v>
      </c>
      <c r="T3827" s="1260"/>
      <c r="U3827" s="1260"/>
      <c r="V3827" s="1260"/>
      <c r="W3827" s="1259">
        <v>0</v>
      </c>
      <c r="X3827" s="1259">
        <v>1007</v>
      </c>
      <c r="Y3827" s="1259">
        <v>0</v>
      </c>
    </row>
    <row r="3828" spans="1:25">
      <c r="A3828" s="1350">
        <v>11201001303</v>
      </c>
      <c r="B3828" s="1260"/>
      <c r="C3828" s="1260" t="s">
        <v>31635</v>
      </c>
      <c r="D3828" s="1260" t="s">
        <v>31636</v>
      </c>
      <c r="E3828" s="1260" t="s">
        <v>11190</v>
      </c>
      <c r="F3828" s="1260" t="s">
        <v>11176</v>
      </c>
      <c r="G3828" s="1260" t="s">
        <v>31637</v>
      </c>
      <c r="H3828" s="1260" t="s">
        <v>11153</v>
      </c>
      <c r="I3828" s="1260" t="s">
        <v>11177</v>
      </c>
      <c r="J3828" s="1259">
        <v>7429046</v>
      </c>
      <c r="K3828" s="1260" t="s">
        <v>11221</v>
      </c>
      <c r="L3828" s="1260" t="s">
        <v>11155</v>
      </c>
      <c r="M3828" s="1260" t="s">
        <v>1689</v>
      </c>
      <c r="N3828" s="1260" t="s">
        <v>31638</v>
      </c>
      <c r="O3828" s="1260" t="s">
        <v>31636</v>
      </c>
      <c r="P3828" s="1260"/>
      <c r="Q3828" s="1260"/>
      <c r="R3828" s="1260" t="s">
        <v>31639</v>
      </c>
      <c r="S3828" s="1259">
        <v>1</v>
      </c>
      <c r="T3828" s="1260"/>
      <c r="U3828" s="1260" t="s">
        <v>11269</v>
      </c>
      <c r="V3828" s="1260" t="s">
        <v>15756</v>
      </c>
      <c r="W3828" s="1259">
        <v>0</v>
      </c>
      <c r="X3828" s="1259">
        <v>1007</v>
      </c>
      <c r="Y3828" s="1259">
        <v>0</v>
      </c>
    </row>
    <row r="3829" spans="1:25">
      <c r="A3829" s="1350">
        <v>11201001302</v>
      </c>
      <c r="B3829" s="1260"/>
      <c r="C3829" s="1260" t="s">
        <v>31640</v>
      </c>
      <c r="D3829" s="1260" t="s">
        <v>31641</v>
      </c>
      <c r="E3829" s="1260" t="s">
        <v>20288</v>
      </c>
      <c r="F3829" s="1260" t="s">
        <v>20643</v>
      </c>
      <c r="G3829" s="1260" t="s">
        <v>31642</v>
      </c>
      <c r="H3829" s="1260" t="s">
        <v>11153</v>
      </c>
      <c r="I3829" s="1260" t="s">
        <v>10976</v>
      </c>
      <c r="J3829" s="1259">
        <v>7429045</v>
      </c>
      <c r="K3829" s="1260" t="s">
        <v>11221</v>
      </c>
      <c r="L3829" s="1260" t="s">
        <v>11155</v>
      </c>
      <c r="M3829" s="1260" t="s">
        <v>2036</v>
      </c>
      <c r="N3829" s="1260" t="s">
        <v>15863</v>
      </c>
      <c r="O3829" s="1260" t="s">
        <v>31641</v>
      </c>
      <c r="P3829" s="1260" t="s">
        <v>31643</v>
      </c>
      <c r="Q3829" s="1260"/>
      <c r="R3829" s="1260"/>
      <c r="S3829" s="1259">
        <v>1</v>
      </c>
      <c r="T3829" s="1260"/>
      <c r="U3829" s="1260" t="s">
        <v>11396</v>
      </c>
      <c r="V3829" s="1260" t="s">
        <v>11690</v>
      </c>
      <c r="W3829" s="1259">
        <v>0</v>
      </c>
      <c r="X3829" s="1259">
        <v>1007</v>
      </c>
      <c r="Y3829" s="1259">
        <v>0</v>
      </c>
    </row>
    <row r="3830" spans="1:25">
      <c r="A3830" s="1350">
        <v>11201001301</v>
      </c>
      <c r="B3830" s="1260"/>
      <c r="C3830" s="1260" t="s">
        <v>31644</v>
      </c>
      <c r="D3830" s="1260" t="s">
        <v>31645</v>
      </c>
      <c r="E3830" s="1260" t="s">
        <v>11175</v>
      </c>
      <c r="F3830" s="1260" t="s">
        <v>20592</v>
      </c>
      <c r="G3830" s="1260" t="s">
        <v>31646</v>
      </c>
      <c r="H3830" s="1260" t="s">
        <v>11153</v>
      </c>
      <c r="I3830" s="1260" t="s">
        <v>10976</v>
      </c>
      <c r="J3830" s="1259">
        <v>7429044</v>
      </c>
      <c r="K3830" s="1260" t="s">
        <v>11375</v>
      </c>
      <c r="L3830" s="1260" t="s">
        <v>11155</v>
      </c>
      <c r="M3830" s="1260" t="s">
        <v>1950</v>
      </c>
      <c r="N3830" s="1260" t="s">
        <v>31647</v>
      </c>
      <c r="O3830" s="1260" t="s">
        <v>31645</v>
      </c>
      <c r="P3830" s="1260" t="s">
        <v>31648</v>
      </c>
      <c r="Q3830" s="1260"/>
      <c r="R3830" s="1260"/>
      <c r="S3830" s="1259">
        <v>1</v>
      </c>
      <c r="T3830" s="1260"/>
      <c r="U3830" s="1260" t="s">
        <v>11158</v>
      </c>
      <c r="V3830" s="1260" t="s">
        <v>11723</v>
      </c>
      <c r="W3830" s="1259">
        <v>0</v>
      </c>
      <c r="X3830" s="1259">
        <v>1008</v>
      </c>
      <c r="Y3830" s="1259">
        <v>0</v>
      </c>
    </row>
    <row r="3831" spans="1:25">
      <c r="A3831" s="1350">
        <v>11201001300</v>
      </c>
      <c r="B3831" s="1260"/>
      <c r="C3831" s="1260" t="s">
        <v>31649</v>
      </c>
      <c r="D3831" s="1260" t="s">
        <v>31650</v>
      </c>
      <c r="E3831" s="1260" t="s">
        <v>11251</v>
      </c>
      <c r="F3831" s="1260" t="s">
        <v>31651</v>
      </c>
      <c r="G3831" s="1260" t="s">
        <v>31652</v>
      </c>
      <c r="H3831" s="1260" t="s">
        <v>11153</v>
      </c>
      <c r="I3831" s="1260" t="s">
        <v>10976</v>
      </c>
      <c r="J3831" s="1259">
        <v>7429043</v>
      </c>
      <c r="K3831" s="1260" t="s">
        <v>11221</v>
      </c>
      <c r="L3831" s="1260" t="s">
        <v>11155</v>
      </c>
      <c r="M3831" s="1260" t="s">
        <v>262</v>
      </c>
      <c r="N3831" s="1260"/>
      <c r="O3831" s="1260" t="s">
        <v>31650</v>
      </c>
      <c r="P3831" s="1260"/>
      <c r="Q3831" s="1260" t="s">
        <v>11206</v>
      </c>
      <c r="R3831" s="1260" t="s">
        <v>16064</v>
      </c>
      <c r="S3831" s="1259">
        <v>1</v>
      </c>
      <c r="T3831" s="1260"/>
      <c r="U3831" s="1260"/>
      <c r="V3831" s="1260"/>
      <c r="W3831" s="1259">
        <v>0</v>
      </c>
      <c r="X3831" s="1259">
        <v>1007</v>
      </c>
      <c r="Y3831" s="1259">
        <v>0</v>
      </c>
    </row>
    <row r="3832" spans="1:25">
      <c r="A3832" s="1350">
        <v>11201001299</v>
      </c>
      <c r="B3832" s="1260"/>
      <c r="C3832" s="1260" t="s">
        <v>31653</v>
      </c>
      <c r="D3832" s="1260" t="s">
        <v>30907</v>
      </c>
      <c r="E3832" s="1260" t="s">
        <v>11251</v>
      </c>
      <c r="F3832" s="1260" t="s">
        <v>11295</v>
      </c>
      <c r="G3832" s="1260" t="s">
        <v>31654</v>
      </c>
      <c r="H3832" s="1260" t="s">
        <v>11153</v>
      </c>
      <c r="I3832" s="1260" t="s">
        <v>10976</v>
      </c>
      <c r="J3832" s="1259">
        <v>7429042</v>
      </c>
      <c r="K3832" s="1260" t="s">
        <v>11221</v>
      </c>
      <c r="L3832" s="1260" t="s">
        <v>11155</v>
      </c>
      <c r="M3832" s="1260" t="s">
        <v>1951</v>
      </c>
      <c r="N3832" s="1260" t="s">
        <v>30909</v>
      </c>
      <c r="O3832" s="1260" t="s">
        <v>30907</v>
      </c>
      <c r="P3832" s="1260" t="s">
        <v>30910</v>
      </c>
      <c r="Q3832" s="1260"/>
      <c r="R3832" s="1260"/>
      <c r="S3832" s="1259">
        <v>1</v>
      </c>
      <c r="T3832" s="1260"/>
      <c r="U3832" s="1260" t="s">
        <v>11396</v>
      </c>
      <c r="V3832" s="1260" t="s">
        <v>11737</v>
      </c>
      <c r="W3832" s="1259">
        <v>0</v>
      </c>
      <c r="X3832" s="1259">
        <v>1007</v>
      </c>
      <c r="Y3832" s="1259">
        <v>0</v>
      </c>
    </row>
    <row r="3833" spans="1:25">
      <c r="A3833" s="1350">
        <v>11201001298</v>
      </c>
      <c r="B3833" s="1260"/>
      <c r="C3833" s="1260" t="s">
        <v>31655</v>
      </c>
      <c r="D3833" s="1260" t="s">
        <v>31656</v>
      </c>
      <c r="E3833" s="1260" t="s">
        <v>31657</v>
      </c>
      <c r="F3833" s="1260" t="s">
        <v>21947</v>
      </c>
      <c r="G3833" s="1260" t="s">
        <v>31658</v>
      </c>
      <c r="H3833" s="1260" t="s">
        <v>11153</v>
      </c>
      <c r="I3833" s="1260" t="s">
        <v>11164</v>
      </c>
      <c r="J3833" s="1259">
        <v>7429041</v>
      </c>
      <c r="K3833" s="1260" t="s">
        <v>11221</v>
      </c>
      <c r="L3833" s="1260" t="s">
        <v>11155</v>
      </c>
      <c r="M3833" s="1260" t="s">
        <v>2087</v>
      </c>
      <c r="N3833" s="1260" t="s">
        <v>31659</v>
      </c>
      <c r="O3833" s="1260" t="s">
        <v>31656</v>
      </c>
      <c r="P3833" s="1260"/>
      <c r="Q3833" s="1260"/>
      <c r="R3833" s="1260"/>
      <c r="S3833" s="1259">
        <v>1</v>
      </c>
      <c r="T3833" s="1260"/>
      <c r="U3833" s="1260" t="s">
        <v>12320</v>
      </c>
      <c r="V3833" s="1260" t="s">
        <v>22533</v>
      </c>
      <c r="W3833" s="1259">
        <v>0</v>
      </c>
      <c r="X3833" s="1259">
        <v>1007</v>
      </c>
      <c r="Y3833" s="1259">
        <v>0</v>
      </c>
    </row>
    <row r="3834" spans="1:25">
      <c r="A3834" s="1350">
        <v>11201001297</v>
      </c>
      <c r="B3834" s="1260" t="s">
        <v>31660</v>
      </c>
      <c r="C3834" s="1260" t="s">
        <v>31661</v>
      </c>
      <c r="D3834" s="1260" t="s">
        <v>31662</v>
      </c>
      <c r="E3834" s="1260" t="s">
        <v>11190</v>
      </c>
      <c r="F3834" s="1260" t="s">
        <v>20631</v>
      </c>
      <c r="G3834" s="1260" t="s">
        <v>31663</v>
      </c>
      <c r="H3834" s="1260" t="s">
        <v>11153</v>
      </c>
      <c r="I3834" s="1260" t="s">
        <v>10976</v>
      </c>
      <c r="J3834" s="1259">
        <v>7429040</v>
      </c>
      <c r="K3834" s="1260" t="s">
        <v>11221</v>
      </c>
      <c r="L3834" s="1260" t="s">
        <v>11155</v>
      </c>
      <c r="M3834" s="1260" t="s">
        <v>2529</v>
      </c>
      <c r="N3834" s="1260" t="s">
        <v>31664</v>
      </c>
      <c r="O3834" s="1260" t="s">
        <v>31662</v>
      </c>
      <c r="P3834" s="1260"/>
      <c r="Q3834" s="1260" t="s">
        <v>31665</v>
      </c>
      <c r="R3834" s="1260" t="s">
        <v>31666</v>
      </c>
      <c r="S3834" s="1259">
        <v>1</v>
      </c>
      <c r="T3834" s="1260"/>
      <c r="U3834" s="1260" t="s">
        <v>11231</v>
      </c>
      <c r="V3834" s="1260" t="s">
        <v>11307</v>
      </c>
      <c r="W3834" s="1259">
        <v>0</v>
      </c>
      <c r="X3834" s="1259">
        <v>1007</v>
      </c>
      <c r="Y3834" s="1259">
        <v>0</v>
      </c>
    </row>
    <row r="3835" spans="1:25">
      <c r="A3835" s="1350">
        <v>11201001296</v>
      </c>
      <c r="B3835" s="1260"/>
      <c r="C3835" s="1260" t="s">
        <v>31667</v>
      </c>
      <c r="D3835" s="1260" t="s">
        <v>31668</v>
      </c>
      <c r="E3835" s="1260" t="s">
        <v>31669</v>
      </c>
      <c r="F3835" s="1260" t="s">
        <v>20643</v>
      </c>
      <c r="G3835" s="1260" t="s">
        <v>31670</v>
      </c>
      <c r="H3835" s="1260" t="s">
        <v>11153</v>
      </c>
      <c r="I3835" s="1260" t="s">
        <v>10976</v>
      </c>
      <c r="J3835" s="1259">
        <v>7429039</v>
      </c>
      <c r="K3835" s="1260" t="s">
        <v>11221</v>
      </c>
      <c r="L3835" s="1260" t="s">
        <v>11155</v>
      </c>
      <c r="M3835" s="1260" t="s">
        <v>1944</v>
      </c>
      <c r="N3835" s="1260" t="s">
        <v>31671</v>
      </c>
      <c r="O3835" s="1260" t="s">
        <v>31668</v>
      </c>
      <c r="P3835" s="1260" t="s">
        <v>31672</v>
      </c>
      <c r="Q3835" s="1260" t="s">
        <v>31673</v>
      </c>
      <c r="R3835" s="1260" t="s">
        <v>31674</v>
      </c>
      <c r="S3835" s="1259">
        <v>1</v>
      </c>
      <c r="T3835" s="1260"/>
      <c r="U3835" s="1260" t="s">
        <v>11396</v>
      </c>
      <c r="V3835" s="1260" t="s">
        <v>12022</v>
      </c>
      <c r="W3835" s="1259">
        <v>0</v>
      </c>
      <c r="X3835" s="1259">
        <v>1007</v>
      </c>
      <c r="Y3835" s="1259">
        <v>0</v>
      </c>
    </row>
    <row r="3836" spans="1:25">
      <c r="A3836" s="1350">
        <v>11201001295</v>
      </c>
      <c r="B3836" s="1260"/>
      <c r="C3836" s="1260" t="s">
        <v>31675</v>
      </c>
      <c r="D3836" s="1260" t="s">
        <v>31676</v>
      </c>
      <c r="E3836" s="1260" t="s">
        <v>11353</v>
      </c>
      <c r="F3836" s="1260" t="s">
        <v>31677</v>
      </c>
      <c r="G3836" s="1260" t="s">
        <v>31678</v>
      </c>
      <c r="H3836" s="1260" t="s">
        <v>11153</v>
      </c>
      <c r="I3836" s="1260" t="s">
        <v>11243</v>
      </c>
      <c r="J3836" s="1259">
        <v>7429038</v>
      </c>
      <c r="K3836" s="1260" t="s">
        <v>11221</v>
      </c>
      <c r="L3836" s="1260" t="s">
        <v>11155</v>
      </c>
      <c r="M3836" s="1260" t="s">
        <v>262</v>
      </c>
      <c r="N3836" s="1260"/>
      <c r="O3836" s="1260" t="s">
        <v>31676</v>
      </c>
      <c r="P3836" s="1260"/>
      <c r="Q3836" s="1260" t="s">
        <v>17782</v>
      </c>
      <c r="R3836" s="1260"/>
      <c r="S3836" s="1259">
        <v>1</v>
      </c>
      <c r="T3836" s="1260"/>
      <c r="U3836" s="1260"/>
      <c r="V3836" s="1260"/>
      <c r="W3836" s="1259">
        <v>0</v>
      </c>
      <c r="X3836" s="1259">
        <v>1007</v>
      </c>
      <c r="Y3836" s="1259">
        <v>0</v>
      </c>
    </row>
    <row r="3837" spans="1:25">
      <c r="A3837" s="1350">
        <v>11201001294</v>
      </c>
      <c r="B3837" s="1260"/>
      <c r="C3837" s="1260" t="s">
        <v>31679</v>
      </c>
      <c r="D3837" s="1260" t="s">
        <v>31680</v>
      </c>
      <c r="E3837" s="1260" t="s">
        <v>11251</v>
      </c>
      <c r="F3837" s="1260" t="s">
        <v>31681</v>
      </c>
      <c r="G3837" s="1260" t="s">
        <v>31682</v>
      </c>
      <c r="H3837" s="1260" t="s">
        <v>11153</v>
      </c>
      <c r="I3837" s="1260" t="s">
        <v>11164</v>
      </c>
      <c r="J3837" s="1259">
        <v>7429037</v>
      </c>
      <c r="K3837" s="1260" t="s">
        <v>11221</v>
      </c>
      <c r="L3837" s="1260" t="s">
        <v>11155</v>
      </c>
      <c r="M3837" s="1260" t="s">
        <v>2563</v>
      </c>
      <c r="N3837" s="1260" t="s">
        <v>31683</v>
      </c>
      <c r="O3837" s="1260" t="s">
        <v>31680</v>
      </c>
      <c r="P3837" s="1260"/>
      <c r="Q3837" s="1260"/>
      <c r="R3837" s="1260"/>
      <c r="S3837" s="1259">
        <v>1</v>
      </c>
      <c r="T3837" s="1260" t="s">
        <v>31684</v>
      </c>
      <c r="U3837" s="1260" t="s">
        <v>11405</v>
      </c>
      <c r="V3837" s="1260" t="s">
        <v>29134</v>
      </c>
      <c r="W3837" s="1259">
        <v>0</v>
      </c>
      <c r="X3837" s="1259">
        <v>1007</v>
      </c>
      <c r="Y3837" s="1259">
        <v>0</v>
      </c>
    </row>
    <row r="3838" spans="1:25">
      <c r="A3838" s="1350">
        <v>11201001293</v>
      </c>
      <c r="B3838" s="1260" t="s">
        <v>31685</v>
      </c>
      <c r="C3838" s="1260" t="s">
        <v>31686</v>
      </c>
      <c r="D3838" s="1260" t="s">
        <v>31687</v>
      </c>
      <c r="E3838" s="1260" t="s">
        <v>11509</v>
      </c>
      <c r="F3838" s="1260" t="s">
        <v>31688</v>
      </c>
      <c r="G3838" s="1260" t="s">
        <v>31689</v>
      </c>
      <c r="H3838" s="1260" t="s">
        <v>11153</v>
      </c>
      <c r="I3838" s="1260" t="s">
        <v>11243</v>
      </c>
      <c r="J3838" s="1259">
        <v>7429036</v>
      </c>
      <c r="K3838" s="1260" t="s">
        <v>11221</v>
      </c>
      <c r="L3838" s="1260" t="s">
        <v>11155</v>
      </c>
      <c r="M3838" s="1260" t="s">
        <v>2319</v>
      </c>
      <c r="N3838" s="1260" t="s">
        <v>31690</v>
      </c>
      <c r="O3838" s="1260" t="s">
        <v>31687</v>
      </c>
      <c r="P3838" s="1260" t="s">
        <v>31691</v>
      </c>
      <c r="Q3838" s="1260" t="s">
        <v>31692</v>
      </c>
      <c r="R3838" s="1260" t="s">
        <v>31693</v>
      </c>
      <c r="S3838" s="1259">
        <v>1</v>
      </c>
      <c r="T3838" s="1260" t="s">
        <v>31694</v>
      </c>
      <c r="U3838" s="1260" t="s">
        <v>11247</v>
      </c>
      <c r="V3838" s="1260" t="s">
        <v>28380</v>
      </c>
      <c r="W3838" s="1259">
        <v>0</v>
      </c>
      <c r="X3838" s="1259">
        <v>1007</v>
      </c>
      <c r="Y3838" s="1259">
        <v>0</v>
      </c>
    </row>
    <row r="3839" spans="1:25">
      <c r="A3839" s="1350">
        <v>11201001292</v>
      </c>
      <c r="B3839" s="1260"/>
      <c r="C3839" s="1260" t="s">
        <v>31695</v>
      </c>
      <c r="D3839" s="1260" t="s">
        <v>31696</v>
      </c>
      <c r="E3839" s="1260" t="s">
        <v>11203</v>
      </c>
      <c r="F3839" s="1260" t="s">
        <v>20643</v>
      </c>
      <c r="G3839" s="1260" t="s">
        <v>31697</v>
      </c>
      <c r="H3839" s="1260" t="s">
        <v>11153</v>
      </c>
      <c r="I3839" s="1260" t="s">
        <v>10976</v>
      </c>
      <c r="J3839" s="1259">
        <v>7429035</v>
      </c>
      <c r="K3839" s="1260" t="s">
        <v>11221</v>
      </c>
      <c r="L3839" s="1260" t="s">
        <v>11155</v>
      </c>
      <c r="M3839" s="1260" t="s">
        <v>1944</v>
      </c>
      <c r="N3839" s="1260" t="s">
        <v>31698</v>
      </c>
      <c r="O3839" s="1260" t="s">
        <v>31696</v>
      </c>
      <c r="P3839" s="1260"/>
      <c r="Q3839" s="1260"/>
      <c r="R3839" s="1260"/>
      <c r="S3839" s="1259">
        <v>1</v>
      </c>
      <c r="T3839" s="1260"/>
      <c r="U3839" s="1260" t="s">
        <v>11396</v>
      </c>
      <c r="V3839" s="1260" t="s">
        <v>11737</v>
      </c>
      <c r="W3839" s="1259">
        <v>0</v>
      </c>
      <c r="X3839" s="1259">
        <v>1007</v>
      </c>
      <c r="Y3839" s="1259">
        <v>0</v>
      </c>
    </row>
    <row r="3840" spans="1:25">
      <c r="A3840" s="1350">
        <v>11201001291</v>
      </c>
      <c r="B3840" s="1260"/>
      <c r="C3840" s="1260" t="s">
        <v>31699</v>
      </c>
      <c r="D3840" s="1260" t="s">
        <v>31700</v>
      </c>
      <c r="E3840" s="1260" t="s">
        <v>11175</v>
      </c>
      <c r="F3840" s="1260" t="s">
        <v>20631</v>
      </c>
      <c r="G3840" s="1260" t="s">
        <v>31701</v>
      </c>
      <c r="H3840" s="1260" t="s">
        <v>11153</v>
      </c>
      <c r="I3840" s="1260" t="s">
        <v>10976</v>
      </c>
      <c r="J3840" s="1259">
        <v>7429034</v>
      </c>
      <c r="K3840" s="1260" t="s">
        <v>11221</v>
      </c>
      <c r="L3840" s="1260" t="s">
        <v>11155</v>
      </c>
      <c r="M3840" s="1260" t="s">
        <v>768</v>
      </c>
      <c r="N3840" s="1260" t="s">
        <v>31702</v>
      </c>
      <c r="O3840" s="1260" t="s">
        <v>31700</v>
      </c>
      <c r="P3840" s="1260" t="s">
        <v>31703</v>
      </c>
      <c r="Q3840" s="1260"/>
      <c r="R3840" s="1260"/>
      <c r="S3840" s="1259">
        <v>1</v>
      </c>
      <c r="T3840" s="1260"/>
      <c r="U3840" s="1260" t="s">
        <v>11158</v>
      </c>
      <c r="V3840" s="1260" t="s">
        <v>11216</v>
      </c>
      <c r="W3840" s="1259">
        <v>0</v>
      </c>
      <c r="X3840" s="1259">
        <v>1007</v>
      </c>
      <c r="Y3840" s="1259">
        <v>0</v>
      </c>
    </row>
    <row r="3841" spans="1:25">
      <c r="A3841" s="1350">
        <v>11201001290</v>
      </c>
      <c r="B3841" s="1260"/>
      <c r="C3841" s="1260" t="s">
        <v>31704</v>
      </c>
      <c r="D3841" s="1260" t="s">
        <v>31705</v>
      </c>
      <c r="E3841" s="1260" t="s">
        <v>11426</v>
      </c>
      <c r="F3841" s="1260" t="s">
        <v>20592</v>
      </c>
      <c r="G3841" s="1260" t="s">
        <v>31706</v>
      </c>
      <c r="H3841" s="1260" t="s">
        <v>11153</v>
      </c>
      <c r="I3841" s="1260" t="s">
        <v>10976</v>
      </c>
      <c r="J3841" s="1259">
        <v>7429033</v>
      </c>
      <c r="K3841" s="1260" t="s">
        <v>11221</v>
      </c>
      <c r="L3841" s="1260" t="s">
        <v>11155</v>
      </c>
      <c r="M3841" s="1260" t="s">
        <v>1944</v>
      </c>
      <c r="N3841" s="1260" t="s">
        <v>31707</v>
      </c>
      <c r="O3841" s="1260" t="s">
        <v>31705</v>
      </c>
      <c r="P3841" s="1260" t="s">
        <v>31708</v>
      </c>
      <c r="Q3841" s="1260"/>
      <c r="R3841" s="1260"/>
      <c r="S3841" s="1259">
        <v>1</v>
      </c>
      <c r="T3841" s="1260"/>
      <c r="U3841" s="1260" t="s">
        <v>11158</v>
      </c>
      <c r="V3841" s="1260" t="s">
        <v>11723</v>
      </c>
      <c r="W3841" s="1259">
        <v>0</v>
      </c>
      <c r="X3841" s="1259">
        <v>1007</v>
      </c>
      <c r="Y3841" s="1259">
        <v>0</v>
      </c>
    </row>
    <row r="3842" spans="1:25">
      <c r="A3842" s="1350">
        <v>11201001289</v>
      </c>
      <c r="B3842" s="1260"/>
      <c r="C3842" s="1260" t="s">
        <v>31709</v>
      </c>
      <c r="D3842" s="1260" t="s">
        <v>31710</v>
      </c>
      <c r="E3842" s="1260" t="s">
        <v>11560</v>
      </c>
      <c r="F3842" s="1260" t="s">
        <v>11176</v>
      </c>
      <c r="G3842" s="1260" t="s">
        <v>31711</v>
      </c>
      <c r="H3842" s="1260" t="s">
        <v>11153</v>
      </c>
      <c r="I3842" s="1260" t="s">
        <v>11177</v>
      </c>
      <c r="J3842" s="1259">
        <v>7429032</v>
      </c>
      <c r="K3842" s="1260" t="s">
        <v>11221</v>
      </c>
      <c r="L3842" s="1260" t="s">
        <v>11155</v>
      </c>
      <c r="M3842" s="1260" t="s">
        <v>1550</v>
      </c>
      <c r="N3842" s="1260" t="s">
        <v>16221</v>
      </c>
      <c r="O3842" s="1260" t="s">
        <v>31710</v>
      </c>
      <c r="P3842" s="1260" t="s">
        <v>31712</v>
      </c>
      <c r="Q3842" s="1260"/>
      <c r="R3842" s="1259">
        <v>7756481</v>
      </c>
      <c r="S3842" s="1259">
        <v>1</v>
      </c>
      <c r="T3842" s="1260"/>
      <c r="U3842" s="1260" t="s">
        <v>11269</v>
      </c>
      <c r="V3842" s="1260" t="s">
        <v>11505</v>
      </c>
      <c r="W3842" s="1259">
        <v>0</v>
      </c>
      <c r="X3842" s="1259">
        <v>1007</v>
      </c>
      <c r="Y3842" s="1259">
        <v>0</v>
      </c>
    </row>
    <row r="3843" spans="1:25">
      <c r="A3843" s="1350">
        <v>11201001288</v>
      </c>
      <c r="B3843" s="1260" t="s">
        <v>31713</v>
      </c>
      <c r="C3843" s="1260" t="s">
        <v>31714</v>
      </c>
      <c r="D3843" s="1260" t="s">
        <v>31715</v>
      </c>
      <c r="E3843" s="1260" t="s">
        <v>11175</v>
      </c>
      <c r="F3843" s="1260" t="s">
        <v>31716</v>
      </c>
      <c r="G3843" s="1260" t="s">
        <v>31717</v>
      </c>
      <c r="H3843" s="1260" t="s">
        <v>11153</v>
      </c>
      <c r="I3843" s="1260" t="s">
        <v>11164</v>
      </c>
      <c r="J3843" s="1259">
        <v>7429031</v>
      </c>
      <c r="K3843" s="1260" t="s">
        <v>11221</v>
      </c>
      <c r="L3843" s="1260" t="s">
        <v>11155</v>
      </c>
      <c r="M3843" s="1260" t="s">
        <v>766</v>
      </c>
      <c r="N3843" s="1260" t="s">
        <v>31718</v>
      </c>
      <c r="O3843" s="1260" t="s">
        <v>31715</v>
      </c>
      <c r="P3843" s="1260" t="s">
        <v>31719</v>
      </c>
      <c r="Q3843" s="1260" t="s">
        <v>11658</v>
      </c>
      <c r="R3843" s="1260" t="s">
        <v>31720</v>
      </c>
      <c r="S3843" s="1259">
        <v>1</v>
      </c>
      <c r="T3843" s="1260" t="s">
        <v>31721</v>
      </c>
      <c r="U3843" s="1260" t="s">
        <v>11231</v>
      </c>
      <c r="V3843" s="1260" t="s">
        <v>12833</v>
      </c>
      <c r="W3843" s="1259">
        <v>0</v>
      </c>
      <c r="X3843" s="1259">
        <v>1007</v>
      </c>
      <c r="Y3843" s="1259">
        <v>0</v>
      </c>
    </row>
    <row r="3844" spans="1:25">
      <c r="A3844" s="1350">
        <v>11201001287</v>
      </c>
      <c r="B3844" s="1260"/>
      <c r="C3844" s="1260" t="s">
        <v>31722</v>
      </c>
      <c r="D3844" s="1260" t="s">
        <v>31723</v>
      </c>
      <c r="E3844" s="1260" t="s">
        <v>11175</v>
      </c>
      <c r="F3844" s="1260" t="s">
        <v>31716</v>
      </c>
      <c r="G3844" s="1260" t="s">
        <v>31724</v>
      </c>
      <c r="H3844" s="1260" t="s">
        <v>11153</v>
      </c>
      <c r="I3844" s="1260" t="s">
        <v>11164</v>
      </c>
      <c r="J3844" s="1259">
        <v>7429030</v>
      </c>
      <c r="K3844" s="1260" t="s">
        <v>11221</v>
      </c>
      <c r="L3844" s="1260" t="s">
        <v>11155</v>
      </c>
      <c r="M3844" s="1260" t="s">
        <v>1562</v>
      </c>
      <c r="N3844" s="1260" t="s">
        <v>31725</v>
      </c>
      <c r="O3844" s="1260" t="s">
        <v>31723</v>
      </c>
      <c r="P3844" s="1260" t="s">
        <v>11192</v>
      </c>
      <c r="Q3844" s="1260" t="s">
        <v>11795</v>
      </c>
      <c r="R3844" s="1260" t="s">
        <v>31726</v>
      </c>
      <c r="S3844" s="1259">
        <v>1</v>
      </c>
      <c r="T3844" s="1260" t="s">
        <v>31727</v>
      </c>
      <c r="U3844" s="1260"/>
      <c r="V3844" s="1260"/>
      <c r="W3844" s="1259">
        <v>0</v>
      </c>
      <c r="X3844" s="1259">
        <v>1007</v>
      </c>
      <c r="Y3844" s="1259">
        <v>0</v>
      </c>
    </row>
    <row r="3845" spans="1:25">
      <c r="A3845" s="1350">
        <v>11201001286</v>
      </c>
      <c r="B3845" s="1260"/>
      <c r="C3845" s="1260" t="s">
        <v>31728</v>
      </c>
      <c r="D3845" s="1260" t="s">
        <v>31729</v>
      </c>
      <c r="E3845" s="1260" t="s">
        <v>11668</v>
      </c>
      <c r="F3845" s="1260" t="s">
        <v>20643</v>
      </c>
      <c r="G3845" s="1260" t="s">
        <v>31730</v>
      </c>
      <c r="H3845" s="1260" t="s">
        <v>11153</v>
      </c>
      <c r="I3845" s="1260" t="s">
        <v>10976</v>
      </c>
      <c r="J3845" s="1259">
        <v>7429029</v>
      </c>
      <c r="K3845" s="1260" t="s">
        <v>11221</v>
      </c>
      <c r="L3845" s="1260" t="s">
        <v>11155</v>
      </c>
      <c r="M3845" s="1260" t="s">
        <v>1424</v>
      </c>
      <c r="N3845" s="1260" t="s">
        <v>31731</v>
      </c>
      <c r="O3845" s="1260" t="s">
        <v>31729</v>
      </c>
      <c r="P3845" s="1260" t="s">
        <v>31732</v>
      </c>
      <c r="Q3845" s="1260"/>
      <c r="R3845" s="1260"/>
      <c r="S3845" s="1259">
        <v>1</v>
      </c>
      <c r="T3845" s="1260"/>
      <c r="U3845" s="1260" t="s">
        <v>11231</v>
      </c>
      <c r="V3845" s="1260" t="s">
        <v>11683</v>
      </c>
      <c r="W3845" s="1259">
        <v>0</v>
      </c>
      <c r="X3845" s="1259">
        <v>1007</v>
      </c>
      <c r="Y3845" s="1259">
        <v>0</v>
      </c>
    </row>
    <row r="3846" spans="1:25">
      <c r="A3846" s="1350">
        <v>11201001285</v>
      </c>
      <c r="B3846" s="1260"/>
      <c r="C3846" s="1260" t="s">
        <v>31733</v>
      </c>
      <c r="D3846" s="1260" t="s">
        <v>31734</v>
      </c>
      <c r="E3846" s="1260" t="s">
        <v>11668</v>
      </c>
      <c r="F3846" s="1260" t="s">
        <v>20631</v>
      </c>
      <c r="G3846" s="1260" t="s">
        <v>31735</v>
      </c>
      <c r="H3846" s="1260" t="s">
        <v>11153</v>
      </c>
      <c r="I3846" s="1260" t="s">
        <v>10976</v>
      </c>
      <c r="J3846" s="1259">
        <v>7429028</v>
      </c>
      <c r="K3846" s="1260" t="s">
        <v>11221</v>
      </c>
      <c r="L3846" s="1260" t="s">
        <v>11155</v>
      </c>
      <c r="M3846" s="1260" t="s">
        <v>2036</v>
      </c>
      <c r="N3846" s="1260" t="s">
        <v>12874</v>
      </c>
      <c r="O3846" s="1260" t="s">
        <v>31734</v>
      </c>
      <c r="P3846" s="1260"/>
      <c r="Q3846" s="1260" t="s">
        <v>31736</v>
      </c>
      <c r="R3846" s="1260" t="s">
        <v>31737</v>
      </c>
      <c r="S3846" s="1259">
        <v>1</v>
      </c>
      <c r="T3846" s="1260"/>
      <c r="U3846" s="1260" t="s">
        <v>12408</v>
      </c>
      <c r="V3846" s="1260" t="s">
        <v>12675</v>
      </c>
      <c r="W3846" s="1259">
        <v>0</v>
      </c>
      <c r="X3846" s="1259">
        <v>1007</v>
      </c>
      <c r="Y3846" s="1259">
        <v>0</v>
      </c>
    </row>
    <row r="3847" spans="1:25">
      <c r="A3847" s="1350">
        <v>11201001284</v>
      </c>
      <c r="B3847" s="1260" t="s">
        <v>31738</v>
      </c>
      <c r="C3847" s="1260" t="s">
        <v>31739</v>
      </c>
      <c r="D3847" s="1260" t="s">
        <v>31740</v>
      </c>
      <c r="E3847" s="1260" t="s">
        <v>11509</v>
      </c>
      <c r="F3847" s="1260" t="s">
        <v>11176</v>
      </c>
      <c r="G3847" s="1260" t="s">
        <v>31741</v>
      </c>
      <c r="H3847" s="1260" t="s">
        <v>11153</v>
      </c>
      <c r="I3847" s="1260" t="s">
        <v>11177</v>
      </c>
      <c r="J3847" s="1259">
        <v>7429027</v>
      </c>
      <c r="K3847" s="1260" t="s">
        <v>11221</v>
      </c>
      <c r="L3847" s="1260" t="s">
        <v>11155</v>
      </c>
      <c r="M3847" s="1260" t="s">
        <v>2352</v>
      </c>
      <c r="N3847" s="1260" t="s">
        <v>31742</v>
      </c>
      <c r="O3847" s="1260" t="s">
        <v>31740</v>
      </c>
      <c r="P3847" s="1260" t="s">
        <v>31743</v>
      </c>
      <c r="Q3847" s="1260" t="s">
        <v>11238</v>
      </c>
      <c r="R3847" s="1260" t="s">
        <v>31744</v>
      </c>
      <c r="S3847" s="1259">
        <v>1</v>
      </c>
      <c r="T3847" s="1260" t="s">
        <v>31745</v>
      </c>
      <c r="U3847" s="1260" t="s">
        <v>11198</v>
      </c>
      <c r="V3847" s="1260" t="s">
        <v>11199</v>
      </c>
      <c r="W3847" s="1259">
        <v>0</v>
      </c>
      <c r="X3847" s="1259">
        <v>1007</v>
      </c>
      <c r="Y3847" s="1259">
        <v>0</v>
      </c>
    </row>
    <row r="3848" spans="1:25">
      <c r="A3848" s="1350">
        <v>11201001283</v>
      </c>
      <c r="B3848" s="1260" t="s">
        <v>31746</v>
      </c>
      <c r="C3848" s="1260" t="s">
        <v>31747</v>
      </c>
      <c r="D3848" s="1260" t="s">
        <v>31748</v>
      </c>
      <c r="E3848" s="1260" t="s">
        <v>11311</v>
      </c>
      <c r="F3848" s="1260"/>
      <c r="G3848" s="1260"/>
      <c r="H3848" s="1260" t="s">
        <v>11153</v>
      </c>
      <c r="I3848" s="1260" t="s">
        <v>11243</v>
      </c>
      <c r="J3848" s="1259">
        <v>7429026</v>
      </c>
      <c r="K3848" s="1260" t="s">
        <v>11221</v>
      </c>
      <c r="L3848" s="1260" t="s">
        <v>11275</v>
      </c>
      <c r="M3848" s="1260" t="s">
        <v>2210</v>
      </c>
      <c r="N3848" s="1260" t="s">
        <v>31749</v>
      </c>
      <c r="O3848" s="1260" t="s">
        <v>31748</v>
      </c>
      <c r="P3848" s="1260"/>
      <c r="Q3848" s="1260" t="s">
        <v>31750</v>
      </c>
      <c r="R3848" s="1260" t="s">
        <v>31751</v>
      </c>
      <c r="S3848" s="1259">
        <v>1</v>
      </c>
      <c r="T3848" s="1260"/>
      <c r="U3848" s="1260" t="s">
        <v>11247</v>
      </c>
      <c r="V3848" s="1260" t="s">
        <v>12337</v>
      </c>
      <c r="W3848" s="1259">
        <v>0</v>
      </c>
      <c r="X3848" s="1259">
        <v>1007</v>
      </c>
      <c r="Y3848" s="1259">
        <v>2</v>
      </c>
    </row>
    <row r="3849" spans="1:25">
      <c r="A3849" s="1350">
        <v>11201001282</v>
      </c>
      <c r="B3849" s="1260" t="s">
        <v>31752</v>
      </c>
      <c r="C3849" s="1260" t="s">
        <v>31753</v>
      </c>
      <c r="D3849" s="1260" t="s">
        <v>31754</v>
      </c>
      <c r="E3849" s="1260" t="s">
        <v>11311</v>
      </c>
      <c r="F3849" s="1260"/>
      <c r="G3849" s="1260"/>
      <c r="H3849" s="1260" t="s">
        <v>11153</v>
      </c>
      <c r="I3849" s="1260" t="s">
        <v>11243</v>
      </c>
      <c r="J3849" s="1259">
        <v>7429025</v>
      </c>
      <c r="K3849" s="1260" t="s">
        <v>11221</v>
      </c>
      <c r="L3849" s="1260" t="s">
        <v>11275</v>
      </c>
      <c r="M3849" s="1260" t="s">
        <v>2210</v>
      </c>
      <c r="N3849" s="1260" t="s">
        <v>31755</v>
      </c>
      <c r="O3849" s="1260" t="s">
        <v>31754</v>
      </c>
      <c r="P3849" s="1260" t="s">
        <v>31756</v>
      </c>
      <c r="Q3849" s="1260" t="s">
        <v>11486</v>
      </c>
      <c r="R3849" s="1260" t="s">
        <v>31757</v>
      </c>
      <c r="S3849" s="1259">
        <v>1</v>
      </c>
      <c r="T3849" s="1260" t="s">
        <v>31758</v>
      </c>
      <c r="U3849" s="1260" t="s">
        <v>11247</v>
      </c>
      <c r="V3849" s="1260" t="s">
        <v>30825</v>
      </c>
      <c r="W3849" s="1259">
        <v>0</v>
      </c>
      <c r="X3849" s="1259">
        <v>1007</v>
      </c>
      <c r="Y3849" s="1259">
        <v>2</v>
      </c>
    </row>
    <row r="3850" spans="1:25">
      <c r="A3850" s="1350">
        <v>11201001281</v>
      </c>
      <c r="B3850" s="1260" t="s">
        <v>31759</v>
      </c>
      <c r="C3850" s="1260" t="s">
        <v>31753</v>
      </c>
      <c r="D3850" s="1260" t="s">
        <v>31760</v>
      </c>
      <c r="E3850" s="1260" t="s">
        <v>11311</v>
      </c>
      <c r="F3850" s="1260"/>
      <c r="G3850" s="1260"/>
      <c r="H3850" s="1260" t="s">
        <v>11153</v>
      </c>
      <c r="I3850" s="1260" t="s">
        <v>11243</v>
      </c>
      <c r="J3850" s="1259">
        <v>7429024</v>
      </c>
      <c r="K3850" s="1260" t="s">
        <v>11221</v>
      </c>
      <c r="L3850" s="1260" t="s">
        <v>11275</v>
      </c>
      <c r="M3850" s="1260" t="s">
        <v>2417</v>
      </c>
      <c r="N3850" s="1260" t="s">
        <v>31761</v>
      </c>
      <c r="O3850" s="1260" t="s">
        <v>31760</v>
      </c>
      <c r="P3850" s="1260" t="s">
        <v>31762</v>
      </c>
      <c r="Q3850" s="1260" t="s">
        <v>14279</v>
      </c>
      <c r="R3850" s="1260" t="s">
        <v>31762</v>
      </c>
      <c r="S3850" s="1259">
        <v>1</v>
      </c>
      <c r="T3850" s="1260" t="s">
        <v>25004</v>
      </c>
      <c r="U3850" s="1260" t="s">
        <v>11247</v>
      </c>
      <c r="V3850" s="1260" t="s">
        <v>13646</v>
      </c>
      <c r="W3850" s="1259">
        <v>0</v>
      </c>
      <c r="X3850" s="1259">
        <v>1007</v>
      </c>
      <c r="Y3850" s="1259">
        <v>2</v>
      </c>
    </row>
    <row r="3851" spans="1:25">
      <c r="A3851" s="1350">
        <v>11201001280</v>
      </c>
      <c r="B3851" s="1260" t="s">
        <v>31763</v>
      </c>
      <c r="C3851" s="1260" t="s">
        <v>31764</v>
      </c>
      <c r="D3851" s="1260" t="s">
        <v>31765</v>
      </c>
      <c r="E3851" s="1260" t="s">
        <v>11311</v>
      </c>
      <c r="F3851" s="1260"/>
      <c r="G3851" s="1260"/>
      <c r="H3851" s="1260" t="s">
        <v>11153</v>
      </c>
      <c r="I3851" s="1260" t="s">
        <v>11243</v>
      </c>
      <c r="J3851" s="1259">
        <v>7429023</v>
      </c>
      <c r="K3851" s="1260" t="s">
        <v>11221</v>
      </c>
      <c r="L3851" s="1260" t="s">
        <v>11275</v>
      </c>
      <c r="M3851" s="1260" t="s">
        <v>2210</v>
      </c>
      <c r="N3851" s="1260" t="s">
        <v>31766</v>
      </c>
      <c r="O3851" s="1260" t="s">
        <v>31765</v>
      </c>
      <c r="P3851" s="1260" t="s">
        <v>31767</v>
      </c>
      <c r="Q3851" s="1260" t="s">
        <v>11769</v>
      </c>
      <c r="R3851" s="1260" t="s">
        <v>31768</v>
      </c>
      <c r="S3851" s="1259">
        <v>1</v>
      </c>
      <c r="T3851" s="1260" t="s">
        <v>31769</v>
      </c>
      <c r="U3851" s="1260" t="s">
        <v>11247</v>
      </c>
      <c r="V3851" s="1260" t="s">
        <v>23558</v>
      </c>
      <c r="W3851" s="1259">
        <v>0</v>
      </c>
      <c r="X3851" s="1259">
        <v>1007</v>
      </c>
      <c r="Y3851" s="1259">
        <v>2</v>
      </c>
    </row>
    <row r="3852" spans="1:25">
      <c r="A3852" s="1350">
        <v>11201001279</v>
      </c>
      <c r="B3852" s="1260" t="s">
        <v>31770</v>
      </c>
      <c r="C3852" s="1260" t="s">
        <v>31764</v>
      </c>
      <c r="D3852" s="1260" t="s">
        <v>31771</v>
      </c>
      <c r="E3852" s="1260" t="s">
        <v>11190</v>
      </c>
      <c r="F3852" s="1260"/>
      <c r="G3852" s="1260"/>
      <c r="H3852" s="1260" t="s">
        <v>11153</v>
      </c>
      <c r="I3852" s="1260" t="s">
        <v>11243</v>
      </c>
      <c r="J3852" s="1259">
        <v>7429022</v>
      </c>
      <c r="K3852" s="1260" t="s">
        <v>11221</v>
      </c>
      <c r="L3852" s="1260" t="s">
        <v>11275</v>
      </c>
      <c r="M3852" s="1260" t="s">
        <v>2417</v>
      </c>
      <c r="N3852" s="1260" t="s">
        <v>31772</v>
      </c>
      <c r="O3852" s="1260" t="s">
        <v>31771</v>
      </c>
      <c r="P3852" s="1260" t="s">
        <v>31773</v>
      </c>
      <c r="Q3852" s="1260" t="s">
        <v>22591</v>
      </c>
      <c r="R3852" s="1260" t="s">
        <v>31773</v>
      </c>
      <c r="S3852" s="1259">
        <v>1</v>
      </c>
      <c r="T3852" s="1260" t="s">
        <v>31774</v>
      </c>
      <c r="U3852" s="1260" t="s">
        <v>11247</v>
      </c>
      <c r="V3852" s="1260" t="s">
        <v>23558</v>
      </c>
      <c r="W3852" s="1259">
        <v>0</v>
      </c>
      <c r="X3852" s="1259">
        <v>1007</v>
      </c>
      <c r="Y3852" s="1259">
        <v>2</v>
      </c>
    </row>
    <row r="3853" spans="1:25">
      <c r="A3853" s="1350">
        <v>11201001278</v>
      </c>
      <c r="B3853" s="1260" t="s">
        <v>31775</v>
      </c>
      <c r="C3853" s="1260" t="s">
        <v>31776</v>
      </c>
      <c r="D3853" s="1260" t="s">
        <v>31777</v>
      </c>
      <c r="E3853" s="1260" t="s">
        <v>11311</v>
      </c>
      <c r="F3853" s="1260"/>
      <c r="G3853" s="1260"/>
      <c r="H3853" s="1260" t="s">
        <v>11153</v>
      </c>
      <c r="I3853" s="1260" t="s">
        <v>11243</v>
      </c>
      <c r="J3853" s="1259">
        <v>7429021</v>
      </c>
      <c r="K3853" s="1260" t="s">
        <v>11221</v>
      </c>
      <c r="L3853" s="1260" t="s">
        <v>11275</v>
      </c>
      <c r="M3853" s="1260" t="s">
        <v>2210</v>
      </c>
      <c r="N3853" s="1260" t="s">
        <v>31778</v>
      </c>
      <c r="O3853" s="1260" t="s">
        <v>31777</v>
      </c>
      <c r="P3853" s="1260"/>
      <c r="Q3853" s="1260" t="s">
        <v>11223</v>
      </c>
      <c r="R3853" s="1260" t="s">
        <v>31779</v>
      </c>
      <c r="S3853" s="1259">
        <v>1</v>
      </c>
      <c r="T3853" s="1260"/>
      <c r="U3853" s="1260" t="s">
        <v>11247</v>
      </c>
      <c r="V3853" s="1260" t="s">
        <v>12337</v>
      </c>
      <c r="W3853" s="1259">
        <v>0</v>
      </c>
      <c r="X3853" s="1259">
        <v>1007</v>
      </c>
      <c r="Y3853" s="1259">
        <v>2</v>
      </c>
    </row>
    <row r="3854" spans="1:25">
      <c r="A3854" s="1350">
        <v>11201001277</v>
      </c>
      <c r="B3854" s="1260" t="s">
        <v>31780</v>
      </c>
      <c r="C3854" s="1260" t="s">
        <v>31776</v>
      </c>
      <c r="D3854" s="1260" t="s">
        <v>31781</v>
      </c>
      <c r="E3854" s="1260" t="s">
        <v>11311</v>
      </c>
      <c r="F3854" s="1260"/>
      <c r="G3854" s="1260"/>
      <c r="H3854" s="1260" t="s">
        <v>11153</v>
      </c>
      <c r="I3854" s="1260" t="s">
        <v>11243</v>
      </c>
      <c r="J3854" s="1259">
        <v>7429020</v>
      </c>
      <c r="K3854" s="1260" t="s">
        <v>11221</v>
      </c>
      <c r="L3854" s="1260" t="s">
        <v>11275</v>
      </c>
      <c r="M3854" s="1260" t="s">
        <v>2210</v>
      </c>
      <c r="N3854" s="1260" t="s">
        <v>31782</v>
      </c>
      <c r="O3854" s="1260" t="s">
        <v>31781</v>
      </c>
      <c r="P3854" s="1260"/>
      <c r="Q3854" s="1260" t="s">
        <v>31783</v>
      </c>
      <c r="R3854" s="1260" t="s">
        <v>31784</v>
      </c>
      <c r="S3854" s="1259">
        <v>1</v>
      </c>
      <c r="T3854" s="1260"/>
      <c r="U3854" s="1260" t="s">
        <v>11247</v>
      </c>
      <c r="V3854" s="1260" t="s">
        <v>12337</v>
      </c>
      <c r="W3854" s="1259">
        <v>0</v>
      </c>
      <c r="X3854" s="1259">
        <v>1007</v>
      </c>
      <c r="Y3854" s="1259">
        <v>2</v>
      </c>
    </row>
    <row r="3855" spans="1:25">
      <c r="A3855" s="1350">
        <v>11201001276</v>
      </c>
      <c r="B3855" s="1260" t="s">
        <v>31785</v>
      </c>
      <c r="C3855" s="1260" t="s">
        <v>31786</v>
      </c>
      <c r="D3855" s="1260" t="s">
        <v>31787</v>
      </c>
      <c r="E3855" s="1260" t="s">
        <v>11266</v>
      </c>
      <c r="F3855" s="1260" t="s">
        <v>26810</v>
      </c>
      <c r="G3855" s="1260" t="s">
        <v>31788</v>
      </c>
      <c r="H3855" s="1260" t="s">
        <v>11153</v>
      </c>
      <c r="I3855" s="1260" t="s">
        <v>11243</v>
      </c>
      <c r="J3855" s="1259">
        <v>7429019</v>
      </c>
      <c r="K3855" s="1260" t="s">
        <v>11221</v>
      </c>
      <c r="L3855" s="1260" t="s">
        <v>11155</v>
      </c>
      <c r="M3855" s="1260" t="s">
        <v>2210</v>
      </c>
      <c r="N3855" s="1260" t="s">
        <v>31789</v>
      </c>
      <c r="O3855" s="1260" t="s">
        <v>31787</v>
      </c>
      <c r="P3855" s="1260"/>
      <c r="Q3855" s="1260" t="s">
        <v>31790</v>
      </c>
      <c r="R3855" s="1260" t="s">
        <v>31791</v>
      </c>
      <c r="S3855" s="1259">
        <v>1</v>
      </c>
      <c r="T3855" s="1260"/>
      <c r="U3855" s="1260" t="s">
        <v>11247</v>
      </c>
      <c r="V3855" s="1260" t="s">
        <v>16483</v>
      </c>
      <c r="W3855" s="1259">
        <v>0</v>
      </c>
      <c r="X3855" s="1259">
        <v>1007</v>
      </c>
      <c r="Y3855" s="1259">
        <v>0</v>
      </c>
    </row>
    <row r="3856" spans="1:25">
      <c r="A3856" s="1350">
        <v>11201001275</v>
      </c>
      <c r="B3856" s="1260" t="s">
        <v>31792</v>
      </c>
      <c r="C3856" s="1260" t="s">
        <v>31786</v>
      </c>
      <c r="D3856" s="1260" t="s">
        <v>31793</v>
      </c>
      <c r="E3856" s="1260" t="s">
        <v>11311</v>
      </c>
      <c r="F3856" s="1260"/>
      <c r="G3856" s="1260"/>
      <c r="H3856" s="1260" t="s">
        <v>11153</v>
      </c>
      <c r="I3856" s="1260" t="s">
        <v>11243</v>
      </c>
      <c r="J3856" s="1259">
        <v>7429018</v>
      </c>
      <c r="K3856" s="1260" t="s">
        <v>11221</v>
      </c>
      <c r="L3856" s="1260" t="s">
        <v>11275</v>
      </c>
      <c r="M3856" s="1260" t="s">
        <v>2417</v>
      </c>
      <c r="N3856" s="1260" t="s">
        <v>31794</v>
      </c>
      <c r="O3856" s="1260" t="s">
        <v>31793</v>
      </c>
      <c r="P3856" s="1260" t="s">
        <v>31795</v>
      </c>
      <c r="Q3856" s="1260" t="s">
        <v>30476</v>
      </c>
      <c r="R3856" s="1260" t="s">
        <v>31796</v>
      </c>
      <c r="S3856" s="1259">
        <v>1</v>
      </c>
      <c r="T3856" s="1260" t="s">
        <v>31797</v>
      </c>
      <c r="U3856" s="1260" t="s">
        <v>11247</v>
      </c>
      <c r="V3856" s="1260" t="s">
        <v>23558</v>
      </c>
      <c r="W3856" s="1259">
        <v>0</v>
      </c>
      <c r="X3856" s="1259">
        <v>1007</v>
      </c>
      <c r="Y3856" s="1259">
        <v>2</v>
      </c>
    </row>
    <row r="3857" spans="1:25">
      <c r="A3857" s="1350">
        <v>11201001274</v>
      </c>
      <c r="B3857" s="1260" t="s">
        <v>31798</v>
      </c>
      <c r="C3857" s="1260" t="s">
        <v>31786</v>
      </c>
      <c r="D3857" s="1260" t="s">
        <v>31799</v>
      </c>
      <c r="E3857" s="1260" t="s">
        <v>11311</v>
      </c>
      <c r="F3857" s="1260"/>
      <c r="G3857" s="1260"/>
      <c r="H3857" s="1260" t="s">
        <v>11153</v>
      </c>
      <c r="I3857" s="1260" t="s">
        <v>11243</v>
      </c>
      <c r="J3857" s="1259">
        <v>7429017</v>
      </c>
      <c r="K3857" s="1260" t="s">
        <v>11221</v>
      </c>
      <c r="L3857" s="1260" t="s">
        <v>11275</v>
      </c>
      <c r="M3857" s="1260" t="s">
        <v>2210</v>
      </c>
      <c r="N3857" s="1260" t="s">
        <v>31800</v>
      </c>
      <c r="O3857" s="1260" t="s">
        <v>31799</v>
      </c>
      <c r="P3857" s="1260" t="s">
        <v>31801</v>
      </c>
      <c r="Q3857" s="1260" t="s">
        <v>11795</v>
      </c>
      <c r="R3857" s="1260" t="s">
        <v>31802</v>
      </c>
      <c r="S3857" s="1259">
        <v>1</v>
      </c>
      <c r="T3857" s="1260" t="s">
        <v>31803</v>
      </c>
      <c r="U3857" s="1260" t="s">
        <v>11247</v>
      </c>
      <c r="V3857" s="1260" t="s">
        <v>12337</v>
      </c>
      <c r="W3857" s="1259">
        <v>0</v>
      </c>
      <c r="X3857" s="1259">
        <v>1007</v>
      </c>
      <c r="Y3857" s="1259">
        <v>2</v>
      </c>
    </row>
    <row r="3858" spans="1:25">
      <c r="A3858" s="1350">
        <v>11201001273</v>
      </c>
      <c r="B3858" s="1260" t="s">
        <v>31804</v>
      </c>
      <c r="C3858" s="1260" t="s">
        <v>31805</v>
      </c>
      <c r="D3858" s="1260" t="s">
        <v>31806</v>
      </c>
      <c r="E3858" s="1260" t="s">
        <v>11190</v>
      </c>
      <c r="F3858" s="1260" t="s">
        <v>13157</v>
      </c>
      <c r="G3858" s="1260" t="s">
        <v>31807</v>
      </c>
      <c r="H3858" s="1260" t="s">
        <v>11153</v>
      </c>
      <c r="I3858" s="1260" t="s">
        <v>11243</v>
      </c>
      <c r="J3858" s="1259">
        <v>7429016</v>
      </c>
      <c r="K3858" s="1260" t="s">
        <v>11221</v>
      </c>
      <c r="L3858" s="1260" t="s">
        <v>11155</v>
      </c>
      <c r="M3858" s="1260" t="s">
        <v>262</v>
      </c>
      <c r="N3858" s="1260"/>
      <c r="O3858" s="1260" t="s">
        <v>31806</v>
      </c>
      <c r="P3858" s="1260"/>
      <c r="Q3858" s="1260"/>
      <c r="R3858" s="1260"/>
      <c r="S3858" s="1259">
        <v>1</v>
      </c>
      <c r="T3858" s="1260"/>
      <c r="U3858" s="1260"/>
      <c r="V3858" s="1260"/>
      <c r="W3858" s="1259">
        <v>0</v>
      </c>
      <c r="X3858" s="1259">
        <v>1007</v>
      </c>
      <c r="Y3858" s="1259">
        <v>0</v>
      </c>
    </row>
    <row r="3859" spans="1:25">
      <c r="A3859" s="1350">
        <v>11201001272</v>
      </c>
      <c r="B3859" s="1260" t="s">
        <v>31808</v>
      </c>
      <c r="C3859" s="1260" t="s">
        <v>31805</v>
      </c>
      <c r="D3859" s="1260" t="s">
        <v>31809</v>
      </c>
      <c r="E3859" s="1260" t="s">
        <v>11190</v>
      </c>
      <c r="F3859" s="1260"/>
      <c r="G3859" s="1260"/>
      <c r="H3859" s="1260" t="s">
        <v>11153</v>
      </c>
      <c r="I3859" s="1260" t="s">
        <v>11243</v>
      </c>
      <c r="J3859" s="1259">
        <v>7429015</v>
      </c>
      <c r="K3859" s="1260" t="s">
        <v>11221</v>
      </c>
      <c r="L3859" s="1260" t="s">
        <v>11275</v>
      </c>
      <c r="M3859" s="1260" t="s">
        <v>2417</v>
      </c>
      <c r="N3859" s="1260" t="s">
        <v>31810</v>
      </c>
      <c r="O3859" s="1260" t="s">
        <v>31809</v>
      </c>
      <c r="P3859" s="1259">
        <v>7322101</v>
      </c>
      <c r="Q3859" s="1260"/>
      <c r="R3859" s="1260"/>
      <c r="S3859" s="1259">
        <v>1</v>
      </c>
      <c r="T3859" s="1260"/>
      <c r="U3859" s="1260" t="s">
        <v>11247</v>
      </c>
      <c r="V3859" s="1260" t="s">
        <v>23558</v>
      </c>
      <c r="W3859" s="1259">
        <v>0</v>
      </c>
      <c r="X3859" s="1259">
        <v>1007</v>
      </c>
      <c r="Y3859" s="1259">
        <v>2</v>
      </c>
    </row>
    <row r="3860" spans="1:25">
      <c r="A3860" s="1350">
        <v>11201001271</v>
      </c>
      <c r="B3860" s="1260" t="s">
        <v>31811</v>
      </c>
      <c r="C3860" s="1260" t="s">
        <v>31805</v>
      </c>
      <c r="D3860" s="1260" t="s">
        <v>31812</v>
      </c>
      <c r="E3860" s="1260" t="s">
        <v>11190</v>
      </c>
      <c r="F3860" s="1260" t="s">
        <v>13157</v>
      </c>
      <c r="G3860" s="1260" t="s">
        <v>31813</v>
      </c>
      <c r="H3860" s="1260" t="s">
        <v>11153</v>
      </c>
      <c r="I3860" s="1260" t="s">
        <v>11243</v>
      </c>
      <c r="J3860" s="1259">
        <v>7429014</v>
      </c>
      <c r="K3860" s="1260" t="s">
        <v>11221</v>
      </c>
      <c r="L3860" s="1260" t="s">
        <v>11385</v>
      </c>
      <c r="M3860" s="1260" t="s">
        <v>2210</v>
      </c>
      <c r="N3860" s="1260" t="s">
        <v>31814</v>
      </c>
      <c r="O3860" s="1260" t="s">
        <v>31812</v>
      </c>
      <c r="P3860" s="1260" t="s">
        <v>31815</v>
      </c>
      <c r="Q3860" s="1260"/>
      <c r="R3860" s="1260"/>
      <c r="S3860" s="1259">
        <v>1</v>
      </c>
      <c r="T3860" s="1260"/>
      <c r="U3860" s="1260" t="s">
        <v>11247</v>
      </c>
      <c r="V3860" s="1260" t="s">
        <v>23558</v>
      </c>
      <c r="W3860" s="1259">
        <v>0</v>
      </c>
      <c r="X3860" s="1259">
        <v>1007</v>
      </c>
      <c r="Y3860" s="1259">
        <v>1</v>
      </c>
    </row>
    <row r="3861" spans="1:25">
      <c r="A3861" s="1350">
        <v>11201001270</v>
      </c>
      <c r="B3861" s="1260" t="s">
        <v>31816</v>
      </c>
      <c r="C3861" s="1260" t="s">
        <v>31805</v>
      </c>
      <c r="D3861" s="1260" t="s">
        <v>31817</v>
      </c>
      <c r="E3861" s="1260" t="s">
        <v>11311</v>
      </c>
      <c r="F3861" s="1260" t="s">
        <v>26810</v>
      </c>
      <c r="G3861" s="1260" t="s">
        <v>31818</v>
      </c>
      <c r="H3861" s="1260" t="s">
        <v>11153</v>
      </c>
      <c r="I3861" s="1260" t="s">
        <v>11243</v>
      </c>
      <c r="J3861" s="1259">
        <v>7429013</v>
      </c>
      <c r="K3861" s="1260" t="s">
        <v>11375</v>
      </c>
      <c r="L3861" s="1260" t="s">
        <v>11385</v>
      </c>
      <c r="M3861" s="1260" t="s">
        <v>2417</v>
      </c>
      <c r="N3861" s="1260" t="s">
        <v>31819</v>
      </c>
      <c r="O3861" s="1260" t="s">
        <v>31817</v>
      </c>
      <c r="P3861" s="1260" t="s">
        <v>31820</v>
      </c>
      <c r="Q3861" s="1260"/>
      <c r="R3861" s="1260"/>
      <c r="S3861" s="1259">
        <v>1</v>
      </c>
      <c r="T3861" s="1260"/>
      <c r="U3861" s="1260" t="s">
        <v>11247</v>
      </c>
      <c r="V3861" s="1260" t="s">
        <v>13646</v>
      </c>
      <c r="W3861" s="1259">
        <v>0</v>
      </c>
      <c r="X3861" s="1259">
        <v>1008</v>
      </c>
      <c r="Y3861" s="1259">
        <v>1</v>
      </c>
    </row>
    <row r="3862" spans="1:25">
      <c r="A3862" s="1350">
        <v>11201001269</v>
      </c>
      <c r="B3862" s="1260" t="s">
        <v>31821</v>
      </c>
      <c r="C3862" s="1260" t="s">
        <v>31822</v>
      </c>
      <c r="D3862" s="1260" t="s">
        <v>31823</v>
      </c>
      <c r="E3862" s="1260" t="s">
        <v>11266</v>
      </c>
      <c r="F3862" s="1260" t="s">
        <v>11176</v>
      </c>
      <c r="G3862" s="1260" t="s">
        <v>31824</v>
      </c>
      <c r="H3862" s="1260" t="s">
        <v>11153</v>
      </c>
      <c r="I3862" s="1260" t="s">
        <v>11177</v>
      </c>
      <c r="J3862" s="1259">
        <v>7429012</v>
      </c>
      <c r="K3862" s="1260" t="s">
        <v>11221</v>
      </c>
      <c r="L3862" s="1260" t="s">
        <v>11155</v>
      </c>
      <c r="M3862" s="1260" t="s">
        <v>2134</v>
      </c>
      <c r="N3862" s="1260" t="s">
        <v>30412</v>
      </c>
      <c r="O3862" s="1260" t="s">
        <v>31823</v>
      </c>
      <c r="P3862" s="1260"/>
      <c r="Q3862" s="1260" t="s">
        <v>31825</v>
      </c>
      <c r="R3862" s="1260" t="s">
        <v>31826</v>
      </c>
      <c r="S3862" s="1259">
        <v>1</v>
      </c>
      <c r="T3862" s="1260"/>
      <c r="U3862" s="1260" t="s">
        <v>11269</v>
      </c>
      <c r="V3862" s="1260" t="s">
        <v>14651</v>
      </c>
      <c r="W3862" s="1259">
        <v>0</v>
      </c>
      <c r="X3862" s="1259">
        <v>1007</v>
      </c>
      <c r="Y3862" s="1259">
        <v>0</v>
      </c>
    </row>
    <row r="3863" spans="1:25">
      <c r="A3863" s="1350">
        <v>11201001268</v>
      </c>
      <c r="B3863" s="1260"/>
      <c r="C3863" s="1260" t="s">
        <v>31827</v>
      </c>
      <c r="D3863" s="1260" t="s">
        <v>31828</v>
      </c>
      <c r="E3863" s="1260" t="s">
        <v>11353</v>
      </c>
      <c r="F3863" s="1260" t="s">
        <v>13157</v>
      </c>
      <c r="G3863" s="1260" t="s">
        <v>31829</v>
      </c>
      <c r="H3863" s="1260" t="s">
        <v>11153</v>
      </c>
      <c r="I3863" s="1260" t="s">
        <v>11243</v>
      </c>
      <c r="J3863" s="1259">
        <v>7429011</v>
      </c>
      <c r="K3863" s="1260" t="s">
        <v>11221</v>
      </c>
      <c r="L3863" s="1260" t="s">
        <v>11155</v>
      </c>
      <c r="M3863" s="1260" t="s">
        <v>262</v>
      </c>
      <c r="N3863" s="1260"/>
      <c r="O3863" s="1260" t="s">
        <v>31828</v>
      </c>
      <c r="P3863" s="1260"/>
      <c r="Q3863" s="1260" t="s">
        <v>17782</v>
      </c>
      <c r="R3863" s="1260"/>
      <c r="S3863" s="1259">
        <v>1</v>
      </c>
      <c r="T3863" s="1260"/>
      <c r="U3863" s="1260"/>
      <c r="V3863" s="1260"/>
      <c r="W3863" s="1259">
        <v>0</v>
      </c>
      <c r="X3863" s="1259">
        <v>1007</v>
      </c>
      <c r="Y3863" s="1259">
        <v>0</v>
      </c>
    </row>
    <row r="3864" spans="1:25">
      <c r="A3864" s="1350">
        <v>11201001267</v>
      </c>
      <c r="B3864" s="1260"/>
      <c r="C3864" s="1260" t="s">
        <v>31830</v>
      </c>
      <c r="D3864" s="1260" t="s">
        <v>31831</v>
      </c>
      <c r="E3864" s="1260" t="s">
        <v>11509</v>
      </c>
      <c r="F3864" s="1260" t="s">
        <v>20592</v>
      </c>
      <c r="G3864" s="1260" t="s">
        <v>31832</v>
      </c>
      <c r="H3864" s="1260" t="s">
        <v>11153</v>
      </c>
      <c r="I3864" s="1260" t="s">
        <v>10976</v>
      </c>
      <c r="J3864" s="1259">
        <v>7429010</v>
      </c>
      <c r="K3864" s="1260" t="s">
        <v>11221</v>
      </c>
      <c r="L3864" s="1260" t="s">
        <v>11155</v>
      </c>
      <c r="M3864" s="1260" t="s">
        <v>1985</v>
      </c>
      <c r="N3864" s="1260" t="s">
        <v>25080</v>
      </c>
      <c r="O3864" s="1260" t="s">
        <v>31831</v>
      </c>
      <c r="P3864" s="1259">
        <v>8936589</v>
      </c>
      <c r="Q3864" s="1260"/>
      <c r="R3864" s="1259">
        <v>8936589</v>
      </c>
      <c r="S3864" s="1259">
        <v>1</v>
      </c>
      <c r="T3864" s="1260"/>
      <c r="U3864" s="1260" t="s">
        <v>11158</v>
      </c>
      <c r="V3864" s="1260" t="s">
        <v>11869</v>
      </c>
      <c r="W3864" s="1259">
        <v>0</v>
      </c>
      <c r="X3864" s="1259">
        <v>1007</v>
      </c>
      <c r="Y3864" s="1259">
        <v>0</v>
      </c>
    </row>
    <row r="3865" spans="1:25">
      <c r="A3865" s="1350">
        <v>11201001266</v>
      </c>
      <c r="B3865" s="1260"/>
      <c r="C3865" s="1260" t="s">
        <v>31833</v>
      </c>
      <c r="D3865" s="1260" t="s">
        <v>31834</v>
      </c>
      <c r="E3865" s="1260" t="s">
        <v>11190</v>
      </c>
      <c r="F3865" s="1260" t="s">
        <v>11176</v>
      </c>
      <c r="G3865" s="1260" t="s">
        <v>31835</v>
      </c>
      <c r="H3865" s="1260" t="s">
        <v>11153</v>
      </c>
      <c r="I3865" s="1260" t="s">
        <v>11177</v>
      </c>
      <c r="J3865" s="1259">
        <v>7429009</v>
      </c>
      <c r="K3865" s="1260" t="s">
        <v>11221</v>
      </c>
      <c r="L3865" s="1260" t="s">
        <v>11155</v>
      </c>
      <c r="M3865" s="1260" t="s">
        <v>2625</v>
      </c>
      <c r="N3865" s="1260" t="s">
        <v>31836</v>
      </c>
      <c r="O3865" s="1260" t="s">
        <v>31834</v>
      </c>
      <c r="P3865" s="1260" t="s">
        <v>31837</v>
      </c>
      <c r="Q3865" s="1260"/>
      <c r="R3865" s="1260" t="s">
        <v>31838</v>
      </c>
      <c r="S3865" s="1259">
        <v>1</v>
      </c>
      <c r="T3865" s="1260"/>
      <c r="U3865" s="1260" t="s">
        <v>11209</v>
      </c>
      <c r="V3865" s="1260" t="s">
        <v>11496</v>
      </c>
      <c r="W3865" s="1259">
        <v>0</v>
      </c>
      <c r="X3865" s="1259">
        <v>1007</v>
      </c>
      <c r="Y3865" s="1259">
        <v>0</v>
      </c>
    </row>
    <row r="3866" spans="1:25">
      <c r="A3866" s="1350">
        <v>11201001265</v>
      </c>
      <c r="B3866" s="1260" t="s">
        <v>31839</v>
      </c>
      <c r="C3866" s="1260" t="s">
        <v>31840</v>
      </c>
      <c r="D3866" s="1260" t="s">
        <v>31841</v>
      </c>
      <c r="E3866" s="1260" t="s">
        <v>11175</v>
      </c>
      <c r="F3866" s="1260" t="s">
        <v>11176</v>
      </c>
      <c r="G3866" s="1260" t="s">
        <v>31842</v>
      </c>
      <c r="H3866" s="1260" t="s">
        <v>11153</v>
      </c>
      <c r="I3866" s="1260" t="s">
        <v>11177</v>
      </c>
      <c r="J3866" s="1259">
        <v>7429008</v>
      </c>
      <c r="K3866" s="1260" t="s">
        <v>11221</v>
      </c>
      <c r="L3866" s="1260" t="s">
        <v>11155</v>
      </c>
      <c r="M3866" s="1260" t="s">
        <v>2134</v>
      </c>
      <c r="N3866" s="1260" t="s">
        <v>31843</v>
      </c>
      <c r="O3866" s="1260" t="s">
        <v>31841</v>
      </c>
      <c r="P3866" s="1260" t="s">
        <v>31844</v>
      </c>
      <c r="Q3866" s="1260" t="s">
        <v>11394</v>
      </c>
      <c r="R3866" s="1260" t="s">
        <v>31844</v>
      </c>
      <c r="S3866" s="1259">
        <v>1</v>
      </c>
      <c r="T3866" s="1260" t="s">
        <v>31845</v>
      </c>
      <c r="U3866" s="1260" t="s">
        <v>11269</v>
      </c>
      <c r="V3866" s="1260" t="s">
        <v>11787</v>
      </c>
      <c r="W3866" s="1259">
        <v>0</v>
      </c>
      <c r="X3866" s="1259">
        <v>1007</v>
      </c>
      <c r="Y3866" s="1259">
        <v>0</v>
      </c>
    </row>
    <row r="3867" spans="1:25">
      <c r="A3867" s="1350">
        <v>11201001264</v>
      </c>
      <c r="B3867" s="1260"/>
      <c r="C3867" s="1260" t="s">
        <v>31846</v>
      </c>
      <c r="D3867" s="1260" t="s">
        <v>31847</v>
      </c>
      <c r="E3867" s="1260" t="s">
        <v>11190</v>
      </c>
      <c r="F3867" s="1260" t="s">
        <v>11176</v>
      </c>
      <c r="G3867" s="1260" t="s">
        <v>31848</v>
      </c>
      <c r="H3867" s="1260" t="s">
        <v>11153</v>
      </c>
      <c r="I3867" s="1260" t="s">
        <v>11177</v>
      </c>
      <c r="J3867" s="1259">
        <v>7429007</v>
      </c>
      <c r="K3867" s="1260" t="s">
        <v>11221</v>
      </c>
      <c r="L3867" s="1260" t="s">
        <v>11155</v>
      </c>
      <c r="M3867" s="1260" t="s">
        <v>2366</v>
      </c>
      <c r="N3867" s="1260" t="s">
        <v>31849</v>
      </c>
      <c r="O3867" s="1260" t="s">
        <v>31847</v>
      </c>
      <c r="P3867" s="1260" t="s">
        <v>31850</v>
      </c>
      <c r="Q3867" s="1260"/>
      <c r="R3867" s="1260" t="s">
        <v>31851</v>
      </c>
      <c r="S3867" s="1259">
        <v>1</v>
      </c>
      <c r="T3867" s="1260"/>
      <c r="U3867" s="1260" t="s">
        <v>11751</v>
      </c>
      <c r="V3867" s="1260" t="s">
        <v>11752</v>
      </c>
      <c r="W3867" s="1259">
        <v>0</v>
      </c>
      <c r="X3867" s="1259">
        <v>1007</v>
      </c>
      <c r="Y3867" s="1259">
        <v>0</v>
      </c>
    </row>
    <row r="3868" spans="1:25">
      <c r="A3868" s="1350">
        <v>11201001263</v>
      </c>
      <c r="B3868" s="1260"/>
      <c r="C3868" s="1260" t="s">
        <v>31852</v>
      </c>
      <c r="D3868" s="1260" t="s">
        <v>31853</v>
      </c>
      <c r="E3868" s="1260" t="s">
        <v>11593</v>
      </c>
      <c r="F3868" s="1260" t="s">
        <v>30749</v>
      </c>
      <c r="G3868" s="1260" t="s">
        <v>31854</v>
      </c>
      <c r="H3868" s="1260" t="s">
        <v>11153</v>
      </c>
      <c r="I3868" s="1260" t="s">
        <v>11164</v>
      </c>
      <c r="J3868" s="1259">
        <v>7429006</v>
      </c>
      <c r="K3868" s="1260" t="s">
        <v>11221</v>
      </c>
      <c r="L3868" s="1260" t="s">
        <v>11155</v>
      </c>
      <c r="M3868" s="1260" t="s">
        <v>2482</v>
      </c>
      <c r="N3868" s="1260" t="s">
        <v>31855</v>
      </c>
      <c r="O3868" s="1260" t="s">
        <v>31853</v>
      </c>
      <c r="P3868" s="1260" t="s">
        <v>11192</v>
      </c>
      <c r="Q3868" s="1260"/>
      <c r="R3868" s="1260"/>
      <c r="S3868" s="1259">
        <v>1</v>
      </c>
      <c r="T3868" s="1260"/>
      <c r="U3868" s="1260" t="s">
        <v>12320</v>
      </c>
      <c r="V3868" s="1260" t="s">
        <v>25502</v>
      </c>
      <c r="W3868" s="1259">
        <v>0</v>
      </c>
      <c r="X3868" s="1259">
        <v>1007</v>
      </c>
      <c r="Y3868" s="1259">
        <v>0</v>
      </c>
    </row>
    <row r="3869" spans="1:25">
      <c r="A3869" s="1350">
        <v>11201001262</v>
      </c>
      <c r="B3869" s="1260"/>
      <c r="C3869" s="1260" t="s">
        <v>31856</v>
      </c>
      <c r="D3869" s="1260" t="s">
        <v>31857</v>
      </c>
      <c r="E3869" s="1260" t="s">
        <v>11509</v>
      </c>
      <c r="F3869" s="1260" t="s">
        <v>11176</v>
      </c>
      <c r="G3869" s="1260" t="s">
        <v>31858</v>
      </c>
      <c r="H3869" s="1260" t="s">
        <v>11153</v>
      </c>
      <c r="I3869" s="1260" t="s">
        <v>11177</v>
      </c>
      <c r="J3869" s="1259">
        <v>7429005</v>
      </c>
      <c r="K3869" s="1260" t="s">
        <v>11221</v>
      </c>
      <c r="L3869" s="1260" t="s">
        <v>11155</v>
      </c>
      <c r="M3869" s="1260" t="s">
        <v>1516</v>
      </c>
      <c r="N3869" s="1260" t="s">
        <v>31859</v>
      </c>
      <c r="O3869" s="1260" t="s">
        <v>31857</v>
      </c>
      <c r="P3869" s="1260"/>
      <c r="Q3869" s="1260"/>
      <c r="R3869" s="1260" t="s">
        <v>31860</v>
      </c>
      <c r="S3869" s="1259">
        <v>1</v>
      </c>
      <c r="T3869" s="1260"/>
      <c r="U3869" s="1260" t="s">
        <v>11269</v>
      </c>
      <c r="V3869" s="1260" t="s">
        <v>14651</v>
      </c>
      <c r="W3869" s="1259">
        <v>0</v>
      </c>
      <c r="X3869" s="1259">
        <v>1007</v>
      </c>
      <c r="Y3869" s="1259">
        <v>0</v>
      </c>
    </row>
    <row r="3870" spans="1:25">
      <c r="A3870" s="1350">
        <v>11201001261</v>
      </c>
      <c r="B3870" s="1260"/>
      <c r="C3870" s="1260" t="s">
        <v>31861</v>
      </c>
      <c r="D3870" s="1260" t="s">
        <v>31862</v>
      </c>
      <c r="E3870" s="1260" t="s">
        <v>11190</v>
      </c>
      <c r="F3870" s="1260" t="s">
        <v>31863</v>
      </c>
      <c r="G3870" s="1260" t="s">
        <v>31864</v>
      </c>
      <c r="H3870" s="1260" t="s">
        <v>11153</v>
      </c>
      <c r="I3870" s="1260" t="s">
        <v>10976</v>
      </c>
      <c r="J3870" s="1259">
        <v>7429004</v>
      </c>
      <c r="K3870" s="1260" t="s">
        <v>11375</v>
      </c>
      <c r="L3870" s="1260" t="s">
        <v>11155</v>
      </c>
      <c r="M3870" s="1260" t="s">
        <v>2530</v>
      </c>
      <c r="N3870" s="1260" t="s">
        <v>31865</v>
      </c>
      <c r="O3870" s="1260" t="s">
        <v>31862</v>
      </c>
      <c r="P3870" s="1260" t="s">
        <v>31866</v>
      </c>
      <c r="Q3870" s="1260"/>
      <c r="R3870" s="1260"/>
      <c r="S3870" s="1259">
        <v>1</v>
      </c>
      <c r="T3870" s="1260"/>
      <c r="U3870" s="1260" t="s">
        <v>11158</v>
      </c>
      <c r="V3870" s="1260" t="s">
        <v>11380</v>
      </c>
      <c r="W3870" s="1259">
        <v>11</v>
      </c>
      <c r="X3870" s="1259">
        <v>1008</v>
      </c>
      <c r="Y3870" s="1259">
        <v>0</v>
      </c>
    </row>
    <row r="3871" spans="1:25">
      <c r="A3871" s="1350">
        <v>11201001260</v>
      </c>
      <c r="B3871" s="1260" t="s">
        <v>31867</v>
      </c>
      <c r="C3871" s="1260" t="s">
        <v>31868</v>
      </c>
      <c r="D3871" s="1260" t="s">
        <v>31806</v>
      </c>
      <c r="E3871" s="1260" t="s">
        <v>11190</v>
      </c>
      <c r="F3871" s="1260" t="s">
        <v>13157</v>
      </c>
      <c r="G3871" s="1260" t="s">
        <v>31869</v>
      </c>
      <c r="H3871" s="1260" t="s">
        <v>11153</v>
      </c>
      <c r="I3871" s="1260" t="s">
        <v>11243</v>
      </c>
      <c r="J3871" s="1259">
        <v>7429003</v>
      </c>
      <c r="K3871" s="1260" t="s">
        <v>11221</v>
      </c>
      <c r="L3871" s="1260" t="s">
        <v>11155</v>
      </c>
      <c r="M3871" s="1260" t="s">
        <v>262</v>
      </c>
      <c r="N3871" s="1260"/>
      <c r="O3871" s="1260" t="s">
        <v>31806</v>
      </c>
      <c r="P3871" s="1260"/>
      <c r="Q3871" s="1260"/>
      <c r="R3871" s="1260"/>
      <c r="S3871" s="1259">
        <v>1</v>
      </c>
      <c r="T3871" s="1260"/>
      <c r="U3871" s="1260"/>
      <c r="V3871" s="1260"/>
      <c r="W3871" s="1259">
        <v>0</v>
      </c>
      <c r="X3871" s="1259">
        <v>1007</v>
      </c>
      <c r="Y3871" s="1259">
        <v>0</v>
      </c>
    </row>
    <row r="3872" spans="1:25">
      <c r="A3872" s="1350">
        <v>11201001259</v>
      </c>
      <c r="B3872" s="1260"/>
      <c r="C3872" s="1260" t="s">
        <v>31870</v>
      </c>
      <c r="D3872" s="1260" t="s">
        <v>31871</v>
      </c>
      <c r="E3872" s="1260" t="s">
        <v>31872</v>
      </c>
      <c r="F3872" s="1260" t="s">
        <v>31873</v>
      </c>
      <c r="G3872" s="1260" t="s">
        <v>31874</v>
      </c>
      <c r="H3872" s="1260" t="s">
        <v>11153</v>
      </c>
      <c r="I3872" s="1260" t="s">
        <v>10976</v>
      </c>
      <c r="J3872" s="1259">
        <v>7429002</v>
      </c>
      <c r="K3872" s="1260" t="s">
        <v>11375</v>
      </c>
      <c r="L3872" s="1260" t="s">
        <v>11155</v>
      </c>
      <c r="M3872" s="1260" t="s">
        <v>2528</v>
      </c>
      <c r="N3872" s="1260" t="s">
        <v>31875</v>
      </c>
      <c r="O3872" s="1260" t="s">
        <v>31871</v>
      </c>
      <c r="P3872" s="1260" t="s">
        <v>11192</v>
      </c>
      <c r="Q3872" s="1260" t="s">
        <v>11394</v>
      </c>
      <c r="R3872" s="1260" t="s">
        <v>31876</v>
      </c>
      <c r="S3872" s="1259">
        <v>1</v>
      </c>
      <c r="T3872" s="1260"/>
      <c r="U3872" s="1260" t="s">
        <v>11231</v>
      </c>
      <c r="V3872" s="1260" t="s">
        <v>19615</v>
      </c>
      <c r="W3872" s="1259">
        <v>35</v>
      </c>
      <c r="X3872" s="1259">
        <v>1008</v>
      </c>
      <c r="Y3872" s="1259">
        <v>0</v>
      </c>
    </row>
    <row r="3873" spans="1:25">
      <c r="A3873" s="1350">
        <v>11201001258</v>
      </c>
      <c r="B3873" s="1260"/>
      <c r="C3873" s="1260" t="s">
        <v>31877</v>
      </c>
      <c r="D3873" s="1260" t="s">
        <v>31878</v>
      </c>
      <c r="E3873" s="1260" t="s">
        <v>11509</v>
      </c>
      <c r="F3873" s="1260" t="s">
        <v>31863</v>
      </c>
      <c r="G3873" s="1260" t="s">
        <v>31879</v>
      </c>
      <c r="H3873" s="1260" t="s">
        <v>11153</v>
      </c>
      <c r="I3873" s="1260" t="s">
        <v>10976</v>
      </c>
      <c r="J3873" s="1259">
        <v>7429001</v>
      </c>
      <c r="K3873" s="1260" t="s">
        <v>11221</v>
      </c>
      <c r="L3873" s="1260" t="s">
        <v>11155</v>
      </c>
      <c r="M3873" s="1260" t="s">
        <v>2033</v>
      </c>
      <c r="N3873" s="1260" t="s">
        <v>31880</v>
      </c>
      <c r="O3873" s="1260" t="s">
        <v>31878</v>
      </c>
      <c r="P3873" s="1260" t="s">
        <v>31881</v>
      </c>
      <c r="Q3873" s="1260"/>
      <c r="R3873" s="1260"/>
      <c r="S3873" s="1259">
        <v>1</v>
      </c>
      <c r="T3873" s="1260"/>
      <c r="U3873" s="1260" t="s">
        <v>11396</v>
      </c>
      <c r="V3873" s="1260" t="s">
        <v>11699</v>
      </c>
      <c r="W3873" s="1259">
        <v>0</v>
      </c>
      <c r="X3873" s="1259">
        <v>1007</v>
      </c>
      <c r="Y3873" s="1259">
        <v>0</v>
      </c>
    </row>
    <row r="3874" spans="1:25">
      <c r="A3874" s="1350">
        <v>11201001257</v>
      </c>
      <c r="B3874" s="1260"/>
      <c r="C3874" s="1260" t="s">
        <v>31882</v>
      </c>
      <c r="D3874" s="1260" t="s">
        <v>31883</v>
      </c>
      <c r="E3874" s="1260" t="s">
        <v>11190</v>
      </c>
      <c r="F3874" s="1260" t="s">
        <v>11152</v>
      </c>
      <c r="G3874" s="1260" t="s">
        <v>31884</v>
      </c>
      <c r="H3874" s="1260" t="s">
        <v>11153</v>
      </c>
      <c r="I3874" s="1260" t="s">
        <v>10976</v>
      </c>
      <c r="J3874" s="1259">
        <v>7429000</v>
      </c>
      <c r="K3874" s="1260" t="s">
        <v>11221</v>
      </c>
      <c r="L3874" s="1260" t="s">
        <v>11155</v>
      </c>
      <c r="M3874" s="1260" t="s">
        <v>1944</v>
      </c>
      <c r="N3874" s="1260" t="s">
        <v>31885</v>
      </c>
      <c r="O3874" s="1260" t="s">
        <v>31883</v>
      </c>
      <c r="P3874" s="1260" t="s">
        <v>31886</v>
      </c>
      <c r="Q3874" s="1260"/>
      <c r="R3874" s="1260" t="s">
        <v>31886</v>
      </c>
      <c r="S3874" s="1259">
        <v>1</v>
      </c>
      <c r="T3874" s="1260"/>
      <c r="U3874" s="1260" t="s">
        <v>11396</v>
      </c>
      <c r="V3874" s="1260" t="s">
        <v>11737</v>
      </c>
      <c r="W3874" s="1259">
        <v>0</v>
      </c>
      <c r="X3874" s="1259">
        <v>1007</v>
      </c>
      <c r="Y3874" s="1259">
        <v>0</v>
      </c>
    </row>
    <row r="3875" spans="1:25">
      <c r="A3875" s="1350">
        <v>11201001256</v>
      </c>
      <c r="B3875" s="1260"/>
      <c r="C3875" s="1260" t="s">
        <v>31887</v>
      </c>
      <c r="D3875" s="1260" t="s">
        <v>31888</v>
      </c>
      <c r="E3875" s="1260" t="s">
        <v>11353</v>
      </c>
      <c r="F3875" s="1260" t="s">
        <v>11176</v>
      </c>
      <c r="G3875" s="1260" t="s">
        <v>31889</v>
      </c>
      <c r="H3875" s="1260" t="s">
        <v>11153</v>
      </c>
      <c r="I3875" s="1260" t="s">
        <v>11177</v>
      </c>
      <c r="J3875" s="1259">
        <v>7428999</v>
      </c>
      <c r="K3875" s="1260" t="s">
        <v>11221</v>
      </c>
      <c r="L3875" s="1260" t="s">
        <v>11155</v>
      </c>
      <c r="M3875" s="1260" t="s">
        <v>262</v>
      </c>
      <c r="N3875" s="1260"/>
      <c r="O3875" s="1260" t="s">
        <v>31888</v>
      </c>
      <c r="P3875" s="1260"/>
      <c r="Q3875" s="1260"/>
      <c r="R3875" s="1260"/>
      <c r="S3875" s="1259">
        <v>1</v>
      </c>
      <c r="T3875" s="1260"/>
      <c r="U3875" s="1260"/>
      <c r="V3875" s="1260"/>
      <c r="W3875" s="1259">
        <v>0</v>
      </c>
      <c r="X3875" s="1259">
        <v>1007</v>
      </c>
      <c r="Y3875" s="1259">
        <v>0</v>
      </c>
    </row>
    <row r="3876" spans="1:25">
      <c r="A3876" s="1350">
        <v>11201001255</v>
      </c>
      <c r="B3876" s="1260"/>
      <c r="C3876" s="1260" t="s">
        <v>31890</v>
      </c>
      <c r="D3876" s="1260" t="s">
        <v>31891</v>
      </c>
      <c r="E3876" s="1260" t="s">
        <v>11190</v>
      </c>
      <c r="F3876" s="1260" t="s">
        <v>30749</v>
      </c>
      <c r="G3876" s="1260" t="s">
        <v>31892</v>
      </c>
      <c r="H3876" s="1260" t="s">
        <v>11153</v>
      </c>
      <c r="I3876" s="1260" t="s">
        <v>11164</v>
      </c>
      <c r="J3876" s="1259">
        <v>7428998</v>
      </c>
      <c r="K3876" s="1260" t="s">
        <v>11221</v>
      </c>
      <c r="L3876" s="1260" t="s">
        <v>11155</v>
      </c>
      <c r="M3876" s="1260" t="s">
        <v>2158</v>
      </c>
      <c r="N3876" s="1260" t="s">
        <v>31893</v>
      </c>
      <c r="O3876" s="1260" t="s">
        <v>31891</v>
      </c>
      <c r="P3876" s="1259">
        <v>8658559</v>
      </c>
      <c r="Q3876" s="1260" t="s">
        <v>31894</v>
      </c>
      <c r="R3876" s="1259">
        <v>8653469</v>
      </c>
      <c r="S3876" s="1259">
        <v>1</v>
      </c>
      <c r="T3876" s="1260"/>
      <c r="U3876" s="1260" t="s">
        <v>11182</v>
      </c>
      <c r="V3876" s="1260" t="s">
        <v>15544</v>
      </c>
      <c r="W3876" s="1259">
        <v>0</v>
      </c>
      <c r="X3876" s="1259">
        <v>1007</v>
      </c>
      <c r="Y3876" s="1259">
        <v>0</v>
      </c>
    </row>
    <row r="3877" spans="1:25">
      <c r="A3877" s="1350">
        <v>11201001254</v>
      </c>
      <c r="B3877" s="1260"/>
      <c r="C3877" s="1260" t="s">
        <v>31895</v>
      </c>
      <c r="D3877" s="1260" t="s">
        <v>31896</v>
      </c>
      <c r="E3877" s="1260" t="s">
        <v>11668</v>
      </c>
      <c r="F3877" s="1260" t="s">
        <v>11295</v>
      </c>
      <c r="G3877" s="1260" t="s">
        <v>31897</v>
      </c>
      <c r="H3877" s="1260" t="s">
        <v>11153</v>
      </c>
      <c r="I3877" s="1260" t="s">
        <v>10976</v>
      </c>
      <c r="J3877" s="1259">
        <v>7428997</v>
      </c>
      <c r="K3877" s="1260" t="s">
        <v>11221</v>
      </c>
      <c r="L3877" s="1260" t="s">
        <v>11155</v>
      </c>
      <c r="M3877" s="1260" t="s">
        <v>2278</v>
      </c>
      <c r="N3877" s="1260" t="s">
        <v>31898</v>
      </c>
      <c r="O3877" s="1260" t="s">
        <v>31896</v>
      </c>
      <c r="P3877" s="1260" t="s">
        <v>31899</v>
      </c>
      <c r="Q3877" s="1260"/>
      <c r="R3877" s="1260"/>
      <c r="S3877" s="1259">
        <v>1</v>
      </c>
      <c r="T3877" s="1260"/>
      <c r="U3877" s="1260" t="s">
        <v>11158</v>
      </c>
      <c r="V3877" s="1260" t="s">
        <v>11869</v>
      </c>
      <c r="W3877" s="1259">
        <v>0</v>
      </c>
      <c r="X3877" s="1259">
        <v>1007</v>
      </c>
      <c r="Y3877" s="1259">
        <v>0</v>
      </c>
    </row>
    <row r="3878" spans="1:25">
      <c r="A3878" s="1350">
        <v>11201001253</v>
      </c>
      <c r="B3878" s="1260" t="s">
        <v>31900</v>
      </c>
      <c r="C3878" s="1260" t="s">
        <v>31901</v>
      </c>
      <c r="D3878" s="1260" t="s">
        <v>31902</v>
      </c>
      <c r="E3878" s="1260" t="s">
        <v>11190</v>
      </c>
      <c r="F3878" s="1260" t="s">
        <v>11510</v>
      </c>
      <c r="G3878" s="1260" t="s">
        <v>31903</v>
      </c>
      <c r="H3878" s="1260" t="s">
        <v>11153</v>
      </c>
      <c r="I3878" s="1260" t="s">
        <v>11512</v>
      </c>
      <c r="J3878" s="1259">
        <v>7428996</v>
      </c>
      <c r="K3878" s="1260" t="s">
        <v>11221</v>
      </c>
      <c r="L3878" s="1260" t="s">
        <v>11155</v>
      </c>
      <c r="M3878" s="1260" t="s">
        <v>2588</v>
      </c>
      <c r="N3878" s="1260" t="s">
        <v>31904</v>
      </c>
      <c r="O3878" s="1260" t="s">
        <v>31902</v>
      </c>
      <c r="P3878" s="1260" t="s">
        <v>31905</v>
      </c>
      <c r="Q3878" s="1260"/>
      <c r="R3878" s="1260"/>
      <c r="S3878" s="1259">
        <v>1</v>
      </c>
      <c r="T3878" s="1260"/>
      <c r="U3878" s="1260" t="s">
        <v>12601</v>
      </c>
      <c r="V3878" s="1260" t="s">
        <v>16659</v>
      </c>
      <c r="W3878" s="1259">
        <v>0</v>
      </c>
      <c r="X3878" s="1259">
        <v>1007</v>
      </c>
      <c r="Y3878" s="1259">
        <v>0</v>
      </c>
    </row>
    <row r="3879" spans="1:25">
      <c r="A3879" s="1350">
        <v>11201001252</v>
      </c>
      <c r="B3879" s="1260"/>
      <c r="C3879" s="1260" t="s">
        <v>31906</v>
      </c>
      <c r="D3879" s="1260" t="s">
        <v>31907</v>
      </c>
      <c r="E3879" s="1260" t="s">
        <v>11151</v>
      </c>
      <c r="F3879" s="1260" t="s">
        <v>11152</v>
      </c>
      <c r="G3879" s="1260" t="s">
        <v>31908</v>
      </c>
      <c r="H3879" s="1260" t="s">
        <v>11153</v>
      </c>
      <c r="I3879" s="1260" t="s">
        <v>10976</v>
      </c>
      <c r="J3879" s="1259">
        <v>7428995</v>
      </c>
      <c r="K3879" s="1260" t="s">
        <v>11375</v>
      </c>
      <c r="L3879" s="1260" t="s">
        <v>11155</v>
      </c>
      <c r="M3879" s="1260" t="s">
        <v>1944</v>
      </c>
      <c r="N3879" s="1260" t="s">
        <v>31885</v>
      </c>
      <c r="O3879" s="1260" t="s">
        <v>31907</v>
      </c>
      <c r="P3879" s="1260" t="s">
        <v>18716</v>
      </c>
      <c r="Q3879" s="1260"/>
      <c r="R3879" s="1260" t="s">
        <v>18716</v>
      </c>
      <c r="S3879" s="1259">
        <v>1</v>
      </c>
      <c r="T3879" s="1260"/>
      <c r="U3879" s="1260" t="s">
        <v>11396</v>
      </c>
      <c r="V3879" s="1260" t="s">
        <v>11737</v>
      </c>
      <c r="W3879" s="1259">
        <v>0</v>
      </c>
      <c r="X3879" s="1259">
        <v>1008</v>
      </c>
      <c r="Y3879" s="1259">
        <v>0</v>
      </c>
    </row>
    <row r="3880" spans="1:25">
      <c r="A3880" s="1350">
        <v>11201001251</v>
      </c>
      <c r="B3880" s="1260" t="s">
        <v>31909</v>
      </c>
      <c r="C3880" s="1260" t="s">
        <v>31910</v>
      </c>
      <c r="D3880" s="1260" t="s">
        <v>31911</v>
      </c>
      <c r="E3880" s="1260" t="s">
        <v>11190</v>
      </c>
      <c r="F3880" s="1260" t="s">
        <v>11510</v>
      </c>
      <c r="G3880" s="1260" t="s">
        <v>31912</v>
      </c>
      <c r="H3880" s="1260" t="s">
        <v>11153</v>
      </c>
      <c r="I3880" s="1260" t="s">
        <v>11512</v>
      </c>
      <c r="J3880" s="1259">
        <v>7428994</v>
      </c>
      <c r="K3880" s="1260" t="s">
        <v>11221</v>
      </c>
      <c r="L3880" s="1260" t="s">
        <v>11155</v>
      </c>
      <c r="M3880" s="1260" t="s">
        <v>262</v>
      </c>
      <c r="N3880" s="1260"/>
      <c r="O3880" s="1260" t="s">
        <v>31911</v>
      </c>
      <c r="P3880" s="1260"/>
      <c r="Q3880" s="1260"/>
      <c r="R3880" s="1260"/>
      <c r="S3880" s="1259">
        <v>1</v>
      </c>
      <c r="T3880" s="1260"/>
      <c r="U3880" s="1260"/>
      <c r="V3880" s="1260"/>
      <c r="W3880" s="1259">
        <v>0</v>
      </c>
      <c r="X3880" s="1259">
        <v>1007</v>
      </c>
      <c r="Y3880" s="1259">
        <v>0</v>
      </c>
    </row>
    <row r="3881" spans="1:25">
      <c r="A3881" s="1350">
        <v>11201001250</v>
      </c>
      <c r="B3881" s="1260" t="s">
        <v>31913</v>
      </c>
      <c r="C3881" s="1260" t="s">
        <v>31910</v>
      </c>
      <c r="D3881" s="1260" t="s">
        <v>31914</v>
      </c>
      <c r="E3881" s="1260" t="s">
        <v>11190</v>
      </c>
      <c r="F3881" s="1260" t="s">
        <v>11510</v>
      </c>
      <c r="G3881" s="1260" t="s">
        <v>31915</v>
      </c>
      <c r="H3881" s="1260" t="s">
        <v>11153</v>
      </c>
      <c r="I3881" s="1260" t="s">
        <v>11512</v>
      </c>
      <c r="J3881" s="1259">
        <v>7428993</v>
      </c>
      <c r="K3881" s="1260" t="s">
        <v>11221</v>
      </c>
      <c r="L3881" s="1260" t="s">
        <v>11155</v>
      </c>
      <c r="M3881" s="1260" t="s">
        <v>262</v>
      </c>
      <c r="N3881" s="1260"/>
      <c r="O3881" s="1260" t="s">
        <v>31914</v>
      </c>
      <c r="P3881" s="1260"/>
      <c r="Q3881" s="1260"/>
      <c r="R3881" s="1260"/>
      <c r="S3881" s="1259">
        <v>1</v>
      </c>
      <c r="T3881" s="1260"/>
      <c r="U3881" s="1260"/>
      <c r="V3881" s="1260"/>
      <c r="W3881" s="1259">
        <v>0</v>
      </c>
      <c r="X3881" s="1259">
        <v>1007</v>
      </c>
      <c r="Y3881" s="1259">
        <v>0</v>
      </c>
    </row>
    <row r="3882" spans="1:25">
      <c r="A3882" s="1350">
        <v>11201001249</v>
      </c>
      <c r="B3882" s="1260"/>
      <c r="C3882" s="1260" t="s">
        <v>31916</v>
      </c>
      <c r="D3882" s="1260" t="s">
        <v>31917</v>
      </c>
      <c r="E3882" s="1260" t="s">
        <v>11353</v>
      </c>
      <c r="F3882" s="1260" t="s">
        <v>31677</v>
      </c>
      <c r="G3882" s="1260" t="s">
        <v>31918</v>
      </c>
      <c r="H3882" s="1260" t="s">
        <v>11153</v>
      </c>
      <c r="I3882" s="1260" t="s">
        <v>11243</v>
      </c>
      <c r="J3882" s="1259">
        <v>7428992</v>
      </c>
      <c r="K3882" s="1260" t="s">
        <v>11221</v>
      </c>
      <c r="L3882" s="1260" t="s">
        <v>11155</v>
      </c>
      <c r="M3882" s="1260" t="s">
        <v>262</v>
      </c>
      <c r="N3882" s="1260"/>
      <c r="O3882" s="1260" t="s">
        <v>31917</v>
      </c>
      <c r="P3882" s="1260"/>
      <c r="Q3882" s="1260" t="s">
        <v>17782</v>
      </c>
      <c r="R3882" s="1260"/>
      <c r="S3882" s="1259">
        <v>1</v>
      </c>
      <c r="T3882" s="1260"/>
      <c r="U3882" s="1260"/>
      <c r="V3882" s="1260"/>
      <c r="W3882" s="1259">
        <v>0</v>
      </c>
      <c r="X3882" s="1259">
        <v>1007</v>
      </c>
      <c r="Y3882" s="1259">
        <v>0</v>
      </c>
    </row>
    <row r="3883" spans="1:25">
      <c r="A3883" s="1350">
        <v>11201001248</v>
      </c>
      <c r="B3883" s="1260"/>
      <c r="C3883" s="1260" t="s">
        <v>31916</v>
      </c>
      <c r="D3883" s="1260" t="s">
        <v>31919</v>
      </c>
      <c r="E3883" s="1260" t="s">
        <v>11400</v>
      </c>
      <c r="F3883" s="1260" t="s">
        <v>31920</v>
      </c>
      <c r="G3883" s="1260" t="s">
        <v>31921</v>
      </c>
      <c r="H3883" s="1260" t="s">
        <v>11153</v>
      </c>
      <c r="I3883" s="1260" t="s">
        <v>11164</v>
      </c>
      <c r="J3883" s="1259">
        <v>7428991</v>
      </c>
      <c r="K3883" s="1260" t="s">
        <v>11221</v>
      </c>
      <c r="L3883" s="1260" t="s">
        <v>11155</v>
      </c>
      <c r="M3883" s="1260" t="s">
        <v>1300</v>
      </c>
      <c r="N3883" s="1260" t="s">
        <v>31922</v>
      </c>
      <c r="O3883" s="1260" t="s">
        <v>31919</v>
      </c>
      <c r="P3883" s="1260" t="s">
        <v>11192</v>
      </c>
      <c r="Q3883" s="1260"/>
      <c r="R3883" s="1260"/>
      <c r="S3883" s="1259">
        <v>1</v>
      </c>
      <c r="T3883" s="1260" t="s">
        <v>31923</v>
      </c>
      <c r="U3883" s="1260" t="s">
        <v>11231</v>
      </c>
      <c r="V3883" s="1260" t="s">
        <v>13719</v>
      </c>
      <c r="W3883" s="1259">
        <v>0</v>
      </c>
      <c r="X3883" s="1259">
        <v>1007</v>
      </c>
      <c r="Y3883" s="1259">
        <v>0</v>
      </c>
    </row>
    <row r="3884" spans="1:25">
      <c r="A3884" s="1350">
        <v>11201001247</v>
      </c>
      <c r="B3884" s="1260"/>
      <c r="C3884" s="1260" t="s">
        <v>31916</v>
      </c>
      <c r="D3884" s="1260" t="s">
        <v>31924</v>
      </c>
      <c r="E3884" s="1260" t="s">
        <v>11353</v>
      </c>
      <c r="F3884" s="1260" t="s">
        <v>31925</v>
      </c>
      <c r="G3884" s="1260" t="s">
        <v>31926</v>
      </c>
      <c r="H3884" s="1260" t="s">
        <v>11153</v>
      </c>
      <c r="I3884" s="1260" t="s">
        <v>11243</v>
      </c>
      <c r="J3884" s="1259">
        <v>7428990</v>
      </c>
      <c r="K3884" s="1260" t="s">
        <v>11221</v>
      </c>
      <c r="L3884" s="1260" t="s">
        <v>11155</v>
      </c>
      <c r="M3884" s="1260" t="s">
        <v>262</v>
      </c>
      <c r="N3884" s="1260"/>
      <c r="O3884" s="1260" t="s">
        <v>31924</v>
      </c>
      <c r="P3884" s="1260"/>
      <c r="Q3884" s="1260" t="s">
        <v>17782</v>
      </c>
      <c r="R3884" s="1260"/>
      <c r="S3884" s="1259">
        <v>1</v>
      </c>
      <c r="T3884" s="1260"/>
      <c r="U3884" s="1260"/>
      <c r="V3884" s="1260"/>
      <c r="W3884" s="1259">
        <v>0</v>
      </c>
      <c r="X3884" s="1259">
        <v>1007</v>
      </c>
      <c r="Y3884" s="1259">
        <v>0</v>
      </c>
    </row>
    <row r="3885" spans="1:25">
      <c r="A3885" s="1350">
        <v>11201001246</v>
      </c>
      <c r="B3885" s="1260" t="s">
        <v>31927</v>
      </c>
      <c r="C3885" s="1260" t="s">
        <v>31928</v>
      </c>
      <c r="D3885" s="1260" t="s">
        <v>31929</v>
      </c>
      <c r="E3885" s="1260" t="s">
        <v>11702</v>
      </c>
      <c r="F3885" s="1260" t="s">
        <v>11176</v>
      </c>
      <c r="G3885" s="1260" t="s">
        <v>31930</v>
      </c>
      <c r="H3885" s="1260" t="s">
        <v>11153</v>
      </c>
      <c r="I3885" s="1260" t="s">
        <v>11177</v>
      </c>
      <c r="J3885" s="1259">
        <v>7428989</v>
      </c>
      <c r="K3885" s="1260" t="s">
        <v>11221</v>
      </c>
      <c r="L3885" s="1260" t="s">
        <v>11155</v>
      </c>
      <c r="M3885" s="1260" t="s">
        <v>1656</v>
      </c>
      <c r="N3885" s="1260" t="s">
        <v>31931</v>
      </c>
      <c r="O3885" s="1260" t="s">
        <v>31929</v>
      </c>
      <c r="P3885" s="1260" t="s">
        <v>31932</v>
      </c>
      <c r="Q3885" s="1260" t="s">
        <v>31933</v>
      </c>
      <c r="R3885" s="1260" t="s">
        <v>31934</v>
      </c>
      <c r="S3885" s="1259">
        <v>1</v>
      </c>
      <c r="T3885" s="1260" t="s">
        <v>31935</v>
      </c>
      <c r="U3885" s="1260" t="s">
        <v>11198</v>
      </c>
      <c r="V3885" s="1260" t="s">
        <v>13031</v>
      </c>
      <c r="W3885" s="1259">
        <v>0</v>
      </c>
      <c r="X3885" s="1259">
        <v>1007</v>
      </c>
      <c r="Y3885" s="1259">
        <v>0</v>
      </c>
    </row>
    <row r="3886" spans="1:25">
      <c r="A3886" s="1350">
        <v>11201001245</v>
      </c>
      <c r="B3886" s="1260"/>
      <c r="C3886" s="1260" t="s">
        <v>31928</v>
      </c>
      <c r="D3886" s="1260" t="s">
        <v>24057</v>
      </c>
      <c r="E3886" s="1260" t="s">
        <v>11190</v>
      </c>
      <c r="F3886" s="1260" t="s">
        <v>11176</v>
      </c>
      <c r="G3886" s="1260" t="s">
        <v>31936</v>
      </c>
      <c r="H3886" s="1260" t="s">
        <v>11153</v>
      </c>
      <c r="I3886" s="1260" t="s">
        <v>11177</v>
      </c>
      <c r="J3886" s="1259">
        <v>7428988</v>
      </c>
      <c r="K3886" s="1260" t="s">
        <v>11221</v>
      </c>
      <c r="L3886" s="1260" t="s">
        <v>11155</v>
      </c>
      <c r="M3886" s="1260" t="s">
        <v>1222</v>
      </c>
      <c r="N3886" s="1260" t="s">
        <v>24059</v>
      </c>
      <c r="O3886" s="1260" t="s">
        <v>24057</v>
      </c>
      <c r="P3886" s="1260" t="s">
        <v>24409</v>
      </c>
      <c r="Q3886" s="1260"/>
      <c r="R3886" s="1260" t="s">
        <v>24060</v>
      </c>
      <c r="S3886" s="1259">
        <v>1</v>
      </c>
      <c r="T3886" s="1260"/>
      <c r="U3886" s="1260" t="s">
        <v>11158</v>
      </c>
      <c r="V3886" s="1260" t="s">
        <v>11263</v>
      </c>
      <c r="W3886" s="1259">
        <v>0</v>
      </c>
      <c r="X3886" s="1259">
        <v>1007</v>
      </c>
      <c r="Y3886" s="1259">
        <v>0</v>
      </c>
    </row>
    <row r="3887" spans="1:25">
      <c r="A3887" s="1350">
        <v>11201001244</v>
      </c>
      <c r="B3887" s="1260"/>
      <c r="C3887" s="1260" t="s">
        <v>31937</v>
      </c>
      <c r="D3887" s="1260" t="s">
        <v>31938</v>
      </c>
      <c r="E3887" s="1260" t="s">
        <v>11190</v>
      </c>
      <c r="F3887" s="1260" t="s">
        <v>30749</v>
      </c>
      <c r="G3887" s="1260" t="s">
        <v>31939</v>
      </c>
      <c r="H3887" s="1260" t="s">
        <v>11153</v>
      </c>
      <c r="I3887" s="1260" t="s">
        <v>11164</v>
      </c>
      <c r="J3887" s="1259">
        <v>7428987</v>
      </c>
      <c r="K3887" s="1260" t="s">
        <v>11221</v>
      </c>
      <c r="L3887" s="1260" t="s">
        <v>11155</v>
      </c>
      <c r="M3887" s="1260" t="s">
        <v>766</v>
      </c>
      <c r="N3887" s="1260" t="s">
        <v>31940</v>
      </c>
      <c r="O3887" s="1260" t="s">
        <v>31938</v>
      </c>
      <c r="P3887" s="1260"/>
      <c r="Q3887" s="1260" t="s">
        <v>11394</v>
      </c>
      <c r="R3887" s="1260" t="s">
        <v>31941</v>
      </c>
      <c r="S3887" s="1259">
        <v>1</v>
      </c>
      <c r="T3887" s="1260"/>
      <c r="U3887" s="1260" t="s">
        <v>11231</v>
      </c>
      <c r="V3887" s="1260" t="s">
        <v>11798</v>
      </c>
      <c r="W3887" s="1259">
        <v>0</v>
      </c>
      <c r="X3887" s="1259">
        <v>1007</v>
      </c>
      <c r="Y3887" s="1259">
        <v>0</v>
      </c>
    </row>
    <row r="3888" spans="1:25">
      <c r="A3888" s="1350">
        <v>11201001243</v>
      </c>
      <c r="B3888" s="1260"/>
      <c r="C3888" s="1260" t="s">
        <v>31942</v>
      </c>
      <c r="D3888" s="1260" t="s">
        <v>31943</v>
      </c>
      <c r="E3888" s="1260" t="s">
        <v>12993</v>
      </c>
      <c r="F3888" s="1260" t="s">
        <v>11176</v>
      </c>
      <c r="G3888" s="1260" t="s">
        <v>31944</v>
      </c>
      <c r="H3888" s="1260" t="s">
        <v>11153</v>
      </c>
      <c r="I3888" s="1260" t="s">
        <v>11177</v>
      </c>
      <c r="J3888" s="1259">
        <v>7428986</v>
      </c>
      <c r="K3888" s="1260" t="s">
        <v>11221</v>
      </c>
      <c r="L3888" s="1260" t="s">
        <v>11155</v>
      </c>
      <c r="M3888" s="1260" t="s">
        <v>2579</v>
      </c>
      <c r="N3888" s="1260" t="s">
        <v>24463</v>
      </c>
      <c r="O3888" s="1260" t="s">
        <v>31943</v>
      </c>
      <c r="P3888" s="1259">
        <v>7988941</v>
      </c>
      <c r="Q3888" s="1260"/>
      <c r="R3888" s="1260"/>
      <c r="S3888" s="1259">
        <v>1</v>
      </c>
      <c r="T3888" s="1260"/>
      <c r="U3888" s="1260" t="s">
        <v>11209</v>
      </c>
      <c r="V3888" s="1260" t="s">
        <v>15053</v>
      </c>
      <c r="W3888" s="1259">
        <v>0</v>
      </c>
      <c r="X3888" s="1259">
        <v>1007</v>
      </c>
      <c r="Y3888" s="1259">
        <v>0</v>
      </c>
    </row>
    <row r="3889" spans="1:25">
      <c r="A3889" s="1350">
        <v>11201001242</v>
      </c>
      <c r="B3889" s="1260"/>
      <c r="C3889" s="1260" t="s">
        <v>31945</v>
      </c>
      <c r="D3889" s="1260" t="s">
        <v>31946</v>
      </c>
      <c r="E3889" s="1260" t="s">
        <v>11560</v>
      </c>
      <c r="F3889" s="1260" t="s">
        <v>11176</v>
      </c>
      <c r="G3889" s="1260" t="s">
        <v>31947</v>
      </c>
      <c r="H3889" s="1260" t="s">
        <v>11153</v>
      </c>
      <c r="I3889" s="1260" t="s">
        <v>11177</v>
      </c>
      <c r="J3889" s="1259">
        <v>7428985</v>
      </c>
      <c r="K3889" s="1260" t="s">
        <v>11221</v>
      </c>
      <c r="L3889" s="1260" t="s">
        <v>11155</v>
      </c>
      <c r="M3889" s="1260" t="s">
        <v>1687</v>
      </c>
      <c r="N3889" s="1260" t="s">
        <v>31948</v>
      </c>
      <c r="O3889" s="1260" t="s">
        <v>31946</v>
      </c>
      <c r="P3889" s="1260" t="s">
        <v>24454</v>
      </c>
      <c r="Q3889" s="1260"/>
      <c r="R3889" s="1260" t="s">
        <v>24455</v>
      </c>
      <c r="S3889" s="1259">
        <v>1</v>
      </c>
      <c r="T3889" s="1260"/>
      <c r="U3889" s="1260" t="s">
        <v>11182</v>
      </c>
      <c r="V3889" s="1260" t="s">
        <v>11187</v>
      </c>
      <c r="W3889" s="1259">
        <v>0</v>
      </c>
      <c r="X3889" s="1259">
        <v>1007</v>
      </c>
      <c r="Y3889" s="1259">
        <v>0</v>
      </c>
    </row>
    <row r="3890" spans="1:25">
      <c r="A3890" s="1350">
        <v>11201001241</v>
      </c>
      <c r="B3890" s="1260" t="s">
        <v>31949</v>
      </c>
      <c r="C3890" s="1260" t="s">
        <v>31950</v>
      </c>
      <c r="D3890" s="1260" t="s">
        <v>31951</v>
      </c>
      <c r="E3890" s="1260" t="s">
        <v>11190</v>
      </c>
      <c r="F3890" s="1260" t="s">
        <v>11213</v>
      </c>
      <c r="G3890" s="1260" t="s">
        <v>31952</v>
      </c>
      <c r="H3890" s="1260" t="s">
        <v>11153</v>
      </c>
      <c r="I3890" s="1260" t="s">
        <v>10976</v>
      </c>
      <c r="J3890" s="1259">
        <v>7428984</v>
      </c>
      <c r="K3890" s="1260" t="s">
        <v>11375</v>
      </c>
      <c r="L3890" s="1260" t="s">
        <v>11155</v>
      </c>
      <c r="M3890" s="1260" t="s">
        <v>1944</v>
      </c>
      <c r="N3890" s="1260" t="s">
        <v>31953</v>
      </c>
      <c r="O3890" s="1260" t="s">
        <v>31951</v>
      </c>
      <c r="P3890" s="1260" t="s">
        <v>31954</v>
      </c>
      <c r="Q3890" s="1260" t="s">
        <v>11206</v>
      </c>
      <c r="R3890" s="1260" t="s">
        <v>31955</v>
      </c>
      <c r="S3890" s="1259">
        <v>1</v>
      </c>
      <c r="T3890" s="1260" t="s">
        <v>31956</v>
      </c>
      <c r="U3890" s="1260" t="s">
        <v>11158</v>
      </c>
      <c r="V3890" s="1260" t="s">
        <v>11723</v>
      </c>
      <c r="W3890" s="1259">
        <v>0</v>
      </c>
      <c r="X3890" s="1259">
        <v>1008</v>
      </c>
      <c r="Y3890" s="1259">
        <v>0</v>
      </c>
    </row>
    <row r="3891" spans="1:25">
      <c r="A3891" s="1350">
        <v>11201001240</v>
      </c>
      <c r="B3891" s="1260"/>
      <c r="C3891" s="1260" t="s">
        <v>31957</v>
      </c>
      <c r="D3891" s="1260" t="s">
        <v>31958</v>
      </c>
      <c r="E3891" s="1260" t="s">
        <v>11353</v>
      </c>
      <c r="F3891" s="1260" t="s">
        <v>11440</v>
      </c>
      <c r="G3891" s="1260" t="s">
        <v>31959</v>
      </c>
      <c r="H3891" s="1260" t="s">
        <v>11153</v>
      </c>
      <c r="I3891" s="1260" t="s">
        <v>11177</v>
      </c>
      <c r="J3891" s="1259">
        <v>7428983</v>
      </c>
      <c r="K3891" s="1260" t="s">
        <v>11221</v>
      </c>
      <c r="L3891" s="1260" t="s">
        <v>11155</v>
      </c>
      <c r="M3891" s="1260" t="s">
        <v>262</v>
      </c>
      <c r="N3891" s="1260"/>
      <c r="O3891" s="1260" t="s">
        <v>31958</v>
      </c>
      <c r="P3891" s="1260"/>
      <c r="Q3891" s="1260"/>
      <c r="R3891" s="1260"/>
      <c r="S3891" s="1259">
        <v>1</v>
      </c>
      <c r="T3891" s="1260"/>
      <c r="U3891" s="1260"/>
      <c r="V3891" s="1260"/>
      <c r="W3891" s="1259">
        <v>0</v>
      </c>
      <c r="X3891" s="1259">
        <v>1007</v>
      </c>
      <c r="Y3891" s="1259">
        <v>0</v>
      </c>
    </row>
    <row r="3892" spans="1:25">
      <c r="A3892" s="1350">
        <v>11201001239</v>
      </c>
      <c r="B3892" s="1260"/>
      <c r="C3892" s="1260" t="s">
        <v>31960</v>
      </c>
      <c r="D3892" s="1260" t="s">
        <v>31961</v>
      </c>
      <c r="E3892" s="1260" t="s">
        <v>11457</v>
      </c>
      <c r="F3892" s="1260" t="s">
        <v>11440</v>
      </c>
      <c r="G3892" s="1260" t="s">
        <v>31962</v>
      </c>
      <c r="H3892" s="1260" t="s">
        <v>11153</v>
      </c>
      <c r="I3892" s="1260" t="s">
        <v>11177</v>
      </c>
      <c r="J3892" s="1259">
        <v>7428982</v>
      </c>
      <c r="K3892" s="1260" t="s">
        <v>11221</v>
      </c>
      <c r="L3892" s="1260" t="s">
        <v>11155</v>
      </c>
      <c r="M3892" s="1260" t="s">
        <v>262</v>
      </c>
      <c r="N3892" s="1260"/>
      <c r="O3892" s="1260" t="s">
        <v>31961</v>
      </c>
      <c r="P3892" s="1260"/>
      <c r="Q3892" s="1260"/>
      <c r="R3892" s="1260"/>
      <c r="S3892" s="1259">
        <v>1</v>
      </c>
      <c r="T3892" s="1260"/>
      <c r="U3892" s="1260"/>
      <c r="V3892" s="1260"/>
      <c r="W3892" s="1259">
        <v>0</v>
      </c>
      <c r="X3892" s="1259">
        <v>1007</v>
      </c>
      <c r="Y3892" s="1259">
        <v>0</v>
      </c>
    </row>
    <row r="3893" spans="1:25">
      <c r="A3893" s="1350">
        <v>11201001238</v>
      </c>
      <c r="B3893" s="1260"/>
      <c r="C3893" s="1260" t="s">
        <v>31963</v>
      </c>
      <c r="D3893" s="1260" t="s">
        <v>31964</v>
      </c>
      <c r="E3893" s="1260" t="s">
        <v>31965</v>
      </c>
      <c r="F3893" s="1260" t="s">
        <v>31966</v>
      </c>
      <c r="G3893" s="1260" t="s">
        <v>31967</v>
      </c>
      <c r="H3893" s="1260" t="s">
        <v>11153</v>
      </c>
      <c r="I3893" s="1260" t="s">
        <v>11164</v>
      </c>
      <c r="J3893" s="1259">
        <v>7428981</v>
      </c>
      <c r="K3893" s="1260" t="s">
        <v>11221</v>
      </c>
      <c r="L3893" s="1260" t="s">
        <v>11155</v>
      </c>
      <c r="M3893" s="1260" t="s">
        <v>262</v>
      </c>
      <c r="N3893" s="1260"/>
      <c r="O3893" s="1260" t="s">
        <v>31964</v>
      </c>
      <c r="P3893" s="1260"/>
      <c r="Q3893" s="1260"/>
      <c r="R3893" s="1260"/>
      <c r="S3893" s="1259">
        <v>1</v>
      </c>
      <c r="T3893" s="1260"/>
      <c r="U3893" s="1260"/>
      <c r="V3893" s="1260"/>
      <c r="W3893" s="1259">
        <v>0</v>
      </c>
      <c r="X3893" s="1259">
        <v>1007</v>
      </c>
      <c r="Y3893" s="1259">
        <v>0</v>
      </c>
    </row>
    <row r="3894" spans="1:25">
      <c r="A3894" s="1350">
        <v>11201001237</v>
      </c>
      <c r="B3894" s="1260"/>
      <c r="C3894" s="1260" t="s">
        <v>31968</v>
      </c>
      <c r="D3894" s="1260" t="s">
        <v>31969</v>
      </c>
      <c r="E3894" s="1260" t="s">
        <v>11419</v>
      </c>
      <c r="F3894" s="1260" t="s">
        <v>31966</v>
      </c>
      <c r="G3894" s="1260" t="s">
        <v>31970</v>
      </c>
      <c r="H3894" s="1260" t="s">
        <v>11153</v>
      </c>
      <c r="I3894" s="1260" t="s">
        <v>11164</v>
      </c>
      <c r="J3894" s="1259">
        <v>7428980</v>
      </c>
      <c r="K3894" s="1260" t="s">
        <v>11221</v>
      </c>
      <c r="L3894" s="1260" t="s">
        <v>11155</v>
      </c>
      <c r="M3894" s="1260" t="s">
        <v>1432</v>
      </c>
      <c r="N3894" s="1260" t="s">
        <v>22905</v>
      </c>
      <c r="O3894" s="1260" t="s">
        <v>31969</v>
      </c>
      <c r="P3894" s="1260"/>
      <c r="Q3894" s="1260"/>
      <c r="R3894" s="1260"/>
      <c r="S3894" s="1259">
        <v>1</v>
      </c>
      <c r="T3894" s="1260"/>
      <c r="U3894" s="1260" t="s">
        <v>11182</v>
      </c>
      <c r="V3894" s="1260" t="s">
        <v>22909</v>
      </c>
      <c r="W3894" s="1259">
        <v>0</v>
      </c>
      <c r="X3894" s="1259">
        <v>1007</v>
      </c>
      <c r="Y3894" s="1259">
        <v>0</v>
      </c>
    </row>
    <row r="3895" spans="1:25">
      <c r="A3895" s="1350">
        <v>11201001236</v>
      </c>
      <c r="B3895" s="1260"/>
      <c r="C3895" s="1260" t="s">
        <v>31971</v>
      </c>
      <c r="D3895" s="1260" t="s">
        <v>31972</v>
      </c>
      <c r="E3895" s="1260" t="s">
        <v>11353</v>
      </c>
      <c r="F3895" s="1260" t="s">
        <v>31973</v>
      </c>
      <c r="G3895" s="1260" t="s">
        <v>31974</v>
      </c>
      <c r="H3895" s="1260" t="s">
        <v>11153</v>
      </c>
      <c r="I3895" s="1260" t="s">
        <v>11243</v>
      </c>
      <c r="J3895" s="1259">
        <v>7428979</v>
      </c>
      <c r="K3895" s="1260" t="s">
        <v>11221</v>
      </c>
      <c r="L3895" s="1260" t="s">
        <v>11155</v>
      </c>
      <c r="M3895" s="1260" t="s">
        <v>262</v>
      </c>
      <c r="N3895" s="1260"/>
      <c r="O3895" s="1260" t="s">
        <v>31972</v>
      </c>
      <c r="P3895" s="1260"/>
      <c r="Q3895" s="1260" t="s">
        <v>11450</v>
      </c>
      <c r="R3895" s="1260"/>
      <c r="S3895" s="1259">
        <v>1</v>
      </c>
      <c r="T3895" s="1260"/>
      <c r="U3895" s="1260"/>
      <c r="V3895" s="1260"/>
      <c r="W3895" s="1259">
        <v>0</v>
      </c>
      <c r="X3895" s="1259">
        <v>1007</v>
      </c>
      <c r="Y3895" s="1259">
        <v>0</v>
      </c>
    </row>
    <row r="3896" spans="1:25">
      <c r="A3896" s="1350">
        <v>11201001235</v>
      </c>
      <c r="B3896" s="1260"/>
      <c r="C3896" s="1260" t="s">
        <v>31975</v>
      </c>
      <c r="D3896" s="1260" t="s">
        <v>31976</v>
      </c>
      <c r="E3896" s="1260" t="s">
        <v>11526</v>
      </c>
      <c r="F3896" s="1260" t="s">
        <v>31973</v>
      </c>
      <c r="G3896" s="1260" t="s">
        <v>31977</v>
      </c>
      <c r="H3896" s="1260" t="s">
        <v>11153</v>
      </c>
      <c r="I3896" s="1260" t="s">
        <v>11243</v>
      </c>
      <c r="J3896" s="1259">
        <v>7428978</v>
      </c>
      <c r="K3896" s="1260" t="s">
        <v>11221</v>
      </c>
      <c r="L3896" s="1260" t="s">
        <v>11155</v>
      </c>
      <c r="M3896" s="1260" t="s">
        <v>262</v>
      </c>
      <c r="N3896" s="1260"/>
      <c r="O3896" s="1260" t="s">
        <v>31976</v>
      </c>
      <c r="P3896" s="1260"/>
      <c r="Q3896" s="1260" t="s">
        <v>11450</v>
      </c>
      <c r="R3896" s="1260"/>
      <c r="S3896" s="1259">
        <v>1</v>
      </c>
      <c r="T3896" s="1260"/>
      <c r="U3896" s="1260"/>
      <c r="V3896" s="1260"/>
      <c r="W3896" s="1259">
        <v>0</v>
      </c>
      <c r="X3896" s="1259">
        <v>1007</v>
      </c>
      <c r="Y3896" s="1259">
        <v>0</v>
      </c>
    </row>
    <row r="3897" spans="1:25">
      <c r="A3897" s="1350">
        <v>11201001234</v>
      </c>
      <c r="B3897" s="1260"/>
      <c r="C3897" s="1260" t="s">
        <v>31978</v>
      </c>
      <c r="D3897" s="1260" t="s">
        <v>16023</v>
      </c>
      <c r="E3897" s="1260" t="s">
        <v>11526</v>
      </c>
      <c r="F3897" s="1260" t="s">
        <v>11448</v>
      </c>
      <c r="G3897" s="1260" t="s">
        <v>31979</v>
      </c>
      <c r="H3897" s="1260" t="s">
        <v>11153</v>
      </c>
      <c r="I3897" s="1260" t="s">
        <v>11243</v>
      </c>
      <c r="J3897" s="1259">
        <v>7428977</v>
      </c>
      <c r="K3897" s="1260" t="s">
        <v>11221</v>
      </c>
      <c r="L3897" s="1260" t="s">
        <v>11155</v>
      </c>
      <c r="M3897" s="1260" t="s">
        <v>262</v>
      </c>
      <c r="N3897" s="1260"/>
      <c r="O3897" s="1260" t="s">
        <v>16023</v>
      </c>
      <c r="P3897" s="1260"/>
      <c r="Q3897" s="1260" t="s">
        <v>11450</v>
      </c>
      <c r="R3897" s="1260"/>
      <c r="S3897" s="1259">
        <v>1</v>
      </c>
      <c r="T3897" s="1260"/>
      <c r="U3897" s="1260"/>
      <c r="V3897" s="1260"/>
      <c r="W3897" s="1259">
        <v>0</v>
      </c>
      <c r="X3897" s="1259">
        <v>1007</v>
      </c>
      <c r="Y3897" s="1259">
        <v>0</v>
      </c>
    </row>
    <row r="3898" spans="1:25">
      <c r="A3898" s="1350">
        <v>11201001233</v>
      </c>
      <c r="B3898" s="1260"/>
      <c r="C3898" s="1260" t="s">
        <v>31980</v>
      </c>
      <c r="D3898" s="1260" t="s">
        <v>31981</v>
      </c>
      <c r="E3898" s="1260" t="s">
        <v>11162</v>
      </c>
      <c r="F3898" s="1260" t="s">
        <v>31982</v>
      </c>
      <c r="G3898" s="1260" t="s">
        <v>31983</v>
      </c>
      <c r="H3898" s="1260" t="s">
        <v>11153</v>
      </c>
      <c r="I3898" s="1260" t="s">
        <v>11243</v>
      </c>
      <c r="J3898" s="1259">
        <v>7428976</v>
      </c>
      <c r="K3898" s="1260" t="s">
        <v>11221</v>
      </c>
      <c r="L3898" s="1260" t="s">
        <v>11155</v>
      </c>
      <c r="M3898" s="1260" t="s">
        <v>262</v>
      </c>
      <c r="N3898" s="1260"/>
      <c r="O3898" s="1260" t="s">
        <v>31981</v>
      </c>
      <c r="P3898" s="1260"/>
      <c r="Q3898" s="1260" t="s">
        <v>31984</v>
      </c>
      <c r="R3898" s="1260"/>
      <c r="S3898" s="1259">
        <v>1</v>
      </c>
      <c r="T3898" s="1260"/>
      <c r="U3898" s="1260"/>
      <c r="V3898" s="1260"/>
      <c r="W3898" s="1259">
        <v>0</v>
      </c>
      <c r="X3898" s="1259">
        <v>1007</v>
      </c>
      <c r="Y3898" s="1259">
        <v>0</v>
      </c>
    </row>
    <row r="3899" spans="1:25">
      <c r="A3899" s="1350">
        <v>11201001232</v>
      </c>
      <c r="B3899" s="1260"/>
      <c r="C3899" s="1260" t="s">
        <v>31960</v>
      </c>
      <c r="D3899" s="1260" t="s">
        <v>31985</v>
      </c>
      <c r="E3899" s="1260" t="s">
        <v>11457</v>
      </c>
      <c r="F3899" s="1260" t="s">
        <v>11436</v>
      </c>
      <c r="G3899" s="1260" t="s">
        <v>31986</v>
      </c>
      <c r="H3899" s="1260" t="s">
        <v>11153</v>
      </c>
      <c r="I3899" s="1260" t="s">
        <v>10976</v>
      </c>
      <c r="J3899" s="1259">
        <v>7428975</v>
      </c>
      <c r="K3899" s="1260" t="s">
        <v>11221</v>
      </c>
      <c r="L3899" s="1260" t="s">
        <v>11155</v>
      </c>
      <c r="M3899" s="1260" t="s">
        <v>262</v>
      </c>
      <c r="N3899" s="1260"/>
      <c r="O3899" s="1260" t="s">
        <v>31985</v>
      </c>
      <c r="P3899" s="1260"/>
      <c r="Q3899" s="1260"/>
      <c r="R3899" s="1260"/>
      <c r="S3899" s="1259">
        <v>1</v>
      </c>
      <c r="T3899" s="1260"/>
      <c r="U3899" s="1260"/>
      <c r="V3899" s="1260"/>
      <c r="W3899" s="1259">
        <v>0</v>
      </c>
      <c r="X3899" s="1259">
        <v>1007</v>
      </c>
      <c r="Y3899" s="1259">
        <v>0</v>
      </c>
    </row>
    <row r="3900" spans="1:25">
      <c r="A3900" s="1350">
        <v>11201001231</v>
      </c>
      <c r="B3900" s="1260"/>
      <c r="C3900" s="1260" t="s">
        <v>31987</v>
      </c>
      <c r="D3900" s="1260" t="s">
        <v>11971</v>
      </c>
      <c r="E3900" s="1260" t="s">
        <v>11461</v>
      </c>
      <c r="F3900" s="1260" t="s">
        <v>11483</v>
      </c>
      <c r="G3900" s="1260" t="s">
        <v>31988</v>
      </c>
      <c r="H3900" s="1260" t="s">
        <v>11153</v>
      </c>
      <c r="I3900" s="1260" t="s">
        <v>11164</v>
      </c>
      <c r="J3900" s="1259">
        <v>7428974</v>
      </c>
      <c r="K3900" s="1260" t="s">
        <v>11221</v>
      </c>
      <c r="L3900" s="1260" t="s">
        <v>11155</v>
      </c>
      <c r="M3900" s="1260" t="s">
        <v>262</v>
      </c>
      <c r="N3900" s="1260"/>
      <c r="O3900" s="1260" t="s">
        <v>11971</v>
      </c>
      <c r="P3900" s="1260"/>
      <c r="Q3900" s="1260"/>
      <c r="R3900" s="1260"/>
      <c r="S3900" s="1259">
        <v>1</v>
      </c>
      <c r="T3900" s="1260"/>
      <c r="U3900" s="1260"/>
      <c r="V3900" s="1260"/>
      <c r="W3900" s="1259">
        <v>0</v>
      </c>
      <c r="X3900" s="1259">
        <v>1007</v>
      </c>
      <c r="Y3900" s="1259">
        <v>0</v>
      </c>
    </row>
    <row r="3901" spans="1:25">
      <c r="A3901" s="1350">
        <v>11201001230</v>
      </c>
      <c r="B3901" s="1260" t="s">
        <v>31989</v>
      </c>
      <c r="C3901" s="1260" t="s">
        <v>31990</v>
      </c>
      <c r="D3901" s="1260" t="s">
        <v>30798</v>
      </c>
      <c r="E3901" s="1260" t="s">
        <v>11949</v>
      </c>
      <c r="F3901" s="1260"/>
      <c r="G3901" s="1260"/>
      <c r="H3901" s="1260" t="s">
        <v>11153</v>
      </c>
      <c r="I3901" s="1260" t="s">
        <v>10976</v>
      </c>
      <c r="J3901" s="1259">
        <v>7428973</v>
      </c>
      <c r="K3901" s="1260" t="s">
        <v>11221</v>
      </c>
      <c r="L3901" s="1260" t="s">
        <v>11275</v>
      </c>
      <c r="M3901" s="1260" t="s">
        <v>1948</v>
      </c>
      <c r="N3901" s="1260" t="s">
        <v>30800</v>
      </c>
      <c r="O3901" s="1260" t="s">
        <v>30798</v>
      </c>
      <c r="P3901" s="1260" t="s">
        <v>31991</v>
      </c>
      <c r="Q3901" s="1260" t="s">
        <v>11877</v>
      </c>
      <c r="R3901" s="1260" t="s">
        <v>30802</v>
      </c>
      <c r="S3901" s="1259">
        <v>1</v>
      </c>
      <c r="T3901" s="1260" t="s">
        <v>31992</v>
      </c>
      <c r="U3901" s="1260" t="s">
        <v>11396</v>
      </c>
      <c r="V3901" s="1260" t="s">
        <v>11653</v>
      </c>
      <c r="W3901" s="1259">
        <v>0</v>
      </c>
      <c r="X3901" s="1259">
        <v>1007</v>
      </c>
      <c r="Y3901" s="1259">
        <v>2</v>
      </c>
    </row>
    <row r="3902" spans="1:25">
      <c r="A3902" s="1350">
        <v>11201001229</v>
      </c>
      <c r="B3902" s="1260" t="s">
        <v>31993</v>
      </c>
      <c r="C3902" s="1260" t="s">
        <v>31994</v>
      </c>
      <c r="D3902" s="1260" t="s">
        <v>31995</v>
      </c>
      <c r="E3902" s="1260" t="s">
        <v>11311</v>
      </c>
      <c r="F3902" s="1260"/>
      <c r="G3902" s="1260"/>
      <c r="H3902" s="1260" t="s">
        <v>11153</v>
      </c>
      <c r="I3902" s="1260" t="s">
        <v>10976</v>
      </c>
      <c r="J3902" s="1259">
        <v>7428972</v>
      </c>
      <c r="K3902" s="1260" t="s">
        <v>11221</v>
      </c>
      <c r="L3902" s="1260" t="s">
        <v>11275</v>
      </c>
      <c r="M3902" s="1260" t="s">
        <v>1948</v>
      </c>
      <c r="N3902" s="1260" t="s">
        <v>31996</v>
      </c>
      <c r="O3902" s="1260" t="s">
        <v>31995</v>
      </c>
      <c r="P3902" s="1260" t="s">
        <v>31997</v>
      </c>
      <c r="Q3902" s="1260" t="s">
        <v>11867</v>
      </c>
      <c r="R3902" s="1260" t="s">
        <v>31997</v>
      </c>
      <c r="S3902" s="1259">
        <v>1</v>
      </c>
      <c r="T3902" s="1260" t="s">
        <v>31998</v>
      </c>
      <c r="U3902" s="1260" t="s">
        <v>11396</v>
      </c>
      <c r="V3902" s="1260" t="s">
        <v>11645</v>
      </c>
      <c r="W3902" s="1259">
        <v>0</v>
      </c>
      <c r="X3902" s="1259">
        <v>1007</v>
      </c>
      <c r="Y3902" s="1259">
        <v>2</v>
      </c>
    </row>
    <row r="3903" spans="1:25">
      <c r="A3903" s="1350">
        <v>11201001228</v>
      </c>
      <c r="B3903" s="1260"/>
      <c r="C3903" s="1260" t="s">
        <v>31999</v>
      </c>
      <c r="D3903" s="1260" t="s">
        <v>1948</v>
      </c>
      <c r="E3903" s="1260" t="s">
        <v>32000</v>
      </c>
      <c r="F3903" s="1260" t="s">
        <v>32001</v>
      </c>
      <c r="G3903" s="1260" t="s">
        <v>32002</v>
      </c>
      <c r="H3903" s="1260" t="s">
        <v>11153</v>
      </c>
      <c r="I3903" s="1260" t="s">
        <v>10976</v>
      </c>
      <c r="J3903" s="1259">
        <v>7428971</v>
      </c>
      <c r="K3903" s="1260" t="s">
        <v>11375</v>
      </c>
      <c r="L3903" s="1260" t="s">
        <v>11385</v>
      </c>
      <c r="M3903" s="1260" t="s">
        <v>262</v>
      </c>
      <c r="N3903" s="1260"/>
      <c r="O3903" s="1260" t="s">
        <v>1948</v>
      </c>
      <c r="P3903" s="1260"/>
      <c r="Q3903" s="1260"/>
      <c r="R3903" s="1260"/>
      <c r="S3903" s="1259">
        <v>1</v>
      </c>
      <c r="T3903" s="1260"/>
      <c r="U3903" s="1260"/>
      <c r="V3903" s="1260"/>
      <c r="W3903" s="1259">
        <v>1010</v>
      </c>
      <c r="X3903" s="1259">
        <v>1008</v>
      </c>
      <c r="Y3903" s="1259">
        <v>1</v>
      </c>
    </row>
    <row r="3904" spans="1:25">
      <c r="A3904" s="1350">
        <v>11201001227</v>
      </c>
      <c r="B3904" s="1260" t="s">
        <v>32003</v>
      </c>
      <c r="C3904" s="1260" t="s">
        <v>31994</v>
      </c>
      <c r="D3904" s="1260" t="s">
        <v>30792</v>
      </c>
      <c r="E3904" s="1260" t="s">
        <v>11311</v>
      </c>
      <c r="F3904" s="1260"/>
      <c r="G3904" s="1260"/>
      <c r="H3904" s="1260" t="s">
        <v>11153</v>
      </c>
      <c r="I3904" s="1260" t="s">
        <v>10976</v>
      </c>
      <c r="J3904" s="1259">
        <v>7428970</v>
      </c>
      <c r="K3904" s="1260" t="s">
        <v>11221</v>
      </c>
      <c r="L3904" s="1260" t="s">
        <v>11275</v>
      </c>
      <c r="M3904" s="1260" t="s">
        <v>1948</v>
      </c>
      <c r="N3904" s="1260" t="s">
        <v>30793</v>
      </c>
      <c r="O3904" s="1260" t="s">
        <v>30792</v>
      </c>
      <c r="P3904" s="1260" t="s">
        <v>30794</v>
      </c>
      <c r="Q3904" s="1260" t="s">
        <v>11877</v>
      </c>
      <c r="R3904" s="1260" t="s">
        <v>30794</v>
      </c>
      <c r="S3904" s="1259">
        <v>1</v>
      </c>
      <c r="T3904" s="1260" t="s">
        <v>32004</v>
      </c>
      <c r="U3904" s="1260" t="s">
        <v>11396</v>
      </c>
      <c r="V3904" s="1260" t="s">
        <v>11653</v>
      </c>
      <c r="W3904" s="1259">
        <v>0</v>
      </c>
      <c r="X3904" s="1259">
        <v>1007</v>
      </c>
      <c r="Y3904" s="1259">
        <v>2</v>
      </c>
    </row>
    <row r="3905" spans="1:25">
      <c r="A3905" s="1350">
        <v>11201001226</v>
      </c>
      <c r="B3905" s="1260" t="s">
        <v>32005</v>
      </c>
      <c r="C3905" s="1260" t="s">
        <v>32006</v>
      </c>
      <c r="D3905" s="1260" t="s">
        <v>32007</v>
      </c>
      <c r="E3905" s="1260" t="s">
        <v>11311</v>
      </c>
      <c r="F3905" s="1260"/>
      <c r="G3905" s="1260"/>
      <c r="H3905" s="1260" t="s">
        <v>11153</v>
      </c>
      <c r="I3905" s="1260" t="s">
        <v>10976</v>
      </c>
      <c r="J3905" s="1259">
        <v>7428969</v>
      </c>
      <c r="K3905" s="1260" t="s">
        <v>11221</v>
      </c>
      <c r="L3905" s="1260" t="s">
        <v>11275</v>
      </c>
      <c r="M3905" s="1260" t="s">
        <v>1948</v>
      </c>
      <c r="N3905" s="1260" t="s">
        <v>32008</v>
      </c>
      <c r="O3905" s="1260" t="s">
        <v>32007</v>
      </c>
      <c r="P3905" s="1260" t="s">
        <v>32009</v>
      </c>
      <c r="Q3905" s="1260" t="s">
        <v>11367</v>
      </c>
      <c r="R3905" s="1260" t="s">
        <v>32009</v>
      </c>
      <c r="S3905" s="1259">
        <v>1</v>
      </c>
      <c r="T3905" s="1260" t="s">
        <v>32010</v>
      </c>
      <c r="U3905" s="1260" t="s">
        <v>11396</v>
      </c>
      <c r="V3905" s="1260" t="s">
        <v>11653</v>
      </c>
      <c r="W3905" s="1259">
        <v>0</v>
      </c>
      <c r="X3905" s="1259">
        <v>1007</v>
      </c>
      <c r="Y3905" s="1259">
        <v>2</v>
      </c>
    </row>
    <row r="3906" spans="1:25">
      <c r="A3906" s="1350">
        <v>11201001225</v>
      </c>
      <c r="B3906" s="1260" t="s">
        <v>32011</v>
      </c>
      <c r="C3906" s="1260" t="s">
        <v>32012</v>
      </c>
      <c r="D3906" s="1260" t="s">
        <v>32013</v>
      </c>
      <c r="E3906" s="1260" t="s">
        <v>11560</v>
      </c>
      <c r="F3906" s="1260" t="s">
        <v>11440</v>
      </c>
      <c r="G3906" s="1260" t="s">
        <v>32014</v>
      </c>
      <c r="H3906" s="1260" t="s">
        <v>11153</v>
      </c>
      <c r="I3906" s="1260" t="s">
        <v>11177</v>
      </c>
      <c r="J3906" s="1259">
        <v>7428968</v>
      </c>
      <c r="K3906" s="1260" t="s">
        <v>11221</v>
      </c>
      <c r="L3906" s="1260" t="s">
        <v>11155</v>
      </c>
      <c r="M3906" s="1260" t="s">
        <v>1687</v>
      </c>
      <c r="N3906" s="1260" t="s">
        <v>32015</v>
      </c>
      <c r="O3906" s="1260" t="s">
        <v>32013</v>
      </c>
      <c r="P3906" s="1260" t="s">
        <v>32016</v>
      </c>
      <c r="Q3906" s="1260" t="s">
        <v>11846</v>
      </c>
      <c r="R3906" s="1260" t="s">
        <v>32017</v>
      </c>
      <c r="S3906" s="1259">
        <v>1</v>
      </c>
      <c r="T3906" s="1260" t="s">
        <v>32018</v>
      </c>
      <c r="U3906" s="1260" t="s">
        <v>11182</v>
      </c>
      <c r="V3906" s="1260" t="s">
        <v>13364</v>
      </c>
      <c r="W3906" s="1259">
        <v>0</v>
      </c>
      <c r="X3906" s="1259">
        <v>1007</v>
      </c>
      <c r="Y3906" s="1259">
        <v>0</v>
      </c>
    </row>
    <row r="3907" spans="1:25">
      <c r="A3907" s="1350">
        <v>11201001224</v>
      </c>
      <c r="B3907" s="1260"/>
      <c r="C3907" s="1260" t="s">
        <v>32019</v>
      </c>
      <c r="D3907" s="1260" t="s">
        <v>32020</v>
      </c>
      <c r="E3907" s="1260" t="s">
        <v>11303</v>
      </c>
      <c r="F3907" s="1260" t="s">
        <v>11440</v>
      </c>
      <c r="G3907" s="1260" t="s">
        <v>32021</v>
      </c>
      <c r="H3907" s="1260" t="s">
        <v>11153</v>
      </c>
      <c r="I3907" s="1260" t="s">
        <v>11177</v>
      </c>
      <c r="J3907" s="1259">
        <v>7428967</v>
      </c>
      <c r="K3907" s="1260" t="s">
        <v>11221</v>
      </c>
      <c r="L3907" s="1260" t="s">
        <v>11155</v>
      </c>
      <c r="M3907" s="1260" t="s">
        <v>262</v>
      </c>
      <c r="N3907" s="1260"/>
      <c r="O3907" s="1260" t="s">
        <v>32020</v>
      </c>
      <c r="P3907" s="1260"/>
      <c r="Q3907" s="1260"/>
      <c r="R3907" s="1260" t="s">
        <v>32022</v>
      </c>
      <c r="S3907" s="1259">
        <v>1</v>
      </c>
      <c r="T3907" s="1260"/>
      <c r="U3907" s="1260"/>
      <c r="V3907" s="1260"/>
      <c r="W3907" s="1259">
        <v>0</v>
      </c>
      <c r="X3907" s="1259">
        <v>1007</v>
      </c>
      <c r="Y3907" s="1259">
        <v>0</v>
      </c>
    </row>
    <row r="3908" spans="1:25">
      <c r="A3908" s="1350">
        <v>11201001223</v>
      </c>
      <c r="B3908" s="1260" t="s">
        <v>32023</v>
      </c>
      <c r="C3908" s="1260" t="s">
        <v>32024</v>
      </c>
      <c r="D3908" s="1260" t="s">
        <v>32025</v>
      </c>
      <c r="E3908" s="1260" t="s">
        <v>11311</v>
      </c>
      <c r="F3908" s="1260" t="s">
        <v>32026</v>
      </c>
      <c r="G3908" s="1260" t="s">
        <v>32027</v>
      </c>
      <c r="H3908" s="1260" t="s">
        <v>11153</v>
      </c>
      <c r="I3908" s="1260" t="s">
        <v>10976</v>
      </c>
      <c r="J3908" s="1259">
        <v>7428966</v>
      </c>
      <c r="K3908" s="1260" t="s">
        <v>11375</v>
      </c>
      <c r="L3908" s="1260" t="s">
        <v>11155</v>
      </c>
      <c r="M3908" s="1260" t="s">
        <v>2527</v>
      </c>
      <c r="N3908" s="1260" t="s">
        <v>13481</v>
      </c>
      <c r="O3908" s="1260" t="s">
        <v>32025</v>
      </c>
      <c r="P3908" s="1260" t="s">
        <v>32028</v>
      </c>
      <c r="Q3908" s="1260" t="s">
        <v>11394</v>
      </c>
      <c r="R3908" s="1260" t="s">
        <v>32028</v>
      </c>
      <c r="S3908" s="1259">
        <v>1</v>
      </c>
      <c r="T3908" s="1260" t="s">
        <v>32029</v>
      </c>
      <c r="U3908" s="1260" t="s">
        <v>11158</v>
      </c>
      <c r="V3908" s="1260" t="s">
        <v>12716</v>
      </c>
      <c r="W3908" s="1259">
        <v>0</v>
      </c>
      <c r="X3908" s="1259">
        <v>1008</v>
      </c>
      <c r="Y3908" s="1259">
        <v>0</v>
      </c>
    </row>
    <row r="3909" spans="1:25">
      <c r="A3909" s="1350">
        <v>11201001222</v>
      </c>
      <c r="B3909" s="1260"/>
      <c r="C3909" s="1260" t="s">
        <v>32030</v>
      </c>
      <c r="D3909" s="1260" t="s">
        <v>31605</v>
      </c>
      <c r="E3909" s="1260" t="s">
        <v>11303</v>
      </c>
      <c r="F3909" s="1260" t="s">
        <v>32031</v>
      </c>
      <c r="G3909" s="1260" t="s">
        <v>32032</v>
      </c>
      <c r="H3909" s="1260" t="s">
        <v>11153</v>
      </c>
      <c r="I3909" s="1260" t="s">
        <v>10976</v>
      </c>
      <c r="J3909" s="1259">
        <v>7428965</v>
      </c>
      <c r="K3909" s="1260" t="s">
        <v>11375</v>
      </c>
      <c r="L3909" s="1260" t="s">
        <v>11155</v>
      </c>
      <c r="M3909" s="1260" t="s">
        <v>2308</v>
      </c>
      <c r="N3909" s="1260" t="s">
        <v>31607</v>
      </c>
      <c r="O3909" s="1260" t="s">
        <v>31605</v>
      </c>
      <c r="P3909" s="1260"/>
      <c r="Q3909" s="1260" t="s">
        <v>11411</v>
      </c>
      <c r="R3909" s="1260" t="s">
        <v>31608</v>
      </c>
      <c r="S3909" s="1259">
        <v>1</v>
      </c>
      <c r="T3909" s="1260"/>
      <c r="U3909" s="1260" t="s">
        <v>12408</v>
      </c>
      <c r="V3909" s="1260" t="s">
        <v>13237</v>
      </c>
      <c r="W3909" s="1259">
        <v>0</v>
      </c>
      <c r="X3909" s="1259">
        <v>1008</v>
      </c>
      <c r="Y3909" s="1259">
        <v>0</v>
      </c>
    </row>
    <row r="3910" spans="1:25">
      <c r="A3910" s="1350">
        <v>11201001221</v>
      </c>
      <c r="B3910" s="1260" t="s">
        <v>32033</v>
      </c>
      <c r="C3910" s="1260" t="s">
        <v>32034</v>
      </c>
      <c r="D3910" s="1260" t="s">
        <v>32035</v>
      </c>
      <c r="E3910" s="1260" t="s">
        <v>11560</v>
      </c>
      <c r="F3910" s="1260" t="s">
        <v>14010</v>
      </c>
      <c r="G3910" s="1260" t="s">
        <v>32036</v>
      </c>
      <c r="H3910" s="1260" t="s">
        <v>11153</v>
      </c>
      <c r="I3910" s="1260" t="s">
        <v>13027</v>
      </c>
      <c r="J3910" s="1259">
        <v>7428964</v>
      </c>
      <c r="K3910" s="1260" t="s">
        <v>11221</v>
      </c>
      <c r="L3910" s="1260" t="s">
        <v>11155</v>
      </c>
      <c r="M3910" s="1260" t="s">
        <v>1278</v>
      </c>
      <c r="N3910" s="1260" t="s">
        <v>32037</v>
      </c>
      <c r="O3910" s="1260" t="s">
        <v>32035</v>
      </c>
      <c r="P3910" s="1260" t="s">
        <v>32038</v>
      </c>
      <c r="Q3910" s="1260" t="s">
        <v>11985</v>
      </c>
      <c r="R3910" s="1260" t="s">
        <v>32039</v>
      </c>
      <c r="S3910" s="1259">
        <v>1</v>
      </c>
      <c r="T3910" s="1260" t="s">
        <v>32040</v>
      </c>
      <c r="U3910" s="1260" t="s">
        <v>11182</v>
      </c>
      <c r="V3910" s="1260" t="s">
        <v>13895</v>
      </c>
      <c r="W3910" s="1259">
        <v>0</v>
      </c>
      <c r="X3910" s="1259">
        <v>1007</v>
      </c>
      <c r="Y3910" s="1259">
        <v>0</v>
      </c>
    </row>
    <row r="3911" spans="1:25">
      <c r="A3911" s="1350">
        <v>11201001220</v>
      </c>
      <c r="B3911" s="1260" t="s">
        <v>32041</v>
      </c>
      <c r="C3911" s="1260" t="s">
        <v>32042</v>
      </c>
      <c r="D3911" s="1260" t="s">
        <v>32043</v>
      </c>
      <c r="E3911" s="1260" t="s">
        <v>12993</v>
      </c>
      <c r="F3911" s="1260" t="s">
        <v>11544</v>
      </c>
      <c r="G3911" s="1260" t="s">
        <v>32044</v>
      </c>
      <c r="H3911" s="1260" t="s">
        <v>11153</v>
      </c>
      <c r="I3911" s="1260" t="s">
        <v>11243</v>
      </c>
      <c r="J3911" s="1259">
        <v>7428963</v>
      </c>
      <c r="K3911" s="1260" t="s">
        <v>11221</v>
      </c>
      <c r="L3911" s="1260" t="s">
        <v>11155</v>
      </c>
      <c r="M3911" s="1260" t="s">
        <v>2391</v>
      </c>
      <c r="N3911" s="1260" t="s">
        <v>32045</v>
      </c>
      <c r="O3911" s="1260" t="s">
        <v>32043</v>
      </c>
      <c r="P3911" s="1260" t="s">
        <v>32046</v>
      </c>
      <c r="Q3911" s="1260" t="s">
        <v>11223</v>
      </c>
      <c r="R3911" s="1260" t="s">
        <v>32047</v>
      </c>
      <c r="S3911" s="1259">
        <v>1</v>
      </c>
      <c r="T3911" s="1260" t="s">
        <v>32048</v>
      </c>
      <c r="U3911" s="1260" t="s">
        <v>11247</v>
      </c>
      <c r="V3911" s="1260" t="s">
        <v>13303</v>
      </c>
      <c r="W3911" s="1259">
        <v>0</v>
      </c>
      <c r="X3911" s="1259">
        <v>1007</v>
      </c>
      <c r="Y3911" s="1259">
        <v>0</v>
      </c>
    </row>
    <row r="3912" spans="1:25">
      <c r="A3912" s="1350">
        <v>11201001219</v>
      </c>
      <c r="B3912" s="1260" t="s">
        <v>32049</v>
      </c>
      <c r="C3912" s="1260" t="s">
        <v>32050</v>
      </c>
      <c r="D3912" s="1260" t="s">
        <v>32051</v>
      </c>
      <c r="E3912" s="1260" t="s">
        <v>11151</v>
      </c>
      <c r="F3912" s="1260" t="s">
        <v>20520</v>
      </c>
      <c r="G3912" s="1260" t="s">
        <v>32052</v>
      </c>
      <c r="H3912" s="1260" t="s">
        <v>11153</v>
      </c>
      <c r="I3912" s="1260" t="s">
        <v>10976</v>
      </c>
      <c r="J3912" s="1259">
        <v>7428962</v>
      </c>
      <c r="K3912" s="1260" t="s">
        <v>11221</v>
      </c>
      <c r="L3912" s="1260" t="s">
        <v>11155</v>
      </c>
      <c r="M3912" s="1260" t="s">
        <v>1239</v>
      </c>
      <c r="N3912" s="1260" t="s">
        <v>32053</v>
      </c>
      <c r="O3912" s="1260" t="s">
        <v>32051</v>
      </c>
      <c r="P3912" s="1260" t="s">
        <v>32054</v>
      </c>
      <c r="Q3912" s="1260" t="s">
        <v>13005</v>
      </c>
      <c r="R3912" s="1260" t="s">
        <v>32054</v>
      </c>
      <c r="S3912" s="1259">
        <v>1</v>
      </c>
      <c r="T3912" s="1260" t="s">
        <v>32055</v>
      </c>
      <c r="U3912" s="1260" t="s">
        <v>11158</v>
      </c>
      <c r="V3912" s="1260" t="s">
        <v>16315</v>
      </c>
      <c r="W3912" s="1259">
        <v>0</v>
      </c>
      <c r="X3912" s="1259">
        <v>1007</v>
      </c>
      <c r="Y3912" s="1259">
        <v>0</v>
      </c>
    </row>
    <row r="3913" spans="1:25">
      <c r="A3913" s="1350">
        <v>11201001218</v>
      </c>
      <c r="B3913" s="1260" t="s">
        <v>32056</v>
      </c>
      <c r="C3913" s="1260" t="s">
        <v>32057</v>
      </c>
      <c r="D3913" s="1260" t="s">
        <v>32058</v>
      </c>
      <c r="E3913" s="1260" t="s">
        <v>11203</v>
      </c>
      <c r="F3913" s="1260" t="s">
        <v>11522</v>
      </c>
      <c r="G3913" s="1260" t="s">
        <v>32059</v>
      </c>
      <c r="H3913" s="1260" t="s">
        <v>11153</v>
      </c>
      <c r="I3913" s="1260" t="s">
        <v>11177</v>
      </c>
      <c r="J3913" s="1259">
        <v>7428961</v>
      </c>
      <c r="K3913" s="1260" t="s">
        <v>11221</v>
      </c>
      <c r="L3913" s="1260" t="s">
        <v>11155</v>
      </c>
      <c r="M3913" s="1260" t="s">
        <v>1242</v>
      </c>
      <c r="N3913" s="1260" t="s">
        <v>32060</v>
      </c>
      <c r="O3913" s="1260" t="s">
        <v>32058</v>
      </c>
      <c r="P3913" s="1260" t="s">
        <v>32061</v>
      </c>
      <c r="Q3913" s="1260" t="s">
        <v>11238</v>
      </c>
      <c r="R3913" s="1260" t="s">
        <v>32062</v>
      </c>
      <c r="S3913" s="1259">
        <v>1</v>
      </c>
      <c r="T3913" s="1260" t="s">
        <v>32063</v>
      </c>
      <c r="U3913" s="1260" t="s">
        <v>11751</v>
      </c>
      <c r="V3913" s="1260" t="s">
        <v>19766</v>
      </c>
      <c r="W3913" s="1259">
        <v>0</v>
      </c>
      <c r="X3913" s="1259">
        <v>1007</v>
      </c>
      <c r="Y3913" s="1259">
        <v>0</v>
      </c>
    </row>
    <row r="3914" spans="1:25">
      <c r="A3914" s="1350">
        <v>11201001217</v>
      </c>
      <c r="B3914" s="1260"/>
      <c r="C3914" s="1260" t="s">
        <v>32064</v>
      </c>
      <c r="D3914" s="1260" t="s">
        <v>32065</v>
      </c>
      <c r="E3914" s="1260" t="s">
        <v>11668</v>
      </c>
      <c r="F3914" s="1260" t="s">
        <v>20520</v>
      </c>
      <c r="G3914" s="1260" t="s">
        <v>32066</v>
      </c>
      <c r="H3914" s="1260" t="s">
        <v>11153</v>
      </c>
      <c r="I3914" s="1260" t="s">
        <v>10976</v>
      </c>
      <c r="J3914" s="1259">
        <v>7428960</v>
      </c>
      <c r="K3914" s="1260" t="s">
        <v>11221</v>
      </c>
      <c r="L3914" s="1260" t="s">
        <v>11155</v>
      </c>
      <c r="M3914" s="1260" t="s">
        <v>1239</v>
      </c>
      <c r="N3914" s="1260" t="s">
        <v>32067</v>
      </c>
      <c r="O3914" s="1260" t="s">
        <v>32065</v>
      </c>
      <c r="P3914" s="1260"/>
      <c r="Q3914" s="1260" t="s">
        <v>32068</v>
      </c>
      <c r="R3914" s="1260" t="s">
        <v>13532</v>
      </c>
      <c r="S3914" s="1259">
        <v>1</v>
      </c>
      <c r="T3914" s="1260"/>
      <c r="U3914" s="1260" t="s">
        <v>11158</v>
      </c>
      <c r="V3914" s="1260" t="s">
        <v>11674</v>
      </c>
      <c r="W3914" s="1259">
        <v>0</v>
      </c>
      <c r="X3914" s="1259">
        <v>1007</v>
      </c>
      <c r="Y3914" s="1259">
        <v>0</v>
      </c>
    </row>
    <row r="3915" spans="1:25">
      <c r="A3915" s="1350">
        <v>11201001216</v>
      </c>
      <c r="B3915" s="1260"/>
      <c r="C3915" s="1260" t="s">
        <v>32069</v>
      </c>
      <c r="D3915" s="1260" t="s">
        <v>32070</v>
      </c>
      <c r="E3915" s="1260" t="s">
        <v>11162</v>
      </c>
      <c r="F3915" s="1260" t="s">
        <v>11522</v>
      </c>
      <c r="G3915" s="1260" t="s">
        <v>32071</v>
      </c>
      <c r="H3915" s="1260" t="s">
        <v>11153</v>
      </c>
      <c r="I3915" s="1260" t="s">
        <v>11177</v>
      </c>
      <c r="J3915" s="1259">
        <v>7428959</v>
      </c>
      <c r="K3915" s="1260" t="s">
        <v>11221</v>
      </c>
      <c r="L3915" s="1260" t="s">
        <v>11155</v>
      </c>
      <c r="M3915" s="1260" t="s">
        <v>262</v>
      </c>
      <c r="N3915" s="1260"/>
      <c r="O3915" s="1260" t="s">
        <v>32070</v>
      </c>
      <c r="P3915" s="1259">
        <v>119</v>
      </c>
      <c r="Q3915" s="1260"/>
      <c r="R3915" s="1260"/>
      <c r="S3915" s="1259">
        <v>1</v>
      </c>
      <c r="T3915" s="1260"/>
      <c r="U3915" s="1260"/>
      <c r="V3915" s="1260"/>
      <c r="W3915" s="1259">
        <v>0</v>
      </c>
      <c r="X3915" s="1259">
        <v>1007</v>
      </c>
      <c r="Y3915" s="1259">
        <v>0</v>
      </c>
    </row>
    <row r="3916" spans="1:25">
      <c r="A3916" s="1350">
        <v>11201001215</v>
      </c>
      <c r="B3916" s="1260"/>
      <c r="C3916" s="1260" t="s">
        <v>32072</v>
      </c>
      <c r="D3916" s="1260" t="s">
        <v>32073</v>
      </c>
      <c r="E3916" s="1260" t="s">
        <v>11353</v>
      </c>
      <c r="F3916" s="1260" t="s">
        <v>32074</v>
      </c>
      <c r="G3916" s="1260" t="s">
        <v>32075</v>
      </c>
      <c r="H3916" s="1260" t="s">
        <v>11153</v>
      </c>
      <c r="I3916" s="1260" t="s">
        <v>11243</v>
      </c>
      <c r="J3916" s="1259">
        <v>7428958</v>
      </c>
      <c r="K3916" s="1260" t="s">
        <v>11221</v>
      </c>
      <c r="L3916" s="1260" t="s">
        <v>11155</v>
      </c>
      <c r="M3916" s="1260" t="s">
        <v>262</v>
      </c>
      <c r="N3916" s="1260"/>
      <c r="O3916" s="1260" t="s">
        <v>32073</v>
      </c>
      <c r="P3916" s="1260"/>
      <c r="Q3916" s="1260" t="s">
        <v>11533</v>
      </c>
      <c r="R3916" s="1260"/>
      <c r="S3916" s="1259">
        <v>1</v>
      </c>
      <c r="T3916" s="1260"/>
      <c r="U3916" s="1260"/>
      <c r="V3916" s="1260"/>
      <c r="W3916" s="1259">
        <v>0</v>
      </c>
      <c r="X3916" s="1259">
        <v>1007</v>
      </c>
      <c r="Y3916" s="1259">
        <v>0</v>
      </c>
    </row>
    <row r="3917" spans="1:25">
      <c r="A3917" s="1350">
        <v>11201001214</v>
      </c>
      <c r="B3917" s="1260"/>
      <c r="C3917" s="1260" t="s">
        <v>32076</v>
      </c>
      <c r="D3917" s="1260" t="s">
        <v>32077</v>
      </c>
      <c r="E3917" s="1260" t="s">
        <v>11162</v>
      </c>
      <c r="F3917" s="1260" t="s">
        <v>12045</v>
      </c>
      <c r="G3917" s="1260" t="s">
        <v>32078</v>
      </c>
      <c r="H3917" s="1260" t="s">
        <v>11153</v>
      </c>
      <c r="I3917" s="1260" t="s">
        <v>10976</v>
      </c>
      <c r="J3917" s="1259">
        <v>7428957</v>
      </c>
      <c r="K3917" s="1260" t="s">
        <v>11221</v>
      </c>
      <c r="L3917" s="1260" t="s">
        <v>11155</v>
      </c>
      <c r="M3917" s="1260" t="s">
        <v>2033</v>
      </c>
      <c r="N3917" s="1260" t="s">
        <v>32079</v>
      </c>
      <c r="O3917" s="1260" t="s">
        <v>32077</v>
      </c>
      <c r="P3917" s="1260" t="s">
        <v>11192</v>
      </c>
      <c r="Q3917" s="1260"/>
      <c r="R3917" s="1260"/>
      <c r="S3917" s="1259">
        <v>1</v>
      </c>
      <c r="T3917" s="1260"/>
      <c r="U3917" s="1260" t="s">
        <v>11396</v>
      </c>
      <c r="V3917" s="1260" t="s">
        <v>12816</v>
      </c>
      <c r="W3917" s="1259">
        <v>0</v>
      </c>
      <c r="X3917" s="1259">
        <v>1007</v>
      </c>
      <c r="Y3917" s="1259">
        <v>0</v>
      </c>
    </row>
    <row r="3918" spans="1:25">
      <c r="A3918" s="1350">
        <v>11201001213</v>
      </c>
      <c r="B3918" s="1260"/>
      <c r="C3918" s="1260" t="s">
        <v>32080</v>
      </c>
      <c r="D3918" s="1260" t="s">
        <v>31946</v>
      </c>
      <c r="E3918" s="1260" t="s">
        <v>11190</v>
      </c>
      <c r="F3918" s="1260" t="s">
        <v>11522</v>
      </c>
      <c r="G3918" s="1260" t="s">
        <v>32081</v>
      </c>
      <c r="H3918" s="1260" t="s">
        <v>11153</v>
      </c>
      <c r="I3918" s="1260" t="s">
        <v>11177</v>
      </c>
      <c r="J3918" s="1259">
        <v>7428956</v>
      </c>
      <c r="K3918" s="1260" t="s">
        <v>11221</v>
      </c>
      <c r="L3918" s="1260" t="s">
        <v>11155</v>
      </c>
      <c r="M3918" s="1260" t="s">
        <v>1687</v>
      </c>
      <c r="N3918" s="1260" t="s">
        <v>31948</v>
      </c>
      <c r="O3918" s="1260" t="s">
        <v>31946</v>
      </c>
      <c r="P3918" s="1260" t="s">
        <v>24455</v>
      </c>
      <c r="Q3918" s="1260"/>
      <c r="R3918" s="1260" t="s">
        <v>24454</v>
      </c>
      <c r="S3918" s="1259">
        <v>1</v>
      </c>
      <c r="T3918" s="1260"/>
      <c r="U3918" s="1260" t="s">
        <v>11182</v>
      </c>
      <c r="V3918" s="1260" t="s">
        <v>11187</v>
      </c>
      <c r="W3918" s="1259">
        <v>0</v>
      </c>
      <c r="X3918" s="1259">
        <v>1007</v>
      </c>
      <c r="Y3918" s="1259">
        <v>0</v>
      </c>
    </row>
    <row r="3919" spans="1:25">
      <c r="A3919" s="1350">
        <v>11201001212</v>
      </c>
      <c r="B3919" s="1260"/>
      <c r="C3919" s="1260" t="s">
        <v>32082</v>
      </c>
      <c r="D3919" s="1260" t="s">
        <v>32083</v>
      </c>
      <c r="E3919" s="1260" t="s">
        <v>11151</v>
      </c>
      <c r="F3919" s="1260" t="s">
        <v>20520</v>
      </c>
      <c r="G3919" s="1260" t="s">
        <v>32084</v>
      </c>
      <c r="H3919" s="1260" t="s">
        <v>11153</v>
      </c>
      <c r="I3919" s="1260" t="s">
        <v>10976</v>
      </c>
      <c r="J3919" s="1259">
        <v>7428955</v>
      </c>
      <c r="K3919" s="1260" t="s">
        <v>11375</v>
      </c>
      <c r="L3919" s="1260" t="s">
        <v>11155</v>
      </c>
      <c r="M3919" s="1260" t="s">
        <v>1239</v>
      </c>
      <c r="N3919" s="1260" t="s">
        <v>32053</v>
      </c>
      <c r="O3919" s="1260" t="s">
        <v>32083</v>
      </c>
      <c r="P3919" s="1260" t="s">
        <v>11192</v>
      </c>
      <c r="Q3919" s="1260" t="s">
        <v>31594</v>
      </c>
      <c r="R3919" s="1260" t="s">
        <v>13532</v>
      </c>
      <c r="S3919" s="1259">
        <v>1</v>
      </c>
      <c r="T3919" s="1260"/>
      <c r="U3919" s="1260" t="s">
        <v>11158</v>
      </c>
      <c r="V3919" s="1260" t="s">
        <v>16315</v>
      </c>
      <c r="W3919" s="1259">
        <v>0</v>
      </c>
      <c r="X3919" s="1259">
        <v>1008</v>
      </c>
      <c r="Y3919" s="1259">
        <v>0</v>
      </c>
    </row>
    <row r="3920" spans="1:25">
      <c r="A3920" s="1350">
        <v>11201001211</v>
      </c>
      <c r="B3920" s="1260"/>
      <c r="C3920" s="1260" t="s">
        <v>32085</v>
      </c>
      <c r="D3920" s="1260" t="s">
        <v>32086</v>
      </c>
      <c r="E3920" s="1260" t="s">
        <v>11151</v>
      </c>
      <c r="F3920" s="1260" t="s">
        <v>17185</v>
      </c>
      <c r="G3920" s="1260" t="s">
        <v>32087</v>
      </c>
      <c r="H3920" s="1260" t="s">
        <v>11153</v>
      </c>
      <c r="I3920" s="1260" t="s">
        <v>10976</v>
      </c>
      <c r="J3920" s="1259">
        <v>7428954</v>
      </c>
      <c r="K3920" s="1260" t="s">
        <v>11375</v>
      </c>
      <c r="L3920" s="1260" t="s">
        <v>11155</v>
      </c>
      <c r="M3920" s="1260" t="s">
        <v>1945</v>
      </c>
      <c r="N3920" s="1260" t="s">
        <v>32088</v>
      </c>
      <c r="O3920" s="1260" t="s">
        <v>32086</v>
      </c>
      <c r="P3920" s="1260" t="s">
        <v>32089</v>
      </c>
      <c r="Q3920" s="1260" t="s">
        <v>32090</v>
      </c>
      <c r="R3920" s="1260" t="s">
        <v>32089</v>
      </c>
      <c r="S3920" s="1259">
        <v>1</v>
      </c>
      <c r="T3920" s="1260"/>
      <c r="U3920" s="1260" t="s">
        <v>11396</v>
      </c>
      <c r="V3920" s="1260" t="s">
        <v>13071</v>
      </c>
      <c r="W3920" s="1259">
        <v>0</v>
      </c>
      <c r="X3920" s="1259">
        <v>1008</v>
      </c>
      <c r="Y3920" s="1259">
        <v>0</v>
      </c>
    </row>
    <row r="3921" spans="1:25">
      <c r="A3921" s="1350">
        <v>11201001210</v>
      </c>
      <c r="B3921" s="1260" t="s">
        <v>32091</v>
      </c>
      <c r="C3921" s="1260" t="s">
        <v>32092</v>
      </c>
      <c r="D3921" s="1260" t="s">
        <v>32093</v>
      </c>
      <c r="E3921" s="1260" t="s">
        <v>11509</v>
      </c>
      <c r="F3921" s="1260" t="s">
        <v>12045</v>
      </c>
      <c r="G3921" s="1260" t="s">
        <v>32094</v>
      </c>
      <c r="H3921" s="1260" t="s">
        <v>11153</v>
      </c>
      <c r="I3921" s="1260" t="s">
        <v>10976</v>
      </c>
      <c r="J3921" s="1259">
        <v>7428953</v>
      </c>
      <c r="K3921" s="1260" t="s">
        <v>11221</v>
      </c>
      <c r="L3921" s="1260" t="s">
        <v>11155</v>
      </c>
      <c r="M3921" s="1260" t="s">
        <v>2031</v>
      </c>
      <c r="N3921" s="1260" t="s">
        <v>32095</v>
      </c>
      <c r="O3921" s="1260" t="s">
        <v>32093</v>
      </c>
      <c r="P3921" s="1260" t="s">
        <v>32096</v>
      </c>
      <c r="Q3921" s="1260" t="s">
        <v>11394</v>
      </c>
      <c r="R3921" s="1260" t="s">
        <v>32096</v>
      </c>
      <c r="S3921" s="1259">
        <v>1</v>
      </c>
      <c r="T3921" s="1260" t="s">
        <v>32097</v>
      </c>
      <c r="U3921" s="1260" t="s">
        <v>11158</v>
      </c>
      <c r="V3921" s="1260" t="s">
        <v>11723</v>
      </c>
      <c r="W3921" s="1259">
        <v>0</v>
      </c>
      <c r="X3921" s="1259">
        <v>1007</v>
      </c>
      <c r="Y3921" s="1259">
        <v>0</v>
      </c>
    </row>
    <row r="3922" spans="1:25">
      <c r="A3922" s="1350">
        <v>11201001209</v>
      </c>
      <c r="B3922" s="1260" t="s">
        <v>32098</v>
      </c>
      <c r="C3922" s="1260" t="s">
        <v>32099</v>
      </c>
      <c r="D3922" s="1260" t="s">
        <v>32100</v>
      </c>
      <c r="E3922" s="1260" t="s">
        <v>11311</v>
      </c>
      <c r="F3922" s="1260" t="s">
        <v>12045</v>
      </c>
      <c r="G3922" s="1260" t="s">
        <v>32101</v>
      </c>
      <c r="H3922" s="1260" t="s">
        <v>11153</v>
      </c>
      <c r="I3922" s="1260" t="s">
        <v>10976</v>
      </c>
      <c r="J3922" s="1259">
        <v>7428952</v>
      </c>
      <c r="K3922" s="1260" t="s">
        <v>11221</v>
      </c>
      <c r="L3922" s="1260" t="s">
        <v>11155</v>
      </c>
      <c r="M3922" s="1260" t="s">
        <v>1944</v>
      </c>
      <c r="N3922" s="1260" t="s">
        <v>22162</v>
      </c>
      <c r="O3922" s="1260" t="s">
        <v>32100</v>
      </c>
      <c r="P3922" s="1260" t="s">
        <v>32096</v>
      </c>
      <c r="Q3922" s="1260" t="s">
        <v>11394</v>
      </c>
      <c r="R3922" s="1260" t="s">
        <v>32096</v>
      </c>
      <c r="S3922" s="1259">
        <v>1</v>
      </c>
      <c r="T3922" s="1260" t="s">
        <v>32102</v>
      </c>
      <c r="U3922" s="1260" t="s">
        <v>11158</v>
      </c>
      <c r="V3922" s="1260" t="s">
        <v>11723</v>
      </c>
      <c r="W3922" s="1259">
        <v>0</v>
      </c>
      <c r="X3922" s="1259">
        <v>1007</v>
      </c>
      <c r="Y3922" s="1259">
        <v>0</v>
      </c>
    </row>
    <row r="3923" spans="1:25">
      <c r="A3923" s="1350">
        <v>11201001208</v>
      </c>
      <c r="B3923" s="1260"/>
      <c r="C3923" s="1260" t="s">
        <v>32103</v>
      </c>
      <c r="D3923" s="1260" t="s">
        <v>32104</v>
      </c>
      <c r="E3923" s="1260" t="s">
        <v>11543</v>
      </c>
      <c r="F3923" s="1260" t="s">
        <v>15788</v>
      </c>
      <c r="G3923" s="1260" t="s">
        <v>32105</v>
      </c>
      <c r="H3923" s="1260" t="s">
        <v>11153</v>
      </c>
      <c r="I3923" s="1260" t="s">
        <v>11243</v>
      </c>
      <c r="J3923" s="1259">
        <v>7428951</v>
      </c>
      <c r="K3923" s="1260" t="s">
        <v>11221</v>
      </c>
      <c r="L3923" s="1260" t="s">
        <v>11155</v>
      </c>
      <c r="M3923" s="1260" t="s">
        <v>262</v>
      </c>
      <c r="N3923" s="1260"/>
      <c r="O3923" s="1260" t="s">
        <v>32104</v>
      </c>
      <c r="P3923" s="1260"/>
      <c r="Q3923" s="1260" t="s">
        <v>11533</v>
      </c>
      <c r="R3923" s="1260"/>
      <c r="S3923" s="1259">
        <v>1</v>
      </c>
      <c r="T3923" s="1260"/>
      <c r="U3923" s="1260"/>
      <c r="V3923" s="1260"/>
      <c r="W3923" s="1259">
        <v>0</v>
      </c>
      <c r="X3923" s="1259">
        <v>1007</v>
      </c>
      <c r="Y3923" s="1259">
        <v>0</v>
      </c>
    </row>
    <row r="3924" spans="1:25">
      <c r="A3924" s="1350">
        <v>11201001207</v>
      </c>
      <c r="B3924" s="1260"/>
      <c r="C3924" s="1260" t="s">
        <v>32106</v>
      </c>
      <c r="D3924" s="1260" t="s">
        <v>32107</v>
      </c>
      <c r="E3924" s="1260" t="s">
        <v>11162</v>
      </c>
      <c r="F3924" s="1260" t="s">
        <v>32108</v>
      </c>
      <c r="G3924" s="1260" t="s">
        <v>32109</v>
      </c>
      <c r="H3924" s="1260" t="s">
        <v>11153</v>
      </c>
      <c r="I3924" s="1260" t="s">
        <v>11243</v>
      </c>
      <c r="J3924" s="1259">
        <v>7428950</v>
      </c>
      <c r="K3924" s="1260" t="s">
        <v>11221</v>
      </c>
      <c r="L3924" s="1260" t="s">
        <v>11155</v>
      </c>
      <c r="M3924" s="1260" t="s">
        <v>262</v>
      </c>
      <c r="N3924" s="1260"/>
      <c r="O3924" s="1260" t="s">
        <v>32107</v>
      </c>
      <c r="P3924" s="1260"/>
      <c r="Q3924" s="1260" t="s">
        <v>21998</v>
      </c>
      <c r="R3924" s="1260"/>
      <c r="S3924" s="1259">
        <v>1</v>
      </c>
      <c r="T3924" s="1260"/>
      <c r="U3924" s="1260"/>
      <c r="V3924" s="1260"/>
      <c r="W3924" s="1259">
        <v>0</v>
      </c>
      <c r="X3924" s="1259">
        <v>1007</v>
      </c>
      <c r="Y3924" s="1259">
        <v>0</v>
      </c>
    </row>
    <row r="3925" spans="1:25">
      <c r="A3925" s="1350">
        <v>11201001206</v>
      </c>
      <c r="B3925" s="1260"/>
      <c r="C3925" s="1260" t="s">
        <v>32110</v>
      </c>
      <c r="D3925" s="1260" t="s">
        <v>32111</v>
      </c>
      <c r="E3925" s="1260" t="s">
        <v>11543</v>
      </c>
      <c r="F3925" s="1260" t="s">
        <v>21514</v>
      </c>
      <c r="G3925" s="1260" t="s">
        <v>32112</v>
      </c>
      <c r="H3925" s="1260" t="s">
        <v>11153</v>
      </c>
      <c r="I3925" s="1260" t="s">
        <v>11243</v>
      </c>
      <c r="J3925" s="1259">
        <v>7428949</v>
      </c>
      <c r="K3925" s="1260" t="s">
        <v>11221</v>
      </c>
      <c r="L3925" s="1260" t="s">
        <v>11155</v>
      </c>
      <c r="M3925" s="1260" t="s">
        <v>262</v>
      </c>
      <c r="N3925" s="1260"/>
      <c r="O3925" s="1260" t="s">
        <v>32111</v>
      </c>
      <c r="P3925" s="1260"/>
      <c r="Q3925" s="1260" t="s">
        <v>11533</v>
      </c>
      <c r="R3925" s="1260"/>
      <c r="S3925" s="1259">
        <v>1</v>
      </c>
      <c r="T3925" s="1260"/>
      <c r="U3925" s="1260"/>
      <c r="V3925" s="1260"/>
      <c r="W3925" s="1259">
        <v>0</v>
      </c>
      <c r="X3925" s="1259">
        <v>1007</v>
      </c>
      <c r="Y3925" s="1259">
        <v>0</v>
      </c>
    </row>
    <row r="3926" spans="1:25">
      <c r="A3926" s="1350">
        <v>11201001205</v>
      </c>
      <c r="B3926" s="1260" t="s">
        <v>32113</v>
      </c>
      <c r="C3926" s="1260" t="s">
        <v>32114</v>
      </c>
      <c r="D3926" s="1260" t="s">
        <v>32115</v>
      </c>
      <c r="E3926" s="1260" t="s">
        <v>11747</v>
      </c>
      <c r="F3926" s="1260" t="s">
        <v>20520</v>
      </c>
      <c r="G3926" s="1260" t="s">
        <v>32116</v>
      </c>
      <c r="H3926" s="1260" t="s">
        <v>11153</v>
      </c>
      <c r="I3926" s="1260" t="s">
        <v>10976</v>
      </c>
      <c r="J3926" s="1259">
        <v>7428948</v>
      </c>
      <c r="K3926" s="1260" t="s">
        <v>11221</v>
      </c>
      <c r="L3926" s="1260" t="s">
        <v>11155</v>
      </c>
      <c r="M3926" s="1260" t="s">
        <v>768</v>
      </c>
      <c r="N3926" s="1260" t="s">
        <v>14761</v>
      </c>
      <c r="O3926" s="1260" t="s">
        <v>32115</v>
      </c>
      <c r="P3926" s="1260" t="s">
        <v>14762</v>
      </c>
      <c r="Q3926" s="1260" t="s">
        <v>11394</v>
      </c>
      <c r="R3926" s="1260" t="s">
        <v>14763</v>
      </c>
      <c r="S3926" s="1259">
        <v>1</v>
      </c>
      <c r="T3926" s="1260" t="s">
        <v>32117</v>
      </c>
      <c r="U3926" s="1260" t="s">
        <v>11158</v>
      </c>
      <c r="V3926" s="1260" t="s">
        <v>11824</v>
      </c>
      <c r="W3926" s="1259">
        <v>0</v>
      </c>
      <c r="X3926" s="1259">
        <v>1007</v>
      </c>
      <c r="Y3926" s="1259">
        <v>0</v>
      </c>
    </row>
    <row r="3927" spans="1:25">
      <c r="A3927" s="1350">
        <v>11201001204</v>
      </c>
      <c r="B3927" s="1260"/>
      <c r="C3927" s="1260" t="s">
        <v>32118</v>
      </c>
      <c r="D3927" s="1260" t="s">
        <v>32119</v>
      </c>
      <c r="E3927" s="1260" t="s">
        <v>11353</v>
      </c>
      <c r="F3927" s="1260" t="s">
        <v>21514</v>
      </c>
      <c r="G3927" s="1260" t="s">
        <v>32120</v>
      </c>
      <c r="H3927" s="1260" t="s">
        <v>11153</v>
      </c>
      <c r="I3927" s="1260" t="s">
        <v>11243</v>
      </c>
      <c r="J3927" s="1259">
        <v>7428947</v>
      </c>
      <c r="K3927" s="1260" t="s">
        <v>11221</v>
      </c>
      <c r="L3927" s="1260" t="s">
        <v>11155</v>
      </c>
      <c r="M3927" s="1260" t="s">
        <v>262</v>
      </c>
      <c r="N3927" s="1260"/>
      <c r="O3927" s="1260" t="s">
        <v>32119</v>
      </c>
      <c r="P3927" s="1260"/>
      <c r="Q3927" s="1260" t="s">
        <v>11533</v>
      </c>
      <c r="R3927" s="1260"/>
      <c r="S3927" s="1259">
        <v>1</v>
      </c>
      <c r="T3927" s="1260"/>
      <c r="U3927" s="1260"/>
      <c r="V3927" s="1260"/>
      <c r="W3927" s="1259">
        <v>0</v>
      </c>
      <c r="X3927" s="1259">
        <v>1007</v>
      </c>
      <c r="Y3927" s="1259">
        <v>0</v>
      </c>
    </row>
    <row r="3928" spans="1:25">
      <c r="A3928" s="1350">
        <v>11201001203</v>
      </c>
      <c r="B3928" s="1260" t="s">
        <v>32121</v>
      </c>
      <c r="C3928" s="1260" t="s">
        <v>32122</v>
      </c>
      <c r="D3928" s="1260" t="s">
        <v>32123</v>
      </c>
      <c r="E3928" s="1260" t="s">
        <v>11303</v>
      </c>
      <c r="F3928" s="1260" t="s">
        <v>17333</v>
      </c>
      <c r="G3928" s="1260" t="s">
        <v>32124</v>
      </c>
      <c r="H3928" s="1260" t="s">
        <v>11153</v>
      </c>
      <c r="I3928" s="1260" t="s">
        <v>17335</v>
      </c>
      <c r="J3928" s="1259">
        <v>7428946</v>
      </c>
      <c r="K3928" s="1260" t="s">
        <v>11221</v>
      </c>
      <c r="L3928" s="1260" t="s">
        <v>11155</v>
      </c>
      <c r="M3928" s="1260" t="s">
        <v>2523</v>
      </c>
      <c r="N3928" s="1260" t="s">
        <v>32125</v>
      </c>
      <c r="O3928" s="1260" t="s">
        <v>32123</v>
      </c>
      <c r="P3928" s="1260" t="s">
        <v>32126</v>
      </c>
      <c r="Q3928" s="1260" t="s">
        <v>23078</v>
      </c>
      <c r="R3928" s="1260" t="s">
        <v>32126</v>
      </c>
      <c r="S3928" s="1259">
        <v>1</v>
      </c>
      <c r="T3928" s="1260" t="s">
        <v>32127</v>
      </c>
      <c r="U3928" s="1260" t="s">
        <v>11610</v>
      </c>
      <c r="V3928" s="1260" t="s">
        <v>32128</v>
      </c>
      <c r="W3928" s="1259">
        <v>0</v>
      </c>
      <c r="X3928" s="1259">
        <v>1007</v>
      </c>
      <c r="Y3928" s="1259">
        <v>0</v>
      </c>
    </row>
    <row r="3929" spans="1:25">
      <c r="A3929" s="1350">
        <v>11201001202</v>
      </c>
      <c r="B3929" s="1260" t="s">
        <v>32129</v>
      </c>
      <c r="C3929" s="1260" t="s">
        <v>32130</v>
      </c>
      <c r="D3929" s="1260" t="s">
        <v>32131</v>
      </c>
      <c r="E3929" s="1260" t="s">
        <v>11203</v>
      </c>
      <c r="F3929" s="1260" t="s">
        <v>32132</v>
      </c>
      <c r="G3929" s="1260" t="s">
        <v>32133</v>
      </c>
      <c r="H3929" s="1260" t="s">
        <v>11153</v>
      </c>
      <c r="I3929" s="1260" t="s">
        <v>11164</v>
      </c>
      <c r="J3929" s="1259">
        <v>7428945</v>
      </c>
      <c r="K3929" s="1260" t="s">
        <v>11221</v>
      </c>
      <c r="L3929" s="1260" t="s">
        <v>11155</v>
      </c>
      <c r="M3929" s="1260" t="s">
        <v>2267</v>
      </c>
      <c r="N3929" s="1260" t="s">
        <v>32134</v>
      </c>
      <c r="O3929" s="1260" t="s">
        <v>32131</v>
      </c>
      <c r="P3929" s="1260" t="s">
        <v>32135</v>
      </c>
      <c r="Q3929" s="1260" t="s">
        <v>32136</v>
      </c>
      <c r="R3929" s="1260" t="s">
        <v>32135</v>
      </c>
      <c r="S3929" s="1259">
        <v>1</v>
      </c>
      <c r="T3929" s="1260" t="s">
        <v>32137</v>
      </c>
      <c r="U3929" s="1260" t="s">
        <v>11209</v>
      </c>
      <c r="V3929" s="1260" t="s">
        <v>27777</v>
      </c>
      <c r="W3929" s="1259">
        <v>0</v>
      </c>
      <c r="X3929" s="1259">
        <v>1007</v>
      </c>
      <c r="Y3929" s="1259">
        <v>0</v>
      </c>
    </row>
    <row r="3930" spans="1:25">
      <c r="A3930" s="1350">
        <v>11201001201</v>
      </c>
      <c r="B3930" s="1260"/>
      <c r="C3930" s="1260" t="s">
        <v>32138</v>
      </c>
      <c r="D3930" s="1260" t="s">
        <v>32139</v>
      </c>
      <c r="E3930" s="1260" t="s">
        <v>11353</v>
      </c>
      <c r="F3930" s="1260" t="s">
        <v>21273</v>
      </c>
      <c r="G3930" s="1260" t="s">
        <v>32140</v>
      </c>
      <c r="H3930" s="1260" t="s">
        <v>11153</v>
      </c>
      <c r="I3930" s="1260" t="s">
        <v>11164</v>
      </c>
      <c r="J3930" s="1259">
        <v>7428944</v>
      </c>
      <c r="K3930" s="1260" t="s">
        <v>11221</v>
      </c>
      <c r="L3930" s="1260" t="s">
        <v>11155</v>
      </c>
      <c r="M3930" s="1260" t="s">
        <v>262</v>
      </c>
      <c r="N3930" s="1260"/>
      <c r="O3930" s="1260" t="s">
        <v>32139</v>
      </c>
      <c r="P3930" s="1260"/>
      <c r="Q3930" s="1260" t="s">
        <v>11596</v>
      </c>
      <c r="R3930" s="1260"/>
      <c r="S3930" s="1259">
        <v>1</v>
      </c>
      <c r="T3930" s="1260"/>
      <c r="U3930" s="1260"/>
      <c r="V3930" s="1260"/>
      <c r="W3930" s="1259">
        <v>0</v>
      </c>
      <c r="X3930" s="1259">
        <v>1007</v>
      </c>
      <c r="Y3930" s="1259">
        <v>0</v>
      </c>
    </row>
    <row r="3931" spans="1:25">
      <c r="A3931" s="1350">
        <v>11201001200</v>
      </c>
      <c r="B3931" s="1260"/>
      <c r="C3931" s="1260" t="s">
        <v>32141</v>
      </c>
      <c r="D3931" s="1260" t="s">
        <v>32142</v>
      </c>
      <c r="E3931" s="1260" t="s">
        <v>11593</v>
      </c>
      <c r="F3931" s="1260" t="s">
        <v>32143</v>
      </c>
      <c r="G3931" s="1260" t="s">
        <v>32144</v>
      </c>
      <c r="H3931" s="1260" t="s">
        <v>11153</v>
      </c>
      <c r="I3931" s="1260" t="s">
        <v>11164</v>
      </c>
      <c r="J3931" s="1259">
        <v>7428943</v>
      </c>
      <c r="K3931" s="1260" t="s">
        <v>11221</v>
      </c>
      <c r="L3931" s="1260" t="s">
        <v>11155</v>
      </c>
      <c r="M3931" s="1260" t="s">
        <v>262</v>
      </c>
      <c r="N3931" s="1260"/>
      <c r="O3931" s="1260" t="s">
        <v>32142</v>
      </c>
      <c r="P3931" s="1260"/>
      <c r="Q3931" s="1260" t="s">
        <v>11394</v>
      </c>
      <c r="R3931" s="1260" t="s">
        <v>32145</v>
      </c>
      <c r="S3931" s="1259">
        <v>1</v>
      </c>
      <c r="T3931" s="1260"/>
      <c r="U3931" s="1260"/>
      <c r="V3931" s="1260"/>
      <c r="W3931" s="1259">
        <v>0</v>
      </c>
      <c r="X3931" s="1259">
        <v>1007</v>
      </c>
      <c r="Y3931" s="1259">
        <v>0</v>
      </c>
    </row>
    <row r="3932" spans="1:25">
      <c r="A3932" s="1350">
        <v>11201001199</v>
      </c>
      <c r="B3932" s="1260"/>
      <c r="C3932" s="1260" t="s">
        <v>32141</v>
      </c>
      <c r="D3932" s="1260" t="s">
        <v>32146</v>
      </c>
      <c r="E3932" s="1260" t="s">
        <v>11593</v>
      </c>
      <c r="F3932" s="1260" t="s">
        <v>32147</v>
      </c>
      <c r="G3932" s="1260" t="s">
        <v>32148</v>
      </c>
      <c r="H3932" s="1260" t="s">
        <v>11153</v>
      </c>
      <c r="I3932" s="1260" t="s">
        <v>11164</v>
      </c>
      <c r="J3932" s="1259">
        <v>7428942</v>
      </c>
      <c r="K3932" s="1260" t="s">
        <v>11221</v>
      </c>
      <c r="L3932" s="1260" t="s">
        <v>11155</v>
      </c>
      <c r="M3932" s="1260" t="s">
        <v>262</v>
      </c>
      <c r="N3932" s="1260"/>
      <c r="O3932" s="1260" t="s">
        <v>32146</v>
      </c>
      <c r="P3932" s="1260"/>
      <c r="Q3932" s="1260" t="s">
        <v>11596</v>
      </c>
      <c r="R3932" s="1260"/>
      <c r="S3932" s="1259">
        <v>1</v>
      </c>
      <c r="T3932" s="1260"/>
      <c r="U3932" s="1260"/>
      <c r="V3932" s="1260"/>
      <c r="W3932" s="1259">
        <v>0</v>
      </c>
      <c r="X3932" s="1259">
        <v>1007</v>
      </c>
      <c r="Y3932" s="1259">
        <v>0</v>
      </c>
    </row>
    <row r="3933" spans="1:25">
      <c r="A3933" s="1350">
        <v>11201001198</v>
      </c>
      <c r="B3933" s="1260" t="s">
        <v>32149</v>
      </c>
      <c r="C3933" s="1260" t="s">
        <v>32150</v>
      </c>
      <c r="D3933" s="1260" t="s">
        <v>32151</v>
      </c>
      <c r="E3933" s="1260" t="s">
        <v>11175</v>
      </c>
      <c r="F3933" s="1260" t="s">
        <v>11522</v>
      </c>
      <c r="G3933" s="1260" t="s">
        <v>32152</v>
      </c>
      <c r="H3933" s="1260" t="s">
        <v>11153</v>
      </c>
      <c r="I3933" s="1260" t="s">
        <v>11177</v>
      </c>
      <c r="J3933" s="1259">
        <v>7428941</v>
      </c>
      <c r="K3933" s="1260" t="s">
        <v>11221</v>
      </c>
      <c r="L3933" s="1260" t="s">
        <v>11155</v>
      </c>
      <c r="M3933" s="1260" t="s">
        <v>1463</v>
      </c>
      <c r="N3933" s="1260" t="s">
        <v>32153</v>
      </c>
      <c r="O3933" s="1260" t="s">
        <v>32151</v>
      </c>
      <c r="P3933" s="1260" t="s">
        <v>32154</v>
      </c>
      <c r="Q3933" s="1260" t="s">
        <v>11877</v>
      </c>
      <c r="R3933" s="1260" t="s">
        <v>32154</v>
      </c>
      <c r="S3933" s="1259">
        <v>1</v>
      </c>
      <c r="T3933" s="1260" t="s">
        <v>32155</v>
      </c>
      <c r="U3933" s="1260" t="s">
        <v>11158</v>
      </c>
      <c r="V3933" s="1260" t="s">
        <v>11263</v>
      </c>
      <c r="W3933" s="1259">
        <v>0</v>
      </c>
      <c r="X3933" s="1259">
        <v>1007</v>
      </c>
      <c r="Y3933" s="1259">
        <v>0</v>
      </c>
    </row>
    <row r="3934" spans="1:25">
      <c r="A3934" s="1350">
        <v>11201001197</v>
      </c>
      <c r="B3934" s="1260"/>
      <c r="C3934" s="1260" t="s">
        <v>32156</v>
      </c>
      <c r="D3934" s="1260" t="s">
        <v>32157</v>
      </c>
      <c r="E3934" s="1260" t="s">
        <v>11702</v>
      </c>
      <c r="F3934" s="1260" t="s">
        <v>11522</v>
      </c>
      <c r="G3934" s="1260" t="s">
        <v>32158</v>
      </c>
      <c r="H3934" s="1260" t="s">
        <v>11153</v>
      </c>
      <c r="I3934" s="1260" t="s">
        <v>11177</v>
      </c>
      <c r="J3934" s="1259">
        <v>7428940</v>
      </c>
      <c r="K3934" s="1260" t="s">
        <v>11221</v>
      </c>
      <c r="L3934" s="1260" t="s">
        <v>11155</v>
      </c>
      <c r="M3934" s="1260" t="s">
        <v>1514</v>
      </c>
      <c r="N3934" s="1260" t="s">
        <v>32159</v>
      </c>
      <c r="O3934" s="1260" t="s">
        <v>32157</v>
      </c>
      <c r="P3934" s="1260"/>
      <c r="Q3934" s="1260"/>
      <c r="R3934" s="1260" t="s">
        <v>32160</v>
      </c>
      <c r="S3934" s="1259">
        <v>1</v>
      </c>
      <c r="T3934" s="1260"/>
      <c r="U3934" s="1260" t="s">
        <v>11182</v>
      </c>
      <c r="V3934" s="1260" t="s">
        <v>11171</v>
      </c>
      <c r="W3934" s="1259">
        <v>0</v>
      </c>
      <c r="X3934" s="1259">
        <v>1007</v>
      </c>
      <c r="Y3934" s="1259">
        <v>0</v>
      </c>
    </row>
    <row r="3935" spans="1:25">
      <c r="A3935" s="1350">
        <v>11201001196</v>
      </c>
      <c r="B3935" s="1260"/>
      <c r="C3935" s="1260" t="s">
        <v>32161</v>
      </c>
      <c r="D3935" s="1260" t="s">
        <v>32162</v>
      </c>
      <c r="E3935" s="1260" t="s">
        <v>32163</v>
      </c>
      <c r="F3935" s="1260" t="s">
        <v>32164</v>
      </c>
      <c r="G3935" s="1260" t="s">
        <v>32165</v>
      </c>
      <c r="H3935" s="1260" t="s">
        <v>11153</v>
      </c>
      <c r="I3935" s="1260" t="s">
        <v>10976</v>
      </c>
      <c r="J3935" s="1259">
        <v>7428939</v>
      </c>
      <c r="K3935" s="1260" t="s">
        <v>11375</v>
      </c>
      <c r="L3935" s="1260" t="s">
        <v>11155</v>
      </c>
      <c r="M3935" s="1260" t="s">
        <v>2535</v>
      </c>
      <c r="N3935" s="1260" t="s">
        <v>32166</v>
      </c>
      <c r="O3935" s="1260" t="s">
        <v>32162</v>
      </c>
      <c r="P3935" s="1260"/>
      <c r="Q3935" s="1260" t="s">
        <v>11223</v>
      </c>
      <c r="R3935" s="1260" t="s">
        <v>11157</v>
      </c>
      <c r="S3935" s="1259">
        <v>1</v>
      </c>
      <c r="T3935" s="1260"/>
      <c r="U3935" s="1260" t="s">
        <v>11158</v>
      </c>
      <c r="V3935" s="1260" t="s">
        <v>11216</v>
      </c>
      <c r="W3935" s="1259">
        <v>0</v>
      </c>
      <c r="X3935" s="1259">
        <v>1008</v>
      </c>
      <c r="Y3935" s="1259">
        <v>0</v>
      </c>
    </row>
    <row r="3936" spans="1:25">
      <c r="A3936" s="1350">
        <v>11201001195</v>
      </c>
      <c r="B3936" s="1260"/>
      <c r="C3936" s="1260" t="s">
        <v>32167</v>
      </c>
      <c r="D3936" s="1260" t="s">
        <v>32168</v>
      </c>
      <c r="E3936" s="1260" t="s">
        <v>11353</v>
      </c>
      <c r="F3936" s="1260" t="s">
        <v>32169</v>
      </c>
      <c r="G3936" s="1260" t="s">
        <v>32170</v>
      </c>
      <c r="H3936" s="1260" t="s">
        <v>11153</v>
      </c>
      <c r="I3936" s="1260" t="s">
        <v>10976</v>
      </c>
      <c r="J3936" s="1259">
        <v>7428938</v>
      </c>
      <c r="K3936" s="1260" t="s">
        <v>11375</v>
      </c>
      <c r="L3936" s="1260" t="s">
        <v>11155</v>
      </c>
      <c r="M3936" s="1260" t="s">
        <v>262</v>
      </c>
      <c r="N3936" s="1260"/>
      <c r="O3936" s="1260" t="s">
        <v>32168</v>
      </c>
      <c r="P3936" s="1260"/>
      <c r="Q3936" s="1260"/>
      <c r="R3936" s="1259">
        <v>8952220</v>
      </c>
      <c r="S3936" s="1259">
        <v>1</v>
      </c>
      <c r="T3936" s="1260"/>
      <c r="U3936" s="1260"/>
      <c r="V3936" s="1260"/>
      <c r="W3936" s="1259">
        <v>87</v>
      </c>
      <c r="X3936" s="1259">
        <v>1008</v>
      </c>
      <c r="Y3936" s="1259">
        <v>0</v>
      </c>
    </row>
    <row r="3937" spans="1:25">
      <c r="A3937" s="1350">
        <v>11201001194</v>
      </c>
      <c r="B3937" s="1260"/>
      <c r="C3937" s="1260" t="s">
        <v>32171</v>
      </c>
      <c r="D3937" s="1260" t="s">
        <v>32172</v>
      </c>
      <c r="E3937" s="1260" t="s">
        <v>11353</v>
      </c>
      <c r="F3937" s="1260" t="s">
        <v>32173</v>
      </c>
      <c r="G3937" s="1260" t="s">
        <v>32174</v>
      </c>
      <c r="H3937" s="1260" t="s">
        <v>11153</v>
      </c>
      <c r="I3937" s="1260" t="s">
        <v>10976</v>
      </c>
      <c r="J3937" s="1259">
        <v>7428937</v>
      </c>
      <c r="K3937" s="1260" t="s">
        <v>11221</v>
      </c>
      <c r="L3937" s="1260" t="s">
        <v>11155</v>
      </c>
      <c r="M3937" s="1260" t="s">
        <v>262</v>
      </c>
      <c r="N3937" s="1260"/>
      <c r="O3937" s="1260" t="s">
        <v>32172</v>
      </c>
      <c r="P3937" s="1260"/>
      <c r="Q3937" s="1260"/>
      <c r="R3937" s="1259">
        <v>8952220</v>
      </c>
      <c r="S3937" s="1259">
        <v>1</v>
      </c>
      <c r="T3937" s="1260"/>
      <c r="U3937" s="1260"/>
      <c r="V3937" s="1260"/>
      <c r="W3937" s="1259">
        <v>0</v>
      </c>
      <c r="X3937" s="1259">
        <v>1007</v>
      </c>
      <c r="Y3937" s="1259">
        <v>0</v>
      </c>
    </row>
    <row r="3938" spans="1:25">
      <c r="A3938" s="1350">
        <v>11201001193</v>
      </c>
      <c r="B3938" s="1260"/>
      <c r="C3938" s="1260" t="s">
        <v>32175</v>
      </c>
      <c r="D3938" s="1260" t="s">
        <v>32176</v>
      </c>
      <c r="E3938" s="1260" t="s">
        <v>12305</v>
      </c>
      <c r="F3938" s="1260" t="s">
        <v>32177</v>
      </c>
      <c r="G3938" s="1260" t="s">
        <v>32178</v>
      </c>
      <c r="H3938" s="1260" t="s">
        <v>11153</v>
      </c>
      <c r="I3938" s="1260" t="s">
        <v>11164</v>
      </c>
      <c r="J3938" s="1259">
        <v>7428936</v>
      </c>
      <c r="K3938" s="1260" t="s">
        <v>11221</v>
      </c>
      <c r="L3938" s="1260" t="s">
        <v>11155</v>
      </c>
      <c r="M3938" s="1260" t="s">
        <v>262</v>
      </c>
      <c r="N3938" s="1260"/>
      <c r="O3938" s="1260" t="s">
        <v>32176</v>
      </c>
      <c r="P3938" s="1260"/>
      <c r="Q3938" s="1260" t="s">
        <v>11596</v>
      </c>
      <c r="R3938" s="1260"/>
      <c r="S3938" s="1259">
        <v>1</v>
      </c>
      <c r="T3938" s="1260"/>
      <c r="U3938" s="1260"/>
      <c r="V3938" s="1260"/>
      <c r="W3938" s="1259">
        <v>0</v>
      </c>
      <c r="X3938" s="1259">
        <v>1007</v>
      </c>
      <c r="Y3938" s="1259">
        <v>0</v>
      </c>
    </row>
    <row r="3939" spans="1:25">
      <c r="A3939" s="1350">
        <v>11201001192</v>
      </c>
      <c r="B3939" s="1260"/>
      <c r="C3939" s="1260" t="s">
        <v>32179</v>
      </c>
      <c r="D3939" s="1260" t="s">
        <v>32180</v>
      </c>
      <c r="E3939" s="1260" t="s">
        <v>32181</v>
      </c>
      <c r="F3939" s="1260" t="s">
        <v>24817</v>
      </c>
      <c r="G3939" s="1260" t="s">
        <v>32182</v>
      </c>
      <c r="H3939" s="1260" t="s">
        <v>11153</v>
      </c>
      <c r="I3939" s="1260" t="s">
        <v>10976</v>
      </c>
      <c r="J3939" s="1259">
        <v>7428935</v>
      </c>
      <c r="K3939" s="1260" t="s">
        <v>11221</v>
      </c>
      <c r="L3939" s="1260" t="s">
        <v>11155</v>
      </c>
      <c r="M3939" s="1260" t="s">
        <v>262</v>
      </c>
      <c r="N3939" s="1260"/>
      <c r="O3939" s="1260" t="s">
        <v>32180</v>
      </c>
      <c r="P3939" s="1260"/>
      <c r="Q3939" s="1260" t="s">
        <v>11223</v>
      </c>
      <c r="R3939" s="1260" t="s">
        <v>32183</v>
      </c>
      <c r="S3939" s="1259">
        <v>1</v>
      </c>
      <c r="T3939" s="1260"/>
      <c r="U3939" s="1260"/>
      <c r="V3939" s="1260"/>
      <c r="W3939" s="1259">
        <v>0</v>
      </c>
      <c r="X3939" s="1259">
        <v>1007</v>
      </c>
      <c r="Y3939" s="1259">
        <v>0</v>
      </c>
    </row>
    <row r="3940" spans="1:25">
      <c r="A3940" s="1350">
        <v>11201001191</v>
      </c>
      <c r="B3940" s="1260"/>
      <c r="C3940" s="1260" t="s">
        <v>32184</v>
      </c>
      <c r="D3940" s="1260" t="s">
        <v>32185</v>
      </c>
      <c r="E3940" s="1260" t="s">
        <v>11353</v>
      </c>
      <c r="F3940" s="1260" t="s">
        <v>32169</v>
      </c>
      <c r="G3940" s="1260" t="s">
        <v>32186</v>
      </c>
      <c r="H3940" s="1260" t="s">
        <v>11153</v>
      </c>
      <c r="I3940" s="1260" t="s">
        <v>10976</v>
      </c>
      <c r="J3940" s="1259">
        <v>7428934</v>
      </c>
      <c r="K3940" s="1260" t="s">
        <v>11221</v>
      </c>
      <c r="L3940" s="1260" t="s">
        <v>11155</v>
      </c>
      <c r="M3940" s="1260" t="s">
        <v>262</v>
      </c>
      <c r="N3940" s="1260"/>
      <c r="O3940" s="1260" t="s">
        <v>32185</v>
      </c>
      <c r="P3940" s="1260"/>
      <c r="Q3940" s="1260"/>
      <c r="R3940" s="1259">
        <v>8952220</v>
      </c>
      <c r="S3940" s="1259">
        <v>1</v>
      </c>
      <c r="T3940" s="1260"/>
      <c r="U3940" s="1260"/>
      <c r="V3940" s="1260"/>
      <c r="W3940" s="1259">
        <v>0</v>
      </c>
      <c r="X3940" s="1259">
        <v>1007</v>
      </c>
      <c r="Y3940" s="1259">
        <v>0</v>
      </c>
    </row>
    <row r="3941" spans="1:25">
      <c r="A3941" s="1350">
        <v>11201001190</v>
      </c>
      <c r="B3941" s="1260"/>
      <c r="C3941" s="1260" t="s">
        <v>32187</v>
      </c>
      <c r="D3941" s="1260" t="s">
        <v>32188</v>
      </c>
      <c r="E3941" s="1260" t="s">
        <v>11509</v>
      </c>
      <c r="F3941" s="1260" t="s">
        <v>11522</v>
      </c>
      <c r="G3941" s="1260" t="s">
        <v>32189</v>
      </c>
      <c r="H3941" s="1260" t="s">
        <v>11153</v>
      </c>
      <c r="I3941" s="1260" t="s">
        <v>11177</v>
      </c>
      <c r="J3941" s="1259">
        <v>7428933</v>
      </c>
      <c r="K3941" s="1260" t="s">
        <v>11221</v>
      </c>
      <c r="L3941" s="1260" t="s">
        <v>11155</v>
      </c>
      <c r="M3941" s="1260" t="s">
        <v>2244</v>
      </c>
      <c r="N3941" s="1260" t="s">
        <v>32190</v>
      </c>
      <c r="O3941" s="1260" t="s">
        <v>32188</v>
      </c>
      <c r="P3941" s="1260" t="s">
        <v>11192</v>
      </c>
      <c r="Q3941" s="1260"/>
      <c r="R3941" s="1260" t="s">
        <v>32191</v>
      </c>
      <c r="S3941" s="1259">
        <v>1</v>
      </c>
      <c r="T3941" s="1260"/>
      <c r="U3941" s="1260" t="s">
        <v>11269</v>
      </c>
      <c r="V3941" s="1260" t="s">
        <v>11787</v>
      </c>
      <c r="W3941" s="1259">
        <v>0</v>
      </c>
      <c r="X3941" s="1259">
        <v>1007</v>
      </c>
      <c r="Y3941" s="1259">
        <v>0</v>
      </c>
    </row>
    <row r="3942" spans="1:25">
      <c r="A3942" s="1350">
        <v>11201001189</v>
      </c>
      <c r="B3942" s="1260" t="s">
        <v>32192</v>
      </c>
      <c r="C3942" s="1260" t="s">
        <v>32193</v>
      </c>
      <c r="D3942" s="1260" t="s">
        <v>32194</v>
      </c>
      <c r="E3942" s="1260" t="s">
        <v>11190</v>
      </c>
      <c r="F3942" s="1260" t="s">
        <v>26627</v>
      </c>
      <c r="G3942" s="1260" t="s">
        <v>32195</v>
      </c>
      <c r="H3942" s="1260" t="s">
        <v>11153</v>
      </c>
      <c r="I3942" s="1260" t="s">
        <v>11164</v>
      </c>
      <c r="J3942" s="1259">
        <v>7428932</v>
      </c>
      <c r="K3942" s="1260" t="s">
        <v>11221</v>
      </c>
      <c r="L3942" s="1260" t="s">
        <v>11155</v>
      </c>
      <c r="M3942" s="1260" t="s">
        <v>2400</v>
      </c>
      <c r="N3942" s="1260" t="s">
        <v>32196</v>
      </c>
      <c r="O3942" s="1260" t="s">
        <v>32194</v>
      </c>
      <c r="P3942" s="1260" t="s">
        <v>32197</v>
      </c>
      <c r="Q3942" s="1260" t="s">
        <v>11206</v>
      </c>
      <c r="R3942" s="1260" t="s">
        <v>32197</v>
      </c>
      <c r="S3942" s="1259">
        <v>1</v>
      </c>
      <c r="T3942" s="1260" t="s">
        <v>32198</v>
      </c>
      <c r="U3942" s="1260" t="s">
        <v>11921</v>
      </c>
      <c r="V3942" s="1260" t="s">
        <v>16977</v>
      </c>
      <c r="W3942" s="1259">
        <v>0</v>
      </c>
      <c r="X3942" s="1259">
        <v>1007</v>
      </c>
      <c r="Y3942" s="1259">
        <v>0</v>
      </c>
    </row>
    <row r="3943" spans="1:25">
      <c r="A3943" s="1350">
        <v>11201001188</v>
      </c>
      <c r="B3943" s="1260" t="s">
        <v>32199</v>
      </c>
      <c r="C3943" s="1260" t="s">
        <v>32200</v>
      </c>
      <c r="D3943" s="1260" t="s">
        <v>32201</v>
      </c>
      <c r="E3943" s="1260" t="s">
        <v>11384</v>
      </c>
      <c r="F3943" s="1260" t="s">
        <v>11522</v>
      </c>
      <c r="G3943" s="1260" t="s">
        <v>32202</v>
      </c>
      <c r="H3943" s="1260" t="s">
        <v>11153</v>
      </c>
      <c r="I3943" s="1260" t="s">
        <v>11177</v>
      </c>
      <c r="J3943" s="1259">
        <v>7428931</v>
      </c>
      <c r="K3943" s="1260" t="s">
        <v>11221</v>
      </c>
      <c r="L3943" s="1260" t="s">
        <v>11155</v>
      </c>
      <c r="M3943" s="1260" t="s">
        <v>1242</v>
      </c>
      <c r="N3943" s="1260" t="s">
        <v>14200</v>
      </c>
      <c r="O3943" s="1260" t="s">
        <v>32201</v>
      </c>
      <c r="P3943" s="1260"/>
      <c r="Q3943" s="1260" t="s">
        <v>32203</v>
      </c>
      <c r="R3943" s="1260" t="s">
        <v>32204</v>
      </c>
      <c r="S3943" s="1259">
        <v>1</v>
      </c>
      <c r="T3943" s="1260"/>
      <c r="U3943" s="1260" t="s">
        <v>11751</v>
      </c>
      <c r="V3943" s="1260" t="s">
        <v>14204</v>
      </c>
      <c r="W3943" s="1259">
        <v>0</v>
      </c>
      <c r="X3943" s="1259">
        <v>1007</v>
      </c>
      <c r="Y3943" s="1259">
        <v>0</v>
      </c>
    </row>
    <row r="3944" spans="1:25">
      <c r="A3944" s="1350">
        <v>11201001187</v>
      </c>
      <c r="B3944" s="1260" t="s">
        <v>32205</v>
      </c>
      <c r="C3944" s="1260" t="s">
        <v>32206</v>
      </c>
      <c r="D3944" s="1260" t="s">
        <v>32207</v>
      </c>
      <c r="E3944" s="1260" t="s">
        <v>11190</v>
      </c>
      <c r="F3944" s="1260" t="s">
        <v>11522</v>
      </c>
      <c r="G3944" s="1260" t="s">
        <v>32208</v>
      </c>
      <c r="H3944" s="1260" t="s">
        <v>11153</v>
      </c>
      <c r="I3944" s="1260" t="s">
        <v>11177</v>
      </c>
      <c r="J3944" s="1259">
        <v>7428930</v>
      </c>
      <c r="K3944" s="1260" t="s">
        <v>11221</v>
      </c>
      <c r="L3944" s="1260" t="s">
        <v>11155</v>
      </c>
      <c r="M3944" s="1260" t="s">
        <v>2574</v>
      </c>
      <c r="N3944" s="1260" t="s">
        <v>32209</v>
      </c>
      <c r="O3944" s="1260" t="s">
        <v>32207</v>
      </c>
      <c r="P3944" s="1260" t="s">
        <v>32210</v>
      </c>
      <c r="Q3944" s="1260" t="s">
        <v>11411</v>
      </c>
      <c r="R3944" s="1260" t="s">
        <v>32210</v>
      </c>
      <c r="S3944" s="1259">
        <v>1</v>
      </c>
      <c r="T3944" s="1260" t="s">
        <v>32211</v>
      </c>
      <c r="U3944" s="1260" t="s">
        <v>11209</v>
      </c>
      <c r="V3944" s="1260" t="s">
        <v>13282</v>
      </c>
      <c r="W3944" s="1259">
        <v>0</v>
      </c>
      <c r="X3944" s="1259">
        <v>1007</v>
      </c>
      <c r="Y3944" s="1259">
        <v>0</v>
      </c>
    </row>
    <row r="3945" spans="1:25">
      <c r="A3945" s="1350">
        <v>11201001186</v>
      </c>
      <c r="B3945" s="1260" t="s">
        <v>32212</v>
      </c>
      <c r="C3945" s="1260" t="s">
        <v>32213</v>
      </c>
      <c r="D3945" s="1260" t="s">
        <v>32214</v>
      </c>
      <c r="E3945" s="1260" t="s">
        <v>18678</v>
      </c>
      <c r="F3945" s="1260" t="s">
        <v>11818</v>
      </c>
      <c r="G3945" s="1260" t="s">
        <v>32215</v>
      </c>
      <c r="H3945" s="1260" t="s">
        <v>11153</v>
      </c>
      <c r="I3945" s="1260" t="s">
        <v>10976</v>
      </c>
      <c r="J3945" s="1259">
        <v>7428929</v>
      </c>
      <c r="K3945" s="1260" t="s">
        <v>11221</v>
      </c>
      <c r="L3945" s="1260" t="s">
        <v>11155</v>
      </c>
      <c r="M3945" s="1260" t="s">
        <v>1239</v>
      </c>
      <c r="N3945" s="1260" t="s">
        <v>32216</v>
      </c>
      <c r="O3945" s="1260" t="s">
        <v>32214</v>
      </c>
      <c r="P3945" s="1260" t="s">
        <v>32217</v>
      </c>
      <c r="Q3945" s="1260" t="s">
        <v>11223</v>
      </c>
      <c r="R3945" s="1260" t="s">
        <v>32217</v>
      </c>
      <c r="S3945" s="1259">
        <v>1</v>
      </c>
      <c r="T3945" s="1260" t="s">
        <v>32218</v>
      </c>
      <c r="U3945" s="1260" t="s">
        <v>11158</v>
      </c>
      <c r="V3945" s="1260" t="s">
        <v>15970</v>
      </c>
      <c r="W3945" s="1259">
        <v>0</v>
      </c>
      <c r="X3945" s="1259">
        <v>1007</v>
      </c>
      <c r="Y3945" s="1259">
        <v>0</v>
      </c>
    </row>
    <row r="3946" spans="1:25">
      <c r="A3946" s="1350">
        <v>11201001185</v>
      </c>
      <c r="B3946" s="1260" t="s">
        <v>32219</v>
      </c>
      <c r="C3946" s="1260" t="s">
        <v>32220</v>
      </c>
      <c r="D3946" s="1260" t="s">
        <v>32221</v>
      </c>
      <c r="E3946" s="1260" t="s">
        <v>11162</v>
      </c>
      <c r="F3946" s="1260" t="s">
        <v>11510</v>
      </c>
      <c r="G3946" s="1260" t="s">
        <v>32222</v>
      </c>
      <c r="H3946" s="1260" t="s">
        <v>11153</v>
      </c>
      <c r="I3946" s="1260" t="s">
        <v>11512</v>
      </c>
      <c r="J3946" s="1259">
        <v>7428928</v>
      </c>
      <c r="K3946" s="1260" t="s">
        <v>11221</v>
      </c>
      <c r="L3946" s="1260" t="s">
        <v>11155</v>
      </c>
      <c r="M3946" s="1260" t="s">
        <v>1400</v>
      </c>
      <c r="N3946" s="1260" t="s">
        <v>32223</v>
      </c>
      <c r="O3946" s="1260" t="s">
        <v>32221</v>
      </c>
      <c r="P3946" s="1260" t="s">
        <v>32224</v>
      </c>
      <c r="Q3946" s="1260" t="s">
        <v>11394</v>
      </c>
      <c r="R3946" s="1260" t="s">
        <v>32225</v>
      </c>
      <c r="S3946" s="1259">
        <v>1</v>
      </c>
      <c r="T3946" s="1260" t="s">
        <v>32226</v>
      </c>
      <c r="U3946" s="1260" t="s">
        <v>18446</v>
      </c>
      <c r="V3946" s="1260" t="s">
        <v>17410</v>
      </c>
      <c r="W3946" s="1259">
        <v>0</v>
      </c>
      <c r="X3946" s="1259">
        <v>1007</v>
      </c>
      <c r="Y3946" s="1259">
        <v>0</v>
      </c>
    </row>
    <row r="3947" spans="1:25">
      <c r="A3947" s="1350">
        <v>11201001184</v>
      </c>
      <c r="B3947" s="1260" t="s">
        <v>32227</v>
      </c>
      <c r="C3947" s="1260" t="s">
        <v>32228</v>
      </c>
      <c r="D3947" s="1260" t="s">
        <v>32229</v>
      </c>
      <c r="E3947" s="1260" t="s">
        <v>11203</v>
      </c>
      <c r="F3947" s="1260" t="s">
        <v>11522</v>
      </c>
      <c r="G3947" s="1260" t="s">
        <v>32230</v>
      </c>
      <c r="H3947" s="1260" t="s">
        <v>11153</v>
      </c>
      <c r="I3947" s="1260" t="s">
        <v>11177</v>
      </c>
      <c r="J3947" s="1259">
        <v>7428927</v>
      </c>
      <c r="K3947" s="1260" t="s">
        <v>11221</v>
      </c>
      <c r="L3947" s="1260" t="s">
        <v>11155</v>
      </c>
      <c r="M3947" s="1260" t="s">
        <v>1654</v>
      </c>
      <c r="N3947" s="1260" t="s">
        <v>32231</v>
      </c>
      <c r="O3947" s="1260" t="s">
        <v>32229</v>
      </c>
      <c r="P3947" s="1260" t="s">
        <v>32232</v>
      </c>
      <c r="Q3947" s="1260" t="s">
        <v>11953</v>
      </c>
      <c r="R3947" s="1260" t="s">
        <v>32232</v>
      </c>
      <c r="S3947" s="1259">
        <v>1</v>
      </c>
      <c r="T3947" s="1260" t="s">
        <v>32233</v>
      </c>
      <c r="U3947" s="1260" t="s">
        <v>11182</v>
      </c>
      <c r="V3947" s="1260" t="s">
        <v>12041</v>
      </c>
      <c r="W3947" s="1259">
        <v>0</v>
      </c>
      <c r="X3947" s="1259">
        <v>1007</v>
      </c>
      <c r="Y3947" s="1259">
        <v>0</v>
      </c>
    </row>
    <row r="3948" spans="1:25">
      <c r="A3948" s="1350">
        <v>11201001183</v>
      </c>
      <c r="B3948" s="1260"/>
      <c r="C3948" s="1260" t="s">
        <v>32234</v>
      </c>
      <c r="D3948" s="1260" t="s">
        <v>32235</v>
      </c>
      <c r="E3948" s="1260" t="s">
        <v>11353</v>
      </c>
      <c r="F3948" s="1260" t="s">
        <v>32143</v>
      </c>
      <c r="G3948" s="1260" t="s">
        <v>32236</v>
      </c>
      <c r="H3948" s="1260" t="s">
        <v>11153</v>
      </c>
      <c r="I3948" s="1260" t="s">
        <v>11164</v>
      </c>
      <c r="J3948" s="1259">
        <v>7428926</v>
      </c>
      <c r="K3948" s="1260" t="s">
        <v>11221</v>
      </c>
      <c r="L3948" s="1260" t="s">
        <v>11155</v>
      </c>
      <c r="M3948" s="1260" t="s">
        <v>262</v>
      </c>
      <c r="N3948" s="1260"/>
      <c r="O3948" s="1260" t="s">
        <v>32235</v>
      </c>
      <c r="P3948" s="1260"/>
      <c r="Q3948" s="1260" t="s">
        <v>11596</v>
      </c>
      <c r="R3948" s="1260"/>
      <c r="S3948" s="1259">
        <v>1</v>
      </c>
      <c r="T3948" s="1260"/>
      <c r="U3948" s="1260"/>
      <c r="V3948" s="1260"/>
      <c r="W3948" s="1259">
        <v>0</v>
      </c>
      <c r="X3948" s="1259">
        <v>1007</v>
      </c>
      <c r="Y3948" s="1259">
        <v>0</v>
      </c>
    </row>
    <row r="3949" spans="1:25">
      <c r="A3949" s="1350">
        <v>11201001182</v>
      </c>
      <c r="B3949" s="1260"/>
      <c r="C3949" s="1260" t="s">
        <v>32237</v>
      </c>
      <c r="D3949" s="1260" t="s">
        <v>32238</v>
      </c>
      <c r="E3949" s="1260" t="s">
        <v>11614</v>
      </c>
      <c r="F3949" s="1260" t="s">
        <v>11522</v>
      </c>
      <c r="G3949" s="1260" t="s">
        <v>32239</v>
      </c>
      <c r="H3949" s="1260" t="s">
        <v>11153</v>
      </c>
      <c r="I3949" s="1260" t="s">
        <v>11177</v>
      </c>
      <c r="J3949" s="1259">
        <v>7428925</v>
      </c>
      <c r="K3949" s="1260" t="s">
        <v>11221</v>
      </c>
      <c r="L3949" s="1260" t="s">
        <v>11155</v>
      </c>
      <c r="M3949" s="1260" t="s">
        <v>262</v>
      </c>
      <c r="N3949" s="1260"/>
      <c r="O3949" s="1260" t="s">
        <v>32238</v>
      </c>
      <c r="P3949" s="1260"/>
      <c r="Q3949" s="1260"/>
      <c r="R3949" s="1260"/>
      <c r="S3949" s="1259">
        <v>1</v>
      </c>
      <c r="T3949" s="1260"/>
      <c r="U3949" s="1260"/>
      <c r="V3949" s="1260"/>
      <c r="W3949" s="1259">
        <v>0</v>
      </c>
      <c r="X3949" s="1259">
        <v>1007</v>
      </c>
      <c r="Y3949" s="1259">
        <v>0</v>
      </c>
    </row>
    <row r="3950" spans="1:25">
      <c r="A3950" s="1350">
        <v>11201001181</v>
      </c>
      <c r="B3950" s="1260"/>
      <c r="C3950" s="1260" t="s">
        <v>32240</v>
      </c>
      <c r="D3950" s="1260" t="s">
        <v>32241</v>
      </c>
      <c r="E3950" s="1260" t="s">
        <v>11353</v>
      </c>
      <c r="F3950" s="1260" t="s">
        <v>26627</v>
      </c>
      <c r="G3950" s="1260" t="s">
        <v>32242</v>
      </c>
      <c r="H3950" s="1260" t="s">
        <v>11153</v>
      </c>
      <c r="I3950" s="1260" t="s">
        <v>11164</v>
      </c>
      <c r="J3950" s="1259">
        <v>7428924</v>
      </c>
      <c r="K3950" s="1260" t="s">
        <v>11221</v>
      </c>
      <c r="L3950" s="1260" t="s">
        <v>11155</v>
      </c>
      <c r="M3950" s="1260" t="s">
        <v>262</v>
      </c>
      <c r="N3950" s="1260"/>
      <c r="O3950" s="1260" t="s">
        <v>32241</v>
      </c>
      <c r="P3950" s="1260"/>
      <c r="Q3950" s="1260" t="s">
        <v>11596</v>
      </c>
      <c r="R3950" s="1260"/>
      <c r="S3950" s="1259">
        <v>1</v>
      </c>
      <c r="T3950" s="1260"/>
      <c r="U3950" s="1260"/>
      <c r="V3950" s="1260"/>
      <c r="W3950" s="1259">
        <v>0</v>
      </c>
      <c r="X3950" s="1259">
        <v>1007</v>
      </c>
      <c r="Y3950" s="1259">
        <v>0</v>
      </c>
    </row>
    <row r="3951" spans="1:25">
      <c r="A3951" s="1350">
        <v>11201001180</v>
      </c>
      <c r="B3951" s="1260"/>
      <c r="C3951" s="1260" t="s">
        <v>32243</v>
      </c>
      <c r="D3951" s="1260" t="s">
        <v>32244</v>
      </c>
      <c r="E3951" s="1260" t="s">
        <v>11353</v>
      </c>
      <c r="F3951" s="1260" t="s">
        <v>32245</v>
      </c>
      <c r="G3951" s="1260" t="s">
        <v>32246</v>
      </c>
      <c r="H3951" s="1260" t="s">
        <v>11153</v>
      </c>
      <c r="I3951" s="1260" t="s">
        <v>11164</v>
      </c>
      <c r="J3951" s="1259">
        <v>7428923</v>
      </c>
      <c r="K3951" s="1260" t="s">
        <v>11221</v>
      </c>
      <c r="L3951" s="1260" t="s">
        <v>11155</v>
      </c>
      <c r="M3951" s="1260" t="s">
        <v>262</v>
      </c>
      <c r="N3951" s="1260"/>
      <c r="O3951" s="1260" t="s">
        <v>32244</v>
      </c>
      <c r="P3951" s="1260"/>
      <c r="Q3951" s="1260" t="s">
        <v>11596</v>
      </c>
      <c r="R3951" s="1260"/>
      <c r="S3951" s="1259">
        <v>1</v>
      </c>
      <c r="T3951" s="1260"/>
      <c r="U3951" s="1260"/>
      <c r="V3951" s="1260"/>
      <c r="W3951" s="1259">
        <v>0</v>
      </c>
      <c r="X3951" s="1259">
        <v>1007</v>
      </c>
      <c r="Y3951" s="1259">
        <v>0</v>
      </c>
    </row>
    <row r="3952" spans="1:25">
      <c r="A3952" s="1350">
        <v>11201001179</v>
      </c>
      <c r="B3952" s="1260"/>
      <c r="C3952" s="1260" t="s">
        <v>32247</v>
      </c>
      <c r="D3952" s="1260" t="s">
        <v>11812</v>
      </c>
      <c r="E3952" s="1260" t="s">
        <v>11353</v>
      </c>
      <c r="F3952" s="1260" t="s">
        <v>32248</v>
      </c>
      <c r="G3952" s="1260" t="s">
        <v>32249</v>
      </c>
      <c r="H3952" s="1260" t="s">
        <v>11153</v>
      </c>
      <c r="I3952" s="1260" t="s">
        <v>11164</v>
      </c>
      <c r="J3952" s="1259">
        <v>7428922</v>
      </c>
      <c r="K3952" s="1260" t="s">
        <v>11221</v>
      </c>
      <c r="L3952" s="1260" t="s">
        <v>11155</v>
      </c>
      <c r="M3952" s="1260" t="s">
        <v>262</v>
      </c>
      <c r="N3952" s="1260"/>
      <c r="O3952" s="1260" t="s">
        <v>11812</v>
      </c>
      <c r="P3952" s="1260"/>
      <c r="Q3952" s="1260" t="s">
        <v>11596</v>
      </c>
      <c r="R3952" s="1260"/>
      <c r="S3952" s="1259">
        <v>1</v>
      </c>
      <c r="T3952" s="1260"/>
      <c r="U3952" s="1260"/>
      <c r="V3952" s="1260"/>
      <c r="W3952" s="1259">
        <v>0</v>
      </c>
      <c r="X3952" s="1259">
        <v>1007</v>
      </c>
      <c r="Y3952" s="1259">
        <v>0</v>
      </c>
    </row>
    <row r="3953" spans="1:25">
      <c r="A3953" s="1350">
        <v>11201001178</v>
      </c>
      <c r="B3953" s="1260"/>
      <c r="C3953" s="1260" t="s">
        <v>32250</v>
      </c>
      <c r="D3953" s="1260" t="s">
        <v>32251</v>
      </c>
      <c r="E3953" s="1260" t="s">
        <v>11266</v>
      </c>
      <c r="F3953" s="1260" t="s">
        <v>32252</v>
      </c>
      <c r="G3953" s="1260" t="s">
        <v>32253</v>
      </c>
      <c r="H3953" s="1260" t="s">
        <v>11153</v>
      </c>
      <c r="I3953" s="1260" t="s">
        <v>11164</v>
      </c>
      <c r="J3953" s="1259">
        <v>7428921</v>
      </c>
      <c r="K3953" s="1260" t="s">
        <v>11221</v>
      </c>
      <c r="L3953" s="1260" t="s">
        <v>11155</v>
      </c>
      <c r="M3953" s="1260" t="s">
        <v>262</v>
      </c>
      <c r="N3953" s="1260"/>
      <c r="O3953" s="1260" t="s">
        <v>32251</v>
      </c>
      <c r="P3953" s="1260"/>
      <c r="Q3953" s="1260" t="s">
        <v>11596</v>
      </c>
      <c r="R3953" s="1260"/>
      <c r="S3953" s="1259">
        <v>1</v>
      </c>
      <c r="T3953" s="1260"/>
      <c r="U3953" s="1260"/>
      <c r="V3953" s="1260"/>
      <c r="W3953" s="1259">
        <v>0</v>
      </c>
      <c r="X3953" s="1259">
        <v>1007</v>
      </c>
      <c r="Y3953" s="1259">
        <v>0</v>
      </c>
    </row>
    <row r="3954" spans="1:25">
      <c r="A3954" s="1350">
        <v>11201001177</v>
      </c>
      <c r="B3954" s="1260" t="s">
        <v>32254</v>
      </c>
      <c r="C3954" s="1260" t="s">
        <v>32255</v>
      </c>
      <c r="D3954" s="1260" t="s">
        <v>32256</v>
      </c>
      <c r="E3954" s="1260" t="s">
        <v>11311</v>
      </c>
      <c r="F3954" s="1260" t="s">
        <v>13025</v>
      </c>
      <c r="G3954" s="1260" t="s">
        <v>32257</v>
      </c>
      <c r="H3954" s="1260" t="s">
        <v>11153</v>
      </c>
      <c r="I3954" s="1260" t="s">
        <v>13027</v>
      </c>
      <c r="J3954" s="1259">
        <v>7428920</v>
      </c>
      <c r="K3954" s="1260" t="s">
        <v>11221</v>
      </c>
      <c r="L3954" s="1260" t="s">
        <v>11155</v>
      </c>
      <c r="M3954" s="1260" t="s">
        <v>2372</v>
      </c>
      <c r="N3954" s="1260" t="s">
        <v>32258</v>
      </c>
      <c r="O3954" s="1260" t="s">
        <v>32256</v>
      </c>
      <c r="P3954" s="1260"/>
      <c r="Q3954" s="1260" t="s">
        <v>32259</v>
      </c>
      <c r="R3954" s="1260" t="s">
        <v>32260</v>
      </c>
      <c r="S3954" s="1259">
        <v>1</v>
      </c>
      <c r="T3954" s="1260"/>
      <c r="U3954" s="1260" t="s">
        <v>11256</v>
      </c>
      <c r="V3954" s="1260" t="s">
        <v>14549</v>
      </c>
      <c r="W3954" s="1259">
        <v>0</v>
      </c>
      <c r="X3954" s="1259">
        <v>1007</v>
      </c>
      <c r="Y3954" s="1259">
        <v>0</v>
      </c>
    </row>
    <row r="3955" spans="1:25">
      <c r="A3955" s="1350">
        <v>11201001176</v>
      </c>
      <c r="B3955" s="1260" t="s">
        <v>32261</v>
      </c>
      <c r="C3955" s="1260" t="s">
        <v>32262</v>
      </c>
      <c r="D3955" s="1260" t="s">
        <v>32263</v>
      </c>
      <c r="E3955" s="1260" t="s">
        <v>11593</v>
      </c>
      <c r="F3955" s="1260" t="s">
        <v>21514</v>
      </c>
      <c r="G3955" s="1260" t="s">
        <v>32264</v>
      </c>
      <c r="H3955" s="1260" t="s">
        <v>11153</v>
      </c>
      <c r="I3955" s="1260" t="s">
        <v>11243</v>
      </c>
      <c r="J3955" s="1259">
        <v>7428919</v>
      </c>
      <c r="K3955" s="1260" t="s">
        <v>11221</v>
      </c>
      <c r="L3955" s="1260" t="s">
        <v>11155</v>
      </c>
      <c r="M3955" s="1260" t="s">
        <v>2491</v>
      </c>
      <c r="N3955" s="1260" t="s">
        <v>32265</v>
      </c>
      <c r="O3955" s="1260" t="s">
        <v>32263</v>
      </c>
      <c r="P3955" s="1260" t="s">
        <v>32266</v>
      </c>
      <c r="Q3955" s="1260" t="s">
        <v>14495</v>
      </c>
      <c r="R3955" s="1260" t="s">
        <v>32266</v>
      </c>
      <c r="S3955" s="1259">
        <v>1</v>
      </c>
      <c r="T3955" s="1260" t="s">
        <v>32267</v>
      </c>
      <c r="U3955" s="1260" t="s">
        <v>11247</v>
      </c>
      <c r="V3955" s="1260" t="s">
        <v>17410</v>
      </c>
      <c r="W3955" s="1259">
        <v>0</v>
      </c>
      <c r="X3955" s="1259">
        <v>1007</v>
      </c>
      <c r="Y3955" s="1259">
        <v>0</v>
      </c>
    </row>
    <row r="3956" spans="1:25">
      <c r="A3956" s="1350">
        <v>11201001175</v>
      </c>
      <c r="B3956" s="1260"/>
      <c r="C3956" s="1260" t="s">
        <v>32268</v>
      </c>
      <c r="D3956" s="1260" t="s">
        <v>32269</v>
      </c>
      <c r="E3956" s="1260" t="s">
        <v>11614</v>
      </c>
      <c r="F3956" s="1260" t="s">
        <v>11522</v>
      </c>
      <c r="G3956" s="1260" t="s">
        <v>32270</v>
      </c>
      <c r="H3956" s="1260" t="s">
        <v>11153</v>
      </c>
      <c r="I3956" s="1260" t="s">
        <v>11177</v>
      </c>
      <c r="J3956" s="1259">
        <v>7428918</v>
      </c>
      <c r="K3956" s="1260" t="s">
        <v>11221</v>
      </c>
      <c r="L3956" s="1260" t="s">
        <v>11155</v>
      </c>
      <c r="M3956" s="1260" t="s">
        <v>262</v>
      </c>
      <c r="N3956" s="1260"/>
      <c r="O3956" s="1260" t="s">
        <v>32269</v>
      </c>
      <c r="P3956" s="1260"/>
      <c r="Q3956" s="1260"/>
      <c r="R3956" s="1260"/>
      <c r="S3956" s="1259">
        <v>1</v>
      </c>
      <c r="T3956" s="1260"/>
      <c r="U3956" s="1260"/>
      <c r="V3956" s="1260"/>
      <c r="W3956" s="1259">
        <v>0</v>
      </c>
      <c r="X3956" s="1259">
        <v>1007</v>
      </c>
      <c r="Y3956" s="1259">
        <v>0</v>
      </c>
    </row>
    <row r="3957" spans="1:25">
      <c r="A3957" s="1350">
        <v>11201001174</v>
      </c>
      <c r="B3957" s="1260" t="s">
        <v>32271</v>
      </c>
      <c r="C3957" s="1260" t="s">
        <v>32237</v>
      </c>
      <c r="D3957" s="1260" t="s">
        <v>32272</v>
      </c>
      <c r="E3957" s="1260" t="s">
        <v>11632</v>
      </c>
      <c r="F3957" s="1260" t="s">
        <v>24817</v>
      </c>
      <c r="G3957" s="1260" t="s">
        <v>32273</v>
      </c>
      <c r="H3957" s="1260" t="s">
        <v>11153</v>
      </c>
      <c r="I3957" s="1260" t="s">
        <v>10976</v>
      </c>
      <c r="J3957" s="1259">
        <v>7428917</v>
      </c>
      <c r="K3957" s="1260" t="s">
        <v>11221</v>
      </c>
      <c r="L3957" s="1260" t="s">
        <v>11155</v>
      </c>
      <c r="M3957" s="1260" t="s">
        <v>2036</v>
      </c>
      <c r="N3957" s="1260" t="s">
        <v>32274</v>
      </c>
      <c r="O3957" s="1260" t="s">
        <v>32272</v>
      </c>
      <c r="P3957" s="1260" t="s">
        <v>32275</v>
      </c>
      <c r="Q3957" s="1260" t="s">
        <v>11795</v>
      </c>
      <c r="R3957" s="1260" t="s">
        <v>32275</v>
      </c>
      <c r="S3957" s="1259">
        <v>1</v>
      </c>
      <c r="T3957" s="1260" t="s">
        <v>15969</v>
      </c>
      <c r="U3957" s="1260" t="s">
        <v>11396</v>
      </c>
      <c r="V3957" s="1260" t="s">
        <v>11737</v>
      </c>
      <c r="W3957" s="1259">
        <v>0</v>
      </c>
      <c r="X3957" s="1259">
        <v>1007</v>
      </c>
      <c r="Y3957" s="1259">
        <v>0</v>
      </c>
    </row>
    <row r="3958" spans="1:25">
      <c r="A3958" s="1350">
        <v>11201001173</v>
      </c>
      <c r="B3958" s="1260"/>
      <c r="C3958" s="1260" t="s">
        <v>32276</v>
      </c>
      <c r="D3958" s="1260" t="s">
        <v>32277</v>
      </c>
      <c r="E3958" s="1260" t="s">
        <v>11614</v>
      </c>
      <c r="F3958" s="1260" t="s">
        <v>11522</v>
      </c>
      <c r="G3958" s="1260" t="s">
        <v>32278</v>
      </c>
      <c r="H3958" s="1260" t="s">
        <v>11153</v>
      </c>
      <c r="I3958" s="1260" t="s">
        <v>11177</v>
      </c>
      <c r="J3958" s="1259">
        <v>7428916</v>
      </c>
      <c r="K3958" s="1260" t="s">
        <v>11221</v>
      </c>
      <c r="L3958" s="1260" t="s">
        <v>11155</v>
      </c>
      <c r="M3958" s="1260" t="s">
        <v>262</v>
      </c>
      <c r="N3958" s="1260"/>
      <c r="O3958" s="1260" t="s">
        <v>32277</v>
      </c>
      <c r="P3958" s="1260"/>
      <c r="Q3958" s="1260"/>
      <c r="R3958" s="1260"/>
      <c r="S3958" s="1259">
        <v>1</v>
      </c>
      <c r="T3958" s="1260"/>
      <c r="U3958" s="1260"/>
      <c r="V3958" s="1260"/>
      <c r="W3958" s="1259">
        <v>0</v>
      </c>
      <c r="X3958" s="1259">
        <v>1007</v>
      </c>
      <c r="Y3958" s="1259">
        <v>0</v>
      </c>
    </row>
    <row r="3959" spans="1:25">
      <c r="A3959" s="1350">
        <v>11201001172</v>
      </c>
      <c r="B3959" s="1260"/>
      <c r="C3959" s="1260" t="s">
        <v>32279</v>
      </c>
      <c r="D3959" s="1260" t="s">
        <v>32280</v>
      </c>
      <c r="E3959" s="1260" t="s">
        <v>11266</v>
      </c>
      <c r="F3959" s="1260" t="s">
        <v>11522</v>
      </c>
      <c r="G3959" s="1260" t="s">
        <v>32281</v>
      </c>
      <c r="H3959" s="1260" t="s">
        <v>11153</v>
      </c>
      <c r="I3959" s="1260" t="s">
        <v>11177</v>
      </c>
      <c r="J3959" s="1259">
        <v>7428915</v>
      </c>
      <c r="K3959" s="1260" t="s">
        <v>11221</v>
      </c>
      <c r="L3959" s="1260" t="s">
        <v>11155</v>
      </c>
      <c r="M3959" s="1260" t="s">
        <v>2575</v>
      </c>
      <c r="N3959" s="1260" t="s">
        <v>32282</v>
      </c>
      <c r="O3959" s="1260" t="s">
        <v>32280</v>
      </c>
      <c r="P3959" s="1260" t="s">
        <v>32283</v>
      </c>
      <c r="Q3959" s="1260"/>
      <c r="R3959" s="1260" t="s">
        <v>12523</v>
      </c>
      <c r="S3959" s="1259">
        <v>1</v>
      </c>
      <c r="T3959" s="1260"/>
      <c r="U3959" s="1260" t="s">
        <v>11193</v>
      </c>
      <c r="V3959" s="1260" t="s">
        <v>11705</v>
      </c>
      <c r="W3959" s="1259">
        <v>0</v>
      </c>
      <c r="X3959" s="1259">
        <v>1007</v>
      </c>
      <c r="Y3959" s="1259">
        <v>0</v>
      </c>
    </row>
    <row r="3960" spans="1:25">
      <c r="A3960" s="1350">
        <v>11201001171</v>
      </c>
      <c r="B3960" s="1260" t="s">
        <v>32284</v>
      </c>
      <c r="C3960" s="1260" t="s">
        <v>32285</v>
      </c>
      <c r="D3960" s="1260" t="s">
        <v>11302</v>
      </c>
      <c r="E3960" s="1260" t="s">
        <v>11203</v>
      </c>
      <c r="F3960" s="1260" t="s">
        <v>24757</v>
      </c>
      <c r="G3960" s="1260" t="s">
        <v>32286</v>
      </c>
      <c r="H3960" s="1260" t="s">
        <v>11153</v>
      </c>
      <c r="I3960" s="1260" t="s">
        <v>10976</v>
      </c>
      <c r="J3960" s="1259">
        <v>7428914</v>
      </c>
      <c r="K3960" s="1260" t="s">
        <v>11221</v>
      </c>
      <c r="L3960" s="1260" t="s">
        <v>11155</v>
      </c>
      <c r="M3960" s="1260" t="s">
        <v>2529</v>
      </c>
      <c r="N3960" s="1260" t="s">
        <v>11305</v>
      </c>
      <c r="O3960" s="1260" t="s">
        <v>11302</v>
      </c>
      <c r="P3960" s="1260" t="s">
        <v>11306</v>
      </c>
      <c r="Q3960" s="1260" t="s">
        <v>11867</v>
      </c>
      <c r="R3960" s="1260" t="s">
        <v>11306</v>
      </c>
      <c r="S3960" s="1259">
        <v>1</v>
      </c>
      <c r="T3960" s="1260" t="s">
        <v>32287</v>
      </c>
      <c r="U3960" s="1260" t="s">
        <v>11231</v>
      </c>
      <c r="V3960" s="1260" t="s">
        <v>11307</v>
      </c>
      <c r="W3960" s="1259">
        <v>0</v>
      </c>
      <c r="X3960" s="1259">
        <v>1007</v>
      </c>
      <c r="Y3960" s="1259">
        <v>0</v>
      </c>
    </row>
    <row r="3961" spans="1:25">
      <c r="A3961" s="1350">
        <v>11201001170</v>
      </c>
      <c r="B3961" s="1260" t="s">
        <v>32288</v>
      </c>
      <c r="C3961" s="1260" t="s">
        <v>32289</v>
      </c>
      <c r="D3961" s="1260" t="s">
        <v>32290</v>
      </c>
      <c r="E3961" s="1260" t="s">
        <v>11638</v>
      </c>
      <c r="F3961" s="1260" t="s">
        <v>32173</v>
      </c>
      <c r="G3961" s="1260" t="s">
        <v>32291</v>
      </c>
      <c r="H3961" s="1260" t="s">
        <v>11153</v>
      </c>
      <c r="I3961" s="1260" t="s">
        <v>10976</v>
      </c>
      <c r="J3961" s="1259">
        <v>7428913</v>
      </c>
      <c r="K3961" s="1260" t="s">
        <v>11221</v>
      </c>
      <c r="L3961" s="1260" t="s">
        <v>11155</v>
      </c>
      <c r="M3961" s="1260" t="s">
        <v>1226</v>
      </c>
      <c r="N3961" s="1260" t="s">
        <v>32292</v>
      </c>
      <c r="O3961" s="1260" t="s">
        <v>32290</v>
      </c>
      <c r="P3961" s="1260" t="s">
        <v>16057</v>
      </c>
      <c r="Q3961" s="1260" t="s">
        <v>32293</v>
      </c>
      <c r="R3961" s="1260" t="s">
        <v>16057</v>
      </c>
      <c r="S3961" s="1259">
        <v>1</v>
      </c>
      <c r="T3961" s="1260" t="s">
        <v>32294</v>
      </c>
      <c r="U3961" s="1260" t="s">
        <v>12601</v>
      </c>
      <c r="V3961" s="1260" t="s">
        <v>13752</v>
      </c>
      <c r="W3961" s="1259">
        <v>0</v>
      </c>
      <c r="X3961" s="1259">
        <v>1007</v>
      </c>
      <c r="Y3961" s="1259">
        <v>0</v>
      </c>
    </row>
    <row r="3962" spans="1:25">
      <c r="A3962" s="1350">
        <v>11201001169</v>
      </c>
      <c r="B3962" s="1260"/>
      <c r="C3962" s="1260" t="s">
        <v>32295</v>
      </c>
      <c r="D3962" s="1260" t="s">
        <v>32296</v>
      </c>
      <c r="E3962" s="1260" t="s">
        <v>11353</v>
      </c>
      <c r="F3962" s="1260" t="s">
        <v>32169</v>
      </c>
      <c r="G3962" s="1260" t="s">
        <v>32297</v>
      </c>
      <c r="H3962" s="1260" t="s">
        <v>11153</v>
      </c>
      <c r="I3962" s="1260" t="s">
        <v>10976</v>
      </c>
      <c r="J3962" s="1259">
        <v>7428912</v>
      </c>
      <c r="K3962" s="1260" t="s">
        <v>11375</v>
      </c>
      <c r="L3962" s="1260" t="s">
        <v>11155</v>
      </c>
      <c r="M3962" s="1260" t="s">
        <v>262</v>
      </c>
      <c r="N3962" s="1260"/>
      <c r="O3962" s="1260" t="s">
        <v>32296</v>
      </c>
      <c r="P3962" s="1260"/>
      <c r="Q3962" s="1260"/>
      <c r="R3962" s="1259">
        <v>8952220</v>
      </c>
      <c r="S3962" s="1259">
        <v>1</v>
      </c>
      <c r="T3962" s="1260"/>
      <c r="U3962" s="1260"/>
      <c r="V3962" s="1260"/>
      <c r="W3962" s="1259">
        <v>2</v>
      </c>
      <c r="X3962" s="1259">
        <v>1008</v>
      </c>
      <c r="Y3962" s="1259">
        <v>0</v>
      </c>
    </row>
    <row r="3963" spans="1:25">
      <c r="A3963" s="1350">
        <v>11201001168</v>
      </c>
      <c r="B3963" s="1260" t="s">
        <v>32298</v>
      </c>
      <c r="C3963" s="1260" t="s">
        <v>32299</v>
      </c>
      <c r="D3963" s="1260" t="s">
        <v>32300</v>
      </c>
      <c r="E3963" s="1260" t="s">
        <v>11311</v>
      </c>
      <c r="F3963" s="1260" t="s">
        <v>11522</v>
      </c>
      <c r="G3963" s="1260" t="s">
        <v>32301</v>
      </c>
      <c r="H3963" s="1260" t="s">
        <v>11153</v>
      </c>
      <c r="I3963" s="1260" t="s">
        <v>11177</v>
      </c>
      <c r="J3963" s="1259">
        <v>7428911</v>
      </c>
      <c r="K3963" s="1260" t="s">
        <v>11221</v>
      </c>
      <c r="L3963" s="1260" t="s">
        <v>11155</v>
      </c>
      <c r="M3963" s="1260" t="s">
        <v>1242</v>
      </c>
      <c r="N3963" s="1260" t="s">
        <v>32302</v>
      </c>
      <c r="O3963" s="1260" t="s">
        <v>32300</v>
      </c>
      <c r="P3963" s="1260"/>
      <c r="Q3963" s="1260" t="s">
        <v>32303</v>
      </c>
      <c r="R3963" s="1260" t="s">
        <v>32304</v>
      </c>
      <c r="S3963" s="1259">
        <v>1</v>
      </c>
      <c r="T3963" s="1260"/>
      <c r="U3963" s="1260" t="s">
        <v>11751</v>
      </c>
      <c r="V3963" s="1260" t="s">
        <v>24430</v>
      </c>
      <c r="W3963" s="1259">
        <v>0</v>
      </c>
      <c r="X3963" s="1259">
        <v>1007</v>
      </c>
      <c r="Y3963" s="1259">
        <v>0</v>
      </c>
    </row>
    <row r="3964" spans="1:25">
      <c r="A3964" s="1350">
        <v>11201001167</v>
      </c>
      <c r="B3964" s="1260"/>
      <c r="C3964" s="1260" t="s">
        <v>32305</v>
      </c>
      <c r="D3964" s="1260" t="s">
        <v>32306</v>
      </c>
      <c r="E3964" s="1260" t="s">
        <v>11266</v>
      </c>
      <c r="F3964" s="1260" t="s">
        <v>11522</v>
      </c>
      <c r="G3964" s="1260" t="s">
        <v>32307</v>
      </c>
      <c r="H3964" s="1260" t="s">
        <v>11153</v>
      </c>
      <c r="I3964" s="1260" t="s">
        <v>11177</v>
      </c>
      <c r="J3964" s="1259">
        <v>7428910</v>
      </c>
      <c r="K3964" s="1260" t="s">
        <v>11221</v>
      </c>
      <c r="L3964" s="1260" t="s">
        <v>11155</v>
      </c>
      <c r="M3964" s="1260" t="s">
        <v>1921</v>
      </c>
      <c r="N3964" s="1260" t="s">
        <v>32308</v>
      </c>
      <c r="O3964" s="1260" t="s">
        <v>32306</v>
      </c>
      <c r="P3964" s="1260" t="s">
        <v>32309</v>
      </c>
      <c r="Q3964" s="1260"/>
      <c r="R3964" s="1260" t="s">
        <v>11858</v>
      </c>
      <c r="S3964" s="1259">
        <v>1</v>
      </c>
      <c r="T3964" s="1260"/>
      <c r="U3964" s="1260" t="s">
        <v>11193</v>
      </c>
      <c r="V3964" s="1260" t="s">
        <v>11997</v>
      </c>
      <c r="W3964" s="1259">
        <v>0</v>
      </c>
      <c r="X3964" s="1259">
        <v>1007</v>
      </c>
      <c r="Y3964" s="1259">
        <v>0</v>
      </c>
    </row>
    <row r="3965" spans="1:25">
      <c r="A3965" s="1350">
        <v>11201001166</v>
      </c>
      <c r="B3965" s="1260" t="s">
        <v>32310</v>
      </c>
      <c r="C3965" s="1260" t="s">
        <v>32311</v>
      </c>
      <c r="D3965" s="1260" t="s">
        <v>32312</v>
      </c>
      <c r="E3965" s="1260" t="s">
        <v>14616</v>
      </c>
      <c r="F3965" s="1260" t="s">
        <v>11709</v>
      </c>
      <c r="G3965" s="1260" t="s">
        <v>32313</v>
      </c>
      <c r="H3965" s="1260" t="s">
        <v>11153</v>
      </c>
      <c r="I3965" s="1260" t="s">
        <v>15803</v>
      </c>
      <c r="J3965" s="1259">
        <v>7428909</v>
      </c>
      <c r="K3965" s="1260" t="s">
        <v>11221</v>
      </c>
      <c r="L3965" s="1260" t="s">
        <v>11155</v>
      </c>
      <c r="M3965" s="1260" t="s">
        <v>2178</v>
      </c>
      <c r="N3965" s="1260" t="s">
        <v>32314</v>
      </c>
      <c r="O3965" s="1260" t="s">
        <v>32312</v>
      </c>
      <c r="P3965" s="1260" t="s">
        <v>32315</v>
      </c>
      <c r="Q3965" s="1260" t="s">
        <v>12049</v>
      </c>
      <c r="R3965" s="1260" t="s">
        <v>32316</v>
      </c>
      <c r="S3965" s="1259">
        <v>1</v>
      </c>
      <c r="T3965" s="1260" t="s">
        <v>32317</v>
      </c>
      <c r="U3965" s="1260" t="s">
        <v>15806</v>
      </c>
      <c r="V3965" s="1260" t="s">
        <v>18407</v>
      </c>
      <c r="W3965" s="1259">
        <v>0</v>
      </c>
      <c r="X3965" s="1259">
        <v>1007</v>
      </c>
      <c r="Y3965" s="1259">
        <v>0</v>
      </c>
    </row>
    <row r="3966" spans="1:25">
      <c r="A3966" s="1350">
        <v>11201001165</v>
      </c>
      <c r="B3966" s="1260" t="s">
        <v>32318</v>
      </c>
      <c r="C3966" s="1260" t="s">
        <v>32319</v>
      </c>
      <c r="D3966" s="1260" t="s">
        <v>32320</v>
      </c>
      <c r="E3966" s="1260" t="s">
        <v>11560</v>
      </c>
      <c r="F3966" s="1260" t="s">
        <v>32321</v>
      </c>
      <c r="G3966" s="1260" t="s">
        <v>32322</v>
      </c>
      <c r="H3966" s="1260" t="s">
        <v>11153</v>
      </c>
      <c r="I3966" s="1260" t="s">
        <v>10976</v>
      </c>
      <c r="J3966" s="1259">
        <v>7428908</v>
      </c>
      <c r="K3966" s="1260" t="s">
        <v>11221</v>
      </c>
      <c r="L3966" s="1260" t="s">
        <v>11155</v>
      </c>
      <c r="M3966" s="1260" t="s">
        <v>1986</v>
      </c>
      <c r="N3966" s="1260" t="s">
        <v>32323</v>
      </c>
      <c r="O3966" s="1260" t="s">
        <v>32320</v>
      </c>
      <c r="P3966" s="1260" t="s">
        <v>32324</v>
      </c>
      <c r="Q3966" s="1260" t="s">
        <v>11867</v>
      </c>
      <c r="R3966" s="1260" t="s">
        <v>32325</v>
      </c>
      <c r="S3966" s="1259">
        <v>1</v>
      </c>
      <c r="T3966" s="1260" t="s">
        <v>32326</v>
      </c>
      <c r="U3966" s="1260" t="s">
        <v>11158</v>
      </c>
      <c r="V3966" s="1260" t="s">
        <v>12401</v>
      </c>
      <c r="W3966" s="1259">
        <v>0</v>
      </c>
      <c r="X3966" s="1259">
        <v>1007</v>
      </c>
      <c r="Y3966" s="1259">
        <v>0</v>
      </c>
    </row>
    <row r="3967" spans="1:25">
      <c r="A3967" s="1350">
        <v>11201001164</v>
      </c>
      <c r="B3967" s="1260" t="s">
        <v>32327</v>
      </c>
      <c r="C3967" s="1260" t="s">
        <v>32328</v>
      </c>
      <c r="D3967" s="1260" t="s">
        <v>32329</v>
      </c>
      <c r="E3967" s="1260" t="s">
        <v>11266</v>
      </c>
      <c r="F3967" s="1260" t="s">
        <v>24817</v>
      </c>
      <c r="G3967" s="1260" t="s">
        <v>32330</v>
      </c>
      <c r="H3967" s="1260" t="s">
        <v>11153</v>
      </c>
      <c r="I3967" s="1260" t="s">
        <v>10976</v>
      </c>
      <c r="J3967" s="1259">
        <v>7428907</v>
      </c>
      <c r="K3967" s="1260" t="s">
        <v>11375</v>
      </c>
      <c r="L3967" s="1260" t="s">
        <v>11155</v>
      </c>
      <c r="M3967" s="1260" t="s">
        <v>2032</v>
      </c>
      <c r="N3967" s="1260" t="s">
        <v>32331</v>
      </c>
      <c r="O3967" s="1260" t="s">
        <v>32329</v>
      </c>
      <c r="P3967" s="1260"/>
      <c r="Q3967" s="1260" t="s">
        <v>32332</v>
      </c>
      <c r="R3967" s="1260" t="s">
        <v>32333</v>
      </c>
      <c r="S3967" s="1259">
        <v>1</v>
      </c>
      <c r="T3967" s="1260" t="s">
        <v>32334</v>
      </c>
      <c r="U3967" s="1260" t="s">
        <v>11396</v>
      </c>
      <c r="V3967" s="1260" t="s">
        <v>11878</v>
      </c>
      <c r="W3967" s="1259">
        <v>0</v>
      </c>
      <c r="X3967" s="1259">
        <v>1008</v>
      </c>
      <c r="Y3967" s="1259">
        <v>0</v>
      </c>
    </row>
    <row r="3968" spans="1:25">
      <c r="A3968" s="1350">
        <v>11201001163</v>
      </c>
      <c r="B3968" s="1260"/>
      <c r="C3968" s="1260" t="s">
        <v>32335</v>
      </c>
      <c r="D3968" s="1260" t="s">
        <v>13242</v>
      </c>
      <c r="E3968" s="1260" t="s">
        <v>11175</v>
      </c>
      <c r="F3968" s="1260" t="s">
        <v>32336</v>
      </c>
      <c r="G3968" s="1260" t="s">
        <v>32337</v>
      </c>
      <c r="H3968" s="1260" t="s">
        <v>11153</v>
      </c>
      <c r="I3968" s="1260" t="s">
        <v>10976</v>
      </c>
      <c r="J3968" s="1259">
        <v>7428906</v>
      </c>
      <c r="K3968" s="1260" t="s">
        <v>11375</v>
      </c>
      <c r="L3968" s="1260" t="s">
        <v>11155</v>
      </c>
      <c r="M3968" s="1260" t="s">
        <v>768</v>
      </c>
      <c r="N3968" s="1260" t="s">
        <v>13186</v>
      </c>
      <c r="O3968" s="1260" t="s">
        <v>13242</v>
      </c>
      <c r="P3968" s="1260"/>
      <c r="Q3968" s="1260"/>
      <c r="R3968" s="1260" t="s">
        <v>13244</v>
      </c>
      <c r="S3968" s="1259">
        <v>1</v>
      </c>
      <c r="T3968" s="1260"/>
      <c r="U3968" s="1260" t="s">
        <v>11158</v>
      </c>
      <c r="V3968" s="1260" t="s">
        <v>11762</v>
      </c>
      <c r="W3968" s="1259">
        <v>0</v>
      </c>
      <c r="X3968" s="1259">
        <v>1008</v>
      </c>
      <c r="Y3968" s="1259">
        <v>0</v>
      </c>
    </row>
    <row r="3969" spans="1:25">
      <c r="A3969" s="1350">
        <v>11201001162</v>
      </c>
      <c r="B3969" s="1260"/>
      <c r="C3969" s="1260" t="s">
        <v>32338</v>
      </c>
      <c r="D3969" s="1260" t="s">
        <v>32339</v>
      </c>
      <c r="E3969" s="1260" t="s">
        <v>11419</v>
      </c>
      <c r="F3969" s="1260" t="s">
        <v>32340</v>
      </c>
      <c r="G3969" s="1260" t="s">
        <v>32341</v>
      </c>
      <c r="H3969" s="1260" t="s">
        <v>11153</v>
      </c>
      <c r="I3969" s="1260" t="s">
        <v>11164</v>
      </c>
      <c r="J3969" s="1259">
        <v>7428905</v>
      </c>
      <c r="K3969" s="1260" t="s">
        <v>11221</v>
      </c>
      <c r="L3969" s="1260" t="s">
        <v>11155</v>
      </c>
      <c r="M3969" s="1260" t="s">
        <v>2267</v>
      </c>
      <c r="N3969" s="1260" t="s">
        <v>32342</v>
      </c>
      <c r="O3969" s="1260" t="s">
        <v>32339</v>
      </c>
      <c r="P3969" s="1260" t="s">
        <v>32343</v>
      </c>
      <c r="Q3969" s="1260"/>
      <c r="R3969" s="1260"/>
      <c r="S3969" s="1259">
        <v>1</v>
      </c>
      <c r="T3969" s="1260"/>
      <c r="U3969" s="1260" t="s">
        <v>11290</v>
      </c>
      <c r="V3969" s="1260" t="s">
        <v>13582</v>
      </c>
      <c r="W3969" s="1259">
        <v>0</v>
      </c>
      <c r="X3969" s="1259">
        <v>1007</v>
      </c>
      <c r="Y3969" s="1259">
        <v>0</v>
      </c>
    </row>
    <row r="3970" spans="1:25">
      <c r="A3970" s="1350">
        <v>11201001161</v>
      </c>
      <c r="B3970" s="1260"/>
      <c r="C3970" s="1260" t="s">
        <v>32344</v>
      </c>
      <c r="D3970" s="1260" t="s">
        <v>32345</v>
      </c>
      <c r="E3970" s="1260" t="s">
        <v>11444</v>
      </c>
      <c r="F3970" s="1260" t="s">
        <v>11440</v>
      </c>
      <c r="G3970" s="1260" t="s">
        <v>32346</v>
      </c>
      <c r="H3970" s="1260" t="s">
        <v>11153</v>
      </c>
      <c r="I3970" s="1260" t="s">
        <v>11177</v>
      </c>
      <c r="J3970" s="1259">
        <v>7428904</v>
      </c>
      <c r="K3970" s="1260" t="s">
        <v>11221</v>
      </c>
      <c r="L3970" s="1260" t="s">
        <v>11155</v>
      </c>
      <c r="M3970" s="1260" t="s">
        <v>262</v>
      </c>
      <c r="N3970" s="1260"/>
      <c r="O3970" s="1260" t="s">
        <v>32345</v>
      </c>
      <c r="P3970" s="1260"/>
      <c r="Q3970" s="1260"/>
      <c r="R3970" s="1260"/>
      <c r="S3970" s="1259">
        <v>1</v>
      </c>
      <c r="T3970" s="1260"/>
      <c r="U3970" s="1260"/>
      <c r="V3970" s="1260"/>
      <c r="W3970" s="1259">
        <v>0</v>
      </c>
      <c r="X3970" s="1259">
        <v>1007</v>
      </c>
      <c r="Y3970" s="1259">
        <v>0</v>
      </c>
    </row>
    <row r="3971" spans="1:25">
      <c r="A3971" s="1350">
        <v>11201001160</v>
      </c>
      <c r="B3971" s="1260"/>
      <c r="C3971" s="1260" t="s">
        <v>32347</v>
      </c>
      <c r="D3971" s="1260" t="s">
        <v>32348</v>
      </c>
      <c r="E3971" s="1260" t="s">
        <v>11353</v>
      </c>
      <c r="F3971" s="1260" t="s">
        <v>11440</v>
      </c>
      <c r="G3971" s="1260" t="s">
        <v>32349</v>
      </c>
      <c r="H3971" s="1260" t="s">
        <v>11153</v>
      </c>
      <c r="I3971" s="1260" t="s">
        <v>11177</v>
      </c>
      <c r="J3971" s="1259">
        <v>7428903</v>
      </c>
      <c r="K3971" s="1260" t="s">
        <v>11375</v>
      </c>
      <c r="L3971" s="1260" t="s">
        <v>11155</v>
      </c>
      <c r="M3971" s="1260" t="s">
        <v>262</v>
      </c>
      <c r="N3971" s="1260"/>
      <c r="O3971" s="1260" t="s">
        <v>32348</v>
      </c>
      <c r="P3971" s="1260"/>
      <c r="Q3971" s="1260"/>
      <c r="R3971" s="1260"/>
      <c r="S3971" s="1259">
        <v>1</v>
      </c>
      <c r="T3971" s="1260"/>
      <c r="U3971" s="1260"/>
      <c r="V3971" s="1260"/>
      <c r="W3971" s="1259">
        <v>0</v>
      </c>
      <c r="X3971" s="1259">
        <v>1008</v>
      </c>
      <c r="Y3971" s="1259">
        <v>0</v>
      </c>
    </row>
    <row r="3972" spans="1:25">
      <c r="A3972" s="1350">
        <v>11201001159</v>
      </c>
      <c r="B3972" s="1260"/>
      <c r="C3972" s="1260" t="s">
        <v>32350</v>
      </c>
      <c r="D3972" s="1260" t="s">
        <v>32351</v>
      </c>
      <c r="E3972" s="1260" t="s">
        <v>11353</v>
      </c>
      <c r="F3972" s="1260" t="s">
        <v>13426</v>
      </c>
      <c r="G3972" s="1260" t="s">
        <v>32352</v>
      </c>
      <c r="H3972" s="1260" t="s">
        <v>11153</v>
      </c>
      <c r="I3972" s="1260" t="s">
        <v>10976</v>
      </c>
      <c r="J3972" s="1259">
        <v>7428902</v>
      </c>
      <c r="K3972" s="1260" t="s">
        <v>11221</v>
      </c>
      <c r="L3972" s="1260" t="s">
        <v>11155</v>
      </c>
      <c r="M3972" s="1260" t="s">
        <v>262</v>
      </c>
      <c r="N3972" s="1260"/>
      <c r="O3972" s="1260" t="s">
        <v>32351</v>
      </c>
      <c r="P3972" s="1260"/>
      <c r="Q3972" s="1260"/>
      <c r="R3972" s="1260"/>
      <c r="S3972" s="1259">
        <v>1</v>
      </c>
      <c r="T3972" s="1260"/>
      <c r="U3972" s="1260"/>
      <c r="V3972" s="1260"/>
      <c r="W3972" s="1259">
        <v>0</v>
      </c>
      <c r="X3972" s="1259">
        <v>1007</v>
      </c>
      <c r="Y3972" s="1259">
        <v>0</v>
      </c>
    </row>
    <row r="3973" spans="1:25">
      <c r="A3973" s="1350">
        <v>11201001158</v>
      </c>
      <c r="B3973" s="1260"/>
      <c r="C3973" s="1260" t="s">
        <v>32353</v>
      </c>
      <c r="D3973" s="1260" t="s">
        <v>31964</v>
      </c>
      <c r="E3973" s="1260" t="s">
        <v>32354</v>
      </c>
      <c r="F3973" s="1260" t="s">
        <v>24942</v>
      </c>
      <c r="G3973" s="1260" t="s">
        <v>32355</v>
      </c>
      <c r="H3973" s="1260" t="s">
        <v>11153</v>
      </c>
      <c r="I3973" s="1260" t="s">
        <v>11164</v>
      </c>
      <c r="J3973" s="1259">
        <v>7428901</v>
      </c>
      <c r="K3973" s="1260" t="s">
        <v>11221</v>
      </c>
      <c r="L3973" s="1260" t="s">
        <v>11155</v>
      </c>
      <c r="M3973" s="1260" t="s">
        <v>262</v>
      </c>
      <c r="N3973" s="1260"/>
      <c r="O3973" s="1260" t="s">
        <v>31964</v>
      </c>
      <c r="P3973" s="1260"/>
      <c r="Q3973" s="1260"/>
      <c r="R3973" s="1260"/>
      <c r="S3973" s="1259">
        <v>1</v>
      </c>
      <c r="T3973" s="1260"/>
      <c r="U3973" s="1260"/>
      <c r="V3973" s="1260"/>
      <c r="W3973" s="1259">
        <v>0</v>
      </c>
      <c r="X3973" s="1259">
        <v>1007</v>
      </c>
      <c r="Y3973" s="1259">
        <v>0</v>
      </c>
    </row>
    <row r="3974" spans="1:25">
      <c r="A3974" s="1350">
        <v>11201001157</v>
      </c>
      <c r="B3974" s="1260"/>
      <c r="C3974" s="1260" t="s">
        <v>32350</v>
      </c>
      <c r="D3974" s="1260" t="s">
        <v>32356</v>
      </c>
      <c r="E3974" s="1260" t="s">
        <v>11175</v>
      </c>
      <c r="F3974" s="1260" t="s">
        <v>32340</v>
      </c>
      <c r="G3974" s="1260" t="s">
        <v>32357</v>
      </c>
      <c r="H3974" s="1260" t="s">
        <v>11153</v>
      </c>
      <c r="I3974" s="1260" t="s">
        <v>11164</v>
      </c>
      <c r="J3974" s="1259">
        <v>7428900</v>
      </c>
      <c r="K3974" s="1260" t="s">
        <v>11221</v>
      </c>
      <c r="L3974" s="1260" t="s">
        <v>11155</v>
      </c>
      <c r="M3974" s="1260" t="s">
        <v>2568</v>
      </c>
      <c r="N3974" s="1260" t="s">
        <v>32358</v>
      </c>
      <c r="O3974" s="1260" t="s">
        <v>32356</v>
      </c>
      <c r="P3974" s="1260"/>
      <c r="Q3974" s="1260"/>
      <c r="R3974" s="1260" t="s">
        <v>32359</v>
      </c>
      <c r="S3974" s="1259">
        <v>1</v>
      </c>
      <c r="T3974" s="1260"/>
      <c r="U3974" s="1260" t="s">
        <v>11921</v>
      </c>
      <c r="V3974" s="1260" t="s">
        <v>12833</v>
      </c>
      <c r="W3974" s="1259">
        <v>0</v>
      </c>
      <c r="X3974" s="1259">
        <v>1007</v>
      </c>
      <c r="Y3974" s="1259">
        <v>0</v>
      </c>
    </row>
    <row r="3975" spans="1:25">
      <c r="A3975" s="1350">
        <v>11201001156</v>
      </c>
      <c r="B3975" s="1260"/>
      <c r="C3975" s="1260" t="s">
        <v>32360</v>
      </c>
      <c r="D3975" s="1260" t="s">
        <v>32361</v>
      </c>
      <c r="E3975" s="1260" t="s">
        <v>22813</v>
      </c>
      <c r="F3975" s="1260" t="s">
        <v>32362</v>
      </c>
      <c r="G3975" s="1260" t="s">
        <v>32363</v>
      </c>
      <c r="H3975" s="1260" t="s">
        <v>11153</v>
      </c>
      <c r="I3975" s="1260" t="s">
        <v>11164</v>
      </c>
      <c r="J3975" s="1259">
        <v>7428899</v>
      </c>
      <c r="K3975" s="1260" t="s">
        <v>11221</v>
      </c>
      <c r="L3975" s="1260" t="s">
        <v>11155</v>
      </c>
      <c r="M3975" s="1260" t="s">
        <v>262</v>
      </c>
      <c r="N3975" s="1260"/>
      <c r="O3975" s="1260" t="s">
        <v>32361</v>
      </c>
      <c r="P3975" s="1260"/>
      <c r="Q3975" s="1260"/>
      <c r="R3975" s="1260"/>
      <c r="S3975" s="1259">
        <v>1</v>
      </c>
      <c r="T3975" s="1260"/>
      <c r="U3975" s="1260"/>
      <c r="V3975" s="1260"/>
      <c r="W3975" s="1259">
        <v>0</v>
      </c>
      <c r="X3975" s="1259">
        <v>1007</v>
      </c>
      <c r="Y3975" s="1259">
        <v>0</v>
      </c>
    </row>
    <row r="3976" spans="1:25">
      <c r="A3976" s="1350">
        <v>11201001155</v>
      </c>
      <c r="B3976" s="1260"/>
      <c r="C3976" s="1260" t="s">
        <v>32364</v>
      </c>
      <c r="D3976" s="1260" t="s">
        <v>32365</v>
      </c>
      <c r="E3976" s="1260" t="s">
        <v>11353</v>
      </c>
      <c r="F3976" s="1260" t="s">
        <v>32366</v>
      </c>
      <c r="G3976" s="1260" t="s">
        <v>32367</v>
      </c>
      <c r="H3976" s="1260" t="s">
        <v>11153</v>
      </c>
      <c r="I3976" s="1260" t="s">
        <v>11243</v>
      </c>
      <c r="J3976" s="1259">
        <v>7428898</v>
      </c>
      <c r="K3976" s="1260" t="s">
        <v>11221</v>
      </c>
      <c r="L3976" s="1260" t="s">
        <v>11155</v>
      </c>
      <c r="M3976" s="1260" t="s">
        <v>262</v>
      </c>
      <c r="N3976" s="1260"/>
      <c r="O3976" s="1260" t="s">
        <v>32365</v>
      </c>
      <c r="P3976" s="1260"/>
      <c r="Q3976" s="1260" t="s">
        <v>11450</v>
      </c>
      <c r="R3976" s="1260"/>
      <c r="S3976" s="1259">
        <v>1</v>
      </c>
      <c r="T3976" s="1260"/>
      <c r="U3976" s="1260"/>
      <c r="V3976" s="1260"/>
      <c r="W3976" s="1259">
        <v>0</v>
      </c>
      <c r="X3976" s="1259">
        <v>1007</v>
      </c>
      <c r="Y3976" s="1259">
        <v>0</v>
      </c>
    </row>
    <row r="3977" spans="1:25">
      <c r="A3977" s="1350">
        <v>11201001154</v>
      </c>
      <c r="B3977" s="1260" t="s">
        <v>32368</v>
      </c>
      <c r="C3977" s="1260" t="s">
        <v>32369</v>
      </c>
      <c r="D3977" s="1260" t="s">
        <v>32370</v>
      </c>
      <c r="E3977" s="1260" t="s">
        <v>11190</v>
      </c>
      <c r="F3977" s="1260" t="s">
        <v>11440</v>
      </c>
      <c r="G3977" s="1260" t="s">
        <v>32371</v>
      </c>
      <c r="H3977" s="1260" t="s">
        <v>11153</v>
      </c>
      <c r="I3977" s="1260" t="s">
        <v>11177</v>
      </c>
      <c r="J3977" s="1259">
        <v>7428897</v>
      </c>
      <c r="K3977" s="1260" t="s">
        <v>11221</v>
      </c>
      <c r="L3977" s="1260" t="s">
        <v>11155</v>
      </c>
      <c r="M3977" s="1260" t="s">
        <v>262</v>
      </c>
      <c r="N3977" s="1260"/>
      <c r="O3977" s="1260" t="s">
        <v>32370</v>
      </c>
      <c r="P3977" s="1260"/>
      <c r="Q3977" s="1260"/>
      <c r="R3977" s="1260"/>
      <c r="S3977" s="1259">
        <v>1</v>
      </c>
      <c r="T3977" s="1260"/>
      <c r="U3977" s="1260"/>
      <c r="V3977" s="1260"/>
      <c r="W3977" s="1259">
        <v>0</v>
      </c>
      <c r="X3977" s="1259">
        <v>1007</v>
      </c>
      <c r="Y3977" s="1259">
        <v>0</v>
      </c>
    </row>
    <row r="3978" spans="1:25">
      <c r="A3978" s="1350">
        <v>11201001153</v>
      </c>
      <c r="B3978" s="1260" t="s">
        <v>32372</v>
      </c>
      <c r="C3978" s="1260" t="s">
        <v>32373</v>
      </c>
      <c r="D3978" s="1260" t="s">
        <v>32374</v>
      </c>
      <c r="E3978" s="1260" t="s">
        <v>11311</v>
      </c>
      <c r="F3978" s="1260" t="s">
        <v>11440</v>
      </c>
      <c r="G3978" s="1260" t="s">
        <v>32371</v>
      </c>
      <c r="H3978" s="1260" t="s">
        <v>11153</v>
      </c>
      <c r="I3978" s="1260" t="s">
        <v>11177</v>
      </c>
      <c r="J3978" s="1259">
        <v>7428896</v>
      </c>
      <c r="K3978" s="1260" t="s">
        <v>11221</v>
      </c>
      <c r="L3978" s="1260" t="s">
        <v>11155</v>
      </c>
      <c r="M3978" s="1260" t="s">
        <v>1295</v>
      </c>
      <c r="N3978" s="1260" t="s">
        <v>32375</v>
      </c>
      <c r="O3978" s="1260" t="s">
        <v>32374</v>
      </c>
      <c r="P3978" s="1260" t="s">
        <v>32376</v>
      </c>
      <c r="Q3978" s="1260" t="s">
        <v>11411</v>
      </c>
      <c r="R3978" s="1260" t="s">
        <v>32376</v>
      </c>
      <c r="S3978" s="1259">
        <v>1</v>
      </c>
      <c r="T3978" s="1260" t="s">
        <v>32377</v>
      </c>
      <c r="U3978" s="1260" t="s">
        <v>11158</v>
      </c>
      <c r="V3978" s="1260" t="s">
        <v>11263</v>
      </c>
      <c r="W3978" s="1259">
        <v>0</v>
      </c>
      <c r="X3978" s="1259">
        <v>1007</v>
      </c>
      <c r="Y3978" s="1259">
        <v>0</v>
      </c>
    </row>
    <row r="3979" spans="1:25">
      <c r="A3979" s="1350">
        <v>11201001152</v>
      </c>
      <c r="B3979" s="1260" t="s">
        <v>32378</v>
      </c>
      <c r="C3979" s="1260" t="s">
        <v>32379</v>
      </c>
      <c r="D3979" s="1260" t="s">
        <v>32380</v>
      </c>
      <c r="E3979" s="1260" t="s">
        <v>11190</v>
      </c>
      <c r="F3979" s="1260" t="s">
        <v>11440</v>
      </c>
      <c r="G3979" s="1260" t="s">
        <v>32371</v>
      </c>
      <c r="H3979" s="1260" t="s">
        <v>11153</v>
      </c>
      <c r="I3979" s="1260" t="s">
        <v>11177</v>
      </c>
      <c r="J3979" s="1259">
        <v>7428895</v>
      </c>
      <c r="K3979" s="1260" t="s">
        <v>11221</v>
      </c>
      <c r="L3979" s="1260" t="s">
        <v>11155</v>
      </c>
      <c r="M3979" s="1260" t="s">
        <v>262</v>
      </c>
      <c r="N3979" s="1260"/>
      <c r="O3979" s="1260" t="s">
        <v>32380</v>
      </c>
      <c r="P3979" s="1260"/>
      <c r="Q3979" s="1260"/>
      <c r="R3979" s="1260"/>
      <c r="S3979" s="1259">
        <v>1</v>
      </c>
      <c r="T3979" s="1260"/>
      <c r="U3979" s="1260"/>
      <c r="V3979" s="1260"/>
      <c r="W3979" s="1259">
        <v>0</v>
      </c>
      <c r="X3979" s="1259">
        <v>1007</v>
      </c>
      <c r="Y3979" s="1259">
        <v>0</v>
      </c>
    </row>
    <row r="3980" spans="1:25">
      <c r="A3980" s="1350">
        <v>11201001151</v>
      </c>
      <c r="B3980" s="1260" t="s">
        <v>32381</v>
      </c>
      <c r="C3980" s="1260" t="s">
        <v>32382</v>
      </c>
      <c r="D3980" s="1260" t="s">
        <v>32383</v>
      </c>
      <c r="E3980" s="1260" t="s">
        <v>11266</v>
      </c>
      <c r="F3980" s="1260" t="s">
        <v>11432</v>
      </c>
      <c r="G3980" s="1260" t="s">
        <v>32384</v>
      </c>
      <c r="H3980" s="1260" t="s">
        <v>11153</v>
      </c>
      <c r="I3980" s="1260" t="s">
        <v>10976</v>
      </c>
      <c r="J3980" s="1259">
        <v>7428894</v>
      </c>
      <c r="K3980" s="1260" t="s">
        <v>11375</v>
      </c>
      <c r="L3980" s="1260" t="s">
        <v>11155</v>
      </c>
      <c r="M3980" s="1260" t="s">
        <v>2536</v>
      </c>
      <c r="N3980" s="1260" t="s">
        <v>23097</v>
      </c>
      <c r="O3980" s="1260" t="s">
        <v>32383</v>
      </c>
      <c r="P3980" s="1260" t="s">
        <v>23098</v>
      </c>
      <c r="Q3980" s="1260" t="s">
        <v>12049</v>
      </c>
      <c r="R3980" s="1260" t="s">
        <v>23099</v>
      </c>
      <c r="S3980" s="1259">
        <v>1</v>
      </c>
      <c r="T3980" s="1260" t="s">
        <v>32385</v>
      </c>
      <c r="U3980" s="1260" t="s">
        <v>11158</v>
      </c>
      <c r="V3980" s="1260" t="s">
        <v>11565</v>
      </c>
      <c r="W3980" s="1259">
        <v>0</v>
      </c>
      <c r="X3980" s="1259">
        <v>1008</v>
      </c>
      <c r="Y3980" s="1259">
        <v>0</v>
      </c>
    </row>
    <row r="3981" spans="1:25">
      <c r="A3981" s="1350">
        <v>11201001150</v>
      </c>
      <c r="B3981" s="1260"/>
      <c r="C3981" s="1260" t="s">
        <v>32386</v>
      </c>
      <c r="D3981" s="1260" t="s">
        <v>32387</v>
      </c>
      <c r="E3981" s="1260" t="s">
        <v>11457</v>
      </c>
      <c r="F3981" s="1260" t="s">
        <v>13426</v>
      </c>
      <c r="G3981" s="1260" t="s">
        <v>32388</v>
      </c>
      <c r="H3981" s="1260" t="s">
        <v>11153</v>
      </c>
      <c r="I3981" s="1260" t="s">
        <v>10976</v>
      </c>
      <c r="J3981" s="1259">
        <v>7428893</v>
      </c>
      <c r="K3981" s="1260" t="s">
        <v>11221</v>
      </c>
      <c r="L3981" s="1260" t="s">
        <v>11155</v>
      </c>
      <c r="M3981" s="1260" t="s">
        <v>262</v>
      </c>
      <c r="N3981" s="1260"/>
      <c r="O3981" s="1260" t="s">
        <v>32387</v>
      </c>
      <c r="P3981" s="1260"/>
      <c r="Q3981" s="1260"/>
      <c r="R3981" s="1260"/>
      <c r="S3981" s="1259">
        <v>1</v>
      </c>
      <c r="T3981" s="1260"/>
      <c r="U3981" s="1260"/>
      <c r="V3981" s="1260"/>
      <c r="W3981" s="1259">
        <v>0</v>
      </c>
      <c r="X3981" s="1259">
        <v>1007</v>
      </c>
      <c r="Y3981" s="1259">
        <v>0</v>
      </c>
    </row>
    <row r="3982" spans="1:25">
      <c r="A3982" s="1350">
        <v>11201001149</v>
      </c>
      <c r="B3982" s="1260"/>
      <c r="C3982" s="1260" t="s">
        <v>32389</v>
      </c>
      <c r="D3982" s="1260" t="s">
        <v>32390</v>
      </c>
      <c r="E3982" s="1260" t="s">
        <v>11461</v>
      </c>
      <c r="F3982" s="1260" t="s">
        <v>32391</v>
      </c>
      <c r="G3982" s="1260" t="s">
        <v>32392</v>
      </c>
      <c r="H3982" s="1260" t="s">
        <v>11153</v>
      </c>
      <c r="I3982" s="1260" t="s">
        <v>11164</v>
      </c>
      <c r="J3982" s="1259">
        <v>7428892</v>
      </c>
      <c r="K3982" s="1260" t="s">
        <v>11221</v>
      </c>
      <c r="L3982" s="1260" t="s">
        <v>11155</v>
      </c>
      <c r="M3982" s="1260" t="s">
        <v>262</v>
      </c>
      <c r="N3982" s="1260"/>
      <c r="O3982" s="1260" t="s">
        <v>32390</v>
      </c>
      <c r="P3982" s="1260"/>
      <c r="Q3982" s="1260"/>
      <c r="R3982" s="1260"/>
      <c r="S3982" s="1259">
        <v>1</v>
      </c>
      <c r="T3982" s="1260"/>
      <c r="U3982" s="1260"/>
      <c r="V3982" s="1260"/>
      <c r="W3982" s="1259">
        <v>0</v>
      </c>
      <c r="X3982" s="1259">
        <v>1007</v>
      </c>
      <c r="Y3982" s="1259">
        <v>0</v>
      </c>
    </row>
    <row r="3983" spans="1:25">
      <c r="A3983" s="1350">
        <v>11201001148</v>
      </c>
      <c r="B3983" s="1260"/>
      <c r="C3983" s="1260" t="s">
        <v>32393</v>
      </c>
      <c r="D3983" s="1260" t="s">
        <v>32394</v>
      </c>
      <c r="E3983" s="1260" t="s">
        <v>11353</v>
      </c>
      <c r="F3983" s="1260" t="s">
        <v>32395</v>
      </c>
      <c r="G3983" s="1260" t="s">
        <v>32396</v>
      </c>
      <c r="H3983" s="1260" t="s">
        <v>11153</v>
      </c>
      <c r="I3983" s="1260" t="s">
        <v>11243</v>
      </c>
      <c r="J3983" s="1259">
        <v>7428891</v>
      </c>
      <c r="K3983" s="1260" t="s">
        <v>11221</v>
      </c>
      <c r="L3983" s="1260" t="s">
        <v>11155</v>
      </c>
      <c r="M3983" s="1260" t="s">
        <v>262</v>
      </c>
      <c r="N3983" s="1260"/>
      <c r="O3983" s="1260" t="s">
        <v>32394</v>
      </c>
      <c r="P3983" s="1260"/>
      <c r="Q3983" s="1260" t="s">
        <v>11450</v>
      </c>
      <c r="R3983" s="1260"/>
      <c r="S3983" s="1259">
        <v>1</v>
      </c>
      <c r="T3983" s="1260"/>
      <c r="U3983" s="1260"/>
      <c r="V3983" s="1260"/>
      <c r="W3983" s="1259">
        <v>0</v>
      </c>
      <c r="X3983" s="1259">
        <v>1007</v>
      </c>
      <c r="Y3983" s="1259">
        <v>0</v>
      </c>
    </row>
    <row r="3984" spans="1:25">
      <c r="A3984" s="1350">
        <v>11201001147</v>
      </c>
      <c r="B3984" s="1260"/>
      <c r="C3984" s="1260" t="s">
        <v>32397</v>
      </c>
      <c r="D3984" s="1260" t="s">
        <v>32398</v>
      </c>
      <c r="E3984" s="1260" t="s">
        <v>11353</v>
      </c>
      <c r="F3984" s="1260" t="s">
        <v>25679</v>
      </c>
      <c r="G3984" s="1260" t="s">
        <v>32399</v>
      </c>
      <c r="H3984" s="1260" t="s">
        <v>11153</v>
      </c>
      <c r="I3984" s="1260" t="s">
        <v>11243</v>
      </c>
      <c r="J3984" s="1259">
        <v>7428890</v>
      </c>
      <c r="K3984" s="1260" t="s">
        <v>11221</v>
      </c>
      <c r="L3984" s="1260" t="s">
        <v>11155</v>
      </c>
      <c r="M3984" s="1260" t="s">
        <v>262</v>
      </c>
      <c r="N3984" s="1260"/>
      <c r="O3984" s="1260" t="s">
        <v>32398</v>
      </c>
      <c r="P3984" s="1260"/>
      <c r="Q3984" s="1260" t="s">
        <v>11450</v>
      </c>
      <c r="R3984" s="1260"/>
      <c r="S3984" s="1259">
        <v>1</v>
      </c>
      <c r="T3984" s="1260"/>
      <c r="U3984" s="1260"/>
      <c r="V3984" s="1260"/>
      <c r="W3984" s="1259">
        <v>0</v>
      </c>
      <c r="X3984" s="1259">
        <v>1007</v>
      </c>
      <c r="Y3984" s="1259">
        <v>0</v>
      </c>
    </row>
    <row r="3985" spans="1:25">
      <c r="A3985" s="1350">
        <v>11201001146</v>
      </c>
      <c r="B3985" s="1260"/>
      <c r="C3985" s="1260" t="s">
        <v>32400</v>
      </c>
      <c r="D3985" s="1260" t="s">
        <v>32401</v>
      </c>
      <c r="E3985" s="1260" t="s">
        <v>11203</v>
      </c>
      <c r="F3985" s="1260" t="s">
        <v>12633</v>
      </c>
      <c r="G3985" s="1260" t="s">
        <v>32402</v>
      </c>
      <c r="H3985" s="1260" t="s">
        <v>11153</v>
      </c>
      <c r="I3985" s="1260" t="s">
        <v>10976</v>
      </c>
      <c r="J3985" s="1259">
        <v>7428889</v>
      </c>
      <c r="K3985" s="1260" t="s">
        <v>11375</v>
      </c>
      <c r="L3985" s="1260" t="s">
        <v>11155</v>
      </c>
      <c r="M3985" s="1260" t="s">
        <v>2285</v>
      </c>
      <c r="N3985" s="1260" t="s">
        <v>32403</v>
      </c>
      <c r="O3985" s="1260" t="s">
        <v>32401</v>
      </c>
      <c r="P3985" s="1260"/>
      <c r="Q3985" s="1260" t="s">
        <v>11394</v>
      </c>
      <c r="R3985" s="1260" t="s">
        <v>32404</v>
      </c>
      <c r="S3985" s="1259">
        <v>1</v>
      </c>
      <c r="T3985" s="1260"/>
      <c r="U3985" s="1260" t="s">
        <v>12408</v>
      </c>
      <c r="V3985" s="1260" t="s">
        <v>26646</v>
      </c>
      <c r="W3985" s="1259">
        <v>0</v>
      </c>
      <c r="X3985" s="1259">
        <v>1008</v>
      </c>
      <c r="Y3985" s="1259">
        <v>0</v>
      </c>
    </row>
    <row r="3986" spans="1:25">
      <c r="A3986" s="1350">
        <v>11201001145</v>
      </c>
      <c r="B3986" s="1260"/>
      <c r="C3986" s="1260" t="s">
        <v>32405</v>
      </c>
      <c r="D3986" s="1260" t="s">
        <v>12297</v>
      </c>
      <c r="E3986" s="1260" t="s">
        <v>11303</v>
      </c>
      <c r="F3986" s="1260" t="s">
        <v>18612</v>
      </c>
      <c r="G3986" s="1260" t="s">
        <v>32406</v>
      </c>
      <c r="H3986" s="1260" t="s">
        <v>11153</v>
      </c>
      <c r="I3986" s="1260" t="s">
        <v>10976</v>
      </c>
      <c r="J3986" s="1259">
        <v>7428888</v>
      </c>
      <c r="K3986" s="1260" t="s">
        <v>11221</v>
      </c>
      <c r="L3986" s="1260" t="s">
        <v>11155</v>
      </c>
      <c r="M3986" s="1260" t="s">
        <v>262</v>
      </c>
      <c r="N3986" s="1260"/>
      <c r="O3986" s="1260" t="s">
        <v>12297</v>
      </c>
      <c r="P3986" s="1260"/>
      <c r="Q3986" s="1260" t="s">
        <v>32407</v>
      </c>
      <c r="R3986" s="1260" t="s">
        <v>17094</v>
      </c>
      <c r="S3986" s="1259">
        <v>1</v>
      </c>
      <c r="T3986" s="1260"/>
      <c r="U3986" s="1260"/>
      <c r="V3986" s="1260"/>
      <c r="W3986" s="1259">
        <v>0</v>
      </c>
      <c r="X3986" s="1259">
        <v>1007</v>
      </c>
      <c r="Y3986" s="1259">
        <v>0</v>
      </c>
    </row>
    <row r="3987" spans="1:25">
      <c r="A3987" s="1350">
        <v>11201001144</v>
      </c>
      <c r="B3987" s="1260"/>
      <c r="C3987" s="1260" t="s">
        <v>32408</v>
      </c>
      <c r="D3987" s="1260" t="s">
        <v>32409</v>
      </c>
      <c r="E3987" s="1260" t="s">
        <v>11509</v>
      </c>
      <c r="F3987" s="1260" t="s">
        <v>18612</v>
      </c>
      <c r="G3987" s="1260" t="s">
        <v>32410</v>
      </c>
      <c r="H3987" s="1260" t="s">
        <v>11153</v>
      </c>
      <c r="I3987" s="1260" t="s">
        <v>10976</v>
      </c>
      <c r="J3987" s="1259">
        <v>7428887</v>
      </c>
      <c r="K3987" s="1260" t="s">
        <v>11221</v>
      </c>
      <c r="L3987" s="1260" t="s">
        <v>11155</v>
      </c>
      <c r="M3987" s="1260" t="s">
        <v>2034</v>
      </c>
      <c r="N3987" s="1260" t="s">
        <v>32411</v>
      </c>
      <c r="O3987" s="1260" t="s">
        <v>32409</v>
      </c>
      <c r="P3987" s="1260" t="s">
        <v>11192</v>
      </c>
      <c r="Q3987" s="1260" t="s">
        <v>11223</v>
      </c>
      <c r="R3987" s="1260" t="s">
        <v>32412</v>
      </c>
      <c r="S3987" s="1259">
        <v>1</v>
      </c>
      <c r="T3987" s="1260"/>
      <c r="U3987" s="1260" t="s">
        <v>11396</v>
      </c>
      <c r="V3987" s="1260" t="s">
        <v>11645</v>
      </c>
      <c r="W3987" s="1259">
        <v>0</v>
      </c>
      <c r="X3987" s="1259">
        <v>1007</v>
      </c>
      <c r="Y3987" s="1259">
        <v>0</v>
      </c>
    </row>
    <row r="3988" spans="1:25">
      <c r="A3988" s="1350">
        <v>11201001143</v>
      </c>
      <c r="B3988" s="1260"/>
      <c r="C3988" s="1260" t="s">
        <v>32413</v>
      </c>
      <c r="D3988" s="1260" t="s">
        <v>32414</v>
      </c>
      <c r="E3988" s="1260" t="s">
        <v>11353</v>
      </c>
      <c r="F3988" s="1260" t="s">
        <v>30125</v>
      </c>
      <c r="G3988" s="1260" t="s">
        <v>32415</v>
      </c>
      <c r="H3988" s="1260" t="s">
        <v>11153</v>
      </c>
      <c r="I3988" s="1260" t="s">
        <v>11243</v>
      </c>
      <c r="J3988" s="1259">
        <v>7428886</v>
      </c>
      <c r="K3988" s="1260" t="s">
        <v>11221</v>
      </c>
      <c r="L3988" s="1260" t="s">
        <v>11155</v>
      </c>
      <c r="M3988" s="1260" t="s">
        <v>262</v>
      </c>
      <c r="N3988" s="1260"/>
      <c r="O3988" s="1260" t="s">
        <v>32414</v>
      </c>
      <c r="P3988" s="1260"/>
      <c r="Q3988" s="1260" t="s">
        <v>11533</v>
      </c>
      <c r="R3988" s="1260"/>
      <c r="S3988" s="1259">
        <v>1</v>
      </c>
      <c r="T3988" s="1260"/>
      <c r="U3988" s="1260"/>
      <c r="V3988" s="1260"/>
      <c r="W3988" s="1259">
        <v>0</v>
      </c>
      <c r="X3988" s="1259">
        <v>1007</v>
      </c>
      <c r="Y3988" s="1259">
        <v>0</v>
      </c>
    </row>
    <row r="3989" spans="1:25">
      <c r="A3989" s="1350">
        <v>11201001142</v>
      </c>
      <c r="B3989" s="1260"/>
      <c r="C3989" s="1260" t="s">
        <v>32416</v>
      </c>
      <c r="D3989" s="1260" t="s">
        <v>32417</v>
      </c>
      <c r="E3989" s="1260" t="s">
        <v>11560</v>
      </c>
      <c r="F3989" s="1260" t="s">
        <v>32418</v>
      </c>
      <c r="G3989" s="1260" t="s">
        <v>32419</v>
      </c>
      <c r="H3989" s="1260" t="s">
        <v>11153</v>
      </c>
      <c r="I3989" s="1260" t="s">
        <v>11164</v>
      </c>
      <c r="J3989" s="1259">
        <v>7428885</v>
      </c>
      <c r="K3989" s="1260" t="s">
        <v>11221</v>
      </c>
      <c r="L3989" s="1260" t="s">
        <v>11155</v>
      </c>
      <c r="M3989" s="1260" t="s">
        <v>262</v>
      </c>
      <c r="N3989" s="1260"/>
      <c r="O3989" s="1260" t="s">
        <v>32417</v>
      </c>
      <c r="P3989" s="1260"/>
      <c r="Q3989" s="1260" t="s">
        <v>11596</v>
      </c>
      <c r="R3989" s="1260"/>
      <c r="S3989" s="1259">
        <v>1</v>
      </c>
      <c r="T3989" s="1260"/>
      <c r="U3989" s="1260"/>
      <c r="V3989" s="1260"/>
      <c r="W3989" s="1259">
        <v>0</v>
      </c>
      <c r="X3989" s="1259">
        <v>1007</v>
      </c>
      <c r="Y3989" s="1259">
        <v>0</v>
      </c>
    </row>
    <row r="3990" spans="1:25">
      <c r="A3990" s="1350">
        <v>11201001141</v>
      </c>
      <c r="B3990" s="1260"/>
      <c r="C3990" s="1260" t="s">
        <v>32420</v>
      </c>
      <c r="D3990" s="1260" t="s">
        <v>21614</v>
      </c>
      <c r="E3990" s="1260" t="s">
        <v>11266</v>
      </c>
      <c r="F3990" s="1260" t="s">
        <v>20567</v>
      </c>
      <c r="G3990" s="1260" t="s">
        <v>32421</v>
      </c>
      <c r="H3990" s="1260" t="s">
        <v>11153</v>
      </c>
      <c r="I3990" s="1260" t="s">
        <v>10976</v>
      </c>
      <c r="J3990" s="1259">
        <v>7428884</v>
      </c>
      <c r="K3990" s="1260" t="s">
        <v>11221</v>
      </c>
      <c r="L3990" s="1260" t="s">
        <v>11155</v>
      </c>
      <c r="M3990" s="1260" t="s">
        <v>262</v>
      </c>
      <c r="N3990" s="1260"/>
      <c r="O3990" s="1260" t="s">
        <v>21614</v>
      </c>
      <c r="P3990" s="1259">
        <v>8952220</v>
      </c>
      <c r="Q3990" s="1260" t="s">
        <v>10976</v>
      </c>
      <c r="R3990" s="1259">
        <v>8952220</v>
      </c>
      <c r="S3990" s="1259">
        <v>1</v>
      </c>
      <c r="T3990" s="1260"/>
      <c r="U3990" s="1260"/>
      <c r="V3990" s="1260"/>
      <c r="W3990" s="1259">
        <v>0</v>
      </c>
      <c r="X3990" s="1259">
        <v>1007</v>
      </c>
      <c r="Y3990" s="1259">
        <v>0</v>
      </c>
    </row>
    <row r="3991" spans="1:25">
      <c r="A3991" s="1350">
        <v>11201001140</v>
      </c>
      <c r="B3991" s="1260" t="s">
        <v>32422</v>
      </c>
      <c r="C3991" s="1260" t="s">
        <v>32423</v>
      </c>
      <c r="D3991" s="1260" t="s">
        <v>32424</v>
      </c>
      <c r="E3991" s="1260" t="s">
        <v>11190</v>
      </c>
      <c r="F3991" s="1260" t="s">
        <v>11440</v>
      </c>
      <c r="G3991" s="1260" t="s">
        <v>32425</v>
      </c>
      <c r="H3991" s="1260" t="s">
        <v>11153</v>
      </c>
      <c r="I3991" s="1260" t="s">
        <v>11177</v>
      </c>
      <c r="J3991" s="1259">
        <v>7428883</v>
      </c>
      <c r="K3991" s="1260" t="s">
        <v>11221</v>
      </c>
      <c r="L3991" s="1260" t="s">
        <v>11155</v>
      </c>
      <c r="M3991" s="1260" t="s">
        <v>2246</v>
      </c>
      <c r="N3991" s="1260" t="s">
        <v>32426</v>
      </c>
      <c r="O3991" s="1260" t="s">
        <v>32424</v>
      </c>
      <c r="P3991" s="1260" t="s">
        <v>32427</v>
      </c>
      <c r="Q3991" s="1260" t="s">
        <v>12272</v>
      </c>
      <c r="R3991" s="1260" t="s">
        <v>32428</v>
      </c>
      <c r="S3991" s="1259">
        <v>1</v>
      </c>
      <c r="T3991" s="1260" t="s">
        <v>32429</v>
      </c>
      <c r="U3991" s="1260" t="s">
        <v>11269</v>
      </c>
      <c r="V3991" s="1260" t="s">
        <v>11787</v>
      </c>
      <c r="W3991" s="1259">
        <v>0</v>
      </c>
      <c r="X3991" s="1259">
        <v>1007</v>
      </c>
      <c r="Y3991" s="1259">
        <v>0</v>
      </c>
    </row>
    <row r="3992" spans="1:25">
      <c r="A3992" s="1350">
        <v>11201001139</v>
      </c>
      <c r="B3992" s="1260"/>
      <c r="C3992" s="1260" t="s">
        <v>32430</v>
      </c>
      <c r="D3992" s="1260" t="s">
        <v>21614</v>
      </c>
      <c r="E3992" s="1260" t="s">
        <v>11266</v>
      </c>
      <c r="F3992" s="1260" t="s">
        <v>32431</v>
      </c>
      <c r="G3992" s="1260" t="s">
        <v>32432</v>
      </c>
      <c r="H3992" s="1260" t="s">
        <v>11153</v>
      </c>
      <c r="I3992" s="1260" t="s">
        <v>10976</v>
      </c>
      <c r="J3992" s="1259">
        <v>7428882</v>
      </c>
      <c r="K3992" s="1260" t="s">
        <v>11221</v>
      </c>
      <c r="L3992" s="1260" t="s">
        <v>11155</v>
      </c>
      <c r="M3992" s="1260" t="s">
        <v>262</v>
      </c>
      <c r="N3992" s="1260"/>
      <c r="O3992" s="1260" t="s">
        <v>21614</v>
      </c>
      <c r="P3992" s="1259">
        <v>8952220</v>
      </c>
      <c r="Q3992" s="1260" t="s">
        <v>10976</v>
      </c>
      <c r="R3992" s="1259">
        <v>8952220</v>
      </c>
      <c r="S3992" s="1259">
        <v>1</v>
      </c>
      <c r="T3992" s="1260"/>
      <c r="U3992" s="1260"/>
      <c r="V3992" s="1260"/>
      <c r="W3992" s="1259">
        <v>0</v>
      </c>
      <c r="X3992" s="1259">
        <v>1007</v>
      </c>
      <c r="Y3992" s="1259">
        <v>0</v>
      </c>
    </row>
    <row r="3993" spans="1:25">
      <c r="A3993" s="1350">
        <v>11201001138</v>
      </c>
      <c r="B3993" s="1260"/>
      <c r="C3993" s="1260" t="s">
        <v>32433</v>
      </c>
      <c r="D3993" s="1260" t="s">
        <v>32434</v>
      </c>
      <c r="E3993" s="1260" t="s">
        <v>11266</v>
      </c>
      <c r="F3993" s="1260" t="s">
        <v>18612</v>
      </c>
      <c r="G3993" s="1260" t="s">
        <v>32435</v>
      </c>
      <c r="H3993" s="1260" t="s">
        <v>11153</v>
      </c>
      <c r="I3993" s="1260" t="s">
        <v>10976</v>
      </c>
      <c r="J3993" s="1259">
        <v>7428881</v>
      </c>
      <c r="K3993" s="1260" t="s">
        <v>11221</v>
      </c>
      <c r="L3993" s="1260" t="s">
        <v>11155</v>
      </c>
      <c r="M3993" s="1260" t="s">
        <v>262</v>
      </c>
      <c r="N3993" s="1260"/>
      <c r="O3993" s="1260" t="s">
        <v>32434</v>
      </c>
      <c r="P3993" s="1259">
        <v>8952220</v>
      </c>
      <c r="Q3993" s="1260" t="s">
        <v>10976</v>
      </c>
      <c r="R3993" s="1259">
        <v>8952220</v>
      </c>
      <c r="S3993" s="1259">
        <v>1</v>
      </c>
      <c r="T3993" s="1260"/>
      <c r="U3993" s="1260"/>
      <c r="V3993" s="1260"/>
      <c r="W3993" s="1259">
        <v>0</v>
      </c>
      <c r="X3993" s="1259">
        <v>1007</v>
      </c>
      <c r="Y3993" s="1259">
        <v>0</v>
      </c>
    </row>
    <row r="3994" spans="1:25">
      <c r="A3994" s="1350">
        <v>11201001137</v>
      </c>
      <c r="B3994" s="1260" t="s">
        <v>32436</v>
      </c>
      <c r="C3994" s="1260" t="s">
        <v>32437</v>
      </c>
      <c r="D3994" s="1260" t="s">
        <v>32438</v>
      </c>
      <c r="E3994" s="1260" t="s">
        <v>11190</v>
      </c>
      <c r="F3994" s="1260" t="s">
        <v>11544</v>
      </c>
      <c r="G3994" s="1260" t="s">
        <v>32439</v>
      </c>
      <c r="H3994" s="1260" t="s">
        <v>11153</v>
      </c>
      <c r="I3994" s="1260" t="s">
        <v>11243</v>
      </c>
      <c r="J3994" s="1259">
        <v>7428880</v>
      </c>
      <c r="K3994" s="1260" t="s">
        <v>11221</v>
      </c>
      <c r="L3994" s="1260" t="s">
        <v>11155</v>
      </c>
      <c r="M3994" s="1260" t="s">
        <v>2210</v>
      </c>
      <c r="N3994" s="1260" t="s">
        <v>30215</v>
      </c>
      <c r="O3994" s="1260" t="s">
        <v>32438</v>
      </c>
      <c r="P3994" s="1260" t="s">
        <v>32440</v>
      </c>
      <c r="Q3994" s="1260" t="s">
        <v>11795</v>
      </c>
      <c r="R3994" s="1260" t="s">
        <v>32441</v>
      </c>
      <c r="S3994" s="1259">
        <v>1</v>
      </c>
      <c r="T3994" s="1260" t="s">
        <v>32442</v>
      </c>
      <c r="U3994" s="1260" t="s">
        <v>11247</v>
      </c>
      <c r="V3994" s="1260" t="s">
        <v>16483</v>
      </c>
      <c r="W3994" s="1259">
        <v>0</v>
      </c>
      <c r="X3994" s="1259">
        <v>1007</v>
      </c>
      <c r="Y3994" s="1259">
        <v>0</v>
      </c>
    </row>
    <row r="3995" spans="1:25">
      <c r="A3995" s="1350">
        <v>11201001136</v>
      </c>
      <c r="B3995" s="1260"/>
      <c r="C3995" s="1260" t="s">
        <v>32443</v>
      </c>
      <c r="D3995" s="1260" t="s">
        <v>32444</v>
      </c>
      <c r="E3995" s="1260" t="s">
        <v>11303</v>
      </c>
      <c r="F3995" s="1260" t="s">
        <v>11522</v>
      </c>
      <c r="G3995" s="1260" t="s">
        <v>32445</v>
      </c>
      <c r="H3995" s="1260" t="s">
        <v>11153</v>
      </c>
      <c r="I3995" s="1260" t="s">
        <v>11177</v>
      </c>
      <c r="J3995" s="1259">
        <v>7428879</v>
      </c>
      <c r="K3995" s="1260" t="s">
        <v>11221</v>
      </c>
      <c r="L3995" s="1260" t="s">
        <v>11155</v>
      </c>
      <c r="M3995" s="1260" t="s">
        <v>262</v>
      </c>
      <c r="N3995" s="1260"/>
      <c r="O3995" s="1260" t="s">
        <v>32444</v>
      </c>
      <c r="P3995" s="1260"/>
      <c r="Q3995" s="1260"/>
      <c r="R3995" s="1260"/>
      <c r="S3995" s="1259">
        <v>1</v>
      </c>
      <c r="T3995" s="1260"/>
      <c r="U3995" s="1260"/>
      <c r="V3995" s="1260"/>
      <c r="W3995" s="1259">
        <v>0</v>
      </c>
      <c r="X3995" s="1259">
        <v>1007</v>
      </c>
      <c r="Y3995" s="1259">
        <v>0</v>
      </c>
    </row>
    <row r="3996" spans="1:25">
      <c r="A3996" s="1350">
        <v>11201001135</v>
      </c>
      <c r="B3996" s="1260" t="s">
        <v>32446</v>
      </c>
      <c r="C3996" s="1260" t="s">
        <v>32447</v>
      </c>
      <c r="D3996" s="1260" t="s">
        <v>32448</v>
      </c>
      <c r="E3996" s="1260" t="s">
        <v>11509</v>
      </c>
      <c r="F3996" s="1260" t="s">
        <v>11522</v>
      </c>
      <c r="G3996" s="1260" t="s">
        <v>32449</v>
      </c>
      <c r="H3996" s="1260" t="s">
        <v>11153</v>
      </c>
      <c r="I3996" s="1260" t="s">
        <v>11177</v>
      </c>
      <c r="J3996" s="1259">
        <v>7428878</v>
      </c>
      <c r="K3996" s="1260" t="s">
        <v>11221</v>
      </c>
      <c r="L3996" s="1260" t="s">
        <v>11155</v>
      </c>
      <c r="M3996" s="1260" t="s">
        <v>1698</v>
      </c>
      <c r="N3996" s="1260" t="s">
        <v>32450</v>
      </c>
      <c r="O3996" s="1260" t="s">
        <v>32448</v>
      </c>
      <c r="P3996" s="1260" t="s">
        <v>32451</v>
      </c>
      <c r="Q3996" s="1260" t="s">
        <v>11394</v>
      </c>
      <c r="R3996" s="1260" t="s">
        <v>32451</v>
      </c>
      <c r="S3996" s="1259">
        <v>1</v>
      </c>
      <c r="T3996" s="1260" t="s">
        <v>32452</v>
      </c>
      <c r="U3996" s="1260" t="s">
        <v>11182</v>
      </c>
      <c r="V3996" s="1260" t="s">
        <v>13364</v>
      </c>
      <c r="W3996" s="1259">
        <v>0</v>
      </c>
      <c r="X3996" s="1259">
        <v>1007</v>
      </c>
      <c r="Y3996" s="1259">
        <v>0</v>
      </c>
    </row>
    <row r="3997" spans="1:25">
      <c r="A3997" s="1350">
        <v>11201001134</v>
      </c>
      <c r="B3997" s="1260" t="s">
        <v>32453</v>
      </c>
      <c r="C3997" s="1260" t="s">
        <v>32454</v>
      </c>
      <c r="D3997" s="1260" t="s">
        <v>32455</v>
      </c>
      <c r="E3997" s="1260" t="s">
        <v>11190</v>
      </c>
      <c r="F3997" s="1260" t="s">
        <v>11522</v>
      </c>
      <c r="G3997" s="1260" t="s">
        <v>32456</v>
      </c>
      <c r="H3997" s="1260" t="s">
        <v>11153</v>
      </c>
      <c r="I3997" s="1260" t="s">
        <v>11177</v>
      </c>
      <c r="J3997" s="1259">
        <v>7428877</v>
      </c>
      <c r="K3997" s="1260" t="s">
        <v>11221</v>
      </c>
      <c r="L3997" s="1260" t="s">
        <v>11155</v>
      </c>
      <c r="M3997" s="1260" t="s">
        <v>1606</v>
      </c>
      <c r="N3997" s="1260" t="s">
        <v>32457</v>
      </c>
      <c r="O3997" s="1260" t="s">
        <v>32455</v>
      </c>
      <c r="P3997" s="1260" t="s">
        <v>32458</v>
      </c>
      <c r="Q3997" s="1260" t="s">
        <v>14279</v>
      </c>
      <c r="R3997" s="1260" t="s">
        <v>32459</v>
      </c>
      <c r="S3997" s="1259">
        <v>1</v>
      </c>
      <c r="T3997" s="1260" t="s">
        <v>32460</v>
      </c>
      <c r="U3997" s="1260" t="s">
        <v>11158</v>
      </c>
      <c r="V3997" s="1260" t="s">
        <v>11263</v>
      </c>
      <c r="W3997" s="1259">
        <v>0</v>
      </c>
      <c r="X3997" s="1259">
        <v>1007</v>
      </c>
      <c r="Y3997" s="1259">
        <v>0</v>
      </c>
    </row>
    <row r="3998" spans="1:25">
      <c r="A3998" s="1350">
        <v>11201001133</v>
      </c>
      <c r="B3998" s="1260"/>
      <c r="C3998" s="1260" t="s">
        <v>32461</v>
      </c>
      <c r="D3998" s="1260" t="s">
        <v>32462</v>
      </c>
      <c r="E3998" s="1260" t="s">
        <v>11162</v>
      </c>
      <c r="F3998" s="1260" t="s">
        <v>11522</v>
      </c>
      <c r="G3998" s="1260" t="s">
        <v>32463</v>
      </c>
      <c r="H3998" s="1260" t="s">
        <v>11153</v>
      </c>
      <c r="I3998" s="1260" t="s">
        <v>11177</v>
      </c>
      <c r="J3998" s="1259">
        <v>7428876</v>
      </c>
      <c r="K3998" s="1260" t="s">
        <v>11221</v>
      </c>
      <c r="L3998" s="1260" t="s">
        <v>11155</v>
      </c>
      <c r="M3998" s="1260" t="s">
        <v>262</v>
      </c>
      <c r="N3998" s="1260"/>
      <c r="O3998" s="1260" t="s">
        <v>32462</v>
      </c>
      <c r="P3998" s="1259">
        <v>119</v>
      </c>
      <c r="Q3998" s="1260"/>
      <c r="R3998" s="1260"/>
      <c r="S3998" s="1259">
        <v>1</v>
      </c>
      <c r="T3998" s="1260"/>
      <c r="U3998" s="1260"/>
      <c r="V3998" s="1260"/>
      <c r="W3998" s="1259">
        <v>0</v>
      </c>
      <c r="X3998" s="1259">
        <v>1007</v>
      </c>
      <c r="Y3998" s="1259">
        <v>0</v>
      </c>
    </row>
    <row r="3999" spans="1:25">
      <c r="A3999" s="1350">
        <v>11201001132</v>
      </c>
      <c r="B3999" s="1260"/>
      <c r="C3999" s="1260" t="s">
        <v>32464</v>
      </c>
      <c r="D3999" s="1260" t="s">
        <v>32465</v>
      </c>
      <c r="E3999" s="1260" t="s">
        <v>11162</v>
      </c>
      <c r="F3999" s="1260" t="s">
        <v>17164</v>
      </c>
      <c r="G3999" s="1260" t="s">
        <v>32466</v>
      </c>
      <c r="H3999" s="1260" t="s">
        <v>11153</v>
      </c>
      <c r="I3999" s="1260" t="s">
        <v>11164</v>
      </c>
      <c r="J3999" s="1259">
        <v>7428875</v>
      </c>
      <c r="K3999" s="1260" t="s">
        <v>11221</v>
      </c>
      <c r="L3999" s="1260" t="s">
        <v>11155</v>
      </c>
      <c r="M3999" s="1260" t="s">
        <v>262</v>
      </c>
      <c r="N3999" s="1260"/>
      <c r="O3999" s="1260" t="s">
        <v>32465</v>
      </c>
      <c r="P3999" s="1260"/>
      <c r="Q3999" s="1260" t="s">
        <v>17834</v>
      </c>
      <c r="R3999" s="1259">
        <v>119</v>
      </c>
      <c r="S3999" s="1259">
        <v>1</v>
      </c>
      <c r="T3999" s="1260"/>
      <c r="U3999" s="1260"/>
      <c r="V3999" s="1260"/>
      <c r="W3999" s="1259">
        <v>0</v>
      </c>
      <c r="X3999" s="1259">
        <v>1007</v>
      </c>
      <c r="Y3999" s="1259">
        <v>0</v>
      </c>
    </row>
    <row r="4000" spans="1:25">
      <c r="A4000" s="1350">
        <v>11201001131</v>
      </c>
      <c r="B4000" s="1260" t="s">
        <v>32467</v>
      </c>
      <c r="C4000" s="1260" t="s">
        <v>32468</v>
      </c>
      <c r="D4000" s="1260" t="s">
        <v>32469</v>
      </c>
      <c r="E4000" s="1260" t="s">
        <v>11311</v>
      </c>
      <c r="F4000" s="1260" t="s">
        <v>18612</v>
      </c>
      <c r="G4000" s="1260" t="s">
        <v>32470</v>
      </c>
      <c r="H4000" s="1260" t="s">
        <v>11153</v>
      </c>
      <c r="I4000" s="1260" t="s">
        <v>10976</v>
      </c>
      <c r="J4000" s="1259">
        <v>7428874</v>
      </c>
      <c r="K4000" s="1260" t="s">
        <v>11221</v>
      </c>
      <c r="L4000" s="1260" t="s">
        <v>11155</v>
      </c>
      <c r="M4000" s="1260" t="s">
        <v>2031</v>
      </c>
      <c r="N4000" s="1260" t="s">
        <v>32471</v>
      </c>
      <c r="O4000" s="1260" t="s">
        <v>32469</v>
      </c>
      <c r="P4000" s="1260" t="s">
        <v>32472</v>
      </c>
      <c r="Q4000" s="1260" t="s">
        <v>11867</v>
      </c>
      <c r="R4000" s="1260" t="s">
        <v>32472</v>
      </c>
      <c r="S4000" s="1259">
        <v>1</v>
      </c>
      <c r="T4000" s="1260" t="s">
        <v>32473</v>
      </c>
      <c r="U4000" s="1260" t="s">
        <v>11231</v>
      </c>
      <c r="V4000" s="1260" t="s">
        <v>11584</v>
      </c>
      <c r="W4000" s="1259">
        <v>0</v>
      </c>
      <c r="X4000" s="1259">
        <v>1007</v>
      </c>
      <c r="Y4000" s="1259">
        <v>0</v>
      </c>
    </row>
    <row r="4001" spans="1:25">
      <c r="A4001" s="1350">
        <v>11201001130</v>
      </c>
      <c r="B4001" s="1260"/>
      <c r="C4001" s="1260" t="s">
        <v>32474</v>
      </c>
      <c r="D4001" s="1260" t="s">
        <v>32475</v>
      </c>
      <c r="E4001" s="1260" t="s">
        <v>11353</v>
      </c>
      <c r="F4001" s="1260" t="s">
        <v>21514</v>
      </c>
      <c r="G4001" s="1260" t="s">
        <v>32476</v>
      </c>
      <c r="H4001" s="1260" t="s">
        <v>11153</v>
      </c>
      <c r="I4001" s="1260" t="s">
        <v>11243</v>
      </c>
      <c r="J4001" s="1259">
        <v>7428873</v>
      </c>
      <c r="K4001" s="1260" t="s">
        <v>11221</v>
      </c>
      <c r="L4001" s="1260" t="s">
        <v>11155</v>
      </c>
      <c r="M4001" s="1260" t="s">
        <v>262</v>
      </c>
      <c r="N4001" s="1260"/>
      <c r="O4001" s="1260" t="s">
        <v>32475</v>
      </c>
      <c r="P4001" s="1260"/>
      <c r="Q4001" s="1260" t="s">
        <v>11533</v>
      </c>
      <c r="R4001" s="1260"/>
      <c r="S4001" s="1259">
        <v>1</v>
      </c>
      <c r="T4001" s="1260"/>
      <c r="U4001" s="1260"/>
      <c r="V4001" s="1260"/>
      <c r="W4001" s="1259">
        <v>0</v>
      </c>
      <c r="X4001" s="1259">
        <v>1007</v>
      </c>
      <c r="Y4001" s="1259">
        <v>0</v>
      </c>
    </row>
    <row r="4002" spans="1:25">
      <c r="A4002" s="1350">
        <v>11201001129</v>
      </c>
      <c r="B4002" s="1260"/>
      <c r="C4002" s="1260" t="s">
        <v>32477</v>
      </c>
      <c r="D4002" s="1260" t="s">
        <v>32478</v>
      </c>
      <c r="E4002" s="1260" t="s">
        <v>11491</v>
      </c>
      <c r="F4002" s="1260" t="s">
        <v>21514</v>
      </c>
      <c r="G4002" s="1260" t="s">
        <v>32479</v>
      </c>
      <c r="H4002" s="1260" t="s">
        <v>11153</v>
      </c>
      <c r="I4002" s="1260" t="s">
        <v>11243</v>
      </c>
      <c r="J4002" s="1259">
        <v>7428872</v>
      </c>
      <c r="K4002" s="1260" t="s">
        <v>11221</v>
      </c>
      <c r="L4002" s="1260" t="s">
        <v>11155</v>
      </c>
      <c r="M4002" s="1260" t="s">
        <v>262</v>
      </c>
      <c r="N4002" s="1260"/>
      <c r="O4002" s="1260" t="s">
        <v>32478</v>
      </c>
      <c r="P4002" s="1260"/>
      <c r="Q4002" s="1260" t="s">
        <v>27370</v>
      </c>
      <c r="R4002" s="1260"/>
      <c r="S4002" s="1259">
        <v>1</v>
      </c>
      <c r="T4002" s="1260"/>
      <c r="U4002" s="1260"/>
      <c r="V4002" s="1260"/>
      <c r="W4002" s="1259">
        <v>0</v>
      </c>
      <c r="X4002" s="1259">
        <v>1007</v>
      </c>
      <c r="Y4002" s="1259">
        <v>0</v>
      </c>
    </row>
    <row r="4003" spans="1:25">
      <c r="A4003" s="1350">
        <v>11201001128</v>
      </c>
      <c r="B4003" s="1260"/>
      <c r="C4003" s="1260" t="s">
        <v>32480</v>
      </c>
      <c r="D4003" s="1260" t="s">
        <v>32481</v>
      </c>
      <c r="E4003" s="1260" t="s">
        <v>11543</v>
      </c>
      <c r="F4003" s="1260" t="s">
        <v>21514</v>
      </c>
      <c r="G4003" s="1260" t="s">
        <v>32482</v>
      </c>
      <c r="H4003" s="1260" t="s">
        <v>11153</v>
      </c>
      <c r="I4003" s="1260" t="s">
        <v>11243</v>
      </c>
      <c r="J4003" s="1259">
        <v>7428871</v>
      </c>
      <c r="K4003" s="1260" t="s">
        <v>11221</v>
      </c>
      <c r="L4003" s="1260" t="s">
        <v>11155</v>
      </c>
      <c r="M4003" s="1260" t="s">
        <v>262</v>
      </c>
      <c r="N4003" s="1260"/>
      <c r="O4003" s="1260" t="s">
        <v>32481</v>
      </c>
      <c r="P4003" s="1260"/>
      <c r="Q4003" s="1260" t="s">
        <v>11533</v>
      </c>
      <c r="R4003" s="1260"/>
      <c r="S4003" s="1259">
        <v>1</v>
      </c>
      <c r="T4003" s="1260"/>
      <c r="U4003" s="1260"/>
      <c r="V4003" s="1260"/>
      <c r="W4003" s="1259">
        <v>0</v>
      </c>
      <c r="X4003" s="1259">
        <v>1007</v>
      </c>
      <c r="Y4003" s="1259">
        <v>0</v>
      </c>
    </row>
    <row r="4004" spans="1:25">
      <c r="A4004" s="1350">
        <v>11201001127</v>
      </c>
      <c r="B4004" s="1260"/>
      <c r="C4004" s="1260" t="s">
        <v>32483</v>
      </c>
      <c r="D4004" s="1260" t="s">
        <v>32484</v>
      </c>
      <c r="E4004" s="1260" t="s">
        <v>11353</v>
      </c>
      <c r="F4004" s="1260" t="s">
        <v>21514</v>
      </c>
      <c r="G4004" s="1260" t="s">
        <v>32485</v>
      </c>
      <c r="H4004" s="1260" t="s">
        <v>11153</v>
      </c>
      <c r="I4004" s="1260" t="s">
        <v>11243</v>
      </c>
      <c r="J4004" s="1259">
        <v>7428870</v>
      </c>
      <c r="K4004" s="1260" t="s">
        <v>11221</v>
      </c>
      <c r="L4004" s="1260" t="s">
        <v>11155</v>
      </c>
      <c r="M4004" s="1260" t="s">
        <v>262</v>
      </c>
      <c r="N4004" s="1260"/>
      <c r="O4004" s="1260" t="s">
        <v>32484</v>
      </c>
      <c r="P4004" s="1260"/>
      <c r="Q4004" s="1260" t="s">
        <v>11533</v>
      </c>
      <c r="R4004" s="1260"/>
      <c r="S4004" s="1259">
        <v>1</v>
      </c>
      <c r="T4004" s="1260"/>
      <c r="U4004" s="1260"/>
      <c r="V4004" s="1260"/>
      <c r="W4004" s="1259">
        <v>0</v>
      </c>
      <c r="X4004" s="1259">
        <v>1007</v>
      </c>
      <c r="Y4004" s="1259">
        <v>0</v>
      </c>
    </row>
    <row r="4005" spans="1:25">
      <c r="A4005" s="1350">
        <v>11201001126</v>
      </c>
      <c r="B4005" s="1260" t="s">
        <v>32486</v>
      </c>
      <c r="C4005" s="1260" t="s">
        <v>32487</v>
      </c>
      <c r="D4005" s="1260" t="s">
        <v>32488</v>
      </c>
      <c r="E4005" s="1260" t="s">
        <v>11311</v>
      </c>
      <c r="F4005" s="1260" t="s">
        <v>11522</v>
      </c>
      <c r="G4005" s="1260" t="s">
        <v>32489</v>
      </c>
      <c r="H4005" s="1260" t="s">
        <v>11153</v>
      </c>
      <c r="I4005" s="1260" t="s">
        <v>11177</v>
      </c>
      <c r="J4005" s="1259">
        <v>7428869</v>
      </c>
      <c r="K4005" s="1260" t="s">
        <v>11221</v>
      </c>
      <c r="L4005" s="1260" t="s">
        <v>11155</v>
      </c>
      <c r="M4005" s="1260" t="s">
        <v>2138</v>
      </c>
      <c r="N4005" s="1260" t="s">
        <v>32490</v>
      </c>
      <c r="O4005" s="1260" t="s">
        <v>32488</v>
      </c>
      <c r="P4005" s="1260" t="s">
        <v>32491</v>
      </c>
      <c r="Q4005" s="1260" t="s">
        <v>12858</v>
      </c>
      <c r="R4005" s="1260" t="s">
        <v>32492</v>
      </c>
      <c r="S4005" s="1259">
        <v>1</v>
      </c>
      <c r="T4005" s="1260" t="s">
        <v>32493</v>
      </c>
      <c r="U4005" s="1260" t="s">
        <v>11209</v>
      </c>
      <c r="V4005" s="1260" t="s">
        <v>13828</v>
      </c>
      <c r="W4005" s="1259">
        <v>0</v>
      </c>
      <c r="X4005" s="1259">
        <v>1007</v>
      </c>
      <c r="Y4005" s="1259">
        <v>0</v>
      </c>
    </row>
    <row r="4006" spans="1:25">
      <c r="A4006" s="1350">
        <v>11201001125</v>
      </c>
      <c r="B4006" s="1260"/>
      <c r="C4006" s="1260" t="s">
        <v>32494</v>
      </c>
      <c r="D4006" s="1260" t="s">
        <v>32495</v>
      </c>
      <c r="E4006" s="1260" t="s">
        <v>11509</v>
      </c>
      <c r="F4006" s="1260" t="s">
        <v>11522</v>
      </c>
      <c r="G4006" s="1260" t="s">
        <v>32496</v>
      </c>
      <c r="H4006" s="1260" t="s">
        <v>11153</v>
      </c>
      <c r="I4006" s="1260" t="s">
        <v>11177</v>
      </c>
      <c r="J4006" s="1259">
        <v>7428868</v>
      </c>
      <c r="K4006" s="1260" t="s">
        <v>11221</v>
      </c>
      <c r="L4006" s="1260" t="s">
        <v>11155</v>
      </c>
      <c r="M4006" s="1260" t="s">
        <v>1687</v>
      </c>
      <c r="N4006" s="1260" t="s">
        <v>32497</v>
      </c>
      <c r="O4006" s="1260" t="s">
        <v>32495</v>
      </c>
      <c r="P4006" s="1260" t="s">
        <v>32498</v>
      </c>
      <c r="Q4006" s="1260"/>
      <c r="R4006" s="1260" t="s">
        <v>32499</v>
      </c>
      <c r="S4006" s="1259">
        <v>1</v>
      </c>
      <c r="T4006" s="1260"/>
      <c r="U4006" s="1260" t="s">
        <v>11182</v>
      </c>
      <c r="V4006" s="1260" t="s">
        <v>11956</v>
      </c>
      <c r="W4006" s="1259">
        <v>0</v>
      </c>
      <c r="X4006" s="1259">
        <v>1007</v>
      </c>
      <c r="Y4006" s="1259">
        <v>0</v>
      </c>
    </row>
    <row r="4007" spans="1:25">
      <c r="A4007" s="1350">
        <v>11201001124</v>
      </c>
      <c r="B4007" s="1260" t="s">
        <v>32500</v>
      </c>
      <c r="C4007" s="1260" t="s">
        <v>32501</v>
      </c>
      <c r="D4007" s="1260" t="s">
        <v>32502</v>
      </c>
      <c r="E4007" s="1260" t="s">
        <v>11190</v>
      </c>
      <c r="F4007" s="1260" t="s">
        <v>32143</v>
      </c>
      <c r="G4007" s="1260" t="s">
        <v>32503</v>
      </c>
      <c r="H4007" s="1260" t="s">
        <v>11153</v>
      </c>
      <c r="I4007" s="1260" t="s">
        <v>11164</v>
      </c>
      <c r="J4007" s="1259">
        <v>7428867</v>
      </c>
      <c r="K4007" s="1260" t="s">
        <v>11221</v>
      </c>
      <c r="L4007" s="1260" t="s">
        <v>11155</v>
      </c>
      <c r="M4007" s="1260" t="s">
        <v>1562</v>
      </c>
      <c r="N4007" s="1260" t="s">
        <v>32504</v>
      </c>
      <c r="O4007" s="1260" t="s">
        <v>32502</v>
      </c>
      <c r="P4007" s="1260" t="s">
        <v>32505</v>
      </c>
      <c r="Q4007" s="1260" t="s">
        <v>11658</v>
      </c>
      <c r="R4007" s="1260" t="s">
        <v>32505</v>
      </c>
      <c r="S4007" s="1259">
        <v>1</v>
      </c>
      <c r="T4007" s="1260" t="s">
        <v>32506</v>
      </c>
      <c r="U4007" s="1260" t="s">
        <v>11231</v>
      </c>
      <c r="V4007" s="1260" t="s">
        <v>11798</v>
      </c>
      <c r="W4007" s="1259">
        <v>0</v>
      </c>
      <c r="X4007" s="1259">
        <v>1007</v>
      </c>
      <c r="Y4007" s="1259">
        <v>0</v>
      </c>
    </row>
    <row r="4008" spans="1:25">
      <c r="A4008" s="1350">
        <v>11201001123</v>
      </c>
      <c r="B4008" s="1260" t="s">
        <v>32507</v>
      </c>
      <c r="C4008" s="1260" t="s">
        <v>32474</v>
      </c>
      <c r="D4008" s="1260" t="s">
        <v>32508</v>
      </c>
      <c r="E4008" s="1260" t="s">
        <v>11203</v>
      </c>
      <c r="F4008" s="1260" t="s">
        <v>32143</v>
      </c>
      <c r="G4008" s="1260" t="s">
        <v>32509</v>
      </c>
      <c r="H4008" s="1260" t="s">
        <v>11153</v>
      </c>
      <c r="I4008" s="1260" t="s">
        <v>11164</v>
      </c>
      <c r="J4008" s="1259">
        <v>7428866</v>
      </c>
      <c r="K4008" s="1260" t="s">
        <v>11221</v>
      </c>
      <c r="L4008" s="1260" t="s">
        <v>11155</v>
      </c>
      <c r="M4008" s="1260" t="s">
        <v>1562</v>
      </c>
      <c r="N4008" s="1260" t="s">
        <v>32510</v>
      </c>
      <c r="O4008" s="1260" t="s">
        <v>32508</v>
      </c>
      <c r="P4008" s="1260" t="s">
        <v>32511</v>
      </c>
      <c r="Q4008" s="1260" t="s">
        <v>12501</v>
      </c>
      <c r="R4008" s="1260" t="s">
        <v>32512</v>
      </c>
      <c r="S4008" s="1259">
        <v>1</v>
      </c>
      <c r="T4008" s="1260" t="s">
        <v>32513</v>
      </c>
      <c r="U4008" s="1260" t="s">
        <v>11290</v>
      </c>
      <c r="V4008" s="1260" t="s">
        <v>11291</v>
      </c>
      <c r="W4008" s="1259">
        <v>0</v>
      </c>
      <c r="X4008" s="1259">
        <v>1007</v>
      </c>
      <c r="Y4008" s="1259">
        <v>0</v>
      </c>
    </row>
    <row r="4009" spans="1:25">
      <c r="A4009" s="1350">
        <v>11201001122</v>
      </c>
      <c r="B4009" s="1260"/>
      <c r="C4009" s="1260" t="s">
        <v>32514</v>
      </c>
      <c r="D4009" s="1260" t="s">
        <v>32515</v>
      </c>
      <c r="E4009" s="1260" t="s">
        <v>11614</v>
      </c>
      <c r="F4009" s="1260" t="s">
        <v>11522</v>
      </c>
      <c r="G4009" s="1260" t="s">
        <v>32516</v>
      </c>
      <c r="H4009" s="1260" t="s">
        <v>11153</v>
      </c>
      <c r="I4009" s="1260" t="s">
        <v>11177</v>
      </c>
      <c r="J4009" s="1259">
        <v>7428865</v>
      </c>
      <c r="K4009" s="1260" t="s">
        <v>11221</v>
      </c>
      <c r="L4009" s="1260" t="s">
        <v>11155</v>
      </c>
      <c r="M4009" s="1260" t="s">
        <v>262</v>
      </c>
      <c r="N4009" s="1260"/>
      <c r="O4009" s="1260" t="s">
        <v>32515</v>
      </c>
      <c r="P4009" s="1260"/>
      <c r="Q4009" s="1260"/>
      <c r="R4009" s="1260"/>
      <c r="S4009" s="1259">
        <v>1</v>
      </c>
      <c r="T4009" s="1260"/>
      <c r="U4009" s="1260"/>
      <c r="V4009" s="1260"/>
      <c r="W4009" s="1259">
        <v>0</v>
      </c>
      <c r="X4009" s="1259">
        <v>1007</v>
      </c>
      <c r="Y4009" s="1259">
        <v>0</v>
      </c>
    </row>
    <row r="4010" spans="1:25">
      <c r="A4010" s="1350">
        <v>11201001121</v>
      </c>
      <c r="B4010" s="1260" t="s">
        <v>32517</v>
      </c>
      <c r="C4010" s="1260" t="s">
        <v>32518</v>
      </c>
      <c r="D4010" s="1260" t="s">
        <v>32519</v>
      </c>
      <c r="E4010" s="1260" t="s">
        <v>13561</v>
      </c>
      <c r="F4010" s="1260" t="s">
        <v>11510</v>
      </c>
      <c r="G4010" s="1260" t="s">
        <v>32520</v>
      </c>
      <c r="H4010" s="1260" t="s">
        <v>11153</v>
      </c>
      <c r="I4010" s="1260" t="s">
        <v>17335</v>
      </c>
      <c r="J4010" s="1259">
        <v>7428864</v>
      </c>
      <c r="K4010" s="1260" t="s">
        <v>11221</v>
      </c>
      <c r="L4010" s="1260" t="s">
        <v>11155</v>
      </c>
      <c r="M4010" s="1260" t="s">
        <v>2512</v>
      </c>
      <c r="N4010" s="1260" t="s">
        <v>32521</v>
      </c>
      <c r="O4010" s="1260" t="s">
        <v>32519</v>
      </c>
      <c r="P4010" s="1260" t="s">
        <v>32522</v>
      </c>
      <c r="Q4010" s="1260" t="s">
        <v>32523</v>
      </c>
      <c r="R4010" s="1260" t="s">
        <v>32524</v>
      </c>
      <c r="S4010" s="1259">
        <v>1</v>
      </c>
      <c r="T4010" s="1260" t="s">
        <v>32525</v>
      </c>
      <c r="U4010" s="1260" t="s">
        <v>11610</v>
      </c>
      <c r="V4010" s="1260" t="s">
        <v>32526</v>
      </c>
      <c r="W4010" s="1259">
        <v>0</v>
      </c>
      <c r="X4010" s="1259">
        <v>1007</v>
      </c>
      <c r="Y4010" s="1259">
        <v>0</v>
      </c>
    </row>
    <row r="4011" spans="1:25">
      <c r="A4011" s="1350">
        <v>11201001120</v>
      </c>
      <c r="B4011" s="1260" t="s">
        <v>32527</v>
      </c>
      <c r="C4011" s="1260" t="s">
        <v>32528</v>
      </c>
      <c r="D4011" s="1260" t="s">
        <v>32529</v>
      </c>
      <c r="E4011" s="1260" t="s">
        <v>11560</v>
      </c>
      <c r="F4011" s="1260" t="s">
        <v>17195</v>
      </c>
      <c r="G4011" s="1260" t="s">
        <v>32530</v>
      </c>
      <c r="H4011" s="1260" t="s">
        <v>11153</v>
      </c>
      <c r="I4011" s="1260" t="s">
        <v>10976</v>
      </c>
      <c r="J4011" s="1259">
        <v>7428863</v>
      </c>
      <c r="K4011" s="1260" t="s">
        <v>11221</v>
      </c>
      <c r="L4011" s="1260" t="s">
        <v>11155</v>
      </c>
      <c r="M4011" s="1260" t="s">
        <v>2036</v>
      </c>
      <c r="N4011" s="1260" t="s">
        <v>32531</v>
      </c>
      <c r="O4011" s="1260" t="s">
        <v>32529</v>
      </c>
      <c r="P4011" s="1260" t="s">
        <v>32532</v>
      </c>
      <c r="Q4011" s="1260" t="s">
        <v>11328</v>
      </c>
      <c r="R4011" s="1260" t="s">
        <v>32533</v>
      </c>
      <c r="S4011" s="1259">
        <v>1</v>
      </c>
      <c r="T4011" s="1260" t="s">
        <v>32534</v>
      </c>
      <c r="U4011" s="1260" t="s">
        <v>11396</v>
      </c>
      <c r="V4011" s="1260" t="s">
        <v>11690</v>
      </c>
      <c r="W4011" s="1259">
        <v>0</v>
      </c>
      <c r="X4011" s="1259">
        <v>1007</v>
      </c>
      <c r="Y4011" s="1259">
        <v>0</v>
      </c>
    </row>
    <row r="4012" spans="1:25">
      <c r="A4012" s="1350">
        <v>11201001119</v>
      </c>
      <c r="B4012" s="1260"/>
      <c r="C4012" s="1260" t="s">
        <v>32535</v>
      </c>
      <c r="D4012" s="1260" t="s">
        <v>32536</v>
      </c>
      <c r="E4012" s="1260" t="s">
        <v>11353</v>
      </c>
      <c r="F4012" s="1260" t="s">
        <v>32537</v>
      </c>
      <c r="G4012" s="1260" t="s">
        <v>32538</v>
      </c>
      <c r="H4012" s="1260" t="s">
        <v>11153</v>
      </c>
      <c r="I4012" s="1260" t="s">
        <v>11164</v>
      </c>
      <c r="J4012" s="1259">
        <v>7428862</v>
      </c>
      <c r="K4012" s="1260" t="s">
        <v>11221</v>
      </c>
      <c r="L4012" s="1260" t="s">
        <v>11155</v>
      </c>
      <c r="M4012" s="1260" t="s">
        <v>262</v>
      </c>
      <c r="N4012" s="1260"/>
      <c r="O4012" s="1260" t="s">
        <v>32536</v>
      </c>
      <c r="P4012" s="1260"/>
      <c r="Q4012" s="1260" t="s">
        <v>11596</v>
      </c>
      <c r="R4012" s="1260"/>
      <c r="S4012" s="1259">
        <v>1</v>
      </c>
      <c r="T4012" s="1260"/>
      <c r="U4012" s="1260"/>
      <c r="V4012" s="1260"/>
      <c r="W4012" s="1259">
        <v>0</v>
      </c>
      <c r="X4012" s="1259">
        <v>1007</v>
      </c>
      <c r="Y4012" s="1259">
        <v>0</v>
      </c>
    </row>
    <row r="4013" spans="1:25">
      <c r="A4013" s="1350">
        <v>11201001118</v>
      </c>
      <c r="B4013" s="1260"/>
      <c r="C4013" s="1260" t="s">
        <v>32539</v>
      </c>
      <c r="D4013" s="1260" t="s">
        <v>32540</v>
      </c>
      <c r="E4013" s="1260" t="s">
        <v>11353</v>
      </c>
      <c r="F4013" s="1260" t="s">
        <v>32143</v>
      </c>
      <c r="G4013" s="1260" t="s">
        <v>32541</v>
      </c>
      <c r="H4013" s="1260" t="s">
        <v>11153</v>
      </c>
      <c r="I4013" s="1260" t="s">
        <v>11164</v>
      </c>
      <c r="J4013" s="1259">
        <v>7428861</v>
      </c>
      <c r="K4013" s="1260" t="s">
        <v>11221</v>
      </c>
      <c r="L4013" s="1260" t="s">
        <v>11155</v>
      </c>
      <c r="M4013" s="1260" t="s">
        <v>262</v>
      </c>
      <c r="N4013" s="1260"/>
      <c r="O4013" s="1260" t="s">
        <v>32540</v>
      </c>
      <c r="P4013" s="1260"/>
      <c r="Q4013" s="1260" t="s">
        <v>11596</v>
      </c>
      <c r="R4013" s="1260"/>
      <c r="S4013" s="1259">
        <v>1</v>
      </c>
      <c r="T4013" s="1260"/>
      <c r="U4013" s="1260"/>
      <c r="V4013" s="1260"/>
      <c r="W4013" s="1259">
        <v>0</v>
      </c>
      <c r="X4013" s="1259">
        <v>1007</v>
      </c>
      <c r="Y4013" s="1259">
        <v>0</v>
      </c>
    </row>
    <row r="4014" spans="1:25">
      <c r="A4014" s="1350">
        <v>11201001117</v>
      </c>
      <c r="B4014" s="1260" t="s">
        <v>32542</v>
      </c>
      <c r="C4014" s="1260" t="s">
        <v>32543</v>
      </c>
      <c r="D4014" s="1260" t="s">
        <v>32544</v>
      </c>
      <c r="E4014" s="1260" t="s">
        <v>11203</v>
      </c>
      <c r="F4014" s="1260" t="s">
        <v>11522</v>
      </c>
      <c r="G4014" s="1260" t="s">
        <v>32545</v>
      </c>
      <c r="H4014" s="1260" t="s">
        <v>11153</v>
      </c>
      <c r="I4014" s="1260" t="s">
        <v>11177</v>
      </c>
      <c r="J4014" s="1259">
        <v>7428860</v>
      </c>
      <c r="K4014" s="1260" t="s">
        <v>11221</v>
      </c>
      <c r="L4014" s="1260" t="s">
        <v>11155</v>
      </c>
      <c r="M4014" s="1260" t="s">
        <v>1689</v>
      </c>
      <c r="N4014" s="1260" t="s">
        <v>32546</v>
      </c>
      <c r="O4014" s="1260" t="s">
        <v>32544</v>
      </c>
      <c r="P4014" s="1260" t="s">
        <v>32547</v>
      </c>
      <c r="Q4014" s="1260" t="s">
        <v>32548</v>
      </c>
      <c r="R4014" s="1260" t="s">
        <v>32549</v>
      </c>
      <c r="S4014" s="1259">
        <v>1</v>
      </c>
      <c r="T4014" s="1260" t="s">
        <v>32550</v>
      </c>
      <c r="U4014" s="1260" t="s">
        <v>11269</v>
      </c>
      <c r="V4014" s="1260" t="s">
        <v>15756</v>
      </c>
      <c r="W4014" s="1259">
        <v>0</v>
      </c>
      <c r="X4014" s="1259">
        <v>1007</v>
      </c>
      <c r="Y4014" s="1259">
        <v>0</v>
      </c>
    </row>
    <row r="4015" spans="1:25">
      <c r="A4015" s="1350">
        <v>11201001116</v>
      </c>
      <c r="B4015" s="1260"/>
      <c r="C4015" s="1260" t="s">
        <v>32551</v>
      </c>
      <c r="D4015" s="1260" t="s">
        <v>32552</v>
      </c>
      <c r="E4015" s="1260" t="s">
        <v>11668</v>
      </c>
      <c r="F4015" s="1260" t="s">
        <v>17195</v>
      </c>
      <c r="G4015" s="1260" t="s">
        <v>32553</v>
      </c>
      <c r="H4015" s="1260" t="s">
        <v>11153</v>
      </c>
      <c r="I4015" s="1260" t="s">
        <v>10976</v>
      </c>
      <c r="J4015" s="1259">
        <v>7428859</v>
      </c>
      <c r="K4015" s="1260" t="s">
        <v>11221</v>
      </c>
      <c r="L4015" s="1260" t="s">
        <v>11155</v>
      </c>
      <c r="M4015" s="1260" t="s">
        <v>2033</v>
      </c>
      <c r="N4015" s="1260" t="s">
        <v>32554</v>
      </c>
      <c r="O4015" s="1260" t="s">
        <v>32552</v>
      </c>
      <c r="P4015" s="1260" t="s">
        <v>11192</v>
      </c>
      <c r="Q4015" s="1260" t="s">
        <v>11867</v>
      </c>
      <c r="R4015" s="1260" t="s">
        <v>32555</v>
      </c>
      <c r="S4015" s="1259">
        <v>1</v>
      </c>
      <c r="T4015" s="1260"/>
      <c r="U4015" s="1260" t="s">
        <v>11396</v>
      </c>
      <c r="V4015" s="1260" t="s">
        <v>12816</v>
      </c>
      <c r="W4015" s="1259">
        <v>0</v>
      </c>
      <c r="X4015" s="1259">
        <v>1007</v>
      </c>
      <c r="Y4015" s="1259">
        <v>0</v>
      </c>
    </row>
    <row r="4016" spans="1:25">
      <c r="A4016" s="1350">
        <v>11201001115</v>
      </c>
      <c r="B4016" s="1260"/>
      <c r="C4016" s="1260" t="s">
        <v>32556</v>
      </c>
      <c r="D4016" s="1260" t="s">
        <v>32557</v>
      </c>
      <c r="E4016" s="1260" t="s">
        <v>11702</v>
      </c>
      <c r="F4016" s="1260" t="s">
        <v>11522</v>
      </c>
      <c r="G4016" s="1260" t="s">
        <v>32558</v>
      </c>
      <c r="H4016" s="1260" t="s">
        <v>11153</v>
      </c>
      <c r="I4016" s="1260" t="s">
        <v>11177</v>
      </c>
      <c r="J4016" s="1259">
        <v>7428858</v>
      </c>
      <c r="K4016" s="1260" t="s">
        <v>11221</v>
      </c>
      <c r="L4016" s="1260" t="s">
        <v>11155</v>
      </c>
      <c r="M4016" s="1260" t="s">
        <v>2239</v>
      </c>
      <c r="N4016" s="1260" t="s">
        <v>32559</v>
      </c>
      <c r="O4016" s="1260" t="s">
        <v>32557</v>
      </c>
      <c r="P4016" s="1260" t="s">
        <v>32560</v>
      </c>
      <c r="Q4016" s="1260"/>
      <c r="R4016" s="1260" t="s">
        <v>32560</v>
      </c>
      <c r="S4016" s="1259">
        <v>1</v>
      </c>
      <c r="T4016" s="1260"/>
      <c r="U4016" s="1260" t="s">
        <v>11182</v>
      </c>
      <c r="V4016" s="1260" t="s">
        <v>11744</v>
      </c>
      <c r="W4016" s="1259">
        <v>0</v>
      </c>
      <c r="X4016" s="1259">
        <v>1007</v>
      </c>
      <c r="Y4016" s="1259">
        <v>0</v>
      </c>
    </row>
    <row r="4017" spans="1:25">
      <c r="A4017" s="1350">
        <v>11201001114</v>
      </c>
      <c r="B4017" s="1260"/>
      <c r="C4017" s="1260" t="s">
        <v>32561</v>
      </c>
      <c r="D4017" s="1260" t="s">
        <v>32562</v>
      </c>
      <c r="E4017" s="1260" t="s">
        <v>11509</v>
      </c>
      <c r="F4017" s="1260" t="s">
        <v>11522</v>
      </c>
      <c r="G4017" s="1260" t="s">
        <v>32563</v>
      </c>
      <c r="H4017" s="1260" t="s">
        <v>11153</v>
      </c>
      <c r="I4017" s="1260" t="s">
        <v>11177</v>
      </c>
      <c r="J4017" s="1259">
        <v>7428857</v>
      </c>
      <c r="K4017" s="1260" t="s">
        <v>11221</v>
      </c>
      <c r="L4017" s="1260" t="s">
        <v>11155</v>
      </c>
      <c r="M4017" s="1260" t="s">
        <v>1654</v>
      </c>
      <c r="N4017" s="1260" t="s">
        <v>32564</v>
      </c>
      <c r="O4017" s="1260" t="s">
        <v>32562</v>
      </c>
      <c r="P4017" s="1260" t="s">
        <v>30241</v>
      </c>
      <c r="Q4017" s="1260"/>
      <c r="R4017" s="1260" t="s">
        <v>32565</v>
      </c>
      <c r="S4017" s="1259">
        <v>1</v>
      </c>
      <c r="T4017" s="1260"/>
      <c r="U4017" s="1260" t="s">
        <v>11182</v>
      </c>
      <c r="V4017" s="1260" t="s">
        <v>12067</v>
      </c>
      <c r="W4017" s="1259">
        <v>0</v>
      </c>
      <c r="X4017" s="1259">
        <v>1007</v>
      </c>
      <c r="Y4017" s="1259">
        <v>0</v>
      </c>
    </row>
    <row r="4018" spans="1:25">
      <c r="A4018" s="1350">
        <v>11201001113</v>
      </c>
      <c r="B4018" s="1260"/>
      <c r="C4018" s="1260" t="s">
        <v>32566</v>
      </c>
      <c r="D4018" s="1260" t="s">
        <v>32567</v>
      </c>
      <c r="E4018" s="1260" t="s">
        <v>11614</v>
      </c>
      <c r="F4018" s="1260" t="s">
        <v>11522</v>
      </c>
      <c r="G4018" s="1260" t="s">
        <v>32568</v>
      </c>
      <c r="H4018" s="1260" t="s">
        <v>11153</v>
      </c>
      <c r="I4018" s="1260" t="s">
        <v>11177</v>
      </c>
      <c r="J4018" s="1259">
        <v>7428856</v>
      </c>
      <c r="K4018" s="1260" t="s">
        <v>11221</v>
      </c>
      <c r="L4018" s="1260" t="s">
        <v>11155</v>
      </c>
      <c r="M4018" s="1260" t="s">
        <v>262</v>
      </c>
      <c r="N4018" s="1260"/>
      <c r="O4018" s="1260" t="s">
        <v>32567</v>
      </c>
      <c r="P4018" s="1260"/>
      <c r="Q4018" s="1260"/>
      <c r="R4018" s="1260"/>
      <c r="S4018" s="1259">
        <v>1</v>
      </c>
      <c r="T4018" s="1260"/>
      <c r="U4018" s="1260"/>
      <c r="V4018" s="1260"/>
      <c r="W4018" s="1259">
        <v>0</v>
      </c>
      <c r="X4018" s="1259">
        <v>1007</v>
      </c>
      <c r="Y4018" s="1259">
        <v>0</v>
      </c>
    </row>
    <row r="4019" spans="1:25">
      <c r="A4019" s="1350">
        <v>11201001112</v>
      </c>
      <c r="B4019" s="1260" t="s">
        <v>32569</v>
      </c>
      <c r="C4019" s="1260" t="s">
        <v>32570</v>
      </c>
      <c r="D4019" s="1260" t="s">
        <v>32571</v>
      </c>
      <c r="E4019" s="1260" t="s">
        <v>11203</v>
      </c>
      <c r="F4019" s="1260" t="s">
        <v>20567</v>
      </c>
      <c r="G4019" s="1260" t="s">
        <v>32572</v>
      </c>
      <c r="H4019" s="1260" t="s">
        <v>11153</v>
      </c>
      <c r="I4019" s="1260" t="s">
        <v>10976</v>
      </c>
      <c r="J4019" s="1259">
        <v>7428855</v>
      </c>
      <c r="K4019" s="1260" t="s">
        <v>11221</v>
      </c>
      <c r="L4019" s="1260" t="s">
        <v>11155</v>
      </c>
      <c r="M4019" s="1260" t="s">
        <v>768</v>
      </c>
      <c r="N4019" s="1260" t="s">
        <v>32573</v>
      </c>
      <c r="O4019" s="1260" t="s">
        <v>32571</v>
      </c>
      <c r="P4019" s="1260" t="s">
        <v>32574</v>
      </c>
      <c r="Q4019" s="1260" t="s">
        <v>11223</v>
      </c>
      <c r="R4019" s="1260" t="s">
        <v>32574</v>
      </c>
      <c r="S4019" s="1259">
        <v>1</v>
      </c>
      <c r="T4019" s="1260" t="s">
        <v>32575</v>
      </c>
      <c r="U4019" s="1260" t="s">
        <v>11158</v>
      </c>
      <c r="V4019" s="1260" t="s">
        <v>11565</v>
      </c>
      <c r="W4019" s="1259">
        <v>0</v>
      </c>
      <c r="X4019" s="1259">
        <v>1007</v>
      </c>
      <c r="Y4019" s="1259">
        <v>0</v>
      </c>
    </row>
    <row r="4020" spans="1:25">
      <c r="A4020" s="1350">
        <v>11201001111</v>
      </c>
      <c r="B4020" s="1260" t="s">
        <v>32576</v>
      </c>
      <c r="C4020" s="1260" t="s">
        <v>32577</v>
      </c>
      <c r="D4020" s="1260" t="s">
        <v>32578</v>
      </c>
      <c r="E4020" s="1260" t="s">
        <v>11175</v>
      </c>
      <c r="F4020" s="1260" t="s">
        <v>17195</v>
      </c>
      <c r="G4020" s="1260" t="s">
        <v>32579</v>
      </c>
      <c r="H4020" s="1260" t="s">
        <v>11153</v>
      </c>
      <c r="I4020" s="1260" t="s">
        <v>10976</v>
      </c>
      <c r="J4020" s="1259">
        <v>7428854</v>
      </c>
      <c r="K4020" s="1260" t="s">
        <v>11221</v>
      </c>
      <c r="L4020" s="1260" t="s">
        <v>11155</v>
      </c>
      <c r="M4020" s="1260" t="s">
        <v>2289</v>
      </c>
      <c r="N4020" s="1260" t="s">
        <v>32580</v>
      </c>
      <c r="O4020" s="1260" t="s">
        <v>32578</v>
      </c>
      <c r="P4020" s="1260" t="s">
        <v>32581</v>
      </c>
      <c r="Q4020" s="1260" t="s">
        <v>11223</v>
      </c>
      <c r="R4020" s="1260" t="s">
        <v>32581</v>
      </c>
      <c r="S4020" s="1259">
        <v>1</v>
      </c>
      <c r="T4020" s="1260" t="s">
        <v>32582</v>
      </c>
      <c r="U4020" s="1260" t="s">
        <v>12601</v>
      </c>
      <c r="V4020" s="1260" t="s">
        <v>28228</v>
      </c>
      <c r="W4020" s="1259">
        <v>0</v>
      </c>
      <c r="X4020" s="1259">
        <v>1007</v>
      </c>
      <c r="Y4020" s="1259">
        <v>0</v>
      </c>
    </row>
    <row r="4021" spans="1:25">
      <c r="A4021" s="1350">
        <v>11201001110</v>
      </c>
      <c r="B4021" s="1260"/>
      <c r="C4021" s="1260" t="s">
        <v>32583</v>
      </c>
      <c r="D4021" s="1260" t="s">
        <v>32584</v>
      </c>
      <c r="E4021" s="1260" t="s">
        <v>11560</v>
      </c>
      <c r="F4021" s="1260" t="s">
        <v>11522</v>
      </c>
      <c r="G4021" s="1260" t="s">
        <v>32585</v>
      </c>
      <c r="H4021" s="1260" t="s">
        <v>11153</v>
      </c>
      <c r="I4021" s="1260" t="s">
        <v>11177</v>
      </c>
      <c r="J4021" s="1259">
        <v>7428853</v>
      </c>
      <c r="K4021" s="1260" t="s">
        <v>11221</v>
      </c>
      <c r="L4021" s="1260" t="s">
        <v>11155</v>
      </c>
      <c r="M4021" s="1260" t="s">
        <v>2542</v>
      </c>
      <c r="N4021" s="1260" t="s">
        <v>32586</v>
      </c>
      <c r="O4021" s="1260" t="s">
        <v>32584</v>
      </c>
      <c r="P4021" s="1260" t="s">
        <v>11192</v>
      </c>
      <c r="Q4021" s="1260"/>
      <c r="R4021" s="1259">
        <v>7524992</v>
      </c>
      <c r="S4021" s="1259">
        <v>1</v>
      </c>
      <c r="T4021" s="1260"/>
      <c r="U4021" s="1260" t="s">
        <v>11269</v>
      </c>
      <c r="V4021" s="1260" t="s">
        <v>12998</v>
      </c>
      <c r="W4021" s="1259">
        <v>0</v>
      </c>
      <c r="X4021" s="1259">
        <v>1007</v>
      </c>
      <c r="Y4021" s="1259">
        <v>0</v>
      </c>
    </row>
    <row r="4022" spans="1:25">
      <c r="A4022" s="1350">
        <v>11201001109</v>
      </c>
      <c r="B4022" s="1260" t="s">
        <v>32587</v>
      </c>
      <c r="C4022" s="1260" t="s">
        <v>32588</v>
      </c>
      <c r="D4022" s="1260" t="s">
        <v>32589</v>
      </c>
      <c r="E4022" s="1260" t="s">
        <v>11190</v>
      </c>
      <c r="F4022" s="1260" t="s">
        <v>11522</v>
      </c>
      <c r="G4022" s="1260" t="s">
        <v>32590</v>
      </c>
      <c r="H4022" s="1260" t="s">
        <v>11153</v>
      </c>
      <c r="I4022" s="1260" t="s">
        <v>11177</v>
      </c>
      <c r="J4022" s="1259">
        <v>7428852</v>
      </c>
      <c r="K4022" s="1260" t="s">
        <v>11221</v>
      </c>
      <c r="L4022" s="1260" t="s">
        <v>11155</v>
      </c>
      <c r="M4022" s="1260" t="s">
        <v>262</v>
      </c>
      <c r="N4022" s="1260"/>
      <c r="O4022" s="1260" t="s">
        <v>32589</v>
      </c>
      <c r="P4022" s="1260"/>
      <c r="Q4022" s="1260"/>
      <c r="R4022" s="1260"/>
      <c r="S4022" s="1259">
        <v>1</v>
      </c>
      <c r="T4022" s="1260"/>
      <c r="U4022" s="1260"/>
      <c r="V4022" s="1260"/>
      <c r="W4022" s="1259">
        <v>0</v>
      </c>
      <c r="X4022" s="1259">
        <v>1007</v>
      </c>
      <c r="Y4022" s="1259">
        <v>0</v>
      </c>
    </row>
    <row r="4023" spans="1:25">
      <c r="A4023" s="1350">
        <v>11201001108</v>
      </c>
      <c r="B4023" s="1260"/>
      <c r="C4023" s="1260" t="s">
        <v>32591</v>
      </c>
      <c r="D4023" s="1260" t="s">
        <v>32592</v>
      </c>
      <c r="E4023" s="1260" t="s">
        <v>11162</v>
      </c>
      <c r="F4023" s="1260" t="s">
        <v>11522</v>
      </c>
      <c r="G4023" s="1260" t="s">
        <v>32593</v>
      </c>
      <c r="H4023" s="1260" t="s">
        <v>11153</v>
      </c>
      <c r="I4023" s="1260" t="s">
        <v>11177</v>
      </c>
      <c r="J4023" s="1259">
        <v>7428851</v>
      </c>
      <c r="K4023" s="1260" t="s">
        <v>11221</v>
      </c>
      <c r="L4023" s="1260" t="s">
        <v>11155</v>
      </c>
      <c r="M4023" s="1260" t="s">
        <v>262</v>
      </c>
      <c r="N4023" s="1260"/>
      <c r="O4023" s="1260" t="s">
        <v>32592</v>
      </c>
      <c r="P4023" s="1259">
        <v>119</v>
      </c>
      <c r="Q4023" s="1260"/>
      <c r="R4023" s="1260"/>
      <c r="S4023" s="1259">
        <v>1</v>
      </c>
      <c r="T4023" s="1260"/>
      <c r="U4023" s="1260"/>
      <c r="V4023" s="1260"/>
      <c r="W4023" s="1259">
        <v>0</v>
      </c>
      <c r="X4023" s="1259">
        <v>1007</v>
      </c>
      <c r="Y4023" s="1259">
        <v>0</v>
      </c>
    </row>
    <row r="4024" spans="1:25">
      <c r="A4024" s="1350">
        <v>11201001107</v>
      </c>
      <c r="B4024" s="1260"/>
      <c r="C4024" s="1260" t="s">
        <v>32594</v>
      </c>
      <c r="D4024" s="1260" t="s">
        <v>32595</v>
      </c>
      <c r="E4024" s="1260" t="s">
        <v>11668</v>
      </c>
      <c r="F4024" s="1260" t="s">
        <v>18612</v>
      </c>
      <c r="G4024" s="1260" t="s">
        <v>32596</v>
      </c>
      <c r="H4024" s="1260" t="s">
        <v>11153</v>
      </c>
      <c r="I4024" s="1260" t="s">
        <v>10976</v>
      </c>
      <c r="J4024" s="1259">
        <v>7428850</v>
      </c>
      <c r="K4024" s="1260" t="s">
        <v>11221</v>
      </c>
      <c r="L4024" s="1260" t="s">
        <v>11155</v>
      </c>
      <c r="M4024" s="1260" t="s">
        <v>2535</v>
      </c>
      <c r="N4024" s="1260" t="s">
        <v>32597</v>
      </c>
      <c r="O4024" s="1260" t="s">
        <v>32595</v>
      </c>
      <c r="P4024" s="1260"/>
      <c r="Q4024" s="1260" t="s">
        <v>11223</v>
      </c>
      <c r="R4024" s="1260"/>
      <c r="S4024" s="1259">
        <v>1</v>
      </c>
      <c r="T4024" s="1260"/>
      <c r="U4024" s="1260" t="s">
        <v>11158</v>
      </c>
      <c r="V4024" s="1260" t="s">
        <v>11216</v>
      </c>
      <c r="W4024" s="1259">
        <v>0</v>
      </c>
      <c r="X4024" s="1259">
        <v>1007</v>
      </c>
      <c r="Y4024" s="1259">
        <v>0</v>
      </c>
    </row>
    <row r="4025" spans="1:25">
      <c r="A4025" s="1350">
        <v>11201001106</v>
      </c>
      <c r="B4025" s="1260" t="s">
        <v>32598</v>
      </c>
      <c r="C4025" s="1260" t="s">
        <v>32599</v>
      </c>
      <c r="D4025" s="1260" t="s">
        <v>32600</v>
      </c>
      <c r="E4025" s="1260" t="s">
        <v>11203</v>
      </c>
      <c r="F4025" s="1260" t="s">
        <v>32601</v>
      </c>
      <c r="G4025" s="1260" t="s">
        <v>32602</v>
      </c>
      <c r="H4025" s="1260" t="s">
        <v>11153</v>
      </c>
      <c r="I4025" s="1260" t="s">
        <v>11243</v>
      </c>
      <c r="J4025" s="1259">
        <v>7428849</v>
      </c>
      <c r="K4025" s="1260" t="s">
        <v>11221</v>
      </c>
      <c r="L4025" s="1260" t="s">
        <v>11155</v>
      </c>
      <c r="M4025" s="1260" t="s">
        <v>2211</v>
      </c>
      <c r="N4025" s="1260" t="s">
        <v>32603</v>
      </c>
      <c r="O4025" s="1260" t="s">
        <v>32600</v>
      </c>
      <c r="P4025" s="1260" t="s">
        <v>32604</v>
      </c>
      <c r="Q4025" s="1260" t="s">
        <v>11223</v>
      </c>
      <c r="R4025" s="1260" t="s">
        <v>32604</v>
      </c>
      <c r="S4025" s="1259">
        <v>1</v>
      </c>
      <c r="T4025" s="1260" t="s">
        <v>32605</v>
      </c>
      <c r="U4025" s="1260" t="s">
        <v>11751</v>
      </c>
      <c r="V4025" s="1260" t="s">
        <v>14313</v>
      </c>
      <c r="W4025" s="1259">
        <v>0</v>
      </c>
      <c r="X4025" s="1259">
        <v>1007</v>
      </c>
      <c r="Y4025" s="1259">
        <v>0</v>
      </c>
    </row>
    <row r="4026" spans="1:25">
      <c r="A4026" s="1350">
        <v>11201001105</v>
      </c>
      <c r="B4026" s="1260"/>
      <c r="C4026" s="1260" t="s">
        <v>32606</v>
      </c>
      <c r="D4026" s="1260" t="s">
        <v>32607</v>
      </c>
      <c r="E4026" s="1260" t="s">
        <v>11560</v>
      </c>
      <c r="F4026" s="1260" t="s">
        <v>32143</v>
      </c>
      <c r="G4026" s="1260" t="s">
        <v>32608</v>
      </c>
      <c r="H4026" s="1260" t="s">
        <v>11153</v>
      </c>
      <c r="I4026" s="1260" t="s">
        <v>11164</v>
      </c>
      <c r="J4026" s="1259">
        <v>7428848</v>
      </c>
      <c r="K4026" s="1260" t="s">
        <v>11221</v>
      </c>
      <c r="L4026" s="1260" t="s">
        <v>11155</v>
      </c>
      <c r="M4026" s="1260" t="s">
        <v>262</v>
      </c>
      <c r="N4026" s="1260"/>
      <c r="O4026" s="1260" t="s">
        <v>32607</v>
      </c>
      <c r="P4026" s="1260"/>
      <c r="Q4026" s="1260" t="s">
        <v>11596</v>
      </c>
      <c r="R4026" s="1260"/>
      <c r="S4026" s="1259">
        <v>1</v>
      </c>
      <c r="T4026" s="1260"/>
      <c r="U4026" s="1260"/>
      <c r="V4026" s="1260"/>
      <c r="W4026" s="1259">
        <v>0</v>
      </c>
      <c r="X4026" s="1259">
        <v>1007</v>
      </c>
      <c r="Y4026" s="1259">
        <v>0</v>
      </c>
    </row>
    <row r="4027" spans="1:25">
      <c r="A4027" s="1350">
        <v>11201001104</v>
      </c>
      <c r="B4027" s="1260"/>
      <c r="C4027" s="1260" t="s">
        <v>32609</v>
      </c>
      <c r="D4027" s="1260" t="s">
        <v>32610</v>
      </c>
      <c r="E4027" s="1260" t="s">
        <v>11668</v>
      </c>
      <c r="F4027" s="1260" t="s">
        <v>20567</v>
      </c>
      <c r="G4027" s="1260" t="s">
        <v>32611</v>
      </c>
      <c r="H4027" s="1260" t="s">
        <v>11153</v>
      </c>
      <c r="I4027" s="1260" t="s">
        <v>10976</v>
      </c>
      <c r="J4027" s="1259">
        <v>7428847</v>
      </c>
      <c r="K4027" s="1260" t="s">
        <v>11221</v>
      </c>
      <c r="L4027" s="1260" t="s">
        <v>11155</v>
      </c>
      <c r="M4027" s="1260" t="s">
        <v>1985</v>
      </c>
      <c r="N4027" s="1260" t="s">
        <v>32612</v>
      </c>
      <c r="O4027" s="1260" t="s">
        <v>32610</v>
      </c>
      <c r="P4027" s="1260" t="s">
        <v>32613</v>
      </c>
      <c r="Q4027" s="1260" t="s">
        <v>11867</v>
      </c>
      <c r="R4027" s="1260" t="s">
        <v>32613</v>
      </c>
      <c r="S4027" s="1259">
        <v>1</v>
      </c>
      <c r="T4027" s="1260"/>
      <c r="U4027" s="1260" t="s">
        <v>11158</v>
      </c>
      <c r="V4027" s="1260" t="s">
        <v>12685</v>
      </c>
      <c r="W4027" s="1259">
        <v>0</v>
      </c>
      <c r="X4027" s="1259">
        <v>1007</v>
      </c>
      <c r="Y4027" s="1259">
        <v>0</v>
      </c>
    </row>
    <row r="4028" spans="1:25">
      <c r="A4028" s="1350">
        <v>11201001103</v>
      </c>
      <c r="B4028" s="1260"/>
      <c r="C4028" s="1260" t="s">
        <v>32614</v>
      </c>
      <c r="D4028" s="1260" t="s">
        <v>12521</v>
      </c>
      <c r="E4028" s="1260" t="s">
        <v>11266</v>
      </c>
      <c r="F4028" s="1260" t="s">
        <v>11522</v>
      </c>
      <c r="G4028" s="1260" t="s">
        <v>32615</v>
      </c>
      <c r="H4028" s="1260" t="s">
        <v>11153</v>
      </c>
      <c r="I4028" s="1260" t="s">
        <v>11177</v>
      </c>
      <c r="J4028" s="1259">
        <v>7428846</v>
      </c>
      <c r="K4028" s="1260" t="s">
        <v>11221</v>
      </c>
      <c r="L4028" s="1260" t="s">
        <v>11155</v>
      </c>
      <c r="M4028" s="1260" t="s">
        <v>1654</v>
      </c>
      <c r="N4028" s="1260" t="s">
        <v>12522</v>
      </c>
      <c r="O4028" s="1260" t="s">
        <v>12521</v>
      </c>
      <c r="P4028" s="1260" t="s">
        <v>32616</v>
      </c>
      <c r="Q4028" s="1260"/>
      <c r="R4028" s="1260" t="s">
        <v>12523</v>
      </c>
      <c r="S4028" s="1259">
        <v>1</v>
      </c>
      <c r="T4028" s="1260"/>
      <c r="U4028" s="1260" t="s">
        <v>11182</v>
      </c>
      <c r="V4028" s="1260" t="s">
        <v>12067</v>
      </c>
      <c r="W4028" s="1259">
        <v>0</v>
      </c>
      <c r="X4028" s="1259">
        <v>1007</v>
      </c>
      <c r="Y4028" s="1259">
        <v>0</v>
      </c>
    </row>
    <row r="4029" spans="1:25">
      <c r="A4029" s="1350">
        <v>11201001102</v>
      </c>
      <c r="B4029" s="1260" t="s">
        <v>32617</v>
      </c>
      <c r="C4029" s="1260" t="s">
        <v>32618</v>
      </c>
      <c r="D4029" s="1260" t="s">
        <v>32619</v>
      </c>
      <c r="E4029" s="1260" t="s">
        <v>11203</v>
      </c>
      <c r="F4029" s="1260" t="s">
        <v>15932</v>
      </c>
      <c r="G4029" s="1260" t="s">
        <v>32620</v>
      </c>
      <c r="H4029" s="1260" t="s">
        <v>11153</v>
      </c>
      <c r="I4029" s="1260" t="s">
        <v>10976</v>
      </c>
      <c r="J4029" s="1259">
        <v>7428845</v>
      </c>
      <c r="K4029" s="1260" t="s">
        <v>11221</v>
      </c>
      <c r="L4029" s="1260" t="s">
        <v>11155</v>
      </c>
      <c r="M4029" s="1260" t="s">
        <v>2301</v>
      </c>
      <c r="N4029" s="1260" t="s">
        <v>32621</v>
      </c>
      <c r="O4029" s="1260" t="s">
        <v>32619</v>
      </c>
      <c r="P4029" s="1260" t="s">
        <v>32622</v>
      </c>
      <c r="Q4029" s="1260" t="s">
        <v>11515</v>
      </c>
      <c r="R4029" s="1260" t="s">
        <v>32623</v>
      </c>
      <c r="S4029" s="1259">
        <v>1</v>
      </c>
      <c r="T4029" s="1260" t="s">
        <v>32624</v>
      </c>
      <c r="U4029" s="1260" t="s">
        <v>12408</v>
      </c>
      <c r="V4029" s="1260" t="s">
        <v>21260</v>
      </c>
      <c r="W4029" s="1259">
        <v>0</v>
      </c>
      <c r="X4029" s="1259">
        <v>1007</v>
      </c>
      <c r="Y4029" s="1259">
        <v>0</v>
      </c>
    </row>
    <row r="4030" spans="1:25">
      <c r="A4030" s="1350">
        <v>11201001101</v>
      </c>
      <c r="B4030" s="1260" t="s">
        <v>32625</v>
      </c>
      <c r="C4030" s="1260" t="s">
        <v>32626</v>
      </c>
      <c r="D4030" s="1260" t="s">
        <v>30743</v>
      </c>
      <c r="E4030" s="1260" t="s">
        <v>11311</v>
      </c>
      <c r="F4030" s="1260"/>
      <c r="G4030" s="1260"/>
      <c r="H4030" s="1260" t="s">
        <v>11153</v>
      </c>
      <c r="I4030" s="1260" t="s">
        <v>11364</v>
      </c>
      <c r="J4030" s="1259">
        <v>7428844</v>
      </c>
      <c r="K4030" s="1260" t="s">
        <v>11221</v>
      </c>
      <c r="L4030" s="1260" t="s">
        <v>11275</v>
      </c>
      <c r="M4030" s="1260" t="s">
        <v>2189</v>
      </c>
      <c r="N4030" s="1260" t="s">
        <v>30744</v>
      </c>
      <c r="O4030" s="1260" t="s">
        <v>30743</v>
      </c>
      <c r="P4030" s="1260"/>
      <c r="Q4030" s="1260" t="s">
        <v>30745</v>
      </c>
      <c r="R4030" s="1260" t="s">
        <v>30746</v>
      </c>
      <c r="S4030" s="1259">
        <v>1</v>
      </c>
      <c r="T4030" s="1260"/>
      <c r="U4030" s="1260" t="s">
        <v>11369</v>
      </c>
      <c r="V4030" s="1260" t="s">
        <v>30703</v>
      </c>
      <c r="W4030" s="1259">
        <v>0</v>
      </c>
      <c r="X4030" s="1259">
        <v>1007</v>
      </c>
      <c r="Y4030" s="1259">
        <v>2</v>
      </c>
    </row>
    <row r="4031" spans="1:25">
      <c r="A4031" s="1350">
        <v>11201001100</v>
      </c>
      <c r="B4031" s="1260" t="s">
        <v>32627</v>
      </c>
      <c r="C4031" s="1260" t="s">
        <v>32628</v>
      </c>
      <c r="D4031" s="1260" t="s">
        <v>32629</v>
      </c>
      <c r="E4031" s="1260" t="s">
        <v>11190</v>
      </c>
      <c r="F4031" s="1260" t="s">
        <v>18612</v>
      </c>
      <c r="G4031" s="1260" t="s">
        <v>32630</v>
      </c>
      <c r="H4031" s="1260" t="s">
        <v>11153</v>
      </c>
      <c r="I4031" s="1260" t="s">
        <v>10976</v>
      </c>
      <c r="J4031" s="1259">
        <v>7428843</v>
      </c>
      <c r="K4031" s="1260" t="s">
        <v>11221</v>
      </c>
      <c r="L4031" s="1260" t="s">
        <v>11155</v>
      </c>
      <c r="M4031" s="1260" t="s">
        <v>2527</v>
      </c>
      <c r="N4031" s="1260" t="s">
        <v>32631</v>
      </c>
      <c r="O4031" s="1260" t="s">
        <v>32629</v>
      </c>
      <c r="P4031" s="1260" t="s">
        <v>32632</v>
      </c>
      <c r="Q4031" s="1260" t="s">
        <v>11223</v>
      </c>
      <c r="R4031" s="1260" t="s">
        <v>32633</v>
      </c>
      <c r="S4031" s="1259">
        <v>1</v>
      </c>
      <c r="T4031" s="1260" t="s">
        <v>32634</v>
      </c>
      <c r="U4031" s="1260" t="s">
        <v>11231</v>
      </c>
      <c r="V4031" s="1260" t="s">
        <v>14282</v>
      </c>
      <c r="W4031" s="1259">
        <v>0</v>
      </c>
      <c r="X4031" s="1259">
        <v>1007</v>
      </c>
      <c r="Y4031" s="1259">
        <v>0</v>
      </c>
    </row>
    <row r="4032" spans="1:25">
      <c r="A4032" s="1350">
        <v>11201001099</v>
      </c>
      <c r="B4032" s="1260" t="s">
        <v>32635</v>
      </c>
      <c r="C4032" s="1260" t="s">
        <v>32636</v>
      </c>
      <c r="D4032" s="1260" t="s">
        <v>12525</v>
      </c>
      <c r="E4032" s="1260" t="s">
        <v>11190</v>
      </c>
      <c r="F4032" s="1260" t="s">
        <v>11522</v>
      </c>
      <c r="G4032" s="1260" t="s">
        <v>32637</v>
      </c>
      <c r="H4032" s="1260" t="s">
        <v>11153</v>
      </c>
      <c r="I4032" s="1260" t="s">
        <v>11177</v>
      </c>
      <c r="J4032" s="1259">
        <v>7428842</v>
      </c>
      <c r="K4032" s="1260" t="s">
        <v>11221</v>
      </c>
      <c r="L4032" s="1260" t="s">
        <v>11155</v>
      </c>
      <c r="M4032" s="1260" t="s">
        <v>1654</v>
      </c>
      <c r="N4032" s="1260"/>
      <c r="O4032" s="1260" t="s">
        <v>12525</v>
      </c>
      <c r="P4032" s="1260" t="s">
        <v>12527</v>
      </c>
      <c r="Q4032" s="1260" t="s">
        <v>32638</v>
      </c>
      <c r="R4032" s="1260" t="s">
        <v>12527</v>
      </c>
      <c r="S4032" s="1259">
        <v>1</v>
      </c>
      <c r="T4032" s="1260"/>
      <c r="U4032" s="1260"/>
      <c r="V4032" s="1260"/>
      <c r="W4032" s="1259">
        <v>0</v>
      </c>
      <c r="X4032" s="1259">
        <v>1007</v>
      </c>
      <c r="Y4032" s="1259">
        <v>0</v>
      </c>
    </row>
    <row r="4033" spans="1:25">
      <c r="A4033" s="1350">
        <v>11201001098</v>
      </c>
      <c r="B4033" s="1260" t="s">
        <v>32639</v>
      </c>
      <c r="C4033" s="1260" t="s">
        <v>32640</v>
      </c>
      <c r="D4033" s="1260" t="s">
        <v>32641</v>
      </c>
      <c r="E4033" s="1260" t="s">
        <v>11311</v>
      </c>
      <c r="F4033" s="1260" t="s">
        <v>20567</v>
      </c>
      <c r="G4033" s="1260" t="s">
        <v>32642</v>
      </c>
      <c r="H4033" s="1260" t="s">
        <v>11153</v>
      </c>
      <c r="I4033" s="1260" t="s">
        <v>10976</v>
      </c>
      <c r="J4033" s="1259">
        <v>7428841</v>
      </c>
      <c r="K4033" s="1260" t="s">
        <v>11221</v>
      </c>
      <c r="L4033" s="1260" t="s">
        <v>11155</v>
      </c>
      <c r="M4033" s="1260" t="s">
        <v>1983</v>
      </c>
      <c r="N4033" s="1260" t="s">
        <v>32643</v>
      </c>
      <c r="O4033" s="1260" t="s">
        <v>32641</v>
      </c>
      <c r="P4033" s="1260"/>
      <c r="Q4033" s="1260" t="s">
        <v>32644</v>
      </c>
      <c r="R4033" s="1260" t="s">
        <v>32645</v>
      </c>
      <c r="S4033" s="1259">
        <v>1</v>
      </c>
      <c r="T4033" s="1260" t="s">
        <v>32646</v>
      </c>
      <c r="U4033" s="1260" t="s">
        <v>11158</v>
      </c>
      <c r="V4033" s="1260" t="s">
        <v>13526</v>
      </c>
      <c r="W4033" s="1259">
        <v>0</v>
      </c>
      <c r="X4033" s="1259">
        <v>1007</v>
      </c>
      <c r="Y4033" s="1259">
        <v>0</v>
      </c>
    </row>
    <row r="4034" spans="1:25">
      <c r="A4034" s="1350">
        <v>11201001097</v>
      </c>
      <c r="B4034" s="1260"/>
      <c r="C4034" s="1260" t="s">
        <v>32647</v>
      </c>
      <c r="D4034" s="1260" t="s">
        <v>32648</v>
      </c>
      <c r="E4034" s="1260" t="s">
        <v>11668</v>
      </c>
      <c r="F4034" s="1260" t="s">
        <v>18612</v>
      </c>
      <c r="G4034" s="1260" t="s">
        <v>32649</v>
      </c>
      <c r="H4034" s="1260" t="s">
        <v>11153</v>
      </c>
      <c r="I4034" s="1260" t="s">
        <v>10976</v>
      </c>
      <c r="J4034" s="1259">
        <v>7428840</v>
      </c>
      <c r="K4034" s="1260" t="s">
        <v>11221</v>
      </c>
      <c r="L4034" s="1260" t="s">
        <v>11155</v>
      </c>
      <c r="M4034" s="1260" t="s">
        <v>1985</v>
      </c>
      <c r="N4034" s="1260" t="s">
        <v>23175</v>
      </c>
      <c r="O4034" s="1260" t="s">
        <v>32648</v>
      </c>
      <c r="P4034" s="1260"/>
      <c r="Q4034" s="1260" t="s">
        <v>11867</v>
      </c>
      <c r="R4034" s="1260" t="s">
        <v>11320</v>
      </c>
      <c r="S4034" s="1259">
        <v>1</v>
      </c>
      <c r="T4034" s="1260"/>
      <c r="U4034" s="1260" t="s">
        <v>11158</v>
      </c>
      <c r="V4034" s="1260" t="s">
        <v>11321</v>
      </c>
      <c r="W4034" s="1259">
        <v>0</v>
      </c>
      <c r="X4034" s="1259">
        <v>1007</v>
      </c>
      <c r="Y4034" s="1259">
        <v>0</v>
      </c>
    </row>
    <row r="4035" spans="1:25">
      <c r="A4035" s="1350">
        <v>11201001096</v>
      </c>
      <c r="B4035" s="1260" t="s">
        <v>32650</v>
      </c>
      <c r="C4035" s="1260" t="s">
        <v>32651</v>
      </c>
      <c r="D4035" s="1260" t="s">
        <v>30754</v>
      </c>
      <c r="E4035" s="1260" t="s">
        <v>11311</v>
      </c>
      <c r="F4035" s="1260" t="s">
        <v>11362</v>
      </c>
      <c r="G4035" s="1260" t="s">
        <v>32652</v>
      </c>
      <c r="H4035" s="1260" t="s">
        <v>11153</v>
      </c>
      <c r="I4035" s="1260" t="s">
        <v>11364</v>
      </c>
      <c r="J4035" s="1259">
        <v>7428839</v>
      </c>
      <c r="K4035" s="1260" t="s">
        <v>11221</v>
      </c>
      <c r="L4035" s="1260" t="s">
        <v>11385</v>
      </c>
      <c r="M4035" s="1260" t="s">
        <v>2189</v>
      </c>
      <c r="N4035" s="1260" t="s">
        <v>30701</v>
      </c>
      <c r="O4035" s="1260" t="s">
        <v>30754</v>
      </c>
      <c r="P4035" s="1260"/>
      <c r="Q4035" s="1260" t="s">
        <v>13701</v>
      </c>
      <c r="R4035" s="1260" t="s">
        <v>30755</v>
      </c>
      <c r="S4035" s="1259">
        <v>1</v>
      </c>
      <c r="T4035" s="1260"/>
      <c r="U4035" s="1260" t="s">
        <v>11369</v>
      </c>
      <c r="V4035" s="1260" t="s">
        <v>30703</v>
      </c>
      <c r="W4035" s="1259">
        <v>0</v>
      </c>
      <c r="X4035" s="1259">
        <v>1007</v>
      </c>
      <c r="Y4035" s="1259">
        <v>1</v>
      </c>
    </row>
    <row r="4036" spans="1:25">
      <c r="A4036" s="1350">
        <v>11201001095</v>
      </c>
      <c r="B4036" s="1260" t="s">
        <v>32653</v>
      </c>
      <c r="C4036" s="1260" t="s">
        <v>32654</v>
      </c>
      <c r="D4036" s="1260" t="s">
        <v>32655</v>
      </c>
      <c r="E4036" s="1260" t="s">
        <v>11311</v>
      </c>
      <c r="F4036" s="1260" t="s">
        <v>11362</v>
      </c>
      <c r="G4036" s="1260" t="s">
        <v>32656</v>
      </c>
      <c r="H4036" s="1260" t="s">
        <v>11153</v>
      </c>
      <c r="I4036" s="1260" t="s">
        <v>11364</v>
      </c>
      <c r="J4036" s="1259">
        <v>7428838</v>
      </c>
      <c r="K4036" s="1260" t="s">
        <v>11221</v>
      </c>
      <c r="L4036" s="1260" t="s">
        <v>11155</v>
      </c>
      <c r="M4036" s="1260" t="s">
        <v>2200</v>
      </c>
      <c r="N4036" s="1260" t="s">
        <v>32657</v>
      </c>
      <c r="O4036" s="1260" t="s">
        <v>32655</v>
      </c>
      <c r="P4036" s="1260" t="s">
        <v>32658</v>
      </c>
      <c r="Q4036" s="1260" t="s">
        <v>11394</v>
      </c>
      <c r="R4036" s="1260" t="s">
        <v>32659</v>
      </c>
      <c r="S4036" s="1259">
        <v>1</v>
      </c>
      <c r="T4036" s="1260" t="s">
        <v>32660</v>
      </c>
      <c r="U4036" s="1260" t="s">
        <v>11369</v>
      </c>
      <c r="V4036" s="1260" t="s">
        <v>11370</v>
      </c>
      <c r="W4036" s="1259">
        <v>0</v>
      </c>
      <c r="X4036" s="1259">
        <v>1007</v>
      </c>
      <c r="Y4036" s="1259">
        <v>0</v>
      </c>
    </row>
    <row r="4037" spans="1:25">
      <c r="A4037" s="1350">
        <v>11201001094</v>
      </c>
      <c r="B4037" s="1260" t="s">
        <v>32661</v>
      </c>
      <c r="C4037" s="1260" t="s">
        <v>32662</v>
      </c>
      <c r="D4037" s="1260" t="s">
        <v>32663</v>
      </c>
      <c r="E4037" s="1260" t="s">
        <v>11949</v>
      </c>
      <c r="F4037" s="1260" t="s">
        <v>11362</v>
      </c>
      <c r="G4037" s="1260" t="s">
        <v>32664</v>
      </c>
      <c r="H4037" s="1260" t="s">
        <v>11153</v>
      </c>
      <c r="I4037" s="1260" t="s">
        <v>11364</v>
      </c>
      <c r="J4037" s="1259">
        <v>7428837</v>
      </c>
      <c r="K4037" s="1260" t="s">
        <v>11221</v>
      </c>
      <c r="L4037" s="1260" t="s">
        <v>11155</v>
      </c>
      <c r="M4037" s="1260" t="s">
        <v>2189</v>
      </c>
      <c r="N4037" s="1260" t="s">
        <v>30701</v>
      </c>
      <c r="O4037" s="1260" t="s">
        <v>32663</v>
      </c>
      <c r="P4037" s="1260" t="s">
        <v>32665</v>
      </c>
      <c r="Q4037" s="1260" t="s">
        <v>11846</v>
      </c>
      <c r="R4037" s="1260" t="s">
        <v>32665</v>
      </c>
      <c r="S4037" s="1259">
        <v>1</v>
      </c>
      <c r="T4037" s="1260" t="s">
        <v>32666</v>
      </c>
      <c r="U4037" s="1260" t="s">
        <v>11369</v>
      </c>
      <c r="V4037" s="1260" t="s">
        <v>30703</v>
      </c>
      <c r="W4037" s="1259">
        <v>0</v>
      </c>
      <c r="X4037" s="1259">
        <v>1007</v>
      </c>
      <c r="Y4037" s="1259">
        <v>0</v>
      </c>
    </row>
    <row r="4038" spans="1:25">
      <c r="A4038" s="1350">
        <v>11201001093</v>
      </c>
      <c r="B4038" s="1260" t="s">
        <v>32667</v>
      </c>
      <c r="C4038" s="1260" t="s">
        <v>32668</v>
      </c>
      <c r="D4038" s="1260" t="s">
        <v>32669</v>
      </c>
      <c r="E4038" s="1260" t="s">
        <v>11949</v>
      </c>
      <c r="F4038" s="1260" t="s">
        <v>11522</v>
      </c>
      <c r="G4038" s="1260" t="s">
        <v>32670</v>
      </c>
      <c r="H4038" s="1260" t="s">
        <v>11153</v>
      </c>
      <c r="I4038" s="1260" t="s">
        <v>11177</v>
      </c>
      <c r="J4038" s="1259">
        <v>7428836</v>
      </c>
      <c r="K4038" s="1260" t="s">
        <v>11221</v>
      </c>
      <c r="L4038" s="1260" t="s">
        <v>11155</v>
      </c>
      <c r="M4038" s="1260" t="s">
        <v>1606</v>
      </c>
      <c r="N4038" s="1260" t="s">
        <v>32671</v>
      </c>
      <c r="O4038" s="1260" t="s">
        <v>32669</v>
      </c>
      <c r="P4038" s="1260" t="s">
        <v>32672</v>
      </c>
      <c r="Q4038" s="1260" t="s">
        <v>11658</v>
      </c>
      <c r="R4038" s="1260" t="s">
        <v>32673</v>
      </c>
      <c r="S4038" s="1259">
        <v>1</v>
      </c>
      <c r="T4038" s="1260" t="s">
        <v>32674</v>
      </c>
      <c r="U4038" s="1260" t="s">
        <v>11158</v>
      </c>
      <c r="V4038" s="1260" t="s">
        <v>11263</v>
      </c>
      <c r="W4038" s="1259">
        <v>0</v>
      </c>
      <c r="X4038" s="1259">
        <v>1007</v>
      </c>
      <c r="Y4038" s="1259">
        <v>0</v>
      </c>
    </row>
    <row r="4039" spans="1:25">
      <c r="A4039" s="1350">
        <v>11201001092</v>
      </c>
      <c r="B4039" s="1260" t="s">
        <v>32675</v>
      </c>
      <c r="C4039" s="1260" t="s">
        <v>32676</v>
      </c>
      <c r="D4039" s="1260" t="s">
        <v>32677</v>
      </c>
      <c r="E4039" s="1260" t="s">
        <v>11311</v>
      </c>
      <c r="F4039" s="1260"/>
      <c r="G4039" s="1260"/>
      <c r="H4039" s="1260" t="s">
        <v>11153</v>
      </c>
      <c r="I4039" s="1260" t="s">
        <v>11177</v>
      </c>
      <c r="J4039" s="1259">
        <v>7428835</v>
      </c>
      <c r="K4039" s="1260" t="s">
        <v>11221</v>
      </c>
      <c r="L4039" s="1260" t="s">
        <v>11275</v>
      </c>
      <c r="M4039" s="1260" t="s">
        <v>1654</v>
      </c>
      <c r="N4039" s="1260" t="s">
        <v>32678</v>
      </c>
      <c r="O4039" s="1260" t="s">
        <v>32677</v>
      </c>
      <c r="P4039" s="1260"/>
      <c r="Q4039" s="1260" t="s">
        <v>11223</v>
      </c>
      <c r="R4039" s="1260" t="s">
        <v>15715</v>
      </c>
      <c r="S4039" s="1259">
        <v>1</v>
      </c>
      <c r="T4039" s="1260"/>
      <c r="U4039" s="1260" t="s">
        <v>11182</v>
      </c>
      <c r="V4039" s="1260" t="s">
        <v>12067</v>
      </c>
      <c r="W4039" s="1259">
        <v>0</v>
      </c>
      <c r="X4039" s="1259">
        <v>1007</v>
      </c>
      <c r="Y4039" s="1259">
        <v>2</v>
      </c>
    </row>
    <row r="4040" spans="1:25">
      <c r="A4040" s="1350">
        <v>11201001091</v>
      </c>
      <c r="B4040" s="1260" t="s">
        <v>32679</v>
      </c>
      <c r="C4040" s="1260" t="s">
        <v>32680</v>
      </c>
      <c r="D4040" s="1260" t="s">
        <v>32681</v>
      </c>
      <c r="E4040" s="1260" t="s">
        <v>11311</v>
      </c>
      <c r="F4040" s="1260"/>
      <c r="G4040" s="1260"/>
      <c r="H4040" s="1260" t="s">
        <v>11153</v>
      </c>
      <c r="I4040" s="1260" t="s">
        <v>11177</v>
      </c>
      <c r="J4040" s="1259">
        <v>7428834</v>
      </c>
      <c r="K4040" s="1260" t="s">
        <v>11221</v>
      </c>
      <c r="L4040" s="1260" t="s">
        <v>11275</v>
      </c>
      <c r="M4040" s="1260" t="s">
        <v>1654</v>
      </c>
      <c r="N4040" s="1260" t="s">
        <v>32682</v>
      </c>
      <c r="O4040" s="1260" t="s">
        <v>32681</v>
      </c>
      <c r="P4040" s="1260"/>
      <c r="Q4040" s="1260" t="s">
        <v>32683</v>
      </c>
      <c r="R4040" s="1260" t="s">
        <v>32684</v>
      </c>
      <c r="S4040" s="1259">
        <v>1</v>
      </c>
      <c r="T4040" s="1260"/>
      <c r="U4040" s="1260" t="s">
        <v>11182</v>
      </c>
      <c r="V4040" s="1260" t="s">
        <v>12067</v>
      </c>
      <c r="W4040" s="1259">
        <v>0</v>
      </c>
      <c r="X4040" s="1259">
        <v>1007</v>
      </c>
      <c r="Y4040" s="1259">
        <v>2</v>
      </c>
    </row>
    <row r="4041" spans="1:25">
      <c r="A4041" s="1350">
        <v>11201001090</v>
      </c>
      <c r="B4041" s="1260" t="s">
        <v>32685</v>
      </c>
      <c r="C4041" s="1260" t="s">
        <v>32686</v>
      </c>
      <c r="D4041" s="1260" t="s">
        <v>32687</v>
      </c>
      <c r="E4041" s="1260" t="s">
        <v>11311</v>
      </c>
      <c r="F4041" s="1260"/>
      <c r="G4041" s="1260"/>
      <c r="H4041" s="1260" t="s">
        <v>11153</v>
      </c>
      <c r="I4041" s="1260" t="s">
        <v>11177</v>
      </c>
      <c r="J4041" s="1259">
        <v>7428833</v>
      </c>
      <c r="K4041" s="1260" t="s">
        <v>11221</v>
      </c>
      <c r="L4041" s="1260" t="s">
        <v>11275</v>
      </c>
      <c r="M4041" s="1260" t="s">
        <v>1654</v>
      </c>
      <c r="N4041" s="1260" t="s">
        <v>32688</v>
      </c>
      <c r="O4041" s="1260" t="s">
        <v>32687</v>
      </c>
      <c r="P4041" s="1260"/>
      <c r="Q4041" s="1260" t="s">
        <v>32689</v>
      </c>
      <c r="R4041" s="1260" t="s">
        <v>32690</v>
      </c>
      <c r="S4041" s="1259">
        <v>1</v>
      </c>
      <c r="T4041" s="1260"/>
      <c r="U4041" s="1260" t="s">
        <v>11182</v>
      </c>
      <c r="V4041" s="1260" t="s">
        <v>11956</v>
      </c>
      <c r="W4041" s="1259">
        <v>0</v>
      </c>
      <c r="X4041" s="1259">
        <v>1007</v>
      </c>
      <c r="Y4041" s="1259">
        <v>2</v>
      </c>
    </row>
    <row r="4042" spans="1:25">
      <c r="A4042" s="1350">
        <v>11201001089</v>
      </c>
      <c r="B4042" s="1260"/>
      <c r="C4042" s="1260" t="s">
        <v>32691</v>
      </c>
      <c r="D4042" s="1260" t="s">
        <v>32692</v>
      </c>
      <c r="E4042" s="1260" t="s">
        <v>11251</v>
      </c>
      <c r="F4042" s="1260" t="s">
        <v>32537</v>
      </c>
      <c r="G4042" s="1260" t="s">
        <v>32693</v>
      </c>
      <c r="H4042" s="1260" t="s">
        <v>11153</v>
      </c>
      <c r="I4042" s="1260" t="s">
        <v>11164</v>
      </c>
      <c r="J4042" s="1259">
        <v>7428832</v>
      </c>
      <c r="K4042" s="1260" t="s">
        <v>11221</v>
      </c>
      <c r="L4042" s="1260" t="s">
        <v>11155</v>
      </c>
      <c r="M4042" s="1260" t="s">
        <v>262</v>
      </c>
      <c r="N4042" s="1260"/>
      <c r="O4042" s="1260" t="s">
        <v>32692</v>
      </c>
      <c r="P4042" s="1260"/>
      <c r="Q4042" s="1260" t="s">
        <v>11596</v>
      </c>
      <c r="R4042" s="1260"/>
      <c r="S4042" s="1259">
        <v>1</v>
      </c>
      <c r="T4042" s="1260"/>
      <c r="U4042" s="1260"/>
      <c r="V4042" s="1260"/>
      <c r="W4042" s="1259">
        <v>0</v>
      </c>
      <c r="X4042" s="1259">
        <v>1007</v>
      </c>
      <c r="Y4042" s="1259">
        <v>0</v>
      </c>
    </row>
    <row r="4043" spans="1:25">
      <c r="A4043" s="1350">
        <v>11201001088</v>
      </c>
      <c r="B4043" s="1260" t="s">
        <v>32694</v>
      </c>
      <c r="C4043" s="1260" t="s">
        <v>32695</v>
      </c>
      <c r="D4043" s="1260" t="s">
        <v>32696</v>
      </c>
      <c r="E4043" s="1260" t="s">
        <v>11190</v>
      </c>
      <c r="F4043" s="1260" t="s">
        <v>18918</v>
      </c>
      <c r="G4043" s="1260" t="s">
        <v>32697</v>
      </c>
      <c r="H4043" s="1260" t="s">
        <v>11153</v>
      </c>
      <c r="I4043" s="1260" t="s">
        <v>10976</v>
      </c>
      <c r="J4043" s="1259">
        <v>7428831</v>
      </c>
      <c r="K4043" s="1260" t="s">
        <v>11221</v>
      </c>
      <c r="L4043" s="1260" t="s">
        <v>11155</v>
      </c>
      <c r="M4043" s="1260" t="s">
        <v>768</v>
      </c>
      <c r="N4043" s="1260" t="s">
        <v>32698</v>
      </c>
      <c r="O4043" s="1260" t="s">
        <v>32696</v>
      </c>
      <c r="P4043" s="1260" t="s">
        <v>32574</v>
      </c>
      <c r="Q4043" s="1260" t="s">
        <v>11223</v>
      </c>
      <c r="R4043" s="1260" t="s">
        <v>32574</v>
      </c>
      <c r="S4043" s="1259">
        <v>1</v>
      </c>
      <c r="T4043" s="1260" t="s">
        <v>21546</v>
      </c>
      <c r="U4043" s="1260" t="s">
        <v>11158</v>
      </c>
      <c r="V4043" s="1260" t="s">
        <v>11762</v>
      </c>
      <c r="W4043" s="1259">
        <v>0</v>
      </c>
      <c r="X4043" s="1259">
        <v>1007</v>
      </c>
      <c r="Y4043" s="1259">
        <v>0</v>
      </c>
    </row>
    <row r="4044" spans="1:25">
      <c r="A4044" s="1350">
        <v>11201001087</v>
      </c>
      <c r="B4044" s="1260" t="s">
        <v>32699</v>
      </c>
      <c r="C4044" s="1260" t="s">
        <v>32700</v>
      </c>
      <c r="D4044" s="1260" t="s">
        <v>16018</v>
      </c>
      <c r="E4044" s="1260" t="s">
        <v>11311</v>
      </c>
      <c r="F4044" s="1260"/>
      <c r="G4044" s="1260"/>
      <c r="H4044" s="1260" t="s">
        <v>11153</v>
      </c>
      <c r="I4044" s="1260" t="s">
        <v>11177</v>
      </c>
      <c r="J4044" s="1259">
        <v>7428830</v>
      </c>
      <c r="K4044" s="1260" t="s">
        <v>11221</v>
      </c>
      <c r="L4044" s="1260" t="s">
        <v>11275</v>
      </c>
      <c r="M4044" s="1260" t="s">
        <v>1654</v>
      </c>
      <c r="N4044" s="1260" t="s">
        <v>16020</v>
      </c>
      <c r="O4044" s="1260" t="s">
        <v>16018</v>
      </c>
      <c r="P4044" s="1260"/>
      <c r="Q4044" s="1260" t="s">
        <v>32701</v>
      </c>
      <c r="R4044" s="1260" t="s">
        <v>16021</v>
      </c>
      <c r="S4044" s="1259">
        <v>1</v>
      </c>
      <c r="T4044" s="1260"/>
      <c r="U4044" s="1260" t="s">
        <v>11182</v>
      </c>
      <c r="V4044" s="1260" t="s">
        <v>12041</v>
      </c>
      <c r="W4044" s="1259">
        <v>0</v>
      </c>
      <c r="X4044" s="1259">
        <v>1007</v>
      </c>
      <c r="Y4044" s="1259">
        <v>2</v>
      </c>
    </row>
    <row r="4045" spans="1:25">
      <c r="A4045" s="1350">
        <v>11201001086</v>
      </c>
      <c r="B4045" s="1260" t="s">
        <v>32702</v>
      </c>
      <c r="C4045" s="1260" t="s">
        <v>32703</v>
      </c>
      <c r="D4045" s="1260" t="s">
        <v>32704</v>
      </c>
      <c r="E4045" s="1260" t="s">
        <v>11560</v>
      </c>
      <c r="F4045" s="1260" t="s">
        <v>11362</v>
      </c>
      <c r="G4045" s="1260" t="s">
        <v>32705</v>
      </c>
      <c r="H4045" s="1260" t="s">
        <v>11153</v>
      </c>
      <c r="I4045" s="1260" t="s">
        <v>11364</v>
      </c>
      <c r="J4045" s="1259">
        <v>7428829</v>
      </c>
      <c r="K4045" s="1260" t="s">
        <v>11221</v>
      </c>
      <c r="L4045" s="1260" t="s">
        <v>11155</v>
      </c>
      <c r="M4045" s="1260" t="s">
        <v>2476</v>
      </c>
      <c r="N4045" s="1260" t="s">
        <v>32706</v>
      </c>
      <c r="O4045" s="1260" t="s">
        <v>32704</v>
      </c>
      <c r="P4045" s="1260" t="s">
        <v>32707</v>
      </c>
      <c r="Q4045" s="1260" t="s">
        <v>11223</v>
      </c>
      <c r="R4045" s="1260" t="s">
        <v>32708</v>
      </c>
      <c r="S4045" s="1259">
        <v>1</v>
      </c>
      <c r="T4045" s="1260" t="s">
        <v>32709</v>
      </c>
      <c r="U4045" s="1260" t="s">
        <v>11369</v>
      </c>
      <c r="V4045" s="1260" t="s">
        <v>16750</v>
      </c>
      <c r="W4045" s="1259">
        <v>0</v>
      </c>
      <c r="X4045" s="1259">
        <v>1007</v>
      </c>
      <c r="Y4045" s="1259">
        <v>0</v>
      </c>
    </row>
    <row r="4046" spans="1:25">
      <c r="A4046" s="1350">
        <v>11201001085</v>
      </c>
      <c r="B4046" s="1260"/>
      <c r="C4046" s="1260" t="s">
        <v>32710</v>
      </c>
      <c r="D4046" s="1260" t="s">
        <v>32251</v>
      </c>
      <c r="E4046" s="1260" t="s">
        <v>11266</v>
      </c>
      <c r="F4046" s="1260" t="s">
        <v>32418</v>
      </c>
      <c r="G4046" s="1260" t="s">
        <v>32711</v>
      </c>
      <c r="H4046" s="1260" t="s">
        <v>11153</v>
      </c>
      <c r="I4046" s="1260" t="s">
        <v>11164</v>
      </c>
      <c r="J4046" s="1259">
        <v>7428828</v>
      </c>
      <c r="K4046" s="1260" t="s">
        <v>11221</v>
      </c>
      <c r="L4046" s="1260" t="s">
        <v>11155</v>
      </c>
      <c r="M4046" s="1260" t="s">
        <v>262</v>
      </c>
      <c r="N4046" s="1260"/>
      <c r="O4046" s="1260" t="s">
        <v>32251</v>
      </c>
      <c r="P4046" s="1260"/>
      <c r="Q4046" s="1260" t="s">
        <v>11596</v>
      </c>
      <c r="R4046" s="1260"/>
      <c r="S4046" s="1259">
        <v>1</v>
      </c>
      <c r="T4046" s="1260"/>
      <c r="U4046" s="1260"/>
      <c r="V4046" s="1260"/>
      <c r="W4046" s="1259">
        <v>0</v>
      </c>
      <c r="X4046" s="1259">
        <v>1007</v>
      </c>
      <c r="Y4046" s="1259">
        <v>0</v>
      </c>
    </row>
    <row r="4047" spans="1:25">
      <c r="A4047" s="1350">
        <v>11201001084</v>
      </c>
      <c r="B4047" s="1260" t="s">
        <v>32712</v>
      </c>
      <c r="C4047" s="1260" t="s">
        <v>32713</v>
      </c>
      <c r="D4047" s="1260" t="s">
        <v>32714</v>
      </c>
      <c r="E4047" s="1260" t="s">
        <v>11668</v>
      </c>
      <c r="F4047" s="1260" t="s">
        <v>17195</v>
      </c>
      <c r="G4047" s="1260" t="s">
        <v>32715</v>
      </c>
      <c r="H4047" s="1260" t="s">
        <v>11153</v>
      </c>
      <c r="I4047" s="1260" t="s">
        <v>10976</v>
      </c>
      <c r="J4047" s="1259">
        <v>7428827</v>
      </c>
      <c r="K4047" s="1260" t="s">
        <v>11221</v>
      </c>
      <c r="L4047" s="1260" t="s">
        <v>11155</v>
      </c>
      <c r="M4047" s="1260" t="s">
        <v>2285</v>
      </c>
      <c r="N4047" s="1260" t="s">
        <v>32716</v>
      </c>
      <c r="O4047" s="1260" t="s">
        <v>32714</v>
      </c>
      <c r="P4047" s="1260" t="s">
        <v>32717</v>
      </c>
      <c r="Q4047" s="1260" t="s">
        <v>14070</v>
      </c>
      <c r="R4047" s="1260" t="s">
        <v>32717</v>
      </c>
      <c r="S4047" s="1259">
        <v>1</v>
      </c>
      <c r="T4047" s="1260" t="s">
        <v>32718</v>
      </c>
      <c r="U4047" s="1260" t="s">
        <v>12408</v>
      </c>
      <c r="V4047" s="1260" t="s">
        <v>12449</v>
      </c>
      <c r="W4047" s="1259">
        <v>0</v>
      </c>
      <c r="X4047" s="1259">
        <v>1007</v>
      </c>
      <c r="Y4047" s="1259">
        <v>0</v>
      </c>
    </row>
    <row r="4048" spans="1:25">
      <c r="A4048" s="1350">
        <v>11201001083</v>
      </c>
      <c r="B4048" s="1260"/>
      <c r="C4048" s="1260" t="s">
        <v>32719</v>
      </c>
      <c r="D4048" s="1260" t="s">
        <v>32720</v>
      </c>
      <c r="E4048" s="1260" t="s">
        <v>12007</v>
      </c>
      <c r="F4048" s="1260" t="s">
        <v>17164</v>
      </c>
      <c r="G4048" s="1260" t="s">
        <v>32721</v>
      </c>
      <c r="H4048" s="1260" t="s">
        <v>11153</v>
      </c>
      <c r="I4048" s="1260" t="s">
        <v>11164</v>
      </c>
      <c r="J4048" s="1259">
        <v>7428826</v>
      </c>
      <c r="K4048" s="1260" t="s">
        <v>11221</v>
      </c>
      <c r="L4048" s="1260" t="s">
        <v>11155</v>
      </c>
      <c r="M4048" s="1260" t="s">
        <v>262</v>
      </c>
      <c r="N4048" s="1260" t="s">
        <v>11192</v>
      </c>
      <c r="O4048" s="1260" t="s">
        <v>32720</v>
      </c>
      <c r="P4048" s="1260" t="s">
        <v>11192</v>
      </c>
      <c r="Q4048" s="1260" t="s">
        <v>30569</v>
      </c>
      <c r="R4048" s="1260" t="s">
        <v>32722</v>
      </c>
      <c r="S4048" s="1259">
        <v>1</v>
      </c>
      <c r="T4048" s="1260"/>
      <c r="U4048" s="1260"/>
      <c r="V4048" s="1260"/>
      <c r="W4048" s="1259">
        <v>0</v>
      </c>
      <c r="X4048" s="1259">
        <v>1007</v>
      </c>
      <c r="Y4048" s="1259">
        <v>0</v>
      </c>
    </row>
    <row r="4049" spans="1:25">
      <c r="A4049" s="1350">
        <v>11201001082</v>
      </c>
      <c r="B4049" s="1260" t="s">
        <v>32723</v>
      </c>
      <c r="C4049" s="1260" t="s">
        <v>32724</v>
      </c>
      <c r="D4049" s="1260" t="s">
        <v>32725</v>
      </c>
      <c r="E4049" s="1260" t="s">
        <v>11190</v>
      </c>
      <c r="F4049" s="1260" t="s">
        <v>11522</v>
      </c>
      <c r="G4049" s="1260" t="s">
        <v>32726</v>
      </c>
      <c r="H4049" s="1260" t="s">
        <v>11153</v>
      </c>
      <c r="I4049" s="1260" t="s">
        <v>11177</v>
      </c>
      <c r="J4049" s="1259">
        <v>7428825</v>
      </c>
      <c r="K4049" s="1260" t="s">
        <v>11221</v>
      </c>
      <c r="L4049" s="1260" t="s">
        <v>11155</v>
      </c>
      <c r="M4049" s="1260" t="s">
        <v>262</v>
      </c>
      <c r="N4049" s="1260"/>
      <c r="O4049" s="1260" t="s">
        <v>32725</v>
      </c>
      <c r="P4049" s="1260"/>
      <c r="Q4049" s="1260"/>
      <c r="R4049" s="1260"/>
      <c r="S4049" s="1259">
        <v>1</v>
      </c>
      <c r="T4049" s="1260"/>
      <c r="U4049" s="1260"/>
      <c r="V4049" s="1260"/>
      <c r="W4049" s="1259">
        <v>0</v>
      </c>
      <c r="X4049" s="1259">
        <v>1007</v>
      </c>
      <c r="Y4049" s="1259">
        <v>0</v>
      </c>
    </row>
    <row r="4050" spans="1:25">
      <c r="A4050" s="1350">
        <v>11201001081</v>
      </c>
      <c r="B4050" s="1260" t="s">
        <v>32727</v>
      </c>
      <c r="C4050" s="1260" t="s">
        <v>32728</v>
      </c>
      <c r="D4050" s="1260" t="s">
        <v>32729</v>
      </c>
      <c r="E4050" s="1260" t="s">
        <v>21910</v>
      </c>
      <c r="F4050" s="1260" t="s">
        <v>11522</v>
      </c>
      <c r="G4050" s="1260" t="s">
        <v>32730</v>
      </c>
      <c r="H4050" s="1260" t="s">
        <v>11153</v>
      </c>
      <c r="I4050" s="1260" t="s">
        <v>11177</v>
      </c>
      <c r="J4050" s="1259">
        <v>7428824</v>
      </c>
      <c r="K4050" s="1260" t="s">
        <v>11221</v>
      </c>
      <c r="L4050" s="1260" t="s">
        <v>11155</v>
      </c>
      <c r="M4050" s="1260" t="s">
        <v>1241</v>
      </c>
      <c r="N4050" s="1260" t="s">
        <v>32731</v>
      </c>
      <c r="O4050" s="1260" t="s">
        <v>32729</v>
      </c>
      <c r="P4050" s="1260" t="s">
        <v>32732</v>
      </c>
      <c r="Q4050" s="1260" t="s">
        <v>14899</v>
      </c>
      <c r="R4050" s="1260" t="s">
        <v>32733</v>
      </c>
      <c r="S4050" s="1259">
        <v>1</v>
      </c>
      <c r="T4050" s="1260" t="s">
        <v>32734</v>
      </c>
      <c r="U4050" s="1260" t="s">
        <v>11182</v>
      </c>
      <c r="V4050" s="1260" t="s">
        <v>18556</v>
      </c>
      <c r="W4050" s="1259">
        <v>0</v>
      </c>
      <c r="X4050" s="1259">
        <v>1007</v>
      </c>
      <c r="Y4050" s="1259">
        <v>0</v>
      </c>
    </row>
    <row r="4051" spans="1:25">
      <c r="A4051" s="1350">
        <v>11201001080</v>
      </c>
      <c r="B4051" s="1260"/>
      <c r="C4051" s="1260" t="s">
        <v>32735</v>
      </c>
      <c r="D4051" s="1260" t="s">
        <v>32176</v>
      </c>
      <c r="E4051" s="1260" t="s">
        <v>12305</v>
      </c>
      <c r="F4051" s="1260" t="s">
        <v>32736</v>
      </c>
      <c r="G4051" s="1260" t="s">
        <v>32737</v>
      </c>
      <c r="H4051" s="1260" t="s">
        <v>11153</v>
      </c>
      <c r="I4051" s="1260" t="s">
        <v>11164</v>
      </c>
      <c r="J4051" s="1259">
        <v>7428823</v>
      </c>
      <c r="K4051" s="1260" t="s">
        <v>11221</v>
      </c>
      <c r="L4051" s="1260" t="s">
        <v>11155</v>
      </c>
      <c r="M4051" s="1260" t="s">
        <v>262</v>
      </c>
      <c r="N4051" s="1260"/>
      <c r="O4051" s="1260" t="s">
        <v>32176</v>
      </c>
      <c r="P4051" s="1260"/>
      <c r="Q4051" s="1260" t="s">
        <v>11596</v>
      </c>
      <c r="R4051" s="1260"/>
      <c r="S4051" s="1259">
        <v>1</v>
      </c>
      <c r="T4051" s="1260"/>
      <c r="U4051" s="1260"/>
      <c r="V4051" s="1260"/>
      <c r="W4051" s="1259">
        <v>0</v>
      </c>
      <c r="X4051" s="1259">
        <v>1007</v>
      </c>
      <c r="Y4051" s="1259">
        <v>0</v>
      </c>
    </row>
    <row r="4052" spans="1:25">
      <c r="A4052" s="1350">
        <v>11201001079</v>
      </c>
      <c r="B4052" s="1260"/>
      <c r="C4052" s="1260" t="s">
        <v>32738</v>
      </c>
      <c r="D4052" s="1260" t="s">
        <v>32739</v>
      </c>
      <c r="E4052" s="1260" t="s">
        <v>11190</v>
      </c>
      <c r="F4052" s="1260" t="s">
        <v>32740</v>
      </c>
      <c r="G4052" s="1260" t="s">
        <v>32741</v>
      </c>
      <c r="H4052" s="1260" t="s">
        <v>11153</v>
      </c>
      <c r="I4052" s="1260" t="s">
        <v>10976</v>
      </c>
      <c r="J4052" s="1259">
        <v>7428822</v>
      </c>
      <c r="K4052" s="1260" t="s">
        <v>11375</v>
      </c>
      <c r="L4052" s="1260" t="s">
        <v>11155</v>
      </c>
      <c r="M4052" s="1260" t="s">
        <v>1276</v>
      </c>
      <c r="N4052" s="1260" t="s">
        <v>32742</v>
      </c>
      <c r="O4052" s="1260" t="s">
        <v>32739</v>
      </c>
      <c r="P4052" s="1260" t="s">
        <v>13571</v>
      </c>
      <c r="Q4052" s="1260" t="s">
        <v>11223</v>
      </c>
      <c r="R4052" s="1260" t="s">
        <v>13571</v>
      </c>
      <c r="S4052" s="1259">
        <v>1</v>
      </c>
      <c r="T4052" s="1260"/>
      <c r="U4052" s="1260" t="s">
        <v>11158</v>
      </c>
      <c r="V4052" s="1260" t="s">
        <v>11321</v>
      </c>
      <c r="W4052" s="1259">
        <v>0</v>
      </c>
      <c r="X4052" s="1259">
        <v>1008</v>
      </c>
      <c r="Y4052" s="1259">
        <v>0</v>
      </c>
    </row>
    <row r="4053" spans="1:25">
      <c r="A4053" s="1350">
        <v>11201001078</v>
      </c>
      <c r="B4053" s="1260" t="s">
        <v>32743</v>
      </c>
      <c r="C4053" s="1260" t="s">
        <v>32744</v>
      </c>
      <c r="D4053" s="1260" t="s">
        <v>32745</v>
      </c>
      <c r="E4053" s="1260" t="s">
        <v>11203</v>
      </c>
      <c r="F4053" s="1260" t="s">
        <v>11522</v>
      </c>
      <c r="G4053" s="1260" t="s">
        <v>32746</v>
      </c>
      <c r="H4053" s="1260" t="s">
        <v>11153</v>
      </c>
      <c r="I4053" s="1260" t="s">
        <v>11177</v>
      </c>
      <c r="J4053" s="1259">
        <v>7428821</v>
      </c>
      <c r="K4053" s="1260" t="s">
        <v>11221</v>
      </c>
      <c r="L4053" s="1260" t="s">
        <v>11155</v>
      </c>
      <c r="M4053" s="1260" t="s">
        <v>1654</v>
      </c>
      <c r="N4053" s="1260" t="s">
        <v>18487</v>
      </c>
      <c r="O4053" s="1260" t="s">
        <v>32745</v>
      </c>
      <c r="P4053" s="1260" t="s">
        <v>32747</v>
      </c>
      <c r="Q4053" s="1260" t="s">
        <v>12952</v>
      </c>
      <c r="R4053" s="1260" t="s">
        <v>18488</v>
      </c>
      <c r="S4053" s="1259">
        <v>1</v>
      </c>
      <c r="T4053" s="1260" t="s">
        <v>32748</v>
      </c>
      <c r="U4053" s="1260" t="s">
        <v>11182</v>
      </c>
      <c r="V4053" s="1260" t="s">
        <v>12041</v>
      </c>
      <c r="W4053" s="1259">
        <v>0</v>
      </c>
      <c r="X4053" s="1259">
        <v>1007</v>
      </c>
      <c r="Y4053" s="1259">
        <v>0</v>
      </c>
    </row>
    <row r="4054" spans="1:25">
      <c r="A4054" s="1350">
        <v>11201001076</v>
      </c>
      <c r="B4054" s="1260" t="s">
        <v>32749</v>
      </c>
      <c r="C4054" s="1260" t="s">
        <v>32750</v>
      </c>
      <c r="D4054" s="1260" t="s">
        <v>32681</v>
      </c>
      <c r="E4054" s="1260" t="s">
        <v>11311</v>
      </c>
      <c r="F4054" s="1260"/>
      <c r="G4054" s="1260"/>
      <c r="H4054" s="1260" t="s">
        <v>11153</v>
      </c>
      <c r="I4054" s="1260" t="s">
        <v>11177</v>
      </c>
      <c r="J4054" s="1259">
        <v>7428819</v>
      </c>
      <c r="K4054" s="1260" t="s">
        <v>11221</v>
      </c>
      <c r="L4054" s="1260" t="s">
        <v>11275</v>
      </c>
      <c r="M4054" s="1260" t="s">
        <v>1654</v>
      </c>
      <c r="N4054" s="1260" t="s">
        <v>32751</v>
      </c>
      <c r="O4054" s="1260" t="s">
        <v>32681</v>
      </c>
      <c r="P4054" s="1260"/>
      <c r="Q4054" s="1260" t="s">
        <v>32683</v>
      </c>
      <c r="R4054" s="1260" t="s">
        <v>32684</v>
      </c>
      <c r="S4054" s="1259">
        <v>1</v>
      </c>
      <c r="T4054" s="1260"/>
      <c r="U4054" s="1260" t="s">
        <v>11182</v>
      </c>
      <c r="V4054" s="1260" t="s">
        <v>12067</v>
      </c>
      <c r="W4054" s="1259">
        <v>0</v>
      </c>
      <c r="X4054" s="1259">
        <v>1007</v>
      </c>
      <c r="Y4054" s="1259">
        <v>2</v>
      </c>
    </row>
    <row r="4055" spans="1:25">
      <c r="A4055" s="1350">
        <v>11201001075</v>
      </c>
      <c r="B4055" s="1260" t="s">
        <v>32752</v>
      </c>
      <c r="C4055" s="1260" t="s">
        <v>32753</v>
      </c>
      <c r="D4055" s="1260" t="s">
        <v>32754</v>
      </c>
      <c r="E4055" s="1260" t="s">
        <v>11311</v>
      </c>
      <c r="F4055" s="1260"/>
      <c r="G4055" s="1260"/>
      <c r="H4055" s="1260" t="s">
        <v>11153</v>
      </c>
      <c r="I4055" s="1260" t="s">
        <v>11177</v>
      </c>
      <c r="J4055" s="1259">
        <v>7428818</v>
      </c>
      <c r="K4055" s="1260" t="s">
        <v>11221</v>
      </c>
      <c r="L4055" s="1260" t="s">
        <v>11275</v>
      </c>
      <c r="M4055" s="1260" t="s">
        <v>1654</v>
      </c>
      <c r="N4055" s="1260" t="s">
        <v>32755</v>
      </c>
      <c r="O4055" s="1260" t="s">
        <v>32754</v>
      </c>
      <c r="P4055" s="1260"/>
      <c r="Q4055" s="1260" t="s">
        <v>32756</v>
      </c>
      <c r="R4055" s="1260" t="s">
        <v>32757</v>
      </c>
      <c r="S4055" s="1259">
        <v>1</v>
      </c>
      <c r="T4055" s="1260"/>
      <c r="U4055" s="1260" t="s">
        <v>11182</v>
      </c>
      <c r="V4055" s="1260" t="s">
        <v>12067</v>
      </c>
      <c r="W4055" s="1259">
        <v>0</v>
      </c>
      <c r="X4055" s="1259">
        <v>1007</v>
      </c>
      <c r="Y4055" s="1259">
        <v>2</v>
      </c>
    </row>
    <row r="4056" spans="1:25">
      <c r="A4056" s="1350">
        <v>11201001074</v>
      </c>
      <c r="B4056" s="1260" t="s">
        <v>32758</v>
      </c>
      <c r="C4056" s="1260" t="s">
        <v>32759</v>
      </c>
      <c r="D4056" s="1260" t="s">
        <v>21490</v>
      </c>
      <c r="E4056" s="1260" t="s">
        <v>11311</v>
      </c>
      <c r="F4056" s="1260"/>
      <c r="G4056" s="1260"/>
      <c r="H4056" s="1260" t="s">
        <v>11153</v>
      </c>
      <c r="I4056" s="1260" t="s">
        <v>11177</v>
      </c>
      <c r="J4056" s="1259">
        <v>7428817</v>
      </c>
      <c r="K4056" s="1260" t="s">
        <v>11221</v>
      </c>
      <c r="L4056" s="1260" t="s">
        <v>11275</v>
      </c>
      <c r="M4056" s="1260" t="s">
        <v>1654</v>
      </c>
      <c r="N4056" s="1260" t="s">
        <v>21492</v>
      </c>
      <c r="O4056" s="1260" t="s">
        <v>21490</v>
      </c>
      <c r="P4056" s="1260"/>
      <c r="Q4056" s="1260" t="s">
        <v>21493</v>
      </c>
      <c r="R4056" s="1260" t="s">
        <v>21494</v>
      </c>
      <c r="S4056" s="1259">
        <v>1</v>
      </c>
      <c r="T4056" s="1260"/>
      <c r="U4056" s="1260" t="s">
        <v>11158</v>
      </c>
      <c r="V4056" s="1260" t="s">
        <v>11263</v>
      </c>
      <c r="W4056" s="1259">
        <v>0</v>
      </c>
      <c r="X4056" s="1259">
        <v>1007</v>
      </c>
      <c r="Y4056" s="1259">
        <v>2</v>
      </c>
    </row>
    <row r="4057" spans="1:25">
      <c r="A4057" s="1350">
        <v>11201001072</v>
      </c>
      <c r="B4057" s="1260" t="s">
        <v>32760</v>
      </c>
      <c r="C4057" s="1260" t="s">
        <v>32761</v>
      </c>
      <c r="D4057" s="1260" t="s">
        <v>32762</v>
      </c>
      <c r="E4057" s="1260" t="s">
        <v>11384</v>
      </c>
      <c r="F4057" s="1260"/>
      <c r="G4057" s="1260"/>
      <c r="H4057" s="1260" t="s">
        <v>11153</v>
      </c>
      <c r="I4057" s="1260" t="s">
        <v>11177</v>
      </c>
      <c r="J4057" s="1259">
        <v>7428815</v>
      </c>
      <c r="K4057" s="1260" t="s">
        <v>11221</v>
      </c>
      <c r="L4057" s="1260" t="s">
        <v>11275</v>
      </c>
      <c r="M4057" s="1260" t="s">
        <v>1654</v>
      </c>
      <c r="N4057" s="1260" t="s">
        <v>32763</v>
      </c>
      <c r="O4057" s="1260" t="s">
        <v>32762</v>
      </c>
      <c r="P4057" s="1260"/>
      <c r="Q4057" s="1260" t="s">
        <v>13019</v>
      </c>
      <c r="R4057" s="1260" t="s">
        <v>32764</v>
      </c>
      <c r="S4057" s="1259">
        <v>1</v>
      </c>
      <c r="T4057" s="1260"/>
      <c r="U4057" s="1260" t="s">
        <v>11182</v>
      </c>
      <c r="V4057" s="1260" t="s">
        <v>12067</v>
      </c>
      <c r="W4057" s="1259">
        <v>0</v>
      </c>
      <c r="X4057" s="1259">
        <v>1007</v>
      </c>
      <c r="Y4057" s="1259">
        <v>2</v>
      </c>
    </row>
    <row r="4058" spans="1:25">
      <c r="A4058" s="1350">
        <v>11201001071</v>
      </c>
      <c r="B4058" s="1260" t="s">
        <v>32765</v>
      </c>
      <c r="C4058" s="1260" t="s">
        <v>32761</v>
      </c>
      <c r="D4058" s="1260" t="s">
        <v>32766</v>
      </c>
      <c r="E4058" s="1260" t="s">
        <v>11384</v>
      </c>
      <c r="F4058" s="1260"/>
      <c r="G4058" s="1260"/>
      <c r="H4058" s="1260" t="s">
        <v>11153</v>
      </c>
      <c r="I4058" s="1260" t="s">
        <v>11177</v>
      </c>
      <c r="J4058" s="1259">
        <v>7428814</v>
      </c>
      <c r="K4058" s="1260" t="s">
        <v>11221</v>
      </c>
      <c r="L4058" s="1260" t="s">
        <v>11275</v>
      </c>
      <c r="M4058" s="1260" t="s">
        <v>1654</v>
      </c>
      <c r="N4058" s="1260" t="s">
        <v>32767</v>
      </c>
      <c r="O4058" s="1260" t="s">
        <v>32766</v>
      </c>
      <c r="P4058" s="1260"/>
      <c r="Q4058" s="1260" t="s">
        <v>11471</v>
      </c>
      <c r="R4058" s="1260" t="s">
        <v>32768</v>
      </c>
      <c r="S4058" s="1259">
        <v>1</v>
      </c>
      <c r="T4058" s="1260"/>
      <c r="U4058" s="1260" t="s">
        <v>11182</v>
      </c>
      <c r="V4058" s="1260" t="s">
        <v>12041</v>
      </c>
      <c r="W4058" s="1259">
        <v>0</v>
      </c>
      <c r="X4058" s="1259">
        <v>1007</v>
      </c>
      <c r="Y4058" s="1259">
        <v>2</v>
      </c>
    </row>
    <row r="4059" spans="1:25">
      <c r="A4059" s="1350">
        <v>11201001070</v>
      </c>
      <c r="B4059" s="1260" t="s">
        <v>32769</v>
      </c>
      <c r="C4059" s="1260" t="s">
        <v>32770</v>
      </c>
      <c r="D4059" s="1260" t="s">
        <v>32771</v>
      </c>
      <c r="E4059" s="1260" t="s">
        <v>11384</v>
      </c>
      <c r="F4059" s="1260"/>
      <c r="G4059" s="1260"/>
      <c r="H4059" s="1260" t="s">
        <v>11153</v>
      </c>
      <c r="I4059" s="1260" t="s">
        <v>11177</v>
      </c>
      <c r="J4059" s="1259">
        <v>7428813</v>
      </c>
      <c r="K4059" s="1260" t="s">
        <v>11221</v>
      </c>
      <c r="L4059" s="1260" t="s">
        <v>11275</v>
      </c>
      <c r="M4059" s="1260" t="s">
        <v>1654</v>
      </c>
      <c r="N4059" s="1260" t="s">
        <v>32772</v>
      </c>
      <c r="O4059" s="1260" t="s">
        <v>32771</v>
      </c>
      <c r="P4059" s="1260"/>
      <c r="Q4059" s="1260" t="s">
        <v>32773</v>
      </c>
      <c r="R4059" s="1260" t="s">
        <v>32774</v>
      </c>
      <c r="S4059" s="1259">
        <v>1</v>
      </c>
      <c r="T4059" s="1260"/>
      <c r="U4059" s="1260" t="s">
        <v>11182</v>
      </c>
      <c r="V4059" s="1260" t="s">
        <v>12041</v>
      </c>
      <c r="W4059" s="1259">
        <v>0</v>
      </c>
      <c r="X4059" s="1259">
        <v>1007</v>
      </c>
      <c r="Y4059" s="1259">
        <v>2</v>
      </c>
    </row>
    <row r="4060" spans="1:25">
      <c r="A4060" s="1350">
        <v>11201001069</v>
      </c>
      <c r="B4060" s="1260" t="s">
        <v>32775</v>
      </c>
      <c r="C4060" s="1260" t="s">
        <v>32776</v>
      </c>
      <c r="D4060" s="1260" t="s">
        <v>32777</v>
      </c>
      <c r="E4060" s="1260" t="s">
        <v>11311</v>
      </c>
      <c r="F4060" s="1260"/>
      <c r="G4060" s="1260"/>
      <c r="H4060" s="1260" t="s">
        <v>11153</v>
      </c>
      <c r="I4060" s="1260" t="s">
        <v>11177</v>
      </c>
      <c r="J4060" s="1259">
        <v>7428812</v>
      </c>
      <c r="K4060" s="1260" t="s">
        <v>11221</v>
      </c>
      <c r="L4060" s="1260" t="s">
        <v>11275</v>
      </c>
      <c r="M4060" s="1260" t="s">
        <v>1654</v>
      </c>
      <c r="N4060" s="1260" t="s">
        <v>32778</v>
      </c>
      <c r="O4060" s="1260" t="s">
        <v>32777</v>
      </c>
      <c r="P4060" s="1260" t="s">
        <v>32779</v>
      </c>
      <c r="Q4060" s="1260" t="s">
        <v>18463</v>
      </c>
      <c r="R4060" s="1260" t="s">
        <v>32779</v>
      </c>
      <c r="S4060" s="1259">
        <v>1</v>
      </c>
      <c r="T4060" s="1260" t="s">
        <v>32780</v>
      </c>
      <c r="U4060" s="1260" t="s">
        <v>11182</v>
      </c>
      <c r="V4060" s="1260" t="s">
        <v>12067</v>
      </c>
      <c r="W4060" s="1259">
        <v>0</v>
      </c>
      <c r="X4060" s="1259">
        <v>1007</v>
      </c>
      <c r="Y4060" s="1259">
        <v>2</v>
      </c>
    </row>
    <row r="4061" spans="1:25">
      <c r="A4061" s="1350">
        <v>11201001068</v>
      </c>
      <c r="B4061" s="1260" t="s">
        <v>32781</v>
      </c>
      <c r="C4061" s="1260" t="s">
        <v>32776</v>
      </c>
      <c r="D4061" s="1260" t="s">
        <v>32782</v>
      </c>
      <c r="E4061" s="1260" t="s">
        <v>11311</v>
      </c>
      <c r="F4061" s="1260" t="s">
        <v>11733</v>
      </c>
      <c r="G4061" s="1260" t="s">
        <v>32783</v>
      </c>
      <c r="H4061" s="1260" t="s">
        <v>11153</v>
      </c>
      <c r="I4061" s="1260" t="s">
        <v>10976</v>
      </c>
      <c r="J4061" s="1259">
        <v>7428811</v>
      </c>
      <c r="K4061" s="1260" t="s">
        <v>11375</v>
      </c>
      <c r="L4061" s="1260" t="s">
        <v>11155</v>
      </c>
      <c r="M4061" s="1260" t="s">
        <v>1983</v>
      </c>
      <c r="N4061" s="1260" t="s">
        <v>32784</v>
      </c>
      <c r="O4061" s="1260" t="s">
        <v>32782</v>
      </c>
      <c r="P4061" s="1260" t="s">
        <v>32785</v>
      </c>
      <c r="Q4061" s="1260" t="s">
        <v>11394</v>
      </c>
      <c r="R4061" s="1260" t="s">
        <v>32785</v>
      </c>
      <c r="S4061" s="1259">
        <v>1</v>
      </c>
      <c r="T4061" s="1260" t="s">
        <v>32786</v>
      </c>
      <c r="U4061" s="1260" t="s">
        <v>11158</v>
      </c>
      <c r="V4061" s="1260" t="s">
        <v>12685</v>
      </c>
      <c r="W4061" s="1259">
        <v>0</v>
      </c>
      <c r="X4061" s="1259">
        <v>1008</v>
      </c>
      <c r="Y4061" s="1259">
        <v>0</v>
      </c>
    </row>
    <row r="4062" spans="1:25">
      <c r="A4062" s="1350">
        <v>11201001067</v>
      </c>
      <c r="B4062" s="1260" t="s">
        <v>32787</v>
      </c>
      <c r="C4062" s="1260" t="s">
        <v>32788</v>
      </c>
      <c r="D4062" s="1260" t="s">
        <v>12525</v>
      </c>
      <c r="E4062" s="1260" t="s">
        <v>11190</v>
      </c>
      <c r="F4062" s="1260"/>
      <c r="G4062" s="1260"/>
      <c r="H4062" s="1260" t="s">
        <v>11153</v>
      </c>
      <c r="I4062" s="1260" t="s">
        <v>11177</v>
      </c>
      <c r="J4062" s="1259">
        <v>7428810</v>
      </c>
      <c r="K4062" s="1260" t="s">
        <v>11221</v>
      </c>
      <c r="L4062" s="1260" t="s">
        <v>11275</v>
      </c>
      <c r="M4062" s="1260" t="s">
        <v>1654</v>
      </c>
      <c r="N4062" s="1260" t="s">
        <v>12526</v>
      </c>
      <c r="O4062" s="1260" t="s">
        <v>12525</v>
      </c>
      <c r="P4062" s="1260" t="s">
        <v>32789</v>
      </c>
      <c r="Q4062" s="1260"/>
      <c r="R4062" s="1260"/>
      <c r="S4062" s="1259">
        <v>1</v>
      </c>
      <c r="T4062" s="1260"/>
      <c r="U4062" s="1260" t="s">
        <v>11182</v>
      </c>
      <c r="V4062" s="1260" t="s">
        <v>12067</v>
      </c>
      <c r="W4062" s="1259">
        <v>0</v>
      </c>
      <c r="X4062" s="1259">
        <v>1007</v>
      </c>
      <c r="Y4062" s="1259">
        <v>2</v>
      </c>
    </row>
    <row r="4063" spans="1:25">
      <c r="A4063" s="1350">
        <v>11201001066</v>
      </c>
      <c r="B4063" s="1260" t="s">
        <v>32790</v>
      </c>
      <c r="C4063" s="1260" t="s">
        <v>32788</v>
      </c>
      <c r="D4063" s="1260" t="s">
        <v>12531</v>
      </c>
      <c r="E4063" s="1260" t="s">
        <v>11190</v>
      </c>
      <c r="F4063" s="1260" t="s">
        <v>11522</v>
      </c>
      <c r="G4063" s="1260" t="s">
        <v>32791</v>
      </c>
      <c r="H4063" s="1260" t="s">
        <v>11153</v>
      </c>
      <c r="I4063" s="1260" t="s">
        <v>11177</v>
      </c>
      <c r="J4063" s="1259">
        <v>7428809</v>
      </c>
      <c r="K4063" s="1260" t="s">
        <v>11221</v>
      </c>
      <c r="L4063" s="1260" t="s">
        <v>11155</v>
      </c>
      <c r="M4063" s="1260" t="s">
        <v>262</v>
      </c>
      <c r="N4063" s="1260"/>
      <c r="O4063" s="1260" t="s">
        <v>12531</v>
      </c>
      <c r="P4063" s="1260"/>
      <c r="Q4063" s="1260"/>
      <c r="R4063" s="1260"/>
      <c r="S4063" s="1259">
        <v>1</v>
      </c>
      <c r="T4063" s="1260"/>
      <c r="U4063" s="1260"/>
      <c r="V4063" s="1260"/>
      <c r="W4063" s="1259">
        <v>0</v>
      </c>
      <c r="X4063" s="1259">
        <v>1007</v>
      </c>
      <c r="Y4063" s="1259">
        <v>0</v>
      </c>
    </row>
    <row r="4064" spans="1:25">
      <c r="A4064" s="1350">
        <v>11201001065</v>
      </c>
      <c r="B4064" s="1260" t="s">
        <v>32792</v>
      </c>
      <c r="C4064" s="1260" t="s">
        <v>32788</v>
      </c>
      <c r="D4064" s="1260" t="s">
        <v>12538</v>
      </c>
      <c r="E4064" s="1260" t="s">
        <v>11190</v>
      </c>
      <c r="F4064" s="1260"/>
      <c r="G4064" s="1260"/>
      <c r="H4064" s="1260" t="s">
        <v>11153</v>
      </c>
      <c r="I4064" s="1260" t="s">
        <v>11177</v>
      </c>
      <c r="J4064" s="1259">
        <v>7428808</v>
      </c>
      <c r="K4064" s="1260" t="s">
        <v>11221</v>
      </c>
      <c r="L4064" s="1260" t="s">
        <v>11275</v>
      </c>
      <c r="M4064" s="1260" t="s">
        <v>1654</v>
      </c>
      <c r="N4064" s="1260" t="s">
        <v>12539</v>
      </c>
      <c r="O4064" s="1260" t="s">
        <v>12538</v>
      </c>
      <c r="P4064" s="1259">
        <v>7801130</v>
      </c>
      <c r="Q4064" s="1260"/>
      <c r="R4064" s="1260"/>
      <c r="S4064" s="1259">
        <v>1</v>
      </c>
      <c r="T4064" s="1260"/>
      <c r="U4064" s="1260" t="s">
        <v>11182</v>
      </c>
      <c r="V4064" s="1260" t="s">
        <v>12067</v>
      </c>
      <c r="W4064" s="1259">
        <v>0</v>
      </c>
      <c r="X4064" s="1259">
        <v>1007</v>
      </c>
      <c r="Y4064" s="1259">
        <v>2</v>
      </c>
    </row>
    <row r="4065" spans="1:25">
      <c r="A4065" s="1350">
        <v>11201001064</v>
      </c>
      <c r="B4065" s="1260" t="s">
        <v>32793</v>
      </c>
      <c r="C4065" s="1260" t="s">
        <v>32788</v>
      </c>
      <c r="D4065" s="1260" t="s">
        <v>12538</v>
      </c>
      <c r="E4065" s="1260" t="s">
        <v>11190</v>
      </c>
      <c r="F4065" s="1260"/>
      <c r="G4065" s="1260"/>
      <c r="H4065" s="1260" t="s">
        <v>11153</v>
      </c>
      <c r="I4065" s="1260" t="s">
        <v>11177</v>
      </c>
      <c r="J4065" s="1259">
        <v>7428807</v>
      </c>
      <c r="K4065" s="1260" t="s">
        <v>11221</v>
      </c>
      <c r="L4065" s="1260" t="s">
        <v>11275</v>
      </c>
      <c r="M4065" s="1260" t="s">
        <v>1654</v>
      </c>
      <c r="N4065" s="1260" t="s">
        <v>12539</v>
      </c>
      <c r="O4065" s="1260" t="s">
        <v>12538</v>
      </c>
      <c r="P4065" s="1259">
        <v>7801130</v>
      </c>
      <c r="Q4065" s="1260"/>
      <c r="R4065" s="1260"/>
      <c r="S4065" s="1259">
        <v>1</v>
      </c>
      <c r="T4065" s="1260"/>
      <c r="U4065" s="1260" t="s">
        <v>11182</v>
      </c>
      <c r="V4065" s="1260" t="s">
        <v>12067</v>
      </c>
      <c r="W4065" s="1259">
        <v>0</v>
      </c>
      <c r="X4065" s="1259">
        <v>1007</v>
      </c>
      <c r="Y4065" s="1259">
        <v>2</v>
      </c>
    </row>
    <row r="4066" spans="1:25">
      <c r="A4066" s="1350">
        <v>11201001062</v>
      </c>
      <c r="B4066" s="1260" t="s">
        <v>32794</v>
      </c>
      <c r="C4066" s="1260" t="s">
        <v>32788</v>
      </c>
      <c r="D4066" s="1260" t="s">
        <v>12545</v>
      </c>
      <c r="E4066" s="1260" t="s">
        <v>11190</v>
      </c>
      <c r="F4066" s="1260"/>
      <c r="G4066" s="1260"/>
      <c r="H4066" s="1260" t="s">
        <v>11153</v>
      </c>
      <c r="I4066" s="1260" t="s">
        <v>11177</v>
      </c>
      <c r="J4066" s="1259">
        <v>7428805</v>
      </c>
      <c r="K4066" s="1260" t="s">
        <v>11221</v>
      </c>
      <c r="L4066" s="1260" t="s">
        <v>11275</v>
      </c>
      <c r="M4066" s="1260" t="s">
        <v>1654</v>
      </c>
      <c r="N4066" s="1260" t="s">
        <v>12546</v>
      </c>
      <c r="O4066" s="1260" t="s">
        <v>12545</v>
      </c>
      <c r="P4066" s="1260" t="s">
        <v>22337</v>
      </c>
      <c r="Q4066" s="1260"/>
      <c r="R4066" s="1260"/>
      <c r="S4066" s="1259">
        <v>3</v>
      </c>
      <c r="T4066" s="1260" t="s">
        <v>32795</v>
      </c>
      <c r="U4066" s="1260" t="s">
        <v>11182</v>
      </c>
      <c r="V4066" s="1260" t="s">
        <v>12067</v>
      </c>
      <c r="W4066" s="1259">
        <v>0</v>
      </c>
      <c r="X4066" s="1259">
        <v>1007</v>
      </c>
      <c r="Y4066" s="1259">
        <v>2</v>
      </c>
    </row>
    <row r="4067" spans="1:25">
      <c r="A4067" s="1350">
        <v>11201001062</v>
      </c>
      <c r="B4067" s="1260" t="s">
        <v>32796</v>
      </c>
      <c r="C4067" s="1260" t="s">
        <v>32788</v>
      </c>
      <c r="D4067" s="1260" t="s">
        <v>12545</v>
      </c>
      <c r="E4067" s="1260" t="s">
        <v>11190</v>
      </c>
      <c r="F4067" s="1260"/>
      <c r="G4067" s="1260"/>
      <c r="H4067" s="1260" t="s">
        <v>11153</v>
      </c>
      <c r="I4067" s="1260" t="s">
        <v>11177</v>
      </c>
      <c r="J4067" s="1259">
        <v>7428805</v>
      </c>
      <c r="K4067" s="1260" t="s">
        <v>11221</v>
      </c>
      <c r="L4067" s="1260" t="s">
        <v>11275</v>
      </c>
      <c r="M4067" s="1260" t="s">
        <v>1654</v>
      </c>
      <c r="N4067" s="1260" t="s">
        <v>12546</v>
      </c>
      <c r="O4067" s="1260" t="s">
        <v>12545</v>
      </c>
      <c r="P4067" s="1260" t="s">
        <v>22337</v>
      </c>
      <c r="Q4067" s="1260"/>
      <c r="R4067" s="1260"/>
      <c r="S4067" s="1259">
        <v>3</v>
      </c>
      <c r="T4067" s="1260" t="s">
        <v>32795</v>
      </c>
      <c r="U4067" s="1260" t="s">
        <v>11182</v>
      </c>
      <c r="V4067" s="1260" t="s">
        <v>12067</v>
      </c>
      <c r="W4067" s="1259">
        <v>0</v>
      </c>
      <c r="X4067" s="1259">
        <v>1007</v>
      </c>
      <c r="Y4067" s="1259">
        <v>2</v>
      </c>
    </row>
    <row r="4068" spans="1:25">
      <c r="A4068" s="1350">
        <v>11201001062</v>
      </c>
      <c r="B4068" s="1260" t="s">
        <v>32797</v>
      </c>
      <c r="C4068" s="1260" t="s">
        <v>32788</v>
      </c>
      <c r="D4068" s="1260" t="s">
        <v>12545</v>
      </c>
      <c r="E4068" s="1260" t="s">
        <v>11190</v>
      </c>
      <c r="F4068" s="1260"/>
      <c r="G4068" s="1260"/>
      <c r="H4068" s="1260" t="s">
        <v>11153</v>
      </c>
      <c r="I4068" s="1260" t="s">
        <v>11177</v>
      </c>
      <c r="J4068" s="1259">
        <v>7428805</v>
      </c>
      <c r="K4068" s="1260" t="s">
        <v>11221</v>
      </c>
      <c r="L4068" s="1260" t="s">
        <v>11275</v>
      </c>
      <c r="M4068" s="1260" t="s">
        <v>1654</v>
      </c>
      <c r="N4068" s="1260" t="s">
        <v>12546</v>
      </c>
      <c r="O4068" s="1260" t="s">
        <v>12545</v>
      </c>
      <c r="P4068" s="1260" t="s">
        <v>22337</v>
      </c>
      <c r="Q4068" s="1260"/>
      <c r="R4068" s="1260"/>
      <c r="S4068" s="1259">
        <v>3</v>
      </c>
      <c r="T4068" s="1260" t="s">
        <v>32795</v>
      </c>
      <c r="U4068" s="1260" t="s">
        <v>11182</v>
      </c>
      <c r="V4068" s="1260" t="s">
        <v>12067</v>
      </c>
      <c r="W4068" s="1259">
        <v>0</v>
      </c>
      <c r="X4068" s="1259">
        <v>1007</v>
      </c>
      <c r="Y4068" s="1259">
        <v>2</v>
      </c>
    </row>
    <row r="4069" spans="1:25">
      <c r="A4069" s="1350">
        <v>11201001061</v>
      </c>
      <c r="B4069" s="1260" t="s">
        <v>32798</v>
      </c>
      <c r="C4069" s="1260" t="s">
        <v>32788</v>
      </c>
      <c r="D4069" s="1260" t="s">
        <v>12428</v>
      </c>
      <c r="E4069" s="1260" t="s">
        <v>11190</v>
      </c>
      <c r="F4069" s="1260" t="s">
        <v>11522</v>
      </c>
      <c r="G4069" s="1260" t="s">
        <v>32799</v>
      </c>
      <c r="H4069" s="1260" t="s">
        <v>11153</v>
      </c>
      <c r="I4069" s="1260" t="s">
        <v>11177</v>
      </c>
      <c r="J4069" s="1259">
        <v>7428804</v>
      </c>
      <c r="K4069" s="1260" t="s">
        <v>11221</v>
      </c>
      <c r="L4069" s="1260" t="s">
        <v>11155</v>
      </c>
      <c r="M4069" s="1260" t="s">
        <v>262</v>
      </c>
      <c r="N4069" s="1260"/>
      <c r="O4069" s="1260" t="s">
        <v>12428</v>
      </c>
      <c r="P4069" s="1260"/>
      <c r="Q4069" s="1260"/>
      <c r="R4069" s="1260"/>
      <c r="S4069" s="1259">
        <v>1</v>
      </c>
      <c r="T4069" s="1260"/>
      <c r="U4069" s="1260"/>
      <c r="V4069" s="1260"/>
      <c r="W4069" s="1259">
        <v>0</v>
      </c>
      <c r="X4069" s="1259">
        <v>1007</v>
      </c>
      <c r="Y4069" s="1259">
        <v>0</v>
      </c>
    </row>
    <row r="4070" spans="1:25">
      <c r="A4070" s="1350">
        <v>11201001060</v>
      </c>
      <c r="B4070" s="1260" t="s">
        <v>32800</v>
      </c>
      <c r="C4070" s="1260" t="s">
        <v>32788</v>
      </c>
      <c r="D4070" s="1260" t="s">
        <v>12529</v>
      </c>
      <c r="E4070" s="1260" t="s">
        <v>11190</v>
      </c>
      <c r="F4070" s="1260" t="s">
        <v>11522</v>
      </c>
      <c r="G4070" s="1260" t="s">
        <v>32801</v>
      </c>
      <c r="H4070" s="1260" t="s">
        <v>11153</v>
      </c>
      <c r="I4070" s="1260" t="s">
        <v>11177</v>
      </c>
      <c r="J4070" s="1259">
        <v>7428803</v>
      </c>
      <c r="K4070" s="1260" t="s">
        <v>11221</v>
      </c>
      <c r="L4070" s="1260" t="s">
        <v>11155</v>
      </c>
      <c r="M4070" s="1260" t="s">
        <v>262</v>
      </c>
      <c r="N4070" s="1260"/>
      <c r="O4070" s="1260" t="s">
        <v>12529</v>
      </c>
      <c r="P4070" s="1260"/>
      <c r="Q4070" s="1260"/>
      <c r="R4070" s="1260"/>
      <c r="S4070" s="1259">
        <v>1</v>
      </c>
      <c r="T4070" s="1260"/>
      <c r="U4070" s="1260"/>
      <c r="V4070" s="1260"/>
      <c r="W4070" s="1259">
        <v>0</v>
      </c>
      <c r="X4070" s="1259">
        <v>1007</v>
      </c>
      <c r="Y4070" s="1259">
        <v>0</v>
      </c>
    </row>
    <row r="4071" spans="1:25">
      <c r="A4071" s="1350">
        <v>11201001059</v>
      </c>
      <c r="B4071" s="1260" t="s">
        <v>32802</v>
      </c>
      <c r="C4071" s="1260" t="s">
        <v>32788</v>
      </c>
      <c r="D4071" s="1260" t="s">
        <v>12534</v>
      </c>
      <c r="E4071" s="1260" t="s">
        <v>11190</v>
      </c>
      <c r="F4071" s="1260"/>
      <c r="G4071" s="1260"/>
      <c r="H4071" s="1260" t="s">
        <v>11153</v>
      </c>
      <c r="I4071" s="1260" t="s">
        <v>11177</v>
      </c>
      <c r="J4071" s="1259">
        <v>7428802</v>
      </c>
      <c r="K4071" s="1260" t="s">
        <v>11221</v>
      </c>
      <c r="L4071" s="1260" t="s">
        <v>11275</v>
      </c>
      <c r="M4071" s="1260" t="s">
        <v>1654</v>
      </c>
      <c r="N4071" s="1260" t="s">
        <v>12535</v>
      </c>
      <c r="O4071" s="1260" t="s">
        <v>12534</v>
      </c>
      <c r="P4071" s="1260" t="s">
        <v>12536</v>
      </c>
      <c r="Q4071" s="1260"/>
      <c r="R4071" s="1260"/>
      <c r="S4071" s="1259">
        <v>1</v>
      </c>
      <c r="T4071" s="1260"/>
      <c r="U4071" s="1260" t="s">
        <v>11182</v>
      </c>
      <c r="V4071" s="1260" t="s">
        <v>12067</v>
      </c>
      <c r="W4071" s="1259">
        <v>0</v>
      </c>
      <c r="X4071" s="1259">
        <v>1007</v>
      </c>
      <c r="Y4071" s="1259">
        <v>2</v>
      </c>
    </row>
    <row r="4072" spans="1:25">
      <c r="A4072" s="1350">
        <v>11201001058</v>
      </c>
      <c r="B4072" s="1260" t="s">
        <v>32803</v>
      </c>
      <c r="C4072" s="1260" t="s">
        <v>32788</v>
      </c>
      <c r="D4072" s="1260" t="s">
        <v>12534</v>
      </c>
      <c r="E4072" s="1260" t="s">
        <v>11190</v>
      </c>
      <c r="F4072" s="1260"/>
      <c r="G4072" s="1260"/>
      <c r="H4072" s="1260" t="s">
        <v>11153</v>
      </c>
      <c r="I4072" s="1260" t="s">
        <v>11177</v>
      </c>
      <c r="J4072" s="1259">
        <v>7428801</v>
      </c>
      <c r="K4072" s="1260" t="s">
        <v>11221</v>
      </c>
      <c r="L4072" s="1260" t="s">
        <v>11275</v>
      </c>
      <c r="M4072" s="1260" t="s">
        <v>1654</v>
      </c>
      <c r="N4072" s="1260" t="s">
        <v>12535</v>
      </c>
      <c r="O4072" s="1260" t="s">
        <v>12534</v>
      </c>
      <c r="P4072" s="1260" t="s">
        <v>12536</v>
      </c>
      <c r="Q4072" s="1260"/>
      <c r="R4072" s="1260"/>
      <c r="S4072" s="1259">
        <v>2</v>
      </c>
      <c r="T4072" s="1260" t="s">
        <v>32804</v>
      </c>
      <c r="U4072" s="1260" t="s">
        <v>11182</v>
      </c>
      <c r="V4072" s="1260" t="s">
        <v>12067</v>
      </c>
      <c r="W4072" s="1259">
        <v>0</v>
      </c>
      <c r="X4072" s="1259">
        <v>1007</v>
      </c>
      <c r="Y4072" s="1259">
        <v>2</v>
      </c>
    </row>
    <row r="4073" spans="1:25">
      <c r="A4073" s="1350">
        <v>11201001058</v>
      </c>
      <c r="B4073" s="1260" t="s">
        <v>32805</v>
      </c>
      <c r="C4073" s="1260" t="s">
        <v>32788</v>
      </c>
      <c r="D4073" s="1260" t="s">
        <v>12534</v>
      </c>
      <c r="E4073" s="1260" t="s">
        <v>11190</v>
      </c>
      <c r="F4073" s="1260"/>
      <c r="G4073" s="1260"/>
      <c r="H4073" s="1260" t="s">
        <v>11153</v>
      </c>
      <c r="I4073" s="1260" t="s">
        <v>11177</v>
      </c>
      <c r="J4073" s="1259">
        <v>7428801</v>
      </c>
      <c r="K4073" s="1260" t="s">
        <v>11221</v>
      </c>
      <c r="L4073" s="1260" t="s">
        <v>11275</v>
      </c>
      <c r="M4073" s="1260" t="s">
        <v>1654</v>
      </c>
      <c r="N4073" s="1260" t="s">
        <v>12535</v>
      </c>
      <c r="O4073" s="1260" t="s">
        <v>12534</v>
      </c>
      <c r="P4073" s="1260" t="s">
        <v>12536</v>
      </c>
      <c r="Q4073" s="1260"/>
      <c r="R4073" s="1260"/>
      <c r="S4073" s="1259">
        <v>2</v>
      </c>
      <c r="T4073" s="1260" t="s">
        <v>32804</v>
      </c>
      <c r="U4073" s="1260" t="s">
        <v>11182</v>
      </c>
      <c r="V4073" s="1260" t="s">
        <v>12067</v>
      </c>
      <c r="W4073" s="1259">
        <v>0</v>
      </c>
      <c r="X4073" s="1259">
        <v>1007</v>
      </c>
      <c r="Y4073" s="1259">
        <v>2</v>
      </c>
    </row>
    <row r="4074" spans="1:25">
      <c r="A4074" s="1350">
        <v>11201001056</v>
      </c>
      <c r="B4074" s="1260" t="s">
        <v>32806</v>
      </c>
      <c r="C4074" s="1260" t="s">
        <v>32788</v>
      </c>
      <c r="D4074" s="1260" t="s">
        <v>12549</v>
      </c>
      <c r="E4074" s="1260" t="s">
        <v>32000</v>
      </c>
      <c r="F4074" s="1260" t="s">
        <v>11522</v>
      </c>
      <c r="G4074" s="1260" t="s">
        <v>32807</v>
      </c>
      <c r="H4074" s="1260" t="s">
        <v>11153</v>
      </c>
      <c r="I4074" s="1260" t="s">
        <v>11177</v>
      </c>
      <c r="J4074" s="1259">
        <v>7428799</v>
      </c>
      <c r="K4074" s="1260" t="s">
        <v>11375</v>
      </c>
      <c r="L4074" s="1260" t="s">
        <v>11385</v>
      </c>
      <c r="M4074" s="1260" t="s">
        <v>262</v>
      </c>
      <c r="N4074" s="1260"/>
      <c r="O4074" s="1260" t="s">
        <v>12549</v>
      </c>
      <c r="P4074" s="1260"/>
      <c r="Q4074" s="1260"/>
      <c r="R4074" s="1260"/>
      <c r="S4074" s="1259">
        <v>2</v>
      </c>
      <c r="T4074" s="1260" t="s">
        <v>32808</v>
      </c>
      <c r="U4074" s="1260"/>
      <c r="V4074" s="1260"/>
      <c r="W4074" s="1259">
        <v>2698</v>
      </c>
      <c r="X4074" s="1259">
        <v>1008</v>
      </c>
      <c r="Y4074" s="1259">
        <v>1</v>
      </c>
    </row>
    <row r="4075" spans="1:25">
      <c r="A4075" s="1350">
        <v>11201001056</v>
      </c>
      <c r="B4075" s="1260" t="s">
        <v>32809</v>
      </c>
      <c r="C4075" s="1260" t="s">
        <v>32788</v>
      </c>
      <c r="D4075" s="1260" t="s">
        <v>12549</v>
      </c>
      <c r="E4075" s="1260" t="s">
        <v>32000</v>
      </c>
      <c r="F4075" s="1260" t="s">
        <v>11522</v>
      </c>
      <c r="G4075" s="1260" t="s">
        <v>32807</v>
      </c>
      <c r="H4075" s="1260" t="s">
        <v>11153</v>
      </c>
      <c r="I4075" s="1260" t="s">
        <v>11177</v>
      </c>
      <c r="J4075" s="1259">
        <v>7428799</v>
      </c>
      <c r="K4075" s="1260" t="s">
        <v>11375</v>
      </c>
      <c r="L4075" s="1260" t="s">
        <v>11385</v>
      </c>
      <c r="M4075" s="1260" t="s">
        <v>262</v>
      </c>
      <c r="N4075" s="1260"/>
      <c r="O4075" s="1260" t="s">
        <v>12549</v>
      </c>
      <c r="P4075" s="1260"/>
      <c r="Q4075" s="1260"/>
      <c r="R4075" s="1260"/>
      <c r="S4075" s="1259">
        <v>2</v>
      </c>
      <c r="T4075" s="1260" t="s">
        <v>32808</v>
      </c>
      <c r="U4075" s="1260"/>
      <c r="V4075" s="1260"/>
      <c r="W4075" s="1259">
        <v>2698</v>
      </c>
      <c r="X4075" s="1259">
        <v>1008</v>
      </c>
      <c r="Y4075" s="1259">
        <v>1</v>
      </c>
    </row>
    <row r="4076" spans="1:25">
      <c r="A4076" s="1350">
        <v>11201001055</v>
      </c>
      <c r="B4076" s="1260" t="s">
        <v>32810</v>
      </c>
      <c r="C4076" s="1260" t="s">
        <v>32788</v>
      </c>
      <c r="D4076" s="1260" t="s">
        <v>12541</v>
      </c>
      <c r="E4076" s="1260" t="s">
        <v>11190</v>
      </c>
      <c r="F4076" s="1260" t="s">
        <v>11522</v>
      </c>
      <c r="G4076" s="1260" t="s">
        <v>32811</v>
      </c>
      <c r="H4076" s="1260" t="s">
        <v>11153</v>
      </c>
      <c r="I4076" s="1260" t="s">
        <v>11177</v>
      </c>
      <c r="J4076" s="1259">
        <v>7428798</v>
      </c>
      <c r="K4076" s="1260" t="s">
        <v>11221</v>
      </c>
      <c r="L4076" s="1260" t="s">
        <v>11385</v>
      </c>
      <c r="M4076" s="1260" t="s">
        <v>1654</v>
      </c>
      <c r="N4076" s="1260" t="s">
        <v>12542</v>
      </c>
      <c r="O4076" s="1260" t="s">
        <v>12541</v>
      </c>
      <c r="P4076" s="1260" t="s">
        <v>12543</v>
      </c>
      <c r="Q4076" s="1260"/>
      <c r="R4076" s="1260"/>
      <c r="S4076" s="1259">
        <v>1</v>
      </c>
      <c r="T4076" s="1260"/>
      <c r="U4076" s="1260" t="s">
        <v>11158</v>
      </c>
      <c r="V4076" s="1260" t="s">
        <v>11263</v>
      </c>
      <c r="W4076" s="1259">
        <v>0</v>
      </c>
      <c r="X4076" s="1259">
        <v>1007</v>
      </c>
      <c r="Y4076" s="1259">
        <v>1</v>
      </c>
    </row>
    <row r="4077" spans="1:25">
      <c r="A4077" s="1350">
        <v>11201001054</v>
      </c>
      <c r="B4077" s="1260" t="s">
        <v>32812</v>
      </c>
      <c r="C4077" s="1260" t="s">
        <v>32813</v>
      </c>
      <c r="D4077" s="1260" t="s">
        <v>32814</v>
      </c>
      <c r="E4077" s="1260" t="s">
        <v>11190</v>
      </c>
      <c r="F4077" s="1260"/>
      <c r="G4077" s="1260"/>
      <c r="H4077" s="1260" t="s">
        <v>11153</v>
      </c>
      <c r="I4077" s="1260" t="s">
        <v>10976</v>
      </c>
      <c r="J4077" s="1259">
        <v>7428797</v>
      </c>
      <c r="K4077" s="1260" t="s">
        <v>11221</v>
      </c>
      <c r="L4077" s="1260" t="s">
        <v>11275</v>
      </c>
      <c r="M4077" s="1260" t="s">
        <v>262</v>
      </c>
      <c r="N4077" s="1260"/>
      <c r="O4077" s="1260" t="s">
        <v>32814</v>
      </c>
      <c r="P4077" s="1260"/>
      <c r="Q4077" s="1260"/>
      <c r="R4077" s="1260"/>
      <c r="S4077" s="1259">
        <v>1</v>
      </c>
      <c r="T4077" s="1260" t="s">
        <v>12132</v>
      </c>
      <c r="U4077" s="1260"/>
      <c r="V4077" s="1260"/>
      <c r="W4077" s="1259">
        <v>0</v>
      </c>
      <c r="X4077" s="1259">
        <v>1007</v>
      </c>
      <c r="Y4077" s="1259">
        <v>2</v>
      </c>
    </row>
    <row r="4078" spans="1:25">
      <c r="A4078" s="1350">
        <v>11201001053</v>
      </c>
      <c r="B4078" s="1260" t="s">
        <v>32815</v>
      </c>
      <c r="C4078" s="1260" t="s">
        <v>32813</v>
      </c>
      <c r="D4078" s="1260" t="s">
        <v>32816</v>
      </c>
      <c r="E4078" s="1260" t="s">
        <v>11190</v>
      </c>
      <c r="F4078" s="1260"/>
      <c r="G4078" s="1260"/>
      <c r="H4078" s="1260" t="s">
        <v>11153</v>
      </c>
      <c r="I4078" s="1260" t="s">
        <v>10976</v>
      </c>
      <c r="J4078" s="1259">
        <v>7428796</v>
      </c>
      <c r="K4078" s="1260" t="s">
        <v>11221</v>
      </c>
      <c r="L4078" s="1260" t="s">
        <v>11275</v>
      </c>
      <c r="M4078" s="1260" t="s">
        <v>262</v>
      </c>
      <c r="N4078" s="1260"/>
      <c r="O4078" s="1260" t="s">
        <v>32816</v>
      </c>
      <c r="P4078" s="1260"/>
      <c r="Q4078" s="1260"/>
      <c r="R4078" s="1260"/>
      <c r="S4078" s="1259">
        <v>1</v>
      </c>
      <c r="T4078" s="1260" t="s">
        <v>12132</v>
      </c>
      <c r="U4078" s="1260"/>
      <c r="V4078" s="1260"/>
      <c r="W4078" s="1259">
        <v>0</v>
      </c>
      <c r="X4078" s="1259">
        <v>1007</v>
      </c>
      <c r="Y4078" s="1259">
        <v>2</v>
      </c>
    </row>
    <row r="4079" spans="1:25">
      <c r="A4079" s="1350">
        <v>11201001052</v>
      </c>
      <c r="B4079" s="1260" t="s">
        <v>32817</v>
      </c>
      <c r="C4079" s="1260" t="s">
        <v>32813</v>
      </c>
      <c r="D4079" s="1260" t="s">
        <v>32816</v>
      </c>
      <c r="E4079" s="1260" t="s">
        <v>11190</v>
      </c>
      <c r="F4079" s="1260" t="s">
        <v>32818</v>
      </c>
      <c r="G4079" s="1260" t="s">
        <v>32819</v>
      </c>
      <c r="H4079" s="1260" t="s">
        <v>11153</v>
      </c>
      <c r="I4079" s="1260" t="s">
        <v>10976</v>
      </c>
      <c r="J4079" s="1259">
        <v>7428795</v>
      </c>
      <c r="K4079" s="1260" t="s">
        <v>11221</v>
      </c>
      <c r="L4079" s="1260" t="s">
        <v>11385</v>
      </c>
      <c r="M4079" s="1260" t="s">
        <v>262</v>
      </c>
      <c r="N4079" s="1260"/>
      <c r="O4079" s="1260" t="s">
        <v>32816</v>
      </c>
      <c r="P4079" s="1260"/>
      <c r="Q4079" s="1260"/>
      <c r="R4079" s="1260"/>
      <c r="S4079" s="1259">
        <v>1</v>
      </c>
      <c r="T4079" s="1260"/>
      <c r="U4079" s="1260"/>
      <c r="V4079" s="1260"/>
      <c r="W4079" s="1259">
        <v>0</v>
      </c>
      <c r="X4079" s="1259">
        <v>1007</v>
      </c>
      <c r="Y4079" s="1259">
        <v>1</v>
      </c>
    </row>
    <row r="4080" spans="1:25">
      <c r="A4080" s="1350">
        <v>11201001051</v>
      </c>
      <c r="B4080" s="1260"/>
      <c r="C4080" s="1260" t="s">
        <v>32820</v>
      </c>
      <c r="D4080" s="1260" t="s">
        <v>32821</v>
      </c>
      <c r="E4080" s="1260" t="s">
        <v>11614</v>
      </c>
      <c r="F4080" s="1260" t="s">
        <v>11522</v>
      </c>
      <c r="G4080" s="1260" t="s">
        <v>32822</v>
      </c>
      <c r="H4080" s="1260" t="s">
        <v>11153</v>
      </c>
      <c r="I4080" s="1260" t="s">
        <v>11177</v>
      </c>
      <c r="J4080" s="1259">
        <v>7428794</v>
      </c>
      <c r="K4080" s="1260" t="s">
        <v>11221</v>
      </c>
      <c r="L4080" s="1260" t="s">
        <v>11155</v>
      </c>
      <c r="M4080" s="1260" t="s">
        <v>262</v>
      </c>
      <c r="N4080" s="1260"/>
      <c r="O4080" s="1260" t="s">
        <v>32821</v>
      </c>
      <c r="P4080" s="1260"/>
      <c r="Q4080" s="1260"/>
      <c r="R4080" s="1260"/>
      <c r="S4080" s="1259">
        <v>1</v>
      </c>
      <c r="T4080" s="1260"/>
      <c r="U4080" s="1260"/>
      <c r="V4080" s="1260"/>
      <c r="W4080" s="1259">
        <v>0</v>
      </c>
      <c r="X4080" s="1259">
        <v>1007</v>
      </c>
      <c r="Y4080" s="1259">
        <v>0</v>
      </c>
    </row>
    <row r="4081" spans="1:25">
      <c r="A4081" s="1350">
        <v>11201001050</v>
      </c>
      <c r="B4081" s="1260" t="s">
        <v>32823</v>
      </c>
      <c r="C4081" s="1260" t="s">
        <v>32770</v>
      </c>
      <c r="D4081" s="1260" t="s">
        <v>32824</v>
      </c>
      <c r="E4081" s="1260" t="s">
        <v>11311</v>
      </c>
      <c r="F4081" s="1260" t="s">
        <v>11522</v>
      </c>
      <c r="G4081" s="1260" t="s">
        <v>32825</v>
      </c>
      <c r="H4081" s="1260" t="s">
        <v>11153</v>
      </c>
      <c r="I4081" s="1260" t="s">
        <v>11177</v>
      </c>
      <c r="J4081" s="1259">
        <v>7428793</v>
      </c>
      <c r="K4081" s="1260" t="s">
        <v>11221</v>
      </c>
      <c r="L4081" s="1260" t="s">
        <v>11155</v>
      </c>
      <c r="M4081" s="1260" t="s">
        <v>2572</v>
      </c>
      <c r="N4081" s="1260" t="s">
        <v>32826</v>
      </c>
      <c r="O4081" s="1260" t="s">
        <v>32824</v>
      </c>
      <c r="P4081" s="1260" t="s">
        <v>32827</v>
      </c>
      <c r="Q4081" s="1260" t="s">
        <v>29440</v>
      </c>
      <c r="R4081" s="1260" t="s">
        <v>32828</v>
      </c>
      <c r="S4081" s="1259">
        <v>1</v>
      </c>
      <c r="T4081" s="1260" t="s">
        <v>32829</v>
      </c>
      <c r="U4081" s="1260" t="s">
        <v>11193</v>
      </c>
      <c r="V4081" s="1260" t="s">
        <v>17678</v>
      </c>
      <c r="W4081" s="1259">
        <v>0</v>
      </c>
      <c r="X4081" s="1259">
        <v>1007</v>
      </c>
      <c r="Y4081" s="1259">
        <v>0</v>
      </c>
    </row>
    <row r="4082" spans="1:25">
      <c r="A4082" s="1350">
        <v>11201001049</v>
      </c>
      <c r="B4082" s="1260" t="s">
        <v>32830</v>
      </c>
      <c r="C4082" s="1260" t="s">
        <v>32483</v>
      </c>
      <c r="D4082" s="1260" t="s">
        <v>32831</v>
      </c>
      <c r="E4082" s="1260" t="s">
        <v>11190</v>
      </c>
      <c r="F4082" s="1260" t="s">
        <v>11522</v>
      </c>
      <c r="G4082" s="1260" t="s">
        <v>32832</v>
      </c>
      <c r="H4082" s="1260" t="s">
        <v>11153</v>
      </c>
      <c r="I4082" s="1260" t="s">
        <v>11177</v>
      </c>
      <c r="J4082" s="1259">
        <v>7428792</v>
      </c>
      <c r="K4082" s="1260" t="s">
        <v>11221</v>
      </c>
      <c r="L4082" s="1260" t="s">
        <v>11155</v>
      </c>
      <c r="M4082" s="1260" t="s">
        <v>262</v>
      </c>
      <c r="N4082" s="1260"/>
      <c r="O4082" s="1260" t="s">
        <v>32831</v>
      </c>
      <c r="P4082" s="1260"/>
      <c r="Q4082" s="1260"/>
      <c r="R4082" s="1260"/>
      <c r="S4082" s="1259">
        <v>1</v>
      </c>
      <c r="T4082" s="1260"/>
      <c r="U4082" s="1260"/>
      <c r="V4082" s="1260"/>
      <c r="W4082" s="1259">
        <v>0</v>
      </c>
      <c r="X4082" s="1259">
        <v>1007</v>
      </c>
      <c r="Y4082" s="1259">
        <v>0</v>
      </c>
    </row>
    <row r="4083" spans="1:25">
      <c r="A4083" s="1350">
        <v>11201001048</v>
      </c>
      <c r="B4083" s="1260"/>
      <c r="C4083" s="1260" t="s">
        <v>32833</v>
      </c>
      <c r="D4083" s="1260" t="s">
        <v>32834</v>
      </c>
      <c r="E4083" s="1260" t="s">
        <v>11509</v>
      </c>
      <c r="F4083" s="1260" t="s">
        <v>11522</v>
      </c>
      <c r="G4083" s="1260" t="s">
        <v>32835</v>
      </c>
      <c r="H4083" s="1260" t="s">
        <v>11153</v>
      </c>
      <c r="I4083" s="1260" t="s">
        <v>11177</v>
      </c>
      <c r="J4083" s="1259">
        <v>7428791</v>
      </c>
      <c r="K4083" s="1260" t="s">
        <v>11221</v>
      </c>
      <c r="L4083" s="1260" t="s">
        <v>11155</v>
      </c>
      <c r="M4083" s="1260" t="s">
        <v>2239</v>
      </c>
      <c r="N4083" s="1260" t="s">
        <v>32836</v>
      </c>
      <c r="O4083" s="1260" t="s">
        <v>32834</v>
      </c>
      <c r="P4083" s="1260" t="s">
        <v>11192</v>
      </c>
      <c r="Q4083" s="1260"/>
      <c r="R4083" s="1260" t="s">
        <v>32837</v>
      </c>
      <c r="S4083" s="1259">
        <v>1</v>
      </c>
      <c r="T4083" s="1260"/>
      <c r="U4083" s="1260" t="s">
        <v>11182</v>
      </c>
      <c r="V4083" s="1260" t="s">
        <v>13808</v>
      </c>
      <c r="W4083" s="1259">
        <v>0</v>
      </c>
      <c r="X4083" s="1259">
        <v>1007</v>
      </c>
      <c r="Y4083" s="1259">
        <v>0</v>
      </c>
    </row>
    <row r="4084" spans="1:25">
      <c r="A4084" s="1350">
        <v>11201001047</v>
      </c>
      <c r="B4084" s="1260"/>
      <c r="C4084" s="1260" t="s">
        <v>32838</v>
      </c>
      <c r="D4084" s="1260" t="s">
        <v>32839</v>
      </c>
      <c r="E4084" s="1260" t="s">
        <v>11353</v>
      </c>
      <c r="F4084" s="1260" t="s">
        <v>11176</v>
      </c>
      <c r="G4084" s="1260" t="s">
        <v>32840</v>
      </c>
      <c r="H4084" s="1260" t="s">
        <v>11153</v>
      </c>
      <c r="I4084" s="1260" t="s">
        <v>11177</v>
      </c>
      <c r="J4084" s="1259">
        <v>7428790</v>
      </c>
      <c r="K4084" s="1260" t="s">
        <v>11221</v>
      </c>
      <c r="L4084" s="1260" t="s">
        <v>11155</v>
      </c>
      <c r="M4084" s="1260" t="s">
        <v>262</v>
      </c>
      <c r="N4084" s="1260"/>
      <c r="O4084" s="1260" t="s">
        <v>32839</v>
      </c>
      <c r="P4084" s="1260"/>
      <c r="Q4084" s="1260"/>
      <c r="R4084" s="1260"/>
      <c r="S4084" s="1259">
        <v>1</v>
      </c>
      <c r="T4084" s="1260"/>
      <c r="U4084" s="1260"/>
      <c r="V4084" s="1260"/>
      <c r="W4084" s="1259">
        <v>0</v>
      </c>
      <c r="X4084" s="1259">
        <v>1007</v>
      </c>
      <c r="Y4084" s="1259">
        <v>0</v>
      </c>
    </row>
    <row r="4085" spans="1:25">
      <c r="A4085" s="1350">
        <v>11201001046</v>
      </c>
      <c r="B4085" s="1260"/>
      <c r="C4085" s="1260" t="s">
        <v>32841</v>
      </c>
      <c r="D4085" s="1260" t="s">
        <v>32842</v>
      </c>
      <c r="E4085" s="1260" t="s">
        <v>11353</v>
      </c>
      <c r="F4085" s="1260" t="s">
        <v>11176</v>
      </c>
      <c r="G4085" s="1260" t="s">
        <v>32843</v>
      </c>
      <c r="H4085" s="1260" t="s">
        <v>11153</v>
      </c>
      <c r="I4085" s="1260" t="s">
        <v>11177</v>
      </c>
      <c r="J4085" s="1259">
        <v>7428789</v>
      </c>
      <c r="K4085" s="1260" t="s">
        <v>11221</v>
      </c>
      <c r="L4085" s="1260" t="s">
        <v>11155</v>
      </c>
      <c r="M4085" s="1260" t="s">
        <v>262</v>
      </c>
      <c r="N4085" s="1260"/>
      <c r="O4085" s="1260" t="s">
        <v>32842</v>
      </c>
      <c r="P4085" s="1260"/>
      <c r="Q4085" s="1260"/>
      <c r="R4085" s="1260"/>
      <c r="S4085" s="1259">
        <v>1</v>
      </c>
      <c r="T4085" s="1260"/>
      <c r="U4085" s="1260"/>
      <c r="V4085" s="1260"/>
      <c r="W4085" s="1259">
        <v>0</v>
      </c>
      <c r="X4085" s="1259">
        <v>1007</v>
      </c>
      <c r="Y4085" s="1259">
        <v>0</v>
      </c>
    </row>
    <row r="4086" spans="1:25">
      <c r="A4086" s="1350">
        <v>11201001045</v>
      </c>
      <c r="B4086" s="1260"/>
      <c r="C4086" s="1260" t="s">
        <v>32844</v>
      </c>
      <c r="D4086" s="1260" t="s">
        <v>32845</v>
      </c>
      <c r="E4086" s="1260" t="s">
        <v>11444</v>
      </c>
      <c r="F4086" s="1260" t="s">
        <v>11176</v>
      </c>
      <c r="G4086" s="1260" t="s">
        <v>32846</v>
      </c>
      <c r="H4086" s="1260" t="s">
        <v>11153</v>
      </c>
      <c r="I4086" s="1260" t="s">
        <v>11177</v>
      </c>
      <c r="J4086" s="1259">
        <v>7428788</v>
      </c>
      <c r="K4086" s="1260" t="s">
        <v>11221</v>
      </c>
      <c r="L4086" s="1260" t="s">
        <v>11155</v>
      </c>
      <c r="M4086" s="1260" t="s">
        <v>262</v>
      </c>
      <c r="N4086" s="1260"/>
      <c r="O4086" s="1260" t="s">
        <v>32845</v>
      </c>
      <c r="P4086" s="1260"/>
      <c r="Q4086" s="1260"/>
      <c r="R4086" s="1260"/>
      <c r="S4086" s="1259">
        <v>1</v>
      </c>
      <c r="T4086" s="1260"/>
      <c r="U4086" s="1260"/>
      <c r="V4086" s="1260"/>
      <c r="W4086" s="1259">
        <v>0</v>
      </c>
      <c r="X4086" s="1259">
        <v>1007</v>
      </c>
      <c r="Y4086" s="1259">
        <v>0</v>
      </c>
    </row>
    <row r="4087" spans="1:25">
      <c r="A4087" s="1350">
        <v>11201001044</v>
      </c>
      <c r="B4087" s="1260"/>
      <c r="C4087" s="1260" t="s">
        <v>32847</v>
      </c>
      <c r="D4087" s="1260" t="s">
        <v>32848</v>
      </c>
      <c r="E4087" s="1260" t="s">
        <v>11353</v>
      </c>
      <c r="F4087" s="1260" t="s">
        <v>30390</v>
      </c>
      <c r="G4087" s="1260" t="s">
        <v>32849</v>
      </c>
      <c r="H4087" s="1260" t="s">
        <v>11153</v>
      </c>
      <c r="I4087" s="1260" t="s">
        <v>10976</v>
      </c>
      <c r="J4087" s="1259">
        <v>7428787</v>
      </c>
      <c r="K4087" s="1260" t="s">
        <v>11221</v>
      </c>
      <c r="L4087" s="1260" t="s">
        <v>11155</v>
      </c>
      <c r="M4087" s="1260" t="s">
        <v>262</v>
      </c>
      <c r="N4087" s="1260"/>
      <c r="O4087" s="1260" t="s">
        <v>32848</v>
      </c>
      <c r="P4087" s="1260"/>
      <c r="Q4087" s="1260"/>
      <c r="R4087" s="1260"/>
      <c r="S4087" s="1259">
        <v>1</v>
      </c>
      <c r="T4087" s="1260"/>
      <c r="U4087" s="1260"/>
      <c r="V4087" s="1260"/>
      <c r="W4087" s="1259">
        <v>0</v>
      </c>
      <c r="X4087" s="1259">
        <v>1007</v>
      </c>
      <c r="Y4087" s="1259">
        <v>0</v>
      </c>
    </row>
    <row r="4088" spans="1:25">
      <c r="A4088" s="1350">
        <v>11201001043</v>
      </c>
      <c r="B4088" s="1260"/>
      <c r="C4088" s="1260" t="s">
        <v>32850</v>
      </c>
      <c r="D4088" s="1260" t="s">
        <v>32851</v>
      </c>
      <c r="E4088" s="1260" t="s">
        <v>11353</v>
      </c>
      <c r="F4088" s="1260" t="s">
        <v>30390</v>
      </c>
      <c r="G4088" s="1260" t="s">
        <v>32852</v>
      </c>
      <c r="H4088" s="1260" t="s">
        <v>11153</v>
      </c>
      <c r="I4088" s="1260" t="s">
        <v>10976</v>
      </c>
      <c r="J4088" s="1259">
        <v>7428786</v>
      </c>
      <c r="K4088" s="1260" t="s">
        <v>11221</v>
      </c>
      <c r="L4088" s="1260" t="s">
        <v>11155</v>
      </c>
      <c r="M4088" s="1260" t="s">
        <v>262</v>
      </c>
      <c r="N4088" s="1260"/>
      <c r="O4088" s="1260" t="s">
        <v>32851</v>
      </c>
      <c r="P4088" s="1260"/>
      <c r="Q4088" s="1260"/>
      <c r="R4088" s="1260"/>
      <c r="S4088" s="1259">
        <v>1</v>
      </c>
      <c r="T4088" s="1260"/>
      <c r="U4088" s="1260"/>
      <c r="V4088" s="1260"/>
      <c r="W4088" s="1259">
        <v>0</v>
      </c>
      <c r="X4088" s="1259">
        <v>1007</v>
      </c>
      <c r="Y4088" s="1259">
        <v>0</v>
      </c>
    </row>
    <row r="4089" spans="1:25">
      <c r="A4089" s="1350">
        <v>11201001042</v>
      </c>
      <c r="B4089" s="1260"/>
      <c r="C4089" s="1260" t="s">
        <v>32853</v>
      </c>
      <c r="D4089" s="1260" t="s">
        <v>32854</v>
      </c>
      <c r="E4089" s="1260" t="s">
        <v>11284</v>
      </c>
      <c r="F4089" s="1260" t="s">
        <v>32855</v>
      </c>
      <c r="G4089" s="1260" t="s">
        <v>32856</v>
      </c>
      <c r="H4089" s="1260" t="s">
        <v>11153</v>
      </c>
      <c r="I4089" s="1260" t="s">
        <v>11164</v>
      </c>
      <c r="J4089" s="1259">
        <v>7428785</v>
      </c>
      <c r="K4089" s="1260" t="s">
        <v>11221</v>
      </c>
      <c r="L4089" s="1260" t="s">
        <v>11155</v>
      </c>
      <c r="M4089" s="1260" t="s">
        <v>2258</v>
      </c>
      <c r="N4089" s="1260" t="s">
        <v>32857</v>
      </c>
      <c r="O4089" s="1260" t="s">
        <v>32854</v>
      </c>
      <c r="P4089" s="1260"/>
      <c r="Q4089" s="1260"/>
      <c r="R4089" s="1260"/>
      <c r="S4089" s="1259">
        <v>1</v>
      </c>
      <c r="T4089" s="1260" t="s">
        <v>32858</v>
      </c>
      <c r="U4089" s="1260" t="s">
        <v>11290</v>
      </c>
      <c r="V4089" s="1260" t="s">
        <v>30777</v>
      </c>
      <c r="W4089" s="1259">
        <v>0</v>
      </c>
      <c r="X4089" s="1259">
        <v>1007</v>
      </c>
      <c r="Y4089" s="1259">
        <v>0</v>
      </c>
    </row>
    <row r="4090" spans="1:25">
      <c r="A4090" s="1350">
        <v>11201001041</v>
      </c>
      <c r="B4090" s="1260"/>
      <c r="C4090" s="1260" t="s">
        <v>32841</v>
      </c>
      <c r="D4090" s="1260" t="s">
        <v>32859</v>
      </c>
      <c r="E4090" s="1260" t="s">
        <v>11251</v>
      </c>
      <c r="F4090" s="1260" t="s">
        <v>32860</v>
      </c>
      <c r="G4090" s="1260" t="s">
        <v>32861</v>
      </c>
      <c r="H4090" s="1260" t="s">
        <v>11153</v>
      </c>
      <c r="I4090" s="1260" t="s">
        <v>11164</v>
      </c>
      <c r="J4090" s="1259">
        <v>7428784</v>
      </c>
      <c r="K4090" s="1260" t="s">
        <v>11221</v>
      </c>
      <c r="L4090" s="1260" t="s">
        <v>11155</v>
      </c>
      <c r="M4090" s="1260" t="s">
        <v>2096</v>
      </c>
      <c r="N4090" s="1260" t="s">
        <v>32862</v>
      </c>
      <c r="O4090" s="1260" t="s">
        <v>32859</v>
      </c>
      <c r="P4090" s="1260" t="s">
        <v>32863</v>
      </c>
      <c r="Q4090" s="1260"/>
      <c r="R4090" s="1260"/>
      <c r="S4090" s="1259">
        <v>1</v>
      </c>
      <c r="T4090" s="1260" t="s">
        <v>32864</v>
      </c>
      <c r="U4090" s="1260" t="s">
        <v>11405</v>
      </c>
      <c r="V4090" s="1260" t="s">
        <v>24501</v>
      </c>
      <c r="W4090" s="1259">
        <v>0</v>
      </c>
      <c r="X4090" s="1259">
        <v>1007</v>
      </c>
      <c r="Y4090" s="1259">
        <v>0</v>
      </c>
    </row>
    <row r="4091" spans="1:25">
      <c r="A4091" s="1350">
        <v>11201001040</v>
      </c>
      <c r="B4091" s="1260"/>
      <c r="C4091" s="1260" t="s">
        <v>32865</v>
      </c>
      <c r="D4091" s="1260" t="s">
        <v>32866</v>
      </c>
      <c r="E4091" s="1260" t="s">
        <v>11353</v>
      </c>
      <c r="F4091" s="1260" t="s">
        <v>32867</v>
      </c>
      <c r="G4091" s="1260" t="s">
        <v>32868</v>
      </c>
      <c r="H4091" s="1260" t="s">
        <v>11153</v>
      </c>
      <c r="I4091" s="1260" t="s">
        <v>10976</v>
      </c>
      <c r="J4091" s="1259">
        <v>7428783</v>
      </c>
      <c r="K4091" s="1260" t="s">
        <v>11221</v>
      </c>
      <c r="L4091" s="1260" t="s">
        <v>11155</v>
      </c>
      <c r="M4091" s="1260" t="s">
        <v>262</v>
      </c>
      <c r="N4091" s="1260"/>
      <c r="O4091" s="1260" t="s">
        <v>32866</v>
      </c>
      <c r="P4091" s="1260"/>
      <c r="Q4091" s="1260"/>
      <c r="R4091" s="1260"/>
      <c r="S4091" s="1259">
        <v>1</v>
      </c>
      <c r="T4091" s="1260"/>
      <c r="U4091" s="1260"/>
      <c r="V4091" s="1260"/>
      <c r="W4091" s="1259">
        <v>0</v>
      </c>
      <c r="X4091" s="1259">
        <v>1007</v>
      </c>
      <c r="Y4091" s="1259">
        <v>0</v>
      </c>
    </row>
    <row r="4092" spans="1:25">
      <c r="A4092" s="1350">
        <v>11201001039</v>
      </c>
      <c r="B4092" s="1260"/>
      <c r="C4092" s="1260" t="s">
        <v>32869</v>
      </c>
      <c r="D4092" s="1260" t="s">
        <v>32870</v>
      </c>
      <c r="E4092" s="1260" t="s">
        <v>11353</v>
      </c>
      <c r="F4092" s="1260" t="s">
        <v>17314</v>
      </c>
      <c r="G4092" s="1260" t="s">
        <v>32871</v>
      </c>
      <c r="H4092" s="1260" t="s">
        <v>11153</v>
      </c>
      <c r="I4092" s="1260" t="s">
        <v>10976</v>
      </c>
      <c r="J4092" s="1259">
        <v>7428782</v>
      </c>
      <c r="K4092" s="1260" t="s">
        <v>11221</v>
      </c>
      <c r="L4092" s="1260" t="s">
        <v>11155</v>
      </c>
      <c r="M4092" s="1260" t="s">
        <v>262</v>
      </c>
      <c r="N4092" s="1260"/>
      <c r="O4092" s="1260" t="s">
        <v>32870</v>
      </c>
      <c r="P4092" s="1260"/>
      <c r="Q4092" s="1260"/>
      <c r="R4092" s="1260"/>
      <c r="S4092" s="1259">
        <v>1</v>
      </c>
      <c r="T4092" s="1260"/>
      <c r="U4092" s="1260"/>
      <c r="V4092" s="1260"/>
      <c r="W4092" s="1259">
        <v>0</v>
      </c>
      <c r="X4092" s="1259">
        <v>1007</v>
      </c>
      <c r="Y4092" s="1259">
        <v>0</v>
      </c>
    </row>
    <row r="4093" spans="1:25">
      <c r="A4093" s="1350">
        <v>11201001038</v>
      </c>
      <c r="B4093" s="1260"/>
      <c r="C4093" s="1260" t="s">
        <v>32872</v>
      </c>
      <c r="D4093" s="1260" t="s">
        <v>32873</v>
      </c>
      <c r="E4093" s="1260" t="s">
        <v>12473</v>
      </c>
      <c r="F4093" s="1260" t="s">
        <v>16819</v>
      </c>
      <c r="G4093" s="1260" t="s">
        <v>32874</v>
      </c>
      <c r="H4093" s="1260" t="s">
        <v>11153</v>
      </c>
      <c r="I4093" s="1260" t="s">
        <v>11243</v>
      </c>
      <c r="J4093" s="1259">
        <v>7428781</v>
      </c>
      <c r="K4093" s="1260" t="s">
        <v>11221</v>
      </c>
      <c r="L4093" s="1260" t="s">
        <v>11155</v>
      </c>
      <c r="M4093" s="1260" t="s">
        <v>262</v>
      </c>
      <c r="N4093" s="1260"/>
      <c r="O4093" s="1260" t="s">
        <v>32873</v>
      </c>
      <c r="P4093" s="1260"/>
      <c r="Q4093" s="1260"/>
      <c r="R4093" s="1260"/>
      <c r="S4093" s="1259">
        <v>1</v>
      </c>
      <c r="T4093" s="1260"/>
      <c r="U4093" s="1260"/>
      <c r="V4093" s="1260"/>
      <c r="W4093" s="1259">
        <v>0</v>
      </c>
      <c r="X4093" s="1259">
        <v>1007</v>
      </c>
      <c r="Y4093" s="1259">
        <v>0</v>
      </c>
    </row>
    <row r="4094" spans="1:25">
      <c r="A4094" s="1350">
        <v>11201001037</v>
      </c>
      <c r="B4094" s="1260"/>
      <c r="C4094" s="1260" t="s">
        <v>32875</v>
      </c>
      <c r="D4094" s="1260" t="s">
        <v>11447</v>
      </c>
      <c r="E4094" s="1260" t="s">
        <v>11353</v>
      </c>
      <c r="F4094" s="1260" t="s">
        <v>14647</v>
      </c>
      <c r="G4094" s="1260" t="s">
        <v>32876</v>
      </c>
      <c r="H4094" s="1260" t="s">
        <v>11153</v>
      </c>
      <c r="I4094" s="1260" t="s">
        <v>11243</v>
      </c>
      <c r="J4094" s="1259">
        <v>7428780</v>
      </c>
      <c r="K4094" s="1260" t="s">
        <v>11221</v>
      </c>
      <c r="L4094" s="1260" t="s">
        <v>11155</v>
      </c>
      <c r="M4094" s="1260" t="s">
        <v>262</v>
      </c>
      <c r="N4094" s="1260"/>
      <c r="O4094" s="1260" t="s">
        <v>11447</v>
      </c>
      <c r="P4094" s="1260"/>
      <c r="Q4094" s="1260"/>
      <c r="R4094" s="1260"/>
      <c r="S4094" s="1259">
        <v>1</v>
      </c>
      <c r="T4094" s="1260"/>
      <c r="U4094" s="1260"/>
      <c r="V4094" s="1260"/>
      <c r="W4094" s="1259">
        <v>0</v>
      </c>
      <c r="X4094" s="1259">
        <v>1007</v>
      </c>
      <c r="Y4094" s="1259">
        <v>0</v>
      </c>
    </row>
    <row r="4095" spans="1:25">
      <c r="A4095" s="1350">
        <v>11201001036</v>
      </c>
      <c r="B4095" s="1260"/>
      <c r="C4095" s="1260" t="s">
        <v>32877</v>
      </c>
      <c r="D4095" s="1260" t="s">
        <v>32878</v>
      </c>
      <c r="E4095" s="1260" t="s">
        <v>11353</v>
      </c>
      <c r="F4095" s="1260" t="s">
        <v>32879</v>
      </c>
      <c r="G4095" s="1260" t="s">
        <v>32880</v>
      </c>
      <c r="H4095" s="1260" t="s">
        <v>11153</v>
      </c>
      <c r="I4095" s="1260" t="s">
        <v>10976</v>
      </c>
      <c r="J4095" s="1259">
        <v>7428779</v>
      </c>
      <c r="K4095" s="1260" t="s">
        <v>11375</v>
      </c>
      <c r="L4095" s="1260" t="s">
        <v>11155</v>
      </c>
      <c r="M4095" s="1260" t="s">
        <v>262</v>
      </c>
      <c r="N4095" s="1260"/>
      <c r="O4095" s="1260" t="s">
        <v>32878</v>
      </c>
      <c r="P4095" s="1260"/>
      <c r="Q4095" s="1260"/>
      <c r="R4095" s="1260"/>
      <c r="S4095" s="1259">
        <v>1</v>
      </c>
      <c r="T4095" s="1260"/>
      <c r="U4095" s="1260"/>
      <c r="V4095" s="1260"/>
      <c r="W4095" s="1259">
        <v>0</v>
      </c>
      <c r="X4095" s="1259">
        <v>1008</v>
      </c>
      <c r="Y4095" s="1259">
        <v>0</v>
      </c>
    </row>
    <row r="4096" spans="1:25">
      <c r="A4096" s="1350">
        <v>11201001035</v>
      </c>
      <c r="B4096" s="1260"/>
      <c r="C4096" s="1260" t="s">
        <v>32881</v>
      </c>
      <c r="D4096" s="1260" t="s">
        <v>2527</v>
      </c>
      <c r="E4096" s="1260" t="s">
        <v>11457</v>
      </c>
      <c r="F4096" s="1260" t="s">
        <v>30390</v>
      </c>
      <c r="G4096" s="1260" t="s">
        <v>32882</v>
      </c>
      <c r="H4096" s="1260" t="s">
        <v>11153</v>
      </c>
      <c r="I4096" s="1260" t="s">
        <v>10976</v>
      </c>
      <c r="J4096" s="1259">
        <v>7428778</v>
      </c>
      <c r="K4096" s="1260" t="s">
        <v>11221</v>
      </c>
      <c r="L4096" s="1260" t="s">
        <v>11155</v>
      </c>
      <c r="M4096" s="1260" t="s">
        <v>262</v>
      </c>
      <c r="N4096" s="1260"/>
      <c r="O4096" s="1260" t="s">
        <v>2527</v>
      </c>
      <c r="P4096" s="1260"/>
      <c r="Q4096" s="1260"/>
      <c r="R4096" s="1260"/>
      <c r="S4096" s="1259">
        <v>1</v>
      </c>
      <c r="T4096" s="1260"/>
      <c r="U4096" s="1260"/>
      <c r="V4096" s="1260"/>
      <c r="W4096" s="1259">
        <v>0</v>
      </c>
      <c r="X4096" s="1259">
        <v>1007</v>
      </c>
      <c r="Y4096" s="1259">
        <v>0</v>
      </c>
    </row>
    <row r="4097" spans="1:25">
      <c r="A4097" s="1350">
        <v>11201001034</v>
      </c>
      <c r="B4097" s="1260"/>
      <c r="C4097" s="1260" t="s">
        <v>32883</v>
      </c>
      <c r="D4097" s="1260" t="s">
        <v>32884</v>
      </c>
      <c r="E4097" s="1260" t="s">
        <v>32885</v>
      </c>
      <c r="F4097" s="1260" t="s">
        <v>13157</v>
      </c>
      <c r="G4097" s="1260" t="s">
        <v>32886</v>
      </c>
      <c r="H4097" s="1260" t="s">
        <v>11153</v>
      </c>
      <c r="I4097" s="1260" t="s">
        <v>11243</v>
      </c>
      <c r="J4097" s="1259">
        <v>7428777</v>
      </c>
      <c r="K4097" s="1260" t="s">
        <v>11221</v>
      </c>
      <c r="L4097" s="1260" t="s">
        <v>11155</v>
      </c>
      <c r="M4097" s="1260" t="s">
        <v>262</v>
      </c>
      <c r="N4097" s="1260"/>
      <c r="O4097" s="1260" t="s">
        <v>32884</v>
      </c>
      <c r="P4097" s="1260"/>
      <c r="Q4097" s="1260"/>
      <c r="R4097" s="1260"/>
      <c r="S4097" s="1259">
        <v>1</v>
      </c>
      <c r="T4097" s="1260"/>
      <c r="U4097" s="1260"/>
      <c r="V4097" s="1260"/>
      <c r="W4097" s="1259">
        <v>0</v>
      </c>
      <c r="X4097" s="1259">
        <v>1007</v>
      </c>
      <c r="Y4097" s="1259">
        <v>0</v>
      </c>
    </row>
    <row r="4098" spans="1:25">
      <c r="A4098" s="1350">
        <v>11201001033</v>
      </c>
      <c r="B4098" s="1260"/>
      <c r="C4098" s="1260" t="s">
        <v>32887</v>
      </c>
      <c r="D4098" s="1260" t="s">
        <v>32888</v>
      </c>
      <c r="E4098" s="1260" t="s">
        <v>11509</v>
      </c>
      <c r="F4098" s="1260" t="s">
        <v>26711</v>
      </c>
      <c r="G4098" s="1260" t="s">
        <v>32889</v>
      </c>
      <c r="H4098" s="1260" t="s">
        <v>11153</v>
      </c>
      <c r="I4098" s="1260" t="s">
        <v>10976</v>
      </c>
      <c r="J4098" s="1259">
        <v>7428776</v>
      </c>
      <c r="K4098" s="1260" t="s">
        <v>11221</v>
      </c>
      <c r="L4098" s="1260" t="s">
        <v>11155</v>
      </c>
      <c r="M4098" s="1260" t="s">
        <v>2533</v>
      </c>
      <c r="N4098" s="1260" t="s">
        <v>32890</v>
      </c>
      <c r="O4098" s="1260" t="s">
        <v>32888</v>
      </c>
      <c r="P4098" s="1260" t="s">
        <v>11192</v>
      </c>
      <c r="Q4098" s="1260"/>
      <c r="R4098" s="1260" t="s">
        <v>32891</v>
      </c>
      <c r="S4098" s="1259">
        <v>1</v>
      </c>
      <c r="T4098" s="1260"/>
      <c r="U4098" s="1260" t="s">
        <v>11158</v>
      </c>
      <c r="V4098" s="1260" t="s">
        <v>11762</v>
      </c>
      <c r="W4098" s="1259">
        <v>0</v>
      </c>
      <c r="X4098" s="1259">
        <v>1007</v>
      </c>
      <c r="Y4098" s="1259">
        <v>0</v>
      </c>
    </row>
    <row r="4099" spans="1:25">
      <c r="A4099" s="1350">
        <v>11201001032</v>
      </c>
      <c r="B4099" s="1260"/>
      <c r="C4099" s="1260" t="s">
        <v>32892</v>
      </c>
      <c r="D4099" s="1260" t="s">
        <v>32893</v>
      </c>
      <c r="E4099" s="1260" t="s">
        <v>11461</v>
      </c>
      <c r="F4099" s="1260" t="s">
        <v>16334</v>
      </c>
      <c r="G4099" s="1260" t="s">
        <v>32894</v>
      </c>
      <c r="H4099" s="1260" t="s">
        <v>11153</v>
      </c>
      <c r="I4099" s="1260" t="s">
        <v>11164</v>
      </c>
      <c r="J4099" s="1259">
        <v>7428775</v>
      </c>
      <c r="K4099" s="1260" t="s">
        <v>11221</v>
      </c>
      <c r="L4099" s="1260" t="s">
        <v>11155</v>
      </c>
      <c r="M4099" s="1260" t="s">
        <v>262</v>
      </c>
      <c r="N4099" s="1260"/>
      <c r="O4099" s="1260" t="s">
        <v>32893</v>
      </c>
      <c r="P4099" s="1260"/>
      <c r="Q4099" s="1260"/>
      <c r="R4099" s="1260"/>
      <c r="S4099" s="1259">
        <v>1</v>
      </c>
      <c r="T4099" s="1260"/>
      <c r="U4099" s="1260"/>
      <c r="V4099" s="1260"/>
      <c r="W4099" s="1259">
        <v>0</v>
      </c>
      <c r="X4099" s="1259">
        <v>1007</v>
      </c>
      <c r="Y4099" s="1259">
        <v>0</v>
      </c>
    </row>
    <row r="4100" spans="1:25">
      <c r="A4100" s="1350">
        <v>11201001031</v>
      </c>
      <c r="B4100" s="1260"/>
      <c r="C4100" s="1260" t="s">
        <v>32895</v>
      </c>
      <c r="D4100" s="1260" t="s">
        <v>32896</v>
      </c>
      <c r="E4100" s="1260" t="s">
        <v>12993</v>
      </c>
      <c r="F4100" s="1260" t="s">
        <v>32855</v>
      </c>
      <c r="G4100" s="1260" t="s">
        <v>32897</v>
      </c>
      <c r="H4100" s="1260" t="s">
        <v>11153</v>
      </c>
      <c r="I4100" s="1260" t="s">
        <v>11164</v>
      </c>
      <c r="J4100" s="1259">
        <v>7428774</v>
      </c>
      <c r="K4100" s="1260" t="s">
        <v>11221</v>
      </c>
      <c r="L4100" s="1260" t="s">
        <v>11155</v>
      </c>
      <c r="M4100" s="1260" t="s">
        <v>2559</v>
      </c>
      <c r="N4100" s="1260" t="s">
        <v>32898</v>
      </c>
      <c r="O4100" s="1260" t="s">
        <v>32896</v>
      </c>
      <c r="P4100" s="1260" t="s">
        <v>32899</v>
      </c>
      <c r="Q4100" s="1260"/>
      <c r="R4100" s="1260"/>
      <c r="S4100" s="1259">
        <v>1</v>
      </c>
      <c r="T4100" s="1260"/>
      <c r="U4100" s="1260" t="s">
        <v>11921</v>
      </c>
      <c r="V4100" s="1260" t="s">
        <v>21967</v>
      </c>
      <c r="W4100" s="1259">
        <v>0</v>
      </c>
      <c r="X4100" s="1259">
        <v>1007</v>
      </c>
      <c r="Y4100" s="1259">
        <v>0</v>
      </c>
    </row>
    <row r="4101" spans="1:25">
      <c r="A4101" s="1350">
        <v>11201001030</v>
      </c>
      <c r="B4101" s="1260"/>
      <c r="C4101" s="1260" t="s">
        <v>32900</v>
      </c>
      <c r="D4101" s="1260" t="s">
        <v>32901</v>
      </c>
      <c r="E4101" s="1260" t="s">
        <v>11509</v>
      </c>
      <c r="F4101" s="1260" t="s">
        <v>16334</v>
      </c>
      <c r="G4101" s="1260" t="s">
        <v>32902</v>
      </c>
      <c r="H4101" s="1260" t="s">
        <v>11153</v>
      </c>
      <c r="I4101" s="1260" t="s">
        <v>11164</v>
      </c>
      <c r="J4101" s="1259">
        <v>7428773</v>
      </c>
      <c r="K4101" s="1260" t="s">
        <v>11221</v>
      </c>
      <c r="L4101" s="1260" t="s">
        <v>11155</v>
      </c>
      <c r="M4101" s="1260" t="s">
        <v>1903</v>
      </c>
      <c r="N4101" s="1260" t="s">
        <v>32903</v>
      </c>
      <c r="O4101" s="1260" t="s">
        <v>32901</v>
      </c>
      <c r="P4101" s="1260"/>
      <c r="Q4101" s="1260"/>
      <c r="R4101" s="1260"/>
      <c r="S4101" s="1259">
        <v>1</v>
      </c>
      <c r="T4101" s="1260"/>
      <c r="U4101" s="1260" t="s">
        <v>11405</v>
      </c>
      <c r="V4101" s="1260" t="s">
        <v>24501</v>
      </c>
      <c r="W4101" s="1259">
        <v>0</v>
      </c>
      <c r="X4101" s="1259">
        <v>1007</v>
      </c>
      <c r="Y4101" s="1259">
        <v>0</v>
      </c>
    </row>
    <row r="4102" spans="1:25">
      <c r="A4102" s="1350">
        <v>11201001029</v>
      </c>
      <c r="B4102" s="1260"/>
      <c r="C4102" s="1260" t="s">
        <v>32904</v>
      </c>
      <c r="D4102" s="1260" t="s">
        <v>32905</v>
      </c>
      <c r="E4102" s="1260" t="s">
        <v>11162</v>
      </c>
      <c r="F4102" s="1260" t="s">
        <v>11176</v>
      </c>
      <c r="G4102" s="1260" t="s">
        <v>32906</v>
      </c>
      <c r="H4102" s="1260" t="s">
        <v>11153</v>
      </c>
      <c r="I4102" s="1260" t="s">
        <v>11177</v>
      </c>
      <c r="J4102" s="1259">
        <v>7428772</v>
      </c>
      <c r="K4102" s="1260" t="s">
        <v>11221</v>
      </c>
      <c r="L4102" s="1260" t="s">
        <v>11155</v>
      </c>
      <c r="M4102" s="1260" t="s">
        <v>2449</v>
      </c>
      <c r="N4102" s="1260" t="s">
        <v>32907</v>
      </c>
      <c r="O4102" s="1260" t="s">
        <v>32905</v>
      </c>
      <c r="P4102" s="1260" t="s">
        <v>11192</v>
      </c>
      <c r="Q4102" s="1260"/>
      <c r="R4102" s="1259">
        <v>119</v>
      </c>
      <c r="S4102" s="1259">
        <v>1</v>
      </c>
      <c r="T4102" s="1260"/>
      <c r="U4102" s="1260" t="s">
        <v>11269</v>
      </c>
      <c r="V4102" s="1260" t="s">
        <v>12295</v>
      </c>
      <c r="W4102" s="1259">
        <v>0</v>
      </c>
      <c r="X4102" s="1259">
        <v>1007</v>
      </c>
      <c r="Y4102" s="1259">
        <v>0</v>
      </c>
    </row>
    <row r="4103" spans="1:25">
      <c r="A4103" s="1350">
        <v>11201001028</v>
      </c>
      <c r="B4103" s="1260" t="s">
        <v>32908</v>
      </c>
      <c r="C4103" s="1260" t="s">
        <v>32909</v>
      </c>
      <c r="D4103" s="1260" t="s">
        <v>32910</v>
      </c>
      <c r="E4103" s="1260" t="s">
        <v>11175</v>
      </c>
      <c r="F4103" s="1260" t="s">
        <v>11709</v>
      </c>
      <c r="G4103" s="1260" t="s">
        <v>32911</v>
      </c>
      <c r="H4103" s="1260" t="s">
        <v>11153</v>
      </c>
      <c r="I4103" s="1260" t="s">
        <v>10977</v>
      </c>
      <c r="J4103" s="1259">
        <v>7428771</v>
      </c>
      <c r="K4103" s="1260" t="s">
        <v>11221</v>
      </c>
      <c r="L4103" s="1260" t="s">
        <v>11155</v>
      </c>
      <c r="M4103" s="1260" t="s">
        <v>2515</v>
      </c>
      <c r="N4103" s="1260" t="s">
        <v>32912</v>
      </c>
      <c r="O4103" s="1260" t="s">
        <v>32910</v>
      </c>
      <c r="P4103" s="1260" t="s">
        <v>32913</v>
      </c>
      <c r="Q4103" s="1260" t="s">
        <v>32914</v>
      </c>
      <c r="R4103" s="1260" t="s">
        <v>32915</v>
      </c>
      <c r="S4103" s="1259">
        <v>1</v>
      </c>
      <c r="T4103" s="1260" t="s">
        <v>32916</v>
      </c>
      <c r="U4103" s="1260" t="s">
        <v>11714</v>
      </c>
      <c r="V4103" s="1260" t="s">
        <v>32917</v>
      </c>
      <c r="W4103" s="1259">
        <v>0</v>
      </c>
      <c r="X4103" s="1259">
        <v>1007</v>
      </c>
      <c r="Y4103" s="1259">
        <v>0</v>
      </c>
    </row>
    <row r="4104" spans="1:25">
      <c r="A4104" s="1350">
        <v>11201001027</v>
      </c>
      <c r="B4104" s="1260" t="s">
        <v>32918</v>
      </c>
      <c r="C4104" s="1260" t="s">
        <v>32919</v>
      </c>
      <c r="D4104" s="1260" t="s">
        <v>32920</v>
      </c>
      <c r="E4104" s="1260" t="s">
        <v>11311</v>
      </c>
      <c r="F4104" s="1260" t="s">
        <v>11176</v>
      </c>
      <c r="G4104" s="1260"/>
      <c r="H4104" s="1260" t="s">
        <v>11153</v>
      </c>
      <c r="I4104" s="1260" t="s">
        <v>11177</v>
      </c>
      <c r="J4104" s="1259">
        <v>7428770</v>
      </c>
      <c r="K4104" s="1260" t="s">
        <v>11221</v>
      </c>
      <c r="L4104" s="1260" t="s">
        <v>11275</v>
      </c>
      <c r="M4104" s="1260" t="s">
        <v>2132</v>
      </c>
      <c r="N4104" s="1260" t="s">
        <v>32921</v>
      </c>
      <c r="O4104" s="1260" t="s">
        <v>32920</v>
      </c>
      <c r="P4104" s="1260" t="s">
        <v>32922</v>
      </c>
      <c r="Q4104" s="1260" t="s">
        <v>11411</v>
      </c>
      <c r="R4104" s="1260" t="s">
        <v>32922</v>
      </c>
      <c r="S4104" s="1259">
        <v>1</v>
      </c>
      <c r="T4104" s="1260" t="s">
        <v>32923</v>
      </c>
      <c r="U4104" s="1260" t="s">
        <v>11209</v>
      </c>
      <c r="V4104" s="1260" t="s">
        <v>11210</v>
      </c>
      <c r="W4104" s="1259">
        <v>0</v>
      </c>
      <c r="X4104" s="1259">
        <v>1007</v>
      </c>
      <c r="Y4104" s="1259">
        <v>2</v>
      </c>
    </row>
    <row r="4105" spans="1:25">
      <c r="A4105" s="1350">
        <v>11201001026</v>
      </c>
      <c r="B4105" s="1260" t="s">
        <v>32924</v>
      </c>
      <c r="C4105" s="1260" t="s">
        <v>32925</v>
      </c>
      <c r="D4105" s="1260" t="s">
        <v>32926</v>
      </c>
      <c r="E4105" s="1260" t="s">
        <v>11426</v>
      </c>
      <c r="F4105" s="1260" t="s">
        <v>11176</v>
      </c>
      <c r="G4105" s="1260" t="s">
        <v>32927</v>
      </c>
      <c r="H4105" s="1260" t="s">
        <v>11153</v>
      </c>
      <c r="I4105" s="1260" t="s">
        <v>11177</v>
      </c>
      <c r="J4105" s="1259">
        <v>7428769</v>
      </c>
      <c r="K4105" s="1260" t="s">
        <v>11221</v>
      </c>
      <c r="L4105" s="1260" t="s">
        <v>11385</v>
      </c>
      <c r="M4105" s="1260" t="s">
        <v>2132</v>
      </c>
      <c r="N4105" s="1260" t="s">
        <v>32921</v>
      </c>
      <c r="O4105" s="1260" t="s">
        <v>32926</v>
      </c>
      <c r="P4105" s="1260" t="s">
        <v>32928</v>
      </c>
      <c r="Q4105" s="1260" t="s">
        <v>13665</v>
      </c>
      <c r="R4105" s="1260" t="s">
        <v>32928</v>
      </c>
      <c r="S4105" s="1259">
        <v>1</v>
      </c>
      <c r="T4105" s="1260" t="s">
        <v>32929</v>
      </c>
      <c r="U4105" s="1260" t="s">
        <v>11209</v>
      </c>
      <c r="V4105" s="1260" t="s">
        <v>11210</v>
      </c>
      <c r="W4105" s="1259">
        <v>0</v>
      </c>
      <c r="X4105" s="1259">
        <v>1007</v>
      </c>
      <c r="Y4105" s="1259">
        <v>1</v>
      </c>
    </row>
    <row r="4106" spans="1:25">
      <c r="A4106" s="1350">
        <v>11201001025</v>
      </c>
      <c r="B4106" s="1260" t="s">
        <v>32930</v>
      </c>
      <c r="C4106" s="1260" t="s">
        <v>32931</v>
      </c>
      <c r="D4106" s="1260" t="s">
        <v>32932</v>
      </c>
      <c r="E4106" s="1260" t="s">
        <v>11303</v>
      </c>
      <c r="F4106" s="1260" t="s">
        <v>11242</v>
      </c>
      <c r="G4106" s="1260" t="s">
        <v>32933</v>
      </c>
      <c r="H4106" s="1260" t="s">
        <v>11153</v>
      </c>
      <c r="I4106" s="1260" t="s">
        <v>11243</v>
      </c>
      <c r="J4106" s="1259">
        <v>7428768</v>
      </c>
      <c r="K4106" s="1260" t="s">
        <v>11221</v>
      </c>
      <c r="L4106" s="1260" t="s">
        <v>11155</v>
      </c>
      <c r="M4106" s="1260" t="s">
        <v>2413</v>
      </c>
      <c r="N4106" s="1260" t="s">
        <v>32934</v>
      </c>
      <c r="O4106" s="1260" t="s">
        <v>32932</v>
      </c>
      <c r="P4106" s="1260" t="s">
        <v>32935</v>
      </c>
      <c r="Q4106" s="1260" t="s">
        <v>11313</v>
      </c>
      <c r="R4106" s="1260" t="s">
        <v>32935</v>
      </c>
      <c r="S4106" s="1259">
        <v>1</v>
      </c>
      <c r="T4106" s="1260" t="s">
        <v>32936</v>
      </c>
      <c r="U4106" s="1260" t="s">
        <v>11247</v>
      </c>
      <c r="V4106" s="1260" t="s">
        <v>15462</v>
      </c>
      <c r="W4106" s="1259">
        <v>0</v>
      </c>
      <c r="X4106" s="1259">
        <v>1007</v>
      </c>
      <c r="Y4106" s="1259">
        <v>0</v>
      </c>
    </row>
    <row r="4107" spans="1:25">
      <c r="A4107" s="1350">
        <v>11201001024</v>
      </c>
      <c r="B4107" s="1260" t="s">
        <v>32937</v>
      </c>
      <c r="C4107" s="1260" t="s">
        <v>32938</v>
      </c>
      <c r="D4107" s="1260" t="s">
        <v>32939</v>
      </c>
      <c r="E4107" s="1260" t="s">
        <v>11266</v>
      </c>
      <c r="F4107" s="1260" t="s">
        <v>32940</v>
      </c>
      <c r="G4107" s="1260" t="s">
        <v>32941</v>
      </c>
      <c r="H4107" s="1260" t="s">
        <v>11153</v>
      </c>
      <c r="I4107" s="1260" t="s">
        <v>11164</v>
      </c>
      <c r="J4107" s="1259">
        <v>7428767</v>
      </c>
      <c r="K4107" s="1260" t="s">
        <v>11221</v>
      </c>
      <c r="L4107" s="1260" t="s">
        <v>11155</v>
      </c>
      <c r="M4107" s="1260" t="s">
        <v>1604</v>
      </c>
      <c r="N4107" s="1260" t="s">
        <v>32942</v>
      </c>
      <c r="O4107" s="1260" t="s">
        <v>32939</v>
      </c>
      <c r="P4107" s="1260" t="s">
        <v>32943</v>
      </c>
      <c r="Q4107" s="1260" t="s">
        <v>30569</v>
      </c>
      <c r="R4107" s="1260" t="s">
        <v>32943</v>
      </c>
      <c r="S4107" s="1259">
        <v>1</v>
      </c>
      <c r="T4107" s="1260" t="s">
        <v>32944</v>
      </c>
      <c r="U4107" s="1260" t="s">
        <v>11921</v>
      </c>
      <c r="V4107" s="1260" t="s">
        <v>17757</v>
      </c>
      <c r="W4107" s="1259">
        <v>0</v>
      </c>
      <c r="X4107" s="1259">
        <v>1007</v>
      </c>
      <c r="Y4107" s="1259">
        <v>0</v>
      </c>
    </row>
    <row r="4108" spans="1:25">
      <c r="A4108" s="1350">
        <v>11201001023</v>
      </c>
      <c r="B4108" s="1260"/>
      <c r="C4108" s="1260" t="s">
        <v>32945</v>
      </c>
      <c r="D4108" s="1260" t="s">
        <v>32946</v>
      </c>
      <c r="E4108" s="1260" t="s">
        <v>11162</v>
      </c>
      <c r="F4108" s="1260" t="s">
        <v>11440</v>
      </c>
      <c r="G4108" s="1260" t="s">
        <v>32947</v>
      </c>
      <c r="H4108" s="1260" t="s">
        <v>11153</v>
      </c>
      <c r="I4108" s="1260" t="s">
        <v>11177</v>
      </c>
      <c r="J4108" s="1259">
        <v>7428766</v>
      </c>
      <c r="K4108" s="1260" t="s">
        <v>11221</v>
      </c>
      <c r="L4108" s="1260" t="s">
        <v>11155</v>
      </c>
      <c r="M4108" s="1260" t="s">
        <v>262</v>
      </c>
      <c r="N4108" s="1260"/>
      <c r="O4108" s="1260" t="s">
        <v>32946</v>
      </c>
      <c r="P4108" s="1260"/>
      <c r="Q4108" s="1260" t="s">
        <v>25676</v>
      </c>
      <c r="R4108" s="1260"/>
      <c r="S4108" s="1259">
        <v>1</v>
      </c>
      <c r="T4108" s="1260"/>
      <c r="U4108" s="1260"/>
      <c r="V4108" s="1260"/>
      <c r="W4108" s="1259">
        <v>0</v>
      </c>
      <c r="X4108" s="1259">
        <v>1007</v>
      </c>
      <c r="Y4108" s="1259">
        <v>0</v>
      </c>
    </row>
    <row r="4109" spans="1:25">
      <c r="A4109" s="1350">
        <v>11201001022</v>
      </c>
      <c r="B4109" s="1260"/>
      <c r="C4109" s="1260" t="s">
        <v>32948</v>
      </c>
      <c r="D4109" s="1260" t="s">
        <v>32949</v>
      </c>
      <c r="E4109" s="1260" t="s">
        <v>11162</v>
      </c>
      <c r="F4109" s="1260" t="s">
        <v>32950</v>
      </c>
      <c r="G4109" s="1260" t="s">
        <v>32951</v>
      </c>
      <c r="H4109" s="1260" t="s">
        <v>11153</v>
      </c>
      <c r="I4109" s="1260" t="s">
        <v>11164</v>
      </c>
      <c r="J4109" s="1259">
        <v>7428765</v>
      </c>
      <c r="K4109" s="1260" t="s">
        <v>11221</v>
      </c>
      <c r="L4109" s="1260" t="s">
        <v>11155</v>
      </c>
      <c r="M4109" s="1260" t="s">
        <v>2178</v>
      </c>
      <c r="N4109" s="1260" t="s">
        <v>32952</v>
      </c>
      <c r="O4109" s="1260" t="s">
        <v>32949</v>
      </c>
      <c r="P4109" s="1260"/>
      <c r="Q4109" s="1260" t="s">
        <v>27949</v>
      </c>
      <c r="R4109" s="1259">
        <v>7631056</v>
      </c>
      <c r="S4109" s="1259">
        <v>1</v>
      </c>
      <c r="T4109" s="1260"/>
      <c r="U4109" s="1260" t="s">
        <v>15806</v>
      </c>
      <c r="V4109" s="1260" t="s">
        <v>18407</v>
      </c>
      <c r="W4109" s="1259">
        <v>0</v>
      </c>
      <c r="X4109" s="1259">
        <v>1007</v>
      </c>
      <c r="Y4109" s="1259">
        <v>0</v>
      </c>
    </row>
    <row r="4110" spans="1:25">
      <c r="A4110" s="1350">
        <v>11201001021</v>
      </c>
      <c r="B4110" s="1260"/>
      <c r="C4110" s="1260" t="s">
        <v>32953</v>
      </c>
      <c r="D4110" s="1260" t="s">
        <v>32954</v>
      </c>
      <c r="E4110" s="1260" t="s">
        <v>32955</v>
      </c>
      <c r="F4110" s="1260" t="s">
        <v>16054</v>
      </c>
      <c r="G4110" s="1260" t="s">
        <v>32956</v>
      </c>
      <c r="H4110" s="1260" t="s">
        <v>11153</v>
      </c>
      <c r="I4110" s="1260" t="s">
        <v>10976</v>
      </c>
      <c r="J4110" s="1259">
        <v>7428764</v>
      </c>
      <c r="K4110" s="1260" t="s">
        <v>11221</v>
      </c>
      <c r="L4110" s="1260" t="s">
        <v>11155</v>
      </c>
      <c r="M4110" s="1260" t="s">
        <v>1985</v>
      </c>
      <c r="N4110" s="1260" t="s">
        <v>32957</v>
      </c>
      <c r="O4110" s="1260" t="s">
        <v>32954</v>
      </c>
      <c r="P4110" s="1260" t="s">
        <v>20743</v>
      </c>
      <c r="Q4110" s="1260"/>
      <c r="R4110" s="1260"/>
      <c r="S4110" s="1259">
        <v>1</v>
      </c>
      <c r="T4110" s="1260"/>
      <c r="U4110" s="1260" t="s">
        <v>11158</v>
      </c>
      <c r="V4110" s="1260" t="s">
        <v>13789</v>
      </c>
      <c r="W4110" s="1259">
        <v>0</v>
      </c>
      <c r="X4110" s="1259">
        <v>1007</v>
      </c>
      <c r="Y4110" s="1259">
        <v>0</v>
      </c>
    </row>
    <row r="4111" spans="1:25">
      <c r="A4111" s="1350">
        <v>11201001020</v>
      </c>
      <c r="B4111" s="1260"/>
      <c r="C4111" s="1260" t="s">
        <v>32958</v>
      </c>
      <c r="D4111" s="1260" t="s">
        <v>32959</v>
      </c>
      <c r="E4111" s="1260" t="s">
        <v>11702</v>
      </c>
      <c r="F4111" s="1260" t="s">
        <v>16054</v>
      </c>
      <c r="G4111" s="1260" t="s">
        <v>32960</v>
      </c>
      <c r="H4111" s="1260" t="s">
        <v>11153</v>
      </c>
      <c r="I4111" s="1260" t="s">
        <v>10976</v>
      </c>
      <c r="J4111" s="1259">
        <v>7428763</v>
      </c>
      <c r="K4111" s="1260" t="s">
        <v>11221</v>
      </c>
      <c r="L4111" s="1260" t="s">
        <v>11155</v>
      </c>
      <c r="M4111" s="1260" t="s">
        <v>2032</v>
      </c>
      <c r="N4111" s="1260" t="s">
        <v>32961</v>
      </c>
      <c r="O4111" s="1260" t="s">
        <v>32959</v>
      </c>
      <c r="P4111" s="1259">
        <v>8943517</v>
      </c>
      <c r="Q4111" s="1260" t="s">
        <v>32962</v>
      </c>
      <c r="R4111" s="1260" t="s">
        <v>18762</v>
      </c>
      <c r="S4111" s="1259">
        <v>1</v>
      </c>
      <c r="T4111" s="1260"/>
      <c r="U4111" s="1260" t="s">
        <v>11396</v>
      </c>
      <c r="V4111" s="1260" t="s">
        <v>11878</v>
      </c>
      <c r="W4111" s="1259">
        <v>0</v>
      </c>
      <c r="X4111" s="1259">
        <v>1007</v>
      </c>
      <c r="Y4111" s="1259">
        <v>0</v>
      </c>
    </row>
    <row r="4112" spans="1:25">
      <c r="A4112" s="1350">
        <v>11201001019</v>
      </c>
      <c r="B4112" s="1260"/>
      <c r="C4112" s="1260" t="s">
        <v>32963</v>
      </c>
      <c r="D4112" s="1260" t="s">
        <v>32964</v>
      </c>
      <c r="E4112" s="1260" t="s">
        <v>11190</v>
      </c>
      <c r="F4112" s="1260" t="s">
        <v>32965</v>
      </c>
      <c r="G4112" s="1260" t="s">
        <v>32966</v>
      </c>
      <c r="H4112" s="1260" t="s">
        <v>11153</v>
      </c>
      <c r="I4112" s="1260" t="s">
        <v>10976</v>
      </c>
      <c r="J4112" s="1259">
        <v>7428762</v>
      </c>
      <c r="K4112" s="1260" t="s">
        <v>11375</v>
      </c>
      <c r="L4112" s="1260" t="s">
        <v>11155</v>
      </c>
      <c r="M4112" s="1260" t="s">
        <v>2030</v>
      </c>
      <c r="N4112" s="1260" t="s">
        <v>32967</v>
      </c>
      <c r="O4112" s="1260" t="s">
        <v>32964</v>
      </c>
      <c r="P4112" s="1260"/>
      <c r="Q4112" s="1260"/>
      <c r="R4112" s="1260" t="s">
        <v>32968</v>
      </c>
      <c r="S4112" s="1259">
        <v>1</v>
      </c>
      <c r="T4112" s="1260"/>
      <c r="U4112" s="1260" t="s">
        <v>11396</v>
      </c>
      <c r="V4112" s="1260" t="s">
        <v>12425</v>
      </c>
      <c r="W4112" s="1259">
        <v>0</v>
      </c>
      <c r="X4112" s="1259">
        <v>1008</v>
      </c>
      <c r="Y4112" s="1259">
        <v>0</v>
      </c>
    </row>
    <row r="4113" spans="1:25">
      <c r="A4113" s="1350">
        <v>11201001018</v>
      </c>
      <c r="B4113" s="1260"/>
      <c r="C4113" s="1260" t="s">
        <v>32969</v>
      </c>
      <c r="D4113" s="1260" t="s">
        <v>32970</v>
      </c>
      <c r="E4113" s="1260" t="s">
        <v>27863</v>
      </c>
      <c r="F4113" s="1260" t="s">
        <v>32971</v>
      </c>
      <c r="G4113" s="1260" t="s">
        <v>32972</v>
      </c>
      <c r="H4113" s="1260" t="s">
        <v>11153</v>
      </c>
      <c r="I4113" s="1260" t="s">
        <v>11164</v>
      </c>
      <c r="J4113" s="1259">
        <v>7428761</v>
      </c>
      <c r="K4113" s="1260" t="s">
        <v>11221</v>
      </c>
      <c r="L4113" s="1260" t="s">
        <v>11155</v>
      </c>
      <c r="M4113" s="1260" t="s">
        <v>262</v>
      </c>
      <c r="N4113" s="1260"/>
      <c r="O4113" s="1260" t="s">
        <v>32970</v>
      </c>
      <c r="P4113" s="1260"/>
      <c r="Q4113" s="1260" t="s">
        <v>11596</v>
      </c>
      <c r="R4113" s="1259">
        <v>8337955</v>
      </c>
      <c r="S4113" s="1259">
        <v>1</v>
      </c>
      <c r="T4113" s="1260"/>
      <c r="U4113" s="1260"/>
      <c r="V4113" s="1260"/>
      <c r="W4113" s="1259">
        <v>0</v>
      </c>
      <c r="X4113" s="1259">
        <v>1007</v>
      </c>
      <c r="Y4113" s="1259">
        <v>0</v>
      </c>
    </row>
    <row r="4114" spans="1:25">
      <c r="A4114" s="1350">
        <v>11201001017</v>
      </c>
      <c r="B4114" s="1260"/>
      <c r="C4114" s="1260" t="s">
        <v>32973</v>
      </c>
      <c r="D4114" s="1260" t="s">
        <v>32974</v>
      </c>
      <c r="E4114" s="1260" t="s">
        <v>11560</v>
      </c>
      <c r="F4114" s="1260" t="s">
        <v>32950</v>
      </c>
      <c r="G4114" s="1260" t="s">
        <v>32975</v>
      </c>
      <c r="H4114" s="1260" t="s">
        <v>11153</v>
      </c>
      <c r="I4114" s="1260" t="s">
        <v>11164</v>
      </c>
      <c r="J4114" s="1259">
        <v>7428760</v>
      </c>
      <c r="K4114" s="1260" t="s">
        <v>11221</v>
      </c>
      <c r="L4114" s="1260" t="s">
        <v>11155</v>
      </c>
      <c r="M4114" s="1260" t="s">
        <v>1697</v>
      </c>
      <c r="N4114" s="1260" t="s">
        <v>32976</v>
      </c>
      <c r="O4114" s="1260" t="s">
        <v>32974</v>
      </c>
      <c r="P4114" s="1260" t="s">
        <v>32977</v>
      </c>
      <c r="Q4114" s="1260" t="s">
        <v>14070</v>
      </c>
      <c r="R4114" s="1259">
        <v>8225404</v>
      </c>
      <c r="S4114" s="1259">
        <v>1</v>
      </c>
      <c r="T4114" s="1260"/>
      <c r="U4114" s="1260" t="s">
        <v>11714</v>
      </c>
      <c r="V4114" s="1260" t="s">
        <v>32978</v>
      </c>
      <c r="W4114" s="1259">
        <v>0</v>
      </c>
      <c r="X4114" s="1259">
        <v>1007</v>
      </c>
      <c r="Y4114" s="1259">
        <v>0</v>
      </c>
    </row>
    <row r="4115" spans="1:25">
      <c r="A4115" s="1350">
        <v>11201001016</v>
      </c>
      <c r="B4115" s="1260"/>
      <c r="C4115" s="1260" t="s">
        <v>32979</v>
      </c>
      <c r="D4115" s="1260" t="s">
        <v>32980</v>
      </c>
      <c r="E4115" s="1260" t="s">
        <v>11668</v>
      </c>
      <c r="F4115" s="1260" t="s">
        <v>16054</v>
      </c>
      <c r="G4115" s="1260" t="s">
        <v>32981</v>
      </c>
      <c r="H4115" s="1260" t="s">
        <v>11153</v>
      </c>
      <c r="I4115" s="1260" t="s">
        <v>10976</v>
      </c>
      <c r="J4115" s="1259">
        <v>7428759</v>
      </c>
      <c r="K4115" s="1260" t="s">
        <v>11221</v>
      </c>
      <c r="L4115" s="1260" t="s">
        <v>11155</v>
      </c>
      <c r="M4115" s="1260" t="s">
        <v>2278</v>
      </c>
      <c r="N4115" s="1260" t="s">
        <v>32982</v>
      </c>
      <c r="O4115" s="1260" t="s">
        <v>32980</v>
      </c>
      <c r="P4115" s="1260" t="s">
        <v>17959</v>
      </c>
      <c r="Q4115" s="1260"/>
      <c r="R4115" s="1260"/>
      <c r="S4115" s="1259">
        <v>1</v>
      </c>
      <c r="T4115" s="1260"/>
      <c r="U4115" s="1260" t="s">
        <v>11158</v>
      </c>
      <c r="V4115" s="1260" t="s">
        <v>12716</v>
      </c>
      <c r="W4115" s="1259">
        <v>0</v>
      </c>
      <c r="X4115" s="1259">
        <v>1007</v>
      </c>
      <c r="Y4115" s="1259">
        <v>0</v>
      </c>
    </row>
    <row r="4116" spans="1:25">
      <c r="A4116" s="1350">
        <v>11201001015</v>
      </c>
      <c r="B4116" s="1260"/>
      <c r="C4116" s="1260" t="s">
        <v>32983</v>
      </c>
      <c r="D4116" s="1260" t="s">
        <v>32984</v>
      </c>
      <c r="E4116" s="1260" t="s">
        <v>11668</v>
      </c>
      <c r="F4116" s="1260" t="s">
        <v>12759</v>
      </c>
      <c r="G4116" s="1260" t="s">
        <v>32985</v>
      </c>
      <c r="H4116" s="1260" t="s">
        <v>11153</v>
      </c>
      <c r="I4116" s="1260" t="s">
        <v>10976</v>
      </c>
      <c r="J4116" s="1259">
        <v>7428758</v>
      </c>
      <c r="K4116" s="1260" t="s">
        <v>11221</v>
      </c>
      <c r="L4116" s="1260" t="s">
        <v>11155</v>
      </c>
      <c r="M4116" s="1260" t="s">
        <v>1276</v>
      </c>
      <c r="N4116" s="1260" t="s">
        <v>32986</v>
      </c>
      <c r="O4116" s="1260" t="s">
        <v>32984</v>
      </c>
      <c r="P4116" s="1260" t="s">
        <v>32987</v>
      </c>
      <c r="Q4116" s="1260"/>
      <c r="R4116" s="1260"/>
      <c r="S4116" s="1259">
        <v>1</v>
      </c>
      <c r="T4116" s="1260"/>
      <c r="U4116" s="1260" t="s">
        <v>11158</v>
      </c>
      <c r="V4116" s="1260" t="s">
        <v>11565</v>
      </c>
      <c r="W4116" s="1259">
        <v>0</v>
      </c>
      <c r="X4116" s="1259">
        <v>1007</v>
      </c>
      <c r="Y4116" s="1259">
        <v>0</v>
      </c>
    </row>
    <row r="4117" spans="1:25">
      <c r="A4117" s="1350">
        <v>11201001014</v>
      </c>
      <c r="B4117" s="1260"/>
      <c r="C4117" s="1260" t="s">
        <v>32988</v>
      </c>
      <c r="D4117" s="1260" t="s">
        <v>32989</v>
      </c>
      <c r="E4117" s="1260" t="s">
        <v>11353</v>
      </c>
      <c r="F4117" s="1260" t="s">
        <v>19776</v>
      </c>
      <c r="G4117" s="1260" t="s">
        <v>32990</v>
      </c>
      <c r="H4117" s="1260" t="s">
        <v>11153</v>
      </c>
      <c r="I4117" s="1260" t="s">
        <v>10976</v>
      </c>
      <c r="J4117" s="1259">
        <v>7428757</v>
      </c>
      <c r="K4117" s="1260" t="s">
        <v>11221</v>
      </c>
      <c r="L4117" s="1260" t="s">
        <v>11155</v>
      </c>
      <c r="M4117" s="1260" t="s">
        <v>2285</v>
      </c>
      <c r="N4117" s="1260" t="s">
        <v>32991</v>
      </c>
      <c r="O4117" s="1260" t="s">
        <v>32989</v>
      </c>
      <c r="P4117" s="1260"/>
      <c r="Q4117" s="1260" t="s">
        <v>10976</v>
      </c>
      <c r="R4117" s="1259">
        <v>8952220</v>
      </c>
      <c r="S4117" s="1259">
        <v>1</v>
      </c>
      <c r="T4117" s="1260"/>
      <c r="U4117" s="1260" t="s">
        <v>12408</v>
      </c>
      <c r="V4117" s="1260" t="s">
        <v>27263</v>
      </c>
      <c r="W4117" s="1259">
        <v>22</v>
      </c>
      <c r="X4117" s="1259">
        <v>1007</v>
      </c>
      <c r="Y4117" s="1259">
        <v>0</v>
      </c>
    </row>
    <row r="4118" spans="1:25">
      <c r="A4118" s="1350">
        <v>11201001013</v>
      </c>
      <c r="B4118" s="1260"/>
      <c r="C4118" s="1260" t="s">
        <v>32992</v>
      </c>
      <c r="D4118" s="1260" t="s">
        <v>32993</v>
      </c>
      <c r="E4118" s="1260" t="s">
        <v>11668</v>
      </c>
      <c r="F4118" s="1260" t="s">
        <v>16520</v>
      </c>
      <c r="G4118" s="1260" t="s">
        <v>32994</v>
      </c>
      <c r="H4118" s="1260" t="s">
        <v>11153</v>
      </c>
      <c r="I4118" s="1260" t="s">
        <v>10976</v>
      </c>
      <c r="J4118" s="1259">
        <v>7428756</v>
      </c>
      <c r="K4118" s="1260" t="s">
        <v>11221</v>
      </c>
      <c r="L4118" s="1260" t="s">
        <v>11155</v>
      </c>
      <c r="M4118" s="1260" t="s">
        <v>2295</v>
      </c>
      <c r="N4118" s="1260" t="s">
        <v>32995</v>
      </c>
      <c r="O4118" s="1260" t="s">
        <v>32993</v>
      </c>
      <c r="P4118" s="1260"/>
      <c r="Q4118" s="1260" t="s">
        <v>16742</v>
      </c>
      <c r="R4118" s="1260" t="s">
        <v>32996</v>
      </c>
      <c r="S4118" s="1259">
        <v>1</v>
      </c>
      <c r="T4118" s="1260"/>
      <c r="U4118" s="1260" t="s">
        <v>12601</v>
      </c>
      <c r="V4118" s="1260" t="s">
        <v>28228</v>
      </c>
      <c r="W4118" s="1259">
        <v>0</v>
      </c>
      <c r="X4118" s="1259">
        <v>1007</v>
      </c>
      <c r="Y4118" s="1259">
        <v>0</v>
      </c>
    </row>
    <row r="4119" spans="1:25">
      <c r="A4119" s="1350">
        <v>11201001012</v>
      </c>
      <c r="B4119" s="1260" t="s">
        <v>32997</v>
      </c>
      <c r="C4119" s="1260" t="s">
        <v>32998</v>
      </c>
      <c r="D4119" s="1260" t="s">
        <v>32999</v>
      </c>
      <c r="E4119" s="1260" t="s">
        <v>12007</v>
      </c>
      <c r="F4119" s="1260" t="s">
        <v>13025</v>
      </c>
      <c r="G4119" s="1260" t="s">
        <v>33000</v>
      </c>
      <c r="H4119" s="1260" t="s">
        <v>11153</v>
      </c>
      <c r="I4119" s="1260" t="s">
        <v>13027</v>
      </c>
      <c r="J4119" s="1259">
        <v>7428755</v>
      </c>
      <c r="K4119" s="1260" t="s">
        <v>11221</v>
      </c>
      <c r="L4119" s="1260" t="s">
        <v>11155</v>
      </c>
      <c r="M4119" s="1260" t="s">
        <v>1899</v>
      </c>
      <c r="N4119" s="1260" t="s">
        <v>33001</v>
      </c>
      <c r="O4119" s="1260" t="s">
        <v>32999</v>
      </c>
      <c r="P4119" s="1260" t="s">
        <v>33002</v>
      </c>
      <c r="Q4119" s="1260" t="s">
        <v>11394</v>
      </c>
      <c r="R4119" s="1260" t="s">
        <v>33003</v>
      </c>
      <c r="S4119" s="1259">
        <v>1</v>
      </c>
      <c r="T4119" s="1260" t="s">
        <v>33004</v>
      </c>
      <c r="U4119" s="1260" t="s">
        <v>11256</v>
      </c>
      <c r="V4119" s="1260" t="s">
        <v>14884</v>
      </c>
      <c r="W4119" s="1259">
        <v>0</v>
      </c>
      <c r="X4119" s="1259">
        <v>1007</v>
      </c>
      <c r="Y4119" s="1259">
        <v>0</v>
      </c>
    </row>
    <row r="4120" spans="1:25">
      <c r="A4120" s="1350">
        <v>11201001011</v>
      </c>
      <c r="B4120" s="1260" t="s">
        <v>33005</v>
      </c>
      <c r="C4120" s="1260" t="s">
        <v>33006</v>
      </c>
      <c r="D4120" s="1260" t="s">
        <v>33007</v>
      </c>
      <c r="E4120" s="1260" t="s">
        <v>11203</v>
      </c>
      <c r="F4120" s="1260" t="s">
        <v>11440</v>
      </c>
      <c r="G4120" s="1260" t="s">
        <v>33008</v>
      </c>
      <c r="H4120" s="1260" t="s">
        <v>11153</v>
      </c>
      <c r="I4120" s="1260" t="s">
        <v>11177</v>
      </c>
      <c r="J4120" s="1259">
        <v>7428754</v>
      </c>
      <c r="K4120" s="1260" t="s">
        <v>11221</v>
      </c>
      <c r="L4120" s="1260" t="s">
        <v>11155</v>
      </c>
      <c r="M4120" s="1260" t="s">
        <v>2132</v>
      </c>
      <c r="N4120" s="1260" t="s">
        <v>14475</v>
      </c>
      <c r="O4120" s="1260" t="s">
        <v>33007</v>
      </c>
      <c r="P4120" s="1260" t="s">
        <v>33009</v>
      </c>
      <c r="Q4120" s="1260" t="s">
        <v>13005</v>
      </c>
      <c r="R4120" s="1260" t="s">
        <v>14476</v>
      </c>
      <c r="S4120" s="1259">
        <v>1</v>
      </c>
      <c r="T4120" s="1260" t="s">
        <v>33010</v>
      </c>
      <c r="U4120" s="1260" t="s">
        <v>11209</v>
      </c>
      <c r="V4120" s="1260" t="s">
        <v>14377</v>
      </c>
      <c r="W4120" s="1259">
        <v>0</v>
      </c>
      <c r="X4120" s="1259">
        <v>1007</v>
      </c>
      <c r="Y4120" s="1259">
        <v>0</v>
      </c>
    </row>
    <row r="4121" spans="1:25">
      <c r="A4121" s="1350">
        <v>11201001010</v>
      </c>
      <c r="B4121" s="1260" t="s">
        <v>33011</v>
      </c>
      <c r="C4121" s="1260" t="s">
        <v>33012</v>
      </c>
      <c r="D4121" s="1260" t="s">
        <v>33013</v>
      </c>
      <c r="E4121" s="1260" t="s">
        <v>11203</v>
      </c>
      <c r="F4121" s="1260" t="s">
        <v>12759</v>
      </c>
      <c r="G4121" s="1260" t="s">
        <v>33014</v>
      </c>
      <c r="H4121" s="1260" t="s">
        <v>11153</v>
      </c>
      <c r="I4121" s="1260" t="s">
        <v>10976</v>
      </c>
      <c r="J4121" s="1259">
        <v>7428753</v>
      </c>
      <c r="K4121" s="1260" t="s">
        <v>11375</v>
      </c>
      <c r="L4121" s="1260" t="s">
        <v>11155</v>
      </c>
      <c r="M4121" s="1260" t="s">
        <v>768</v>
      </c>
      <c r="N4121" s="1260" t="s">
        <v>33015</v>
      </c>
      <c r="O4121" s="1260" t="s">
        <v>33013</v>
      </c>
      <c r="P4121" s="1260" t="s">
        <v>33016</v>
      </c>
      <c r="Q4121" s="1260" t="s">
        <v>12131</v>
      </c>
      <c r="R4121" s="1260" t="s">
        <v>33017</v>
      </c>
      <c r="S4121" s="1259">
        <v>1</v>
      </c>
      <c r="T4121" s="1260" t="s">
        <v>33018</v>
      </c>
      <c r="U4121" s="1260" t="s">
        <v>11158</v>
      </c>
      <c r="V4121" s="1260" t="s">
        <v>11824</v>
      </c>
      <c r="W4121" s="1259">
        <v>0</v>
      </c>
      <c r="X4121" s="1259">
        <v>1008</v>
      </c>
      <c r="Y4121" s="1259">
        <v>0</v>
      </c>
    </row>
    <row r="4122" spans="1:25">
      <c r="A4122" s="1350">
        <v>11201001009</v>
      </c>
      <c r="B4122" s="1260" t="s">
        <v>33019</v>
      </c>
      <c r="C4122" s="1260" t="s">
        <v>33020</v>
      </c>
      <c r="D4122" s="1260" t="s">
        <v>33021</v>
      </c>
      <c r="E4122" s="1260" t="s">
        <v>11509</v>
      </c>
      <c r="F4122" s="1260" t="s">
        <v>16054</v>
      </c>
      <c r="G4122" s="1260" t="s">
        <v>33022</v>
      </c>
      <c r="H4122" s="1260" t="s">
        <v>11153</v>
      </c>
      <c r="I4122" s="1260" t="s">
        <v>10976</v>
      </c>
      <c r="J4122" s="1259">
        <v>7428752</v>
      </c>
      <c r="K4122" s="1260" t="s">
        <v>11221</v>
      </c>
      <c r="L4122" s="1260" t="s">
        <v>11155</v>
      </c>
      <c r="M4122" s="1260" t="s">
        <v>2527</v>
      </c>
      <c r="N4122" s="1260" t="s">
        <v>33023</v>
      </c>
      <c r="O4122" s="1260" t="s">
        <v>33021</v>
      </c>
      <c r="P4122" s="1260" t="s">
        <v>33024</v>
      </c>
      <c r="Q4122" s="1260" t="s">
        <v>11223</v>
      </c>
      <c r="R4122" s="1260" t="s">
        <v>33025</v>
      </c>
      <c r="S4122" s="1259">
        <v>1</v>
      </c>
      <c r="T4122" s="1260" t="s">
        <v>33026</v>
      </c>
      <c r="U4122" s="1260" t="s">
        <v>11158</v>
      </c>
      <c r="V4122" s="1260" t="s">
        <v>11869</v>
      </c>
      <c r="W4122" s="1259">
        <v>0</v>
      </c>
      <c r="X4122" s="1259">
        <v>1007</v>
      </c>
      <c r="Y4122" s="1259">
        <v>0</v>
      </c>
    </row>
    <row r="4123" spans="1:25">
      <c r="A4123" s="1350">
        <v>11201001008</v>
      </c>
      <c r="B4123" s="1260"/>
      <c r="C4123" s="1260" t="s">
        <v>33027</v>
      </c>
      <c r="D4123" s="1260" t="s">
        <v>31304</v>
      </c>
      <c r="E4123" s="1260" t="s">
        <v>11560</v>
      </c>
      <c r="F4123" s="1260" t="s">
        <v>19147</v>
      </c>
      <c r="G4123" s="1260" t="s">
        <v>33028</v>
      </c>
      <c r="H4123" s="1260" t="s">
        <v>11153</v>
      </c>
      <c r="I4123" s="1260" t="s">
        <v>11164</v>
      </c>
      <c r="J4123" s="1259">
        <v>7428751</v>
      </c>
      <c r="K4123" s="1260" t="s">
        <v>11221</v>
      </c>
      <c r="L4123" s="1260" t="s">
        <v>11155</v>
      </c>
      <c r="M4123" s="1260" t="s">
        <v>1293</v>
      </c>
      <c r="N4123" s="1260" t="s">
        <v>31306</v>
      </c>
      <c r="O4123" s="1260" t="s">
        <v>31304</v>
      </c>
      <c r="P4123" s="1260" t="s">
        <v>33029</v>
      </c>
      <c r="Q4123" s="1260"/>
      <c r="R4123" s="1260" t="s">
        <v>31307</v>
      </c>
      <c r="S4123" s="1259">
        <v>1</v>
      </c>
      <c r="T4123" s="1260"/>
      <c r="U4123" s="1260" t="s">
        <v>11921</v>
      </c>
      <c r="V4123" s="1260" t="s">
        <v>30486</v>
      </c>
      <c r="W4123" s="1259">
        <v>0</v>
      </c>
      <c r="X4123" s="1259">
        <v>1007</v>
      </c>
      <c r="Y4123" s="1259">
        <v>0</v>
      </c>
    </row>
    <row r="4124" spans="1:25">
      <c r="A4124" s="1350">
        <v>11201001007</v>
      </c>
      <c r="B4124" s="1260"/>
      <c r="C4124" s="1260" t="s">
        <v>33030</v>
      </c>
      <c r="D4124" s="1260" t="s">
        <v>33031</v>
      </c>
      <c r="E4124" s="1260" t="s">
        <v>11175</v>
      </c>
      <c r="F4124" s="1260" t="s">
        <v>33032</v>
      </c>
      <c r="G4124" s="1260" t="s">
        <v>33033</v>
      </c>
      <c r="H4124" s="1260" t="s">
        <v>11153</v>
      </c>
      <c r="I4124" s="1260" t="s">
        <v>11164</v>
      </c>
      <c r="J4124" s="1259">
        <v>7428750</v>
      </c>
      <c r="K4124" s="1260" t="s">
        <v>11221</v>
      </c>
      <c r="L4124" s="1260" t="s">
        <v>11155</v>
      </c>
      <c r="M4124" s="1260" t="s">
        <v>1658</v>
      </c>
      <c r="N4124" s="1260" t="s">
        <v>33034</v>
      </c>
      <c r="O4124" s="1260" t="s">
        <v>33031</v>
      </c>
      <c r="P4124" s="1260"/>
      <c r="Q4124" s="1260"/>
      <c r="R4124" s="1260" t="s">
        <v>33035</v>
      </c>
      <c r="S4124" s="1259">
        <v>1</v>
      </c>
      <c r="T4124" s="1260"/>
      <c r="U4124" s="1260" t="s">
        <v>11209</v>
      </c>
      <c r="V4124" s="1260" t="s">
        <v>11331</v>
      </c>
      <c r="W4124" s="1259">
        <v>0</v>
      </c>
      <c r="X4124" s="1259">
        <v>1007</v>
      </c>
      <c r="Y4124" s="1259">
        <v>0</v>
      </c>
    </row>
    <row r="4125" spans="1:25">
      <c r="A4125" s="1350">
        <v>11201001006</v>
      </c>
      <c r="B4125" s="1260" t="s">
        <v>33036</v>
      </c>
      <c r="C4125" s="1260" t="s">
        <v>33037</v>
      </c>
      <c r="D4125" s="1260" t="s">
        <v>33038</v>
      </c>
      <c r="E4125" s="1260" t="s">
        <v>11203</v>
      </c>
      <c r="F4125" s="1260" t="s">
        <v>11440</v>
      </c>
      <c r="G4125" s="1260" t="s">
        <v>33039</v>
      </c>
      <c r="H4125" s="1260" t="s">
        <v>11153</v>
      </c>
      <c r="I4125" s="1260" t="s">
        <v>11177</v>
      </c>
      <c r="J4125" s="1259">
        <v>7428749</v>
      </c>
      <c r="K4125" s="1260" t="s">
        <v>11221</v>
      </c>
      <c r="L4125" s="1260" t="s">
        <v>11155</v>
      </c>
      <c r="M4125" s="1260" t="s">
        <v>1463</v>
      </c>
      <c r="N4125" s="1260" t="s">
        <v>33040</v>
      </c>
      <c r="O4125" s="1260" t="s">
        <v>33038</v>
      </c>
      <c r="P4125" s="1260" t="s">
        <v>33041</v>
      </c>
      <c r="Q4125" s="1260" t="s">
        <v>11278</v>
      </c>
      <c r="R4125" s="1260" t="s">
        <v>33041</v>
      </c>
      <c r="S4125" s="1259">
        <v>1</v>
      </c>
      <c r="T4125" s="1260" t="s">
        <v>33042</v>
      </c>
      <c r="U4125" s="1260" t="s">
        <v>11158</v>
      </c>
      <c r="V4125" s="1260" t="s">
        <v>11263</v>
      </c>
      <c r="W4125" s="1259">
        <v>0</v>
      </c>
      <c r="X4125" s="1259">
        <v>1007</v>
      </c>
      <c r="Y4125" s="1259">
        <v>0</v>
      </c>
    </row>
    <row r="4126" spans="1:25">
      <c r="A4126" s="1350">
        <v>11201001005</v>
      </c>
      <c r="B4126" s="1260"/>
      <c r="C4126" s="1260" t="s">
        <v>33043</v>
      </c>
      <c r="D4126" s="1260" t="s">
        <v>25277</v>
      </c>
      <c r="E4126" s="1260" t="s">
        <v>11175</v>
      </c>
      <c r="F4126" s="1260" t="s">
        <v>33032</v>
      </c>
      <c r="G4126" s="1260" t="s">
        <v>33044</v>
      </c>
      <c r="H4126" s="1260" t="s">
        <v>11153</v>
      </c>
      <c r="I4126" s="1260" t="s">
        <v>11164</v>
      </c>
      <c r="J4126" s="1259">
        <v>7428748</v>
      </c>
      <c r="K4126" s="1260" t="s">
        <v>11221</v>
      </c>
      <c r="L4126" s="1260" t="s">
        <v>11155</v>
      </c>
      <c r="M4126" s="1260" t="s">
        <v>2155</v>
      </c>
      <c r="N4126" s="1260" t="s">
        <v>25280</v>
      </c>
      <c r="O4126" s="1260" t="s">
        <v>25277</v>
      </c>
      <c r="P4126" s="1260" t="s">
        <v>25281</v>
      </c>
      <c r="Q4126" s="1260"/>
      <c r="R4126" s="1260" t="s">
        <v>25281</v>
      </c>
      <c r="S4126" s="1259">
        <v>1</v>
      </c>
      <c r="T4126" s="1260"/>
      <c r="U4126" s="1260" t="s">
        <v>11290</v>
      </c>
      <c r="V4126" s="1260" t="s">
        <v>12575</v>
      </c>
      <c r="W4126" s="1259">
        <v>0</v>
      </c>
      <c r="X4126" s="1259">
        <v>1007</v>
      </c>
      <c r="Y4126" s="1259">
        <v>0</v>
      </c>
    </row>
    <row r="4127" spans="1:25">
      <c r="A4127" s="1350">
        <v>11201001004</v>
      </c>
      <c r="B4127" s="1260"/>
      <c r="C4127" s="1260" t="s">
        <v>33045</v>
      </c>
      <c r="D4127" s="1260" t="s">
        <v>33046</v>
      </c>
      <c r="E4127" s="1260" t="s">
        <v>11668</v>
      </c>
      <c r="F4127" s="1260" t="s">
        <v>33047</v>
      </c>
      <c r="G4127" s="1260" t="s">
        <v>33048</v>
      </c>
      <c r="H4127" s="1260" t="s">
        <v>11153</v>
      </c>
      <c r="I4127" s="1260" t="s">
        <v>10976</v>
      </c>
      <c r="J4127" s="1259">
        <v>7428747</v>
      </c>
      <c r="K4127" s="1260" t="s">
        <v>11221</v>
      </c>
      <c r="L4127" s="1260" t="s">
        <v>11155</v>
      </c>
      <c r="M4127" s="1260" t="s">
        <v>262</v>
      </c>
      <c r="N4127" s="1260"/>
      <c r="O4127" s="1260" t="s">
        <v>33046</v>
      </c>
      <c r="P4127" s="1260"/>
      <c r="Q4127" s="1260" t="s">
        <v>12815</v>
      </c>
      <c r="R4127" s="1260" t="s">
        <v>12623</v>
      </c>
      <c r="S4127" s="1259">
        <v>1</v>
      </c>
      <c r="T4127" s="1260"/>
      <c r="U4127" s="1260"/>
      <c r="V4127" s="1260"/>
      <c r="W4127" s="1259">
        <v>0</v>
      </c>
      <c r="X4127" s="1259">
        <v>1007</v>
      </c>
      <c r="Y4127" s="1259">
        <v>0</v>
      </c>
    </row>
    <row r="4128" spans="1:25">
      <c r="A4128" s="1350">
        <v>11201001003</v>
      </c>
      <c r="B4128" s="1260"/>
      <c r="C4128" s="1260" t="s">
        <v>33049</v>
      </c>
      <c r="D4128" s="1260" t="s">
        <v>33050</v>
      </c>
      <c r="E4128" s="1260" t="s">
        <v>11353</v>
      </c>
      <c r="F4128" s="1260" t="s">
        <v>18030</v>
      </c>
      <c r="G4128" s="1260" t="s">
        <v>33051</v>
      </c>
      <c r="H4128" s="1260" t="s">
        <v>11153</v>
      </c>
      <c r="I4128" s="1260" t="s">
        <v>11243</v>
      </c>
      <c r="J4128" s="1259">
        <v>7428746</v>
      </c>
      <c r="K4128" s="1260" t="s">
        <v>11221</v>
      </c>
      <c r="L4128" s="1260" t="s">
        <v>11155</v>
      </c>
      <c r="M4128" s="1260" t="s">
        <v>262</v>
      </c>
      <c r="N4128" s="1260"/>
      <c r="O4128" s="1260" t="s">
        <v>33050</v>
      </c>
      <c r="P4128" s="1260"/>
      <c r="Q4128" s="1260" t="s">
        <v>11450</v>
      </c>
      <c r="R4128" s="1260"/>
      <c r="S4128" s="1259">
        <v>1</v>
      </c>
      <c r="T4128" s="1260"/>
      <c r="U4128" s="1260"/>
      <c r="V4128" s="1260"/>
      <c r="W4128" s="1259">
        <v>0</v>
      </c>
      <c r="X4128" s="1259">
        <v>1007</v>
      </c>
      <c r="Y4128" s="1259">
        <v>0</v>
      </c>
    </row>
    <row r="4129" spans="1:25">
      <c r="A4129" s="1350">
        <v>11201001002</v>
      </c>
      <c r="B4129" s="1260"/>
      <c r="C4129" s="1260" t="s">
        <v>33052</v>
      </c>
      <c r="D4129" s="1260" t="s">
        <v>33053</v>
      </c>
      <c r="E4129" s="1260" t="s">
        <v>11593</v>
      </c>
      <c r="F4129" s="1260" t="s">
        <v>19147</v>
      </c>
      <c r="G4129" s="1260" t="s">
        <v>33054</v>
      </c>
      <c r="H4129" s="1260" t="s">
        <v>11153</v>
      </c>
      <c r="I4129" s="1260" t="s">
        <v>11164</v>
      </c>
      <c r="J4129" s="1259">
        <v>7428745</v>
      </c>
      <c r="K4129" s="1260" t="s">
        <v>11221</v>
      </c>
      <c r="L4129" s="1260" t="s">
        <v>11155</v>
      </c>
      <c r="M4129" s="1260" t="s">
        <v>1653</v>
      </c>
      <c r="N4129" s="1260" t="s">
        <v>33055</v>
      </c>
      <c r="O4129" s="1260" t="s">
        <v>33053</v>
      </c>
      <c r="P4129" s="1260"/>
      <c r="Q4129" s="1260"/>
      <c r="R4129" s="1260"/>
      <c r="S4129" s="1259">
        <v>1</v>
      </c>
      <c r="T4129" s="1260"/>
      <c r="U4129" s="1260" t="s">
        <v>11921</v>
      </c>
      <c r="V4129" s="1260" t="s">
        <v>11931</v>
      </c>
      <c r="W4129" s="1259">
        <v>0</v>
      </c>
      <c r="X4129" s="1259">
        <v>1007</v>
      </c>
      <c r="Y4129" s="1259">
        <v>0</v>
      </c>
    </row>
    <row r="4130" spans="1:25">
      <c r="A4130" s="1350">
        <v>11201001001</v>
      </c>
      <c r="B4130" s="1260"/>
      <c r="C4130" s="1260" t="s">
        <v>33056</v>
      </c>
      <c r="D4130" s="1260" t="s">
        <v>33057</v>
      </c>
      <c r="E4130" s="1260" t="s">
        <v>11203</v>
      </c>
      <c r="F4130" s="1260" t="s">
        <v>13410</v>
      </c>
      <c r="G4130" s="1260" t="s">
        <v>33058</v>
      </c>
      <c r="H4130" s="1260" t="s">
        <v>11153</v>
      </c>
      <c r="I4130" s="1260" t="s">
        <v>10976</v>
      </c>
      <c r="J4130" s="1259">
        <v>7428744</v>
      </c>
      <c r="K4130" s="1260" t="s">
        <v>11375</v>
      </c>
      <c r="L4130" s="1260" t="s">
        <v>11155</v>
      </c>
      <c r="M4130" s="1260" t="s">
        <v>2302</v>
      </c>
      <c r="N4130" s="1260" t="s">
        <v>33059</v>
      </c>
      <c r="O4130" s="1260" t="s">
        <v>33057</v>
      </c>
      <c r="P4130" s="1260"/>
      <c r="Q4130" s="1260"/>
      <c r="R4130" s="1260" t="s">
        <v>13423</v>
      </c>
      <c r="S4130" s="1259">
        <v>1</v>
      </c>
      <c r="T4130" s="1260"/>
      <c r="U4130" s="1260" t="s">
        <v>11231</v>
      </c>
      <c r="V4130" s="1260" t="s">
        <v>13914</v>
      </c>
      <c r="W4130" s="1259">
        <v>0</v>
      </c>
      <c r="X4130" s="1259">
        <v>1008</v>
      </c>
      <c r="Y4130" s="1259">
        <v>0</v>
      </c>
    </row>
    <row r="4131" spans="1:25">
      <c r="A4131" s="1350">
        <v>11201001000</v>
      </c>
      <c r="B4131" s="1260"/>
      <c r="C4131" s="1260" t="s">
        <v>33060</v>
      </c>
      <c r="D4131" s="1260" t="s">
        <v>33061</v>
      </c>
      <c r="E4131" s="1260" t="s">
        <v>33062</v>
      </c>
      <c r="F4131" s="1260" t="s">
        <v>33032</v>
      </c>
      <c r="G4131" s="1260" t="s">
        <v>33063</v>
      </c>
      <c r="H4131" s="1260" t="s">
        <v>11153</v>
      </c>
      <c r="I4131" s="1260" t="s">
        <v>11164</v>
      </c>
      <c r="J4131" s="1259">
        <v>7428743</v>
      </c>
      <c r="K4131" s="1260" t="s">
        <v>11221</v>
      </c>
      <c r="L4131" s="1260" t="s">
        <v>11155</v>
      </c>
      <c r="M4131" s="1260" t="s">
        <v>2483</v>
      </c>
      <c r="N4131" s="1260" t="s">
        <v>33064</v>
      </c>
      <c r="O4131" s="1260" t="s">
        <v>33061</v>
      </c>
      <c r="P4131" s="1260"/>
      <c r="Q4131" s="1260"/>
      <c r="R4131" s="1260"/>
      <c r="S4131" s="1259">
        <v>1</v>
      </c>
      <c r="T4131" s="1260"/>
      <c r="U4131" s="1260" t="s">
        <v>11182</v>
      </c>
      <c r="V4131" s="1260" t="s">
        <v>31462</v>
      </c>
      <c r="W4131" s="1259">
        <v>0</v>
      </c>
      <c r="X4131" s="1259">
        <v>1007</v>
      </c>
      <c r="Y4131" s="1259">
        <v>0</v>
      </c>
    </row>
    <row r="4132" spans="1:25">
      <c r="A4132" s="1350">
        <v>11201000999</v>
      </c>
      <c r="B4132" s="1260"/>
      <c r="C4132" s="1260" t="s">
        <v>33065</v>
      </c>
      <c r="D4132" s="1260" t="s">
        <v>31656</v>
      </c>
      <c r="E4132" s="1260" t="s">
        <v>24270</v>
      </c>
      <c r="F4132" s="1260" t="s">
        <v>33032</v>
      </c>
      <c r="G4132" s="1260" t="s">
        <v>33066</v>
      </c>
      <c r="H4132" s="1260" t="s">
        <v>11153</v>
      </c>
      <c r="I4132" s="1260" t="s">
        <v>11164</v>
      </c>
      <c r="J4132" s="1259">
        <v>7428742</v>
      </c>
      <c r="K4132" s="1260" t="s">
        <v>11221</v>
      </c>
      <c r="L4132" s="1260" t="s">
        <v>11155</v>
      </c>
      <c r="M4132" s="1260" t="s">
        <v>2087</v>
      </c>
      <c r="N4132" s="1260" t="s">
        <v>31659</v>
      </c>
      <c r="O4132" s="1260" t="s">
        <v>31656</v>
      </c>
      <c r="P4132" s="1260"/>
      <c r="Q4132" s="1260"/>
      <c r="R4132" s="1260"/>
      <c r="S4132" s="1259">
        <v>1</v>
      </c>
      <c r="T4132" s="1260"/>
      <c r="U4132" s="1260" t="s">
        <v>12320</v>
      </c>
      <c r="V4132" s="1260" t="s">
        <v>22533</v>
      </c>
      <c r="W4132" s="1259">
        <v>0</v>
      </c>
      <c r="X4132" s="1259">
        <v>1007</v>
      </c>
      <c r="Y4132" s="1259">
        <v>0</v>
      </c>
    </row>
    <row r="4133" spans="1:25">
      <c r="A4133" s="1350">
        <v>11201000998</v>
      </c>
      <c r="B4133" s="1260"/>
      <c r="C4133" s="1260" t="s">
        <v>33067</v>
      </c>
      <c r="D4133" s="1260" t="s">
        <v>33068</v>
      </c>
      <c r="E4133" s="1260" t="s">
        <v>11175</v>
      </c>
      <c r="F4133" s="1260" t="s">
        <v>33069</v>
      </c>
      <c r="G4133" s="1260" t="s">
        <v>33070</v>
      </c>
      <c r="H4133" s="1260" t="s">
        <v>11153</v>
      </c>
      <c r="I4133" s="1260" t="s">
        <v>10976</v>
      </c>
      <c r="J4133" s="1259">
        <v>7428741</v>
      </c>
      <c r="K4133" s="1260" t="s">
        <v>11375</v>
      </c>
      <c r="L4133" s="1260" t="s">
        <v>11155</v>
      </c>
      <c r="M4133" s="1260" t="s">
        <v>1985</v>
      </c>
      <c r="N4133" s="1260" t="s">
        <v>33071</v>
      </c>
      <c r="O4133" s="1260" t="s">
        <v>33068</v>
      </c>
      <c r="P4133" s="1260" t="s">
        <v>33072</v>
      </c>
      <c r="Q4133" s="1260" t="s">
        <v>11223</v>
      </c>
      <c r="R4133" s="1260" t="s">
        <v>33072</v>
      </c>
      <c r="S4133" s="1259">
        <v>1</v>
      </c>
      <c r="T4133" s="1260"/>
      <c r="U4133" s="1260" t="s">
        <v>11158</v>
      </c>
      <c r="V4133" s="1260" t="s">
        <v>11869</v>
      </c>
      <c r="W4133" s="1259">
        <v>0</v>
      </c>
      <c r="X4133" s="1259">
        <v>1008</v>
      </c>
      <c r="Y4133" s="1259">
        <v>0</v>
      </c>
    </row>
    <row r="4134" spans="1:25">
      <c r="A4134" s="1350">
        <v>11201000997</v>
      </c>
      <c r="B4134" s="1260"/>
      <c r="C4134" s="1260" t="s">
        <v>33073</v>
      </c>
      <c r="D4134" s="1260" t="s">
        <v>33074</v>
      </c>
      <c r="E4134" s="1260" t="s">
        <v>11560</v>
      </c>
      <c r="F4134" s="1260" t="s">
        <v>33075</v>
      </c>
      <c r="G4134" s="1260" t="s">
        <v>33076</v>
      </c>
      <c r="H4134" s="1260" t="s">
        <v>11153</v>
      </c>
      <c r="I4134" s="1260" t="s">
        <v>10976</v>
      </c>
      <c r="J4134" s="1259">
        <v>7428740</v>
      </c>
      <c r="K4134" s="1260" t="s">
        <v>11375</v>
      </c>
      <c r="L4134" s="1260" t="s">
        <v>11155</v>
      </c>
      <c r="M4134" s="1260" t="s">
        <v>262</v>
      </c>
      <c r="N4134" s="1260"/>
      <c r="O4134" s="1260" t="s">
        <v>33074</v>
      </c>
      <c r="P4134" s="1260"/>
      <c r="Q4134" s="1260" t="s">
        <v>29214</v>
      </c>
      <c r="R4134" s="1260" t="s">
        <v>33077</v>
      </c>
      <c r="S4134" s="1259">
        <v>1</v>
      </c>
      <c r="T4134" s="1260"/>
      <c r="U4134" s="1260"/>
      <c r="V4134" s="1260"/>
      <c r="W4134" s="1259">
        <v>0</v>
      </c>
      <c r="X4134" s="1259">
        <v>1008</v>
      </c>
      <c r="Y4134" s="1259">
        <v>0</v>
      </c>
    </row>
    <row r="4135" spans="1:25">
      <c r="A4135" s="1350">
        <v>11201000996</v>
      </c>
      <c r="B4135" s="1260"/>
      <c r="C4135" s="1260" t="s">
        <v>33078</v>
      </c>
      <c r="D4135" s="1260" t="s">
        <v>16655</v>
      </c>
      <c r="E4135" s="1260" t="s">
        <v>11175</v>
      </c>
      <c r="F4135" s="1260" t="s">
        <v>13410</v>
      </c>
      <c r="G4135" s="1260" t="s">
        <v>33079</v>
      </c>
      <c r="H4135" s="1260" t="s">
        <v>11153</v>
      </c>
      <c r="I4135" s="1260" t="s">
        <v>10976</v>
      </c>
      <c r="J4135" s="1259">
        <v>7428739</v>
      </c>
      <c r="K4135" s="1260" t="s">
        <v>11375</v>
      </c>
      <c r="L4135" s="1260" t="s">
        <v>11155</v>
      </c>
      <c r="M4135" s="1260" t="s">
        <v>2309</v>
      </c>
      <c r="N4135" s="1260" t="s">
        <v>16657</v>
      </c>
      <c r="O4135" s="1260" t="s">
        <v>16655</v>
      </c>
      <c r="P4135" s="1259">
        <v>8922132</v>
      </c>
      <c r="Q4135" s="1260"/>
      <c r="R4135" s="1260" t="s">
        <v>16658</v>
      </c>
      <c r="S4135" s="1259">
        <v>1</v>
      </c>
      <c r="T4135" s="1260"/>
      <c r="U4135" s="1260" t="s">
        <v>12601</v>
      </c>
      <c r="V4135" s="1260" t="s">
        <v>16659</v>
      </c>
      <c r="W4135" s="1259">
        <v>0</v>
      </c>
      <c r="X4135" s="1259">
        <v>1008</v>
      </c>
      <c r="Y4135" s="1259">
        <v>0</v>
      </c>
    </row>
    <row r="4136" spans="1:25">
      <c r="A4136" s="1350">
        <v>11201000995</v>
      </c>
      <c r="B4136" s="1260" t="s">
        <v>33080</v>
      </c>
      <c r="C4136" s="1260" t="s">
        <v>33081</v>
      </c>
      <c r="D4136" s="1260" t="s">
        <v>33082</v>
      </c>
      <c r="E4136" s="1260" t="s">
        <v>11426</v>
      </c>
      <c r="F4136" s="1260" t="s">
        <v>17335</v>
      </c>
      <c r="G4136" s="1260" t="s">
        <v>33083</v>
      </c>
      <c r="H4136" s="1260" t="s">
        <v>11153</v>
      </c>
      <c r="I4136" s="1260" t="s">
        <v>17335</v>
      </c>
      <c r="J4136" s="1259">
        <v>7428738</v>
      </c>
      <c r="K4136" s="1260" t="s">
        <v>11221</v>
      </c>
      <c r="L4136" s="1260" t="s">
        <v>11155</v>
      </c>
      <c r="M4136" s="1260" t="s">
        <v>2522</v>
      </c>
      <c r="N4136" s="1260" t="s">
        <v>33084</v>
      </c>
      <c r="O4136" s="1260" t="s">
        <v>33082</v>
      </c>
      <c r="P4136" s="1260" t="s">
        <v>33085</v>
      </c>
      <c r="Q4136" s="1260" t="s">
        <v>13053</v>
      </c>
      <c r="R4136" s="1260" t="s">
        <v>33085</v>
      </c>
      <c r="S4136" s="1259">
        <v>1</v>
      </c>
      <c r="T4136" s="1260" t="s">
        <v>33086</v>
      </c>
      <c r="U4136" s="1260" t="s">
        <v>11610</v>
      </c>
      <c r="V4136" s="1260" t="s">
        <v>33087</v>
      </c>
      <c r="W4136" s="1259">
        <v>0</v>
      </c>
      <c r="X4136" s="1259">
        <v>1007</v>
      </c>
      <c r="Y4136" s="1259">
        <v>0</v>
      </c>
    </row>
    <row r="4137" spans="1:25">
      <c r="A4137" s="1350">
        <v>11201000994</v>
      </c>
      <c r="B4137" s="1260" t="s">
        <v>33088</v>
      </c>
      <c r="C4137" s="1260" t="s">
        <v>33089</v>
      </c>
      <c r="D4137" s="1260" t="s">
        <v>33090</v>
      </c>
      <c r="E4137" s="1260" t="s">
        <v>20813</v>
      </c>
      <c r="F4137" s="1260" t="s">
        <v>11362</v>
      </c>
      <c r="G4137" s="1260" t="s">
        <v>33091</v>
      </c>
      <c r="H4137" s="1260" t="s">
        <v>11153</v>
      </c>
      <c r="I4137" s="1260" t="s">
        <v>11364</v>
      </c>
      <c r="J4137" s="1259">
        <v>7428737</v>
      </c>
      <c r="K4137" s="1260" t="s">
        <v>11221</v>
      </c>
      <c r="L4137" s="1260" t="s">
        <v>11155</v>
      </c>
      <c r="M4137" s="1260" t="s">
        <v>2195</v>
      </c>
      <c r="N4137" s="1260" t="s">
        <v>33092</v>
      </c>
      <c r="O4137" s="1260" t="s">
        <v>33090</v>
      </c>
      <c r="P4137" s="1260" t="s">
        <v>33093</v>
      </c>
      <c r="Q4137" s="1260" t="s">
        <v>11846</v>
      </c>
      <c r="R4137" s="1260" t="s">
        <v>33093</v>
      </c>
      <c r="S4137" s="1259">
        <v>1</v>
      </c>
      <c r="T4137" s="1260" t="s">
        <v>33094</v>
      </c>
      <c r="U4137" s="1260" t="s">
        <v>11369</v>
      </c>
      <c r="V4137" s="1260" t="s">
        <v>33095</v>
      </c>
      <c r="W4137" s="1259">
        <v>0</v>
      </c>
      <c r="X4137" s="1259">
        <v>1007</v>
      </c>
      <c r="Y4137" s="1259">
        <v>0</v>
      </c>
    </row>
    <row r="4138" spans="1:25">
      <c r="A4138" s="1350">
        <v>11201000993</v>
      </c>
      <c r="B4138" s="1260"/>
      <c r="C4138" s="1260" t="s">
        <v>33096</v>
      </c>
      <c r="D4138" s="1260" t="s">
        <v>33097</v>
      </c>
      <c r="E4138" s="1260" t="s">
        <v>11560</v>
      </c>
      <c r="F4138" s="1260" t="s">
        <v>33098</v>
      </c>
      <c r="G4138" s="1260" t="s">
        <v>33099</v>
      </c>
      <c r="H4138" s="1260" t="s">
        <v>11153</v>
      </c>
      <c r="I4138" s="1260" t="s">
        <v>10976</v>
      </c>
      <c r="J4138" s="1259">
        <v>7428736</v>
      </c>
      <c r="K4138" s="1260" t="s">
        <v>11221</v>
      </c>
      <c r="L4138" s="1260" t="s">
        <v>11155</v>
      </c>
      <c r="M4138" s="1260" t="s">
        <v>262</v>
      </c>
      <c r="N4138" s="1260"/>
      <c r="O4138" s="1260" t="s">
        <v>33097</v>
      </c>
      <c r="P4138" s="1260"/>
      <c r="Q4138" s="1260" t="s">
        <v>11985</v>
      </c>
      <c r="R4138" s="1260" t="s">
        <v>15918</v>
      </c>
      <c r="S4138" s="1259">
        <v>1</v>
      </c>
      <c r="T4138" s="1260"/>
      <c r="U4138" s="1260"/>
      <c r="V4138" s="1260"/>
      <c r="W4138" s="1259">
        <v>0</v>
      </c>
      <c r="X4138" s="1259">
        <v>1007</v>
      </c>
      <c r="Y4138" s="1259">
        <v>0</v>
      </c>
    </row>
    <row r="4139" spans="1:25">
      <c r="A4139" s="1350">
        <v>11201000992</v>
      </c>
      <c r="B4139" s="1260"/>
      <c r="C4139" s="1260" t="s">
        <v>33100</v>
      </c>
      <c r="D4139" s="1260" t="s">
        <v>33101</v>
      </c>
      <c r="E4139" s="1260" t="s">
        <v>11426</v>
      </c>
      <c r="F4139" s="1260" t="s">
        <v>16054</v>
      </c>
      <c r="G4139" s="1260" t="s">
        <v>33102</v>
      </c>
      <c r="H4139" s="1260" t="s">
        <v>11153</v>
      </c>
      <c r="I4139" s="1260" t="s">
        <v>10976</v>
      </c>
      <c r="J4139" s="1259">
        <v>7428735</v>
      </c>
      <c r="K4139" s="1260" t="s">
        <v>11221</v>
      </c>
      <c r="L4139" s="1260" t="s">
        <v>11155</v>
      </c>
      <c r="M4139" s="1260" t="s">
        <v>262</v>
      </c>
      <c r="N4139" s="1260" t="s">
        <v>11192</v>
      </c>
      <c r="O4139" s="1260" t="s">
        <v>33101</v>
      </c>
      <c r="P4139" s="1260" t="s">
        <v>11192</v>
      </c>
      <c r="Q4139" s="1260" t="s">
        <v>11795</v>
      </c>
      <c r="R4139" s="1260" t="s">
        <v>33103</v>
      </c>
      <c r="S4139" s="1259">
        <v>1</v>
      </c>
      <c r="T4139" s="1260"/>
      <c r="U4139" s="1260"/>
      <c r="V4139" s="1260"/>
      <c r="W4139" s="1259">
        <v>0</v>
      </c>
      <c r="X4139" s="1259">
        <v>1007</v>
      </c>
      <c r="Y4139" s="1259">
        <v>0</v>
      </c>
    </row>
    <row r="4140" spans="1:25">
      <c r="A4140" s="1350">
        <v>11201000991</v>
      </c>
      <c r="B4140" s="1260"/>
      <c r="C4140" s="1260" t="s">
        <v>33104</v>
      </c>
      <c r="D4140" s="1260" t="s">
        <v>33105</v>
      </c>
      <c r="E4140" s="1260" t="s">
        <v>11203</v>
      </c>
      <c r="F4140" s="1260" t="s">
        <v>33106</v>
      </c>
      <c r="G4140" s="1260" t="s">
        <v>33107</v>
      </c>
      <c r="H4140" s="1260" t="s">
        <v>11153</v>
      </c>
      <c r="I4140" s="1260" t="s">
        <v>10976</v>
      </c>
      <c r="J4140" s="1259">
        <v>7428734</v>
      </c>
      <c r="K4140" s="1260" t="s">
        <v>11375</v>
      </c>
      <c r="L4140" s="1260" t="s">
        <v>11155</v>
      </c>
      <c r="M4140" s="1260" t="s">
        <v>2284</v>
      </c>
      <c r="N4140" s="1260" t="s">
        <v>22922</v>
      </c>
      <c r="O4140" s="1260" t="s">
        <v>33105</v>
      </c>
      <c r="P4140" s="1260"/>
      <c r="Q4140" s="1260" t="s">
        <v>11867</v>
      </c>
      <c r="R4140" s="1259">
        <v>8961847</v>
      </c>
      <c r="S4140" s="1259">
        <v>1</v>
      </c>
      <c r="T4140" s="1260"/>
      <c r="U4140" s="1260" t="s">
        <v>11158</v>
      </c>
      <c r="V4140" s="1260" t="s">
        <v>12735</v>
      </c>
      <c r="W4140" s="1259">
        <v>0</v>
      </c>
      <c r="X4140" s="1259">
        <v>1008</v>
      </c>
      <c r="Y4140" s="1259">
        <v>0</v>
      </c>
    </row>
    <row r="4141" spans="1:25">
      <c r="A4141" s="1350">
        <v>11201000990</v>
      </c>
      <c r="B4141" s="1260" t="s">
        <v>33108</v>
      </c>
      <c r="C4141" s="1260" t="s">
        <v>33109</v>
      </c>
      <c r="D4141" s="1260" t="s">
        <v>33110</v>
      </c>
      <c r="E4141" s="1260" t="s">
        <v>11266</v>
      </c>
      <c r="F4141" s="1260" t="s">
        <v>11440</v>
      </c>
      <c r="G4141" s="1260" t="s">
        <v>33111</v>
      </c>
      <c r="H4141" s="1260" t="s">
        <v>11153</v>
      </c>
      <c r="I4141" s="1260" t="s">
        <v>11177</v>
      </c>
      <c r="J4141" s="1259">
        <v>7428733</v>
      </c>
      <c r="K4141" s="1260" t="s">
        <v>11221</v>
      </c>
      <c r="L4141" s="1260" t="s">
        <v>11155</v>
      </c>
      <c r="M4141" s="1260" t="s">
        <v>2126</v>
      </c>
      <c r="N4141" s="1260" t="s">
        <v>33112</v>
      </c>
      <c r="O4141" s="1260" t="s">
        <v>33110</v>
      </c>
      <c r="P4141" s="1260"/>
      <c r="Q4141" s="1260" t="s">
        <v>31337</v>
      </c>
      <c r="R4141" s="1260" t="s">
        <v>31338</v>
      </c>
      <c r="S4141" s="1259">
        <v>1</v>
      </c>
      <c r="T4141" s="1260"/>
      <c r="U4141" s="1260" t="s">
        <v>11269</v>
      </c>
      <c r="V4141" s="1260" t="s">
        <v>11787</v>
      </c>
      <c r="W4141" s="1259">
        <v>0</v>
      </c>
      <c r="X4141" s="1259">
        <v>1007</v>
      </c>
      <c r="Y4141" s="1259">
        <v>0</v>
      </c>
    </row>
    <row r="4142" spans="1:25">
      <c r="A4142" s="1350">
        <v>11201000989</v>
      </c>
      <c r="B4142" s="1260"/>
      <c r="C4142" s="1260" t="s">
        <v>33113</v>
      </c>
      <c r="D4142" s="1260" t="s">
        <v>33114</v>
      </c>
      <c r="E4142" s="1260" t="s">
        <v>11162</v>
      </c>
      <c r="F4142" s="1260" t="s">
        <v>18030</v>
      </c>
      <c r="G4142" s="1260" t="s">
        <v>33115</v>
      </c>
      <c r="H4142" s="1260" t="s">
        <v>11153</v>
      </c>
      <c r="I4142" s="1260" t="s">
        <v>11243</v>
      </c>
      <c r="J4142" s="1259">
        <v>7428732</v>
      </c>
      <c r="K4142" s="1260" t="s">
        <v>11221</v>
      </c>
      <c r="L4142" s="1260" t="s">
        <v>11155</v>
      </c>
      <c r="M4142" s="1260" t="s">
        <v>262</v>
      </c>
      <c r="N4142" s="1260"/>
      <c r="O4142" s="1260" t="s">
        <v>33114</v>
      </c>
      <c r="P4142" s="1260"/>
      <c r="Q4142" s="1260" t="s">
        <v>18076</v>
      </c>
      <c r="R4142" s="1260"/>
      <c r="S4142" s="1259">
        <v>1</v>
      </c>
      <c r="T4142" s="1260"/>
      <c r="U4142" s="1260"/>
      <c r="V4142" s="1260"/>
      <c r="W4142" s="1259">
        <v>0</v>
      </c>
      <c r="X4142" s="1259">
        <v>1007</v>
      </c>
      <c r="Y4142" s="1259">
        <v>0</v>
      </c>
    </row>
    <row r="4143" spans="1:25">
      <c r="A4143" s="1350">
        <v>11201000988</v>
      </c>
      <c r="B4143" s="1260"/>
      <c r="C4143" s="1260" t="s">
        <v>33116</v>
      </c>
      <c r="D4143" s="1260" t="s">
        <v>33117</v>
      </c>
      <c r="E4143" s="1260" t="s">
        <v>11162</v>
      </c>
      <c r="F4143" s="1260" t="s">
        <v>11440</v>
      </c>
      <c r="G4143" s="1260" t="s">
        <v>33118</v>
      </c>
      <c r="H4143" s="1260" t="s">
        <v>11153</v>
      </c>
      <c r="I4143" s="1260" t="s">
        <v>11177</v>
      </c>
      <c r="J4143" s="1259">
        <v>7428731</v>
      </c>
      <c r="K4143" s="1260" t="s">
        <v>11221</v>
      </c>
      <c r="L4143" s="1260" t="s">
        <v>11155</v>
      </c>
      <c r="M4143" s="1260" t="s">
        <v>262</v>
      </c>
      <c r="N4143" s="1260"/>
      <c r="O4143" s="1260" t="s">
        <v>33117</v>
      </c>
      <c r="P4143" s="1260"/>
      <c r="Q4143" s="1260" t="s">
        <v>33119</v>
      </c>
      <c r="R4143" s="1260"/>
      <c r="S4143" s="1259">
        <v>1</v>
      </c>
      <c r="T4143" s="1260"/>
      <c r="U4143" s="1260"/>
      <c r="V4143" s="1260"/>
      <c r="W4143" s="1259">
        <v>0</v>
      </c>
      <c r="X4143" s="1259">
        <v>1007</v>
      </c>
      <c r="Y4143" s="1259">
        <v>0</v>
      </c>
    </row>
    <row r="4144" spans="1:25">
      <c r="A4144" s="1350">
        <v>11201000987</v>
      </c>
      <c r="B4144" s="1260"/>
      <c r="C4144" s="1260" t="s">
        <v>33120</v>
      </c>
      <c r="D4144" s="1260" t="s">
        <v>33121</v>
      </c>
      <c r="E4144" s="1260" t="s">
        <v>11203</v>
      </c>
      <c r="F4144" s="1260" t="s">
        <v>16054</v>
      </c>
      <c r="G4144" s="1260" t="s">
        <v>33122</v>
      </c>
      <c r="H4144" s="1260" t="s">
        <v>11153</v>
      </c>
      <c r="I4144" s="1260" t="s">
        <v>10976</v>
      </c>
      <c r="J4144" s="1259">
        <v>7428730</v>
      </c>
      <c r="K4144" s="1260" t="s">
        <v>11375</v>
      </c>
      <c r="L4144" s="1260" t="s">
        <v>11155</v>
      </c>
      <c r="M4144" s="1260" t="s">
        <v>1950</v>
      </c>
      <c r="N4144" s="1260" t="s">
        <v>33123</v>
      </c>
      <c r="O4144" s="1260" t="s">
        <v>33121</v>
      </c>
      <c r="P4144" s="1260"/>
      <c r="Q4144" s="1260" t="s">
        <v>11877</v>
      </c>
      <c r="R4144" s="1260" t="s">
        <v>33124</v>
      </c>
      <c r="S4144" s="1259">
        <v>1</v>
      </c>
      <c r="T4144" s="1260"/>
      <c r="U4144" s="1260" t="s">
        <v>11396</v>
      </c>
      <c r="V4144" s="1260" t="s">
        <v>11780</v>
      </c>
      <c r="W4144" s="1259">
        <v>0</v>
      </c>
      <c r="X4144" s="1259">
        <v>1008</v>
      </c>
      <c r="Y4144" s="1259">
        <v>0</v>
      </c>
    </row>
    <row r="4145" spans="1:25">
      <c r="A4145" s="1350">
        <v>11201000986</v>
      </c>
      <c r="B4145" s="1260"/>
      <c r="C4145" s="1260" t="s">
        <v>33125</v>
      </c>
      <c r="D4145" s="1260" t="s">
        <v>33126</v>
      </c>
      <c r="E4145" s="1260" t="s">
        <v>33127</v>
      </c>
      <c r="F4145" s="1260" t="s">
        <v>33032</v>
      </c>
      <c r="G4145" s="1260" t="s">
        <v>33128</v>
      </c>
      <c r="H4145" s="1260" t="s">
        <v>11153</v>
      </c>
      <c r="I4145" s="1260" t="s">
        <v>11164</v>
      </c>
      <c r="J4145" s="1259">
        <v>7428729</v>
      </c>
      <c r="K4145" s="1260" t="s">
        <v>11221</v>
      </c>
      <c r="L4145" s="1260" t="s">
        <v>11155</v>
      </c>
      <c r="M4145" s="1260" t="s">
        <v>262</v>
      </c>
      <c r="N4145" s="1260"/>
      <c r="O4145" s="1260" t="s">
        <v>33126</v>
      </c>
      <c r="P4145" s="1260"/>
      <c r="Q4145" s="1260"/>
      <c r="R4145" s="1260"/>
      <c r="S4145" s="1259">
        <v>1</v>
      </c>
      <c r="T4145" s="1260"/>
      <c r="U4145" s="1260"/>
      <c r="V4145" s="1260"/>
      <c r="W4145" s="1259">
        <v>0</v>
      </c>
      <c r="X4145" s="1259">
        <v>1007</v>
      </c>
      <c r="Y4145" s="1259">
        <v>0</v>
      </c>
    </row>
    <row r="4146" spans="1:25">
      <c r="A4146" s="1350">
        <v>11201000985</v>
      </c>
      <c r="B4146" s="1260" t="s">
        <v>33129</v>
      </c>
      <c r="C4146" s="1260" t="s">
        <v>33130</v>
      </c>
      <c r="D4146" s="1260" t="s">
        <v>33131</v>
      </c>
      <c r="E4146" s="1260" t="s">
        <v>11151</v>
      </c>
      <c r="F4146" s="1260" t="s">
        <v>11440</v>
      </c>
      <c r="G4146" s="1260" t="s">
        <v>33132</v>
      </c>
      <c r="H4146" s="1260" t="s">
        <v>11153</v>
      </c>
      <c r="I4146" s="1260" t="s">
        <v>11177</v>
      </c>
      <c r="J4146" s="1259">
        <v>7428728</v>
      </c>
      <c r="K4146" s="1260" t="s">
        <v>11221</v>
      </c>
      <c r="L4146" s="1260" t="s">
        <v>11155</v>
      </c>
      <c r="M4146" s="1260" t="s">
        <v>141</v>
      </c>
      <c r="N4146" s="1260" t="s">
        <v>33133</v>
      </c>
      <c r="O4146" s="1260" t="s">
        <v>33131</v>
      </c>
      <c r="P4146" s="1260" t="s">
        <v>33134</v>
      </c>
      <c r="Q4146" s="1260" t="s">
        <v>11223</v>
      </c>
      <c r="R4146" s="1260" t="s">
        <v>33135</v>
      </c>
      <c r="S4146" s="1259">
        <v>1</v>
      </c>
      <c r="T4146" s="1260" t="s">
        <v>33136</v>
      </c>
      <c r="U4146" s="1260" t="s">
        <v>11751</v>
      </c>
      <c r="V4146" s="1260" t="s">
        <v>16767</v>
      </c>
      <c r="W4146" s="1259">
        <v>0</v>
      </c>
      <c r="X4146" s="1259">
        <v>1007</v>
      </c>
      <c r="Y4146" s="1259">
        <v>0</v>
      </c>
    </row>
    <row r="4147" spans="1:25">
      <c r="A4147" s="1350">
        <v>11201000984</v>
      </c>
      <c r="B4147" s="1260"/>
      <c r="C4147" s="1260" t="s">
        <v>33137</v>
      </c>
      <c r="D4147" s="1260" t="s">
        <v>33138</v>
      </c>
      <c r="E4147" s="1260" t="s">
        <v>11593</v>
      </c>
      <c r="F4147" s="1260" t="s">
        <v>19147</v>
      </c>
      <c r="G4147" s="1260" t="s">
        <v>33139</v>
      </c>
      <c r="H4147" s="1260" t="s">
        <v>11153</v>
      </c>
      <c r="I4147" s="1260" t="s">
        <v>11164</v>
      </c>
      <c r="J4147" s="1259">
        <v>7428727</v>
      </c>
      <c r="K4147" s="1260" t="s">
        <v>11221</v>
      </c>
      <c r="L4147" s="1260" t="s">
        <v>11155</v>
      </c>
      <c r="M4147" s="1260" t="s">
        <v>262</v>
      </c>
      <c r="N4147" s="1260"/>
      <c r="O4147" s="1260" t="s">
        <v>33138</v>
      </c>
      <c r="P4147" s="1260"/>
      <c r="Q4147" s="1260"/>
      <c r="R4147" s="1260"/>
      <c r="S4147" s="1259">
        <v>1</v>
      </c>
      <c r="T4147" s="1260"/>
      <c r="U4147" s="1260"/>
      <c r="V4147" s="1260"/>
      <c r="W4147" s="1259">
        <v>0</v>
      </c>
      <c r="X4147" s="1259">
        <v>1007</v>
      </c>
      <c r="Y4147" s="1259">
        <v>0</v>
      </c>
    </row>
    <row r="4148" spans="1:25">
      <c r="A4148" s="1350">
        <v>11201000983</v>
      </c>
      <c r="B4148" s="1260"/>
      <c r="C4148" s="1260" t="s">
        <v>33140</v>
      </c>
      <c r="D4148" s="1260" t="s">
        <v>33141</v>
      </c>
      <c r="E4148" s="1260" t="s">
        <v>14894</v>
      </c>
      <c r="F4148" s="1260" t="s">
        <v>33142</v>
      </c>
      <c r="G4148" s="1260" t="s">
        <v>33143</v>
      </c>
      <c r="H4148" s="1260" t="s">
        <v>11153</v>
      </c>
      <c r="I4148" s="1260" t="s">
        <v>11243</v>
      </c>
      <c r="J4148" s="1259">
        <v>7428726</v>
      </c>
      <c r="K4148" s="1260" t="s">
        <v>11221</v>
      </c>
      <c r="L4148" s="1260" t="s">
        <v>11155</v>
      </c>
      <c r="M4148" s="1260" t="s">
        <v>2237</v>
      </c>
      <c r="N4148" s="1260" t="s">
        <v>33144</v>
      </c>
      <c r="O4148" s="1260" t="s">
        <v>33141</v>
      </c>
      <c r="P4148" s="1260"/>
      <c r="Q4148" s="1260" t="s">
        <v>11450</v>
      </c>
      <c r="R4148" s="1260"/>
      <c r="S4148" s="1259">
        <v>1</v>
      </c>
      <c r="T4148" s="1260"/>
      <c r="U4148" s="1260" t="s">
        <v>11247</v>
      </c>
      <c r="V4148" s="1260" t="s">
        <v>12112</v>
      </c>
      <c r="W4148" s="1259">
        <v>0</v>
      </c>
      <c r="X4148" s="1259">
        <v>1007</v>
      </c>
      <c r="Y4148" s="1259">
        <v>0</v>
      </c>
    </row>
    <row r="4149" spans="1:25">
      <c r="A4149" s="1350">
        <v>11201000982</v>
      </c>
      <c r="B4149" s="1260" t="s">
        <v>33145</v>
      </c>
      <c r="C4149" s="1260" t="s">
        <v>33140</v>
      </c>
      <c r="D4149" s="1260" t="s">
        <v>33146</v>
      </c>
      <c r="E4149" s="1260" t="s">
        <v>11203</v>
      </c>
      <c r="F4149" s="1260" t="s">
        <v>13545</v>
      </c>
      <c r="G4149" s="1260" t="s">
        <v>33147</v>
      </c>
      <c r="H4149" s="1260" t="s">
        <v>11153</v>
      </c>
      <c r="I4149" s="1260" t="s">
        <v>13547</v>
      </c>
      <c r="J4149" s="1259">
        <v>7428725</v>
      </c>
      <c r="K4149" s="1260" t="s">
        <v>11221</v>
      </c>
      <c r="L4149" s="1260" t="s">
        <v>11155</v>
      </c>
      <c r="M4149" s="1260" t="s">
        <v>2306</v>
      </c>
      <c r="N4149" s="1260" t="s">
        <v>13548</v>
      </c>
      <c r="O4149" s="1260" t="s">
        <v>33146</v>
      </c>
      <c r="P4149" s="1260" t="s">
        <v>33148</v>
      </c>
      <c r="Q4149" s="1260" t="s">
        <v>11411</v>
      </c>
      <c r="R4149" s="1260" t="s">
        <v>33149</v>
      </c>
      <c r="S4149" s="1259">
        <v>1</v>
      </c>
      <c r="T4149" s="1260" t="s">
        <v>33150</v>
      </c>
      <c r="U4149" s="1260" t="s">
        <v>13552</v>
      </c>
      <c r="V4149" s="1260" t="s">
        <v>13553</v>
      </c>
      <c r="W4149" s="1259">
        <v>0</v>
      </c>
      <c r="X4149" s="1259">
        <v>1007</v>
      </c>
      <c r="Y4149" s="1259">
        <v>0</v>
      </c>
    </row>
    <row r="4150" spans="1:25">
      <c r="A4150" s="1350">
        <v>11201000981</v>
      </c>
      <c r="B4150" s="1260"/>
      <c r="C4150" s="1260" t="s">
        <v>33151</v>
      </c>
      <c r="D4150" s="1260" t="s">
        <v>33152</v>
      </c>
      <c r="E4150" s="1260" t="s">
        <v>33153</v>
      </c>
      <c r="F4150" s="1260" t="s">
        <v>19147</v>
      </c>
      <c r="G4150" s="1260" t="s">
        <v>33154</v>
      </c>
      <c r="H4150" s="1260" t="s">
        <v>11153</v>
      </c>
      <c r="I4150" s="1260" t="s">
        <v>11164</v>
      </c>
      <c r="J4150" s="1259">
        <v>7428724</v>
      </c>
      <c r="K4150" s="1260" t="s">
        <v>11221</v>
      </c>
      <c r="L4150" s="1260" t="s">
        <v>11155</v>
      </c>
      <c r="M4150" s="1260" t="s">
        <v>262</v>
      </c>
      <c r="N4150" s="1260"/>
      <c r="O4150" s="1260" t="s">
        <v>33152</v>
      </c>
      <c r="P4150" s="1260"/>
      <c r="Q4150" s="1260"/>
      <c r="R4150" s="1260"/>
      <c r="S4150" s="1259">
        <v>1</v>
      </c>
      <c r="T4150" s="1260"/>
      <c r="U4150" s="1260"/>
      <c r="V4150" s="1260"/>
      <c r="W4150" s="1259">
        <v>0</v>
      </c>
      <c r="X4150" s="1259">
        <v>1007</v>
      </c>
      <c r="Y4150" s="1259">
        <v>0</v>
      </c>
    </row>
    <row r="4151" spans="1:25">
      <c r="A4151" s="1350">
        <v>11201000980</v>
      </c>
      <c r="B4151" s="1260"/>
      <c r="C4151" s="1260" t="s">
        <v>33151</v>
      </c>
      <c r="D4151" s="1260" t="s">
        <v>33155</v>
      </c>
      <c r="E4151" s="1260" t="s">
        <v>11353</v>
      </c>
      <c r="F4151" s="1260" t="s">
        <v>33156</v>
      </c>
      <c r="G4151" s="1260" t="s">
        <v>33157</v>
      </c>
      <c r="H4151" s="1260" t="s">
        <v>11153</v>
      </c>
      <c r="I4151" s="1260" t="s">
        <v>11243</v>
      </c>
      <c r="J4151" s="1259">
        <v>7428723</v>
      </c>
      <c r="K4151" s="1260" t="s">
        <v>11221</v>
      </c>
      <c r="L4151" s="1260" t="s">
        <v>11155</v>
      </c>
      <c r="M4151" s="1260" t="s">
        <v>262</v>
      </c>
      <c r="N4151" s="1260"/>
      <c r="O4151" s="1260" t="s">
        <v>33155</v>
      </c>
      <c r="P4151" s="1260"/>
      <c r="Q4151" s="1260" t="s">
        <v>11450</v>
      </c>
      <c r="R4151" s="1260"/>
      <c r="S4151" s="1259">
        <v>1</v>
      </c>
      <c r="T4151" s="1260"/>
      <c r="U4151" s="1260"/>
      <c r="V4151" s="1260"/>
      <c r="W4151" s="1259">
        <v>0</v>
      </c>
      <c r="X4151" s="1259">
        <v>1007</v>
      </c>
      <c r="Y4151" s="1259">
        <v>0</v>
      </c>
    </row>
    <row r="4152" spans="1:25">
      <c r="A4152" s="1350">
        <v>11201000979</v>
      </c>
      <c r="B4152" s="1260"/>
      <c r="C4152" s="1260" t="s">
        <v>33158</v>
      </c>
      <c r="D4152" s="1260" t="s">
        <v>33159</v>
      </c>
      <c r="E4152" s="1260" t="s">
        <v>33160</v>
      </c>
      <c r="F4152" s="1260" t="s">
        <v>19147</v>
      </c>
      <c r="G4152" s="1260" t="s">
        <v>33161</v>
      </c>
      <c r="H4152" s="1260" t="s">
        <v>11153</v>
      </c>
      <c r="I4152" s="1260" t="s">
        <v>11164</v>
      </c>
      <c r="J4152" s="1259">
        <v>7428722</v>
      </c>
      <c r="K4152" s="1260" t="s">
        <v>11221</v>
      </c>
      <c r="L4152" s="1260" t="s">
        <v>11155</v>
      </c>
      <c r="M4152" s="1260" t="s">
        <v>262</v>
      </c>
      <c r="N4152" s="1260"/>
      <c r="O4152" s="1260" t="s">
        <v>33159</v>
      </c>
      <c r="P4152" s="1260"/>
      <c r="Q4152" s="1260"/>
      <c r="R4152" s="1260"/>
      <c r="S4152" s="1259">
        <v>1</v>
      </c>
      <c r="T4152" s="1260"/>
      <c r="U4152" s="1260"/>
      <c r="V4152" s="1260"/>
      <c r="W4152" s="1259">
        <v>0</v>
      </c>
      <c r="X4152" s="1259">
        <v>1007</v>
      </c>
      <c r="Y4152" s="1259">
        <v>0</v>
      </c>
    </row>
    <row r="4153" spans="1:25">
      <c r="A4153" s="1350">
        <v>11201000978</v>
      </c>
      <c r="B4153" s="1260"/>
      <c r="C4153" s="1260" t="s">
        <v>33162</v>
      </c>
      <c r="D4153" s="1260" t="s">
        <v>33163</v>
      </c>
      <c r="E4153" s="1260" t="s">
        <v>11284</v>
      </c>
      <c r="F4153" s="1260" t="s">
        <v>33032</v>
      </c>
      <c r="G4153" s="1260" t="s">
        <v>33164</v>
      </c>
      <c r="H4153" s="1260" t="s">
        <v>11153</v>
      </c>
      <c r="I4153" s="1260" t="s">
        <v>11164</v>
      </c>
      <c r="J4153" s="1259">
        <v>7428721</v>
      </c>
      <c r="K4153" s="1260" t="s">
        <v>11221</v>
      </c>
      <c r="L4153" s="1260" t="s">
        <v>11155</v>
      </c>
      <c r="M4153" s="1260" t="s">
        <v>2528</v>
      </c>
      <c r="N4153" s="1260" t="s">
        <v>33165</v>
      </c>
      <c r="O4153" s="1260" t="s">
        <v>33163</v>
      </c>
      <c r="P4153" s="1259">
        <v>8684488</v>
      </c>
      <c r="Q4153" s="1260"/>
      <c r="R4153" s="1260" t="s">
        <v>33166</v>
      </c>
      <c r="S4153" s="1259">
        <v>1</v>
      </c>
      <c r="T4153" s="1260"/>
      <c r="U4153" s="1260" t="s">
        <v>11290</v>
      </c>
      <c r="V4153" s="1260" t="s">
        <v>13821</v>
      </c>
      <c r="W4153" s="1259">
        <v>0</v>
      </c>
      <c r="X4153" s="1259">
        <v>1007</v>
      </c>
      <c r="Y4153" s="1259">
        <v>0</v>
      </c>
    </row>
    <row r="4154" spans="1:25">
      <c r="A4154" s="1350">
        <v>11201000977</v>
      </c>
      <c r="B4154" s="1260"/>
      <c r="C4154" s="1260" t="s">
        <v>33167</v>
      </c>
      <c r="D4154" s="1260" t="s">
        <v>33168</v>
      </c>
      <c r="E4154" s="1260" t="s">
        <v>11190</v>
      </c>
      <c r="F4154" s="1260" t="s">
        <v>33032</v>
      </c>
      <c r="G4154" s="1260" t="s">
        <v>33169</v>
      </c>
      <c r="H4154" s="1260" t="s">
        <v>11153</v>
      </c>
      <c r="I4154" s="1260" t="s">
        <v>11164</v>
      </c>
      <c r="J4154" s="1259">
        <v>7428720</v>
      </c>
      <c r="K4154" s="1260" t="s">
        <v>11221</v>
      </c>
      <c r="L4154" s="1260" t="s">
        <v>11155</v>
      </c>
      <c r="M4154" s="1260" t="s">
        <v>1562</v>
      </c>
      <c r="N4154" s="1260" t="s">
        <v>20351</v>
      </c>
      <c r="O4154" s="1260" t="s">
        <v>33168</v>
      </c>
      <c r="P4154" s="1259">
        <v>8651959</v>
      </c>
      <c r="Q4154" s="1260"/>
      <c r="R4154" s="1260" t="s">
        <v>33170</v>
      </c>
      <c r="S4154" s="1259">
        <v>1</v>
      </c>
      <c r="T4154" s="1260"/>
      <c r="U4154" s="1260" t="s">
        <v>11231</v>
      </c>
      <c r="V4154" s="1260" t="s">
        <v>11798</v>
      </c>
      <c r="W4154" s="1259">
        <v>0</v>
      </c>
      <c r="X4154" s="1259">
        <v>1007</v>
      </c>
      <c r="Y4154" s="1259">
        <v>0</v>
      </c>
    </row>
    <row r="4155" spans="1:25">
      <c r="A4155" s="1350">
        <v>11201000976</v>
      </c>
      <c r="B4155" s="1260"/>
      <c r="C4155" s="1260" t="s">
        <v>33171</v>
      </c>
      <c r="D4155" s="1260" t="s">
        <v>33172</v>
      </c>
      <c r="E4155" s="1260" t="s">
        <v>11353</v>
      </c>
      <c r="F4155" s="1260" t="s">
        <v>33173</v>
      </c>
      <c r="G4155" s="1260" t="s">
        <v>33174</v>
      </c>
      <c r="H4155" s="1260" t="s">
        <v>11153</v>
      </c>
      <c r="I4155" s="1260" t="s">
        <v>10976</v>
      </c>
      <c r="J4155" s="1259">
        <v>7428719</v>
      </c>
      <c r="K4155" s="1260" t="s">
        <v>11221</v>
      </c>
      <c r="L4155" s="1260" t="s">
        <v>11155</v>
      </c>
      <c r="M4155" s="1260" t="s">
        <v>262</v>
      </c>
      <c r="N4155" s="1260"/>
      <c r="O4155" s="1260" t="s">
        <v>33172</v>
      </c>
      <c r="P4155" s="1260"/>
      <c r="Q4155" s="1260"/>
      <c r="R4155" s="1260"/>
      <c r="S4155" s="1259">
        <v>1</v>
      </c>
      <c r="T4155" s="1260"/>
      <c r="U4155" s="1260"/>
      <c r="V4155" s="1260"/>
      <c r="W4155" s="1259">
        <v>0</v>
      </c>
      <c r="X4155" s="1259">
        <v>1007</v>
      </c>
      <c r="Y4155" s="1259">
        <v>0</v>
      </c>
    </row>
    <row r="4156" spans="1:25">
      <c r="A4156" s="1350">
        <v>11201000975</v>
      </c>
      <c r="B4156" s="1260" t="s">
        <v>33175</v>
      </c>
      <c r="C4156" s="1260" t="s">
        <v>33176</v>
      </c>
      <c r="D4156" s="1260" t="s">
        <v>33177</v>
      </c>
      <c r="E4156" s="1260" t="s">
        <v>11190</v>
      </c>
      <c r="F4156" s="1260" t="s">
        <v>11362</v>
      </c>
      <c r="G4156" s="1260" t="s">
        <v>33178</v>
      </c>
      <c r="H4156" s="1260" t="s">
        <v>11153</v>
      </c>
      <c r="I4156" s="1260" t="s">
        <v>11364</v>
      </c>
      <c r="J4156" s="1259">
        <v>7428718</v>
      </c>
      <c r="K4156" s="1260" t="s">
        <v>11221</v>
      </c>
      <c r="L4156" s="1260" t="s">
        <v>11155</v>
      </c>
      <c r="M4156" s="1260" t="s">
        <v>2200</v>
      </c>
      <c r="N4156" s="1260" t="s">
        <v>33179</v>
      </c>
      <c r="O4156" s="1260" t="s">
        <v>33177</v>
      </c>
      <c r="P4156" s="1260" t="s">
        <v>33180</v>
      </c>
      <c r="Q4156" s="1260"/>
      <c r="R4156" s="1260"/>
      <c r="S4156" s="1259">
        <v>1</v>
      </c>
      <c r="T4156" s="1260"/>
      <c r="U4156" s="1260" t="s">
        <v>11369</v>
      </c>
      <c r="V4156" s="1260" t="s">
        <v>11370</v>
      </c>
      <c r="W4156" s="1259">
        <v>0</v>
      </c>
      <c r="X4156" s="1259">
        <v>1007</v>
      </c>
      <c r="Y4156" s="1259">
        <v>0</v>
      </c>
    </row>
    <row r="4157" spans="1:25">
      <c r="A4157" s="1350">
        <v>11201000974</v>
      </c>
      <c r="B4157" s="1260" t="s">
        <v>33181</v>
      </c>
      <c r="C4157" s="1260" t="s">
        <v>33182</v>
      </c>
      <c r="D4157" s="1260" t="s">
        <v>20957</v>
      </c>
      <c r="E4157" s="1260" t="s">
        <v>11190</v>
      </c>
      <c r="F4157" s="1260" t="s">
        <v>16054</v>
      </c>
      <c r="G4157" s="1260" t="s">
        <v>33183</v>
      </c>
      <c r="H4157" s="1260" t="s">
        <v>11153</v>
      </c>
      <c r="I4157" s="1260" t="s">
        <v>10976</v>
      </c>
      <c r="J4157" s="1259">
        <v>7428717</v>
      </c>
      <c r="K4157" s="1260" t="s">
        <v>11221</v>
      </c>
      <c r="L4157" s="1260" t="s">
        <v>11155</v>
      </c>
      <c r="M4157" s="1260" t="s">
        <v>262</v>
      </c>
      <c r="N4157" s="1260"/>
      <c r="O4157" s="1260" t="s">
        <v>20957</v>
      </c>
      <c r="P4157" s="1260"/>
      <c r="Q4157" s="1260"/>
      <c r="R4157" s="1260"/>
      <c r="S4157" s="1259">
        <v>1</v>
      </c>
      <c r="T4157" s="1260"/>
      <c r="U4157" s="1260"/>
      <c r="V4157" s="1260"/>
      <c r="W4157" s="1259">
        <v>0</v>
      </c>
      <c r="X4157" s="1259">
        <v>1007</v>
      </c>
      <c r="Y4157" s="1259">
        <v>0</v>
      </c>
    </row>
    <row r="4158" spans="1:25">
      <c r="A4158" s="1350">
        <v>11201000973</v>
      </c>
      <c r="B4158" s="1260"/>
      <c r="C4158" s="1260" t="s">
        <v>33184</v>
      </c>
      <c r="D4158" s="1260" t="s">
        <v>33185</v>
      </c>
      <c r="E4158" s="1260" t="s">
        <v>11353</v>
      </c>
      <c r="F4158" s="1260" t="s">
        <v>11176</v>
      </c>
      <c r="G4158" s="1260" t="s">
        <v>33186</v>
      </c>
      <c r="H4158" s="1260" t="s">
        <v>11153</v>
      </c>
      <c r="I4158" s="1260" t="s">
        <v>11177</v>
      </c>
      <c r="J4158" s="1259">
        <v>7428716</v>
      </c>
      <c r="K4158" s="1260" t="s">
        <v>11221</v>
      </c>
      <c r="L4158" s="1260" t="s">
        <v>11155</v>
      </c>
      <c r="M4158" s="1260" t="s">
        <v>262</v>
      </c>
      <c r="N4158" s="1260"/>
      <c r="O4158" s="1260" t="s">
        <v>33185</v>
      </c>
      <c r="P4158" s="1260"/>
      <c r="Q4158" s="1260"/>
      <c r="R4158" s="1260"/>
      <c r="S4158" s="1259">
        <v>1</v>
      </c>
      <c r="T4158" s="1260"/>
      <c r="U4158" s="1260"/>
      <c r="V4158" s="1260"/>
      <c r="W4158" s="1259">
        <v>0</v>
      </c>
      <c r="X4158" s="1259">
        <v>1007</v>
      </c>
      <c r="Y4158" s="1259">
        <v>0</v>
      </c>
    </row>
    <row r="4159" spans="1:25">
      <c r="A4159" s="1350">
        <v>11201000972</v>
      </c>
      <c r="B4159" s="1260"/>
      <c r="C4159" s="1260" t="s">
        <v>33187</v>
      </c>
      <c r="D4159" s="1260" t="s">
        <v>33188</v>
      </c>
      <c r="E4159" s="1260" t="s">
        <v>11353</v>
      </c>
      <c r="F4159" s="1260" t="s">
        <v>11176</v>
      </c>
      <c r="G4159" s="1260" t="s">
        <v>33189</v>
      </c>
      <c r="H4159" s="1260" t="s">
        <v>11153</v>
      </c>
      <c r="I4159" s="1260" t="s">
        <v>11177</v>
      </c>
      <c r="J4159" s="1259">
        <v>7428715</v>
      </c>
      <c r="K4159" s="1260" t="s">
        <v>11221</v>
      </c>
      <c r="L4159" s="1260" t="s">
        <v>11155</v>
      </c>
      <c r="M4159" s="1260" t="s">
        <v>262</v>
      </c>
      <c r="N4159" s="1260"/>
      <c r="O4159" s="1260" t="s">
        <v>33188</v>
      </c>
      <c r="P4159" s="1260"/>
      <c r="Q4159" s="1260"/>
      <c r="R4159" s="1260"/>
      <c r="S4159" s="1259">
        <v>1</v>
      </c>
      <c r="T4159" s="1260"/>
      <c r="U4159" s="1260"/>
      <c r="V4159" s="1260"/>
      <c r="W4159" s="1259">
        <v>0</v>
      </c>
      <c r="X4159" s="1259">
        <v>1007</v>
      </c>
      <c r="Y4159" s="1259">
        <v>0</v>
      </c>
    </row>
    <row r="4160" spans="1:25">
      <c r="A4160" s="1350">
        <v>11201000971</v>
      </c>
      <c r="B4160" s="1260"/>
      <c r="C4160" s="1260" t="s">
        <v>33190</v>
      </c>
      <c r="D4160" s="1260" t="s">
        <v>29126</v>
      </c>
      <c r="E4160" s="1260" t="s">
        <v>11444</v>
      </c>
      <c r="F4160" s="1260" t="s">
        <v>11176</v>
      </c>
      <c r="G4160" s="1260" t="s">
        <v>33191</v>
      </c>
      <c r="H4160" s="1260" t="s">
        <v>11153</v>
      </c>
      <c r="I4160" s="1260" t="s">
        <v>11177</v>
      </c>
      <c r="J4160" s="1259">
        <v>7428714</v>
      </c>
      <c r="K4160" s="1260" t="s">
        <v>11221</v>
      </c>
      <c r="L4160" s="1260" t="s">
        <v>11155</v>
      </c>
      <c r="M4160" s="1260" t="s">
        <v>262</v>
      </c>
      <c r="N4160" s="1260"/>
      <c r="O4160" s="1260" t="s">
        <v>29126</v>
      </c>
      <c r="P4160" s="1260"/>
      <c r="Q4160" s="1260"/>
      <c r="R4160" s="1260"/>
      <c r="S4160" s="1259">
        <v>1</v>
      </c>
      <c r="T4160" s="1260"/>
      <c r="U4160" s="1260"/>
      <c r="V4160" s="1260"/>
      <c r="W4160" s="1259">
        <v>0</v>
      </c>
      <c r="X4160" s="1259">
        <v>1007</v>
      </c>
      <c r="Y4160" s="1259">
        <v>0</v>
      </c>
    </row>
    <row r="4161" spans="1:25">
      <c r="A4161" s="1350">
        <v>11201000970</v>
      </c>
      <c r="B4161" s="1260"/>
      <c r="C4161" s="1260" t="s">
        <v>33192</v>
      </c>
      <c r="D4161" s="1260" t="s">
        <v>12472</v>
      </c>
      <c r="E4161" s="1260" t="s">
        <v>16818</v>
      </c>
      <c r="F4161" s="1260" t="s">
        <v>15323</v>
      </c>
      <c r="G4161" s="1260" t="s">
        <v>33193</v>
      </c>
      <c r="H4161" s="1260" t="s">
        <v>11153</v>
      </c>
      <c r="I4161" s="1260" t="s">
        <v>11243</v>
      </c>
      <c r="J4161" s="1259">
        <v>7428713</v>
      </c>
      <c r="K4161" s="1260" t="s">
        <v>11221</v>
      </c>
      <c r="L4161" s="1260" t="s">
        <v>11155</v>
      </c>
      <c r="M4161" s="1260" t="s">
        <v>262</v>
      </c>
      <c r="N4161" s="1260"/>
      <c r="O4161" s="1260" t="s">
        <v>12472</v>
      </c>
      <c r="P4161" s="1260"/>
      <c r="Q4161" s="1260"/>
      <c r="R4161" s="1260"/>
      <c r="S4161" s="1259">
        <v>1</v>
      </c>
      <c r="T4161" s="1260"/>
      <c r="U4161" s="1260"/>
      <c r="V4161" s="1260"/>
      <c r="W4161" s="1259">
        <v>0</v>
      </c>
      <c r="X4161" s="1259">
        <v>1007</v>
      </c>
      <c r="Y4161" s="1259">
        <v>0</v>
      </c>
    </row>
    <row r="4162" spans="1:25">
      <c r="A4162" s="1350">
        <v>11201000969</v>
      </c>
      <c r="B4162" s="1260"/>
      <c r="C4162" s="1260" t="s">
        <v>33194</v>
      </c>
      <c r="D4162" s="1260" t="s">
        <v>33195</v>
      </c>
      <c r="E4162" s="1260" t="s">
        <v>25847</v>
      </c>
      <c r="F4162" s="1260" t="s">
        <v>33196</v>
      </c>
      <c r="G4162" s="1260" t="s">
        <v>33197</v>
      </c>
      <c r="H4162" s="1260" t="s">
        <v>11153</v>
      </c>
      <c r="I4162" s="1260" t="s">
        <v>10976</v>
      </c>
      <c r="J4162" s="1259">
        <v>7428712</v>
      </c>
      <c r="K4162" s="1260" t="s">
        <v>11221</v>
      </c>
      <c r="L4162" s="1260" t="s">
        <v>11155</v>
      </c>
      <c r="M4162" s="1260" t="s">
        <v>262</v>
      </c>
      <c r="N4162" s="1260"/>
      <c r="O4162" s="1260" t="s">
        <v>33195</v>
      </c>
      <c r="P4162" s="1260"/>
      <c r="Q4162" s="1260"/>
      <c r="R4162" s="1260" t="s">
        <v>33198</v>
      </c>
      <c r="S4162" s="1259">
        <v>1</v>
      </c>
      <c r="T4162" s="1260"/>
      <c r="U4162" s="1260"/>
      <c r="V4162" s="1260"/>
      <c r="W4162" s="1259">
        <v>0</v>
      </c>
      <c r="X4162" s="1259">
        <v>1007</v>
      </c>
      <c r="Y4162" s="1259">
        <v>0</v>
      </c>
    </row>
    <row r="4163" spans="1:25">
      <c r="A4163" s="1350">
        <v>11201000968</v>
      </c>
      <c r="B4163" s="1260"/>
      <c r="C4163" s="1260" t="s">
        <v>33199</v>
      </c>
      <c r="D4163" s="1260" t="s">
        <v>33200</v>
      </c>
      <c r="E4163" s="1260" t="s">
        <v>11461</v>
      </c>
      <c r="F4163" s="1260" t="s">
        <v>20349</v>
      </c>
      <c r="G4163" s="1260" t="s">
        <v>33201</v>
      </c>
      <c r="H4163" s="1260" t="s">
        <v>11153</v>
      </c>
      <c r="I4163" s="1260" t="s">
        <v>11164</v>
      </c>
      <c r="J4163" s="1259">
        <v>7428711</v>
      </c>
      <c r="K4163" s="1260" t="s">
        <v>11221</v>
      </c>
      <c r="L4163" s="1260" t="s">
        <v>11155</v>
      </c>
      <c r="M4163" s="1260" t="s">
        <v>262</v>
      </c>
      <c r="N4163" s="1260"/>
      <c r="O4163" s="1260" t="s">
        <v>33200</v>
      </c>
      <c r="P4163" s="1260"/>
      <c r="Q4163" s="1260"/>
      <c r="R4163" s="1260"/>
      <c r="S4163" s="1259">
        <v>1</v>
      </c>
      <c r="T4163" s="1260"/>
      <c r="U4163" s="1260"/>
      <c r="V4163" s="1260"/>
      <c r="W4163" s="1259">
        <v>0</v>
      </c>
      <c r="X4163" s="1259">
        <v>1007</v>
      </c>
      <c r="Y4163" s="1259">
        <v>0</v>
      </c>
    </row>
    <row r="4164" spans="1:25">
      <c r="A4164" s="1350">
        <v>11201000967</v>
      </c>
      <c r="B4164" s="1260"/>
      <c r="C4164" s="1260" t="s">
        <v>33202</v>
      </c>
      <c r="D4164" s="1260" t="s">
        <v>33203</v>
      </c>
      <c r="E4164" s="1260" t="s">
        <v>11560</v>
      </c>
      <c r="F4164" s="1260" t="s">
        <v>33204</v>
      </c>
      <c r="G4164" s="1260" t="s">
        <v>33205</v>
      </c>
      <c r="H4164" s="1260" t="s">
        <v>11153</v>
      </c>
      <c r="I4164" s="1260" t="s">
        <v>11164</v>
      </c>
      <c r="J4164" s="1259">
        <v>7428710</v>
      </c>
      <c r="K4164" s="1260" t="s">
        <v>11221</v>
      </c>
      <c r="L4164" s="1260" t="s">
        <v>11155</v>
      </c>
      <c r="M4164" s="1260" t="s">
        <v>2560</v>
      </c>
      <c r="N4164" s="1260" t="s">
        <v>33206</v>
      </c>
      <c r="O4164" s="1260" t="s">
        <v>33203</v>
      </c>
      <c r="P4164" s="1260"/>
      <c r="Q4164" s="1260"/>
      <c r="R4164" s="1260"/>
      <c r="S4164" s="1259">
        <v>1</v>
      </c>
      <c r="T4164" s="1260"/>
      <c r="U4164" s="1260" t="s">
        <v>11921</v>
      </c>
      <c r="V4164" s="1260" t="s">
        <v>33207</v>
      </c>
      <c r="W4164" s="1259">
        <v>0</v>
      </c>
      <c r="X4164" s="1259">
        <v>1007</v>
      </c>
      <c r="Y4164" s="1259">
        <v>0</v>
      </c>
    </row>
    <row r="4165" spans="1:25">
      <c r="A4165" s="1350">
        <v>11201000966</v>
      </c>
      <c r="B4165" s="1260"/>
      <c r="C4165" s="1260" t="s">
        <v>33208</v>
      </c>
      <c r="D4165" s="1260" t="s">
        <v>33209</v>
      </c>
      <c r="E4165" s="1260" t="s">
        <v>12568</v>
      </c>
      <c r="F4165" s="1260" t="s">
        <v>15323</v>
      </c>
      <c r="G4165" s="1260" t="s">
        <v>33210</v>
      </c>
      <c r="H4165" s="1260" t="s">
        <v>11153</v>
      </c>
      <c r="I4165" s="1260" t="s">
        <v>11243</v>
      </c>
      <c r="J4165" s="1259">
        <v>7428709</v>
      </c>
      <c r="K4165" s="1260" t="s">
        <v>11221</v>
      </c>
      <c r="L4165" s="1260" t="s">
        <v>11155</v>
      </c>
      <c r="M4165" s="1260" t="s">
        <v>262</v>
      </c>
      <c r="N4165" s="1260"/>
      <c r="O4165" s="1260" t="s">
        <v>33209</v>
      </c>
      <c r="P4165" s="1260"/>
      <c r="Q4165" s="1260"/>
      <c r="R4165" s="1260"/>
      <c r="S4165" s="1259">
        <v>1</v>
      </c>
      <c r="T4165" s="1260"/>
      <c r="U4165" s="1260"/>
      <c r="V4165" s="1260"/>
      <c r="W4165" s="1259">
        <v>0</v>
      </c>
      <c r="X4165" s="1259">
        <v>1007</v>
      </c>
      <c r="Y4165" s="1259">
        <v>0</v>
      </c>
    </row>
    <row r="4166" spans="1:25">
      <c r="A4166" s="1350">
        <v>11201000965</v>
      </c>
      <c r="B4166" s="1260"/>
      <c r="C4166" s="1260" t="s">
        <v>33211</v>
      </c>
      <c r="D4166" s="1260" t="s">
        <v>33212</v>
      </c>
      <c r="E4166" s="1260" t="s">
        <v>11353</v>
      </c>
      <c r="F4166" s="1260" t="s">
        <v>11242</v>
      </c>
      <c r="G4166" s="1260" t="s">
        <v>33213</v>
      </c>
      <c r="H4166" s="1260" t="s">
        <v>11153</v>
      </c>
      <c r="I4166" s="1260" t="s">
        <v>11243</v>
      </c>
      <c r="J4166" s="1259">
        <v>7428708</v>
      </c>
      <c r="K4166" s="1260" t="s">
        <v>11221</v>
      </c>
      <c r="L4166" s="1260" t="s">
        <v>11155</v>
      </c>
      <c r="M4166" s="1260" t="s">
        <v>262</v>
      </c>
      <c r="N4166" s="1260"/>
      <c r="O4166" s="1260" t="s">
        <v>33212</v>
      </c>
      <c r="P4166" s="1260"/>
      <c r="Q4166" s="1260"/>
      <c r="R4166" s="1260"/>
      <c r="S4166" s="1259">
        <v>1</v>
      </c>
      <c r="T4166" s="1260"/>
      <c r="U4166" s="1260"/>
      <c r="V4166" s="1260"/>
      <c r="W4166" s="1259">
        <v>0</v>
      </c>
      <c r="X4166" s="1259">
        <v>1007</v>
      </c>
      <c r="Y4166" s="1259">
        <v>0</v>
      </c>
    </row>
    <row r="4167" spans="1:25">
      <c r="A4167" s="1350">
        <v>11201000964</v>
      </c>
      <c r="B4167" s="1260"/>
      <c r="C4167" s="1260" t="s">
        <v>33214</v>
      </c>
      <c r="D4167" s="1260" t="s">
        <v>2275</v>
      </c>
      <c r="E4167" s="1260" t="s">
        <v>11457</v>
      </c>
      <c r="F4167" s="1260" t="s">
        <v>33215</v>
      </c>
      <c r="G4167" s="1260" t="s">
        <v>33216</v>
      </c>
      <c r="H4167" s="1260" t="s">
        <v>11153</v>
      </c>
      <c r="I4167" s="1260" t="s">
        <v>10976</v>
      </c>
      <c r="J4167" s="1259">
        <v>7428707</v>
      </c>
      <c r="K4167" s="1260" t="s">
        <v>11221</v>
      </c>
      <c r="L4167" s="1260" t="s">
        <v>11155</v>
      </c>
      <c r="M4167" s="1260" t="s">
        <v>262</v>
      </c>
      <c r="N4167" s="1260"/>
      <c r="O4167" s="1260" t="s">
        <v>2275</v>
      </c>
      <c r="P4167" s="1260"/>
      <c r="Q4167" s="1260"/>
      <c r="R4167" s="1260"/>
      <c r="S4167" s="1259">
        <v>1</v>
      </c>
      <c r="T4167" s="1260"/>
      <c r="U4167" s="1260"/>
      <c r="V4167" s="1260"/>
      <c r="W4167" s="1259">
        <v>0</v>
      </c>
      <c r="X4167" s="1259">
        <v>1007</v>
      </c>
      <c r="Y4167" s="1259">
        <v>0</v>
      </c>
    </row>
    <row r="4168" spans="1:25">
      <c r="A4168" s="1350">
        <v>11201000963</v>
      </c>
      <c r="B4168" s="1260"/>
      <c r="C4168" s="1260" t="s">
        <v>33217</v>
      </c>
      <c r="D4168" s="1260" t="s">
        <v>33218</v>
      </c>
      <c r="E4168" s="1260" t="s">
        <v>11353</v>
      </c>
      <c r="F4168" s="1260" t="s">
        <v>20631</v>
      </c>
      <c r="G4168" s="1260" t="s">
        <v>33219</v>
      </c>
      <c r="H4168" s="1260" t="s">
        <v>11153</v>
      </c>
      <c r="I4168" s="1260" t="s">
        <v>10976</v>
      </c>
      <c r="J4168" s="1259">
        <v>7428706</v>
      </c>
      <c r="K4168" s="1260" t="s">
        <v>11221</v>
      </c>
      <c r="L4168" s="1260" t="s">
        <v>11155</v>
      </c>
      <c r="M4168" s="1260" t="s">
        <v>262</v>
      </c>
      <c r="N4168" s="1260"/>
      <c r="O4168" s="1260" t="s">
        <v>33218</v>
      </c>
      <c r="P4168" s="1260"/>
      <c r="Q4168" s="1260"/>
      <c r="R4168" s="1260"/>
      <c r="S4168" s="1259">
        <v>1</v>
      </c>
      <c r="T4168" s="1260"/>
      <c r="U4168" s="1260"/>
      <c r="V4168" s="1260"/>
      <c r="W4168" s="1259">
        <v>0</v>
      </c>
      <c r="X4168" s="1259">
        <v>1007</v>
      </c>
      <c r="Y4168" s="1259">
        <v>0</v>
      </c>
    </row>
    <row r="4169" spans="1:25">
      <c r="A4169" s="1350">
        <v>11201000962</v>
      </c>
      <c r="B4169" s="1260"/>
      <c r="C4169" s="1260" t="s">
        <v>33211</v>
      </c>
      <c r="D4169" s="1260" t="s">
        <v>33220</v>
      </c>
      <c r="E4169" s="1260" t="s">
        <v>11353</v>
      </c>
      <c r="F4169" s="1260" t="s">
        <v>30667</v>
      </c>
      <c r="G4169" s="1260" t="s">
        <v>33221</v>
      </c>
      <c r="H4169" s="1260" t="s">
        <v>11153</v>
      </c>
      <c r="I4169" s="1260" t="s">
        <v>10976</v>
      </c>
      <c r="J4169" s="1259">
        <v>7428705</v>
      </c>
      <c r="K4169" s="1260" t="s">
        <v>11221</v>
      </c>
      <c r="L4169" s="1260" t="s">
        <v>11155</v>
      </c>
      <c r="M4169" s="1260" t="s">
        <v>262</v>
      </c>
      <c r="N4169" s="1260"/>
      <c r="O4169" s="1260" t="s">
        <v>33220</v>
      </c>
      <c r="P4169" s="1260"/>
      <c r="Q4169" s="1260"/>
      <c r="R4169" s="1260"/>
      <c r="S4169" s="1259">
        <v>1</v>
      </c>
      <c r="T4169" s="1260"/>
      <c r="U4169" s="1260"/>
      <c r="V4169" s="1260"/>
      <c r="W4169" s="1259">
        <v>0</v>
      </c>
      <c r="X4169" s="1259">
        <v>1007</v>
      </c>
      <c r="Y4169" s="1259">
        <v>0</v>
      </c>
    </row>
    <row r="4170" spans="1:25">
      <c r="A4170" s="1350">
        <v>11201000961</v>
      </c>
      <c r="B4170" s="1260" t="s">
        <v>33222</v>
      </c>
      <c r="C4170" s="1260" t="s">
        <v>33223</v>
      </c>
      <c r="D4170" s="1260" t="s">
        <v>33224</v>
      </c>
      <c r="E4170" s="1260" t="s">
        <v>18678</v>
      </c>
      <c r="F4170" s="1260" t="s">
        <v>11176</v>
      </c>
      <c r="G4170" s="1260" t="s">
        <v>33225</v>
      </c>
      <c r="H4170" s="1260" t="s">
        <v>11153</v>
      </c>
      <c r="I4170" s="1260" t="s">
        <v>11177</v>
      </c>
      <c r="J4170" s="1259">
        <v>7428704</v>
      </c>
      <c r="K4170" s="1260" t="s">
        <v>11221</v>
      </c>
      <c r="L4170" s="1260" t="s">
        <v>11155</v>
      </c>
      <c r="M4170" s="1260" t="s">
        <v>2360</v>
      </c>
      <c r="N4170" s="1260" t="s">
        <v>33226</v>
      </c>
      <c r="O4170" s="1260" t="s">
        <v>33224</v>
      </c>
      <c r="P4170" s="1260" t="s">
        <v>33227</v>
      </c>
      <c r="Q4170" s="1260" t="s">
        <v>11769</v>
      </c>
      <c r="R4170" s="1260" t="s">
        <v>33227</v>
      </c>
      <c r="S4170" s="1259">
        <v>1</v>
      </c>
      <c r="T4170" s="1260" t="s">
        <v>33228</v>
      </c>
      <c r="U4170" s="1260" t="s">
        <v>11751</v>
      </c>
      <c r="V4170" s="1260" t="s">
        <v>16580</v>
      </c>
      <c r="W4170" s="1259">
        <v>0</v>
      </c>
      <c r="X4170" s="1259">
        <v>1007</v>
      </c>
      <c r="Y4170" s="1259">
        <v>0</v>
      </c>
    </row>
    <row r="4171" spans="1:25">
      <c r="A4171" s="1350">
        <v>11201000960</v>
      </c>
      <c r="B4171" s="1260"/>
      <c r="C4171" s="1260" t="s">
        <v>33229</v>
      </c>
      <c r="D4171" s="1260" t="s">
        <v>33230</v>
      </c>
      <c r="E4171" s="1260" t="s">
        <v>11668</v>
      </c>
      <c r="F4171" s="1260" t="s">
        <v>33231</v>
      </c>
      <c r="G4171" s="1260" t="s">
        <v>33232</v>
      </c>
      <c r="H4171" s="1260" t="s">
        <v>11153</v>
      </c>
      <c r="I4171" s="1260" t="s">
        <v>11164</v>
      </c>
      <c r="J4171" s="1259">
        <v>7428703</v>
      </c>
      <c r="K4171" s="1260" t="s">
        <v>11221</v>
      </c>
      <c r="L4171" s="1260" t="s">
        <v>11155</v>
      </c>
      <c r="M4171" s="1260" t="s">
        <v>1451</v>
      </c>
      <c r="N4171" s="1260" t="s">
        <v>11403</v>
      </c>
      <c r="O4171" s="1260" t="s">
        <v>33230</v>
      </c>
      <c r="P4171" s="1260"/>
      <c r="Q4171" s="1260"/>
      <c r="R4171" s="1260"/>
      <c r="S4171" s="1259">
        <v>1</v>
      </c>
      <c r="T4171" s="1260"/>
      <c r="U4171" s="1260" t="s">
        <v>11405</v>
      </c>
      <c r="V4171" s="1260" t="s">
        <v>11406</v>
      </c>
      <c r="W4171" s="1259">
        <v>0</v>
      </c>
      <c r="X4171" s="1259">
        <v>1007</v>
      </c>
      <c r="Y4171" s="1259">
        <v>0</v>
      </c>
    </row>
    <row r="4172" spans="1:25">
      <c r="A4172" s="1350">
        <v>11201000959</v>
      </c>
      <c r="B4172" s="1260"/>
      <c r="C4172" s="1260" t="s">
        <v>33233</v>
      </c>
      <c r="D4172" s="1260" t="s">
        <v>33234</v>
      </c>
      <c r="E4172" s="1260" t="s">
        <v>11175</v>
      </c>
      <c r="F4172" s="1260" t="s">
        <v>33235</v>
      </c>
      <c r="G4172" s="1260" t="s">
        <v>33236</v>
      </c>
      <c r="H4172" s="1260" t="s">
        <v>11153</v>
      </c>
      <c r="I4172" s="1260" t="s">
        <v>10976</v>
      </c>
      <c r="J4172" s="1259">
        <v>7428702</v>
      </c>
      <c r="K4172" s="1260" t="s">
        <v>11375</v>
      </c>
      <c r="L4172" s="1260" t="s">
        <v>11155</v>
      </c>
      <c r="M4172" s="1260" t="s">
        <v>2033</v>
      </c>
      <c r="N4172" s="1260" t="s">
        <v>33237</v>
      </c>
      <c r="O4172" s="1260" t="s">
        <v>33234</v>
      </c>
      <c r="P4172" s="1260" t="s">
        <v>33238</v>
      </c>
      <c r="Q4172" s="1260"/>
      <c r="R4172" s="1260" t="s">
        <v>33238</v>
      </c>
      <c r="S4172" s="1259">
        <v>1</v>
      </c>
      <c r="T4172" s="1260"/>
      <c r="U4172" s="1260" t="s">
        <v>11396</v>
      </c>
      <c r="V4172" s="1260" t="s">
        <v>11397</v>
      </c>
      <c r="W4172" s="1259">
        <v>0</v>
      </c>
      <c r="X4172" s="1259">
        <v>1008</v>
      </c>
      <c r="Y4172" s="1259">
        <v>0</v>
      </c>
    </row>
    <row r="4173" spans="1:25">
      <c r="A4173" s="1350">
        <v>11201000958</v>
      </c>
      <c r="B4173" s="1260" t="s">
        <v>33239</v>
      </c>
      <c r="C4173" s="1260" t="s">
        <v>33240</v>
      </c>
      <c r="D4173" s="1260" t="s">
        <v>33241</v>
      </c>
      <c r="E4173" s="1260" t="s">
        <v>12993</v>
      </c>
      <c r="F4173" s="1260" t="s">
        <v>11242</v>
      </c>
      <c r="G4173" s="1260" t="s">
        <v>33242</v>
      </c>
      <c r="H4173" s="1260" t="s">
        <v>11153</v>
      </c>
      <c r="I4173" s="1260" t="s">
        <v>11243</v>
      </c>
      <c r="J4173" s="1259">
        <v>7428701</v>
      </c>
      <c r="K4173" s="1260" t="s">
        <v>11221</v>
      </c>
      <c r="L4173" s="1260" t="s">
        <v>11155</v>
      </c>
      <c r="M4173" s="1260" t="s">
        <v>2230</v>
      </c>
      <c r="N4173" s="1260" t="s">
        <v>33243</v>
      </c>
      <c r="O4173" s="1260" t="s">
        <v>33241</v>
      </c>
      <c r="P4173" s="1260" t="s">
        <v>33244</v>
      </c>
      <c r="Q4173" s="1260" t="s">
        <v>11223</v>
      </c>
      <c r="R4173" s="1260" t="s">
        <v>33245</v>
      </c>
      <c r="S4173" s="1259">
        <v>1</v>
      </c>
      <c r="T4173" s="1260" t="s">
        <v>33246</v>
      </c>
      <c r="U4173" s="1260" t="s">
        <v>11247</v>
      </c>
      <c r="V4173" s="1260" t="s">
        <v>12337</v>
      </c>
      <c r="W4173" s="1259">
        <v>0</v>
      </c>
      <c r="X4173" s="1259">
        <v>1007</v>
      </c>
      <c r="Y4173" s="1259">
        <v>0</v>
      </c>
    </row>
    <row r="4174" spans="1:25">
      <c r="A4174" s="1350">
        <v>11201000957</v>
      </c>
      <c r="B4174" s="1260"/>
      <c r="C4174" s="1260" t="s">
        <v>33247</v>
      </c>
      <c r="D4174" s="1260" t="s">
        <v>33248</v>
      </c>
      <c r="E4174" s="1260" t="s">
        <v>11175</v>
      </c>
      <c r="F4174" s="1260" t="s">
        <v>16513</v>
      </c>
      <c r="G4174" s="1260" t="s">
        <v>33249</v>
      </c>
      <c r="H4174" s="1260" t="s">
        <v>11153</v>
      </c>
      <c r="I4174" s="1260" t="s">
        <v>10976</v>
      </c>
      <c r="J4174" s="1259">
        <v>7428700</v>
      </c>
      <c r="K4174" s="1260" t="s">
        <v>11375</v>
      </c>
      <c r="L4174" s="1260" t="s">
        <v>11155</v>
      </c>
      <c r="M4174" s="1260" t="s">
        <v>1950</v>
      </c>
      <c r="N4174" s="1260" t="s">
        <v>33250</v>
      </c>
      <c r="O4174" s="1260" t="s">
        <v>33248</v>
      </c>
      <c r="P4174" s="1260" t="s">
        <v>33251</v>
      </c>
      <c r="Q4174" s="1260" t="s">
        <v>11769</v>
      </c>
      <c r="R4174" s="1260" t="s">
        <v>33251</v>
      </c>
      <c r="S4174" s="1259">
        <v>1</v>
      </c>
      <c r="T4174" s="1260"/>
      <c r="U4174" s="1260" t="s">
        <v>11396</v>
      </c>
      <c r="V4174" s="1260" t="s">
        <v>12816</v>
      </c>
      <c r="W4174" s="1259">
        <v>0</v>
      </c>
      <c r="X4174" s="1259">
        <v>1008</v>
      </c>
      <c r="Y4174" s="1259">
        <v>0</v>
      </c>
    </row>
    <row r="4175" spans="1:25">
      <c r="A4175" s="1350">
        <v>11201000956</v>
      </c>
      <c r="B4175" s="1260"/>
      <c r="C4175" s="1260" t="s">
        <v>33252</v>
      </c>
      <c r="D4175" s="1260" t="s">
        <v>33253</v>
      </c>
      <c r="E4175" s="1260" t="s">
        <v>11560</v>
      </c>
      <c r="F4175" s="1260" t="s">
        <v>16000</v>
      </c>
      <c r="G4175" s="1260" t="s">
        <v>33254</v>
      </c>
      <c r="H4175" s="1260" t="s">
        <v>11153</v>
      </c>
      <c r="I4175" s="1260" t="s">
        <v>11164</v>
      </c>
      <c r="J4175" s="1259">
        <v>7428699</v>
      </c>
      <c r="K4175" s="1260" t="s">
        <v>11221</v>
      </c>
      <c r="L4175" s="1260" t="s">
        <v>11155</v>
      </c>
      <c r="M4175" s="1260" t="s">
        <v>2431</v>
      </c>
      <c r="N4175" s="1260" t="s">
        <v>33255</v>
      </c>
      <c r="O4175" s="1260" t="s">
        <v>33253</v>
      </c>
      <c r="P4175" s="1260" t="s">
        <v>33256</v>
      </c>
      <c r="Q4175" s="1260" t="s">
        <v>33257</v>
      </c>
      <c r="R4175" s="1260" t="s">
        <v>33258</v>
      </c>
      <c r="S4175" s="1259">
        <v>1</v>
      </c>
      <c r="T4175" s="1260"/>
      <c r="U4175" s="1260" t="s">
        <v>11405</v>
      </c>
      <c r="V4175" s="1260" t="s">
        <v>15073</v>
      </c>
      <c r="W4175" s="1259">
        <v>0</v>
      </c>
      <c r="X4175" s="1259">
        <v>1007</v>
      </c>
      <c r="Y4175" s="1259">
        <v>0</v>
      </c>
    </row>
    <row r="4176" spans="1:25">
      <c r="A4176" s="1350">
        <v>11201000955</v>
      </c>
      <c r="B4176" s="1260"/>
      <c r="C4176" s="1260" t="s">
        <v>33259</v>
      </c>
      <c r="D4176" s="1260" t="s">
        <v>33260</v>
      </c>
      <c r="E4176" s="1260" t="s">
        <v>11668</v>
      </c>
      <c r="F4176" s="1260" t="s">
        <v>11440</v>
      </c>
      <c r="G4176" s="1260" t="s">
        <v>33261</v>
      </c>
      <c r="H4176" s="1260" t="s">
        <v>11153</v>
      </c>
      <c r="I4176" s="1260" t="s">
        <v>11177</v>
      </c>
      <c r="J4176" s="1259">
        <v>7428698</v>
      </c>
      <c r="K4176" s="1260" t="s">
        <v>11221</v>
      </c>
      <c r="L4176" s="1260" t="s">
        <v>11155</v>
      </c>
      <c r="M4176" s="1260" t="s">
        <v>2352</v>
      </c>
      <c r="N4176" s="1260" t="s">
        <v>33262</v>
      </c>
      <c r="O4176" s="1260" t="s">
        <v>33260</v>
      </c>
      <c r="P4176" s="1260"/>
      <c r="Q4176" s="1260"/>
      <c r="R4176" s="1260" t="s">
        <v>33263</v>
      </c>
      <c r="S4176" s="1259">
        <v>1</v>
      </c>
      <c r="T4176" s="1260"/>
      <c r="U4176" s="1260" t="s">
        <v>11193</v>
      </c>
      <c r="V4176" s="1260" t="s">
        <v>14813</v>
      </c>
      <c r="W4176" s="1259">
        <v>0</v>
      </c>
      <c r="X4176" s="1259">
        <v>1007</v>
      </c>
      <c r="Y4176" s="1259">
        <v>0</v>
      </c>
    </row>
    <row r="4177" spans="1:25">
      <c r="A4177" s="1350">
        <v>11201000954</v>
      </c>
      <c r="B4177" s="1260"/>
      <c r="C4177" s="1260" t="s">
        <v>33264</v>
      </c>
      <c r="D4177" s="1260" t="s">
        <v>33265</v>
      </c>
      <c r="E4177" s="1260" t="s">
        <v>11353</v>
      </c>
      <c r="F4177" s="1260" t="s">
        <v>11440</v>
      </c>
      <c r="G4177" s="1260" t="s">
        <v>33266</v>
      </c>
      <c r="H4177" s="1260" t="s">
        <v>11153</v>
      </c>
      <c r="I4177" s="1260" t="s">
        <v>11177</v>
      </c>
      <c r="J4177" s="1259">
        <v>7428697</v>
      </c>
      <c r="K4177" s="1260" t="s">
        <v>11221</v>
      </c>
      <c r="L4177" s="1260" t="s">
        <v>11155</v>
      </c>
      <c r="M4177" s="1260" t="s">
        <v>262</v>
      </c>
      <c r="N4177" s="1260"/>
      <c r="O4177" s="1260" t="s">
        <v>33265</v>
      </c>
      <c r="P4177" s="1260"/>
      <c r="Q4177" s="1260"/>
      <c r="R4177" s="1260"/>
      <c r="S4177" s="1259">
        <v>1</v>
      </c>
      <c r="T4177" s="1260"/>
      <c r="U4177" s="1260"/>
      <c r="V4177" s="1260"/>
      <c r="W4177" s="1259">
        <v>0</v>
      </c>
      <c r="X4177" s="1259">
        <v>1007</v>
      </c>
      <c r="Y4177" s="1259">
        <v>0</v>
      </c>
    </row>
    <row r="4178" spans="1:25">
      <c r="A4178" s="1350">
        <v>11201000953</v>
      </c>
      <c r="B4178" s="1260"/>
      <c r="C4178" s="1260" t="s">
        <v>33267</v>
      </c>
      <c r="D4178" s="1260" t="s">
        <v>33268</v>
      </c>
      <c r="E4178" s="1260" t="s">
        <v>11284</v>
      </c>
      <c r="F4178" s="1260" t="s">
        <v>16000</v>
      </c>
      <c r="G4178" s="1260" t="s">
        <v>33269</v>
      </c>
      <c r="H4178" s="1260" t="s">
        <v>11153</v>
      </c>
      <c r="I4178" s="1260" t="s">
        <v>11164</v>
      </c>
      <c r="J4178" s="1259">
        <v>7428696</v>
      </c>
      <c r="K4178" s="1260" t="s">
        <v>11221</v>
      </c>
      <c r="L4178" s="1260" t="s">
        <v>11155</v>
      </c>
      <c r="M4178" s="1260" t="s">
        <v>1274</v>
      </c>
      <c r="N4178" s="1260" t="s">
        <v>33270</v>
      </c>
      <c r="O4178" s="1260" t="s">
        <v>33268</v>
      </c>
      <c r="P4178" s="1260" t="s">
        <v>11192</v>
      </c>
      <c r="Q4178" s="1260"/>
      <c r="R4178" s="1260"/>
      <c r="S4178" s="1259">
        <v>1</v>
      </c>
      <c r="T4178" s="1260"/>
      <c r="U4178" s="1260" t="s">
        <v>11921</v>
      </c>
      <c r="V4178" s="1260" t="s">
        <v>17491</v>
      </c>
      <c r="W4178" s="1259">
        <v>0</v>
      </c>
      <c r="X4178" s="1259">
        <v>1007</v>
      </c>
      <c r="Y4178" s="1259">
        <v>0</v>
      </c>
    </row>
    <row r="4179" spans="1:25">
      <c r="A4179" s="1350">
        <v>11201000952</v>
      </c>
      <c r="B4179" s="1260" t="s">
        <v>33271</v>
      </c>
      <c r="C4179" s="1260" t="s">
        <v>33272</v>
      </c>
      <c r="D4179" s="1260" t="s">
        <v>33273</v>
      </c>
      <c r="E4179" s="1260" t="s">
        <v>11560</v>
      </c>
      <c r="F4179" s="1260" t="s">
        <v>13410</v>
      </c>
      <c r="G4179" s="1260" t="s">
        <v>33274</v>
      </c>
      <c r="H4179" s="1260" t="s">
        <v>11153</v>
      </c>
      <c r="I4179" s="1260" t="s">
        <v>10976</v>
      </c>
      <c r="J4179" s="1259">
        <v>7428695</v>
      </c>
      <c r="K4179" s="1260" t="s">
        <v>11221</v>
      </c>
      <c r="L4179" s="1260" t="s">
        <v>11155</v>
      </c>
      <c r="M4179" s="1260" t="s">
        <v>1424</v>
      </c>
      <c r="N4179" s="1260" t="s">
        <v>33275</v>
      </c>
      <c r="O4179" s="1260" t="s">
        <v>33273</v>
      </c>
      <c r="P4179" s="1260" t="s">
        <v>33276</v>
      </c>
      <c r="Q4179" s="1260" t="s">
        <v>14279</v>
      </c>
      <c r="R4179" s="1260" t="s">
        <v>33276</v>
      </c>
      <c r="S4179" s="1259">
        <v>1</v>
      </c>
      <c r="T4179" s="1260" t="s">
        <v>33277</v>
      </c>
      <c r="U4179" s="1260" t="s">
        <v>11231</v>
      </c>
      <c r="V4179" s="1260" t="s">
        <v>19705</v>
      </c>
      <c r="W4179" s="1259">
        <v>0</v>
      </c>
      <c r="X4179" s="1259">
        <v>1007</v>
      </c>
      <c r="Y4179" s="1259">
        <v>0</v>
      </c>
    </row>
    <row r="4180" spans="1:25">
      <c r="A4180" s="1350">
        <v>11201000951</v>
      </c>
      <c r="B4180" s="1260" t="s">
        <v>33278</v>
      </c>
      <c r="C4180" s="1260" t="s">
        <v>33279</v>
      </c>
      <c r="D4180" s="1260" t="s">
        <v>33280</v>
      </c>
      <c r="E4180" s="1260" t="s">
        <v>11491</v>
      </c>
      <c r="F4180" s="1260" t="s">
        <v>11440</v>
      </c>
      <c r="G4180" s="1260" t="s">
        <v>33281</v>
      </c>
      <c r="H4180" s="1260" t="s">
        <v>11153</v>
      </c>
      <c r="I4180" s="1260" t="s">
        <v>11177</v>
      </c>
      <c r="J4180" s="1259">
        <v>7428694</v>
      </c>
      <c r="K4180" s="1260" t="s">
        <v>11221</v>
      </c>
      <c r="L4180" s="1260" t="s">
        <v>11155</v>
      </c>
      <c r="M4180" s="1260" t="s">
        <v>2551</v>
      </c>
      <c r="N4180" s="1260" t="s">
        <v>33282</v>
      </c>
      <c r="O4180" s="1260" t="s">
        <v>33280</v>
      </c>
      <c r="P4180" s="1260" t="s">
        <v>33283</v>
      </c>
      <c r="Q4180" s="1260" t="s">
        <v>33284</v>
      </c>
      <c r="R4180" s="1260" t="s">
        <v>33285</v>
      </c>
      <c r="S4180" s="1259">
        <v>1</v>
      </c>
      <c r="T4180" s="1260" t="s">
        <v>33286</v>
      </c>
      <c r="U4180" s="1260" t="s">
        <v>11751</v>
      </c>
      <c r="V4180" s="1260" t="s">
        <v>21036</v>
      </c>
      <c r="W4180" s="1259">
        <v>0</v>
      </c>
      <c r="X4180" s="1259">
        <v>1007</v>
      </c>
      <c r="Y4180" s="1259">
        <v>0</v>
      </c>
    </row>
    <row r="4181" spans="1:25">
      <c r="A4181" s="1350">
        <v>11201000950</v>
      </c>
      <c r="B4181" s="1260" t="s">
        <v>33287</v>
      </c>
      <c r="C4181" s="1260" t="s">
        <v>33288</v>
      </c>
      <c r="D4181" s="1260" t="s">
        <v>33289</v>
      </c>
      <c r="E4181" s="1260" t="s">
        <v>11311</v>
      </c>
      <c r="F4181" s="1260" t="s">
        <v>13534</v>
      </c>
      <c r="G4181" s="1260" t="s">
        <v>33290</v>
      </c>
      <c r="H4181" s="1260" t="s">
        <v>11153</v>
      </c>
      <c r="I4181" s="1260" t="s">
        <v>10976</v>
      </c>
      <c r="J4181" s="1259">
        <v>7428693</v>
      </c>
      <c r="K4181" s="1260" t="s">
        <v>11375</v>
      </c>
      <c r="L4181" s="1260" t="s">
        <v>11155</v>
      </c>
      <c r="M4181" s="1260" t="s">
        <v>11092</v>
      </c>
      <c r="N4181" s="1260" t="s">
        <v>33291</v>
      </c>
      <c r="O4181" s="1260" t="s">
        <v>33289</v>
      </c>
      <c r="P4181" s="1260" t="s">
        <v>33292</v>
      </c>
      <c r="Q4181" s="1260" t="s">
        <v>14210</v>
      </c>
      <c r="R4181" s="1260" t="s">
        <v>33292</v>
      </c>
      <c r="S4181" s="1259">
        <v>1</v>
      </c>
      <c r="T4181" s="1260" t="s">
        <v>33293</v>
      </c>
      <c r="U4181" s="1260" t="s">
        <v>11158</v>
      </c>
      <c r="V4181" s="1260" t="s">
        <v>11159</v>
      </c>
      <c r="W4181" s="1259">
        <v>0</v>
      </c>
      <c r="X4181" s="1259">
        <v>1008</v>
      </c>
      <c r="Y4181" s="1259">
        <v>0</v>
      </c>
    </row>
    <row r="4182" spans="1:25">
      <c r="A4182" s="1350">
        <v>11201000949</v>
      </c>
      <c r="B4182" s="1260"/>
      <c r="C4182" s="1260" t="s">
        <v>33294</v>
      </c>
      <c r="D4182" s="1260" t="s">
        <v>33295</v>
      </c>
      <c r="E4182" s="1260" t="s">
        <v>11251</v>
      </c>
      <c r="F4182" s="1260" t="s">
        <v>11440</v>
      </c>
      <c r="G4182" s="1260" t="s">
        <v>33296</v>
      </c>
      <c r="H4182" s="1260" t="s">
        <v>11153</v>
      </c>
      <c r="I4182" s="1260" t="s">
        <v>11177</v>
      </c>
      <c r="J4182" s="1259">
        <v>7428692</v>
      </c>
      <c r="K4182" s="1260" t="s">
        <v>11221</v>
      </c>
      <c r="L4182" s="1260" t="s">
        <v>11155</v>
      </c>
      <c r="M4182" s="1260" t="s">
        <v>262</v>
      </c>
      <c r="N4182" s="1260"/>
      <c r="O4182" s="1260" t="s">
        <v>33295</v>
      </c>
      <c r="P4182" s="1260"/>
      <c r="Q4182" s="1260"/>
      <c r="R4182" s="1260"/>
      <c r="S4182" s="1259">
        <v>1</v>
      </c>
      <c r="T4182" s="1260"/>
      <c r="U4182" s="1260"/>
      <c r="V4182" s="1260"/>
      <c r="W4182" s="1259">
        <v>0</v>
      </c>
      <c r="X4182" s="1259">
        <v>1007</v>
      </c>
      <c r="Y4182" s="1259">
        <v>0</v>
      </c>
    </row>
    <row r="4183" spans="1:25">
      <c r="A4183" s="1350">
        <v>11201000948</v>
      </c>
      <c r="B4183" s="1260" t="s">
        <v>33297</v>
      </c>
      <c r="C4183" s="1260" t="s">
        <v>33298</v>
      </c>
      <c r="D4183" s="1260" t="s">
        <v>33299</v>
      </c>
      <c r="E4183" s="1260" t="s">
        <v>11311</v>
      </c>
      <c r="F4183" s="1260" t="s">
        <v>16513</v>
      </c>
      <c r="G4183" s="1260" t="s">
        <v>33300</v>
      </c>
      <c r="H4183" s="1260" t="s">
        <v>11153</v>
      </c>
      <c r="I4183" s="1260" t="s">
        <v>10976</v>
      </c>
      <c r="J4183" s="1259">
        <v>7428691</v>
      </c>
      <c r="K4183" s="1260" t="s">
        <v>11221</v>
      </c>
      <c r="L4183" s="1260" t="s">
        <v>11155</v>
      </c>
      <c r="M4183" s="1260" t="s">
        <v>1950</v>
      </c>
      <c r="N4183" s="1260" t="s">
        <v>30072</v>
      </c>
      <c r="O4183" s="1260" t="s">
        <v>33299</v>
      </c>
      <c r="P4183" s="1260"/>
      <c r="Q4183" s="1260" t="s">
        <v>33301</v>
      </c>
      <c r="R4183" s="1260" t="s">
        <v>33302</v>
      </c>
      <c r="S4183" s="1259">
        <v>1</v>
      </c>
      <c r="T4183" s="1260"/>
      <c r="U4183" s="1260" t="s">
        <v>11396</v>
      </c>
      <c r="V4183" s="1260" t="s">
        <v>12816</v>
      </c>
      <c r="W4183" s="1259">
        <v>0</v>
      </c>
      <c r="X4183" s="1259">
        <v>1007</v>
      </c>
      <c r="Y4183" s="1259">
        <v>0</v>
      </c>
    </row>
    <row r="4184" spans="1:25">
      <c r="A4184" s="1350">
        <v>11201000947</v>
      </c>
      <c r="B4184" s="1260" t="s">
        <v>33303</v>
      </c>
      <c r="C4184" s="1260" t="s">
        <v>33298</v>
      </c>
      <c r="D4184" s="1260" t="s">
        <v>33304</v>
      </c>
      <c r="E4184" s="1260" t="s">
        <v>11949</v>
      </c>
      <c r="F4184" s="1260" t="s">
        <v>16513</v>
      </c>
      <c r="G4184" s="1260" t="s">
        <v>33305</v>
      </c>
      <c r="H4184" s="1260" t="s">
        <v>11153</v>
      </c>
      <c r="I4184" s="1260" t="s">
        <v>10976</v>
      </c>
      <c r="J4184" s="1259">
        <v>7428690</v>
      </c>
      <c r="K4184" s="1260" t="s">
        <v>11375</v>
      </c>
      <c r="L4184" s="1260" t="s">
        <v>11155</v>
      </c>
      <c r="M4184" s="1260" t="s">
        <v>2033</v>
      </c>
      <c r="N4184" s="1260" t="s">
        <v>33306</v>
      </c>
      <c r="O4184" s="1260" t="s">
        <v>33304</v>
      </c>
      <c r="P4184" s="1260" t="s">
        <v>33307</v>
      </c>
      <c r="Q4184" s="1260" t="s">
        <v>11867</v>
      </c>
      <c r="R4184" s="1260" t="s">
        <v>33308</v>
      </c>
      <c r="S4184" s="1259">
        <v>1</v>
      </c>
      <c r="T4184" s="1260" t="s">
        <v>33309</v>
      </c>
      <c r="U4184" s="1260" t="s">
        <v>11396</v>
      </c>
      <c r="V4184" s="1260" t="s">
        <v>12816</v>
      </c>
      <c r="W4184" s="1259">
        <v>0</v>
      </c>
      <c r="X4184" s="1259">
        <v>1008</v>
      </c>
      <c r="Y4184" s="1259">
        <v>0</v>
      </c>
    </row>
    <row r="4185" spans="1:25">
      <c r="A4185" s="1350">
        <v>11201000946</v>
      </c>
      <c r="B4185" s="1260"/>
      <c r="C4185" s="1260" t="s">
        <v>33310</v>
      </c>
      <c r="D4185" s="1260" t="s">
        <v>33311</v>
      </c>
      <c r="E4185" s="1260" t="s">
        <v>11175</v>
      </c>
      <c r="F4185" s="1260" t="s">
        <v>11440</v>
      </c>
      <c r="G4185" s="1260" t="s">
        <v>33312</v>
      </c>
      <c r="H4185" s="1260" t="s">
        <v>11153</v>
      </c>
      <c r="I4185" s="1260" t="s">
        <v>11177</v>
      </c>
      <c r="J4185" s="1259">
        <v>7428689</v>
      </c>
      <c r="K4185" s="1260" t="s">
        <v>11221</v>
      </c>
      <c r="L4185" s="1260" t="s">
        <v>11155</v>
      </c>
      <c r="M4185" s="1260" t="s">
        <v>1687</v>
      </c>
      <c r="N4185" s="1260" t="s">
        <v>33313</v>
      </c>
      <c r="O4185" s="1260" t="s">
        <v>33311</v>
      </c>
      <c r="P4185" s="1260" t="s">
        <v>33314</v>
      </c>
      <c r="Q4185" s="1260"/>
      <c r="R4185" s="1260" t="s">
        <v>33315</v>
      </c>
      <c r="S4185" s="1259">
        <v>1</v>
      </c>
      <c r="T4185" s="1260"/>
      <c r="U4185" s="1260" t="s">
        <v>11182</v>
      </c>
      <c r="V4185" s="1260" t="s">
        <v>11956</v>
      </c>
      <c r="W4185" s="1259">
        <v>0</v>
      </c>
      <c r="X4185" s="1259">
        <v>1007</v>
      </c>
      <c r="Y4185" s="1259">
        <v>0</v>
      </c>
    </row>
    <row r="4186" spans="1:25">
      <c r="A4186" s="1350">
        <v>11201000945</v>
      </c>
      <c r="B4186" s="1260"/>
      <c r="C4186" s="1260" t="s">
        <v>33316</v>
      </c>
      <c r="D4186" s="1260" t="s">
        <v>33317</v>
      </c>
      <c r="E4186" s="1260" t="s">
        <v>11251</v>
      </c>
      <c r="F4186" s="1260" t="s">
        <v>11440</v>
      </c>
      <c r="G4186" s="1260" t="s">
        <v>33318</v>
      </c>
      <c r="H4186" s="1260" t="s">
        <v>11153</v>
      </c>
      <c r="I4186" s="1260" t="s">
        <v>11177</v>
      </c>
      <c r="J4186" s="1259">
        <v>7428688</v>
      </c>
      <c r="K4186" s="1260" t="s">
        <v>11221</v>
      </c>
      <c r="L4186" s="1260" t="s">
        <v>11155</v>
      </c>
      <c r="M4186" s="1260" t="s">
        <v>262</v>
      </c>
      <c r="N4186" s="1260"/>
      <c r="O4186" s="1260" t="s">
        <v>33317</v>
      </c>
      <c r="P4186" s="1260"/>
      <c r="Q4186" s="1260"/>
      <c r="R4186" s="1260"/>
      <c r="S4186" s="1259">
        <v>1</v>
      </c>
      <c r="T4186" s="1260"/>
      <c r="U4186" s="1260"/>
      <c r="V4186" s="1260"/>
      <c r="W4186" s="1259">
        <v>0</v>
      </c>
      <c r="X4186" s="1259">
        <v>1007</v>
      </c>
      <c r="Y4186" s="1259">
        <v>0</v>
      </c>
    </row>
    <row r="4187" spans="1:25">
      <c r="A4187" s="1350">
        <v>11201000944</v>
      </c>
      <c r="B4187" s="1260"/>
      <c r="C4187" s="1260" t="s">
        <v>33319</v>
      </c>
      <c r="D4187" s="1260" t="s">
        <v>33320</v>
      </c>
      <c r="E4187" s="1260" t="s">
        <v>11190</v>
      </c>
      <c r="F4187" s="1260" t="s">
        <v>13534</v>
      </c>
      <c r="G4187" s="1260" t="s">
        <v>33321</v>
      </c>
      <c r="H4187" s="1260" t="s">
        <v>11153</v>
      </c>
      <c r="I4187" s="1260" t="s">
        <v>10976</v>
      </c>
      <c r="J4187" s="1259">
        <v>7428687</v>
      </c>
      <c r="K4187" s="1260" t="s">
        <v>11375</v>
      </c>
      <c r="L4187" s="1260" t="s">
        <v>11155</v>
      </c>
      <c r="M4187" s="1260" t="s">
        <v>2533</v>
      </c>
      <c r="N4187" s="1260" t="s">
        <v>33322</v>
      </c>
      <c r="O4187" s="1260" t="s">
        <v>33320</v>
      </c>
      <c r="P4187" s="1260"/>
      <c r="Q4187" s="1260" t="s">
        <v>11394</v>
      </c>
      <c r="R4187" s="1260" t="s">
        <v>33323</v>
      </c>
      <c r="S4187" s="1259">
        <v>1</v>
      </c>
      <c r="T4187" s="1260"/>
      <c r="U4187" s="1260" t="s">
        <v>11158</v>
      </c>
      <c r="V4187" s="1260" t="s">
        <v>11762</v>
      </c>
      <c r="W4187" s="1259">
        <v>0</v>
      </c>
      <c r="X4187" s="1259">
        <v>1008</v>
      </c>
      <c r="Y4187" s="1259">
        <v>0</v>
      </c>
    </row>
    <row r="4188" spans="1:25">
      <c r="A4188" s="1350">
        <v>11201000943</v>
      </c>
      <c r="B4188" s="1260" t="s">
        <v>33324</v>
      </c>
      <c r="C4188" s="1260" t="s">
        <v>33325</v>
      </c>
      <c r="D4188" s="1260" t="s">
        <v>33326</v>
      </c>
      <c r="E4188" s="1260" t="s">
        <v>11266</v>
      </c>
      <c r="F4188" s="1260" t="s">
        <v>13545</v>
      </c>
      <c r="G4188" s="1260" t="s">
        <v>33327</v>
      </c>
      <c r="H4188" s="1260" t="s">
        <v>11153</v>
      </c>
      <c r="I4188" s="1260" t="s">
        <v>13547</v>
      </c>
      <c r="J4188" s="1259">
        <v>7428686</v>
      </c>
      <c r="K4188" s="1260" t="s">
        <v>11221</v>
      </c>
      <c r="L4188" s="1260" t="s">
        <v>11155</v>
      </c>
      <c r="M4188" s="1260" t="s">
        <v>2289</v>
      </c>
      <c r="N4188" s="1260" t="s">
        <v>33328</v>
      </c>
      <c r="O4188" s="1260" t="s">
        <v>33326</v>
      </c>
      <c r="P4188" s="1260" t="s">
        <v>33329</v>
      </c>
      <c r="Q4188" s="1260" t="s">
        <v>33330</v>
      </c>
      <c r="R4188" s="1260" t="s">
        <v>33329</v>
      </c>
      <c r="S4188" s="1259">
        <v>1</v>
      </c>
      <c r="T4188" s="1260" t="s">
        <v>33331</v>
      </c>
      <c r="U4188" s="1260" t="s">
        <v>12601</v>
      </c>
      <c r="V4188" s="1260" t="s">
        <v>33332</v>
      </c>
      <c r="W4188" s="1259">
        <v>0</v>
      </c>
      <c r="X4188" s="1259">
        <v>1007</v>
      </c>
      <c r="Y4188" s="1259">
        <v>0</v>
      </c>
    </row>
    <row r="4189" spans="1:25">
      <c r="A4189" s="1350">
        <v>11201000942</v>
      </c>
      <c r="B4189" s="1260"/>
      <c r="C4189" s="1260" t="s">
        <v>33333</v>
      </c>
      <c r="D4189" s="1260" t="s">
        <v>33334</v>
      </c>
      <c r="E4189" s="1260" t="s">
        <v>11203</v>
      </c>
      <c r="F4189" s="1260" t="s">
        <v>16513</v>
      </c>
      <c r="G4189" s="1260" t="s">
        <v>33335</v>
      </c>
      <c r="H4189" s="1260" t="s">
        <v>11153</v>
      </c>
      <c r="I4189" s="1260" t="s">
        <v>10976</v>
      </c>
      <c r="J4189" s="1259">
        <v>7428685</v>
      </c>
      <c r="K4189" s="1260" t="s">
        <v>11375</v>
      </c>
      <c r="L4189" s="1260" t="s">
        <v>11155</v>
      </c>
      <c r="M4189" s="1260" t="s">
        <v>1945</v>
      </c>
      <c r="N4189" s="1260" t="s">
        <v>17058</v>
      </c>
      <c r="O4189" s="1260" t="s">
        <v>33334</v>
      </c>
      <c r="P4189" s="1260"/>
      <c r="Q4189" s="1260" t="s">
        <v>12423</v>
      </c>
      <c r="R4189" s="1259">
        <v>8945092</v>
      </c>
      <c r="S4189" s="1259">
        <v>1</v>
      </c>
      <c r="T4189" s="1260"/>
      <c r="U4189" s="1260" t="s">
        <v>11396</v>
      </c>
      <c r="V4189" s="1260" t="s">
        <v>13071</v>
      </c>
      <c r="W4189" s="1259">
        <v>0</v>
      </c>
      <c r="X4189" s="1259">
        <v>1008</v>
      </c>
      <c r="Y4189" s="1259">
        <v>0</v>
      </c>
    </row>
    <row r="4190" spans="1:25">
      <c r="A4190" s="1350">
        <v>11201000941</v>
      </c>
      <c r="B4190" s="1260"/>
      <c r="C4190" s="1260" t="s">
        <v>33336</v>
      </c>
      <c r="D4190" s="1260" t="s">
        <v>33337</v>
      </c>
      <c r="E4190" s="1260" t="s">
        <v>11284</v>
      </c>
      <c r="F4190" s="1260" t="s">
        <v>19572</v>
      </c>
      <c r="G4190" s="1260" t="s">
        <v>33338</v>
      </c>
      <c r="H4190" s="1260" t="s">
        <v>11153</v>
      </c>
      <c r="I4190" s="1260" t="s">
        <v>11164</v>
      </c>
      <c r="J4190" s="1259">
        <v>7428684</v>
      </c>
      <c r="K4190" s="1260" t="s">
        <v>11221</v>
      </c>
      <c r="L4190" s="1260" t="s">
        <v>11155</v>
      </c>
      <c r="M4190" s="1260" t="s">
        <v>1699</v>
      </c>
      <c r="N4190" s="1260" t="s">
        <v>33339</v>
      </c>
      <c r="O4190" s="1260" t="s">
        <v>33337</v>
      </c>
      <c r="P4190" s="1260"/>
      <c r="Q4190" s="1260"/>
      <c r="R4190" s="1260"/>
      <c r="S4190" s="1259">
        <v>1</v>
      </c>
      <c r="T4190" s="1260"/>
      <c r="U4190" s="1260" t="s">
        <v>11290</v>
      </c>
      <c r="V4190" s="1260" t="s">
        <v>13036</v>
      </c>
      <c r="W4190" s="1259">
        <v>0</v>
      </c>
      <c r="X4190" s="1259">
        <v>1007</v>
      </c>
      <c r="Y4190" s="1259">
        <v>0</v>
      </c>
    </row>
    <row r="4191" spans="1:25">
      <c r="A4191" s="1350">
        <v>11201000940</v>
      </c>
      <c r="B4191" s="1260"/>
      <c r="C4191" s="1260" t="s">
        <v>33340</v>
      </c>
      <c r="D4191" s="1260" t="s">
        <v>33341</v>
      </c>
      <c r="E4191" s="1260" t="s">
        <v>33342</v>
      </c>
      <c r="F4191" s="1260" t="s">
        <v>19572</v>
      </c>
      <c r="G4191" s="1260" t="s">
        <v>33343</v>
      </c>
      <c r="H4191" s="1260" t="s">
        <v>11153</v>
      </c>
      <c r="I4191" s="1260" t="s">
        <v>11164</v>
      </c>
      <c r="J4191" s="1259">
        <v>7428683</v>
      </c>
      <c r="K4191" s="1260" t="s">
        <v>11221</v>
      </c>
      <c r="L4191" s="1260" t="s">
        <v>11155</v>
      </c>
      <c r="M4191" s="1260" t="s">
        <v>262</v>
      </c>
      <c r="N4191" s="1260"/>
      <c r="O4191" s="1260" t="s">
        <v>33341</v>
      </c>
      <c r="P4191" s="1260"/>
      <c r="Q4191" s="1260"/>
      <c r="R4191" s="1260"/>
      <c r="S4191" s="1259">
        <v>1</v>
      </c>
      <c r="T4191" s="1260"/>
      <c r="U4191" s="1260"/>
      <c r="V4191" s="1260"/>
      <c r="W4191" s="1259">
        <v>0</v>
      </c>
      <c r="X4191" s="1259">
        <v>1007</v>
      </c>
      <c r="Y4191" s="1259">
        <v>0</v>
      </c>
    </row>
    <row r="4192" spans="1:25">
      <c r="A4192" s="1350">
        <v>11201000939</v>
      </c>
      <c r="B4192" s="1260" t="s">
        <v>33344</v>
      </c>
      <c r="C4192" s="1260" t="s">
        <v>33345</v>
      </c>
      <c r="D4192" s="1260" t="s">
        <v>32984</v>
      </c>
      <c r="E4192" s="1260" t="s">
        <v>11266</v>
      </c>
      <c r="F4192" s="1260" t="s">
        <v>13534</v>
      </c>
      <c r="G4192" s="1260" t="s">
        <v>33346</v>
      </c>
      <c r="H4192" s="1260" t="s">
        <v>11153</v>
      </c>
      <c r="I4192" s="1260" t="s">
        <v>10976</v>
      </c>
      <c r="J4192" s="1259">
        <v>7428682</v>
      </c>
      <c r="K4192" s="1260" t="s">
        <v>11375</v>
      </c>
      <c r="L4192" s="1260" t="s">
        <v>11155</v>
      </c>
      <c r="M4192" s="1260" t="s">
        <v>1276</v>
      </c>
      <c r="N4192" s="1260" t="s">
        <v>32986</v>
      </c>
      <c r="O4192" s="1260" t="s">
        <v>32984</v>
      </c>
      <c r="P4192" s="1260"/>
      <c r="Q4192" s="1260" t="s">
        <v>33347</v>
      </c>
      <c r="R4192" s="1260" t="s">
        <v>32987</v>
      </c>
      <c r="S4192" s="1259">
        <v>1</v>
      </c>
      <c r="T4192" s="1260" t="s">
        <v>33348</v>
      </c>
      <c r="U4192" s="1260" t="s">
        <v>11158</v>
      </c>
      <c r="V4192" s="1260" t="s">
        <v>11565</v>
      </c>
      <c r="W4192" s="1259">
        <v>0</v>
      </c>
      <c r="X4192" s="1259">
        <v>1008</v>
      </c>
      <c r="Y4192" s="1259">
        <v>0</v>
      </c>
    </row>
    <row r="4193" spans="1:25">
      <c r="A4193" s="1350">
        <v>11201000938</v>
      </c>
      <c r="B4193" s="1260"/>
      <c r="C4193" s="1260" t="s">
        <v>33349</v>
      </c>
      <c r="D4193" s="1260" t="s">
        <v>33350</v>
      </c>
      <c r="E4193" s="1260" t="s">
        <v>11419</v>
      </c>
      <c r="F4193" s="1260" t="s">
        <v>19572</v>
      </c>
      <c r="G4193" s="1260" t="s">
        <v>33351</v>
      </c>
      <c r="H4193" s="1260" t="s">
        <v>11153</v>
      </c>
      <c r="I4193" s="1260" t="s">
        <v>11164</v>
      </c>
      <c r="J4193" s="1259">
        <v>7428681</v>
      </c>
      <c r="K4193" s="1260" t="s">
        <v>11221</v>
      </c>
      <c r="L4193" s="1260" t="s">
        <v>11155</v>
      </c>
      <c r="M4193" s="1260" t="s">
        <v>2150</v>
      </c>
      <c r="N4193" s="1260" t="s">
        <v>33352</v>
      </c>
      <c r="O4193" s="1260" t="s">
        <v>33350</v>
      </c>
      <c r="P4193" s="1260"/>
      <c r="Q4193" s="1260" t="s">
        <v>23477</v>
      </c>
      <c r="R4193" s="1260" t="s">
        <v>33353</v>
      </c>
      <c r="S4193" s="1259">
        <v>1</v>
      </c>
      <c r="T4193" s="1260"/>
      <c r="U4193" s="1260" t="s">
        <v>11182</v>
      </c>
      <c r="V4193" s="1260" t="s">
        <v>11473</v>
      </c>
      <c r="W4193" s="1259">
        <v>0</v>
      </c>
      <c r="X4193" s="1259">
        <v>1007</v>
      </c>
      <c r="Y4193" s="1259">
        <v>0</v>
      </c>
    </row>
    <row r="4194" spans="1:25">
      <c r="A4194" s="1350">
        <v>11201000937</v>
      </c>
      <c r="B4194" s="1260"/>
      <c r="C4194" s="1260" t="s">
        <v>33354</v>
      </c>
      <c r="D4194" s="1260" t="s">
        <v>33355</v>
      </c>
      <c r="E4194" s="1260" t="s">
        <v>11175</v>
      </c>
      <c r="F4194" s="1260" t="s">
        <v>19572</v>
      </c>
      <c r="G4194" s="1260" t="s">
        <v>33356</v>
      </c>
      <c r="H4194" s="1260" t="s">
        <v>11153</v>
      </c>
      <c r="I4194" s="1260" t="s">
        <v>11164</v>
      </c>
      <c r="J4194" s="1259">
        <v>7428680</v>
      </c>
      <c r="K4194" s="1260" t="s">
        <v>11221</v>
      </c>
      <c r="L4194" s="1260" t="s">
        <v>11155</v>
      </c>
      <c r="M4194" s="1260" t="s">
        <v>1562</v>
      </c>
      <c r="N4194" s="1260" t="s">
        <v>33357</v>
      </c>
      <c r="O4194" s="1260" t="s">
        <v>33355</v>
      </c>
      <c r="P4194" s="1260" t="s">
        <v>33358</v>
      </c>
      <c r="Q4194" s="1260"/>
      <c r="R4194" s="1260" t="s">
        <v>33358</v>
      </c>
      <c r="S4194" s="1259">
        <v>1</v>
      </c>
      <c r="T4194" s="1260"/>
      <c r="U4194" s="1260" t="s">
        <v>11290</v>
      </c>
      <c r="V4194" s="1260" t="s">
        <v>13455</v>
      </c>
      <c r="W4194" s="1259">
        <v>0</v>
      </c>
      <c r="X4194" s="1259">
        <v>1007</v>
      </c>
      <c r="Y4194" s="1259">
        <v>0</v>
      </c>
    </row>
    <row r="4195" spans="1:25">
      <c r="A4195" s="1350">
        <v>11201000936</v>
      </c>
      <c r="B4195" s="1260"/>
      <c r="C4195" s="1260" t="s">
        <v>33359</v>
      </c>
      <c r="D4195" s="1260" t="s">
        <v>33360</v>
      </c>
      <c r="E4195" s="1260" t="s">
        <v>31965</v>
      </c>
      <c r="F4195" s="1260" t="s">
        <v>33361</v>
      </c>
      <c r="G4195" s="1260" t="s">
        <v>33362</v>
      </c>
      <c r="H4195" s="1260" t="s">
        <v>11153</v>
      </c>
      <c r="I4195" s="1260" t="s">
        <v>11164</v>
      </c>
      <c r="J4195" s="1259">
        <v>7428679</v>
      </c>
      <c r="K4195" s="1260" t="s">
        <v>11221</v>
      </c>
      <c r="L4195" s="1260" t="s">
        <v>11155</v>
      </c>
      <c r="M4195" s="1260" t="s">
        <v>262</v>
      </c>
      <c r="N4195" s="1260"/>
      <c r="O4195" s="1260" t="s">
        <v>33360</v>
      </c>
      <c r="P4195" s="1260"/>
      <c r="Q4195" s="1260"/>
      <c r="R4195" s="1260"/>
      <c r="S4195" s="1259">
        <v>1</v>
      </c>
      <c r="T4195" s="1260"/>
      <c r="U4195" s="1260"/>
      <c r="V4195" s="1260"/>
      <c r="W4195" s="1259">
        <v>0</v>
      </c>
      <c r="X4195" s="1259">
        <v>1007</v>
      </c>
      <c r="Y4195" s="1259">
        <v>0</v>
      </c>
    </row>
    <row r="4196" spans="1:25">
      <c r="A4196" s="1350">
        <v>11201000935</v>
      </c>
      <c r="B4196" s="1260"/>
      <c r="C4196" s="1260" t="s">
        <v>33363</v>
      </c>
      <c r="D4196" s="1260" t="s">
        <v>33364</v>
      </c>
      <c r="E4196" s="1260" t="s">
        <v>18019</v>
      </c>
      <c r="F4196" s="1260" t="s">
        <v>16000</v>
      </c>
      <c r="G4196" s="1260" t="s">
        <v>33365</v>
      </c>
      <c r="H4196" s="1260" t="s">
        <v>11153</v>
      </c>
      <c r="I4196" s="1260" t="s">
        <v>11164</v>
      </c>
      <c r="J4196" s="1259">
        <v>7428678</v>
      </c>
      <c r="K4196" s="1260" t="s">
        <v>11221</v>
      </c>
      <c r="L4196" s="1260" t="s">
        <v>11155</v>
      </c>
      <c r="M4196" s="1260" t="s">
        <v>262</v>
      </c>
      <c r="N4196" s="1260"/>
      <c r="O4196" s="1260" t="s">
        <v>33364</v>
      </c>
      <c r="P4196" s="1260"/>
      <c r="Q4196" s="1260"/>
      <c r="R4196" s="1260"/>
      <c r="S4196" s="1259">
        <v>1</v>
      </c>
      <c r="T4196" s="1260"/>
      <c r="U4196" s="1260"/>
      <c r="V4196" s="1260"/>
      <c r="W4196" s="1259">
        <v>0</v>
      </c>
      <c r="X4196" s="1259">
        <v>1007</v>
      </c>
      <c r="Y4196" s="1259">
        <v>0</v>
      </c>
    </row>
    <row r="4197" spans="1:25">
      <c r="A4197" s="1350">
        <v>11201000934</v>
      </c>
      <c r="B4197" s="1260"/>
      <c r="C4197" s="1260" t="s">
        <v>33363</v>
      </c>
      <c r="D4197" s="1260" t="s">
        <v>33366</v>
      </c>
      <c r="E4197" s="1260" t="s">
        <v>11162</v>
      </c>
      <c r="F4197" s="1260" t="s">
        <v>28617</v>
      </c>
      <c r="G4197" s="1260" t="s">
        <v>33367</v>
      </c>
      <c r="H4197" s="1260" t="s">
        <v>11153</v>
      </c>
      <c r="I4197" s="1260" t="s">
        <v>11243</v>
      </c>
      <c r="J4197" s="1259">
        <v>7428677</v>
      </c>
      <c r="K4197" s="1260" t="s">
        <v>11221</v>
      </c>
      <c r="L4197" s="1260" t="s">
        <v>11155</v>
      </c>
      <c r="M4197" s="1260" t="s">
        <v>262</v>
      </c>
      <c r="N4197" s="1260"/>
      <c r="O4197" s="1260" t="s">
        <v>33366</v>
      </c>
      <c r="P4197" s="1260"/>
      <c r="Q4197" s="1260" t="s">
        <v>21998</v>
      </c>
      <c r="R4197" s="1260"/>
      <c r="S4197" s="1259">
        <v>1</v>
      </c>
      <c r="T4197" s="1260"/>
      <c r="U4197" s="1260"/>
      <c r="V4197" s="1260"/>
      <c r="W4197" s="1259">
        <v>0</v>
      </c>
      <c r="X4197" s="1259">
        <v>1007</v>
      </c>
      <c r="Y4197" s="1259">
        <v>0</v>
      </c>
    </row>
    <row r="4198" spans="1:25">
      <c r="A4198" s="1350">
        <v>11201000933</v>
      </c>
      <c r="B4198" s="1260"/>
      <c r="C4198" s="1260" t="s">
        <v>33368</v>
      </c>
      <c r="D4198" s="1260" t="s">
        <v>33369</v>
      </c>
      <c r="E4198" s="1260" t="s">
        <v>14616</v>
      </c>
      <c r="F4198" s="1260" t="s">
        <v>11440</v>
      </c>
      <c r="G4198" s="1260" t="s">
        <v>33370</v>
      </c>
      <c r="H4198" s="1260" t="s">
        <v>11153</v>
      </c>
      <c r="I4198" s="1260" t="s">
        <v>11177</v>
      </c>
      <c r="J4198" s="1259">
        <v>7428676</v>
      </c>
      <c r="K4198" s="1260" t="s">
        <v>11221</v>
      </c>
      <c r="L4198" s="1260" t="s">
        <v>11155</v>
      </c>
      <c r="M4198" s="1260" t="s">
        <v>2546</v>
      </c>
      <c r="N4198" s="1260" t="s">
        <v>33371</v>
      </c>
      <c r="O4198" s="1260" t="s">
        <v>33369</v>
      </c>
      <c r="P4198" s="1260" t="s">
        <v>11192</v>
      </c>
      <c r="Q4198" s="1260"/>
      <c r="R4198" s="1260" t="s">
        <v>33372</v>
      </c>
      <c r="S4198" s="1259">
        <v>1</v>
      </c>
      <c r="T4198" s="1260"/>
      <c r="U4198" s="1260" t="s">
        <v>11269</v>
      </c>
      <c r="V4198" s="1260" t="s">
        <v>11342</v>
      </c>
      <c r="W4198" s="1259">
        <v>0</v>
      </c>
      <c r="X4198" s="1259">
        <v>1007</v>
      </c>
      <c r="Y4198" s="1259">
        <v>0</v>
      </c>
    </row>
    <row r="4199" spans="1:25">
      <c r="A4199" s="1350">
        <v>11201000932</v>
      </c>
      <c r="B4199" s="1260"/>
      <c r="C4199" s="1260" t="s">
        <v>33373</v>
      </c>
      <c r="D4199" s="1260" t="s">
        <v>33374</v>
      </c>
      <c r="E4199" s="1260" t="s">
        <v>33062</v>
      </c>
      <c r="F4199" s="1260" t="s">
        <v>19572</v>
      </c>
      <c r="G4199" s="1260" t="s">
        <v>33375</v>
      </c>
      <c r="H4199" s="1260" t="s">
        <v>11153</v>
      </c>
      <c r="I4199" s="1260" t="s">
        <v>11164</v>
      </c>
      <c r="J4199" s="1259">
        <v>7428675</v>
      </c>
      <c r="K4199" s="1260" t="s">
        <v>11221</v>
      </c>
      <c r="L4199" s="1260" t="s">
        <v>11155</v>
      </c>
      <c r="M4199" s="1260" t="s">
        <v>262</v>
      </c>
      <c r="N4199" s="1260"/>
      <c r="O4199" s="1260" t="s">
        <v>33374</v>
      </c>
      <c r="P4199" s="1260"/>
      <c r="Q4199" s="1260"/>
      <c r="R4199" s="1260"/>
      <c r="S4199" s="1259">
        <v>1</v>
      </c>
      <c r="T4199" s="1260"/>
      <c r="U4199" s="1260"/>
      <c r="V4199" s="1260"/>
      <c r="W4199" s="1259">
        <v>0</v>
      </c>
      <c r="X4199" s="1259">
        <v>1007</v>
      </c>
      <c r="Y4199" s="1259">
        <v>0</v>
      </c>
    </row>
    <row r="4200" spans="1:25">
      <c r="A4200" s="1350">
        <v>11201000931</v>
      </c>
      <c r="B4200" s="1260"/>
      <c r="C4200" s="1260" t="s">
        <v>33376</v>
      </c>
      <c r="D4200" s="1260" t="s">
        <v>33377</v>
      </c>
      <c r="E4200" s="1260" t="s">
        <v>11593</v>
      </c>
      <c r="F4200" s="1260" t="s">
        <v>13534</v>
      </c>
      <c r="G4200" s="1260" t="s">
        <v>33378</v>
      </c>
      <c r="H4200" s="1260" t="s">
        <v>11153</v>
      </c>
      <c r="I4200" s="1260" t="s">
        <v>10976</v>
      </c>
      <c r="J4200" s="1259">
        <v>7428674</v>
      </c>
      <c r="K4200" s="1260" t="s">
        <v>11221</v>
      </c>
      <c r="L4200" s="1260" t="s">
        <v>11155</v>
      </c>
      <c r="M4200" s="1260" t="s">
        <v>2530</v>
      </c>
      <c r="N4200" s="1260" t="s">
        <v>33379</v>
      </c>
      <c r="O4200" s="1260" t="s">
        <v>33377</v>
      </c>
      <c r="P4200" s="1260" t="s">
        <v>11192</v>
      </c>
      <c r="Q4200" s="1260" t="s">
        <v>11471</v>
      </c>
      <c r="R4200" s="1260" t="s">
        <v>33380</v>
      </c>
      <c r="S4200" s="1259">
        <v>1</v>
      </c>
      <c r="T4200" s="1260"/>
      <c r="U4200" s="1260" t="s">
        <v>11158</v>
      </c>
      <c r="V4200" s="1260" t="s">
        <v>11762</v>
      </c>
      <c r="W4200" s="1259">
        <v>0</v>
      </c>
      <c r="X4200" s="1259">
        <v>1007</v>
      </c>
      <c r="Y4200" s="1259">
        <v>0</v>
      </c>
    </row>
    <row r="4201" spans="1:25">
      <c r="A4201" s="1350">
        <v>11201000930</v>
      </c>
      <c r="B4201" s="1260"/>
      <c r="C4201" s="1260" t="s">
        <v>33381</v>
      </c>
      <c r="D4201" s="1260" t="s">
        <v>33382</v>
      </c>
      <c r="E4201" s="1260" t="s">
        <v>31965</v>
      </c>
      <c r="F4201" s="1260" t="s">
        <v>16000</v>
      </c>
      <c r="G4201" s="1260" t="s">
        <v>33383</v>
      </c>
      <c r="H4201" s="1260" t="s">
        <v>11153</v>
      </c>
      <c r="I4201" s="1260" t="s">
        <v>11164</v>
      </c>
      <c r="J4201" s="1259">
        <v>7428673</v>
      </c>
      <c r="K4201" s="1260" t="s">
        <v>11221</v>
      </c>
      <c r="L4201" s="1260" t="s">
        <v>11155</v>
      </c>
      <c r="M4201" s="1260" t="s">
        <v>262</v>
      </c>
      <c r="N4201" s="1260"/>
      <c r="O4201" s="1260" t="s">
        <v>33382</v>
      </c>
      <c r="P4201" s="1260"/>
      <c r="Q4201" s="1260"/>
      <c r="R4201" s="1260"/>
      <c r="S4201" s="1259">
        <v>1</v>
      </c>
      <c r="T4201" s="1260"/>
      <c r="U4201" s="1260"/>
      <c r="V4201" s="1260"/>
      <c r="W4201" s="1259">
        <v>0</v>
      </c>
      <c r="X4201" s="1259">
        <v>1007</v>
      </c>
      <c r="Y4201" s="1259">
        <v>0</v>
      </c>
    </row>
    <row r="4202" spans="1:25">
      <c r="A4202" s="1350">
        <v>11201000929</v>
      </c>
      <c r="B4202" s="1260"/>
      <c r="C4202" s="1260" t="s">
        <v>33384</v>
      </c>
      <c r="D4202" s="1260" t="s">
        <v>33385</v>
      </c>
      <c r="E4202" s="1260" t="s">
        <v>11444</v>
      </c>
      <c r="F4202" s="1260" t="s">
        <v>11440</v>
      </c>
      <c r="G4202" s="1260" t="s">
        <v>33386</v>
      </c>
      <c r="H4202" s="1260" t="s">
        <v>11153</v>
      </c>
      <c r="I4202" s="1260" t="s">
        <v>11177</v>
      </c>
      <c r="J4202" s="1259">
        <v>7428672</v>
      </c>
      <c r="K4202" s="1260" t="s">
        <v>11221</v>
      </c>
      <c r="L4202" s="1260" t="s">
        <v>11155</v>
      </c>
      <c r="M4202" s="1260" t="s">
        <v>262</v>
      </c>
      <c r="N4202" s="1260"/>
      <c r="O4202" s="1260" t="s">
        <v>33385</v>
      </c>
      <c r="P4202" s="1260"/>
      <c r="Q4202" s="1260"/>
      <c r="R4202" s="1260"/>
      <c r="S4202" s="1259">
        <v>1</v>
      </c>
      <c r="T4202" s="1260"/>
      <c r="U4202" s="1260"/>
      <c r="V4202" s="1260"/>
      <c r="W4202" s="1259">
        <v>0</v>
      </c>
      <c r="X4202" s="1259">
        <v>1007</v>
      </c>
      <c r="Y4202" s="1259">
        <v>0</v>
      </c>
    </row>
    <row r="4203" spans="1:25">
      <c r="A4203" s="1350">
        <v>11201000928</v>
      </c>
      <c r="B4203" s="1260"/>
      <c r="C4203" s="1260" t="s">
        <v>33387</v>
      </c>
      <c r="D4203" s="1260" t="s">
        <v>33388</v>
      </c>
      <c r="E4203" s="1260" t="s">
        <v>11353</v>
      </c>
      <c r="F4203" s="1260" t="s">
        <v>33389</v>
      </c>
      <c r="G4203" s="1260" t="s">
        <v>33390</v>
      </c>
      <c r="H4203" s="1260" t="s">
        <v>11153</v>
      </c>
      <c r="I4203" s="1260" t="s">
        <v>10976</v>
      </c>
      <c r="J4203" s="1259">
        <v>7428671</v>
      </c>
      <c r="K4203" s="1260" t="s">
        <v>11221</v>
      </c>
      <c r="L4203" s="1260" t="s">
        <v>11155</v>
      </c>
      <c r="M4203" s="1260" t="s">
        <v>262</v>
      </c>
      <c r="N4203" s="1260"/>
      <c r="O4203" s="1260" t="s">
        <v>33388</v>
      </c>
      <c r="P4203" s="1260"/>
      <c r="Q4203" s="1260"/>
      <c r="R4203" s="1260"/>
      <c r="S4203" s="1259">
        <v>1</v>
      </c>
      <c r="T4203" s="1260"/>
      <c r="U4203" s="1260"/>
      <c r="V4203" s="1260"/>
      <c r="W4203" s="1259">
        <v>0</v>
      </c>
      <c r="X4203" s="1259">
        <v>1007</v>
      </c>
      <c r="Y4203" s="1259">
        <v>0</v>
      </c>
    </row>
    <row r="4204" spans="1:25">
      <c r="A4204" s="1350">
        <v>11201000927</v>
      </c>
      <c r="B4204" s="1260"/>
      <c r="C4204" s="1260" t="s">
        <v>33391</v>
      </c>
      <c r="D4204" s="1260" t="s">
        <v>33392</v>
      </c>
      <c r="E4204" s="1260" t="s">
        <v>11353</v>
      </c>
      <c r="F4204" s="1260" t="s">
        <v>28617</v>
      </c>
      <c r="G4204" s="1260" t="s">
        <v>33393</v>
      </c>
      <c r="H4204" s="1260" t="s">
        <v>11153</v>
      </c>
      <c r="I4204" s="1260" t="s">
        <v>11243</v>
      </c>
      <c r="J4204" s="1259">
        <v>7428670</v>
      </c>
      <c r="K4204" s="1260" t="s">
        <v>11221</v>
      </c>
      <c r="L4204" s="1260" t="s">
        <v>11155</v>
      </c>
      <c r="M4204" s="1260" t="s">
        <v>262</v>
      </c>
      <c r="N4204" s="1260"/>
      <c r="O4204" s="1260" t="s">
        <v>33392</v>
      </c>
      <c r="P4204" s="1260"/>
      <c r="Q4204" s="1260" t="s">
        <v>11450</v>
      </c>
      <c r="R4204" s="1260"/>
      <c r="S4204" s="1259">
        <v>1</v>
      </c>
      <c r="T4204" s="1260"/>
      <c r="U4204" s="1260"/>
      <c r="V4204" s="1260"/>
      <c r="W4204" s="1259">
        <v>0</v>
      </c>
      <c r="X4204" s="1259">
        <v>1007</v>
      </c>
      <c r="Y4204" s="1259">
        <v>0</v>
      </c>
    </row>
    <row r="4205" spans="1:25">
      <c r="A4205" s="1350">
        <v>11201000926</v>
      </c>
      <c r="B4205" s="1260"/>
      <c r="C4205" s="1260" t="s">
        <v>33394</v>
      </c>
      <c r="D4205" s="1260" t="s">
        <v>33395</v>
      </c>
      <c r="E4205" s="1260" t="s">
        <v>11353</v>
      </c>
      <c r="F4205" s="1260" t="s">
        <v>33098</v>
      </c>
      <c r="G4205" s="1260" t="s">
        <v>33396</v>
      </c>
      <c r="H4205" s="1260" t="s">
        <v>11153</v>
      </c>
      <c r="I4205" s="1260" t="s">
        <v>10976</v>
      </c>
      <c r="J4205" s="1259">
        <v>7428669</v>
      </c>
      <c r="K4205" s="1260" t="s">
        <v>11221</v>
      </c>
      <c r="L4205" s="1260" t="s">
        <v>11155</v>
      </c>
      <c r="M4205" s="1260" t="s">
        <v>262</v>
      </c>
      <c r="N4205" s="1260"/>
      <c r="O4205" s="1260" t="s">
        <v>33395</v>
      </c>
      <c r="P4205" s="1260"/>
      <c r="Q4205" s="1260"/>
      <c r="R4205" s="1260"/>
      <c r="S4205" s="1259">
        <v>1</v>
      </c>
      <c r="T4205" s="1260"/>
      <c r="U4205" s="1260"/>
      <c r="V4205" s="1260"/>
      <c r="W4205" s="1259">
        <v>0</v>
      </c>
      <c r="X4205" s="1259">
        <v>1007</v>
      </c>
      <c r="Y4205" s="1259">
        <v>0</v>
      </c>
    </row>
    <row r="4206" spans="1:25">
      <c r="A4206" s="1350">
        <v>11201000925</v>
      </c>
      <c r="B4206" s="1260"/>
      <c r="C4206" s="1260" t="s">
        <v>33394</v>
      </c>
      <c r="D4206" s="1260" t="s">
        <v>33397</v>
      </c>
      <c r="E4206" s="1260" t="s">
        <v>11284</v>
      </c>
      <c r="F4206" s="1260" t="s">
        <v>33361</v>
      </c>
      <c r="G4206" s="1260" t="s">
        <v>33398</v>
      </c>
      <c r="H4206" s="1260" t="s">
        <v>11153</v>
      </c>
      <c r="I4206" s="1260" t="s">
        <v>11164</v>
      </c>
      <c r="J4206" s="1259">
        <v>7428668</v>
      </c>
      <c r="K4206" s="1260" t="s">
        <v>11221</v>
      </c>
      <c r="L4206" s="1260" t="s">
        <v>11155</v>
      </c>
      <c r="M4206" s="1260" t="s">
        <v>2266</v>
      </c>
      <c r="N4206" s="1260" t="s">
        <v>33399</v>
      </c>
      <c r="O4206" s="1260" t="s">
        <v>33397</v>
      </c>
      <c r="P4206" s="1260" t="s">
        <v>11192</v>
      </c>
      <c r="Q4206" s="1260"/>
      <c r="R4206" s="1260"/>
      <c r="S4206" s="1259">
        <v>1</v>
      </c>
      <c r="T4206" s="1260"/>
      <c r="U4206" s="1260" t="s">
        <v>12320</v>
      </c>
      <c r="V4206" s="1260" t="s">
        <v>12321</v>
      </c>
      <c r="W4206" s="1259">
        <v>0</v>
      </c>
      <c r="X4206" s="1259">
        <v>1007</v>
      </c>
      <c r="Y4206" s="1259">
        <v>0</v>
      </c>
    </row>
    <row r="4207" spans="1:25">
      <c r="A4207" s="1350">
        <v>11201000924</v>
      </c>
      <c r="B4207" s="1260"/>
      <c r="C4207" s="1260" t="s">
        <v>33400</v>
      </c>
      <c r="D4207" s="1260" t="s">
        <v>33401</v>
      </c>
      <c r="E4207" s="1260" t="s">
        <v>31965</v>
      </c>
      <c r="F4207" s="1260" t="s">
        <v>16000</v>
      </c>
      <c r="G4207" s="1260" t="s">
        <v>33402</v>
      </c>
      <c r="H4207" s="1260" t="s">
        <v>11153</v>
      </c>
      <c r="I4207" s="1260" t="s">
        <v>11164</v>
      </c>
      <c r="J4207" s="1259">
        <v>7428667</v>
      </c>
      <c r="K4207" s="1260" t="s">
        <v>11221</v>
      </c>
      <c r="L4207" s="1260" t="s">
        <v>11155</v>
      </c>
      <c r="M4207" s="1260" t="s">
        <v>262</v>
      </c>
      <c r="N4207" s="1260"/>
      <c r="O4207" s="1260" t="s">
        <v>33401</v>
      </c>
      <c r="P4207" s="1260"/>
      <c r="Q4207" s="1260"/>
      <c r="R4207" s="1260"/>
      <c r="S4207" s="1259">
        <v>1</v>
      </c>
      <c r="T4207" s="1260"/>
      <c r="U4207" s="1260"/>
      <c r="V4207" s="1260"/>
      <c r="W4207" s="1259">
        <v>0</v>
      </c>
      <c r="X4207" s="1259">
        <v>1007</v>
      </c>
      <c r="Y4207" s="1259">
        <v>0</v>
      </c>
    </row>
    <row r="4208" spans="1:25">
      <c r="A4208" s="1350">
        <v>11201000923</v>
      </c>
      <c r="B4208" s="1260"/>
      <c r="C4208" s="1260" t="s">
        <v>33403</v>
      </c>
      <c r="D4208" s="1260" t="s">
        <v>33404</v>
      </c>
      <c r="E4208" s="1260" t="s">
        <v>11702</v>
      </c>
      <c r="F4208" s="1260" t="s">
        <v>19572</v>
      </c>
      <c r="G4208" s="1260" t="s">
        <v>33405</v>
      </c>
      <c r="H4208" s="1260" t="s">
        <v>11153</v>
      </c>
      <c r="I4208" s="1260" t="s">
        <v>11164</v>
      </c>
      <c r="J4208" s="1259">
        <v>7428666</v>
      </c>
      <c r="K4208" s="1260" t="s">
        <v>11221</v>
      </c>
      <c r="L4208" s="1260" t="s">
        <v>11155</v>
      </c>
      <c r="M4208" s="1260" t="s">
        <v>2154</v>
      </c>
      <c r="N4208" s="1260" t="s">
        <v>33406</v>
      </c>
      <c r="O4208" s="1260" t="s">
        <v>33404</v>
      </c>
      <c r="P4208" s="1260"/>
      <c r="Q4208" s="1260"/>
      <c r="R4208" s="1260" t="s">
        <v>33407</v>
      </c>
      <c r="S4208" s="1259">
        <v>1</v>
      </c>
      <c r="T4208" s="1260"/>
      <c r="U4208" s="1260" t="s">
        <v>12320</v>
      </c>
      <c r="V4208" s="1260" t="s">
        <v>29564</v>
      </c>
      <c r="W4208" s="1259">
        <v>0</v>
      </c>
      <c r="X4208" s="1259">
        <v>1007</v>
      </c>
      <c r="Y4208" s="1259">
        <v>0</v>
      </c>
    </row>
    <row r="4209" spans="1:25">
      <c r="A4209" s="1350">
        <v>11201000922</v>
      </c>
      <c r="B4209" s="1260" t="s">
        <v>33408</v>
      </c>
      <c r="C4209" s="1260" t="s">
        <v>33409</v>
      </c>
      <c r="D4209" s="1260" t="s">
        <v>33410</v>
      </c>
      <c r="E4209" s="1260" t="s">
        <v>11151</v>
      </c>
      <c r="F4209" s="1260" t="s">
        <v>11440</v>
      </c>
      <c r="G4209" s="1260" t="s">
        <v>33411</v>
      </c>
      <c r="H4209" s="1260" t="s">
        <v>11153</v>
      </c>
      <c r="I4209" s="1260" t="s">
        <v>11177</v>
      </c>
      <c r="J4209" s="1259">
        <v>7428665</v>
      </c>
      <c r="K4209" s="1260" t="s">
        <v>11221</v>
      </c>
      <c r="L4209" s="1260" t="s">
        <v>11155</v>
      </c>
      <c r="M4209" s="1260" t="s">
        <v>1654</v>
      </c>
      <c r="N4209" s="1260" t="s">
        <v>33412</v>
      </c>
      <c r="O4209" s="1260" t="s">
        <v>33410</v>
      </c>
      <c r="P4209" s="1260" t="s">
        <v>32232</v>
      </c>
      <c r="Q4209" s="1260" t="s">
        <v>11953</v>
      </c>
      <c r="R4209" s="1260" t="s">
        <v>32232</v>
      </c>
      <c r="S4209" s="1259">
        <v>1</v>
      </c>
      <c r="T4209" s="1260" t="s">
        <v>33413</v>
      </c>
      <c r="U4209" s="1260" t="s">
        <v>11182</v>
      </c>
      <c r="V4209" s="1260" t="s">
        <v>12041</v>
      </c>
      <c r="W4209" s="1259">
        <v>0</v>
      </c>
      <c r="X4209" s="1259">
        <v>1007</v>
      </c>
      <c r="Y4209" s="1259">
        <v>0</v>
      </c>
    </row>
    <row r="4210" spans="1:25">
      <c r="A4210" s="1350">
        <v>11201000921</v>
      </c>
      <c r="B4210" s="1260"/>
      <c r="C4210" s="1260" t="s">
        <v>33414</v>
      </c>
      <c r="D4210" s="1260" t="s">
        <v>33415</v>
      </c>
      <c r="E4210" s="1260" t="s">
        <v>11353</v>
      </c>
      <c r="F4210" s="1260" t="s">
        <v>26086</v>
      </c>
      <c r="G4210" s="1260" t="s">
        <v>33416</v>
      </c>
      <c r="H4210" s="1260" t="s">
        <v>11153</v>
      </c>
      <c r="I4210" s="1260" t="s">
        <v>11243</v>
      </c>
      <c r="J4210" s="1259">
        <v>7428664</v>
      </c>
      <c r="K4210" s="1260" t="s">
        <v>11221</v>
      </c>
      <c r="L4210" s="1260" t="s">
        <v>11155</v>
      </c>
      <c r="M4210" s="1260" t="s">
        <v>262</v>
      </c>
      <c r="N4210" s="1260"/>
      <c r="O4210" s="1260" t="s">
        <v>33415</v>
      </c>
      <c r="P4210" s="1260"/>
      <c r="Q4210" s="1260" t="s">
        <v>11450</v>
      </c>
      <c r="R4210" s="1260"/>
      <c r="S4210" s="1259">
        <v>1</v>
      </c>
      <c r="T4210" s="1260"/>
      <c r="U4210" s="1260"/>
      <c r="V4210" s="1260"/>
      <c r="W4210" s="1259">
        <v>0</v>
      </c>
      <c r="X4210" s="1259">
        <v>1007</v>
      </c>
      <c r="Y4210" s="1259">
        <v>0</v>
      </c>
    </row>
    <row r="4211" spans="1:25">
      <c r="A4211" s="1350">
        <v>11201000920</v>
      </c>
      <c r="B4211" s="1260"/>
      <c r="C4211" s="1260" t="s">
        <v>33417</v>
      </c>
      <c r="D4211" s="1260" t="s">
        <v>33418</v>
      </c>
      <c r="E4211" s="1260" t="s">
        <v>12298</v>
      </c>
      <c r="F4211" s="1260" t="s">
        <v>11440</v>
      </c>
      <c r="G4211" s="1260" t="s">
        <v>33419</v>
      </c>
      <c r="H4211" s="1260" t="s">
        <v>11153</v>
      </c>
      <c r="I4211" s="1260" t="s">
        <v>11177</v>
      </c>
      <c r="J4211" s="1259">
        <v>7428663</v>
      </c>
      <c r="K4211" s="1260" t="s">
        <v>11221</v>
      </c>
      <c r="L4211" s="1260" t="s">
        <v>11155</v>
      </c>
      <c r="M4211" s="1260" t="s">
        <v>262</v>
      </c>
      <c r="N4211" s="1260"/>
      <c r="O4211" s="1260" t="s">
        <v>33418</v>
      </c>
      <c r="P4211" s="1260"/>
      <c r="Q4211" s="1260"/>
      <c r="R4211" s="1260" t="s">
        <v>33420</v>
      </c>
      <c r="S4211" s="1259">
        <v>1</v>
      </c>
      <c r="T4211" s="1260"/>
      <c r="U4211" s="1260"/>
      <c r="V4211" s="1260"/>
      <c r="W4211" s="1259">
        <v>0</v>
      </c>
      <c r="X4211" s="1259">
        <v>1007</v>
      </c>
      <c r="Y4211" s="1259">
        <v>0</v>
      </c>
    </row>
    <row r="4212" spans="1:25">
      <c r="A4212" s="1350">
        <v>11201000919</v>
      </c>
      <c r="B4212" s="1260"/>
      <c r="C4212" s="1260" t="s">
        <v>33421</v>
      </c>
      <c r="D4212" s="1260" t="s">
        <v>33422</v>
      </c>
      <c r="E4212" s="1260" t="s">
        <v>12007</v>
      </c>
      <c r="F4212" s="1260" t="s">
        <v>11440</v>
      </c>
      <c r="G4212" s="1260" t="s">
        <v>33423</v>
      </c>
      <c r="H4212" s="1260" t="s">
        <v>11153</v>
      </c>
      <c r="I4212" s="1260" t="s">
        <v>11177</v>
      </c>
      <c r="J4212" s="1259">
        <v>7428662</v>
      </c>
      <c r="K4212" s="1260" t="s">
        <v>11221</v>
      </c>
      <c r="L4212" s="1260" t="s">
        <v>11155</v>
      </c>
      <c r="M4212" s="1260" t="s">
        <v>2128</v>
      </c>
      <c r="N4212" s="1260" t="s">
        <v>33424</v>
      </c>
      <c r="O4212" s="1260" t="s">
        <v>33422</v>
      </c>
      <c r="P4212" s="1260"/>
      <c r="Q4212" s="1260"/>
      <c r="R4212" s="1259">
        <v>7713518</v>
      </c>
      <c r="S4212" s="1259">
        <v>1</v>
      </c>
      <c r="T4212" s="1260"/>
      <c r="U4212" s="1260" t="s">
        <v>11198</v>
      </c>
      <c r="V4212" s="1260" t="s">
        <v>13354</v>
      </c>
      <c r="W4212" s="1259">
        <v>0</v>
      </c>
      <c r="X4212" s="1259">
        <v>1007</v>
      </c>
      <c r="Y4212" s="1259">
        <v>0</v>
      </c>
    </row>
    <row r="4213" spans="1:25">
      <c r="A4213" s="1350">
        <v>11201000918</v>
      </c>
      <c r="B4213" s="1260" t="s">
        <v>33425</v>
      </c>
      <c r="C4213" s="1260" t="s">
        <v>33426</v>
      </c>
      <c r="D4213" s="1260" t="s">
        <v>33427</v>
      </c>
      <c r="E4213" s="1260" t="s">
        <v>11311</v>
      </c>
      <c r="F4213" s="1260" t="s">
        <v>11440</v>
      </c>
      <c r="G4213" s="1260" t="s">
        <v>33428</v>
      </c>
      <c r="H4213" s="1260" t="s">
        <v>11153</v>
      </c>
      <c r="I4213" s="1260" t="s">
        <v>11177</v>
      </c>
      <c r="J4213" s="1259">
        <v>7428661</v>
      </c>
      <c r="K4213" s="1260" t="s">
        <v>11221</v>
      </c>
      <c r="L4213" s="1260" t="s">
        <v>11155</v>
      </c>
      <c r="M4213" s="1260" t="s">
        <v>2134</v>
      </c>
      <c r="N4213" s="1260" t="s">
        <v>33429</v>
      </c>
      <c r="O4213" s="1260" t="s">
        <v>33427</v>
      </c>
      <c r="P4213" s="1260"/>
      <c r="Q4213" s="1260" t="s">
        <v>11367</v>
      </c>
      <c r="R4213" s="1260" t="s">
        <v>33430</v>
      </c>
      <c r="S4213" s="1259">
        <v>1</v>
      </c>
      <c r="T4213" s="1260"/>
      <c r="U4213" s="1260" t="s">
        <v>11198</v>
      </c>
      <c r="V4213" s="1260" t="s">
        <v>12585</v>
      </c>
      <c r="W4213" s="1259">
        <v>0</v>
      </c>
      <c r="X4213" s="1259">
        <v>1007</v>
      </c>
      <c r="Y4213" s="1259">
        <v>0</v>
      </c>
    </row>
    <row r="4214" spans="1:25">
      <c r="A4214" s="1350">
        <v>11201000917</v>
      </c>
      <c r="B4214" s="1260"/>
      <c r="C4214" s="1260" t="s">
        <v>33431</v>
      </c>
      <c r="D4214" s="1260" t="s">
        <v>33432</v>
      </c>
      <c r="E4214" s="1260" t="s">
        <v>14616</v>
      </c>
      <c r="F4214" s="1260" t="s">
        <v>11440</v>
      </c>
      <c r="G4214" s="1260" t="s">
        <v>33433</v>
      </c>
      <c r="H4214" s="1260" t="s">
        <v>11153</v>
      </c>
      <c r="I4214" s="1260" t="s">
        <v>11177</v>
      </c>
      <c r="J4214" s="1259">
        <v>7428660</v>
      </c>
      <c r="K4214" s="1260" t="s">
        <v>11221</v>
      </c>
      <c r="L4214" s="1260" t="s">
        <v>11155</v>
      </c>
      <c r="M4214" s="1260" t="s">
        <v>262</v>
      </c>
      <c r="N4214" s="1260"/>
      <c r="O4214" s="1260" t="s">
        <v>33432</v>
      </c>
      <c r="P4214" s="1260"/>
      <c r="Q4214" s="1260"/>
      <c r="R4214" s="1260" t="s">
        <v>33434</v>
      </c>
      <c r="S4214" s="1259">
        <v>1</v>
      </c>
      <c r="T4214" s="1260"/>
      <c r="U4214" s="1260"/>
      <c r="V4214" s="1260"/>
      <c r="W4214" s="1259">
        <v>0</v>
      </c>
      <c r="X4214" s="1259">
        <v>1007</v>
      </c>
      <c r="Y4214" s="1259">
        <v>0</v>
      </c>
    </row>
    <row r="4215" spans="1:25">
      <c r="A4215" s="1350">
        <v>11201000916</v>
      </c>
      <c r="B4215" s="1260" t="s">
        <v>33435</v>
      </c>
      <c r="C4215" s="1260" t="s">
        <v>33436</v>
      </c>
      <c r="D4215" s="1260" t="s">
        <v>33437</v>
      </c>
      <c r="E4215" s="1260" t="s">
        <v>11190</v>
      </c>
      <c r="F4215" s="1260" t="s">
        <v>11440</v>
      </c>
      <c r="G4215" s="1260" t="s">
        <v>33438</v>
      </c>
      <c r="H4215" s="1260" t="s">
        <v>11153</v>
      </c>
      <c r="I4215" s="1260" t="s">
        <v>11177</v>
      </c>
      <c r="J4215" s="1259">
        <v>7428659</v>
      </c>
      <c r="K4215" s="1260" t="s">
        <v>11221</v>
      </c>
      <c r="L4215" s="1260" t="s">
        <v>11155</v>
      </c>
      <c r="M4215" s="1260" t="s">
        <v>2582</v>
      </c>
      <c r="N4215" s="1260" t="s">
        <v>33439</v>
      </c>
      <c r="O4215" s="1260" t="s">
        <v>33437</v>
      </c>
      <c r="P4215" s="1260" t="s">
        <v>33440</v>
      </c>
      <c r="Q4215" s="1260" t="s">
        <v>18815</v>
      </c>
      <c r="R4215" s="1260" t="s">
        <v>33440</v>
      </c>
      <c r="S4215" s="1259">
        <v>1</v>
      </c>
      <c r="T4215" s="1260" t="s">
        <v>33441</v>
      </c>
      <c r="U4215" s="1260" t="s">
        <v>11193</v>
      </c>
      <c r="V4215" s="1260" t="s">
        <v>13688</v>
      </c>
      <c r="W4215" s="1259">
        <v>0</v>
      </c>
      <c r="X4215" s="1259">
        <v>1007</v>
      </c>
      <c r="Y4215" s="1259">
        <v>0</v>
      </c>
    </row>
    <row r="4216" spans="1:25">
      <c r="A4216" s="1350">
        <v>11201000915</v>
      </c>
      <c r="B4216" s="1260" t="s">
        <v>33442</v>
      </c>
      <c r="C4216" s="1260" t="s">
        <v>33443</v>
      </c>
      <c r="D4216" s="1260" t="s">
        <v>33444</v>
      </c>
      <c r="E4216" s="1260" t="s">
        <v>11190</v>
      </c>
      <c r="F4216" s="1260"/>
      <c r="G4216" s="1260"/>
      <c r="H4216" s="1260" t="s">
        <v>11153</v>
      </c>
      <c r="I4216" s="1260" t="s">
        <v>13547</v>
      </c>
      <c r="J4216" s="1259">
        <v>7428658</v>
      </c>
      <c r="K4216" s="1260" t="s">
        <v>11221</v>
      </c>
      <c r="L4216" s="1260" t="s">
        <v>11275</v>
      </c>
      <c r="M4216" s="1260" t="s">
        <v>2307</v>
      </c>
      <c r="N4216" s="1260" t="s">
        <v>33445</v>
      </c>
      <c r="O4216" s="1260" t="s">
        <v>33444</v>
      </c>
      <c r="P4216" s="1260" t="s">
        <v>33446</v>
      </c>
      <c r="Q4216" s="1260"/>
      <c r="R4216" s="1260"/>
      <c r="S4216" s="1259">
        <v>1</v>
      </c>
      <c r="T4216" s="1260"/>
      <c r="U4216" s="1260" t="s">
        <v>13552</v>
      </c>
      <c r="V4216" s="1260" t="s">
        <v>23165</v>
      </c>
      <c r="W4216" s="1259">
        <v>0</v>
      </c>
      <c r="X4216" s="1259">
        <v>1007</v>
      </c>
      <c r="Y4216" s="1259">
        <v>2</v>
      </c>
    </row>
    <row r="4217" spans="1:25">
      <c r="A4217" s="1350">
        <v>11201000914</v>
      </c>
      <c r="B4217" s="1260" t="s">
        <v>33447</v>
      </c>
      <c r="C4217" s="1260" t="s">
        <v>33443</v>
      </c>
      <c r="D4217" s="1260" t="s">
        <v>33448</v>
      </c>
      <c r="E4217" s="1260" t="s">
        <v>11190</v>
      </c>
      <c r="F4217" s="1260" t="s">
        <v>13545</v>
      </c>
      <c r="G4217" s="1260" t="s">
        <v>33449</v>
      </c>
      <c r="H4217" s="1260" t="s">
        <v>11153</v>
      </c>
      <c r="I4217" s="1260" t="s">
        <v>13547</v>
      </c>
      <c r="J4217" s="1259">
        <v>7428657</v>
      </c>
      <c r="K4217" s="1260" t="s">
        <v>11221</v>
      </c>
      <c r="L4217" s="1260" t="s">
        <v>11385</v>
      </c>
      <c r="M4217" s="1260" t="s">
        <v>2307</v>
      </c>
      <c r="N4217" s="1260" t="s">
        <v>33450</v>
      </c>
      <c r="O4217" s="1260" t="s">
        <v>33448</v>
      </c>
      <c r="P4217" s="1260" t="s">
        <v>33451</v>
      </c>
      <c r="Q4217" s="1260"/>
      <c r="R4217" s="1260"/>
      <c r="S4217" s="1259">
        <v>1</v>
      </c>
      <c r="T4217" s="1260"/>
      <c r="U4217" s="1260" t="s">
        <v>13552</v>
      </c>
      <c r="V4217" s="1260" t="s">
        <v>22150</v>
      </c>
      <c r="W4217" s="1259">
        <v>0</v>
      </c>
      <c r="X4217" s="1259">
        <v>1007</v>
      </c>
      <c r="Y4217" s="1259">
        <v>1</v>
      </c>
    </row>
    <row r="4218" spans="1:25">
      <c r="A4218" s="1350">
        <v>11201000913</v>
      </c>
      <c r="B4218" s="1260"/>
      <c r="C4218" s="1260" t="s">
        <v>33452</v>
      </c>
      <c r="D4218" s="1260" t="s">
        <v>33453</v>
      </c>
      <c r="E4218" s="1260" t="s">
        <v>12267</v>
      </c>
      <c r="F4218" s="1260" t="s">
        <v>33454</v>
      </c>
      <c r="G4218" s="1260" t="s">
        <v>33455</v>
      </c>
      <c r="H4218" s="1260" t="s">
        <v>11153</v>
      </c>
      <c r="I4218" s="1260" t="s">
        <v>10976</v>
      </c>
      <c r="J4218" s="1259">
        <v>7428656</v>
      </c>
      <c r="K4218" s="1260" t="s">
        <v>11221</v>
      </c>
      <c r="L4218" s="1260" t="s">
        <v>11155</v>
      </c>
      <c r="M4218" s="1260" t="s">
        <v>2535</v>
      </c>
      <c r="N4218" s="1260" t="s">
        <v>33456</v>
      </c>
      <c r="O4218" s="1260" t="s">
        <v>33453</v>
      </c>
      <c r="P4218" s="1260" t="s">
        <v>33457</v>
      </c>
      <c r="Q4218" s="1260" t="s">
        <v>11223</v>
      </c>
      <c r="R4218" s="1260" t="s">
        <v>33457</v>
      </c>
      <c r="S4218" s="1259">
        <v>1</v>
      </c>
      <c r="T4218" s="1260"/>
      <c r="U4218" s="1260" t="s">
        <v>11158</v>
      </c>
      <c r="V4218" s="1260" t="s">
        <v>11216</v>
      </c>
      <c r="W4218" s="1259">
        <v>0</v>
      </c>
      <c r="X4218" s="1259">
        <v>1007</v>
      </c>
      <c r="Y4218" s="1259">
        <v>0</v>
      </c>
    </row>
    <row r="4219" spans="1:25">
      <c r="A4219" s="1350">
        <v>11201000912</v>
      </c>
      <c r="B4219" s="1260"/>
      <c r="C4219" s="1260" t="s">
        <v>33458</v>
      </c>
      <c r="D4219" s="1260" t="s">
        <v>33459</v>
      </c>
      <c r="E4219" s="1260" t="s">
        <v>33460</v>
      </c>
      <c r="F4219" s="1260" t="s">
        <v>19572</v>
      </c>
      <c r="G4219" s="1260" t="s">
        <v>33461</v>
      </c>
      <c r="H4219" s="1260" t="s">
        <v>11153</v>
      </c>
      <c r="I4219" s="1260" t="s">
        <v>11164</v>
      </c>
      <c r="J4219" s="1259">
        <v>7428655</v>
      </c>
      <c r="K4219" s="1260" t="s">
        <v>11221</v>
      </c>
      <c r="L4219" s="1260" t="s">
        <v>11155</v>
      </c>
      <c r="M4219" s="1260" t="s">
        <v>262</v>
      </c>
      <c r="N4219" s="1260"/>
      <c r="O4219" s="1260" t="s">
        <v>33459</v>
      </c>
      <c r="P4219" s="1260"/>
      <c r="Q4219" s="1260"/>
      <c r="R4219" s="1260"/>
      <c r="S4219" s="1259">
        <v>1</v>
      </c>
      <c r="T4219" s="1260"/>
      <c r="U4219" s="1260"/>
      <c r="V4219" s="1260"/>
      <c r="W4219" s="1259">
        <v>0</v>
      </c>
      <c r="X4219" s="1259">
        <v>1007</v>
      </c>
      <c r="Y4219" s="1259">
        <v>0</v>
      </c>
    </row>
    <row r="4220" spans="1:25">
      <c r="A4220" s="1350">
        <v>11201000911</v>
      </c>
      <c r="B4220" s="1260"/>
      <c r="C4220" s="1260" t="s">
        <v>33462</v>
      </c>
      <c r="D4220" s="1260" t="s">
        <v>33463</v>
      </c>
      <c r="E4220" s="1260" t="s">
        <v>11509</v>
      </c>
      <c r="F4220" s="1260" t="s">
        <v>33464</v>
      </c>
      <c r="G4220" s="1260" t="s">
        <v>33465</v>
      </c>
      <c r="H4220" s="1260" t="s">
        <v>11153</v>
      </c>
      <c r="I4220" s="1260" t="s">
        <v>10976</v>
      </c>
      <c r="J4220" s="1259">
        <v>7428654</v>
      </c>
      <c r="K4220" s="1260" t="s">
        <v>11221</v>
      </c>
      <c r="L4220" s="1260" t="s">
        <v>11155</v>
      </c>
      <c r="M4220" s="1260" t="s">
        <v>1944</v>
      </c>
      <c r="N4220" s="1260" t="s">
        <v>33466</v>
      </c>
      <c r="O4220" s="1260" t="s">
        <v>33463</v>
      </c>
      <c r="P4220" s="1260"/>
      <c r="Q4220" s="1260" t="s">
        <v>11206</v>
      </c>
      <c r="R4220" s="1260" t="s">
        <v>33467</v>
      </c>
      <c r="S4220" s="1259">
        <v>1</v>
      </c>
      <c r="T4220" s="1260"/>
      <c r="U4220" s="1260" t="s">
        <v>11158</v>
      </c>
      <c r="V4220" s="1260" t="s">
        <v>11723</v>
      </c>
      <c r="W4220" s="1259">
        <v>0</v>
      </c>
      <c r="X4220" s="1259">
        <v>1007</v>
      </c>
      <c r="Y4220" s="1259">
        <v>0</v>
      </c>
    </row>
    <row r="4221" spans="1:25">
      <c r="A4221" s="1350">
        <v>11201000910</v>
      </c>
      <c r="B4221" s="1260"/>
      <c r="C4221" s="1260" t="s">
        <v>33468</v>
      </c>
      <c r="D4221" s="1260" t="s">
        <v>33469</v>
      </c>
      <c r="E4221" s="1260" t="s">
        <v>11593</v>
      </c>
      <c r="F4221" s="1260" t="s">
        <v>33470</v>
      </c>
      <c r="G4221" s="1260" t="s">
        <v>33471</v>
      </c>
      <c r="H4221" s="1260" t="s">
        <v>11153</v>
      </c>
      <c r="I4221" s="1260" t="s">
        <v>10976</v>
      </c>
      <c r="J4221" s="1259">
        <v>7428653</v>
      </c>
      <c r="K4221" s="1260" t="s">
        <v>11221</v>
      </c>
      <c r="L4221" s="1260" t="s">
        <v>11155</v>
      </c>
      <c r="M4221" s="1260" t="s">
        <v>2278</v>
      </c>
      <c r="N4221" s="1260" t="s">
        <v>33472</v>
      </c>
      <c r="O4221" s="1260" t="s">
        <v>33469</v>
      </c>
      <c r="P4221" s="1260" t="s">
        <v>11192</v>
      </c>
      <c r="Q4221" s="1260" t="s">
        <v>11313</v>
      </c>
      <c r="R4221" s="1260" t="s">
        <v>33473</v>
      </c>
      <c r="S4221" s="1259">
        <v>1</v>
      </c>
      <c r="T4221" s="1260"/>
      <c r="U4221" s="1260" t="s">
        <v>11158</v>
      </c>
      <c r="V4221" s="1260" t="s">
        <v>12716</v>
      </c>
      <c r="W4221" s="1259">
        <v>0</v>
      </c>
      <c r="X4221" s="1259">
        <v>1007</v>
      </c>
      <c r="Y4221" s="1259">
        <v>0</v>
      </c>
    </row>
    <row r="4222" spans="1:25">
      <c r="A4222" s="1350">
        <v>11201000909</v>
      </c>
      <c r="B4222" s="1260"/>
      <c r="C4222" s="1260" t="s">
        <v>33474</v>
      </c>
      <c r="D4222" s="1260" t="s">
        <v>33475</v>
      </c>
      <c r="E4222" s="1260" t="s">
        <v>11560</v>
      </c>
      <c r="F4222" s="1260" t="s">
        <v>19572</v>
      </c>
      <c r="G4222" s="1260" t="s">
        <v>33476</v>
      </c>
      <c r="H4222" s="1260" t="s">
        <v>11153</v>
      </c>
      <c r="I4222" s="1260" t="s">
        <v>11164</v>
      </c>
      <c r="J4222" s="1259">
        <v>7428652</v>
      </c>
      <c r="K4222" s="1260" t="s">
        <v>11221</v>
      </c>
      <c r="L4222" s="1260" t="s">
        <v>11155</v>
      </c>
      <c r="M4222" s="1260" t="s">
        <v>2152</v>
      </c>
      <c r="N4222" s="1260" t="s">
        <v>33477</v>
      </c>
      <c r="O4222" s="1260" t="s">
        <v>33475</v>
      </c>
      <c r="P4222" s="1260"/>
      <c r="Q4222" s="1260"/>
      <c r="R4222" s="1260" t="s">
        <v>33478</v>
      </c>
      <c r="S4222" s="1259">
        <v>1</v>
      </c>
      <c r="T4222" s="1260"/>
      <c r="U4222" s="1260" t="s">
        <v>11290</v>
      </c>
      <c r="V4222" s="1260" t="s">
        <v>14783</v>
      </c>
      <c r="W4222" s="1259">
        <v>0</v>
      </c>
      <c r="X4222" s="1259">
        <v>1007</v>
      </c>
      <c r="Y4222" s="1259">
        <v>0</v>
      </c>
    </row>
    <row r="4223" spans="1:25">
      <c r="A4223" s="1350">
        <v>11201000908</v>
      </c>
      <c r="B4223" s="1260"/>
      <c r="C4223" s="1260" t="s">
        <v>33479</v>
      </c>
      <c r="D4223" s="1260" t="s">
        <v>33480</v>
      </c>
      <c r="E4223" s="1260" t="s">
        <v>11509</v>
      </c>
      <c r="F4223" s="1260" t="s">
        <v>16513</v>
      </c>
      <c r="G4223" s="1260" t="s">
        <v>33481</v>
      </c>
      <c r="H4223" s="1260" t="s">
        <v>11153</v>
      </c>
      <c r="I4223" s="1260" t="s">
        <v>10976</v>
      </c>
      <c r="J4223" s="1259">
        <v>7428651</v>
      </c>
      <c r="K4223" s="1260" t="s">
        <v>11221</v>
      </c>
      <c r="L4223" s="1260" t="s">
        <v>11155</v>
      </c>
      <c r="M4223" s="1260" t="s">
        <v>2026</v>
      </c>
      <c r="N4223" s="1260" t="s">
        <v>33482</v>
      </c>
      <c r="O4223" s="1260" t="s">
        <v>33480</v>
      </c>
      <c r="P4223" s="1260"/>
      <c r="Q4223" s="1260" t="s">
        <v>33483</v>
      </c>
      <c r="R4223" s="1259">
        <v>8941120</v>
      </c>
      <c r="S4223" s="1259">
        <v>1</v>
      </c>
      <c r="T4223" s="1260"/>
      <c r="U4223" s="1260" t="s">
        <v>11396</v>
      </c>
      <c r="V4223" s="1260" t="s">
        <v>13071</v>
      </c>
      <c r="W4223" s="1259">
        <v>0</v>
      </c>
      <c r="X4223" s="1259">
        <v>1007</v>
      </c>
      <c r="Y4223" s="1259">
        <v>0</v>
      </c>
    </row>
    <row r="4224" spans="1:25">
      <c r="A4224" s="1350">
        <v>11201000907</v>
      </c>
      <c r="B4224" s="1260"/>
      <c r="C4224" s="1260" t="s">
        <v>33484</v>
      </c>
      <c r="D4224" s="1260" t="s">
        <v>33485</v>
      </c>
      <c r="E4224" s="1260" t="s">
        <v>11190</v>
      </c>
      <c r="F4224" s="1260" t="s">
        <v>11440</v>
      </c>
      <c r="G4224" s="1260" t="s">
        <v>33486</v>
      </c>
      <c r="H4224" s="1260" t="s">
        <v>11153</v>
      </c>
      <c r="I4224" s="1260" t="s">
        <v>11177</v>
      </c>
      <c r="J4224" s="1259">
        <v>7428650</v>
      </c>
      <c r="K4224" s="1260" t="s">
        <v>11221</v>
      </c>
      <c r="L4224" s="1260" t="s">
        <v>11155</v>
      </c>
      <c r="M4224" s="1260" t="s">
        <v>2127</v>
      </c>
      <c r="N4224" s="1260" t="s">
        <v>33487</v>
      </c>
      <c r="O4224" s="1260" t="s">
        <v>33485</v>
      </c>
      <c r="P4224" s="1260"/>
      <c r="Q4224" s="1260"/>
      <c r="R4224" s="1260"/>
      <c r="S4224" s="1259">
        <v>1</v>
      </c>
      <c r="T4224" s="1260"/>
      <c r="U4224" s="1260" t="s">
        <v>11269</v>
      </c>
      <c r="V4224" s="1260" t="s">
        <v>11620</v>
      </c>
      <c r="W4224" s="1259">
        <v>0</v>
      </c>
      <c r="X4224" s="1259">
        <v>1007</v>
      </c>
      <c r="Y4224" s="1259">
        <v>0</v>
      </c>
    </row>
    <row r="4225" spans="1:25">
      <c r="A4225" s="1350">
        <v>11201000906</v>
      </c>
      <c r="B4225" s="1260"/>
      <c r="C4225" s="1260" t="s">
        <v>33488</v>
      </c>
      <c r="D4225" s="1260" t="s">
        <v>33489</v>
      </c>
      <c r="E4225" s="1260" t="s">
        <v>11175</v>
      </c>
      <c r="F4225" s="1260" t="s">
        <v>33454</v>
      </c>
      <c r="G4225" s="1260" t="s">
        <v>33490</v>
      </c>
      <c r="H4225" s="1260" t="s">
        <v>11153</v>
      </c>
      <c r="I4225" s="1260" t="s">
        <v>10976</v>
      </c>
      <c r="J4225" s="1259">
        <v>7428649</v>
      </c>
      <c r="K4225" s="1260" t="s">
        <v>11375</v>
      </c>
      <c r="L4225" s="1260" t="s">
        <v>11155</v>
      </c>
      <c r="M4225" s="1260" t="s">
        <v>2536</v>
      </c>
      <c r="N4225" s="1260" t="s">
        <v>33491</v>
      </c>
      <c r="O4225" s="1260" t="s">
        <v>33489</v>
      </c>
      <c r="P4225" s="1259">
        <v>8931131</v>
      </c>
      <c r="Q4225" s="1260" t="s">
        <v>11394</v>
      </c>
      <c r="R4225" s="1260" t="s">
        <v>33492</v>
      </c>
      <c r="S4225" s="1259">
        <v>1</v>
      </c>
      <c r="T4225" s="1260"/>
      <c r="U4225" s="1260" t="s">
        <v>11158</v>
      </c>
      <c r="V4225" s="1260" t="s">
        <v>11565</v>
      </c>
      <c r="W4225" s="1259">
        <v>0</v>
      </c>
      <c r="X4225" s="1259">
        <v>1008</v>
      </c>
      <c r="Y4225" s="1259">
        <v>0</v>
      </c>
    </row>
    <row r="4226" spans="1:25">
      <c r="A4226" s="1350">
        <v>11201000905</v>
      </c>
      <c r="B4226" s="1260"/>
      <c r="C4226" s="1260" t="s">
        <v>33493</v>
      </c>
      <c r="D4226" s="1260" t="s">
        <v>33494</v>
      </c>
      <c r="E4226" s="1260" t="s">
        <v>11190</v>
      </c>
      <c r="F4226" s="1260" t="s">
        <v>16000</v>
      </c>
      <c r="G4226" s="1260" t="s">
        <v>33495</v>
      </c>
      <c r="H4226" s="1260" t="s">
        <v>11153</v>
      </c>
      <c r="I4226" s="1260" t="s">
        <v>11164</v>
      </c>
      <c r="J4226" s="1259">
        <v>7428648</v>
      </c>
      <c r="K4226" s="1260" t="s">
        <v>11221</v>
      </c>
      <c r="L4226" s="1260" t="s">
        <v>11155</v>
      </c>
      <c r="M4226" s="1260" t="s">
        <v>1293</v>
      </c>
      <c r="N4226" s="1260" t="s">
        <v>31306</v>
      </c>
      <c r="O4226" s="1260" t="s">
        <v>33494</v>
      </c>
      <c r="P4226" s="1260"/>
      <c r="Q4226" s="1260"/>
      <c r="R4226" s="1260" t="s">
        <v>33496</v>
      </c>
      <c r="S4226" s="1259">
        <v>1</v>
      </c>
      <c r="T4226" s="1260"/>
      <c r="U4226" s="1260" t="s">
        <v>11921</v>
      </c>
      <c r="V4226" s="1260" t="s">
        <v>30486</v>
      </c>
      <c r="W4226" s="1259">
        <v>0</v>
      </c>
      <c r="X4226" s="1259">
        <v>1007</v>
      </c>
      <c r="Y4226" s="1259">
        <v>0</v>
      </c>
    </row>
    <row r="4227" spans="1:25">
      <c r="A4227" s="1350">
        <v>11201000904</v>
      </c>
      <c r="B4227" s="1260" t="s">
        <v>33497</v>
      </c>
      <c r="C4227" s="1260" t="s">
        <v>33498</v>
      </c>
      <c r="D4227" s="1260" t="s">
        <v>33499</v>
      </c>
      <c r="E4227" s="1260" t="s">
        <v>11491</v>
      </c>
      <c r="F4227" s="1260" t="s">
        <v>19572</v>
      </c>
      <c r="G4227" s="1260" t="s">
        <v>33500</v>
      </c>
      <c r="H4227" s="1260" t="s">
        <v>11153</v>
      </c>
      <c r="I4227" s="1260" t="s">
        <v>11164</v>
      </c>
      <c r="J4227" s="1259">
        <v>7428647</v>
      </c>
      <c r="K4227" s="1260" t="s">
        <v>11221</v>
      </c>
      <c r="L4227" s="1260" t="s">
        <v>11155</v>
      </c>
      <c r="M4227" s="1260" t="s">
        <v>2264</v>
      </c>
      <c r="N4227" s="1260" t="s">
        <v>33501</v>
      </c>
      <c r="O4227" s="1260" t="s">
        <v>33499</v>
      </c>
      <c r="P4227" s="1260" t="s">
        <v>33502</v>
      </c>
      <c r="Q4227" s="1260" t="s">
        <v>11795</v>
      </c>
      <c r="R4227" s="1260" t="s">
        <v>33503</v>
      </c>
      <c r="S4227" s="1259">
        <v>1</v>
      </c>
      <c r="T4227" s="1260" t="s">
        <v>33504</v>
      </c>
      <c r="U4227" s="1260" t="s">
        <v>11209</v>
      </c>
      <c r="V4227" s="1260" t="s">
        <v>33505</v>
      </c>
      <c r="W4227" s="1259">
        <v>0</v>
      </c>
      <c r="X4227" s="1259">
        <v>1007</v>
      </c>
      <c r="Y4227" s="1259">
        <v>0</v>
      </c>
    </row>
    <row r="4228" spans="1:25">
      <c r="A4228" s="1350">
        <v>11201000903</v>
      </c>
      <c r="B4228" s="1260"/>
      <c r="C4228" s="1260" t="s">
        <v>33506</v>
      </c>
      <c r="D4228" s="1260" t="s">
        <v>33507</v>
      </c>
      <c r="E4228" s="1260" t="s">
        <v>11353</v>
      </c>
      <c r="F4228" s="1260" t="s">
        <v>33508</v>
      </c>
      <c r="G4228" s="1260" t="s">
        <v>33509</v>
      </c>
      <c r="H4228" s="1260" t="s">
        <v>11153</v>
      </c>
      <c r="I4228" s="1260" t="s">
        <v>11243</v>
      </c>
      <c r="J4228" s="1259">
        <v>7428646</v>
      </c>
      <c r="K4228" s="1260" t="s">
        <v>11221</v>
      </c>
      <c r="L4228" s="1260" t="s">
        <v>11155</v>
      </c>
      <c r="M4228" s="1260" t="s">
        <v>262</v>
      </c>
      <c r="N4228" s="1260"/>
      <c r="O4228" s="1260" t="s">
        <v>33507</v>
      </c>
      <c r="P4228" s="1260"/>
      <c r="Q4228" s="1260" t="s">
        <v>11450</v>
      </c>
      <c r="R4228" s="1260"/>
      <c r="S4228" s="1259">
        <v>1</v>
      </c>
      <c r="T4228" s="1260"/>
      <c r="U4228" s="1260"/>
      <c r="V4228" s="1260"/>
      <c r="W4228" s="1259">
        <v>0</v>
      </c>
      <c r="X4228" s="1259">
        <v>1007</v>
      </c>
      <c r="Y4228" s="1259">
        <v>0</v>
      </c>
    </row>
    <row r="4229" spans="1:25">
      <c r="A4229" s="1350">
        <v>11201000902</v>
      </c>
      <c r="B4229" s="1260" t="s">
        <v>33510</v>
      </c>
      <c r="C4229" s="1260" t="s">
        <v>33511</v>
      </c>
      <c r="D4229" s="1260" t="s">
        <v>33512</v>
      </c>
      <c r="E4229" s="1260" t="s">
        <v>11190</v>
      </c>
      <c r="F4229" s="1260" t="s">
        <v>11448</v>
      </c>
      <c r="G4229" s="1260" t="s">
        <v>33513</v>
      </c>
      <c r="H4229" s="1260" t="s">
        <v>11153</v>
      </c>
      <c r="I4229" s="1260" t="s">
        <v>11243</v>
      </c>
      <c r="J4229" s="1259">
        <v>7428645</v>
      </c>
      <c r="K4229" s="1260" t="s">
        <v>11221</v>
      </c>
      <c r="L4229" s="1260" t="s">
        <v>11155</v>
      </c>
      <c r="M4229" s="1260" t="s">
        <v>2327</v>
      </c>
      <c r="N4229" s="1260" t="s">
        <v>33514</v>
      </c>
      <c r="O4229" s="1260" t="s">
        <v>33512</v>
      </c>
      <c r="P4229" s="1260" t="s">
        <v>33515</v>
      </c>
      <c r="Q4229" s="1260" t="s">
        <v>12515</v>
      </c>
      <c r="R4229" s="1260" t="s">
        <v>33515</v>
      </c>
      <c r="S4229" s="1259">
        <v>1</v>
      </c>
      <c r="T4229" s="1260" t="s">
        <v>33516</v>
      </c>
      <c r="U4229" s="1260" t="s">
        <v>11751</v>
      </c>
      <c r="V4229" s="1260" t="s">
        <v>17310</v>
      </c>
      <c r="W4229" s="1259">
        <v>0</v>
      </c>
      <c r="X4229" s="1259">
        <v>1007</v>
      </c>
      <c r="Y4229" s="1259">
        <v>0</v>
      </c>
    </row>
    <row r="4230" spans="1:25">
      <c r="A4230" s="1350">
        <v>11201000901</v>
      </c>
      <c r="B4230" s="1260"/>
      <c r="C4230" s="1260" t="s">
        <v>33517</v>
      </c>
      <c r="D4230" s="1260" t="s">
        <v>33518</v>
      </c>
      <c r="E4230" s="1260" t="s">
        <v>18678</v>
      </c>
      <c r="F4230" s="1260" t="s">
        <v>11440</v>
      </c>
      <c r="G4230" s="1260" t="s">
        <v>33519</v>
      </c>
      <c r="H4230" s="1260" t="s">
        <v>11153</v>
      </c>
      <c r="I4230" s="1260" t="s">
        <v>11177</v>
      </c>
      <c r="J4230" s="1259">
        <v>7428644</v>
      </c>
      <c r="K4230" s="1260" t="s">
        <v>11221</v>
      </c>
      <c r="L4230" s="1260" t="s">
        <v>11155</v>
      </c>
      <c r="M4230" s="1260" t="s">
        <v>262</v>
      </c>
      <c r="N4230" s="1260"/>
      <c r="O4230" s="1260" t="s">
        <v>33518</v>
      </c>
      <c r="P4230" s="1260"/>
      <c r="Q4230" s="1260"/>
      <c r="R4230" s="1259">
        <v>7566388</v>
      </c>
      <c r="S4230" s="1259">
        <v>1</v>
      </c>
      <c r="T4230" s="1260"/>
      <c r="U4230" s="1260"/>
      <c r="V4230" s="1260"/>
      <c r="W4230" s="1259">
        <v>0</v>
      </c>
      <c r="X4230" s="1259">
        <v>1007</v>
      </c>
      <c r="Y4230" s="1259">
        <v>0</v>
      </c>
    </row>
    <row r="4231" spans="1:25">
      <c r="A4231" s="1350">
        <v>11201000900</v>
      </c>
      <c r="B4231" s="1260" t="s">
        <v>33520</v>
      </c>
      <c r="C4231" s="1260" t="s">
        <v>33517</v>
      </c>
      <c r="D4231" s="1260" t="s">
        <v>33521</v>
      </c>
      <c r="E4231" s="1260" t="s">
        <v>12377</v>
      </c>
      <c r="F4231" s="1260" t="s">
        <v>16000</v>
      </c>
      <c r="G4231" s="1260" t="s">
        <v>33522</v>
      </c>
      <c r="H4231" s="1260" t="s">
        <v>11153</v>
      </c>
      <c r="I4231" s="1260" t="s">
        <v>11164</v>
      </c>
      <c r="J4231" s="1259">
        <v>7428643</v>
      </c>
      <c r="K4231" s="1260" t="s">
        <v>11221</v>
      </c>
      <c r="L4231" s="1260" t="s">
        <v>11155</v>
      </c>
      <c r="M4231" s="1260" t="s">
        <v>2087</v>
      </c>
      <c r="N4231" s="1260" t="s">
        <v>33523</v>
      </c>
      <c r="O4231" s="1260" t="s">
        <v>33521</v>
      </c>
      <c r="P4231" s="1260" t="s">
        <v>33524</v>
      </c>
      <c r="Q4231" s="1260" t="s">
        <v>12049</v>
      </c>
      <c r="R4231" s="1260" t="s">
        <v>33524</v>
      </c>
      <c r="S4231" s="1259">
        <v>1</v>
      </c>
      <c r="T4231" s="1260" t="s">
        <v>33525</v>
      </c>
      <c r="U4231" s="1260" t="s">
        <v>12320</v>
      </c>
      <c r="V4231" s="1260" t="s">
        <v>22533</v>
      </c>
      <c r="W4231" s="1259">
        <v>0</v>
      </c>
      <c r="X4231" s="1259">
        <v>1007</v>
      </c>
      <c r="Y4231" s="1259">
        <v>0</v>
      </c>
    </row>
    <row r="4232" spans="1:25">
      <c r="A4232" s="1350">
        <v>11201000899</v>
      </c>
      <c r="B4232" s="1260"/>
      <c r="C4232" s="1260" t="s">
        <v>33526</v>
      </c>
      <c r="D4232" s="1260" t="s">
        <v>33527</v>
      </c>
      <c r="E4232" s="1260" t="s">
        <v>33528</v>
      </c>
      <c r="F4232" s="1260" t="s">
        <v>19572</v>
      </c>
      <c r="G4232" s="1260" t="s">
        <v>33529</v>
      </c>
      <c r="H4232" s="1260" t="s">
        <v>11153</v>
      </c>
      <c r="I4232" s="1260" t="s">
        <v>11164</v>
      </c>
      <c r="J4232" s="1259">
        <v>7428642</v>
      </c>
      <c r="K4232" s="1260" t="s">
        <v>11221</v>
      </c>
      <c r="L4232" s="1260" t="s">
        <v>11155</v>
      </c>
      <c r="M4232" s="1260" t="s">
        <v>262</v>
      </c>
      <c r="N4232" s="1260"/>
      <c r="O4232" s="1260" t="s">
        <v>33527</v>
      </c>
      <c r="P4232" s="1260"/>
      <c r="Q4232" s="1260"/>
      <c r="R4232" s="1260"/>
      <c r="S4232" s="1259">
        <v>1</v>
      </c>
      <c r="T4232" s="1260"/>
      <c r="U4232" s="1260"/>
      <c r="V4232" s="1260"/>
      <c r="W4232" s="1259">
        <v>0</v>
      </c>
      <c r="X4232" s="1259">
        <v>1007</v>
      </c>
      <c r="Y4232" s="1259">
        <v>0</v>
      </c>
    </row>
    <row r="4233" spans="1:25">
      <c r="A4233" s="1350">
        <v>11201000898</v>
      </c>
      <c r="B4233" s="1260" t="s">
        <v>33530</v>
      </c>
      <c r="C4233" s="1260" t="s">
        <v>33531</v>
      </c>
      <c r="D4233" s="1260" t="s">
        <v>33532</v>
      </c>
      <c r="E4233" s="1260" t="s">
        <v>11190</v>
      </c>
      <c r="F4233" s="1260" t="s">
        <v>33533</v>
      </c>
      <c r="G4233" s="1260" t="s">
        <v>33534</v>
      </c>
      <c r="H4233" s="1260" t="s">
        <v>11153</v>
      </c>
      <c r="I4233" s="1260" t="s">
        <v>10976</v>
      </c>
      <c r="J4233" s="1259">
        <v>7428641</v>
      </c>
      <c r="K4233" s="1260" t="s">
        <v>11375</v>
      </c>
      <c r="L4233" s="1260" t="s">
        <v>11155</v>
      </c>
      <c r="M4233" s="1260" t="s">
        <v>1693</v>
      </c>
      <c r="N4233" s="1260" t="s">
        <v>33535</v>
      </c>
      <c r="O4233" s="1260" t="s">
        <v>33532</v>
      </c>
      <c r="P4233" s="1260"/>
      <c r="Q4233" s="1260" t="s">
        <v>11394</v>
      </c>
      <c r="R4233" s="1260" t="s">
        <v>33536</v>
      </c>
      <c r="S4233" s="1259">
        <v>1</v>
      </c>
      <c r="T4233" s="1260" t="s">
        <v>32163</v>
      </c>
      <c r="U4233" s="1260" t="s">
        <v>11231</v>
      </c>
      <c r="V4233" s="1260" t="s">
        <v>26159</v>
      </c>
      <c r="W4233" s="1259">
        <v>10</v>
      </c>
      <c r="X4233" s="1259">
        <v>1008</v>
      </c>
      <c r="Y4233" s="1259">
        <v>0</v>
      </c>
    </row>
    <row r="4234" spans="1:25">
      <c r="A4234" s="1350">
        <v>11201000897</v>
      </c>
      <c r="B4234" s="1260"/>
      <c r="C4234" s="1260" t="s">
        <v>33537</v>
      </c>
      <c r="D4234" s="1260" t="s">
        <v>33538</v>
      </c>
      <c r="E4234" s="1260" t="s">
        <v>19390</v>
      </c>
      <c r="F4234" s="1260" t="s">
        <v>33539</v>
      </c>
      <c r="G4234" s="1260" t="s">
        <v>33540</v>
      </c>
      <c r="H4234" s="1260" t="s">
        <v>11153</v>
      </c>
      <c r="I4234" s="1260" t="s">
        <v>11164</v>
      </c>
      <c r="J4234" s="1259">
        <v>7428640</v>
      </c>
      <c r="K4234" s="1260" t="s">
        <v>11221</v>
      </c>
      <c r="L4234" s="1260" t="s">
        <v>11155</v>
      </c>
      <c r="M4234" s="1260" t="s">
        <v>2482</v>
      </c>
      <c r="N4234" s="1260" t="s">
        <v>33541</v>
      </c>
      <c r="O4234" s="1260" t="s">
        <v>33538</v>
      </c>
      <c r="P4234" s="1260"/>
      <c r="Q4234" s="1260"/>
      <c r="R4234" s="1260"/>
      <c r="S4234" s="1259">
        <v>1</v>
      </c>
      <c r="T4234" s="1260"/>
      <c r="U4234" s="1260" t="s">
        <v>12320</v>
      </c>
      <c r="V4234" s="1260" t="s">
        <v>25502</v>
      </c>
      <c r="W4234" s="1259">
        <v>0</v>
      </c>
      <c r="X4234" s="1259">
        <v>1007</v>
      </c>
      <c r="Y4234" s="1259">
        <v>0</v>
      </c>
    </row>
    <row r="4235" spans="1:25">
      <c r="A4235" s="1350">
        <v>11201000896</v>
      </c>
      <c r="B4235" s="1260" t="s">
        <v>33542</v>
      </c>
      <c r="C4235" s="1260" t="s">
        <v>33543</v>
      </c>
      <c r="D4235" s="1260" t="s">
        <v>33544</v>
      </c>
      <c r="E4235" s="1260" t="s">
        <v>11190</v>
      </c>
      <c r="F4235" s="1260" t="s">
        <v>11440</v>
      </c>
      <c r="G4235" s="1260" t="s">
        <v>33545</v>
      </c>
      <c r="H4235" s="1260" t="s">
        <v>11153</v>
      </c>
      <c r="I4235" s="1260" t="s">
        <v>11177</v>
      </c>
      <c r="J4235" s="1259">
        <v>7428639</v>
      </c>
      <c r="K4235" s="1260" t="s">
        <v>11221</v>
      </c>
      <c r="L4235" s="1260" t="s">
        <v>11155</v>
      </c>
      <c r="M4235" s="1260" t="s">
        <v>1698</v>
      </c>
      <c r="N4235" s="1260" t="s">
        <v>33546</v>
      </c>
      <c r="O4235" s="1260" t="s">
        <v>33544</v>
      </c>
      <c r="P4235" s="1260" t="s">
        <v>15633</v>
      </c>
      <c r="Q4235" s="1260" t="s">
        <v>33547</v>
      </c>
      <c r="R4235" s="1260" t="s">
        <v>33548</v>
      </c>
      <c r="S4235" s="1259">
        <v>1</v>
      </c>
      <c r="T4235" s="1260" t="s">
        <v>33549</v>
      </c>
      <c r="U4235" s="1260" t="s">
        <v>11182</v>
      </c>
      <c r="V4235" s="1260" t="s">
        <v>13364</v>
      </c>
      <c r="W4235" s="1259">
        <v>0</v>
      </c>
      <c r="X4235" s="1259">
        <v>1007</v>
      </c>
      <c r="Y4235" s="1259">
        <v>0</v>
      </c>
    </row>
    <row r="4236" spans="1:25">
      <c r="A4236" s="1350">
        <v>11201000895</v>
      </c>
      <c r="B4236" s="1260"/>
      <c r="C4236" s="1260" t="s">
        <v>33550</v>
      </c>
      <c r="D4236" s="1260" t="s">
        <v>33551</v>
      </c>
      <c r="E4236" s="1260" t="s">
        <v>11353</v>
      </c>
      <c r="F4236" s="1260" t="s">
        <v>11448</v>
      </c>
      <c r="G4236" s="1260" t="s">
        <v>33552</v>
      </c>
      <c r="H4236" s="1260" t="s">
        <v>11153</v>
      </c>
      <c r="I4236" s="1260" t="s">
        <v>11243</v>
      </c>
      <c r="J4236" s="1259">
        <v>7428638</v>
      </c>
      <c r="K4236" s="1260" t="s">
        <v>11221</v>
      </c>
      <c r="L4236" s="1260" t="s">
        <v>11155</v>
      </c>
      <c r="M4236" s="1260" t="s">
        <v>262</v>
      </c>
      <c r="N4236" s="1260"/>
      <c r="O4236" s="1260" t="s">
        <v>33551</v>
      </c>
      <c r="P4236" s="1260"/>
      <c r="Q4236" s="1260" t="s">
        <v>11450</v>
      </c>
      <c r="R4236" s="1260"/>
      <c r="S4236" s="1259">
        <v>1</v>
      </c>
      <c r="T4236" s="1260"/>
      <c r="U4236" s="1260"/>
      <c r="V4236" s="1260"/>
      <c r="W4236" s="1259">
        <v>0</v>
      </c>
      <c r="X4236" s="1259">
        <v>1007</v>
      </c>
      <c r="Y4236" s="1259">
        <v>0</v>
      </c>
    </row>
    <row r="4237" spans="1:25">
      <c r="A4237" s="1350">
        <v>11201000894</v>
      </c>
      <c r="B4237" s="1260" t="s">
        <v>33553</v>
      </c>
      <c r="C4237" s="1260" t="s">
        <v>33554</v>
      </c>
      <c r="D4237" s="1260" t="s">
        <v>33555</v>
      </c>
      <c r="E4237" s="1260" t="s">
        <v>11203</v>
      </c>
      <c r="F4237" s="1260" t="s">
        <v>11440</v>
      </c>
      <c r="G4237" s="1260" t="s">
        <v>33556</v>
      </c>
      <c r="H4237" s="1260" t="s">
        <v>11153</v>
      </c>
      <c r="I4237" s="1260" t="s">
        <v>11177</v>
      </c>
      <c r="J4237" s="1259">
        <v>7428637</v>
      </c>
      <c r="K4237" s="1260" t="s">
        <v>11221</v>
      </c>
      <c r="L4237" s="1260" t="s">
        <v>11155</v>
      </c>
      <c r="M4237" s="1260" t="s">
        <v>2140</v>
      </c>
      <c r="N4237" s="1260" t="s">
        <v>15374</v>
      </c>
      <c r="O4237" s="1260" t="s">
        <v>33555</v>
      </c>
      <c r="P4237" s="1260" t="s">
        <v>33557</v>
      </c>
      <c r="Q4237" s="1260" t="s">
        <v>11394</v>
      </c>
      <c r="R4237" s="1260" t="s">
        <v>33557</v>
      </c>
      <c r="S4237" s="1259">
        <v>1</v>
      </c>
      <c r="T4237" s="1260" t="s">
        <v>33558</v>
      </c>
      <c r="U4237" s="1260" t="s">
        <v>11193</v>
      </c>
      <c r="V4237" s="1260" t="s">
        <v>13688</v>
      </c>
      <c r="W4237" s="1259">
        <v>0</v>
      </c>
      <c r="X4237" s="1259">
        <v>1007</v>
      </c>
      <c r="Y4237" s="1259">
        <v>0</v>
      </c>
    </row>
    <row r="4238" spans="1:25">
      <c r="A4238" s="1350">
        <v>11201000893</v>
      </c>
      <c r="B4238" s="1260" t="s">
        <v>33559</v>
      </c>
      <c r="C4238" s="1260" t="s">
        <v>33560</v>
      </c>
      <c r="D4238" s="1260" t="s">
        <v>33561</v>
      </c>
      <c r="E4238" s="1260" t="s">
        <v>11203</v>
      </c>
      <c r="F4238" s="1260" t="s">
        <v>11440</v>
      </c>
      <c r="G4238" s="1260" t="s">
        <v>33562</v>
      </c>
      <c r="H4238" s="1260" t="s">
        <v>11153</v>
      </c>
      <c r="I4238" s="1260" t="s">
        <v>11177</v>
      </c>
      <c r="J4238" s="1259">
        <v>7428636</v>
      </c>
      <c r="K4238" s="1260" t="s">
        <v>11221</v>
      </c>
      <c r="L4238" s="1260" t="s">
        <v>11155</v>
      </c>
      <c r="M4238" s="1260" t="s">
        <v>2140</v>
      </c>
      <c r="N4238" s="1260" t="s">
        <v>15374</v>
      </c>
      <c r="O4238" s="1260" t="s">
        <v>33561</v>
      </c>
      <c r="P4238" s="1260" t="s">
        <v>33557</v>
      </c>
      <c r="Q4238" s="1260" t="s">
        <v>11394</v>
      </c>
      <c r="R4238" s="1260" t="s">
        <v>33557</v>
      </c>
      <c r="S4238" s="1259">
        <v>1</v>
      </c>
      <c r="T4238" s="1260" t="s">
        <v>33563</v>
      </c>
      <c r="U4238" s="1260" t="s">
        <v>11193</v>
      </c>
      <c r="V4238" s="1260" t="s">
        <v>13688</v>
      </c>
      <c r="W4238" s="1259">
        <v>0</v>
      </c>
      <c r="X4238" s="1259">
        <v>1007</v>
      </c>
      <c r="Y4238" s="1259">
        <v>0</v>
      </c>
    </row>
    <row r="4239" spans="1:25">
      <c r="A4239" s="1350">
        <v>11201000892</v>
      </c>
      <c r="B4239" s="1260"/>
      <c r="C4239" s="1260" t="s">
        <v>33564</v>
      </c>
      <c r="D4239" s="1260" t="s">
        <v>33565</v>
      </c>
      <c r="E4239" s="1260" t="s">
        <v>11353</v>
      </c>
      <c r="F4239" s="1260" t="s">
        <v>13995</v>
      </c>
      <c r="G4239" s="1260" t="s">
        <v>33566</v>
      </c>
      <c r="H4239" s="1260" t="s">
        <v>11153</v>
      </c>
      <c r="I4239" s="1260" t="s">
        <v>11243</v>
      </c>
      <c r="J4239" s="1259">
        <v>7428635</v>
      </c>
      <c r="K4239" s="1260" t="s">
        <v>11221</v>
      </c>
      <c r="L4239" s="1260" t="s">
        <v>11155</v>
      </c>
      <c r="M4239" s="1260" t="s">
        <v>262</v>
      </c>
      <c r="N4239" s="1260"/>
      <c r="O4239" s="1260" t="s">
        <v>33565</v>
      </c>
      <c r="P4239" s="1260"/>
      <c r="Q4239" s="1260" t="s">
        <v>11533</v>
      </c>
      <c r="R4239" s="1260"/>
      <c r="S4239" s="1259">
        <v>1</v>
      </c>
      <c r="T4239" s="1260"/>
      <c r="U4239" s="1260"/>
      <c r="V4239" s="1260"/>
      <c r="W4239" s="1259">
        <v>0</v>
      </c>
      <c r="X4239" s="1259">
        <v>1007</v>
      </c>
      <c r="Y4239" s="1259">
        <v>0</v>
      </c>
    </row>
    <row r="4240" spans="1:25">
      <c r="A4240" s="1350">
        <v>11201000891</v>
      </c>
      <c r="B4240" s="1260"/>
      <c r="C4240" s="1260" t="s">
        <v>33567</v>
      </c>
      <c r="D4240" s="1260" t="s">
        <v>33568</v>
      </c>
      <c r="E4240" s="1260" t="s">
        <v>11353</v>
      </c>
      <c r="F4240" s="1260" t="s">
        <v>29704</v>
      </c>
      <c r="G4240" s="1260" t="s">
        <v>33569</v>
      </c>
      <c r="H4240" s="1260" t="s">
        <v>11153</v>
      </c>
      <c r="I4240" s="1260" t="s">
        <v>11164</v>
      </c>
      <c r="J4240" s="1259">
        <v>7428634</v>
      </c>
      <c r="K4240" s="1260" t="s">
        <v>11221</v>
      </c>
      <c r="L4240" s="1260" t="s">
        <v>11155</v>
      </c>
      <c r="M4240" s="1260" t="s">
        <v>262</v>
      </c>
      <c r="N4240" s="1260"/>
      <c r="O4240" s="1260" t="s">
        <v>33568</v>
      </c>
      <c r="P4240" s="1260"/>
      <c r="Q4240" s="1260" t="s">
        <v>11596</v>
      </c>
      <c r="R4240" s="1260"/>
      <c r="S4240" s="1259">
        <v>1</v>
      </c>
      <c r="T4240" s="1260"/>
      <c r="U4240" s="1260"/>
      <c r="V4240" s="1260"/>
      <c r="W4240" s="1259">
        <v>0</v>
      </c>
      <c r="X4240" s="1259">
        <v>1007</v>
      </c>
      <c r="Y4240" s="1259">
        <v>0</v>
      </c>
    </row>
    <row r="4241" spans="1:25">
      <c r="A4241" s="1350">
        <v>11201000890</v>
      </c>
      <c r="B4241" s="1260" t="s">
        <v>33570</v>
      </c>
      <c r="C4241" s="1260" t="s">
        <v>33571</v>
      </c>
      <c r="D4241" s="1260" t="s">
        <v>33572</v>
      </c>
      <c r="E4241" s="1260" t="s">
        <v>11311</v>
      </c>
      <c r="F4241" s="1260" t="s">
        <v>11522</v>
      </c>
      <c r="G4241" s="1260" t="s">
        <v>33573</v>
      </c>
      <c r="H4241" s="1260" t="s">
        <v>11153</v>
      </c>
      <c r="I4241" s="1260" t="s">
        <v>11177</v>
      </c>
      <c r="J4241" s="1259">
        <v>7428633</v>
      </c>
      <c r="K4241" s="1260" t="s">
        <v>11221</v>
      </c>
      <c r="L4241" s="1260" t="s">
        <v>11155</v>
      </c>
      <c r="M4241" s="1260" t="s">
        <v>1687</v>
      </c>
      <c r="N4241" s="1260" t="s">
        <v>33574</v>
      </c>
      <c r="O4241" s="1260" t="s">
        <v>33572</v>
      </c>
      <c r="P4241" s="1260" t="s">
        <v>33575</v>
      </c>
      <c r="Q4241" s="1260" t="s">
        <v>11471</v>
      </c>
      <c r="R4241" s="1260" t="s">
        <v>33575</v>
      </c>
      <c r="S4241" s="1259">
        <v>1</v>
      </c>
      <c r="T4241" s="1260" t="s">
        <v>33576</v>
      </c>
      <c r="U4241" s="1260" t="s">
        <v>11182</v>
      </c>
      <c r="V4241" s="1260" t="s">
        <v>12041</v>
      </c>
      <c r="W4241" s="1259">
        <v>0</v>
      </c>
      <c r="X4241" s="1259">
        <v>1007</v>
      </c>
      <c r="Y4241" s="1259">
        <v>0</v>
      </c>
    </row>
    <row r="4242" spans="1:25">
      <c r="A4242" s="1350">
        <v>11201000889</v>
      </c>
      <c r="B4242" s="1260"/>
      <c r="C4242" s="1260" t="s">
        <v>33577</v>
      </c>
      <c r="D4242" s="1260" t="s">
        <v>33578</v>
      </c>
      <c r="E4242" s="1260" t="s">
        <v>11461</v>
      </c>
      <c r="F4242" s="1260" t="s">
        <v>20484</v>
      </c>
      <c r="G4242" s="1260" t="s">
        <v>33579</v>
      </c>
      <c r="H4242" s="1260" t="s">
        <v>11153</v>
      </c>
      <c r="I4242" s="1260" t="s">
        <v>11164</v>
      </c>
      <c r="J4242" s="1259">
        <v>7428632</v>
      </c>
      <c r="K4242" s="1260" t="s">
        <v>11221</v>
      </c>
      <c r="L4242" s="1260" t="s">
        <v>11155</v>
      </c>
      <c r="M4242" s="1260" t="s">
        <v>262</v>
      </c>
      <c r="N4242" s="1260"/>
      <c r="O4242" s="1260" t="s">
        <v>33578</v>
      </c>
      <c r="P4242" s="1260"/>
      <c r="Q4242" s="1260" t="s">
        <v>11596</v>
      </c>
      <c r="R4242" s="1260"/>
      <c r="S4242" s="1259">
        <v>1</v>
      </c>
      <c r="T4242" s="1260"/>
      <c r="U4242" s="1260"/>
      <c r="V4242" s="1260"/>
      <c r="W4242" s="1259">
        <v>0</v>
      </c>
      <c r="X4242" s="1259">
        <v>1007</v>
      </c>
      <c r="Y4242" s="1259">
        <v>0</v>
      </c>
    </row>
    <row r="4243" spans="1:25">
      <c r="A4243" s="1350">
        <v>11201000888</v>
      </c>
      <c r="B4243" s="1260"/>
      <c r="C4243" s="1260" t="s">
        <v>33580</v>
      </c>
      <c r="D4243" s="1260" t="s">
        <v>33581</v>
      </c>
      <c r="E4243" s="1260" t="s">
        <v>11543</v>
      </c>
      <c r="F4243" s="1260" t="s">
        <v>15788</v>
      </c>
      <c r="G4243" s="1260" t="s">
        <v>33582</v>
      </c>
      <c r="H4243" s="1260" t="s">
        <v>11153</v>
      </c>
      <c r="I4243" s="1260" t="s">
        <v>11243</v>
      </c>
      <c r="J4243" s="1259">
        <v>7428631</v>
      </c>
      <c r="K4243" s="1260" t="s">
        <v>11221</v>
      </c>
      <c r="L4243" s="1260" t="s">
        <v>11155</v>
      </c>
      <c r="M4243" s="1260" t="s">
        <v>262</v>
      </c>
      <c r="N4243" s="1260"/>
      <c r="O4243" s="1260" t="s">
        <v>33581</v>
      </c>
      <c r="P4243" s="1260"/>
      <c r="Q4243" s="1260" t="s">
        <v>11533</v>
      </c>
      <c r="R4243" s="1260"/>
      <c r="S4243" s="1259">
        <v>1</v>
      </c>
      <c r="T4243" s="1260"/>
      <c r="U4243" s="1260"/>
      <c r="V4243" s="1260"/>
      <c r="W4243" s="1259">
        <v>0</v>
      </c>
      <c r="X4243" s="1259">
        <v>1007</v>
      </c>
      <c r="Y4243" s="1259">
        <v>0</v>
      </c>
    </row>
    <row r="4244" spans="1:25">
      <c r="A4244" s="1350">
        <v>11201000887</v>
      </c>
      <c r="B4244" s="1260"/>
      <c r="C4244" s="1260" t="s">
        <v>33583</v>
      </c>
      <c r="D4244" s="1260" t="s">
        <v>33584</v>
      </c>
      <c r="E4244" s="1260" t="s">
        <v>11543</v>
      </c>
      <c r="F4244" s="1260" t="s">
        <v>11544</v>
      </c>
      <c r="G4244" s="1260" t="s">
        <v>33585</v>
      </c>
      <c r="H4244" s="1260" t="s">
        <v>11153</v>
      </c>
      <c r="I4244" s="1260" t="s">
        <v>11243</v>
      </c>
      <c r="J4244" s="1259">
        <v>7428630</v>
      </c>
      <c r="K4244" s="1260" t="s">
        <v>11221</v>
      </c>
      <c r="L4244" s="1260" t="s">
        <v>11155</v>
      </c>
      <c r="M4244" s="1260" t="s">
        <v>262</v>
      </c>
      <c r="N4244" s="1260"/>
      <c r="O4244" s="1260" t="s">
        <v>33584</v>
      </c>
      <c r="P4244" s="1260"/>
      <c r="Q4244" s="1260" t="s">
        <v>11533</v>
      </c>
      <c r="R4244" s="1260"/>
      <c r="S4244" s="1259">
        <v>1</v>
      </c>
      <c r="T4244" s="1260"/>
      <c r="U4244" s="1260"/>
      <c r="V4244" s="1260"/>
      <c r="W4244" s="1259">
        <v>0</v>
      </c>
      <c r="X4244" s="1259">
        <v>1007</v>
      </c>
      <c r="Y4244" s="1259">
        <v>0</v>
      </c>
    </row>
    <row r="4245" spans="1:25">
      <c r="A4245" s="1350">
        <v>11201000886</v>
      </c>
      <c r="B4245" s="1260"/>
      <c r="C4245" s="1260" t="s">
        <v>33586</v>
      </c>
      <c r="D4245" s="1260" t="s">
        <v>33587</v>
      </c>
      <c r="E4245" s="1260" t="s">
        <v>13999</v>
      </c>
      <c r="F4245" s="1260" t="s">
        <v>14000</v>
      </c>
      <c r="G4245" s="1260" t="s">
        <v>33588</v>
      </c>
      <c r="H4245" s="1260" t="s">
        <v>11153</v>
      </c>
      <c r="I4245" s="1260" t="s">
        <v>11243</v>
      </c>
      <c r="J4245" s="1259">
        <v>7428629</v>
      </c>
      <c r="K4245" s="1260" t="s">
        <v>11221</v>
      </c>
      <c r="L4245" s="1260" t="s">
        <v>11155</v>
      </c>
      <c r="M4245" s="1260" t="s">
        <v>262</v>
      </c>
      <c r="N4245" s="1260"/>
      <c r="O4245" s="1260" t="s">
        <v>33587</v>
      </c>
      <c r="P4245" s="1260"/>
      <c r="Q4245" s="1260" t="s">
        <v>11533</v>
      </c>
      <c r="R4245" s="1260"/>
      <c r="S4245" s="1259">
        <v>1</v>
      </c>
      <c r="T4245" s="1260"/>
      <c r="U4245" s="1260"/>
      <c r="V4245" s="1260"/>
      <c r="W4245" s="1259">
        <v>0</v>
      </c>
      <c r="X4245" s="1259">
        <v>1007</v>
      </c>
      <c r="Y4245" s="1259">
        <v>0</v>
      </c>
    </row>
    <row r="4246" spans="1:25">
      <c r="A4246" s="1350">
        <v>11201000885</v>
      </c>
      <c r="B4246" s="1260"/>
      <c r="C4246" s="1260" t="s">
        <v>33589</v>
      </c>
      <c r="D4246" s="1260" t="s">
        <v>33590</v>
      </c>
      <c r="E4246" s="1260" t="s">
        <v>11303</v>
      </c>
      <c r="F4246" s="1260" t="s">
        <v>15788</v>
      </c>
      <c r="G4246" s="1260" t="s">
        <v>33591</v>
      </c>
      <c r="H4246" s="1260" t="s">
        <v>11153</v>
      </c>
      <c r="I4246" s="1260" t="s">
        <v>11243</v>
      </c>
      <c r="J4246" s="1259">
        <v>7428628</v>
      </c>
      <c r="K4246" s="1260" t="s">
        <v>11221</v>
      </c>
      <c r="L4246" s="1260" t="s">
        <v>11155</v>
      </c>
      <c r="M4246" s="1260" t="s">
        <v>262</v>
      </c>
      <c r="N4246" s="1260"/>
      <c r="O4246" s="1260" t="s">
        <v>33590</v>
      </c>
      <c r="P4246" s="1260"/>
      <c r="Q4246" s="1260" t="s">
        <v>33592</v>
      </c>
      <c r="R4246" s="1260" t="s">
        <v>33593</v>
      </c>
      <c r="S4246" s="1259">
        <v>1</v>
      </c>
      <c r="T4246" s="1260"/>
      <c r="U4246" s="1260"/>
      <c r="V4246" s="1260"/>
      <c r="W4246" s="1259">
        <v>0</v>
      </c>
      <c r="X4246" s="1259">
        <v>1007</v>
      </c>
      <c r="Y4246" s="1259">
        <v>0</v>
      </c>
    </row>
    <row r="4247" spans="1:25">
      <c r="A4247" s="1350">
        <v>11201000884</v>
      </c>
      <c r="B4247" s="1260"/>
      <c r="C4247" s="1260" t="s">
        <v>33594</v>
      </c>
      <c r="D4247" s="1260" t="s">
        <v>33595</v>
      </c>
      <c r="E4247" s="1260" t="s">
        <v>11614</v>
      </c>
      <c r="F4247" s="1260" t="s">
        <v>11522</v>
      </c>
      <c r="G4247" s="1260" t="s">
        <v>33596</v>
      </c>
      <c r="H4247" s="1260" t="s">
        <v>11153</v>
      </c>
      <c r="I4247" s="1260" t="s">
        <v>11177</v>
      </c>
      <c r="J4247" s="1259">
        <v>7428627</v>
      </c>
      <c r="K4247" s="1260" t="s">
        <v>11221</v>
      </c>
      <c r="L4247" s="1260" t="s">
        <v>11155</v>
      </c>
      <c r="M4247" s="1260" t="s">
        <v>262</v>
      </c>
      <c r="N4247" s="1260"/>
      <c r="O4247" s="1260" t="s">
        <v>33595</v>
      </c>
      <c r="P4247" s="1260"/>
      <c r="Q4247" s="1260"/>
      <c r="R4247" s="1260"/>
      <c r="S4247" s="1259">
        <v>1</v>
      </c>
      <c r="T4247" s="1260"/>
      <c r="U4247" s="1260"/>
      <c r="V4247" s="1260"/>
      <c r="W4247" s="1259">
        <v>0</v>
      </c>
      <c r="X4247" s="1259">
        <v>1007</v>
      </c>
      <c r="Y4247" s="1259">
        <v>0</v>
      </c>
    </row>
    <row r="4248" spans="1:25">
      <c r="A4248" s="1350">
        <v>11201000883</v>
      </c>
      <c r="B4248" s="1260" t="s">
        <v>33597</v>
      </c>
      <c r="C4248" s="1260" t="s">
        <v>33598</v>
      </c>
      <c r="D4248" s="1260" t="s">
        <v>33599</v>
      </c>
      <c r="E4248" s="1260" t="s">
        <v>13024</v>
      </c>
      <c r="F4248" s="1260" t="s">
        <v>15932</v>
      </c>
      <c r="G4248" s="1260" t="s">
        <v>33600</v>
      </c>
      <c r="H4248" s="1260" t="s">
        <v>11153</v>
      </c>
      <c r="I4248" s="1260" t="s">
        <v>10976</v>
      </c>
      <c r="J4248" s="1259">
        <v>7428626</v>
      </c>
      <c r="K4248" s="1260" t="s">
        <v>11221</v>
      </c>
      <c r="L4248" s="1260" t="s">
        <v>11155</v>
      </c>
      <c r="M4248" s="1260" t="s">
        <v>2285</v>
      </c>
      <c r="N4248" s="1260" t="s">
        <v>33601</v>
      </c>
      <c r="O4248" s="1260" t="s">
        <v>33599</v>
      </c>
      <c r="P4248" s="1260" t="s">
        <v>33602</v>
      </c>
      <c r="Q4248" s="1260" t="s">
        <v>12049</v>
      </c>
      <c r="R4248" s="1260" t="s">
        <v>33602</v>
      </c>
      <c r="S4248" s="1259">
        <v>1</v>
      </c>
      <c r="T4248" s="1260" t="s">
        <v>33603</v>
      </c>
      <c r="U4248" s="1260" t="s">
        <v>12408</v>
      </c>
      <c r="V4248" s="1260" t="s">
        <v>18845</v>
      </c>
      <c r="W4248" s="1259">
        <v>0</v>
      </c>
      <c r="X4248" s="1259">
        <v>1007</v>
      </c>
      <c r="Y4248" s="1259">
        <v>0</v>
      </c>
    </row>
    <row r="4249" spans="1:25">
      <c r="A4249" s="1350">
        <v>11201000882</v>
      </c>
      <c r="B4249" s="1260" t="s">
        <v>33604</v>
      </c>
      <c r="C4249" s="1260" t="s">
        <v>33605</v>
      </c>
      <c r="D4249" s="1260" t="s">
        <v>33606</v>
      </c>
      <c r="E4249" s="1260" t="s">
        <v>11311</v>
      </c>
      <c r="F4249" s="1260" t="s">
        <v>20524</v>
      </c>
      <c r="G4249" s="1260" t="s">
        <v>33607</v>
      </c>
      <c r="H4249" s="1260" t="s">
        <v>11153</v>
      </c>
      <c r="I4249" s="1260" t="s">
        <v>11164</v>
      </c>
      <c r="J4249" s="1259">
        <v>7428625</v>
      </c>
      <c r="K4249" s="1260" t="s">
        <v>11221</v>
      </c>
      <c r="L4249" s="1260" t="s">
        <v>11155</v>
      </c>
      <c r="M4249" s="1260" t="s">
        <v>1562</v>
      </c>
      <c r="N4249" s="1260" t="s">
        <v>33608</v>
      </c>
      <c r="O4249" s="1260" t="s">
        <v>33606</v>
      </c>
      <c r="P4249" s="1260"/>
      <c r="Q4249" s="1260" t="s">
        <v>14495</v>
      </c>
      <c r="R4249" s="1260" t="s">
        <v>33609</v>
      </c>
      <c r="S4249" s="1259">
        <v>1</v>
      </c>
      <c r="T4249" s="1260" t="s">
        <v>33610</v>
      </c>
      <c r="U4249" s="1260" t="s">
        <v>11290</v>
      </c>
      <c r="V4249" s="1260" t="s">
        <v>11291</v>
      </c>
      <c r="W4249" s="1259">
        <v>0</v>
      </c>
      <c r="X4249" s="1259">
        <v>1007</v>
      </c>
      <c r="Y4249" s="1259">
        <v>0</v>
      </c>
    </row>
    <row r="4250" spans="1:25">
      <c r="A4250" s="1350">
        <v>11201000881</v>
      </c>
      <c r="B4250" s="1260"/>
      <c r="C4250" s="1260" t="s">
        <v>33611</v>
      </c>
      <c r="D4250" s="1260" t="s">
        <v>33612</v>
      </c>
      <c r="E4250" s="1260" t="s">
        <v>23377</v>
      </c>
      <c r="F4250" s="1260" t="s">
        <v>17185</v>
      </c>
      <c r="G4250" s="1260" t="s">
        <v>33613</v>
      </c>
      <c r="H4250" s="1260" t="s">
        <v>11153</v>
      </c>
      <c r="I4250" s="1260" t="s">
        <v>10976</v>
      </c>
      <c r="J4250" s="1259">
        <v>7428624</v>
      </c>
      <c r="K4250" s="1260" t="s">
        <v>11221</v>
      </c>
      <c r="L4250" s="1260" t="s">
        <v>11155</v>
      </c>
      <c r="M4250" s="1260" t="s">
        <v>262</v>
      </c>
      <c r="N4250" s="1260"/>
      <c r="O4250" s="1260" t="s">
        <v>33612</v>
      </c>
      <c r="P4250" s="1260"/>
      <c r="Q4250" s="1260"/>
      <c r="R4250" s="1259">
        <v>8952220</v>
      </c>
      <c r="S4250" s="1259">
        <v>1</v>
      </c>
      <c r="T4250" s="1260"/>
      <c r="U4250" s="1260"/>
      <c r="V4250" s="1260"/>
      <c r="W4250" s="1259">
        <v>0</v>
      </c>
      <c r="X4250" s="1259">
        <v>1007</v>
      </c>
      <c r="Y4250" s="1259">
        <v>0</v>
      </c>
    </row>
    <row r="4251" spans="1:25">
      <c r="A4251" s="1350">
        <v>11201000880</v>
      </c>
      <c r="B4251" s="1260" t="s">
        <v>33614</v>
      </c>
      <c r="C4251" s="1260" t="s">
        <v>33615</v>
      </c>
      <c r="D4251" s="1260" t="s">
        <v>33616</v>
      </c>
      <c r="E4251" s="1260" t="s">
        <v>12993</v>
      </c>
      <c r="F4251" s="1260" t="s">
        <v>17185</v>
      </c>
      <c r="G4251" s="1260" t="s">
        <v>33617</v>
      </c>
      <c r="H4251" s="1260" t="s">
        <v>11153</v>
      </c>
      <c r="I4251" s="1260" t="s">
        <v>10976</v>
      </c>
      <c r="J4251" s="1259">
        <v>7428623</v>
      </c>
      <c r="K4251" s="1260" t="s">
        <v>11221</v>
      </c>
      <c r="L4251" s="1260" t="s">
        <v>11155</v>
      </c>
      <c r="M4251" s="1260" t="s">
        <v>2033</v>
      </c>
      <c r="N4251" s="1260" t="s">
        <v>33618</v>
      </c>
      <c r="O4251" s="1260" t="s">
        <v>33616</v>
      </c>
      <c r="P4251" s="1260" t="s">
        <v>33619</v>
      </c>
      <c r="Q4251" s="1260" t="s">
        <v>11795</v>
      </c>
      <c r="R4251" s="1260" t="s">
        <v>33620</v>
      </c>
      <c r="S4251" s="1259">
        <v>1</v>
      </c>
      <c r="T4251" s="1260" t="s">
        <v>33621</v>
      </c>
      <c r="U4251" s="1260" t="s">
        <v>11396</v>
      </c>
      <c r="V4251" s="1260" t="s">
        <v>11397</v>
      </c>
      <c r="W4251" s="1259">
        <v>0</v>
      </c>
      <c r="X4251" s="1259">
        <v>1007</v>
      </c>
      <c r="Y4251" s="1259">
        <v>0</v>
      </c>
    </row>
    <row r="4252" spans="1:25">
      <c r="A4252" s="1350">
        <v>11201000879</v>
      </c>
      <c r="B4252" s="1260"/>
      <c r="C4252" s="1260" t="s">
        <v>33622</v>
      </c>
      <c r="D4252" s="1260" t="s">
        <v>33623</v>
      </c>
      <c r="E4252" s="1260" t="s">
        <v>14055</v>
      </c>
      <c r="F4252" s="1260" t="s">
        <v>11522</v>
      </c>
      <c r="G4252" s="1260" t="s">
        <v>33624</v>
      </c>
      <c r="H4252" s="1260" t="s">
        <v>11153</v>
      </c>
      <c r="I4252" s="1260" t="s">
        <v>11177</v>
      </c>
      <c r="J4252" s="1259">
        <v>7428622</v>
      </c>
      <c r="K4252" s="1260" t="s">
        <v>11221</v>
      </c>
      <c r="L4252" s="1260" t="s">
        <v>11155</v>
      </c>
      <c r="M4252" s="1260" t="s">
        <v>262</v>
      </c>
      <c r="N4252" s="1260"/>
      <c r="O4252" s="1260" t="s">
        <v>33623</v>
      </c>
      <c r="P4252" s="1260"/>
      <c r="Q4252" s="1260"/>
      <c r="R4252" s="1260"/>
      <c r="S4252" s="1259">
        <v>1</v>
      </c>
      <c r="T4252" s="1260"/>
      <c r="U4252" s="1260"/>
      <c r="V4252" s="1260"/>
      <c r="W4252" s="1259">
        <v>0</v>
      </c>
      <c r="X4252" s="1259">
        <v>1007</v>
      </c>
      <c r="Y4252" s="1259">
        <v>0</v>
      </c>
    </row>
    <row r="4253" spans="1:25">
      <c r="A4253" s="1350">
        <v>11201000878</v>
      </c>
      <c r="B4253" s="1260"/>
      <c r="C4253" s="1260" t="s">
        <v>33625</v>
      </c>
      <c r="D4253" s="1260" t="s">
        <v>33626</v>
      </c>
      <c r="E4253" s="1260" t="s">
        <v>11426</v>
      </c>
      <c r="F4253" s="1260" t="s">
        <v>20524</v>
      </c>
      <c r="G4253" s="1260" t="s">
        <v>33627</v>
      </c>
      <c r="H4253" s="1260" t="s">
        <v>11153</v>
      </c>
      <c r="I4253" s="1260" t="s">
        <v>11164</v>
      </c>
      <c r="J4253" s="1259">
        <v>7428621</v>
      </c>
      <c r="K4253" s="1260" t="s">
        <v>11221</v>
      </c>
      <c r="L4253" s="1260" t="s">
        <v>11155</v>
      </c>
      <c r="M4253" s="1260" t="s">
        <v>262</v>
      </c>
      <c r="N4253" s="1260"/>
      <c r="O4253" s="1260" t="s">
        <v>33626</v>
      </c>
      <c r="P4253" s="1260"/>
      <c r="Q4253" s="1260" t="s">
        <v>33628</v>
      </c>
      <c r="R4253" s="1260"/>
      <c r="S4253" s="1259">
        <v>1</v>
      </c>
      <c r="T4253" s="1260"/>
      <c r="U4253" s="1260"/>
      <c r="V4253" s="1260"/>
      <c r="W4253" s="1259">
        <v>0</v>
      </c>
      <c r="X4253" s="1259">
        <v>1007</v>
      </c>
      <c r="Y4253" s="1259">
        <v>0</v>
      </c>
    </row>
    <row r="4254" spans="1:25">
      <c r="A4254" s="1350">
        <v>11201000877</v>
      </c>
      <c r="B4254" s="1260"/>
      <c r="C4254" s="1260" t="s">
        <v>33629</v>
      </c>
      <c r="D4254" s="1260" t="s">
        <v>33630</v>
      </c>
      <c r="E4254" s="1260" t="s">
        <v>12993</v>
      </c>
      <c r="F4254" s="1260" t="s">
        <v>11522</v>
      </c>
      <c r="G4254" s="1260" t="s">
        <v>33631</v>
      </c>
      <c r="H4254" s="1260" t="s">
        <v>11153</v>
      </c>
      <c r="I4254" s="1260" t="s">
        <v>11177</v>
      </c>
      <c r="J4254" s="1259">
        <v>7428620</v>
      </c>
      <c r="K4254" s="1260" t="s">
        <v>11221</v>
      </c>
      <c r="L4254" s="1260" t="s">
        <v>11155</v>
      </c>
      <c r="M4254" s="1260" t="s">
        <v>2359</v>
      </c>
      <c r="N4254" s="1260" t="s">
        <v>33632</v>
      </c>
      <c r="O4254" s="1260" t="s">
        <v>33630</v>
      </c>
      <c r="P4254" s="1260"/>
      <c r="Q4254" s="1260"/>
      <c r="R4254" s="1260" t="s">
        <v>33633</v>
      </c>
      <c r="S4254" s="1259">
        <v>1</v>
      </c>
      <c r="T4254" s="1260"/>
      <c r="U4254" s="1260" t="s">
        <v>11751</v>
      </c>
      <c r="V4254" s="1260" t="s">
        <v>20756</v>
      </c>
      <c r="W4254" s="1259">
        <v>0</v>
      </c>
      <c r="X4254" s="1259">
        <v>1007</v>
      </c>
      <c r="Y4254" s="1259">
        <v>0</v>
      </c>
    </row>
    <row r="4255" spans="1:25">
      <c r="A4255" s="1350">
        <v>11201000876</v>
      </c>
      <c r="B4255" s="1260"/>
      <c r="C4255" s="1260" t="s">
        <v>33634</v>
      </c>
      <c r="D4255" s="1260" t="s">
        <v>33635</v>
      </c>
      <c r="E4255" s="1260" t="s">
        <v>11668</v>
      </c>
      <c r="F4255" s="1260" t="s">
        <v>11522</v>
      </c>
      <c r="G4255" s="1260" t="s">
        <v>33636</v>
      </c>
      <c r="H4255" s="1260" t="s">
        <v>11153</v>
      </c>
      <c r="I4255" s="1260" t="s">
        <v>11177</v>
      </c>
      <c r="J4255" s="1259">
        <v>7428619</v>
      </c>
      <c r="K4255" s="1260" t="s">
        <v>11221</v>
      </c>
      <c r="L4255" s="1260" t="s">
        <v>11155</v>
      </c>
      <c r="M4255" s="1260" t="s">
        <v>2247</v>
      </c>
      <c r="N4255" s="1260" t="s">
        <v>33637</v>
      </c>
      <c r="O4255" s="1260" t="s">
        <v>33635</v>
      </c>
      <c r="P4255" s="1260" t="s">
        <v>11192</v>
      </c>
      <c r="Q4255" s="1260"/>
      <c r="R4255" s="1260" t="s">
        <v>33638</v>
      </c>
      <c r="S4255" s="1259">
        <v>1</v>
      </c>
      <c r="T4255" s="1260"/>
      <c r="U4255" s="1260" t="s">
        <v>11269</v>
      </c>
      <c r="V4255" s="1260" t="s">
        <v>13703</v>
      </c>
      <c r="W4255" s="1259">
        <v>0</v>
      </c>
      <c r="X4255" s="1259">
        <v>1007</v>
      </c>
      <c r="Y4255" s="1259">
        <v>0</v>
      </c>
    </row>
    <row r="4256" spans="1:25">
      <c r="A4256" s="1350">
        <v>11201000875</v>
      </c>
      <c r="B4256" s="1260" t="s">
        <v>33639</v>
      </c>
      <c r="C4256" s="1260" t="s">
        <v>33640</v>
      </c>
      <c r="D4256" s="1260" t="s">
        <v>33641</v>
      </c>
      <c r="E4256" s="1260" t="s">
        <v>11303</v>
      </c>
      <c r="F4256" s="1260" t="s">
        <v>13545</v>
      </c>
      <c r="G4256" s="1260" t="s">
        <v>33642</v>
      </c>
      <c r="H4256" s="1260" t="s">
        <v>11153</v>
      </c>
      <c r="I4256" s="1260" t="s">
        <v>13547</v>
      </c>
      <c r="J4256" s="1259">
        <v>7428618</v>
      </c>
      <c r="K4256" s="1260" t="s">
        <v>11221</v>
      </c>
      <c r="L4256" s="1260" t="s">
        <v>11155</v>
      </c>
      <c r="M4256" s="1260" t="s">
        <v>2288</v>
      </c>
      <c r="N4256" s="1260" t="s">
        <v>33643</v>
      </c>
      <c r="O4256" s="1260" t="s">
        <v>33641</v>
      </c>
      <c r="P4256" s="1260" t="s">
        <v>33644</v>
      </c>
      <c r="Q4256" s="1260" t="s">
        <v>11572</v>
      </c>
      <c r="R4256" s="1260" t="s">
        <v>33645</v>
      </c>
      <c r="S4256" s="1259">
        <v>1</v>
      </c>
      <c r="T4256" s="1260" t="s">
        <v>33646</v>
      </c>
      <c r="U4256" s="1260" t="s">
        <v>13552</v>
      </c>
      <c r="V4256" s="1260" t="s">
        <v>13938</v>
      </c>
      <c r="W4256" s="1259">
        <v>0</v>
      </c>
      <c r="X4256" s="1259">
        <v>1007</v>
      </c>
      <c r="Y4256" s="1259">
        <v>0</v>
      </c>
    </row>
    <row r="4257" spans="1:25">
      <c r="A4257" s="1350">
        <v>11201000874</v>
      </c>
      <c r="B4257" s="1260"/>
      <c r="C4257" s="1260" t="s">
        <v>33647</v>
      </c>
      <c r="D4257" s="1260" t="s">
        <v>33648</v>
      </c>
      <c r="E4257" s="1260" t="s">
        <v>22813</v>
      </c>
      <c r="F4257" s="1260" t="s">
        <v>29704</v>
      </c>
      <c r="G4257" s="1260" t="s">
        <v>33649</v>
      </c>
      <c r="H4257" s="1260" t="s">
        <v>11153</v>
      </c>
      <c r="I4257" s="1260" t="s">
        <v>11164</v>
      </c>
      <c r="J4257" s="1259">
        <v>7428617</v>
      </c>
      <c r="K4257" s="1260" t="s">
        <v>11221</v>
      </c>
      <c r="L4257" s="1260" t="s">
        <v>11155</v>
      </c>
      <c r="M4257" s="1260" t="s">
        <v>262</v>
      </c>
      <c r="N4257" s="1260"/>
      <c r="O4257" s="1260" t="s">
        <v>33648</v>
      </c>
      <c r="P4257" s="1260"/>
      <c r="Q4257" s="1260" t="s">
        <v>11596</v>
      </c>
      <c r="R4257" s="1260"/>
      <c r="S4257" s="1259">
        <v>1</v>
      </c>
      <c r="T4257" s="1260"/>
      <c r="U4257" s="1260"/>
      <c r="V4257" s="1260"/>
      <c r="W4257" s="1259">
        <v>0</v>
      </c>
      <c r="X4257" s="1259">
        <v>1007</v>
      </c>
      <c r="Y4257" s="1259">
        <v>0</v>
      </c>
    </row>
    <row r="4258" spans="1:25">
      <c r="A4258" s="1350">
        <v>11201000873</v>
      </c>
      <c r="B4258" s="1260"/>
      <c r="C4258" s="1260" t="s">
        <v>33650</v>
      </c>
      <c r="D4258" s="1260" t="s">
        <v>33651</v>
      </c>
      <c r="E4258" s="1260" t="s">
        <v>33652</v>
      </c>
      <c r="F4258" s="1260" t="s">
        <v>21076</v>
      </c>
      <c r="G4258" s="1260" t="s">
        <v>33653</v>
      </c>
      <c r="H4258" s="1260" t="s">
        <v>11153</v>
      </c>
      <c r="I4258" s="1260" t="s">
        <v>10976</v>
      </c>
      <c r="J4258" s="1259">
        <v>7428616</v>
      </c>
      <c r="K4258" s="1260" t="s">
        <v>11221</v>
      </c>
      <c r="L4258" s="1260" t="s">
        <v>11155</v>
      </c>
      <c r="M4258" s="1260" t="s">
        <v>262</v>
      </c>
      <c r="N4258" s="1260"/>
      <c r="O4258" s="1260" t="s">
        <v>33651</v>
      </c>
      <c r="P4258" s="1260"/>
      <c r="Q4258" s="1260"/>
      <c r="R4258" s="1260" t="s">
        <v>33654</v>
      </c>
      <c r="S4258" s="1259">
        <v>1</v>
      </c>
      <c r="T4258" s="1260"/>
      <c r="U4258" s="1260"/>
      <c r="V4258" s="1260"/>
      <c r="W4258" s="1259">
        <v>0</v>
      </c>
      <c r="X4258" s="1259">
        <v>1007</v>
      </c>
      <c r="Y4258" s="1259">
        <v>0</v>
      </c>
    </row>
    <row r="4259" spans="1:25">
      <c r="A4259" s="1350">
        <v>11201000872</v>
      </c>
      <c r="B4259" s="1260"/>
      <c r="C4259" s="1260" t="s">
        <v>33655</v>
      </c>
      <c r="D4259" s="1260" t="s">
        <v>33656</v>
      </c>
      <c r="E4259" s="1260" t="s">
        <v>11426</v>
      </c>
      <c r="F4259" s="1260" t="s">
        <v>11522</v>
      </c>
      <c r="G4259" s="1260" t="s">
        <v>33657</v>
      </c>
      <c r="H4259" s="1260" t="s">
        <v>11153</v>
      </c>
      <c r="I4259" s="1260" t="s">
        <v>11177</v>
      </c>
      <c r="J4259" s="1259">
        <v>7428615</v>
      </c>
      <c r="K4259" s="1260" t="s">
        <v>11221</v>
      </c>
      <c r="L4259" s="1260" t="s">
        <v>11155</v>
      </c>
      <c r="M4259" s="1260" t="s">
        <v>262</v>
      </c>
      <c r="N4259" s="1260"/>
      <c r="O4259" s="1260" t="s">
        <v>33656</v>
      </c>
      <c r="P4259" s="1260"/>
      <c r="Q4259" s="1260"/>
      <c r="R4259" s="1260" t="s">
        <v>33658</v>
      </c>
      <c r="S4259" s="1259">
        <v>1</v>
      </c>
      <c r="T4259" s="1260"/>
      <c r="U4259" s="1260"/>
      <c r="V4259" s="1260"/>
      <c r="W4259" s="1259">
        <v>0</v>
      </c>
      <c r="X4259" s="1259">
        <v>1007</v>
      </c>
      <c r="Y4259" s="1259">
        <v>0</v>
      </c>
    </row>
    <row r="4260" spans="1:25">
      <c r="A4260" s="1350">
        <v>11201000871</v>
      </c>
      <c r="B4260" s="1260" t="s">
        <v>33659</v>
      </c>
      <c r="C4260" s="1260" t="s">
        <v>33660</v>
      </c>
      <c r="D4260" s="1260" t="s">
        <v>33661</v>
      </c>
      <c r="E4260" s="1260" t="s">
        <v>11426</v>
      </c>
      <c r="F4260" s="1260" t="s">
        <v>33662</v>
      </c>
      <c r="G4260" s="1260" t="s">
        <v>33663</v>
      </c>
      <c r="H4260" s="1260" t="s">
        <v>11153</v>
      </c>
      <c r="I4260" s="1260" t="s">
        <v>10976</v>
      </c>
      <c r="J4260" s="1259">
        <v>7428614</v>
      </c>
      <c r="K4260" s="1260" t="s">
        <v>11221</v>
      </c>
      <c r="L4260" s="1260" t="s">
        <v>11155</v>
      </c>
      <c r="M4260" s="1260" t="s">
        <v>1982</v>
      </c>
      <c r="N4260" s="1260" t="s">
        <v>33664</v>
      </c>
      <c r="O4260" s="1260" t="s">
        <v>33661</v>
      </c>
      <c r="P4260" s="1260" t="s">
        <v>33665</v>
      </c>
      <c r="Q4260" s="1260" t="s">
        <v>33666</v>
      </c>
      <c r="R4260" s="1260" t="s">
        <v>33667</v>
      </c>
      <c r="S4260" s="1259">
        <v>1</v>
      </c>
      <c r="T4260" s="1260" t="s">
        <v>33668</v>
      </c>
      <c r="U4260" s="1260" t="s">
        <v>11158</v>
      </c>
      <c r="V4260" s="1260" t="s">
        <v>11723</v>
      </c>
      <c r="W4260" s="1259">
        <v>0</v>
      </c>
      <c r="X4260" s="1259">
        <v>1007</v>
      </c>
      <c r="Y4260" s="1259">
        <v>0</v>
      </c>
    </row>
    <row r="4261" spans="1:25">
      <c r="A4261" s="1350">
        <v>11201000870</v>
      </c>
      <c r="B4261" s="1260"/>
      <c r="C4261" s="1260" t="s">
        <v>33669</v>
      </c>
      <c r="D4261" s="1260" t="s">
        <v>33670</v>
      </c>
      <c r="E4261" s="1260" t="s">
        <v>11426</v>
      </c>
      <c r="F4261" s="1260" t="s">
        <v>11176</v>
      </c>
      <c r="G4261" s="1260" t="s">
        <v>33671</v>
      </c>
      <c r="H4261" s="1260" t="s">
        <v>11153</v>
      </c>
      <c r="I4261" s="1260" t="s">
        <v>11177</v>
      </c>
      <c r="J4261" s="1259">
        <v>7428613</v>
      </c>
      <c r="K4261" s="1260" t="s">
        <v>11221</v>
      </c>
      <c r="L4261" s="1260" t="s">
        <v>11155</v>
      </c>
      <c r="M4261" s="1260" t="s">
        <v>2239</v>
      </c>
      <c r="N4261" s="1260" t="s">
        <v>33672</v>
      </c>
      <c r="O4261" s="1260" t="s">
        <v>33670</v>
      </c>
      <c r="P4261" s="1259">
        <v>7704257</v>
      </c>
      <c r="Q4261" s="1260"/>
      <c r="R4261" s="1260" t="s">
        <v>33673</v>
      </c>
      <c r="S4261" s="1259">
        <v>1</v>
      </c>
      <c r="T4261" s="1260"/>
      <c r="U4261" s="1260" t="s">
        <v>11182</v>
      </c>
      <c r="V4261" s="1260" t="s">
        <v>13808</v>
      </c>
      <c r="W4261" s="1259">
        <v>0</v>
      </c>
      <c r="X4261" s="1259">
        <v>1007</v>
      </c>
      <c r="Y4261" s="1259">
        <v>0</v>
      </c>
    </row>
    <row r="4262" spans="1:25">
      <c r="A4262" s="1350">
        <v>11201000869</v>
      </c>
      <c r="B4262" s="1260"/>
      <c r="C4262" s="1260" t="s">
        <v>33674</v>
      </c>
      <c r="D4262" s="1260" t="s">
        <v>33675</v>
      </c>
      <c r="E4262" s="1260" t="s">
        <v>11353</v>
      </c>
      <c r="F4262" s="1260" t="s">
        <v>11176</v>
      </c>
      <c r="G4262" s="1260" t="s">
        <v>33676</v>
      </c>
      <c r="H4262" s="1260" t="s">
        <v>11153</v>
      </c>
      <c r="I4262" s="1260" t="s">
        <v>11177</v>
      </c>
      <c r="J4262" s="1259">
        <v>7428612</v>
      </c>
      <c r="K4262" s="1260" t="s">
        <v>11221</v>
      </c>
      <c r="L4262" s="1260" t="s">
        <v>11155</v>
      </c>
      <c r="M4262" s="1260" t="s">
        <v>262</v>
      </c>
      <c r="N4262" s="1260"/>
      <c r="O4262" s="1260" t="s">
        <v>33675</v>
      </c>
      <c r="P4262" s="1260"/>
      <c r="Q4262" s="1260"/>
      <c r="R4262" s="1260"/>
      <c r="S4262" s="1259">
        <v>1</v>
      </c>
      <c r="T4262" s="1260"/>
      <c r="U4262" s="1260"/>
      <c r="V4262" s="1260"/>
      <c r="W4262" s="1259">
        <v>0</v>
      </c>
      <c r="X4262" s="1259">
        <v>1007</v>
      </c>
      <c r="Y4262" s="1259">
        <v>0</v>
      </c>
    </row>
    <row r="4263" spans="1:25">
      <c r="A4263" s="1350">
        <v>11201000868</v>
      </c>
      <c r="B4263" s="1260"/>
      <c r="C4263" s="1260" t="s">
        <v>33677</v>
      </c>
      <c r="D4263" s="1260" t="s">
        <v>33678</v>
      </c>
      <c r="E4263" s="1260" t="s">
        <v>11353</v>
      </c>
      <c r="F4263" s="1260" t="s">
        <v>11176</v>
      </c>
      <c r="G4263" s="1260" t="s">
        <v>33679</v>
      </c>
      <c r="H4263" s="1260" t="s">
        <v>11153</v>
      </c>
      <c r="I4263" s="1260" t="s">
        <v>11177</v>
      </c>
      <c r="J4263" s="1259">
        <v>7428611</v>
      </c>
      <c r="K4263" s="1260" t="s">
        <v>11221</v>
      </c>
      <c r="L4263" s="1260" t="s">
        <v>11155</v>
      </c>
      <c r="M4263" s="1260" t="s">
        <v>262</v>
      </c>
      <c r="N4263" s="1260"/>
      <c r="O4263" s="1260" t="s">
        <v>33678</v>
      </c>
      <c r="P4263" s="1260"/>
      <c r="Q4263" s="1260"/>
      <c r="R4263" s="1260"/>
      <c r="S4263" s="1259">
        <v>1</v>
      </c>
      <c r="T4263" s="1260"/>
      <c r="U4263" s="1260"/>
      <c r="V4263" s="1260"/>
      <c r="W4263" s="1259">
        <v>0</v>
      </c>
      <c r="X4263" s="1259">
        <v>1007</v>
      </c>
      <c r="Y4263" s="1259">
        <v>0</v>
      </c>
    </row>
    <row r="4264" spans="1:25">
      <c r="A4264" s="1350">
        <v>11201000867</v>
      </c>
      <c r="B4264" s="1260"/>
      <c r="C4264" s="1260" t="s">
        <v>33680</v>
      </c>
      <c r="D4264" s="1260" t="s">
        <v>33681</v>
      </c>
      <c r="E4264" s="1260" t="s">
        <v>11400</v>
      </c>
      <c r="F4264" s="1260" t="s">
        <v>20363</v>
      </c>
      <c r="G4264" s="1260" t="s">
        <v>33682</v>
      </c>
      <c r="H4264" s="1260" t="s">
        <v>11153</v>
      </c>
      <c r="I4264" s="1260" t="s">
        <v>11164</v>
      </c>
      <c r="J4264" s="1259">
        <v>7428610</v>
      </c>
      <c r="K4264" s="1260" t="s">
        <v>11221</v>
      </c>
      <c r="L4264" s="1260" t="s">
        <v>11155</v>
      </c>
      <c r="M4264" s="1260" t="s">
        <v>2569</v>
      </c>
      <c r="N4264" s="1260" t="s">
        <v>33683</v>
      </c>
      <c r="O4264" s="1260" t="s">
        <v>33681</v>
      </c>
      <c r="P4264" s="1260"/>
      <c r="Q4264" s="1260"/>
      <c r="R4264" s="1260"/>
      <c r="S4264" s="1259">
        <v>1</v>
      </c>
      <c r="T4264" s="1260" t="s">
        <v>33684</v>
      </c>
      <c r="U4264" s="1260"/>
      <c r="V4264" s="1260"/>
      <c r="W4264" s="1259">
        <v>0</v>
      </c>
      <c r="X4264" s="1259">
        <v>1007</v>
      </c>
      <c r="Y4264" s="1259">
        <v>0</v>
      </c>
    </row>
    <row r="4265" spans="1:25">
      <c r="A4265" s="1350">
        <v>11201000866</v>
      </c>
      <c r="B4265" s="1260"/>
      <c r="C4265" s="1260" t="s">
        <v>33685</v>
      </c>
      <c r="D4265" s="1260" t="s">
        <v>33686</v>
      </c>
      <c r="E4265" s="1260" t="s">
        <v>11648</v>
      </c>
      <c r="F4265" s="1260" t="s">
        <v>33687</v>
      </c>
      <c r="G4265" s="1260" t="s">
        <v>33688</v>
      </c>
      <c r="H4265" s="1260" t="s">
        <v>11153</v>
      </c>
      <c r="I4265" s="1260" t="s">
        <v>10976</v>
      </c>
      <c r="J4265" s="1259">
        <v>7428609</v>
      </c>
      <c r="K4265" s="1260" t="s">
        <v>11221</v>
      </c>
      <c r="L4265" s="1260" t="s">
        <v>11155</v>
      </c>
      <c r="M4265" s="1260" t="s">
        <v>2295</v>
      </c>
      <c r="N4265" s="1260" t="s">
        <v>33689</v>
      </c>
      <c r="O4265" s="1260" t="s">
        <v>33686</v>
      </c>
      <c r="P4265" s="1260"/>
      <c r="Q4265" s="1260"/>
      <c r="R4265" s="1260" t="s">
        <v>33690</v>
      </c>
      <c r="S4265" s="1259">
        <v>1</v>
      </c>
      <c r="T4265" s="1260"/>
      <c r="U4265" s="1260" t="s">
        <v>12601</v>
      </c>
      <c r="V4265" s="1260" t="s">
        <v>28228</v>
      </c>
      <c r="W4265" s="1259">
        <v>0</v>
      </c>
      <c r="X4265" s="1259">
        <v>1007</v>
      </c>
      <c r="Y4265" s="1259">
        <v>0</v>
      </c>
    </row>
    <row r="4266" spans="1:25">
      <c r="A4266" s="1350">
        <v>11201000865</v>
      </c>
      <c r="B4266" s="1260"/>
      <c r="C4266" s="1260" t="s">
        <v>33691</v>
      </c>
      <c r="D4266" s="1260" t="s">
        <v>33692</v>
      </c>
      <c r="E4266" s="1260" t="s">
        <v>15537</v>
      </c>
      <c r="F4266" s="1260" t="s">
        <v>33693</v>
      </c>
      <c r="G4266" s="1260" t="s">
        <v>33694</v>
      </c>
      <c r="H4266" s="1260" t="s">
        <v>11153</v>
      </c>
      <c r="I4266" s="1260" t="s">
        <v>10976</v>
      </c>
      <c r="J4266" s="1259">
        <v>7428608</v>
      </c>
      <c r="K4266" s="1260" t="s">
        <v>11221</v>
      </c>
      <c r="L4266" s="1260" t="s">
        <v>11155</v>
      </c>
      <c r="M4266" s="1260" t="s">
        <v>2610</v>
      </c>
      <c r="N4266" s="1260" t="s">
        <v>33695</v>
      </c>
      <c r="O4266" s="1260" t="s">
        <v>33692</v>
      </c>
      <c r="P4266" s="1260" t="s">
        <v>11192</v>
      </c>
      <c r="Q4266" s="1260"/>
      <c r="R4266" s="1260" t="s">
        <v>33696</v>
      </c>
      <c r="S4266" s="1259">
        <v>1</v>
      </c>
      <c r="T4266" s="1260"/>
      <c r="U4266" s="1260" t="s">
        <v>12601</v>
      </c>
      <c r="V4266" s="1260" t="s">
        <v>12602</v>
      </c>
      <c r="W4266" s="1259">
        <v>0</v>
      </c>
      <c r="X4266" s="1259">
        <v>1007</v>
      </c>
      <c r="Y4266" s="1259">
        <v>0</v>
      </c>
    </row>
    <row r="4267" spans="1:25">
      <c r="A4267" s="1350">
        <v>11201000864</v>
      </c>
      <c r="B4267" s="1260"/>
      <c r="C4267" s="1260" t="s">
        <v>33697</v>
      </c>
      <c r="D4267" s="1260" t="s">
        <v>33698</v>
      </c>
      <c r="E4267" s="1260" t="s">
        <v>11284</v>
      </c>
      <c r="F4267" s="1260" t="s">
        <v>33699</v>
      </c>
      <c r="G4267" s="1260" t="s">
        <v>33700</v>
      </c>
      <c r="H4267" s="1260" t="s">
        <v>11153</v>
      </c>
      <c r="I4267" s="1260" t="s">
        <v>11243</v>
      </c>
      <c r="J4267" s="1259">
        <v>7428607</v>
      </c>
      <c r="K4267" s="1260" t="s">
        <v>11221</v>
      </c>
      <c r="L4267" s="1260" t="s">
        <v>11155</v>
      </c>
      <c r="M4267" s="1260" t="s">
        <v>2421</v>
      </c>
      <c r="N4267" s="1260" t="s">
        <v>33701</v>
      </c>
      <c r="O4267" s="1260" t="s">
        <v>33698</v>
      </c>
      <c r="P4267" s="1260" t="s">
        <v>33702</v>
      </c>
      <c r="Q4267" s="1260"/>
      <c r="R4267" s="1260"/>
      <c r="S4267" s="1259">
        <v>1</v>
      </c>
      <c r="T4267" s="1260"/>
      <c r="U4267" s="1260" t="s">
        <v>11247</v>
      </c>
      <c r="V4267" s="1260" t="s">
        <v>28308</v>
      </c>
      <c r="W4267" s="1259">
        <v>0</v>
      </c>
      <c r="X4267" s="1259">
        <v>1007</v>
      </c>
      <c r="Y4267" s="1259">
        <v>0</v>
      </c>
    </row>
    <row r="4268" spans="1:25">
      <c r="A4268" s="1350">
        <v>11201000863</v>
      </c>
      <c r="B4268" s="1260" t="s">
        <v>33703</v>
      </c>
      <c r="C4268" s="1260" t="s">
        <v>33704</v>
      </c>
      <c r="D4268" s="1260" t="s">
        <v>29345</v>
      </c>
      <c r="E4268" s="1260" t="s">
        <v>14719</v>
      </c>
      <c r="F4268" s="1260" t="s">
        <v>13157</v>
      </c>
      <c r="G4268" s="1260" t="s">
        <v>33705</v>
      </c>
      <c r="H4268" s="1260" t="s">
        <v>11153</v>
      </c>
      <c r="I4268" s="1260" t="s">
        <v>11243</v>
      </c>
      <c r="J4268" s="1259">
        <v>7428606</v>
      </c>
      <c r="K4268" s="1260" t="s">
        <v>11221</v>
      </c>
      <c r="L4268" s="1260" t="s">
        <v>11155</v>
      </c>
      <c r="M4268" s="1260" t="s">
        <v>2210</v>
      </c>
      <c r="N4268" s="1260" t="s">
        <v>29347</v>
      </c>
      <c r="O4268" s="1260" t="s">
        <v>29345</v>
      </c>
      <c r="P4268" s="1260" t="s">
        <v>33706</v>
      </c>
      <c r="Q4268" s="1260" t="s">
        <v>15459</v>
      </c>
      <c r="R4268" s="1260" t="s">
        <v>33706</v>
      </c>
      <c r="S4268" s="1259">
        <v>1</v>
      </c>
      <c r="T4268" s="1260" t="s">
        <v>33707</v>
      </c>
      <c r="U4268" s="1260" t="s">
        <v>11247</v>
      </c>
      <c r="V4268" s="1260" t="s">
        <v>12337</v>
      </c>
      <c r="W4268" s="1259">
        <v>0</v>
      </c>
      <c r="X4268" s="1259">
        <v>1007</v>
      </c>
      <c r="Y4268" s="1259">
        <v>0</v>
      </c>
    </row>
    <row r="4269" spans="1:25">
      <c r="A4269" s="1350">
        <v>11201000862</v>
      </c>
      <c r="B4269" s="1260"/>
      <c r="C4269" s="1260" t="s">
        <v>33708</v>
      </c>
      <c r="D4269" s="1260" t="s">
        <v>33709</v>
      </c>
      <c r="E4269" s="1260" t="s">
        <v>11190</v>
      </c>
      <c r="F4269" s="1260" t="s">
        <v>31716</v>
      </c>
      <c r="G4269" s="1260" t="s">
        <v>33710</v>
      </c>
      <c r="H4269" s="1260" t="s">
        <v>11153</v>
      </c>
      <c r="I4269" s="1260" t="s">
        <v>11164</v>
      </c>
      <c r="J4269" s="1259">
        <v>7428605</v>
      </c>
      <c r="K4269" s="1260" t="s">
        <v>11221</v>
      </c>
      <c r="L4269" s="1260" t="s">
        <v>11155</v>
      </c>
      <c r="M4269" s="1260" t="s">
        <v>2482</v>
      </c>
      <c r="N4269" s="1260" t="s">
        <v>33711</v>
      </c>
      <c r="O4269" s="1260" t="s">
        <v>33709</v>
      </c>
      <c r="P4269" s="1260" t="s">
        <v>11192</v>
      </c>
      <c r="Q4269" s="1260"/>
      <c r="R4269" s="1260" t="s">
        <v>15052</v>
      </c>
      <c r="S4269" s="1259">
        <v>1</v>
      </c>
      <c r="T4269" s="1260" t="s">
        <v>33712</v>
      </c>
      <c r="U4269" s="1260"/>
      <c r="V4269" s="1260"/>
      <c r="W4269" s="1259">
        <v>0</v>
      </c>
      <c r="X4269" s="1259">
        <v>1007</v>
      </c>
      <c r="Y4269" s="1259">
        <v>0</v>
      </c>
    </row>
    <row r="4270" spans="1:25">
      <c r="A4270" s="1350">
        <v>11201000861</v>
      </c>
      <c r="B4270" s="1260"/>
      <c r="C4270" s="1260" t="s">
        <v>33713</v>
      </c>
      <c r="D4270" s="1260" t="s">
        <v>33714</v>
      </c>
      <c r="E4270" s="1260" t="s">
        <v>24230</v>
      </c>
      <c r="F4270" s="1260" t="s">
        <v>33715</v>
      </c>
      <c r="G4270" s="1260" t="s">
        <v>33716</v>
      </c>
      <c r="H4270" s="1260" t="s">
        <v>11153</v>
      </c>
      <c r="I4270" s="1260" t="s">
        <v>11164</v>
      </c>
      <c r="J4270" s="1259">
        <v>7428604</v>
      </c>
      <c r="K4270" s="1260" t="s">
        <v>11221</v>
      </c>
      <c r="L4270" s="1260" t="s">
        <v>11155</v>
      </c>
      <c r="M4270" s="1260" t="s">
        <v>262</v>
      </c>
      <c r="N4270" s="1260"/>
      <c r="O4270" s="1260" t="s">
        <v>33714</v>
      </c>
      <c r="P4270" s="1260"/>
      <c r="Q4270" s="1260"/>
      <c r="R4270" s="1260"/>
      <c r="S4270" s="1259">
        <v>1</v>
      </c>
      <c r="T4270" s="1260" t="s">
        <v>33717</v>
      </c>
      <c r="U4270" s="1260"/>
      <c r="V4270" s="1260"/>
      <c r="W4270" s="1259">
        <v>0</v>
      </c>
      <c r="X4270" s="1259">
        <v>1007</v>
      </c>
      <c r="Y4270" s="1259">
        <v>0</v>
      </c>
    </row>
    <row r="4271" spans="1:25">
      <c r="A4271" s="1350">
        <v>11201000860</v>
      </c>
      <c r="B4271" s="1260" t="s">
        <v>33718</v>
      </c>
      <c r="C4271" s="1260" t="s">
        <v>33719</v>
      </c>
      <c r="D4271" s="1260" t="s">
        <v>33720</v>
      </c>
      <c r="E4271" s="1260" t="s">
        <v>12007</v>
      </c>
      <c r="F4271" s="1260" t="s">
        <v>11176</v>
      </c>
      <c r="G4271" s="1260" t="s">
        <v>33721</v>
      </c>
      <c r="H4271" s="1260" t="s">
        <v>11153</v>
      </c>
      <c r="I4271" s="1260" t="s">
        <v>11177</v>
      </c>
      <c r="J4271" s="1259">
        <v>7428603</v>
      </c>
      <c r="K4271" s="1260" t="s">
        <v>11221</v>
      </c>
      <c r="L4271" s="1260" t="s">
        <v>11155</v>
      </c>
      <c r="M4271" s="1260" t="s">
        <v>1388</v>
      </c>
      <c r="N4271" s="1260" t="s">
        <v>33722</v>
      </c>
      <c r="O4271" s="1260" t="s">
        <v>33720</v>
      </c>
      <c r="P4271" s="1260" t="s">
        <v>33723</v>
      </c>
      <c r="Q4271" s="1260" t="s">
        <v>11877</v>
      </c>
      <c r="R4271" s="1260" t="s">
        <v>33724</v>
      </c>
      <c r="S4271" s="1259">
        <v>1</v>
      </c>
      <c r="T4271" s="1260" t="s">
        <v>33725</v>
      </c>
      <c r="U4271" s="1260" t="s">
        <v>11269</v>
      </c>
      <c r="V4271" s="1260" t="s">
        <v>15756</v>
      </c>
      <c r="W4271" s="1259">
        <v>0</v>
      </c>
      <c r="X4271" s="1259">
        <v>1007</v>
      </c>
      <c r="Y4271" s="1259">
        <v>0</v>
      </c>
    </row>
    <row r="4272" spans="1:25">
      <c r="A4272" s="1350">
        <v>11201000859</v>
      </c>
      <c r="B4272" s="1260"/>
      <c r="C4272" s="1260" t="s">
        <v>33726</v>
      </c>
      <c r="D4272" s="1260" t="s">
        <v>16655</v>
      </c>
      <c r="E4272" s="1260" t="s">
        <v>11175</v>
      </c>
      <c r="F4272" s="1260" t="s">
        <v>33687</v>
      </c>
      <c r="G4272" s="1260" t="s">
        <v>33727</v>
      </c>
      <c r="H4272" s="1260" t="s">
        <v>11153</v>
      </c>
      <c r="I4272" s="1260" t="s">
        <v>10976</v>
      </c>
      <c r="J4272" s="1259">
        <v>7428602</v>
      </c>
      <c r="K4272" s="1260" t="s">
        <v>11221</v>
      </c>
      <c r="L4272" s="1260" t="s">
        <v>11155</v>
      </c>
      <c r="M4272" s="1260" t="s">
        <v>2309</v>
      </c>
      <c r="N4272" s="1260" t="s">
        <v>16657</v>
      </c>
      <c r="O4272" s="1260" t="s">
        <v>16655</v>
      </c>
      <c r="P4272" s="1259">
        <v>8922132</v>
      </c>
      <c r="Q4272" s="1260"/>
      <c r="R4272" s="1259">
        <v>8922132</v>
      </c>
      <c r="S4272" s="1259">
        <v>1</v>
      </c>
      <c r="T4272" s="1260"/>
      <c r="U4272" s="1260" t="s">
        <v>12601</v>
      </c>
      <c r="V4272" s="1260" t="s">
        <v>16659</v>
      </c>
      <c r="W4272" s="1259">
        <v>0</v>
      </c>
      <c r="X4272" s="1259">
        <v>1007</v>
      </c>
      <c r="Y4272" s="1259">
        <v>0</v>
      </c>
    </row>
    <row r="4273" spans="1:25">
      <c r="A4273" s="1350">
        <v>11201000858</v>
      </c>
      <c r="B4273" s="1260" t="s">
        <v>33728</v>
      </c>
      <c r="C4273" s="1260" t="s">
        <v>33729</v>
      </c>
      <c r="D4273" s="1260" t="s">
        <v>33730</v>
      </c>
      <c r="E4273" s="1260" t="s">
        <v>11190</v>
      </c>
      <c r="F4273" s="1260" t="s">
        <v>33693</v>
      </c>
      <c r="G4273" s="1260" t="s">
        <v>33731</v>
      </c>
      <c r="H4273" s="1260" t="s">
        <v>11153</v>
      </c>
      <c r="I4273" s="1260" t="s">
        <v>10976</v>
      </c>
      <c r="J4273" s="1259">
        <v>7428601</v>
      </c>
      <c r="K4273" s="1260" t="s">
        <v>11221</v>
      </c>
      <c r="L4273" s="1260" t="s">
        <v>11155</v>
      </c>
      <c r="M4273" s="1260" t="s">
        <v>262</v>
      </c>
      <c r="N4273" s="1260"/>
      <c r="O4273" s="1260" t="s">
        <v>33730</v>
      </c>
      <c r="P4273" s="1260"/>
      <c r="Q4273" s="1260"/>
      <c r="R4273" s="1260"/>
      <c r="S4273" s="1259">
        <v>1</v>
      </c>
      <c r="T4273" s="1260"/>
      <c r="U4273" s="1260"/>
      <c r="V4273" s="1260"/>
      <c r="W4273" s="1259">
        <v>0</v>
      </c>
      <c r="X4273" s="1259">
        <v>1007</v>
      </c>
      <c r="Y4273" s="1259">
        <v>0</v>
      </c>
    </row>
    <row r="4274" spans="1:25">
      <c r="A4274" s="1350">
        <v>11201000857</v>
      </c>
      <c r="B4274" s="1260"/>
      <c r="C4274" s="1260" t="s">
        <v>33732</v>
      </c>
      <c r="D4274" s="1260" t="s">
        <v>33733</v>
      </c>
      <c r="E4274" s="1260" t="s">
        <v>17370</v>
      </c>
      <c r="F4274" s="1260" t="s">
        <v>33699</v>
      </c>
      <c r="G4274" s="1260" t="s">
        <v>33734</v>
      </c>
      <c r="H4274" s="1260" t="s">
        <v>11153</v>
      </c>
      <c r="I4274" s="1260" t="s">
        <v>11243</v>
      </c>
      <c r="J4274" s="1259">
        <v>7428600</v>
      </c>
      <c r="K4274" s="1260" t="s">
        <v>11221</v>
      </c>
      <c r="L4274" s="1260" t="s">
        <v>11155</v>
      </c>
      <c r="M4274" s="1260" t="s">
        <v>262</v>
      </c>
      <c r="N4274" s="1260"/>
      <c r="O4274" s="1260" t="s">
        <v>33733</v>
      </c>
      <c r="P4274" s="1260"/>
      <c r="Q4274" s="1260"/>
      <c r="R4274" s="1260"/>
      <c r="S4274" s="1259">
        <v>1</v>
      </c>
      <c r="T4274" s="1260"/>
      <c r="U4274" s="1260"/>
      <c r="V4274" s="1260"/>
      <c r="W4274" s="1259">
        <v>0</v>
      </c>
      <c r="X4274" s="1259">
        <v>1007</v>
      </c>
      <c r="Y4274" s="1259">
        <v>0</v>
      </c>
    </row>
    <row r="4275" spans="1:25">
      <c r="A4275" s="1350">
        <v>11201000856</v>
      </c>
      <c r="B4275" s="1260" t="s">
        <v>33735</v>
      </c>
      <c r="C4275" s="1260" t="s">
        <v>33736</v>
      </c>
      <c r="D4275" s="1260" t="s">
        <v>33737</v>
      </c>
      <c r="E4275" s="1260" t="s">
        <v>11190</v>
      </c>
      <c r="F4275" s="1260"/>
      <c r="G4275" s="1260"/>
      <c r="H4275" s="1260" t="s">
        <v>11153</v>
      </c>
      <c r="I4275" s="1260" t="s">
        <v>11512</v>
      </c>
      <c r="J4275" s="1259">
        <v>7428599</v>
      </c>
      <c r="K4275" s="1260" t="s">
        <v>11221</v>
      </c>
      <c r="L4275" s="1260" t="s">
        <v>11275</v>
      </c>
      <c r="M4275" s="1260" t="s">
        <v>1704</v>
      </c>
      <c r="N4275" s="1260" t="s">
        <v>33738</v>
      </c>
      <c r="O4275" s="1260" t="s">
        <v>33737</v>
      </c>
      <c r="P4275" s="1260" t="s">
        <v>33739</v>
      </c>
      <c r="Q4275" s="1260"/>
      <c r="R4275" s="1260"/>
      <c r="S4275" s="1259">
        <v>1</v>
      </c>
      <c r="T4275" s="1260"/>
      <c r="U4275" s="1260" t="s">
        <v>18446</v>
      </c>
      <c r="V4275" s="1260" t="s">
        <v>33740</v>
      </c>
      <c r="W4275" s="1259">
        <v>0</v>
      </c>
      <c r="X4275" s="1259">
        <v>1007</v>
      </c>
      <c r="Y4275" s="1259">
        <v>2</v>
      </c>
    </row>
    <row r="4276" spans="1:25">
      <c r="A4276" s="1350">
        <v>11201000855</v>
      </c>
      <c r="B4276" s="1260" t="s">
        <v>33741</v>
      </c>
      <c r="C4276" s="1260" t="s">
        <v>33736</v>
      </c>
      <c r="D4276" s="1260" t="s">
        <v>33742</v>
      </c>
      <c r="E4276" s="1260" t="s">
        <v>11190</v>
      </c>
      <c r="F4276" s="1260" t="s">
        <v>11510</v>
      </c>
      <c r="G4276" s="1260" t="s">
        <v>33743</v>
      </c>
      <c r="H4276" s="1260" t="s">
        <v>11153</v>
      </c>
      <c r="I4276" s="1260" t="s">
        <v>11512</v>
      </c>
      <c r="J4276" s="1259">
        <v>7428598</v>
      </c>
      <c r="K4276" s="1260" t="s">
        <v>11221</v>
      </c>
      <c r="L4276" s="1260" t="s">
        <v>11385</v>
      </c>
      <c r="M4276" s="1260" t="s">
        <v>1704</v>
      </c>
      <c r="N4276" s="1260" t="s">
        <v>33744</v>
      </c>
      <c r="O4276" s="1260" t="s">
        <v>33742</v>
      </c>
      <c r="P4276" s="1260" t="s">
        <v>33745</v>
      </c>
      <c r="Q4276" s="1260"/>
      <c r="R4276" s="1260"/>
      <c r="S4276" s="1259">
        <v>1</v>
      </c>
      <c r="T4276" s="1260"/>
      <c r="U4276" s="1260" t="s">
        <v>18446</v>
      </c>
      <c r="V4276" s="1260" t="s">
        <v>33740</v>
      </c>
      <c r="W4276" s="1259">
        <v>0</v>
      </c>
      <c r="X4276" s="1259">
        <v>1007</v>
      </c>
      <c r="Y4276" s="1259">
        <v>1</v>
      </c>
    </row>
    <row r="4277" spans="1:25">
      <c r="A4277" s="1350">
        <v>11201000854</v>
      </c>
      <c r="B4277" s="1260"/>
      <c r="C4277" s="1260" t="s">
        <v>33736</v>
      </c>
      <c r="D4277" s="1260" t="s">
        <v>33746</v>
      </c>
      <c r="E4277" s="1260" t="s">
        <v>12993</v>
      </c>
      <c r="F4277" s="1260" t="s">
        <v>11176</v>
      </c>
      <c r="G4277" s="1260" t="s">
        <v>33747</v>
      </c>
      <c r="H4277" s="1260" t="s">
        <v>11153</v>
      </c>
      <c r="I4277" s="1260" t="s">
        <v>11177</v>
      </c>
      <c r="J4277" s="1259">
        <v>7428597</v>
      </c>
      <c r="K4277" s="1260" t="s">
        <v>11221</v>
      </c>
      <c r="L4277" s="1260" t="s">
        <v>11155</v>
      </c>
      <c r="M4277" s="1260" t="s">
        <v>2129</v>
      </c>
      <c r="N4277" s="1260" t="s">
        <v>33748</v>
      </c>
      <c r="O4277" s="1260" t="s">
        <v>33746</v>
      </c>
      <c r="P4277" s="1260" t="s">
        <v>11192</v>
      </c>
      <c r="Q4277" s="1260"/>
      <c r="R4277" s="1260" t="s">
        <v>33749</v>
      </c>
      <c r="S4277" s="1259">
        <v>1</v>
      </c>
      <c r="T4277" s="1260"/>
      <c r="U4277" s="1260" t="s">
        <v>11193</v>
      </c>
      <c r="V4277" s="1260" t="s">
        <v>13688</v>
      </c>
      <c r="W4277" s="1259">
        <v>0</v>
      </c>
      <c r="X4277" s="1259">
        <v>1007</v>
      </c>
      <c r="Y4277" s="1259">
        <v>0</v>
      </c>
    </row>
    <row r="4278" spans="1:25">
      <c r="A4278" s="1350">
        <v>11201000853</v>
      </c>
      <c r="B4278" s="1260" t="s">
        <v>33750</v>
      </c>
      <c r="C4278" s="1260" t="s">
        <v>33751</v>
      </c>
      <c r="D4278" s="1260" t="s">
        <v>33752</v>
      </c>
      <c r="E4278" s="1260" t="s">
        <v>11203</v>
      </c>
      <c r="F4278" s="1260" t="s">
        <v>33753</v>
      </c>
      <c r="G4278" s="1260" t="s">
        <v>33754</v>
      </c>
      <c r="H4278" s="1260" t="s">
        <v>11153</v>
      </c>
      <c r="I4278" s="1260" t="s">
        <v>11164</v>
      </c>
      <c r="J4278" s="1259">
        <v>7428596</v>
      </c>
      <c r="K4278" s="1260" t="s">
        <v>11221</v>
      </c>
      <c r="L4278" s="1260" t="s">
        <v>11155</v>
      </c>
      <c r="M4278" s="1260" t="s">
        <v>2438</v>
      </c>
      <c r="N4278" s="1260" t="s">
        <v>33755</v>
      </c>
      <c r="O4278" s="1260" t="s">
        <v>33752</v>
      </c>
      <c r="P4278" s="1260" t="s">
        <v>33756</v>
      </c>
      <c r="Q4278" s="1260" t="s">
        <v>11985</v>
      </c>
      <c r="R4278" s="1260" t="s">
        <v>33756</v>
      </c>
      <c r="S4278" s="1259">
        <v>1</v>
      </c>
      <c r="T4278" s="1260" t="s">
        <v>33757</v>
      </c>
      <c r="U4278" s="1260" t="s">
        <v>11405</v>
      </c>
      <c r="V4278" s="1260" t="s">
        <v>11429</v>
      </c>
      <c r="W4278" s="1259">
        <v>0</v>
      </c>
      <c r="X4278" s="1259">
        <v>1007</v>
      </c>
      <c r="Y4278" s="1259">
        <v>0</v>
      </c>
    </row>
    <row r="4279" spans="1:25">
      <c r="A4279" s="1350">
        <v>11201000852</v>
      </c>
      <c r="B4279" s="1260"/>
      <c r="C4279" s="1260" t="s">
        <v>33758</v>
      </c>
      <c r="D4279" s="1260" t="s">
        <v>33759</v>
      </c>
      <c r="E4279" s="1260" t="s">
        <v>11353</v>
      </c>
      <c r="F4279" s="1260" t="s">
        <v>33693</v>
      </c>
      <c r="G4279" s="1260" t="s">
        <v>33760</v>
      </c>
      <c r="H4279" s="1260" t="s">
        <v>11153</v>
      </c>
      <c r="I4279" s="1260" t="s">
        <v>10976</v>
      </c>
      <c r="J4279" s="1259">
        <v>7428595</v>
      </c>
      <c r="K4279" s="1260" t="s">
        <v>11221</v>
      </c>
      <c r="L4279" s="1260" t="s">
        <v>11155</v>
      </c>
      <c r="M4279" s="1260" t="s">
        <v>262</v>
      </c>
      <c r="N4279" s="1260"/>
      <c r="O4279" s="1260" t="s">
        <v>33759</v>
      </c>
      <c r="P4279" s="1260"/>
      <c r="Q4279" s="1260"/>
      <c r="R4279" s="1259">
        <v>8952220</v>
      </c>
      <c r="S4279" s="1259">
        <v>1</v>
      </c>
      <c r="T4279" s="1260"/>
      <c r="U4279" s="1260"/>
      <c r="V4279" s="1260"/>
      <c r="W4279" s="1259">
        <v>0</v>
      </c>
      <c r="X4279" s="1259">
        <v>1007</v>
      </c>
      <c r="Y4279" s="1259">
        <v>0</v>
      </c>
    </row>
    <row r="4280" spans="1:25">
      <c r="A4280" s="1350">
        <v>11201000851</v>
      </c>
      <c r="B4280" s="1260"/>
      <c r="C4280" s="1260" t="s">
        <v>33761</v>
      </c>
      <c r="D4280" s="1260" t="s">
        <v>33762</v>
      </c>
      <c r="E4280" s="1260" t="s">
        <v>11190</v>
      </c>
      <c r="F4280" s="1260" t="s">
        <v>33693</v>
      </c>
      <c r="G4280" s="1260" t="s">
        <v>33763</v>
      </c>
      <c r="H4280" s="1260" t="s">
        <v>11153</v>
      </c>
      <c r="I4280" s="1260" t="s">
        <v>10976</v>
      </c>
      <c r="J4280" s="1259">
        <v>7428594</v>
      </c>
      <c r="K4280" s="1260" t="s">
        <v>11221</v>
      </c>
      <c r="L4280" s="1260" t="s">
        <v>11155</v>
      </c>
      <c r="M4280" s="1260" t="s">
        <v>2527</v>
      </c>
      <c r="N4280" s="1260" t="s">
        <v>33764</v>
      </c>
      <c r="O4280" s="1260" t="s">
        <v>33762</v>
      </c>
      <c r="P4280" s="1260" t="s">
        <v>11192</v>
      </c>
      <c r="Q4280" s="1260"/>
      <c r="R4280" s="1260" t="s">
        <v>11157</v>
      </c>
      <c r="S4280" s="1259">
        <v>1</v>
      </c>
      <c r="T4280" s="1260"/>
      <c r="U4280" s="1260" t="s">
        <v>11158</v>
      </c>
      <c r="V4280" s="1260" t="s">
        <v>11159</v>
      </c>
      <c r="W4280" s="1259">
        <v>0</v>
      </c>
      <c r="X4280" s="1259">
        <v>1007</v>
      </c>
      <c r="Y4280" s="1259">
        <v>0</v>
      </c>
    </row>
    <row r="4281" spans="1:25">
      <c r="A4281" s="1350">
        <v>11201000850</v>
      </c>
      <c r="B4281" s="1260" t="s">
        <v>33765</v>
      </c>
      <c r="C4281" s="1260" t="s">
        <v>33766</v>
      </c>
      <c r="D4281" s="1260" t="s">
        <v>33767</v>
      </c>
      <c r="E4281" s="1260" t="s">
        <v>11190</v>
      </c>
      <c r="F4281" s="1260" t="s">
        <v>25370</v>
      </c>
      <c r="G4281" s="1260" t="s">
        <v>33768</v>
      </c>
      <c r="H4281" s="1260" t="s">
        <v>11153</v>
      </c>
      <c r="I4281" s="1260" t="s">
        <v>11243</v>
      </c>
      <c r="J4281" s="1259">
        <v>7428593</v>
      </c>
      <c r="K4281" s="1260" t="s">
        <v>11221</v>
      </c>
      <c r="L4281" s="1260" t="s">
        <v>11155</v>
      </c>
      <c r="M4281" s="1260" t="s">
        <v>2221</v>
      </c>
      <c r="N4281" s="1260" t="s">
        <v>33769</v>
      </c>
      <c r="O4281" s="1260" t="s">
        <v>33767</v>
      </c>
      <c r="P4281" s="1260" t="s">
        <v>33770</v>
      </c>
      <c r="Q4281" s="1260" t="s">
        <v>18952</v>
      </c>
      <c r="R4281" s="1260" t="s">
        <v>33770</v>
      </c>
      <c r="S4281" s="1259">
        <v>1</v>
      </c>
      <c r="T4281" s="1260" t="s">
        <v>33771</v>
      </c>
      <c r="U4281" s="1260" t="s">
        <v>11247</v>
      </c>
      <c r="V4281" s="1260" t="s">
        <v>17844</v>
      </c>
      <c r="W4281" s="1259">
        <v>0</v>
      </c>
      <c r="X4281" s="1259">
        <v>1007</v>
      </c>
      <c r="Y4281" s="1259">
        <v>0</v>
      </c>
    </row>
    <row r="4282" spans="1:25">
      <c r="A4282" s="1350">
        <v>11201000849</v>
      </c>
      <c r="B4282" s="1260" t="s">
        <v>33772</v>
      </c>
      <c r="C4282" s="1260" t="s">
        <v>33773</v>
      </c>
      <c r="D4282" s="1260" t="s">
        <v>33774</v>
      </c>
      <c r="E4282" s="1260" t="s">
        <v>11175</v>
      </c>
      <c r="F4282" s="1260" t="s">
        <v>33775</v>
      </c>
      <c r="G4282" s="1260" t="s">
        <v>33776</v>
      </c>
      <c r="H4282" s="1260" t="s">
        <v>11153</v>
      </c>
      <c r="I4282" s="1260" t="s">
        <v>10976</v>
      </c>
      <c r="J4282" s="1259">
        <v>7428592</v>
      </c>
      <c r="K4282" s="1260" t="s">
        <v>11221</v>
      </c>
      <c r="L4282" s="1260" t="s">
        <v>11155</v>
      </c>
      <c r="M4282" s="1260" t="s">
        <v>1949</v>
      </c>
      <c r="N4282" s="1260" t="s">
        <v>33777</v>
      </c>
      <c r="O4282" s="1260" t="s">
        <v>33774</v>
      </c>
      <c r="P4282" s="1260" t="s">
        <v>33778</v>
      </c>
      <c r="Q4282" s="1260" t="s">
        <v>11877</v>
      </c>
      <c r="R4282" s="1260" t="s">
        <v>33779</v>
      </c>
      <c r="S4282" s="1259">
        <v>1</v>
      </c>
      <c r="T4282" s="1260" t="s">
        <v>33780</v>
      </c>
      <c r="U4282" s="1260" t="s">
        <v>11396</v>
      </c>
      <c r="V4282" s="1260" t="s">
        <v>11988</v>
      </c>
      <c r="W4282" s="1259">
        <v>0</v>
      </c>
      <c r="X4282" s="1259">
        <v>1007</v>
      </c>
      <c r="Y4282" s="1259">
        <v>0</v>
      </c>
    </row>
    <row r="4283" spans="1:25">
      <c r="A4283" s="1350">
        <v>11201000848</v>
      </c>
      <c r="B4283" s="1260" t="s">
        <v>33781</v>
      </c>
      <c r="C4283" s="1260" t="s">
        <v>33782</v>
      </c>
      <c r="D4283" s="1260" t="s">
        <v>33783</v>
      </c>
      <c r="E4283" s="1260" t="s">
        <v>11175</v>
      </c>
      <c r="F4283" s="1260" t="s">
        <v>11176</v>
      </c>
      <c r="G4283" s="1260" t="s">
        <v>33784</v>
      </c>
      <c r="H4283" s="1260" t="s">
        <v>11153</v>
      </c>
      <c r="I4283" s="1260" t="s">
        <v>11177</v>
      </c>
      <c r="J4283" s="1259">
        <v>7428591</v>
      </c>
      <c r="K4283" s="1260" t="s">
        <v>11221</v>
      </c>
      <c r="L4283" s="1260" t="s">
        <v>11155</v>
      </c>
      <c r="M4283" s="1260" t="s">
        <v>1654</v>
      </c>
      <c r="N4283" s="1260" t="s">
        <v>26833</v>
      </c>
      <c r="O4283" s="1260" t="s">
        <v>33783</v>
      </c>
      <c r="P4283" s="1260" t="s">
        <v>33785</v>
      </c>
      <c r="Q4283" s="1260" t="s">
        <v>11394</v>
      </c>
      <c r="R4283" s="1260" t="s">
        <v>33785</v>
      </c>
      <c r="S4283" s="1259">
        <v>1</v>
      </c>
      <c r="T4283" s="1260" t="s">
        <v>33786</v>
      </c>
      <c r="U4283" s="1260" t="s">
        <v>11158</v>
      </c>
      <c r="V4283" s="1260" t="s">
        <v>11263</v>
      </c>
      <c r="W4283" s="1259">
        <v>0</v>
      </c>
      <c r="X4283" s="1259">
        <v>1007</v>
      </c>
      <c r="Y4283" s="1259">
        <v>0</v>
      </c>
    </row>
    <row r="4284" spans="1:25">
      <c r="A4284" s="1350">
        <v>11201000847</v>
      </c>
      <c r="B4284" s="1260"/>
      <c r="C4284" s="1260" t="s">
        <v>33787</v>
      </c>
      <c r="D4284" s="1260" t="s">
        <v>33788</v>
      </c>
      <c r="E4284" s="1260" t="s">
        <v>11175</v>
      </c>
      <c r="F4284" s="1260" t="s">
        <v>33789</v>
      </c>
      <c r="G4284" s="1260" t="s">
        <v>33790</v>
      </c>
      <c r="H4284" s="1260" t="s">
        <v>11153</v>
      </c>
      <c r="I4284" s="1260" t="s">
        <v>11164</v>
      </c>
      <c r="J4284" s="1259">
        <v>7428590</v>
      </c>
      <c r="K4284" s="1260" t="s">
        <v>11221</v>
      </c>
      <c r="L4284" s="1260" t="s">
        <v>11155</v>
      </c>
      <c r="M4284" s="1260" t="s">
        <v>2180</v>
      </c>
      <c r="N4284" s="1260" t="s">
        <v>33791</v>
      </c>
      <c r="O4284" s="1260" t="s">
        <v>33788</v>
      </c>
      <c r="P4284" s="1260" t="s">
        <v>33792</v>
      </c>
      <c r="Q4284" s="1260" t="s">
        <v>11223</v>
      </c>
      <c r="R4284" s="1260" t="s">
        <v>33792</v>
      </c>
      <c r="S4284" s="1259">
        <v>1</v>
      </c>
      <c r="T4284" s="1260"/>
      <c r="U4284" s="1260" t="s">
        <v>11290</v>
      </c>
      <c r="V4284" s="1260" t="s">
        <v>13472</v>
      </c>
      <c r="W4284" s="1259">
        <v>0</v>
      </c>
      <c r="X4284" s="1259">
        <v>1007</v>
      </c>
      <c r="Y4284" s="1259">
        <v>0</v>
      </c>
    </row>
    <row r="4285" spans="1:25">
      <c r="A4285" s="1350">
        <v>11201000845</v>
      </c>
      <c r="B4285" s="1260" t="s">
        <v>33793</v>
      </c>
      <c r="C4285" s="1260" t="s">
        <v>33794</v>
      </c>
      <c r="D4285" s="1260" t="s">
        <v>33795</v>
      </c>
      <c r="E4285" s="1260" t="s">
        <v>11491</v>
      </c>
      <c r="F4285" s="1260" t="s">
        <v>13157</v>
      </c>
      <c r="G4285" s="1260" t="s">
        <v>33796</v>
      </c>
      <c r="H4285" s="1260" t="s">
        <v>11153</v>
      </c>
      <c r="I4285" s="1260" t="s">
        <v>11243</v>
      </c>
      <c r="J4285" s="1259">
        <v>7428588</v>
      </c>
      <c r="K4285" s="1260" t="s">
        <v>11221</v>
      </c>
      <c r="L4285" s="1260" t="s">
        <v>11155</v>
      </c>
      <c r="M4285" s="1260" t="s">
        <v>2491</v>
      </c>
      <c r="N4285" s="1260" t="s">
        <v>33797</v>
      </c>
      <c r="O4285" s="1260" t="s">
        <v>33795</v>
      </c>
      <c r="P4285" s="1260" t="s">
        <v>33798</v>
      </c>
      <c r="Q4285" s="1260" t="s">
        <v>12501</v>
      </c>
      <c r="R4285" s="1260" t="s">
        <v>33798</v>
      </c>
      <c r="S4285" s="1259">
        <v>1</v>
      </c>
      <c r="T4285" s="1260" t="s">
        <v>33799</v>
      </c>
      <c r="U4285" s="1260" t="s">
        <v>11247</v>
      </c>
      <c r="V4285" s="1260" t="s">
        <v>17410</v>
      </c>
      <c r="W4285" s="1259">
        <v>0</v>
      </c>
      <c r="X4285" s="1259">
        <v>1007</v>
      </c>
      <c r="Y4285" s="1259">
        <v>0</v>
      </c>
    </row>
    <row r="4286" spans="1:25">
      <c r="A4286" s="1350">
        <v>11201000844</v>
      </c>
      <c r="B4286" s="1260" t="s">
        <v>33800</v>
      </c>
      <c r="C4286" s="1260" t="s">
        <v>33801</v>
      </c>
      <c r="D4286" s="1260" t="s">
        <v>33802</v>
      </c>
      <c r="E4286" s="1260" t="s">
        <v>11190</v>
      </c>
      <c r="F4286" s="1260" t="s">
        <v>11176</v>
      </c>
      <c r="G4286" s="1260" t="s">
        <v>33803</v>
      </c>
      <c r="H4286" s="1260" t="s">
        <v>11153</v>
      </c>
      <c r="I4286" s="1260" t="s">
        <v>11177</v>
      </c>
      <c r="J4286" s="1259">
        <v>7428587</v>
      </c>
      <c r="K4286" s="1260" t="s">
        <v>11221</v>
      </c>
      <c r="L4286" s="1260" t="s">
        <v>11155</v>
      </c>
      <c r="M4286" s="1260" t="s">
        <v>262</v>
      </c>
      <c r="N4286" s="1260"/>
      <c r="O4286" s="1260" t="s">
        <v>33802</v>
      </c>
      <c r="P4286" s="1260"/>
      <c r="Q4286" s="1260"/>
      <c r="R4286" s="1260"/>
      <c r="S4286" s="1259">
        <v>2</v>
      </c>
      <c r="T4286" s="1260" t="s">
        <v>33804</v>
      </c>
      <c r="U4286" s="1260"/>
      <c r="V4286" s="1260"/>
      <c r="W4286" s="1259">
        <v>0</v>
      </c>
      <c r="X4286" s="1259">
        <v>1007</v>
      </c>
      <c r="Y4286" s="1259">
        <v>0</v>
      </c>
    </row>
    <row r="4287" spans="1:25">
      <c r="A4287" s="1350">
        <v>11201000844</v>
      </c>
      <c r="B4287" s="1260" t="s">
        <v>33805</v>
      </c>
      <c r="C4287" s="1260" t="s">
        <v>33801</v>
      </c>
      <c r="D4287" s="1260" t="s">
        <v>33802</v>
      </c>
      <c r="E4287" s="1260" t="s">
        <v>11190</v>
      </c>
      <c r="F4287" s="1260" t="s">
        <v>11176</v>
      </c>
      <c r="G4287" s="1260" t="s">
        <v>33803</v>
      </c>
      <c r="H4287" s="1260" t="s">
        <v>11153</v>
      </c>
      <c r="I4287" s="1260" t="s">
        <v>11177</v>
      </c>
      <c r="J4287" s="1259">
        <v>7428587</v>
      </c>
      <c r="K4287" s="1260" t="s">
        <v>11221</v>
      </c>
      <c r="L4287" s="1260" t="s">
        <v>11155</v>
      </c>
      <c r="M4287" s="1260" t="s">
        <v>262</v>
      </c>
      <c r="N4287" s="1260"/>
      <c r="O4287" s="1260" t="s">
        <v>33802</v>
      </c>
      <c r="P4287" s="1260"/>
      <c r="Q4287" s="1260"/>
      <c r="R4287" s="1260"/>
      <c r="S4287" s="1259">
        <v>2</v>
      </c>
      <c r="T4287" s="1260" t="s">
        <v>33804</v>
      </c>
      <c r="U4287" s="1260"/>
      <c r="V4287" s="1260"/>
      <c r="W4287" s="1259">
        <v>0</v>
      </c>
      <c r="X4287" s="1259">
        <v>1007</v>
      </c>
      <c r="Y4287" s="1259">
        <v>0</v>
      </c>
    </row>
    <row r="4288" spans="1:25">
      <c r="A4288" s="1350">
        <v>11201000843</v>
      </c>
      <c r="B4288" s="1260"/>
      <c r="C4288" s="1260" t="s">
        <v>33806</v>
      </c>
      <c r="D4288" s="1260" t="s">
        <v>33807</v>
      </c>
      <c r="E4288" s="1260" t="s">
        <v>11353</v>
      </c>
      <c r="F4288" s="1260" t="s">
        <v>33808</v>
      </c>
      <c r="G4288" s="1260" t="s">
        <v>33809</v>
      </c>
      <c r="H4288" s="1260" t="s">
        <v>11153</v>
      </c>
      <c r="I4288" s="1260" t="s">
        <v>10976</v>
      </c>
      <c r="J4288" s="1259">
        <v>7428586</v>
      </c>
      <c r="K4288" s="1260" t="s">
        <v>11221</v>
      </c>
      <c r="L4288" s="1260" t="s">
        <v>11155</v>
      </c>
      <c r="M4288" s="1260" t="s">
        <v>262</v>
      </c>
      <c r="N4288" s="1260"/>
      <c r="O4288" s="1260" t="s">
        <v>33807</v>
      </c>
      <c r="P4288" s="1260"/>
      <c r="Q4288" s="1260"/>
      <c r="R4288" s="1260"/>
      <c r="S4288" s="1259">
        <v>1</v>
      </c>
      <c r="T4288" s="1260"/>
      <c r="U4288" s="1260"/>
      <c r="V4288" s="1260"/>
      <c r="W4288" s="1259">
        <v>0</v>
      </c>
      <c r="X4288" s="1259">
        <v>1007</v>
      </c>
      <c r="Y4288" s="1259">
        <v>0</v>
      </c>
    </row>
    <row r="4289" spans="1:25">
      <c r="A4289" s="1350">
        <v>11201000842</v>
      </c>
      <c r="B4289" s="1260"/>
      <c r="C4289" s="1260" t="s">
        <v>33810</v>
      </c>
      <c r="D4289" s="1260" t="s">
        <v>33811</v>
      </c>
      <c r="E4289" s="1260" t="s">
        <v>11190</v>
      </c>
      <c r="F4289" s="1260" t="s">
        <v>11176</v>
      </c>
      <c r="G4289" s="1260" t="s">
        <v>33812</v>
      </c>
      <c r="H4289" s="1260" t="s">
        <v>11153</v>
      </c>
      <c r="I4289" s="1260" t="s">
        <v>11177</v>
      </c>
      <c r="J4289" s="1259">
        <v>7428585</v>
      </c>
      <c r="K4289" s="1260" t="s">
        <v>11221</v>
      </c>
      <c r="L4289" s="1260" t="s">
        <v>11155</v>
      </c>
      <c r="M4289" s="1260" t="s">
        <v>1606</v>
      </c>
      <c r="N4289" s="1260" t="s">
        <v>33813</v>
      </c>
      <c r="O4289" s="1260" t="s">
        <v>33811</v>
      </c>
      <c r="P4289" s="1259">
        <v>8991248</v>
      </c>
      <c r="Q4289" s="1260"/>
      <c r="R4289" s="1259">
        <v>8991248</v>
      </c>
      <c r="S4289" s="1259">
        <v>1</v>
      </c>
      <c r="T4289" s="1260"/>
      <c r="U4289" s="1260" t="s">
        <v>11158</v>
      </c>
      <c r="V4289" s="1260" t="s">
        <v>11263</v>
      </c>
      <c r="W4289" s="1259">
        <v>0</v>
      </c>
      <c r="X4289" s="1259">
        <v>1007</v>
      </c>
      <c r="Y4289" s="1259">
        <v>0</v>
      </c>
    </row>
    <row r="4290" spans="1:25">
      <c r="A4290" s="1350">
        <v>11201000841</v>
      </c>
      <c r="B4290" s="1260"/>
      <c r="C4290" s="1260" t="s">
        <v>33814</v>
      </c>
      <c r="D4290" s="1260" t="s">
        <v>33815</v>
      </c>
      <c r="E4290" s="1260" t="s">
        <v>11175</v>
      </c>
      <c r="F4290" s="1260" t="s">
        <v>11176</v>
      </c>
      <c r="G4290" s="1260" t="s">
        <v>33816</v>
      </c>
      <c r="H4290" s="1260" t="s">
        <v>11153</v>
      </c>
      <c r="I4290" s="1260" t="s">
        <v>11177</v>
      </c>
      <c r="J4290" s="1259">
        <v>7428584</v>
      </c>
      <c r="K4290" s="1260" t="s">
        <v>11221</v>
      </c>
      <c r="L4290" s="1260" t="s">
        <v>11155</v>
      </c>
      <c r="M4290" s="1260" t="s">
        <v>2579</v>
      </c>
      <c r="N4290" s="1260" t="s">
        <v>33817</v>
      </c>
      <c r="O4290" s="1260" t="s">
        <v>33815</v>
      </c>
      <c r="P4290" s="1260"/>
      <c r="Q4290" s="1260"/>
      <c r="R4290" s="1260" t="s">
        <v>33818</v>
      </c>
      <c r="S4290" s="1259">
        <v>1</v>
      </c>
      <c r="T4290" s="1260"/>
      <c r="U4290" s="1260" t="s">
        <v>11209</v>
      </c>
      <c r="V4290" s="1260" t="s">
        <v>13097</v>
      </c>
      <c r="W4290" s="1259">
        <v>0</v>
      </c>
      <c r="X4290" s="1259">
        <v>1007</v>
      </c>
      <c r="Y4290" s="1259">
        <v>0</v>
      </c>
    </row>
    <row r="4291" spans="1:25">
      <c r="A4291" s="1350">
        <v>11201000840</v>
      </c>
      <c r="B4291" s="1260"/>
      <c r="C4291" s="1260" t="s">
        <v>33819</v>
      </c>
      <c r="D4291" s="1260" t="s">
        <v>33820</v>
      </c>
      <c r="E4291" s="1260" t="s">
        <v>11251</v>
      </c>
      <c r="F4291" s="1260" t="s">
        <v>11176</v>
      </c>
      <c r="G4291" s="1260" t="s">
        <v>33821</v>
      </c>
      <c r="H4291" s="1260" t="s">
        <v>11153</v>
      </c>
      <c r="I4291" s="1260" t="s">
        <v>11177</v>
      </c>
      <c r="J4291" s="1259">
        <v>7428583</v>
      </c>
      <c r="K4291" s="1260" t="s">
        <v>11221</v>
      </c>
      <c r="L4291" s="1260" t="s">
        <v>11155</v>
      </c>
      <c r="M4291" s="1260" t="s">
        <v>262</v>
      </c>
      <c r="N4291" s="1260"/>
      <c r="O4291" s="1260" t="s">
        <v>33820</v>
      </c>
      <c r="P4291" s="1260"/>
      <c r="Q4291" s="1260" t="s">
        <v>33822</v>
      </c>
      <c r="R4291" s="1260" t="s">
        <v>33823</v>
      </c>
      <c r="S4291" s="1259">
        <v>1</v>
      </c>
      <c r="T4291" s="1260"/>
      <c r="U4291" s="1260"/>
      <c r="V4291" s="1260"/>
      <c r="W4291" s="1259">
        <v>0</v>
      </c>
      <c r="X4291" s="1259">
        <v>1007</v>
      </c>
      <c r="Y4291" s="1259">
        <v>0</v>
      </c>
    </row>
    <row r="4292" spans="1:25">
      <c r="A4292" s="1350">
        <v>11201000839</v>
      </c>
      <c r="B4292" s="1260"/>
      <c r="C4292" s="1260" t="s">
        <v>33824</v>
      </c>
      <c r="D4292" s="1260" t="s">
        <v>33825</v>
      </c>
      <c r="E4292" s="1260" t="s">
        <v>11190</v>
      </c>
      <c r="F4292" s="1260" t="s">
        <v>11176</v>
      </c>
      <c r="G4292" s="1260" t="s">
        <v>33826</v>
      </c>
      <c r="H4292" s="1260" t="s">
        <v>11153</v>
      </c>
      <c r="I4292" s="1260" t="s">
        <v>11177</v>
      </c>
      <c r="J4292" s="1259">
        <v>7428582</v>
      </c>
      <c r="K4292" s="1260" t="s">
        <v>11221</v>
      </c>
      <c r="L4292" s="1260" t="s">
        <v>11155</v>
      </c>
      <c r="M4292" s="1260" t="s">
        <v>2572</v>
      </c>
      <c r="N4292" s="1260" t="s">
        <v>33827</v>
      </c>
      <c r="O4292" s="1260" t="s">
        <v>33825</v>
      </c>
      <c r="P4292" s="1260"/>
      <c r="Q4292" s="1260"/>
      <c r="R4292" s="1259">
        <v>7997163</v>
      </c>
      <c r="S4292" s="1259">
        <v>1</v>
      </c>
      <c r="T4292" s="1260"/>
      <c r="U4292" s="1260" t="s">
        <v>11209</v>
      </c>
      <c r="V4292" s="1260" t="s">
        <v>13282</v>
      </c>
      <c r="W4292" s="1259">
        <v>0</v>
      </c>
      <c r="X4292" s="1259">
        <v>1007</v>
      </c>
      <c r="Y4292" s="1259">
        <v>0</v>
      </c>
    </row>
    <row r="4293" spans="1:25">
      <c r="A4293" s="1350">
        <v>11201000838</v>
      </c>
      <c r="B4293" s="1260"/>
      <c r="C4293" s="1260" t="s">
        <v>33828</v>
      </c>
      <c r="D4293" s="1260" t="s">
        <v>33829</v>
      </c>
      <c r="E4293" s="1260" t="s">
        <v>11648</v>
      </c>
      <c r="F4293" s="1260" t="s">
        <v>33693</v>
      </c>
      <c r="G4293" s="1260" t="s">
        <v>33830</v>
      </c>
      <c r="H4293" s="1260" t="s">
        <v>11153</v>
      </c>
      <c r="I4293" s="1260" t="s">
        <v>10976</v>
      </c>
      <c r="J4293" s="1259">
        <v>7428581</v>
      </c>
      <c r="K4293" s="1260" t="s">
        <v>11375</v>
      </c>
      <c r="L4293" s="1260" t="s">
        <v>11155</v>
      </c>
      <c r="M4293" s="1260" t="s">
        <v>1986</v>
      </c>
      <c r="N4293" s="1260" t="s">
        <v>33831</v>
      </c>
      <c r="O4293" s="1260" t="s">
        <v>33829</v>
      </c>
      <c r="P4293" s="1260" t="s">
        <v>11192</v>
      </c>
      <c r="Q4293" s="1260"/>
      <c r="R4293" s="1260" t="s">
        <v>15357</v>
      </c>
      <c r="S4293" s="1259">
        <v>1</v>
      </c>
      <c r="T4293" s="1260"/>
      <c r="U4293" s="1260" t="s">
        <v>11158</v>
      </c>
      <c r="V4293" s="1260" t="s">
        <v>13789</v>
      </c>
      <c r="W4293" s="1259">
        <v>0</v>
      </c>
      <c r="X4293" s="1259">
        <v>1008</v>
      </c>
      <c r="Y4293" s="1259">
        <v>0</v>
      </c>
    </row>
    <row r="4294" spans="1:25">
      <c r="A4294" s="1350">
        <v>11201000837</v>
      </c>
      <c r="B4294" s="1260"/>
      <c r="C4294" s="1260" t="s">
        <v>33832</v>
      </c>
      <c r="D4294" s="1260" t="s">
        <v>33833</v>
      </c>
      <c r="E4294" s="1260" t="s">
        <v>11648</v>
      </c>
      <c r="F4294" s="1260" t="s">
        <v>33693</v>
      </c>
      <c r="G4294" s="1260" t="s">
        <v>33834</v>
      </c>
      <c r="H4294" s="1260" t="s">
        <v>11153</v>
      </c>
      <c r="I4294" s="1260" t="s">
        <v>10976</v>
      </c>
      <c r="J4294" s="1259">
        <v>7428580</v>
      </c>
      <c r="K4294" s="1260" t="s">
        <v>11221</v>
      </c>
      <c r="L4294" s="1260" t="s">
        <v>11155</v>
      </c>
      <c r="M4294" s="1260" t="s">
        <v>766</v>
      </c>
      <c r="N4294" s="1260" t="s">
        <v>33835</v>
      </c>
      <c r="O4294" s="1260" t="s">
        <v>33833</v>
      </c>
      <c r="P4294" s="1260" t="s">
        <v>33836</v>
      </c>
      <c r="Q4294" s="1260"/>
      <c r="R4294" s="1260" t="s">
        <v>33836</v>
      </c>
      <c r="S4294" s="1259">
        <v>1</v>
      </c>
      <c r="T4294" s="1260"/>
      <c r="U4294" s="1260" t="s">
        <v>11231</v>
      </c>
      <c r="V4294" s="1260" t="s">
        <v>12833</v>
      </c>
      <c r="W4294" s="1259">
        <v>0</v>
      </c>
      <c r="X4294" s="1259">
        <v>1007</v>
      </c>
      <c r="Y4294" s="1259">
        <v>0</v>
      </c>
    </row>
    <row r="4295" spans="1:25">
      <c r="A4295" s="1350">
        <v>11201000836</v>
      </c>
      <c r="B4295" s="1260"/>
      <c r="C4295" s="1260" t="s">
        <v>33837</v>
      </c>
      <c r="D4295" s="1260" t="s">
        <v>33838</v>
      </c>
      <c r="E4295" s="1260" t="s">
        <v>11648</v>
      </c>
      <c r="F4295" s="1260" t="s">
        <v>33687</v>
      </c>
      <c r="G4295" s="1260" t="s">
        <v>33839</v>
      </c>
      <c r="H4295" s="1260" t="s">
        <v>11153</v>
      </c>
      <c r="I4295" s="1260" t="s">
        <v>10976</v>
      </c>
      <c r="J4295" s="1259">
        <v>7428579</v>
      </c>
      <c r="K4295" s="1260" t="s">
        <v>11221</v>
      </c>
      <c r="L4295" s="1260" t="s">
        <v>11155</v>
      </c>
      <c r="M4295" s="1260" t="s">
        <v>2277</v>
      </c>
      <c r="N4295" s="1260" t="s">
        <v>25216</v>
      </c>
      <c r="O4295" s="1260" t="s">
        <v>33838</v>
      </c>
      <c r="P4295" s="1260"/>
      <c r="Q4295" s="1260"/>
      <c r="R4295" s="1260" t="s">
        <v>12613</v>
      </c>
      <c r="S4295" s="1259">
        <v>1</v>
      </c>
      <c r="T4295" s="1260"/>
      <c r="U4295" s="1260" t="s">
        <v>11231</v>
      </c>
      <c r="V4295" s="1260" t="s">
        <v>11584</v>
      </c>
      <c r="W4295" s="1259">
        <v>0</v>
      </c>
      <c r="X4295" s="1259">
        <v>1007</v>
      </c>
      <c r="Y4295" s="1259">
        <v>0</v>
      </c>
    </row>
    <row r="4296" spans="1:25">
      <c r="A4296" s="1350">
        <v>11201000835</v>
      </c>
      <c r="B4296" s="1260" t="s">
        <v>33840</v>
      </c>
      <c r="C4296" s="1260" t="s">
        <v>33841</v>
      </c>
      <c r="D4296" s="1260" t="s">
        <v>33842</v>
      </c>
      <c r="E4296" s="1260" t="s">
        <v>11702</v>
      </c>
      <c r="F4296" s="1260" t="s">
        <v>33687</v>
      </c>
      <c r="G4296" s="1260" t="s">
        <v>33843</v>
      </c>
      <c r="H4296" s="1260" t="s">
        <v>11153</v>
      </c>
      <c r="I4296" s="1260" t="s">
        <v>10976</v>
      </c>
      <c r="J4296" s="1259">
        <v>7428578</v>
      </c>
      <c r="K4296" s="1260" t="s">
        <v>11221</v>
      </c>
      <c r="L4296" s="1260" t="s">
        <v>11155</v>
      </c>
      <c r="M4296" s="1260" t="s">
        <v>2031</v>
      </c>
      <c r="N4296" s="1260" t="s">
        <v>12343</v>
      </c>
      <c r="O4296" s="1260" t="s">
        <v>33842</v>
      </c>
      <c r="P4296" s="1260" t="s">
        <v>20371</v>
      </c>
      <c r="Q4296" s="1260" t="s">
        <v>12501</v>
      </c>
      <c r="R4296" s="1260" t="s">
        <v>20371</v>
      </c>
      <c r="S4296" s="1259">
        <v>1</v>
      </c>
      <c r="T4296" s="1260" t="s">
        <v>33844</v>
      </c>
      <c r="U4296" s="1260" t="s">
        <v>11231</v>
      </c>
      <c r="V4296" s="1260" t="s">
        <v>11584</v>
      </c>
      <c r="W4296" s="1259">
        <v>0</v>
      </c>
      <c r="X4296" s="1259">
        <v>1007</v>
      </c>
      <c r="Y4296" s="1259">
        <v>0</v>
      </c>
    </row>
    <row r="4297" spans="1:25">
      <c r="A4297" s="1350">
        <v>11201000834</v>
      </c>
      <c r="B4297" s="1260"/>
      <c r="C4297" s="1260" t="s">
        <v>33845</v>
      </c>
      <c r="D4297" s="1260" t="s">
        <v>33846</v>
      </c>
      <c r="E4297" s="1260" t="s">
        <v>11175</v>
      </c>
      <c r="F4297" s="1260" t="s">
        <v>33693</v>
      </c>
      <c r="G4297" s="1260" t="s">
        <v>33847</v>
      </c>
      <c r="H4297" s="1260" t="s">
        <v>11153</v>
      </c>
      <c r="I4297" s="1260" t="s">
        <v>10976</v>
      </c>
      <c r="J4297" s="1259">
        <v>7428577</v>
      </c>
      <c r="K4297" s="1260" t="s">
        <v>11375</v>
      </c>
      <c r="L4297" s="1260" t="s">
        <v>11155</v>
      </c>
      <c r="M4297" s="1260" t="s">
        <v>768</v>
      </c>
      <c r="N4297" s="1260" t="s">
        <v>33848</v>
      </c>
      <c r="O4297" s="1260" t="s">
        <v>33846</v>
      </c>
      <c r="P4297" s="1260"/>
      <c r="Q4297" s="1260"/>
      <c r="R4297" s="1260" t="s">
        <v>33849</v>
      </c>
      <c r="S4297" s="1259">
        <v>1</v>
      </c>
      <c r="T4297" s="1260"/>
      <c r="U4297" s="1260" t="s">
        <v>11158</v>
      </c>
      <c r="V4297" s="1260" t="s">
        <v>11565</v>
      </c>
      <c r="W4297" s="1259">
        <v>0</v>
      </c>
      <c r="X4297" s="1259">
        <v>1008</v>
      </c>
      <c r="Y4297" s="1259">
        <v>0</v>
      </c>
    </row>
    <row r="4298" spans="1:25">
      <c r="A4298" s="1350">
        <v>11201000833</v>
      </c>
      <c r="B4298" s="1260" t="s">
        <v>33850</v>
      </c>
      <c r="C4298" s="1260" t="s">
        <v>33851</v>
      </c>
      <c r="D4298" s="1260" t="s">
        <v>33852</v>
      </c>
      <c r="E4298" s="1260" t="s">
        <v>11175</v>
      </c>
      <c r="F4298" s="1260" t="s">
        <v>33753</v>
      </c>
      <c r="G4298" s="1260" t="s">
        <v>33853</v>
      </c>
      <c r="H4298" s="1260" t="s">
        <v>11153</v>
      </c>
      <c r="I4298" s="1260" t="s">
        <v>11164</v>
      </c>
      <c r="J4298" s="1259">
        <v>7428576</v>
      </c>
      <c r="K4298" s="1260" t="s">
        <v>11221</v>
      </c>
      <c r="L4298" s="1260" t="s">
        <v>11155</v>
      </c>
      <c r="M4298" s="1260" t="s">
        <v>1697</v>
      </c>
      <c r="N4298" s="1260" t="s">
        <v>33854</v>
      </c>
      <c r="O4298" s="1260" t="s">
        <v>33852</v>
      </c>
      <c r="P4298" s="1260" t="s">
        <v>33855</v>
      </c>
      <c r="Q4298" s="1260" t="s">
        <v>11313</v>
      </c>
      <c r="R4298" s="1260" t="s">
        <v>33855</v>
      </c>
      <c r="S4298" s="1259">
        <v>1</v>
      </c>
      <c r="T4298" s="1260" t="s">
        <v>33856</v>
      </c>
      <c r="U4298" s="1260" t="s">
        <v>12320</v>
      </c>
      <c r="V4298" s="1260" t="s">
        <v>33857</v>
      </c>
      <c r="W4298" s="1259">
        <v>0</v>
      </c>
      <c r="X4298" s="1259">
        <v>1007</v>
      </c>
      <c r="Y4298" s="1259">
        <v>0</v>
      </c>
    </row>
    <row r="4299" spans="1:25">
      <c r="A4299" s="1350">
        <v>11201000832</v>
      </c>
      <c r="B4299" s="1260"/>
      <c r="C4299" s="1260" t="s">
        <v>33858</v>
      </c>
      <c r="D4299" s="1260" t="s">
        <v>33859</v>
      </c>
      <c r="E4299" s="1260" t="s">
        <v>16926</v>
      </c>
      <c r="F4299" s="1260" t="s">
        <v>33860</v>
      </c>
      <c r="G4299" s="1260" t="s">
        <v>33861</v>
      </c>
      <c r="H4299" s="1260" t="s">
        <v>11153</v>
      </c>
      <c r="I4299" s="1260" t="s">
        <v>11164</v>
      </c>
      <c r="J4299" s="1259">
        <v>7428575</v>
      </c>
      <c r="K4299" s="1260" t="s">
        <v>11221</v>
      </c>
      <c r="L4299" s="1260" t="s">
        <v>11155</v>
      </c>
      <c r="M4299" s="1260" t="s">
        <v>2559</v>
      </c>
      <c r="N4299" s="1260" t="s">
        <v>33862</v>
      </c>
      <c r="O4299" s="1260" t="s">
        <v>33859</v>
      </c>
      <c r="P4299" s="1260"/>
      <c r="Q4299" s="1260"/>
      <c r="R4299" s="1260"/>
      <c r="S4299" s="1259">
        <v>1</v>
      </c>
      <c r="T4299" s="1260" t="s">
        <v>33863</v>
      </c>
      <c r="U4299" s="1260" t="s">
        <v>11170</v>
      </c>
      <c r="V4299" s="1260" t="s">
        <v>29159</v>
      </c>
      <c r="W4299" s="1259">
        <v>0</v>
      </c>
      <c r="X4299" s="1259">
        <v>1007</v>
      </c>
      <c r="Y4299" s="1259">
        <v>0</v>
      </c>
    </row>
    <row r="4300" spans="1:25">
      <c r="A4300" s="1350">
        <v>11201000831</v>
      </c>
      <c r="B4300" s="1260" t="s">
        <v>33864</v>
      </c>
      <c r="C4300" s="1260" t="s">
        <v>33865</v>
      </c>
      <c r="D4300" s="1260" t="s">
        <v>33866</v>
      </c>
      <c r="E4300" s="1260" t="s">
        <v>17587</v>
      </c>
      <c r="F4300" s="1260" t="s">
        <v>33867</v>
      </c>
      <c r="G4300" s="1260" t="s">
        <v>33868</v>
      </c>
      <c r="H4300" s="1260" t="s">
        <v>11153</v>
      </c>
      <c r="I4300" s="1260" t="s">
        <v>11243</v>
      </c>
      <c r="J4300" s="1259">
        <v>7428574</v>
      </c>
      <c r="K4300" s="1260" t="s">
        <v>11221</v>
      </c>
      <c r="L4300" s="1260" t="s">
        <v>11155</v>
      </c>
      <c r="M4300" s="1260" t="s">
        <v>2211</v>
      </c>
      <c r="N4300" s="1260" t="s">
        <v>33869</v>
      </c>
      <c r="O4300" s="1260" t="s">
        <v>33866</v>
      </c>
      <c r="P4300" s="1260" t="s">
        <v>33870</v>
      </c>
      <c r="Q4300" s="1260" t="s">
        <v>11223</v>
      </c>
      <c r="R4300" s="1260" t="s">
        <v>33870</v>
      </c>
      <c r="S4300" s="1259">
        <v>1</v>
      </c>
      <c r="T4300" s="1260" t="s">
        <v>33871</v>
      </c>
      <c r="U4300" s="1260" t="s">
        <v>11751</v>
      </c>
      <c r="V4300" s="1260" t="s">
        <v>15560</v>
      </c>
      <c r="W4300" s="1259">
        <v>0</v>
      </c>
      <c r="X4300" s="1259">
        <v>1007</v>
      </c>
      <c r="Y4300" s="1259">
        <v>0</v>
      </c>
    </row>
    <row r="4301" spans="1:25">
      <c r="A4301" s="1350">
        <v>11201000830</v>
      </c>
      <c r="B4301" s="1260" t="s">
        <v>33872</v>
      </c>
      <c r="C4301" s="1260" t="s">
        <v>33873</v>
      </c>
      <c r="D4301" s="1260" t="s">
        <v>33874</v>
      </c>
      <c r="E4301" s="1260" t="s">
        <v>11190</v>
      </c>
      <c r="F4301" s="1260" t="s">
        <v>11176</v>
      </c>
      <c r="G4301" s="1260" t="s">
        <v>33875</v>
      </c>
      <c r="H4301" s="1260" t="s">
        <v>11153</v>
      </c>
      <c r="I4301" s="1260" t="s">
        <v>11177</v>
      </c>
      <c r="J4301" s="1259">
        <v>7428573</v>
      </c>
      <c r="K4301" s="1260" t="s">
        <v>11221</v>
      </c>
      <c r="L4301" s="1260" t="s">
        <v>11155</v>
      </c>
      <c r="M4301" s="1260" t="s">
        <v>2241</v>
      </c>
      <c r="N4301" s="1260" t="s">
        <v>33876</v>
      </c>
      <c r="O4301" s="1260" t="s">
        <v>33874</v>
      </c>
      <c r="P4301" s="1260" t="s">
        <v>33877</v>
      </c>
      <c r="Q4301" s="1260" t="s">
        <v>12049</v>
      </c>
      <c r="R4301" s="1260" t="s">
        <v>33878</v>
      </c>
      <c r="S4301" s="1259">
        <v>1</v>
      </c>
      <c r="T4301" s="1260" t="s">
        <v>33879</v>
      </c>
      <c r="U4301" s="1260" t="s">
        <v>11182</v>
      </c>
      <c r="V4301" s="1260" t="s">
        <v>12067</v>
      </c>
      <c r="W4301" s="1259">
        <v>0</v>
      </c>
      <c r="X4301" s="1259">
        <v>1007</v>
      </c>
      <c r="Y4301" s="1259">
        <v>0</v>
      </c>
    </row>
    <row r="4302" spans="1:25">
      <c r="A4302" s="1350">
        <v>11201000829</v>
      </c>
      <c r="B4302" s="1260"/>
      <c r="C4302" s="1260" t="s">
        <v>33880</v>
      </c>
      <c r="D4302" s="1260" t="s">
        <v>33881</v>
      </c>
      <c r="E4302" s="1260" t="s">
        <v>11648</v>
      </c>
      <c r="F4302" s="1260" t="s">
        <v>33687</v>
      </c>
      <c r="G4302" s="1260" t="s">
        <v>33882</v>
      </c>
      <c r="H4302" s="1260" t="s">
        <v>11153</v>
      </c>
      <c r="I4302" s="1260" t="s">
        <v>10976</v>
      </c>
      <c r="J4302" s="1259">
        <v>7428572</v>
      </c>
      <c r="K4302" s="1260" t="s">
        <v>11375</v>
      </c>
      <c r="L4302" s="1260" t="s">
        <v>11155</v>
      </c>
      <c r="M4302" s="1260" t="s">
        <v>1226</v>
      </c>
      <c r="N4302" s="1260" t="s">
        <v>16056</v>
      </c>
      <c r="O4302" s="1260" t="s">
        <v>33881</v>
      </c>
      <c r="P4302" s="1260"/>
      <c r="Q4302" s="1260"/>
      <c r="R4302" s="1260" t="s">
        <v>33883</v>
      </c>
      <c r="S4302" s="1259">
        <v>1</v>
      </c>
      <c r="T4302" s="1260"/>
      <c r="U4302" s="1260" t="s">
        <v>12601</v>
      </c>
      <c r="V4302" s="1260" t="s">
        <v>13752</v>
      </c>
      <c r="W4302" s="1259">
        <v>0</v>
      </c>
      <c r="X4302" s="1259">
        <v>1008</v>
      </c>
      <c r="Y4302" s="1259">
        <v>0</v>
      </c>
    </row>
    <row r="4303" spans="1:25">
      <c r="A4303" s="1350">
        <v>11201000828</v>
      </c>
      <c r="B4303" s="1260"/>
      <c r="C4303" s="1260" t="s">
        <v>33884</v>
      </c>
      <c r="D4303" s="1260" t="s">
        <v>12472</v>
      </c>
      <c r="E4303" s="1260" t="s">
        <v>11353</v>
      </c>
      <c r="F4303" s="1260" t="s">
        <v>14842</v>
      </c>
      <c r="G4303" s="1260" t="s">
        <v>33885</v>
      </c>
      <c r="H4303" s="1260" t="s">
        <v>11153</v>
      </c>
      <c r="I4303" s="1260" t="s">
        <v>11243</v>
      </c>
      <c r="J4303" s="1259">
        <v>7428571</v>
      </c>
      <c r="K4303" s="1260" t="s">
        <v>11221</v>
      </c>
      <c r="L4303" s="1260" t="s">
        <v>11155</v>
      </c>
      <c r="M4303" s="1260" t="s">
        <v>262</v>
      </c>
      <c r="N4303" s="1260"/>
      <c r="O4303" s="1260" t="s">
        <v>12472</v>
      </c>
      <c r="P4303" s="1260"/>
      <c r="Q4303" s="1260"/>
      <c r="R4303" s="1260"/>
      <c r="S4303" s="1259">
        <v>1</v>
      </c>
      <c r="T4303" s="1260"/>
      <c r="U4303" s="1260"/>
      <c r="V4303" s="1260"/>
      <c r="W4303" s="1259">
        <v>0</v>
      </c>
      <c r="X4303" s="1259">
        <v>1007</v>
      </c>
      <c r="Y4303" s="1259">
        <v>0</v>
      </c>
    </row>
    <row r="4304" spans="1:25">
      <c r="A4304" s="1350">
        <v>11201000827</v>
      </c>
      <c r="B4304" s="1260"/>
      <c r="C4304" s="1260" t="s">
        <v>33884</v>
      </c>
      <c r="D4304" s="1260" t="s">
        <v>33886</v>
      </c>
      <c r="E4304" s="1260" t="s">
        <v>33887</v>
      </c>
      <c r="F4304" s="1260" t="s">
        <v>33888</v>
      </c>
      <c r="G4304" s="1260" t="s">
        <v>33889</v>
      </c>
      <c r="H4304" s="1260" t="s">
        <v>11153</v>
      </c>
      <c r="I4304" s="1260" t="s">
        <v>11243</v>
      </c>
      <c r="J4304" s="1259">
        <v>7428570</v>
      </c>
      <c r="K4304" s="1260" t="s">
        <v>11221</v>
      </c>
      <c r="L4304" s="1260" t="s">
        <v>11155</v>
      </c>
      <c r="M4304" s="1260" t="s">
        <v>262</v>
      </c>
      <c r="N4304" s="1260"/>
      <c r="O4304" s="1260" t="s">
        <v>33886</v>
      </c>
      <c r="P4304" s="1260"/>
      <c r="Q4304" s="1260"/>
      <c r="R4304" s="1260"/>
      <c r="S4304" s="1259">
        <v>1</v>
      </c>
      <c r="T4304" s="1260"/>
      <c r="U4304" s="1260"/>
      <c r="V4304" s="1260"/>
      <c r="W4304" s="1259">
        <v>0</v>
      </c>
      <c r="X4304" s="1259">
        <v>1007</v>
      </c>
      <c r="Y4304" s="1259">
        <v>0</v>
      </c>
    </row>
    <row r="4305" spans="1:25">
      <c r="A4305" s="1350">
        <v>11201000826</v>
      </c>
      <c r="B4305" s="1260"/>
      <c r="C4305" s="1260" t="s">
        <v>33890</v>
      </c>
      <c r="D4305" s="1260" t="s">
        <v>33355</v>
      </c>
      <c r="E4305" s="1260" t="s">
        <v>11175</v>
      </c>
      <c r="F4305" s="1260" t="s">
        <v>33715</v>
      </c>
      <c r="G4305" s="1260" t="s">
        <v>33891</v>
      </c>
      <c r="H4305" s="1260" t="s">
        <v>11153</v>
      </c>
      <c r="I4305" s="1260" t="s">
        <v>11164</v>
      </c>
      <c r="J4305" s="1259">
        <v>7428569</v>
      </c>
      <c r="K4305" s="1260" t="s">
        <v>11221</v>
      </c>
      <c r="L4305" s="1260" t="s">
        <v>11155</v>
      </c>
      <c r="M4305" s="1260" t="s">
        <v>1562</v>
      </c>
      <c r="N4305" s="1260" t="s">
        <v>33357</v>
      </c>
      <c r="O4305" s="1260" t="s">
        <v>33355</v>
      </c>
      <c r="P4305" s="1260" t="s">
        <v>33358</v>
      </c>
      <c r="Q4305" s="1260" t="s">
        <v>11394</v>
      </c>
      <c r="R4305" s="1260" t="s">
        <v>33358</v>
      </c>
      <c r="S4305" s="1259">
        <v>1</v>
      </c>
      <c r="T4305" s="1260" t="s">
        <v>33892</v>
      </c>
      <c r="U4305" s="1260" t="s">
        <v>11290</v>
      </c>
      <c r="V4305" s="1260" t="s">
        <v>13455</v>
      </c>
      <c r="W4305" s="1259">
        <v>0</v>
      </c>
      <c r="X4305" s="1259">
        <v>1007</v>
      </c>
      <c r="Y4305" s="1259">
        <v>0</v>
      </c>
    </row>
    <row r="4306" spans="1:25">
      <c r="A4306" s="1350">
        <v>11201000825</v>
      </c>
      <c r="B4306" s="1260"/>
      <c r="C4306" s="1260" t="s">
        <v>33880</v>
      </c>
      <c r="D4306" s="1260" t="s">
        <v>33893</v>
      </c>
      <c r="E4306" s="1260" t="s">
        <v>11162</v>
      </c>
      <c r="F4306" s="1260" t="s">
        <v>12572</v>
      </c>
      <c r="G4306" s="1260" t="s">
        <v>33894</v>
      </c>
      <c r="H4306" s="1260" t="s">
        <v>11153</v>
      </c>
      <c r="I4306" s="1260" t="s">
        <v>11164</v>
      </c>
      <c r="J4306" s="1259">
        <v>7428568</v>
      </c>
      <c r="K4306" s="1260" t="s">
        <v>11221</v>
      </c>
      <c r="L4306" s="1260" t="s">
        <v>11155</v>
      </c>
      <c r="M4306" s="1260" t="s">
        <v>1293</v>
      </c>
      <c r="N4306" s="1260" t="s">
        <v>33895</v>
      </c>
      <c r="O4306" s="1260" t="s">
        <v>33893</v>
      </c>
      <c r="P4306" s="1259">
        <v>119</v>
      </c>
      <c r="Q4306" s="1260" t="s">
        <v>33896</v>
      </c>
      <c r="R4306" s="1259">
        <v>119</v>
      </c>
      <c r="S4306" s="1259">
        <v>1</v>
      </c>
      <c r="T4306" s="1260"/>
      <c r="U4306" s="1260" t="s">
        <v>11921</v>
      </c>
      <c r="V4306" s="1260" t="s">
        <v>30486</v>
      </c>
      <c r="W4306" s="1259">
        <v>0</v>
      </c>
      <c r="X4306" s="1259">
        <v>1007</v>
      </c>
      <c r="Y4306" s="1259">
        <v>0</v>
      </c>
    </row>
    <row r="4307" spans="1:25">
      <c r="A4307" s="1350">
        <v>11201000824</v>
      </c>
      <c r="B4307" s="1260"/>
      <c r="C4307" s="1260" t="s">
        <v>33897</v>
      </c>
      <c r="D4307" s="1260" t="s">
        <v>33898</v>
      </c>
      <c r="E4307" s="1260" t="s">
        <v>11353</v>
      </c>
      <c r="F4307" s="1260" t="s">
        <v>33899</v>
      </c>
      <c r="G4307" s="1260" t="s">
        <v>33900</v>
      </c>
      <c r="H4307" s="1260" t="s">
        <v>11153</v>
      </c>
      <c r="I4307" s="1260" t="s">
        <v>10976</v>
      </c>
      <c r="J4307" s="1259">
        <v>7428567</v>
      </c>
      <c r="K4307" s="1260" t="s">
        <v>11221</v>
      </c>
      <c r="L4307" s="1260" t="s">
        <v>11155</v>
      </c>
      <c r="M4307" s="1260" t="s">
        <v>262</v>
      </c>
      <c r="N4307" s="1260"/>
      <c r="O4307" s="1260" t="s">
        <v>33898</v>
      </c>
      <c r="P4307" s="1260"/>
      <c r="Q4307" s="1260"/>
      <c r="R4307" s="1260"/>
      <c r="S4307" s="1259">
        <v>1</v>
      </c>
      <c r="T4307" s="1260"/>
      <c r="U4307" s="1260"/>
      <c r="V4307" s="1260"/>
      <c r="W4307" s="1259">
        <v>0</v>
      </c>
      <c r="X4307" s="1259">
        <v>1007</v>
      </c>
      <c r="Y4307" s="1259">
        <v>0</v>
      </c>
    </row>
    <row r="4308" spans="1:25">
      <c r="A4308" s="1350">
        <v>11201000823</v>
      </c>
      <c r="B4308" s="1260" t="s">
        <v>33901</v>
      </c>
      <c r="C4308" s="1260" t="s">
        <v>33902</v>
      </c>
      <c r="D4308" s="1260" t="s">
        <v>33903</v>
      </c>
      <c r="E4308" s="1260" t="s">
        <v>11266</v>
      </c>
      <c r="F4308" s="1260" t="s">
        <v>13025</v>
      </c>
      <c r="G4308" s="1260" t="s">
        <v>33904</v>
      </c>
      <c r="H4308" s="1260" t="s">
        <v>11153</v>
      </c>
      <c r="I4308" s="1260" t="s">
        <v>13027</v>
      </c>
      <c r="J4308" s="1259">
        <v>7428566</v>
      </c>
      <c r="K4308" s="1260" t="s">
        <v>11221</v>
      </c>
      <c r="L4308" s="1260" t="s">
        <v>11155</v>
      </c>
      <c r="M4308" s="1260" t="s">
        <v>2143</v>
      </c>
      <c r="N4308" s="1260" t="s">
        <v>33905</v>
      </c>
      <c r="O4308" s="1260" t="s">
        <v>33903</v>
      </c>
      <c r="P4308" s="1260" t="s">
        <v>33906</v>
      </c>
      <c r="Q4308" s="1260" t="s">
        <v>11867</v>
      </c>
      <c r="R4308" s="1260" t="s">
        <v>33907</v>
      </c>
      <c r="S4308" s="1259">
        <v>1</v>
      </c>
      <c r="T4308" s="1260" t="s">
        <v>33908</v>
      </c>
      <c r="U4308" s="1260" t="s">
        <v>11198</v>
      </c>
      <c r="V4308" s="1260" t="s">
        <v>13031</v>
      </c>
      <c r="W4308" s="1259">
        <v>0</v>
      </c>
      <c r="X4308" s="1259">
        <v>1007</v>
      </c>
      <c r="Y4308" s="1259">
        <v>0</v>
      </c>
    </row>
    <row r="4309" spans="1:25">
      <c r="A4309" s="1350">
        <v>11201000822</v>
      </c>
      <c r="B4309" s="1260"/>
      <c r="C4309" s="1260" t="s">
        <v>33909</v>
      </c>
      <c r="D4309" s="1260" t="s">
        <v>33910</v>
      </c>
      <c r="E4309" s="1260" t="s">
        <v>11190</v>
      </c>
      <c r="F4309" s="1260" t="s">
        <v>33715</v>
      </c>
      <c r="G4309" s="1260" t="s">
        <v>33911</v>
      </c>
      <c r="H4309" s="1260" t="s">
        <v>11153</v>
      </c>
      <c r="I4309" s="1260" t="s">
        <v>11164</v>
      </c>
      <c r="J4309" s="1259">
        <v>7428565</v>
      </c>
      <c r="K4309" s="1260" t="s">
        <v>11221</v>
      </c>
      <c r="L4309" s="1260" t="s">
        <v>11155</v>
      </c>
      <c r="M4309" s="1260" t="s">
        <v>766</v>
      </c>
      <c r="N4309" s="1260" t="s">
        <v>33912</v>
      </c>
      <c r="O4309" s="1260" t="s">
        <v>33910</v>
      </c>
      <c r="P4309" s="1260" t="s">
        <v>33913</v>
      </c>
      <c r="Q4309" s="1260" t="s">
        <v>33914</v>
      </c>
      <c r="R4309" s="1259">
        <v>8683469</v>
      </c>
      <c r="S4309" s="1259">
        <v>1</v>
      </c>
      <c r="T4309" s="1260"/>
      <c r="U4309" s="1260" t="s">
        <v>11231</v>
      </c>
      <c r="V4309" s="1260" t="s">
        <v>11798</v>
      </c>
      <c r="W4309" s="1259">
        <v>0</v>
      </c>
      <c r="X4309" s="1259">
        <v>1007</v>
      </c>
      <c r="Y4309" s="1259">
        <v>0</v>
      </c>
    </row>
    <row r="4310" spans="1:25">
      <c r="A4310" s="1350">
        <v>11201000821</v>
      </c>
      <c r="B4310" s="1260"/>
      <c r="C4310" s="1260" t="s">
        <v>33915</v>
      </c>
      <c r="D4310" s="1260" t="s">
        <v>14266</v>
      </c>
      <c r="E4310" s="1260" t="s">
        <v>11190</v>
      </c>
      <c r="F4310" s="1260" t="s">
        <v>11176</v>
      </c>
      <c r="G4310" s="1260" t="s">
        <v>33916</v>
      </c>
      <c r="H4310" s="1260" t="s">
        <v>11153</v>
      </c>
      <c r="I4310" s="1260" t="s">
        <v>11177</v>
      </c>
      <c r="J4310" s="1259">
        <v>7428564</v>
      </c>
      <c r="K4310" s="1260" t="s">
        <v>11221</v>
      </c>
      <c r="L4310" s="1260" t="s">
        <v>11155</v>
      </c>
      <c r="M4310" s="1260" t="s">
        <v>2135</v>
      </c>
      <c r="N4310" s="1260" t="s">
        <v>14268</v>
      </c>
      <c r="O4310" s="1260" t="s">
        <v>14266</v>
      </c>
      <c r="P4310" s="1260" t="s">
        <v>14269</v>
      </c>
      <c r="Q4310" s="1260"/>
      <c r="R4310" s="1259">
        <v>7710188</v>
      </c>
      <c r="S4310" s="1259">
        <v>1</v>
      </c>
      <c r="T4310" s="1260"/>
      <c r="U4310" s="1260" t="s">
        <v>11269</v>
      </c>
      <c r="V4310" s="1260" t="s">
        <v>11620</v>
      </c>
      <c r="W4310" s="1259">
        <v>0</v>
      </c>
      <c r="X4310" s="1259">
        <v>1007</v>
      </c>
      <c r="Y4310" s="1259">
        <v>0</v>
      </c>
    </row>
    <row r="4311" spans="1:25">
      <c r="A4311" s="1350">
        <v>11201000820</v>
      </c>
      <c r="B4311" s="1260"/>
      <c r="C4311" s="1260" t="s">
        <v>33917</v>
      </c>
      <c r="D4311" s="1260" t="s">
        <v>33918</v>
      </c>
      <c r="E4311" s="1260" t="s">
        <v>33919</v>
      </c>
      <c r="F4311" s="1260" t="s">
        <v>33687</v>
      </c>
      <c r="G4311" s="1260" t="s">
        <v>33920</v>
      </c>
      <c r="H4311" s="1260" t="s">
        <v>11153</v>
      </c>
      <c r="I4311" s="1260" t="s">
        <v>10976</v>
      </c>
      <c r="J4311" s="1259">
        <v>7428563</v>
      </c>
      <c r="K4311" s="1260" t="s">
        <v>11375</v>
      </c>
      <c r="L4311" s="1260" t="s">
        <v>11155</v>
      </c>
      <c r="M4311" s="1260" t="s">
        <v>2276</v>
      </c>
      <c r="N4311" s="1260" t="s">
        <v>33921</v>
      </c>
      <c r="O4311" s="1260" t="s">
        <v>33918</v>
      </c>
      <c r="P4311" s="1260"/>
      <c r="Q4311" s="1260"/>
      <c r="R4311" s="1260" t="s">
        <v>33922</v>
      </c>
      <c r="S4311" s="1259">
        <v>1</v>
      </c>
      <c r="T4311" s="1260"/>
      <c r="U4311" s="1260" t="s">
        <v>11231</v>
      </c>
      <c r="V4311" s="1260" t="s">
        <v>12695</v>
      </c>
      <c r="W4311" s="1259">
        <v>0</v>
      </c>
      <c r="X4311" s="1259">
        <v>1008</v>
      </c>
      <c r="Y4311" s="1259">
        <v>0</v>
      </c>
    </row>
    <row r="4312" spans="1:25">
      <c r="A4312" s="1350">
        <v>11201000819</v>
      </c>
      <c r="B4312" s="1260"/>
      <c r="C4312" s="1260" t="s">
        <v>33923</v>
      </c>
      <c r="D4312" s="1260" t="s">
        <v>33924</v>
      </c>
      <c r="E4312" s="1260" t="s">
        <v>11175</v>
      </c>
      <c r="F4312" s="1260" t="s">
        <v>11176</v>
      </c>
      <c r="G4312" s="1260" t="s">
        <v>33925</v>
      </c>
      <c r="H4312" s="1260" t="s">
        <v>11153</v>
      </c>
      <c r="I4312" s="1260" t="s">
        <v>11177</v>
      </c>
      <c r="J4312" s="1259">
        <v>7428562</v>
      </c>
      <c r="K4312" s="1260" t="s">
        <v>11221</v>
      </c>
      <c r="L4312" s="1260" t="s">
        <v>11155</v>
      </c>
      <c r="M4312" s="1260" t="s">
        <v>2246</v>
      </c>
      <c r="N4312" s="1260" t="s">
        <v>33926</v>
      </c>
      <c r="O4312" s="1260" t="s">
        <v>33924</v>
      </c>
      <c r="P4312" s="1260" t="s">
        <v>11192</v>
      </c>
      <c r="Q4312" s="1260"/>
      <c r="R4312" s="1260" t="s">
        <v>33927</v>
      </c>
      <c r="S4312" s="1259">
        <v>1</v>
      </c>
      <c r="T4312" s="1260"/>
      <c r="U4312" s="1260" t="s">
        <v>11269</v>
      </c>
      <c r="V4312" s="1260" t="s">
        <v>11787</v>
      </c>
      <c r="W4312" s="1259">
        <v>0</v>
      </c>
      <c r="X4312" s="1259">
        <v>1007</v>
      </c>
      <c r="Y4312" s="1259">
        <v>0</v>
      </c>
    </row>
    <row r="4313" spans="1:25">
      <c r="A4313" s="1350">
        <v>11201000818</v>
      </c>
      <c r="B4313" s="1260"/>
      <c r="C4313" s="1260" t="s">
        <v>33928</v>
      </c>
      <c r="D4313" s="1260" t="s">
        <v>33929</v>
      </c>
      <c r="E4313" s="1260" t="s">
        <v>11509</v>
      </c>
      <c r="F4313" s="1260" t="s">
        <v>33693</v>
      </c>
      <c r="G4313" s="1260" t="s">
        <v>33930</v>
      </c>
      <c r="H4313" s="1260" t="s">
        <v>11153</v>
      </c>
      <c r="I4313" s="1260" t="s">
        <v>10976</v>
      </c>
      <c r="J4313" s="1259">
        <v>7428561</v>
      </c>
      <c r="K4313" s="1260" t="s">
        <v>11221</v>
      </c>
      <c r="L4313" s="1260" t="s">
        <v>11155</v>
      </c>
      <c r="M4313" s="1260" t="s">
        <v>1950</v>
      </c>
      <c r="N4313" s="1260" t="s">
        <v>33931</v>
      </c>
      <c r="O4313" s="1260" t="s">
        <v>33929</v>
      </c>
      <c r="P4313" s="1260" t="s">
        <v>33932</v>
      </c>
      <c r="Q4313" s="1260"/>
      <c r="R4313" s="1260" t="s">
        <v>33933</v>
      </c>
      <c r="S4313" s="1259">
        <v>1</v>
      </c>
      <c r="T4313" s="1260"/>
      <c r="U4313" s="1260" t="s">
        <v>11396</v>
      </c>
      <c r="V4313" s="1260" t="s">
        <v>12816</v>
      </c>
      <c r="W4313" s="1259">
        <v>0</v>
      </c>
      <c r="X4313" s="1259">
        <v>1007</v>
      </c>
      <c r="Y4313" s="1259">
        <v>0</v>
      </c>
    </row>
    <row r="4314" spans="1:25">
      <c r="A4314" s="1350">
        <v>11201000817</v>
      </c>
      <c r="B4314" s="1260" t="s">
        <v>33934</v>
      </c>
      <c r="C4314" s="1260" t="s">
        <v>33935</v>
      </c>
      <c r="D4314" s="1260" t="s">
        <v>33936</v>
      </c>
      <c r="E4314" s="1260" t="s">
        <v>11175</v>
      </c>
      <c r="F4314" s="1260"/>
      <c r="G4314" s="1260"/>
      <c r="H4314" s="1260" t="s">
        <v>11153</v>
      </c>
      <c r="I4314" s="1260" t="s">
        <v>11177</v>
      </c>
      <c r="J4314" s="1259">
        <v>7428560</v>
      </c>
      <c r="K4314" s="1260" t="s">
        <v>11221</v>
      </c>
      <c r="L4314" s="1260" t="s">
        <v>11275</v>
      </c>
      <c r="M4314" s="1260" t="s">
        <v>2246</v>
      </c>
      <c r="N4314" s="1260" t="s">
        <v>33937</v>
      </c>
      <c r="O4314" s="1260" t="s">
        <v>33936</v>
      </c>
      <c r="P4314" s="1260" t="s">
        <v>33938</v>
      </c>
      <c r="Q4314" s="1260" t="s">
        <v>12261</v>
      </c>
      <c r="R4314" s="1260" t="s">
        <v>33939</v>
      </c>
      <c r="S4314" s="1259">
        <v>1</v>
      </c>
      <c r="T4314" s="1260" t="s">
        <v>33940</v>
      </c>
      <c r="U4314" s="1260" t="s">
        <v>11269</v>
      </c>
      <c r="V4314" s="1260" t="s">
        <v>11787</v>
      </c>
      <c r="W4314" s="1259">
        <v>0</v>
      </c>
      <c r="X4314" s="1259">
        <v>1007</v>
      </c>
      <c r="Y4314" s="1259">
        <v>2</v>
      </c>
    </row>
    <row r="4315" spans="1:25">
      <c r="A4315" s="1350">
        <v>11201000816</v>
      </c>
      <c r="B4315" s="1260"/>
      <c r="C4315" s="1260" t="s">
        <v>33941</v>
      </c>
      <c r="D4315" s="1260" t="s">
        <v>33942</v>
      </c>
      <c r="E4315" s="1260" t="s">
        <v>11353</v>
      </c>
      <c r="F4315" s="1260" t="s">
        <v>24642</v>
      </c>
      <c r="G4315" s="1260" t="s">
        <v>33943</v>
      </c>
      <c r="H4315" s="1260" t="s">
        <v>11153</v>
      </c>
      <c r="I4315" s="1260" t="s">
        <v>11164</v>
      </c>
      <c r="J4315" s="1259">
        <v>7428559</v>
      </c>
      <c r="K4315" s="1260" t="s">
        <v>11221</v>
      </c>
      <c r="L4315" s="1260" t="s">
        <v>11155</v>
      </c>
      <c r="M4315" s="1260" t="s">
        <v>262</v>
      </c>
      <c r="N4315" s="1260"/>
      <c r="O4315" s="1260" t="s">
        <v>33942</v>
      </c>
      <c r="P4315" s="1260"/>
      <c r="Q4315" s="1260" t="s">
        <v>11596</v>
      </c>
      <c r="R4315" s="1260"/>
      <c r="S4315" s="1259">
        <v>1</v>
      </c>
      <c r="T4315" s="1260"/>
      <c r="U4315" s="1260"/>
      <c r="V4315" s="1260"/>
      <c r="W4315" s="1259">
        <v>0</v>
      </c>
      <c r="X4315" s="1259">
        <v>1007</v>
      </c>
      <c r="Y4315" s="1259">
        <v>0</v>
      </c>
    </row>
    <row r="4316" spans="1:25">
      <c r="A4316" s="1350">
        <v>11201000815</v>
      </c>
      <c r="B4316" s="1260" t="s">
        <v>33944</v>
      </c>
      <c r="C4316" s="1260" t="s">
        <v>33945</v>
      </c>
      <c r="D4316" s="1260" t="s">
        <v>33946</v>
      </c>
      <c r="E4316" s="1260" t="s">
        <v>11190</v>
      </c>
      <c r="F4316" s="1260" t="s">
        <v>11522</v>
      </c>
      <c r="G4316" s="1260" t="s">
        <v>33947</v>
      </c>
      <c r="H4316" s="1260" t="s">
        <v>11153</v>
      </c>
      <c r="I4316" s="1260" t="s">
        <v>11177</v>
      </c>
      <c r="J4316" s="1259">
        <v>7428558</v>
      </c>
      <c r="K4316" s="1260" t="s">
        <v>11221</v>
      </c>
      <c r="L4316" s="1260" t="s">
        <v>11385</v>
      </c>
      <c r="M4316" s="1260" t="s">
        <v>2246</v>
      </c>
      <c r="N4316" s="1260" t="s">
        <v>33937</v>
      </c>
      <c r="O4316" s="1260" t="s">
        <v>33946</v>
      </c>
      <c r="P4316" s="1260" t="s">
        <v>33948</v>
      </c>
      <c r="Q4316" s="1260" t="s">
        <v>11877</v>
      </c>
      <c r="R4316" s="1260" t="s">
        <v>33949</v>
      </c>
      <c r="S4316" s="1259">
        <v>1</v>
      </c>
      <c r="T4316" s="1260" t="s">
        <v>33950</v>
      </c>
      <c r="U4316" s="1260" t="s">
        <v>11269</v>
      </c>
      <c r="V4316" s="1260" t="s">
        <v>11787</v>
      </c>
      <c r="W4316" s="1259">
        <v>0</v>
      </c>
      <c r="X4316" s="1259">
        <v>1007</v>
      </c>
      <c r="Y4316" s="1259">
        <v>1</v>
      </c>
    </row>
    <row r="4317" spans="1:25">
      <c r="A4317" s="1350">
        <v>11201000814</v>
      </c>
      <c r="B4317" s="1260"/>
      <c r="C4317" s="1260" t="s">
        <v>33951</v>
      </c>
      <c r="D4317" s="1260" t="s">
        <v>20490</v>
      </c>
      <c r="E4317" s="1260" t="s">
        <v>11353</v>
      </c>
      <c r="F4317" s="1260" t="s">
        <v>13995</v>
      </c>
      <c r="G4317" s="1260" t="s">
        <v>33952</v>
      </c>
      <c r="H4317" s="1260" t="s">
        <v>11153</v>
      </c>
      <c r="I4317" s="1260" t="s">
        <v>11243</v>
      </c>
      <c r="J4317" s="1259">
        <v>7428557</v>
      </c>
      <c r="K4317" s="1260" t="s">
        <v>11221</v>
      </c>
      <c r="L4317" s="1260" t="s">
        <v>11155</v>
      </c>
      <c r="M4317" s="1260" t="s">
        <v>262</v>
      </c>
      <c r="N4317" s="1260"/>
      <c r="O4317" s="1260" t="s">
        <v>20490</v>
      </c>
      <c r="P4317" s="1260"/>
      <c r="Q4317" s="1260" t="s">
        <v>11533</v>
      </c>
      <c r="R4317" s="1260"/>
      <c r="S4317" s="1259">
        <v>1</v>
      </c>
      <c r="T4317" s="1260"/>
      <c r="U4317" s="1260"/>
      <c r="V4317" s="1260"/>
      <c r="W4317" s="1259">
        <v>0</v>
      </c>
      <c r="X4317" s="1259">
        <v>1007</v>
      </c>
      <c r="Y4317" s="1259">
        <v>0</v>
      </c>
    </row>
    <row r="4318" spans="1:25">
      <c r="A4318" s="1350">
        <v>11201000813</v>
      </c>
      <c r="B4318" s="1260"/>
      <c r="C4318" s="1260" t="s">
        <v>33953</v>
      </c>
      <c r="D4318" s="1260" t="s">
        <v>33954</v>
      </c>
      <c r="E4318" s="1260" t="s">
        <v>11543</v>
      </c>
      <c r="F4318" s="1260" t="s">
        <v>17172</v>
      </c>
      <c r="G4318" s="1260" t="s">
        <v>33955</v>
      </c>
      <c r="H4318" s="1260" t="s">
        <v>11153</v>
      </c>
      <c r="I4318" s="1260" t="s">
        <v>11243</v>
      </c>
      <c r="J4318" s="1259">
        <v>7428556</v>
      </c>
      <c r="K4318" s="1260" t="s">
        <v>11221</v>
      </c>
      <c r="L4318" s="1260" t="s">
        <v>11155</v>
      </c>
      <c r="M4318" s="1260" t="s">
        <v>262</v>
      </c>
      <c r="N4318" s="1260"/>
      <c r="O4318" s="1260" t="s">
        <v>33954</v>
      </c>
      <c r="P4318" s="1260"/>
      <c r="Q4318" s="1260" t="s">
        <v>11533</v>
      </c>
      <c r="R4318" s="1260"/>
      <c r="S4318" s="1259">
        <v>1</v>
      </c>
      <c r="T4318" s="1260"/>
      <c r="U4318" s="1260"/>
      <c r="V4318" s="1260"/>
      <c r="W4318" s="1259">
        <v>0</v>
      </c>
      <c r="X4318" s="1259">
        <v>1007</v>
      </c>
      <c r="Y4318" s="1259">
        <v>0</v>
      </c>
    </row>
    <row r="4319" spans="1:25">
      <c r="A4319" s="1350">
        <v>11201000812</v>
      </c>
      <c r="B4319" s="1260"/>
      <c r="C4319" s="1260" t="s">
        <v>33956</v>
      </c>
      <c r="D4319" s="1260" t="s">
        <v>33957</v>
      </c>
      <c r="E4319" s="1260" t="s">
        <v>11543</v>
      </c>
      <c r="F4319" s="1260" t="s">
        <v>11544</v>
      </c>
      <c r="G4319" s="1260" t="s">
        <v>33958</v>
      </c>
      <c r="H4319" s="1260" t="s">
        <v>11153</v>
      </c>
      <c r="I4319" s="1260" t="s">
        <v>11243</v>
      </c>
      <c r="J4319" s="1259">
        <v>7428555</v>
      </c>
      <c r="K4319" s="1260" t="s">
        <v>11221</v>
      </c>
      <c r="L4319" s="1260" t="s">
        <v>11155</v>
      </c>
      <c r="M4319" s="1260" t="s">
        <v>262</v>
      </c>
      <c r="N4319" s="1260"/>
      <c r="O4319" s="1260" t="s">
        <v>33957</v>
      </c>
      <c r="P4319" s="1260"/>
      <c r="Q4319" s="1260" t="s">
        <v>11533</v>
      </c>
      <c r="R4319" s="1260"/>
      <c r="S4319" s="1259">
        <v>1</v>
      </c>
      <c r="T4319" s="1260"/>
      <c r="U4319" s="1260"/>
      <c r="V4319" s="1260"/>
      <c r="W4319" s="1259">
        <v>0</v>
      </c>
      <c r="X4319" s="1259">
        <v>1007</v>
      </c>
      <c r="Y4319" s="1259">
        <v>0</v>
      </c>
    </row>
    <row r="4320" spans="1:25">
      <c r="A4320" s="1350">
        <v>11201000811</v>
      </c>
      <c r="B4320" s="1260"/>
      <c r="C4320" s="1260" t="s">
        <v>33959</v>
      </c>
      <c r="D4320" s="1260" t="s">
        <v>33960</v>
      </c>
      <c r="E4320" s="1260" t="s">
        <v>11251</v>
      </c>
      <c r="F4320" s="1260" t="s">
        <v>33961</v>
      </c>
      <c r="G4320" s="1260" t="s">
        <v>33962</v>
      </c>
      <c r="H4320" s="1260" t="s">
        <v>11153</v>
      </c>
      <c r="I4320" s="1260" t="s">
        <v>11164</v>
      </c>
      <c r="J4320" s="1259">
        <v>7428554</v>
      </c>
      <c r="K4320" s="1260" t="s">
        <v>11221</v>
      </c>
      <c r="L4320" s="1260" t="s">
        <v>11155</v>
      </c>
      <c r="M4320" s="1260" t="s">
        <v>262</v>
      </c>
      <c r="N4320" s="1260"/>
      <c r="O4320" s="1260" t="s">
        <v>33960</v>
      </c>
      <c r="P4320" s="1260"/>
      <c r="Q4320" s="1260" t="s">
        <v>11596</v>
      </c>
      <c r="R4320" s="1260"/>
      <c r="S4320" s="1259">
        <v>1</v>
      </c>
      <c r="T4320" s="1260"/>
      <c r="U4320" s="1260"/>
      <c r="V4320" s="1260"/>
      <c r="W4320" s="1259">
        <v>0</v>
      </c>
      <c r="X4320" s="1259">
        <v>1007</v>
      </c>
      <c r="Y4320" s="1259">
        <v>0</v>
      </c>
    </row>
    <row r="4321" spans="1:25">
      <c r="A4321" s="1350">
        <v>11201000810</v>
      </c>
      <c r="B4321" s="1260"/>
      <c r="C4321" s="1260" t="s">
        <v>33963</v>
      </c>
      <c r="D4321" s="1260" t="s">
        <v>33964</v>
      </c>
      <c r="E4321" s="1260" t="s">
        <v>13999</v>
      </c>
      <c r="F4321" s="1260" t="s">
        <v>19896</v>
      </c>
      <c r="G4321" s="1260" t="s">
        <v>33965</v>
      </c>
      <c r="H4321" s="1260" t="s">
        <v>11153</v>
      </c>
      <c r="I4321" s="1260" t="s">
        <v>11243</v>
      </c>
      <c r="J4321" s="1259">
        <v>7428553</v>
      </c>
      <c r="K4321" s="1260" t="s">
        <v>11221</v>
      </c>
      <c r="L4321" s="1260" t="s">
        <v>11155</v>
      </c>
      <c r="M4321" s="1260" t="s">
        <v>262</v>
      </c>
      <c r="N4321" s="1260"/>
      <c r="O4321" s="1260" t="s">
        <v>33964</v>
      </c>
      <c r="P4321" s="1260"/>
      <c r="Q4321" s="1260" t="s">
        <v>11533</v>
      </c>
      <c r="R4321" s="1260"/>
      <c r="S4321" s="1259">
        <v>1</v>
      </c>
      <c r="T4321" s="1260"/>
      <c r="U4321" s="1260"/>
      <c r="V4321" s="1260"/>
      <c r="W4321" s="1259">
        <v>0</v>
      </c>
      <c r="X4321" s="1259">
        <v>1007</v>
      </c>
      <c r="Y4321" s="1259">
        <v>0</v>
      </c>
    </row>
    <row r="4322" spans="1:25">
      <c r="A4322" s="1350">
        <v>11201000809</v>
      </c>
      <c r="B4322" s="1260"/>
      <c r="C4322" s="1260" t="s">
        <v>33966</v>
      </c>
      <c r="D4322" s="1260" t="s">
        <v>33967</v>
      </c>
      <c r="E4322" s="1260" t="s">
        <v>13956</v>
      </c>
      <c r="F4322" s="1260" t="s">
        <v>24642</v>
      </c>
      <c r="G4322" s="1260" t="s">
        <v>33968</v>
      </c>
      <c r="H4322" s="1260" t="s">
        <v>11153</v>
      </c>
      <c r="I4322" s="1260" t="s">
        <v>11164</v>
      </c>
      <c r="J4322" s="1259">
        <v>7428552</v>
      </c>
      <c r="K4322" s="1260" t="s">
        <v>11221</v>
      </c>
      <c r="L4322" s="1260" t="s">
        <v>11155</v>
      </c>
      <c r="M4322" s="1260" t="s">
        <v>262</v>
      </c>
      <c r="N4322" s="1260"/>
      <c r="O4322" s="1260" t="s">
        <v>33967</v>
      </c>
      <c r="P4322" s="1260"/>
      <c r="Q4322" s="1260" t="s">
        <v>11596</v>
      </c>
      <c r="R4322" s="1260"/>
      <c r="S4322" s="1259">
        <v>1</v>
      </c>
      <c r="T4322" s="1260"/>
      <c r="U4322" s="1260"/>
      <c r="V4322" s="1260"/>
      <c r="W4322" s="1259">
        <v>0</v>
      </c>
      <c r="X4322" s="1259">
        <v>1007</v>
      </c>
      <c r="Y4322" s="1259">
        <v>0</v>
      </c>
    </row>
    <row r="4323" spans="1:25">
      <c r="A4323" s="1350">
        <v>11201000808</v>
      </c>
      <c r="B4323" s="1260"/>
      <c r="C4323" s="1260" t="s">
        <v>33969</v>
      </c>
      <c r="D4323" s="1260" t="s">
        <v>33970</v>
      </c>
      <c r="E4323" s="1260" t="s">
        <v>11353</v>
      </c>
      <c r="F4323" s="1260" t="s">
        <v>33971</v>
      </c>
      <c r="G4323" s="1260" t="s">
        <v>33972</v>
      </c>
      <c r="H4323" s="1260" t="s">
        <v>11153</v>
      </c>
      <c r="I4323" s="1260" t="s">
        <v>11164</v>
      </c>
      <c r="J4323" s="1259">
        <v>7428551</v>
      </c>
      <c r="K4323" s="1260" t="s">
        <v>11221</v>
      </c>
      <c r="L4323" s="1260" t="s">
        <v>11155</v>
      </c>
      <c r="M4323" s="1260" t="s">
        <v>262</v>
      </c>
      <c r="N4323" s="1260"/>
      <c r="O4323" s="1260" t="s">
        <v>33970</v>
      </c>
      <c r="P4323" s="1260"/>
      <c r="Q4323" s="1260" t="s">
        <v>11596</v>
      </c>
      <c r="R4323" s="1260"/>
      <c r="S4323" s="1259">
        <v>1</v>
      </c>
      <c r="T4323" s="1260"/>
      <c r="U4323" s="1260"/>
      <c r="V4323" s="1260"/>
      <c r="W4323" s="1259">
        <v>0</v>
      </c>
      <c r="X4323" s="1259">
        <v>1007</v>
      </c>
      <c r="Y4323" s="1259">
        <v>0</v>
      </c>
    </row>
    <row r="4324" spans="1:25">
      <c r="A4324" s="1350">
        <v>11201000807</v>
      </c>
      <c r="B4324" s="1260"/>
      <c r="C4324" s="1260" t="s">
        <v>33973</v>
      </c>
      <c r="D4324" s="1260" t="s">
        <v>33974</v>
      </c>
      <c r="E4324" s="1260" t="s">
        <v>11461</v>
      </c>
      <c r="F4324" s="1260" t="s">
        <v>26326</v>
      </c>
      <c r="G4324" s="1260" t="s">
        <v>33975</v>
      </c>
      <c r="H4324" s="1260" t="s">
        <v>11153</v>
      </c>
      <c r="I4324" s="1260" t="s">
        <v>11164</v>
      </c>
      <c r="J4324" s="1259">
        <v>7428550</v>
      </c>
      <c r="K4324" s="1260" t="s">
        <v>11221</v>
      </c>
      <c r="L4324" s="1260" t="s">
        <v>11155</v>
      </c>
      <c r="M4324" s="1260" t="s">
        <v>262</v>
      </c>
      <c r="N4324" s="1260"/>
      <c r="O4324" s="1260" t="s">
        <v>33974</v>
      </c>
      <c r="P4324" s="1260"/>
      <c r="Q4324" s="1260" t="s">
        <v>11596</v>
      </c>
      <c r="R4324" s="1260"/>
      <c r="S4324" s="1259">
        <v>1</v>
      </c>
      <c r="T4324" s="1260"/>
      <c r="U4324" s="1260"/>
      <c r="V4324" s="1260"/>
      <c r="W4324" s="1259">
        <v>0</v>
      </c>
      <c r="X4324" s="1259">
        <v>1007</v>
      </c>
      <c r="Y4324" s="1259">
        <v>0</v>
      </c>
    </row>
    <row r="4325" spans="1:25">
      <c r="A4325" s="1350">
        <v>11201000806</v>
      </c>
      <c r="B4325" s="1260"/>
      <c r="C4325" s="1260" t="s">
        <v>33976</v>
      </c>
      <c r="D4325" s="1260" t="s">
        <v>33977</v>
      </c>
      <c r="E4325" s="1260" t="s">
        <v>11353</v>
      </c>
      <c r="F4325" s="1260" t="s">
        <v>26607</v>
      </c>
      <c r="G4325" s="1260" t="s">
        <v>33978</v>
      </c>
      <c r="H4325" s="1260" t="s">
        <v>11153</v>
      </c>
      <c r="I4325" s="1260" t="s">
        <v>10976</v>
      </c>
      <c r="J4325" s="1259">
        <v>7428549</v>
      </c>
      <c r="K4325" s="1260" t="s">
        <v>11221</v>
      </c>
      <c r="L4325" s="1260" t="s">
        <v>11155</v>
      </c>
      <c r="M4325" s="1260" t="s">
        <v>262</v>
      </c>
      <c r="N4325" s="1260"/>
      <c r="O4325" s="1260" t="s">
        <v>33977</v>
      </c>
      <c r="P4325" s="1260"/>
      <c r="Q4325" s="1260"/>
      <c r="R4325" s="1259">
        <v>8952220</v>
      </c>
      <c r="S4325" s="1259">
        <v>1</v>
      </c>
      <c r="T4325" s="1260"/>
      <c r="U4325" s="1260"/>
      <c r="V4325" s="1260"/>
      <c r="W4325" s="1259">
        <v>0</v>
      </c>
      <c r="X4325" s="1259">
        <v>1007</v>
      </c>
      <c r="Y4325" s="1259">
        <v>0</v>
      </c>
    </row>
    <row r="4326" spans="1:25">
      <c r="A4326" s="1350">
        <v>11201000805</v>
      </c>
      <c r="B4326" s="1260"/>
      <c r="C4326" s="1260" t="s">
        <v>33979</v>
      </c>
      <c r="D4326" s="1260" t="s">
        <v>33980</v>
      </c>
      <c r="E4326" s="1260" t="s">
        <v>11266</v>
      </c>
      <c r="F4326" s="1260" t="s">
        <v>17185</v>
      </c>
      <c r="G4326" s="1260" t="s">
        <v>33981</v>
      </c>
      <c r="H4326" s="1260" t="s">
        <v>11153</v>
      </c>
      <c r="I4326" s="1260" t="s">
        <v>10976</v>
      </c>
      <c r="J4326" s="1259">
        <v>7428548</v>
      </c>
      <c r="K4326" s="1260" t="s">
        <v>11221</v>
      </c>
      <c r="L4326" s="1260" t="s">
        <v>11155</v>
      </c>
      <c r="M4326" s="1260" t="s">
        <v>262</v>
      </c>
      <c r="N4326" s="1260"/>
      <c r="O4326" s="1260" t="s">
        <v>33980</v>
      </c>
      <c r="P4326" s="1260"/>
      <c r="Q4326" s="1260"/>
      <c r="R4326" s="1260" t="s">
        <v>33982</v>
      </c>
      <c r="S4326" s="1259">
        <v>1</v>
      </c>
      <c r="T4326" s="1260"/>
      <c r="U4326" s="1260"/>
      <c r="V4326" s="1260"/>
      <c r="W4326" s="1259">
        <v>0</v>
      </c>
      <c r="X4326" s="1259">
        <v>1007</v>
      </c>
      <c r="Y4326" s="1259">
        <v>0</v>
      </c>
    </row>
    <row r="4327" spans="1:25">
      <c r="A4327" s="1350">
        <v>11201000804</v>
      </c>
      <c r="B4327" s="1260"/>
      <c r="C4327" s="1260" t="s">
        <v>33983</v>
      </c>
      <c r="D4327" s="1260" t="s">
        <v>19912</v>
      </c>
      <c r="E4327" s="1260" t="s">
        <v>20514</v>
      </c>
      <c r="F4327" s="1260" t="s">
        <v>11522</v>
      </c>
      <c r="G4327" s="1260" t="s">
        <v>33984</v>
      </c>
      <c r="H4327" s="1260" t="s">
        <v>11153</v>
      </c>
      <c r="I4327" s="1260" t="s">
        <v>11177</v>
      </c>
      <c r="J4327" s="1259">
        <v>7428547</v>
      </c>
      <c r="K4327" s="1260" t="s">
        <v>11221</v>
      </c>
      <c r="L4327" s="1260" t="s">
        <v>11155</v>
      </c>
      <c r="M4327" s="1260" t="s">
        <v>262</v>
      </c>
      <c r="N4327" s="1260"/>
      <c r="O4327" s="1260" t="s">
        <v>19912</v>
      </c>
      <c r="P4327" s="1260"/>
      <c r="Q4327" s="1260"/>
      <c r="R4327" s="1260"/>
      <c r="S4327" s="1259">
        <v>1</v>
      </c>
      <c r="T4327" s="1260"/>
      <c r="U4327" s="1260"/>
      <c r="V4327" s="1260"/>
      <c r="W4327" s="1259">
        <v>0</v>
      </c>
      <c r="X4327" s="1259">
        <v>1007</v>
      </c>
      <c r="Y4327" s="1259">
        <v>0</v>
      </c>
    </row>
    <row r="4328" spans="1:25">
      <c r="A4328" s="1350">
        <v>11201000803</v>
      </c>
      <c r="B4328" s="1260"/>
      <c r="C4328" s="1260" t="s">
        <v>33985</v>
      </c>
      <c r="D4328" s="1260" t="s">
        <v>33986</v>
      </c>
      <c r="E4328" s="1260" t="s">
        <v>14055</v>
      </c>
      <c r="F4328" s="1260" t="s">
        <v>11522</v>
      </c>
      <c r="G4328" s="1260" t="s">
        <v>33987</v>
      </c>
      <c r="H4328" s="1260" t="s">
        <v>11153</v>
      </c>
      <c r="I4328" s="1260" t="s">
        <v>11177</v>
      </c>
      <c r="J4328" s="1259">
        <v>7428546</v>
      </c>
      <c r="K4328" s="1260" t="s">
        <v>11221</v>
      </c>
      <c r="L4328" s="1260" t="s">
        <v>11155</v>
      </c>
      <c r="M4328" s="1260" t="s">
        <v>262</v>
      </c>
      <c r="N4328" s="1260"/>
      <c r="O4328" s="1260" t="s">
        <v>33986</v>
      </c>
      <c r="P4328" s="1260"/>
      <c r="Q4328" s="1260"/>
      <c r="R4328" s="1260"/>
      <c r="S4328" s="1259">
        <v>1</v>
      </c>
      <c r="T4328" s="1260"/>
      <c r="U4328" s="1260"/>
      <c r="V4328" s="1260"/>
      <c r="W4328" s="1259">
        <v>0</v>
      </c>
      <c r="X4328" s="1259">
        <v>1007</v>
      </c>
      <c r="Y4328" s="1259">
        <v>0</v>
      </c>
    </row>
    <row r="4329" spans="1:25">
      <c r="A4329" s="1350">
        <v>11201000802</v>
      </c>
      <c r="B4329" s="1260"/>
      <c r="C4329" s="1260" t="s">
        <v>33988</v>
      </c>
      <c r="D4329" s="1260" t="s">
        <v>33989</v>
      </c>
      <c r="E4329" s="1260" t="s">
        <v>23377</v>
      </c>
      <c r="F4329" s="1260" t="s">
        <v>20520</v>
      </c>
      <c r="G4329" s="1260" t="s">
        <v>33990</v>
      </c>
      <c r="H4329" s="1260" t="s">
        <v>11153</v>
      </c>
      <c r="I4329" s="1260" t="s">
        <v>10976</v>
      </c>
      <c r="J4329" s="1259">
        <v>7428545</v>
      </c>
      <c r="K4329" s="1260" t="s">
        <v>11221</v>
      </c>
      <c r="L4329" s="1260" t="s">
        <v>11155</v>
      </c>
      <c r="M4329" s="1260" t="s">
        <v>262</v>
      </c>
      <c r="N4329" s="1260"/>
      <c r="O4329" s="1260" t="s">
        <v>33989</v>
      </c>
      <c r="P4329" s="1260"/>
      <c r="Q4329" s="1260"/>
      <c r="R4329" s="1259">
        <v>8952220</v>
      </c>
      <c r="S4329" s="1259">
        <v>1</v>
      </c>
      <c r="T4329" s="1260"/>
      <c r="U4329" s="1260"/>
      <c r="V4329" s="1260"/>
      <c r="W4329" s="1259">
        <v>0</v>
      </c>
      <c r="X4329" s="1259">
        <v>1007</v>
      </c>
      <c r="Y4329" s="1259">
        <v>0</v>
      </c>
    </row>
    <row r="4330" spans="1:25">
      <c r="A4330" s="1350">
        <v>11201000801</v>
      </c>
      <c r="B4330" s="1260" t="s">
        <v>33991</v>
      </c>
      <c r="C4330" s="1260" t="s">
        <v>33992</v>
      </c>
      <c r="D4330" s="1260" t="s">
        <v>33993</v>
      </c>
      <c r="E4330" s="1260" t="s">
        <v>11151</v>
      </c>
      <c r="F4330" s="1260" t="s">
        <v>26607</v>
      </c>
      <c r="G4330" s="1260" t="s">
        <v>33994</v>
      </c>
      <c r="H4330" s="1260" t="s">
        <v>11153</v>
      </c>
      <c r="I4330" s="1260" t="s">
        <v>10976</v>
      </c>
      <c r="J4330" s="1259">
        <v>7428544</v>
      </c>
      <c r="K4330" s="1260" t="s">
        <v>11375</v>
      </c>
      <c r="L4330" s="1260" t="s">
        <v>11155</v>
      </c>
      <c r="M4330" s="1260" t="s">
        <v>1986</v>
      </c>
      <c r="N4330" s="1260" t="s">
        <v>33995</v>
      </c>
      <c r="O4330" s="1260" t="s">
        <v>33993</v>
      </c>
      <c r="P4330" s="1260" t="s">
        <v>33996</v>
      </c>
      <c r="Q4330" s="1260" t="s">
        <v>11867</v>
      </c>
      <c r="R4330" s="1260" t="s">
        <v>33996</v>
      </c>
      <c r="S4330" s="1259">
        <v>1</v>
      </c>
      <c r="T4330" s="1260" t="s">
        <v>33997</v>
      </c>
      <c r="U4330" s="1260" t="s">
        <v>11158</v>
      </c>
      <c r="V4330" s="1260" t="s">
        <v>12401</v>
      </c>
      <c r="W4330" s="1259">
        <v>0</v>
      </c>
      <c r="X4330" s="1259">
        <v>1008</v>
      </c>
      <c r="Y4330" s="1259">
        <v>0</v>
      </c>
    </row>
    <row r="4331" spans="1:25">
      <c r="A4331" s="1350">
        <v>11201000800</v>
      </c>
      <c r="B4331" s="1260" t="s">
        <v>33998</v>
      </c>
      <c r="C4331" s="1260" t="s">
        <v>33999</v>
      </c>
      <c r="D4331" s="1260" t="s">
        <v>34000</v>
      </c>
      <c r="E4331" s="1260" t="s">
        <v>12267</v>
      </c>
      <c r="F4331" s="1260" t="s">
        <v>11522</v>
      </c>
      <c r="G4331" s="1260" t="s">
        <v>34001</v>
      </c>
      <c r="H4331" s="1260" t="s">
        <v>11153</v>
      </c>
      <c r="I4331" s="1260" t="s">
        <v>11177</v>
      </c>
      <c r="J4331" s="1259">
        <v>7428543</v>
      </c>
      <c r="K4331" s="1260" t="s">
        <v>11221</v>
      </c>
      <c r="L4331" s="1260" t="s">
        <v>11155</v>
      </c>
      <c r="M4331" s="1260" t="s">
        <v>1698</v>
      </c>
      <c r="N4331" s="1260" t="s">
        <v>34002</v>
      </c>
      <c r="O4331" s="1260" t="s">
        <v>34000</v>
      </c>
      <c r="P4331" s="1260" t="s">
        <v>34003</v>
      </c>
      <c r="Q4331" s="1260" t="s">
        <v>34004</v>
      </c>
      <c r="R4331" s="1260" t="s">
        <v>34005</v>
      </c>
      <c r="S4331" s="1259">
        <v>1</v>
      </c>
      <c r="T4331" s="1260" t="s">
        <v>34006</v>
      </c>
      <c r="U4331" s="1260" t="s">
        <v>11182</v>
      </c>
      <c r="V4331" s="1260" t="s">
        <v>13364</v>
      </c>
      <c r="W4331" s="1259">
        <v>0</v>
      </c>
      <c r="X4331" s="1259">
        <v>1007</v>
      </c>
      <c r="Y4331" s="1259">
        <v>0</v>
      </c>
    </row>
    <row r="4332" spans="1:25">
      <c r="A4332" s="1350">
        <v>11201000799</v>
      </c>
      <c r="B4332" s="1260"/>
      <c r="C4332" s="1260" t="s">
        <v>34007</v>
      </c>
      <c r="D4332" s="1260" t="s">
        <v>34008</v>
      </c>
      <c r="E4332" s="1260" t="s">
        <v>11560</v>
      </c>
      <c r="F4332" s="1260" t="s">
        <v>15067</v>
      </c>
      <c r="G4332" s="1260" t="s">
        <v>34009</v>
      </c>
      <c r="H4332" s="1260" t="s">
        <v>11153</v>
      </c>
      <c r="I4332" s="1260" t="s">
        <v>11164</v>
      </c>
      <c r="J4332" s="1259">
        <v>7428542</v>
      </c>
      <c r="K4332" s="1260" t="s">
        <v>11221</v>
      </c>
      <c r="L4332" s="1260" t="s">
        <v>11155</v>
      </c>
      <c r="M4332" s="1260" t="s">
        <v>1380</v>
      </c>
      <c r="N4332" s="1260" t="s">
        <v>34010</v>
      </c>
      <c r="O4332" s="1260" t="s">
        <v>34008</v>
      </c>
      <c r="P4332" s="1260" t="s">
        <v>11192</v>
      </c>
      <c r="Q4332" s="1260" t="s">
        <v>11394</v>
      </c>
      <c r="R4332" s="1260"/>
      <c r="S4332" s="1259">
        <v>1</v>
      </c>
      <c r="T4332" s="1260"/>
      <c r="U4332" s="1260" t="s">
        <v>11209</v>
      </c>
      <c r="V4332" s="1260" t="s">
        <v>13097</v>
      </c>
      <c r="W4332" s="1259">
        <v>0</v>
      </c>
      <c r="X4332" s="1259">
        <v>1007</v>
      </c>
      <c r="Y4332" s="1259">
        <v>0</v>
      </c>
    </row>
    <row r="4333" spans="1:25">
      <c r="A4333" s="1350">
        <v>11201000798</v>
      </c>
      <c r="B4333" s="1260"/>
      <c r="C4333" s="1260" t="s">
        <v>34011</v>
      </c>
      <c r="D4333" s="1260" t="s">
        <v>34012</v>
      </c>
      <c r="E4333" s="1260" t="s">
        <v>11509</v>
      </c>
      <c r="F4333" s="1260" t="s">
        <v>34013</v>
      </c>
      <c r="G4333" s="1260" t="s">
        <v>34014</v>
      </c>
      <c r="H4333" s="1260" t="s">
        <v>11153</v>
      </c>
      <c r="I4333" s="1260" t="s">
        <v>11164</v>
      </c>
      <c r="J4333" s="1259">
        <v>7428541</v>
      </c>
      <c r="K4333" s="1260" t="s">
        <v>11221</v>
      </c>
      <c r="L4333" s="1260" t="s">
        <v>11155</v>
      </c>
      <c r="M4333" s="1260" t="s">
        <v>2510</v>
      </c>
      <c r="N4333" s="1260" t="s">
        <v>34015</v>
      </c>
      <c r="O4333" s="1260" t="s">
        <v>34012</v>
      </c>
      <c r="P4333" s="1260"/>
      <c r="Q4333" s="1260" t="s">
        <v>11985</v>
      </c>
      <c r="R4333" s="1260"/>
      <c r="S4333" s="1259">
        <v>1</v>
      </c>
      <c r="T4333" s="1260"/>
      <c r="U4333" s="1260" t="s">
        <v>11714</v>
      </c>
      <c r="V4333" s="1260" t="s">
        <v>12905</v>
      </c>
      <c r="W4333" s="1259">
        <v>0</v>
      </c>
      <c r="X4333" s="1259">
        <v>1007</v>
      </c>
      <c r="Y4333" s="1259">
        <v>0</v>
      </c>
    </row>
    <row r="4334" spans="1:25">
      <c r="A4334" s="1350">
        <v>11201000797</v>
      </c>
      <c r="B4334" s="1260"/>
      <c r="C4334" s="1260" t="s">
        <v>34016</v>
      </c>
      <c r="D4334" s="1260" t="s">
        <v>34017</v>
      </c>
      <c r="E4334" s="1260" t="s">
        <v>14096</v>
      </c>
      <c r="F4334" s="1260" t="s">
        <v>24642</v>
      </c>
      <c r="G4334" s="1260" t="s">
        <v>34018</v>
      </c>
      <c r="H4334" s="1260" t="s">
        <v>11153</v>
      </c>
      <c r="I4334" s="1260" t="s">
        <v>11164</v>
      </c>
      <c r="J4334" s="1259">
        <v>7428540</v>
      </c>
      <c r="K4334" s="1260" t="s">
        <v>11221</v>
      </c>
      <c r="L4334" s="1260" t="s">
        <v>11155</v>
      </c>
      <c r="M4334" s="1260" t="s">
        <v>262</v>
      </c>
      <c r="N4334" s="1260"/>
      <c r="O4334" s="1260" t="s">
        <v>34017</v>
      </c>
      <c r="P4334" s="1260"/>
      <c r="Q4334" s="1260" t="s">
        <v>34019</v>
      </c>
      <c r="R4334" s="1260"/>
      <c r="S4334" s="1259">
        <v>1</v>
      </c>
      <c r="T4334" s="1260"/>
      <c r="U4334" s="1260"/>
      <c r="V4334" s="1260"/>
      <c r="W4334" s="1259">
        <v>0</v>
      </c>
      <c r="X4334" s="1259">
        <v>1007</v>
      </c>
      <c r="Y4334" s="1259">
        <v>0</v>
      </c>
    </row>
    <row r="4335" spans="1:25">
      <c r="A4335" s="1350">
        <v>11201000796</v>
      </c>
      <c r="B4335" s="1260" t="s">
        <v>34020</v>
      </c>
      <c r="C4335" s="1260" t="s">
        <v>34021</v>
      </c>
      <c r="D4335" s="1260" t="s">
        <v>34022</v>
      </c>
      <c r="E4335" s="1260" t="s">
        <v>11560</v>
      </c>
      <c r="F4335" s="1260" t="s">
        <v>11544</v>
      </c>
      <c r="G4335" s="1260" t="s">
        <v>34023</v>
      </c>
      <c r="H4335" s="1260" t="s">
        <v>11153</v>
      </c>
      <c r="I4335" s="1260" t="s">
        <v>11243</v>
      </c>
      <c r="J4335" s="1259">
        <v>7428539</v>
      </c>
      <c r="K4335" s="1260" t="s">
        <v>11221</v>
      </c>
      <c r="L4335" s="1260" t="s">
        <v>11155</v>
      </c>
      <c r="M4335" s="1260" t="s">
        <v>2316</v>
      </c>
      <c r="N4335" s="1260" t="s">
        <v>34024</v>
      </c>
      <c r="O4335" s="1260" t="s">
        <v>34022</v>
      </c>
      <c r="P4335" s="1260" t="s">
        <v>34025</v>
      </c>
      <c r="Q4335" s="1260" t="s">
        <v>12131</v>
      </c>
      <c r="R4335" s="1260" t="s">
        <v>34025</v>
      </c>
      <c r="S4335" s="1259">
        <v>1</v>
      </c>
      <c r="T4335" s="1260" t="s">
        <v>34026</v>
      </c>
      <c r="U4335" s="1260" t="s">
        <v>11751</v>
      </c>
      <c r="V4335" s="1260" t="s">
        <v>17310</v>
      </c>
      <c r="W4335" s="1259">
        <v>0</v>
      </c>
      <c r="X4335" s="1259">
        <v>1007</v>
      </c>
      <c r="Y4335" s="1259">
        <v>0</v>
      </c>
    </row>
    <row r="4336" spans="1:25">
      <c r="A4336" s="1350">
        <v>11201000795</v>
      </c>
      <c r="B4336" s="1260" t="s">
        <v>34027</v>
      </c>
      <c r="C4336" s="1260" t="s">
        <v>34028</v>
      </c>
      <c r="D4336" s="1260" t="s">
        <v>34029</v>
      </c>
      <c r="E4336" s="1260" t="s">
        <v>11311</v>
      </c>
      <c r="F4336" s="1260"/>
      <c r="G4336" s="1260"/>
      <c r="H4336" s="1260" t="s">
        <v>11153</v>
      </c>
      <c r="I4336" s="1260" t="s">
        <v>11177</v>
      </c>
      <c r="J4336" s="1259">
        <v>7428538</v>
      </c>
      <c r="K4336" s="1260" t="s">
        <v>11221</v>
      </c>
      <c r="L4336" s="1260" t="s">
        <v>11275</v>
      </c>
      <c r="M4336" s="1260" t="s">
        <v>2246</v>
      </c>
      <c r="N4336" s="1260" t="s">
        <v>34030</v>
      </c>
      <c r="O4336" s="1260" t="s">
        <v>34029</v>
      </c>
      <c r="P4336" s="1260" t="s">
        <v>34031</v>
      </c>
      <c r="Q4336" s="1260" t="s">
        <v>13234</v>
      </c>
      <c r="R4336" s="1260" t="s">
        <v>34031</v>
      </c>
      <c r="S4336" s="1259">
        <v>1</v>
      </c>
      <c r="T4336" s="1260" t="s">
        <v>34032</v>
      </c>
      <c r="U4336" s="1260" t="s">
        <v>11269</v>
      </c>
      <c r="V4336" s="1260" t="s">
        <v>11787</v>
      </c>
      <c r="W4336" s="1259">
        <v>0</v>
      </c>
      <c r="X4336" s="1259">
        <v>1007</v>
      </c>
      <c r="Y4336" s="1259">
        <v>2</v>
      </c>
    </row>
    <row r="4337" spans="1:25">
      <c r="A4337" s="1350">
        <v>11201000794</v>
      </c>
      <c r="B4337" s="1260" t="s">
        <v>34033</v>
      </c>
      <c r="C4337" s="1260" t="s">
        <v>34034</v>
      </c>
      <c r="D4337" s="1260" t="s">
        <v>34035</v>
      </c>
      <c r="E4337" s="1260" t="s">
        <v>11426</v>
      </c>
      <c r="F4337" s="1260" t="s">
        <v>11522</v>
      </c>
      <c r="G4337" s="1260" t="s">
        <v>34036</v>
      </c>
      <c r="H4337" s="1260" t="s">
        <v>11153</v>
      </c>
      <c r="I4337" s="1260" t="s">
        <v>11177</v>
      </c>
      <c r="J4337" s="1259">
        <v>7428537</v>
      </c>
      <c r="K4337" s="1260" t="s">
        <v>11221</v>
      </c>
      <c r="L4337" s="1260" t="s">
        <v>11155</v>
      </c>
      <c r="M4337" s="1260" t="s">
        <v>2582</v>
      </c>
      <c r="N4337" s="1260" t="s">
        <v>34037</v>
      </c>
      <c r="O4337" s="1260" t="s">
        <v>34035</v>
      </c>
      <c r="P4337" s="1260" t="s">
        <v>34038</v>
      </c>
      <c r="Q4337" s="1260" t="s">
        <v>11313</v>
      </c>
      <c r="R4337" s="1260" t="s">
        <v>34038</v>
      </c>
      <c r="S4337" s="1259">
        <v>1</v>
      </c>
      <c r="T4337" s="1260" t="s">
        <v>34039</v>
      </c>
      <c r="U4337" s="1260" t="s">
        <v>11198</v>
      </c>
      <c r="V4337" s="1260" t="s">
        <v>11653</v>
      </c>
      <c r="W4337" s="1259">
        <v>0</v>
      </c>
      <c r="X4337" s="1259">
        <v>1007</v>
      </c>
      <c r="Y4337" s="1259">
        <v>0</v>
      </c>
    </row>
    <row r="4338" spans="1:25">
      <c r="A4338" s="1350">
        <v>11201000793</v>
      </c>
      <c r="B4338" s="1260" t="s">
        <v>34040</v>
      </c>
      <c r="C4338" s="1260" t="s">
        <v>34041</v>
      </c>
      <c r="D4338" s="1260" t="s">
        <v>34042</v>
      </c>
      <c r="E4338" s="1260" t="s">
        <v>11560</v>
      </c>
      <c r="F4338" s="1260" t="s">
        <v>11522</v>
      </c>
      <c r="G4338" s="1260" t="s">
        <v>34043</v>
      </c>
      <c r="H4338" s="1260" t="s">
        <v>11153</v>
      </c>
      <c r="I4338" s="1260" t="s">
        <v>11177</v>
      </c>
      <c r="J4338" s="1259">
        <v>7428536</v>
      </c>
      <c r="K4338" s="1260" t="s">
        <v>11221</v>
      </c>
      <c r="L4338" s="1260" t="s">
        <v>11155</v>
      </c>
      <c r="M4338" s="1260" t="s">
        <v>2575</v>
      </c>
      <c r="N4338" s="1260" t="s">
        <v>34044</v>
      </c>
      <c r="O4338" s="1260" t="s">
        <v>34042</v>
      </c>
      <c r="P4338" s="1260" t="s">
        <v>34045</v>
      </c>
      <c r="Q4338" s="1260" t="s">
        <v>12921</v>
      </c>
      <c r="R4338" s="1260" t="s">
        <v>23338</v>
      </c>
      <c r="S4338" s="1259">
        <v>1</v>
      </c>
      <c r="T4338" s="1260" t="s">
        <v>34046</v>
      </c>
      <c r="U4338" s="1260" t="s">
        <v>11193</v>
      </c>
      <c r="V4338" s="1260" t="s">
        <v>11705</v>
      </c>
      <c r="W4338" s="1259">
        <v>0</v>
      </c>
      <c r="X4338" s="1259">
        <v>1007</v>
      </c>
      <c r="Y4338" s="1259">
        <v>0</v>
      </c>
    </row>
    <row r="4339" spans="1:25">
      <c r="A4339" s="1350">
        <v>11201000792</v>
      </c>
      <c r="B4339" s="1260"/>
      <c r="C4339" s="1260" t="s">
        <v>34047</v>
      </c>
      <c r="D4339" s="1260" t="s">
        <v>34048</v>
      </c>
      <c r="E4339" s="1260" t="s">
        <v>11426</v>
      </c>
      <c r="F4339" s="1260" t="s">
        <v>11522</v>
      </c>
      <c r="G4339" s="1260" t="s">
        <v>34049</v>
      </c>
      <c r="H4339" s="1260" t="s">
        <v>11153</v>
      </c>
      <c r="I4339" s="1260" t="s">
        <v>11177</v>
      </c>
      <c r="J4339" s="1259">
        <v>7428535</v>
      </c>
      <c r="K4339" s="1260" t="s">
        <v>11375</v>
      </c>
      <c r="L4339" s="1260" t="s">
        <v>11385</v>
      </c>
      <c r="M4339" s="1260" t="s">
        <v>2246</v>
      </c>
      <c r="N4339" s="1260" t="s">
        <v>34050</v>
      </c>
      <c r="O4339" s="1260" t="s">
        <v>34048</v>
      </c>
      <c r="P4339" s="1260" t="s">
        <v>11192</v>
      </c>
      <c r="Q4339" s="1260"/>
      <c r="R4339" s="1260" t="s">
        <v>34051</v>
      </c>
      <c r="S4339" s="1259">
        <v>1</v>
      </c>
      <c r="T4339" s="1260"/>
      <c r="U4339" s="1260" t="s">
        <v>11269</v>
      </c>
      <c r="V4339" s="1260" t="s">
        <v>11787</v>
      </c>
      <c r="W4339" s="1259">
        <v>21</v>
      </c>
      <c r="X4339" s="1259">
        <v>1008</v>
      </c>
      <c r="Y4339" s="1259">
        <v>1</v>
      </c>
    </row>
    <row r="4340" spans="1:25">
      <c r="A4340" s="1350">
        <v>11201000791</v>
      </c>
      <c r="B4340" s="1260"/>
      <c r="C4340" s="1260" t="s">
        <v>34052</v>
      </c>
      <c r="D4340" s="1260" t="s">
        <v>34053</v>
      </c>
      <c r="E4340" s="1260" t="s">
        <v>11426</v>
      </c>
      <c r="F4340" s="1260" t="s">
        <v>20520</v>
      </c>
      <c r="G4340" s="1260" t="s">
        <v>34054</v>
      </c>
      <c r="H4340" s="1260" t="s">
        <v>11153</v>
      </c>
      <c r="I4340" s="1260" t="s">
        <v>10976</v>
      </c>
      <c r="J4340" s="1259">
        <v>7428534</v>
      </c>
      <c r="K4340" s="1260" t="s">
        <v>11221</v>
      </c>
      <c r="L4340" s="1260" t="s">
        <v>11155</v>
      </c>
      <c r="M4340" s="1260" t="s">
        <v>2527</v>
      </c>
      <c r="N4340" s="1260" t="s">
        <v>34055</v>
      </c>
      <c r="O4340" s="1260" t="s">
        <v>34053</v>
      </c>
      <c r="P4340" s="1260" t="s">
        <v>11192</v>
      </c>
      <c r="Q4340" s="1260"/>
      <c r="R4340" s="1260" t="s">
        <v>18370</v>
      </c>
      <c r="S4340" s="1259">
        <v>1</v>
      </c>
      <c r="T4340" s="1260"/>
      <c r="U4340" s="1260" t="s">
        <v>11231</v>
      </c>
      <c r="V4340" s="1260" t="s">
        <v>14282</v>
      </c>
      <c r="W4340" s="1259">
        <v>0</v>
      </c>
      <c r="X4340" s="1259">
        <v>1007</v>
      </c>
      <c r="Y4340" s="1259">
        <v>0</v>
      </c>
    </row>
    <row r="4341" spans="1:25">
      <c r="A4341" s="1350">
        <v>11201000790</v>
      </c>
      <c r="B4341" s="1260"/>
      <c r="C4341" s="1260" t="s">
        <v>34056</v>
      </c>
      <c r="D4341" s="1260" t="s">
        <v>34057</v>
      </c>
      <c r="E4341" s="1260" t="s">
        <v>30515</v>
      </c>
      <c r="F4341" s="1260" t="s">
        <v>34058</v>
      </c>
      <c r="G4341" s="1260" t="s">
        <v>34059</v>
      </c>
      <c r="H4341" s="1260" t="s">
        <v>11153</v>
      </c>
      <c r="I4341" s="1260" t="s">
        <v>11164</v>
      </c>
      <c r="J4341" s="1259">
        <v>7428533</v>
      </c>
      <c r="K4341" s="1260" t="s">
        <v>11221</v>
      </c>
      <c r="L4341" s="1260" t="s">
        <v>11155</v>
      </c>
      <c r="M4341" s="1260" t="s">
        <v>1770</v>
      </c>
      <c r="N4341" s="1260" t="s">
        <v>34060</v>
      </c>
      <c r="O4341" s="1260" t="s">
        <v>34057</v>
      </c>
      <c r="P4341" s="1260" t="s">
        <v>11192</v>
      </c>
      <c r="Q4341" s="1260" t="s">
        <v>261</v>
      </c>
      <c r="R4341" s="1259">
        <v>8702</v>
      </c>
      <c r="S4341" s="1259">
        <v>1</v>
      </c>
      <c r="T4341" s="1260"/>
      <c r="U4341" s="1260" t="s">
        <v>12320</v>
      </c>
      <c r="V4341" s="1260" t="s">
        <v>22533</v>
      </c>
      <c r="W4341" s="1259">
        <v>0</v>
      </c>
      <c r="X4341" s="1259">
        <v>1007</v>
      </c>
      <c r="Y4341" s="1259">
        <v>0</v>
      </c>
    </row>
    <row r="4342" spans="1:25">
      <c r="A4342" s="1350">
        <v>11201000789</v>
      </c>
      <c r="B4342" s="1260"/>
      <c r="C4342" s="1260" t="s">
        <v>34061</v>
      </c>
      <c r="D4342" s="1260" t="s">
        <v>34062</v>
      </c>
      <c r="E4342" s="1260" t="s">
        <v>34063</v>
      </c>
      <c r="F4342" s="1260" t="s">
        <v>34064</v>
      </c>
      <c r="G4342" s="1260" t="s">
        <v>34065</v>
      </c>
      <c r="H4342" s="1260" t="s">
        <v>11153</v>
      </c>
      <c r="I4342" s="1260" t="s">
        <v>10976</v>
      </c>
      <c r="J4342" s="1259">
        <v>7428532</v>
      </c>
      <c r="K4342" s="1260" t="s">
        <v>11221</v>
      </c>
      <c r="L4342" s="1260" t="s">
        <v>11155</v>
      </c>
      <c r="M4342" s="1260" t="s">
        <v>262</v>
      </c>
      <c r="N4342" s="1260"/>
      <c r="O4342" s="1260" t="s">
        <v>34062</v>
      </c>
      <c r="P4342" s="1260"/>
      <c r="Q4342" s="1260"/>
      <c r="R4342" s="1260" t="s">
        <v>11644</v>
      </c>
      <c r="S4342" s="1259">
        <v>1</v>
      </c>
      <c r="T4342" s="1260"/>
      <c r="U4342" s="1260"/>
      <c r="V4342" s="1260"/>
      <c r="W4342" s="1259">
        <v>0</v>
      </c>
      <c r="X4342" s="1259">
        <v>1007</v>
      </c>
      <c r="Y4342" s="1259">
        <v>0</v>
      </c>
    </row>
    <row r="4343" spans="1:25">
      <c r="A4343" s="1350">
        <v>11201000788</v>
      </c>
      <c r="B4343" s="1260" t="s">
        <v>34066</v>
      </c>
      <c r="C4343" s="1260" t="s">
        <v>34067</v>
      </c>
      <c r="D4343" s="1260" t="s">
        <v>34068</v>
      </c>
      <c r="E4343" s="1260" t="s">
        <v>11190</v>
      </c>
      <c r="F4343" s="1260" t="s">
        <v>11176</v>
      </c>
      <c r="G4343" s="1260" t="s">
        <v>34069</v>
      </c>
      <c r="H4343" s="1260" t="s">
        <v>11153</v>
      </c>
      <c r="I4343" s="1260" t="s">
        <v>11177</v>
      </c>
      <c r="J4343" s="1259">
        <v>7428531</v>
      </c>
      <c r="K4343" s="1260" t="s">
        <v>11221</v>
      </c>
      <c r="L4343" s="1260" t="s">
        <v>11155</v>
      </c>
      <c r="M4343" s="1260" t="s">
        <v>1698</v>
      </c>
      <c r="N4343" s="1260" t="s">
        <v>34070</v>
      </c>
      <c r="O4343" s="1260" t="s">
        <v>34068</v>
      </c>
      <c r="P4343" s="1260" t="s">
        <v>34071</v>
      </c>
      <c r="Q4343" s="1260" t="s">
        <v>11953</v>
      </c>
      <c r="R4343" s="1260" t="s">
        <v>34071</v>
      </c>
      <c r="S4343" s="1259">
        <v>1</v>
      </c>
      <c r="T4343" s="1260" t="s">
        <v>34072</v>
      </c>
      <c r="U4343" s="1260" t="s">
        <v>11182</v>
      </c>
      <c r="V4343" s="1260" t="s">
        <v>13364</v>
      </c>
      <c r="W4343" s="1259">
        <v>0</v>
      </c>
      <c r="X4343" s="1259">
        <v>1007</v>
      </c>
      <c r="Y4343" s="1259">
        <v>0</v>
      </c>
    </row>
    <row r="4344" spans="1:25">
      <c r="A4344" s="1350">
        <v>11201000787</v>
      </c>
      <c r="B4344" s="1260" t="s">
        <v>34073</v>
      </c>
      <c r="C4344" s="1260" t="s">
        <v>34074</v>
      </c>
      <c r="D4344" s="1260" t="s">
        <v>34075</v>
      </c>
      <c r="E4344" s="1260" t="s">
        <v>11702</v>
      </c>
      <c r="F4344" s="1260" t="s">
        <v>13157</v>
      </c>
      <c r="G4344" s="1260" t="s">
        <v>34076</v>
      </c>
      <c r="H4344" s="1260" t="s">
        <v>11153</v>
      </c>
      <c r="I4344" s="1260" t="s">
        <v>11243</v>
      </c>
      <c r="J4344" s="1259">
        <v>7428530</v>
      </c>
      <c r="K4344" s="1260" t="s">
        <v>11221</v>
      </c>
      <c r="L4344" s="1260" t="s">
        <v>11155</v>
      </c>
      <c r="M4344" s="1260" t="s">
        <v>2209</v>
      </c>
      <c r="N4344" s="1260" t="s">
        <v>34077</v>
      </c>
      <c r="O4344" s="1260" t="s">
        <v>34075</v>
      </c>
      <c r="P4344" s="1260" t="s">
        <v>34078</v>
      </c>
      <c r="Q4344" s="1260" t="s">
        <v>12921</v>
      </c>
      <c r="R4344" s="1260" t="s">
        <v>34079</v>
      </c>
      <c r="S4344" s="1259">
        <v>1</v>
      </c>
      <c r="T4344" s="1260" t="s">
        <v>34080</v>
      </c>
      <c r="U4344" s="1260" t="s">
        <v>11247</v>
      </c>
      <c r="V4344" s="1260" t="s">
        <v>18313</v>
      </c>
      <c r="W4344" s="1259">
        <v>0</v>
      </c>
      <c r="X4344" s="1259">
        <v>1007</v>
      </c>
      <c r="Y4344" s="1259">
        <v>0</v>
      </c>
    </row>
    <row r="4345" spans="1:25">
      <c r="A4345" s="1350">
        <v>11201000786</v>
      </c>
      <c r="B4345" s="1260"/>
      <c r="C4345" s="1260" t="s">
        <v>34081</v>
      </c>
      <c r="D4345" s="1260" t="s">
        <v>34082</v>
      </c>
      <c r="E4345" s="1260" t="s">
        <v>11190</v>
      </c>
      <c r="F4345" s="1260" t="s">
        <v>34083</v>
      </c>
      <c r="G4345" s="1260" t="s">
        <v>34084</v>
      </c>
      <c r="H4345" s="1260" t="s">
        <v>11153</v>
      </c>
      <c r="I4345" s="1260" t="s">
        <v>10976</v>
      </c>
      <c r="J4345" s="1259">
        <v>7428529</v>
      </c>
      <c r="K4345" s="1260" t="s">
        <v>11375</v>
      </c>
      <c r="L4345" s="1260" t="s">
        <v>11155</v>
      </c>
      <c r="M4345" s="1260" t="s">
        <v>1944</v>
      </c>
      <c r="N4345" s="1260" t="s">
        <v>34085</v>
      </c>
      <c r="O4345" s="1260" t="s">
        <v>34082</v>
      </c>
      <c r="P4345" s="1260" t="s">
        <v>34086</v>
      </c>
      <c r="Q4345" s="1260"/>
      <c r="R4345" s="1260" t="s">
        <v>34086</v>
      </c>
      <c r="S4345" s="1259">
        <v>1</v>
      </c>
      <c r="T4345" s="1260"/>
      <c r="U4345" s="1260" t="s">
        <v>11396</v>
      </c>
      <c r="V4345" s="1260" t="s">
        <v>11780</v>
      </c>
      <c r="W4345" s="1259">
        <v>0</v>
      </c>
      <c r="X4345" s="1259">
        <v>1008</v>
      </c>
      <c r="Y4345" s="1259">
        <v>0</v>
      </c>
    </row>
    <row r="4346" spans="1:25">
      <c r="A4346" s="1350">
        <v>11201000785</v>
      </c>
      <c r="B4346" s="1260" t="s">
        <v>34087</v>
      </c>
      <c r="C4346" s="1260" t="s">
        <v>34088</v>
      </c>
      <c r="D4346" s="1260" t="s">
        <v>34089</v>
      </c>
      <c r="E4346" s="1260" t="s">
        <v>11560</v>
      </c>
      <c r="F4346" s="1260" t="s">
        <v>18876</v>
      </c>
      <c r="G4346" s="1260" t="s">
        <v>34090</v>
      </c>
      <c r="H4346" s="1260" t="s">
        <v>11153</v>
      </c>
      <c r="I4346" s="1260" t="s">
        <v>10977</v>
      </c>
      <c r="J4346" s="1259">
        <v>7428528</v>
      </c>
      <c r="K4346" s="1260" t="s">
        <v>11221</v>
      </c>
      <c r="L4346" s="1260" t="s">
        <v>11155</v>
      </c>
      <c r="M4346" s="1260" t="s">
        <v>2516</v>
      </c>
      <c r="N4346" s="1260" t="s">
        <v>34091</v>
      </c>
      <c r="O4346" s="1260" t="s">
        <v>34089</v>
      </c>
      <c r="P4346" s="1260" t="s">
        <v>34092</v>
      </c>
      <c r="Q4346" s="1260" t="s">
        <v>13053</v>
      </c>
      <c r="R4346" s="1260" t="s">
        <v>34092</v>
      </c>
      <c r="S4346" s="1259">
        <v>1</v>
      </c>
      <c r="T4346" s="1260" t="s">
        <v>34093</v>
      </c>
      <c r="U4346" s="1260" t="s">
        <v>11610</v>
      </c>
      <c r="V4346" s="1260" t="s">
        <v>34094</v>
      </c>
      <c r="W4346" s="1259">
        <v>0</v>
      </c>
      <c r="X4346" s="1259">
        <v>1007</v>
      </c>
      <c r="Y4346" s="1259">
        <v>0</v>
      </c>
    </row>
    <row r="4347" spans="1:25">
      <c r="A4347" s="1350">
        <v>11201000784</v>
      </c>
      <c r="B4347" s="1260" t="s">
        <v>34095</v>
      </c>
      <c r="C4347" s="1260" t="s">
        <v>34096</v>
      </c>
      <c r="D4347" s="1260" t="s">
        <v>34097</v>
      </c>
      <c r="E4347" s="1260" t="s">
        <v>11311</v>
      </c>
      <c r="F4347" s="1260" t="s">
        <v>11522</v>
      </c>
      <c r="G4347" s="1260" t="s">
        <v>34098</v>
      </c>
      <c r="H4347" s="1260" t="s">
        <v>11153</v>
      </c>
      <c r="I4347" s="1260" t="s">
        <v>11177</v>
      </c>
      <c r="J4347" s="1259">
        <v>7428527</v>
      </c>
      <c r="K4347" s="1260" t="s">
        <v>11221</v>
      </c>
      <c r="L4347" s="1260" t="s">
        <v>11155</v>
      </c>
      <c r="M4347" s="1260" t="s">
        <v>2127</v>
      </c>
      <c r="N4347" s="1260" t="s">
        <v>34099</v>
      </c>
      <c r="O4347" s="1260" t="s">
        <v>34097</v>
      </c>
      <c r="P4347" s="1260"/>
      <c r="Q4347" s="1260" t="s">
        <v>12755</v>
      </c>
      <c r="R4347" s="1260" t="s">
        <v>34100</v>
      </c>
      <c r="S4347" s="1259">
        <v>1</v>
      </c>
      <c r="T4347" s="1260"/>
      <c r="U4347" s="1260" t="s">
        <v>11198</v>
      </c>
      <c r="V4347" s="1260" t="s">
        <v>12392</v>
      </c>
      <c r="W4347" s="1259">
        <v>0</v>
      </c>
      <c r="X4347" s="1259">
        <v>1007</v>
      </c>
      <c r="Y4347" s="1259">
        <v>0</v>
      </c>
    </row>
    <row r="4348" spans="1:25">
      <c r="A4348" s="1350">
        <v>11201000783</v>
      </c>
      <c r="B4348" s="1260" t="s">
        <v>34101</v>
      </c>
      <c r="C4348" s="1260" t="s">
        <v>34102</v>
      </c>
      <c r="D4348" s="1260" t="s">
        <v>34103</v>
      </c>
      <c r="E4348" s="1260" t="s">
        <v>11284</v>
      </c>
      <c r="F4348" s="1260" t="s">
        <v>34104</v>
      </c>
      <c r="G4348" s="1260" t="s">
        <v>34105</v>
      </c>
      <c r="H4348" s="1260" t="s">
        <v>11153</v>
      </c>
      <c r="I4348" s="1260" t="s">
        <v>11164</v>
      </c>
      <c r="J4348" s="1259">
        <v>7428526</v>
      </c>
      <c r="K4348" s="1260" t="s">
        <v>11221</v>
      </c>
      <c r="L4348" s="1260" t="s">
        <v>11155</v>
      </c>
      <c r="M4348" s="1260" t="s">
        <v>2561</v>
      </c>
      <c r="N4348" s="1260" t="s">
        <v>34106</v>
      </c>
      <c r="O4348" s="1260" t="s">
        <v>34103</v>
      </c>
      <c r="P4348" s="1260" t="s">
        <v>34107</v>
      </c>
      <c r="Q4348" s="1260" t="s">
        <v>11411</v>
      </c>
      <c r="R4348" s="1260" t="s">
        <v>34108</v>
      </c>
      <c r="S4348" s="1259">
        <v>1</v>
      </c>
      <c r="T4348" s="1260" t="s">
        <v>34109</v>
      </c>
      <c r="U4348" s="1260" t="s">
        <v>11921</v>
      </c>
      <c r="V4348" s="1260" t="s">
        <v>12833</v>
      </c>
      <c r="W4348" s="1259">
        <v>0</v>
      </c>
      <c r="X4348" s="1259">
        <v>1007</v>
      </c>
      <c r="Y4348" s="1259">
        <v>0</v>
      </c>
    </row>
    <row r="4349" spans="1:25">
      <c r="A4349" s="1350">
        <v>11201000782</v>
      </c>
      <c r="B4349" s="1260"/>
      <c r="C4349" s="1260" t="s">
        <v>34110</v>
      </c>
      <c r="D4349" s="1260" t="s">
        <v>34111</v>
      </c>
      <c r="E4349" s="1260" t="s">
        <v>11353</v>
      </c>
      <c r="F4349" s="1260" t="s">
        <v>11176</v>
      </c>
      <c r="G4349" s="1260" t="s">
        <v>34112</v>
      </c>
      <c r="H4349" s="1260" t="s">
        <v>11153</v>
      </c>
      <c r="I4349" s="1260" t="s">
        <v>11177</v>
      </c>
      <c r="J4349" s="1259">
        <v>7428525</v>
      </c>
      <c r="K4349" s="1260" t="s">
        <v>11221</v>
      </c>
      <c r="L4349" s="1260" t="s">
        <v>11155</v>
      </c>
      <c r="M4349" s="1260" t="s">
        <v>262</v>
      </c>
      <c r="N4349" s="1260"/>
      <c r="O4349" s="1260" t="s">
        <v>34111</v>
      </c>
      <c r="P4349" s="1260"/>
      <c r="Q4349" s="1260"/>
      <c r="R4349" s="1260"/>
      <c r="S4349" s="1259">
        <v>1</v>
      </c>
      <c r="T4349" s="1260"/>
      <c r="U4349" s="1260"/>
      <c r="V4349" s="1260"/>
      <c r="W4349" s="1259">
        <v>0</v>
      </c>
      <c r="X4349" s="1259">
        <v>1007</v>
      </c>
      <c r="Y4349" s="1259">
        <v>0</v>
      </c>
    </row>
    <row r="4350" spans="1:25">
      <c r="A4350" s="1350">
        <v>11201000781</v>
      </c>
      <c r="B4350" s="1260"/>
      <c r="C4350" s="1260" t="s">
        <v>34113</v>
      </c>
      <c r="D4350" s="1260" t="s">
        <v>33355</v>
      </c>
      <c r="E4350" s="1260" t="s">
        <v>11175</v>
      </c>
      <c r="F4350" s="1260" t="s">
        <v>34114</v>
      </c>
      <c r="G4350" s="1260" t="s">
        <v>34115</v>
      </c>
      <c r="H4350" s="1260" t="s">
        <v>11153</v>
      </c>
      <c r="I4350" s="1260" t="s">
        <v>11164</v>
      </c>
      <c r="J4350" s="1259">
        <v>7428524</v>
      </c>
      <c r="K4350" s="1260" t="s">
        <v>11221</v>
      </c>
      <c r="L4350" s="1260" t="s">
        <v>11155</v>
      </c>
      <c r="M4350" s="1260" t="s">
        <v>1562</v>
      </c>
      <c r="N4350" s="1260" t="s">
        <v>33357</v>
      </c>
      <c r="O4350" s="1260" t="s">
        <v>33355</v>
      </c>
      <c r="P4350" s="1259">
        <v>8653506</v>
      </c>
      <c r="Q4350" s="1260" t="s">
        <v>11394</v>
      </c>
      <c r="R4350" s="1260" t="s">
        <v>33358</v>
      </c>
      <c r="S4350" s="1259">
        <v>1</v>
      </c>
      <c r="T4350" s="1260"/>
      <c r="U4350" s="1260" t="s">
        <v>11290</v>
      </c>
      <c r="V4350" s="1260" t="s">
        <v>13455</v>
      </c>
      <c r="W4350" s="1259">
        <v>0</v>
      </c>
      <c r="X4350" s="1259">
        <v>1007</v>
      </c>
      <c r="Y4350" s="1259">
        <v>0</v>
      </c>
    </row>
    <row r="4351" spans="1:25">
      <c r="A4351" s="1350">
        <v>11201000780</v>
      </c>
      <c r="B4351" s="1260"/>
      <c r="C4351" s="1260" t="s">
        <v>34116</v>
      </c>
      <c r="D4351" s="1260" t="s">
        <v>22812</v>
      </c>
      <c r="E4351" s="1260" t="s">
        <v>24230</v>
      </c>
      <c r="F4351" s="1260" t="s">
        <v>34114</v>
      </c>
      <c r="G4351" s="1260" t="s">
        <v>34117</v>
      </c>
      <c r="H4351" s="1260" t="s">
        <v>11153</v>
      </c>
      <c r="I4351" s="1260" t="s">
        <v>11164</v>
      </c>
      <c r="J4351" s="1259">
        <v>7428523</v>
      </c>
      <c r="K4351" s="1260" t="s">
        <v>11221</v>
      </c>
      <c r="L4351" s="1260" t="s">
        <v>11155</v>
      </c>
      <c r="M4351" s="1260" t="s">
        <v>262</v>
      </c>
      <c r="N4351" s="1260"/>
      <c r="O4351" s="1260" t="s">
        <v>22812</v>
      </c>
      <c r="P4351" s="1260"/>
      <c r="Q4351" s="1260"/>
      <c r="R4351" s="1260"/>
      <c r="S4351" s="1259">
        <v>1</v>
      </c>
      <c r="T4351" s="1260" t="s">
        <v>34118</v>
      </c>
      <c r="U4351" s="1260"/>
      <c r="V4351" s="1260"/>
      <c r="W4351" s="1259">
        <v>0</v>
      </c>
      <c r="X4351" s="1259">
        <v>1007</v>
      </c>
      <c r="Y4351" s="1259">
        <v>0</v>
      </c>
    </row>
    <row r="4352" spans="1:25">
      <c r="A4352" s="1350">
        <v>11201000779</v>
      </c>
      <c r="B4352" s="1260"/>
      <c r="C4352" s="1260" t="s">
        <v>34119</v>
      </c>
      <c r="D4352" s="1260" t="s">
        <v>34120</v>
      </c>
      <c r="E4352" s="1260" t="s">
        <v>11353</v>
      </c>
      <c r="F4352" s="1260" t="s">
        <v>13157</v>
      </c>
      <c r="G4352" s="1260" t="s">
        <v>34121</v>
      </c>
      <c r="H4352" s="1260" t="s">
        <v>11153</v>
      </c>
      <c r="I4352" s="1260" t="s">
        <v>11243</v>
      </c>
      <c r="J4352" s="1259">
        <v>7428522</v>
      </c>
      <c r="K4352" s="1260" t="s">
        <v>11221</v>
      </c>
      <c r="L4352" s="1260" t="s">
        <v>11155</v>
      </c>
      <c r="M4352" s="1260" t="s">
        <v>262</v>
      </c>
      <c r="N4352" s="1260"/>
      <c r="O4352" s="1260" t="s">
        <v>34120</v>
      </c>
      <c r="P4352" s="1260"/>
      <c r="Q4352" s="1260" t="s">
        <v>17782</v>
      </c>
      <c r="R4352" s="1260"/>
      <c r="S4352" s="1259">
        <v>1</v>
      </c>
      <c r="T4352" s="1260"/>
      <c r="U4352" s="1260"/>
      <c r="V4352" s="1260"/>
      <c r="W4352" s="1259">
        <v>0</v>
      </c>
      <c r="X4352" s="1259">
        <v>1007</v>
      </c>
      <c r="Y4352" s="1259">
        <v>0</v>
      </c>
    </row>
    <row r="4353" spans="1:25">
      <c r="A4353" s="1350">
        <v>11201000778</v>
      </c>
      <c r="B4353" s="1260"/>
      <c r="C4353" s="1260" t="s">
        <v>34122</v>
      </c>
      <c r="D4353" s="1260" t="s">
        <v>34123</v>
      </c>
      <c r="E4353" s="1260" t="s">
        <v>34124</v>
      </c>
      <c r="F4353" s="1260" t="s">
        <v>34125</v>
      </c>
      <c r="G4353" s="1260" t="s">
        <v>34126</v>
      </c>
      <c r="H4353" s="1260" t="s">
        <v>11153</v>
      </c>
      <c r="I4353" s="1260" t="s">
        <v>11164</v>
      </c>
      <c r="J4353" s="1259">
        <v>7428521</v>
      </c>
      <c r="K4353" s="1260" t="s">
        <v>11221</v>
      </c>
      <c r="L4353" s="1260" t="s">
        <v>11155</v>
      </c>
      <c r="M4353" s="1260" t="s">
        <v>2160</v>
      </c>
      <c r="N4353" s="1260" t="s">
        <v>34127</v>
      </c>
      <c r="O4353" s="1260" t="s">
        <v>34123</v>
      </c>
      <c r="P4353" s="1260" t="s">
        <v>11192</v>
      </c>
      <c r="Q4353" s="1260" t="s">
        <v>11238</v>
      </c>
      <c r="R4353" s="1260" t="s">
        <v>34128</v>
      </c>
      <c r="S4353" s="1259">
        <v>1</v>
      </c>
      <c r="T4353" s="1260" t="s">
        <v>34129</v>
      </c>
      <c r="U4353" s="1260" t="s">
        <v>11290</v>
      </c>
      <c r="V4353" s="1260" t="s">
        <v>13740</v>
      </c>
      <c r="W4353" s="1259">
        <v>0</v>
      </c>
      <c r="X4353" s="1259">
        <v>1007</v>
      </c>
      <c r="Y4353" s="1259">
        <v>0</v>
      </c>
    </row>
    <row r="4354" spans="1:25">
      <c r="A4354" s="1350">
        <v>11201000777</v>
      </c>
      <c r="B4354" s="1260"/>
      <c r="C4354" s="1260" t="s">
        <v>34122</v>
      </c>
      <c r="D4354" s="1260" t="s">
        <v>34130</v>
      </c>
      <c r="E4354" s="1260" t="s">
        <v>11353</v>
      </c>
      <c r="F4354" s="1260" t="s">
        <v>34131</v>
      </c>
      <c r="G4354" s="1260" t="s">
        <v>34132</v>
      </c>
      <c r="H4354" s="1260" t="s">
        <v>11153</v>
      </c>
      <c r="I4354" s="1260" t="s">
        <v>10976</v>
      </c>
      <c r="J4354" s="1259">
        <v>7428520</v>
      </c>
      <c r="K4354" s="1260" t="s">
        <v>11221</v>
      </c>
      <c r="L4354" s="1260" t="s">
        <v>11155</v>
      </c>
      <c r="M4354" s="1260" t="s">
        <v>262</v>
      </c>
      <c r="N4354" s="1260"/>
      <c r="O4354" s="1260" t="s">
        <v>34130</v>
      </c>
      <c r="P4354" s="1260"/>
      <c r="Q4354" s="1260"/>
      <c r="R4354" s="1260"/>
      <c r="S4354" s="1259">
        <v>1</v>
      </c>
      <c r="T4354" s="1260"/>
      <c r="U4354" s="1260"/>
      <c r="V4354" s="1260"/>
      <c r="W4354" s="1259">
        <v>0</v>
      </c>
      <c r="X4354" s="1259">
        <v>1007</v>
      </c>
      <c r="Y4354" s="1259">
        <v>0</v>
      </c>
    </row>
    <row r="4355" spans="1:25">
      <c r="A4355" s="1350">
        <v>11201000776</v>
      </c>
      <c r="B4355" s="1260"/>
      <c r="C4355" s="1260" t="s">
        <v>34133</v>
      </c>
      <c r="D4355" s="1260" t="s">
        <v>34134</v>
      </c>
      <c r="E4355" s="1260" t="s">
        <v>11774</v>
      </c>
      <c r="F4355" s="1260" t="s">
        <v>34083</v>
      </c>
      <c r="G4355" s="1260" t="s">
        <v>34135</v>
      </c>
      <c r="H4355" s="1260" t="s">
        <v>11153</v>
      </c>
      <c r="I4355" s="1260" t="s">
        <v>10976</v>
      </c>
      <c r="J4355" s="1259">
        <v>7428519</v>
      </c>
      <c r="K4355" s="1260" t="s">
        <v>11221</v>
      </c>
      <c r="L4355" s="1260" t="s">
        <v>11155</v>
      </c>
      <c r="M4355" s="1260" t="s">
        <v>2033</v>
      </c>
      <c r="N4355" s="1260" t="s">
        <v>34136</v>
      </c>
      <c r="O4355" s="1260" t="s">
        <v>34134</v>
      </c>
      <c r="P4355" s="1260" t="s">
        <v>34137</v>
      </c>
      <c r="Q4355" s="1260"/>
      <c r="R4355" s="1260" t="s">
        <v>32089</v>
      </c>
      <c r="S4355" s="1259">
        <v>1</v>
      </c>
      <c r="T4355" s="1260"/>
      <c r="U4355" s="1260" t="s">
        <v>11396</v>
      </c>
      <c r="V4355" s="1260" t="s">
        <v>11780</v>
      </c>
      <c r="W4355" s="1259">
        <v>0</v>
      </c>
      <c r="X4355" s="1259">
        <v>1007</v>
      </c>
      <c r="Y4355" s="1259">
        <v>0</v>
      </c>
    </row>
    <row r="4356" spans="1:25">
      <c r="A4356" s="1350">
        <v>11201000775</v>
      </c>
      <c r="B4356" s="1260"/>
      <c r="C4356" s="1260" t="s">
        <v>34138</v>
      </c>
      <c r="D4356" s="1260" t="s">
        <v>34139</v>
      </c>
      <c r="E4356" s="1260" t="s">
        <v>11190</v>
      </c>
      <c r="F4356" s="1260" t="s">
        <v>34140</v>
      </c>
      <c r="G4356" s="1260" t="s">
        <v>34141</v>
      </c>
      <c r="H4356" s="1260" t="s">
        <v>11153</v>
      </c>
      <c r="I4356" s="1260" t="s">
        <v>10976</v>
      </c>
      <c r="J4356" s="1259">
        <v>7428518</v>
      </c>
      <c r="K4356" s="1260" t="s">
        <v>11375</v>
      </c>
      <c r="L4356" s="1260" t="s">
        <v>11155</v>
      </c>
      <c r="M4356" s="1260" t="s">
        <v>2536</v>
      </c>
      <c r="N4356" s="1260" t="s">
        <v>13384</v>
      </c>
      <c r="O4356" s="1260" t="s">
        <v>34139</v>
      </c>
      <c r="P4356" s="1260"/>
      <c r="Q4356" s="1260"/>
      <c r="R4356" s="1260" t="s">
        <v>34142</v>
      </c>
      <c r="S4356" s="1259">
        <v>1</v>
      </c>
      <c r="T4356" s="1260"/>
      <c r="U4356" s="1260" t="s">
        <v>11158</v>
      </c>
      <c r="V4356" s="1260" t="s">
        <v>11565</v>
      </c>
      <c r="W4356" s="1259">
        <v>0</v>
      </c>
      <c r="X4356" s="1259">
        <v>1008</v>
      </c>
      <c r="Y4356" s="1259">
        <v>0</v>
      </c>
    </row>
    <row r="4357" spans="1:25">
      <c r="A4357" s="1350">
        <v>11201000774</v>
      </c>
      <c r="B4357" s="1260" t="s">
        <v>34143</v>
      </c>
      <c r="C4357" s="1260" t="s">
        <v>34144</v>
      </c>
      <c r="D4357" s="1260" t="s">
        <v>34145</v>
      </c>
      <c r="E4357" s="1260" t="s">
        <v>11384</v>
      </c>
      <c r="F4357" s="1260"/>
      <c r="G4357" s="1260"/>
      <c r="H4357" s="1260" t="s">
        <v>11153</v>
      </c>
      <c r="I4357" s="1260" t="s">
        <v>11164</v>
      </c>
      <c r="J4357" s="1259">
        <v>7428517</v>
      </c>
      <c r="K4357" s="1260" t="s">
        <v>11221</v>
      </c>
      <c r="L4357" s="1260" t="s">
        <v>11275</v>
      </c>
      <c r="M4357" s="1260" t="s">
        <v>2155</v>
      </c>
      <c r="N4357" s="1260" t="s">
        <v>34146</v>
      </c>
      <c r="O4357" s="1260" t="s">
        <v>34145</v>
      </c>
      <c r="P4357" s="1260"/>
      <c r="Q4357" s="1260" t="s">
        <v>34147</v>
      </c>
      <c r="R4357" s="1260" t="s">
        <v>34148</v>
      </c>
      <c r="S4357" s="1259">
        <v>1</v>
      </c>
      <c r="T4357" s="1260" t="s">
        <v>12132</v>
      </c>
      <c r="U4357" s="1260" t="s">
        <v>11209</v>
      </c>
      <c r="V4357" s="1260" t="s">
        <v>16706</v>
      </c>
      <c r="W4357" s="1259">
        <v>0</v>
      </c>
      <c r="X4357" s="1259">
        <v>1007</v>
      </c>
      <c r="Y4357" s="1259">
        <v>2</v>
      </c>
    </row>
    <row r="4358" spans="1:25">
      <c r="A4358" s="1350">
        <v>11201000773</v>
      </c>
      <c r="B4358" s="1260"/>
      <c r="C4358" s="1260" t="s">
        <v>34149</v>
      </c>
      <c r="D4358" s="1260" t="s">
        <v>30715</v>
      </c>
      <c r="E4358" s="1260" t="s">
        <v>24230</v>
      </c>
      <c r="F4358" s="1260" t="s">
        <v>34125</v>
      </c>
      <c r="G4358" s="1260" t="s">
        <v>34150</v>
      </c>
      <c r="H4358" s="1260" t="s">
        <v>11153</v>
      </c>
      <c r="I4358" s="1260" t="s">
        <v>11164</v>
      </c>
      <c r="J4358" s="1259">
        <v>7428516</v>
      </c>
      <c r="K4358" s="1260" t="s">
        <v>11221</v>
      </c>
      <c r="L4358" s="1260" t="s">
        <v>11155</v>
      </c>
      <c r="M4358" s="1260" t="s">
        <v>262</v>
      </c>
      <c r="N4358" s="1260"/>
      <c r="O4358" s="1260" t="s">
        <v>30715</v>
      </c>
      <c r="P4358" s="1260"/>
      <c r="Q4358" s="1260"/>
      <c r="R4358" s="1260"/>
      <c r="S4358" s="1259">
        <v>1</v>
      </c>
      <c r="T4358" s="1260" t="s">
        <v>34151</v>
      </c>
      <c r="U4358" s="1260"/>
      <c r="V4358" s="1260"/>
      <c r="W4358" s="1259">
        <v>0</v>
      </c>
      <c r="X4358" s="1259">
        <v>1007</v>
      </c>
      <c r="Y4358" s="1259">
        <v>0</v>
      </c>
    </row>
    <row r="4359" spans="1:25">
      <c r="A4359" s="1350">
        <v>11201000772</v>
      </c>
      <c r="B4359" s="1260"/>
      <c r="C4359" s="1260" t="s">
        <v>34152</v>
      </c>
      <c r="D4359" s="1260" t="s">
        <v>34153</v>
      </c>
      <c r="E4359" s="1260" t="s">
        <v>34154</v>
      </c>
      <c r="F4359" s="1260" t="s">
        <v>34125</v>
      </c>
      <c r="G4359" s="1260" t="s">
        <v>34155</v>
      </c>
      <c r="H4359" s="1260" t="s">
        <v>11153</v>
      </c>
      <c r="I4359" s="1260" t="s">
        <v>11164</v>
      </c>
      <c r="J4359" s="1259">
        <v>7428515</v>
      </c>
      <c r="K4359" s="1260" t="s">
        <v>11221</v>
      </c>
      <c r="L4359" s="1260" t="s">
        <v>11155</v>
      </c>
      <c r="M4359" s="1260" t="s">
        <v>2472</v>
      </c>
      <c r="N4359" s="1260" t="s">
        <v>34156</v>
      </c>
      <c r="O4359" s="1260" t="s">
        <v>34153</v>
      </c>
      <c r="P4359" s="1260" t="s">
        <v>11192</v>
      </c>
      <c r="Q4359" s="1260" t="s">
        <v>34157</v>
      </c>
      <c r="R4359" s="1260"/>
      <c r="S4359" s="1259">
        <v>1</v>
      </c>
      <c r="T4359" s="1260"/>
      <c r="U4359" s="1260" t="s">
        <v>11256</v>
      </c>
      <c r="V4359" s="1260" t="s">
        <v>13196</v>
      </c>
      <c r="W4359" s="1259">
        <v>0</v>
      </c>
      <c r="X4359" s="1259">
        <v>1007</v>
      </c>
      <c r="Y4359" s="1259">
        <v>0</v>
      </c>
    </row>
    <row r="4360" spans="1:25">
      <c r="A4360" s="1350">
        <v>11201000771</v>
      </c>
      <c r="B4360" s="1260"/>
      <c r="C4360" s="1260" t="s">
        <v>34158</v>
      </c>
      <c r="D4360" s="1260" t="s">
        <v>34159</v>
      </c>
      <c r="E4360" s="1260" t="s">
        <v>11774</v>
      </c>
      <c r="F4360" s="1260" t="s">
        <v>15199</v>
      </c>
      <c r="G4360" s="1260" t="s">
        <v>34160</v>
      </c>
      <c r="H4360" s="1260" t="s">
        <v>11153</v>
      </c>
      <c r="I4360" s="1260" t="s">
        <v>10976</v>
      </c>
      <c r="J4360" s="1259">
        <v>7428514</v>
      </c>
      <c r="K4360" s="1260" t="s">
        <v>11221</v>
      </c>
      <c r="L4360" s="1260" t="s">
        <v>11155</v>
      </c>
      <c r="M4360" s="1260" t="s">
        <v>1949</v>
      </c>
      <c r="N4360" s="1260" t="s">
        <v>34161</v>
      </c>
      <c r="O4360" s="1260" t="s">
        <v>34159</v>
      </c>
      <c r="P4360" s="1260"/>
      <c r="Q4360" s="1260"/>
      <c r="R4360" s="1260" t="s">
        <v>20390</v>
      </c>
      <c r="S4360" s="1259">
        <v>1</v>
      </c>
      <c r="T4360" s="1260"/>
      <c r="U4360" s="1260" t="s">
        <v>11396</v>
      </c>
      <c r="V4360" s="1260" t="s">
        <v>11988</v>
      </c>
      <c r="W4360" s="1259">
        <v>0</v>
      </c>
      <c r="X4360" s="1259">
        <v>1007</v>
      </c>
      <c r="Y4360" s="1259">
        <v>0</v>
      </c>
    </row>
    <row r="4361" spans="1:25">
      <c r="A4361" s="1350">
        <v>11201000770</v>
      </c>
      <c r="B4361" s="1260"/>
      <c r="C4361" s="1260" t="s">
        <v>34162</v>
      </c>
      <c r="D4361" s="1260" t="s">
        <v>20648</v>
      </c>
      <c r="E4361" s="1260" t="s">
        <v>34163</v>
      </c>
      <c r="F4361" s="1260" t="s">
        <v>34140</v>
      </c>
      <c r="G4361" s="1260" t="s">
        <v>34164</v>
      </c>
      <c r="H4361" s="1260" t="s">
        <v>11153</v>
      </c>
      <c r="I4361" s="1260" t="s">
        <v>10976</v>
      </c>
      <c r="J4361" s="1259">
        <v>7428513</v>
      </c>
      <c r="K4361" s="1260" t="s">
        <v>11221</v>
      </c>
      <c r="L4361" s="1260" t="s">
        <v>11155</v>
      </c>
      <c r="M4361" s="1260" t="s">
        <v>1424</v>
      </c>
      <c r="N4361" s="1260" t="s">
        <v>20651</v>
      </c>
      <c r="O4361" s="1260" t="s">
        <v>20648</v>
      </c>
      <c r="P4361" s="1259">
        <v>8952220</v>
      </c>
      <c r="Q4361" s="1260"/>
      <c r="R4361" s="1260" t="s">
        <v>20652</v>
      </c>
      <c r="S4361" s="1259">
        <v>1</v>
      </c>
      <c r="T4361" s="1260"/>
      <c r="U4361" s="1260" t="s">
        <v>11231</v>
      </c>
      <c r="V4361" s="1260" t="s">
        <v>15978</v>
      </c>
      <c r="W4361" s="1259">
        <v>0</v>
      </c>
      <c r="X4361" s="1259">
        <v>1007</v>
      </c>
      <c r="Y4361" s="1259">
        <v>0</v>
      </c>
    </row>
    <row r="4362" spans="1:25">
      <c r="A4362" s="1350">
        <v>11201000769</v>
      </c>
      <c r="B4362" s="1260"/>
      <c r="C4362" s="1260" t="s">
        <v>34165</v>
      </c>
      <c r="D4362" s="1260" t="s">
        <v>34166</v>
      </c>
      <c r="E4362" s="1260" t="s">
        <v>11190</v>
      </c>
      <c r="F4362" s="1260" t="s">
        <v>34140</v>
      </c>
      <c r="G4362" s="1260" t="s">
        <v>34167</v>
      </c>
      <c r="H4362" s="1260" t="s">
        <v>11153</v>
      </c>
      <c r="I4362" s="1260" t="s">
        <v>10976</v>
      </c>
      <c r="J4362" s="1259">
        <v>7428512</v>
      </c>
      <c r="K4362" s="1260" t="s">
        <v>11375</v>
      </c>
      <c r="L4362" s="1260" t="s">
        <v>11155</v>
      </c>
      <c r="M4362" s="1260" t="s">
        <v>2276</v>
      </c>
      <c r="N4362" s="1260" t="s">
        <v>34168</v>
      </c>
      <c r="O4362" s="1260" t="s">
        <v>34166</v>
      </c>
      <c r="P4362" s="1260" t="s">
        <v>34169</v>
      </c>
      <c r="Q4362" s="1260"/>
      <c r="R4362" s="1260" t="s">
        <v>34169</v>
      </c>
      <c r="S4362" s="1259">
        <v>1</v>
      </c>
      <c r="T4362" s="1260"/>
      <c r="U4362" s="1260" t="s">
        <v>11231</v>
      </c>
      <c r="V4362" s="1260" t="s">
        <v>12695</v>
      </c>
      <c r="W4362" s="1259">
        <v>0</v>
      </c>
      <c r="X4362" s="1259">
        <v>1008</v>
      </c>
      <c r="Y4362" s="1259">
        <v>0</v>
      </c>
    </row>
    <row r="4363" spans="1:25">
      <c r="A4363" s="1350">
        <v>11201000768</v>
      </c>
      <c r="B4363" s="1260" t="s">
        <v>34170</v>
      </c>
      <c r="C4363" s="1260" t="s">
        <v>34171</v>
      </c>
      <c r="D4363" s="1260" t="s">
        <v>34172</v>
      </c>
      <c r="E4363" s="1260" t="s">
        <v>11509</v>
      </c>
      <c r="F4363" s="1260" t="s">
        <v>34114</v>
      </c>
      <c r="G4363" s="1260" t="s">
        <v>34173</v>
      </c>
      <c r="H4363" s="1260" t="s">
        <v>11153</v>
      </c>
      <c r="I4363" s="1260" t="s">
        <v>11164</v>
      </c>
      <c r="J4363" s="1259">
        <v>7428511</v>
      </c>
      <c r="K4363" s="1260" t="s">
        <v>11221</v>
      </c>
      <c r="L4363" s="1260" t="s">
        <v>11385</v>
      </c>
      <c r="M4363" s="1260" t="s">
        <v>2155</v>
      </c>
      <c r="N4363" s="1260" t="s">
        <v>34174</v>
      </c>
      <c r="O4363" s="1260" t="s">
        <v>34172</v>
      </c>
      <c r="P4363" s="1260" t="s">
        <v>34175</v>
      </c>
      <c r="Q4363" s="1260" t="s">
        <v>34176</v>
      </c>
      <c r="R4363" s="1260" t="s">
        <v>34177</v>
      </c>
      <c r="S4363" s="1259">
        <v>1</v>
      </c>
      <c r="T4363" s="1260" t="s">
        <v>34178</v>
      </c>
      <c r="U4363" s="1260" t="s">
        <v>11209</v>
      </c>
      <c r="V4363" s="1260" t="s">
        <v>16706</v>
      </c>
      <c r="W4363" s="1259">
        <v>0</v>
      </c>
      <c r="X4363" s="1259">
        <v>1007</v>
      </c>
      <c r="Y4363" s="1259">
        <v>1</v>
      </c>
    </row>
    <row r="4364" spans="1:25">
      <c r="A4364" s="1350">
        <v>11201000767</v>
      </c>
      <c r="B4364" s="1260"/>
      <c r="C4364" s="1260" t="s">
        <v>34179</v>
      </c>
      <c r="D4364" s="1260" t="s">
        <v>34180</v>
      </c>
      <c r="E4364" s="1260" t="s">
        <v>11353</v>
      </c>
      <c r="F4364" s="1260" t="s">
        <v>34181</v>
      </c>
      <c r="G4364" s="1260" t="s">
        <v>34182</v>
      </c>
      <c r="H4364" s="1260" t="s">
        <v>11153</v>
      </c>
      <c r="I4364" s="1260" t="s">
        <v>11243</v>
      </c>
      <c r="J4364" s="1259">
        <v>7428510</v>
      </c>
      <c r="K4364" s="1260" t="s">
        <v>11221</v>
      </c>
      <c r="L4364" s="1260" t="s">
        <v>11155</v>
      </c>
      <c r="M4364" s="1260" t="s">
        <v>262</v>
      </c>
      <c r="N4364" s="1260"/>
      <c r="O4364" s="1260" t="s">
        <v>34180</v>
      </c>
      <c r="P4364" s="1260"/>
      <c r="Q4364" s="1260" t="s">
        <v>17782</v>
      </c>
      <c r="R4364" s="1260"/>
      <c r="S4364" s="1259">
        <v>1</v>
      </c>
      <c r="T4364" s="1260"/>
      <c r="U4364" s="1260"/>
      <c r="V4364" s="1260"/>
      <c r="W4364" s="1259">
        <v>0</v>
      </c>
      <c r="X4364" s="1259">
        <v>1007</v>
      </c>
      <c r="Y4364" s="1259">
        <v>0</v>
      </c>
    </row>
    <row r="4365" spans="1:25">
      <c r="A4365" s="1350">
        <v>11201000766</v>
      </c>
      <c r="B4365" s="1260"/>
      <c r="C4365" s="1260" t="s">
        <v>34183</v>
      </c>
      <c r="D4365" s="1260" t="s">
        <v>34184</v>
      </c>
      <c r="E4365" s="1260" t="s">
        <v>11353</v>
      </c>
      <c r="F4365" s="1260" t="s">
        <v>31677</v>
      </c>
      <c r="G4365" s="1260" t="s">
        <v>34185</v>
      </c>
      <c r="H4365" s="1260" t="s">
        <v>11153</v>
      </c>
      <c r="I4365" s="1260" t="s">
        <v>11243</v>
      </c>
      <c r="J4365" s="1259">
        <v>7428509</v>
      </c>
      <c r="K4365" s="1260" t="s">
        <v>11221</v>
      </c>
      <c r="L4365" s="1260" t="s">
        <v>11155</v>
      </c>
      <c r="M4365" s="1260" t="s">
        <v>262</v>
      </c>
      <c r="N4365" s="1260"/>
      <c r="O4365" s="1260" t="s">
        <v>34184</v>
      </c>
      <c r="P4365" s="1260"/>
      <c r="Q4365" s="1260" t="s">
        <v>17782</v>
      </c>
      <c r="R4365" s="1260"/>
      <c r="S4365" s="1259">
        <v>1</v>
      </c>
      <c r="T4365" s="1260"/>
      <c r="U4365" s="1260"/>
      <c r="V4365" s="1260"/>
      <c r="W4365" s="1259">
        <v>0</v>
      </c>
      <c r="X4365" s="1259">
        <v>1007</v>
      </c>
      <c r="Y4365" s="1259">
        <v>0</v>
      </c>
    </row>
    <row r="4366" spans="1:25">
      <c r="A4366" s="1350">
        <v>11201000765</v>
      </c>
      <c r="B4366" s="1260"/>
      <c r="C4366" s="1260" t="s">
        <v>34186</v>
      </c>
      <c r="D4366" s="1260" t="s">
        <v>34187</v>
      </c>
      <c r="E4366" s="1260" t="s">
        <v>11638</v>
      </c>
      <c r="F4366" s="1260" t="s">
        <v>15199</v>
      </c>
      <c r="G4366" s="1260" t="s">
        <v>34188</v>
      </c>
      <c r="H4366" s="1260" t="s">
        <v>11153</v>
      </c>
      <c r="I4366" s="1260" t="s">
        <v>10976</v>
      </c>
      <c r="J4366" s="1259">
        <v>7428508</v>
      </c>
      <c r="K4366" s="1260" t="s">
        <v>11221</v>
      </c>
      <c r="L4366" s="1260" t="s">
        <v>11155</v>
      </c>
      <c r="M4366" s="1260" t="s">
        <v>2284</v>
      </c>
      <c r="N4366" s="1260" t="s">
        <v>34189</v>
      </c>
      <c r="O4366" s="1260" t="s">
        <v>34187</v>
      </c>
      <c r="P4366" s="1260" t="s">
        <v>34190</v>
      </c>
      <c r="Q4366" s="1260"/>
      <c r="R4366" s="1260" t="s">
        <v>34190</v>
      </c>
      <c r="S4366" s="1259">
        <v>1</v>
      </c>
      <c r="T4366" s="1260"/>
      <c r="U4366" s="1260" t="s">
        <v>11158</v>
      </c>
      <c r="V4366" s="1260" t="s">
        <v>12735</v>
      </c>
      <c r="W4366" s="1259">
        <v>0</v>
      </c>
      <c r="X4366" s="1259">
        <v>1007</v>
      </c>
      <c r="Y4366" s="1259">
        <v>0</v>
      </c>
    </row>
    <row r="4367" spans="1:25">
      <c r="A4367" s="1350">
        <v>11201000764</v>
      </c>
      <c r="B4367" s="1260"/>
      <c r="C4367" s="1260" t="s">
        <v>34191</v>
      </c>
      <c r="D4367" s="1260" t="s">
        <v>34192</v>
      </c>
      <c r="E4367" s="1260" t="s">
        <v>34193</v>
      </c>
      <c r="F4367" s="1260" t="s">
        <v>34083</v>
      </c>
      <c r="G4367" s="1260" t="s">
        <v>34194</v>
      </c>
      <c r="H4367" s="1260" t="s">
        <v>11153</v>
      </c>
      <c r="I4367" s="1260" t="s">
        <v>10976</v>
      </c>
      <c r="J4367" s="1259">
        <v>7428507</v>
      </c>
      <c r="K4367" s="1260" t="s">
        <v>11221</v>
      </c>
      <c r="L4367" s="1260" t="s">
        <v>11155</v>
      </c>
      <c r="M4367" s="1260" t="s">
        <v>2032</v>
      </c>
      <c r="N4367" s="1260" t="s">
        <v>21127</v>
      </c>
      <c r="O4367" s="1260" t="s">
        <v>34192</v>
      </c>
      <c r="P4367" s="1260" t="s">
        <v>12764</v>
      </c>
      <c r="Q4367" s="1260"/>
      <c r="R4367" s="1260" t="s">
        <v>34195</v>
      </c>
      <c r="S4367" s="1259">
        <v>1</v>
      </c>
      <c r="T4367" s="1260"/>
      <c r="U4367" s="1260" t="s">
        <v>11396</v>
      </c>
      <c r="V4367" s="1260" t="s">
        <v>11699</v>
      </c>
      <c r="W4367" s="1259">
        <v>0</v>
      </c>
      <c r="X4367" s="1259">
        <v>1007</v>
      </c>
      <c r="Y4367" s="1259">
        <v>0</v>
      </c>
    </row>
    <row r="4368" spans="1:25">
      <c r="A4368" s="1350">
        <v>11201000763</v>
      </c>
      <c r="B4368" s="1260" t="s">
        <v>34196</v>
      </c>
      <c r="C4368" s="1260" t="s">
        <v>34197</v>
      </c>
      <c r="D4368" s="1260" t="s">
        <v>34198</v>
      </c>
      <c r="E4368" s="1260" t="s">
        <v>11509</v>
      </c>
      <c r="F4368" s="1260" t="s">
        <v>34125</v>
      </c>
      <c r="G4368" s="1260" t="s">
        <v>34199</v>
      </c>
      <c r="H4368" s="1260" t="s">
        <v>11153</v>
      </c>
      <c r="I4368" s="1260" t="s">
        <v>11164</v>
      </c>
      <c r="J4368" s="1259">
        <v>7428506</v>
      </c>
      <c r="K4368" s="1260" t="s">
        <v>11221</v>
      </c>
      <c r="L4368" s="1260" t="s">
        <v>11155</v>
      </c>
      <c r="M4368" s="1260" t="s">
        <v>2567</v>
      </c>
      <c r="N4368" s="1260" t="s">
        <v>34200</v>
      </c>
      <c r="O4368" s="1260" t="s">
        <v>34198</v>
      </c>
      <c r="P4368" s="1260" t="s">
        <v>34201</v>
      </c>
      <c r="Q4368" s="1260" t="s">
        <v>34202</v>
      </c>
      <c r="R4368" s="1260" t="s">
        <v>34203</v>
      </c>
      <c r="S4368" s="1259">
        <v>1</v>
      </c>
      <c r="T4368" s="1260" t="s">
        <v>34204</v>
      </c>
      <c r="U4368" s="1260" t="s">
        <v>11921</v>
      </c>
      <c r="V4368" s="1260" t="s">
        <v>17836</v>
      </c>
      <c r="W4368" s="1259">
        <v>0</v>
      </c>
      <c r="X4368" s="1259">
        <v>1007</v>
      </c>
      <c r="Y4368" s="1259">
        <v>0</v>
      </c>
    </row>
    <row r="4369" spans="1:25">
      <c r="A4369" s="1350">
        <v>11201000762</v>
      </c>
      <c r="B4369" s="1260" t="s">
        <v>34205</v>
      </c>
      <c r="C4369" s="1260" t="s">
        <v>34206</v>
      </c>
      <c r="D4369" s="1260" t="s">
        <v>34207</v>
      </c>
      <c r="E4369" s="1260" t="s">
        <v>11175</v>
      </c>
      <c r="F4369" s="1260" t="s">
        <v>11176</v>
      </c>
      <c r="G4369" s="1260" t="s">
        <v>34208</v>
      </c>
      <c r="H4369" s="1260" t="s">
        <v>11153</v>
      </c>
      <c r="I4369" s="1260" t="s">
        <v>11177</v>
      </c>
      <c r="J4369" s="1259">
        <v>7428505</v>
      </c>
      <c r="K4369" s="1260" t="s">
        <v>11221</v>
      </c>
      <c r="L4369" s="1260" t="s">
        <v>11155</v>
      </c>
      <c r="M4369" s="1260" t="s">
        <v>2579</v>
      </c>
      <c r="N4369" s="1260" t="s">
        <v>15051</v>
      </c>
      <c r="O4369" s="1260" t="s">
        <v>34207</v>
      </c>
      <c r="P4369" s="1260" t="s">
        <v>34209</v>
      </c>
      <c r="Q4369" s="1260" t="s">
        <v>12209</v>
      </c>
      <c r="R4369" s="1260" t="s">
        <v>34210</v>
      </c>
      <c r="S4369" s="1259">
        <v>1</v>
      </c>
      <c r="T4369" s="1260" t="s">
        <v>34211</v>
      </c>
      <c r="U4369" s="1260" t="s">
        <v>11209</v>
      </c>
      <c r="V4369" s="1260" t="s">
        <v>15053</v>
      </c>
      <c r="W4369" s="1259">
        <v>0</v>
      </c>
      <c r="X4369" s="1259">
        <v>1007</v>
      </c>
      <c r="Y4369" s="1259">
        <v>0</v>
      </c>
    </row>
    <row r="4370" spans="1:25">
      <c r="A4370" s="1350">
        <v>11201000761</v>
      </c>
      <c r="B4370" s="1260" t="s">
        <v>34212</v>
      </c>
      <c r="C4370" s="1260" t="s">
        <v>34213</v>
      </c>
      <c r="D4370" s="1260" t="s">
        <v>34214</v>
      </c>
      <c r="E4370" s="1260" t="s">
        <v>11560</v>
      </c>
      <c r="F4370" s="1260" t="s">
        <v>34140</v>
      </c>
      <c r="G4370" s="1260" t="s">
        <v>34215</v>
      </c>
      <c r="H4370" s="1260" t="s">
        <v>11153</v>
      </c>
      <c r="I4370" s="1260" t="s">
        <v>10976</v>
      </c>
      <c r="J4370" s="1259">
        <v>7428504</v>
      </c>
      <c r="K4370" s="1260" t="s">
        <v>11221</v>
      </c>
      <c r="L4370" s="1260" t="s">
        <v>11155</v>
      </c>
      <c r="M4370" s="1260" t="s">
        <v>1276</v>
      </c>
      <c r="N4370" s="1260" t="s">
        <v>25710</v>
      </c>
      <c r="O4370" s="1260" t="s">
        <v>34214</v>
      </c>
      <c r="P4370" s="1260" t="s">
        <v>34216</v>
      </c>
      <c r="Q4370" s="1260" t="s">
        <v>11867</v>
      </c>
      <c r="R4370" s="1260" t="s">
        <v>34216</v>
      </c>
      <c r="S4370" s="1259">
        <v>1</v>
      </c>
      <c r="T4370" s="1260" t="s">
        <v>34217</v>
      </c>
      <c r="U4370" s="1260" t="s">
        <v>11158</v>
      </c>
      <c r="V4370" s="1260" t="s">
        <v>11565</v>
      </c>
      <c r="W4370" s="1259">
        <v>0</v>
      </c>
      <c r="X4370" s="1259">
        <v>1007</v>
      </c>
      <c r="Y4370" s="1259">
        <v>0</v>
      </c>
    </row>
    <row r="4371" spans="1:25">
      <c r="A4371" s="1350">
        <v>11201000760</v>
      </c>
      <c r="B4371" s="1260"/>
      <c r="C4371" s="1260" t="s">
        <v>34218</v>
      </c>
      <c r="D4371" s="1260" t="s">
        <v>25811</v>
      </c>
      <c r="E4371" s="1260" t="s">
        <v>24230</v>
      </c>
      <c r="F4371" s="1260" t="s">
        <v>34125</v>
      </c>
      <c r="G4371" s="1260" t="s">
        <v>34219</v>
      </c>
      <c r="H4371" s="1260" t="s">
        <v>11153</v>
      </c>
      <c r="I4371" s="1260" t="s">
        <v>11164</v>
      </c>
      <c r="J4371" s="1259">
        <v>7428503</v>
      </c>
      <c r="K4371" s="1260" t="s">
        <v>11221</v>
      </c>
      <c r="L4371" s="1260" t="s">
        <v>11155</v>
      </c>
      <c r="M4371" s="1260" t="s">
        <v>262</v>
      </c>
      <c r="N4371" s="1260"/>
      <c r="O4371" s="1260" t="s">
        <v>25811</v>
      </c>
      <c r="P4371" s="1260"/>
      <c r="Q4371" s="1260"/>
      <c r="R4371" s="1260"/>
      <c r="S4371" s="1259">
        <v>1</v>
      </c>
      <c r="T4371" s="1260"/>
      <c r="U4371" s="1260"/>
      <c r="V4371" s="1260"/>
      <c r="W4371" s="1259">
        <v>0</v>
      </c>
      <c r="X4371" s="1259">
        <v>1007</v>
      </c>
      <c r="Y4371" s="1259">
        <v>0</v>
      </c>
    </row>
    <row r="4372" spans="1:25">
      <c r="A4372" s="1350">
        <v>11201000759</v>
      </c>
      <c r="B4372" s="1260"/>
      <c r="C4372" s="1260" t="s">
        <v>34220</v>
      </c>
      <c r="D4372" s="1260" t="s">
        <v>17716</v>
      </c>
      <c r="E4372" s="1260" t="s">
        <v>24230</v>
      </c>
      <c r="F4372" s="1260" t="s">
        <v>34221</v>
      </c>
      <c r="G4372" s="1260" t="s">
        <v>34222</v>
      </c>
      <c r="H4372" s="1260" t="s">
        <v>11153</v>
      </c>
      <c r="I4372" s="1260" t="s">
        <v>11164</v>
      </c>
      <c r="J4372" s="1259">
        <v>7428502</v>
      </c>
      <c r="K4372" s="1260" t="s">
        <v>11221</v>
      </c>
      <c r="L4372" s="1260" t="s">
        <v>11155</v>
      </c>
      <c r="M4372" s="1260" t="s">
        <v>262</v>
      </c>
      <c r="N4372" s="1260"/>
      <c r="O4372" s="1260" t="s">
        <v>17716</v>
      </c>
      <c r="P4372" s="1260"/>
      <c r="Q4372" s="1260"/>
      <c r="R4372" s="1260"/>
      <c r="S4372" s="1259">
        <v>1</v>
      </c>
      <c r="T4372" s="1260"/>
      <c r="U4372" s="1260"/>
      <c r="V4372" s="1260"/>
      <c r="W4372" s="1259">
        <v>0</v>
      </c>
      <c r="X4372" s="1259">
        <v>1007</v>
      </c>
      <c r="Y4372" s="1259">
        <v>0</v>
      </c>
    </row>
    <row r="4373" spans="1:25">
      <c r="A4373" s="1350">
        <v>11201000758</v>
      </c>
      <c r="B4373" s="1260"/>
      <c r="C4373" s="1260" t="s">
        <v>34223</v>
      </c>
      <c r="D4373" s="1260" t="s">
        <v>34224</v>
      </c>
      <c r="E4373" s="1260" t="s">
        <v>11774</v>
      </c>
      <c r="F4373" s="1260" t="s">
        <v>34140</v>
      </c>
      <c r="G4373" s="1260" t="s">
        <v>34225</v>
      </c>
      <c r="H4373" s="1260" t="s">
        <v>11153</v>
      </c>
      <c r="I4373" s="1260" t="s">
        <v>10976</v>
      </c>
      <c r="J4373" s="1259">
        <v>7428501</v>
      </c>
      <c r="K4373" s="1260" t="s">
        <v>11221</v>
      </c>
      <c r="L4373" s="1260" t="s">
        <v>11155</v>
      </c>
      <c r="M4373" s="1260" t="s">
        <v>2278</v>
      </c>
      <c r="N4373" s="1260" t="s">
        <v>34226</v>
      </c>
      <c r="O4373" s="1260" t="s">
        <v>34224</v>
      </c>
      <c r="P4373" s="1260" t="s">
        <v>11192</v>
      </c>
      <c r="Q4373" s="1260"/>
      <c r="R4373" s="1260" t="s">
        <v>34227</v>
      </c>
      <c r="S4373" s="1259">
        <v>1</v>
      </c>
      <c r="T4373" s="1260"/>
      <c r="U4373" s="1260" t="s">
        <v>11231</v>
      </c>
      <c r="V4373" s="1260" t="s">
        <v>13206</v>
      </c>
      <c r="W4373" s="1259">
        <v>0</v>
      </c>
      <c r="X4373" s="1259">
        <v>1007</v>
      </c>
      <c r="Y4373" s="1259">
        <v>0</v>
      </c>
    </row>
    <row r="4374" spans="1:25">
      <c r="A4374" s="1350">
        <v>11201000757</v>
      </c>
      <c r="B4374" s="1260" t="s">
        <v>34228</v>
      </c>
      <c r="C4374" s="1260" t="s">
        <v>34229</v>
      </c>
      <c r="D4374" s="1260" t="s">
        <v>34230</v>
      </c>
      <c r="E4374" s="1260" t="s">
        <v>11203</v>
      </c>
      <c r="F4374" s="1260" t="s">
        <v>11176</v>
      </c>
      <c r="G4374" s="1260" t="s">
        <v>34231</v>
      </c>
      <c r="H4374" s="1260" t="s">
        <v>11153</v>
      </c>
      <c r="I4374" s="1260" t="s">
        <v>11177</v>
      </c>
      <c r="J4374" s="1259">
        <v>7428500</v>
      </c>
      <c r="K4374" s="1260" t="s">
        <v>11221</v>
      </c>
      <c r="L4374" s="1260" t="s">
        <v>11155</v>
      </c>
      <c r="M4374" s="1260" t="s">
        <v>1642</v>
      </c>
      <c r="N4374" s="1260" t="s">
        <v>34232</v>
      </c>
      <c r="O4374" s="1260" t="s">
        <v>34230</v>
      </c>
      <c r="P4374" s="1260" t="s">
        <v>34233</v>
      </c>
      <c r="Q4374" s="1260" t="s">
        <v>12131</v>
      </c>
      <c r="R4374" s="1260" t="s">
        <v>34234</v>
      </c>
      <c r="S4374" s="1259">
        <v>1</v>
      </c>
      <c r="T4374" s="1260" t="s">
        <v>34235</v>
      </c>
      <c r="U4374" s="1260" t="s">
        <v>11269</v>
      </c>
      <c r="V4374" s="1260" t="s">
        <v>15756</v>
      </c>
      <c r="W4374" s="1259">
        <v>0</v>
      </c>
      <c r="X4374" s="1259">
        <v>1007</v>
      </c>
      <c r="Y4374" s="1259">
        <v>0</v>
      </c>
    </row>
    <row r="4375" spans="1:25">
      <c r="A4375" s="1350">
        <v>11201000756</v>
      </c>
      <c r="B4375" s="1260"/>
      <c r="C4375" s="1260" t="s">
        <v>34218</v>
      </c>
      <c r="D4375" s="1260" t="s">
        <v>34236</v>
      </c>
      <c r="E4375" s="1260" t="s">
        <v>11509</v>
      </c>
      <c r="F4375" s="1260" t="s">
        <v>34125</v>
      </c>
      <c r="G4375" s="1260" t="s">
        <v>34237</v>
      </c>
      <c r="H4375" s="1260" t="s">
        <v>11153</v>
      </c>
      <c r="I4375" s="1260" t="s">
        <v>11164</v>
      </c>
      <c r="J4375" s="1259">
        <v>7428499</v>
      </c>
      <c r="K4375" s="1260" t="s">
        <v>11221</v>
      </c>
      <c r="L4375" s="1260" t="s">
        <v>11155</v>
      </c>
      <c r="M4375" s="1260" t="s">
        <v>2083</v>
      </c>
      <c r="N4375" s="1260" t="s">
        <v>34238</v>
      </c>
      <c r="O4375" s="1260" t="s">
        <v>34236</v>
      </c>
      <c r="P4375" s="1260"/>
      <c r="Q4375" s="1260" t="s">
        <v>12858</v>
      </c>
      <c r="R4375" s="1260" t="s">
        <v>34239</v>
      </c>
      <c r="S4375" s="1259">
        <v>1</v>
      </c>
      <c r="T4375" s="1260"/>
      <c r="U4375" s="1260" t="s">
        <v>11921</v>
      </c>
      <c r="V4375" s="1260" t="s">
        <v>12275</v>
      </c>
      <c r="W4375" s="1259">
        <v>0</v>
      </c>
      <c r="X4375" s="1259">
        <v>1007</v>
      </c>
      <c r="Y4375" s="1259">
        <v>0</v>
      </c>
    </row>
    <row r="4376" spans="1:25">
      <c r="A4376" s="1350">
        <v>11201000755</v>
      </c>
      <c r="B4376" s="1260"/>
      <c r="C4376" s="1260" t="s">
        <v>34240</v>
      </c>
      <c r="D4376" s="1260" t="s">
        <v>34241</v>
      </c>
      <c r="E4376" s="1260" t="s">
        <v>11419</v>
      </c>
      <c r="F4376" s="1260" t="s">
        <v>34221</v>
      </c>
      <c r="G4376" s="1260" t="s">
        <v>34242</v>
      </c>
      <c r="H4376" s="1260" t="s">
        <v>11153</v>
      </c>
      <c r="I4376" s="1260" t="s">
        <v>11164</v>
      </c>
      <c r="J4376" s="1259">
        <v>7428498</v>
      </c>
      <c r="K4376" s="1260" t="s">
        <v>11221</v>
      </c>
      <c r="L4376" s="1260" t="s">
        <v>11155</v>
      </c>
      <c r="M4376" s="1260" t="s">
        <v>2262</v>
      </c>
      <c r="N4376" s="1260" t="s">
        <v>34243</v>
      </c>
      <c r="O4376" s="1260" t="s">
        <v>34241</v>
      </c>
      <c r="P4376" s="1260"/>
      <c r="Q4376" s="1260" t="s">
        <v>11877</v>
      </c>
      <c r="R4376" s="1260" t="s">
        <v>34244</v>
      </c>
      <c r="S4376" s="1259">
        <v>1</v>
      </c>
      <c r="T4376" s="1260"/>
      <c r="U4376" s="1260" t="s">
        <v>11290</v>
      </c>
      <c r="V4376" s="1260" t="s">
        <v>12437</v>
      </c>
      <c r="W4376" s="1259">
        <v>0</v>
      </c>
      <c r="X4376" s="1259">
        <v>1007</v>
      </c>
      <c r="Y4376" s="1259">
        <v>0</v>
      </c>
    </row>
    <row r="4377" spans="1:25">
      <c r="A4377" s="1350">
        <v>11201000754</v>
      </c>
      <c r="B4377" s="1260" t="s">
        <v>34245</v>
      </c>
      <c r="C4377" s="1260" t="s">
        <v>34246</v>
      </c>
      <c r="D4377" s="1260" t="s">
        <v>34247</v>
      </c>
      <c r="E4377" s="1260" t="s">
        <v>13024</v>
      </c>
      <c r="F4377" s="1260" t="s">
        <v>34083</v>
      </c>
      <c r="G4377" s="1260" t="s">
        <v>34248</v>
      </c>
      <c r="H4377" s="1260" t="s">
        <v>11153</v>
      </c>
      <c r="I4377" s="1260" t="s">
        <v>10976</v>
      </c>
      <c r="J4377" s="1259">
        <v>7428497</v>
      </c>
      <c r="K4377" s="1260" t="s">
        <v>11221</v>
      </c>
      <c r="L4377" s="1260" t="s">
        <v>11155</v>
      </c>
      <c r="M4377" s="1260" t="s">
        <v>2031</v>
      </c>
      <c r="N4377" s="1260" t="s">
        <v>29638</v>
      </c>
      <c r="O4377" s="1260" t="s">
        <v>34247</v>
      </c>
      <c r="P4377" s="1260" t="s">
        <v>34249</v>
      </c>
      <c r="Q4377" s="1260" t="s">
        <v>12049</v>
      </c>
      <c r="R4377" s="1260" t="s">
        <v>34249</v>
      </c>
      <c r="S4377" s="1259">
        <v>1</v>
      </c>
      <c r="T4377" s="1260" t="s">
        <v>34250</v>
      </c>
      <c r="U4377" s="1260" t="s">
        <v>11396</v>
      </c>
      <c r="V4377" s="1260" t="s">
        <v>13071</v>
      </c>
      <c r="W4377" s="1259">
        <v>0</v>
      </c>
      <c r="X4377" s="1259">
        <v>1007</v>
      </c>
      <c r="Y4377" s="1259">
        <v>0</v>
      </c>
    </row>
    <row r="4378" spans="1:25">
      <c r="A4378" s="1350">
        <v>11201000753</v>
      </c>
      <c r="B4378" s="1260"/>
      <c r="C4378" s="1260" t="s">
        <v>34251</v>
      </c>
      <c r="D4378" s="1260" t="s">
        <v>34252</v>
      </c>
      <c r="E4378" s="1260" t="s">
        <v>11774</v>
      </c>
      <c r="F4378" s="1260" t="s">
        <v>34083</v>
      </c>
      <c r="G4378" s="1260" t="s">
        <v>34253</v>
      </c>
      <c r="H4378" s="1260" t="s">
        <v>11153</v>
      </c>
      <c r="I4378" s="1260" t="s">
        <v>10976</v>
      </c>
      <c r="J4378" s="1259">
        <v>7428496</v>
      </c>
      <c r="K4378" s="1260" t="s">
        <v>11221</v>
      </c>
      <c r="L4378" s="1260" t="s">
        <v>11155</v>
      </c>
      <c r="M4378" s="1260" t="s">
        <v>1944</v>
      </c>
      <c r="N4378" s="1260" t="s">
        <v>34254</v>
      </c>
      <c r="O4378" s="1260" t="s">
        <v>34252</v>
      </c>
      <c r="P4378" s="1260"/>
      <c r="Q4378" s="1260"/>
      <c r="R4378" s="1260" t="s">
        <v>34255</v>
      </c>
      <c r="S4378" s="1259">
        <v>1</v>
      </c>
      <c r="T4378" s="1260"/>
      <c r="U4378" s="1260" t="s">
        <v>11396</v>
      </c>
      <c r="V4378" s="1260" t="s">
        <v>13501</v>
      </c>
      <c r="W4378" s="1259">
        <v>0</v>
      </c>
      <c r="X4378" s="1259">
        <v>1007</v>
      </c>
      <c r="Y4378" s="1259">
        <v>0</v>
      </c>
    </row>
    <row r="4379" spans="1:25">
      <c r="A4379" s="1350">
        <v>11201000752</v>
      </c>
      <c r="B4379" s="1260"/>
      <c r="C4379" s="1260" t="s">
        <v>34256</v>
      </c>
      <c r="D4379" s="1260" t="s">
        <v>34257</v>
      </c>
      <c r="E4379" s="1260" t="s">
        <v>34258</v>
      </c>
      <c r="F4379" s="1260" t="s">
        <v>34083</v>
      </c>
      <c r="G4379" s="1260" t="s">
        <v>34259</v>
      </c>
      <c r="H4379" s="1260" t="s">
        <v>11153</v>
      </c>
      <c r="I4379" s="1260" t="s">
        <v>10976</v>
      </c>
      <c r="J4379" s="1259">
        <v>7428495</v>
      </c>
      <c r="K4379" s="1260" t="s">
        <v>11221</v>
      </c>
      <c r="L4379" s="1260" t="s">
        <v>11155</v>
      </c>
      <c r="M4379" s="1260" t="s">
        <v>1941</v>
      </c>
      <c r="N4379" s="1260" t="s">
        <v>34260</v>
      </c>
      <c r="O4379" s="1260" t="s">
        <v>34257</v>
      </c>
      <c r="P4379" s="1260"/>
      <c r="Q4379" s="1260"/>
      <c r="R4379" s="1260"/>
      <c r="S4379" s="1259">
        <v>1</v>
      </c>
      <c r="T4379" s="1260"/>
      <c r="U4379" s="1260" t="s">
        <v>11396</v>
      </c>
      <c r="V4379" s="1260" t="s">
        <v>11699</v>
      </c>
      <c r="W4379" s="1259">
        <v>0</v>
      </c>
      <c r="X4379" s="1259">
        <v>1007</v>
      </c>
      <c r="Y4379" s="1259">
        <v>0</v>
      </c>
    </row>
    <row r="4380" spans="1:25">
      <c r="A4380" s="1350">
        <v>11201000751</v>
      </c>
      <c r="B4380" s="1260"/>
      <c r="C4380" s="1260" t="s">
        <v>34256</v>
      </c>
      <c r="D4380" s="1260" t="s">
        <v>34261</v>
      </c>
      <c r="E4380" s="1260" t="s">
        <v>11353</v>
      </c>
      <c r="F4380" s="1260" t="s">
        <v>11242</v>
      </c>
      <c r="G4380" s="1260" t="s">
        <v>34262</v>
      </c>
      <c r="H4380" s="1260" t="s">
        <v>11153</v>
      </c>
      <c r="I4380" s="1260" t="s">
        <v>11243</v>
      </c>
      <c r="J4380" s="1259">
        <v>7428494</v>
      </c>
      <c r="K4380" s="1260" t="s">
        <v>11221</v>
      </c>
      <c r="L4380" s="1260" t="s">
        <v>11155</v>
      </c>
      <c r="M4380" s="1260" t="s">
        <v>262</v>
      </c>
      <c r="N4380" s="1260"/>
      <c r="O4380" s="1260" t="s">
        <v>34261</v>
      </c>
      <c r="P4380" s="1260"/>
      <c r="Q4380" s="1260" t="s">
        <v>17782</v>
      </c>
      <c r="R4380" s="1260"/>
      <c r="S4380" s="1259">
        <v>1</v>
      </c>
      <c r="T4380" s="1260"/>
      <c r="U4380" s="1260"/>
      <c r="V4380" s="1260"/>
      <c r="W4380" s="1259">
        <v>0</v>
      </c>
      <c r="X4380" s="1259">
        <v>1007</v>
      </c>
      <c r="Y4380" s="1259">
        <v>0</v>
      </c>
    </row>
    <row r="4381" spans="1:25">
      <c r="A4381" s="1350">
        <v>11201000750</v>
      </c>
      <c r="B4381" s="1260"/>
      <c r="C4381" s="1260" t="s">
        <v>34263</v>
      </c>
      <c r="D4381" s="1260" t="s">
        <v>34264</v>
      </c>
      <c r="E4381" s="1260" t="s">
        <v>14449</v>
      </c>
      <c r="F4381" s="1260" t="s">
        <v>34140</v>
      </c>
      <c r="G4381" s="1260" t="s">
        <v>34265</v>
      </c>
      <c r="H4381" s="1260" t="s">
        <v>11153</v>
      </c>
      <c r="I4381" s="1260" t="s">
        <v>10976</v>
      </c>
      <c r="J4381" s="1259">
        <v>7428493</v>
      </c>
      <c r="K4381" s="1260" t="s">
        <v>11221</v>
      </c>
      <c r="L4381" s="1260" t="s">
        <v>11155</v>
      </c>
      <c r="M4381" s="1260" t="s">
        <v>2530</v>
      </c>
      <c r="N4381" s="1260" t="s">
        <v>34266</v>
      </c>
      <c r="O4381" s="1260" t="s">
        <v>34264</v>
      </c>
      <c r="P4381" s="1260"/>
      <c r="Q4381" s="1260"/>
      <c r="R4381" s="1260" t="s">
        <v>34267</v>
      </c>
      <c r="S4381" s="1259">
        <v>1</v>
      </c>
      <c r="T4381" s="1260"/>
      <c r="U4381" s="1260" t="s">
        <v>11158</v>
      </c>
      <c r="V4381" s="1260" t="s">
        <v>11762</v>
      </c>
      <c r="W4381" s="1259">
        <v>0</v>
      </c>
      <c r="X4381" s="1259">
        <v>1007</v>
      </c>
      <c r="Y4381" s="1259">
        <v>0</v>
      </c>
    </row>
    <row r="4382" spans="1:25">
      <c r="A4382" s="1350">
        <v>11201000749</v>
      </c>
      <c r="B4382" s="1260" t="s">
        <v>34268</v>
      </c>
      <c r="C4382" s="1260" t="s">
        <v>34269</v>
      </c>
      <c r="D4382" s="1260" t="s">
        <v>34270</v>
      </c>
      <c r="E4382" s="1260" t="s">
        <v>11190</v>
      </c>
      <c r="F4382" s="1260" t="s">
        <v>13230</v>
      </c>
      <c r="G4382" s="1260" t="s">
        <v>34271</v>
      </c>
      <c r="H4382" s="1260" t="s">
        <v>11153</v>
      </c>
      <c r="I4382" s="1260" t="s">
        <v>10976</v>
      </c>
      <c r="J4382" s="1259">
        <v>7428492</v>
      </c>
      <c r="K4382" s="1260" t="s">
        <v>11221</v>
      </c>
      <c r="L4382" s="1260" t="s">
        <v>11155</v>
      </c>
      <c r="M4382" s="1260" t="s">
        <v>2536</v>
      </c>
      <c r="N4382" s="1260" t="s">
        <v>22847</v>
      </c>
      <c r="O4382" s="1260" t="s">
        <v>34270</v>
      </c>
      <c r="P4382" s="1260"/>
      <c r="Q4382" s="1260" t="s">
        <v>30998</v>
      </c>
      <c r="R4382" s="1260" t="s">
        <v>34272</v>
      </c>
      <c r="S4382" s="1259">
        <v>1</v>
      </c>
      <c r="T4382" s="1260" t="s">
        <v>34273</v>
      </c>
      <c r="U4382" s="1260" t="s">
        <v>11158</v>
      </c>
      <c r="V4382" s="1260" t="s">
        <v>11565</v>
      </c>
      <c r="W4382" s="1259">
        <v>0</v>
      </c>
      <c r="X4382" s="1259">
        <v>1007</v>
      </c>
      <c r="Y4382" s="1259">
        <v>0</v>
      </c>
    </row>
    <row r="4383" spans="1:25">
      <c r="A4383" s="1350">
        <v>11201000747</v>
      </c>
      <c r="B4383" s="1260"/>
      <c r="C4383" s="1260" t="s">
        <v>34274</v>
      </c>
      <c r="D4383" s="1260" t="s">
        <v>34275</v>
      </c>
      <c r="E4383" s="1260" t="s">
        <v>11353</v>
      </c>
      <c r="F4383" s="1260" t="s">
        <v>14842</v>
      </c>
      <c r="G4383" s="1260" t="s">
        <v>34276</v>
      </c>
      <c r="H4383" s="1260" t="s">
        <v>11153</v>
      </c>
      <c r="I4383" s="1260" t="s">
        <v>11243</v>
      </c>
      <c r="J4383" s="1259">
        <v>7428490</v>
      </c>
      <c r="K4383" s="1260" t="s">
        <v>11221</v>
      </c>
      <c r="L4383" s="1260" t="s">
        <v>11155</v>
      </c>
      <c r="M4383" s="1260" t="s">
        <v>262</v>
      </c>
      <c r="N4383" s="1260"/>
      <c r="O4383" s="1260" t="s">
        <v>34275</v>
      </c>
      <c r="P4383" s="1260"/>
      <c r="Q4383" s="1260" t="s">
        <v>17782</v>
      </c>
      <c r="R4383" s="1260"/>
      <c r="S4383" s="1259">
        <v>1</v>
      </c>
      <c r="T4383" s="1260"/>
      <c r="U4383" s="1260"/>
      <c r="V4383" s="1260"/>
      <c r="W4383" s="1259">
        <v>0</v>
      </c>
      <c r="X4383" s="1259">
        <v>1007</v>
      </c>
      <c r="Y4383" s="1259">
        <v>0</v>
      </c>
    </row>
    <row r="4384" spans="1:25">
      <c r="A4384" s="1350">
        <v>11201000746</v>
      </c>
      <c r="B4384" s="1260"/>
      <c r="C4384" s="1260" t="s">
        <v>34277</v>
      </c>
      <c r="D4384" s="1260" t="s">
        <v>34278</v>
      </c>
      <c r="E4384" s="1260" t="s">
        <v>11190</v>
      </c>
      <c r="F4384" s="1260" t="s">
        <v>26711</v>
      </c>
      <c r="G4384" s="1260" t="s">
        <v>34279</v>
      </c>
      <c r="H4384" s="1260" t="s">
        <v>11153</v>
      </c>
      <c r="I4384" s="1260" t="s">
        <v>10976</v>
      </c>
      <c r="J4384" s="1259">
        <v>7428489</v>
      </c>
      <c r="K4384" s="1260" t="s">
        <v>11375</v>
      </c>
      <c r="L4384" s="1260" t="s">
        <v>11155</v>
      </c>
      <c r="M4384" s="1260" t="s">
        <v>1276</v>
      </c>
      <c r="N4384" s="1260" t="s">
        <v>34280</v>
      </c>
      <c r="O4384" s="1260" t="s">
        <v>34278</v>
      </c>
      <c r="P4384" s="1260"/>
      <c r="Q4384" s="1260"/>
      <c r="R4384" s="1260"/>
      <c r="S4384" s="1259">
        <v>1</v>
      </c>
      <c r="T4384" s="1260"/>
      <c r="U4384" s="1260" t="s">
        <v>11158</v>
      </c>
      <c r="V4384" s="1260" t="s">
        <v>11321</v>
      </c>
      <c r="W4384" s="1259">
        <v>0</v>
      </c>
      <c r="X4384" s="1259">
        <v>1008</v>
      </c>
      <c r="Y4384" s="1259">
        <v>0</v>
      </c>
    </row>
    <row r="4385" spans="1:25">
      <c r="A4385" s="1350">
        <v>11201000745</v>
      </c>
      <c r="B4385" s="1260" t="s">
        <v>34281</v>
      </c>
      <c r="C4385" s="1260" t="s">
        <v>34282</v>
      </c>
      <c r="D4385" s="1260" t="s">
        <v>24433</v>
      </c>
      <c r="E4385" s="1260" t="s">
        <v>11190</v>
      </c>
      <c r="F4385" s="1260" t="s">
        <v>34140</v>
      </c>
      <c r="G4385" s="1260" t="s">
        <v>34283</v>
      </c>
      <c r="H4385" s="1260" t="s">
        <v>11153</v>
      </c>
      <c r="I4385" s="1260" t="s">
        <v>10976</v>
      </c>
      <c r="J4385" s="1259">
        <v>7428488</v>
      </c>
      <c r="K4385" s="1260" t="s">
        <v>11221</v>
      </c>
      <c r="L4385" s="1260" t="s">
        <v>11155</v>
      </c>
      <c r="M4385" s="1260" t="s">
        <v>262</v>
      </c>
      <c r="N4385" s="1260"/>
      <c r="O4385" s="1260" t="s">
        <v>24433</v>
      </c>
      <c r="P4385" s="1260"/>
      <c r="Q4385" s="1260"/>
      <c r="R4385" s="1260"/>
      <c r="S4385" s="1259">
        <v>1</v>
      </c>
      <c r="T4385" s="1260"/>
      <c r="U4385" s="1260"/>
      <c r="V4385" s="1260"/>
      <c r="W4385" s="1259">
        <v>0</v>
      </c>
      <c r="X4385" s="1259">
        <v>1007</v>
      </c>
      <c r="Y4385" s="1259">
        <v>0</v>
      </c>
    </row>
    <row r="4386" spans="1:25">
      <c r="A4386" s="1350">
        <v>11201000744</v>
      </c>
      <c r="B4386" s="1260"/>
      <c r="C4386" s="1260" t="s">
        <v>34284</v>
      </c>
      <c r="D4386" s="1260" t="s">
        <v>34285</v>
      </c>
      <c r="E4386" s="1260" t="s">
        <v>34286</v>
      </c>
      <c r="F4386" s="1260" t="s">
        <v>34221</v>
      </c>
      <c r="G4386" s="1260" t="s">
        <v>34287</v>
      </c>
      <c r="H4386" s="1260" t="s">
        <v>11153</v>
      </c>
      <c r="I4386" s="1260" t="s">
        <v>11164</v>
      </c>
      <c r="J4386" s="1259">
        <v>7428487</v>
      </c>
      <c r="K4386" s="1260" t="s">
        <v>11221</v>
      </c>
      <c r="L4386" s="1260" t="s">
        <v>11155</v>
      </c>
      <c r="M4386" s="1260" t="s">
        <v>2087</v>
      </c>
      <c r="N4386" s="1260" t="s">
        <v>34288</v>
      </c>
      <c r="O4386" s="1260" t="s">
        <v>34285</v>
      </c>
      <c r="P4386" s="1260"/>
      <c r="Q4386" s="1260"/>
      <c r="R4386" s="1260"/>
      <c r="S4386" s="1259">
        <v>1</v>
      </c>
      <c r="T4386" s="1260" t="s">
        <v>34289</v>
      </c>
      <c r="U4386" s="1260" t="s">
        <v>12320</v>
      </c>
      <c r="V4386" s="1260" t="s">
        <v>34290</v>
      </c>
      <c r="W4386" s="1259">
        <v>0</v>
      </c>
      <c r="X4386" s="1259">
        <v>1007</v>
      </c>
      <c r="Y4386" s="1259">
        <v>0</v>
      </c>
    </row>
    <row r="4387" spans="1:25">
      <c r="A4387" s="1350">
        <v>11201000743</v>
      </c>
      <c r="B4387" s="1260"/>
      <c r="C4387" s="1260" t="s">
        <v>34284</v>
      </c>
      <c r="D4387" s="1260" t="s">
        <v>34291</v>
      </c>
      <c r="E4387" s="1260" t="s">
        <v>11353</v>
      </c>
      <c r="F4387" s="1260" t="s">
        <v>16819</v>
      </c>
      <c r="G4387" s="1260" t="s">
        <v>34292</v>
      </c>
      <c r="H4387" s="1260" t="s">
        <v>11153</v>
      </c>
      <c r="I4387" s="1260" t="s">
        <v>11243</v>
      </c>
      <c r="J4387" s="1259">
        <v>7428486</v>
      </c>
      <c r="K4387" s="1260" t="s">
        <v>11221</v>
      </c>
      <c r="L4387" s="1260" t="s">
        <v>11155</v>
      </c>
      <c r="M4387" s="1260" t="s">
        <v>262</v>
      </c>
      <c r="N4387" s="1260"/>
      <c r="O4387" s="1260" t="s">
        <v>34291</v>
      </c>
      <c r="P4387" s="1260"/>
      <c r="Q4387" s="1260" t="s">
        <v>17782</v>
      </c>
      <c r="R4387" s="1260"/>
      <c r="S4387" s="1259">
        <v>1</v>
      </c>
      <c r="T4387" s="1260"/>
      <c r="U4387" s="1260"/>
      <c r="V4387" s="1260"/>
      <c r="W4387" s="1259">
        <v>0</v>
      </c>
      <c r="X4387" s="1259">
        <v>1007</v>
      </c>
      <c r="Y4387" s="1259">
        <v>0</v>
      </c>
    </row>
    <row r="4388" spans="1:25">
      <c r="A4388" s="1350">
        <v>11201000742</v>
      </c>
      <c r="B4388" s="1260"/>
      <c r="C4388" s="1260" t="s">
        <v>34293</v>
      </c>
      <c r="D4388" s="1260" t="s">
        <v>34294</v>
      </c>
      <c r="E4388" s="1260" t="s">
        <v>34295</v>
      </c>
      <c r="F4388" s="1260" t="s">
        <v>34125</v>
      </c>
      <c r="G4388" s="1260" t="s">
        <v>34296</v>
      </c>
      <c r="H4388" s="1260" t="s">
        <v>11153</v>
      </c>
      <c r="I4388" s="1260" t="s">
        <v>11164</v>
      </c>
      <c r="J4388" s="1259">
        <v>7428485</v>
      </c>
      <c r="K4388" s="1260" t="s">
        <v>11221</v>
      </c>
      <c r="L4388" s="1260" t="s">
        <v>11155</v>
      </c>
      <c r="M4388" s="1260" t="s">
        <v>2438</v>
      </c>
      <c r="N4388" s="1260" t="s">
        <v>34297</v>
      </c>
      <c r="O4388" s="1260" t="s">
        <v>34294</v>
      </c>
      <c r="P4388" s="1260"/>
      <c r="Q4388" s="1260" t="s">
        <v>34298</v>
      </c>
      <c r="R4388" s="1260" t="s">
        <v>34299</v>
      </c>
      <c r="S4388" s="1259">
        <v>1</v>
      </c>
      <c r="T4388" s="1260" t="s">
        <v>34300</v>
      </c>
      <c r="U4388" s="1260" t="s">
        <v>11405</v>
      </c>
      <c r="V4388" s="1260" t="s">
        <v>13345</v>
      </c>
      <c r="W4388" s="1259">
        <v>0</v>
      </c>
      <c r="X4388" s="1259">
        <v>1007</v>
      </c>
      <c r="Y4388" s="1259">
        <v>0</v>
      </c>
    </row>
    <row r="4389" spans="1:25">
      <c r="A4389" s="1350">
        <v>11201000741</v>
      </c>
      <c r="B4389" s="1260"/>
      <c r="C4389" s="1260" t="s">
        <v>34301</v>
      </c>
      <c r="D4389" s="1260" t="s">
        <v>34302</v>
      </c>
      <c r="E4389" s="1260" t="s">
        <v>11353</v>
      </c>
      <c r="F4389" s="1260" t="s">
        <v>34303</v>
      </c>
      <c r="G4389" s="1260" t="s">
        <v>34304</v>
      </c>
      <c r="H4389" s="1260" t="s">
        <v>11153</v>
      </c>
      <c r="I4389" s="1260" t="s">
        <v>10976</v>
      </c>
      <c r="J4389" s="1259">
        <v>7428484</v>
      </c>
      <c r="K4389" s="1260" t="s">
        <v>11375</v>
      </c>
      <c r="L4389" s="1260" t="s">
        <v>11155</v>
      </c>
      <c r="M4389" s="1260" t="s">
        <v>262</v>
      </c>
      <c r="N4389" s="1260"/>
      <c r="O4389" s="1260" t="s">
        <v>34302</v>
      </c>
      <c r="P4389" s="1260"/>
      <c r="Q4389" s="1260"/>
      <c r="R4389" s="1260"/>
      <c r="S4389" s="1259">
        <v>1</v>
      </c>
      <c r="T4389" s="1260"/>
      <c r="U4389" s="1260"/>
      <c r="V4389" s="1260"/>
      <c r="W4389" s="1259">
        <v>4</v>
      </c>
      <c r="X4389" s="1259">
        <v>1008</v>
      </c>
      <c r="Y4389" s="1259">
        <v>0</v>
      </c>
    </row>
    <row r="4390" spans="1:25">
      <c r="A4390" s="1350">
        <v>11201000740</v>
      </c>
      <c r="B4390" s="1260"/>
      <c r="C4390" s="1260" t="s">
        <v>34305</v>
      </c>
      <c r="D4390" s="1260" t="s">
        <v>34306</v>
      </c>
      <c r="E4390" s="1260" t="s">
        <v>11311</v>
      </c>
      <c r="F4390" s="1260" t="s">
        <v>11176</v>
      </c>
      <c r="G4390" s="1260" t="s">
        <v>34307</v>
      </c>
      <c r="H4390" s="1260" t="s">
        <v>11153</v>
      </c>
      <c r="I4390" s="1260" t="s">
        <v>11177</v>
      </c>
      <c r="J4390" s="1259">
        <v>7428483</v>
      </c>
      <c r="K4390" s="1260" t="s">
        <v>11375</v>
      </c>
      <c r="L4390" s="1260" t="s">
        <v>11155</v>
      </c>
      <c r="M4390" s="1260" t="s">
        <v>2353</v>
      </c>
      <c r="N4390" s="1260" t="s">
        <v>34308</v>
      </c>
      <c r="O4390" s="1260" t="s">
        <v>34306</v>
      </c>
      <c r="P4390" s="1260"/>
      <c r="Q4390" s="1260"/>
      <c r="R4390" s="1260" t="s">
        <v>34309</v>
      </c>
      <c r="S4390" s="1259">
        <v>1</v>
      </c>
      <c r="T4390" s="1260"/>
      <c r="U4390" s="1260" t="s">
        <v>11193</v>
      </c>
      <c r="V4390" s="1260" t="s">
        <v>13085</v>
      </c>
      <c r="W4390" s="1259">
        <v>0</v>
      </c>
      <c r="X4390" s="1259">
        <v>1008</v>
      </c>
      <c r="Y4390" s="1259">
        <v>0</v>
      </c>
    </row>
    <row r="4391" spans="1:25">
      <c r="A4391" s="1350">
        <v>11201000739</v>
      </c>
      <c r="B4391" s="1260" t="s">
        <v>34310</v>
      </c>
      <c r="C4391" s="1260" t="s">
        <v>34311</v>
      </c>
      <c r="D4391" s="1260" t="s">
        <v>34312</v>
      </c>
      <c r="E4391" s="1260" t="s">
        <v>11190</v>
      </c>
      <c r="F4391" s="1260" t="s">
        <v>34140</v>
      </c>
      <c r="G4391" s="1260" t="s">
        <v>34313</v>
      </c>
      <c r="H4391" s="1260" t="s">
        <v>11153</v>
      </c>
      <c r="I4391" s="1260" t="s">
        <v>10976</v>
      </c>
      <c r="J4391" s="1259">
        <v>7428482</v>
      </c>
      <c r="K4391" s="1260" t="s">
        <v>11221</v>
      </c>
      <c r="L4391" s="1260" t="s">
        <v>11155</v>
      </c>
      <c r="M4391" s="1260" t="s">
        <v>2533</v>
      </c>
      <c r="N4391" s="1260" t="s">
        <v>16284</v>
      </c>
      <c r="O4391" s="1260" t="s">
        <v>34312</v>
      </c>
      <c r="P4391" s="1260"/>
      <c r="Q4391" s="1260" t="s">
        <v>26242</v>
      </c>
      <c r="R4391" s="1260" t="s">
        <v>16285</v>
      </c>
      <c r="S4391" s="1259">
        <v>1</v>
      </c>
      <c r="T4391" s="1260" t="s">
        <v>20288</v>
      </c>
      <c r="U4391" s="1260" t="s">
        <v>11158</v>
      </c>
      <c r="V4391" s="1260" t="s">
        <v>11380</v>
      </c>
      <c r="W4391" s="1259">
        <v>0</v>
      </c>
      <c r="X4391" s="1259">
        <v>1007</v>
      </c>
      <c r="Y4391" s="1259">
        <v>0</v>
      </c>
    </row>
    <row r="4392" spans="1:25">
      <c r="A4392" s="1350">
        <v>11201000738</v>
      </c>
      <c r="B4392" s="1260" t="s">
        <v>34314</v>
      </c>
      <c r="C4392" s="1260" t="s">
        <v>34315</v>
      </c>
      <c r="D4392" s="1260" t="s">
        <v>34316</v>
      </c>
      <c r="E4392" s="1260" t="s">
        <v>11384</v>
      </c>
      <c r="F4392" s="1260" t="s">
        <v>11176</v>
      </c>
      <c r="G4392" s="1260" t="s">
        <v>34317</v>
      </c>
      <c r="H4392" s="1260" t="s">
        <v>11153</v>
      </c>
      <c r="I4392" s="1260" t="s">
        <v>11177</v>
      </c>
      <c r="J4392" s="1259">
        <v>7428481</v>
      </c>
      <c r="K4392" s="1260" t="s">
        <v>11221</v>
      </c>
      <c r="L4392" s="1260" t="s">
        <v>11155</v>
      </c>
      <c r="M4392" s="1260" t="s">
        <v>2541</v>
      </c>
      <c r="N4392" s="1260" t="s">
        <v>15042</v>
      </c>
      <c r="O4392" s="1260" t="s">
        <v>34316</v>
      </c>
      <c r="P4392" s="1260" t="s">
        <v>34318</v>
      </c>
      <c r="Q4392" s="1260" t="s">
        <v>12921</v>
      </c>
      <c r="R4392" s="1260" t="s">
        <v>34319</v>
      </c>
      <c r="S4392" s="1259">
        <v>1</v>
      </c>
      <c r="T4392" s="1260" t="s">
        <v>34320</v>
      </c>
      <c r="U4392" s="1260" t="s">
        <v>11269</v>
      </c>
      <c r="V4392" s="1260" t="s">
        <v>11342</v>
      </c>
      <c r="W4392" s="1259">
        <v>0</v>
      </c>
      <c r="X4392" s="1259">
        <v>1007</v>
      </c>
      <c r="Y4392" s="1259">
        <v>0</v>
      </c>
    </row>
    <row r="4393" spans="1:25">
      <c r="A4393" s="1350">
        <v>11201000737</v>
      </c>
      <c r="B4393" s="1260" t="s">
        <v>34321</v>
      </c>
      <c r="C4393" s="1260" t="s">
        <v>34322</v>
      </c>
      <c r="D4393" s="1260" t="s">
        <v>34323</v>
      </c>
      <c r="E4393" s="1260" t="s">
        <v>11560</v>
      </c>
      <c r="F4393" s="1260" t="s">
        <v>11176</v>
      </c>
      <c r="G4393" s="1260" t="s">
        <v>34324</v>
      </c>
      <c r="H4393" s="1260" t="s">
        <v>11153</v>
      </c>
      <c r="I4393" s="1260" t="s">
        <v>11177</v>
      </c>
      <c r="J4393" s="1259">
        <v>7428480</v>
      </c>
      <c r="K4393" s="1260" t="s">
        <v>11221</v>
      </c>
      <c r="L4393" s="1260" t="s">
        <v>11155</v>
      </c>
      <c r="M4393" s="1260" t="s">
        <v>1642</v>
      </c>
      <c r="N4393" s="1260" t="s">
        <v>34232</v>
      </c>
      <c r="O4393" s="1260" t="s">
        <v>34323</v>
      </c>
      <c r="P4393" s="1260" t="s">
        <v>11192</v>
      </c>
      <c r="Q4393" s="1260"/>
      <c r="R4393" s="1260" t="s">
        <v>11268</v>
      </c>
      <c r="S4393" s="1259">
        <v>2</v>
      </c>
      <c r="T4393" s="1260" t="s">
        <v>34325</v>
      </c>
      <c r="U4393" s="1260" t="s">
        <v>11269</v>
      </c>
      <c r="V4393" s="1260" t="s">
        <v>15756</v>
      </c>
      <c r="W4393" s="1259">
        <v>0</v>
      </c>
      <c r="X4393" s="1259">
        <v>1007</v>
      </c>
      <c r="Y4393" s="1259">
        <v>0</v>
      </c>
    </row>
    <row r="4394" spans="1:25">
      <c r="A4394" s="1350">
        <v>11201000736</v>
      </c>
      <c r="B4394" s="1260"/>
      <c r="C4394" s="1260" t="s">
        <v>34322</v>
      </c>
      <c r="D4394" s="1260" t="s">
        <v>34326</v>
      </c>
      <c r="E4394" s="1260" t="s">
        <v>14449</v>
      </c>
      <c r="F4394" s="1260" t="s">
        <v>34140</v>
      </c>
      <c r="G4394" s="1260" t="s">
        <v>34327</v>
      </c>
      <c r="H4394" s="1260" t="s">
        <v>11153</v>
      </c>
      <c r="I4394" s="1260" t="s">
        <v>10976</v>
      </c>
      <c r="J4394" s="1259">
        <v>7428479</v>
      </c>
      <c r="K4394" s="1260" t="s">
        <v>11221</v>
      </c>
      <c r="L4394" s="1260" t="s">
        <v>11155</v>
      </c>
      <c r="M4394" s="1260" t="s">
        <v>2278</v>
      </c>
      <c r="N4394" s="1260" t="s">
        <v>34328</v>
      </c>
      <c r="O4394" s="1260" t="s">
        <v>34326</v>
      </c>
      <c r="P4394" s="1260"/>
      <c r="Q4394" s="1260"/>
      <c r="R4394" s="1260" t="s">
        <v>25448</v>
      </c>
      <c r="S4394" s="1259">
        <v>1</v>
      </c>
      <c r="T4394" s="1260"/>
      <c r="U4394" s="1260" t="s">
        <v>11158</v>
      </c>
      <c r="V4394" s="1260" t="s">
        <v>12735</v>
      </c>
      <c r="W4394" s="1259">
        <v>0</v>
      </c>
      <c r="X4394" s="1259">
        <v>1007</v>
      </c>
      <c r="Y4394" s="1259">
        <v>0</v>
      </c>
    </row>
    <row r="4395" spans="1:25">
      <c r="A4395" s="1350">
        <v>11201000735</v>
      </c>
      <c r="B4395" s="1260"/>
      <c r="C4395" s="1260" t="s">
        <v>34329</v>
      </c>
      <c r="D4395" s="1260" t="s">
        <v>34330</v>
      </c>
      <c r="E4395" s="1260" t="s">
        <v>11353</v>
      </c>
      <c r="F4395" s="1260" t="s">
        <v>16520</v>
      </c>
      <c r="G4395" s="1260" t="s">
        <v>34331</v>
      </c>
      <c r="H4395" s="1260" t="s">
        <v>11153</v>
      </c>
      <c r="I4395" s="1260" t="s">
        <v>10976</v>
      </c>
      <c r="J4395" s="1259">
        <v>7428478</v>
      </c>
      <c r="K4395" s="1260" t="s">
        <v>11221</v>
      </c>
      <c r="L4395" s="1260" t="s">
        <v>11155</v>
      </c>
      <c r="M4395" s="1260" t="s">
        <v>262</v>
      </c>
      <c r="N4395" s="1260"/>
      <c r="O4395" s="1260" t="s">
        <v>34330</v>
      </c>
      <c r="P4395" s="1260"/>
      <c r="Q4395" s="1260"/>
      <c r="R4395" s="1260"/>
      <c r="S4395" s="1259">
        <v>1</v>
      </c>
      <c r="T4395" s="1260"/>
      <c r="U4395" s="1260"/>
      <c r="V4395" s="1260"/>
      <c r="W4395" s="1259">
        <v>0</v>
      </c>
      <c r="X4395" s="1259">
        <v>1007</v>
      </c>
      <c r="Y4395" s="1259">
        <v>0</v>
      </c>
    </row>
    <row r="4396" spans="1:25">
      <c r="A4396" s="1350">
        <v>11201000734</v>
      </c>
      <c r="B4396" s="1260"/>
      <c r="C4396" s="1260" t="s">
        <v>34332</v>
      </c>
      <c r="D4396" s="1260" t="s">
        <v>34333</v>
      </c>
      <c r="E4396" s="1260" t="s">
        <v>11353</v>
      </c>
      <c r="F4396" s="1260" t="s">
        <v>24507</v>
      </c>
      <c r="G4396" s="1260" t="s">
        <v>34334</v>
      </c>
      <c r="H4396" s="1260" t="s">
        <v>11153</v>
      </c>
      <c r="I4396" s="1260" t="s">
        <v>10976</v>
      </c>
      <c r="J4396" s="1259">
        <v>7428477</v>
      </c>
      <c r="K4396" s="1260" t="s">
        <v>11221</v>
      </c>
      <c r="L4396" s="1260" t="s">
        <v>11155</v>
      </c>
      <c r="M4396" s="1260" t="s">
        <v>262</v>
      </c>
      <c r="N4396" s="1260"/>
      <c r="O4396" s="1260" t="s">
        <v>34333</v>
      </c>
      <c r="P4396" s="1260"/>
      <c r="Q4396" s="1260"/>
      <c r="R4396" s="1260"/>
      <c r="S4396" s="1259">
        <v>1</v>
      </c>
      <c r="T4396" s="1260"/>
      <c r="U4396" s="1260"/>
      <c r="V4396" s="1260"/>
      <c r="W4396" s="1259">
        <v>0</v>
      </c>
      <c r="X4396" s="1259">
        <v>1007</v>
      </c>
      <c r="Y4396" s="1259">
        <v>0</v>
      </c>
    </row>
    <row r="4397" spans="1:25">
      <c r="A4397" s="1350">
        <v>11201000733</v>
      </c>
      <c r="B4397" s="1260"/>
      <c r="C4397" s="1260" t="s">
        <v>34335</v>
      </c>
      <c r="D4397" s="1260" t="s">
        <v>34336</v>
      </c>
      <c r="E4397" s="1260" t="s">
        <v>11353</v>
      </c>
      <c r="F4397" s="1260" t="s">
        <v>12633</v>
      </c>
      <c r="G4397" s="1260" t="s">
        <v>34337</v>
      </c>
      <c r="H4397" s="1260" t="s">
        <v>11153</v>
      </c>
      <c r="I4397" s="1260" t="s">
        <v>10976</v>
      </c>
      <c r="J4397" s="1259">
        <v>7428476</v>
      </c>
      <c r="K4397" s="1260" t="s">
        <v>11221</v>
      </c>
      <c r="L4397" s="1260" t="s">
        <v>11155</v>
      </c>
      <c r="M4397" s="1260" t="s">
        <v>262</v>
      </c>
      <c r="N4397" s="1260"/>
      <c r="O4397" s="1260" t="s">
        <v>34336</v>
      </c>
      <c r="P4397" s="1260"/>
      <c r="Q4397" s="1260"/>
      <c r="R4397" s="1260"/>
      <c r="S4397" s="1259">
        <v>1</v>
      </c>
      <c r="T4397" s="1260"/>
      <c r="U4397" s="1260"/>
      <c r="V4397" s="1260"/>
      <c r="W4397" s="1259">
        <v>0</v>
      </c>
      <c r="X4397" s="1259">
        <v>1007</v>
      </c>
      <c r="Y4397" s="1259">
        <v>0</v>
      </c>
    </row>
    <row r="4398" spans="1:25">
      <c r="A4398" s="1350">
        <v>11201000732</v>
      </c>
      <c r="B4398" s="1260" t="s">
        <v>34338</v>
      </c>
      <c r="C4398" s="1260" t="s">
        <v>34339</v>
      </c>
      <c r="D4398" s="1260" t="s">
        <v>34340</v>
      </c>
      <c r="E4398" s="1260" t="s">
        <v>11702</v>
      </c>
      <c r="F4398" s="1260" t="s">
        <v>13545</v>
      </c>
      <c r="G4398" s="1260" t="s">
        <v>34341</v>
      </c>
      <c r="H4398" s="1260" t="s">
        <v>11153</v>
      </c>
      <c r="I4398" s="1260" t="s">
        <v>13547</v>
      </c>
      <c r="J4398" s="1259">
        <v>7428475</v>
      </c>
      <c r="K4398" s="1260" t="s">
        <v>11221</v>
      </c>
      <c r="L4398" s="1260" t="s">
        <v>11155</v>
      </c>
      <c r="M4398" s="1260" t="s">
        <v>2306</v>
      </c>
      <c r="N4398" s="1260" t="s">
        <v>34342</v>
      </c>
      <c r="O4398" s="1260" t="s">
        <v>34340</v>
      </c>
      <c r="P4398" s="1260" t="s">
        <v>34343</v>
      </c>
      <c r="Q4398" s="1260" t="s">
        <v>13053</v>
      </c>
      <c r="R4398" s="1260" t="s">
        <v>34344</v>
      </c>
      <c r="S4398" s="1259">
        <v>1</v>
      </c>
      <c r="T4398" s="1260" t="s">
        <v>34345</v>
      </c>
      <c r="U4398" s="1260" t="s">
        <v>13552</v>
      </c>
      <c r="V4398" s="1260" t="s">
        <v>13553</v>
      </c>
      <c r="W4398" s="1259">
        <v>0</v>
      </c>
      <c r="X4398" s="1259">
        <v>1007</v>
      </c>
      <c r="Y4398" s="1259">
        <v>0</v>
      </c>
    </row>
    <row r="4399" spans="1:25">
      <c r="A4399" s="1350">
        <v>11201000731</v>
      </c>
      <c r="B4399" s="1260"/>
      <c r="C4399" s="1260" t="s">
        <v>34346</v>
      </c>
      <c r="D4399" s="1260" t="s">
        <v>34347</v>
      </c>
      <c r="E4399" s="1260" t="s">
        <v>11353</v>
      </c>
      <c r="F4399" s="1260" t="s">
        <v>11440</v>
      </c>
      <c r="G4399" s="1260" t="s">
        <v>34348</v>
      </c>
      <c r="H4399" s="1260" t="s">
        <v>11153</v>
      </c>
      <c r="I4399" s="1260" t="s">
        <v>11177</v>
      </c>
      <c r="J4399" s="1259">
        <v>7428474</v>
      </c>
      <c r="K4399" s="1260" t="s">
        <v>11221</v>
      </c>
      <c r="L4399" s="1260" t="s">
        <v>11155</v>
      </c>
      <c r="M4399" s="1260" t="s">
        <v>262</v>
      </c>
      <c r="N4399" s="1260"/>
      <c r="O4399" s="1260" t="s">
        <v>34347</v>
      </c>
      <c r="P4399" s="1260"/>
      <c r="Q4399" s="1260"/>
      <c r="R4399" s="1260"/>
      <c r="S4399" s="1259">
        <v>1</v>
      </c>
      <c r="T4399" s="1260"/>
      <c r="U4399" s="1260"/>
      <c r="V4399" s="1260"/>
      <c r="W4399" s="1259">
        <v>0</v>
      </c>
      <c r="X4399" s="1259">
        <v>1007</v>
      </c>
      <c r="Y4399" s="1259">
        <v>0</v>
      </c>
    </row>
    <row r="4400" spans="1:25">
      <c r="A4400" s="1350">
        <v>11201000730</v>
      </c>
      <c r="B4400" s="1260"/>
      <c r="C4400" s="1260" t="s">
        <v>34335</v>
      </c>
      <c r="D4400" s="1260" t="s">
        <v>34349</v>
      </c>
      <c r="E4400" s="1260" t="s">
        <v>11593</v>
      </c>
      <c r="F4400" s="1260" t="s">
        <v>34350</v>
      </c>
      <c r="G4400" s="1260" t="s">
        <v>34351</v>
      </c>
      <c r="H4400" s="1260" t="s">
        <v>11153</v>
      </c>
      <c r="I4400" s="1260" t="s">
        <v>11164</v>
      </c>
      <c r="J4400" s="1259">
        <v>7428473</v>
      </c>
      <c r="K4400" s="1260" t="s">
        <v>11221</v>
      </c>
      <c r="L4400" s="1260" t="s">
        <v>11155</v>
      </c>
      <c r="M4400" s="1260" t="s">
        <v>2389</v>
      </c>
      <c r="N4400" s="1260" t="s">
        <v>34352</v>
      </c>
      <c r="O4400" s="1260" t="s">
        <v>34349</v>
      </c>
      <c r="P4400" s="1260" t="s">
        <v>34353</v>
      </c>
      <c r="Q4400" s="1260"/>
      <c r="R4400" s="1260"/>
      <c r="S4400" s="1259">
        <v>1</v>
      </c>
      <c r="T4400" s="1260"/>
      <c r="U4400" s="1260" t="s">
        <v>11405</v>
      </c>
      <c r="V4400" s="1260" t="s">
        <v>17050</v>
      </c>
      <c r="W4400" s="1259">
        <v>0</v>
      </c>
      <c r="X4400" s="1259">
        <v>1007</v>
      </c>
      <c r="Y4400" s="1259">
        <v>0</v>
      </c>
    </row>
    <row r="4401" spans="1:25">
      <c r="A4401" s="1350">
        <v>11201000729</v>
      </c>
      <c r="B4401" s="1260"/>
      <c r="C4401" s="1260" t="s">
        <v>34354</v>
      </c>
      <c r="D4401" s="1260" t="s">
        <v>34355</v>
      </c>
      <c r="E4401" s="1260" t="s">
        <v>11190</v>
      </c>
      <c r="F4401" s="1260" t="s">
        <v>11440</v>
      </c>
      <c r="G4401" s="1260" t="s">
        <v>34356</v>
      </c>
      <c r="H4401" s="1260" t="s">
        <v>11153</v>
      </c>
      <c r="I4401" s="1260" t="s">
        <v>11177</v>
      </c>
      <c r="J4401" s="1259">
        <v>7428472</v>
      </c>
      <c r="K4401" s="1260" t="s">
        <v>11221</v>
      </c>
      <c r="L4401" s="1260" t="s">
        <v>11155</v>
      </c>
      <c r="M4401" s="1260" t="s">
        <v>2579</v>
      </c>
      <c r="N4401" s="1260" t="s">
        <v>34357</v>
      </c>
      <c r="O4401" s="1260" t="s">
        <v>34355</v>
      </c>
      <c r="P4401" s="1260" t="s">
        <v>11192</v>
      </c>
      <c r="Q4401" s="1260"/>
      <c r="R4401" s="1259">
        <v>7982065</v>
      </c>
      <c r="S4401" s="1259">
        <v>1</v>
      </c>
      <c r="T4401" s="1260"/>
      <c r="U4401" s="1260" t="s">
        <v>11193</v>
      </c>
      <c r="V4401" s="1260" t="s">
        <v>14657</v>
      </c>
      <c r="W4401" s="1259">
        <v>0</v>
      </c>
      <c r="X4401" s="1259">
        <v>1007</v>
      </c>
      <c r="Y4401" s="1259">
        <v>0</v>
      </c>
    </row>
    <row r="4402" spans="1:25">
      <c r="A4402" s="1350">
        <v>11201000728</v>
      </c>
      <c r="B4402" s="1260"/>
      <c r="C4402" s="1260" t="s">
        <v>34358</v>
      </c>
      <c r="D4402" s="1260" t="s">
        <v>34359</v>
      </c>
      <c r="E4402" s="1260" t="s">
        <v>31965</v>
      </c>
      <c r="F4402" s="1260" t="s">
        <v>34350</v>
      </c>
      <c r="G4402" s="1260" t="s">
        <v>34360</v>
      </c>
      <c r="H4402" s="1260" t="s">
        <v>11153</v>
      </c>
      <c r="I4402" s="1260" t="s">
        <v>11164</v>
      </c>
      <c r="J4402" s="1259">
        <v>7428471</v>
      </c>
      <c r="K4402" s="1260" t="s">
        <v>11221</v>
      </c>
      <c r="L4402" s="1260" t="s">
        <v>11155</v>
      </c>
      <c r="M4402" s="1260" t="s">
        <v>262</v>
      </c>
      <c r="N4402" s="1260"/>
      <c r="O4402" s="1260" t="s">
        <v>34359</v>
      </c>
      <c r="P4402" s="1260"/>
      <c r="Q4402" s="1260"/>
      <c r="R4402" s="1260"/>
      <c r="S4402" s="1259">
        <v>1</v>
      </c>
      <c r="T4402" s="1260"/>
      <c r="U4402" s="1260"/>
      <c r="V4402" s="1260"/>
      <c r="W4402" s="1259">
        <v>0</v>
      </c>
      <c r="X4402" s="1259">
        <v>1007</v>
      </c>
      <c r="Y4402" s="1259">
        <v>0</v>
      </c>
    </row>
    <row r="4403" spans="1:25">
      <c r="A4403" s="1350">
        <v>11201000727</v>
      </c>
      <c r="B4403" s="1260"/>
      <c r="C4403" s="1260" t="s">
        <v>34361</v>
      </c>
      <c r="D4403" s="1260" t="s">
        <v>34362</v>
      </c>
      <c r="E4403" s="1260" t="s">
        <v>11457</v>
      </c>
      <c r="F4403" s="1260" t="s">
        <v>11440</v>
      </c>
      <c r="G4403" s="1260" t="s">
        <v>34363</v>
      </c>
      <c r="H4403" s="1260" t="s">
        <v>11153</v>
      </c>
      <c r="I4403" s="1260" t="s">
        <v>11177</v>
      </c>
      <c r="J4403" s="1259">
        <v>7428470</v>
      </c>
      <c r="K4403" s="1260" t="s">
        <v>11221</v>
      </c>
      <c r="L4403" s="1260" t="s">
        <v>11155</v>
      </c>
      <c r="M4403" s="1260" t="s">
        <v>262</v>
      </c>
      <c r="N4403" s="1260"/>
      <c r="O4403" s="1260" t="s">
        <v>34362</v>
      </c>
      <c r="P4403" s="1260"/>
      <c r="Q4403" s="1260"/>
      <c r="R4403" s="1260"/>
      <c r="S4403" s="1259">
        <v>1</v>
      </c>
      <c r="T4403" s="1260"/>
      <c r="U4403" s="1260"/>
      <c r="V4403" s="1260"/>
      <c r="W4403" s="1259">
        <v>0</v>
      </c>
      <c r="X4403" s="1259">
        <v>1007</v>
      </c>
      <c r="Y4403" s="1259">
        <v>0</v>
      </c>
    </row>
    <row r="4404" spans="1:25">
      <c r="A4404" s="1350">
        <v>11201000726</v>
      </c>
      <c r="B4404" s="1260"/>
      <c r="C4404" s="1260" t="s">
        <v>34364</v>
      </c>
      <c r="D4404" s="1260" t="s">
        <v>34365</v>
      </c>
      <c r="E4404" s="1260" t="s">
        <v>11353</v>
      </c>
      <c r="F4404" s="1260" t="s">
        <v>19171</v>
      </c>
      <c r="G4404" s="1260" t="s">
        <v>34366</v>
      </c>
      <c r="H4404" s="1260" t="s">
        <v>11153</v>
      </c>
      <c r="I4404" s="1260" t="s">
        <v>11243</v>
      </c>
      <c r="J4404" s="1259">
        <v>7428469</v>
      </c>
      <c r="K4404" s="1260" t="s">
        <v>11221</v>
      </c>
      <c r="L4404" s="1260" t="s">
        <v>11155</v>
      </c>
      <c r="M4404" s="1260" t="s">
        <v>262</v>
      </c>
      <c r="N4404" s="1260"/>
      <c r="O4404" s="1260" t="s">
        <v>34365</v>
      </c>
      <c r="P4404" s="1260"/>
      <c r="Q4404" s="1260" t="s">
        <v>11450</v>
      </c>
      <c r="R4404" s="1260"/>
      <c r="S4404" s="1259">
        <v>1</v>
      </c>
      <c r="T4404" s="1260"/>
      <c r="U4404" s="1260"/>
      <c r="V4404" s="1260"/>
      <c r="W4404" s="1259">
        <v>0</v>
      </c>
      <c r="X4404" s="1259">
        <v>1007</v>
      </c>
      <c r="Y4404" s="1259">
        <v>0</v>
      </c>
    </row>
    <row r="4405" spans="1:25">
      <c r="A4405" s="1350">
        <v>11201000725</v>
      </c>
      <c r="B4405" s="1260"/>
      <c r="C4405" s="1260" t="s">
        <v>34367</v>
      </c>
      <c r="D4405" s="1260" t="s">
        <v>34368</v>
      </c>
      <c r="E4405" s="1260" t="s">
        <v>11353</v>
      </c>
      <c r="F4405" s="1260" t="s">
        <v>18030</v>
      </c>
      <c r="G4405" s="1260" t="s">
        <v>34369</v>
      </c>
      <c r="H4405" s="1260" t="s">
        <v>11153</v>
      </c>
      <c r="I4405" s="1260" t="s">
        <v>11243</v>
      </c>
      <c r="J4405" s="1259">
        <v>7428468</v>
      </c>
      <c r="K4405" s="1260" t="s">
        <v>11221</v>
      </c>
      <c r="L4405" s="1260" t="s">
        <v>11155</v>
      </c>
      <c r="M4405" s="1260" t="s">
        <v>262</v>
      </c>
      <c r="N4405" s="1260"/>
      <c r="O4405" s="1260" t="s">
        <v>34368</v>
      </c>
      <c r="P4405" s="1260"/>
      <c r="Q4405" s="1260" t="s">
        <v>11450</v>
      </c>
      <c r="R4405" s="1260"/>
      <c r="S4405" s="1259">
        <v>1</v>
      </c>
      <c r="T4405" s="1260"/>
      <c r="U4405" s="1260"/>
      <c r="V4405" s="1260"/>
      <c r="W4405" s="1259">
        <v>0</v>
      </c>
      <c r="X4405" s="1259">
        <v>1007</v>
      </c>
      <c r="Y4405" s="1259">
        <v>0</v>
      </c>
    </row>
    <row r="4406" spans="1:25">
      <c r="A4406" s="1350">
        <v>11201000724</v>
      </c>
      <c r="B4406" s="1260"/>
      <c r="C4406" s="1260" t="s">
        <v>34361</v>
      </c>
      <c r="D4406" s="1260" t="s">
        <v>34370</v>
      </c>
      <c r="E4406" s="1260" t="s">
        <v>11457</v>
      </c>
      <c r="F4406" s="1260" t="s">
        <v>24507</v>
      </c>
      <c r="G4406" s="1260" t="s">
        <v>34371</v>
      </c>
      <c r="H4406" s="1260" t="s">
        <v>11153</v>
      </c>
      <c r="I4406" s="1260" t="s">
        <v>10976</v>
      </c>
      <c r="J4406" s="1259">
        <v>7428467</v>
      </c>
      <c r="K4406" s="1260" t="s">
        <v>11221</v>
      </c>
      <c r="L4406" s="1260" t="s">
        <v>11155</v>
      </c>
      <c r="M4406" s="1260" t="s">
        <v>262</v>
      </c>
      <c r="N4406" s="1260"/>
      <c r="O4406" s="1260" t="s">
        <v>34370</v>
      </c>
      <c r="P4406" s="1260"/>
      <c r="Q4406" s="1260"/>
      <c r="R4406" s="1260"/>
      <c r="S4406" s="1259">
        <v>1</v>
      </c>
      <c r="T4406" s="1260"/>
      <c r="U4406" s="1260"/>
      <c r="V4406" s="1260"/>
      <c r="W4406" s="1259">
        <v>0</v>
      </c>
      <c r="X4406" s="1259">
        <v>1007</v>
      </c>
      <c r="Y4406" s="1259">
        <v>0</v>
      </c>
    </row>
    <row r="4407" spans="1:25">
      <c r="A4407" s="1350">
        <v>11201000723</v>
      </c>
      <c r="B4407" s="1260"/>
      <c r="C4407" s="1260" t="s">
        <v>34372</v>
      </c>
      <c r="D4407" s="1260" t="s">
        <v>34373</v>
      </c>
      <c r="E4407" s="1260" t="s">
        <v>11190</v>
      </c>
      <c r="F4407" s="1260" t="s">
        <v>11440</v>
      </c>
      <c r="G4407" s="1260" t="s">
        <v>34374</v>
      </c>
      <c r="H4407" s="1260" t="s">
        <v>11153</v>
      </c>
      <c r="I4407" s="1260" t="s">
        <v>11177</v>
      </c>
      <c r="J4407" s="1259">
        <v>7428466</v>
      </c>
      <c r="K4407" s="1260" t="s">
        <v>11221</v>
      </c>
      <c r="L4407" s="1260" t="s">
        <v>11155</v>
      </c>
      <c r="M4407" s="1260" t="s">
        <v>2581</v>
      </c>
      <c r="N4407" s="1260" t="s">
        <v>34375</v>
      </c>
      <c r="O4407" s="1260" t="s">
        <v>34373</v>
      </c>
      <c r="P4407" s="1260"/>
      <c r="Q4407" s="1260"/>
      <c r="R4407" s="1260" t="s">
        <v>34376</v>
      </c>
      <c r="S4407" s="1259">
        <v>1</v>
      </c>
      <c r="T4407" s="1260"/>
      <c r="U4407" s="1260" t="s">
        <v>11209</v>
      </c>
      <c r="V4407" s="1260" t="s">
        <v>13282</v>
      </c>
      <c r="W4407" s="1259">
        <v>0</v>
      </c>
      <c r="X4407" s="1259">
        <v>1007</v>
      </c>
      <c r="Y4407" s="1259">
        <v>0</v>
      </c>
    </row>
    <row r="4408" spans="1:25">
      <c r="A4408" s="1350">
        <v>11201000722</v>
      </c>
      <c r="B4408" s="1260"/>
      <c r="C4408" s="1260" t="s">
        <v>34377</v>
      </c>
      <c r="D4408" s="1260" t="s">
        <v>34378</v>
      </c>
      <c r="E4408" s="1260" t="s">
        <v>11461</v>
      </c>
      <c r="F4408" s="1260" t="s">
        <v>21444</v>
      </c>
      <c r="G4408" s="1260" t="s">
        <v>34379</v>
      </c>
      <c r="H4408" s="1260" t="s">
        <v>11153</v>
      </c>
      <c r="I4408" s="1260" t="s">
        <v>11164</v>
      </c>
      <c r="J4408" s="1259">
        <v>7428465</v>
      </c>
      <c r="K4408" s="1260" t="s">
        <v>11221</v>
      </c>
      <c r="L4408" s="1260" t="s">
        <v>11155</v>
      </c>
      <c r="M4408" s="1260" t="s">
        <v>262</v>
      </c>
      <c r="N4408" s="1260"/>
      <c r="O4408" s="1260" t="s">
        <v>34378</v>
      </c>
      <c r="P4408" s="1260"/>
      <c r="Q4408" s="1260"/>
      <c r="R4408" s="1260"/>
      <c r="S4408" s="1259">
        <v>1</v>
      </c>
      <c r="T4408" s="1260"/>
      <c r="U4408" s="1260"/>
      <c r="V4408" s="1260"/>
      <c r="W4408" s="1259">
        <v>0</v>
      </c>
      <c r="X4408" s="1259">
        <v>1007</v>
      </c>
      <c r="Y4408" s="1259">
        <v>0</v>
      </c>
    </row>
    <row r="4409" spans="1:25">
      <c r="A4409" s="1350">
        <v>11201000721</v>
      </c>
      <c r="B4409" s="1260"/>
      <c r="C4409" s="1260" t="s">
        <v>34380</v>
      </c>
      <c r="D4409" s="1260" t="s">
        <v>34381</v>
      </c>
      <c r="E4409" s="1260" t="s">
        <v>11353</v>
      </c>
      <c r="F4409" s="1260" t="s">
        <v>13105</v>
      </c>
      <c r="G4409" s="1260" t="s">
        <v>34382</v>
      </c>
      <c r="H4409" s="1260" t="s">
        <v>11153</v>
      </c>
      <c r="I4409" s="1260" t="s">
        <v>11243</v>
      </c>
      <c r="J4409" s="1259">
        <v>7428464</v>
      </c>
      <c r="K4409" s="1260" t="s">
        <v>11221</v>
      </c>
      <c r="L4409" s="1260" t="s">
        <v>11155</v>
      </c>
      <c r="M4409" s="1260" t="s">
        <v>262</v>
      </c>
      <c r="N4409" s="1260"/>
      <c r="O4409" s="1260" t="s">
        <v>34381</v>
      </c>
      <c r="P4409" s="1260"/>
      <c r="Q4409" s="1260" t="s">
        <v>11450</v>
      </c>
      <c r="R4409" s="1260"/>
      <c r="S4409" s="1259">
        <v>1</v>
      </c>
      <c r="T4409" s="1260"/>
      <c r="U4409" s="1260"/>
      <c r="V4409" s="1260"/>
      <c r="W4409" s="1259">
        <v>0</v>
      </c>
      <c r="X4409" s="1259">
        <v>1007</v>
      </c>
      <c r="Y4409" s="1259">
        <v>0</v>
      </c>
    </row>
    <row r="4410" spans="1:25">
      <c r="A4410" s="1350">
        <v>11201000720</v>
      </c>
      <c r="B4410" s="1260"/>
      <c r="C4410" s="1260" t="s">
        <v>34383</v>
      </c>
      <c r="D4410" s="1260" t="s">
        <v>34384</v>
      </c>
      <c r="E4410" s="1260" t="s">
        <v>11560</v>
      </c>
      <c r="F4410" s="1260" t="s">
        <v>34385</v>
      </c>
      <c r="G4410" s="1260" t="s">
        <v>34386</v>
      </c>
      <c r="H4410" s="1260" t="s">
        <v>11153</v>
      </c>
      <c r="I4410" s="1260" t="s">
        <v>11164</v>
      </c>
      <c r="J4410" s="1259">
        <v>7428463</v>
      </c>
      <c r="K4410" s="1260" t="s">
        <v>11221</v>
      </c>
      <c r="L4410" s="1260" t="s">
        <v>11155</v>
      </c>
      <c r="M4410" s="1260" t="s">
        <v>2266</v>
      </c>
      <c r="N4410" s="1260" t="s">
        <v>34387</v>
      </c>
      <c r="O4410" s="1260" t="s">
        <v>34384</v>
      </c>
      <c r="P4410" s="1260" t="s">
        <v>34388</v>
      </c>
      <c r="Q4410" s="1260"/>
      <c r="R4410" s="1260" t="s">
        <v>34388</v>
      </c>
      <c r="S4410" s="1259">
        <v>1</v>
      </c>
      <c r="T4410" s="1260"/>
      <c r="U4410" s="1260" t="s">
        <v>12320</v>
      </c>
      <c r="V4410" s="1260" t="s">
        <v>12321</v>
      </c>
      <c r="W4410" s="1259">
        <v>0</v>
      </c>
      <c r="X4410" s="1259">
        <v>1007</v>
      </c>
      <c r="Y4410" s="1259">
        <v>0</v>
      </c>
    </row>
    <row r="4411" spans="1:25">
      <c r="A4411" s="1350">
        <v>11201000719</v>
      </c>
      <c r="B4411" s="1260"/>
      <c r="C4411" s="1260" t="s">
        <v>34389</v>
      </c>
      <c r="D4411" s="1260" t="s">
        <v>34390</v>
      </c>
      <c r="E4411" s="1260" t="s">
        <v>11353</v>
      </c>
      <c r="F4411" s="1260" t="s">
        <v>17172</v>
      </c>
      <c r="G4411" s="1260" t="s">
        <v>34391</v>
      </c>
      <c r="H4411" s="1260" t="s">
        <v>11153</v>
      </c>
      <c r="I4411" s="1260" t="s">
        <v>11243</v>
      </c>
      <c r="J4411" s="1259">
        <v>7428462</v>
      </c>
      <c r="K4411" s="1260" t="s">
        <v>11221</v>
      </c>
      <c r="L4411" s="1260" t="s">
        <v>11155</v>
      </c>
      <c r="M4411" s="1260" t="s">
        <v>262</v>
      </c>
      <c r="N4411" s="1260"/>
      <c r="O4411" s="1260" t="s">
        <v>34390</v>
      </c>
      <c r="P4411" s="1260"/>
      <c r="Q4411" s="1260" t="s">
        <v>11533</v>
      </c>
      <c r="R4411" s="1260"/>
      <c r="S4411" s="1259">
        <v>1</v>
      </c>
      <c r="T4411" s="1260"/>
      <c r="U4411" s="1260"/>
      <c r="V4411" s="1260"/>
      <c r="W4411" s="1259">
        <v>0</v>
      </c>
      <c r="X4411" s="1259">
        <v>1007</v>
      </c>
      <c r="Y4411" s="1259">
        <v>0</v>
      </c>
    </row>
    <row r="4412" spans="1:25">
      <c r="A4412" s="1350">
        <v>11201000718</v>
      </c>
      <c r="B4412" s="1260" t="s">
        <v>34392</v>
      </c>
      <c r="C4412" s="1260" t="s">
        <v>34389</v>
      </c>
      <c r="D4412" s="1260" t="s">
        <v>34393</v>
      </c>
      <c r="E4412" s="1260" t="s">
        <v>11593</v>
      </c>
      <c r="F4412" s="1260" t="s">
        <v>12268</v>
      </c>
      <c r="G4412" s="1260" t="s">
        <v>34394</v>
      </c>
      <c r="H4412" s="1260" t="s">
        <v>11153</v>
      </c>
      <c r="I4412" s="1260" t="s">
        <v>11164</v>
      </c>
      <c r="J4412" s="1259">
        <v>7428461</v>
      </c>
      <c r="K4412" s="1260" t="s">
        <v>11221</v>
      </c>
      <c r="L4412" s="1260" t="s">
        <v>11155</v>
      </c>
      <c r="M4412" s="1260" t="s">
        <v>2266</v>
      </c>
      <c r="N4412" s="1260" t="s">
        <v>34387</v>
      </c>
      <c r="O4412" s="1260" t="s">
        <v>34393</v>
      </c>
      <c r="P4412" s="1260" t="s">
        <v>34395</v>
      </c>
      <c r="Q4412" s="1260" t="s">
        <v>11238</v>
      </c>
      <c r="R4412" s="1260" t="s">
        <v>34388</v>
      </c>
      <c r="S4412" s="1259">
        <v>1</v>
      </c>
      <c r="T4412" s="1260" t="s">
        <v>34396</v>
      </c>
      <c r="U4412" s="1260" t="s">
        <v>12320</v>
      </c>
      <c r="V4412" s="1260" t="s">
        <v>12321</v>
      </c>
      <c r="W4412" s="1259">
        <v>0</v>
      </c>
      <c r="X4412" s="1259">
        <v>1007</v>
      </c>
      <c r="Y4412" s="1259">
        <v>0</v>
      </c>
    </row>
    <row r="4413" spans="1:25">
      <c r="A4413" s="1350">
        <v>11201000717</v>
      </c>
      <c r="B4413" s="1260" t="s">
        <v>34397</v>
      </c>
      <c r="C4413" s="1260" t="s">
        <v>34398</v>
      </c>
      <c r="D4413" s="1260" t="s">
        <v>34399</v>
      </c>
      <c r="E4413" s="1260" t="s">
        <v>11190</v>
      </c>
      <c r="F4413" s="1260" t="s">
        <v>11522</v>
      </c>
      <c r="G4413" s="1260" t="s">
        <v>34400</v>
      </c>
      <c r="H4413" s="1260" t="s">
        <v>11153</v>
      </c>
      <c r="I4413" s="1260" t="s">
        <v>11177</v>
      </c>
      <c r="J4413" s="1259">
        <v>7428460</v>
      </c>
      <c r="K4413" s="1260" t="s">
        <v>11221</v>
      </c>
      <c r="L4413" s="1260" t="s">
        <v>11155</v>
      </c>
      <c r="M4413" s="1260" t="s">
        <v>2138</v>
      </c>
      <c r="N4413" s="1260" t="s">
        <v>34401</v>
      </c>
      <c r="O4413" s="1260" t="s">
        <v>34399</v>
      </c>
      <c r="P4413" s="1260" t="s">
        <v>34402</v>
      </c>
      <c r="Q4413" s="1260" t="s">
        <v>11411</v>
      </c>
      <c r="R4413" s="1260" t="s">
        <v>34403</v>
      </c>
      <c r="S4413" s="1259">
        <v>1</v>
      </c>
      <c r="T4413" s="1260" t="s">
        <v>34404</v>
      </c>
      <c r="U4413" s="1260" t="s">
        <v>11193</v>
      </c>
      <c r="V4413" s="1260" t="s">
        <v>14513</v>
      </c>
      <c r="W4413" s="1259">
        <v>0</v>
      </c>
      <c r="X4413" s="1259">
        <v>1007</v>
      </c>
      <c r="Y4413" s="1259">
        <v>0</v>
      </c>
    </row>
    <row r="4414" spans="1:25">
      <c r="A4414" s="1350">
        <v>11201000716</v>
      </c>
      <c r="B4414" s="1260"/>
      <c r="C4414" s="1260" t="s">
        <v>34405</v>
      </c>
      <c r="D4414" s="1260" t="s">
        <v>34406</v>
      </c>
      <c r="E4414" s="1260" t="s">
        <v>11353</v>
      </c>
      <c r="F4414" s="1260" t="s">
        <v>17172</v>
      </c>
      <c r="G4414" s="1260" t="s">
        <v>34407</v>
      </c>
      <c r="H4414" s="1260" t="s">
        <v>11153</v>
      </c>
      <c r="I4414" s="1260" t="s">
        <v>11243</v>
      </c>
      <c r="J4414" s="1259">
        <v>7428459</v>
      </c>
      <c r="K4414" s="1260" t="s">
        <v>11221</v>
      </c>
      <c r="L4414" s="1260" t="s">
        <v>11155</v>
      </c>
      <c r="M4414" s="1260" t="s">
        <v>262</v>
      </c>
      <c r="N4414" s="1260"/>
      <c r="O4414" s="1260" t="s">
        <v>34406</v>
      </c>
      <c r="P4414" s="1260"/>
      <c r="Q4414" s="1260" t="s">
        <v>11533</v>
      </c>
      <c r="R4414" s="1260"/>
      <c r="S4414" s="1259">
        <v>1</v>
      </c>
      <c r="T4414" s="1260"/>
      <c r="U4414" s="1260"/>
      <c r="V4414" s="1260"/>
      <c r="W4414" s="1259">
        <v>0</v>
      </c>
      <c r="X4414" s="1259">
        <v>1007</v>
      </c>
      <c r="Y4414" s="1259">
        <v>0</v>
      </c>
    </row>
    <row r="4415" spans="1:25">
      <c r="A4415" s="1350">
        <v>11201000715</v>
      </c>
      <c r="B4415" s="1260"/>
      <c r="C4415" s="1260" t="s">
        <v>34408</v>
      </c>
      <c r="D4415" s="1260" t="s">
        <v>34409</v>
      </c>
      <c r="E4415" s="1260" t="s">
        <v>11353</v>
      </c>
      <c r="F4415" s="1260" t="s">
        <v>11818</v>
      </c>
      <c r="G4415" s="1260" t="s">
        <v>34410</v>
      </c>
      <c r="H4415" s="1260" t="s">
        <v>11153</v>
      </c>
      <c r="I4415" s="1260" t="s">
        <v>10976</v>
      </c>
      <c r="J4415" s="1259">
        <v>7428458</v>
      </c>
      <c r="K4415" s="1260" t="s">
        <v>11221</v>
      </c>
      <c r="L4415" s="1260" t="s">
        <v>11155</v>
      </c>
      <c r="M4415" s="1260" t="s">
        <v>262</v>
      </c>
      <c r="N4415" s="1260"/>
      <c r="O4415" s="1260" t="s">
        <v>34409</v>
      </c>
      <c r="P4415" s="1260"/>
      <c r="Q4415" s="1260"/>
      <c r="R4415" s="1259">
        <v>8952220</v>
      </c>
      <c r="S4415" s="1259">
        <v>1</v>
      </c>
      <c r="T4415" s="1260"/>
      <c r="U4415" s="1260"/>
      <c r="V4415" s="1260"/>
      <c r="W4415" s="1259">
        <v>0</v>
      </c>
      <c r="X4415" s="1259">
        <v>1007</v>
      </c>
      <c r="Y4415" s="1259">
        <v>0</v>
      </c>
    </row>
    <row r="4416" spans="1:25">
      <c r="A4416" s="1350">
        <v>11201000714</v>
      </c>
      <c r="B4416" s="1260"/>
      <c r="C4416" s="1260" t="s">
        <v>34411</v>
      </c>
      <c r="D4416" s="1260" t="s">
        <v>34412</v>
      </c>
      <c r="E4416" s="1260" t="s">
        <v>11426</v>
      </c>
      <c r="F4416" s="1260" t="s">
        <v>34413</v>
      </c>
      <c r="G4416" s="1260" t="s">
        <v>34414</v>
      </c>
      <c r="H4416" s="1260" t="s">
        <v>11153</v>
      </c>
      <c r="I4416" s="1260" t="s">
        <v>11164</v>
      </c>
      <c r="J4416" s="1259">
        <v>7428457</v>
      </c>
      <c r="K4416" s="1260" t="s">
        <v>11221</v>
      </c>
      <c r="L4416" s="1260" t="s">
        <v>11155</v>
      </c>
      <c r="M4416" s="1260" t="s">
        <v>2049</v>
      </c>
      <c r="N4416" s="1260" t="s">
        <v>34415</v>
      </c>
      <c r="O4416" s="1260" t="s">
        <v>34412</v>
      </c>
      <c r="P4416" s="1260" t="s">
        <v>11192</v>
      </c>
      <c r="Q4416" s="1260" t="s">
        <v>34416</v>
      </c>
      <c r="R4416" s="1260" t="s">
        <v>28524</v>
      </c>
      <c r="S4416" s="1259">
        <v>1</v>
      </c>
      <c r="T4416" s="1260"/>
      <c r="U4416" s="1260" t="s">
        <v>11182</v>
      </c>
      <c r="V4416" s="1260" t="s">
        <v>15544</v>
      </c>
      <c r="W4416" s="1259">
        <v>0</v>
      </c>
      <c r="X4416" s="1259">
        <v>1007</v>
      </c>
      <c r="Y4416" s="1259">
        <v>0</v>
      </c>
    </row>
    <row r="4417" spans="1:25">
      <c r="A4417" s="1350">
        <v>11201000713</v>
      </c>
      <c r="B4417" s="1260"/>
      <c r="C4417" s="1260" t="s">
        <v>34417</v>
      </c>
      <c r="D4417" s="1260" t="s">
        <v>34418</v>
      </c>
      <c r="E4417" s="1260" t="s">
        <v>11353</v>
      </c>
      <c r="F4417" s="1260" t="s">
        <v>11818</v>
      </c>
      <c r="G4417" s="1260" t="s">
        <v>34419</v>
      </c>
      <c r="H4417" s="1260" t="s">
        <v>11153</v>
      </c>
      <c r="I4417" s="1260" t="s">
        <v>10976</v>
      </c>
      <c r="J4417" s="1259">
        <v>7428456</v>
      </c>
      <c r="K4417" s="1260" t="s">
        <v>11221</v>
      </c>
      <c r="L4417" s="1260" t="s">
        <v>11155</v>
      </c>
      <c r="M4417" s="1260" t="s">
        <v>262</v>
      </c>
      <c r="N4417" s="1260"/>
      <c r="O4417" s="1260" t="s">
        <v>34418</v>
      </c>
      <c r="P4417" s="1260"/>
      <c r="Q4417" s="1260"/>
      <c r="R4417" s="1259">
        <v>8952220</v>
      </c>
      <c r="S4417" s="1259">
        <v>1</v>
      </c>
      <c r="T4417" s="1260"/>
      <c r="U4417" s="1260"/>
      <c r="V4417" s="1260"/>
      <c r="W4417" s="1259">
        <v>0</v>
      </c>
      <c r="X4417" s="1259">
        <v>1007</v>
      </c>
      <c r="Y4417" s="1259">
        <v>0</v>
      </c>
    </row>
    <row r="4418" spans="1:25">
      <c r="A4418" s="1350">
        <v>11201000712</v>
      </c>
      <c r="B4418" s="1260"/>
      <c r="C4418" s="1260" t="s">
        <v>34420</v>
      </c>
      <c r="D4418" s="1260" t="s">
        <v>34421</v>
      </c>
      <c r="E4418" s="1260" t="s">
        <v>11266</v>
      </c>
      <c r="F4418" s="1260" t="s">
        <v>34422</v>
      </c>
      <c r="G4418" s="1260" t="s">
        <v>34423</v>
      </c>
      <c r="H4418" s="1260" t="s">
        <v>11153</v>
      </c>
      <c r="I4418" s="1260" t="s">
        <v>11164</v>
      </c>
      <c r="J4418" s="1259">
        <v>7428455</v>
      </c>
      <c r="K4418" s="1260" t="s">
        <v>11221</v>
      </c>
      <c r="L4418" s="1260" t="s">
        <v>11155</v>
      </c>
      <c r="M4418" s="1260" t="s">
        <v>2399</v>
      </c>
      <c r="N4418" s="1260" t="s">
        <v>34424</v>
      </c>
      <c r="O4418" s="1260" t="s">
        <v>34421</v>
      </c>
      <c r="P4418" s="1260" t="s">
        <v>29660</v>
      </c>
      <c r="Q4418" s="1260" t="s">
        <v>12858</v>
      </c>
      <c r="R4418" s="1260" t="s">
        <v>34425</v>
      </c>
      <c r="S4418" s="1259">
        <v>1</v>
      </c>
      <c r="T4418" s="1260"/>
      <c r="U4418" s="1260" t="s">
        <v>12320</v>
      </c>
      <c r="V4418" s="1260" t="s">
        <v>30122</v>
      </c>
      <c r="W4418" s="1259">
        <v>0</v>
      </c>
      <c r="X4418" s="1259">
        <v>1007</v>
      </c>
      <c r="Y4418" s="1259">
        <v>0</v>
      </c>
    </row>
    <row r="4419" spans="1:25">
      <c r="A4419" s="1350">
        <v>11201000711</v>
      </c>
      <c r="B4419" s="1260" t="s">
        <v>34426</v>
      </c>
      <c r="C4419" s="1260" t="s">
        <v>34427</v>
      </c>
      <c r="D4419" s="1260" t="s">
        <v>34428</v>
      </c>
      <c r="E4419" s="1260" t="s">
        <v>11303</v>
      </c>
      <c r="F4419" s="1260" t="s">
        <v>11440</v>
      </c>
      <c r="G4419" s="1260" t="s">
        <v>34429</v>
      </c>
      <c r="H4419" s="1260" t="s">
        <v>11153</v>
      </c>
      <c r="I4419" s="1260" t="s">
        <v>11177</v>
      </c>
      <c r="J4419" s="1259">
        <v>7428454</v>
      </c>
      <c r="K4419" s="1260" t="s">
        <v>11221</v>
      </c>
      <c r="L4419" s="1260" t="s">
        <v>11155</v>
      </c>
      <c r="M4419" s="1260" t="s">
        <v>1940</v>
      </c>
      <c r="N4419" s="1260" t="s">
        <v>34430</v>
      </c>
      <c r="O4419" s="1260" t="s">
        <v>34428</v>
      </c>
      <c r="P4419" s="1260" t="s">
        <v>34431</v>
      </c>
      <c r="Q4419" s="1260" t="s">
        <v>34432</v>
      </c>
      <c r="R4419" s="1260" t="s">
        <v>34431</v>
      </c>
      <c r="S4419" s="1259">
        <v>1</v>
      </c>
      <c r="T4419" s="1260" t="s">
        <v>34433</v>
      </c>
      <c r="U4419" s="1260" t="s">
        <v>11269</v>
      </c>
      <c r="V4419" s="1260" t="s">
        <v>12295</v>
      </c>
      <c r="W4419" s="1259">
        <v>0</v>
      </c>
      <c r="X4419" s="1259">
        <v>1007</v>
      </c>
      <c r="Y4419" s="1259">
        <v>0</v>
      </c>
    </row>
    <row r="4420" spans="1:25">
      <c r="A4420" s="1350">
        <v>11201000710</v>
      </c>
      <c r="B4420" s="1260"/>
      <c r="C4420" s="1260" t="s">
        <v>34434</v>
      </c>
      <c r="D4420" s="1260" t="s">
        <v>34435</v>
      </c>
      <c r="E4420" s="1260" t="s">
        <v>11266</v>
      </c>
      <c r="F4420" s="1260" t="s">
        <v>32173</v>
      </c>
      <c r="G4420" s="1260" t="s">
        <v>34436</v>
      </c>
      <c r="H4420" s="1260" t="s">
        <v>11153</v>
      </c>
      <c r="I4420" s="1260" t="s">
        <v>10976</v>
      </c>
      <c r="J4420" s="1259">
        <v>7428453</v>
      </c>
      <c r="K4420" s="1260" t="s">
        <v>11221</v>
      </c>
      <c r="L4420" s="1260" t="s">
        <v>11155</v>
      </c>
      <c r="M4420" s="1260" t="s">
        <v>262</v>
      </c>
      <c r="N4420" s="1260"/>
      <c r="O4420" s="1260" t="s">
        <v>34435</v>
      </c>
      <c r="P4420" s="1260"/>
      <c r="Q4420" s="1260"/>
      <c r="R4420" s="1260" t="s">
        <v>18370</v>
      </c>
      <c r="S4420" s="1259">
        <v>1</v>
      </c>
      <c r="T4420" s="1260"/>
      <c r="U4420" s="1260"/>
      <c r="V4420" s="1260"/>
      <c r="W4420" s="1259">
        <v>0</v>
      </c>
      <c r="X4420" s="1259">
        <v>1007</v>
      </c>
      <c r="Y4420" s="1259">
        <v>0</v>
      </c>
    </row>
    <row r="4421" spans="1:25">
      <c r="A4421" s="1350">
        <v>11201000709</v>
      </c>
      <c r="B4421" s="1260"/>
      <c r="C4421" s="1260" t="s">
        <v>34437</v>
      </c>
      <c r="D4421" s="1260" t="s">
        <v>34438</v>
      </c>
      <c r="E4421" s="1260" t="s">
        <v>11353</v>
      </c>
      <c r="F4421" s="1260" t="s">
        <v>15788</v>
      </c>
      <c r="G4421" s="1260" t="s">
        <v>34439</v>
      </c>
      <c r="H4421" s="1260" t="s">
        <v>11153</v>
      </c>
      <c r="I4421" s="1260" t="s">
        <v>11243</v>
      </c>
      <c r="J4421" s="1259">
        <v>7428452</v>
      </c>
      <c r="K4421" s="1260" t="s">
        <v>11221</v>
      </c>
      <c r="L4421" s="1260" t="s">
        <v>11155</v>
      </c>
      <c r="M4421" s="1260" t="s">
        <v>262</v>
      </c>
      <c r="N4421" s="1260"/>
      <c r="O4421" s="1260" t="s">
        <v>34438</v>
      </c>
      <c r="P4421" s="1260"/>
      <c r="Q4421" s="1260" t="s">
        <v>11533</v>
      </c>
      <c r="R4421" s="1260"/>
      <c r="S4421" s="1259">
        <v>1</v>
      </c>
      <c r="T4421" s="1260"/>
      <c r="U4421" s="1260"/>
      <c r="V4421" s="1260"/>
      <c r="W4421" s="1259">
        <v>0</v>
      </c>
      <c r="X4421" s="1259">
        <v>1007</v>
      </c>
      <c r="Y4421" s="1259">
        <v>0</v>
      </c>
    </row>
    <row r="4422" spans="1:25">
      <c r="A4422" s="1350">
        <v>11201000708</v>
      </c>
      <c r="B4422" s="1260"/>
      <c r="C4422" s="1260" t="s">
        <v>34440</v>
      </c>
      <c r="D4422" s="1260" t="s">
        <v>13419</v>
      </c>
      <c r="E4422" s="1260" t="s">
        <v>11648</v>
      </c>
      <c r="F4422" s="1260" t="s">
        <v>34441</v>
      </c>
      <c r="G4422" s="1260" t="s">
        <v>34442</v>
      </c>
      <c r="H4422" s="1260" t="s">
        <v>11153</v>
      </c>
      <c r="I4422" s="1260" t="s">
        <v>10976</v>
      </c>
      <c r="J4422" s="1259">
        <v>7428451</v>
      </c>
      <c r="K4422" s="1260" t="s">
        <v>11221</v>
      </c>
      <c r="L4422" s="1260" t="s">
        <v>11155</v>
      </c>
      <c r="M4422" s="1260" t="s">
        <v>1950</v>
      </c>
      <c r="N4422" s="1260" t="s">
        <v>13421</v>
      </c>
      <c r="O4422" s="1260" t="s">
        <v>13419</v>
      </c>
      <c r="P4422" s="1260"/>
      <c r="Q4422" s="1260"/>
      <c r="R4422" s="1260" t="s">
        <v>13422</v>
      </c>
      <c r="S4422" s="1259">
        <v>1</v>
      </c>
      <c r="T4422" s="1260"/>
      <c r="U4422" s="1260" t="s">
        <v>11396</v>
      </c>
      <c r="V4422" s="1260" t="s">
        <v>11780</v>
      </c>
      <c r="W4422" s="1259">
        <v>0</v>
      </c>
      <c r="X4422" s="1259">
        <v>1007</v>
      </c>
      <c r="Y4422" s="1259">
        <v>0</v>
      </c>
    </row>
    <row r="4423" spans="1:25">
      <c r="A4423" s="1350">
        <v>11201000707</v>
      </c>
      <c r="B4423" s="1260"/>
      <c r="C4423" s="1260" t="s">
        <v>34443</v>
      </c>
      <c r="D4423" s="1260" t="s">
        <v>34444</v>
      </c>
      <c r="E4423" s="1260" t="s">
        <v>11648</v>
      </c>
      <c r="F4423" s="1260" t="s">
        <v>32173</v>
      </c>
      <c r="G4423" s="1260" t="s">
        <v>34445</v>
      </c>
      <c r="H4423" s="1260" t="s">
        <v>11153</v>
      </c>
      <c r="I4423" s="1260" t="s">
        <v>10976</v>
      </c>
      <c r="J4423" s="1259">
        <v>7428450</v>
      </c>
      <c r="K4423" s="1260" t="s">
        <v>11221</v>
      </c>
      <c r="L4423" s="1260" t="s">
        <v>11155</v>
      </c>
      <c r="M4423" s="1260" t="s">
        <v>1951</v>
      </c>
      <c r="N4423" s="1260" t="s">
        <v>34446</v>
      </c>
      <c r="O4423" s="1260" t="s">
        <v>34444</v>
      </c>
      <c r="P4423" s="1260"/>
      <c r="Q4423" s="1260" t="s">
        <v>11985</v>
      </c>
      <c r="R4423" s="1260" t="s">
        <v>34447</v>
      </c>
      <c r="S4423" s="1259">
        <v>1</v>
      </c>
      <c r="T4423" s="1260"/>
      <c r="U4423" s="1260" t="s">
        <v>11396</v>
      </c>
      <c r="V4423" s="1260" t="s">
        <v>11737</v>
      </c>
      <c r="W4423" s="1259">
        <v>0</v>
      </c>
      <c r="X4423" s="1259">
        <v>1007</v>
      </c>
      <c r="Y4423" s="1259">
        <v>0</v>
      </c>
    </row>
    <row r="4424" spans="1:25">
      <c r="A4424" s="1350">
        <v>11201000706</v>
      </c>
      <c r="B4424" s="1260"/>
      <c r="C4424" s="1260" t="s">
        <v>34448</v>
      </c>
      <c r="D4424" s="1260" t="s">
        <v>34449</v>
      </c>
      <c r="E4424" s="1260" t="s">
        <v>11668</v>
      </c>
      <c r="F4424" s="1260" t="s">
        <v>11818</v>
      </c>
      <c r="G4424" s="1260" t="s">
        <v>34450</v>
      </c>
      <c r="H4424" s="1260" t="s">
        <v>11153</v>
      </c>
      <c r="I4424" s="1260" t="s">
        <v>10976</v>
      </c>
      <c r="J4424" s="1259">
        <v>7428449</v>
      </c>
      <c r="K4424" s="1260" t="s">
        <v>11221</v>
      </c>
      <c r="L4424" s="1260" t="s">
        <v>11155</v>
      </c>
      <c r="M4424" s="1260" t="s">
        <v>2030</v>
      </c>
      <c r="N4424" s="1260" t="s">
        <v>20389</v>
      </c>
      <c r="O4424" s="1260" t="s">
        <v>34449</v>
      </c>
      <c r="P4424" s="1260"/>
      <c r="Q4424" s="1260"/>
      <c r="R4424" s="1260" t="s">
        <v>20390</v>
      </c>
      <c r="S4424" s="1259">
        <v>1</v>
      </c>
      <c r="T4424" s="1260"/>
      <c r="U4424" s="1260" t="s">
        <v>11396</v>
      </c>
      <c r="V4424" s="1260" t="s">
        <v>12425</v>
      </c>
      <c r="W4424" s="1259">
        <v>0</v>
      </c>
      <c r="X4424" s="1259">
        <v>1007</v>
      </c>
      <c r="Y4424" s="1259">
        <v>0</v>
      </c>
    </row>
    <row r="4425" spans="1:25">
      <c r="A4425" s="1350">
        <v>11201000705</v>
      </c>
      <c r="B4425" s="1260"/>
      <c r="C4425" s="1260" t="s">
        <v>34451</v>
      </c>
      <c r="D4425" s="1260" t="s">
        <v>34452</v>
      </c>
      <c r="E4425" s="1260" t="s">
        <v>27863</v>
      </c>
      <c r="F4425" s="1260" t="s">
        <v>34453</v>
      </c>
      <c r="G4425" s="1260" t="s">
        <v>34454</v>
      </c>
      <c r="H4425" s="1260" t="s">
        <v>11153</v>
      </c>
      <c r="I4425" s="1260" t="s">
        <v>11164</v>
      </c>
      <c r="J4425" s="1259">
        <v>7428448</v>
      </c>
      <c r="K4425" s="1260" t="s">
        <v>11221</v>
      </c>
      <c r="L4425" s="1260" t="s">
        <v>11155</v>
      </c>
      <c r="M4425" s="1260" t="s">
        <v>262</v>
      </c>
      <c r="N4425" s="1260"/>
      <c r="O4425" s="1260" t="s">
        <v>34452</v>
      </c>
      <c r="P4425" s="1260"/>
      <c r="Q4425" s="1260" t="s">
        <v>11596</v>
      </c>
      <c r="R4425" s="1259">
        <v>8337955</v>
      </c>
      <c r="S4425" s="1259">
        <v>1</v>
      </c>
      <c r="T4425" s="1260"/>
      <c r="U4425" s="1260"/>
      <c r="V4425" s="1260"/>
      <c r="W4425" s="1259">
        <v>0</v>
      </c>
      <c r="X4425" s="1259">
        <v>1007</v>
      </c>
      <c r="Y4425" s="1259">
        <v>0</v>
      </c>
    </row>
    <row r="4426" spans="1:25">
      <c r="A4426" s="1350">
        <v>11201000704</v>
      </c>
      <c r="B4426" s="1260"/>
      <c r="C4426" s="1260" t="s">
        <v>34455</v>
      </c>
      <c r="D4426" s="1260" t="s">
        <v>34456</v>
      </c>
      <c r="E4426" s="1260" t="s">
        <v>11648</v>
      </c>
      <c r="F4426" s="1260" t="s">
        <v>34457</v>
      </c>
      <c r="G4426" s="1260" t="s">
        <v>34458</v>
      </c>
      <c r="H4426" s="1260" t="s">
        <v>11153</v>
      </c>
      <c r="I4426" s="1260" t="s">
        <v>10976</v>
      </c>
      <c r="J4426" s="1259">
        <v>7428447</v>
      </c>
      <c r="K4426" s="1260" t="s">
        <v>11221</v>
      </c>
      <c r="L4426" s="1260" t="s">
        <v>11155</v>
      </c>
      <c r="M4426" s="1260" t="s">
        <v>2287</v>
      </c>
      <c r="N4426" s="1260" t="s">
        <v>34459</v>
      </c>
      <c r="O4426" s="1260" t="s">
        <v>34456</v>
      </c>
      <c r="P4426" s="1260"/>
      <c r="Q4426" s="1260"/>
      <c r="R4426" s="1260" t="s">
        <v>34460</v>
      </c>
      <c r="S4426" s="1259">
        <v>1</v>
      </c>
      <c r="T4426" s="1260"/>
      <c r="U4426" s="1260" t="s">
        <v>12601</v>
      </c>
      <c r="V4426" s="1260" t="s">
        <v>16659</v>
      </c>
      <c r="W4426" s="1259">
        <v>0</v>
      </c>
      <c r="X4426" s="1259">
        <v>1007</v>
      </c>
      <c r="Y4426" s="1259">
        <v>0</v>
      </c>
    </row>
    <row r="4427" spans="1:25">
      <c r="A4427" s="1350">
        <v>11201000703</v>
      </c>
      <c r="B4427" s="1260"/>
      <c r="C4427" s="1260" t="s">
        <v>34461</v>
      </c>
      <c r="D4427" s="1260" t="s">
        <v>34462</v>
      </c>
      <c r="E4427" s="1260" t="s">
        <v>11353</v>
      </c>
      <c r="F4427" s="1260" t="s">
        <v>11544</v>
      </c>
      <c r="G4427" s="1260" t="s">
        <v>34463</v>
      </c>
      <c r="H4427" s="1260" t="s">
        <v>11153</v>
      </c>
      <c r="I4427" s="1260" t="s">
        <v>11243</v>
      </c>
      <c r="J4427" s="1259">
        <v>7428446</v>
      </c>
      <c r="K4427" s="1260" t="s">
        <v>11221</v>
      </c>
      <c r="L4427" s="1260" t="s">
        <v>11155</v>
      </c>
      <c r="M4427" s="1260" t="s">
        <v>262</v>
      </c>
      <c r="N4427" s="1260"/>
      <c r="O4427" s="1260" t="s">
        <v>34462</v>
      </c>
      <c r="P4427" s="1260"/>
      <c r="Q4427" s="1260" t="s">
        <v>11533</v>
      </c>
      <c r="R4427" s="1260"/>
      <c r="S4427" s="1259">
        <v>1</v>
      </c>
      <c r="T4427" s="1260"/>
      <c r="U4427" s="1260"/>
      <c r="V4427" s="1260"/>
      <c r="W4427" s="1259">
        <v>0</v>
      </c>
      <c r="X4427" s="1259">
        <v>1007</v>
      </c>
      <c r="Y4427" s="1259">
        <v>0</v>
      </c>
    </row>
    <row r="4428" spans="1:25">
      <c r="A4428" s="1350">
        <v>11201000702</v>
      </c>
      <c r="B4428" s="1260"/>
      <c r="C4428" s="1260" t="s">
        <v>34464</v>
      </c>
      <c r="D4428" s="1260" t="s">
        <v>34465</v>
      </c>
      <c r="E4428" s="1260" t="s">
        <v>11303</v>
      </c>
      <c r="F4428" s="1260" t="s">
        <v>11818</v>
      </c>
      <c r="G4428" s="1260" t="s">
        <v>34466</v>
      </c>
      <c r="H4428" s="1260" t="s">
        <v>11153</v>
      </c>
      <c r="I4428" s="1260" t="s">
        <v>10976</v>
      </c>
      <c r="J4428" s="1259">
        <v>7428445</v>
      </c>
      <c r="K4428" s="1260" t="s">
        <v>11221</v>
      </c>
      <c r="L4428" s="1260" t="s">
        <v>11155</v>
      </c>
      <c r="M4428" s="1260" t="s">
        <v>262</v>
      </c>
      <c r="N4428" s="1260"/>
      <c r="O4428" s="1260" t="s">
        <v>34465</v>
      </c>
      <c r="P4428" s="1260"/>
      <c r="Q4428" s="1260"/>
      <c r="R4428" s="1260" t="s">
        <v>27913</v>
      </c>
      <c r="S4428" s="1259">
        <v>1</v>
      </c>
      <c r="T4428" s="1260"/>
      <c r="U4428" s="1260"/>
      <c r="V4428" s="1260"/>
      <c r="W4428" s="1259">
        <v>0</v>
      </c>
      <c r="X4428" s="1259">
        <v>1007</v>
      </c>
      <c r="Y4428" s="1259">
        <v>0</v>
      </c>
    </row>
    <row r="4429" spans="1:25">
      <c r="A4429" s="1350">
        <v>11201000701</v>
      </c>
      <c r="B4429" s="1260"/>
      <c r="C4429" s="1260" t="s">
        <v>34467</v>
      </c>
      <c r="D4429" s="1260" t="s">
        <v>34468</v>
      </c>
      <c r="E4429" s="1260" t="s">
        <v>27863</v>
      </c>
      <c r="F4429" s="1260" t="s">
        <v>34469</v>
      </c>
      <c r="G4429" s="1260" t="s">
        <v>34470</v>
      </c>
      <c r="H4429" s="1260" t="s">
        <v>11153</v>
      </c>
      <c r="I4429" s="1260" t="s">
        <v>11164</v>
      </c>
      <c r="J4429" s="1259">
        <v>7428444</v>
      </c>
      <c r="K4429" s="1260" t="s">
        <v>11221</v>
      </c>
      <c r="L4429" s="1260" t="s">
        <v>11155</v>
      </c>
      <c r="M4429" s="1260" t="s">
        <v>262</v>
      </c>
      <c r="N4429" s="1260"/>
      <c r="O4429" s="1260" t="s">
        <v>34468</v>
      </c>
      <c r="P4429" s="1260"/>
      <c r="Q4429" s="1260" t="s">
        <v>11596</v>
      </c>
      <c r="R4429" s="1259">
        <v>8337955</v>
      </c>
      <c r="S4429" s="1259">
        <v>1</v>
      </c>
      <c r="T4429" s="1260"/>
      <c r="U4429" s="1260"/>
      <c r="V4429" s="1260"/>
      <c r="W4429" s="1259">
        <v>0</v>
      </c>
      <c r="X4429" s="1259">
        <v>1007</v>
      </c>
      <c r="Y4429" s="1259">
        <v>0</v>
      </c>
    </row>
    <row r="4430" spans="1:25">
      <c r="A4430" s="1350">
        <v>11201000700</v>
      </c>
      <c r="B4430" s="1260"/>
      <c r="C4430" s="1260" t="s">
        <v>34471</v>
      </c>
      <c r="D4430" s="1260" t="s">
        <v>34472</v>
      </c>
      <c r="E4430" s="1260" t="s">
        <v>34473</v>
      </c>
      <c r="F4430" s="1260" t="s">
        <v>34474</v>
      </c>
      <c r="G4430" s="1260" t="s">
        <v>34475</v>
      </c>
      <c r="H4430" s="1260" t="s">
        <v>11153</v>
      </c>
      <c r="I4430" s="1260" t="s">
        <v>11164</v>
      </c>
      <c r="J4430" s="1259">
        <v>7428443</v>
      </c>
      <c r="K4430" s="1260" t="s">
        <v>11221</v>
      </c>
      <c r="L4430" s="1260" t="s">
        <v>11155</v>
      </c>
      <c r="M4430" s="1260" t="s">
        <v>262</v>
      </c>
      <c r="N4430" s="1260"/>
      <c r="O4430" s="1260" t="s">
        <v>34472</v>
      </c>
      <c r="P4430" s="1260"/>
      <c r="Q4430" s="1260" t="s">
        <v>11596</v>
      </c>
      <c r="R4430" s="1259">
        <v>8337955</v>
      </c>
      <c r="S4430" s="1259">
        <v>1</v>
      </c>
      <c r="T4430" s="1260"/>
      <c r="U4430" s="1260"/>
      <c r="V4430" s="1260"/>
      <c r="W4430" s="1259">
        <v>0</v>
      </c>
      <c r="X4430" s="1259">
        <v>1007</v>
      </c>
      <c r="Y4430" s="1259">
        <v>0</v>
      </c>
    </row>
    <row r="4431" spans="1:25">
      <c r="A4431" s="1350">
        <v>11201000699</v>
      </c>
      <c r="B4431" s="1260"/>
      <c r="C4431" s="1260" t="s">
        <v>34476</v>
      </c>
      <c r="D4431" s="1260" t="s">
        <v>34477</v>
      </c>
      <c r="E4431" s="1260" t="s">
        <v>34478</v>
      </c>
      <c r="F4431" s="1260" t="s">
        <v>34474</v>
      </c>
      <c r="G4431" s="1260" t="s">
        <v>34479</v>
      </c>
      <c r="H4431" s="1260" t="s">
        <v>11153</v>
      </c>
      <c r="I4431" s="1260" t="s">
        <v>11164</v>
      </c>
      <c r="J4431" s="1259">
        <v>7428442</v>
      </c>
      <c r="K4431" s="1260" t="s">
        <v>11221</v>
      </c>
      <c r="L4431" s="1260" t="s">
        <v>11155</v>
      </c>
      <c r="M4431" s="1260" t="s">
        <v>262</v>
      </c>
      <c r="N4431" s="1260"/>
      <c r="O4431" s="1260" t="s">
        <v>34477</v>
      </c>
      <c r="P4431" s="1260"/>
      <c r="Q4431" s="1260" t="s">
        <v>11596</v>
      </c>
      <c r="R4431" s="1259">
        <v>8337955</v>
      </c>
      <c r="S4431" s="1259">
        <v>1</v>
      </c>
      <c r="T4431" s="1260"/>
      <c r="U4431" s="1260"/>
      <c r="V4431" s="1260"/>
      <c r="W4431" s="1259">
        <v>0</v>
      </c>
      <c r="X4431" s="1259">
        <v>1007</v>
      </c>
      <c r="Y4431" s="1259">
        <v>0</v>
      </c>
    </row>
    <row r="4432" spans="1:25">
      <c r="A4432" s="1350">
        <v>11201000698</v>
      </c>
      <c r="B4432" s="1260"/>
      <c r="C4432" s="1260" t="s">
        <v>34480</v>
      </c>
      <c r="D4432" s="1260" t="s">
        <v>34481</v>
      </c>
      <c r="E4432" s="1260" t="s">
        <v>11353</v>
      </c>
      <c r="F4432" s="1260" t="s">
        <v>12045</v>
      </c>
      <c r="G4432" s="1260" t="s">
        <v>34482</v>
      </c>
      <c r="H4432" s="1260" t="s">
        <v>11153</v>
      </c>
      <c r="I4432" s="1260" t="s">
        <v>10976</v>
      </c>
      <c r="J4432" s="1259">
        <v>7428441</v>
      </c>
      <c r="K4432" s="1260" t="s">
        <v>11221</v>
      </c>
      <c r="L4432" s="1260" t="s">
        <v>11155</v>
      </c>
      <c r="M4432" s="1260" t="s">
        <v>262</v>
      </c>
      <c r="N4432" s="1260"/>
      <c r="O4432" s="1260" t="s">
        <v>34481</v>
      </c>
      <c r="P4432" s="1260"/>
      <c r="Q4432" s="1260"/>
      <c r="R4432" s="1259">
        <v>8952220</v>
      </c>
      <c r="S4432" s="1259">
        <v>1</v>
      </c>
      <c r="T4432" s="1260"/>
      <c r="U4432" s="1260"/>
      <c r="V4432" s="1260"/>
      <c r="W4432" s="1259">
        <v>0</v>
      </c>
      <c r="X4432" s="1259">
        <v>1007</v>
      </c>
      <c r="Y4432" s="1259">
        <v>0</v>
      </c>
    </row>
    <row r="4433" spans="1:25">
      <c r="A4433" s="1350">
        <v>11201000697</v>
      </c>
      <c r="B4433" s="1260" t="s">
        <v>34483</v>
      </c>
      <c r="C4433" s="1260" t="s">
        <v>34484</v>
      </c>
      <c r="D4433" s="1260" t="s">
        <v>34485</v>
      </c>
      <c r="E4433" s="1260" t="s">
        <v>12993</v>
      </c>
      <c r="F4433" s="1260" t="s">
        <v>11522</v>
      </c>
      <c r="G4433" s="1260" t="s">
        <v>34486</v>
      </c>
      <c r="H4433" s="1260" t="s">
        <v>11153</v>
      </c>
      <c r="I4433" s="1260" t="s">
        <v>11177</v>
      </c>
      <c r="J4433" s="1259">
        <v>7428440</v>
      </c>
      <c r="K4433" s="1260" t="s">
        <v>11221</v>
      </c>
      <c r="L4433" s="1260" t="s">
        <v>11155</v>
      </c>
      <c r="M4433" s="1260" t="s">
        <v>2541</v>
      </c>
      <c r="N4433" s="1260" t="s">
        <v>34487</v>
      </c>
      <c r="O4433" s="1260" t="s">
        <v>34485</v>
      </c>
      <c r="P4433" s="1260" t="s">
        <v>34488</v>
      </c>
      <c r="Q4433" s="1260" t="s">
        <v>11658</v>
      </c>
      <c r="R4433" s="1260" t="s">
        <v>34488</v>
      </c>
      <c r="S4433" s="1259">
        <v>1</v>
      </c>
      <c r="T4433" s="1260" t="s">
        <v>34489</v>
      </c>
      <c r="U4433" s="1260" t="s">
        <v>11269</v>
      </c>
      <c r="V4433" s="1260" t="s">
        <v>15654</v>
      </c>
      <c r="W4433" s="1259">
        <v>0</v>
      </c>
      <c r="X4433" s="1259">
        <v>1007</v>
      </c>
      <c r="Y4433" s="1259">
        <v>0</v>
      </c>
    </row>
    <row r="4434" spans="1:25">
      <c r="A4434" s="1350">
        <v>11201000696</v>
      </c>
      <c r="B4434" s="1260" t="s">
        <v>34490</v>
      </c>
      <c r="C4434" s="1260" t="s">
        <v>34491</v>
      </c>
      <c r="D4434" s="1260" t="s">
        <v>34492</v>
      </c>
      <c r="E4434" s="1260" t="s">
        <v>11190</v>
      </c>
      <c r="F4434" s="1260" t="s">
        <v>15788</v>
      </c>
      <c r="G4434" s="1260" t="s">
        <v>34493</v>
      </c>
      <c r="H4434" s="1260" t="s">
        <v>11153</v>
      </c>
      <c r="I4434" s="1260" t="s">
        <v>11243</v>
      </c>
      <c r="J4434" s="1259">
        <v>7428439</v>
      </c>
      <c r="K4434" s="1260" t="s">
        <v>11221</v>
      </c>
      <c r="L4434" s="1260" t="s">
        <v>11155</v>
      </c>
      <c r="M4434" s="1260" t="s">
        <v>2319</v>
      </c>
      <c r="N4434" s="1260" t="s">
        <v>34494</v>
      </c>
      <c r="O4434" s="1260" t="s">
        <v>34492</v>
      </c>
      <c r="P4434" s="1260" t="s">
        <v>34495</v>
      </c>
      <c r="Q4434" s="1260" t="s">
        <v>34496</v>
      </c>
      <c r="R4434" s="1260" t="s">
        <v>34497</v>
      </c>
      <c r="S4434" s="1259">
        <v>1</v>
      </c>
      <c r="T4434" s="1260" t="s">
        <v>34498</v>
      </c>
      <c r="U4434" s="1260" t="s">
        <v>11751</v>
      </c>
      <c r="V4434" s="1260" t="s">
        <v>14651</v>
      </c>
      <c r="W4434" s="1259">
        <v>0</v>
      </c>
      <c r="X4434" s="1259">
        <v>1007</v>
      </c>
      <c r="Y4434" s="1259">
        <v>0</v>
      </c>
    </row>
    <row r="4435" spans="1:25">
      <c r="A4435" s="1350">
        <v>11201000695</v>
      </c>
      <c r="B4435" s="1260" t="s">
        <v>34499</v>
      </c>
      <c r="C4435" s="1260" t="s">
        <v>34500</v>
      </c>
      <c r="D4435" s="1260" t="s">
        <v>34501</v>
      </c>
      <c r="E4435" s="1260" t="s">
        <v>11175</v>
      </c>
      <c r="F4435" s="1260" t="s">
        <v>20520</v>
      </c>
      <c r="G4435" s="1260" t="s">
        <v>34502</v>
      </c>
      <c r="H4435" s="1260" t="s">
        <v>11153</v>
      </c>
      <c r="I4435" s="1260" t="s">
        <v>10976</v>
      </c>
      <c r="J4435" s="1259">
        <v>7428438</v>
      </c>
      <c r="K4435" s="1260" t="s">
        <v>11221</v>
      </c>
      <c r="L4435" s="1260" t="s">
        <v>11155</v>
      </c>
      <c r="M4435" s="1260" t="s">
        <v>2033</v>
      </c>
      <c r="N4435" s="1260" t="s">
        <v>30456</v>
      </c>
      <c r="O4435" s="1260" t="s">
        <v>34501</v>
      </c>
      <c r="P4435" s="1260" t="s">
        <v>24772</v>
      </c>
      <c r="Q4435" s="1260" t="s">
        <v>11769</v>
      </c>
      <c r="R4435" s="1260" t="s">
        <v>24773</v>
      </c>
      <c r="S4435" s="1259">
        <v>1</v>
      </c>
      <c r="T4435" s="1260" t="s">
        <v>34503</v>
      </c>
      <c r="U4435" s="1260" t="s">
        <v>11158</v>
      </c>
      <c r="V4435" s="1260" t="s">
        <v>13789</v>
      </c>
      <c r="W4435" s="1259">
        <v>0</v>
      </c>
      <c r="X4435" s="1259">
        <v>1007</v>
      </c>
      <c r="Y4435" s="1259">
        <v>0</v>
      </c>
    </row>
    <row r="4436" spans="1:25">
      <c r="A4436" s="1350">
        <v>11201000694</v>
      </c>
      <c r="B4436" s="1260"/>
      <c r="C4436" s="1260" t="s">
        <v>34504</v>
      </c>
      <c r="D4436" s="1260" t="s">
        <v>34505</v>
      </c>
      <c r="E4436" s="1260" t="s">
        <v>11353</v>
      </c>
      <c r="F4436" s="1260" t="s">
        <v>11544</v>
      </c>
      <c r="G4436" s="1260" t="s">
        <v>34506</v>
      </c>
      <c r="H4436" s="1260" t="s">
        <v>11153</v>
      </c>
      <c r="I4436" s="1260" t="s">
        <v>11243</v>
      </c>
      <c r="J4436" s="1259">
        <v>7428437</v>
      </c>
      <c r="K4436" s="1260" t="s">
        <v>11221</v>
      </c>
      <c r="L4436" s="1260" t="s">
        <v>11155</v>
      </c>
      <c r="M4436" s="1260" t="s">
        <v>262</v>
      </c>
      <c r="N4436" s="1260"/>
      <c r="O4436" s="1260" t="s">
        <v>34505</v>
      </c>
      <c r="P4436" s="1260"/>
      <c r="Q4436" s="1260" t="s">
        <v>11533</v>
      </c>
      <c r="R4436" s="1260"/>
      <c r="S4436" s="1259">
        <v>1</v>
      </c>
      <c r="T4436" s="1260"/>
      <c r="U4436" s="1260"/>
      <c r="V4436" s="1260"/>
      <c r="W4436" s="1259">
        <v>0</v>
      </c>
      <c r="X4436" s="1259">
        <v>1007</v>
      </c>
      <c r="Y4436" s="1259">
        <v>0</v>
      </c>
    </row>
    <row r="4437" spans="1:25">
      <c r="A4437" s="1350">
        <v>11201000693</v>
      </c>
      <c r="B4437" s="1260"/>
      <c r="C4437" s="1260" t="s">
        <v>34507</v>
      </c>
      <c r="D4437" s="1260" t="s">
        <v>34508</v>
      </c>
      <c r="E4437" s="1260" t="s">
        <v>11190</v>
      </c>
      <c r="F4437" s="1260" t="s">
        <v>11522</v>
      </c>
      <c r="G4437" s="1260" t="s">
        <v>34509</v>
      </c>
      <c r="H4437" s="1260" t="s">
        <v>11153</v>
      </c>
      <c r="I4437" s="1260" t="s">
        <v>11177</v>
      </c>
      <c r="J4437" s="1259">
        <v>7428436</v>
      </c>
      <c r="K4437" s="1260" t="s">
        <v>11221</v>
      </c>
      <c r="L4437" s="1260" t="s">
        <v>11155</v>
      </c>
      <c r="M4437" s="1260" t="s">
        <v>2134</v>
      </c>
      <c r="N4437" s="1260" t="s">
        <v>31843</v>
      </c>
      <c r="O4437" s="1260" t="s">
        <v>34508</v>
      </c>
      <c r="P4437" s="1260"/>
      <c r="Q4437" s="1260"/>
      <c r="R4437" s="1260" t="s">
        <v>34510</v>
      </c>
      <c r="S4437" s="1259">
        <v>1</v>
      </c>
      <c r="T4437" s="1260"/>
      <c r="U4437" s="1260" t="s">
        <v>11269</v>
      </c>
      <c r="V4437" s="1260" t="s">
        <v>11787</v>
      </c>
      <c r="W4437" s="1259">
        <v>0</v>
      </c>
      <c r="X4437" s="1259">
        <v>1007</v>
      </c>
      <c r="Y4437" s="1259">
        <v>0</v>
      </c>
    </row>
    <row r="4438" spans="1:25">
      <c r="A4438" s="1350">
        <v>11201000692</v>
      </c>
      <c r="B4438" s="1260"/>
      <c r="C4438" s="1260" t="s">
        <v>34511</v>
      </c>
      <c r="D4438" s="1260" t="s">
        <v>34512</v>
      </c>
      <c r="E4438" s="1260" t="s">
        <v>11648</v>
      </c>
      <c r="F4438" s="1260" t="s">
        <v>34441</v>
      </c>
      <c r="G4438" s="1260" t="s">
        <v>34513</v>
      </c>
      <c r="H4438" s="1260" t="s">
        <v>11153</v>
      </c>
      <c r="I4438" s="1260" t="s">
        <v>10976</v>
      </c>
      <c r="J4438" s="1259">
        <v>7428435</v>
      </c>
      <c r="K4438" s="1260" t="s">
        <v>11221</v>
      </c>
      <c r="L4438" s="1260" t="s">
        <v>11155</v>
      </c>
      <c r="M4438" s="1260" t="s">
        <v>2285</v>
      </c>
      <c r="N4438" s="1260" t="s">
        <v>12447</v>
      </c>
      <c r="O4438" s="1260" t="s">
        <v>34512</v>
      </c>
      <c r="P4438" s="1260"/>
      <c r="Q4438" s="1260"/>
      <c r="R4438" s="1260" t="s">
        <v>34514</v>
      </c>
      <c r="S4438" s="1259">
        <v>1</v>
      </c>
      <c r="T4438" s="1260"/>
      <c r="U4438" s="1260" t="s">
        <v>12408</v>
      </c>
      <c r="V4438" s="1260" t="s">
        <v>12449</v>
      </c>
      <c r="W4438" s="1259">
        <v>0</v>
      </c>
      <c r="X4438" s="1259">
        <v>1007</v>
      </c>
      <c r="Y4438" s="1259">
        <v>0</v>
      </c>
    </row>
    <row r="4439" spans="1:25">
      <c r="A4439" s="1350">
        <v>11201000691</v>
      </c>
      <c r="B4439" s="1260" t="s">
        <v>34515</v>
      </c>
      <c r="C4439" s="1260" t="s">
        <v>34516</v>
      </c>
      <c r="D4439" s="1260" t="s">
        <v>34517</v>
      </c>
      <c r="E4439" s="1260" t="s">
        <v>11203</v>
      </c>
      <c r="F4439" s="1260" t="s">
        <v>34518</v>
      </c>
      <c r="G4439" s="1260" t="s">
        <v>34519</v>
      </c>
      <c r="H4439" s="1260" t="s">
        <v>11153</v>
      </c>
      <c r="I4439" s="1260" t="s">
        <v>10976</v>
      </c>
      <c r="J4439" s="1259">
        <v>7428434</v>
      </c>
      <c r="K4439" s="1260" t="s">
        <v>11375</v>
      </c>
      <c r="L4439" s="1260" t="s">
        <v>11155</v>
      </c>
      <c r="M4439" s="1260" t="s">
        <v>2031</v>
      </c>
      <c r="N4439" s="1260" t="s">
        <v>34520</v>
      </c>
      <c r="O4439" s="1260" t="s">
        <v>34517</v>
      </c>
      <c r="P4439" s="1260" t="s">
        <v>20371</v>
      </c>
      <c r="Q4439" s="1260" t="s">
        <v>12501</v>
      </c>
      <c r="R4439" s="1260" t="s">
        <v>20371</v>
      </c>
      <c r="S4439" s="1259">
        <v>1</v>
      </c>
      <c r="T4439" s="1260" t="s">
        <v>34521</v>
      </c>
      <c r="U4439" s="1260" t="s">
        <v>11231</v>
      </c>
      <c r="V4439" s="1260" t="s">
        <v>11584</v>
      </c>
      <c r="W4439" s="1259">
        <v>0</v>
      </c>
      <c r="X4439" s="1259">
        <v>1008</v>
      </c>
      <c r="Y4439" s="1259">
        <v>0</v>
      </c>
    </row>
    <row r="4440" spans="1:25">
      <c r="A4440" s="1350">
        <v>11201000690</v>
      </c>
      <c r="B4440" s="1260" t="s">
        <v>34522</v>
      </c>
      <c r="C4440" s="1260" t="s">
        <v>34523</v>
      </c>
      <c r="D4440" s="1260" t="s">
        <v>34524</v>
      </c>
      <c r="E4440" s="1260" t="s">
        <v>12377</v>
      </c>
      <c r="F4440" s="1260" t="s">
        <v>11522</v>
      </c>
      <c r="G4440" s="1260" t="s">
        <v>34525</v>
      </c>
      <c r="H4440" s="1260" t="s">
        <v>11153</v>
      </c>
      <c r="I4440" s="1260" t="s">
        <v>11177</v>
      </c>
      <c r="J4440" s="1259">
        <v>7428433</v>
      </c>
      <c r="K4440" s="1260" t="s">
        <v>11221</v>
      </c>
      <c r="L4440" s="1260" t="s">
        <v>11155</v>
      </c>
      <c r="M4440" s="1260" t="s">
        <v>1935</v>
      </c>
      <c r="N4440" s="1260" t="s">
        <v>34526</v>
      </c>
      <c r="O4440" s="1260" t="s">
        <v>34524</v>
      </c>
      <c r="P4440" s="1260" t="s">
        <v>34527</v>
      </c>
      <c r="Q4440" s="1260" t="s">
        <v>15272</v>
      </c>
      <c r="R4440" s="1260" t="s">
        <v>34528</v>
      </c>
      <c r="S4440" s="1259">
        <v>1</v>
      </c>
      <c r="T4440" s="1260" t="s">
        <v>34529</v>
      </c>
      <c r="U4440" s="1260" t="s">
        <v>11269</v>
      </c>
      <c r="V4440" s="1260" t="s">
        <v>12295</v>
      </c>
      <c r="W4440" s="1259">
        <v>0</v>
      </c>
      <c r="X4440" s="1259">
        <v>1007</v>
      </c>
      <c r="Y4440" s="1259">
        <v>0</v>
      </c>
    </row>
    <row r="4441" spans="1:25">
      <c r="A4441" s="1350">
        <v>11201000689</v>
      </c>
      <c r="B4441" s="1260"/>
      <c r="C4441" s="1260" t="s">
        <v>34530</v>
      </c>
      <c r="D4441" s="1260" t="s">
        <v>34531</v>
      </c>
      <c r="E4441" s="1260" t="s">
        <v>11190</v>
      </c>
      <c r="F4441" s="1260" t="s">
        <v>34532</v>
      </c>
      <c r="G4441" s="1260" t="s">
        <v>34533</v>
      </c>
      <c r="H4441" s="1260" t="s">
        <v>11153</v>
      </c>
      <c r="I4441" s="1260" t="s">
        <v>11164</v>
      </c>
      <c r="J4441" s="1259">
        <v>7428432</v>
      </c>
      <c r="K4441" s="1260" t="s">
        <v>11221</v>
      </c>
      <c r="L4441" s="1260" t="s">
        <v>11155</v>
      </c>
      <c r="M4441" s="1260" t="s">
        <v>2092</v>
      </c>
      <c r="N4441" s="1260" t="s">
        <v>34534</v>
      </c>
      <c r="O4441" s="1260" t="s">
        <v>34531</v>
      </c>
      <c r="P4441" s="1260" t="s">
        <v>34535</v>
      </c>
      <c r="Q4441" s="1260" t="s">
        <v>11411</v>
      </c>
      <c r="R4441" s="1259">
        <v>8522931</v>
      </c>
      <c r="S4441" s="1259">
        <v>1</v>
      </c>
      <c r="T4441" s="1260"/>
      <c r="U4441" s="1260" t="s">
        <v>11405</v>
      </c>
      <c r="V4441" s="1260" t="s">
        <v>11429</v>
      </c>
      <c r="W4441" s="1259">
        <v>0</v>
      </c>
      <c r="X4441" s="1259">
        <v>1007</v>
      </c>
      <c r="Y4441" s="1259">
        <v>0</v>
      </c>
    </row>
    <row r="4442" spans="1:25">
      <c r="A4442" s="1350">
        <v>11201000688</v>
      </c>
      <c r="B4442" s="1260" t="s">
        <v>34536</v>
      </c>
      <c r="C4442" s="1260" t="s">
        <v>34537</v>
      </c>
      <c r="D4442" s="1260" t="s">
        <v>34538</v>
      </c>
      <c r="E4442" s="1260" t="s">
        <v>11426</v>
      </c>
      <c r="F4442" s="1260" t="s">
        <v>20520</v>
      </c>
      <c r="G4442" s="1260" t="s">
        <v>34539</v>
      </c>
      <c r="H4442" s="1260" t="s">
        <v>11153</v>
      </c>
      <c r="I4442" s="1260" t="s">
        <v>10976</v>
      </c>
      <c r="J4442" s="1259">
        <v>7428431</v>
      </c>
      <c r="K4442" s="1260" t="s">
        <v>11221</v>
      </c>
      <c r="L4442" s="1260" t="s">
        <v>11155</v>
      </c>
      <c r="M4442" s="1260" t="s">
        <v>2536</v>
      </c>
      <c r="N4442" s="1260" t="s">
        <v>24408</v>
      </c>
      <c r="O4442" s="1260" t="s">
        <v>34538</v>
      </c>
      <c r="P4442" s="1260" t="s">
        <v>33849</v>
      </c>
      <c r="Q4442" s="1260" t="s">
        <v>11394</v>
      </c>
      <c r="R4442" s="1260" t="s">
        <v>33849</v>
      </c>
      <c r="S4442" s="1259">
        <v>1</v>
      </c>
      <c r="T4442" s="1260" t="s">
        <v>34540</v>
      </c>
      <c r="U4442" s="1260" t="s">
        <v>11158</v>
      </c>
      <c r="V4442" s="1260" t="s">
        <v>11565</v>
      </c>
      <c r="W4442" s="1259">
        <v>0</v>
      </c>
      <c r="X4442" s="1259">
        <v>1007</v>
      </c>
      <c r="Y4442" s="1259">
        <v>0</v>
      </c>
    </row>
    <row r="4443" spans="1:25">
      <c r="A4443" s="1350">
        <v>11201000687</v>
      </c>
      <c r="B4443" s="1260" t="s">
        <v>34541</v>
      </c>
      <c r="C4443" s="1260" t="s">
        <v>34542</v>
      </c>
      <c r="D4443" s="1260" t="s">
        <v>34543</v>
      </c>
      <c r="E4443" s="1260" t="s">
        <v>11509</v>
      </c>
      <c r="F4443" s="1260" t="s">
        <v>11522</v>
      </c>
      <c r="G4443" s="1260" t="s">
        <v>34544</v>
      </c>
      <c r="H4443" s="1260" t="s">
        <v>11153</v>
      </c>
      <c r="I4443" s="1260" t="s">
        <v>11177</v>
      </c>
      <c r="J4443" s="1259">
        <v>7428430</v>
      </c>
      <c r="K4443" s="1260" t="s">
        <v>11221</v>
      </c>
      <c r="L4443" s="1260" t="s">
        <v>11155</v>
      </c>
      <c r="M4443" s="1260" t="s">
        <v>2132</v>
      </c>
      <c r="N4443" s="1260" t="s">
        <v>34545</v>
      </c>
      <c r="O4443" s="1260" t="s">
        <v>34543</v>
      </c>
      <c r="P4443" s="1260" t="s">
        <v>34546</v>
      </c>
      <c r="Q4443" s="1260" t="s">
        <v>19842</v>
      </c>
      <c r="R4443" s="1260" t="s">
        <v>34546</v>
      </c>
      <c r="S4443" s="1259">
        <v>1</v>
      </c>
      <c r="T4443" s="1260" t="s">
        <v>34547</v>
      </c>
      <c r="U4443" s="1260" t="s">
        <v>11209</v>
      </c>
      <c r="V4443" s="1260" t="s">
        <v>15053</v>
      </c>
      <c r="W4443" s="1259">
        <v>0</v>
      </c>
      <c r="X4443" s="1259">
        <v>1007</v>
      </c>
      <c r="Y4443" s="1259">
        <v>0</v>
      </c>
    </row>
    <row r="4444" spans="1:25">
      <c r="A4444" s="1350">
        <v>11201000686</v>
      </c>
      <c r="B4444" s="1260" t="s">
        <v>34548</v>
      </c>
      <c r="C4444" s="1260" t="s">
        <v>34549</v>
      </c>
      <c r="D4444" s="1260" t="s">
        <v>34550</v>
      </c>
      <c r="E4444" s="1260" t="s">
        <v>11509</v>
      </c>
      <c r="F4444" s="1260" t="s">
        <v>11522</v>
      </c>
      <c r="G4444" s="1260" t="s">
        <v>34551</v>
      </c>
      <c r="H4444" s="1260" t="s">
        <v>11153</v>
      </c>
      <c r="I4444" s="1260" t="s">
        <v>11177</v>
      </c>
      <c r="J4444" s="1259">
        <v>7428429</v>
      </c>
      <c r="K4444" s="1260" t="s">
        <v>11221</v>
      </c>
      <c r="L4444" s="1260" t="s">
        <v>11155</v>
      </c>
      <c r="M4444" s="1260" t="s">
        <v>1389</v>
      </c>
      <c r="N4444" s="1260" t="s">
        <v>34552</v>
      </c>
      <c r="O4444" s="1260" t="s">
        <v>34550</v>
      </c>
      <c r="P4444" s="1260" t="s">
        <v>34553</v>
      </c>
      <c r="Q4444" s="1260" t="s">
        <v>11769</v>
      </c>
      <c r="R4444" s="1260" t="s">
        <v>34554</v>
      </c>
      <c r="S4444" s="1259">
        <v>1</v>
      </c>
      <c r="T4444" s="1260" t="s">
        <v>34555</v>
      </c>
      <c r="U4444" s="1260" t="s">
        <v>11751</v>
      </c>
      <c r="V4444" s="1260" t="s">
        <v>26538</v>
      </c>
      <c r="W4444" s="1259">
        <v>0</v>
      </c>
      <c r="X4444" s="1259">
        <v>1007</v>
      </c>
      <c r="Y4444" s="1259">
        <v>0</v>
      </c>
    </row>
    <row r="4445" spans="1:25">
      <c r="A4445" s="1350">
        <v>11201000685</v>
      </c>
      <c r="B4445" s="1260" t="s">
        <v>34556</v>
      </c>
      <c r="C4445" s="1260" t="s">
        <v>34557</v>
      </c>
      <c r="D4445" s="1260" t="s">
        <v>34558</v>
      </c>
      <c r="E4445" s="1260" t="s">
        <v>11491</v>
      </c>
      <c r="F4445" s="1260" t="s">
        <v>13995</v>
      </c>
      <c r="G4445" s="1260" t="s">
        <v>34559</v>
      </c>
      <c r="H4445" s="1260" t="s">
        <v>11153</v>
      </c>
      <c r="I4445" s="1260" t="s">
        <v>11243</v>
      </c>
      <c r="J4445" s="1259">
        <v>7428428</v>
      </c>
      <c r="K4445" s="1260" t="s">
        <v>11221</v>
      </c>
      <c r="L4445" s="1260" t="s">
        <v>11155</v>
      </c>
      <c r="M4445" s="1260" t="s">
        <v>131</v>
      </c>
      <c r="N4445" s="1260" t="s">
        <v>34560</v>
      </c>
      <c r="O4445" s="1260" t="s">
        <v>34558</v>
      </c>
      <c r="P4445" s="1260" t="s">
        <v>34561</v>
      </c>
      <c r="Q4445" s="1260" t="s">
        <v>34562</v>
      </c>
      <c r="R4445" s="1260" t="s">
        <v>34563</v>
      </c>
      <c r="S4445" s="1259">
        <v>1</v>
      </c>
      <c r="T4445" s="1260" t="s">
        <v>34564</v>
      </c>
      <c r="U4445" s="1260" t="s">
        <v>11247</v>
      </c>
      <c r="V4445" s="1260" t="s">
        <v>12337</v>
      </c>
      <c r="W4445" s="1259">
        <v>0</v>
      </c>
      <c r="X4445" s="1259">
        <v>1007</v>
      </c>
      <c r="Y4445" s="1259">
        <v>0</v>
      </c>
    </row>
    <row r="4446" spans="1:25">
      <c r="A4446" s="1350">
        <v>11201000684</v>
      </c>
      <c r="B4446" s="1260"/>
      <c r="C4446" s="1260" t="s">
        <v>34565</v>
      </c>
      <c r="D4446" s="1260" t="s">
        <v>34566</v>
      </c>
      <c r="E4446" s="1260" t="s">
        <v>24868</v>
      </c>
      <c r="F4446" s="1260" t="s">
        <v>34567</v>
      </c>
      <c r="G4446" s="1260" t="s">
        <v>34568</v>
      </c>
      <c r="H4446" s="1260" t="s">
        <v>11153</v>
      </c>
      <c r="I4446" s="1260" t="s">
        <v>10976</v>
      </c>
      <c r="J4446" s="1259">
        <v>7428427</v>
      </c>
      <c r="K4446" s="1260" t="s">
        <v>11375</v>
      </c>
      <c r="L4446" s="1260" t="s">
        <v>11155</v>
      </c>
      <c r="M4446" s="1260" t="s">
        <v>1950</v>
      </c>
      <c r="N4446" s="1260" t="s">
        <v>34569</v>
      </c>
      <c r="O4446" s="1260" t="s">
        <v>34566</v>
      </c>
      <c r="P4446" s="1260"/>
      <c r="Q4446" s="1260"/>
      <c r="R4446" s="1260" t="s">
        <v>34570</v>
      </c>
      <c r="S4446" s="1259">
        <v>1</v>
      </c>
      <c r="T4446" s="1260"/>
      <c r="U4446" s="1260" t="s">
        <v>11158</v>
      </c>
      <c r="V4446" s="1260" t="s">
        <v>13789</v>
      </c>
      <c r="W4446" s="1259">
        <v>0</v>
      </c>
      <c r="X4446" s="1259">
        <v>1008</v>
      </c>
      <c r="Y4446" s="1259">
        <v>0</v>
      </c>
    </row>
    <row r="4447" spans="1:25">
      <c r="A4447" s="1350">
        <v>11201000683</v>
      </c>
      <c r="B4447" s="1260"/>
      <c r="C4447" s="1260" t="s">
        <v>34571</v>
      </c>
      <c r="D4447" s="1260" t="s">
        <v>34572</v>
      </c>
      <c r="E4447" s="1260" t="s">
        <v>11175</v>
      </c>
      <c r="F4447" s="1260" t="s">
        <v>34457</v>
      </c>
      <c r="G4447" s="1260" t="s">
        <v>34573</v>
      </c>
      <c r="H4447" s="1260" t="s">
        <v>11153</v>
      </c>
      <c r="I4447" s="1260" t="s">
        <v>10976</v>
      </c>
      <c r="J4447" s="1259">
        <v>7428426</v>
      </c>
      <c r="K4447" s="1260" t="s">
        <v>11221</v>
      </c>
      <c r="L4447" s="1260" t="s">
        <v>11155</v>
      </c>
      <c r="M4447" s="1260" t="s">
        <v>2279</v>
      </c>
      <c r="N4447" s="1260" t="s">
        <v>34574</v>
      </c>
      <c r="O4447" s="1260" t="s">
        <v>34572</v>
      </c>
      <c r="P4447" s="1260"/>
      <c r="Q4447" s="1260"/>
      <c r="R4447" s="1259">
        <v>8965323</v>
      </c>
      <c r="S4447" s="1259">
        <v>1</v>
      </c>
      <c r="T4447" s="1260"/>
      <c r="U4447" s="1260" t="s">
        <v>11231</v>
      </c>
      <c r="V4447" s="1260" t="s">
        <v>15978</v>
      </c>
      <c r="W4447" s="1259">
        <v>0</v>
      </c>
      <c r="X4447" s="1259">
        <v>1007</v>
      </c>
      <c r="Y4447" s="1259">
        <v>0</v>
      </c>
    </row>
    <row r="4448" spans="1:25">
      <c r="A4448" s="1350">
        <v>11201000682</v>
      </c>
      <c r="B4448" s="1260"/>
      <c r="C4448" s="1260" t="s">
        <v>34575</v>
      </c>
      <c r="D4448" s="1260" t="s">
        <v>34576</v>
      </c>
      <c r="E4448" s="1260" t="s">
        <v>11190</v>
      </c>
      <c r="F4448" s="1260" t="s">
        <v>11522</v>
      </c>
      <c r="G4448" s="1260" t="s">
        <v>34577</v>
      </c>
      <c r="H4448" s="1260" t="s">
        <v>11153</v>
      </c>
      <c r="I4448" s="1260" t="s">
        <v>11177</v>
      </c>
      <c r="J4448" s="1259">
        <v>7428425</v>
      </c>
      <c r="K4448" s="1260" t="s">
        <v>11221</v>
      </c>
      <c r="L4448" s="1260" t="s">
        <v>11155</v>
      </c>
      <c r="M4448" s="1260" t="s">
        <v>2553</v>
      </c>
      <c r="N4448" s="1260" t="s">
        <v>16329</v>
      </c>
      <c r="O4448" s="1260" t="s">
        <v>34576</v>
      </c>
      <c r="P4448" s="1260" t="s">
        <v>11192</v>
      </c>
      <c r="Q4448" s="1260"/>
      <c r="R4448" s="1260" t="s">
        <v>34578</v>
      </c>
      <c r="S4448" s="1259">
        <v>1</v>
      </c>
      <c r="T4448" s="1260"/>
      <c r="U4448" s="1260" t="s">
        <v>11198</v>
      </c>
      <c r="V4448" s="1260" t="s">
        <v>14303</v>
      </c>
      <c r="W4448" s="1259">
        <v>0</v>
      </c>
      <c r="X4448" s="1259">
        <v>1007</v>
      </c>
      <c r="Y4448" s="1259">
        <v>0</v>
      </c>
    </row>
    <row r="4449" spans="1:25">
      <c r="A4449" s="1350">
        <v>11201000681</v>
      </c>
      <c r="B4449" s="1260"/>
      <c r="C4449" s="1260" t="s">
        <v>34579</v>
      </c>
      <c r="D4449" s="1260" t="s">
        <v>34580</v>
      </c>
      <c r="E4449" s="1260" t="s">
        <v>34581</v>
      </c>
      <c r="F4449" s="1260" t="s">
        <v>32173</v>
      </c>
      <c r="G4449" s="1260" t="s">
        <v>34582</v>
      </c>
      <c r="H4449" s="1260" t="s">
        <v>11153</v>
      </c>
      <c r="I4449" s="1260" t="s">
        <v>10976</v>
      </c>
      <c r="J4449" s="1259">
        <v>7428424</v>
      </c>
      <c r="K4449" s="1260" t="s">
        <v>11221</v>
      </c>
      <c r="L4449" s="1260" t="s">
        <v>11155</v>
      </c>
      <c r="M4449" s="1260" t="s">
        <v>262</v>
      </c>
      <c r="N4449" s="1260"/>
      <c r="O4449" s="1260" t="s">
        <v>34580</v>
      </c>
      <c r="P4449" s="1260"/>
      <c r="Q4449" s="1260"/>
      <c r="R4449" s="1260" t="s">
        <v>34583</v>
      </c>
      <c r="S4449" s="1259">
        <v>1</v>
      </c>
      <c r="T4449" s="1260"/>
      <c r="U4449" s="1260"/>
      <c r="V4449" s="1260"/>
      <c r="W4449" s="1259">
        <v>0</v>
      </c>
      <c r="X4449" s="1259">
        <v>1007</v>
      </c>
      <c r="Y4449" s="1259">
        <v>0</v>
      </c>
    </row>
    <row r="4450" spans="1:25">
      <c r="A4450" s="1350">
        <v>11201000680</v>
      </c>
      <c r="B4450" s="1260"/>
      <c r="C4450" s="1260" t="s">
        <v>34584</v>
      </c>
      <c r="D4450" s="1260" t="s">
        <v>34585</v>
      </c>
      <c r="E4450" s="1260" t="s">
        <v>11353</v>
      </c>
      <c r="F4450" s="1260" t="s">
        <v>34586</v>
      </c>
      <c r="G4450" s="1260" t="s">
        <v>34587</v>
      </c>
      <c r="H4450" s="1260" t="s">
        <v>11153</v>
      </c>
      <c r="I4450" s="1260" t="s">
        <v>11243</v>
      </c>
      <c r="J4450" s="1259">
        <v>7428423</v>
      </c>
      <c r="K4450" s="1260" t="s">
        <v>11221</v>
      </c>
      <c r="L4450" s="1260" t="s">
        <v>11155</v>
      </c>
      <c r="M4450" s="1260" t="s">
        <v>262</v>
      </c>
      <c r="N4450" s="1260"/>
      <c r="O4450" s="1260" t="s">
        <v>34585</v>
      </c>
      <c r="P4450" s="1260"/>
      <c r="Q4450" s="1260" t="s">
        <v>11533</v>
      </c>
      <c r="R4450" s="1260"/>
      <c r="S4450" s="1259">
        <v>1</v>
      </c>
      <c r="T4450" s="1260"/>
      <c r="U4450" s="1260"/>
      <c r="V4450" s="1260"/>
      <c r="W4450" s="1259">
        <v>0</v>
      </c>
      <c r="X4450" s="1259">
        <v>1007</v>
      </c>
      <c r="Y4450" s="1259">
        <v>0</v>
      </c>
    </row>
    <row r="4451" spans="1:25">
      <c r="A4451" s="1350">
        <v>11201000679</v>
      </c>
      <c r="B4451" s="1260"/>
      <c r="C4451" s="1260" t="s">
        <v>34588</v>
      </c>
      <c r="D4451" s="1260" t="s">
        <v>34589</v>
      </c>
      <c r="E4451" s="1260" t="s">
        <v>27863</v>
      </c>
      <c r="F4451" s="1260" t="s">
        <v>34590</v>
      </c>
      <c r="G4451" s="1260" t="s">
        <v>34591</v>
      </c>
      <c r="H4451" s="1260" t="s">
        <v>11153</v>
      </c>
      <c r="I4451" s="1260" t="s">
        <v>11164</v>
      </c>
      <c r="J4451" s="1259">
        <v>7428422</v>
      </c>
      <c r="K4451" s="1260" t="s">
        <v>11221</v>
      </c>
      <c r="L4451" s="1260" t="s">
        <v>11155</v>
      </c>
      <c r="M4451" s="1260" t="s">
        <v>262</v>
      </c>
      <c r="N4451" s="1260"/>
      <c r="O4451" s="1260" t="s">
        <v>34589</v>
      </c>
      <c r="P4451" s="1260"/>
      <c r="Q4451" s="1260" t="s">
        <v>11596</v>
      </c>
      <c r="R4451" s="1259">
        <v>8337955</v>
      </c>
      <c r="S4451" s="1259">
        <v>1</v>
      </c>
      <c r="T4451" s="1260"/>
      <c r="U4451" s="1260"/>
      <c r="V4451" s="1260"/>
      <c r="W4451" s="1259">
        <v>0</v>
      </c>
      <c r="X4451" s="1259">
        <v>1007</v>
      </c>
      <c r="Y4451" s="1259">
        <v>0</v>
      </c>
    </row>
    <row r="4452" spans="1:25">
      <c r="A4452" s="1350">
        <v>11201000678</v>
      </c>
      <c r="B4452" s="1260"/>
      <c r="C4452" s="1260" t="s">
        <v>34592</v>
      </c>
      <c r="D4452" s="1260" t="s">
        <v>34593</v>
      </c>
      <c r="E4452" s="1260" t="s">
        <v>11668</v>
      </c>
      <c r="F4452" s="1260" t="s">
        <v>34457</v>
      </c>
      <c r="G4452" s="1260" t="s">
        <v>34594</v>
      </c>
      <c r="H4452" s="1260" t="s">
        <v>11153</v>
      </c>
      <c r="I4452" s="1260" t="s">
        <v>10976</v>
      </c>
      <c r="J4452" s="1259">
        <v>7428421</v>
      </c>
      <c r="K4452" s="1260" t="s">
        <v>11221</v>
      </c>
      <c r="L4452" s="1260" t="s">
        <v>11155</v>
      </c>
      <c r="M4452" s="1260" t="s">
        <v>2281</v>
      </c>
      <c r="N4452" s="1260" t="s">
        <v>34595</v>
      </c>
      <c r="O4452" s="1260" t="s">
        <v>34593</v>
      </c>
      <c r="P4452" s="1260"/>
      <c r="Q4452" s="1260"/>
      <c r="R4452" s="1260" t="s">
        <v>34596</v>
      </c>
      <c r="S4452" s="1259">
        <v>1</v>
      </c>
      <c r="T4452" s="1260"/>
      <c r="U4452" s="1260" t="s">
        <v>11231</v>
      </c>
      <c r="V4452" s="1260" t="s">
        <v>15978</v>
      </c>
      <c r="W4452" s="1259">
        <v>0</v>
      </c>
      <c r="X4452" s="1259">
        <v>1007</v>
      </c>
      <c r="Y4452" s="1259">
        <v>0</v>
      </c>
    </row>
    <row r="4453" spans="1:25">
      <c r="A4453" s="1350">
        <v>11201000677</v>
      </c>
      <c r="B4453" s="1260"/>
      <c r="C4453" s="1260" t="s">
        <v>34597</v>
      </c>
      <c r="D4453" s="1260" t="s">
        <v>34598</v>
      </c>
      <c r="E4453" s="1260" t="s">
        <v>11632</v>
      </c>
      <c r="F4453" s="1260" t="s">
        <v>11818</v>
      </c>
      <c r="G4453" s="1260" t="s">
        <v>34599</v>
      </c>
      <c r="H4453" s="1260" t="s">
        <v>11153</v>
      </c>
      <c r="I4453" s="1260" t="s">
        <v>10976</v>
      </c>
      <c r="J4453" s="1259">
        <v>7428420</v>
      </c>
      <c r="K4453" s="1260" t="s">
        <v>11221</v>
      </c>
      <c r="L4453" s="1260" t="s">
        <v>11155</v>
      </c>
      <c r="M4453" s="1260" t="s">
        <v>1276</v>
      </c>
      <c r="N4453" s="1260" t="s">
        <v>34600</v>
      </c>
      <c r="O4453" s="1260" t="s">
        <v>34598</v>
      </c>
      <c r="P4453" s="1260"/>
      <c r="Q4453" s="1260"/>
      <c r="R4453" s="1259">
        <v>8933927</v>
      </c>
      <c r="S4453" s="1259">
        <v>1</v>
      </c>
      <c r="T4453" s="1260"/>
      <c r="U4453" s="1260" t="s">
        <v>11158</v>
      </c>
      <c r="V4453" s="1260" t="s">
        <v>11824</v>
      </c>
      <c r="W4453" s="1259">
        <v>0</v>
      </c>
      <c r="X4453" s="1259">
        <v>1007</v>
      </c>
      <c r="Y4453" s="1259">
        <v>0</v>
      </c>
    </row>
    <row r="4454" spans="1:25">
      <c r="A4454" s="1350">
        <v>11201000676</v>
      </c>
      <c r="B4454" s="1260"/>
      <c r="C4454" s="1260" t="s">
        <v>34601</v>
      </c>
      <c r="D4454" s="1260" t="s">
        <v>34602</v>
      </c>
      <c r="E4454" s="1260" t="s">
        <v>11175</v>
      </c>
      <c r="F4454" s="1260" t="s">
        <v>32173</v>
      </c>
      <c r="G4454" s="1260" t="s">
        <v>34603</v>
      </c>
      <c r="H4454" s="1260" t="s">
        <v>11153</v>
      </c>
      <c r="I4454" s="1260" t="s">
        <v>10976</v>
      </c>
      <c r="J4454" s="1259">
        <v>7428419</v>
      </c>
      <c r="K4454" s="1260" t="s">
        <v>11221</v>
      </c>
      <c r="L4454" s="1260" t="s">
        <v>11155</v>
      </c>
      <c r="M4454" s="1260" t="s">
        <v>2033</v>
      </c>
      <c r="N4454" s="1260" t="s">
        <v>34604</v>
      </c>
      <c r="O4454" s="1260" t="s">
        <v>34602</v>
      </c>
      <c r="P4454" s="1260"/>
      <c r="Q4454" s="1260"/>
      <c r="R4454" s="1260" t="s">
        <v>34605</v>
      </c>
      <c r="S4454" s="1259">
        <v>1</v>
      </c>
      <c r="T4454" s="1260"/>
      <c r="U4454" s="1260" t="s">
        <v>11396</v>
      </c>
      <c r="V4454" s="1260" t="s">
        <v>11699</v>
      </c>
      <c r="W4454" s="1259">
        <v>0</v>
      </c>
      <c r="X4454" s="1259">
        <v>1007</v>
      </c>
      <c r="Y4454" s="1259">
        <v>0</v>
      </c>
    </row>
    <row r="4455" spans="1:25">
      <c r="A4455" s="1350">
        <v>11201000675</v>
      </c>
      <c r="B4455" s="1260"/>
      <c r="C4455" s="1260" t="s">
        <v>34606</v>
      </c>
      <c r="D4455" s="1260" t="s">
        <v>34607</v>
      </c>
      <c r="E4455" s="1260" t="s">
        <v>11426</v>
      </c>
      <c r="F4455" s="1260" t="s">
        <v>34457</v>
      </c>
      <c r="G4455" s="1260" t="s">
        <v>34608</v>
      </c>
      <c r="H4455" s="1260" t="s">
        <v>11153</v>
      </c>
      <c r="I4455" s="1260" t="s">
        <v>10976</v>
      </c>
      <c r="J4455" s="1259">
        <v>7428418</v>
      </c>
      <c r="K4455" s="1260" t="s">
        <v>11221</v>
      </c>
      <c r="L4455" s="1260" t="s">
        <v>11155</v>
      </c>
      <c r="M4455" s="1260" t="s">
        <v>1986</v>
      </c>
      <c r="N4455" s="1260" t="s">
        <v>18197</v>
      </c>
      <c r="O4455" s="1260" t="s">
        <v>34607</v>
      </c>
      <c r="P4455" s="1260"/>
      <c r="Q4455" s="1260"/>
      <c r="R4455" s="1260" t="s">
        <v>34609</v>
      </c>
      <c r="S4455" s="1259">
        <v>1</v>
      </c>
      <c r="T4455" s="1260"/>
      <c r="U4455" s="1260" t="s">
        <v>11158</v>
      </c>
      <c r="V4455" s="1260" t="s">
        <v>13789</v>
      </c>
      <c r="W4455" s="1259">
        <v>0</v>
      </c>
      <c r="X4455" s="1259">
        <v>1007</v>
      </c>
      <c r="Y4455" s="1259">
        <v>0</v>
      </c>
    </row>
    <row r="4456" spans="1:25">
      <c r="A4456" s="1350">
        <v>11201000674</v>
      </c>
      <c r="B4456" s="1260" t="s">
        <v>34610</v>
      </c>
      <c r="C4456" s="1260" t="s">
        <v>34611</v>
      </c>
      <c r="D4456" s="1260" t="s">
        <v>34612</v>
      </c>
      <c r="E4456" s="1260" t="s">
        <v>11509</v>
      </c>
      <c r="F4456" s="1260" t="s">
        <v>27414</v>
      </c>
      <c r="G4456" s="1260" t="s">
        <v>34613</v>
      </c>
      <c r="H4456" s="1260" t="s">
        <v>11153</v>
      </c>
      <c r="I4456" s="1260" t="s">
        <v>11164</v>
      </c>
      <c r="J4456" s="1259">
        <v>7428417</v>
      </c>
      <c r="K4456" s="1260" t="s">
        <v>11221</v>
      </c>
      <c r="L4456" s="1260" t="s">
        <v>11155</v>
      </c>
      <c r="M4456" s="1260" t="s">
        <v>2087</v>
      </c>
      <c r="N4456" s="1260" t="s">
        <v>34614</v>
      </c>
      <c r="O4456" s="1260" t="s">
        <v>34612</v>
      </c>
      <c r="P4456" s="1260" t="s">
        <v>34615</v>
      </c>
      <c r="Q4456" s="1260" t="s">
        <v>34616</v>
      </c>
      <c r="R4456" s="1260" t="s">
        <v>34615</v>
      </c>
      <c r="S4456" s="1259">
        <v>1</v>
      </c>
      <c r="T4456" s="1260" t="s">
        <v>34617</v>
      </c>
      <c r="U4456" s="1260" t="s">
        <v>12320</v>
      </c>
      <c r="V4456" s="1260" t="s">
        <v>34290</v>
      </c>
      <c r="W4456" s="1259">
        <v>0</v>
      </c>
      <c r="X4456" s="1259">
        <v>1007</v>
      </c>
      <c r="Y4456" s="1259">
        <v>0</v>
      </c>
    </row>
    <row r="4457" spans="1:25">
      <c r="A4457" s="1350">
        <v>11201000673</v>
      </c>
      <c r="B4457" s="1260"/>
      <c r="C4457" s="1260" t="s">
        <v>34618</v>
      </c>
      <c r="D4457" s="1260" t="s">
        <v>34619</v>
      </c>
      <c r="E4457" s="1260" t="s">
        <v>27863</v>
      </c>
      <c r="F4457" s="1260" t="s">
        <v>34620</v>
      </c>
      <c r="G4457" s="1260" t="s">
        <v>34621</v>
      </c>
      <c r="H4457" s="1260" t="s">
        <v>11153</v>
      </c>
      <c r="I4457" s="1260" t="s">
        <v>11164</v>
      </c>
      <c r="J4457" s="1259">
        <v>7428416</v>
      </c>
      <c r="K4457" s="1260" t="s">
        <v>11221</v>
      </c>
      <c r="L4457" s="1260" t="s">
        <v>11155</v>
      </c>
      <c r="M4457" s="1260" t="s">
        <v>262</v>
      </c>
      <c r="N4457" s="1260"/>
      <c r="O4457" s="1260" t="s">
        <v>34619</v>
      </c>
      <c r="P4457" s="1260"/>
      <c r="Q4457" s="1260" t="s">
        <v>11596</v>
      </c>
      <c r="R4457" s="1259">
        <v>8337955</v>
      </c>
      <c r="S4457" s="1259">
        <v>1</v>
      </c>
      <c r="T4457" s="1260"/>
      <c r="U4457" s="1260"/>
      <c r="V4457" s="1260"/>
      <c r="W4457" s="1259">
        <v>0</v>
      </c>
      <c r="X4457" s="1259">
        <v>1007</v>
      </c>
      <c r="Y4457" s="1259">
        <v>0</v>
      </c>
    </row>
    <row r="4458" spans="1:25">
      <c r="A4458" s="1350">
        <v>11201000672</v>
      </c>
      <c r="B4458" s="1260"/>
      <c r="C4458" s="1260" t="s">
        <v>34622</v>
      </c>
      <c r="D4458" s="1260" t="s">
        <v>34623</v>
      </c>
      <c r="E4458" s="1260" t="s">
        <v>11509</v>
      </c>
      <c r="F4458" s="1260" t="s">
        <v>11522</v>
      </c>
      <c r="G4458" s="1260" t="s">
        <v>34624</v>
      </c>
      <c r="H4458" s="1260" t="s">
        <v>11153</v>
      </c>
      <c r="I4458" s="1260" t="s">
        <v>11177</v>
      </c>
      <c r="J4458" s="1259">
        <v>7428415</v>
      </c>
      <c r="K4458" s="1260" t="s">
        <v>11221</v>
      </c>
      <c r="L4458" s="1260" t="s">
        <v>11155</v>
      </c>
      <c r="M4458" s="1260" t="s">
        <v>2120</v>
      </c>
      <c r="N4458" s="1260" t="s">
        <v>34625</v>
      </c>
      <c r="O4458" s="1260" t="s">
        <v>34623</v>
      </c>
      <c r="P4458" s="1259">
        <v>7585769</v>
      </c>
      <c r="Q4458" s="1260"/>
      <c r="R4458" s="1260" t="s">
        <v>34626</v>
      </c>
      <c r="S4458" s="1259">
        <v>1</v>
      </c>
      <c r="T4458" s="1260"/>
      <c r="U4458" s="1260" t="s">
        <v>11193</v>
      </c>
      <c r="V4458" s="1260" t="s">
        <v>11557</v>
      </c>
      <c r="W4458" s="1259">
        <v>0</v>
      </c>
      <c r="X4458" s="1259">
        <v>1007</v>
      </c>
      <c r="Y4458" s="1259">
        <v>0</v>
      </c>
    </row>
    <row r="4459" spans="1:25">
      <c r="A4459" s="1350">
        <v>11201000671</v>
      </c>
      <c r="B4459" s="1260" t="s">
        <v>34627</v>
      </c>
      <c r="C4459" s="1260" t="s">
        <v>34622</v>
      </c>
      <c r="D4459" s="1260" t="s">
        <v>34628</v>
      </c>
      <c r="E4459" s="1260" t="s">
        <v>11266</v>
      </c>
      <c r="F4459" s="1260" t="s">
        <v>11818</v>
      </c>
      <c r="G4459" s="1260" t="s">
        <v>34629</v>
      </c>
      <c r="H4459" s="1260" t="s">
        <v>11153</v>
      </c>
      <c r="I4459" s="1260" t="s">
        <v>10976</v>
      </c>
      <c r="J4459" s="1259">
        <v>7428414</v>
      </c>
      <c r="K4459" s="1260" t="s">
        <v>11221</v>
      </c>
      <c r="L4459" s="1260" t="s">
        <v>11155</v>
      </c>
      <c r="M4459" s="1260" t="s">
        <v>2530</v>
      </c>
      <c r="N4459" s="1260" t="s">
        <v>34630</v>
      </c>
      <c r="O4459" s="1260" t="s">
        <v>34628</v>
      </c>
      <c r="P4459" s="1260"/>
      <c r="Q4459" s="1260" t="s">
        <v>30923</v>
      </c>
      <c r="R4459" s="1260" t="s">
        <v>34631</v>
      </c>
      <c r="S4459" s="1259">
        <v>1</v>
      </c>
      <c r="T4459" s="1260" t="s">
        <v>34632</v>
      </c>
      <c r="U4459" s="1260" t="s">
        <v>11158</v>
      </c>
      <c r="V4459" s="1260" t="s">
        <v>11380</v>
      </c>
      <c r="W4459" s="1259">
        <v>0</v>
      </c>
      <c r="X4459" s="1259">
        <v>1007</v>
      </c>
      <c r="Y4459" s="1259">
        <v>0</v>
      </c>
    </row>
    <row r="4460" spans="1:25">
      <c r="A4460" s="1350">
        <v>11201000670</v>
      </c>
      <c r="B4460" s="1260"/>
      <c r="C4460" s="1260" t="s">
        <v>34633</v>
      </c>
      <c r="D4460" s="1260" t="s">
        <v>34634</v>
      </c>
      <c r="E4460" s="1260" t="s">
        <v>11353</v>
      </c>
      <c r="F4460" s="1260" t="s">
        <v>11522</v>
      </c>
      <c r="G4460" s="1260" t="s">
        <v>34635</v>
      </c>
      <c r="H4460" s="1260" t="s">
        <v>11153</v>
      </c>
      <c r="I4460" s="1260" t="s">
        <v>11177</v>
      </c>
      <c r="J4460" s="1259">
        <v>7428413</v>
      </c>
      <c r="K4460" s="1260" t="s">
        <v>11221</v>
      </c>
      <c r="L4460" s="1260" t="s">
        <v>11155</v>
      </c>
      <c r="M4460" s="1260" t="s">
        <v>262</v>
      </c>
      <c r="N4460" s="1260"/>
      <c r="O4460" s="1260" t="s">
        <v>34634</v>
      </c>
      <c r="P4460" s="1260"/>
      <c r="Q4460" s="1260"/>
      <c r="R4460" s="1260"/>
      <c r="S4460" s="1259">
        <v>1</v>
      </c>
      <c r="T4460" s="1260"/>
      <c r="U4460" s="1260"/>
      <c r="V4460" s="1260"/>
      <c r="W4460" s="1259">
        <v>0</v>
      </c>
      <c r="X4460" s="1259">
        <v>1007</v>
      </c>
      <c r="Y4460" s="1259">
        <v>0</v>
      </c>
    </row>
    <row r="4461" spans="1:25">
      <c r="A4461" s="1350">
        <v>11201000669</v>
      </c>
      <c r="B4461" s="1260" t="s">
        <v>34636</v>
      </c>
      <c r="C4461" s="1260" t="s">
        <v>34637</v>
      </c>
      <c r="D4461" s="1260" t="s">
        <v>34638</v>
      </c>
      <c r="E4461" s="1260" t="s">
        <v>11509</v>
      </c>
      <c r="F4461" s="1260" t="s">
        <v>11522</v>
      </c>
      <c r="G4461" s="1260" t="s">
        <v>34639</v>
      </c>
      <c r="H4461" s="1260" t="s">
        <v>11153</v>
      </c>
      <c r="I4461" s="1260" t="s">
        <v>11177</v>
      </c>
      <c r="J4461" s="1259">
        <v>7428412</v>
      </c>
      <c r="K4461" s="1260" t="s">
        <v>11221</v>
      </c>
      <c r="L4461" s="1260" t="s">
        <v>11155</v>
      </c>
      <c r="M4461" s="1260" t="s">
        <v>2576</v>
      </c>
      <c r="N4461" s="1260" t="s">
        <v>34640</v>
      </c>
      <c r="O4461" s="1260" t="s">
        <v>34638</v>
      </c>
      <c r="P4461" s="1260" t="s">
        <v>34641</v>
      </c>
      <c r="Q4461" s="1260" t="s">
        <v>13623</v>
      </c>
      <c r="R4461" s="1260" t="s">
        <v>34642</v>
      </c>
      <c r="S4461" s="1259">
        <v>1</v>
      </c>
      <c r="T4461" s="1260" t="s">
        <v>34643</v>
      </c>
      <c r="U4461" s="1260" t="s">
        <v>11751</v>
      </c>
      <c r="V4461" s="1260" t="s">
        <v>12923</v>
      </c>
      <c r="W4461" s="1259">
        <v>0</v>
      </c>
      <c r="X4461" s="1259">
        <v>1007</v>
      </c>
      <c r="Y4461" s="1259">
        <v>0</v>
      </c>
    </row>
    <row r="4462" spans="1:25">
      <c r="A4462" s="1350">
        <v>11201000668</v>
      </c>
      <c r="B4462" s="1260"/>
      <c r="C4462" s="1260" t="s">
        <v>34644</v>
      </c>
      <c r="D4462" s="1260" t="s">
        <v>34645</v>
      </c>
      <c r="E4462" s="1260" t="s">
        <v>11190</v>
      </c>
      <c r="F4462" s="1260" t="s">
        <v>32173</v>
      </c>
      <c r="G4462" s="1260" t="s">
        <v>34646</v>
      </c>
      <c r="H4462" s="1260" t="s">
        <v>11153</v>
      </c>
      <c r="I4462" s="1260" t="s">
        <v>10976</v>
      </c>
      <c r="J4462" s="1259">
        <v>7428411</v>
      </c>
      <c r="K4462" s="1260" t="s">
        <v>11221</v>
      </c>
      <c r="L4462" s="1260" t="s">
        <v>11155</v>
      </c>
      <c r="M4462" s="1260" t="s">
        <v>2031</v>
      </c>
      <c r="N4462" s="1260" t="s">
        <v>34647</v>
      </c>
      <c r="O4462" s="1260" t="s">
        <v>34645</v>
      </c>
      <c r="P4462" s="1260"/>
      <c r="Q4462" s="1260"/>
      <c r="R4462" s="1260" t="s">
        <v>34648</v>
      </c>
      <c r="S4462" s="1259">
        <v>1</v>
      </c>
      <c r="T4462" s="1260"/>
      <c r="U4462" s="1260" t="s">
        <v>11158</v>
      </c>
      <c r="V4462" s="1260" t="s">
        <v>11723</v>
      </c>
      <c r="W4462" s="1259">
        <v>0</v>
      </c>
      <c r="X4462" s="1259">
        <v>1007</v>
      </c>
      <c r="Y4462" s="1259">
        <v>0</v>
      </c>
    </row>
    <row r="4463" spans="1:25">
      <c r="A4463" s="1350">
        <v>11201000667</v>
      </c>
      <c r="B4463" s="1260" t="s">
        <v>34649</v>
      </c>
      <c r="C4463" s="1260" t="s">
        <v>34650</v>
      </c>
      <c r="D4463" s="1260" t="s">
        <v>34651</v>
      </c>
      <c r="E4463" s="1260" t="s">
        <v>11203</v>
      </c>
      <c r="F4463" s="1260" t="s">
        <v>34457</v>
      </c>
      <c r="G4463" s="1260" t="s">
        <v>34652</v>
      </c>
      <c r="H4463" s="1260" t="s">
        <v>11153</v>
      </c>
      <c r="I4463" s="1260" t="s">
        <v>10976</v>
      </c>
      <c r="J4463" s="1259">
        <v>7428410</v>
      </c>
      <c r="K4463" s="1260" t="s">
        <v>11375</v>
      </c>
      <c r="L4463" s="1260" t="s">
        <v>11155</v>
      </c>
      <c r="M4463" s="1260" t="s">
        <v>1986</v>
      </c>
      <c r="N4463" s="1260" t="s">
        <v>34653</v>
      </c>
      <c r="O4463" s="1260" t="s">
        <v>34651</v>
      </c>
      <c r="P4463" s="1260" t="s">
        <v>34654</v>
      </c>
      <c r="Q4463" s="1260" t="s">
        <v>11206</v>
      </c>
      <c r="R4463" s="1260" t="s">
        <v>34654</v>
      </c>
      <c r="S4463" s="1259">
        <v>1</v>
      </c>
      <c r="T4463" s="1260" t="s">
        <v>34655</v>
      </c>
      <c r="U4463" s="1260" t="s">
        <v>11158</v>
      </c>
      <c r="V4463" s="1260" t="s">
        <v>13789</v>
      </c>
      <c r="W4463" s="1259">
        <v>0</v>
      </c>
      <c r="X4463" s="1259">
        <v>1008</v>
      </c>
      <c r="Y4463" s="1259">
        <v>0</v>
      </c>
    </row>
    <row r="4464" spans="1:25">
      <c r="A4464" s="1350">
        <v>11201000666</v>
      </c>
      <c r="B4464" s="1260"/>
      <c r="C4464" s="1260" t="s">
        <v>34656</v>
      </c>
      <c r="D4464" s="1260" t="s">
        <v>26065</v>
      </c>
      <c r="E4464" s="1260" t="s">
        <v>11648</v>
      </c>
      <c r="F4464" s="1260" t="s">
        <v>11818</v>
      </c>
      <c r="G4464" s="1260" t="s">
        <v>34657</v>
      </c>
      <c r="H4464" s="1260" t="s">
        <v>11153</v>
      </c>
      <c r="I4464" s="1260" t="s">
        <v>10976</v>
      </c>
      <c r="J4464" s="1259">
        <v>7428409</v>
      </c>
      <c r="K4464" s="1260" t="s">
        <v>11221</v>
      </c>
      <c r="L4464" s="1260" t="s">
        <v>11155</v>
      </c>
      <c r="M4464" s="1260" t="s">
        <v>2033</v>
      </c>
      <c r="N4464" s="1260" t="s">
        <v>34658</v>
      </c>
      <c r="O4464" s="1260" t="s">
        <v>26065</v>
      </c>
      <c r="P4464" s="1260" t="s">
        <v>34659</v>
      </c>
      <c r="Q4464" s="1260" t="s">
        <v>34660</v>
      </c>
      <c r="R4464" s="1260" t="s">
        <v>30471</v>
      </c>
      <c r="S4464" s="1259">
        <v>1</v>
      </c>
      <c r="T4464" s="1260"/>
      <c r="U4464" s="1260" t="s">
        <v>11158</v>
      </c>
      <c r="V4464" s="1260" t="s">
        <v>13789</v>
      </c>
      <c r="W4464" s="1259">
        <v>0</v>
      </c>
      <c r="X4464" s="1259">
        <v>1007</v>
      </c>
      <c r="Y4464" s="1259">
        <v>0</v>
      </c>
    </row>
    <row r="4465" spans="1:25">
      <c r="A4465" s="1350">
        <v>11201000665</v>
      </c>
      <c r="B4465" s="1260"/>
      <c r="C4465" s="1260" t="s">
        <v>34661</v>
      </c>
      <c r="D4465" s="1260" t="s">
        <v>34662</v>
      </c>
      <c r="E4465" s="1260" t="s">
        <v>11190</v>
      </c>
      <c r="F4465" s="1260" t="s">
        <v>11522</v>
      </c>
      <c r="G4465" s="1260" t="s">
        <v>34663</v>
      </c>
      <c r="H4465" s="1260" t="s">
        <v>11153</v>
      </c>
      <c r="I4465" s="1260" t="s">
        <v>11177</v>
      </c>
      <c r="J4465" s="1259">
        <v>7428408</v>
      </c>
      <c r="K4465" s="1260" t="s">
        <v>11221</v>
      </c>
      <c r="L4465" s="1260" t="s">
        <v>11155</v>
      </c>
      <c r="M4465" s="1260" t="s">
        <v>2120</v>
      </c>
      <c r="N4465" s="1260" t="s">
        <v>34664</v>
      </c>
      <c r="O4465" s="1260" t="s">
        <v>34662</v>
      </c>
      <c r="P4465" s="1260" t="s">
        <v>34665</v>
      </c>
      <c r="Q4465" s="1260"/>
      <c r="R4465" s="1260" t="s">
        <v>34665</v>
      </c>
      <c r="S4465" s="1259">
        <v>1</v>
      </c>
      <c r="T4465" s="1260"/>
      <c r="U4465" s="1260" t="s">
        <v>11198</v>
      </c>
      <c r="V4465" s="1260" t="s">
        <v>11199</v>
      </c>
      <c r="W4465" s="1259">
        <v>0</v>
      </c>
      <c r="X4465" s="1259">
        <v>1007</v>
      </c>
      <c r="Y4465" s="1259">
        <v>0</v>
      </c>
    </row>
    <row r="4466" spans="1:25">
      <c r="A4466" s="1350">
        <v>11201000664</v>
      </c>
      <c r="B4466" s="1260"/>
      <c r="C4466" s="1260" t="s">
        <v>34666</v>
      </c>
      <c r="D4466" s="1260" t="s">
        <v>34667</v>
      </c>
      <c r="E4466" s="1260" t="s">
        <v>11353</v>
      </c>
      <c r="F4466" s="1260" t="s">
        <v>34668</v>
      </c>
      <c r="G4466" s="1260" t="s">
        <v>34669</v>
      </c>
      <c r="H4466" s="1260" t="s">
        <v>11153</v>
      </c>
      <c r="I4466" s="1260" t="s">
        <v>11243</v>
      </c>
      <c r="J4466" s="1259">
        <v>7428407</v>
      </c>
      <c r="K4466" s="1260" t="s">
        <v>11221</v>
      </c>
      <c r="L4466" s="1260" t="s">
        <v>11155</v>
      </c>
      <c r="M4466" s="1260" t="s">
        <v>262</v>
      </c>
      <c r="N4466" s="1260"/>
      <c r="O4466" s="1260" t="s">
        <v>34667</v>
      </c>
      <c r="P4466" s="1260"/>
      <c r="Q4466" s="1260" t="s">
        <v>11533</v>
      </c>
      <c r="R4466" s="1260"/>
      <c r="S4466" s="1259">
        <v>1</v>
      </c>
      <c r="T4466" s="1260"/>
      <c r="U4466" s="1260"/>
      <c r="V4466" s="1260"/>
      <c r="W4466" s="1259">
        <v>0</v>
      </c>
      <c r="X4466" s="1259">
        <v>1007</v>
      </c>
      <c r="Y4466" s="1259">
        <v>0</v>
      </c>
    </row>
    <row r="4467" spans="1:25">
      <c r="A4467" s="1350">
        <v>11201000663</v>
      </c>
      <c r="B4467" s="1260"/>
      <c r="C4467" s="1260" t="s">
        <v>34670</v>
      </c>
      <c r="D4467" s="1260" t="s">
        <v>34421</v>
      </c>
      <c r="E4467" s="1260" t="s">
        <v>11266</v>
      </c>
      <c r="F4467" s="1260" t="s">
        <v>34671</v>
      </c>
      <c r="G4467" s="1260" t="s">
        <v>34672</v>
      </c>
      <c r="H4467" s="1260" t="s">
        <v>11153</v>
      </c>
      <c r="I4467" s="1260" t="s">
        <v>11164</v>
      </c>
      <c r="J4467" s="1259">
        <v>7428406</v>
      </c>
      <c r="K4467" s="1260" t="s">
        <v>11221</v>
      </c>
      <c r="L4467" s="1260" t="s">
        <v>11155</v>
      </c>
      <c r="M4467" s="1260" t="s">
        <v>2399</v>
      </c>
      <c r="N4467" s="1260" t="s">
        <v>34424</v>
      </c>
      <c r="O4467" s="1260" t="s">
        <v>34421</v>
      </c>
      <c r="P4467" s="1260" t="s">
        <v>34425</v>
      </c>
      <c r="Q4467" s="1260" t="s">
        <v>12858</v>
      </c>
      <c r="R4467" s="1260" t="s">
        <v>29660</v>
      </c>
      <c r="S4467" s="1259">
        <v>1</v>
      </c>
      <c r="T4467" s="1260"/>
      <c r="U4467" s="1260" t="s">
        <v>12320</v>
      </c>
      <c r="V4467" s="1260" t="s">
        <v>30122</v>
      </c>
      <c r="W4467" s="1259">
        <v>0</v>
      </c>
      <c r="X4467" s="1259">
        <v>1007</v>
      </c>
      <c r="Y4467" s="1259">
        <v>0</v>
      </c>
    </row>
    <row r="4468" spans="1:25">
      <c r="A4468" s="1350">
        <v>11201000662</v>
      </c>
      <c r="B4468" s="1260"/>
      <c r="C4468" s="1260" t="s">
        <v>34673</v>
      </c>
      <c r="D4468" s="1260" t="s">
        <v>34674</v>
      </c>
      <c r="E4468" s="1260" t="s">
        <v>11203</v>
      </c>
      <c r="F4468" s="1260" t="s">
        <v>27414</v>
      </c>
      <c r="G4468" s="1260" t="s">
        <v>34675</v>
      </c>
      <c r="H4468" s="1260" t="s">
        <v>11153</v>
      </c>
      <c r="I4468" s="1260" t="s">
        <v>11164</v>
      </c>
      <c r="J4468" s="1259">
        <v>7428405</v>
      </c>
      <c r="K4468" s="1260" t="s">
        <v>11221</v>
      </c>
      <c r="L4468" s="1260" t="s">
        <v>11155</v>
      </c>
      <c r="M4468" s="1260" t="s">
        <v>1562</v>
      </c>
      <c r="N4468" s="1260" t="s">
        <v>34676</v>
      </c>
      <c r="O4468" s="1260" t="s">
        <v>34674</v>
      </c>
      <c r="P4468" s="1260" t="s">
        <v>34677</v>
      </c>
      <c r="Q4468" s="1260" t="s">
        <v>11658</v>
      </c>
      <c r="R4468" s="1260" t="s">
        <v>34678</v>
      </c>
      <c r="S4468" s="1259">
        <v>1</v>
      </c>
      <c r="T4468" s="1260"/>
      <c r="U4468" s="1260" t="s">
        <v>11231</v>
      </c>
      <c r="V4468" s="1260" t="s">
        <v>11798</v>
      </c>
      <c r="W4468" s="1259">
        <v>0</v>
      </c>
      <c r="X4468" s="1259">
        <v>1007</v>
      </c>
      <c r="Y4468" s="1259">
        <v>0</v>
      </c>
    </row>
    <row r="4469" spans="1:25">
      <c r="A4469" s="1350">
        <v>11201000661</v>
      </c>
      <c r="B4469" s="1260"/>
      <c r="C4469" s="1260" t="s">
        <v>34679</v>
      </c>
      <c r="D4469" s="1260" t="s">
        <v>34680</v>
      </c>
      <c r="E4469" s="1260" t="s">
        <v>11353</v>
      </c>
      <c r="F4469" s="1260" t="s">
        <v>12637</v>
      </c>
      <c r="G4469" s="1260" t="s">
        <v>34681</v>
      </c>
      <c r="H4469" s="1260" t="s">
        <v>11153</v>
      </c>
      <c r="I4469" s="1260" t="s">
        <v>10976</v>
      </c>
      <c r="J4469" s="1259">
        <v>7428404</v>
      </c>
      <c r="K4469" s="1260" t="s">
        <v>11221</v>
      </c>
      <c r="L4469" s="1260" t="s">
        <v>11155</v>
      </c>
      <c r="M4469" s="1260" t="s">
        <v>262</v>
      </c>
      <c r="N4469" s="1260"/>
      <c r="O4469" s="1260" t="s">
        <v>34680</v>
      </c>
      <c r="P4469" s="1260"/>
      <c r="Q4469" s="1260"/>
      <c r="R4469" s="1260"/>
      <c r="S4469" s="1259">
        <v>1</v>
      </c>
      <c r="T4469" s="1260"/>
      <c r="U4469" s="1260"/>
      <c r="V4469" s="1260"/>
      <c r="W4469" s="1259">
        <v>0</v>
      </c>
      <c r="X4469" s="1259">
        <v>1007</v>
      </c>
      <c r="Y4469" s="1259">
        <v>0</v>
      </c>
    </row>
    <row r="4470" spans="1:25">
      <c r="A4470" s="1350">
        <v>11201000660</v>
      </c>
      <c r="B4470" s="1260"/>
      <c r="C4470" s="1260" t="s">
        <v>34682</v>
      </c>
      <c r="D4470" s="1260" t="s">
        <v>11447</v>
      </c>
      <c r="E4470" s="1260" t="s">
        <v>11353</v>
      </c>
      <c r="F4470" s="1260" t="s">
        <v>34683</v>
      </c>
      <c r="G4470" s="1260" t="s">
        <v>34684</v>
      </c>
      <c r="H4470" s="1260" t="s">
        <v>11153</v>
      </c>
      <c r="I4470" s="1260" t="s">
        <v>11243</v>
      </c>
      <c r="J4470" s="1259">
        <v>7428403</v>
      </c>
      <c r="K4470" s="1260" t="s">
        <v>11221</v>
      </c>
      <c r="L4470" s="1260" t="s">
        <v>11155</v>
      </c>
      <c r="M4470" s="1260" t="s">
        <v>262</v>
      </c>
      <c r="N4470" s="1260"/>
      <c r="O4470" s="1260" t="s">
        <v>11447</v>
      </c>
      <c r="P4470" s="1260"/>
      <c r="Q4470" s="1260" t="s">
        <v>11450</v>
      </c>
      <c r="R4470" s="1260"/>
      <c r="S4470" s="1259">
        <v>1</v>
      </c>
      <c r="T4470" s="1260"/>
      <c r="U4470" s="1260"/>
      <c r="V4470" s="1260"/>
      <c r="W4470" s="1259">
        <v>0</v>
      </c>
      <c r="X4470" s="1259">
        <v>1007</v>
      </c>
      <c r="Y4470" s="1259">
        <v>0</v>
      </c>
    </row>
    <row r="4471" spans="1:25">
      <c r="A4471" s="1350">
        <v>11201000659</v>
      </c>
      <c r="B4471" s="1260" t="s">
        <v>34685</v>
      </c>
      <c r="C4471" s="1260" t="s">
        <v>34686</v>
      </c>
      <c r="D4471" s="1260" t="s">
        <v>34687</v>
      </c>
      <c r="E4471" s="1260" t="s">
        <v>11203</v>
      </c>
      <c r="F4471" s="1260" t="s">
        <v>17982</v>
      </c>
      <c r="G4471" s="1260" t="s">
        <v>34688</v>
      </c>
      <c r="H4471" s="1260" t="s">
        <v>11153</v>
      </c>
      <c r="I4471" s="1260" t="s">
        <v>11177</v>
      </c>
      <c r="J4471" s="1259">
        <v>7428402</v>
      </c>
      <c r="K4471" s="1260" t="s">
        <v>11221</v>
      </c>
      <c r="L4471" s="1260" t="s">
        <v>11155</v>
      </c>
      <c r="M4471" s="1260" t="s">
        <v>1654</v>
      </c>
      <c r="N4471" s="1260" t="s">
        <v>34689</v>
      </c>
      <c r="O4471" s="1260" t="s">
        <v>34687</v>
      </c>
      <c r="P4471" s="1260" t="s">
        <v>34690</v>
      </c>
      <c r="Q4471" s="1260" t="s">
        <v>22744</v>
      </c>
      <c r="R4471" s="1260" t="s">
        <v>34691</v>
      </c>
      <c r="S4471" s="1259">
        <v>1</v>
      </c>
      <c r="T4471" s="1260" t="s">
        <v>34692</v>
      </c>
      <c r="U4471" s="1260" t="s">
        <v>11182</v>
      </c>
      <c r="V4471" s="1260" t="s">
        <v>12067</v>
      </c>
      <c r="W4471" s="1259">
        <v>0</v>
      </c>
      <c r="X4471" s="1259">
        <v>1007</v>
      </c>
      <c r="Y4471" s="1259">
        <v>0</v>
      </c>
    </row>
    <row r="4472" spans="1:25">
      <c r="A4472" s="1350">
        <v>11201000658</v>
      </c>
      <c r="B4472" s="1260"/>
      <c r="C4472" s="1260" t="s">
        <v>34693</v>
      </c>
      <c r="D4472" s="1260" t="s">
        <v>34694</v>
      </c>
      <c r="E4472" s="1260" t="s">
        <v>11593</v>
      </c>
      <c r="F4472" s="1260" t="s">
        <v>34695</v>
      </c>
      <c r="G4472" s="1260" t="s">
        <v>34696</v>
      </c>
      <c r="H4472" s="1260" t="s">
        <v>11153</v>
      </c>
      <c r="I4472" s="1260" t="s">
        <v>11164</v>
      </c>
      <c r="J4472" s="1259">
        <v>7428401</v>
      </c>
      <c r="K4472" s="1260" t="s">
        <v>11221</v>
      </c>
      <c r="L4472" s="1260" t="s">
        <v>11155</v>
      </c>
      <c r="M4472" s="1260" t="s">
        <v>1274</v>
      </c>
      <c r="N4472" s="1260" t="s">
        <v>34697</v>
      </c>
      <c r="O4472" s="1260" t="s">
        <v>34694</v>
      </c>
      <c r="P4472" s="1260"/>
      <c r="Q4472" s="1260"/>
      <c r="R4472" s="1260"/>
      <c r="S4472" s="1259">
        <v>1</v>
      </c>
      <c r="T4472" s="1260"/>
      <c r="U4472" s="1260" t="s">
        <v>11921</v>
      </c>
      <c r="V4472" s="1260" t="s">
        <v>11922</v>
      </c>
      <c r="W4472" s="1259">
        <v>0</v>
      </c>
      <c r="X4472" s="1259">
        <v>1007</v>
      </c>
      <c r="Y4472" s="1259">
        <v>0</v>
      </c>
    </row>
    <row r="4473" spans="1:25">
      <c r="A4473" s="1350">
        <v>11201000657</v>
      </c>
      <c r="B4473" s="1260"/>
      <c r="C4473" s="1260" t="s">
        <v>34698</v>
      </c>
      <c r="D4473" s="1260" t="s">
        <v>34699</v>
      </c>
      <c r="E4473" s="1260" t="s">
        <v>11190</v>
      </c>
      <c r="F4473" s="1260" t="s">
        <v>11440</v>
      </c>
      <c r="G4473" s="1260" t="s">
        <v>34700</v>
      </c>
      <c r="H4473" s="1260" t="s">
        <v>11153</v>
      </c>
      <c r="I4473" s="1260" t="s">
        <v>11177</v>
      </c>
      <c r="J4473" s="1259">
        <v>7428400</v>
      </c>
      <c r="K4473" s="1260" t="s">
        <v>11221</v>
      </c>
      <c r="L4473" s="1260" t="s">
        <v>11155</v>
      </c>
      <c r="M4473" s="1260" t="s">
        <v>2546</v>
      </c>
      <c r="N4473" s="1260" t="s">
        <v>34701</v>
      </c>
      <c r="O4473" s="1260" t="s">
        <v>34699</v>
      </c>
      <c r="P4473" s="1260" t="s">
        <v>34702</v>
      </c>
      <c r="Q4473" s="1260"/>
      <c r="R4473" s="1260" t="s">
        <v>34703</v>
      </c>
      <c r="S4473" s="1259">
        <v>1</v>
      </c>
      <c r="T4473" s="1260"/>
      <c r="U4473" s="1260" t="s">
        <v>11269</v>
      </c>
      <c r="V4473" s="1260" t="s">
        <v>11342</v>
      </c>
      <c r="W4473" s="1259">
        <v>0</v>
      </c>
      <c r="X4473" s="1259">
        <v>1007</v>
      </c>
      <c r="Y4473" s="1259">
        <v>0</v>
      </c>
    </row>
    <row r="4474" spans="1:25">
      <c r="A4474" s="1350">
        <v>11201000656</v>
      </c>
      <c r="B4474" s="1260"/>
      <c r="C4474" s="1260" t="s">
        <v>34679</v>
      </c>
      <c r="D4474" s="1260" t="s">
        <v>34704</v>
      </c>
      <c r="E4474" s="1260" t="s">
        <v>18019</v>
      </c>
      <c r="F4474" s="1260" t="s">
        <v>34695</v>
      </c>
      <c r="G4474" s="1260" t="s">
        <v>34705</v>
      </c>
      <c r="H4474" s="1260" t="s">
        <v>11153</v>
      </c>
      <c r="I4474" s="1260" t="s">
        <v>11164</v>
      </c>
      <c r="J4474" s="1259">
        <v>7428399</v>
      </c>
      <c r="K4474" s="1260" t="s">
        <v>11221</v>
      </c>
      <c r="L4474" s="1260" t="s">
        <v>11155</v>
      </c>
      <c r="M4474" s="1260" t="s">
        <v>262</v>
      </c>
      <c r="N4474" s="1260"/>
      <c r="O4474" s="1260" t="s">
        <v>34704</v>
      </c>
      <c r="P4474" s="1260"/>
      <c r="Q4474" s="1260"/>
      <c r="R4474" s="1260"/>
      <c r="S4474" s="1259">
        <v>1</v>
      </c>
      <c r="T4474" s="1260"/>
      <c r="U4474" s="1260"/>
      <c r="V4474" s="1260"/>
      <c r="W4474" s="1259">
        <v>0</v>
      </c>
      <c r="X4474" s="1259">
        <v>1007</v>
      </c>
      <c r="Y4474" s="1259">
        <v>0</v>
      </c>
    </row>
    <row r="4475" spans="1:25">
      <c r="A4475" s="1350">
        <v>11201000655</v>
      </c>
      <c r="B4475" s="1260"/>
      <c r="C4475" s="1260" t="s">
        <v>34706</v>
      </c>
      <c r="D4475" s="1260" t="s">
        <v>34707</v>
      </c>
      <c r="E4475" s="1260" t="s">
        <v>11190</v>
      </c>
      <c r="F4475" s="1260" t="s">
        <v>11440</v>
      </c>
      <c r="G4475" s="1260" t="s">
        <v>34708</v>
      </c>
      <c r="H4475" s="1260" t="s">
        <v>11153</v>
      </c>
      <c r="I4475" s="1260" t="s">
        <v>11177</v>
      </c>
      <c r="J4475" s="1259">
        <v>7428398</v>
      </c>
      <c r="K4475" s="1260" t="s">
        <v>11221</v>
      </c>
      <c r="L4475" s="1260" t="s">
        <v>11155</v>
      </c>
      <c r="M4475" s="1260" t="s">
        <v>2628</v>
      </c>
      <c r="N4475" s="1260" t="s">
        <v>34709</v>
      </c>
      <c r="O4475" s="1260" t="s">
        <v>34707</v>
      </c>
      <c r="P4475" s="1260"/>
      <c r="Q4475" s="1260"/>
      <c r="R4475" s="1260" t="s">
        <v>34710</v>
      </c>
      <c r="S4475" s="1259">
        <v>1</v>
      </c>
      <c r="T4475" s="1260"/>
      <c r="U4475" s="1260" t="s">
        <v>11193</v>
      </c>
      <c r="V4475" s="1260" t="s">
        <v>15889</v>
      </c>
      <c r="W4475" s="1259">
        <v>0</v>
      </c>
      <c r="X4475" s="1259">
        <v>1007</v>
      </c>
      <c r="Y4475" s="1259">
        <v>0</v>
      </c>
    </row>
    <row r="4476" spans="1:25">
      <c r="A4476" s="1350">
        <v>11201000654</v>
      </c>
      <c r="B4476" s="1260"/>
      <c r="C4476" s="1260" t="s">
        <v>34711</v>
      </c>
      <c r="D4476" s="1260" t="s">
        <v>34712</v>
      </c>
      <c r="E4476" s="1260" t="s">
        <v>11702</v>
      </c>
      <c r="F4476" s="1260" t="s">
        <v>11440</v>
      </c>
      <c r="G4476" s="1260" t="s">
        <v>34713</v>
      </c>
      <c r="H4476" s="1260" t="s">
        <v>11153</v>
      </c>
      <c r="I4476" s="1260" t="s">
        <v>11177</v>
      </c>
      <c r="J4476" s="1259">
        <v>7428397</v>
      </c>
      <c r="K4476" s="1260" t="s">
        <v>11221</v>
      </c>
      <c r="L4476" s="1260" t="s">
        <v>11155</v>
      </c>
      <c r="M4476" s="1260" t="s">
        <v>2132</v>
      </c>
      <c r="N4476" s="1260" t="s">
        <v>16870</v>
      </c>
      <c r="O4476" s="1260" t="s">
        <v>34712</v>
      </c>
      <c r="P4476" s="1260" t="s">
        <v>11192</v>
      </c>
      <c r="Q4476" s="1260"/>
      <c r="R4476" s="1260" t="s">
        <v>15052</v>
      </c>
      <c r="S4476" s="1259">
        <v>1</v>
      </c>
      <c r="T4476" s="1260"/>
      <c r="U4476" s="1260" t="s">
        <v>11193</v>
      </c>
      <c r="V4476" s="1260" t="s">
        <v>11194</v>
      </c>
      <c r="W4476" s="1259">
        <v>0</v>
      </c>
      <c r="X4476" s="1259">
        <v>1007</v>
      </c>
      <c r="Y4476" s="1259">
        <v>0</v>
      </c>
    </row>
    <row r="4477" spans="1:25">
      <c r="A4477" s="1350">
        <v>11201000653</v>
      </c>
      <c r="B4477" s="1260"/>
      <c r="C4477" s="1260" t="s">
        <v>34714</v>
      </c>
      <c r="D4477" s="1260" t="s">
        <v>34715</v>
      </c>
      <c r="E4477" s="1260" t="s">
        <v>11457</v>
      </c>
      <c r="F4477" s="1260" t="s">
        <v>11440</v>
      </c>
      <c r="G4477" s="1260" t="s">
        <v>34716</v>
      </c>
      <c r="H4477" s="1260" t="s">
        <v>11153</v>
      </c>
      <c r="I4477" s="1260" t="s">
        <v>11177</v>
      </c>
      <c r="J4477" s="1259">
        <v>7428396</v>
      </c>
      <c r="K4477" s="1260" t="s">
        <v>11221</v>
      </c>
      <c r="L4477" s="1260" t="s">
        <v>11155</v>
      </c>
      <c r="M4477" s="1260" t="s">
        <v>262</v>
      </c>
      <c r="N4477" s="1260"/>
      <c r="O4477" s="1260" t="s">
        <v>34715</v>
      </c>
      <c r="P4477" s="1260"/>
      <c r="Q4477" s="1260"/>
      <c r="R4477" s="1260"/>
      <c r="S4477" s="1259">
        <v>1</v>
      </c>
      <c r="T4477" s="1260"/>
      <c r="U4477" s="1260"/>
      <c r="V4477" s="1260"/>
      <c r="W4477" s="1259">
        <v>0</v>
      </c>
      <c r="X4477" s="1259">
        <v>1007</v>
      </c>
      <c r="Y4477" s="1259">
        <v>0</v>
      </c>
    </row>
    <row r="4478" spans="1:25">
      <c r="A4478" s="1350">
        <v>11201000652</v>
      </c>
      <c r="B4478" s="1260"/>
      <c r="C4478" s="1260" t="s">
        <v>34717</v>
      </c>
      <c r="D4478" s="1260" t="s">
        <v>16727</v>
      </c>
      <c r="E4478" s="1260" t="s">
        <v>11426</v>
      </c>
      <c r="F4478" s="1260" t="s">
        <v>11926</v>
      </c>
      <c r="G4478" s="1260" t="s">
        <v>34718</v>
      </c>
      <c r="H4478" s="1260" t="s">
        <v>11153</v>
      </c>
      <c r="I4478" s="1260" t="s">
        <v>11164</v>
      </c>
      <c r="J4478" s="1259">
        <v>7428395</v>
      </c>
      <c r="K4478" s="1260" t="s">
        <v>11221</v>
      </c>
      <c r="L4478" s="1260" t="s">
        <v>11155</v>
      </c>
      <c r="M4478" s="1260" t="s">
        <v>2407</v>
      </c>
      <c r="N4478" s="1260" t="s">
        <v>16729</v>
      </c>
      <c r="O4478" s="1260" t="s">
        <v>16727</v>
      </c>
      <c r="P4478" s="1259">
        <v>8337955</v>
      </c>
      <c r="Q4478" s="1260"/>
      <c r="R4478" s="1260"/>
      <c r="S4478" s="1259">
        <v>1</v>
      </c>
      <c r="T4478" s="1260"/>
      <c r="U4478" s="1260" t="s">
        <v>11921</v>
      </c>
      <c r="V4478" s="1260" t="s">
        <v>16730</v>
      </c>
      <c r="W4478" s="1259">
        <v>0</v>
      </c>
      <c r="X4478" s="1259">
        <v>1007</v>
      </c>
      <c r="Y4478" s="1259">
        <v>0</v>
      </c>
    </row>
    <row r="4479" spans="1:25">
      <c r="A4479" s="1350">
        <v>11201000651</v>
      </c>
      <c r="B4479" s="1260"/>
      <c r="C4479" s="1260" t="s">
        <v>34719</v>
      </c>
      <c r="D4479" s="1260" t="s">
        <v>34720</v>
      </c>
      <c r="E4479" s="1260" t="s">
        <v>11353</v>
      </c>
      <c r="F4479" s="1260" t="s">
        <v>34721</v>
      </c>
      <c r="G4479" s="1260" t="s">
        <v>34722</v>
      </c>
      <c r="H4479" s="1260" t="s">
        <v>11153</v>
      </c>
      <c r="I4479" s="1260" t="s">
        <v>11243</v>
      </c>
      <c r="J4479" s="1259">
        <v>7428394</v>
      </c>
      <c r="K4479" s="1260" t="s">
        <v>11221</v>
      </c>
      <c r="L4479" s="1260" t="s">
        <v>11155</v>
      </c>
      <c r="M4479" s="1260" t="s">
        <v>262</v>
      </c>
      <c r="N4479" s="1260"/>
      <c r="O4479" s="1260" t="s">
        <v>34720</v>
      </c>
      <c r="P4479" s="1260"/>
      <c r="Q4479" s="1260" t="s">
        <v>11450</v>
      </c>
      <c r="R4479" s="1260"/>
      <c r="S4479" s="1259">
        <v>1</v>
      </c>
      <c r="T4479" s="1260"/>
      <c r="U4479" s="1260"/>
      <c r="V4479" s="1260"/>
      <c r="W4479" s="1259">
        <v>0</v>
      </c>
      <c r="X4479" s="1259">
        <v>1007</v>
      </c>
      <c r="Y4479" s="1259">
        <v>0</v>
      </c>
    </row>
    <row r="4480" spans="1:25">
      <c r="A4480" s="1350">
        <v>11201000650</v>
      </c>
      <c r="B4480" s="1260"/>
      <c r="C4480" s="1260" t="s">
        <v>34723</v>
      </c>
      <c r="D4480" s="1260" t="s">
        <v>34724</v>
      </c>
      <c r="E4480" s="1260" t="s">
        <v>11353</v>
      </c>
      <c r="F4480" s="1260" t="s">
        <v>34683</v>
      </c>
      <c r="G4480" s="1260" t="s">
        <v>34725</v>
      </c>
      <c r="H4480" s="1260" t="s">
        <v>11153</v>
      </c>
      <c r="I4480" s="1260" t="s">
        <v>11243</v>
      </c>
      <c r="J4480" s="1259">
        <v>7428393</v>
      </c>
      <c r="K4480" s="1260" t="s">
        <v>11221</v>
      </c>
      <c r="L4480" s="1260" t="s">
        <v>11155</v>
      </c>
      <c r="M4480" s="1260" t="s">
        <v>262</v>
      </c>
      <c r="N4480" s="1260"/>
      <c r="O4480" s="1260" t="s">
        <v>34724</v>
      </c>
      <c r="P4480" s="1260"/>
      <c r="Q4480" s="1260" t="s">
        <v>11450</v>
      </c>
      <c r="R4480" s="1260"/>
      <c r="S4480" s="1259">
        <v>1</v>
      </c>
      <c r="T4480" s="1260"/>
      <c r="U4480" s="1260"/>
      <c r="V4480" s="1260"/>
      <c r="W4480" s="1259">
        <v>0</v>
      </c>
      <c r="X4480" s="1259">
        <v>1007</v>
      </c>
      <c r="Y4480" s="1259">
        <v>0</v>
      </c>
    </row>
    <row r="4481" spans="1:25">
      <c r="A4481" s="1350">
        <v>11201000649</v>
      </c>
      <c r="B4481" s="1260"/>
      <c r="C4481" s="1260" t="s">
        <v>34714</v>
      </c>
      <c r="D4481" s="1260" t="s">
        <v>34726</v>
      </c>
      <c r="E4481" s="1260" t="s">
        <v>11457</v>
      </c>
      <c r="F4481" s="1260" t="s">
        <v>12637</v>
      </c>
      <c r="G4481" s="1260" t="s">
        <v>34727</v>
      </c>
      <c r="H4481" s="1260" t="s">
        <v>11153</v>
      </c>
      <c r="I4481" s="1260" t="s">
        <v>10976</v>
      </c>
      <c r="J4481" s="1259">
        <v>7428392</v>
      </c>
      <c r="K4481" s="1260" t="s">
        <v>11221</v>
      </c>
      <c r="L4481" s="1260" t="s">
        <v>11155</v>
      </c>
      <c r="M4481" s="1260" t="s">
        <v>262</v>
      </c>
      <c r="N4481" s="1260"/>
      <c r="O4481" s="1260" t="s">
        <v>34726</v>
      </c>
      <c r="P4481" s="1260"/>
      <c r="Q4481" s="1260"/>
      <c r="R4481" s="1260"/>
      <c r="S4481" s="1259">
        <v>1</v>
      </c>
      <c r="T4481" s="1260"/>
      <c r="U4481" s="1260"/>
      <c r="V4481" s="1260"/>
      <c r="W4481" s="1259">
        <v>0</v>
      </c>
      <c r="X4481" s="1259">
        <v>1007</v>
      </c>
      <c r="Y4481" s="1259">
        <v>0</v>
      </c>
    </row>
    <row r="4482" spans="1:25">
      <c r="A4482" s="1350">
        <v>11201000648</v>
      </c>
      <c r="B4482" s="1260" t="s">
        <v>34728</v>
      </c>
      <c r="C4482" s="1260" t="s">
        <v>34729</v>
      </c>
      <c r="D4482" s="1260" t="s">
        <v>34730</v>
      </c>
      <c r="E4482" s="1260" t="s">
        <v>11426</v>
      </c>
      <c r="F4482" s="1260" t="s">
        <v>11440</v>
      </c>
      <c r="G4482" s="1260" t="s">
        <v>34731</v>
      </c>
      <c r="H4482" s="1260" t="s">
        <v>11153</v>
      </c>
      <c r="I4482" s="1260" t="s">
        <v>11177</v>
      </c>
      <c r="J4482" s="1259">
        <v>7428391</v>
      </c>
      <c r="K4482" s="1260" t="s">
        <v>11221</v>
      </c>
      <c r="L4482" s="1260" t="s">
        <v>11155</v>
      </c>
      <c r="M4482" s="1260" t="s">
        <v>262</v>
      </c>
      <c r="N4482" s="1260"/>
      <c r="O4482" s="1260" t="s">
        <v>34730</v>
      </c>
      <c r="P4482" s="1260" t="s">
        <v>34732</v>
      </c>
      <c r="Q4482" s="1260" t="s">
        <v>34733</v>
      </c>
      <c r="R4482" s="1260" t="s">
        <v>34734</v>
      </c>
      <c r="S4482" s="1259">
        <v>1</v>
      </c>
      <c r="T4482" s="1260" t="s">
        <v>34735</v>
      </c>
      <c r="U4482" s="1260"/>
      <c r="V4482" s="1260"/>
      <c r="W4482" s="1259">
        <v>0</v>
      </c>
      <c r="X4482" s="1259">
        <v>1007</v>
      </c>
      <c r="Y4482" s="1259">
        <v>0</v>
      </c>
    </row>
    <row r="4483" spans="1:25">
      <c r="A4483" s="1350">
        <v>11201000647</v>
      </c>
      <c r="B4483" s="1260"/>
      <c r="C4483" s="1260" t="s">
        <v>34736</v>
      </c>
      <c r="D4483" s="1260" t="s">
        <v>16045</v>
      </c>
      <c r="E4483" s="1260" t="s">
        <v>11461</v>
      </c>
      <c r="F4483" s="1260" t="s">
        <v>34737</v>
      </c>
      <c r="G4483" s="1260" t="s">
        <v>34738</v>
      </c>
      <c r="H4483" s="1260" t="s">
        <v>11153</v>
      </c>
      <c r="I4483" s="1260" t="s">
        <v>11164</v>
      </c>
      <c r="J4483" s="1259">
        <v>7428390</v>
      </c>
      <c r="K4483" s="1260" t="s">
        <v>11221</v>
      </c>
      <c r="L4483" s="1260" t="s">
        <v>11155</v>
      </c>
      <c r="M4483" s="1260" t="s">
        <v>262</v>
      </c>
      <c r="N4483" s="1260"/>
      <c r="O4483" s="1260" t="s">
        <v>16045</v>
      </c>
      <c r="P4483" s="1260"/>
      <c r="Q4483" s="1260"/>
      <c r="R4483" s="1260"/>
      <c r="S4483" s="1259">
        <v>1</v>
      </c>
      <c r="T4483" s="1260"/>
      <c r="U4483" s="1260"/>
      <c r="V4483" s="1260"/>
      <c r="W4483" s="1259">
        <v>0</v>
      </c>
      <c r="X4483" s="1259">
        <v>1007</v>
      </c>
      <c r="Y4483" s="1259">
        <v>0</v>
      </c>
    </row>
    <row r="4484" spans="1:25">
      <c r="A4484" s="1350">
        <v>11201000646</v>
      </c>
      <c r="B4484" s="1260"/>
      <c r="C4484" s="1260" t="s">
        <v>34739</v>
      </c>
      <c r="D4484" s="1260" t="s">
        <v>34740</v>
      </c>
      <c r="E4484" s="1260" t="s">
        <v>11353</v>
      </c>
      <c r="F4484" s="1260" t="s">
        <v>11440</v>
      </c>
      <c r="G4484" s="1260" t="s">
        <v>34741</v>
      </c>
      <c r="H4484" s="1260" t="s">
        <v>11153</v>
      </c>
      <c r="I4484" s="1260" t="s">
        <v>11177</v>
      </c>
      <c r="J4484" s="1259">
        <v>7428389</v>
      </c>
      <c r="K4484" s="1260" t="s">
        <v>11221</v>
      </c>
      <c r="L4484" s="1260" t="s">
        <v>11155</v>
      </c>
      <c r="M4484" s="1260" t="s">
        <v>262</v>
      </c>
      <c r="N4484" s="1260"/>
      <c r="O4484" s="1260" t="s">
        <v>34740</v>
      </c>
      <c r="P4484" s="1260"/>
      <c r="Q4484" s="1260"/>
      <c r="R4484" s="1260"/>
      <c r="S4484" s="1259">
        <v>1</v>
      </c>
      <c r="T4484" s="1260"/>
      <c r="U4484" s="1260"/>
      <c r="V4484" s="1260"/>
      <c r="W4484" s="1259">
        <v>0</v>
      </c>
      <c r="X4484" s="1259">
        <v>1007</v>
      </c>
      <c r="Y4484" s="1259">
        <v>0</v>
      </c>
    </row>
    <row r="4485" spans="1:25">
      <c r="A4485" s="1350">
        <v>11201000645</v>
      </c>
      <c r="B4485" s="1260" t="s">
        <v>34742</v>
      </c>
      <c r="C4485" s="1260" t="s">
        <v>34743</v>
      </c>
      <c r="D4485" s="1260" t="s">
        <v>34744</v>
      </c>
      <c r="E4485" s="1260" t="s">
        <v>13190</v>
      </c>
      <c r="F4485" s="1260" t="s">
        <v>22019</v>
      </c>
      <c r="G4485" s="1260" t="s">
        <v>34745</v>
      </c>
      <c r="H4485" s="1260" t="s">
        <v>11153</v>
      </c>
      <c r="I4485" s="1260" t="s">
        <v>10976</v>
      </c>
      <c r="J4485" s="1259">
        <v>7428388</v>
      </c>
      <c r="K4485" s="1260" t="s">
        <v>11221</v>
      </c>
      <c r="L4485" s="1260" t="s">
        <v>11155</v>
      </c>
      <c r="M4485" s="1260" t="s">
        <v>2031</v>
      </c>
      <c r="N4485" s="1260" t="s">
        <v>34746</v>
      </c>
      <c r="O4485" s="1260" t="s">
        <v>34744</v>
      </c>
      <c r="P4485" s="1260" t="s">
        <v>34747</v>
      </c>
      <c r="Q4485" s="1260" t="s">
        <v>11223</v>
      </c>
      <c r="R4485" s="1260" t="s">
        <v>34747</v>
      </c>
      <c r="S4485" s="1259">
        <v>1</v>
      </c>
      <c r="T4485" s="1260" t="s">
        <v>34748</v>
      </c>
      <c r="U4485" s="1260" t="s">
        <v>11396</v>
      </c>
      <c r="V4485" s="1260" t="s">
        <v>11737</v>
      </c>
      <c r="W4485" s="1259">
        <v>0</v>
      </c>
      <c r="X4485" s="1259">
        <v>1007</v>
      </c>
      <c r="Y4485" s="1259">
        <v>0</v>
      </c>
    </row>
    <row r="4486" spans="1:25">
      <c r="A4486" s="1350">
        <v>11201000644</v>
      </c>
      <c r="B4486" s="1260"/>
      <c r="C4486" s="1260" t="s">
        <v>34749</v>
      </c>
      <c r="D4486" s="1260" t="s">
        <v>34750</v>
      </c>
      <c r="E4486" s="1260" t="s">
        <v>11353</v>
      </c>
      <c r="F4486" s="1260" t="s">
        <v>11440</v>
      </c>
      <c r="G4486" s="1260" t="s">
        <v>34751</v>
      </c>
      <c r="H4486" s="1260" t="s">
        <v>11153</v>
      </c>
      <c r="I4486" s="1260" t="s">
        <v>11177</v>
      </c>
      <c r="J4486" s="1259">
        <v>7428387</v>
      </c>
      <c r="K4486" s="1260" t="s">
        <v>11221</v>
      </c>
      <c r="L4486" s="1260" t="s">
        <v>11155</v>
      </c>
      <c r="M4486" s="1260" t="s">
        <v>262</v>
      </c>
      <c r="N4486" s="1260"/>
      <c r="O4486" s="1260" t="s">
        <v>34750</v>
      </c>
      <c r="P4486" s="1260"/>
      <c r="Q4486" s="1260"/>
      <c r="R4486" s="1260"/>
      <c r="S4486" s="1259">
        <v>1</v>
      </c>
      <c r="T4486" s="1260"/>
      <c r="U4486" s="1260"/>
      <c r="V4486" s="1260"/>
      <c r="W4486" s="1259">
        <v>0</v>
      </c>
      <c r="X4486" s="1259">
        <v>1007</v>
      </c>
      <c r="Y4486" s="1259">
        <v>0</v>
      </c>
    </row>
    <row r="4487" spans="1:25">
      <c r="A4487" s="1350">
        <v>11201000643</v>
      </c>
      <c r="B4487" s="1260"/>
      <c r="C4487" s="1260" t="s">
        <v>34752</v>
      </c>
      <c r="D4487" s="1260" t="s">
        <v>34753</v>
      </c>
      <c r="E4487" s="1260" t="s">
        <v>11353</v>
      </c>
      <c r="F4487" s="1260" t="s">
        <v>11440</v>
      </c>
      <c r="G4487" s="1260" t="s">
        <v>34751</v>
      </c>
      <c r="H4487" s="1260" t="s">
        <v>11153</v>
      </c>
      <c r="I4487" s="1260" t="s">
        <v>11177</v>
      </c>
      <c r="J4487" s="1259">
        <v>7428386</v>
      </c>
      <c r="K4487" s="1260" t="s">
        <v>11221</v>
      </c>
      <c r="L4487" s="1260" t="s">
        <v>11155</v>
      </c>
      <c r="M4487" s="1260" t="s">
        <v>262</v>
      </c>
      <c r="N4487" s="1260"/>
      <c r="O4487" s="1260" t="s">
        <v>34753</v>
      </c>
      <c r="P4487" s="1260"/>
      <c r="Q4487" s="1260"/>
      <c r="R4487" s="1260"/>
      <c r="S4487" s="1259">
        <v>1</v>
      </c>
      <c r="T4487" s="1260"/>
      <c r="U4487" s="1260"/>
      <c r="V4487" s="1260"/>
      <c r="W4487" s="1259">
        <v>0</v>
      </c>
      <c r="X4487" s="1259">
        <v>1007</v>
      </c>
      <c r="Y4487" s="1259">
        <v>0</v>
      </c>
    </row>
    <row r="4488" spans="1:25">
      <c r="A4488" s="1350">
        <v>11201000642</v>
      </c>
      <c r="B4488" s="1260" t="s">
        <v>34754</v>
      </c>
      <c r="C4488" s="1260" t="s">
        <v>34755</v>
      </c>
      <c r="D4488" s="1260" t="s">
        <v>34756</v>
      </c>
      <c r="E4488" s="1260" t="s">
        <v>11190</v>
      </c>
      <c r="F4488" s="1260" t="s">
        <v>13410</v>
      </c>
      <c r="G4488" s="1260" t="s">
        <v>34757</v>
      </c>
      <c r="H4488" s="1260" t="s">
        <v>11153</v>
      </c>
      <c r="I4488" s="1260" t="s">
        <v>10976</v>
      </c>
      <c r="J4488" s="1259">
        <v>7428385</v>
      </c>
      <c r="K4488" s="1260" t="s">
        <v>11221</v>
      </c>
      <c r="L4488" s="1260" t="s">
        <v>11155</v>
      </c>
      <c r="M4488" s="1260" t="s">
        <v>1239</v>
      </c>
      <c r="N4488" s="1260" t="s">
        <v>34758</v>
      </c>
      <c r="O4488" s="1260" t="s">
        <v>34756</v>
      </c>
      <c r="P4488" s="1260" t="s">
        <v>34759</v>
      </c>
      <c r="Q4488" s="1260" t="s">
        <v>11394</v>
      </c>
      <c r="R4488" s="1260" t="s">
        <v>34760</v>
      </c>
      <c r="S4488" s="1259">
        <v>1</v>
      </c>
      <c r="T4488" s="1260" t="s">
        <v>34761</v>
      </c>
      <c r="U4488" s="1260" t="s">
        <v>11158</v>
      </c>
      <c r="V4488" s="1260" t="s">
        <v>15970</v>
      </c>
      <c r="W4488" s="1259">
        <v>0</v>
      </c>
      <c r="X4488" s="1259">
        <v>1007</v>
      </c>
      <c r="Y4488" s="1259">
        <v>0</v>
      </c>
    </row>
    <row r="4489" spans="1:25">
      <c r="A4489" s="1350">
        <v>11201000641</v>
      </c>
      <c r="B4489" s="1260"/>
      <c r="C4489" s="1260" t="s">
        <v>34762</v>
      </c>
      <c r="D4489" s="1260" t="s">
        <v>34763</v>
      </c>
      <c r="E4489" s="1260" t="s">
        <v>11353</v>
      </c>
      <c r="F4489" s="1260" t="s">
        <v>34764</v>
      </c>
      <c r="G4489" s="1260" t="s">
        <v>34765</v>
      </c>
      <c r="H4489" s="1260" t="s">
        <v>11153</v>
      </c>
      <c r="I4489" s="1260" t="s">
        <v>11243</v>
      </c>
      <c r="J4489" s="1259">
        <v>7428384</v>
      </c>
      <c r="K4489" s="1260" t="s">
        <v>11221</v>
      </c>
      <c r="L4489" s="1260" t="s">
        <v>11155</v>
      </c>
      <c r="M4489" s="1260" t="s">
        <v>262</v>
      </c>
      <c r="N4489" s="1260"/>
      <c r="O4489" s="1260" t="s">
        <v>34763</v>
      </c>
      <c r="P4489" s="1260"/>
      <c r="Q4489" s="1260" t="s">
        <v>11450</v>
      </c>
      <c r="R4489" s="1260"/>
      <c r="S4489" s="1259">
        <v>1</v>
      </c>
      <c r="T4489" s="1260"/>
      <c r="U4489" s="1260"/>
      <c r="V4489" s="1260"/>
      <c r="W4489" s="1259">
        <v>0</v>
      </c>
      <c r="X4489" s="1259">
        <v>1007</v>
      </c>
      <c r="Y4489" s="1259">
        <v>0</v>
      </c>
    </row>
    <row r="4490" spans="1:25">
      <c r="A4490" s="1350">
        <v>11201000640</v>
      </c>
      <c r="B4490" s="1260" t="s">
        <v>34766</v>
      </c>
      <c r="C4490" s="1260" t="s">
        <v>34767</v>
      </c>
      <c r="D4490" s="1260" t="s">
        <v>34768</v>
      </c>
      <c r="E4490" s="1260" t="s">
        <v>11190</v>
      </c>
      <c r="F4490" s="1260" t="s">
        <v>18612</v>
      </c>
      <c r="G4490" s="1260" t="s">
        <v>34769</v>
      </c>
      <c r="H4490" s="1260" t="s">
        <v>11153</v>
      </c>
      <c r="I4490" s="1260" t="s">
        <v>10976</v>
      </c>
      <c r="J4490" s="1259">
        <v>7428383</v>
      </c>
      <c r="K4490" s="1260" t="s">
        <v>11375</v>
      </c>
      <c r="L4490" s="1260" t="s">
        <v>11155</v>
      </c>
      <c r="M4490" s="1260" t="s">
        <v>1941</v>
      </c>
      <c r="N4490" s="1260" t="s">
        <v>34770</v>
      </c>
      <c r="O4490" s="1260" t="s">
        <v>34768</v>
      </c>
      <c r="P4490" s="1260" t="s">
        <v>34771</v>
      </c>
      <c r="Q4490" s="1260" t="s">
        <v>11795</v>
      </c>
      <c r="R4490" s="1260" t="s">
        <v>34771</v>
      </c>
      <c r="S4490" s="1259">
        <v>1</v>
      </c>
      <c r="T4490" s="1260" t="s">
        <v>34772</v>
      </c>
      <c r="U4490" s="1260" t="s">
        <v>11396</v>
      </c>
      <c r="V4490" s="1260" t="s">
        <v>11699</v>
      </c>
      <c r="W4490" s="1259">
        <v>0</v>
      </c>
      <c r="X4490" s="1259">
        <v>1008</v>
      </c>
      <c r="Y4490" s="1259">
        <v>0</v>
      </c>
    </row>
    <row r="4491" spans="1:25">
      <c r="A4491" s="1350">
        <v>11201000639</v>
      </c>
      <c r="B4491" s="1260"/>
      <c r="C4491" s="1260" t="s">
        <v>34773</v>
      </c>
      <c r="D4491" s="1260" t="s">
        <v>34774</v>
      </c>
      <c r="E4491" s="1260" t="s">
        <v>11353</v>
      </c>
      <c r="F4491" s="1260" t="s">
        <v>34775</v>
      </c>
      <c r="G4491" s="1260" t="s">
        <v>34776</v>
      </c>
      <c r="H4491" s="1260" t="s">
        <v>11153</v>
      </c>
      <c r="I4491" s="1260" t="s">
        <v>11243</v>
      </c>
      <c r="J4491" s="1259">
        <v>7428382</v>
      </c>
      <c r="K4491" s="1260" t="s">
        <v>11221</v>
      </c>
      <c r="L4491" s="1260" t="s">
        <v>11155</v>
      </c>
      <c r="M4491" s="1260" t="s">
        <v>262</v>
      </c>
      <c r="N4491" s="1260"/>
      <c r="O4491" s="1260" t="s">
        <v>34774</v>
      </c>
      <c r="P4491" s="1260"/>
      <c r="Q4491" s="1260" t="s">
        <v>11533</v>
      </c>
      <c r="R4491" s="1260"/>
      <c r="S4491" s="1259">
        <v>1</v>
      </c>
      <c r="T4491" s="1260"/>
      <c r="U4491" s="1260"/>
      <c r="V4491" s="1260"/>
      <c r="W4491" s="1259">
        <v>0</v>
      </c>
      <c r="X4491" s="1259">
        <v>1007</v>
      </c>
      <c r="Y4491" s="1259">
        <v>0</v>
      </c>
    </row>
    <row r="4492" spans="1:25">
      <c r="A4492" s="1350">
        <v>11201000638</v>
      </c>
      <c r="B4492" s="1260"/>
      <c r="C4492" s="1260" t="s">
        <v>34777</v>
      </c>
      <c r="D4492" s="1260" t="s">
        <v>34778</v>
      </c>
      <c r="E4492" s="1260" t="s">
        <v>11543</v>
      </c>
      <c r="F4492" s="1260" t="s">
        <v>11544</v>
      </c>
      <c r="G4492" s="1260" t="s">
        <v>34779</v>
      </c>
      <c r="H4492" s="1260" t="s">
        <v>11153</v>
      </c>
      <c r="I4492" s="1260" t="s">
        <v>11243</v>
      </c>
      <c r="J4492" s="1259">
        <v>7428381</v>
      </c>
      <c r="K4492" s="1260" t="s">
        <v>11221</v>
      </c>
      <c r="L4492" s="1260" t="s">
        <v>11155</v>
      </c>
      <c r="M4492" s="1260" t="s">
        <v>262</v>
      </c>
      <c r="N4492" s="1260"/>
      <c r="O4492" s="1260" t="s">
        <v>34778</v>
      </c>
      <c r="P4492" s="1260"/>
      <c r="Q4492" s="1260" t="s">
        <v>11533</v>
      </c>
      <c r="R4492" s="1260"/>
      <c r="S4492" s="1259">
        <v>1</v>
      </c>
      <c r="T4492" s="1260"/>
      <c r="U4492" s="1260"/>
      <c r="V4492" s="1260"/>
      <c r="W4492" s="1259">
        <v>0</v>
      </c>
      <c r="X4492" s="1259">
        <v>1007</v>
      </c>
      <c r="Y4492" s="1259">
        <v>0</v>
      </c>
    </row>
    <row r="4493" spans="1:25">
      <c r="A4493" s="1350">
        <v>11201000637</v>
      </c>
      <c r="B4493" s="1260"/>
      <c r="C4493" s="1260" t="s">
        <v>34780</v>
      </c>
      <c r="D4493" s="1260" t="s">
        <v>34781</v>
      </c>
      <c r="E4493" s="1260" t="s">
        <v>11543</v>
      </c>
      <c r="F4493" s="1260" t="s">
        <v>13995</v>
      </c>
      <c r="G4493" s="1260" t="s">
        <v>34782</v>
      </c>
      <c r="H4493" s="1260" t="s">
        <v>11153</v>
      </c>
      <c r="I4493" s="1260" t="s">
        <v>11243</v>
      </c>
      <c r="J4493" s="1259">
        <v>7428380</v>
      </c>
      <c r="K4493" s="1260" t="s">
        <v>11221</v>
      </c>
      <c r="L4493" s="1260" t="s">
        <v>11155</v>
      </c>
      <c r="M4493" s="1260" t="s">
        <v>262</v>
      </c>
      <c r="N4493" s="1260"/>
      <c r="O4493" s="1260" t="s">
        <v>34781</v>
      </c>
      <c r="P4493" s="1260"/>
      <c r="Q4493" s="1260" t="s">
        <v>11533</v>
      </c>
      <c r="R4493" s="1260"/>
      <c r="S4493" s="1259">
        <v>1</v>
      </c>
      <c r="T4493" s="1260"/>
      <c r="U4493" s="1260"/>
      <c r="V4493" s="1260"/>
      <c r="W4493" s="1259">
        <v>0</v>
      </c>
      <c r="X4493" s="1259">
        <v>1007</v>
      </c>
      <c r="Y4493" s="1259">
        <v>0</v>
      </c>
    </row>
    <row r="4494" spans="1:25">
      <c r="A4494" s="1350">
        <v>11201000636</v>
      </c>
      <c r="B4494" s="1260"/>
      <c r="C4494" s="1260" t="s">
        <v>34783</v>
      </c>
      <c r="D4494" s="1260" t="s">
        <v>34784</v>
      </c>
      <c r="E4494" s="1260" t="s">
        <v>34785</v>
      </c>
      <c r="F4494" s="1260" t="s">
        <v>18728</v>
      </c>
      <c r="G4494" s="1260" t="s">
        <v>34786</v>
      </c>
      <c r="H4494" s="1260" t="s">
        <v>11153</v>
      </c>
      <c r="I4494" s="1260" t="s">
        <v>10976</v>
      </c>
      <c r="J4494" s="1259">
        <v>7428379</v>
      </c>
      <c r="K4494" s="1260" t="s">
        <v>11221</v>
      </c>
      <c r="L4494" s="1260" t="s">
        <v>11155</v>
      </c>
      <c r="M4494" s="1260" t="s">
        <v>1518</v>
      </c>
      <c r="N4494" s="1260" t="s">
        <v>34787</v>
      </c>
      <c r="O4494" s="1260" t="s">
        <v>34784</v>
      </c>
      <c r="P4494" s="1260" t="s">
        <v>34788</v>
      </c>
      <c r="Q4494" s="1260" t="s">
        <v>11223</v>
      </c>
      <c r="R4494" s="1260" t="s">
        <v>34789</v>
      </c>
      <c r="S4494" s="1259">
        <v>1</v>
      </c>
      <c r="T4494" s="1260"/>
      <c r="U4494" s="1260" t="s">
        <v>12601</v>
      </c>
      <c r="V4494" s="1260" t="s">
        <v>18915</v>
      </c>
      <c r="W4494" s="1259">
        <v>0</v>
      </c>
      <c r="X4494" s="1259">
        <v>1007</v>
      </c>
      <c r="Y4494" s="1259">
        <v>0</v>
      </c>
    </row>
    <row r="4495" spans="1:25">
      <c r="A4495" s="1350">
        <v>11201000635</v>
      </c>
      <c r="B4495" s="1260"/>
      <c r="C4495" s="1260" t="s">
        <v>34790</v>
      </c>
      <c r="D4495" s="1260" t="s">
        <v>34791</v>
      </c>
      <c r="E4495" s="1260" t="s">
        <v>11543</v>
      </c>
      <c r="F4495" s="1260" t="s">
        <v>16067</v>
      </c>
      <c r="G4495" s="1260" t="s">
        <v>34792</v>
      </c>
      <c r="H4495" s="1260" t="s">
        <v>11153</v>
      </c>
      <c r="I4495" s="1260" t="s">
        <v>11243</v>
      </c>
      <c r="J4495" s="1259">
        <v>7428378</v>
      </c>
      <c r="K4495" s="1260" t="s">
        <v>11221</v>
      </c>
      <c r="L4495" s="1260" t="s">
        <v>11155</v>
      </c>
      <c r="M4495" s="1260" t="s">
        <v>262</v>
      </c>
      <c r="N4495" s="1260"/>
      <c r="O4495" s="1260" t="s">
        <v>34791</v>
      </c>
      <c r="P4495" s="1260"/>
      <c r="Q4495" s="1260" t="s">
        <v>11533</v>
      </c>
      <c r="R4495" s="1260"/>
      <c r="S4495" s="1259">
        <v>1</v>
      </c>
      <c r="T4495" s="1260"/>
      <c r="U4495" s="1260"/>
      <c r="V4495" s="1260"/>
      <c r="W4495" s="1259">
        <v>0</v>
      </c>
      <c r="X4495" s="1259">
        <v>1007</v>
      </c>
      <c r="Y4495" s="1259">
        <v>0</v>
      </c>
    </row>
    <row r="4496" spans="1:25">
      <c r="A4496" s="1350">
        <v>11201000634</v>
      </c>
      <c r="B4496" s="1260"/>
      <c r="C4496" s="1260" t="s">
        <v>34793</v>
      </c>
      <c r="D4496" s="1260" t="s">
        <v>34794</v>
      </c>
      <c r="E4496" s="1260" t="s">
        <v>11266</v>
      </c>
      <c r="F4496" s="1260" t="s">
        <v>11544</v>
      </c>
      <c r="G4496" s="1260" t="s">
        <v>34795</v>
      </c>
      <c r="H4496" s="1260" t="s">
        <v>11153</v>
      </c>
      <c r="I4496" s="1260" t="s">
        <v>11243</v>
      </c>
      <c r="J4496" s="1259">
        <v>7428377</v>
      </c>
      <c r="K4496" s="1260" t="s">
        <v>11221</v>
      </c>
      <c r="L4496" s="1260" t="s">
        <v>11155</v>
      </c>
      <c r="M4496" s="1260" t="s">
        <v>2336</v>
      </c>
      <c r="N4496" s="1260" t="s">
        <v>34796</v>
      </c>
      <c r="O4496" s="1260" t="s">
        <v>34794</v>
      </c>
      <c r="P4496" s="1260" t="s">
        <v>34797</v>
      </c>
      <c r="Q4496" s="1260" t="s">
        <v>11533</v>
      </c>
      <c r="R4496" s="1260"/>
      <c r="S4496" s="1259">
        <v>1</v>
      </c>
      <c r="T4496" s="1260"/>
      <c r="U4496" s="1260" t="s">
        <v>11247</v>
      </c>
      <c r="V4496" s="1260" t="s">
        <v>13303</v>
      </c>
      <c r="W4496" s="1259">
        <v>0</v>
      </c>
      <c r="X4496" s="1259">
        <v>1007</v>
      </c>
      <c r="Y4496" s="1259">
        <v>0</v>
      </c>
    </row>
    <row r="4497" spans="1:25">
      <c r="A4497" s="1350">
        <v>11201000633</v>
      </c>
      <c r="B4497" s="1260"/>
      <c r="C4497" s="1260" t="s">
        <v>34798</v>
      </c>
      <c r="D4497" s="1260" t="s">
        <v>34799</v>
      </c>
      <c r="E4497" s="1260" t="s">
        <v>11353</v>
      </c>
      <c r="F4497" s="1260" t="s">
        <v>17583</v>
      </c>
      <c r="G4497" s="1260" t="s">
        <v>34800</v>
      </c>
      <c r="H4497" s="1260" t="s">
        <v>11153</v>
      </c>
      <c r="I4497" s="1260" t="s">
        <v>11164</v>
      </c>
      <c r="J4497" s="1259">
        <v>7428376</v>
      </c>
      <c r="K4497" s="1260" t="s">
        <v>11221</v>
      </c>
      <c r="L4497" s="1260" t="s">
        <v>11155</v>
      </c>
      <c r="M4497" s="1260" t="s">
        <v>262</v>
      </c>
      <c r="N4497" s="1260"/>
      <c r="O4497" s="1260" t="s">
        <v>34799</v>
      </c>
      <c r="P4497" s="1260"/>
      <c r="Q4497" s="1260" t="s">
        <v>11596</v>
      </c>
      <c r="R4497" s="1260"/>
      <c r="S4497" s="1259">
        <v>1</v>
      </c>
      <c r="T4497" s="1260"/>
      <c r="U4497" s="1260"/>
      <c r="V4497" s="1260"/>
      <c r="W4497" s="1259">
        <v>0</v>
      </c>
      <c r="X4497" s="1259">
        <v>1007</v>
      </c>
      <c r="Y4497" s="1259">
        <v>0</v>
      </c>
    </row>
    <row r="4498" spans="1:25">
      <c r="A4498" s="1350">
        <v>11201000632</v>
      </c>
      <c r="B4498" s="1260"/>
      <c r="C4498" s="1260" t="s">
        <v>34801</v>
      </c>
      <c r="D4498" s="1260" t="s">
        <v>34802</v>
      </c>
      <c r="E4498" s="1260" t="s">
        <v>11509</v>
      </c>
      <c r="F4498" s="1260" t="s">
        <v>17583</v>
      </c>
      <c r="G4498" s="1260" t="s">
        <v>34803</v>
      </c>
      <c r="H4498" s="1260" t="s">
        <v>11153</v>
      </c>
      <c r="I4498" s="1260" t="s">
        <v>11164</v>
      </c>
      <c r="J4498" s="1259">
        <v>7428375</v>
      </c>
      <c r="K4498" s="1260" t="s">
        <v>11221</v>
      </c>
      <c r="L4498" s="1260" t="s">
        <v>11155</v>
      </c>
      <c r="M4498" s="1260" t="s">
        <v>262</v>
      </c>
      <c r="N4498" s="1260"/>
      <c r="O4498" s="1260" t="s">
        <v>34802</v>
      </c>
      <c r="P4498" s="1260"/>
      <c r="Q4498" s="1260" t="s">
        <v>22591</v>
      </c>
      <c r="R4498" s="1260" t="s">
        <v>34804</v>
      </c>
      <c r="S4498" s="1259">
        <v>1</v>
      </c>
      <c r="T4498" s="1260"/>
      <c r="U4498" s="1260"/>
      <c r="V4498" s="1260"/>
      <c r="W4498" s="1259">
        <v>0</v>
      </c>
      <c r="X4498" s="1259">
        <v>1007</v>
      </c>
      <c r="Y4498" s="1259">
        <v>0</v>
      </c>
    </row>
    <row r="4499" spans="1:25">
      <c r="A4499" s="1350">
        <v>11201000631</v>
      </c>
      <c r="B4499" s="1260"/>
      <c r="C4499" s="1260" t="s">
        <v>34801</v>
      </c>
      <c r="D4499" s="1260" t="s">
        <v>34805</v>
      </c>
      <c r="E4499" s="1260" t="s">
        <v>11251</v>
      </c>
      <c r="F4499" s="1260" t="s">
        <v>34806</v>
      </c>
      <c r="G4499" s="1260" t="s">
        <v>34807</v>
      </c>
      <c r="H4499" s="1260" t="s">
        <v>11153</v>
      </c>
      <c r="I4499" s="1260" t="s">
        <v>11164</v>
      </c>
      <c r="J4499" s="1259">
        <v>7428374</v>
      </c>
      <c r="K4499" s="1260" t="s">
        <v>11221</v>
      </c>
      <c r="L4499" s="1260" t="s">
        <v>11155</v>
      </c>
      <c r="M4499" s="1260" t="s">
        <v>262</v>
      </c>
      <c r="N4499" s="1260"/>
      <c r="O4499" s="1260" t="s">
        <v>34805</v>
      </c>
      <c r="P4499" s="1260"/>
      <c r="Q4499" s="1260" t="s">
        <v>34808</v>
      </c>
      <c r="R4499" s="1260" t="s">
        <v>34809</v>
      </c>
      <c r="S4499" s="1259">
        <v>1</v>
      </c>
      <c r="T4499" s="1260"/>
      <c r="U4499" s="1260"/>
      <c r="V4499" s="1260"/>
      <c r="W4499" s="1259">
        <v>0</v>
      </c>
      <c r="X4499" s="1259">
        <v>1007</v>
      </c>
      <c r="Y4499" s="1259">
        <v>0</v>
      </c>
    </row>
    <row r="4500" spans="1:25">
      <c r="A4500" s="1350">
        <v>11201000630</v>
      </c>
      <c r="B4500" s="1260"/>
      <c r="C4500" s="1260" t="s">
        <v>34810</v>
      </c>
      <c r="D4500" s="1260" t="s">
        <v>34811</v>
      </c>
      <c r="E4500" s="1260" t="s">
        <v>34812</v>
      </c>
      <c r="F4500" s="1260" t="s">
        <v>18728</v>
      </c>
      <c r="G4500" s="1260" t="s">
        <v>34813</v>
      </c>
      <c r="H4500" s="1260" t="s">
        <v>11153</v>
      </c>
      <c r="I4500" s="1260" t="s">
        <v>10976</v>
      </c>
      <c r="J4500" s="1259">
        <v>7428373</v>
      </c>
      <c r="K4500" s="1260" t="s">
        <v>11221</v>
      </c>
      <c r="L4500" s="1260" t="s">
        <v>11155</v>
      </c>
      <c r="M4500" s="1260" t="s">
        <v>1693</v>
      </c>
      <c r="N4500" s="1260" t="s">
        <v>34814</v>
      </c>
      <c r="O4500" s="1260" t="s">
        <v>34811</v>
      </c>
      <c r="P4500" s="1260"/>
      <c r="Q4500" s="1260" t="s">
        <v>10976</v>
      </c>
      <c r="R4500" s="1259">
        <v>8952220</v>
      </c>
      <c r="S4500" s="1259">
        <v>1</v>
      </c>
      <c r="T4500" s="1260"/>
      <c r="U4500" s="1260" t="s">
        <v>12601</v>
      </c>
      <c r="V4500" s="1260" t="s">
        <v>14613</v>
      </c>
      <c r="W4500" s="1259">
        <v>0</v>
      </c>
      <c r="X4500" s="1259">
        <v>1007</v>
      </c>
      <c r="Y4500" s="1259">
        <v>0</v>
      </c>
    </row>
    <row r="4501" spans="1:25">
      <c r="A4501" s="1350">
        <v>11201000629</v>
      </c>
      <c r="B4501" s="1260"/>
      <c r="C4501" s="1260" t="s">
        <v>34815</v>
      </c>
      <c r="D4501" s="1260" t="s">
        <v>15380</v>
      </c>
      <c r="E4501" s="1260" t="s">
        <v>11175</v>
      </c>
      <c r="F4501" s="1260" t="s">
        <v>11522</v>
      </c>
      <c r="G4501" s="1260" t="s">
        <v>34816</v>
      </c>
      <c r="H4501" s="1260" t="s">
        <v>11153</v>
      </c>
      <c r="I4501" s="1260" t="s">
        <v>11177</v>
      </c>
      <c r="J4501" s="1259">
        <v>7428372</v>
      </c>
      <c r="K4501" s="1260" t="s">
        <v>11375</v>
      </c>
      <c r="L4501" s="1260" t="s">
        <v>11155</v>
      </c>
      <c r="M4501" s="1260" t="s">
        <v>1606</v>
      </c>
      <c r="N4501" s="1260" t="s">
        <v>15382</v>
      </c>
      <c r="O4501" s="1260" t="s">
        <v>15380</v>
      </c>
      <c r="P4501" s="1260" t="s">
        <v>11192</v>
      </c>
      <c r="Q4501" s="1260"/>
      <c r="R4501" s="1260" t="s">
        <v>34817</v>
      </c>
      <c r="S4501" s="1259">
        <v>1</v>
      </c>
      <c r="T4501" s="1260"/>
      <c r="U4501" s="1260" t="s">
        <v>11182</v>
      </c>
      <c r="V4501" s="1260" t="s">
        <v>11730</v>
      </c>
      <c r="W4501" s="1259">
        <v>0</v>
      </c>
      <c r="X4501" s="1259">
        <v>1008</v>
      </c>
      <c r="Y4501" s="1259">
        <v>0</v>
      </c>
    </row>
    <row r="4502" spans="1:25">
      <c r="A4502" s="1350">
        <v>11201000628</v>
      </c>
      <c r="B4502" s="1260" t="s">
        <v>34818</v>
      </c>
      <c r="C4502" s="1260" t="s">
        <v>34819</v>
      </c>
      <c r="D4502" s="1260" t="s">
        <v>34820</v>
      </c>
      <c r="E4502" s="1260" t="s">
        <v>11668</v>
      </c>
      <c r="F4502" s="1260" t="s">
        <v>18612</v>
      </c>
      <c r="G4502" s="1260" t="s">
        <v>34821</v>
      </c>
      <c r="H4502" s="1260" t="s">
        <v>11153</v>
      </c>
      <c r="I4502" s="1260" t="s">
        <v>10976</v>
      </c>
      <c r="J4502" s="1259">
        <v>7428371</v>
      </c>
      <c r="K4502" s="1260" t="s">
        <v>11221</v>
      </c>
      <c r="L4502" s="1260" t="s">
        <v>11155</v>
      </c>
      <c r="M4502" s="1260" t="s">
        <v>2279</v>
      </c>
      <c r="N4502" s="1260" t="s">
        <v>34574</v>
      </c>
      <c r="O4502" s="1260" t="s">
        <v>34820</v>
      </c>
      <c r="P4502" s="1260" t="s">
        <v>34822</v>
      </c>
      <c r="Q4502" s="1260" t="s">
        <v>12131</v>
      </c>
      <c r="R4502" s="1260" t="s">
        <v>34822</v>
      </c>
      <c r="S4502" s="1259">
        <v>1</v>
      </c>
      <c r="T4502" s="1260" t="s">
        <v>34823</v>
      </c>
      <c r="U4502" s="1260" t="s">
        <v>11231</v>
      </c>
      <c r="V4502" s="1260" t="s">
        <v>15978</v>
      </c>
      <c r="W4502" s="1259">
        <v>0</v>
      </c>
      <c r="X4502" s="1259">
        <v>1007</v>
      </c>
      <c r="Y4502" s="1259">
        <v>0</v>
      </c>
    </row>
    <row r="4503" spans="1:25">
      <c r="A4503" s="1350">
        <v>11201000627</v>
      </c>
      <c r="B4503" s="1260"/>
      <c r="C4503" s="1260" t="s">
        <v>34824</v>
      </c>
      <c r="D4503" s="1260" t="s">
        <v>34825</v>
      </c>
      <c r="E4503" s="1260" t="s">
        <v>11203</v>
      </c>
      <c r="F4503" s="1260" t="s">
        <v>11522</v>
      </c>
      <c r="G4503" s="1260" t="s">
        <v>34826</v>
      </c>
      <c r="H4503" s="1260" t="s">
        <v>11153</v>
      </c>
      <c r="I4503" s="1260" t="s">
        <v>11177</v>
      </c>
      <c r="J4503" s="1259">
        <v>7428370</v>
      </c>
      <c r="K4503" s="1260" t="s">
        <v>11221</v>
      </c>
      <c r="L4503" s="1260" t="s">
        <v>11155</v>
      </c>
      <c r="M4503" s="1260" t="s">
        <v>262</v>
      </c>
      <c r="N4503" s="1260"/>
      <c r="O4503" s="1260" t="s">
        <v>34825</v>
      </c>
      <c r="P4503" s="1260"/>
      <c r="Q4503" s="1260"/>
      <c r="R4503" s="1260" t="s">
        <v>12034</v>
      </c>
      <c r="S4503" s="1259">
        <v>1</v>
      </c>
      <c r="T4503" s="1260"/>
      <c r="U4503" s="1260"/>
      <c r="V4503" s="1260"/>
      <c r="W4503" s="1259">
        <v>0</v>
      </c>
      <c r="X4503" s="1259">
        <v>1007</v>
      </c>
      <c r="Y4503" s="1259">
        <v>0</v>
      </c>
    </row>
    <row r="4504" spans="1:25">
      <c r="A4504" s="1350">
        <v>11201000626</v>
      </c>
      <c r="B4504" s="1260"/>
      <c r="C4504" s="1260" t="s">
        <v>34827</v>
      </c>
      <c r="D4504" s="1260" t="s">
        <v>12297</v>
      </c>
      <c r="E4504" s="1260" t="s">
        <v>34828</v>
      </c>
      <c r="F4504" s="1260" t="s">
        <v>32031</v>
      </c>
      <c r="G4504" s="1260" t="s">
        <v>34829</v>
      </c>
      <c r="H4504" s="1260" t="s">
        <v>11153</v>
      </c>
      <c r="I4504" s="1260" t="s">
        <v>10976</v>
      </c>
      <c r="J4504" s="1259">
        <v>7428369</v>
      </c>
      <c r="K4504" s="1260" t="s">
        <v>11375</v>
      </c>
      <c r="L4504" s="1260" t="s">
        <v>11155</v>
      </c>
      <c r="M4504" s="1260" t="s">
        <v>262</v>
      </c>
      <c r="N4504" s="1260"/>
      <c r="O4504" s="1260" t="s">
        <v>12297</v>
      </c>
      <c r="P4504" s="1260" t="s">
        <v>33933</v>
      </c>
      <c r="Q4504" s="1260"/>
      <c r="R4504" s="1260"/>
      <c r="S4504" s="1259">
        <v>1</v>
      </c>
      <c r="T4504" s="1260"/>
      <c r="U4504" s="1260"/>
      <c r="V4504" s="1260"/>
      <c r="W4504" s="1259">
        <v>0</v>
      </c>
      <c r="X4504" s="1259">
        <v>1008</v>
      </c>
      <c r="Y4504" s="1259">
        <v>0</v>
      </c>
    </row>
    <row r="4505" spans="1:25">
      <c r="A4505" s="1350">
        <v>11201000625</v>
      </c>
      <c r="B4505" s="1260" t="s">
        <v>34830</v>
      </c>
      <c r="C4505" s="1260" t="s">
        <v>34831</v>
      </c>
      <c r="D4505" s="1260" t="s">
        <v>34832</v>
      </c>
      <c r="E4505" s="1260" t="s">
        <v>11190</v>
      </c>
      <c r="F4505" s="1260" t="s">
        <v>17583</v>
      </c>
      <c r="G4505" s="1260" t="s">
        <v>34833</v>
      </c>
      <c r="H4505" s="1260" t="s">
        <v>11153</v>
      </c>
      <c r="I4505" s="1260" t="s">
        <v>11164</v>
      </c>
      <c r="J4505" s="1259">
        <v>7428368</v>
      </c>
      <c r="K4505" s="1260" t="s">
        <v>11221</v>
      </c>
      <c r="L4505" s="1260" t="s">
        <v>11155</v>
      </c>
      <c r="M4505" s="1260" t="s">
        <v>2180</v>
      </c>
      <c r="N4505" s="1260" t="s">
        <v>34834</v>
      </c>
      <c r="O4505" s="1260" t="s">
        <v>34832</v>
      </c>
      <c r="P4505" s="1260" t="s">
        <v>34835</v>
      </c>
      <c r="Q4505" s="1260"/>
      <c r="R4505" s="1260"/>
      <c r="S4505" s="1259">
        <v>1</v>
      </c>
      <c r="T4505" s="1260"/>
      <c r="U4505" s="1260" t="s">
        <v>11209</v>
      </c>
      <c r="V4505" s="1260" t="s">
        <v>11210</v>
      </c>
      <c r="W4505" s="1259">
        <v>0</v>
      </c>
      <c r="X4505" s="1259">
        <v>1007</v>
      </c>
      <c r="Y4505" s="1259">
        <v>0</v>
      </c>
    </row>
    <row r="4506" spans="1:25">
      <c r="A4506" s="1350">
        <v>11201000624</v>
      </c>
      <c r="B4506" s="1260"/>
      <c r="C4506" s="1260" t="s">
        <v>34836</v>
      </c>
      <c r="D4506" s="1260" t="s">
        <v>34837</v>
      </c>
      <c r="E4506" s="1260" t="s">
        <v>34838</v>
      </c>
      <c r="F4506" s="1260" t="s">
        <v>18728</v>
      </c>
      <c r="G4506" s="1260" t="s">
        <v>34839</v>
      </c>
      <c r="H4506" s="1260" t="s">
        <v>11153</v>
      </c>
      <c r="I4506" s="1260" t="s">
        <v>10976</v>
      </c>
      <c r="J4506" s="1259">
        <v>7428367</v>
      </c>
      <c r="K4506" s="1260" t="s">
        <v>11221</v>
      </c>
      <c r="L4506" s="1260" t="s">
        <v>11155</v>
      </c>
      <c r="M4506" s="1260" t="s">
        <v>1950</v>
      </c>
      <c r="N4506" s="1260" t="s">
        <v>34840</v>
      </c>
      <c r="O4506" s="1260" t="s">
        <v>34837</v>
      </c>
      <c r="P4506" s="1260" t="s">
        <v>11192</v>
      </c>
      <c r="Q4506" s="1260" t="s">
        <v>34841</v>
      </c>
      <c r="R4506" s="1260" t="s">
        <v>34842</v>
      </c>
      <c r="S4506" s="1259">
        <v>1</v>
      </c>
      <c r="T4506" s="1260"/>
      <c r="U4506" s="1260" t="s">
        <v>11158</v>
      </c>
      <c r="V4506" s="1260" t="s">
        <v>12401</v>
      </c>
      <c r="W4506" s="1259">
        <v>0</v>
      </c>
      <c r="X4506" s="1259">
        <v>1007</v>
      </c>
      <c r="Y4506" s="1259">
        <v>0</v>
      </c>
    </row>
    <row r="4507" spans="1:25">
      <c r="A4507" s="1350">
        <v>11201000623</v>
      </c>
      <c r="B4507" s="1260"/>
      <c r="C4507" s="1260" t="s">
        <v>34843</v>
      </c>
      <c r="D4507" s="1260" t="s">
        <v>34844</v>
      </c>
      <c r="E4507" s="1260" t="s">
        <v>34845</v>
      </c>
      <c r="F4507" s="1260" t="s">
        <v>18612</v>
      </c>
      <c r="G4507" s="1260" t="s">
        <v>34846</v>
      </c>
      <c r="H4507" s="1260" t="s">
        <v>11153</v>
      </c>
      <c r="I4507" s="1260" t="s">
        <v>10976</v>
      </c>
      <c r="J4507" s="1259">
        <v>7428366</v>
      </c>
      <c r="K4507" s="1260" t="s">
        <v>11221</v>
      </c>
      <c r="L4507" s="1260" t="s">
        <v>11155</v>
      </c>
      <c r="M4507" s="1260" t="s">
        <v>262</v>
      </c>
      <c r="N4507" s="1260"/>
      <c r="O4507" s="1260" t="s">
        <v>34844</v>
      </c>
      <c r="P4507" s="1260"/>
      <c r="Q4507" s="1260" t="s">
        <v>10976</v>
      </c>
      <c r="R4507" s="1259">
        <v>8952220</v>
      </c>
      <c r="S4507" s="1259">
        <v>1</v>
      </c>
      <c r="T4507" s="1260"/>
      <c r="U4507" s="1260"/>
      <c r="V4507" s="1260"/>
      <c r="W4507" s="1259">
        <v>0</v>
      </c>
      <c r="X4507" s="1259">
        <v>1007</v>
      </c>
      <c r="Y4507" s="1259">
        <v>0</v>
      </c>
    </row>
    <row r="4508" spans="1:25">
      <c r="A4508" s="1350">
        <v>11201000622</v>
      </c>
      <c r="B4508" s="1260"/>
      <c r="C4508" s="1260" t="s">
        <v>34847</v>
      </c>
      <c r="D4508" s="1260" t="s">
        <v>34848</v>
      </c>
      <c r="E4508" s="1260" t="s">
        <v>11509</v>
      </c>
      <c r="F4508" s="1260" t="s">
        <v>18728</v>
      </c>
      <c r="G4508" s="1260" t="s">
        <v>34849</v>
      </c>
      <c r="H4508" s="1260" t="s">
        <v>11153</v>
      </c>
      <c r="I4508" s="1260" t="s">
        <v>10976</v>
      </c>
      <c r="J4508" s="1259">
        <v>7428365</v>
      </c>
      <c r="K4508" s="1260" t="s">
        <v>11221</v>
      </c>
      <c r="L4508" s="1260" t="s">
        <v>11155</v>
      </c>
      <c r="M4508" s="1260" t="s">
        <v>1276</v>
      </c>
      <c r="N4508" s="1260" t="s">
        <v>34850</v>
      </c>
      <c r="O4508" s="1260" t="s">
        <v>34848</v>
      </c>
      <c r="P4508" s="1260" t="s">
        <v>34851</v>
      </c>
      <c r="Q4508" s="1260"/>
      <c r="R4508" s="1260"/>
      <c r="S4508" s="1259">
        <v>1</v>
      </c>
      <c r="T4508" s="1260"/>
      <c r="U4508" s="1260" t="s">
        <v>11158</v>
      </c>
      <c r="V4508" s="1260" t="s">
        <v>15970</v>
      </c>
      <c r="W4508" s="1259">
        <v>0</v>
      </c>
      <c r="X4508" s="1259">
        <v>1007</v>
      </c>
      <c r="Y4508" s="1259">
        <v>0</v>
      </c>
    </row>
    <row r="4509" spans="1:25">
      <c r="A4509" s="1350">
        <v>11201000621</v>
      </c>
      <c r="B4509" s="1260"/>
      <c r="C4509" s="1260" t="s">
        <v>34852</v>
      </c>
      <c r="D4509" s="1260" t="s">
        <v>34853</v>
      </c>
      <c r="E4509" s="1260" t="s">
        <v>24230</v>
      </c>
      <c r="F4509" s="1260" t="s">
        <v>18728</v>
      </c>
      <c r="G4509" s="1260" t="s">
        <v>34854</v>
      </c>
      <c r="H4509" s="1260" t="s">
        <v>11153</v>
      </c>
      <c r="I4509" s="1260" t="s">
        <v>10976</v>
      </c>
      <c r="J4509" s="1259">
        <v>7428364</v>
      </c>
      <c r="K4509" s="1260" t="s">
        <v>11221</v>
      </c>
      <c r="L4509" s="1260" t="s">
        <v>11155</v>
      </c>
      <c r="M4509" s="1260" t="s">
        <v>11092</v>
      </c>
      <c r="N4509" s="1260" t="s">
        <v>34855</v>
      </c>
      <c r="O4509" s="1260" t="s">
        <v>34853</v>
      </c>
      <c r="P4509" s="1259">
        <v>8952220</v>
      </c>
      <c r="Q4509" s="1260"/>
      <c r="R4509" s="1260"/>
      <c r="S4509" s="1259">
        <v>1</v>
      </c>
      <c r="T4509" s="1260"/>
      <c r="U4509" s="1260" t="s">
        <v>11158</v>
      </c>
      <c r="V4509" s="1260" t="s">
        <v>11159</v>
      </c>
      <c r="W4509" s="1259">
        <v>0</v>
      </c>
      <c r="X4509" s="1259">
        <v>1007</v>
      </c>
      <c r="Y4509" s="1259">
        <v>0</v>
      </c>
    </row>
    <row r="4510" spans="1:25">
      <c r="A4510" s="1350">
        <v>11201000620</v>
      </c>
      <c r="B4510" s="1260" t="s">
        <v>34856</v>
      </c>
      <c r="C4510" s="1260" t="s">
        <v>34857</v>
      </c>
      <c r="D4510" s="1260" t="s">
        <v>34858</v>
      </c>
      <c r="E4510" s="1260" t="s">
        <v>11311</v>
      </c>
      <c r="F4510" s="1260" t="s">
        <v>11522</v>
      </c>
      <c r="G4510" s="1260" t="s">
        <v>34859</v>
      </c>
      <c r="H4510" s="1260" t="s">
        <v>11153</v>
      </c>
      <c r="I4510" s="1260" t="s">
        <v>11177</v>
      </c>
      <c r="J4510" s="1259">
        <v>7428363</v>
      </c>
      <c r="K4510" s="1260" t="s">
        <v>11221</v>
      </c>
      <c r="L4510" s="1260" t="s">
        <v>11155</v>
      </c>
      <c r="M4510" s="1260" t="s">
        <v>1698</v>
      </c>
      <c r="N4510" s="1260" t="s">
        <v>34860</v>
      </c>
      <c r="O4510" s="1260" t="s">
        <v>34858</v>
      </c>
      <c r="P4510" s="1260" t="s">
        <v>11277</v>
      </c>
      <c r="Q4510" s="1260" t="s">
        <v>34861</v>
      </c>
      <c r="R4510" s="1260" t="s">
        <v>11279</v>
      </c>
      <c r="S4510" s="1259">
        <v>1</v>
      </c>
      <c r="T4510" s="1260" t="s">
        <v>34862</v>
      </c>
      <c r="U4510" s="1260" t="s">
        <v>11182</v>
      </c>
      <c r="V4510" s="1260" t="s">
        <v>13364</v>
      </c>
      <c r="W4510" s="1259">
        <v>0</v>
      </c>
      <c r="X4510" s="1259">
        <v>1007</v>
      </c>
      <c r="Y4510" s="1259">
        <v>0</v>
      </c>
    </row>
    <row r="4511" spans="1:25">
      <c r="A4511" s="1350">
        <v>11201000619</v>
      </c>
      <c r="B4511" s="1260"/>
      <c r="C4511" s="1260" t="s">
        <v>34863</v>
      </c>
      <c r="D4511" s="1260" t="s">
        <v>34864</v>
      </c>
      <c r="E4511" s="1260" t="s">
        <v>11614</v>
      </c>
      <c r="F4511" s="1260" t="s">
        <v>11522</v>
      </c>
      <c r="G4511" s="1260" t="s">
        <v>34865</v>
      </c>
      <c r="H4511" s="1260" t="s">
        <v>11153</v>
      </c>
      <c r="I4511" s="1260" t="s">
        <v>11177</v>
      </c>
      <c r="J4511" s="1259">
        <v>7428362</v>
      </c>
      <c r="K4511" s="1260" t="s">
        <v>11221</v>
      </c>
      <c r="L4511" s="1260" t="s">
        <v>11155</v>
      </c>
      <c r="M4511" s="1260" t="s">
        <v>262</v>
      </c>
      <c r="N4511" s="1260"/>
      <c r="O4511" s="1260" t="s">
        <v>34864</v>
      </c>
      <c r="P4511" s="1260"/>
      <c r="Q4511" s="1260"/>
      <c r="R4511" s="1260"/>
      <c r="S4511" s="1259">
        <v>1</v>
      </c>
      <c r="T4511" s="1260"/>
      <c r="U4511" s="1260"/>
      <c r="V4511" s="1260"/>
      <c r="W4511" s="1259">
        <v>0</v>
      </c>
      <c r="X4511" s="1259">
        <v>1007</v>
      </c>
      <c r="Y4511" s="1259">
        <v>0</v>
      </c>
    </row>
    <row r="4512" spans="1:25">
      <c r="A4512" s="1350">
        <v>11201000618</v>
      </c>
      <c r="B4512" s="1260"/>
      <c r="C4512" s="1260" t="s">
        <v>34866</v>
      </c>
      <c r="D4512" s="1260" t="s">
        <v>34867</v>
      </c>
      <c r="E4512" s="1260" t="s">
        <v>11162</v>
      </c>
      <c r="F4512" s="1260" t="s">
        <v>32031</v>
      </c>
      <c r="G4512" s="1260" t="s">
        <v>34868</v>
      </c>
      <c r="H4512" s="1260" t="s">
        <v>11153</v>
      </c>
      <c r="I4512" s="1260" t="s">
        <v>10976</v>
      </c>
      <c r="J4512" s="1259">
        <v>7428361</v>
      </c>
      <c r="K4512" s="1260" t="s">
        <v>11221</v>
      </c>
      <c r="L4512" s="1260" t="s">
        <v>11155</v>
      </c>
      <c r="M4512" s="1260" t="s">
        <v>2033</v>
      </c>
      <c r="N4512" s="1260" t="s">
        <v>34869</v>
      </c>
      <c r="O4512" s="1260" t="s">
        <v>34867</v>
      </c>
      <c r="P4512" s="1260"/>
      <c r="Q4512" s="1260"/>
      <c r="R4512" s="1260"/>
      <c r="S4512" s="1259">
        <v>1</v>
      </c>
      <c r="T4512" s="1260"/>
      <c r="U4512" s="1260" t="s">
        <v>11158</v>
      </c>
      <c r="V4512" s="1260" t="s">
        <v>13789</v>
      </c>
      <c r="W4512" s="1259">
        <v>0</v>
      </c>
      <c r="X4512" s="1259">
        <v>1007</v>
      </c>
      <c r="Y4512" s="1259">
        <v>0</v>
      </c>
    </row>
    <row r="4513" spans="1:25">
      <c r="A4513" s="1350">
        <v>11201000617</v>
      </c>
      <c r="B4513" s="1260"/>
      <c r="C4513" s="1260" t="s">
        <v>34870</v>
      </c>
      <c r="D4513" s="1260" t="s">
        <v>34871</v>
      </c>
      <c r="E4513" s="1260" t="s">
        <v>12305</v>
      </c>
      <c r="F4513" s="1260" t="s">
        <v>34872</v>
      </c>
      <c r="G4513" s="1260" t="s">
        <v>34873</v>
      </c>
      <c r="H4513" s="1260" t="s">
        <v>11153</v>
      </c>
      <c r="I4513" s="1260" t="s">
        <v>11164</v>
      </c>
      <c r="J4513" s="1259">
        <v>7428360</v>
      </c>
      <c r="K4513" s="1260" t="s">
        <v>11221</v>
      </c>
      <c r="L4513" s="1260" t="s">
        <v>11155</v>
      </c>
      <c r="M4513" s="1260" t="s">
        <v>262</v>
      </c>
      <c r="N4513" s="1260"/>
      <c r="O4513" s="1260" t="s">
        <v>34871</v>
      </c>
      <c r="P4513" s="1260"/>
      <c r="Q4513" s="1260" t="s">
        <v>11596</v>
      </c>
      <c r="R4513" s="1260"/>
      <c r="S4513" s="1259">
        <v>1</v>
      </c>
      <c r="T4513" s="1260"/>
      <c r="U4513" s="1260"/>
      <c r="V4513" s="1260"/>
      <c r="W4513" s="1259">
        <v>0</v>
      </c>
      <c r="X4513" s="1259">
        <v>1007</v>
      </c>
      <c r="Y4513" s="1259">
        <v>0</v>
      </c>
    </row>
    <row r="4514" spans="1:25">
      <c r="A4514" s="1350">
        <v>11201000616</v>
      </c>
      <c r="B4514" s="1260"/>
      <c r="C4514" s="1260" t="s">
        <v>34874</v>
      </c>
      <c r="D4514" s="1260" t="s">
        <v>34784</v>
      </c>
      <c r="E4514" s="1260" t="s">
        <v>34875</v>
      </c>
      <c r="F4514" s="1260" t="s">
        <v>32031</v>
      </c>
      <c r="G4514" s="1260" t="s">
        <v>34876</v>
      </c>
      <c r="H4514" s="1260" t="s">
        <v>11153</v>
      </c>
      <c r="I4514" s="1260" t="s">
        <v>10976</v>
      </c>
      <c r="J4514" s="1259">
        <v>7428359</v>
      </c>
      <c r="K4514" s="1260" t="s">
        <v>11221</v>
      </c>
      <c r="L4514" s="1260" t="s">
        <v>11155</v>
      </c>
      <c r="M4514" s="1260" t="s">
        <v>1518</v>
      </c>
      <c r="N4514" s="1260" t="s">
        <v>34787</v>
      </c>
      <c r="O4514" s="1260" t="s">
        <v>34784</v>
      </c>
      <c r="P4514" s="1260" t="s">
        <v>34789</v>
      </c>
      <c r="Q4514" s="1260" t="s">
        <v>14279</v>
      </c>
      <c r="R4514" s="1260" t="s">
        <v>34788</v>
      </c>
      <c r="S4514" s="1259">
        <v>1</v>
      </c>
      <c r="T4514" s="1260"/>
      <c r="U4514" s="1260" t="s">
        <v>12601</v>
      </c>
      <c r="V4514" s="1260" t="s">
        <v>18915</v>
      </c>
      <c r="W4514" s="1259">
        <v>0</v>
      </c>
      <c r="X4514" s="1259">
        <v>1007</v>
      </c>
      <c r="Y4514" s="1259">
        <v>0</v>
      </c>
    </row>
    <row r="4515" spans="1:25">
      <c r="A4515" s="1350">
        <v>11201000615</v>
      </c>
      <c r="B4515" s="1260" t="s">
        <v>34877</v>
      </c>
      <c r="C4515" s="1260" t="s">
        <v>34878</v>
      </c>
      <c r="D4515" s="1260" t="s">
        <v>34879</v>
      </c>
      <c r="E4515" s="1260" t="s">
        <v>11311</v>
      </c>
      <c r="F4515" s="1260" t="s">
        <v>34880</v>
      </c>
      <c r="G4515" s="1260" t="s">
        <v>34881</v>
      </c>
      <c r="H4515" s="1260" t="s">
        <v>11153</v>
      </c>
      <c r="I4515" s="1260" t="s">
        <v>10976</v>
      </c>
      <c r="J4515" s="1259">
        <v>7428358</v>
      </c>
      <c r="K4515" s="1260" t="s">
        <v>11221</v>
      </c>
      <c r="L4515" s="1260" t="s">
        <v>11155</v>
      </c>
      <c r="M4515" s="1260" t="s">
        <v>2278</v>
      </c>
      <c r="N4515" s="1260" t="s">
        <v>34882</v>
      </c>
      <c r="O4515" s="1260" t="s">
        <v>34879</v>
      </c>
      <c r="P4515" s="1260" t="s">
        <v>34883</v>
      </c>
      <c r="Q4515" s="1260" t="s">
        <v>11206</v>
      </c>
      <c r="R4515" s="1260" t="s">
        <v>34884</v>
      </c>
      <c r="S4515" s="1259">
        <v>1</v>
      </c>
      <c r="T4515" s="1260" t="s">
        <v>34885</v>
      </c>
      <c r="U4515" s="1260" t="s">
        <v>11158</v>
      </c>
      <c r="V4515" s="1260" t="s">
        <v>12716</v>
      </c>
      <c r="W4515" s="1259">
        <v>0</v>
      </c>
      <c r="X4515" s="1259">
        <v>1007</v>
      </c>
      <c r="Y4515" s="1259">
        <v>0</v>
      </c>
    </row>
    <row r="4516" spans="1:25">
      <c r="A4516" s="1350">
        <v>11201000614</v>
      </c>
      <c r="B4516" s="1260"/>
      <c r="C4516" s="1260" t="s">
        <v>34886</v>
      </c>
      <c r="D4516" s="1260" t="s">
        <v>34887</v>
      </c>
      <c r="E4516" s="1260" t="s">
        <v>11251</v>
      </c>
      <c r="F4516" s="1260" t="s">
        <v>34888</v>
      </c>
      <c r="G4516" s="1260" t="s">
        <v>34889</v>
      </c>
      <c r="H4516" s="1260" t="s">
        <v>11153</v>
      </c>
      <c r="I4516" s="1260" t="s">
        <v>10976</v>
      </c>
      <c r="J4516" s="1259">
        <v>7428357</v>
      </c>
      <c r="K4516" s="1260" t="s">
        <v>11221</v>
      </c>
      <c r="L4516" s="1260" t="s">
        <v>11155</v>
      </c>
      <c r="M4516" s="1260" t="s">
        <v>2528</v>
      </c>
      <c r="N4516" s="1260" t="s">
        <v>34890</v>
      </c>
      <c r="O4516" s="1260" t="s">
        <v>34887</v>
      </c>
      <c r="P4516" s="1260"/>
      <c r="Q4516" s="1260" t="s">
        <v>10976</v>
      </c>
      <c r="R4516" s="1259">
        <v>8952220</v>
      </c>
      <c r="S4516" s="1259">
        <v>1</v>
      </c>
      <c r="T4516" s="1260"/>
      <c r="U4516" s="1260" t="s">
        <v>11231</v>
      </c>
      <c r="V4516" s="1260" t="s">
        <v>11232</v>
      </c>
      <c r="W4516" s="1259">
        <v>0</v>
      </c>
      <c r="X4516" s="1259">
        <v>1007</v>
      </c>
      <c r="Y4516" s="1259">
        <v>0</v>
      </c>
    </row>
    <row r="4517" spans="1:25">
      <c r="A4517" s="1350">
        <v>11201000613</v>
      </c>
      <c r="B4517" s="1260" t="s">
        <v>34891</v>
      </c>
      <c r="C4517" s="1260" t="s">
        <v>34892</v>
      </c>
      <c r="D4517" s="1260" t="s">
        <v>34893</v>
      </c>
      <c r="E4517" s="1260" t="s">
        <v>11190</v>
      </c>
      <c r="F4517" s="1260" t="s">
        <v>11709</v>
      </c>
      <c r="G4517" s="1260" t="s">
        <v>34894</v>
      </c>
      <c r="H4517" s="1260" t="s">
        <v>11153</v>
      </c>
      <c r="I4517" s="1260" t="s">
        <v>15803</v>
      </c>
      <c r="J4517" s="1259">
        <v>7428356</v>
      </c>
      <c r="K4517" s="1260" t="s">
        <v>11221</v>
      </c>
      <c r="L4517" s="1260" t="s">
        <v>11155</v>
      </c>
      <c r="M4517" s="1260" t="s">
        <v>1214</v>
      </c>
      <c r="N4517" s="1260" t="s">
        <v>34895</v>
      </c>
      <c r="O4517" s="1260" t="s">
        <v>34893</v>
      </c>
      <c r="P4517" s="1260" t="s">
        <v>34896</v>
      </c>
      <c r="Q4517" s="1260"/>
      <c r="R4517" s="1260"/>
      <c r="S4517" s="1259">
        <v>1</v>
      </c>
      <c r="T4517" s="1260"/>
      <c r="U4517" s="1260" t="s">
        <v>16371</v>
      </c>
      <c r="V4517" s="1260" t="s">
        <v>18354</v>
      </c>
      <c r="W4517" s="1259">
        <v>0</v>
      </c>
      <c r="X4517" s="1259">
        <v>1007</v>
      </c>
      <c r="Y4517" s="1259">
        <v>0</v>
      </c>
    </row>
    <row r="4518" spans="1:25">
      <c r="A4518" s="1350">
        <v>11201000612</v>
      </c>
      <c r="B4518" s="1260"/>
      <c r="C4518" s="1260" t="s">
        <v>34897</v>
      </c>
      <c r="D4518" s="1260" t="s">
        <v>34898</v>
      </c>
      <c r="E4518" s="1260" t="s">
        <v>11400</v>
      </c>
      <c r="F4518" s="1260" t="s">
        <v>34880</v>
      </c>
      <c r="G4518" s="1260" t="s">
        <v>34899</v>
      </c>
      <c r="H4518" s="1260" t="s">
        <v>11153</v>
      </c>
      <c r="I4518" s="1260" t="s">
        <v>10976</v>
      </c>
      <c r="J4518" s="1259">
        <v>7428355</v>
      </c>
      <c r="K4518" s="1260" t="s">
        <v>11375</v>
      </c>
      <c r="L4518" s="1260" t="s">
        <v>11155</v>
      </c>
      <c r="M4518" s="1260" t="s">
        <v>2527</v>
      </c>
      <c r="N4518" s="1260" t="s">
        <v>30556</v>
      </c>
      <c r="O4518" s="1260" t="s">
        <v>34898</v>
      </c>
      <c r="P4518" s="1260" t="s">
        <v>11192</v>
      </c>
      <c r="Q4518" s="1260" t="s">
        <v>10976</v>
      </c>
      <c r="R4518" s="1259">
        <v>8952220</v>
      </c>
      <c r="S4518" s="1259">
        <v>1</v>
      </c>
      <c r="T4518" s="1260"/>
      <c r="U4518" s="1260" t="s">
        <v>11158</v>
      </c>
      <c r="V4518" s="1260" t="s">
        <v>12716</v>
      </c>
      <c r="W4518" s="1259">
        <v>4</v>
      </c>
      <c r="X4518" s="1259">
        <v>1008</v>
      </c>
      <c r="Y4518" s="1259">
        <v>0</v>
      </c>
    </row>
    <row r="4519" spans="1:25">
      <c r="A4519" s="1350">
        <v>11201000611</v>
      </c>
      <c r="B4519" s="1260" t="s">
        <v>34900</v>
      </c>
      <c r="C4519" s="1260" t="s">
        <v>34901</v>
      </c>
      <c r="D4519" s="1260" t="s">
        <v>34902</v>
      </c>
      <c r="E4519" s="1260" t="s">
        <v>11190</v>
      </c>
      <c r="F4519" s="1260" t="s">
        <v>13025</v>
      </c>
      <c r="G4519" s="1260" t="s">
        <v>34903</v>
      </c>
      <c r="H4519" s="1260" t="s">
        <v>11153</v>
      </c>
      <c r="I4519" s="1260" t="s">
        <v>13027</v>
      </c>
      <c r="J4519" s="1259">
        <v>7428354</v>
      </c>
      <c r="K4519" s="1260" t="s">
        <v>11221</v>
      </c>
      <c r="L4519" s="1260" t="s">
        <v>11155</v>
      </c>
      <c r="M4519" s="1260" t="s">
        <v>2478</v>
      </c>
      <c r="N4519" s="1260" t="s">
        <v>34904</v>
      </c>
      <c r="O4519" s="1260" t="s">
        <v>34902</v>
      </c>
      <c r="P4519" s="1260" t="s">
        <v>34905</v>
      </c>
      <c r="Q4519" s="1260"/>
      <c r="R4519" s="1260"/>
      <c r="S4519" s="1259">
        <v>1</v>
      </c>
      <c r="T4519" s="1260"/>
      <c r="U4519" s="1260" t="s">
        <v>11182</v>
      </c>
      <c r="V4519" s="1260" t="s">
        <v>15274</v>
      </c>
      <c r="W4519" s="1259">
        <v>0</v>
      </c>
      <c r="X4519" s="1259">
        <v>1007</v>
      </c>
      <c r="Y4519" s="1259">
        <v>0</v>
      </c>
    </row>
    <row r="4520" spans="1:25">
      <c r="A4520" s="1350">
        <v>11201000610</v>
      </c>
      <c r="B4520" s="1260"/>
      <c r="C4520" s="1260" t="s">
        <v>34906</v>
      </c>
      <c r="D4520" s="1260" t="s">
        <v>34853</v>
      </c>
      <c r="E4520" s="1260" t="s">
        <v>34907</v>
      </c>
      <c r="F4520" s="1260" t="s">
        <v>34908</v>
      </c>
      <c r="G4520" s="1260" t="s">
        <v>34909</v>
      </c>
      <c r="H4520" s="1260" t="s">
        <v>11153</v>
      </c>
      <c r="I4520" s="1260" t="s">
        <v>10976</v>
      </c>
      <c r="J4520" s="1259">
        <v>7428353</v>
      </c>
      <c r="K4520" s="1260" t="s">
        <v>11221</v>
      </c>
      <c r="L4520" s="1260" t="s">
        <v>11155</v>
      </c>
      <c r="M4520" s="1260" t="s">
        <v>11092</v>
      </c>
      <c r="N4520" s="1260" t="s">
        <v>34855</v>
      </c>
      <c r="O4520" s="1260" t="s">
        <v>34853</v>
      </c>
      <c r="P4520" s="1260" t="s">
        <v>11192</v>
      </c>
      <c r="Q4520" s="1260" t="s">
        <v>10976</v>
      </c>
      <c r="R4520" s="1259">
        <v>8952220</v>
      </c>
      <c r="S4520" s="1259">
        <v>1</v>
      </c>
      <c r="T4520" s="1260"/>
      <c r="U4520" s="1260" t="s">
        <v>11158</v>
      </c>
      <c r="V4520" s="1260" t="s">
        <v>11159</v>
      </c>
      <c r="W4520" s="1259">
        <v>0</v>
      </c>
      <c r="X4520" s="1259">
        <v>1007</v>
      </c>
      <c r="Y4520" s="1259">
        <v>0</v>
      </c>
    </row>
    <row r="4521" spans="1:25">
      <c r="A4521" s="1350">
        <v>11201000609</v>
      </c>
      <c r="B4521" s="1260"/>
      <c r="C4521" s="1260" t="s">
        <v>34910</v>
      </c>
      <c r="D4521" s="1260" t="s">
        <v>34911</v>
      </c>
      <c r="E4521" s="1260" t="s">
        <v>11266</v>
      </c>
      <c r="F4521" s="1260" t="s">
        <v>11522</v>
      </c>
      <c r="G4521" s="1260" t="s">
        <v>34912</v>
      </c>
      <c r="H4521" s="1260" t="s">
        <v>11153</v>
      </c>
      <c r="I4521" s="1260" t="s">
        <v>11177</v>
      </c>
      <c r="J4521" s="1259">
        <v>7428352</v>
      </c>
      <c r="K4521" s="1260" t="s">
        <v>11221</v>
      </c>
      <c r="L4521" s="1260" t="s">
        <v>11155</v>
      </c>
      <c r="M4521" s="1260" t="s">
        <v>3283</v>
      </c>
      <c r="N4521" s="1260" t="s">
        <v>4185</v>
      </c>
      <c r="O4521" s="1260" t="s">
        <v>34911</v>
      </c>
      <c r="P4521" s="1260" t="s">
        <v>34913</v>
      </c>
      <c r="Q4521" s="1260"/>
      <c r="R4521" s="1260" t="s">
        <v>34914</v>
      </c>
      <c r="S4521" s="1259">
        <v>1</v>
      </c>
      <c r="T4521" s="1260"/>
      <c r="U4521" s="1260" t="s">
        <v>11193</v>
      </c>
      <c r="V4521" s="1260" t="s">
        <v>11997</v>
      </c>
      <c r="W4521" s="1259">
        <v>0</v>
      </c>
      <c r="X4521" s="1259">
        <v>1007</v>
      </c>
      <c r="Y4521" s="1259">
        <v>0</v>
      </c>
    </row>
    <row r="4522" spans="1:25">
      <c r="A4522" s="1350">
        <v>11201000608</v>
      </c>
      <c r="B4522" s="1260" t="s">
        <v>34915</v>
      </c>
      <c r="C4522" s="1260" t="s">
        <v>34916</v>
      </c>
      <c r="D4522" s="1260" t="s">
        <v>34917</v>
      </c>
      <c r="E4522" s="1260" t="s">
        <v>11190</v>
      </c>
      <c r="F4522" s="1260" t="s">
        <v>11510</v>
      </c>
      <c r="G4522" s="1260" t="s">
        <v>34918</v>
      </c>
      <c r="H4522" s="1260" t="s">
        <v>11153</v>
      </c>
      <c r="I4522" s="1260" t="s">
        <v>11512</v>
      </c>
      <c r="J4522" s="1259">
        <v>7428351</v>
      </c>
      <c r="K4522" s="1260" t="s">
        <v>11221</v>
      </c>
      <c r="L4522" s="1260" t="s">
        <v>11155</v>
      </c>
      <c r="M4522" s="1260" t="s">
        <v>2584</v>
      </c>
      <c r="N4522" s="1260" t="s">
        <v>34919</v>
      </c>
      <c r="O4522" s="1260" t="s">
        <v>34917</v>
      </c>
      <c r="P4522" s="1260" t="s">
        <v>34920</v>
      </c>
      <c r="Q4522" s="1260" t="s">
        <v>12261</v>
      </c>
      <c r="R4522" s="1260" t="s">
        <v>34921</v>
      </c>
      <c r="S4522" s="1259">
        <v>1</v>
      </c>
      <c r="T4522" s="1260" t="s">
        <v>34922</v>
      </c>
      <c r="U4522" s="1260" t="s">
        <v>13552</v>
      </c>
      <c r="V4522" s="1260" t="s">
        <v>34923</v>
      </c>
      <c r="W4522" s="1259">
        <v>0</v>
      </c>
      <c r="X4522" s="1259">
        <v>1007</v>
      </c>
      <c r="Y4522" s="1259">
        <v>0</v>
      </c>
    </row>
    <row r="4523" spans="1:25">
      <c r="A4523" s="1350">
        <v>11201000606</v>
      </c>
      <c r="B4523" s="1260" t="s">
        <v>34924</v>
      </c>
      <c r="C4523" s="1260" t="s">
        <v>34925</v>
      </c>
      <c r="D4523" s="1260" t="s">
        <v>34926</v>
      </c>
      <c r="E4523" s="1260" t="s">
        <v>11384</v>
      </c>
      <c r="F4523" s="1260" t="s">
        <v>11522</v>
      </c>
      <c r="G4523" s="1260" t="s">
        <v>34927</v>
      </c>
      <c r="H4523" s="1260" t="s">
        <v>11153</v>
      </c>
      <c r="I4523" s="1260" t="s">
        <v>11177</v>
      </c>
      <c r="J4523" s="1259">
        <v>7428349</v>
      </c>
      <c r="K4523" s="1260" t="s">
        <v>11221</v>
      </c>
      <c r="L4523" s="1260" t="s">
        <v>11155</v>
      </c>
      <c r="M4523" s="1260" t="s">
        <v>2459</v>
      </c>
      <c r="N4523" s="1260" t="s">
        <v>34928</v>
      </c>
      <c r="O4523" s="1260" t="s">
        <v>34926</v>
      </c>
      <c r="P4523" s="1260"/>
      <c r="Q4523" s="1260" t="s">
        <v>34929</v>
      </c>
      <c r="R4523" s="1260" t="s">
        <v>34930</v>
      </c>
      <c r="S4523" s="1259">
        <v>2</v>
      </c>
      <c r="T4523" s="1260" t="s">
        <v>34931</v>
      </c>
      <c r="U4523" s="1260" t="s">
        <v>11269</v>
      </c>
      <c r="V4523" s="1260" t="s">
        <v>12295</v>
      </c>
      <c r="W4523" s="1259">
        <v>0</v>
      </c>
      <c r="X4523" s="1259">
        <v>1007</v>
      </c>
      <c r="Y4523" s="1259">
        <v>0</v>
      </c>
    </row>
    <row r="4524" spans="1:25">
      <c r="A4524" s="1350">
        <v>11201000606</v>
      </c>
      <c r="B4524" s="1260" t="s">
        <v>34932</v>
      </c>
      <c r="C4524" s="1260" t="s">
        <v>34925</v>
      </c>
      <c r="D4524" s="1260" t="s">
        <v>34926</v>
      </c>
      <c r="E4524" s="1260" t="s">
        <v>11384</v>
      </c>
      <c r="F4524" s="1260" t="s">
        <v>11522</v>
      </c>
      <c r="G4524" s="1260" t="s">
        <v>34927</v>
      </c>
      <c r="H4524" s="1260" t="s">
        <v>11153</v>
      </c>
      <c r="I4524" s="1260" t="s">
        <v>11177</v>
      </c>
      <c r="J4524" s="1259">
        <v>7428349</v>
      </c>
      <c r="K4524" s="1260" t="s">
        <v>11221</v>
      </c>
      <c r="L4524" s="1260" t="s">
        <v>11155</v>
      </c>
      <c r="M4524" s="1260" t="s">
        <v>2459</v>
      </c>
      <c r="N4524" s="1260" t="s">
        <v>34928</v>
      </c>
      <c r="O4524" s="1260" t="s">
        <v>34926</v>
      </c>
      <c r="P4524" s="1260"/>
      <c r="Q4524" s="1260" t="s">
        <v>34929</v>
      </c>
      <c r="R4524" s="1260" t="s">
        <v>34930</v>
      </c>
      <c r="S4524" s="1259">
        <v>2</v>
      </c>
      <c r="T4524" s="1260" t="s">
        <v>34931</v>
      </c>
      <c r="U4524" s="1260" t="s">
        <v>11269</v>
      </c>
      <c r="V4524" s="1260" t="s">
        <v>12295</v>
      </c>
      <c r="W4524" s="1259">
        <v>0</v>
      </c>
      <c r="X4524" s="1259">
        <v>1007</v>
      </c>
      <c r="Y4524" s="1259">
        <v>0</v>
      </c>
    </row>
    <row r="4525" spans="1:25">
      <c r="A4525" s="1350">
        <v>11201000605</v>
      </c>
      <c r="B4525" s="1260" t="s">
        <v>34933</v>
      </c>
      <c r="C4525" s="1260" t="s">
        <v>34934</v>
      </c>
      <c r="D4525" s="1260" t="s">
        <v>34794</v>
      </c>
      <c r="E4525" s="1260" t="s">
        <v>11190</v>
      </c>
      <c r="F4525" s="1260" t="s">
        <v>11544</v>
      </c>
      <c r="G4525" s="1260" t="s">
        <v>34935</v>
      </c>
      <c r="H4525" s="1260" t="s">
        <v>11153</v>
      </c>
      <c r="I4525" s="1260" t="s">
        <v>11243</v>
      </c>
      <c r="J4525" s="1259">
        <v>7428348</v>
      </c>
      <c r="K4525" s="1260" t="s">
        <v>11221</v>
      </c>
      <c r="L4525" s="1260" t="s">
        <v>11155</v>
      </c>
      <c r="M4525" s="1260" t="s">
        <v>2336</v>
      </c>
      <c r="N4525" s="1260" t="s">
        <v>34796</v>
      </c>
      <c r="O4525" s="1260" t="s">
        <v>34794</v>
      </c>
      <c r="P4525" s="1260" t="s">
        <v>34797</v>
      </c>
      <c r="Q4525" s="1260"/>
      <c r="R4525" s="1260"/>
      <c r="S4525" s="1259">
        <v>1</v>
      </c>
      <c r="T4525" s="1260"/>
      <c r="U4525" s="1260" t="s">
        <v>11247</v>
      </c>
      <c r="V4525" s="1260" t="s">
        <v>13303</v>
      </c>
      <c r="W4525" s="1259">
        <v>0</v>
      </c>
      <c r="X4525" s="1259">
        <v>1007</v>
      </c>
      <c r="Y4525" s="1259">
        <v>0</v>
      </c>
    </row>
    <row r="4526" spans="1:25">
      <c r="A4526" s="1350">
        <v>11201000604</v>
      </c>
      <c r="B4526" s="1260"/>
      <c r="C4526" s="1260" t="s">
        <v>34936</v>
      </c>
      <c r="D4526" s="1260" t="s">
        <v>11812</v>
      </c>
      <c r="E4526" s="1260" t="s">
        <v>11266</v>
      </c>
      <c r="F4526" s="1260" t="s">
        <v>34872</v>
      </c>
      <c r="G4526" s="1260" t="s">
        <v>34937</v>
      </c>
      <c r="H4526" s="1260" t="s">
        <v>11153</v>
      </c>
      <c r="I4526" s="1260" t="s">
        <v>11164</v>
      </c>
      <c r="J4526" s="1259">
        <v>7428347</v>
      </c>
      <c r="K4526" s="1260" t="s">
        <v>11221</v>
      </c>
      <c r="L4526" s="1260" t="s">
        <v>11155</v>
      </c>
      <c r="M4526" s="1260" t="s">
        <v>262</v>
      </c>
      <c r="N4526" s="1260"/>
      <c r="O4526" s="1260" t="s">
        <v>11812</v>
      </c>
      <c r="P4526" s="1260"/>
      <c r="Q4526" s="1260" t="s">
        <v>11596</v>
      </c>
      <c r="R4526" s="1260"/>
      <c r="S4526" s="1259">
        <v>1</v>
      </c>
      <c r="T4526" s="1260"/>
      <c r="U4526" s="1260"/>
      <c r="V4526" s="1260"/>
      <c r="W4526" s="1259">
        <v>0</v>
      </c>
      <c r="X4526" s="1259">
        <v>1007</v>
      </c>
      <c r="Y4526" s="1259">
        <v>0</v>
      </c>
    </row>
    <row r="4527" spans="1:25">
      <c r="A4527" s="1350">
        <v>11201000603</v>
      </c>
      <c r="B4527" s="1260" t="s">
        <v>34938</v>
      </c>
      <c r="C4527" s="1260" t="s">
        <v>34939</v>
      </c>
      <c r="D4527" s="1260" t="s">
        <v>34940</v>
      </c>
      <c r="E4527" s="1260" t="s">
        <v>11175</v>
      </c>
      <c r="F4527" s="1260" t="s">
        <v>17164</v>
      </c>
      <c r="G4527" s="1260" t="s">
        <v>34941</v>
      </c>
      <c r="H4527" s="1260" t="s">
        <v>11153</v>
      </c>
      <c r="I4527" s="1260" t="s">
        <v>11164</v>
      </c>
      <c r="J4527" s="1259">
        <v>7428346</v>
      </c>
      <c r="K4527" s="1260" t="s">
        <v>11221</v>
      </c>
      <c r="L4527" s="1260" t="s">
        <v>11155</v>
      </c>
      <c r="M4527" s="1260" t="s">
        <v>2095</v>
      </c>
      <c r="N4527" s="1260" t="s">
        <v>34942</v>
      </c>
      <c r="O4527" s="1260" t="s">
        <v>34940</v>
      </c>
      <c r="P4527" s="1260" t="s">
        <v>34943</v>
      </c>
      <c r="Q4527" s="1260" t="s">
        <v>11411</v>
      </c>
      <c r="R4527" s="1260" t="s">
        <v>34943</v>
      </c>
      <c r="S4527" s="1259">
        <v>1</v>
      </c>
      <c r="T4527" s="1260" t="s">
        <v>34944</v>
      </c>
      <c r="U4527" s="1260" t="s">
        <v>11405</v>
      </c>
      <c r="V4527" s="1260" t="s">
        <v>18626</v>
      </c>
      <c r="W4527" s="1259">
        <v>0</v>
      </c>
      <c r="X4527" s="1259">
        <v>1007</v>
      </c>
      <c r="Y4527" s="1259">
        <v>0</v>
      </c>
    </row>
    <row r="4528" spans="1:25">
      <c r="A4528" s="1350">
        <v>11201000602</v>
      </c>
      <c r="B4528" s="1260"/>
      <c r="C4528" s="1260" t="s">
        <v>34945</v>
      </c>
      <c r="D4528" s="1260" t="s">
        <v>29395</v>
      </c>
      <c r="E4528" s="1260" t="s">
        <v>11353</v>
      </c>
      <c r="F4528" s="1260" t="s">
        <v>11176</v>
      </c>
      <c r="G4528" s="1260" t="s">
        <v>34946</v>
      </c>
      <c r="H4528" s="1260" t="s">
        <v>11153</v>
      </c>
      <c r="I4528" s="1260" t="s">
        <v>11177</v>
      </c>
      <c r="J4528" s="1259">
        <v>7428345</v>
      </c>
      <c r="K4528" s="1260" t="s">
        <v>11221</v>
      </c>
      <c r="L4528" s="1260" t="s">
        <v>11155</v>
      </c>
      <c r="M4528" s="1260" t="s">
        <v>262</v>
      </c>
      <c r="N4528" s="1260"/>
      <c r="O4528" s="1260" t="s">
        <v>29395</v>
      </c>
      <c r="P4528" s="1260"/>
      <c r="Q4528" s="1260"/>
      <c r="R4528" s="1260"/>
      <c r="S4528" s="1259">
        <v>1</v>
      </c>
      <c r="T4528" s="1260"/>
      <c r="U4528" s="1260"/>
      <c r="V4528" s="1260"/>
      <c r="W4528" s="1259">
        <v>0</v>
      </c>
      <c r="X4528" s="1259">
        <v>1007</v>
      </c>
      <c r="Y4528" s="1259">
        <v>0</v>
      </c>
    </row>
    <row r="4529" spans="1:25">
      <c r="A4529" s="1350">
        <v>11201000601</v>
      </c>
      <c r="B4529" s="1260"/>
      <c r="C4529" s="1260" t="s">
        <v>34947</v>
      </c>
      <c r="D4529" s="1260" t="s">
        <v>34948</v>
      </c>
      <c r="E4529" s="1260" t="s">
        <v>11190</v>
      </c>
      <c r="F4529" s="1260" t="s">
        <v>11176</v>
      </c>
      <c r="G4529" s="1260" t="s">
        <v>34949</v>
      </c>
      <c r="H4529" s="1260" t="s">
        <v>11153</v>
      </c>
      <c r="I4529" s="1260" t="s">
        <v>11177</v>
      </c>
      <c r="J4529" s="1259">
        <v>7428344</v>
      </c>
      <c r="K4529" s="1260" t="s">
        <v>11221</v>
      </c>
      <c r="L4529" s="1260" t="s">
        <v>11155</v>
      </c>
      <c r="M4529" s="1260" t="s">
        <v>1654</v>
      </c>
      <c r="N4529" s="1260" t="s">
        <v>34950</v>
      </c>
      <c r="O4529" s="1260" t="s">
        <v>34948</v>
      </c>
      <c r="P4529" s="1260"/>
      <c r="Q4529" s="1260"/>
      <c r="R4529" s="1260" t="s">
        <v>34951</v>
      </c>
      <c r="S4529" s="1259">
        <v>1</v>
      </c>
      <c r="T4529" s="1260"/>
      <c r="U4529" s="1260" t="s">
        <v>11182</v>
      </c>
      <c r="V4529" s="1260" t="s">
        <v>12067</v>
      </c>
      <c r="W4529" s="1259">
        <v>0</v>
      </c>
      <c r="X4529" s="1259">
        <v>1007</v>
      </c>
      <c r="Y4529" s="1259">
        <v>0</v>
      </c>
    </row>
    <row r="4530" spans="1:25">
      <c r="A4530" s="1350">
        <v>11201000600</v>
      </c>
      <c r="B4530" s="1260"/>
      <c r="C4530" s="1260" t="s">
        <v>34952</v>
      </c>
      <c r="D4530" s="1260" t="s">
        <v>12472</v>
      </c>
      <c r="E4530" s="1260" t="s">
        <v>11353</v>
      </c>
      <c r="F4530" s="1260" t="s">
        <v>34953</v>
      </c>
      <c r="G4530" s="1260" t="s">
        <v>34954</v>
      </c>
      <c r="H4530" s="1260" t="s">
        <v>11153</v>
      </c>
      <c r="I4530" s="1260" t="s">
        <v>11243</v>
      </c>
      <c r="J4530" s="1259">
        <v>7428343</v>
      </c>
      <c r="K4530" s="1260" t="s">
        <v>11221</v>
      </c>
      <c r="L4530" s="1260" t="s">
        <v>11155</v>
      </c>
      <c r="M4530" s="1260" t="s">
        <v>262</v>
      </c>
      <c r="N4530" s="1260"/>
      <c r="O4530" s="1260" t="s">
        <v>12472</v>
      </c>
      <c r="P4530" s="1260"/>
      <c r="Q4530" s="1260"/>
      <c r="R4530" s="1260"/>
      <c r="S4530" s="1259">
        <v>1</v>
      </c>
      <c r="T4530" s="1260"/>
      <c r="U4530" s="1260"/>
      <c r="V4530" s="1260"/>
      <c r="W4530" s="1259">
        <v>0</v>
      </c>
      <c r="X4530" s="1259">
        <v>1007</v>
      </c>
      <c r="Y4530" s="1259">
        <v>0</v>
      </c>
    </row>
    <row r="4531" spans="1:25">
      <c r="A4531" s="1350">
        <v>11201000599</v>
      </c>
      <c r="B4531" s="1260"/>
      <c r="C4531" s="1260" t="s">
        <v>34955</v>
      </c>
      <c r="D4531" s="1260" t="s">
        <v>34956</v>
      </c>
      <c r="E4531" s="1260" t="s">
        <v>11162</v>
      </c>
      <c r="F4531" s="1260" t="s">
        <v>11242</v>
      </c>
      <c r="G4531" s="1260" t="s">
        <v>34957</v>
      </c>
      <c r="H4531" s="1260" t="s">
        <v>11153</v>
      </c>
      <c r="I4531" s="1260" t="s">
        <v>11243</v>
      </c>
      <c r="J4531" s="1259">
        <v>7428342</v>
      </c>
      <c r="K4531" s="1260" t="s">
        <v>11221</v>
      </c>
      <c r="L4531" s="1260" t="s">
        <v>11155</v>
      </c>
      <c r="M4531" s="1260" t="s">
        <v>2414</v>
      </c>
      <c r="N4531" s="1260" t="s">
        <v>34958</v>
      </c>
      <c r="O4531" s="1260" t="s">
        <v>34956</v>
      </c>
      <c r="P4531" s="1260" t="s">
        <v>34959</v>
      </c>
      <c r="Q4531" s="1260" t="s">
        <v>19630</v>
      </c>
      <c r="R4531" s="1259">
        <v>119</v>
      </c>
      <c r="S4531" s="1259">
        <v>1</v>
      </c>
      <c r="T4531" s="1260"/>
      <c r="U4531" s="1260" t="s">
        <v>11209</v>
      </c>
      <c r="V4531" s="1260" t="s">
        <v>13097</v>
      </c>
      <c r="W4531" s="1259">
        <v>0</v>
      </c>
      <c r="X4531" s="1259">
        <v>1007</v>
      </c>
      <c r="Y4531" s="1259">
        <v>0</v>
      </c>
    </row>
    <row r="4532" spans="1:25">
      <c r="A4532" s="1350">
        <v>11201000598</v>
      </c>
      <c r="B4532" s="1260"/>
      <c r="C4532" s="1260" t="s">
        <v>34960</v>
      </c>
      <c r="D4532" s="1260" t="s">
        <v>1984</v>
      </c>
      <c r="E4532" s="1260" t="s">
        <v>11457</v>
      </c>
      <c r="F4532" s="1260" t="s">
        <v>34961</v>
      </c>
      <c r="G4532" s="1260" t="s">
        <v>34962</v>
      </c>
      <c r="H4532" s="1260" t="s">
        <v>11153</v>
      </c>
      <c r="I4532" s="1260" t="s">
        <v>10976</v>
      </c>
      <c r="J4532" s="1259">
        <v>7428341</v>
      </c>
      <c r="K4532" s="1260" t="s">
        <v>11221</v>
      </c>
      <c r="L4532" s="1260" t="s">
        <v>11155</v>
      </c>
      <c r="M4532" s="1260" t="s">
        <v>262</v>
      </c>
      <c r="N4532" s="1260"/>
      <c r="O4532" s="1260" t="s">
        <v>1984</v>
      </c>
      <c r="P4532" s="1260"/>
      <c r="Q4532" s="1260"/>
      <c r="R4532" s="1260"/>
      <c r="S4532" s="1259">
        <v>1</v>
      </c>
      <c r="T4532" s="1260"/>
      <c r="U4532" s="1260"/>
      <c r="V4532" s="1260"/>
      <c r="W4532" s="1259">
        <v>0</v>
      </c>
      <c r="X4532" s="1259">
        <v>1007</v>
      </c>
      <c r="Y4532" s="1259">
        <v>0</v>
      </c>
    </row>
    <row r="4533" spans="1:25">
      <c r="A4533" s="1350">
        <v>11201000597</v>
      </c>
      <c r="B4533" s="1260"/>
      <c r="C4533" s="1260" t="s">
        <v>34963</v>
      </c>
      <c r="D4533" s="1260" t="s">
        <v>34964</v>
      </c>
      <c r="E4533" s="1260" t="s">
        <v>11353</v>
      </c>
      <c r="F4533" s="1260" t="s">
        <v>16451</v>
      </c>
      <c r="G4533" s="1260" t="s">
        <v>34965</v>
      </c>
      <c r="H4533" s="1260" t="s">
        <v>11153</v>
      </c>
      <c r="I4533" s="1260" t="s">
        <v>10976</v>
      </c>
      <c r="J4533" s="1259">
        <v>7428340</v>
      </c>
      <c r="K4533" s="1260" t="s">
        <v>11221</v>
      </c>
      <c r="L4533" s="1260" t="s">
        <v>11155</v>
      </c>
      <c r="M4533" s="1260" t="s">
        <v>262</v>
      </c>
      <c r="N4533" s="1260"/>
      <c r="O4533" s="1260" t="s">
        <v>34964</v>
      </c>
      <c r="P4533" s="1260"/>
      <c r="Q4533" s="1260"/>
      <c r="R4533" s="1260"/>
      <c r="S4533" s="1259">
        <v>1</v>
      </c>
      <c r="T4533" s="1260"/>
      <c r="U4533" s="1260"/>
      <c r="V4533" s="1260"/>
      <c r="W4533" s="1259">
        <v>0</v>
      </c>
      <c r="X4533" s="1259">
        <v>1007</v>
      </c>
      <c r="Y4533" s="1259">
        <v>0</v>
      </c>
    </row>
    <row r="4534" spans="1:25">
      <c r="A4534" s="1350">
        <v>11201000596</v>
      </c>
      <c r="B4534" s="1260"/>
      <c r="C4534" s="1260" t="s">
        <v>34966</v>
      </c>
      <c r="D4534" s="1260" t="s">
        <v>28097</v>
      </c>
      <c r="E4534" s="1260" t="s">
        <v>11353</v>
      </c>
      <c r="F4534" s="1260" t="s">
        <v>34967</v>
      </c>
      <c r="G4534" s="1260" t="s">
        <v>34968</v>
      </c>
      <c r="H4534" s="1260" t="s">
        <v>11153</v>
      </c>
      <c r="I4534" s="1260" t="s">
        <v>10976</v>
      </c>
      <c r="J4534" s="1259">
        <v>7428339</v>
      </c>
      <c r="K4534" s="1260" t="s">
        <v>11221</v>
      </c>
      <c r="L4534" s="1260" t="s">
        <v>11155</v>
      </c>
      <c r="M4534" s="1260" t="s">
        <v>262</v>
      </c>
      <c r="N4534" s="1260"/>
      <c r="O4534" s="1260" t="s">
        <v>28097</v>
      </c>
      <c r="P4534" s="1260"/>
      <c r="Q4534" s="1260"/>
      <c r="R4534" s="1260"/>
      <c r="S4534" s="1259">
        <v>1</v>
      </c>
      <c r="T4534" s="1260"/>
      <c r="U4534" s="1260"/>
      <c r="V4534" s="1260"/>
      <c r="W4534" s="1259">
        <v>0</v>
      </c>
      <c r="X4534" s="1259">
        <v>1007</v>
      </c>
      <c r="Y4534" s="1259">
        <v>0</v>
      </c>
    </row>
    <row r="4535" spans="1:25">
      <c r="A4535" s="1350">
        <v>11201000595</v>
      </c>
      <c r="B4535" s="1260"/>
      <c r="C4535" s="1260" t="s">
        <v>34969</v>
      </c>
      <c r="D4535" s="1260" t="s">
        <v>28120</v>
      </c>
      <c r="E4535" s="1260" t="s">
        <v>11461</v>
      </c>
      <c r="F4535" s="1260" t="s">
        <v>30358</v>
      </c>
      <c r="G4535" s="1260" t="s">
        <v>34970</v>
      </c>
      <c r="H4535" s="1260" t="s">
        <v>11153</v>
      </c>
      <c r="I4535" s="1260" t="s">
        <v>11164</v>
      </c>
      <c r="J4535" s="1259">
        <v>7428338</v>
      </c>
      <c r="K4535" s="1260" t="s">
        <v>11221</v>
      </c>
      <c r="L4535" s="1260" t="s">
        <v>11155</v>
      </c>
      <c r="M4535" s="1260" t="s">
        <v>262</v>
      </c>
      <c r="N4535" s="1260"/>
      <c r="O4535" s="1260" t="s">
        <v>28120</v>
      </c>
      <c r="P4535" s="1260"/>
      <c r="Q4535" s="1260"/>
      <c r="R4535" s="1260"/>
      <c r="S4535" s="1259">
        <v>1</v>
      </c>
      <c r="T4535" s="1260"/>
      <c r="U4535" s="1260"/>
      <c r="V4535" s="1260"/>
      <c r="W4535" s="1259">
        <v>0</v>
      </c>
      <c r="X4535" s="1259">
        <v>1007</v>
      </c>
      <c r="Y4535" s="1259">
        <v>0</v>
      </c>
    </row>
    <row r="4536" spans="1:25">
      <c r="A4536" s="1350">
        <v>11201000594</v>
      </c>
      <c r="B4536" s="1260"/>
      <c r="C4536" s="1260" t="s">
        <v>34971</v>
      </c>
      <c r="D4536" s="1260" t="s">
        <v>34972</v>
      </c>
      <c r="E4536" s="1260" t="s">
        <v>11353</v>
      </c>
      <c r="F4536" s="1260" t="s">
        <v>23004</v>
      </c>
      <c r="G4536" s="1260" t="s">
        <v>34973</v>
      </c>
      <c r="H4536" s="1260" t="s">
        <v>11153</v>
      </c>
      <c r="I4536" s="1260" t="s">
        <v>10976</v>
      </c>
      <c r="J4536" s="1259">
        <v>7428337</v>
      </c>
      <c r="K4536" s="1260" t="s">
        <v>11221</v>
      </c>
      <c r="L4536" s="1260" t="s">
        <v>11155</v>
      </c>
      <c r="M4536" s="1260" t="s">
        <v>262</v>
      </c>
      <c r="N4536" s="1260"/>
      <c r="O4536" s="1260" t="s">
        <v>34972</v>
      </c>
      <c r="P4536" s="1260"/>
      <c r="Q4536" s="1260"/>
      <c r="R4536" s="1260"/>
      <c r="S4536" s="1259">
        <v>1</v>
      </c>
      <c r="T4536" s="1260"/>
      <c r="U4536" s="1260"/>
      <c r="V4536" s="1260"/>
      <c r="W4536" s="1259">
        <v>0</v>
      </c>
      <c r="X4536" s="1259">
        <v>1007</v>
      </c>
      <c r="Y4536" s="1259">
        <v>0</v>
      </c>
    </row>
    <row r="4537" spans="1:25">
      <c r="A4537" s="1350">
        <v>11201000593</v>
      </c>
      <c r="B4537" s="1260"/>
      <c r="C4537" s="1260" t="s">
        <v>34974</v>
      </c>
      <c r="D4537" s="1260" t="s">
        <v>34975</v>
      </c>
      <c r="E4537" s="1260" t="s">
        <v>12568</v>
      </c>
      <c r="F4537" s="1260" t="s">
        <v>34953</v>
      </c>
      <c r="G4537" s="1260" t="s">
        <v>34976</v>
      </c>
      <c r="H4537" s="1260" t="s">
        <v>11153</v>
      </c>
      <c r="I4537" s="1260" t="s">
        <v>11243</v>
      </c>
      <c r="J4537" s="1259">
        <v>7428336</v>
      </c>
      <c r="K4537" s="1260" t="s">
        <v>11221</v>
      </c>
      <c r="L4537" s="1260" t="s">
        <v>11155</v>
      </c>
      <c r="M4537" s="1260" t="s">
        <v>262</v>
      </c>
      <c r="N4537" s="1260"/>
      <c r="O4537" s="1260" t="s">
        <v>34975</v>
      </c>
      <c r="P4537" s="1260"/>
      <c r="Q4537" s="1260"/>
      <c r="R4537" s="1260"/>
      <c r="S4537" s="1259">
        <v>1</v>
      </c>
      <c r="T4537" s="1260"/>
      <c r="U4537" s="1260"/>
      <c r="V4537" s="1260"/>
      <c r="W4537" s="1259">
        <v>0</v>
      </c>
      <c r="X4537" s="1259">
        <v>1007</v>
      </c>
      <c r="Y4537" s="1259">
        <v>0</v>
      </c>
    </row>
    <row r="4538" spans="1:25">
      <c r="A4538" s="1350">
        <v>11201000592</v>
      </c>
      <c r="B4538" s="1260"/>
      <c r="C4538" s="1260" t="s">
        <v>34977</v>
      </c>
      <c r="D4538" s="1260" t="s">
        <v>34978</v>
      </c>
      <c r="E4538" s="1260" t="s">
        <v>11175</v>
      </c>
      <c r="F4538" s="1260" t="s">
        <v>34979</v>
      </c>
      <c r="G4538" s="1260" t="s">
        <v>34980</v>
      </c>
      <c r="H4538" s="1260" t="s">
        <v>11153</v>
      </c>
      <c r="I4538" s="1260" t="s">
        <v>11164</v>
      </c>
      <c r="J4538" s="1259">
        <v>7428335</v>
      </c>
      <c r="K4538" s="1260" t="s">
        <v>11221</v>
      </c>
      <c r="L4538" s="1260" t="s">
        <v>11155</v>
      </c>
      <c r="M4538" s="1260" t="s">
        <v>2569</v>
      </c>
      <c r="N4538" s="1260" t="s">
        <v>34981</v>
      </c>
      <c r="O4538" s="1260" t="s">
        <v>34978</v>
      </c>
      <c r="P4538" s="1260"/>
      <c r="Q4538" s="1260"/>
      <c r="R4538" s="1260"/>
      <c r="S4538" s="1259">
        <v>1</v>
      </c>
      <c r="T4538" s="1260"/>
      <c r="U4538" s="1260" t="s">
        <v>11921</v>
      </c>
      <c r="V4538" s="1260" t="s">
        <v>34982</v>
      </c>
      <c r="W4538" s="1259">
        <v>0</v>
      </c>
      <c r="X4538" s="1259">
        <v>1007</v>
      </c>
      <c r="Y4538" s="1259">
        <v>0</v>
      </c>
    </row>
    <row r="4539" spans="1:25">
      <c r="A4539" s="1350">
        <v>11201000591</v>
      </c>
      <c r="B4539" s="1260"/>
      <c r="C4539" s="1260" t="s">
        <v>34983</v>
      </c>
      <c r="D4539" s="1260" t="s">
        <v>34984</v>
      </c>
      <c r="E4539" s="1260" t="s">
        <v>11203</v>
      </c>
      <c r="F4539" s="1260" t="s">
        <v>34985</v>
      </c>
      <c r="G4539" s="1260" t="s">
        <v>34986</v>
      </c>
      <c r="H4539" s="1260" t="s">
        <v>11153</v>
      </c>
      <c r="I4539" s="1260" t="s">
        <v>11164</v>
      </c>
      <c r="J4539" s="1259">
        <v>7428334</v>
      </c>
      <c r="K4539" s="1260" t="s">
        <v>11221</v>
      </c>
      <c r="L4539" s="1260" t="s">
        <v>11155</v>
      </c>
      <c r="M4539" s="1260" t="s">
        <v>1244</v>
      </c>
      <c r="N4539" s="1260" t="s">
        <v>34987</v>
      </c>
      <c r="O4539" s="1260" t="s">
        <v>34984</v>
      </c>
      <c r="P4539" s="1260"/>
      <c r="Q4539" s="1260" t="s">
        <v>34988</v>
      </c>
      <c r="R4539" s="1260" t="s">
        <v>16605</v>
      </c>
      <c r="S4539" s="1259">
        <v>1</v>
      </c>
      <c r="T4539" s="1260" t="s">
        <v>34989</v>
      </c>
      <c r="U4539" s="1260"/>
      <c r="V4539" s="1260"/>
      <c r="W4539" s="1259">
        <v>0</v>
      </c>
      <c r="X4539" s="1259">
        <v>1007</v>
      </c>
      <c r="Y4539" s="1259">
        <v>0</v>
      </c>
    </row>
    <row r="4540" spans="1:25">
      <c r="A4540" s="1350">
        <v>11201000590</v>
      </c>
      <c r="B4540" s="1260" t="s">
        <v>34990</v>
      </c>
      <c r="C4540" s="1260" t="s">
        <v>34991</v>
      </c>
      <c r="D4540" s="1260" t="s">
        <v>34992</v>
      </c>
      <c r="E4540" s="1260" t="s">
        <v>11426</v>
      </c>
      <c r="F4540" s="1260" t="s">
        <v>11709</v>
      </c>
      <c r="G4540" s="1260" t="s">
        <v>34993</v>
      </c>
      <c r="H4540" s="1260" t="s">
        <v>11153</v>
      </c>
      <c r="I4540" s="1260" t="s">
        <v>10977</v>
      </c>
      <c r="J4540" s="1259">
        <v>7428333</v>
      </c>
      <c r="K4540" s="1260" t="s">
        <v>11221</v>
      </c>
      <c r="L4540" s="1260" t="s">
        <v>11155</v>
      </c>
      <c r="M4540" s="1260" t="s">
        <v>2525</v>
      </c>
      <c r="N4540" s="1260" t="s">
        <v>34994</v>
      </c>
      <c r="O4540" s="1260" t="s">
        <v>34992</v>
      </c>
      <c r="P4540" s="1260" t="s">
        <v>34995</v>
      </c>
      <c r="Q4540" s="1260" t="s">
        <v>11313</v>
      </c>
      <c r="R4540" s="1260" t="s">
        <v>34996</v>
      </c>
      <c r="S4540" s="1259">
        <v>1</v>
      </c>
      <c r="T4540" s="1260" t="s">
        <v>34997</v>
      </c>
      <c r="U4540" s="1260" t="s">
        <v>11610</v>
      </c>
      <c r="V4540" s="1260" t="s">
        <v>34094</v>
      </c>
      <c r="W4540" s="1259">
        <v>0</v>
      </c>
      <c r="X4540" s="1259">
        <v>1007</v>
      </c>
      <c r="Y4540" s="1259">
        <v>0</v>
      </c>
    </row>
    <row r="4541" spans="1:25">
      <c r="A4541" s="1350">
        <v>11201000589</v>
      </c>
      <c r="B4541" s="1260" t="s">
        <v>34998</v>
      </c>
      <c r="C4541" s="1260" t="s">
        <v>34999</v>
      </c>
      <c r="D4541" s="1260" t="s">
        <v>35000</v>
      </c>
      <c r="E4541" s="1260" t="s">
        <v>11303</v>
      </c>
      <c r="F4541" s="1260" t="s">
        <v>11176</v>
      </c>
      <c r="G4541" s="1260" t="s">
        <v>35001</v>
      </c>
      <c r="H4541" s="1260" t="s">
        <v>11153</v>
      </c>
      <c r="I4541" s="1260" t="s">
        <v>11177</v>
      </c>
      <c r="J4541" s="1259">
        <v>7428332</v>
      </c>
      <c r="K4541" s="1260" t="s">
        <v>11221</v>
      </c>
      <c r="L4541" s="1260" t="s">
        <v>11155</v>
      </c>
      <c r="M4541" s="1260" t="s">
        <v>2141</v>
      </c>
      <c r="N4541" s="1260" t="s">
        <v>35002</v>
      </c>
      <c r="O4541" s="1260" t="s">
        <v>35000</v>
      </c>
      <c r="P4541" s="1260" t="s">
        <v>35003</v>
      </c>
      <c r="Q4541" s="1260" t="s">
        <v>35004</v>
      </c>
      <c r="R4541" s="1260" t="s">
        <v>35003</v>
      </c>
      <c r="S4541" s="1259">
        <v>1</v>
      </c>
      <c r="T4541" s="1260" t="s">
        <v>35005</v>
      </c>
      <c r="U4541" s="1260" t="s">
        <v>11198</v>
      </c>
      <c r="V4541" s="1260" t="s">
        <v>11199</v>
      </c>
      <c r="W4541" s="1259">
        <v>0</v>
      </c>
      <c r="X4541" s="1259">
        <v>1007</v>
      </c>
      <c r="Y4541" s="1259">
        <v>0</v>
      </c>
    </row>
    <row r="4542" spans="1:25">
      <c r="A4542" s="1350">
        <v>11201000588</v>
      </c>
      <c r="B4542" s="1260" t="s">
        <v>35006</v>
      </c>
      <c r="C4542" s="1260" t="s">
        <v>35007</v>
      </c>
      <c r="D4542" s="1260" t="s">
        <v>35008</v>
      </c>
      <c r="E4542" s="1260" t="s">
        <v>11303</v>
      </c>
      <c r="F4542" s="1260" t="s">
        <v>35009</v>
      </c>
      <c r="G4542" s="1260" t="s">
        <v>35010</v>
      </c>
      <c r="H4542" s="1260" t="s">
        <v>11153</v>
      </c>
      <c r="I4542" s="1260" t="s">
        <v>10976</v>
      </c>
      <c r="J4542" s="1259">
        <v>7428331</v>
      </c>
      <c r="K4542" s="1260" t="s">
        <v>11375</v>
      </c>
      <c r="L4542" s="1260" t="s">
        <v>11155</v>
      </c>
      <c r="M4542" s="1260" t="s">
        <v>1276</v>
      </c>
      <c r="N4542" s="1260" t="s">
        <v>35011</v>
      </c>
      <c r="O4542" s="1260" t="s">
        <v>35008</v>
      </c>
      <c r="P4542" s="1260" t="s">
        <v>28651</v>
      </c>
      <c r="Q4542" s="1260" t="s">
        <v>35012</v>
      </c>
      <c r="R4542" s="1260" t="s">
        <v>28650</v>
      </c>
      <c r="S4542" s="1259">
        <v>1</v>
      </c>
      <c r="T4542" s="1260" t="s">
        <v>35013</v>
      </c>
      <c r="U4542" s="1260" t="s">
        <v>11158</v>
      </c>
      <c r="V4542" s="1260" t="s">
        <v>11824</v>
      </c>
      <c r="W4542" s="1259">
        <v>0</v>
      </c>
      <c r="X4542" s="1259">
        <v>1008</v>
      </c>
      <c r="Y4542" s="1259">
        <v>0</v>
      </c>
    </row>
    <row r="4543" spans="1:25">
      <c r="A4543" s="1350">
        <v>11201000587</v>
      </c>
      <c r="B4543" s="1260"/>
      <c r="C4543" s="1260" t="s">
        <v>35014</v>
      </c>
      <c r="D4543" s="1260" t="s">
        <v>35015</v>
      </c>
      <c r="E4543" s="1260" t="s">
        <v>11560</v>
      </c>
      <c r="F4543" s="1260" t="s">
        <v>11440</v>
      </c>
      <c r="G4543" s="1260" t="s">
        <v>35016</v>
      </c>
      <c r="H4543" s="1260" t="s">
        <v>11153</v>
      </c>
      <c r="I4543" s="1260" t="s">
        <v>11177</v>
      </c>
      <c r="J4543" s="1259">
        <v>7428330</v>
      </c>
      <c r="K4543" s="1260" t="s">
        <v>11221</v>
      </c>
      <c r="L4543" s="1260" t="s">
        <v>11155</v>
      </c>
      <c r="M4543" s="1260" t="s">
        <v>1295</v>
      </c>
      <c r="N4543" s="1260" t="s">
        <v>24519</v>
      </c>
      <c r="O4543" s="1260" t="s">
        <v>35015</v>
      </c>
      <c r="P4543" s="1260"/>
      <c r="Q4543" s="1260"/>
      <c r="R4543" s="1260" t="s">
        <v>25592</v>
      </c>
      <c r="S4543" s="1259">
        <v>1</v>
      </c>
      <c r="T4543" s="1260"/>
      <c r="U4543" s="1260" t="s">
        <v>11158</v>
      </c>
      <c r="V4543" s="1260" t="s">
        <v>11263</v>
      </c>
      <c r="W4543" s="1259">
        <v>0</v>
      </c>
      <c r="X4543" s="1259">
        <v>1007</v>
      </c>
      <c r="Y4543" s="1259">
        <v>0</v>
      </c>
    </row>
    <row r="4544" spans="1:25">
      <c r="A4544" s="1350">
        <v>11201000586</v>
      </c>
      <c r="B4544" s="1260"/>
      <c r="C4544" s="1260" t="s">
        <v>35014</v>
      </c>
      <c r="D4544" s="1260" t="s">
        <v>35017</v>
      </c>
      <c r="E4544" s="1260" t="s">
        <v>11353</v>
      </c>
      <c r="F4544" s="1260" t="s">
        <v>35018</v>
      </c>
      <c r="G4544" s="1260" t="s">
        <v>35019</v>
      </c>
      <c r="H4544" s="1260" t="s">
        <v>11153</v>
      </c>
      <c r="I4544" s="1260" t="s">
        <v>11243</v>
      </c>
      <c r="J4544" s="1259">
        <v>7428329</v>
      </c>
      <c r="K4544" s="1260" t="s">
        <v>11221</v>
      </c>
      <c r="L4544" s="1260" t="s">
        <v>11155</v>
      </c>
      <c r="M4544" s="1260" t="s">
        <v>262</v>
      </c>
      <c r="N4544" s="1260"/>
      <c r="O4544" s="1260" t="s">
        <v>35017</v>
      </c>
      <c r="P4544" s="1260"/>
      <c r="Q4544" s="1260" t="s">
        <v>11450</v>
      </c>
      <c r="R4544" s="1260"/>
      <c r="S4544" s="1259">
        <v>1</v>
      </c>
      <c r="T4544" s="1260"/>
      <c r="U4544" s="1260"/>
      <c r="V4544" s="1260"/>
      <c r="W4544" s="1259">
        <v>0</v>
      </c>
      <c r="X4544" s="1259">
        <v>1007</v>
      </c>
      <c r="Y4544" s="1259">
        <v>0</v>
      </c>
    </row>
    <row r="4545" spans="1:25">
      <c r="A4545" s="1350">
        <v>11201000585</v>
      </c>
      <c r="B4545" s="1260"/>
      <c r="C4545" s="1260" t="s">
        <v>35020</v>
      </c>
      <c r="D4545" s="1260" t="s">
        <v>35021</v>
      </c>
      <c r="E4545" s="1260" t="s">
        <v>11190</v>
      </c>
      <c r="F4545" s="1260" t="s">
        <v>11440</v>
      </c>
      <c r="G4545" s="1260" t="s">
        <v>35022</v>
      </c>
      <c r="H4545" s="1260" t="s">
        <v>11153</v>
      </c>
      <c r="I4545" s="1260" t="s">
        <v>11177</v>
      </c>
      <c r="J4545" s="1259">
        <v>7428328</v>
      </c>
      <c r="K4545" s="1260" t="s">
        <v>11221</v>
      </c>
      <c r="L4545" s="1260" t="s">
        <v>11155</v>
      </c>
      <c r="M4545" s="1260" t="s">
        <v>2102</v>
      </c>
      <c r="N4545" s="1260" t="s">
        <v>35023</v>
      </c>
      <c r="O4545" s="1260" t="s">
        <v>35021</v>
      </c>
      <c r="P4545" s="1260" t="s">
        <v>35024</v>
      </c>
      <c r="Q4545" s="1260"/>
      <c r="R4545" s="1259">
        <v>8991310</v>
      </c>
      <c r="S4545" s="1259">
        <v>1</v>
      </c>
      <c r="T4545" s="1260"/>
      <c r="U4545" s="1260" t="s">
        <v>11158</v>
      </c>
      <c r="V4545" s="1260" t="s">
        <v>11263</v>
      </c>
      <c r="W4545" s="1259">
        <v>0</v>
      </c>
      <c r="X4545" s="1259">
        <v>1007</v>
      </c>
      <c r="Y4545" s="1259">
        <v>0</v>
      </c>
    </row>
    <row r="4546" spans="1:25">
      <c r="A4546" s="1350">
        <v>11201000584</v>
      </c>
      <c r="B4546" s="1260"/>
      <c r="C4546" s="1260" t="s">
        <v>35025</v>
      </c>
      <c r="D4546" s="1260" t="s">
        <v>35026</v>
      </c>
      <c r="E4546" s="1260" t="s">
        <v>35027</v>
      </c>
      <c r="F4546" s="1260" t="s">
        <v>35028</v>
      </c>
      <c r="G4546" s="1260" t="s">
        <v>35029</v>
      </c>
      <c r="H4546" s="1260" t="s">
        <v>11153</v>
      </c>
      <c r="I4546" s="1260" t="s">
        <v>11177</v>
      </c>
      <c r="J4546" s="1259">
        <v>7428327</v>
      </c>
      <c r="K4546" s="1260" t="s">
        <v>11221</v>
      </c>
      <c r="L4546" s="1260" t="s">
        <v>11155</v>
      </c>
      <c r="M4546" s="1260" t="s">
        <v>262</v>
      </c>
      <c r="N4546" s="1260"/>
      <c r="O4546" s="1260" t="s">
        <v>35026</v>
      </c>
      <c r="P4546" s="1260"/>
      <c r="Q4546" s="1260"/>
      <c r="R4546" s="1260"/>
      <c r="S4546" s="1259">
        <v>1</v>
      </c>
      <c r="T4546" s="1260"/>
      <c r="U4546" s="1260"/>
      <c r="V4546" s="1260"/>
      <c r="W4546" s="1259">
        <v>0</v>
      </c>
      <c r="X4546" s="1259">
        <v>1007</v>
      </c>
      <c r="Y4546" s="1259">
        <v>0</v>
      </c>
    </row>
    <row r="4547" spans="1:25">
      <c r="A4547" s="1350">
        <v>11201000583</v>
      </c>
      <c r="B4547" s="1260"/>
      <c r="C4547" s="1260" t="s">
        <v>35030</v>
      </c>
      <c r="D4547" s="1260" t="s">
        <v>35031</v>
      </c>
      <c r="E4547" s="1260" t="s">
        <v>11353</v>
      </c>
      <c r="F4547" s="1260" t="s">
        <v>35032</v>
      </c>
      <c r="G4547" s="1260" t="s">
        <v>35033</v>
      </c>
      <c r="H4547" s="1260" t="s">
        <v>11153</v>
      </c>
      <c r="I4547" s="1260" t="s">
        <v>10976</v>
      </c>
      <c r="J4547" s="1259">
        <v>7428326</v>
      </c>
      <c r="K4547" s="1260" t="s">
        <v>11221</v>
      </c>
      <c r="L4547" s="1260" t="s">
        <v>11155</v>
      </c>
      <c r="M4547" s="1260" t="s">
        <v>262</v>
      </c>
      <c r="N4547" s="1260"/>
      <c r="O4547" s="1260" t="s">
        <v>35031</v>
      </c>
      <c r="P4547" s="1260"/>
      <c r="Q4547" s="1260"/>
      <c r="R4547" s="1260"/>
      <c r="S4547" s="1259">
        <v>1</v>
      </c>
      <c r="T4547" s="1260"/>
      <c r="U4547" s="1260"/>
      <c r="V4547" s="1260"/>
      <c r="W4547" s="1259">
        <v>0</v>
      </c>
      <c r="X4547" s="1259">
        <v>1007</v>
      </c>
      <c r="Y4547" s="1259">
        <v>0</v>
      </c>
    </row>
    <row r="4548" spans="1:25">
      <c r="A4548" s="1350">
        <v>11201000582</v>
      </c>
      <c r="B4548" s="1260"/>
      <c r="C4548" s="1260" t="s">
        <v>35034</v>
      </c>
      <c r="D4548" s="1260" t="s">
        <v>35035</v>
      </c>
      <c r="E4548" s="1260" t="s">
        <v>11190</v>
      </c>
      <c r="F4548" s="1260" t="s">
        <v>11440</v>
      </c>
      <c r="G4548" s="1260" t="s">
        <v>35036</v>
      </c>
      <c r="H4548" s="1260" t="s">
        <v>11153</v>
      </c>
      <c r="I4548" s="1260" t="s">
        <v>11177</v>
      </c>
      <c r="J4548" s="1259">
        <v>7428325</v>
      </c>
      <c r="K4548" s="1260" t="s">
        <v>11221</v>
      </c>
      <c r="L4548" s="1260" t="s">
        <v>11155</v>
      </c>
      <c r="M4548" s="1260" t="s">
        <v>2442</v>
      </c>
      <c r="N4548" s="1260" t="s">
        <v>35037</v>
      </c>
      <c r="O4548" s="1260" t="s">
        <v>35035</v>
      </c>
      <c r="P4548" s="1260" t="s">
        <v>35038</v>
      </c>
      <c r="Q4548" s="1260"/>
      <c r="R4548" s="1260" t="s">
        <v>35039</v>
      </c>
      <c r="S4548" s="1259">
        <v>1</v>
      </c>
      <c r="T4548" s="1260"/>
      <c r="U4548" s="1260" t="s">
        <v>11269</v>
      </c>
      <c r="V4548" s="1260" t="s">
        <v>12295</v>
      </c>
      <c r="W4548" s="1259">
        <v>0</v>
      </c>
      <c r="X4548" s="1259">
        <v>1007</v>
      </c>
      <c r="Y4548" s="1259">
        <v>0</v>
      </c>
    </row>
    <row r="4549" spans="1:25">
      <c r="A4549" s="1350">
        <v>11201000581</v>
      </c>
      <c r="B4549" s="1260"/>
      <c r="C4549" s="1260" t="s">
        <v>35030</v>
      </c>
      <c r="D4549" s="1260" t="s">
        <v>35040</v>
      </c>
      <c r="E4549" s="1260" t="s">
        <v>11190</v>
      </c>
      <c r="F4549" s="1260" t="s">
        <v>11440</v>
      </c>
      <c r="G4549" s="1260" t="s">
        <v>35041</v>
      </c>
      <c r="H4549" s="1260" t="s">
        <v>11153</v>
      </c>
      <c r="I4549" s="1260" t="s">
        <v>11177</v>
      </c>
      <c r="J4549" s="1259">
        <v>7428324</v>
      </c>
      <c r="K4549" s="1260" t="s">
        <v>11221</v>
      </c>
      <c r="L4549" s="1260" t="s">
        <v>11155</v>
      </c>
      <c r="M4549" s="1260" t="s">
        <v>2625</v>
      </c>
      <c r="N4549" s="1260" t="s">
        <v>35042</v>
      </c>
      <c r="O4549" s="1260" t="s">
        <v>35040</v>
      </c>
      <c r="P4549" s="1260" t="s">
        <v>35043</v>
      </c>
      <c r="Q4549" s="1260"/>
      <c r="R4549" s="1260" t="s">
        <v>35044</v>
      </c>
      <c r="S4549" s="1259">
        <v>1</v>
      </c>
      <c r="T4549" s="1260"/>
      <c r="U4549" s="1260" t="s">
        <v>11209</v>
      </c>
      <c r="V4549" s="1260" t="s">
        <v>13097</v>
      </c>
      <c r="W4549" s="1259">
        <v>0</v>
      </c>
      <c r="X4549" s="1259">
        <v>1007</v>
      </c>
      <c r="Y4549" s="1259">
        <v>0</v>
      </c>
    </row>
    <row r="4550" spans="1:25">
      <c r="A4550" s="1350">
        <v>11201000580</v>
      </c>
      <c r="B4550" s="1260"/>
      <c r="C4550" s="1260" t="s">
        <v>35045</v>
      </c>
      <c r="D4550" s="1260" t="s">
        <v>35046</v>
      </c>
      <c r="E4550" s="1260" t="s">
        <v>11175</v>
      </c>
      <c r="F4550" s="1260" t="s">
        <v>35009</v>
      </c>
      <c r="G4550" s="1260" t="s">
        <v>35047</v>
      </c>
      <c r="H4550" s="1260" t="s">
        <v>11153</v>
      </c>
      <c r="I4550" s="1260" t="s">
        <v>10976</v>
      </c>
      <c r="J4550" s="1259">
        <v>7428323</v>
      </c>
      <c r="K4550" s="1260" t="s">
        <v>11375</v>
      </c>
      <c r="L4550" s="1260" t="s">
        <v>11155</v>
      </c>
      <c r="M4550" s="1260" t="s">
        <v>2533</v>
      </c>
      <c r="N4550" s="1260" t="s">
        <v>19423</v>
      </c>
      <c r="O4550" s="1260" t="s">
        <v>35046</v>
      </c>
      <c r="P4550" s="1260" t="s">
        <v>11192</v>
      </c>
      <c r="Q4550" s="1260" t="s">
        <v>11206</v>
      </c>
      <c r="R4550" s="1260" t="s">
        <v>16517</v>
      </c>
      <c r="S4550" s="1259">
        <v>1</v>
      </c>
      <c r="T4550" s="1260"/>
      <c r="U4550" s="1260" t="s">
        <v>11158</v>
      </c>
      <c r="V4550" s="1260" t="s">
        <v>11762</v>
      </c>
      <c r="W4550" s="1259">
        <v>0</v>
      </c>
      <c r="X4550" s="1259">
        <v>1008</v>
      </c>
      <c r="Y4550" s="1259">
        <v>0</v>
      </c>
    </row>
    <row r="4551" spans="1:25">
      <c r="A4551" s="1350">
        <v>11201000579</v>
      </c>
      <c r="B4551" s="1260"/>
      <c r="C4551" s="1260" t="s">
        <v>35048</v>
      </c>
      <c r="D4551" s="1260" t="s">
        <v>35049</v>
      </c>
      <c r="E4551" s="1260" t="s">
        <v>11190</v>
      </c>
      <c r="F4551" s="1260" t="s">
        <v>21380</v>
      </c>
      <c r="G4551" s="1260" t="s">
        <v>35050</v>
      </c>
      <c r="H4551" s="1260" t="s">
        <v>11153</v>
      </c>
      <c r="I4551" s="1260" t="s">
        <v>10976</v>
      </c>
      <c r="J4551" s="1259">
        <v>7428322</v>
      </c>
      <c r="K4551" s="1260" t="s">
        <v>11375</v>
      </c>
      <c r="L4551" s="1260" t="s">
        <v>11155</v>
      </c>
      <c r="M4551" s="1260" t="s">
        <v>1948</v>
      </c>
      <c r="N4551" s="1260" t="s">
        <v>35051</v>
      </c>
      <c r="O4551" s="1260" t="s">
        <v>35049</v>
      </c>
      <c r="P4551" s="1260"/>
      <c r="Q4551" s="1260" t="s">
        <v>11877</v>
      </c>
      <c r="R4551" s="1260" t="s">
        <v>35052</v>
      </c>
      <c r="S4551" s="1259">
        <v>1</v>
      </c>
      <c r="T4551" s="1260"/>
      <c r="U4551" s="1260" t="s">
        <v>11396</v>
      </c>
      <c r="V4551" s="1260" t="s">
        <v>11653</v>
      </c>
      <c r="W4551" s="1259">
        <v>0</v>
      </c>
      <c r="X4551" s="1259">
        <v>1008</v>
      </c>
      <c r="Y4551" s="1259">
        <v>0</v>
      </c>
    </row>
    <row r="4552" spans="1:25">
      <c r="A4552" s="1350">
        <v>11201000578</v>
      </c>
      <c r="B4552" s="1260"/>
      <c r="C4552" s="1260" t="s">
        <v>35053</v>
      </c>
      <c r="D4552" s="1260" t="s">
        <v>35054</v>
      </c>
      <c r="E4552" s="1260" t="s">
        <v>11284</v>
      </c>
      <c r="F4552" s="1260" t="s">
        <v>19147</v>
      </c>
      <c r="G4552" s="1260" t="s">
        <v>35055</v>
      </c>
      <c r="H4552" s="1260" t="s">
        <v>11153</v>
      </c>
      <c r="I4552" s="1260" t="s">
        <v>11164</v>
      </c>
      <c r="J4552" s="1259">
        <v>7428321</v>
      </c>
      <c r="K4552" s="1260" t="s">
        <v>11221</v>
      </c>
      <c r="L4552" s="1260" t="s">
        <v>11155</v>
      </c>
      <c r="M4552" s="1260" t="s">
        <v>2563</v>
      </c>
      <c r="N4552" s="1260" t="s">
        <v>35056</v>
      </c>
      <c r="O4552" s="1260" t="s">
        <v>35054</v>
      </c>
      <c r="P4552" s="1259">
        <v>8337955</v>
      </c>
      <c r="Q4552" s="1260"/>
      <c r="R4552" s="1260"/>
      <c r="S4552" s="1259">
        <v>1</v>
      </c>
      <c r="T4552" s="1260"/>
      <c r="U4552" s="1260" t="s">
        <v>11405</v>
      </c>
      <c r="V4552" s="1260" t="s">
        <v>29134</v>
      </c>
      <c r="W4552" s="1259">
        <v>0</v>
      </c>
      <c r="X4552" s="1259">
        <v>1007</v>
      </c>
      <c r="Y4552" s="1259">
        <v>0</v>
      </c>
    </row>
    <row r="4553" spans="1:25">
      <c r="A4553" s="1350">
        <v>11201000577</v>
      </c>
      <c r="B4553" s="1260" t="s">
        <v>35057</v>
      </c>
      <c r="C4553" s="1260" t="s">
        <v>35058</v>
      </c>
      <c r="D4553" s="1260" t="s">
        <v>35059</v>
      </c>
      <c r="E4553" s="1260" t="s">
        <v>11303</v>
      </c>
      <c r="F4553" s="1260" t="s">
        <v>11440</v>
      </c>
      <c r="G4553" s="1260" t="s">
        <v>35060</v>
      </c>
      <c r="H4553" s="1260" t="s">
        <v>11153</v>
      </c>
      <c r="I4553" s="1260" t="s">
        <v>11177</v>
      </c>
      <c r="J4553" s="1259">
        <v>7428320</v>
      </c>
      <c r="K4553" s="1260" t="s">
        <v>11221</v>
      </c>
      <c r="L4553" s="1260" t="s">
        <v>11155</v>
      </c>
      <c r="M4553" s="1260" t="s">
        <v>1687</v>
      </c>
      <c r="N4553" s="1260" t="s">
        <v>35061</v>
      </c>
      <c r="O4553" s="1260" t="s">
        <v>35059</v>
      </c>
      <c r="P4553" s="1260" t="s">
        <v>12034</v>
      </c>
      <c r="Q4553" s="1260" t="s">
        <v>35062</v>
      </c>
      <c r="R4553" s="1260" t="s">
        <v>12034</v>
      </c>
      <c r="S4553" s="1259">
        <v>1</v>
      </c>
      <c r="T4553" s="1260" t="s">
        <v>35063</v>
      </c>
      <c r="U4553" s="1260" t="s">
        <v>11182</v>
      </c>
      <c r="V4553" s="1260" t="s">
        <v>12041</v>
      </c>
      <c r="W4553" s="1259">
        <v>0</v>
      </c>
      <c r="X4553" s="1259">
        <v>1007</v>
      </c>
      <c r="Y4553" s="1259">
        <v>0</v>
      </c>
    </row>
    <row r="4554" spans="1:25">
      <c r="A4554" s="1350">
        <v>11201000576</v>
      </c>
      <c r="B4554" s="1260"/>
      <c r="C4554" s="1260" t="s">
        <v>35064</v>
      </c>
      <c r="D4554" s="1260" t="s">
        <v>35065</v>
      </c>
      <c r="E4554" s="1260" t="s">
        <v>11190</v>
      </c>
      <c r="F4554" s="1260" t="s">
        <v>11440</v>
      </c>
      <c r="G4554" s="1260" t="s">
        <v>35066</v>
      </c>
      <c r="H4554" s="1260" t="s">
        <v>11153</v>
      </c>
      <c r="I4554" s="1260" t="s">
        <v>11177</v>
      </c>
      <c r="J4554" s="1259">
        <v>7428319</v>
      </c>
      <c r="K4554" s="1260" t="s">
        <v>11221</v>
      </c>
      <c r="L4554" s="1260" t="s">
        <v>11155</v>
      </c>
      <c r="M4554" s="1260" t="s">
        <v>2134</v>
      </c>
      <c r="N4554" s="1260" t="s">
        <v>30412</v>
      </c>
      <c r="O4554" s="1260" t="s">
        <v>35065</v>
      </c>
      <c r="P4554" s="1260"/>
      <c r="Q4554" s="1260"/>
      <c r="R4554" s="1260" t="s">
        <v>35067</v>
      </c>
      <c r="S4554" s="1259">
        <v>1</v>
      </c>
      <c r="T4554" s="1260"/>
      <c r="U4554" s="1260" t="s">
        <v>11269</v>
      </c>
      <c r="V4554" s="1260" t="s">
        <v>14651</v>
      </c>
      <c r="W4554" s="1259">
        <v>0</v>
      </c>
      <c r="X4554" s="1259">
        <v>1007</v>
      </c>
      <c r="Y4554" s="1259">
        <v>0</v>
      </c>
    </row>
    <row r="4555" spans="1:25">
      <c r="A4555" s="1350">
        <v>11201000575</v>
      </c>
      <c r="B4555" s="1260" t="s">
        <v>35068</v>
      </c>
      <c r="C4555" s="1260" t="s">
        <v>35069</v>
      </c>
      <c r="D4555" s="1260" t="s">
        <v>35070</v>
      </c>
      <c r="E4555" s="1260" t="s">
        <v>11190</v>
      </c>
      <c r="F4555" s="1260" t="s">
        <v>11440</v>
      </c>
      <c r="G4555" s="1260" t="s">
        <v>35071</v>
      </c>
      <c r="H4555" s="1260" t="s">
        <v>11153</v>
      </c>
      <c r="I4555" s="1260" t="s">
        <v>11177</v>
      </c>
      <c r="J4555" s="1259">
        <v>7428318</v>
      </c>
      <c r="K4555" s="1260" t="s">
        <v>11221</v>
      </c>
      <c r="L4555" s="1260" t="s">
        <v>11155</v>
      </c>
      <c r="M4555" s="1260" t="s">
        <v>2446</v>
      </c>
      <c r="N4555" s="1260" t="s">
        <v>35072</v>
      </c>
      <c r="O4555" s="1260" t="s">
        <v>35070</v>
      </c>
      <c r="P4555" s="1260"/>
      <c r="Q4555" s="1260"/>
      <c r="R4555" s="1260"/>
      <c r="S4555" s="1259">
        <v>1</v>
      </c>
      <c r="T4555" s="1260"/>
      <c r="U4555" s="1260" t="s">
        <v>11269</v>
      </c>
      <c r="V4555" s="1260" t="s">
        <v>18646</v>
      </c>
      <c r="W4555" s="1259">
        <v>0</v>
      </c>
      <c r="X4555" s="1259">
        <v>1007</v>
      </c>
      <c r="Y4555" s="1259">
        <v>0</v>
      </c>
    </row>
    <row r="4556" spans="1:25">
      <c r="A4556" s="1350">
        <v>11201000574</v>
      </c>
      <c r="B4556" s="1260"/>
      <c r="C4556" s="1260" t="s">
        <v>35073</v>
      </c>
      <c r="D4556" s="1260" t="s">
        <v>16655</v>
      </c>
      <c r="E4556" s="1260" t="s">
        <v>11175</v>
      </c>
      <c r="F4556" s="1260" t="s">
        <v>12679</v>
      </c>
      <c r="G4556" s="1260" t="s">
        <v>35074</v>
      </c>
      <c r="H4556" s="1260" t="s">
        <v>11153</v>
      </c>
      <c r="I4556" s="1260" t="s">
        <v>10976</v>
      </c>
      <c r="J4556" s="1259">
        <v>7428317</v>
      </c>
      <c r="K4556" s="1260" t="s">
        <v>11375</v>
      </c>
      <c r="L4556" s="1260" t="s">
        <v>11155</v>
      </c>
      <c r="M4556" s="1260" t="s">
        <v>2309</v>
      </c>
      <c r="N4556" s="1260" t="s">
        <v>16657</v>
      </c>
      <c r="O4556" s="1260" t="s">
        <v>16655</v>
      </c>
      <c r="P4556" s="1260" t="s">
        <v>16658</v>
      </c>
      <c r="Q4556" s="1260" t="s">
        <v>11795</v>
      </c>
      <c r="R4556" s="1259">
        <v>8922132</v>
      </c>
      <c r="S4556" s="1259">
        <v>1</v>
      </c>
      <c r="T4556" s="1260"/>
      <c r="U4556" s="1260" t="s">
        <v>12601</v>
      </c>
      <c r="V4556" s="1260" t="s">
        <v>16659</v>
      </c>
      <c r="W4556" s="1259">
        <v>0</v>
      </c>
      <c r="X4556" s="1259">
        <v>1008</v>
      </c>
      <c r="Y4556" s="1259">
        <v>0</v>
      </c>
    </row>
    <row r="4557" spans="1:25">
      <c r="A4557" s="1350">
        <v>11201000573</v>
      </c>
      <c r="B4557" s="1260"/>
      <c r="C4557" s="1260" t="s">
        <v>35075</v>
      </c>
      <c r="D4557" s="1260" t="s">
        <v>35076</v>
      </c>
      <c r="E4557" s="1260" t="s">
        <v>11190</v>
      </c>
      <c r="F4557" s="1260" t="s">
        <v>21380</v>
      </c>
      <c r="G4557" s="1260" t="s">
        <v>35077</v>
      </c>
      <c r="H4557" s="1260" t="s">
        <v>11153</v>
      </c>
      <c r="I4557" s="1260" t="s">
        <v>10976</v>
      </c>
      <c r="J4557" s="1259">
        <v>7428316</v>
      </c>
      <c r="K4557" s="1260" t="s">
        <v>11375</v>
      </c>
      <c r="L4557" s="1260" t="s">
        <v>11155</v>
      </c>
      <c r="M4557" s="1260" t="s">
        <v>2033</v>
      </c>
      <c r="N4557" s="1260" t="s">
        <v>35078</v>
      </c>
      <c r="O4557" s="1260" t="s">
        <v>35076</v>
      </c>
      <c r="P4557" s="1260" t="s">
        <v>11192</v>
      </c>
      <c r="Q4557" s="1260" t="s">
        <v>11877</v>
      </c>
      <c r="R4557" s="1259">
        <v>8945282</v>
      </c>
      <c r="S4557" s="1259">
        <v>1</v>
      </c>
      <c r="T4557" s="1260"/>
      <c r="U4557" s="1260" t="s">
        <v>11396</v>
      </c>
      <c r="V4557" s="1260" t="s">
        <v>12083</v>
      </c>
      <c r="W4557" s="1259">
        <v>0</v>
      </c>
      <c r="X4557" s="1259">
        <v>1008</v>
      </c>
      <c r="Y4557" s="1259">
        <v>0</v>
      </c>
    </row>
    <row r="4558" spans="1:25">
      <c r="A4558" s="1350">
        <v>11201000572</v>
      </c>
      <c r="B4558" s="1260" t="s">
        <v>35079</v>
      </c>
      <c r="C4558" s="1260" t="s">
        <v>35080</v>
      </c>
      <c r="D4558" s="1260" t="s">
        <v>15663</v>
      </c>
      <c r="E4558" s="1260" t="s">
        <v>11203</v>
      </c>
      <c r="F4558" s="1260" t="s">
        <v>35009</v>
      </c>
      <c r="G4558" s="1260" t="s">
        <v>35081</v>
      </c>
      <c r="H4558" s="1260" t="s">
        <v>11153</v>
      </c>
      <c r="I4558" s="1260" t="s">
        <v>10976</v>
      </c>
      <c r="J4558" s="1259">
        <v>7428315</v>
      </c>
      <c r="K4558" s="1260" t="s">
        <v>11375</v>
      </c>
      <c r="L4558" s="1260" t="s">
        <v>11155</v>
      </c>
      <c r="M4558" s="1260" t="s">
        <v>2031</v>
      </c>
      <c r="N4558" s="1260" t="s">
        <v>15665</v>
      </c>
      <c r="O4558" s="1260" t="s">
        <v>15663</v>
      </c>
      <c r="P4558" s="1260" t="s">
        <v>15666</v>
      </c>
      <c r="Q4558" s="1260" t="s">
        <v>11223</v>
      </c>
      <c r="R4558" s="1260" t="s">
        <v>15666</v>
      </c>
      <c r="S4558" s="1259">
        <v>1</v>
      </c>
      <c r="T4558" s="1260" t="s">
        <v>35082</v>
      </c>
      <c r="U4558" s="1260" t="s">
        <v>11231</v>
      </c>
      <c r="V4558" s="1260" t="s">
        <v>12201</v>
      </c>
      <c r="W4558" s="1259">
        <v>0</v>
      </c>
      <c r="X4558" s="1259">
        <v>1008</v>
      </c>
      <c r="Y4558" s="1259">
        <v>0</v>
      </c>
    </row>
    <row r="4559" spans="1:25">
      <c r="A4559" s="1350">
        <v>11201000571</v>
      </c>
      <c r="B4559" s="1260" t="s">
        <v>35083</v>
      </c>
      <c r="C4559" s="1260" t="s">
        <v>35075</v>
      </c>
      <c r="D4559" s="1260" t="s">
        <v>35084</v>
      </c>
      <c r="E4559" s="1260" t="s">
        <v>11266</v>
      </c>
      <c r="F4559" s="1260" t="s">
        <v>19147</v>
      </c>
      <c r="G4559" s="1260" t="s">
        <v>35085</v>
      </c>
      <c r="H4559" s="1260" t="s">
        <v>11153</v>
      </c>
      <c r="I4559" s="1260" t="s">
        <v>11164</v>
      </c>
      <c r="J4559" s="1259">
        <v>7428314</v>
      </c>
      <c r="K4559" s="1260" t="s">
        <v>11221</v>
      </c>
      <c r="L4559" s="1260" t="s">
        <v>11155</v>
      </c>
      <c r="M4559" s="1260" t="s">
        <v>1604</v>
      </c>
      <c r="N4559" s="1260" t="s">
        <v>35086</v>
      </c>
      <c r="O4559" s="1260" t="s">
        <v>35084</v>
      </c>
      <c r="P4559" s="1260" t="s">
        <v>35087</v>
      </c>
      <c r="Q4559" s="1260" t="s">
        <v>12501</v>
      </c>
      <c r="R4559" s="1260" t="s">
        <v>35088</v>
      </c>
      <c r="S4559" s="1259">
        <v>1</v>
      </c>
      <c r="T4559" s="1260" t="s">
        <v>35089</v>
      </c>
      <c r="U4559" s="1260" t="s">
        <v>11921</v>
      </c>
      <c r="V4559" s="1260" t="s">
        <v>12275</v>
      </c>
      <c r="W4559" s="1259">
        <v>0</v>
      </c>
      <c r="X4559" s="1259">
        <v>1007</v>
      </c>
      <c r="Y4559" s="1259">
        <v>0</v>
      </c>
    </row>
    <row r="4560" spans="1:25">
      <c r="A4560" s="1350">
        <v>11201000570</v>
      </c>
      <c r="B4560" s="1260" t="s">
        <v>35090</v>
      </c>
      <c r="C4560" s="1260" t="s">
        <v>35091</v>
      </c>
      <c r="D4560" s="1260" t="s">
        <v>35092</v>
      </c>
      <c r="E4560" s="1260" t="s">
        <v>11175</v>
      </c>
      <c r="F4560" s="1260" t="s">
        <v>11440</v>
      </c>
      <c r="G4560" s="1260" t="s">
        <v>35093</v>
      </c>
      <c r="H4560" s="1260" t="s">
        <v>11153</v>
      </c>
      <c r="I4560" s="1260" t="s">
        <v>11177</v>
      </c>
      <c r="J4560" s="1259">
        <v>7428313</v>
      </c>
      <c r="K4560" s="1260" t="s">
        <v>11221</v>
      </c>
      <c r="L4560" s="1260" t="s">
        <v>11155</v>
      </c>
      <c r="M4560" s="1260" t="s">
        <v>1687</v>
      </c>
      <c r="N4560" s="1260" t="s">
        <v>35094</v>
      </c>
      <c r="O4560" s="1260" t="s">
        <v>35092</v>
      </c>
      <c r="P4560" s="1260" t="s">
        <v>35095</v>
      </c>
      <c r="Q4560" s="1260" t="s">
        <v>11953</v>
      </c>
      <c r="R4560" s="1260" t="s">
        <v>35095</v>
      </c>
      <c r="S4560" s="1259">
        <v>1</v>
      </c>
      <c r="T4560" s="1260" t="s">
        <v>35096</v>
      </c>
      <c r="U4560" s="1260" t="s">
        <v>11182</v>
      </c>
      <c r="V4560" s="1260" t="s">
        <v>11956</v>
      </c>
      <c r="W4560" s="1259">
        <v>0</v>
      </c>
      <c r="X4560" s="1259">
        <v>1007</v>
      </c>
      <c r="Y4560" s="1259">
        <v>0</v>
      </c>
    </row>
    <row r="4561" spans="1:25">
      <c r="A4561" s="1350">
        <v>11201000569</v>
      </c>
      <c r="B4561" s="1260"/>
      <c r="C4561" s="1260" t="s">
        <v>35097</v>
      </c>
      <c r="D4561" s="1260" t="s">
        <v>35098</v>
      </c>
      <c r="E4561" s="1260" t="s">
        <v>11266</v>
      </c>
      <c r="F4561" s="1260" t="s">
        <v>35099</v>
      </c>
      <c r="G4561" s="1260" t="s">
        <v>35100</v>
      </c>
      <c r="H4561" s="1260" t="s">
        <v>11153</v>
      </c>
      <c r="I4561" s="1260" t="s">
        <v>11164</v>
      </c>
      <c r="J4561" s="1259">
        <v>7428312</v>
      </c>
      <c r="K4561" s="1260" t="s">
        <v>11221</v>
      </c>
      <c r="L4561" s="1260" t="s">
        <v>11155</v>
      </c>
      <c r="M4561" s="1260" t="s">
        <v>1653</v>
      </c>
      <c r="N4561" s="1260" t="s">
        <v>35101</v>
      </c>
      <c r="O4561" s="1260" t="s">
        <v>35098</v>
      </c>
      <c r="P4561" s="1260" t="s">
        <v>35102</v>
      </c>
      <c r="Q4561" s="1260"/>
      <c r="R4561" s="1260"/>
      <c r="S4561" s="1259">
        <v>1</v>
      </c>
      <c r="T4561" s="1260"/>
      <c r="U4561" s="1260" t="s">
        <v>11921</v>
      </c>
      <c r="V4561" s="1260" t="s">
        <v>11931</v>
      </c>
      <c r="W4561" s="1259">
        <v>0</v>
      </c>
      <c r="X4561" s="1259">
        <v>1007</v>
      </c>
      <c r="Y4561" s="1259">
        <v>0</v>
      </c>
    </row>
    <row r="4562" spans="1:25">
      <c r="A4562" s="1350">
        <v>11201000568</v>
      </c>
      <c r="B4562" s="1260" t="s">
        <v>35103</v>
      </c>
      <c r="C4562" s="1260" t="s">
        <v>35104</v>
      </c>
      <c r="D4562" s="1260" t="s">
        <v>35105</v>
      </c>
      <c r="E4562" s="1260" t="s">
        <v>11190</v>
      </c>
      <c r="F4562" s="1260" t="s">
        <v>19147</v>
      </c>
      <c r="G4562" s="1260" t="s">
        <v>35106</v>
      </c>
      <c r="H4562" s="1260" t="s">
        <v>11153</v>
      </c>
      <c r="I4562" s="1260" t="s">
        <v>11164</v>
      </c>
      <c r="J4562" s="1259">
        <v>7428311</v>
      </c>
      <c r="K4562" s="1260" t="s">
        <v>11221</v>
      </c>
      <c r="L4562" s="1260" t="s">
        <v>11155</v>
      </c>
      <c r="M4562" s="1260" t="s">
        <v>2403</v>
      </c>
      <c r="N4562" s="1260" t="s">
        <v>35107</v>
      </c>
      <c r="O4562" s="1260" t="s">
        <v>35105</v>
      </c>
      <c r="P4562" s="1260"/>
      <c r="Q4562" s="1260"/>
      <c r="R4562" s="1260"/>
      <c r="S4562" s="1259">
        <v>1</v>
      </c>
      <c r="T4562" s="1260"/>
      <c r="U4562" s="1260" t="s">
        <v>12320</v>
      </c>
      <c r="V4562" s="1260" t="s">
        <v>17383</v>
      </c>
      <c r="W4562" s="1259">
        <v>0</v>
      </c>
      <c r="X4562" s="1259">
        <v>1007</v>
      </c>
      <c r="Y4562" s="1259">
        <v>0</v>
      </c>
    </row>
    <row r="4563" spans="1:25">
      <c r="A4563" s="1350">
        <v>11201000567</v>
      </c>
      <c r="B4563" s="1260" t="s">
        <v>35108</v>
      </c>
      <c r="C4563" s="1260" t="s">
        <v>35109</v>
      </c>
      <c r="D4563" s="1260" t="s">
        <v>35110</v>
      </c>
      <c r="E4563" s="1260" t="s">
        <v>11175</v>
      </c>
      <c r="F4563" s="1260" t="s">
        <v>19147</v>
      </c>
      <c r="G4563" s="1260" t="s">
        <v>35085</v>
      </c>
      <c r="H4563" s="1260" t="s">
        <v>11153</v>
      </c>
      <c r="I4563" s="1260" t="s">
        <v>11164</v>
      </c>
      <c r="J4563" s="1259">
        <v>7428310</v>
      </c>
      <c r="K4563" s="1260" t="s">
        <v>11221</v>
      </c>
      <c r="L4563" s="1260" t="s">
        <v>11155</v>
      </c>
      <c r="M4563" s="1260" t="s">
        <v>1497</v>
      </c>
      <c r="N4563" s="1260" t="s">
        <v>35111</v>
      </c>
      <c r="O4563" s="1260" t="s">
        <v>35110</v>
      </c>
      <c r="P4563" s="1260" t="s">
        <v>35112</v>
      </c>
      <c r="Q4563" s="1260" t="s">
        <v>12952</v>
      </c>
      <c r="R4563" s="1260" t="s">
        <v>35113</v>
      </c>
      <c r="S4563" s="1259">
        <v>1</v>
      </c>
      <c r="T4563" s="1260" t="s">
        <v>35114</v>
      </c>
      <c r="U4563" s="1260" t="s">
        <v>11921</v>
      </c>
      <c r="V4563" s="1260" t="s">
        <v>35115</v>
      </c>
      <c r="W4563" s="1259">
        <v>0</v>
      </c>
      <c r="X4563" s="1259">
        <v>1007</v>
      </c>
      <c r="Y4563" s="1259">
        <v>0</v>
      </c>
    </row>
    <row r="4564" spans="1:25">
      <c r="A4564" s="1350">
        <v>11201000566</v>
      </c>
      <c r="B4564" s="1260" t="s">
        <v>35116</v>
      </c>
      <c r="C4564" s="1260" t="s">
        <v>35117</v>
      </c>
      <c r="D4564" s="1260" t="s">
        <v>35118</v>
      </c>
      <c r="E4564" s="1260" t="s">
        <v>11190</v>
      </c>
      <c r="F4564" s="1260" t="s">
        <v>11440</v>
      </c>
      <c r="G4564" s="1260" t="s">
        <v>35119</v>
      </c>
      <c r="H4564" s="1260" t="s">
        <v>11153</v>
      </c>
      <c r="I4564" s="1260" t="s">
        <v>11177</v>
      </c>
      <c r="J4564" s="1259">
        <v>7428309</v>
      </c>
      <c r="K4564" s="1260" t="s">
        <v>11221</v>
      </c>
      <c r="L4564" s="1260" t="s">
        <v>11155</v>
      </c>
      <c r="M4564" s="1260" t="s">
        <v>2442</v>
      </c>
      <c r="N4564" s="1260" t="s">
        <v>35120</v>
      </c>
      <c r="O4564" s="1260" t="s">
        <v>35118</v>
      </c>
      <c r="P4564" s="1260"/>
      <c r="Q4564" s="1260"/>
      <c r="R4564" s="1260"/>
      <c r="S4564" s="1259">
        <v>1</v>
      </c>
      <c r="T4564" s="1260"/>
      <c r="U4564" s="1260" t="s">
        <v>11182</v>
      </c>
      <c r="V4564" s="1260" t="s">
        <v>11744</v>
      </c>
      <c r="W4564" s="1259">
        <v>0</v>
      </c>
      <c r="X4564" s="1259">
        <v>1007</v>
      </c>
      <c r="Y4564" s="1259">
        <v>0</v>
      </c>
    </row>
    <row r="4565" spans="1:25">
      <c r="A4565" s="1350">
        <v>11201000565</v>
      </c>
      <c r="B4565" s="1260"/>
      <c r="C4565" s="1260" t="s">
        <v>35121</v>
      </c>
      <c r="D4565" s="1260" t="s">
        <v>35122</v>
      </c>
      <c r="E4565" s="1260" t="s">
        <v>11353</v>
      </c>
      <c r="F4565" s="1260" t="s">
        <v>11448</v>
      </c>
      <c r="G4565" s="1260" t="s">
        <v>35123</v>
      </c>
      <c r="H4565" s="1260" t="s">
        <v>11153</v>
      </c>
      <c r="I4565" s="1260" t="s">
        <v>11243</v>
      </c>
      <c r="J4565" s="1259">
        <v>7428308</v>
      </c>
      <c r="K4565" s="1260" t="s">
        <v>11221</v>
      </c>
      <c r="L4565" s="1260" t="s">
        <v>11155</v>
      </c>
      <c r="M4565" s="1260" t="s">
        <v>262</v>
      </c>
      <c r="N4565" s="1260"/>
      <c r="O4565" s="1260" t="s">
        <v>35122</v>
      </c>
      <c r="P4565" s="1260"/>
      <c r="Q4565" s="1260" t="s">
        <v>11450</v>
      </c>
      <c r="R4565" s="1260"/>
      <c r="S4565" s="1259">
        <v>1</v>
      </c>
      <c r="T4565" s="1260"/>
      <c r="U4565" s="1260"/>
      <c r="V4565" s="1260"/>
      <c r="W4565" s="1259">
        <v>0</v>
      </c>
      <c r="X4565" s="1259">
        <v>1007</v>
      </c>
      <c r="Y4565" s="1259">
        <v>0</v>
      </c>
    </row>
    <row r="4566" spans="1:25">
      <c r="A4566" s="1350">
        <v>11201000564</v>
      </c>
      <c r="B4566" s="1260" t="s">
        <v>35124</v>
      </c>
      <c r="C4566" s="1260" t="s">
        <v>35125</v>
      </c>
      <c r="D4566" s="1260" t="s">
        <v>35126</v>
      </c>
      <c r="E4566" s="1260" t="s">
        <v>11190</v>
      </c>
      <c r="F4566" s="1260" t="s">
        <v>11440</v>
      </c>
      <c r="G4566" s="1260" t="s">
        <v>35127</v>
      </c>
      <c r="H4566" s="1260" t="s">
        <v>11153</v>
      </c>
      <c r="I4566" s="1260" t="s">
        <v>11177</v>
      </c>
      <c r="J4566" s="1259">
        <v>7428307</v>
      </c>
      <c r="K4566" s="1260" t="s">
        <v>11221</v>
      </c>
      <c r="L4566" s="1260" t="s">
        <v>11155</v>
      </c>
      <c r="M4566" s="1260" t="s">
        <v>1699</v>
      </c>
      <c r="N4566" s="1260" t="s">
        <v>35128</v>
      </c>
      <c r="O4566" s="1260" t="s">
        <v>35126</v>
      </c>
      <c r="P4566" s="1260" t="s">
        <v>35129</v>
      </c>
      <c r="Q4566" s="1260"/>
      <c r="R4566" s="1260"/>
      <c r="S4566" s="1259">
        <v>1</v>
      </c>
      <c r="T4566" s="1260"/>
      <c r="U4566" s="1260" t="s">
        <v>11182</v>
      </c>
      <c r="V4566" s="1260" t="s">
        <v>13895</v>
      </c>
      <c r="W4566" s="1259">
        <v>0</v>
      </c>
      <c r="X4566" s="1259">
        <v>1007</v>
      </c>
      <c r="Y4566" s="1259">
        <v>0</v>
      </c>
    </row>
    <row r="4567" spans="1:25">
      <c r="A4567" s="1350">
        <v>11201000563</v>
      </c>
      <c r="B4567" s="1260"/>
      <c r="C4567" s="1260" t="s">
        <v>35130</v>
      </c>
      <c r="D4567" s="1260" t="s">
        <v>35131</v>
      </c>
      <c r="E4567" s="1260" t="s">
        <v>11353</v>
      </c>
      <c r="F4567" s="1260" t="s">
        <v>26086</v>
      </c>
      <c r="G4567" s="1260" t="s">
        <v>35132</v>
      </c>
      <c r="H4567" s="1260" t="s">
        <v>11153</v>
      </c>
      <c r="I4567" s="1260" t="s">
        <v>11243</v>
      </c>
      <c r="J4567" s="1259">
        <v>7428306</v>
      </c>
      <c r="K4567" s="1260" t="s">
        <v>11221</v>
      </c>
      <c r="L4567" s="1260" t="s">
        <v>11155</v>
      </c>
      <c r="M4567" s="1260" t="s">
        <v>262</v>
      </c>
      <c r="N4567" s="1260"/>
      <c r="O4567" s="1260" t="s">
        <v>35131</v>
      </c>
      <c r="P4567" s="1260"/>
      <c r="Q4567" s="1260" t="s">
        <v>11450</v>
      </c>
      <c r="R4567" s="1260"/>
      <c r="S4567" s="1259">
        <v>1</v>
      </c>
      <c r="T4567" s="1260"/>
      <c r="U4567" s="1260"/>
      <c r="V4567" s="1260"/>
      <c r="W4567" s="1259">
        <v>0</v>
      </c>
      <c r="X4567" s="1259">
        <v>1007</v>
      </c>
      <c r="Y4567" s="1259">
        <v>0</v>
      </c>
    </row>
    <row r="4568" spans="1:25">
      <c r="A4568" s="1350">
        <v>11201000562</v>
      </c>
      <c r="B4568" s="1260" t="s">
        <v>35133</v>
      </c>
      <c r="C4568" s="1260" t="s">
        <v>35130</v>
      </c>
      <c r="D4568" s="1260" t="s">
        <v>35134</v>
      </c>
      <c r="E4568" s="1260" t="s">
        <v>11190</v>
      </c>
      <c r="F4568" s="1260" t="s">
        <v>11440</v>
      </c>
      <c r="G4568" s="1260" t="s">
        <v>35135</v>
      </c>
      <c r="H4568" s="1260" t="s">
        <v>11153</v>
      </c>
      <c r="I4568" s="1260" t="s">
        <v>11177</v>
      </c>
      <c r="J4568" s="1259">
        <v>7428305</v>
      </c>
      <c r="K4568" s="1260" t="s">
        <v>11221</v>
      </c>
      <c r="L4568" s="1260" t="s">
        <v>11155</v>
      </c>
      <c r="M4568" s="1260" t="s">
        <v>2442</v>
      </c>
      <c r="N4568" s="1260" t="s">
        <v>20538</v>
      </c>
      <c r="O4568" s="1260" t="s">
        <v>35134</v>
      </c>
      <c r="P4568" s="1260"/>
      <c r="Q4568" s="1260"/>
      <c r="R4568" s="1260"/>
      <c r="S4568" s="1259">
        <v>1</v>
      </c>
      <c r="T4568" s="1260"/>
      <c r="U4568" s="1260" t="s">
        <v>11182</v>
      </c>
      <c r="V4568" s="1260" t="s">
        <v>11744</v>
      </c>
      <c r="W4568" s="1259">
        <v>0</v>
      </c>
      <c r="X4568" s="1259">
        <v>1007</v>
      </c>
      <c r="Y4568" s="1259">
        <v>0</v>
      </c>
    </row>
    <row r="4569" spans="1:25">
      <c r="A4569" s="1350">
        <v>11201000561</v>
      </c>
      <c r="B4569" s="1260"/>
      <c r="C4569" s="1260" t="s">
        <v>35136</v>
      </c>
      <c r="D4569" s="1260" t="s">
        <v>35137</v>
      </c>
      <c r="E4569" s="1260" t="s">
        <v>11190</v>
      </c>
      <c r="F4569" s="1260" t="s">
        <v>12679</v>
      </c>
      <c r="G4569" s="1260" t="s">
        <v>35138</v>
      </c>
      <c r="H4569" s="1260" t="s">
        <v>11153</v>
      </c>
      <c r="I4569" s="1260" t="s">
        <v>10976</v>
      </c>
      <c r="J4569" s="1259">
        <v>7428304</v>
      </c>
      <c r="K4569" s="1260" t="s">
        <v>11375</v>
      </c>
      <c r="L4569" s="1260" t="s">
        <v>11155</v>
      </c>
      <c r="M4569" s="1260" t="s">
        <v>1226</v>
      </c>
      <c r="N4569" s="1260" t="s">
        <v>19970</v>
      </c>
      <c r="O4569" s="1260" t="s">
        <v>35137</v>
      </c>
      <c r="P4569" s="1260"/>
      <c r="Q4569" s="1260" t="s">
        <v>14070</v>
      </c>
      <c r="R4569" s="1259">
        <v>8975150</v>
      </c>
      <c r="S4569" s="1259">
        <v>1</v>
      </c>
      <c r="T4569" s="1260"/>
      <c r="U4569" s="1260" t="s">
        <v>11231</v>
      </c>
      <c r="V4569" s="1260" t="s">
        <v>19974</v>
      </c>
      <c r="W4569" s="1259">
        <v>0</v>
      </c>
      <c r="X4569" s="1259">
        <v>1008</v>
      </c>
      <c r="Y4569" s="1259">
        <v>0</v>
      </c>
    </row>
    <row r="4570" spans="1:25">
      <c r="A4570" s="1350">
        <v>11201000560</v>
      </c>
      <c r="B4570" s="1260" t="s">
        <v>35139</v>
      </c>
      <c r="C4570" s="1260" t="s">
        <v>35140</v>
      </c>
      <c r="D4570" s="1260" t="s">
        <v>26301</v>
      </c>
      <c r="E4570" s="1260" t="s">
        <v>11175</v>
      </c>
      <c r="F4570" s="1260" t="s">
        <v>21380</v>
      </c>
      <c r="G4570" s="1260" t="s">
        <v>35141</v>
      </c>
      <c r="H4570" s="1260" t="s">
        <v>11153</v>
      </c>
      <c r="I4570" s="1260" t="s">
        <v>10976</v>
      </c>
      <c r="J4570" s="1259">
        <v>7428303</v>
      </c>
      <c r="K4570" s="1260" t="s">
        <v>11221</v>
      </c>
      <c r="L4570" s="1260" t="s">
        <v>11155</v>
      </c>
      <c r="M4570" s="1260" t="s">
        <v>2034</v>
      </c>
      <c r="N4570" s="1260" t="s">
        <v>26303</v>
      </c>
      <c r="O4570" s="1260" t="s">
        <v>26301</v>
      </c>
      <c r="P4570" s="1260" t="s">
        <v>26304</v>
      </c>
      <c r="Q4570" s="1260" t="s">
        <v>11180</v>
      </c>
      <c r="R4570" s="1260" t="s">
        <v>26305</v>
      </c>
      <c r="S4570" s="1259">
        <v>1</v>
      </c>
      <c r="T4570" s="1260" t="s">
        <v>26306</v>
      </c>
      <c r="U4570" s="1260" t="s">
        <v>11396</v>
      </c>
      <c r="V4570" s="1260" t="s">
        <v>11878</v>
      </c>
      <c r="W4570" s="1259">
        <v>0</v>
      </c>
      <c r="X4570" s="1259">
        <v>1007</v>
      </c>
      <c r="Y4570" s="1259">
        <v>0</v>
      </c>
    </row>
    <row r="4571" spans="1:25">
      <c r="A4571" s="1350">
        <v>11201000559</v>
      </c>
      <c r="B4571" s="1260"/>
      <c r="C4571" s="1260" t="s">
        <v>35142</v>
      </c>
      <c r="D4571" s="1260" t="s">
        <v>35143</v>
      </c>
      <c r="E4571" s="1260" t="s">
        <v>11560</v>
      </c>
      <c r="F4571" s="1260" t="s">
        <v>20971</v>
      </c>
      <c r="G4571" s="1260" t="s">
        <v>35144</v>
      </c>
      <c r="H4571" s="1260" t="s">
        <v>11153</v>
      </c>
      <c r="I4571" s="1260" t="s">
        <v>11164</v>
      </c>
      <c r="J4571" s="1259">
        <v>7428302</v>
      </c>
      <c r="K4571" s="1260" t="s">
        <v>11221</v>
      </c>
      <c r="L4571" s="1260" t="s">
        <v>11155</v>
      </c>
      <c r="M4571" s="1260" t="s">
        <v>1380</v>
      </c>
      <c r="N4571" s="1260" t="s">
        <v>35145</v>
      </c>
      <c r="O4571" s="1260" t="s">
        <v>35143</v>
      </c>
      <c r="P4571" s="1260" t="s">
        <v>11192</v>
      </c>
      <c r="Q4571" s="1260" t="s">
        <v>18108</v>
      </c>
      <c r="R4571" s="1260" t="s">
        <v>35146</v>
      </c>
      <c r="S4571" s="1259">
        <v>1</v>
      </c>
      <c r="T4571" s="1260"/>
      <c r="U4571" s="1260" t="s">
        <v>11209</v>
      </c>
      <c r="V4571" s="1260" t="s">
        <v>17630</v>
      </c>
      <c r="W4571" s="1259">
        <v>0</v>
      </c>
      <c r="X4571" s="1259">
        <v>1007</v>
      </c>
      <c r="Y4571" s="1259">
        <v>0</v>
      </c>
    </row>
    <row r="4572" spans="1:25">
      <c r="A4572" s="1350">
        <v>11201000558</v>
      </c>
      <c r="B4572" s="1260"/>
      <c r="C4572" s="1260" t="s">
        <v>35147</v>
      </c>
      <c r="D4572" s="1260" t="s">
        <v>35148</v>
      </c>
      <c r="E4572" s="1260" t="s">
        <v>11190</v>
      </c>
      <c r="F4572" s="1260" t="s">
        <v>21380</v>
      </c>
      <c r="G4572" s="1260" t="s">
        <v>35149</v>
      </c>
      <c r="H4572" s="1260" t="s">
        <v>11153</v>
      </c>
      <c r="I4572" s="1260" t="s">
        <v>10976</v>
      </c>
      <c r="J4572" s="1259">
        <v>7428301</v>
      </c>
      <c r="K4572" s="1260" t="s">
        <v>11375</v>
      </c>
      <c r="L4572" s="1260" t="s">
        <v>11155</v>
      </c>
      <c r="M4572" s="1260" t="s">
        <v>2031</v>
      </c>
      <c r="N4572" s="1260" t="s">
        <v>35150</v>
      </c>
      <c r="O4572" s="1260" t="s">
        <v>35148</v>
      </c>
      <c r="P4572" s="1260"/>
      <c r="Q4572" s="1260" t="s">
        <v>11206</v>
      </c>
      <c r="R4572" s="1260" t="s">
        <v>35151</v>
      </c>
      <c r="S4572" s="1259">
        <v>1</v>
      </c>
      <c r="T4572" s="1260"/>
      <c r="U4572" s="1260" t="s">
        <v>11396</v>
      </c>
      <c r="V4572" s="1260" t="s">
        <v>11737</v>
      </c>
      <c r="W4572" s="1259">
        <v>0</v>
      </c>
      <c r="X4572" s="1259">
        <v>1008</v>
      </c>
      <c r="Y4572" s="1259">
        <v>0</v>
      </c>
    </row>
    <row r="4573" spans="1:25">
      <c r="A4573" s="1350">
        <v>11201000557</v>
      </c>
      <c r="B4573" s="1260" t="s">
        <v>35152</v>
      </c>
      <c r="C4573" s="1260" t="s">
        <v>35153</v>
      </c>
      <c r="D4573" s="1260" t="s">
        <v>35154</v>
      </c>
      <c r="E4573" s="1260" t="s">
        <v>11266</v>
      </c>
      <c r="F4573" s="1260" t="s">
        <v>11440</v>
      </c>
      <c r="G4573" s="1260" t="s">
        <v>35155</v>
      </c>
      <c r="H4573" s="1260" t="s">
        <v>11153</v>
      </c>
      <c r="I4573" s="1260" t="s">
        <v>11177</v>
      </c>
      <c r="J4573" s="1259">
        <v>7428300</v>
      </c>
      <c r="K4573" s="1260" t="s">
        <v>11221</v>
      </c>
      <c r="L4573" s="1260" t="s">
        <v>11155</v>
      </c>
      <c r="M4573" s="1260" t="s">
        <v>2575</v>
      </c>
      <c r="N4573" s="1260" t="s">
        <v>35156</v>
      </c>
      <c r="O4573" s="1260" t="s">
        <v>35154</v>
      </c>
      <c r="P4573" s="1260" t="s">
        <v>35157</v>
      </c>
      <c r="Q4573" s="1260" t="s">
        <v>12049</v>
      </c>
      <c r="R4573" s="1260" t="s">
        <v>35157</v>
      </c>
      <c r="S4573" s="1259">
        <v>1</v>
      </c>
      <c r="T4573" s="1260" t="s">
        <v>35158</v>
      </c>
      <c r="U4573" s="1260" t="s">
        <v>11193</v>
      </c>
      <c r="V4573" s="1260" t="s">
        <v>11705</v>
      </c>
      <c r="W4573" s="1259">
        <v>0</v>
      </c>
      <c r="X4573" s="1259">
        <v>1007</v>
      </c>
      <c r="Y4573" s="1259">
        <v>0</v>
      </c>
    </row>
    <row r="4574" spans="1:25">
      <c r="A4574" s="1350">
        <v>11201000556</v>
      </c>
      <c r="B4574" s="1260"/>
      <c r="C4574" s="1260" t="s">
        <v>35159</v>
      </c>
      <c r="D4574" s="1260" t="s">
        <v>35160</v>
      </c>
      <c r="E4574" s="1260" t="s">
        <v>11353</v>
      </c>
      <c r="F4574" s="1260" t="s">
        <v>11440</v>
      </c>
      <c r="G4574" s="1260" t="s">
        <v>35161</v>
      </c>
      <c r="H4574" s="1260" t="s">
        <v>11153</v>
      </c>
      <c r="I4574" s="1260" t="s">
        <v>11177</v>
      </c>
      <c r="J4574" s="1259">
        <v>7428299</v>
      </c>
      <c r="K4574" s="1260" t="s">
        <v>11221</v>
      </c>
      <c r="L4574" s="1260" t="s">
        <v>11155</v>
      </c>
      <c r="M4574" s="1260" t="s">
        <v>262</v>
      </c>
      <c r="N4574" s="1260"/>
      <c r="O4574" s="1260" t="s">
        <v>35160</v>
      </c>
      <c r="P4574" s="1260"/>
      <c r="Q4574" s="1260"/>
      <c r="R4574" s="1260"/>
      <c r="S4574" s="1259">
        <v>1</v>
      </c>
      <c r="T4574" s="1260"/>
      <c r="U4574" s="1260"/>
      <c r="V4574" s="1260"/>
      <c r="W4574" s="1259">
        <v>0</v>
      </c>
      <c r="X4574" s="1259">
        <v>1007</v>
      </c>
      <c r="Y4574" s="1259">
        <v>0</v>
      </c>
    </row>
    <row r="4575" spans="1:25">
      <c r="A4575" s="1350">
        <v>11201000555</v>
      </c>
      <c r="B4575" s="1260"/>
      <c r="C4575" s="1260" t="s">
        <v>35162</v>
      </c>
      <c r="D4575" s="1260" t="s">
        <v>35163</v>
      </c>
      <c r="E4575" s="1260" t="s">
        <v>14894</v>
      </c>
      <c r="F4575" s="1260" t="s">
        <v>11440</v>
      </c>
      <c r="G4575" s="1260" t="s">
        <v>35164</v>
      </c>
      <c r="H4575" s="1260" t="s">
        <v>11153</v>
      </c>
      <c r="I4575" s="1260" t="s">
        <v>11177</v>
      </c>
      <c r="J4575" s="1259">
        <v>7428298</v>
      </c>
      <c r="K4575" s="1260" t="s">
        <v>11221</v>
      </c>
      <c r="L4575" s="1260" t="s">
        <v>11155</v>
      </c>
      <c r="M4575" s="1260" t="s">
        <v>2446</v>
      </c>
      <c r="N4575" s="1260" t="s">
        <v>35165</v>
      </c>
      <c r="O4575" s="1260" t="s">
        <v>35163</v>
      </c>
      <c r="P4575" s="1260"/>
      <c r="Q4575" s="1260"/>
      <c r="R4575" s="1260" t="s">
        <v>35166</v>
      </c>
      <c r="S4575" s="1259">
        <v>1</v>
      </c>
      <c r="T4575" s="1260"/>
      <c r="U4575" s="1260" t="s">
        <v>11269</v>
      </c>
      <c r="V4575" s="1260" t="s">
        <v>35167</v>
      </c>
      <c r="W4575" s="1259">
        <v>0</v>
      </c>
      <c r="X4575" s="1259">
        <v>1007</v>
      </c>
      <c r="Y4575" s="1259">
        <v>0</v>
      </c>
    </row>
    <row r="4576" spans="1:25">
      <c r="A4576" s="1350">
        <v>11201000554</v>
      </c>
      <c r="B4576" s="1260"/>
      <c r="C4576" s="1260" t="s">
        <v>35168</v>
      </c>
      <c r="D4576" s="1260" t="s">
        <v>35169</v>
      </c>
      <c r="E4576" s="1260" t="s">
        <v>11190</v>
      </c>
      <c r="F4576" s="1260" t="s">
        <v>21380</v>
      </c>
      <c r="G4576" s="1260" t="s">
        <v>35170</v>
      </c>
      <c r="H4576" s="1260" t="s">
        <v>11153</v>
      </c>
      <c r="I4576" s="1260" t="s">
        <v>10976</v>
      </c>
      <c r="J4576" s="1259">
        <v>7428297</v>
      </c>
      <c r="K4576" s="1260" t="s">
        <v>11375</v>
      </c>
      <c r="L4576" s="1260" t="s">
        <v>11155</v>
      </c>
      <c r="M4576" s="1260" t="s">
        <v>1941</v>
      </c>
      <c r="N4576" s="1260" t="s">
        <v>35171</v>
      </c>
      <c r="O4576" s="1260" t="s">
        <v>35169</v>
      </c>
      <c r="P4576" s="1260" t="s">
        <v>35172</v>
      </c>
      <c r="Q4576" s="1260"/>
      <c r="R4576" s="1260"/>
      <c r="S4576" s="1259">
        <v>1</v>
      </c>
      <c r="T4576" s="1260"/>
      <c r="U4576" s="1260" t="s">
        <v>11396</v>
      </c>
      <c r="V4576" s="1260" t="s">
        <v>11699</v>
      </c>
      <c r="W4576" s="1259">
        <v>0</v>
      </c>
      <c r="X4576" s="1259">
        <v>1008</v>
      </c>
      <c r="Y4576" s="1259">
        <v>0</v>
      </c>
    </row>
    <row r="4577" spans="1:25">
      <c r="A4577" s="1350">
        <v>11201000553</v>
      </c>
      <c r="B4577" s="1260"/>
      <c r="C4577" s="1260" t="s">
        <v>35173</v>
      </c>
      <c r="D4577" s="1260" t="s">
        <v>35174</v>
      </c>
      <c r="E4577" s="1260" t="s">
        <v>11353</v>
      </c>
      <c r="F4577" s="1260" t="s">
        <v>11440</v>
      </c>
      <c r="G4577" s="1260" t="s">
        <v>35175</v>
      </c>
      <c r="H4577" s="1260" t="s">
        <v>11153</v>
      </c>
      <c r="I4577" s="1260" t="s">
        <v>11177</v>
      </c>
      <c r="J4577" s="1259">
        <v>7428296</v>
      </c>
      <c r="K4577" s="1260" t="s">
        <v>11221</v>
      </c>
      <c r="L4577" s="1260" t="s">
        <v>11155</v>
      </c>
      <c r="M4577" s="1260" t="s">
        <v>262</v>
      </c>
      <c r="N4577" s="1260"/>
      <c r="O4577" s="1260" t="s">
        <v>35174</v>
      </c>
      <c r="P4577" s="1260"/>
      <c r="Q4577" s="1260"/>
      <c r="R4577" s="1260" t="s">
        <v>35176</v>
      </c>
      <c r="S4577" s="1259">
        <v>1</v>
      </c>
      <c r="T4577" s="1260"/>
      <c r="U4577" s="1260"/>
      <c r="V4577" s="1260"/>
      <c r="W4577" s="1259">
        <v>0</v>
      </c>
      <c r="X4577" s="1259">
        <v>1007</v>
      </c>
      <c r="Y4577" s="1259">
        <v>0</v>
      </c>
    </row>
    <row r="4578" spans="1:25">
      <c r="A4578" s="1350">
        <v>11201000552</v>
      </c>
      <c r="B4578" s="1260" t="s">
        <v>35177</v>
      </c>
      <c r="C4578" s="1260" t="s">
        <v>35178</v>
      </c>
      <c r="D4578" s="1260" t="s">
        <v>35179</v>
      </c>
      <c r="E4578" s="1260" t="s">
        <v>26093</v>
      </c>
      <c r="F4578" s="1260" t="s">
        <v>35180</v>
      </c>
      <c r="G4578" s="1260" t="s">
        <v>35181</v>
      </c>
      <c r="H4578" s="1260" t="s">
        <v>11153</v>
      </c>
      <c r="I4578" s="1260" t="s">
        <v>11243</v>
      </c>
      <c r="J4578" s="1259">
        <v>7428295</v>
      </c>
      <c r="K4578" s="1260" t="s">
        <v>11221</v>
      </c>
      <c r="L4578" s="1260" t="s">
        <v>11155</v>
      </c>
      <c r="M4578" s="1260" t="s">
        <v>1960</v>
      </c>
      <c r="N4578" s="1260" t="s">
        <v>35182</v>
      </c>
      <c r="O4578" s="1260" t="s">
        <v>35179</v>
      </c>
      <c r="P4578" s="1260" t="s">
        <v>35183</v>
      </c>
      <c r="Q4578" s="1260" t="s">
        <v>11394</v>
      </c>
      <c r="R4578" s="1260" t="s">
        <v>35184</v>
      </c>
      <c r="S4578" s="1259">
        <v>1</v>
      </c>
      <c r="T4578" s="1260" t="s">
        <v>35185</v>
      </c>
      <c r="U4578" s="1260" t="s">
        <v>11247</v>
      </c>
      <c r="V4578" s="1260" t="s">
        <v>35186</v>
      </c>
      <c r="W4578" s="1259">
        <v>0</v>
      </c>
      <c r="X4578" s="1259">
        <v>1007</v>
      </c>
      <c r="Y4578" s="1259">
        <v>0</v>
      </c>
    </row>
    <row r="4579" spans="1:25">
      <c r="A4579" s="1350">
        <v>11201000551</v>
      </c>
      <c r="B4579" s="1260" t="s">
        <v>35187</v>
      </c>
      <c r="C4579" s="1260" t="s">
        <v>35188</v>
      </c>
      <c r="D4579" s="1260" t="s">
        <v>35189</v>
      </c>
      <c r="E4579" s="1260" t="s">
        <v>11426</v>
      </c>
      <c r="F4579" s="1260" t="s">
        <v>35190</v>
      </c>
      <c r="G4579" s="1260" t="s">
        <v>35191</v>
      </c>
      <c r="H4579" s="1260" t="s">
        <v>11153</v>
      </c>
      <c r="I4579" s="1260" t="s">
        <v>10976</v>
      </c>
      <c r="J4579" s="1259">
        <v>7428294</v>
      </c>
      <c r="K4579" s="1260" t="s">
        <v>11375</v>
      </c>
      <c r="L4579" s="1260" t="s">
        <v>11155</v>
      </c>
      <c r="M4579" s="1260" t="s">
        <v>1946</v>
      </c>
      <c r="N4579" s="1260" t="s">
        <v>24025</v>
      </c>
      <c r="O4579" s="1260" t="s">
        <v>35189</v>
      </c>
      <c r="P4579" s="1260" t="s">
        <v>23698</v>
      </c>
      <c r="Q4579" s="1260" t="s">
        <v>35192</v>
      </c>
      <c r="R4579" s="1260" t="s">
        <v>23698</v>
      </c>
      <c r="S4579" s="1259">
        <v>1</v>
      </c>
      <c r="T4579" s="1260" t="s">
        <v>35193</v>
      </c>
      <c r="U4579" s="1260" t="s">
        <v>11396</v>
      </c>
      <c r="V4579" s="1260" t="s">
        <v>13071</v>
      </c>
      <c r="W4579" s="1259">
        <v>14</v>
      </c>
      <c r="X4579" s="1259">
        <v>1008</v>
      </c>
      <c r="Y4579" s="1259">
        <v>0</v>
      </c>
    </row>
    <row r="4580" spans="1:25">
      <c r="A4580" s="1350">
        <v>11201000550</v>
      </c>
      <c r="B4580" s="1260"/>
      <c r="C4580" s="1260" t="s">
        <v>35194</v>
      </c>
      <c r="D4580" s="1260" t="s">
        <v>35195</v>
      </c>
      <c r="E4580" s="1260" t="s">
        <v>11353</v>
      </c>
      <c r="F4580" s="1260" t="s">
        <v>35028</v>
      </c>
      <c r="G4580" s="1260" t="s">
        <v>35196</v>
      </c>
      <c r="H4580" s="1260" t="s">
        <v>11153</v>
      </c>
      <c r="I4580" s="1260" t="s">
        <v>11177</v>
      </c>
      <c r="J4580" s="1259">
        <v>7428293</v>
      </c>
      <c r="K4580" s="1260" t="s">
        <v>11221</v>
      </c>
      <c r="L4580" s="1260" t="s">
        <v>11155</v>
      </c>
      <c r="M4580" s="1260" t="s">
        <v>262</v>
      </c>
      <c r="N4580" s="1260"/>
      <c r="O4580" s="1260" t="s">
        <v>35195</v>
      </c>
      <c r="P4580" s="1260"/>
      <c r="Q4580" s="1260"/>
      <c r="R4580" s="1260"/>
      <c r="S4580" s="1259">
        <v>1</v>
      </c>
      <c r="T4580" s="1260"/>
      <c r="U4580" s="1260"/>
      <c r="V4580" s="1260"/>
      <c r="W4580" s="1259">
        <v>0</v>
      </c>
      <c r="X4580" s="1259">
        <v>1007</v>
      </c>
      <c r="Y4580" s="1259">
        <v>0</v>
      </c>
    </row>
    <row r="4581" spans="1:25">
      <c r="A4581" s="1350">
        <v>11201000549</v>
      </c>
      <c r="B4581" s="1260"/>
      <c r="C4581" s="1260" t="s">
        <v>35197</v>
      </c>
      <c r="D4581" s="1260" t="s">
        <v>35198</v>
      </c>
      <c r="E4581" s="1260" t="s">
        <v>11190</v>
      </c>
      <c r="F4581" s="1260" t="s">
        <v>35009</v>
      </c>
      <c r="G4581" s="1260" t="s">
        <v>35199</v>
      </c>
      <c r="H4581" s="1260" t="s">
        <v>11153</v>
      </c>
      <c r="I4581" s="1260" t="s">
        <v>10976</v>
      </c>
      <c r="J4581" s="1259">
        <v>7428292</v>
      </c>
      <c r="K4581" s="1260" t="s">
        <v>11375</v>
      </c>
      <c r="L4581" s="1260" t="s">
        <v>11155</v>
      </c>
      <c r="M4581" s="1260" t="s">
        <v>1950</v>
      </c>
      <c r="N4581" s="1260" t="s">
        <v>35200</v>
      </c>
      <c r="O4581" s="1260" t="s">
        <v>35198</v>
      </c>
      <c r="P4581" s="1260" t="s">
        <v>11192</v>
      </c>
      <c r="Q4581" s="1260" t="s">
        <v>11877</v>
      </c>
      <c r="R4581" s="1260" t="s">
        <v>35201</v>
      </c>
      <c r="S4581" s="1259">
        <v>1</v>
      </c>
      <c r="T4581" s="1260"/>
      <c r="U4581" s="1260" t="s">
        <v>11396</v>
      </c>
      <c r="V4581" s="1260" t="s">
        <v>12816</v>
      </c>
      <c r="W4581" s="1259">
        <v>0</v>
      </c>
      <c r="X4581" s="1259">
        <v>1008</v>
      </c>
      <c r="Y4581" s="1259">
        <v>0</v>
      </c>
    </row>
    <row r="4582" spans="1:25">
      <c r="A4582" s="1350">
        <v>11201000548</v>
      </c>
      <c r="B4582" s="1260"/>
      <c r="C4582" s="1260" t="s">
        <v>35173</v>
      </c>
      <c r="D4582" s="1260" t="s">
        <v>35202</v>
      </c>
      <c r="E4582" s="1260" t="s">
        <v>31965</v>
      </c>
      <c r="F4582" s="1260" t="s">
        <v>20971</v>
      </c>
      <c r="G4582" s="1260" t="s">
        <v>35203</v>
      </c>
      <c r="H4582" s="1260" t="s">
        <v>11153</v>
      </c>
      <c r="I4582" s="1260" t="s">
        <v>11164</v>
      </c>
      <c r="J4582" s="1259">
        <v>7428291</v>
      </c>
      <c r="K4582" s="1260" t="s">
        <v>11221</v>
      </c>
      <c r="L4582" s="1260" t="s">
        <v>11155</v>
      </c>
      <c r="M4582" s="1260" t="s">
        <v>262</v>
      </c>
      <c r="N4582" s="1260"/>
      <c r="O4582" s="1260" t="s">
        <v>35202</v>
      </c>
      <c r="P4582" s="1260"/>
      <c r="Q4582" s="1260"/>
      <c r="R4582" s="1260"/>
      <c r="S4582" s="1259">
        <v>1</v>
      </c>
      <c r="T4582" s="1260"/>
      <c r="U4582" s="1260"/>
      <c r="V4582" s="1260"/>
      <c r="W4582" s="1259">
        <v>0</v>
      </c>
      <c r="X4582" s="1259">
        <v>1007</v>
      </c>
      <c r="Y4582" s="1259">
        <v>0</v>
      </c>
    </row>
    <row r="4583" spans="1:25">
      <c r="A4583" s="1350">
        <v>11201000547</v>
      </c>
      <c r="B4583" s="1260" t="s">
        <v>35204</v>
      </c>
      <c r="C4583" s="1260" t="s">
        <v>35205</v>
      </c>
      <c r="D4583" s="1260" t="s">
        <v>35206</v>
      </c>
      <c r="E4583" s="1260" t="s">
        <v>11190</v>
      </c>
      <c r="F4583" s="1260" t="s">
        <v>13025</v>
      </c>
      <c r="G4583" s="1260" t="s">
        <v>35207</v>
      </c>
      <c r="H4583" s="1260" t="s">
        <v>11153</v>
      </c>
      <c r="I4583" s="1260" t="s">
        <v>13027</v>
      </c>
      <c r="J4583" s="1259">
        <v>7428290</v>
      </c>
      <c r="K4583" s="1260" t="s">
        <v>11221</v>
      </c>
      <c r="L4583" s="1260" t="s">
        <v>11155</v>
      </c>
      <c r="M4583" s="1260" t="s">
        <v>2473</v>
      </c>
      <c r="N4583" s="1260" t="s">
        <v>3837</v>
      </c>
      <c r="O4583" s="1260" t="s">
        <v>35206</v>
      </c>
      <c r="P4583" s="1260" t="s">
        <v>35208</v>
      </c>
      <c r="Q4583" s="1260"/>
      <c r="R4583" s="1260"/>
      <c r="S4583" s="1259">
        <v>1</v>
      </c>
      <c r="T4583" s="1260"/>
      <c r="U4583" s="1260" t="s">
        <v>11182</v>
      </c>
      <c r="V4583" s="1260" t="s">
        <v>15274</v>
      </c>
      <c r="W4583" s="1259">
        <v>0</v>
      </c>
      <c r="X4583" s="1259">
        <v>1007</v>
      </c>
      <c r="Y4583" s="1259">
        <v>0</v>
      </c>
    </row>
    <row r="4584" spans="1:25">
      <c r="A4584" s="1350">
        <v>11201000546</v>
      </c>
      <c r="B4584" s="1260"/>
      <c r="C4584" s="1260" t="s">
        <v>35209</v>
      </c>
      <c r="D4584" s="1260" t="s">
        <v>35210</v>
      </c>
      <c r="E4584" s="1260" t="s">
        <v>11560</v>
      </c>
      <c r="F4584" s="1260" t="s">
        <v>19147</v>
      </c>
      <c r="G4584" s="1260" t="s">
        <v>35211</v>
      </c>
      <c r="H4584" s="1260" t="s">
        <v>11153</v>
      </c>
      <c r="I4584" s="1260" t="s">
        <v>11164</v>
      </c>
      <c r="J4584" s="1259">
        <v>7428289</v>
      </c>
      <c r="K4584" s="1260" t="s">
        <v>11221</v>
      </c>
      <c r="L4584" s="1260" t="s">
        <v>11155</v>
      </c>
      <c r="M4584" s="1260" t="s">
        <v>2438</v>
      </c>
      <c r="N4584" s="1260" t="s">
        <v>34297</v>
      </c>
      <c r="O4584" s="1260" t="s">
        <v>35210</v>
      </c>
      <c r="P4584" s="1260" t="s">
        <v>35212</v>
      </c>
      <c r="Q4584" s="1260" t="s">
        <v>35213</v>
      </c>
      <c r="R4584" s="1260" t="s">
        <v>35214</v>
      </c>
      <c r="S4584" s="1259">
        <v>1</v>
      </c>
      <c r="T4584" s="1260"/>
      <c r="U4584" s="1260" t="s">
        <v>11405</v>
      </c>
      <c r="V4584" s="1260" t="s">
        <v>13345</v>
      </c>
      <c r="W4584" s="1259">
        <v>0</v>
      </c>
      <c r="X4584" s="1259">
        <v>1007</v>
      </c>
      <c r="Y4584" s="1259">
        <v>0</v>
      </c>
    </row>
    <row r="4585" spans="1:25">
      <c r="A4585" s="1350">
        <v>11201000545</v>
      </c>
      <c r="B4585" s="1260" t="s">
        <v>35215</v>
      </c>
      <c r="C4585" s="1260" t="s">
        <v>35216</v>
      </c>
      <c r="D4585" s="1260" t="s">
        <v>35217</v>
      </c>
      <c r="E4585" s="1260" t="s">
        <v>11190</v>
      </c>
      <c r="F4585" s="1260" t="s">
        <v>13025</v>
      </c>
      <c r="G4585" s="1260" t="s">
        <v>35207</v>
      </c>
      <c r="H4585" s="1260" t="s">
        <v>11153</v>
      </c>
      <c r="I4585" s="1260" t="s">
        <v>13027</v>
      </c>
      <c r="J4585" s="1259">
        <v>7428288</v>
      </c>
      <c r="K4585" s="1260" t="s">
        <v>11221</v>
      </c>
      <c r="L4585" s="1260" t="s">
        <v>11155</v>
      </c>
      <c r="M4585" s="1260" t="s">
        <v>2477</v>
      </c>
      <c r="N4585" s="1260" t="s">
        <v>35218</v>
      </c>
      <c r="O4585" s="1260" t="s">
        <v>35217</v>
      </c>
      <c r="P4585" s="1260" t="s">
        <v>35219</v>
      </c>
      <c r="Q4585" s="1260"/>
      <c r="R4585" s="1260"/>
      <c r="S4585" s="1259">
        <v>1</v>
      </c>
      <c r="T4585" s="1260"/>
      <c r="U4585" s="1260" t="s">
        <v>11182</v>
      </c>
      <c r="V4585" s="1260" t="s">
        <v>15274</v>
      </c>
      <c r="W4585" s="1259">
        <v>0</v>
      </c>
      <c r="X4585" s="1259">
        <v>1007</v>
      </c>
      <c r="Y4585" s="1259">
        <v>0</v>
      </c>
    </row>
    <row r="4586" spans="1:25">
      <c r="A4586" s="1350">
        <v>11201000544</v>
      </c>
      <c r="B4586" s="1260"/>
      <c r="C4586" s="1260" t="s">
        <v>35220</v>
      </c>
      <c r="D4586" s="1260" t="s">
        <v>35221</v>
      </c>
      <c r="E4586" s="1260" t="s">
        <v>11190</v>
      </c>
      <c r="F4586" s="1260" t="s">
        <v>12679</v>
      </c>
      <c r="G4586" s="1260" t="s">
        <v>35222</v>
      </c>
      <c r="H4586" s="1260" t="s">
        <v>11153</v>
      </c>
      <c r="I4586" s="1260" t="s">
        <v>10976</v>
      </c>
      <c r="J4586" s="1259">
        <v>7428287</v>
      </c>
      <c r="K4586" s="1260" t="s">
        <v>11375</v>
      </c>
      <c r="L4586" s="1260" t="s">
        <v>11155</v>
      </c>
      <c r="M4586" s="1260" t="s">
        <v>2031</v>
      </c>
      <c r="N4586" s="1260" t="s">
        <v>35223</v>
      </c>
      <c r="O4586" s="1260" t="s">
        <v>35221</v>
      </c>
      <c r="P4586" s="1260"/>
      <c r="Q4586" s="1260" t="s">
        <v>35224</v>
      </c>
      <c r="R4586" s="1259">
        <v>8962436</v>
      </c>
      <c r="S4586" s="1259">
        <v>1</v>
      </c>
      <c r="T4586" s="1260"/>
      <c r="U4586" s="1260" t="s">
        <v>11231</v>
      </c>
      <c r="V4586" s="1260" t="s">
        <v>11584</v>
      </c>
      <c r="W4586" s="1259">
        <v>0</v>
      </c>
      <c r="X4586" s="1259">
        <v>1008</v>
      </c>
      <c r="Y4586" s="1259">
        <v>0</v>
      </c>
    </row>
    <row r="4587" spans="1:25">
      <c r="A4587" s="1350">
        <v>11201000543</v>
      </c>
      <c r="B4587" s="1260"/>
      <c r="C4587" s="1260" t="s">
        <v>35225</v>
      </c>
      <c r="D4587" s="1260" t="s">
        <v>35226</v>
      </c>
      <c r="E4587" s="1260" t="s">
        <v>11353</v>
      </c>
      <c r="F4587" s="1260" t="s">
        <v>35009</v>
      </c>
      <c r="G4587" s="1260" t="s">
        <v>35227</v>
      </c>
      <c r="H4587" s="1260" t="s">
        <v>11153</v>
      </c>
      <c r="I4587" s="1260" t="s">
        <v>10976</v>
      </c>
      <c r="J4587" s="1259">
        <v>7428286</v>
      </c>
      <c r="K4587" s="1260" t="s">
        <v>11221</v>
      </c>
      <c r="L4587" s="1260" t="s">
        <v>11155</v>
      </c>
      <c r="M4587" s="1260" t="s">
        <v>1916</v>
      </c>
      <c r="N4587" s="1260" t="s">
        <v>35228</v>
      </c>
      <c r="O4587" s="1260" t="s">
        <v>35226</v>
      </c>
      <c r="P4587" s="1260" t="s">
        <v>35229</v>
      </c>
      <c r="Q4587" s="1260" t="s">
        <v>35230</v>
      </c>
      <c r="R4587" s="1260" t="s">
        <v>35231</v>
      </c>
      <c r="S4587" s="1259">
        <v>1</v>
      </c>
      <c r="T4587" s="1260"/>
      <c r="U4587" s="1260" t="s">
        <v>11158</v>
      </c>
      <c r="V4587" s="1260" t="s">
        <v>15570</v>
      </c>
      <c r="W4587" s="1259">
        <v>0</v>
      </c>
      <c r="X4587" s="1259">
        <v>1007</v>
      </c>
      <c r="Y4587" s="1259">
        <v>0</v>
      </c>
    </row>
    <row r="4588" spans="1:25">
      <c r="A4588" s="1350">
        <v>11201000542</v>
      </c>
      <c r="B4588" s="1260"/>
      <c r="C4588" s="1260" t="s">
        <v>35232</v>
      </c>
      <c r="D4588" s="1260" t="s">
        <v>35233</v>
      </c>
      <c r="E4588" s="1260" t="s">
        <v>31965</v>
      </c>
      <c r="F4588" s="1260" t="s">
        <v>35234</v>
      </c>
      <c r="G4588" s="1260" t="s">
        <v>35235</v>
      </c>
      <c r="H4588" s="1260" t="s">
        <v>11153</v>
      </c>
      <c r="I4588" s="1260" t="s">
        <v>11164</v>
      </c>
      <c r="J4588" s="1259">
        <v>7428285</v>
      </c>
      <c r="K4588" s="1260" t="s">
        <v>11221</v>
      </c>
      <c r="L4588" s="1260" t="s">
        <v>11155</v>
      </c>
      <c r="M4588" s="1260" t="s">
        <v>262</v>
      </c>
      <c r="N4588" s="1260"/>
      <c r="O4588" s="1260" t="s">
        <v>35233</v>
      </c>
      <c r="P4588" s="1260"/>
      <c r="Q4588" s="1260"/>
      <c r="R4588" s="1260"/>
      <c r="S4588" s="1259">
        <v>1</v>
      </c>
      <c r="T4588" s="1260"/>
      <c r="U4588" s="1260"/>
      <c r="V4588" s="1260"/>
      <c r="W4588" s="1259">
        <v>0</v>
      </c>
      <c r="X4588" s="1259">
        <v>1007</v>
      </c>
      <c r="Y4588" s="1259">
        <v>0</v>
      </c>
    </row>
    <row r="4589" spans="1:25">
      <c r="A4589" s="1350">
        <v>11201000541</v>
      </c>
      <c r="B4589" s="1260"/>
      <c r="C4589" s="1260" t="s">
        <v>35236</v>
      </c>
      <c r="D4589" s="1260" t="s">
        <v>35237</v>
      </c>
      <c r="E4589" s="1260" t="s">
        <v>11353</v>
      </c>
      <c r="F4589" s="1260" t="s">
        <v>30543</v>
      </c>
      <c r="G4589" s="1260" t="s">
        <v>35238</v>
      </c>
      <c r="H4589" s="1260" t="s">
        <v>11153</v>
      </c>
      <c r="I4589" s="1260" t="s">
        <v>11243</v>
      </c>
      <c r="J4589" s="1259">
        <v>7428284</v>
      </c>
      <c r="K4589" s="1260" t="s">
        <v>11221</v>
      </c>
      <c r="L4589" s="1260" t="s">
        <v>11155</v>
      </c>
      <c r="M4589" s="1260" t="s">
        <v>262</v>
      </c>
      <c r="N4589" s="1260"/>
      <c r="O4589" s="1260" t="s">
        <v>35237</v>
      </c>
      <c r="P4589" s="1260"/>
      <c r="Q4589" s="1260" t="s">
        <v>11450</v>
      </c>
      <c r="R4589" s="1260"/>
      <c r="S4589" s="1259">
        <v>1</v>
      </c>
      <c r="T4589" s="1260"/>
      <c r="U4589" s="1260"/>
      <c r="V4589" s="1260"/>
      <c r="W4589" s="1259">
        <v>0</v>
      </c>
      <c r="X4589" s="1259">
        <v>1007</v>
      </c>
      <c r="Y4589" s="1259">
        <v>0</v>
      </c>
    </row>
    <row r="4590" spans="1:25">
      <c r="A4590" s="1350">
        <v>11201000540</v>
      </c>
      <c r="B4590" s="1260" t="s">
        <v>35239</v>
      </c>
      <c r="C4590" s="1260" t="s">
        <v>35240</v>
      </c>
      <c r="D4590" s="1260" t="s">
        <v>35241</v>
      </c>
      <c r="E4590" s="1260" t="s">
        <v>11190</v>
      </c>
      <c r="F4590" s="1260" t="s">
        <v>11448</v>
      </c>
      <c r="G4590" s="1260" t="s">
        <v>35242</v>
      </c>
      <c r="H4590" s="1260" t="s">
        <v>11153</v>
      </c>
      <c r="I4590" s="1260" t="s">
        <v>11243</v>
      </c>
      <c r="J4590" s="1259">
        <v>7428283</v>
      </c>
      <c r="K4590" s="1260" t="s">
        <v>11221</v>
      </c>
      <c r="L4590" s="1260" t="s">
        <v>11155</v>
      </c>
      <c r="M4590" s="1260" t="s">
        <v>262</v>
      </c>
      <c r="N4590" s="1260"/>
      <c r="O4590" s="1260" t="s">
        <v>35241</v>
      </c>
      <c r="P4590" s="1260"/>
      <c r="Q4590" s="1260"/>
      <c r="R4590" s="1260"/>
      <c r="S4590" s="1259">
        <v>1</v>
      </c>
      <c r="T4590" s="1260"/>
      <c r="U4590" s="1260"/>
      <c r="V4590" s="1260"/>
      <c r="W4590" s="1259">
        <v>0</v>
      </c>
      <c r="X4590" s="1259">
        <v>1007</v>
      </c>
      <c r="Y4590" s="1259">
        <v>0</v>
      </c>
    </row>
    <row r="4591" spans="1:25">
      <c r="A4591" s="1350">
        <v>11201000539</v>
      </c>
      <c r="B4591" s="1260"/>
      <c r="C4591" s="1260" t="s">
        <v>35243</v>
      </c>
      <c r="D4591" s="1260" t="s">
        <v>35244</v>
      </c>
      <c r="E4591" s="1260" t="s">
        <v>11353</v>
      </c>
      <c r="F4591" s="1260" t="s">
        <v>35180</v>
      </c>
      <c r="G4591" s="1260" t="s">
        <v>35245</v>
      </c>
      <c r="H4591" s="1260" t="s">
        <v>11153</v>
      </c>
      <c r="I4591" s="1260" t="s">
        <v>11243</v>
      </c>
      <c r="J4591" s="1259">
        <v>7428282</v>
      </c>
      <c r="K4591" s="1260" t="s">
        <v>11221</v>
      </c>
      <c r="L4591" s="1260" t="s">
        <v>11155</v>
      </c>
      <c r="M4591" s="1260" t="s">
        <v>262</v>
      </c>
      <c r="N4591" s="1260"/>
      <c r="O4591" s="1260" t="s">
        <v>35244</v>
      </c>
      <c r="P4591" s="1260"/>
      <c r="Q4591" s="1260" t="s">
        <v>11450</v>
      </c>
      <c r="R4591" s="1260"/>
      <c r="S4591" s="1259">
        <v>1</v>
      </c>
      <c r="T4591" s="1260"/>
      <c r="U4591" s="1260"/>
      <c r="V4591" s="1260"/>
      <c r="W4591" s="1259">
        <v>0</v>
      </c>
      <c r="X4591" s="1259">
        <v>1007</v>
      </c>
      <c r="Y4591" s="1259">
        <v>0</v>
      </c>
    </row>
    <row r="4592" spans="1:25">
      <c r="A4592" s="1350">
        <v>11201000538</v>
      </c>
      <c r="B4592" s="1260"/>
      <c r="C4592" s="1260" t="s">
        <v>35246</v>
      </c>
      <c r="D4592" s="1260" t="s">
        <v>35247</v>
      </c>
      <c r="E4592" s="1260" t="s">
        <v>11353</v>
      </c>
      <c r="F4592" s="1260" t="s">
        <v>11440</v>
      </c>
      <c r="G4592" s="1260" t="s">
        <v>35248</v>
      </c>
      <c r="H4592" s="1260" t="s">
        <v>11153</v>
      </c>
      <c r="I4592" s="1260" t="s">
        <v>11177</v>
      </c>
      <c r="J4592" s="1259">
        <v>7428281</v>
      </c>
      <c r="K4592" s="1260" t="s">
        <v>11221</v>
      </c>
      <c r="L4592" s="1260" t="s">
        <v>11155</v>
      </c>
      <c r="M4592" s="1260" t="s">
        <v>2638</v>
      </c>
      <c r="N4592" s="1260" t="s">
        <v>4183</v>
      </c>
      <c r="O4592" s="1260" t="s">
        <v>35247</v>
      </c>
      <c r="P4592" s="1260" t="s">
        <v>35249</v>
      </c>
      <c r="Q4592" s="1260"/>
      <c r="R4592" s="1260" t="s">
        <v>35250</v>
      </c>
      <c r="S4592" s="1259">
        <v>1</v>
      </c>
      <c r="T4592" s="1260"/>
      <c r="U4592" s="1260" t="s">
        <v>11193</v>
      </c>
      <c r="V4592" s="1260" t="s">
        <v>11997</v>
      </c>
      <c r="W4592" s="1259">
        <v>0</v>
      </c>
      <c r="X4592" s="1259">
        <v>1007</v>
      </c>
      <c r="Y4592" s="1259">
        <v>0</v>
      </c>
    </row>
    <row r="4593" spans="1:25">
      <c r="A4593" s="1350">
        <v>11201000537</v>
      </c>
      <c r="B4593" s="1260" t="s">
        <v>35251</v>
      </c>
      <c r="C4593" s="1260" t="s">
        <v>35252</v>
      </c>
      <c r="D4593" s="1260" t="s">
        <v>35253</v>
      </c>
      <c r="E4593" s="1260" t="s">
        <v>11203</v>
      </c>
      <c r="F4593" s="1260" t="s">
        <v>19147</v>
      </c>
      <c r="G4593" s="1260" t="s">
        <v>35254</v>
      </c>
      <c r="H4593" s="1260" t="s">
        <v>11153</v>
      </c>
      <c r="I4593" s="1260" t="s">
        <v>11164</v>
      </c>
      <c r="J4593" s="1259">
        <v>7428280</v>
      </c>
      <c r="K4593" s="1260" t="s">
        <v>11221</v>
      </c>
      <c r="L4593" s="1260" t="s">
        <v>11155</v>
      </c>
      <c r="M4593" s="1260" t="s">
        <v>2404</v>
      </c>
      <c r="N4593" s="1260" t="s">
        <v>35255</v>
      </c>
      <c r="O4593" s="1260" t="s">
        <v>35253</v>
      </c>
      <c r="P4593" s="1260" t="s">
        <v>35256</v>
      </c>
      <c r="Q4593" s="1260" t="s">
        <v>11313</v>
      </c>
      <c r="R4593" s="1260" t="s">
        <v>35256</v>
      </c>
      <c r="S4593" s="1259">
        <v>1</v>
      </c>
      <c r="T4593" s="1260" t="s">
        <v>35257</v>
      </c>
      <c r="U4593" s="1260" t="s">
        <v>11921</v>
      </c>
      <c r="V4593" s="1260" t="s">
        <v>15184</v>
      </c>
      <c r="W4593" s="1259">
        <v>0</v>
      </c>
      <c r="X4593" s="1259">
        <v>1007</v>
      </c>
      <c r="Y4593" s="1259">
        <v>0</v>
      </c>
    </row>
    <row r="4594" spans="1:25">
      <c r="A4594" s="1350">
        <v>11201000536</v>
      </c>
      <c r="B4594" s="1260" t="s">
        <v>35258</v>
      </c>
      <c r="C4594" s="1260" t="s">
        <v>35259</v>
      </c>
      <c r="D4594" s="1260" t="s">
        <v>35260</v>
      </c>
      <c r="E4594" s="1260" t="s">
        <v>11426</v>
      </c>
      <c r="F4594" s="1260" t="s">
        <v>19147</v>
      </c>
      <c r="G4594" s="1260" t="s">
        <v>35261</v>
      </c>
      <c r="H4594" s="1260" t="s">
        <v>11153</v>
      </c>
      <c r="I4594" s="1260" t="s">
        <v>11164</v>
      </c>
      <c r="J4594" s="1259">
        <v>7428279</v>
      </c>
      <c r="K4594" s="1260" t="s">
        <v>11221</v>
      </c>
      <c r="L4594" s="1260" t="s">
        <v>11155</v>
      </c>
      <c r="M4594" s="1260" t="s">
        <v>2404</v>
      </c>
      <c r="N4594" s="1260" t="s">
        <v>35255</v>
      </c>
      <c r="O4594" s="1260" t="s">
        <v>35260</v>
      </c>
      <c r="P4594" s="1260" t="s">
        <v>35262</v>
      </c>
      <c r="Q4594" s="1260" t="s">
        <v>11313</v>
      </c>
      <c r="R4594" s="1260" t="s">
        <v>35263</v>
      </c>
      <c r="S4594" s="1259">
        <v>1</v>
      </c>
      <c r="T4594" s="1260" t="s">
        <v>35264</v>
      </c>
      <c r="U4594" s="1260" t="s">
        <v>11921</v>
      </c>
      <c r="V4594" s="1260" t="s">
        <v>15184</v>
      </c>
      <c r="W4594" s="1259">
        <v>0</v>
      </c>
      <c r="X4594" s="1259">
        <v>1007</v>
      </c>
      <c r="Y4594" s="1259">
        <v>0</v>
      </c>
    </row>
    <row r="4595" spans="1:25">
      <c r="A4595" s="1350">
        <v>11201000535</v>
      </c>
      <c r="B4595" s="1260" t="s">
        <v>35265</v>
      </c>
      <c r="C4595" s="1260" t="s">
        <v>35266</v>
      </c>
      <c r="D4595" s="1260" t="s">
        <v>35267</v>
      </c>
      <c r="E4595" s="1260" t="s">
        <v>11175</v>
      </c>
      <c r="F4595" s="1260" t="s">
        <v>19147</v>
      </c>
      <c r="G4595" s="1260" t="s">
        <v>35268</v>
      </c>
      <c r="H4595" s="1260" t="s">
        <v>11153</v>
      </c>
      <c r="I4595" s="1260" t="s">
        <v>11164</v>
      </c>
      <c r="J4595" s="1259">
        <v>7428278</v>
      </c>
      <c r="K4595" s="1260" t="s">
        <v>11221</v>
      </c>
      <c r="L4595" s="1260" t="s">
        <v>11155</v>
      </c>
      <c r="M4595" s="1260" t="s">
        <v>2565</v>
      </c>
      <c r="N4595" s="1260" t="s">
        <v>35269</v>
      </c>
      <c r="O4595" s="1260" t="s">
        <v>35267</v>
      </c>
      <c r="P4595" s="1260" t="s">
        <v>35270</v>
      </c>
      <c r="Q4595" s="1260" t="s">
        <v>11223</v>
      </c>
      <c r="R4595" s="1260" t="s">
        <v>35270</v>
      </c>
      <c r="S4595" s="1259">
        <v>1</v>
      </c>
      <c r="T4595" s="1260" t="s">
        <v>35271</v>
      </c>
      <c r="U4595" s="1260" t="s">
        <v>11921</v>
      </c>
      <c r="V4595" s="1260" t="s">
        <v>19539</v>
      </c>
      <c r="W4595" s="1259">
        <v>0</v>
      </c>
      <c r="X4595" s="1259">
        <v>1007</v>
      </c>
      <c r="Y4595" s="1259">
        <v>0</v>
      </c>
    </row>
    <row r="4596" spans="1:25">
      <c r="A4596" s="1350">
        <v>11201000534</v>
      </c>
      <c r="B4596" s="1260"/>
      <c r="C4596" s="1260" t="s">
        <v>35272</v>
      </c>
      <c r="D4596" s="1260" t="s">
        <v>35273</v>
      </c>
      <c r="E4596" s="1260" t="s">
        <v>13561</v>
      </c>
      <c r="F4596" s="1260" t="s">
        <v>11176</v>
      </c>
      <c r="G4596" s="1260" t="s">
        <v>35274</v>
      </c>
      <c r="H4596" s="1260" t="s">
        <v>11153</v>
      </c>
      <c r="I4596" s="1260" t="s">
        <v>11177</v>
      </c>
      <c r="J4596" s="1259">
        <v>7428277</v>
      </c>
      <c r="K4596" s="1260" t="s">
        <v>11221</v>
      </c>
      <c r="L4596" s="1260" t="s">
        <v>11155</v>
      </c>
      <c r="M4596" s="1260" t="s">
        <v>262</v>
      </c>
      <c r="N4596" s="1260"/>
      <c r="O4596" s="1260" t="s">
        <v>35273</v>
      </c>
      <c r="P4596" s="1260"/>
      <c r="Q4596" s="1260"/>
      <c r="R4596" s="1260"/>
      <c r="S4596" s="1259">
        <v>1</v>
      </c>
      <c r="T4596" s="1260"/>
      <c r="U4596" s="1260"/>
      <c r="V4596" s="1260"/>
      <c r="W4596" s="1259">
        <v>0</v>
      </c>
      <c r="X4596" s="1259">
        <v>1007</v>
      </c>
      <c r="Y4596" s="1259">
        <v>0</v>
      </c>
    </row>
    <row r="4597" spans="1:25">
      <c r="A4597" s="1350">
        <v>11201000533</v>
      </c>
      <c r="B4597" s="1260"/>
      <c r="C4597" s="1260" t="s">
        <v>35275</v>
      </c>
      <c r="D4597" s="1260" t="s">
        <v>35276</v>
      </c>
      <c r="E4597" s="1260" t="s">
        <v>11353</v>
      </c>
      <c r="F4597" s="1260" t="s">
        <v>11176</v>
      </c>
      <c r="G4597" s="1260" t="s">
        <v>35277</v>
      </c>
      <c r="H4597" s="1260" t="s">
        <v>11153</v>
      </c>
      <c r="I4597" s="1260" t="s">
        <v>11177</v>
      </c>
      <c r="J4597" s="1259">
        <v>7428276</v>
      </c>
      <c r="K4597" s="1260" t="s">
        <v>11221</v>
      </c>
      <c r="L4597" s="1260" t="s">
        <v>11155</v>
      </c>
      <c r="M4597" s="1260" t="s">
        <v>262</v>
      </c>
      <c r="N4597" s="1260"/>
      <c r="O4597" s="1260" t="s">
        <v>35276</v>
      </c>
      <c r="P4597" s="1260"/>
      <c r="Q4597" s="1260"/>
      <c r="R4597" s="1260"/>
      <c r="S4597" s="1259">
        <v>1</v>
      </c>
      <c r="T4597" s="1260"/>
      <c r="U4597" s="1260"/>
      <c r="V4597" s="1260"/>
      <c r="W4597" s="1259">
        <v>0</v>
      </c>
      <c r="X4597" s="1259">
        <v>1007</v>
      </c>
      <c r="Y4597" s="1259">
        <v>0</v>
      </c>
    </row>
    <row r="4598" spans="1:25">
      <c r="A4598" s="1350">
        <v>11201000532</v>
      </c>
      <c r="B4598" s="1260"/>
      <c r="C4598" s="1260" t="s">
        <v>35278</v>
      </c>
      <c r="D4598" s="1260" t="s">
        <v>35279</v>
      </c>
      <c r="E4598" s="1260" t="s">
        <v>11353</v>
      </c>
      <c r="F4598" s="1260" t="s">
        <v>11176</v>
      </c>
      <c r="G4598" s="1260" t="s">
        <v>35280</v>
      </c>
      <c r="H4598" s="1260" t="s">
        <v>11153</v>
      </c>
      <c r="I4598" s="1260" t="s">
        <v>11177</v>
      </c>
      <c r="J4598" s="1259">
        <v>7428275</v>
      </c>
      <c r="K4598" s="1260" t="s">
        <v>11221</v>
      </c>
      <c r="L4598" s="1260" t="s">
        <v>11155</v>
      </c>
      <c r="M4598" s="1260" t="s">
        <v>262</v>
      </c>
      <c r="N4598" s="1260"/>
      <c r="O4598" s="1260" t="s">
        <v>35279</v>
      </c>
      <c r="P4598" s="1260"/>
      <c r="Q4598" s="1260"/>
      <c r="R4598" s="1260"/>
      <c r="S4598" s="1259">
        <v>1</v>
      </c>
      <c r="T4598" s="1260"/>
      <c r="U4598" s="1260"/>
      <c r="V4598" s="1260"/>
      <c r="W4598" s="1259">
        <v>0</v>
      </c>
      <c r="X4598" s="1259">
        <v>1007</v>
      </c>
      <c r="Y4598" s="1259">
        <v>0</v>
      </c>
    </row>
    <row r="4599" spans="1:25">
      <c r="A4599" s="1350">
        <v>11201000531</v>
      </c>
      <c r="B4599" s="1260"/>
      <c r="C4599" s="1260" t="s">
        <v>35281</v>
      </c>
      <c r="D4599" s="1260" t="s">
        <v>35282</v>
      </c>
      <c r="E4599" s="1260" t="s">
        <v>11353</v>
      </c>
      <c r="F4599" s="1260" t="s">
        <v>11176</v>
      </c>
      <c r="G4599" s="1260" t="s">
        <v>35283</v>
      </c>
      <c r="H4599" s="1260" t="s">
        <v>11153</v>
      </c>
      <c r="I4599" s="1260" t="s">
        <v>11177</v>
      </c>
      <c r="J4599" s="1259">
        <v>7428274</v>
      </c>
      <c r="K4599" s="1260" t="s">
        <v>11221</v>
      </c>
      <c r="L4599" s="1260" t="s">
        <v>11155</v>
      </c>
      <c r="M4599" s="1260" t="s">
        <v>262</v>
      </c>
      <c r="N4599" s="1260"/>
      <c r="O4599" s="1260" t="s">
        <v>35282</v>
      </c>
      <c r="P4599" s="1260"/>
      <c r="Q4599" s="1260"/>
      <c r="R4599" s="1260"/>
      <c r="S4599" s="1259">
        <v>1</v>
      </c>
      <c r="T4599" s="1260"/>
      <c r="U4599" s="1260"/>
      <c r="V4599" s="1260"/>
      <c r="W4599" s="1259">
        <v>0</v>
      </c>
      <c r="X4599" s="1259">
        <v>1007</v>
      </c>
      <c r="Y4599" s="1259">
        <v>0</v>
      </c>
    </row>
    <row r="4600" spans="1:25">
      <c r="A4600" s="1350">
        <v>11201000530</v>
      </c>
      <c r="B4600" s="1260"/>
      <c r="C4600" s="1260" t="s">
        <v>35284</v>
      </c>
      <c r="D4600" s="1260" t="s">
        <v>35285</v>
      </c>
      <c r="E4600" s="1260" t="s">
        <v>11353</v>
      </c>
      <c r="F4600" s="1260" t="s">
        <v>11176</v>
      </c>
      <c r="G4600" s="1260" t="s">
        <v>35286</v>
      </c>
      <c r="H4600" s="1260" t="s">
        <v>11153</v>
      </c>
      <c r="I4600" s="1260" t="s">
        <v>11177</v>
      </c>
      <c r="J4600" s="1259">
        <v>7428273</v>
      </c>
      <c r="K4600" s="1260" t="s">
        <v>11221</v>
      </c>
      <c r="L4600" s="1260" t="s">
        <v>11155</v>
      </c>
      <c r="M4600" s="1260" t="s">
        <v>262</v>
      </c>
      <c r="N4600" s="1260"/>
      <c r="O4600" s="1260" t="s">
        <v>35285</v>
      </c>
      <c r="P4600" s="1260"/>
      <c r="Q4600" s="1260"/>
      <c r="R4600" s="1260"/>
      <c r="S4600" s="1259">
        <v>1</v>
      </c>
      <c r="T4600" s="1260"/>
      <c r="U4600" s="1260"/>
      <c r="V4600" s="1260"/>
      <c r="W4600" s="1259">
        <v>0</v>
      </c>
      <c r="X4600" s="1259">
        <v>1007</v>
      </c>
      <c r="Y4600" s="1259">
        <v>0</v>
      </c>
    </row>
    <row r="4601" spans="1:25">
      <c r="A4601" s="1350">
        <v>11201000529</v>
      </c>
      <c r="B4601" s="1260"/>
      <c r="C4601" s="1260" t="s">
        <v>35287</v>
      </c>
      <c r="D4601" s="1260" t="s">
        <v>35288</v>
      </c>
      <c r="E4601" s="1260" t="s">
        <v>11353</v>
      </c>
      <c r="F4601" s="1260" t="s">
        <v>13212</v>
      </c>
      <c r="G4601" s="1260" t="s">
        <v>35289</v>
      </c>
      <c r="H4601" s="1260" t="s">
        <v>11153</v>
      </c>
      <c r="I4601" s="1260" t="s">
        <v>10976</v>
      </c>
      <c r="J4601" s="1259">
        <v>7428272</v>
      </c>
      <c r="K4601" s="1260" t="s">
        <v>11221</v>
      </c>
      <c r="L4601" s="1260" t="s">
        <v>11155</v>
      </c>
      <c r="M4601" s="1260" t="s">
        <v>262</v>
      </c>
      <c r="N4601" s="1260"/>
      <c r="O4601" s="1260" t="s">
        <v>35288</v>
      </c>
      <c r="P4601" s="1260"/>
      <c r="Q4601" s="1260"/>
      <c r="R4601" s="1260"/>
      <c r="S4601" s="1259">
        <v>1</v>
      </c>
      <c r="T4601" s="1260"/>
      <c r="U4601" s="1260"/>
      <c r="V4601" s="1260"/>
      <c r="W4601" s="1259">
        <v>0</v>
      </c>
      <c r="X4601" s="1259">
        <v>1007</v>
      </c>
      <c r="Y4601" s="1259">
        <v>0</v>
      </c>
    </row>
    <row r="4602" spans="1:25">
      <c r="A4602" s="1350">
        <v>11201000528</v>
      </c>
      <c r="B4602" s="1260"/>
      <c r="C4602" s="1260" t="s">
        <v>35290</v>
      </c>
      <c r="D4602" s="1260" t="s">
        <v>35291</v>
      </c>
      <c r="E4602" s="1260" t="s">
        <v>35292</v>
      </c>
      <c r="F4602" s="1260" t="s">
        <v>19542</v>
      </c>
      <c r="G4602" s="1260" t="s">
        <v>35293</v>
      </c>
      <c r="H4602" s="1260" t="s">
        <v>11153</v>
      </c>
      <c r="I4602" s="1260" t="s">
        <v>11164</v>
      </c>
      <c r="J4602" s="1259">
        <v>7428271</v>
      </c>
      <c r="K4602" s="1260" t="s">
        <v>11221</v>
      </c>
      <c r="L4602" s="1260" t="s">
        <v>11385</v>
      </c>
      <c r="M4602" s="1260" t="s">
        <v>2271</v>
      </c>
      <c r="N4602" s="1260" t="s">
        <v>35294</v>
      </c>
      <c r="O4602" s="1260" t="s">
        <v>35291</v>
      </c>
      <c r="P4602" s="1260" t="s">
        <v>11192</v>
      </c>
      <c r="Q4602" s="1260"/>
      <c r="R4602" s="1260"/>
      <c r="S4602" s="1259">
        <v>1</v>
      </c>
      <c r="T4602" s="1260" t="s">
        <v>35295</v>
      </c>
      <c r="U4602" s="1260"/>
      <c r="V4602" s="1260"/>
      <c r="W4602" s="1259">
        <v>0</v>
      </c>
      <c r="X4602" s="1259">
        <v>1007</v>
      </c>
      <c r="Y4602" s="1259">
        <v>1</v>
      </c>
    </row>
    <row r="4603" spans="1:25">
      <c r="A4603" s="1350">
        <v>11201000527</v>
      </c>
      <c r="B4603" s="1260"/>
      <c r="C4603" s="1260" t="s">
        <v>35296</v>
      </c>
      <c r="D4603" s="1260" t="s">
        <v>35297</v>
      </c>
      <c r="E4603" s="1260" t="s">
        <v>11400</v>
      </c>
      <c r="F4603" s="1260" t="s">
        <v>35298</v>
      </c>
      <c r="G4603" s="1260" t="s">
        <v>35299</v>
      </c>
      <c r="H4603" s="1260" t="s">
        <v>11153</v>
      </c>
      <c r="I4603" s="1260" t="s">
        <v>11164</v>
      </c>
      <c r="J4603" s="1259">
        <v>7428270</v>
      </c>
      <c r="K4603" s="1260" t="s">
        <v>11221</v>
      </c>
      <c r="L4603" s="1260" t="s">
        <v>11155</v>
      </c>
      <c r="M4603" s="1260" t="s">
        <v>2563</v>
      </c>
      <c r="N4603" s="1260" t="s">
        <v>35300</v>
      </c>
      <c r="O4603" s="1260" t="s">
        <v>35297</v>
      </c>
      <c r="P4603" s="1260" t="s">
        <v>11192</v>
      </c>
      <c r="Q4603" s="1260"/>
      <c r="R4603" s="1260"/>
      <c r="S4603" s="1259">
        <v>1</v>
      </c>
      <c r="T4603" s="1260" t="s">
        <v>35301</v>
      </c>
      <c r="U4603" s="1260"/>
      <c r="V4603" s="1260"/>
      <c r="W4603" s="1259">
        <v>0</v>
      </c>
      <c r="X4603" s="1259">
        <v>1007</v>
      </c>
      <c r="Y4603" s="1259">
        <v>0</v>
      </c>
    </row>
    <row r="4604" spans="1:25">
      <c r="A4604" s="1350">
        <v>11201000526</v>
      </c>
      <c r="B4604" s="1260"/>
      <c r="C4604" s="1260" t="s">
        <v>35302</v>
      </c>
      <c r="D4604" s="1260" t="s">
        <v>16815</v>
      </c>
      <c r="E4604" s="1260" t="s">
        <v>12473</v>
      </c>
      <c r="F4604" s="1260" t="s">
        <v>35303</v>
      </c>
      <c r="G4604" s="1260" t="s">
        <v>35304</v>
      </c>
      <c r="H4604" s="1260" t="s">
        <v>11153</v>
      </c>
      <c r="I4604" s="1260" t="s">
        <v>11243</v>
      </c>
      <c r="J4604" s="1259">
        <v>7428269</v>
      </c>
      <c r="K4604" s="1260" t="s">
        <v>11221</v>
      </c>
      <c r="L4604" s="1260" t="s">
        <v>11155</v>
      </c>
      <c r="M4604" s="1260" t="s">
        <v>262</v>
      </c>
      <c r="N4604" s="1260"/>
      <c r="O4604" s="1260" t="s">
        <v>16815</v>
      </c>
      <c r="P4604" s="1260"/>
      <c r="Q4604" s="1260"/>
      <c r="R4604" s="1260"/>
      <c r="S4604" s="1259">
        <v>1</v>
      </c>
      <c r="T4604" s="1260"/>
      <c r="U4604" s="1260"/>
      <c r="V4604" s="1260"/>
      <c r="W4604" s="1259">
        <v>0</v>
      </c>
      <c r="X4604" s="1259">
        <v>1007</v>
      </c>
      <c r="Y4604" s="1259">
        <v>0</v>
      </c>
    </row>
    <row r="4605" spans="1:25">
      <c r="A4605" s="1350">
        <v>11201000525</v>
      </c>
      <c r="B4605" s="1260"/>
      <c r="C4605" s="1260" t="s">
        <v>35290</v>
      </c>
      <c r="D4605" s="1260" t="s">
        <v>12472</v>
      </c>
      <c r="E4605" s="1260" t="s">
        <v>16818</v>
      </c>
      <c r="F4605" s="1260" t="s">
        <v>35305</v>
      </c>
      <c r="G4605" s="1260" t="s">
        <v>35306</v>
      </c>
      <c r="H4605" s="1260" t="s">
        <v>11153</v>
      </c>
      <c r="I4605" s="1260" t="s">
        <v>11243</v>
      </c>
      <c r="J4605" s="1259">
        <v>7428268</v>
      </c>
      <c r="K4605" s="1260" t="s">
        <v>11221</v>
      </c>
      <c r="L4605" s="1260" t="s">
        <v>11155</v>
      </c>
      <c r="M4605" s="1260" t="s">
        <v>262</v>
      </c>
      <c r="N4605" s="1260"/>
      <c r="O4605" s="1260" t="s">
        <v>12472</v>
      </c>
      <c r="P4605" s="1260"/>
      <c r="Q4605" s="1260"/>
      <c r="R4605" s="1260"/>
      <c r="S4605" s="1259">
        <v>1</v>
      </c>
      <c r="T4605" s="1260"/>
      <c r="U4605" s="1260"/>
      <c r="V4605" s="1260"/>
      <c r="W4605" s="1259">
        <v>0</v>
      </c>
      <c r="X4605" s="1259">
        <v>1007</v>
      </c>
      <c r="Y4605" s="1259">
        <v>0</v>
      </c>
    </row>
    <row r="4606" spans="1:25">
      <c r="A4606" s="1350">
        <v>11201000524</v>
      </c>
      <c r="B4606" s="1260" t="s">
        <v>35307</v>
      </c>
      <c r="C4606" s="1260" t="s">
        <v>35290</v>
      </c>
      <c r="D4606" s="1260" t="s">
        <v>35308</v>
      </c>
      <c r="E4606" s="1260" t="s">
        <v>11190</v>
      </c>
      <c r="F4606" s="1260" t="s">
        <v>19542</v>
      </c>
      <c r="G4606" s="1260"/>
      <c r="H4606" s="1260" t="s">
        <v>11153</v>
      </c>
      <c r="I4606" s="1260" t="s">
        <v>11164</v>
      </c>
      <c r="J4606" s="1259">
        <v>7428267</v>
      </c>
      <c r="K4606" s="1260" t="s">
        <v>11221</v>
      </c>
      <c r="L4606" s="1260" t="s">
        <v>11275</v>
      </c>
      <c r="M4606" s="1260" t="s">
        <v>2271</v>
      </c>
      <c r="N4606" s="1260" t="s">
        <v>35309</v>
      </c>
      <c r="O4606" s="1260" t="s">
        <v>35308</v>
      </c>
      <c r="P4606" s="1260" t="s">
        <v>35310</v>
      </c>
      <c r="Q4606" s="1260"/>
      <c r="R4606" s="1260"/>
      <c r="S4606" s="1259">
        <v>1</v>
      </c>
      <c r="T4606" s="1260" t="s">
        <v>12132</v>
      </c>
      <c r="U4606" s="1260" t="s">
        <v>11209</v>
      </c>
      <c r="V4606" s="1260" t="s">
        <v>27777</v>
      </c>
      <c r="W4606" s="1259">
        <v>0</v>
      </c>
      <c r="X4606" s="1259">
        <v>1007</v>
      </c>
      <c r="Y4606" s="1259">
        <v>2</v>
      </c>
    </row>
    <row r="4607" spans="1:25">
      <c r="A4607" s="1350">
        <v>11201000523</v>
      </c>
      <c r="B4607" s="1260"/>
      <c r="C4607" s="1260" t="s">
        <v>35290</v>
      </c>
      <c r="D4607" s="1260" t="s">
        <v>11447</v>
      </c>
      <c r="E4607" s="1260" t="s">
        <v>11353</v>
      </c>
      <c r="F4607" s="1260" t="s">
        <v>19529</v>
      </c>
      <c r="G4607" s="1260" t="s">
        <v>35311</v>
      </c>
      <c r="H4607" s="1260" t="s">
        <v>11153</v>
      </c>
      <c r="I4607" s="1260" t="s">
        <v>11243</v>
      </c>
      <c r="J4607" s="1259">
        <v>7428266</v>
      </c>
      <c r="K4607" s="1260" t="s">
        <v>11221</v>
      </c>
      <c r="L4607" s="1260" t="s">
        <v>11155</v>
      </c>
      <c r="M4607" s="1260" t="s">
        <v>262</v>
      </c>
      <c r="N4607" s="1260"/>
      <c r="O4607" s="1260" t="s">
        <v>11447</v>
      </c>
      <c r="P4607" s="1260"/>
      <c r="Q4607" s="1260"/>
      <c r="R4607" s="1260"/>
      <c r="S4607" s="1259">
        <v>1</v>
      </c>
      <c r="T4607" s="1260"/>
      <c r="U4607" s="1260"/>
      <c r="V4607" s="1260"/>
      <c r="W4607" s="1259">
        <v>0</v>
      </c>
      <c r="X4607" s="1259">
        <v>1007</v>
      </c>
      <c r="Y4607" s="1259">
        <v>0</v>
      </c>
    </row>
    <row r="4608" spans="1:25">
      <c r="A4608" s="1350">
        <v>11201000522</v>
      </c>
      <c r="B4608" s="1260" t="s">
        <v>35312</v>
      </c>
      <c r="C4608" s="1260" t="s">
        <v>35313</v>
      </c>
      <c r="D4608" s="1260" t="s">
        <v>35314</v>
      </c>
      <c r="E4608" s="1260" t="s">
        <v>12993</v>
      </c>
      <c r="F4608" s="1260" t="s">
        <v>11176</v>
      </c>
      <c r="G4608" s="1260" t="s">
        <v>35315</v>
      </c>
      <c r="H4608" s="1260" t="s">
        <v>11153</v>
      </c>
      <c r="I4608" s="1260" t="s">
        <v>11177</v>
      </c>
      <c r="J4608" s="1259">
        <v>7428265</v>
      </c>
      <c r="K4608" s="1260" t="s">
        <v>11221</v>
      </c>
      <c r="L4608" s="1260" t="s">
        <v>11155</v>
      </c>
      <c r="M4608" s="1260" t="s">
        <v>1698</v>
      </c>
      <c r="N4608" s="1260" t="s">
        <v>34002</v>
      </c>
      <c r="O4608" s="1260" t="s">
        <v>35314</v>
      </c>
      <c r="P4608" s="1260" t="s">
        <v>35316</v>
      </c>
      <c r="Q4608" s="1260" t="s">
        <v>14070</v>
      </c>
      <c r="R4608" s="1260" t="s">
        <v>35317</v>
      </c>
      <c r="S4608" s="1259">
        <v>1</v>
      </c>
      <c r="T4608" s="1260" t="s">
        <v>35318</v>
      </c>
      <c r="U4608" s="1260" t="s">
        <v>11182</v>
      </c>
      <c r="V4608" s="1260" t="s">
        <v>13364</v>
      </c>
      <c r="W4608" s="1259">
        <v>0</v>
      </c>
      <c r="X4608" s="1259">
        <v>1007</v>
      </c>
      <c r="Y4608" s="1259">
        <v>0</v>
      </c>
    </row>
    <row r="4609" spans="1:25">
      <c r="A4609" s="1350">
        <v>11201000521</v>
      </c>
      <c r="B4609" s="1260"/>
      <c r="C4609" s="1260" t="s">
        <v>35319</v>
      </c>
      <c r="D4609" s="1260" t="s">
        <v>35320</v>
      </c>
      <c r="E4609" s="1260" t="s">
        <v>11461</v>
      </c>
      <c r="F4609" s="1260" t="s">
        <v>35321</v>
      </c>
      <c r="G4609" s="1260" t="s">
        <v>35322</v>
      </c>
      <c r="H4609" s="1260" t="s">
        <v>11153</v>
      </c>
      <c r="I4609" s="1260" t="s">
        <v>11164</v>
      </c>
      <c r="J4609" s="1259">
        <v>7428264</v>
      </c>
      <c r="K4609" s="1260" t="s">
        <v>11221</v>
      </c>
      <c r="L4609" s="1260" t="s">
        <v>11155</v>
      </c>
      <c r="M4609" s="1260" t="s">
        <v>262</v>
      </c>
      <c r="N4609" s="1260"/>
      <c r="O4609" s="1260" t="s">
        <v>35320</v>
      </c>
      <c r="P4609" s="1260"/>
      <c r="Q4609" s="1260"/>
      <c r="R4609" s="1260"/>
      <c r="S4609" s="1259">
        <v>1</v>
      </c>
      <c r="T4609" s="1260"/>
      <c r="U4609" s="1260"/>
      <c r="V4609" s="1260"/>
      <c r="W4609" s="1259">
        <v>0</v>
      </c>
      <c r="X4609" s="1259">
        <v>1007</v>
      </c>
      <c r="Y4609" s="1259">
        <v>0</v>
      </c>
    </row>
    <row r="4610" spans="1:25">
      <c r="A4610" s="1350">
        <v>11201000520</v>
      </c>
      <c r="B4610" s="1260"/>
      <c r="C4610" s="1260" t="s">
        <v>35323</v>
      </c>
      <c r="D4610" s="1260" t="s">
        <v>2529</v>
      </c>
      <c r="E4610" s="1260" t="s">
        <v>11457</v>
      </c>
      <c r="F4610" s="1260" t="s">
        <v>35324</v>
      </c>
      <c r="G4610" s="1260" t="s">
        <v>35325</v>
      </c>
      <c r="H4610" s="1260" t="s">
        <v>11153</v>
      </c>
      <c r="I4610" s="1260" t="s">
        <v>10976</v>
      </c>
      <c r="J4610" s="1259">
        <v>7428263</v>
      </c>
      <c r="K4610" s="1260" t="s">
        <v>11221</v>
      </c>
      <c r="L4610" s="1260" t="s">
        <v>11155</v>
      </c>
      <c r="M4610" s="1260" t="s">
        <v>262</v>
      </c>
      <c r="N4610" s="1260"/>
      <c r="O4610" s="1260" t="s">
        <v>2529</v>
      </c>
      <c r="P4610" s="1260"/>
      <c r="Q4610" s="1260"/>
      <c r="R4610" s="1260"/>
      <c r="S4610" s="1259">
        <v>1</v>
      </c>
      <c r="T4610" s="1260"/>
      <c r="U4610" s="1260"/>
      <c r="V4610" s="1260"/>
      <c r="W4610" s="1259">
        <v>0</v>
      </c>
      <c r="X4610" s="1259">
        <v>1007</v>
      </c>
      <c r="Y4610" s="1259">
        <v>0</v>
      </c>
    </row>
    <row r="4611" spans="1:25">
      <c r="A4611" s="1350">
        <v>11201000519</v>
      </c>
      <c r="B4611" s="1260"/>
      <c r="C4611" s="1260" t="s">
        <v>35326</v>
      </c>
      <c r="D4611" s="1260" t="s">
        <v>35327</v>
      </c>
      <c r="E4611" s="1260" t="s">
        <v>11353</v>
      </c>
      <c r="F4611" s="1260" t="s">
        <v>35328</v>
      </c>
      <c r="G4611" s="1260" t="s">
        <v>35329</v>
      </c>
      <c r="H4611" s="1260" t="s">
        <v>11153</v>
      </c>
      <c r="I4611" s="1260" t="s">
        <v>10976</v>
      </c>
      <c r="J4611" s="1259">
        <v>7428262</v>
      </c>
      <c r="K4611" s="1260" t="s">
        <v>11221</v>
      </c>
      <c r="L4611" s="1260" t="s">
        <v>11155</v>
      </c>
      <c r="M4611" s="1260" t="s">
        <v>262</v>
      </c>
      <c r="N4611" s="1260"/>
      <c r="O4611" s="1260" t="s">
        <v>35327</v>
      </c>
      <c r="P4611" s="1260"/>
      <c r="Q4611" s="1260"/>
      <c r="R4611" s="1260"/>
      <c r="S4611" s="1259">
        <v>1</v>
      </c>
      <c r="T4611" s="1260"/>
      <c r="U4611" s="1260"/>
      <c r="V4611" s="1260"/>
      <c r="W4611" s="1259">
        <v>0</v>
      </c>
      <c r="X4611" s="1259">
        <v>1007</v>
      </c>
      <c r="Y4611" s="1259">
        <v>0</v>
      </c>
    </row>
    <row r="4612" spans="1:25">
      <c r="A4612" s="1350">
        <v>11201000518</v>
      </c>
      <c r="B4612" s="1260" t="s">
        <v>35330</v>
      </c>
      <c r="C4612" s="1260" t="s">
        <v>35331</v>
      </c>
      <c r="D4612" s="1260" t="s">
        <v>35332</v>
      </c>
      <c r="E4612" s="1260" t="s">
        <v>11266</v>
      </c>
      <c r="F4612" s="1260" t="s">
        <v>35333</v>
      </c>
      <c r="G4612" s="1260"/>
      <c r="H4612" s="1260" t="s">
        <v>11153</v>
      </c>
      <c r="I4612" s="1260" t="s">
        <v>11164</v>
      </c>
      <c r="J4612" s="1259">
        <v>7428261</v>
      </c>
      <c r="K4612" s="1260" t="s">
        <v>11221</v>
      </c>
      <c r="L4612" s="1260" t="s">
        <v>11275</v>
      </c>
      <c r="M4612" s="1260" t="s">
        <v>2565</v>
      </c>
      <c r="N4612" s="1260" t="s">
        <v>35269</v>
      </c>
      <c r="O4612" s="1260" t="s">
        <v>35332</v>
      </c>
      <c r="P4612" s="1260" t="s">
        <v>35334</v>
      </c>
      <c r="Q4612" s="1260" t="s">
        <v>12335</v>
      </c>
      <c r="R4612" s="1260" t="s">
        <v>35335</v>
      </c>
      <c r="S4612" s="1259">
        <v>1</v>
      </c>
      <c r="T4612" s="1260" t="s">
        <v>35336</v>
      </c>
      <c r="U4612" s="1260" t="s">
        <v>11921</v>
      </c>
      <c r="V4612" s="1260" t="s">
        <v>19539</v>
      </c>
      <c r="W4612" s="1259">
        <v>0</v>
      </c>
      <c r="X4612" s="1259">
        <v>1007</v>
      </c>
      <c r="Y4612" s="1259">
        <v>2</v>
      </c>
    </row>
    <row r="4613" spans="1:25">
      <c r="A4613" s="1350">
        <v>11201000517</v>
      </c>
      <c r="B4613" s="1260"/>
      <c r="C4613" s="1260" t="s">
        <v>35337</v>
      </c>
      <c r="D4613" s="1260" t="s">
        <v>16412</v>
      </c>
      <c r="E4613" s="1260" t="s">
        <v>12568</v>
      </c>
      <c r="F4613" s="1260" t="s">
        <v>11242</v>
      </c>
      <c r="G4613" s="1260" t="s">
        <v>35338</v>
      </c>
      <c r="H4613" s="1260" t="s">
        <v>11153</v>
      </c>
      <c r="I4613" s="1260" t="s">
        <v>11243</v>
      </c>
      <c r="J4613" s="1259">
        <v>7428260</v>
      </c>
      <c r="K4613" s="1260" t="s">
        <v>11221</v>
      </c>
      <c r="L4613" s="1260" t="s">
        <v>11155</v>
      </c>
      <c r="M4613" s="1260" t="s">
        <v>262</v>
      </c>
      <c r="N4613" s="1260"/>
      <c r="O4613" s="1260" t="s">
        <v>16412</v>
      </c>
      <c r="P4613" s="1260"/>
      <c r="Q4613" s="1260"/>
      <c r="R4613" s="1260"/>
      <c r="S4613" s="1259">
        <v>1</v>
      </c>
      <c r="T4613" s="1260"/>
      <c r="U4613" s="1260"/>
      <c r="V4613" s="1260"/>
      <c r="W4613" s="1259">
        <v>0</v>
      </c>
      <c r="X4613" s="1259">
        <v>1007</v>
      </c>
      <c r="Y4613" s="1259">
        <v>0</v>
      </c>
    </row>
    <row r="4614" spans="1:25">
      <c r="A4614" s="1350">
        <v>11201000516</v>
      </c>
      <c r="B4614" s="1260" t="s">
        <v>35339</v>
      </c>
      <c r="C4614" s="1260" t="s">
        <v>35340</v>
      </c>
      <c r="D4614" s="1260" t="s">
        <v>35341</v>
      </c>
      <c r="E4614" s="1260" t="s">
        <v>11175</v>
      </c>
      <c r="F4614" s="1260" t="s">
        <v>35333</v>
      </c>
      <c r="G4614" s="1260" t="s">
        <v>35342</v>
      </c>
      <c r="H4614" s="1260" t="s">
        <v>11153</v>
      </c>
      <c r="I4614" s="1260" t="s">
        <v>11164</v>
      </c>
      <c r="J4614" s="1259">
        <v>7428259</v>
      </c>
      <c r="K4614" s="1260" t="s">
        <v>11221</v>
      </c>
      <c r="L4614" s="1260" t="s">
        <v>11385</v>
      </c>
      <c r="M4614" s="1260" t="s">
        <v>2565</v>
      </c>
      <c r="N4614" s="1260" t="s">
        <v>35269</v>
      </c>
      <c r="O4614" s="1260" t="s">
        <v>35341</v>
      </c>
      <c r="P4614" s="1260" t="s">
        <v>35343</v>
      </c>
      <c r="Q4614" s="1260" t="s">
        <v>35344</v>
      </c>
      <c r="R4614" s="1260" t="s">
        <v>35343</v>
      </c>
      <c r="S4614" s="1259">
        <v>1</v>
      </c>
      <c r="T4614" s="1260" t="s">
        <v>35345</v>
      </c>
      <c r="U4614" s="1260" t="s">
        <v>11921</v>
      </c>
      <c r="V4614" s="1260" t="s">
        <v>19539</v>
      </c>
      <c r="W4614" s="1259">
        <v>0</v>
      </c>
      <c r="X4614" s="1259">
        <v>1007</v>
      </c>
      <c r="Y4614" s="1259">
        <v>1</v>
      </c>
    </row>
    <row r="4615" spans="1:25">
      <c r="A4615" s="1350">
        <v>11201000515</v>
      </c>
      <c r="B4615" s="1260"/>
      <c r="C4615" s="1260" t="s">
        <v>35346</v>
      </c>
      <c r="D4615" s="1260" t="s">
        <v>35347</v>
      </c>
      <c r="E4615" s="1260" t="s">
        <v>11175</v>
      </c>
      <c r="F4615" s="1260" t="s">
        <v>35348</v>
      </c>
      <c r="G4615" s="1260" t="s">
        <v>35349</v>
      </c>
      <c r="H4615" s="1260" t="s">
        <v>11153</v>
      </c>
      <c r="I4615" s="1260" t="s">
        <v>11164</v>
      </c>
      <c r="J4615" s="1259">
        <v>7428258</v>
      </c>
      <c r="K4615" s="1260" t="s">
        <v>11221</v>
      </c>
      <c r="L4615" s="1260" t="s">
        <v>11155</v>
      </c>
      <c r="M4615" s="1260" t="s">
        <v>2426</v>
      </c>
      <c r="N4615" s="1260" t="s">
        <v>35350</v>
      </c>
      <c r="O4615" s="1260" t="s">
        <v>35347</v>
      </c>
      <c r="P4615" s="1260"/>
      <c r="Q4615" s="1260"/>
      <c r="R4615" s="1260"/>
      <c r="S4615" s="1259">
        <v>1</v>
      </c>
      <c r="T4615" s="1260"/>
      <c r="U4615" s="1260" t="s">
        <v>11405</v>
      </c>
      <c r="V4615" s="1260" t="s">
        <v>11406</v>
      </c>
      <c r="W4615" s="1259">
        <v>0</v>
      </c>
      <c r="X4615" s="1259">
        <v>1007</v>
      </c>
      <c r="Y4615" s="1259">
        <v>0</v>
      </c>
    </row>
    <row r="4616" spans="1:25">
      <c r="A4616" s="1350">
        <v>11201000514</v>
      </c>
      <c r="B4616" s="1260"/>
      <c r="C4616" s="1260" t="s">
        <v>35351</v>
      </c>
      <c r="D4616" s="1260" t="s">
        <v>35352</v>
      </c>
      <c r="E4616" s="1260" t="s">
        <v>11426</v>
      </c>
      <c r="F4616" s="1260" t="s">
        <v>35333</v>
      </c>
      <c r="G4616" s="1260" t="s">
        <v>35353</v>
      </c>
      <c r="H4616" s="1260" t="s">
        <v>11153</v>
      </c>
      <c r="I4616" s="1260" t="s">
        <v>11164</v>
      </c>
      <c r="J4616" s="1259">
        <v>7428257</v>
      </c>
      <c r="K4616" s="1260" t="s">
        <v>11221</v>
      </c>
      <c r="L4616" s="1260" t="s">
        <v>11155</v>
      </c>
      <c r="M4616" s="1260" t="s">
        <v>1293</v>
      </c>
      <c r="N4616" s="1260" t="s">
        <v>35354</v>
      </c>
      <c r="O4616" s="1260" t="s">
        <v>35352</v>
      </c>
      <c r="P4616" s="1260"/>
      <c r="Q4616" s="1260"/>
      <c r="R4616" s="1260"/>
      <c r="S4616" s="1259">
        <v>1</v>
      </c>
      <c r="T4616" s="1260"/>
      <c r="U4616" s="1260" t="s">
        <v>11921</v>
      </c>
      <c r="V4616" s="1260" t="s">
        <v>17965</v>
      </c>
      <c r="W4616" s="1259">
        <v>0</v>
      </c>
      <c r="X4616" s="1259">
        <v>1007</v>
      </c>
      <c r="Y4616" s="1259">
        <v>0</v>
      </c>
    </row>
    <row r="4617" spans="1:25">
      <c r="A4617" s="1350">
        <v>11201000513</v>
      </c>
      <c r="B4617" s="1260" t="s">
        <v>35355</v>
      </c>
      <c r="C4617" s="1260" t="s">
        <v>35356</v>
      </c>
      <c r="D4617" s="1260" t="s">
        <v>35357</v>
      </c>
      <c r="E4617" s="1260" t="s">
        <v>11175</v>
      </c>
      <c r="F4617" s="1260" t="s">
        <v>35324</v>
      </c>
      <c r="G4617" s="1260" t="s">
        <v>35358</v>
      </c>
      <c r="H4617" s="1260" t="s">
        <v>11153</v>
      </c>
      <c r="I4617" s="1260" t="s">
        <v>10976</v>
      </c>
      <c r="J4617" s="1259">
        <v>7428256</v>
      </c>
      <c r="K4617" s="1260" t="s">
        <v>11375</v>
      </c>
      <c r="L4617" s="1260" t="s">
        <v>11155</v>
      </c>
      <c r="M4617" s="1260" t="s">
        <v>2527</v>
      </c>
      <c r="N4617" s="1260" t="s">
        <v>17321</v>
      </c>
      <c r="O4617" s="1260" t="s">
        <v>35357</v>
      </c>
      <c r="P4617" s="1260" t="s">
        <v>35359</v>
      </c>
      <c r="Q4617" s="1260" t="s">
        <v>11394</v>
      </c>
      <c r="R4617" s="1260" t="s">
        <v>35359</v>
      </c>
      <c r="S4617" s="1259">
        <v>1</v>
      </c>
      <c r="T4617" s="1260" t="s">
        <v>35360</v>
      </c>
      <c r="U4617" s="1260" t="s">
        <v>11158</v>
      </c>
      <c r="V4617" s="1260" t="s">
        <v>11159</v>
      </c>
      <c r="W4617" s="1259">
        <v>0</v>
      </c>
      <c r="X4617" s="1259">
        <v>1008</v>
      </c>
      <c r="Y4617" s="1259">
        <v>0</v>
      </c>
    </row>
    <row r="4618" spans="1:25">
      <c r="A4618" s="1350">
        <v>11201000512</v>
      </c>
      <c r="B4618" s="1260"/>
      <c r="C4618" s="1260" t="s">
        <v>35361</v>
      </c>
      <c r="D4618" s="1260" t="s">
        <v>35362</v>
      </c>
      <c r="E4618" s="1260" t="s">
        <v>17376</v>
      </c>
      <c r="F4618" s="1260" t="s">
        <v>12759</v>
      </c>
      <c r="G4618" s="1260" t="s">
        <v>35363</v>
      </c>
      <c r="H4618" s="1260" t="s">
        <v>11153</v>
      </c>
      <c r="I4618" s="1260" t="s">
        <v>10976</v>
      </c>
      <c r="J4618" s="1259">
        <v>7428255</v>
      </c>
      <c r="K4618" s="1260" t="s">
        <v>11221</v>
      </c>
      <c r="L4618" s="1260" t="s">
        <v>11155</v>
      </c>
      <c r="M4618" s="1260" t="s">
        <v>1518</v>
      </c>
      <c r="N4618" s="1260" t="s">
        <v>35364</v>
      </c>
      <c r="O4618" s="1260" t="s">
        <v>35362</v>
      </c>
      <c r="P4618" s="1260"/>
      <c r="Q4618" s="1260" t="s">
        <v>10976</v>
      </c>
      <c r="R4618" s="1259">
        <v>8952220</v>
      </c>
      <c r="S4618" s="1259">
        <v>1</v>
      </c>
      <c r="T4618" s="1260"/>
      <c r="U4618" s="1260" t="s">
        <v>12601</v>
      </c>
      <c r="V4618" s="1260" t="s">
        <v>26115</v>
      </c>
      <c r="W4618" s="1259">
        <v>0</v>
      </c>
      <c r="X4618" s="1259">
        <v>1007</v>
      </c>
      <c r="Y4618" s="1259">
        <v>0</v>
      </c>
    </row>
    <row r="4619" spans="1:25">
      <c r="A4619" s="1350">
        <v>11201000511</v>
      </c>
      <c r="B4619" s="1260"/>
      <c r="C4619" s="1260" t="s">
        <v>35365</v>
      </c>
      <c r="D4619" s="1260" t="s">
        <v>35366</v>
      </c>
      <c r="E4619" s="1260" t="s">
        <v>11444</v>
      </c>
      <c r="F4619" s="1260" t="s">
        <v>11440</v>
      </c>
      <c r="G4619" s="1260" t="s">
        <v>35367</v>
      </c>
      <c r="H4619" s="1260" t="s">
        <v>11153</v>
      </c>
      <c r="I4619" s="1260" t="s">
        <v>11177</v>
      </c>
      <c r="J4619" s="1259">
        <v>7428254</v>
      </c>
      <c r="K4619" s="1260" t="s">
        <v>11221</v>
      </c>
      <c r="L4619" s="1260" t="s">
        <v>11155</v>
      </c>
      <c r="M4619" s="1260" t="s">
        <v>262</v>
      </c>
      <c r="N4619" s="1260"/>
      <c r="O4619" s="1260" t="s">
        <v>35366</v>
      </c>
      <c r="P4619" s="1260"/>
      <c r="Q4619" s="1260"/>
      <c r="R4619" s="1260"/>
      <c r="S4619" s="1259">
        <v>1</v>
      </c>
      <c r="T4619" s="1260"/>
      <c r="U4619" s="1260"/>
      <c r="V4619" s="1260"/>
      <c r="W4619" s="1259">
        <v>0</v>
      </c>
      <c r="X4619" s="1259">
        <v>1007</v>
      </c>
      <c r="Y4619" s="1259">
        <v>0</v>
      </c>
    </row>
    <row r="4620" spans="1:25">
      <c r="A4620" s="1350">
        <v>11201000510</v>
      </c>
      <c r="B4620" s="1260"/>
      <c r="C4620" s="1260" t="s">
        <v>35368</v>
      </c>
      <c r="D4620" s="1260" t="s">
        <v>35369</v>
      </c>
      <c r="E4620" s="1260" t="s">
        <v>11560</v>
      </c>
      <c r="F4620" s="1260" t="s">
        <v>11440</v>
      </c>
      <c r="G4620" s="1260" t="s">
        <v>35370</v>
      </c>
      <c r="H4620" s="1260" t="s">
        <v>11153</v>
      </c>
      <c r="I4620" s="1260" t="s">
        <v>11177</v>
      </c>
      <c r="J4620" s="1259">
        <v>7428253</v>
      </c>
      <c r="K4620" s="1260" t="s">
        <v>11221</v>
      </c>
      <c r="L4620" s="1260" t="s">
        <v>11155</v>
      </c>
      <c r="M4620" s="1260" t="s">
        <v>262</v>
      </c>
      <c r="N4620" s="1260"/>
      <c r="O4620" s="1260" t="s">
        <v>35369</v>
      </c>
      <c r="P4620" s="1260"/>
      <c r="Q4620" s="1260"/>
      <c r="R4620" s="1260" t="s">
        <v>31295</v>
      </c>
      <c r="S4620" s="1259">
        <v>1</v>
      </c>
      <c r="T4620" s="1260"/>
      <c r="U4620" s="1260"/>
      <c r="V4620" s="1260"/>
      <c r="W4620" s="1259">
        <v>0</v>
      </c>
      <c r="X4620" s="1259">
        <v>1007</v>
      </c>
      <c r="Y4620" s="1259">
        <v>0</v>
      </c>
    </row>
    <row r="4621" spans="1:25">
      <c r="A4621" s="1350">
        <v>11201000509</v>
      </c>
      <c r="B4621" s="1260"/>
      <c r="C4621" s="1260" t="s">
        <v>35371</v>
      </c>
      <c r="D4621" s="1260" t="s">
        <v>35372</v>
      </c>
      <c r="E4621" s="1260" t="s">
        <v>11353</v>
      </c>
      <c r="F4621" s="1260" t="s">
        <v>11440</v>
      </c>
      <c r="G4621" s="1260" t="s">
        <v>35373</v>
      </c>
      <c r="H4621" s="1260" t="s">
        <v>11153</v>
      </c>
      <c r="I4621" s="1260" t="s">
        <v>11177</v>
      </c>
      <c r="J4621" s="1259">
        <v>7428252</v>
      </c>
      <c r="K4621" s="1260" t="s">
        <v>11221</v>
      </c>
      <c r="L4621" s="1260" t="s">
        <v>11155</v>
      </c>
      <c r="M4621" s="1260" t="s">
        <v>262</v>
      </c>
      <c r="N4621" s="1260"/>
      <c r="O4621" s="1260" t="s">
        <v>35372</v>
      </c>
      <c r="P4621" s="1260"/>
      <c r="Q4621" s="1260"/>
      <c r="R4621" s="1260"/>
      <c r="S4621" s="1259">
        <v>1</v>
      </c>
      <c r="T4621" s="1260"/>
      <c r="U4621" s="1260"/>
      <c r="V4621" s="1260"/>
      <c r="W4621" s="1259">
        <v>0</v>
      </c>
      <c r="X4621" s="1259">
        <v>1007</v>
      </c>
      <c r="Y4621" s="1259">
        <v>0</v>
      </c>
    </row>
    <row r="4622" spans="1:25">
      <c r="A4622" s="1350">
        <v>11201000508</v>
      </c>
      <c r="B4622" s="1260"/>
      <c r="C4622" s="1260" t="s">
        <v>35374</v>
      </c>
      <c r="D4622" s="1260" t="s">
        <v>35375</v>
      </c>
      <c r="E4622" s="1260" t="s">
        <v>11526</v>
      </c>
      <c r="F4622" s="1260" t="s">
        <v>35376</v>
      </c>
      <c r="G4622" s="1260" t="s">
        <v>35377</v>
      </c>
      <c r="H4622" s="1260" t="s">
        <v>11153</v>
      </c>
      <c r="I4622" s="1260" t="s">
        <v>10976</v>
      </c>
      <c r="J4622" s="1259">
        <v>7428251</v>
      </c>
      <c r="K4622" s="1260" t="s">
        <v>11221</v>
      </c>
      <c r="L4622" s="1260" t="s">
        <v>11155</v>
      </c>
      <c r="M4622" s="1260" t="s">
        <v>262</v>
      </c>
      <c r="N4622" s="1260"/>
      <c r="O4622" s="1260" t="s">
        <v>35375</v>
      </c>
      <c r="P4622" s="1260"/>
      <c r="Q4622" s="1260"/>
      <c r="R4622" s="1260"/>
      <c r="S4622" s="1259">
        <v>1</v>
      </c>
      <c r="T4622" s="1260"/>
      <c r="U4622" s="1260"/>
      <c r="V4622" s="1260"/>
      <c r="W4622" s="1259">
        <v>0</v>
      </c>
      <c r="X4622" s="1259">
        <v>1007</v>
      </c>
      <c r="Y4622" s="1259">
        <v>0</v>
      </c>
    </row>
    <row r="4623" spans="1:25">
      <c r="A4623" s="1350">
        <v>11201000507</v>
      </c>
      <c r="B4623" s="1260"/>
      <c r="C4623" s="1260" t="s">
        <v>35378</v>
      </c>
      <c r="D4623" s="1260" t="s">
        <v>35379</v>
      </c>
      <c r="E4623" s="1260" t="s">
        <v>11560</v>
      </c>
      <c r="F4623" s="1260" t="s">
        <v>12759</v>
      </c>
      <c r="G4623" s="1260" t="s">
        <v>35380</v>
      </c>
      <c r="H4623" s="1260" t="s">
        <v>11153</v>
      </c>
      <c r="I4623" s="1260" t="s">
        <v>10976</v>
      </c>
      <c r="J4623" s="1259">
        <v>7428250</v>
      </c>
      <c r="K4623" s="1260" t="s">
        <v>11221</v>
      </c>
      <c r="L4623" s="1260" t="s">
        <v>11155</v>
      </c>
      <c r="M4623" s="1260" t="s">
        <v>1226</v>
      </c>
      <c r="N4623" s="1260" t="s">
        <v>35381</v>
      </c>
      <c r="O4623" s="1260" t="s">
        <v>35379</v>
      </c>
      <c r="P4623" s="1260" t="s">
        <v>11192</v>
      </c>
      <c r="Q4623" s="1260" t="s">
        <v>10976</v>
      </c>
      <c r="R4623" s="1259">
        <v>8952220</v>
      </c>
      <c r="S4623" s="1259">
        <v>1</v>
      </c>
      <c r="T4623" s="1260"/>
      <c r="U4623" s="1260" t="s">
        <v>12408</v>
      </c>
      <c r="V4623" s="1260" t="s">
        <v>18519</v>
      </c>
      <c r="W4623" s="1259">
        <v>0</v>
      </c>
      <c r="X4623" s="1259">
        <v>1007</v>
      </c>
      <c r="Y4623" s="1259">
        <v>0</v>
      </c>
    </row>
    <row r="4624" spans="1:25">
      <c r="A4624" s="1350">
        <v>11201000506</v>
      </c>
      <c r="B4624" s="1260" t="s">
        <v>35382</v>
      </c>
      <c r="C4624" s="1260" t="s">
        <v>35383</v>
      </c>
      <c r="D4624" s="1260" t="s">
        <v>35384</v>
      </c>
      <c r="E4624" s="1260" t="s">
        <v>11190</v>
      </c>
      <c r="F4624" s="1260" t="s">
        <v>11440</v>
      </c>
      <c r="G4624" s="1260" t="s">
        <v>35385</v>
      </c>
      <c r="H4624" s="1260" t="s">
        <v>11153</v>
      </c>
      <c r="I4624" s="1260" t="s">
        <v>11177</v>
      </c>
      <c r="J4624" s="1259">
        <v>7428249</v>
      </c>
      <c r="K4624" s="1260" t="s">
        <v>11221</v>
      </c>
      <c r="L4624" s="1260" t="s">
        <v>11155</v>
      </c>
      <c r="M4624" s="1260" t="s">
        <v>262</v>
      </c>
      <c r="N4624" s="1260"/>
      <c r="O4624" s="1260" t="s">
        <v>35384</v>
      </c>
      <c r="P4624" s="1260"/>
      <c r="Q4624" s="1260"/>
      <c r="R4624" s="1260"/>
      <c r="S4624" s="1259">
        <v>1</v>
      </c>
      <c r="T4624" s="1260"/>
      <c r="U4624" s="1260"/>
      <c r="V4624" s="1260"/>
      <c r="W4624" s="1259">
        <v>0</v>
      </c>
      <c r="X4624" s="1259">
        <v>1007</v>
      </c>
      <c r="Y4624" s="1259">
        <v>0</v>
      </c>
    </row>
    <row r="4625" spans="1:25">
      <c r="A4625" s="1350">
        <v>11201000505</v>
      </c>
      <c r="B4625" s="1260"/>
      <c r="C4625" s="1260" t="s">
        <v>35386</v>
      </c>
      <c r="D4625" s="1260" t="s">
        <v>35387</v>
      </c>
      <c r="E4625" s="1260" t="s">
        <v>11560</v>
      </c>
      <c r="F4625" s="1260" t="s">
        <v>11416</v>
      </c>
      <c r="G4625" s="1260" t="s">
        <v>35388</v>
      </c>
      <c r="H4625" s="1260" t="s">
        <v>11153</v>
      </c>
      <c r="I4625" s="1260" t="s">
        <v>10976</v>
      </c>
      <c r="J4625" s="1259">
        <v>7428248</v>
      </c>
      <c r="K4625" s="1260" t="s">
        <v>11221</v>
      </c>
      <c r="L4625" s="1260" t="s">
        <v>11155</v>
      </c>
      <c r="M4625" s="1260" t="s">
        <v>262</v>
      </c>
      <c r="N4625" s="1260"/>
      <c r="O4625" s="1260" t="s">
        <v>35387</v>
      </c>
      <c r="P4625" s="1260"/>
      <c r="Q4625" s="1260" t="s">
        <v>10976</v>
      </c>
      <c r="R4625" s="1259">
        <v>8952220</v>
      </c>
      <c r="S4625" s="1259">
        <v>1</v>
      </c>
      <c r="T4625" s="1260"/>
      <c r="U4625" s="1260"/>
      <c r="V4625" s="1260"/>
      <c r="W4625" s="1259">
        <v>0</v>
      </c>
      <c r="X4625" s="1259">
        <v>1007</v>
      </c>
      <c r="Y4625" s="1259">
        <v>0</v>
      </c>
    </row>
    <row r="4626" spans="1:25">
      <c r="A4626" s="1350">
        <v>11201000504</v>
      </c>
      <c r="B4626" s="1260"/>
      <c r="C4626" s="1260" t="s">
        <v>35389</v>
      </c>
      <c r="D4626" s="1260" t="s">
        <v>35390</v>
      </c>
      <c r="E4626" s="1260" t="s">
        <v>12298</v>
      </c>
      <c r="F4626" s="1260" t="s">
        <v>11440</v>
      </c>
      <c r="G4626" s="1260" t="s">
        <v>35391</v>
      </c>
      <c r="H4626" s="1260" t="s">
        <v>11153</v>
      </c>
      <c r="I4626" s="1260" t="s">
        <v>11177</v>
      </c>
      <c r="J4626" s="1259">
        <v>7428247</v>
      </c>
      <c r="K4626" s="1260" t="s">
        <v>11221</v>
      </c>
      <c r="L4626" s="1260" t="s">
        <v>11155</v>
      </c>
      <c r="M4626" s="1260" t="s">
        <v>262</v>
      </c>
      <c r="N4626" s="1260"/>
      <c r="O4626" s="1260" t="s">
        <v>35390</v>
      </c>
      <c r="P4626" s="1260"/>
      <c r="Q4626" s="1260"/>
      <c r="R4626" s="1260" t="s">
        <v>11785</v>
      </c>
      <c r="S4626" s="1259">
        <v>1</v>
      </c>
      <c r="T4626" s="1260"/>
      <c r="U4626" s="1260"/>
      <c r="V4626" s="1260"/>
      <c r="W4626" s="1259">
        <v>0</v>
      </c>
      <c r="X4626" s="1259">
        <v>1007</v>
      </c>
      <c r="Y4626" s="1259">
        <v>0</v>
      </c>
    </row>
    <row r="4627" spans="1:25">
      <c r="A4627" s="1350">
        <v>11201000503</v>
      </c>
      <c r="B4627" s="1260"/>
      <c r="C4627" s="1260" t="s">
        <v>35392</v>
      </c>
      <c r="D4627" s="1260" t="s">
        <v>35393</v>
      </c>
      <c r="E4627" s="1260" t="s">
        <v>11560</v>
      </c>
      <c r="F4627" s="1260" t="s">
        <v>11440</v>
      </c>
      <c r="G4627" s="1260" t="s">
        <v>35394</v>
      </c>
      <c r="H4627" s="1260" t="s">
        <v>11153</v>
      </c>
      <c r="I4627" s="1260" t="s">
        <v>11177</v>
      </c>
      <c r="J4627" s="1259">
        <v>7428246</v>
      </c>
      <c r="K4627" s="1260" t="s">
        <v>11221</v>
      </c>
      <c r="L4627" s="1260" t="s">
        <v>11155</v>
      </c>
      <c r="M4627" s="1260" t="s">
        <v>262</v>
      </c>
      <c r="N4627" s="1260"/>
      <c r="O4627" s="1260" t="s">
        <v>35393</v>
      </c>
      <c r="P4627" s="1260"/>
      <c r="Q4627" s="1260"/>
      <c r="R4627" s="1260" t="s">
        <v>35395</v>
      </c>
      <c r="S4627" s="1259">
        <v>1</v>
      </c>
      <c r="T4627" s="1260"/>
      <c r="U4627" s="1260"/>
      <c r="V4627" s="1260"/>
      <c r="W4627" s="1259">
        <v>0</v>
      </c>
      <c r="X4627" s="1259">
        <v>1007</v>
      </c>
      <c r="Y4627" s="1259">
        <v>0</v>
      </c>
    </row>
    <row r="4628" spans="1:25">
      <c r="A4628" s="1350">
        <v>11201000502</v>
      </c>
      <c r="B4628" s="1260"/>
      <c r="C4628" s="1260" t="s">
        <v>35396</v>
      </c>
      <c r="D4628" s="1260" t="s">
        <v>35397</v>
      </c>
      <c r="E4628" s="1260" t="s">
        <v>12993</v>
      </c>
      <c r="F4628" s="1260" t="s">
        <v>11440</v>
      </c>
      <c r="G4628" s="1260" t="s">
        <v>35398</v>
      </c>
      <c r="H4628" s="1260" t="s">
        <v>11153</v>
      </c>
      <c r="I4628" s="1260" t="s">
        <v>11177</v>
      </c>
      <c r="J4628" s="1259">
        <v>7428245</v>
      </c>
      <c r="K4628" s="1260" t="s">
        <v>11221</v>
      </c>
      <c r="L4628" s="1260" t="s">
        <v>11155</v>
      </c>
      <c r="M4628" s="1260" t="s">
        <v>1388</v>
      </c>
      <c r="N4628" s="1260" t="s">
        <v>35399</v>
      </c>
      <c r="O4628" s="1260" t="s">
        <v>35397</v>
      </c>
      <c r="P4628" s="1260" t="s">
        <v>11192</v>
      </c>
      <c r="Q4628" s="1260"/>
      <c r="R4628" s="1260" t="s">
        <v>35400</v>
      </c>
      <c r="S4628" s="1259">
        <v>1</v>
      </c>
      <c r="T4628" s="1260"/>
      <c r="U4628" s="1260" t="s">
        <v>11269</v>
      </c>
      <c r="V4628" s="1260" t="s">
        <v>15756</v>
      </c>
      <c r="W4628" s="1259">
        <v>0</v>
      </c>
      <c r="X4628" s="1259">
        <v>1007</v>
      </c>
      <c r="Y4628" s="1259">
        <v>0</v>
      </c>
    </row>
    <row r="4629" spans="1:25">
      <c r="A4629" s="1350">
        <v>11201000501</v>
      </c>
      <c r="B4629" s="1260"/>
      <c r="C4629" s="1260" t="s">
        <v>35401</v>
      </c>
      <c r="D4629" s="1260" t="s">
        <v>35402</v>
      </c>
      <c r="E4629" s="1260" t="s">
        <v>11426</v>
      </c>
      <c r="F4629" s="1260" t="s">
        <v>12679</v>
      </c>
      <c r="G4629" s="1260" t="s">
        <v>35403</v>
      </c>
      <c r="H4629" s="1260" t="s">
        <v>11153</v>
      </c>
      <c r="I4629" s="1260" t="s">
        <v>10976</v>
      </c>
      <c r="J4629" s="1259">
        <v>7428244</v>
      </c>
      <c r="K4629" s="1260" t="s">
        <v>11375</v>
      </c>
      <c r="L4629" s="1260" t="s">
        <v>11155</v>
      </c>
      <c r="M4629" s="1260" t="s">
        <v>1986</v>
      </c>
      <c r="N4629" s="1260" t="s">
        <v>35404</v>
      </c>
      <c r="O4629" s="1260" t="s">
        <v>35402</v>
      </c>
      <c r="P4629" s="1260" t="s">
        <v>35405</v>
      </c>
      <c r="Q4629" s="1260" t="s">
        <v>35406</v>
      </c>
      <c r="R4629" s="1260" t="s">
        <v>35407</v>
      </c>
      <c r="S4629" s="1259">
        <v>1</v>
      </c>
      <c r="T4629" s="1260"/>
      <c r="U4629" s="1260" t="s">
        <v>11158</v>
      </c>
      <c r="V4629" s="1260" t="s">
        <v>12401</v>
      </c>
      <c r="W4629" s="1259">
        <v>0</v>
      </c>
      <c r="X4629" s="1259">
        <v>1008</v>
      </c>
      <c r="Y4629" s="1259">
        <v>0</v>
      </c>
    </row>
    <row r="4630" spans="1:25">
      <c r="A4630" s="1350">
        <v>11201000500</v>
      </c>
      <c r="B4630" s="1260"/>
      <c r="C4630" s="1260" t="s">
        <v>35408</v>
      </c>
      <c r="D4630" s="1260" t="s">
        <v>35409</v>
      </c>
      <c r="E4630" s="1260" t="s">
        <v>35410</v>
      </c>
      <c r="F4630" s="1260" t="s">
        <v>11416</v>
      </c>
      <c r="G4630" s="1260" t="s">
        <v>35411</v>
      </c>
      <c r="H4630" s="1260" t="s">
        <v>11153</v>
      </c>
      <c r="I4630" s="1260" t="s">
        <v>10976</v>
      </c>
      <c r="J4630" s="1259">
        <v>7428243</v>
      </c>
      <c r="K4630" s="1260" t="s">
        <v>11221</v>
      </c>
      <c r="L4630" s="1260" t="s">
        <v>11155</v>
      </c>
      <c r="M4630" s="1260" t="s">
        <v>1948</v>
      </c>
      <c r="N4630" s="1260" t="s">
        <v>35412</v>
      </c>
      <c r="O4630" s="1260" t="s">
        <v>35409</v>
      </c>
      <c r="P4630" s="1260" t="s">
        <v>35413</v>
      </c>
      <c r="Q4630" s="1260"/>
      <c r="R4630" s="1260"/>
      <c r="S4630" s="1259">
        <v>1</v>
      </c>
      <c r="T4630" s="1260"/>
      <c r="U4630" s="1260" t="s">
        <v>11396</v>
      </c>
      <c r="V4630" s="1260" t="s">
        <v>11878</v>
      </c>
      <c r="W4630" s="1259">
        <v>0</v>
      </c>
      <c r="X4630" s="1259">
        <v>1007</v>
      </c>
      <c r="Y4630" s="1259">
        <v>0</v>
      </c>
    </row>
    <row r="4631" spans="1:25">
      <c r="A4631" s="1350">
        <v>11201000499</v>
      </c>
      <c r="B4631" s="1260"/>
      <c r="C4631" s="1260" t="s">
        <v>35414</v>
      </c>
      <c r="D4631" s="1260" t="s">
        <v>35415</v>
      </c>
      <c r="E4631" s="1260" t="s">
        <v>11426</v>
      </c>
      <c r="F4631" s="1260" t="s">
        <v>11416</v>
      </c>
      <c r="G4631" s="1260" t="s">
        <v>35416</v>
      </c>
      <c r="H4631" s="1260" t="s">
        <v>11153</v>
      </c>
      <c r="I4631" s="1260" t="s">
        <v>10976</v>
      </c>
      <c r="J4631" s="1259">
        <v>7428242</v>
      </c>
      <c r="K4631" s="1260" t="s">
        <v>11221</v>
      </c>
      <c r="L4631" s="1260" t="s">
        <v>11155</v>
      </c>
      <c r="M4631" s="1260" t="s">
        <v>2033</v>
      </c>
      <c r="N4631" s="1260" t="s">
        <v>35417</v>
      </c>
      <c r="O4631" s="1260" t="s">
        <v>35415</v>
      </c>
      <c r="P4631" s="1260" t="s">
        <v>35418</v>
      </c>
      <c r="Q4631" s="1260"/>
      <c r="R4631" s="1260"/>
      <c r="S4631" s="1259">
        <v>1</v>
      </c>
      <c r="T4631" s="1260"/>
      <c r="U4631" s="1260" t="s">
        <v>11158</v>
      </c>
      <c r="V4631" s="1260" t="s">
        <v>13789</v>
      </c>
      <c r="W4631" s="1259">
        <v>0</v>
      </c>
      <c r="X4631" s="1259">
        <v>1007</v>
      </c>
      <c r="Y4631" s="1259">
        <v>0</v>
      </c>
    </row>
    <row r="4632" spans="1:25">
      <c r="A4632" s="1350">
        <v>11201000498</v>
      </c>
      <c r="B4632" s="1260"/>
      <c r="C4632" s="1260" t="s">
        <v>35419</v>
      </c>
      <c r="D4632" s="1260" t="s">
        <v>35420</v>
      </c>
      <c r="E4632" s="1260" t="s">
        <v>17479</v>
      </c>
      <c r="F4632" s="1260" t="s">
        <v>11440</v>
      </c>
      <c r="G4632" s="1260" t="s">
        <v>35421</v>
      </c>
      <c r="H4632" s="1260" t="s">
        <v>11153</v>
      </c>
      <c r="I4632" s="1260" t="s">
        <v>11177</v>
      </c>
      <c r="J4632" s="1259">
        <v>7428241</v>
      </c>
      <c r="K4632" s="1260" t="s">
        <v>11221</v>
      </c>
      <c r="L4632" s="1260" t="s">
        <v>11155</v>
      </c>
      <c r="M4632" s="1260" t="s">
        <v>262</v>
      </c>
      <c r="N4632" s="1260"/>
      <c r="O4632" s="1260" t="s">
        <v>35420</v>
      </c>
      <c r="P4632" s="1260"/>
      <c r="Q4632" s="1260"/>
      <c r="R4632" s="1260"/>
      <c r="S4632" s="1259">
        <v>1</v>
      </c>
      <c r="T4632" s="1260"/>
      <c r="U4632" s="1260"/>
      <c r="V4632" s="1260"/>
      <c r="W4632" s="1259">
        <v>0</v>
      </c>
      <c r="X4632" s="1259">
        <v>1007</v>
      </c>
      <c r="Y4632" s="1259">
        <v>0</v>
      </c>
    </row>
    <row r="4633" spans="1:25">
      <c r="A4633" s="1350">
        <v>11201000497</v>
      </c>
      <c r="B4633" s="1260"/>
      <c r="C4633" s="1260" t="s">
        <v>35422</v>
      </c>
      <c r="D4633" s="1260" t="s">
        <v>35423</v>
      </c>
      <c r="E4633" s="1260" t="s">
        <v>11560</v>
      </c>
      <c r="F4633" s="1260" t="s">
        <v>11436</v>
      </c>
      <c r="G4633" s="1260" t="s">
        <v>35424</v>
      </c>
      <c r="H4633" s="1260" t="s">
        <v>11153</v>
      </c>
      <c r="I4633" s="1260" t="s">
        <v>10976</v>
      </c>
      <c r="J4633" s="1259">
        <v>7428240</v>
      </c>
      <c r="K4633" s="1260" t="s">
        <v>11221</v>
      </c>
      <c r="L4633" s="1260" t="s">
        <v>11155</v>
      </c>
      <c r="M4633" s="1260" t="s">
        <v>1276</v>
      </c>
      <c r="N4633" s="1260" t="s">
        <v>23433</v>
      </c>
      <c r="O4633" s="1260" t="s">
        <v>35423</v>
      </c>
      <c r="P4633" s="1260"/>
      <c r="Q4633" s="1260"/>
      <c r="R4633" s="1260"/>
      <c r="S4633" s="1259">
        <v>1</v>
      </c>
      <c r="T4633" s="1260"/>
      <c r="U4633" s="1260" t="s">
        <v>11158</v>
      </c>
      <c r="V4633" s="1260" t="s">
        <v>11824</v>
      </c>
      <c r="W4633" s="1259">
        <v>0</v>
      </c>
      <c r="X4633" s="1259">
        <v>1007</v>
      </c>
      <c r="Y4633" s="1259">
        <v>0</v>
      </c>
    </row>
    <row r="4634" spans="1:25">
      <c r="A4634" s="1350">
        <v>11201000496</v>
      </c>
      <c r="B4634" s="1260" t="s">
        <v>35425</v>
      </c>
      <c r="C4634" s="1260" t="s">
        <v>35396</v>
      </c>
      <c r="D4634" s="1260" t="s">
        <v>35426</v>
      </c>
      <c r="E4634" s="1260" t="s">
        <v>16926</v>
      </c>
      <c r="F4634" s="1260" t="s">
        <v>19572</v>
      </c>
      <c r="G4634" s="1260" t="s">
        <v>35427</v>
      </c>
      <c r="H4634" s="1260" t="s">
        <v>11153</v>
      </c>
      <c r="I4634" s="1260" t="s">
        <v>11164</v>
      </c>
      <c r="J4634" s="1259">
        <v>7428239</v>
      </c>
      <c r="K4634" s="1260" t="s">
        <v>11221</v>
      </c>
      <c r="L4634" s="1260" t="s">
        <v>11155</v>
      </c>
      <c r="M4634" s="1260" t="s">
        <v>2180</v>
      </c>
      <c r="N4634" s="1260" t="s">
        <v>35428</v>
      </c>
      <c r="O4634" s="1260" t="s">
        <v>35426</v>
      </c>
      <c r="P4634" s="1260" t="s">
        <v>35429</v>
      </c>
      <c r="Q4634" s="1260" t="s">
        <v>11846</v>
      </c>
      <c r="R4634" s="1260" t="s">
        <v>14104</v>
      </c>
      <c r="S4634" s="1259">
        <v>1</v>
      </c>
      <c r="T4634" s="1260" t="s">
        <v>35430</v>
      </c>
      <c r="U4634" s="1260" t="s">
        <v>11290</v>
      </c>
      <c r="V4634" s="1260" t="s">
        <v>13821</v>
      </c>
      <c r="W4634" s="1259">
        <v>0</v>
      </c>
      <c r="X4634" s="1259">
        <v>1007</v>
      </c>
      <c r="Y4634" s="1259">
        <v>0</v>
      </c>
    </row>
    <row r="4635" spans="1:25">
      <c r="A4635" s="1350">
        <v>11201000495</v>
      </c>
      <c r="B4635" s="1260"/>
      <c r="C4635" s="1260" t="s">
        <v>35431</v>
      </c>
      <c r="D4635" s="1260" t="s">
        <v>35432</v>
      </c>
      <c r="E4635" s="1260" t="s">
        <v>31965</v>
      </c>
      <c r="F4635" s="1260" t="s">
        <v>35433</v>
      </c>
      <c r="G4635" s="1260" t="s">
        <v>35434</v>
      </c>
      <c r="H4635" s="1260" t="s">
        <v>11153</v>
      </c>
      <c r="I4635" s="1260" t="s">
        <v>11164</v>
      </c>
      <c r="J4635" s="1259">
        <v>7428238</v>
      </c>
      <c r="K4635" s="1260" t="s">
        <v>11221</v>
      </c>
      <c r="L4635" s="1260" t="s">
        <v>11155</v>
      </c>
      <c r="M4635" s="1260" t="s">
        <v>262</v>
      </c>
      <c r="N4635" s="1260"/>
      <c r="O4635" s="1260" t="s">
        <v>35432</v>
      </c>
      <c r="P4635" s="1260"/>
      <c r="Q4635" s="1260"/>
      <c r="R4635" s="1260"/>
      <c r="S4635" s="1259">
        <v>1</v>
      </c>
      <c r="T4635" s="1260"/>
      <c r="U4635" s="1260"/>
      <c r="V4635" s="1260"/>
      <c r="W4635" s="1259">
        <v>0</v>
      </c>
      <c r="X4635" s="1259">
        <v>1007</v>
      </c>
      <c r="Y4635" s="1259">
        <v>0</v>
      </c>
    </row>
    <row r="4636" spans="1:25">
      <c r="A4636" s="1350">
        <v>11201000494</v>
      </c>
      <c r="B4636" s="1260"/>
      <c r="C4636" s="1260" t="s">
        <v>35435</v>
      </c>
      <c r="D4636" s="1260" t="s">
        <v>35436</v>
      </c>
      <c r="E4636" s="1260" t="s">
        <v>11353</v>
      </c>
      <c r="F4636" s="1260" t="s">
        <v>11440</v>
      </c>
      <c r="G4636" s="1260" t="s">
        <v>35437</v>
      </c>
      <c r="H4636" s="1260" t="s">
        <v>11153</v>
      </c>
      <c r="I4636" s="1260" t="s">
        <v>11177</v>
      </c>
      <c r="J4636" s="1259">
        <v>7428237</v>
      </c>
      <c r="K4636" s="1260" t="s">
        <v>11221</v>
      </c>
      <c r="L4636" s="1260" t="s">
        <v>11155</v>
      </c>
      <c r="M4636" s="1260" t="s">
        <v>262</v>
      </c>
      <c r="N4636" s="1260"/>
      <c r="O4636" s="1260" t="s">
        <v>35436</v>
      </c>
      <c r="P4636" s="1260"/>
      <c r="Q4636" s="1260"/>
      <c r="R4636" s="1260"/>
      <c r="S4636" s="1259">
        <v>1</v>
      </c>
      <c r="T4636" s="1260"/>
      <c r="U4636" s="1260"/>
      <c r="V4636" s="1260"/>
      <c r="W4636" s="1259">
        <v>0</v>
      </c>
      <c r="X4636" s="1259">
        <v>1007</v>
      </c>
      <c r="Y4636" s="1259">
        <v>0</v>
      </c>
    </row>
    <row r="4637" spans="1:25">
      <c r="A4637" s="1350">
        <v>11201000493</v>
      </c>
      <c r="B4637" s="1260" t="s">
        <v>35438</v>
      </c>
      <c r="C4637" s="1260" t="s">
        <v>35439</v>
      </c>
      <c r="D4637" s="1260" t="s">
        <v>35440</v>
      </c>
      <c r="E4637" s="1260" t="s">
        <v>11384</v>
      </c>
      <c r="F4637" s="1260" t="s">
        <v>19572</v>
      </c>
      <c r="G4637" s="1260" t="s">
        <v>35441</v>
      </c>
      <c r="H4637" s="1260" t="s">
        <v>11153</v>
      </c>
      <c r="I4637" s="1260" t="s">
        <v>11164</v>
      </c>
      <c r="J4637" s="1259">
        <v>7428236</v>
      </c>
      <c r="K4637" s="1260" t="s">
        <v>11221</v>
      </c>
      <c r="L4637" s="1260" t="s">
        <v>11155</v>
      </c>
      <c r="M4637" s="1260" t="s">
        <v>2483</v>
      </c>
      <c r="N4637" s="1260" t="s">
        <v>35442</v>
      </c>
      <c r="O4637" s="1260" t="s">
        <v>35440</v>
      </c>
      <c r="P4637" s="1260" t="s">
        <v>35443</v>
      </c>
      <c r="Q4637" s="1260" t="s">
        <v>20271</v>
      </c>
      <c r="R4637" s="1260" t="s">
        <v>35443</v>
      </c>
      <c r="S4637" s="1259">
        <v>1</v>
      </c>
      <c r="T4637" s="1260" t="s">
        <v>35444</v>
      </c>
      <c r="U4637" s="1260" t="s">
        <v>11182</v>
      </c>
      <c r="V4637" s="1260" t="s">
        <v>31462</v>
      </c>
      <c r="W4637" s="1259">
        <v>0</v>
      </c>
      <c r="X4637" s="1259">
        <v>1007</v>
      </c>
      <c r="Y4637" s="1259">
        <v>0</v>
      </c>
    </row>
    <row r="4638" spans="1:25">
      <c r="A4638" s="1350">
        <v>11201000492</v>
      </c>
      <c r="B4638" s="1260"/>
      <c r="C4638" s="1260" t="s">
        <v>35445</v>
      </c>
      <c r="D4638" s="1260" t="s">
        <v>21390</v>
      </c>
      <c r="E4638" s="1260" t="s">
        <v>11426</v>
      </c>
      <c r="F4638" s="1260" t="s">
        <v>35446</v>
      </c>
      <c r="G4638" s="1260" t="s">
        <v>35447</v>
      </c>
      <c r="H4638" s="1260" t="s">
        <v>11153</v>
      </c>
      <c r="I4638" s="1260" t="s">
        <v>11164</v>
      </c>
      <c r="J4638" s="1259">
        <v>7428235</v>
      </c>
      <c r="K4638" s="1260" t="s">
        <v>11221</v>
      </c>
      <c r="L4638" s="1260" t="s">
        <v>11155</v>
      </c>
      <c r="M4638" s="1260" t="s">
        <v>2567</v>
      </c>
      <c r="N4638" s="1260" t="s">
        <v>21393</v>
      </c>
      <c r="O4638" s="1260" t="s">
        <v>21390</v>
      </c>
      <c r="P4638" s="1260"/>
      <c r="Q4638" s="1260"/>
      <c r="R4638" s="1260"/>
      <c r="S4638" s="1259">
        <v>1</v>
      </c>
      <c r="T4638" s="1260"/>
      <c r="U4638" s="1260" t="s">
        <v>11921</v>
      </c>
      <c r="V4638" s="1260" t="s">
        <v>17992</v>
      </c>
      <c r="W4638" s="1259">
        <v>0</v>
      </c>
      <c r="X4638" s="1259">
        <v>1007</v>
      </c>
      <c r="Y4638" s="1259">
        <v>0</v>
      </c>
    </row>
    <row r="4639" spans="1:25">
      <c r="A4639" s="1350">
        <v>11201000491</v>
      </c>
      <c r="B4639" s="1260"/>
      <c r="C4639" s="1260" t="s">
        <v>35448</v>
      </c>
      <c r="D4639" s="1260" t="s">
        <v>35449</v>
      </c>
      <c r="E4639" s="1260" t="s">
        <v>11353</v>
      </c>
      <c r="F4639" s="1260" t="s">
        <v>11440</v>
      </c>
      <c r="G4639" s="1260" t="s">
        <v>35450</v>
      </c>
      <c r="H4639" s="1260" t="s">
        <v>11153</v>
      </c>
      <c r="I4639" s="1260" t="s">
        <v>11177</v>
      </c>
      <c r="J4639" s="1259">
        <v>7428234</v>
      </c>
      <c r="K4639" s="1260" t="s">
        <v>11221</v>
      </c>
      <c r="L4639" s="1260" t="s">
        <v>11155</v>
      </c>
      <c r="M4639" s="1260" t="s">
        <v>2573</v>
      </c>
      <c r="N4639" s="1260" t="s">
        <v>21977</v>
      </c>
      <c r="O4639" s="1260" t="s">
        <v>35449</v>
      </c>
      <c r="P4639" s="1260" t="s">
        <v>35451</v>
      </c>
      <c r="Q4639" s="1260"/>
      <c r="R4639" s="1260" t="s">
        <v>35452</v>
      </c>
      <c r="S4639" s="1259">
        <v>1</v>
      </c>
      <c r="T4639" s="1260"/>
      <c r="U4639" s="1260" t="s">
        <v>11193</v>
      </c>
      <c r="V4639" s="1260" t="s">
        <v>14657</v>
      </c>
      <c r="W4639" s="1259">
        <v>0</v>
      </c>
      <c r="X4639" s="1259">
        <v>1007</v>
      </c>
      <c r="Y4639" s="1259">
        <v>0</v>
      </c>
    </row>
    <row r="4640" spans="1:25">
      <c r="A4640" s="1350">
        <v>11201000490</v>
      </c>
      <c r="B4640" s="1260"/>
      <c r="C4640" s="1260" t="s">
        <v>35453</v>
      </c>
      <c r="D4640" s="1260" t="s">
        <v>35454</v>
      </c>
      <c r="E4640" s="1260" t="s">
        <v>11266</v>
      </c>
      <c r="F4640" s="1260" t="s">
        <v>35446</v>
      </c>
      <c r="G4640" s="1260" t="s">
        <v>35455</v>
      </c>
      <c r="H4640" s="1260" t="s">
        <v>11153</v>
      </c>
      <c r="I4640" s="1260" t="s">
        <v>11164</v>
      </c>
      <c r="J4640" s="1259">
        <v>7428233</v>
      </c>
      <c r="K4640" s="1260" t="s">
        <v>11221</v>
      </c>
      <c r="L4640" s="1260" t="s">
        <v>11155</v>
      </c>
      <c r="M4640" s="1260" t="s">
        <v>1639</v>
      </c>
      <c r="N4640" s="1260" t="s">
        <v>35456</v>
      </c>
      <c r="O4640" s="1260" t="s">
        <v>35454</v>
      </c>
      <c r="P4640" s="1260"/>
      <c r="Q4640" s="1260" t="s">
        <v>35457</v>
      </c>
      <c r="R4640" s="1260" t="s">
        <v>35458</v>
      </c>
      <c r="S4640" s="1259">
        <v>1</v>
      </c>
      <c r="T4640" s="1260"/>
      <c r="U4640" s="1260" t="s">
        <v>11921</v>
      </c>
      <c r="V4640" s="1260" t="s">
        <v>17708</v>
      </c>
      <c r="W4640" s="1259">
        <v>0</v>
      </c>
      <c r="X4640" s="1259">
        <v>1007</v>
      </c>
      <c r="Y4640" s="1259">
        <v>0</v>
      </c>
    </row>
    <row r="4641" spans="1:25">
      <c r="A4641" s="1350">
        <v>11201000489</v>
      </c>
      <c r="B4641" s="1260"/>
      <c r="C4641" s="1260" t="s">
        <v>35459</v>
      </c>
      <c r="D4641" s="1260" t="s">
        <v>35460</v>
      </c>
      <c r="E4641" s="1260" t="s">
        <v>11638</v>
      </c>
      <c r="F4641" s="1260" t="s">
        <v>11416</v>
      </c>
      <c r="G4641" s="1260" t="s">
        <v>35461</v>
      </c>
      <c r="H4641" s="1260" t="s">
        <v>11153</v>
      </c>
      <c r="I4641" s="1260" t="s">
        <v>10976</v>
      </c>
      <c r="J4641" s="1259">
        <v>7428232</v>
      </c>
      <c r="K4641" s="1260" t="s">
        <v>11221</v>
      </c>
      <c r="L4641" s="1260" t="s">
        <v>11155</v>
      </c>
      <c r="M4641" s="1260" t="s">
        <v>1951</v>
      </c>
      <c r="N4641" s="1260" t="s">
        <v>35462</v>
      </c>
      <c r="O4641" s="1260" t="s">
        <v>35460</v>
      </c>
      <c r="P4641" s="1260" t="s">
        <v>35463</v>
      </c>
      <c r="Q4641" s="1260"/>
      <c r="R4641" s="1260"/>
      <c r="S4641" s="1259">
        <v>1</v>
      </c>
      <c r="T4641" s="1260"/>
      <c r="U4641" s="1260" t="s">
        <v>11396</v>
      </c>
      <c r="V4641" s="1260" t="s">
        <v>11737</v>
      </c>
      <c r="W4641" s="1259">
        <v>0</v>
      </c>
      <c r="X4641" s="1259">
        <v>1007</v>
      </c>
      <c r="Y4641" s="1259">
        <v>0</v>
      </c>
    </row>
    <row r="4642" spans="1:25">
      <c r="A4642" s="1350">
        <v>11201000488</v>
      </c>
      <c r="B4642" s="1260" t="s">
        <v>35464</v>
      </c>
      <c r="C4642" s="1260" t="s">
        <v>35465</v>
      </c>
      <c r="D4642" s="1260" t="s">
        <v>34524</v>
      </c>
      <c r="E4642" s="1260" t="s">
        <v>12377</v>
      </c>
      <c r="F4642" s="1260" t="s">
        <v>11440</v>
      </c>
      <c r="G4642" s="1260" t="s">
        <v>35466</v>
      </c>
      <c r="H4642" s="1260" t="s">
        <v>11153</v>
      </c>
      <c r="I4642" s="1260" t="s">
        <v>11177</v>
      </c>
      <c r="J4642" s="1259">
        <v>7428231</v>
      </c>
      <c r="K4642" s="1260" t="s">
        <v>11221</v>
      </c>
      <c r="L4642" s="1260" t="s">
        <v>11155</v>
      </c>
      <c r="M4642" s="1260" t="s">
        <v>1935</v>
      </c>
      <c r="N4642" s="1260" t="s">
        <v>34526</v>
      </c>
      <c r="O4642" s="1260" t="s">
        <v>34524</v>
      </c>
      <c r="P4642" s="1260" t="s">
        <v>35467</v>
      </c>
      <c r="Q4642" s="1260" t="s">
        <v>15272</v>
      </c>
      <c r="R4642" s="1260" t="s">
        <v>34528</v>
      </c>
      <c r="S4642" s="1259">
        <v>1</v>
      </c>
      <c r="T4642" s="1260" t="s">
        <v>35468</v>
      </c>
      <c r="U4642" s="1260" t="s">
        <v>11269</v>
      </c>
      <c r="V4642" s="1260" t="s">
        <v>12295</v>
      </c>
      <c r="W4642" s="1259">
        <v>0</v>
      </c>
      <c r="X4642" s="1259">
        <v>1007</v>
      </c>
      <c r="Y4642" s="1259">
        <v>0</v>
      </c>
    </row>
    <row r="4643" spans="1:25">
      <c r="A4643" s="1350">
        <v>11201000487</v>
      </c>
      <c r="B4643" s="1260"/>
      <c r="C4643" s="1260" t="s">
        <v>35453</v>
      </c>
      <c r="D4643" s="1260" t="s">
        <v>33551</v>
      </c>
      <c r="E4643" s="1260" t="s">
        <v>11353</v>
      </c>
      <c r="F4643" s="1260" t="s">
        <v>11934</v>
      </c>
      <c r="G4643" s="1260" t="s">
        <v>35469</v>
      </c>
      <c r="H4643" s="1260" t="s">
        <v>11153</v>
      </c>
      <c r="I4643" s="1260" t="s">
        <v>11243</v>
      </c>
      <c r="J4643" s="1259">
        <v>7428230</v>
      </c>
      <c r="K4643" s="1260" t="s">
        <v>11221</v>
      </c>
      <c r="L4643" s="1260" t="s">
        <v>11155</v>
      </c>
      <c r="M4643" s="1260" t="s">
        <v>262</v>
      </c>
      <c r="N4643" s="1260"/>
      <c r="O4643" s="1260" t="s">
        <v>33551</v>
      </c>
      <c r="P4643" s="1260"/>
      <c r="Q4643" s="1260" t="s">
        <v>11450</v>
      </c>
      <c r="R4643" s="1260"/>
      <c r="S4643" s="1259">
        <v>1</v>
      </c>
      <c r="T4643" s="1260"/>
      <c r="U4643" s="1260"/>
      <c r="V4643" s="1260"/>
      <c r="W4643" s="1259">
        <v>0</v>
      </c>
      <c r="X4643" s="1259">
        <v>1007</v>
      </c>
      <c r="Y4643" s="1259">
        <v>0</v>
      </c>
    </row>
    <row r="4644" spans="1:25">
      <c r="A4644" s="1350">
        <v>11201000486</v>
      </c>
      <c r="B4644" s="1260"/>
      <c r="C4644" s="1260" t="s">
        <v>35470</v>
      </c>
      <c r="D4644" s="1260" t="s">
        <v>35471</v>
      </c>
      <c r="E4644" s="1260" t="s">
        <v>11353</v>
      </c>
      <c r="F4644" s="1260" t="s">
        <v>26086</v>
      </c>
      <c r="G4644" s="1260" t="s">
        <v>35472</v>
      </c>
      <c r="H4644" s="1260" t="s">
        <v>11153</v>
      </c>
      <c r="I4644" s="1260" t="s">
        <v>11243</v>
      </c>
      <c r="J4644" s="1259">
        <v>7428229</v>
      </c>
      <c r="K4644" s="1260" t="s">
        <v>11221</v>
      </c>
      <c r="L4644" s="1260" t="s">
        <v>11155</v>
      </c>
      <c r="M4644" s="1260" t="s">
        <v>262</v>
      </c>
      <c r="N4644" s="1260"/>
      <c r="O4644" s="1260" t="s">
        <v>35471</v>
      </c>
      <c r="P4644" s="1260"/>
      <c r="Q4644" s="1260" t="s">
        <v>11450</v>
      </c>
      <c r="R4644" s="1260"/>
      <c r="S4644" s="1259">
        <v>1</v>
      </c>
      <c r="T4644" s="1260"/>
      <c r="U4644" s="1260"/>
      <c r="V4644" s="1260"/>
      <c r="W4644" s="1259">
        <v>0</v>
      </c>
      <c r="X4644" s="1259">
        <v>1007</v>
      </c>
      <c r="Y4644" s="1259">
        <v>0</v>
      </c>
    </row>
    <row r="4645" spans="1:25">
      <c r="A4645" s="1350">
        <v>11201000485</v>
      </c>
      <c r="B4645" s="1260"/>
      <c r="C4645" s="1260" t="s">
        <v>35473</v>
      </c>
      <c r="D4645" s="1260" t="s">
        <v>35474</v>
      </c>
      <c r="E4645" s="1260" t="s">
        <v>30515</v>
      </c>
      <c r="F4645" s="1260" t="s">
        <v>19572</v>
      </c>
      <c r="G4645" s="1260" t="s">
        <v>35475</v>
      </c>
      <c r="H4645" s="1260" t="s">
        <v>11153</v>
      </c>
      <c r="I4645" s="1260" t="s">
        <v>11164</v>
      </c>
      <c r="J4645" s="1259">
        <v>7428228</v>
      </c>
      <c r="K4645" s="1260" t="s">
        <v>11221</v>
      </c>
      <c r="L4645" s="1260" t="s">
        <v>11155</v>
      </c>
      <c r="M4645" s="1260" t="s">
        <v>262</v>
      </c>
      <c r="N4645" s="1260"/>
      <c r="O4645" s="1260" t="s">
        <v>35474</v>
      </c>
      <c r="P4645" s="1260"/>
      <c r="Q4645" s="1260" t="s">
        <v>19772</v>
      </c>
      <c r="R4645" s="1260" t="s">
        <v>35476</v>
      </c>
      <c r="S4645" s="1259">
        <v>1</v>
      </c>
      <c r="T4645" s="1260"/>
      <c r="U4645" s="1260"/>
      <c r="V4645" s="1260"/>
      <c r="W4645" s="1259">
        <v>0</v>
      </c>
      <c r="X4645" s="1259">
        <v>1007</v>
      </c>
      <c r="Y4645" s="1259">
        <v>0</v>
      </c>
    </row>
    <row r="4646" spans="1:25">
      <c r="A4646" s="1350">
        <v>11201000484</v>
      </c>
      <c r="B4646" s="1260"/>
      <c r="C4646" s="1260" t="s">
        <v>35477</v>
      </c>
      <c r="D4646" s="1260" t="s">
        <v>35478</v>
      </c>
      <c r="E4646" s="1260" t="s">
        <v>11353</v>
      </c>
      <c r="F4646" s="1260" t="s">
        <v>35479</v>
      </c>
      <c r="G4646" s="1260" t="s">
        <v>35480</v>
      </c>
      <c r="H4646" s="1260" t="s">
        <v>11153</v>
      </c>
      <c r="I4646" s="1260" t="s">
        <v>11243</v>
      </c>
      <c r="J4646" s="1259">
        <v>7428227</v>
      </c>
      <c r="K4646" s="1260" t="s">
        <v>11221</v>
      </c>
      <c r="L4646" s="1260" t="s">
        <v>11155</v>
      </c>
      <c r="M4646" s="1260" t="s">
        <v>262</v>
      </c>
      <c r="N4646" s="1260"/>
      <c r="O4646" s="1260" t="s">
        <v>35478</v>
      </c>
      <c r="P4646" s="1260"/>
      <c r="Q4646" s="1260" t="s">
        <v>11450</v>
      </c>
      <c r="R4646" s="1260"/>
      <c r="S4646" s="1259">
        <v>1</v>
      </c>
      <c r="T4646" s="1260"/>
      <c r="U4646" s="1260"/>
      <c r="V4646" s="1260"/>
      <c r="W4646" s="1259">
        <v>0</v>
      </c>
      <c r="X4646" s="1259">
        <v>1007</v>
      </c>
      <c r="Y4646" s="1259">
        <v>0</v>
      </c>
    </row>
    <row r="4647" spans="1:25">
      <c r="A4647" s="1350">
        <v>11201000483</v>
      </c>
      <c r="B4647" s="1260" t="s">
        <v>35481</v>
      </c>
      <c r="C4647" s="1260" t="s">
        <v>35482</v>
      </c>
      <c r="D4647" s="1260" t="s">
        <v>35483</v>
      </c>
      <c r="E4647" s="1260" t="s">
        <v>11311</v>
      </c>
      <c r="F4647" s="1260" t="s">
        <v>11440</v>
      </c>
      <c r="G4647" s="1260" t="s">
        <v>35484</v>
      </c>
      <c r="H4647" s="1260" t="s">
        <v>11153</v>
      </c>
      <c r="I4647" s="1260" t="s">
        <v>11177</v>
      </c>
      <c r="J4647" s="1259">
        <v>7428226</v>
      </c>
      <c r="K4647" s="1260" t="s">
        <v>11221</v>
      </c>
      <c r="L4647" s="1260" t="s">
        <v>11155</v>
      </c>
      <c r="M4647" s="1260" t="s">
        <v>2358</v>
      </c>
      <c r="N4647" s="1260" t="s">
        <v>35485</v>
      </c>
      <c r="O4647" s="1260" t="s">
        <v>35483</v>
      </c>
      <c r="P4647" s="1260" t="s">
        <v>35486</v>
      </c>
      <c r="Q4647" s="1260" t="s">
        <v>12261</v>
      </c>
      <c r="R4647" s="1260" t="s">
        <v>35487</v>
      </c>
      <c r="S4647" s="1259">
        <v>1</v>
      </c>
      <c r="T4647" s="1260" t="s">
        <v>35488</v>
      </c>
      <c r="U4647" s="1260" t="s">
        <v>11751</v>
      </c>
      <c r="V4647" s="1260" t="s">
        <v>14213</v>
      </c>
      <c r="W4647" s="1259">
        <v>0</v>
      </c>
      <c r="X4647" s="1259">
        <v>1007</v>
      </c>
      <c r="Y4647" s="1259">
        <v>0</v>
      </c>
    </row>
    <row r="4648" spans="1:25">
      <c r="A4648" s="1350">
        <v>11201000482</v>
      </c>
      <c r="B4648" s="1260"/>
      <c r="C4648" s="1260" t="s">
        <v>35489</v>
      </c>
      <c r="D4648" s="1260" t="s">
        <v>35490</v>
      </c>
      <c r="E4648" s="1260" t="s">
        <v>11509</v>
      </c>
      <c r="F4648" s="1260" t="s">
        <v>11436</v>
      </c>
      <c r="G4648" s="1260" t="s">
        <v>35491</v>
      </c>
      <c r="H4648" s="1260" t="s">
        <v>11153</v>
      </c>
      <c r="I4648" s="1260" t="s">
        <v>10976</v>
      </c>
      <c r="J4648" s="1259">
        <v>7428225</v>
      </c>
      <c r="K4648" s="1260" t="s">
        <v>11221</v>
      </c>
      <c r="L4648" s="1260" t="s">
        <v>11155</v>
      </c>
      <c r="M4648" s="1260" t="s">
        <v>2527</v>
      </c>
      <c r="N4648" s="1260" t="s">
        <v>35492</v>
      </c>
      <c r="O4648" s="1260" t="s">
        <v>35490</v>
      </c>
      <c r="P4648" s="1260"/>
      <c r="Q4648" s="1260"/>
      <c r="R4648" s="1260"/>
      <c r="S4648" s="1259">
        <v>1</v>
      </c>
      <c r="T4648" s="1260"/>
      <c r="U4648" s="1260" t="s">
        <v>11158</v>
      </c>
      <c r="V4648" s="1260" t="s">
        <v>12716</v>
      </c>
      <c r="W4648" s="1259">
        <v>0</v>
      </c>
      <c r="X4648" s="1259">
        <v>1007</v>
      </c>
      <c r="Y4648" s="1259">
        <v>0</v>
      </c>
    </row>
    <row r="4649" spans="1:25">
      <c r="A4649" s="1350">
        <v>11201000481</v>
      </c>
      <c r="B4649" s="1260"/>
      <c r="C4649" s="1260" t="s">
        <v>35493</v>
      </c>
      <c r="D4649" s="1260" t="s">
        <v>35494</v>
      </c>
      <c r="E4649" s="1260" t="s">
        <v>11702</v>
      </c>
      <c r="F4649" s="1260" t="s">
        <v>35495</v>
      </c>
      <c r="G4649" s="1260" t="s">
        <v>35496</v>
      </c>
      <c r="H4649" s="1260" t="s">
        <v>11153</v>
      </c>
      <c r="I4649" s="1260" t="s">
        <v>10976</v>
      </c>
      <c r="J4649" s="1259">
        <v>7428224</v>
      </c>
      <c r="K4649" s="1260" t="s">
        <v>11221</v>
      </c>
      <c r="L4649" s="1260" t="s">
        <v>11155</v>
      </c>
      <c r="M4649" s="1260" t="s">
        <v>2529</v>
      </c>
      <c r="N4649" s="1260" t="s">
        <v>18324</v>
      </c>
      <c r="O4649" s="1260" t="s">
        <v>35494</v>
      </c>
      <c r="P4649" s="1260" t="s">
        <v>35497</v>
      </c>
      <c r="Q4649" s="1260"/>
      <c r="R4649" s="1260"/>
      <c r="S4649" s="1259">
        <v>1</v>
      </c>
      <c r="T4649" s="1260"/>
      <c r="U4649" s="1260" t="s">
        <v>11231</v>
      </c>
      <c r="V4649" s="1260" t="s">
        <v>12126</v>
      </c>
      <c r="W4649" s="1259">
        <v>0</v>
      </c>
      <c r="X4649" s="1259">
        <v>1007</v>
      </c>
      <c r="Y4649" s="1259">
        <v>0</v>
      </c>
    </row>
    <row r="4650" spans="1:25">
      <c r="A4650" s="1350">
        <v>11201000480</v>
      </c>
      <c r="B4650" s="1260" t="s">
        <v>35498</v>
      </c>
      <c r="C4650" s="1260" t="s">
        <v>35499</v>
      </c>
      <c r="D4650" s="1260" t="s">
        <v>35500</v>
      </c>
      <c r="E4650" s="1260" t="s">
        <v>11560</v>
      </c>
      <c r="F4650" s="1260" t="s">
        <v>19572</v>
      </c>
      <c r="G4650" s="1260" t="s">
        <v>35501</v>
      </c>
      <c r="H4650" s="1260" t="s">
        <v>11153</v>
      </c>
      <c r="I4650" s="1260" t="s">
        <v>11164</v>
      </c>
      <c r="J4650" s="1259">
        <v>7428223</v>
      </c>
      <c r="K4650" s="1260" t="s">
        <v>11221</v>
      </c>
      <c r="L4650" s="1260" t="s">
        <v>11155</v>
      </c>
      <c r="M4650" s="1260" t="s">
        <v>2152</v>
      </c>
      <c r="N4650" s="1260" t="s">
        <v>35502</v>
      </c>
      <c r="O4650" s="1260" t="s">
        <v>35500</v>
      </c>
      <c r="P4650" s="1260" t="s">
        <v>35503</v>
      </c>
      <c r="Q4650" s="1260" t="s">
        <v>12903</v>
      </c>
      <c r="R4650" s="1260" t="s">
        <v>35503</v>
      </c>
      <c r="S4650" s="1259">
        <v>1</v>
      </c>
      <c r="T4650" s="1260" t="s">
        <v>35504</v>
      </c>
      <c r="U4650" s="1260" t="s">
        <v>11290</v>
      </c>
      <c r="V4650" s="1260" t="s">
        <v>14783</v>
      </c>
      <c r="W4650" s="1259">
        <v>0</v>
      </c>
      <c r="X4650" s="1259">
        <v>1007</v>
      </c>
      <c r="Y4650" s="1259">
        <v>0</v>
      </c>
    </row>
    <row r="4651" spans="1:25">
      <c r="A4651" s="1350">
        <v>11201000479</v>
      </c>
      <c r="B4651" s="1260"/>
      <c r="C4651" s="1260" t="s">
        <v>35505</v>
      </c>
      <c r="D4651" s="1260" t="s">
        <v>35506</v>
      </c>
      <c r="E4651" s="1260" t="s">
        <v>11151</v>
      </c>
      <c r="F4651" s="1260" t="s">
        <v>12679</v>
      </c>
      <c r="G4651" s="1260" t="s">
        <v>35507</v>
      </c>
      <c r="H4651" s="1260" t="s">
        <v>11153</v>
      </c>
      <c r="I4651" s="1260" t="s">
        <v>10976</v>
      </c>
      <c r="J4651" s="1259">
        <v>7428222</v>
      </c>
      <c r="K4651" s="1260" t="s">
        <v>11375</v>
      </c>
      <c r="L4651" s="1260" t="s">
        <v>11155</v>
      </c>
      <c r="M4651" s="1260" t="s">
        <v>2285</v>
      </c>
      <c r="N4651" s="1260" t="s">
        <v>35508</v>
      </c>
      <c r="O4651" s="1260" t="s">
        <v>35506</v>
      </c>
      <c r="P4651" s="1260"/>
      <c r="Q4651" s="1260"/>
      <c r="R4651" s="1260"/>
      <c r="S4651" s="1259">
        <v>1</v>
      </c>
      <c r="T4651" s="1260"/>
      <c r="U4651" s="1260" t="s">
        <v>11231</v>
      </c>
      <c r="V4651" s="1260" t="s">
        <v>18767</v>
      </c>
      <c r="W4651" s="1259">
        <v>0</v>
      </c>
      <c r="X4651" s="1259">
        <v>1008</v>
      </c>
      <c r="Y4651" s="1259">
        <v>0</v>
      </c>
    </row>
    <row r="4652" spans="1:25">
      <c r="A4652" s="1350">
        <v>11201000478</v>
      </c>
      <c r="B4652" s="1260"/>
      <c r="C4652" s="1260" t="s">
        <v>35509</v>
      </c>
      <c r="D4652" s="1260" t="s">
        <v>35510</v>
      </c>
      <c r="E4652" s="1260" t="s">
        <v>11190</v>
      </c>
      <c r="F4652" s="1260" t="s">
        <v>11416</v>
      </c>
      <c r="G4652" s="1260" t="s">
        <v>35511</v>
      </c>
      <c r="H4652" s="1260" t="s">
        <v>11153</v>
      </c>
      <c r="I4652" s="1260" t="s">
        <v>10976</v>
      </c>
      <c r="J4652" s="1259">
        <v>7428221</v>
      </c>
      <c r="K4652" s="1260" t="s">
        <v>11375</v>
      </c>
      <c r="L4652" s="1260" t="s">
        <v>11155</v>
      </c>
      <c r="M4652" s="1260" t="s">
        <v>2275</v>
      </c>
      <c r="N4652" s="1260" t="s">
        <v>12197</v>
      </c>
      <c r="O4652" s="1260" t="s">
        <v>35510</v>
      </c>
      <c r="P4652" s="1260" t="s">
        <v>11192</v>
      </c>
      <c r="Q4652" s="1260"/>
      <c r="R4652" s="1260"/>
      <c r="S4652" s="1259">
        <v>1</v>
      </c>
      <c r="T4652" s="1260"/>
      <c r="U4652" s="1260" t="s">
        <v>11231</v>
      </c>
      <c r="V4652" s="1260" t="s">
        <v>12201</v>
      </c>
      <c r="W4652" s="1259">
        <v>0</v>
      </c>
      <c r="X4652" s="1259">
        <v>1008</v>
      </c>
      <c r="Y4652" s="1259">
        <v>0</v>
      </c>
    </row>
    <row r="4653" spans="1:25">
      <c r="A4653" s="1350">
        <v>11201000477</v>
      </c>
      <c r="B4653" s="1260"/>
      <c r="C4653" s="1260" t="s">
        <v>35512</v>
      </c>
      <c r="D4653" s="1260" t="s">
        <v>35513</v>
      </c>
      <c r="E4653" s="1260" t="s">
        <v>11190</v>
      </c>
      <c r="F4653" s="1260" t="s">
        <v>11440</v>
      </c>
      <c r="G4653" s="1260" t="s">
        <v>35514</v>
      </c>
      <c r="H4653" s="1260" t="s">
        <v>11153</v>
      </c>
      <c r="I4653" s="1260" t="s">
        <v>11177</v>
      </c>
      <c r="J4653" s="1259">
        <v>7428220</v>
      </c>
      <c r="K4653" s="1260" t="s">
        <v>11221</v>
      </c>
      <c r="L4653" s="1260" t="s">
        <v>11155</v>
      </c>
      <c r="M4653" s="1260" t="s">
        <v>1516</v>
      </c>
      <c r="N4653" s="1260" t="s">
        <v>35515</v>
      </c>
      <c r="O4653" s="1260" t="s">
        <v>35513</v>
      </c>
      <c r="P4653" s="1260"/>
      <c r="Q4653" s="1260"/>
      <c r="R4653" s="1260" t="s">
        <v>35516</v>
      </c>
      <c r="S4653" s="1259">
        <v>1</v>
      </c>
      <c r="T4653" s="1260"/>
      <c r="U4653" s="1260" t="s">
        <v>11269</v>
      </c>
      <c r="V4653" s="1260" t="s">
        <v>14651</v>
      </c>
      <c r="W4653" s="1259">
        <v>0</v>
      </c>
      <c r="X4653" s="1259">
        <v>1007</v>
      </c>
      <c r="Y4653" s="1259">
        <v>0</v>
      </c>
    </row>
    <row r="4654" spans="1:25">
      <c r="A4654" s="1350">
        <v>11201000476</v>
      </c>
      <c r="B4654" s="1260" t="s">
        <v>35517</v>
      </c>
      <c r="C4654" s="1260" t="s">
        <v>35518</v>
      </c>
      <c r="D4654" s="1260" t="s">
        <v>35519</v>
      </c>
      <c r="E4654" s="1260" t="s">
        <v>11303</v>
      </c>
      <c r="F4654" s="1260" t="s">
        <v>11440</v>
      </c>
      <c r="G4654" s="1260" t="s">
        <v>35520</v>
      </c>
      <c r="H4654" s="1260" t="s">
        <v>11153</v>
      </c>
      <c r="I4654" s="1260" t="s">
        <v>11177</v>
      </c>
      <c r="J4654" s="1259">
        <v>7428219</v>
      </c>
      <c r="K4654" s="1260" t="s">
        <v>11221</v>
      </c>
      <c r="L4654" s="1260" t="s">
        <v>11155</v>
      </c>
      <c r="M4654" s="1260" t="s">
        <v>2579</v>
      </c>
      <c r="N4654" s="1260" t="s">
        <v>35521</v>
      </c>
      <c r="O4654" s="1260" t="s">
        <v>35519</v>
      </c>
      <c r="P4654" s="1260" t="s">
        <v>12034</v>
      </c>
      <c r="Q4654" s="1260" t="s">
        <v>35522</v>
      </c>
      <c r="R4654" s="1260" t="s">
        <v>12034</v>
      </c>
      <c r="S4654" s="1259">
        <v>1</v>
      </c>
      <c r="T4654" s="1260" t="s">
        <v>35523</v>
      </c>
      <c r="U4654" s="1260" t="s">
        <v>11209</v>
      </c>
      <c r="V4654" s="1260" t="s">
        <v>15053</v>
      </c>
      <c r="W4654" s="1259">
        <v>0</v>
      </c>
      <c r="X4654" s="1259">
        <v>1007</v>
      </c>
      <c r="Y4654" s="1259">
        <v>0</v>
      </c>
    </row>
    <row r="4655" spans="1:25">
      <c r="A4655" s="1350">
        <v>11201000475</v>
      </c>
      <c r="B4655" s="1260"/>
      <c r="C4655" s="1260" t="s">
        <v>35524</v>
      </c>
      <c r="D4655" s="1260" t="s">
        <v>25177</v>
      </c>
      <c r="E4655" s="1260" t="s">
        <v>11509</v>
      </c>
      <c r="F4655" s="1260" t="s">
        <v>11436</v>
      </c>
      <c r="G4655" s="1260" t="s">
        <v>35525</v>
      </c>
      <c r="H4655" s="1260" t="s">
        <v>11153</v>
      </c>
      <c r="I4655" s="1260" t="s">
        <v>10976</v>
      </c>
      <c r="J4655" s="1259">
        <v>7428218</v>
      </c>
      <c r="K4655" s="1260" t="s">
        <v>11221</v>
      </c>
      <c r="L4655" s="1260" t="s">
        <v>11155</v>
      </c>
      <c r="M4655" s="1260" t="s">
        <v>2528</v>
      </c>
      <c r="N4655" s="1260" t="s">
        <v>25180</v>
      </c>
      <c r="O4655" s="1260" t="s">
        <v>25177</v>
      </c>
      <c r="P4655" s="1260"/>
      <c r="Q4655" s="1260" t="s">
        <v>35526</v>
      </c>
      <c r="R4655" s="1260" t="s">
        <v>24819</v>
      </c>
      <c r="S4655" s="1259">
        <v>1</v>
      </c>
      <c r="T4655" s="1260"/>
      <c r="U4655" s="1260" t="s">
        <v>11231</v>
      </c>
      <c r="V4655" s="1260" t="s">
        <v>11798</v>
      </c>
      <c r="W4655" s="1259">
        <v>0</v>
      </c>
      <c r="X4655" s="1259">
        <v>1007</v>
      </c>
      <c r="Y4655" s="1259">
        <v>0</v>
      </c>
    </row>
    <row r="4656" spans="1:25">
      <c r="A4656" s="1350">
        <v>11201000474</v>
      </c>
      <c r="B4656" s="1260"/>
      <c r="C4656" s="1260" t="s">
        <v>35527</v>
      </c>
      <c r="D4656" s="1260" t="s">
        <v>35528</v>
      </c>
      <c r="E4656" s="1260" t="s">
        <v>12267</v>
      </c>
      <c r="F4656" s="1260" t="s">
        <v>19572</v>
      </c>
      <c r="G4656" s="1260" t="s">
        <v>35529</v>
      </c>
      <c r="H4656" s="1260" t="s">
        <v>11153</v>
      </c>
      <c r="I4656" s="1260" t="s">
        <v>11164</v>
      </c>
      <c r="J4656" s="1259">
        <v>7428217</v>
      </c>
      <c r="K4656" s="1260" t="s">
        <v>11221</v>
      </c>
      <c r="L4656" s="1260" t="s">
        <v>11155</v>
      </c>
      <c r="M4656" s="1260" t="s">
        <v>262</v>
      </c>
      <c r="N4656" s="1260"/>
      <c r="O4656" s="1260" t="s">
        <v>35528</v>
      </c>
      <c r="P4656" s="1260"/>
      <c r="Q4656" s="1260" t="s">
        <v>11223</v>
      </c>
      <c r="R4656" s="1260" t="s">
        <v>35530</v>
      </c>
      <c r="S4656" s="1259">
        <v>1</v>
      </c>
      <c r="T4656" s="1260"/>
      <c r="U4656" s="1260"/>
      <c r="V4656" s="1260"/>
      <c r="W4656" s="1259">
        <v>0</v>
      </c>
      <c r="X4656" s="1259">
        <v>1007</v>
      </c>
      <c r="Y4656" s="1259">
        <v>0</v>
      </c>
    </row>
    <row r="4657" spans="1:25">
      <c r="A4657" s="1350">
        <v>11201000473</v>
      </c>
      <c r="B4657" s="1260"/>
      <c r="C4657" s="1260" t="s">
        <v>35531</v>
      </c>
      <c r="D4657" s="1260" t="s">
        <v>35532</v>
      </c>
      <c r="E4657" s="1260" t="s">
        <v>11203</v>
      </c>
      <c r="F4657" s="1260" t="s">
        <v>19572</v>
      </c>
      <c r="G4657" s="1260" t="s">
        <v>35533</v>
      </c>
      <c r="H4657" s="1260" t="s">
        <v>11153</v>
      </c>
      <c r="I4657" s="1260" t="s">
        <v>11164</v>
      </c>
      <c r="J4657" s="1259">
        <v>7428216</v>
      </c>
      <c r="K4657" s="1260" t="s">
        <v>11221</v>
      </c>
      <c r="L4657" s="1260" t="s">
        <v>11155</v>
      </c>
      <c r="M4657" s="1260" t="s">
        <v>2152</v>
      </c>
      <c r="N4657" s="1260" t="s">
        <v>23728</v>
      </c>
      <c r="O4657" s="1260" t="s">
        <v>35532</v>
      </c>
      <c r="P4657" s="1260"/>
      <c r="Q4657" s="1260"/>
      <c r="R4657" s="1260" t="s">
        <v>35534</v>
      </c>
      <c r="S4657" s="1259">
        <v>1</v>
      </c>
      <c r="T4657" s="1260"/>
      <c r="U4657" s="1260" t="s">
        <v>11290</v>
      </c>
      <c r="V4657" s="1260" t="s">
        <v>13582</v>
      </c>
      <c r="W4657" s="1259">
        <v>0</v>
      </c>
      <c r="X4657" s="1259">
        <v>1007</v>
      </c>
      <c r="Y4657" s="1259">
        <v>0</v>
      </c>
    </row>
    <row r="4658" spans="1:25">
      <c r="A4658" s="1350">
        <v>11201000472</v>
      </c>
      <c r="B4658" s="1260"/>
      <c r="C4658" s="1260" t="s">
        <v>35535</v>
      </c>
      <c r="D4658" s="1260" t="s">
        <v>35536</v>
      </c>
      <c r="E4658" s="1260" t="s">
        <v>11560</v>
      </c>
      <c r="F4658" s="1260" t="s">
        <v>19572</v>
      </c>
      <c r="G4658" s="1260" t="s">
        <v>35537</v>
      </c>
      <c r="H4658" s="1260" t="s">
        <v>11153</v>
      </c>
      <c r="I4658" s="1260" t="s">
        <v>11164</v>
      </c>
      <c r="J4658" s="1259">
        <v>7428215</v>
      </c>
      <c r="K4658" s="1260" t="s">
        <v>11221</v>
      </c>
      <c r="L4658" s="1260" t="s">
        <v>11155</v>
      </c>
      <c r="M4658" s="1260" t="s">
        <v>2176</v>
      </c>
      <c r="N4658" s="1260" t="s">
        <v>35538</v>
      </c>
      <c r="O4658" s="1260" t="s">
        <v>35536</v>
      </c>
      <c r="P4658" s="1260"/>
      <c r="Q4658" s="1260" t="s">
        <v>14070</v>
      </c>
      <c r="R4658" s="1260" t="s">
        <v>35539</v>
      </c>
      <c r="S4658" s="1259">
        <v>1</v>
      </c>
      <c r="T4658" s="1260"/>
      <c r="U4658" s="1260" t="s">
        <v>11209</v>
      </c>
      <c r="V4658" s="1260" t="s">
        <v>19013</v>
      </c>
      <c r="W4658" s="1259">
        <v>0</v>
      </c>
      <c r="X4658" s="1259">
        <v>1007</v>
      </c>
      <c r="Y4658" s="1259">
        <v>0</v>
      </c>
    </row>
    <row r="4659" spans="1:25">
      <c r="A4659" s="1350">
        <v>11201000471</v>
      </c>
      <c r="B4659" s="1260" t="s">
        <v>35540</v>
      </c>
      <c r="C4659" s="1260" t="s">
        <v>35541</v>
      </c>
      <c r="D4659" s="1260" t="s">
        <v>35542</v>
      </c>
      <c r="E4659" s="1260" t="s">
        <v>11175</v>
      </c>
      <c r="F4659" s="1260" t="s">
        <v>11436</v>
      </c>
      <c r="G4659" s="1260" t="s">
        <v>35543</v>
      </c>
      <c r="H4659" s="1260" t="s">
        <v>11153</v>
      </c>
      <c r="I4659" s="1260" t="s">
        <v>10976</v>
      </c>
      <c r="J4659" s="1259">
        <v>7428214</v>
      </c>
      <c r="K4659" s="1260" t="s">
        <v>11375</v>
      </c>
      <c r="L4659" s="1260" t="s">
        <v>11155</v>
      </c>
      <c r="M4659" s="1260" t="s">
        <v>2530</v>
      </c>
      <c r="N4659" s="1260" t="s">
        <v>35544</v>
      </c>
      <c r="O4659" s="1260" t="s">
        <v>35542</v>
      </c>
      <c r="P4659" s="1260" t="s">
        <v>35545</v>
      </c>
      <c r="Q4659" s="1260" t="s">
        <v>11394</v>
      </c>
      <c r="R4659" s="1260" t="s">
        <v>35546</v>
      </c>
      <c r="S4659" s="1259">
        <v>1</v>
      </c>
      <c r="T4659" s="1260" t="s">
        <v>35547</v>
      </c>
      <c r="U4659" s="1260" t="s">
        <v>11158</v>
      </c>
      <c r="V4659" s="1260" t="s">
        <v>11380</v>
      </c>
      <c r="W4659" s="1259">
        <v>0</v>
      </c>
      <c r="X4659" s="1259">
        <v>1008</v>
      </c>
      <c r="Y4659" s="1259">
        <v>0</v>
      </c>
    </row>
    <row r="4660" spans="1:25">
      <c r="A4660" s="1350">
        <v>11201000470</v>
      </c>
      <c r="B4660" s="1260"/>
      <c r="C4660" s="1260" t="s">
        <v>35548</v>
      </c>
      <c r="D4660" s="1260" t="s">
        <v>35549</v>
      </c>
      <c r="E4660" s="1260" t="s">
        <v>11190</v>
      </c>
      <c r="F4660" s="1260" t="s">
        <v>11976</v>
      </c>
      <c r="G4660" s="1260" t="s">
        <v>35550</v>
      </c>
      <c r="H4660" s="1260" t="s">
        <v>11153</v>
      </c>
      <c r="I4660" s="1260" t="s">
        <v>10976</v>
      </c>
      <c r="J4660" s="1259">
        <v>7428213</v>
      </c>
      <c r="K4660" s="1260" t="s">
        <v>11221</v>
      </c>
      <c r="L4660" s="1260" t="s">
        <v>11155</v>
      </c>
      <c r="M4660" s="1260" t="s">
        <v>2285</v>
      </c>
      <c r="N4660" s="1260" t="s">
        <v>35551</v>
      </c>
      <c r="O4660" s="1260" t="s">
        <v>35549</v>
      </c>
      <c r="P4660" s="1260" t="s">
        <v>18843</v>
      </c>
      <c r="Q4660" s="1260"/>
      <c r="R4660" s="1260" t="s">
        <v>35552</v>
      </c>
      <c r="S4660" s="1259">
        <v>1</v>
      </c>
      <c r="T4660" s="1260"/>
      <c r="U4660" s="1260" t="s">
        <v>12408</v>
      </c>
      <c r="V4660" s="1260" t="s">
        <v>12675</v>
      </c>
      <c r="W4660" s="1259">
        <v>0</v>
      </c>
      <c r="X4660" s="1259">
        <v>1007</v>
      </c>
      <c r="Y4660" s="1259">
        <v>0</v>
      </c>
    </row>
    <row r="4661" spans="1:25">
      <c r="A4661" s="1350">
        <v>11201000469</v>
      </c>
      <c r="B4661" s="1260"/>
      <c r="C4661" s="1260" t="s">
        <v>35553</v>
      </c>
      <c r="D4661" s="1260" t="s">
        <v>35554</v>
      </c>
      <c r="E4661" s="1260" t="s">
        <v>11190</v>
      </c>
      <c r="F4661" s="1260" t="s">
        <v>35495</v>
      </c>
      <c r="G4661" s="1260" t="s">
        <v>35555</v>
      </c>
      <c r="H4661" s="1260" t="s">
        <v>11153</v>
      </c>
      <c r="I4661" s="1260" t="s">
        <v>10976</v>
      </c>
      <c r="J4661" s="1259">
        <v>7428212</v>
      </c>
      <c r="K4661" s="1260" t="s">
        <v>11221</v>
      </c>
      <c r="L4661" s="1260" t="s">
        <v>11155</v>
      </c>
      <c r="M4661" s="1260" t="s">
        <v>11092</v>
      </c>
      <c r="N4661" s="1260" t="s">
        <v>35556</v>
      </c>
      <c r="O4661" s="1260" t="s">
        <v>35554</v>
      </c>
      <c r="P4661" s="1260" t="s">
        <v>16610</v>
      </c>
      <c r="Q4661" s="1260"/>
      <c r="R4661" s="1260"/>
      <c r="S4661" s="1259">
        <v>1</v>
      </c>
      <c r="T4661" s="1260"/>
      <c r="U4661" s="1260" t="s">
        <v>11158</v>
      </c>
      <c r="V4661" s="1260" t="s">
        <v>11321</v>
      </c>
      <c r="W4661" s="1259">
        <v>0</v>
      </c>
      <c r="X4661" s="1259">
        <v>1007</v>
      </c>
      <c r="Y4661" s="1259">
        <v>0</v>
      </c>
    </row>
    <row r="4662" spans="1:25">
      <c r="A4662" s="1350">
        <v>11201000468</v>
      </c>
      <c r="B4662" s="1260" t="s">
        <v>35557</v>
      </c>
      <c r="C4662" s="1260" t="s">
        <v>35558</v>
      </c>
      <c r="D4662" s="1260" t="s">
        <v>35559</v>
      </c>
      <c r="E4662" s="1260" t="s">
        <v>11509</v>
      </c>
      <c r="F4662" s="1260" t="s">
        <v>13025</v>
      </c>
      <c r="G4662" s="1260" t="s">
        <v>35560</v>
      </c>
      <c r="H4662" s="1260" t="s">
        <v>11153</v>
      </c>
      <c r="I4662" s="1260" t="s">
        <v>13027</v>
      </c>
      <c r="J4662" s="1259">
        <v>7428211</v>
      </c>
      <c r="K4662" s="1260" t="s">
        <v>13865</v>
      </c>
      <c r="L4662" s="1260" t="s">
        <v>11155</v>
      </c>
      <c r="M4662" s="1260" t="s">
        <v>2372</v>
      </c>
      <c r="N4662" s="1260" t="s">
        <v>16358</v>
      </c>
      <c r="O4662" s="1260" t="s">
        <v>35559</v>
      </c>
      <c r="P4662" s="1260" t="s">
        <v>35561</v>
      </c>
      <c r="Q4662" s="1260" t="s">
        <v>11367</v>
      </c>
      <c r="R4662" s="1260" t="s">
        <v>35562</v>
      </c>
      <c r="S4662" s="1259">
        <v>1</v>
      </c>
      <c r="T4662" s="1260" t="s">
        <v>35563</v>
      </c>
      <c r="U4662" s="1260" t="s">
        <v>11256</v>
      </c>
      <c r="V4662" s="1260" t="s">
        <v>14549</v>
      </c>
      <c r="W4662" s="1259">
        <v>0</v>
      </c>
      <c r="X4662" s="1259">
        <v>1006</v>
      </c>
      <c r="Y4662" s="1259">
        <v>0</v>
      </c>
    </row>
    <row r="4663" spans="1:25">
      <c r="A4663" s="1350">
        <v>11201000467</v>
      </c>
      <c r="B4663" s="1260"/>
      <c r="C4663" s="1260" t="s">
        <v>35564</v>
      </c>
      <c r="D4663" s="1260" t="s">
        <v>35565</v>
      </c>
      <c r="E4663" s="1260" t="s">
        <v>11426</v>
      </c>
      <c r="F4663" s="1260" t="s">
        <v>35566</v>
      </c>
      <c r="G4663" s="1260" t="s">
        <v>35567</v>
      </c>
      <c r="H4663" s="1260" t="s">
        <v>11153</v>
      </c>
      <c r="I4663" s="1260" t="s">
        <v>11164</v>
      </c>
      <c r="J4663" s="1259">
        <v>7428210</v>
      </c>
      <c r="K4663" s="1260" t="s">
        <v>11221</v>
      </c>
      <c r="L4663" s="1260" t="s">
        <v>11155</v>
      </c>
      <c r="M4663" s="1260" t="s">
        <v>2411</v>
      </c>
      <c r="N4663" s="1260" t="s">
        <v>35568</v>
      </c>
      <c r="O4663" s="1260" t="s">
        <v>35565</v>
      </c>
      <c r="P4663" s="1260"/>
      <c r="Q4663" s="1260" t="s">
        <v>23348</v>
      </c>
      <c r="R4663" s="1259">
        <v>119</v>
      </c>
      <c r="S4663" s="1259">
        <v>1</v>
      </c>
      <c r="T4663" s="1260"/>
      <c r="U4663" s="1260" t="s">
        <v>11921</v>
      </c>
      <c r="V4663" s="1260" t="s">
        <v>24312</v>
      </c>
      <c r="W4663" s="1259">
        <v>0</v>
      </c>
      <c r="X4663" s="1259">
        <v>1007</v>
      </c>
      <c r="Y4663" s="1259">
        <v>0</v>
      </c>
    </row>
    <row r="4664" spans="1:25">
      <c r="A4664" s="1350">
        <v>11201000466</v>
      </c>
      <c r="B4664" s="1260" t="s">
        <v>35569</v>
      </c>
      <c r="C4664" s="1260" t="s">
        <v>35570</v>
      </c>
      <c r="D4664" s="1260" t="s">
        <v>35571</v>
      </c>
      <c r="E4664" s="1260" t="s">
        <v>11311</v>
      </c>
      <c r="F4664" s="1260" t="s">
        <v>13025</v>
      </c>
      <c r="G4664" s="1260" t="s">
        <v>35560</v>
      </c>
      <c r="H4664" s="1260" t="s">
        <v>11153</v>
      </c>
      <c r="I4664" s="1260" t="s">
        <v>13027</v>
      </c>
      <c r="J4664" s="1259">
        <v>7428209</v>
      </c>
      <c r="K4664" s="1260" t="s">
        <v>13865</v>
      </c>
      <c r="L4664" s="1260" t="s">
        <v>11155</v>
      </c>
      <c r="M4664" s="1260" t="s">
        <v>2372</v>
      </c>
      <c r="N4664" s="1260" t="s">
        <v>35572</v>
      </c>
      <c r="O4664" s="1260" t="s">
        <v>35571</v>
      </c>
      <c r="P4664" s="1260"/>
      <c r="Q4664" s="1260" t="s">
        <v>35573</v>
      </c>
      <c r="R4664" s="1260" t="s">
        <v>35574</v>
      </c>
      <c r="S4664" s="1259">
        <v>1</v>
      </c>
      <c r="T4664" s="1260"/>
      <c r="U4664" s="1260" t="s">
        <v>11256</v>
      </c>
      <c r="V4664" s="1260" t="s">
        <v>14549</v>
      </c>
      <c r="W4664" s="1259">
        <v>0</v>
      </c>
      <c r="X4664" s="1259">
        <v>1006</v>
      </c>
      <c r="Y4664" s="1259">
        <v>0</v>
      </c>
    </row>
    <row r="4665" spans="1:25">
      <c r="A4665" s="1350">
        <v>11201000465</v>
      </c>
      <c r="B4665" s="1260" t="s">
        <v>35575</v>
      </c>
      <c r="C4665" s="1260" t="s">
        <v>35576</v>
      </c>
      <c r="D4665" s="1260" t="s">
        <v>35577</v>
      </c>
      <c r="E4665" s="1260" t="s">
        <v>11190</v>
      </c>
      <c r="F4665" s="1260" t="s">
        <v>13025</v>
      </c>
      <c r="G4665" s="1260" t="s">
        <v>35560</v>
      </c>
      <c r="H4665" s="1260" t="s">
        <v>11153</v>
      </c>
      <c r="I4665" s="1260" t="s">
        <v>13027</v>
      </c>
      <c r="J4665" s="1259">
        <v>7428208</v>
      </c>
      <c r="K4665" s="1260" t="s">
        <v>13865</v>
      </c>
      <c r="L4665" s="1260" t="s">
        <v>11155</v>
      </c>
      <c r="M4665" s="1260" t="s">
        <v>2372</v>
      </c>
      <c r="N4665" s="1260" t="s">
        <v>35578</v>
      </c>
      <c r="O4665" s="1260" t="s">
        <v>35577</v>
      </c>
      <c r="P4665" s="1260" t="s">
        <v>35579</v>
      </c>
      <c r="Q4665" s="1260" t="s">
        <v>35580</v>
      </c>
      <c r="R4665" s="1260" t="s">
        <v>35579</v>
      </c>
      <c r="S4665" s="1259">
        <v>1</v>
      </c>
      <c r="T4665" s="1260"/>
      <c r="U4665" s="1260" t="s">
        <v>11256</v>
      </c>
      <c r="V4665" s="1260" t="s">
        <v>14549</v>
      </c>
      <c r="W4665" s="1259">
        <v>0</v>
      </c>
      <c r="X4665" s="1259">
        <v>1006</v>
      </c>
      <c r="Y4665" s="1259">
        <v>0</v>
      </c>
    </row>
    <row r="4666" spans="1:25">
      <c r="A4666" s="1350">
        <v>11201000463</v>
      </c>
      <c r="B4666" s="1260" t="s">
        <v>35581</v>
      </c>
      <c r="C4666" s="1260" t="s">
        <v>35535</v>
      </c>
      <c r="D4666" s="1260" t="s">
        <v>35582</v>
      </c>
      <c r="E4666" s="1260" t="s">
        <v>11203</v>
      </c>
      <c r="F4666" s="1260" t="s">
        <v>11976</v>
      </c>
      <c r="G4666" s="1260" t="s">
        <v>35583</v>
      </c>
      <c r="H4666" s="1260" t="s">
        <v>11153</v>
      </c>
      <c r="I4666" s="1260" t="s">
        <v>10976</v>
      </c>
      <c r="J4666" s="1259">
        <v>7428206</v>
      </c>
      <c r="K4666" s="1260" t="s">
        <v>11375</v>
      </c>
      <c r="L4666" s="1260" t="s">
        <v>11155</v>
      </c>
      <c r="M4666" s="1260" t="s">
        <v>2178</v>
      </c>
      <c r="N4666" s="1260" t="s">
        <v>35584</v>
      </c>
      <c r="O4666" s="1260" t="s">
        <v>35582</v>
      </c>
      <c r="P4666" s="1260" t="s">
        <v>35585</v>
      </c>
      <c r="Q4666" s="1260" t="s">
        <v>11795</v>
      </c>
      <c r="R4666" s="1260" t="s">
        <v>35585</v>
      </c>
      <c r="S4666" s="1259">
        <v>1</v>
      </c>
      <c r="T4666" s="1260" t="s">
        <v>35586</v>
      </c>
      <c r="U4666" s="1260" t="s">
        <v>15806</v>
      </c>
      <c r="V4666" s="1260" t="s">
        <v>18407</v>
      </c>
      <c r="W4666" s="1259">
        <v>8</v>
      </c>
      <c r="X4666" s="1259">
        <v>1008</v>
      </c>
      <c r="Y4666" s="1259">
        <v>0</v>
      </c>
    </row>
    <row r="4667" spans="1:25">
      <c r="A4667" s="1350">
        <v>11201000462</v>
      </c>
      <c r="B4667" s="1260"/>
      <c r="C4667" s="1260" t="s">
        <v>35587</v>
      </c>
      <c r="D4667" s="1260" t="s">
        <v>35588</v>
      </c>
      <c r="E4667" s="1260" t="s">
        <v>11266</v>
      </c>
      <c r="F4667" s="1260" t="s">
        <v>11440</v>
      </c>
      <c r="G4667" s="1260" t="s">
        <v>35589</v>
      </c>
      <c r="H4667" s="1260" t="s">
        <v>11153</v>
      </c>
      <c r="I4667" s="1260" t="s">
        <v>11177</v>
      </c>
      <c r="J4667" s="1259">
        <v>7428205</v>
      </c>
      <c r="K4667" s="1260" t="s">
        <v>11221</v>
      </c>
      <c r="L4667" s="1260" t="s">
        <v>11155</v>
      </c>
      <c r="M4667" s="1260" t="s">
        <v>2359</v>
      </c>
      <c r="N4667" s="1260" t="s">
        <v>35590</v>
      </c>
      <c r="O4667" s="1260" t="s">
        <v>35588</v>
      </c>
      <c r="P4667" s="1260" t="s">
        <v>11192</v>
      </c>
      <c r="Q4667" s="1260"/>
      <c r="R4667" s="1259">
        <v>7553069</v>
      </c>
      <c r="S4667" s="1259">
        <v>1</v>
      </c>
      <c r="T4667" s="1260"/>
      <c r="U4667" s="1260" t="s">
        <v>11751</v>
      </c>
      <c r="V4667" s="1260" t="s">
        <v>11752</v>
      </c>
      <c r="W4667" s="1259">
        <v>0</v>
      </c>
      <c r="X4667" s="1259">
        <v>1007</v>
      </c>
      <c r="Y4667" s="1259">
        <v>0</v>
      </c>
    </row>
    <row r="4668" spans="1:25">
      <c r="A4668" s="1350">
        <v>11201000461</v>
      </c>
      <c r="B4668" s="1260" t="s">
        <v>35591</v>
      </c>
      <c r="C4668" s="1260" t="s">
        <v>35592</v>
      </c>
      <c r="D4668" s="1260" t="s">
        <v>35593</v>
      </c>
      <c r="E4668" s="1260" t="s">
        <v>11702</v>
      </c>
      <c r="F4668" s="1260" t="s">
        <v>35594</v>
      </c>
      <c r="G4668" s="1260" t="s">
        <v>35595</v>
      </c>
      <c r="H4668" s="1260" t="s">
        <v>11153</v>
      </c>
      <c r="I4668" s="1260" t="s">
        <v>10976</v>
      </c>
      <c r="J4668" s="1259">
        <v>7428204</v>
      </c>
      <c r="K4668" s="1260" t="s">
        <v>11221</v>
      </c>
      <c r="L4668" s="1260" t="s">
        <v>11155</v>
      </c>
      <c r="M4668" s="1260" t="s">
        <v>2276</v>
      </c>
      <c r="N4668" s="1260" t="s">
        <v>35596</v>
      </c>
      <c r="O4668" s="1260" t="s">
        <v>35593</v>
      </c>
      <c r="P4668" s="1260" t="s">
        <v>35597</v>
      </c>
      <c r="Q4668" s="1260" t="s">
        <v>11867</v>
      </c>
      <c r="R4668" s="1260" t="s">
        <v>35597</v>
      </c>
      <c r="S4668" s="1259">
        <v>1</v>
      </c>
      <c r="T4668" s="1260" t="s">
        <v>35598</v>
      </c>
      <c r="U4668" s="1260" t="s">
        <v>11231</v>
      </c>
      <c r="V4668" s="1260" t="s">
        <v>12695</v>
      </c>
      <c r="W4668" s="1259">
        <v>0</v>
      </c>
      <c r="X4668" s="1259">
        <v>1007</v>
      </c>
      <c r="Y4668" s="1259">
        <v>0</v>
      </c>
    </row>
    <row r="4669" spans="1:25">
      <c r="A4669" s="1350">
        <v>11201000460</v>
      </c>
      <c r="B4669" s="1260" t="s">
        <v>35599</v>
      </c>
      <c r="C4669" s="1260" t="s">
        <v>35600</v>
      </c>
      <c r="D4669" s="1260" t="s">
        <v>35601</v>
      </c>
      <c r="E4669" s="1260" t="s">
        <v>11190</v>
      </c>
      <c r="F4669" s="1260" t="s">
        <v>13025</v>
      </c>
      <c r="G4669" s="1260" t="s">
        <v>35560</v>
      </c>
      <c r="H4669" s="1260" t="s">
        <v>11153</v>
      </c>
      <c r="I4669" s="1260" t="s">
        <v>13027</v>
      </c>
      <c r="J4669" s="1259">
        <v>7428203</v>
      </c>
      <c r="K4669" s="1260" t="s">
        <v>13865</v>
      </c>
      <c r="L4669" s="1260" t="s">
        <v>11155</v>
      </c>
      <c r="M4669" s="1260" t="s">
        <v>2372</v>
      </c>
      <c r="N4669" s="1260" t="s">
        <v>35602</v>
      </c>
      <c r="O4669" s="1260" t="s">
        <v>35601</v>
      </c>
      <c r="P4669" s="1260" t="s">
        <v>35603</v>
      </c>
      <c r="Q4669" s="1260"/>
      <c r="R4669" s="1260"/>
      <c r="S4669" s="1259">
        <v>1</v>
      </c>
      <c r="T4669" s="1260"/>
      <c r="U4669" s="1260" t="s">
        <v>11256</v>
      </c>
      <c r="V4669" s="1260" t="s">
        <v>13181</v>
      </c>
      <c r="W4669" s="1259">
        <v>0</v>
      </c>
      <c r="X4669" s="1259">
        <v>1006</v>
      </c>
      <c r="Y4669" s="1259">
        <v>0</v>
      </c>
    </row>
    <row r="4670" spans="1:25">
      <c r="A4670" s="1350">
        <v>11201000459</v>
      </c>
      <c r="B4670" s="1260" t="s">
        <v>35604</v>
      </c>
      <c r="C4670" s="1260" t="s">
        <v>35600</v>
      </c>
      <c r="D4670" s="1260" t="s">
        <v>35605</v>
      </c>
      <c r="E4670" s="1260" t="s">
        <v>11190</v>
      </c>
      <c r="F4670" s="1260" t="s">
        <v>13025</v>
      </c>
      <c r="G4670" s="1260" t="s">
        <v>35560</v>
      </c>
      <c r="H4670" s="1260" t="s">
        <v>11153</v>
      </c>
      <c r="I4670" s="1260" t="s">
        <v>13027</v>
      </c>
      <c r="J4670" s="1259">
        <v>7428202</v>
      </c>
      <c r="K4670" s="1260" t="s">
        <v>13865</v>
      </c>
      <c r="L4670" s="1260" t="s">
        <v>11155</v>
      </c>
      <c r="M4670" s="1260" t="s">
        <v>2372</v>
      </c>
      <c r="N4670" s="1260" t="s">
        <v>35606</v>
      </c>
      <c r="O4670" s="1260" t="s">
        <v>35605</v>
      </c>
      <c r="P4670" s="1260" t="s">
        <v>35607</v>
      </c>
      <c r="Q4670" s="1260"/>
      <c r="R4670" s="1260"/>
      <c r="S4670" s="1259">
        <v>1</v>
      </c>
      <c r="T4670" s="1260"/>
      <c r="U4670" s="1260" t="s">
        <v>11256</v>
      </c>
      <c r="V4670" s="1260" t="s">
        <v>14549</v>
      </c>
      <c r="W4670" s="1259">
        <v>0</v>
      </c>
      <c r="X4670" s="1259">
        <v>1006</v>
      </c>
      <c r="Y4670" s="1259">
        <v>0</v>
      </c>
    </row>
    <row r="4671" spans="1:25">
      <c r="A4671" s="1350">
        <v>11201000458</v>
      </c>
      <c r="B4671" s="1260" t="s">
        <v>35608</v>
      </c>
      <c r="C4671" s="1260" t="s">
        <v>35609</v>
      </c>
      <c r="D4671" s="1260" t="s">
        <v>35610</v>
      </c>
      <c r="E4671" s="1260" t="s">
        <v>11190</v>
      </c>
      <c r="F4671" s="1260" t="s">
        <v>13025</v>
      </c>
      <c r="G4671" s="1260" t="s">
        <v>35560</v>
      </c>
      <c r="H4671" s="1260" t="s">
        <v>11153</v>
      </c>
      <c r="I4671" s="1260" t="s">
        <v>13027</v>
      </c>
      <c r="J4671" s="1259">
        <v>7428201</v>
      </c>
      <c r="K4671" s="1260" t="s">
        <v>13865</v>
      </c>
      <c r="L4671" s="1260" t="s">
        <v>11155</v>
      </c>
      <c r="M4671" s="1260" t="s">
        <v>2372</v>
      </c>
      <c r="N4671" s="1260" t="s">
        <v>35611</v>
      </c>
      <c r="O4671" s="1260" t="s">
        <v>35610</v>
      </c>
      <c r="P4671" s="1260" t="s">
        <v>35612</v>
      </c>
      <c r="Q4671" s="1260"/>
      <c r="R4671" s="1260"/>
      <c r="S4671" s="1259">
        <v>1</v>
      </c>
      <c r="T4671" s="1260"/>
      <c r="U4671" s="1260" t="s">
        <v>11247</v>
      </c>
      <c r="V4671" s="1260" t="s">
        <v>19804</v>
      </c>
      <c r="W4671" s="1259">
        <v>0</v>
      </c>
      <c r="X4671" s="1259">
        <v>1006</v>
      </c>
      <c r="Y4671" s="1259">
        <v>0</v>
      </c>
    </row>
    <row r="4672" spans="1:25">
      <c r="A4672" s="1350">
        <v>11201000457</v>
      </c>
      <c r="B4672" s="1260" t="s">
        <v>35613</v>
      </c>
      <c r="C4672" s="1260" t="s">
        <v>35600</v>
      </c>
      <c r="D4672" s="1260" t="s">
        <v>35614</v>
      </c>
      <c r="E4672" s="1260" t="s">
        <v>11190</v>
      </c>
      <c r="F4672" s="1260" t="s">
        <v>13025</v>
      </c>
      <c r="G4672" s="1260" t="s">
        <v>35560</v>
      </c>
      <c r="H4672" s="1260" t="s">
        <v>11153</v>
      </c>
      <c r="I4672" s="1260" t="s">
        <v>13027</v>
      </c>
      <c r="J4672" s="1259">
        <v>7428200</v>
      </c>
      <c r="K4672" s="1260" t="s">
        <v>13865</v>
      </c>
      <c r="L4672" s="1260" t="s">
        <v>11155</v>
      </c>
      <c r="M4672" s="1260" t="s">
        <v>262</v>
      </c>
      <c r="N4672" s="1260"/>
      <c r="O4672" s="1260" t="s">
        <v>35614</v>
      </c>
      <c r="P4672" s="1260"/>
      <c r="Q4672" s="1260"/>
      <c r="R4672" s="1260"/>
      <c r="S4672" s="1259">
        <v>2</v>
      </c>
      <c r="T4672" s="1260" t="s">
        <v>35615</v>
      </c>
      <c r="U4672" s="1260"/>
      <c r="V4672" s="1260"/>
      <c r="W4672" s="1259">
        <v>0</v>
      </c>
      <c r="X4672" s="1259">
        <v>1006</v>
      </c>
      <c r="Y4672" s="1259">
        <v>0</v>
      </c>
    </row>
    <row r="4673" spans="1:25">
      <c r="A4673" s="1350">
        <v>11201000457</v>
      </c>
      <c r="B4673" s="1260" t="s">
        <v>35616</v>
      </c>
      <c r="C4673" s="1260" t="s">
        <v>35600</v>
      </c>
      <c r="D4673" s="1260" t="s">
        <v>35614</v>
      </c>
      <c r="E4673" s="1260" t="s">
        <v>11190</v>
      </c>
      <c r="F4673" s="1260" t="s">
        <v>13025</v>
      </c>
      <c r="G4673" s="1260" t="s">
        <v>35560</v>
      </c>
      <c r="H4673" s="1260" t="s">
        <v>11153</v>
      </c>
      <c r="I4673" s="1260" t="s">
        <v>13027</v>
      </c>
      <c r="J4673" s="1259">
        <v>7428200</v>
      </c>
      <c r="K4673" s="1260" t="s">
        <v>13865</v>
      </c>
      <c r="L4673" s="1260" t="s">
        <v>11155</v>
      </c>
      <c r="M4673" s="1260" t="s">
        <v>262</v>
      </c>
      <c r="N4673" s="1260"/>
      <c r="O4673" s="1260" t="s">
        <v>35614</v>
      </c>
      <c r="P4673" s="1260"/>
      <c r="Q4673" s="1260"/>
      <c r="R4673" s="1260"/>
      <c r="S4673" s="1259">
        <v>2</v>
      </c>
      <c r="T4673" s="1260" t="s">
        <v>35615</v>
      </c>
      <c r="U4673" s="1260"/>
      <c r="V4673" s="1260"/>
      <c r="W4673" s="1259">
        <v>0</v>
      </c>
      <c r="X4673" s="1259">
        <v>1006</v>
      </c>
      <c r="Y4673" s="1259">
        <v>0</v>
      </c>
    </row>
    <row r="4674" spans="1:25">
      <c r="A4674" s="1350">
        <v>11201000456</v>
      </c>
      <c r="B4674" s="1260" t="s">
        <v>35617</v>
      </c>
      <c r="C4674" s="1260" t="s">
        <v>35600</v>
      </c>
      <c r="D4674" s="1260" t="s">
        <v>35618</v>
      </c>
      <c r="E4674" s="1260" t="s">
        <v>11190</v>
      </c>
      <c r="F4674" s="1260" t="s">
        <v>13025</v>
      </c>
      <c r="G4674" s="1260" t="s">
        <v>35560</v>
      </c>
      <c r="H4674" s="1260" t="s">
        <v>11153</v>
      </c>
      <c r="I4674" s="1260" t="s">
        <v>13027</v>
      </c>
      <c r="J4674" s="1259">
        <v>7428199</v>
      </c>
      <c r="K4674" s="1260" t="s">
        <v>13865</v>
      </c>
      <c r="L4674" s="1260" t="s">
        <v>11155</v>
      </c>
      <c r="M4674" s="1260" t="s">
        <v>2372</v>
      </c>
      <c r="N4674" s="1260" t="s">
        <v>35619</v>
      </c>
      <c r="O4674" s="1260" t="s">
        <v>35618</v>
      </c>
      <c r="P4674" s="1260" t="s">
        <v>35620</v>
      </c>
      <c r="Q4674" s="1260"/>
      <c r="R4674" s="1260"/>
      <c r="S4674" s="1259">
        <v>1</v>
      </c>
      <c r="T4674" s="1260"/>
      <c r="U4674" s="1260" t="s">
        <v>11256</v>
      </c>
      <c r="V4674" s="1260" t="s">
        <v>14549</v>
      </c>
      <c r="W4674" s="1259">
        <v>0</v>
      </c>
      <c r="X4674" s="1259">
        <v>1006</v>
      </c>
      <c r="Y4674" s="1259">
        <v>0</v>
      </c>
    </row>
    <row r="4675" spans="1:25">
      <c r="A4675" s="1350">
        <v>11201000455</v>
      </c>
      <c r="B4675" s="1260"/>
      <c r="C4675" s="1260" t="s">
        <v>35621</v>
      </c>
      <c r="D4675" s="1260" t="s">
        <v>35622</v>
      </c>
      <c r="E4675" s="1260" t="s">
        <v>11560</v>
      </c>
      <c r="F4675" s="1260" t="s">
        <v>11976</v>
      </c>
      <c r="G4675" s="1260" t="s">
        <v>35623</v>
      </c>
      <c r="H4675" s="1260" t="s">
        <v>11153</v>
      </c>
      <c r="I4675" s="1260" t="s">
        <v>10976</v>
      </c>
      <c r="J4675" s="1259">
        <v>7428198</v>
      </c>
      <c r="K4675" s="1260" t="s">
        <v>11221</v>
      </c>
      <c r="L4675" s="1260" t="s">
        <v>11155</v>
      </c>
      <c r="M4675" s="1260" t="s">
        <v>2285</v>
      </c>
      <c r="N4675" s="1260" t="s">
        <v>35624</v>
      </c>
      <c r="O4675" s="1260" t="s">
        <v>35622</v>
      </c>
      <c r="P4675" s="1260" t="s">
        <v>35625</v>
      </c>
      <c r="Q4675" s="1260"/>
      <c r="R4675" s="1260"/>
      <c r="S4675" s="1259">
        <v>1</v>
      </c>
      <c r="T4675" s="1260"/>
      <c r="U4675" s="1260" t="s">
        <v>11231</v>
      </c>
      <c r="V4675" s="1260" t="s">
        <v>11969</v>
      </c>
      <c r="W4675" s="1259">
        <v>0</v>
      </c>
      <c r="X4675" s="1259">
        <v>1007</v>
      </c>
      <c r="Y4675" s="1259">
        <v>0</v>
      </c>
    </row>
    <row r="4676" spans="1:25">
      <c r="A4676" s="1350">
        <v>11201000454</v>
      </c>
      <c r="B4676" s="1260"/>
      <c r="C4676" s="1260" t="s">
        <v>35626</v>
      </c>
      <c r="D4676" s="1260" t="s">
        <v>35627</v>
      </c>
      <c r="E4676" s="1260" t="s">
        <v>11593</v>
      </c>
      <c r="F4676" s="1260" t="s">
        <v>35566</v>
      </c>
      <c r="G4676" s="1260" t="s">
        <v>35628</v>
      </c>
      <c r="H4676" s="1260" t="s">
        <v>11153</v>
      </c>
      <c r="I4676" s="1260" t="s">
        <v>11164</v>
      </c>
      <c r="J4676" s="1259">
        <v>7428197</v>
      </c>
      <c r="K4676" s="1260" t="s">
        <v>11221</v>
      </c>
      <c r="L4676" s="1260" t="s">
        <v>11155</v>
      </c>
      <c r="M4676" s="1260" t="s">
        <v>1686</v>
      </c>
      <c r="N4676" s="1260" t="s">
        <v>35629</v>
      </c>
      <c r="O4676" s="1260" t="s">
        <v>35627</v>
      </c>
      <c r="P4676" s="1260"/>
      <c r="Q4676" s="1260"/>
      <c r="R4676" s="1260"/>
      <c r="S4676" s="1259">
        <v>1</v>
      </c>
      <c r="T4676" s="1260"/>
      <c r="U4676" s="1260" t="s">
        <v>11921</v>
      </c>
      <c r="V4676" s="1260" t="s">
        <v>18583</v>
      </c>
      <c r="W4676" s="1259">
        <v>0</v>
      </c>
      <c r="X4676" s="1259">
        <v>1007</v>
      </c>
      <c r="Y4676" s="1259">
        <v>0</v>
      </c>
    </row>
    <row r="4677" spans="1:25">
      <c r="A4677" s="1350">
        <v>11201000453</v>
      </c>
      <c r="B4677" s="1260" t="s">
        <v>35630</v>
      </c>
      <c r="C4677" s="1260" t="s">
        <v>35626</v>
      </c>
      <c r="D4677" s="1260" t="s">
        <v>35631</v>
      </c>
      <c r="E4677" s="1260" t="s">
        <v>11203</v>
      </c>
      <c r="F4677" s="1260" t="s">
        <v>11440</v>
      </c>
      <c r="G4677" s="1260" t="s">
        <v>35632</v>
      </c>
      <c r="H4677" s="1260" t="s">
        <v>11153</v>
      </c>
      <c r="I4677" s="1260" t="s">
        <v>11177</v>
      </c>
      <c r="J4677" s="1259">
        <v>7428196</v>
      </c>
      <c r="K4677" s="1260" t="s">
        <v>11221</v>
      </c>
      <c r="L4677" s="1260" t="s">
        <v>11155</v>
      </c>
      <c r="M4677" s="1260" t="s">
        <v>1606</v>
      </c>
      <c r="N4677" s="1260" t="s">
        <v>35633</v>
      </c>
      <c r="O4677" s="1260" t="s">
        <v>35631</v>
      </c>
      <c r="P4677" s="1260" t="s">
        <v>35634</v>
      </c>
      <c r="Q4677" s="1260" t="s">
        <v>11411</v>
      </c>
      <c r="R4677" s="1260" t="s">
        <v>35634</v>
      </c>
      <c r="S4677" s="1259">
        <v>1</v>
      </c>
      <c r="T4677" s="1260" t="s">
        <v>35635</v>
      </c>
      <c r="U4677" s="1260" t="s">
        <v>11182</v>
      </c>
      <c r="V4677" s="1260" t="s">
        <v>11187</v>
      </c>
      <c r="W4677" s="1259">
        <v>0</v>
      </c>
      <c r="X4677" s="1259">
        <v>1007</v>
      </c>
      <c r="Y4677" s="1259">
        <v>0</v>
      </c>
    </row>
    <row r="4678" spans="1:25">
      <c r="A4678" s="1350">
        <v>11201000452</v>
      </c>
      <c r="B4678" s="1260"/>
      <c r="C4678" s="1260" t="s">
        <v>35636</v>
      </c>
      <c r="D4678" s="1260" t="s">
        <v>35637</v>
      </c>
      <c r="E4678" s="1260" t="s">
        <v>11303</v>
      </c>
      <c r="F4678" s="1260" t="s">
        <v>35594</v>
      </c>
      <c r="G4678" s="1260" t="s">
        <v>35638</v>
      </c>
      <c r="H4678" s="1260" t="s">
        <v>11153</v>
      </c>
      <c r="I4678" s="1260" t="s">
        <v>10976</v>
      </c>
      <c r="J4678" s="1259">
        <v>7428195</v>
      </c>
      <c r="K4678" s="1260" t="s">
        <v>11221</v>
      </c>
      <c r="L4678" s="1260" t="s">
        <v>11155</v>
      </c>
      <c r="M4678" s="1260" t="s">
        <v>1983</v>
      </c>
      <c r="N4678" s="1260" t="s">
        <v>35639</v>
      </c>
      <c r="O4678" s="1260" t="s">
        <v>35637</v>
      </c>
      <c r="P4678" s="1260" t="s">
        <v>16989</v>
      </c>
      <c r="Q4678" s="1260" t="s">
        <v>35640</v>
      </c>
      <c r="R4678" s="1259">
        <v>8983564</v>
      </c>
      <c r="S4678" s="1259">
        <v>1</v>
      </c>
      <c r="T4678" s="1260"/>
      <c r="U4678" s="1260" t="s">
        <v>11158</v>
      </c>
      <c r="V4678" s="1260" t="s">
        <v>16176</v>
      </c>
      <c r="W4678" s="1259">
        <v>0</v>
      </c>
      <c r="X4678" s="1259">
        <v>1007</v>
      </c>
      <c r="Y4678" s="1259">
        <v>0</v>
      </c>
    </row>
    <row r="4679" spans="1:25">
      <c r="A4679" s="1350">
        <v>11201000451</v>
      </c>
      <c r="B4679" s="1260"/>
      <c r="C4679" s="1260" t="s">
        <v>35641</v>
      </c>
      <c r="D4679" s="1260" t="s">
        <v>35642</v>
      </c>
      <c r="E4679" s="1260" t="s">
        <v>11353</v>
      </c>
      <c r="F4679" s="1260" t="s">
        <v>35643</v>
      </c>
      <c r="G4679" s="1260" t="s">
        <v>35644</v>
      </c>
      <c r="H4679" s="1260" t="s">
        <v>11153</v>
      </c>
      <c r="I4679" s="1260" t="s">
        <v>11243</v>
      </c>
      <c r="J4679" s="1259">
        <v>7428194</v>
      </c>
      <c r="K4679" s="1260" t="s">
        <v>11221</v>
      </c>
      <c r="L4679" s="1260" t="s">
        <v>11155</v>
      </c>
      <c r="M4679" s="1260" t="s">
        <v>262</v>
      </c>
      <c r="N4679" s="1260"/>
      <c r="O4679" s="1260" t="s">
        <v>35642</v>
      </c>
      <c r="P4679" s="1260"/>
      <c r="Q4679" s="1260" t="s">
        <v>11450</v>
      </c>
      <c r="R4679" s="1260"/>
      <c r="S4679" s="1259">
        <v>1</v>
      </c>
      <c r="T4679" s="1260"/>
      <c r="U4679" s="1260"/>
      <c r="V4679" s="1260"/>
      <c r="W4679" s="1259">
        <v>0</v>
      </c>
      <c r="X4679" s="1259">
        <v>1007</v>
      </c>
      <c r="Y4679" s="1259">
        <v>0</v>
      </c>
    </row>
    <row r="4680" spans="1:25">
      <c r="A4680" s="1350">
        <v>11201000450</v>
      </c>
      <c r="B4680" s="1260"/>
      <c r="C4680" s="1260" t="s">
        <v>35645</v>
      </c>
      <c r="D4680" s="1260" t="s">
        <v>35646</v>
      </c>
      <c r="E4680" s="1260" t="s">
        <v>11284</v>
      </c>
      <c r="F4680" s="1260" t="s">
        <v>11440</v>
      </c>
      <c r="G4680" s="1260" t="s">
        <v>35647</v>
      </c>
      <c r="H4680" s="1260" t="s">
        <v>11153</v>
      </c>
      <c r="I4680" s="1260" t="s">
        <v>11177</v>
      </c>
      <c r="J4680" s="1259">
        <v>7428193</v>
      </c>
      <c r="K4680" s="1260" t="s">
        <v>11221</v>
      </c>
      <c r="L4680" s="1260" t="s">
        <v>11155</v>
      </c>
      <c r="M4680" s="1260" t="s">
        <v>2545</v>
      </c>
      <c r="N4680" s="1260" t="s">
        <v>35648</v>
      </c>
      <c r="O4680" s="1260" t="s">
        <v>35646</v>
      </c>
      <c r="P4680" s="1260" t="s">
        <v>31090</v>
      </c>
      <c r="Q4680" s="1260"/>
      <c r="R4680" s="1260"/>
      <c r="S4680" s="1259">
        <v>1</v>
      </c>
      <c r="T4680" s="1260"/>
      <c r="U4680" s="1260" t="s">
        <v>11269</v>
      </c>
      <c r="V4680" s="1260" t="s">
        <v>11342</v>
      </c>
      <c r="W4680" s="1259">
        <v>0</v>
      </c>
      <c r="X4680" s="1259">
        <v>1007</v>
      </c>
      <c r="Y4680" s="1259">
        <v>0</v>
      </c>
    </row>
    <row r="4681" spans="1:25">
      <c r="A4681" s="1350">
        <v>11201000449</v>
      </c>
      <c r="B4681" s="1260"/>
      <c r="C4681" s="1260" t="s">
        <v>35649</v>
      </c>
      <c r="D4681" s="1260" t="s">
        <v>35650</v>
      </c>
      <c r="E4681" s="1260" t="s">
        <v>11560</v>
      </c>
      <c r="F4681" s="1260" t="s">
        <v>11440</v>
      </c>
      <c r="G4681" s="1260" t="s">
        <v>35651</v>
      </c>
      <c r="H4681" s="1260" t="s">
        <v>11153</v>
      </c>
      <c r="I4681" s="1260" t="s">
        <v>11177</v>
      </c>
      <c r="J4681" s="1259">
        <v>7428192</v>
      </c>
      <c r="K4681" s="1260" t="s">
        <v>11221</v>
      </c>
      <c r="L4681" s="1260" t="s">
        <v>11155</v>
      </c>
      <c r="M4681" s="1260" t="s">
        <v>2126</v>
      </c>
      <c r="N4681" s="1260" t="s">
        <v>35652</v>
      </c>
      <c r="O4681" s="1260" t="s">
        <v>35650</v>
      </c>
      <c r="P4681" s="1260"/>
      <c r="Q4681" s="1260"/>
      <c r="R4681" s="1260" t="s">
        <v>35653</v>
      </c>
      <c r="S4681" s="1259">
        <v>1</v>
      </c>
      <c r="T4681" s="1260"/>
      <c r="U4681" s="1260" t="s">
        <v>11198</v>
      </c>
      <c r="V4681" s="1260" t="s">
        <v>12585</v>
      </c>
      <c r="W4681" s="1259">
        <v>0</v>
      </c>
      <c r="X4681" s="1259">
        <v>1007</v>
      </c>
      <c r="Y4681" s="1259">
        <v>0</v>
      </c>
    </row>
    <row r="4682" spans="1:25">
      <c r="A4682" s="1350">
        <v>11201000448</v>
      </c>
      <c r="B4682" s="1260"/>
      <c r="C4682" s="1260" t="s">
        <v>35654</v>
      </c>
      <c r="D4682" s="1260" t="s">
        <v>35655</v>
      </c>
      <c r="E4682" s="1260" t="s">
        <v>11190</v>
      </c>
      <c r="F4682" s="1260" t="s">
        <v>11440</v>
      </c>
      <c r="G4682" s="1260" t="s">
        <v>35656</v>
      </c>
      <c r="H4682" s="1260" t="s">
        <v>11153</v>
      </c>
      <c r="I4682" s="1260" t="s">
        <v>11177</v>
      </c>
      <c r="J4682" s="1259">
        <v>7428191</v>
      </c>
      <c r="K4682" s="1260" t="s">
        <v>11221</v>
      </c>
      <c r="L4682" s="1260" t="s">
        <v>11155</v>
      </c>
      <c r="M4682" s="1260" t="s">
        <v>2245</v>
      </c>
      <c r="N4682" s="1260" t="s">
        <v>35657</v>
      </c>
      <c r="O4682" s="1260" t="s">
        <v>35655</v>
      </c>
      <c r="P4682" s="1260"/>
      <c r="Q4682" s="1260"/>
      <c r="R4682" s="1260"/>
      <c r="S4682" s="1259">
        <v>1</v>
      </c>
      <c r="T4682" s="1260"/>
      <c r="U4682" s="1260" t="s">
        <v>11231</v>
      </c>
      <c r="V4682" s="1260" t="s">
        <v>11281</v>
      </c>
      <c r="W4682" s="1259">
        <v>0</v>
      </c>
      <c r="X4682" s="1259">
        <v>1007</v>
      </c>
      <c r="Y4682" s="1259">
        <v>0</v>
      </c>
    </row>
    <row r="4683" spans="1:25">
      <c r="A4683" s="1350">
        <v>11201000447</v>
      </c>
      <c r="B4683" s="1260"/>
      <c r="C4683" s="1260" t="s">
        <v>35658</v>
      </c>
      <c r="D4683" s="1260" t="s">
        <v>35659</v>
      </c>
      <c r="E4683" s="1260" t="s">
        <v>11162</v>
      </c>
      <c r="F4683" s="1260" t="s">
        <v>19572</v>
      </c>
      <c r="G4683" s="1260" t="s">
        <v>35660</v>
      </c>
      <c r="H4683" s="1260" t="s">
        <v>11153</v>
      </c>
      <c r="I4683" s="1260" t="s">
        <v>11164</v>
      </c>
      <c r="J4683" s="1259">
        <v>7428190</v>
      </c>
      <c r="K4683" s="1260" t="s">
        <v>11221</v>
      </c>
      <c r="L4683" s="1260" t="s">
        <v>11155</v>
      </c>
      <c r="M4683" s="1260" t="s">
        <v>2266</v>
      </c>
      <c r="N4683" s="1260" t="s">
        <v>35661</v>
      </c>
      <c r="O4683" s="1260" t="s">
        <v>35659</v>
      </c>
      <c r="P4683" s="1260" t="s">
        <v>35662</v>
      </c>
      <c r="Q4683" s="1260" t="s">
        <v>23348</v>
      </c>
      <c r="R4683" s="1259">
        <v>119</v>
      </c>
      <c r="S4683" s="1259">
        <v>1</v>
      </c>
      <c r="T4683" s="1260"/>
      <c r="U4683" s="1260" t="s">
        <v>11290</v>
      </c>
      <c r="V4683" s="1260" t="s">
        <v>12437</v>
      </c>
      <c r="W4683" s="1259">
        <v>0</v>
      </c>
      <c r="X4683" s="1259">
        <v>1007</v>
      </c>
      <c r="Y4683" s="1259">
        <v>0</v>
      </c>
    </row>
    <row r="4684" spans="1:25">
      <c r="A4684" s="1350">
        <v>11201000446</v>
      </c>
      <c r="B4684" s="1260" t="s">
        <v>35663</v>
      </c>
      <c r="C4684" s="1260" t="s">
        <v>35664</v>
      </c>
      <c r="D4684" s="1260" t="s">
        <v>35665</v>
      </c>
      <c r="E4684" s="1260" t="s">
        <v>11668</v>
      </c>
      <c r="F4684" s="1260" t="s">
        <v>35495</v>
      </c>
      <c r="G4684" s="1260" t="s">
        <v>35666</v>
      </c>
      <c r="H4684" s="1260" t="s">
        <v>11153</v>
      </c>
      <c r="I4684" s="1260" t="s">
        <v>10976</v>
      </c>
      <c r="J4684" s="1259">
        <v>7428189</v>
      </c>
      <c r="K4684" s="1260" t="s">
        <v>11221</v>
      </c>
      <c r="L4684" s="1260" t="s">
        <v>11155</v>
      </c>
      <c r="M4684" s="1260" t="s">
        <v>2527</v>
      </c>
      <c r="N4684" s="1260" t="s">
        <v>35667</v>
      </c>
      <c r="O4684" s="1260" t="s">
        <v>35665</v>
      </c>
      <c r="P4684" s="1260"/>
      <c r="Q4684" s="1260" t="s">
        <v>33347</v>
      </c>
      <c r="R4684" s="1260" t="s">
        <v>35668</v>
      </c>
      <c r="S4684" s="1259">
        <v>1</v>
      </c>
      <c r="T4684" s="1260" t="s">
        <v>35669</v>
      </c>
      <c r="U4684" s="1260" t="s">
        <v>11158</v>
      </c>
      <c r="V4684" s="1260" t="s">
        <v>12716</v>
      </c>
      <c r="W4684" s="1259">
        <v>0</v>
      </c>
      <c r="X4684" s="1259">
        <v>1007</v>
      </c>
      <c r="Y4684" s="1259">
        <v>0</v>
      </c>
    </row>
    <row r="4685" spans="1:25">
      <c r="A4685" s="1350">
        <v>11201000445</v>
      </c>
      <c r="B4685" s="1260"/>
      <c r="C4685" s="1260" t="s">
        <v>35670</v>
      </c>
      <c r="D4685" s="1260" t="s">
        <v>35671</v>
      </c>
      <c r="E4685" s="1260" t="s">
        <v>11251</v>
      </c>
      <c r="F4685" s="1260" t="s">
        <v>35672</v>
      </c>
      <c r="G4685" s="1260" t="s">
        <v>35673</v>
      </c>
      <c r="H4685" s="1260" t="s">
        <v>11153</v>
      </c>
      <c r="I4685" s="1260" t="s">
        <v>11164</v>
      </c>
      <c r="J4685" s="1259">
        <v>7428188</v>
      </c>
      <c r="K4685" s="1260" t="s">
        <v>11221</v>
      </c>
      <c r="L4685" s="1260" t="s">
        <v>11155</v>
      </c>
      <c r="M4685" s="1260" t="s">
        <v>262</v>
      </c>
      <c r="N4685" s="1260"/>
      <c r="O4685" s="1260" t="s">
        <v>35671</v>
      </c>
      <c r="P4685" s="1260"/>
      <c r="Q4685" s="1260" t="s">
        <v>11596</v>
      </c>
      <c r="R4685" s="1260"/>
      <c r="S4685" s="1259">
        <v>1</v>
      </c>
      <c r="T4685" s="1260"/>
      <c r="U4685" s="1260"/>
      <c r="V4685" s="1260"/>
      <c r="W4685" s="1259">
        <v>0</v>
      </c>
      <c r="X4685" s="1259">
        <v>1007</v>
      </c>
      <c r="Y4685" s="1259">
        <v>0</v>
      </c>
    </row>
    <row r="4686" spans="1:25">
      <c r="A4686" s="1350">
        <v>11201000444</v>
      </c>
      <c r="B4686" s="1260" t="s">
        <v>35674</v>
      </c>
      <c r="C4686" s="1260" t="s">
        <v>35675</v>
      </c>
      <c r="D4686" s="1260" t="s">
        <v>35676</v>
      </c>
      <c r="E4686" s="1260" t="s">
        <v>11203</v>
      </c>
      <c r="F4686" s="1260" t="s">
        <v>11709</v>
      </c>
      <c r="G4686" s="1260" t="s">
        <v>35677</v>
      </c>
      <c r="H4686" s="1260" t="s">
        <v>11153</v>
      </c>
      <c r="I4686" s="1260" t="s">
        <v>13547</v>
      </c>
      <c r="J4686" s="1259">
        <v>7428187</v>
      </c>
      <c r="K4686" s="1260" t="s">
        <v>11221</v>
      </c>
      <c r="L4686" s="1260" t="s">
        <v>11155</v>
      </c>
      <c r="M4686" s="1260" t="s">
        <v>2294</v>
      </c>
      <c r="N4686" s="1260" t="s">
        <v>35678</v>
      </c>
      <c r="O4686" s="1260" t="s">
        <v>35676</v>
      </c>
      <c r="P4686" s="1260" t="s">
        <v>35679</v>
      </c>
      <c r="Q4686" s="1260" t="s">
        <v>11223</v>
      </c>
      <c r="R4686" s="1260" t="s">
        <v>35680</v>
      </c>
      <c r="S4686" s="1259">
        <v>1</v>
      </c>
      <c r="T4686" s="1260" t="s">
        <v>35681</v>
      </c>
      <c r="U4686" s="1260" t="s">
        <v>13552</v>
      </c>
      <c r="V4686" s="1260" t="s">
        <v>22150</v>
      </c>
      <c r="W4686" s="1259">
        <v>0</v>
      </c>
      <c r="X4686" s="1259">
        <v>1007</v>
      </c>
      <c r="Y4686" s="1259">
        <v>0</v>
      </c>
    </row>
    <row r="4687" spans="1:25">
      <c r="A4687" s="1350">
        <v>11201000443</v>
      </c>
      <c r="B4687" s="1260"/>
      <c r="C4687" s="1260" t="s">
        <v>35682</v>
      </c>
      <c r="D4687" s="1260" t="s">
        <v>35683</v>
      </c>
      <c r="E4687" s="1260" t="s">
        <v>17176</v>
      </c>
      <c r="F4687" s="1260" t="s">
        <v>13995</v>
      </c>
      <c r="G4687" s="1260" t="s">
        <v>35684</v>
      </c>
      <c r="H4687" s="1260" t="s">
        <v>11153</v>
      </c>
      <c r="I4687" s="1260" t="s">
        <v>11243</v>
      </c>
      <c r="J4687" s="1259">
        <v>7428186</v>
      </c>
      <c r="K4687" s="1260" t="s">
        <v>11221</v>
      </c>
      <c r="L4687" s="1260" t="s">
        <v>11155</v>
      </c>
      <c r="M4687" s="1260" t="s">
        <v>262</v>
      </c>
      <c r="N4687" s="1260"/>
      <c r="O4687" s="1260" t="s">
        <v>35683</v>
      </c>
      <c r="P4687" s="1260"/>
      <c r="Q4687" s="1260" t="s">
        <v>11533</v>
      </c>
      <c r="R4687" s="1260"/>
      <c r="S4687" s="1259">
        <v>1</v>
      </c>
      <c r="T4687" s="1260"/>
      <c r="U4687" s="1260"/>
      <c r="V4687" s="1260"/>
      <c r="W4687" s="1259">
        <v>0</v>
      </c>
      <c r="X4687" s="1259">
        <v>1007</v>
      </c>
      <c r="Y4687" s="1259">
        <v>0</v>
      </c>
    </row>
    <row r="4688" spans="1:25">
      <c r="A4688" s="1350">
        <v>11201000442</v>
      </c>
      <c r="B4688" s="1260"/>
      <c r="C4688" s="1260" t="s">
        <v>35685</v>
      </c>
      <c r="D4688" s="1260" t="s">
        <v>35686</v>
      </c>
      <c r="E4688" s="1260" t="s">
        <v>13956</v>
      </c>
      <c r="F4688" s="1260" t="s">
        <v>35687</v>
      </c>
      <c r="G4688" s="1260" t="s">
        <v>35688</v>
      </c>
      <c r="H4688" s="1260" t="s">
        <v>11153</v>
      </c>
      <c r="I4688" s="1260" t="s">
        <v>11164</v>
      </c>
      <c r="J4688" s="1259">
        <v>7428185</v>
      </c>
      <c r="K4688" s="1260" t="s">
        <v>11221</v>
      </c>
      <c r="L4688" s="1260" t="s">
        <v>11155</v>
      </c>
      <c r="M4688" s="1260" t="s">
        <v>262</v>
      </c>
      <c r="N4688" s="1260"/>
      <c r="O4688" s="1260" t="s">
        <v>35686</v>
      </c>
      <c r="P4688" s="1260"/>
      <c r="Q4688" s="1260" t="s">
        <v>11596</v>
      </c>
      <c r="R4688" s="1260"/>
      <c r="S4688" s="1259">
        <v>1</v>
      </c>
      <c r="T4688" s="1260"/>
      <c r="U4688" s="1260"/>
      <c r="V4688" s="1260"/>
      <c r="W4688" s="1259">
        <v>0</v>
      </c>
      <c r="X4688" s="1259">
        <v>1007</v>
      </c>
      <c r="Y4688" s="1259">
        <v>0</v>
      </c>
    </row>
    <row r="4689" spans="1:25">
      <c r="A4689" s="1350">
        <v>11201000441</v>
      </c>
      <c r="B4689" s="1260"/>
      <c r="C4689" s="1260" t="s">
        <v>35689</v>
      </c>
      <c r="D4689" s="1260" t="s">
        <v>33578</v>
      </c>
      <c r="E4689" s="1260" t="s">
        <v>11461</v>
      </c>
      <c r="F4689" s="1260" t="s">
        <v>34013</v>
      </c>
      <c r="G4689" s="1260" t="s">
        <v>35690</v>
      </c>
      <c r="H4689" s="1260" t="s">
        <v>11153</v>
      </c>
      <c r="I4689" s="1260" t="s">
        <v>11164</v>
      </c>
      <c r="J4689" s="1259">
        <v>7428184</v>
      </c>
      <c r="K4689" s="1260" t="s">
        <v>11221</v>
      </c>
      <c r="L4689" s="1260" t="s">
        <v>11155</v>
      </c>
      <c r="M4689" s="1260" t="s">
        <v>262</v>
      </c>
      <c r="N4689" s="1260"/>
      <c r="O4689" s="1260" t="s">
        <v>33578</v>
      </c>
      <c r="P4689" s="1260"/>
      <c r="Q4689" s="1260" t="s">
        <v>11596</v>
      </c>
      <c r="R4689" s="1260"/>
      <c r="S4689" s="1259">
        <v>1</v>
      </c>
      <c r="T4689" s="1260"/>
      <c r="U4689" s="1260"/>
      <c r="V4689" s="1260"/>
      <c r="W4689" s="1259">
        <v>0</v>
      </c>
      <c r="X4689" s="1259">
        <v>1007</v>
      </c>
      <c r="Y4689" s="1259">
        <v>0</v>
      </c>
    </row>
    <row r="4690" spans="1:25">
      <c r="A4690" s="1350">
        <v>11201000440</v>
      </c>
      <c r="B4690" s="1260"/>
      <c r="C4690" s="1260" t="s">
        <v>35691</v>
      </c>
      <c r="D4690" s="1260" t="s">
        <v>35692</v>
      </c>
      <c r="E4690" s="1260" t="s">
        <v>11543</v>
      </c>
      <c r="F4690" s="1260" t="s">
        <v>11544</v>
      </c>
      <c r="G4690" s="1260" t="s">
        <v>35693</v>
      </c>
      <c r="H4690" s="1260" t="s">
        <v>11153</v>
      </c>
      <c r="I4690" s="1260" t="s">
        <v>11243</v>
      </c>
      <c r="J4690" s="1259">
        <v>7428183</v>
      </c>
      <c r="K4690" s="1260" t="s">
        <v>11221</v>
      </c>
      <c r="L4690" s="1260" t="s">
        <v>11155</v>
      </c>
      <c r="M4690" s="1260" t="s">
        <v>262</v>
      </c>
      <c r="N4690" s="1260"/>
      <c r="O4690" s="1260" t="s">
        <v>35692</v>
      </c>
      <c r="P4690" s="1260"/>
      <c r="Q4690" s="1260" t="s">
        <v>11533</v>
      </c>
      <c r="R4690" s="1260"/>
      <c r="S4690" s="1259">
        <v>1</v>
      </c>
      <c r="T4690" s="1260"/>
      <c r="U4690" s="1260"/>
      <c r="V4690" s="1260"/>
      <c r="W4690" s="1259">
        <v>0</v>
      </c>
      <c r="X4690" s="1259">
        <v>1007</v>
      </c>
      <c r="Y4690" s="1259">
        <v>0</v>
      </c>
    </row>
    <row r="4691" spans="1:25">
      <c r="A4691" s="1350">
        <v>11201000439</v>
      </c>
      <c r="B4691" s="1260"/>
      <c r="C4691" s="1260" t="s">
        <v>35694</v>
      </c>
      <c r="D4691" s="1260" t="s">
        <v>35695</v>
      </c>
      <c r="E4691" s="1260" t="s">
        <v>11543</v>
      </c>
      <c r="F4691" s="1260" t="s">
        <v>14958</v>
      </c>
      <c r="G4691" s="1260" t="s">
        <v>35696</v>
      </c>
      <c r="H4691" s="1260" t="s">
        <v>11153</v>
      </c>
      <c r="I4691" s="1260" t="s">
        <v>11243</v>
      </c>
      <c r="J4691" s="1259">
        <v>7428182</v>
      </c>
      <c r="K4691" s="1260" t="s">
        <v>11221</v>
      </c>
      <c r="L4691" s="1260" t="s">
        <v>11155</v>
      </c>
      <c r="M4691" s="1260" t="s">
        <v>262</v>
      </c>
      <c r="N4691" s="1260"/>
      <c r="O4691" s="1260" t="s">
        <v>35695</v>
      </c>
      <c r="P4691" s="1260"/>
      <c r="Q4691" s="1260" t="s">
        <v>11533</v>
      </c>
      <c r="R4691" s="1260"/>
      <c r="S4691" s="1259">
        <v>1</v>
      </c>
      <c r="T4691" s="1260"/>
      <c r="U4691" s="1260"/>
      <c r="V4691" s="1260"/>
      <c r="W4691" s="1259">
        <v>0</v>
      </c>
      <c r="X4691" s="1259">
        <v>1007</v>
      </c>
      <c r="Y4691" s="1259">
        <v>0</v>
      </c>
    </row>
    <row r="4692" spans="1:25">
      <c r="A4692" s="1350">
        <v>11201000438</v>
      </c>
      <c r="B4692" s="1260" t="s">
        <v>35697</v>
      </c>
      <c r="C4692" s="1260" t="s">
        <v>35698</v>
      </c>
      <c r="D4692" s="1260" t="s">
        <v>35699</v>
      </c>
      <c r="E4692" s="1260" t="s">
        <v>11426</v>
      </c>
      <c r="F4692" s="1260" t="s">
        <v>11522</v>
      </c>
      <c r="G4692" s="1260" t="s">
        <v>35700</v>
      </c>
      <c r="H4692" s="1260" t="s">
        <v>11153</v>
      </c>
      <c r="I4692" s="1260" t="s">
        <v>11177</v>
      </c>
      <c r="J4692" s="1259">
        <v>7428181</v>
      </c>
      <c r="K4692" s="1260" t="s">
        <v>11221</v>
      </c>
      <c r="L4692" s="1260" t="s">
        <v>11155</v>
      </c>
      <c r="M4692" s="1260" t="s">
        <v>2141</v>
      </c>
      <c r="N4692" s="1260" t="s">
        <v>28313</v>
      </c>
      <c r="O4692" s="1260" t="s">
        <v>35699</v>
      </c>
      <c r="P4692" s="1260" t="s">
        <v>35701</v>
      </c>
      <c r="Q4692" s="1260" t="s">
        <v>11877</v>
      </c>
      <c r="R4692" s="1260" t="s">
        <v>28315</v>
      </c>
      <c r="S4692" s="1259">
        <v>1</v>
      </c>
      <c r="T4692" s="1260" t="s">
        <v>35702</v>
      </c>
      <c r="U4692" s="1260" t="s">
        <v>11198</v>
      </c>
      <c r="V4692" s="1260" t="s">
        <v>11199</v>
      </c>
      <c r="W4692" s="1259">
        <v>0</v>
      </c>
      <c r="X4692" s="1259">
        <v>1007</v>
      </c>
      <c r="Y4692" s="1259">
        <v>0</v>
      </c>
    </row>
    <row r="4693" spans="1:25">
      <c r="A4693" s="1350">
        <v>11201000437</v>
      </c>
      <c r="B4693" s="1260"/>
      <c r="C4693" s="1260" t="s">
        <v>35703</v>
      </c>
      <c r="D4693" s="1260" t="s">
        <v>35704</v>
      </c>
      <c r="E4693" s="1260" t="s">
        <v>13999</v>
      </c>
      <c r="F4693" s="1260" t="s">
        <v>14971</v>
      </c>
      <c r="G4693" s="1260" t="s">
        <v>35705</v>
      </c>
      <c r="H4693" s="1260" t="s">
        <v>11153</v>
      </c>
      <c r="I4693" s="1260" t="s">
        <v>11243</v>
      </c>
      <c r="J4693" s="1259">
        <v>7428180</v>
      </c>
      <c r="K4693" s="1260" t="s">
        <v>11221</v>
      </c>
      <c r="L4693" s="1260" t="s">
        <v>11155</v>
      </c>
      <c r="M4693" s="1260" t="s">
        <v>262</v>
      </c>
      <c r="N4693" s="1260"/>
      <c r="O4693" s="1260" t="s">
        <v>35704</v>
      </c>
      <c r="P4693" s="1260"/>
      <c r="Q4693" s="1260" t="s">
        <v>11533</v>
      </c>
      <c r="R4693" s="1260"/>
      <c r="S4693" s="1259">
        <v>1</v>
      </c>
      <c r="T4693" s="1260"/>
      <c r="U4693" s="1260"/>
      <c r="V4693" s="1260"/>
      <c r="W4693" s="1259">
        <v>0</v>
      </c>
      <c r="X4693" s="1259">
        <v>1007</v>
      </c>
      <c r="Y4693" s="1259">
        <v>0</v>
      </c>
    </row>
    <row r="4694" spans="1:25">
      <c r="A4694" s="1350">
        <v>11201000436</v>
      </c>
      <c r="B4694" s="1260"/>
      <c r="C4694" s="1260" t="s">
        <v>35706</v>
      </c>
      <c r="D4694" s="1260" t="s">
        <v>20513</v>
      </c>
      <c r="E4694" s="1260" t="s">
        <v>20514</v>
      </c>
      <c r="F4694" s="1260" t="s">
        <v>11522</v>
      </c>
      <c r="G4694" s="1260" t="s">
        <v>35707</v>
      </c>
      <c r="H4694" s="1260" t="s">
        <v>11153</v>
      </c>
      <c r="I4694" s="1260" t="s">
        <v>11177</v>
      </c>
      <c r="J4694" s="1259">
        <v>7428179</v>
      </c>
      <c r="K4694" s="1260" t="s">
        <v>11221</v>
      </c>
      <c r="L4694" s="1260" t="s">
        <v>11155</v>
      </c>
      <c r="M4694" s="1260" t="s">
        <v>262</v>
      </c>
      <c r="N4694" s="1260"/>
      <c r="O4694" s="1260" t="s">
        <v>20513</v>
      </c>
      <c r="P4694" s="1260"/>
      <c r="Q4694" s="1260"/>
      <c r="R4694" s="1260"/>
      <c r="S4694" s="1259">
        <v>1</v>
      </c>
      <c r="T4694" s="1260"/>
      <c r="U4694" s="1260"/>
      <c r="V4694" s="1260"/>
      <c r="W4694" s="1259">
        <v>0</v>
      </c>
      <c r="X4694" s="1259">
        <v>1007</v>
      </c>
      <c r="Y4694" s="1259">
        <v>0</v>
      </c>
    </row>
    <row r="4695" spans="1:25">
      <c r="A4695" s="1350">
        <v>11201000435</v>
      </c>
      <c r="B4695" s="1260"/>
      <c r="C4695" s="1260" t="s">
        <v>35708</v>
      </c>
      <c r="D4695" s="1260" t="s">
        <v>35709</v>
      </c>
      <c r="E4695" s="1260" t="s">
        <v>11175</v>
      </c>
      <c r="F4695" s="1260" t="s">
        <v>23378</v>
      </c>
      <c r="G4695" s="1260" t="s">
        <v>35710</v>
      </c>
      <c r="H4695" s="1260" t="s">
        <v>11153</v>
      </c>
      <c r="I4695" s="1260" t="s">
        <v>10976</v>
      </c>
      <c r="J4695" s="1259">
        <v>7428178</v>
      </c>
      <c r="K4695" s="1260" t="s">
        <v>11375</v>
      </c>
      <c r="L4695" s="1260" t="s">
        <v>11155</v>
      </c>
      <c r="M4695" s="1260" t="s">
        <v>1944</v>
      </c>
      <c r="N4695" s="1260" t="s">
        <v>35711</v>
      </c>
      <c r="O4695" s="1260" t="s">
        <v>35709</v>
      </c>
      <c r="P4695" s="1260" t="s">
        <v>11192</v>
      </c>
      <c r="Q4695" s="1260"/>
      <c r="R4695" s="1260" t="s">
        <v>35712</v>
      </c>
      <c r="S4695" s="1259">
        <v>1</v>
      </c>
      <c r="T4695" s="1260"/>
      <c r="U4695" s="1260" t="s">
        <v>11158</v>
      </c>
      <c r="V4695" s="1260" t="s">
        <v>15419</v>
      </c>
      <c r="W4695" s="1259">
        <v>0</v>
      </c>
      <c r="X4695" s="1259">
        <v>1008</v>
      </c>
      <c r="Y4695" s="1259">
        <v>0</v>
      </c>
    </row>
    <row r="4696" spans="1:25">
      <c r="A4696" s="1350">
        <v>11201000434</v>
      </c>
      <c r="B4696" s="1260"/>
      <c r="C4696" s="1260" t="s">
        <v>35713</v>
      </c>
      <c r="D4696" s="1260" t="s">
        <v>35714</v>
      </c>
      <c r="E4696" s="1260" t="s">
        <v>14055</v>
      </c>
      <c r="F4696" s="1260" t="s">
        <v>11522</v>
      </c>
      <c r="G4696" s="1260" t="s">
        <v>35715</v>
      </c>
      <c r="H4696" s="1260" t="s">
        <v>11153</v>
      </c>
      <c r="I4696" s="1260" t="s">
        <v>11177</v>
      </c>
      <c r="J4696" s="1259">
        <v>7428177</v>
      </c>
      <c r="K4696" s="1260" t="s">
        <v>11221</v>
      </c>
      <c r="L4696" s="1260" t="s">
        <v>11155</v>
      </c>
      <c r="M4696" s="1260" t="s">
        <v>262</v>
      </c>
      <c r="N4696" s="1260"/>
      <c r="O4696" s="1260" t="s">
        <v>35714</v>
      </c>
      <c r="P4696" s="1260"/>
      <c r="Q4696" s="1260"/>
      <c r="R4696" s="1260"/>
      <c r="S4696" s="1259">
        <v>1</v>
      </c>
      <c r="T4696" s="1260"/>
      <c r="U4696" s="1260"/>
      <c r="V4696" s="1260"/>
      <c r="W4696" s="1259">
        <v>0</v>
      </c>
      <c r="X4696" s="1259">
        <v>1007</v>
      </c>
      <c r="Y4696" s="1259">
        <v>0</v>
      </c>
    </row>
    <row r="4697" spans="1:25">
      <c r="A4697" s="1350">
        <v>11201000433</v>
      </c>
      <c r="B4697" s="1260"/>
      <c r="C4697" s="1260" t="s">
        <v>35716</v>
      </c>
      <c r="D4697" s="1260" t="s">
        <v>24038</v>
      </c>
      <c r="E4697" s="1260" t="s">
        <v>23377</v>
      </c>
      <c r="F4697" s="1260" t="s">
        <v>23378</v>
      </c>
      <c r="G4697" s="1260" t="s">
        <v>35717</v>
      </c>
      <c r="H4697" s="1260" t="s">
        <v>11153</v>
      </c>
      <c r="I4697" s="1260" t="s">
        <v>10976</v>
      </c>
      <c r="J4697" s="1259">
        <v>7428176</v>
      </c>
      <c r="K4697" s="1260" t="s">
        <v>11221</v>
      </c>
      <c r="L4697" s="1260" t="s">
        <v>11155</v>
      </c>
      <c r="M4697" s="1260" t="s">
        <v>262</v>
      </c>
      <c r="N4697" s="1260"/>
      <c r="O4697" s="1260" t="s">
        <v>24038</v>
      </c>
      <c r="P4697" s="1260"/>
      <c r="Q4697" s="1260"/>
      <c r="R4697" s="1259">
        <v>8952220</v>
      </c>
      <c r="S4697" s="1259">
        <v>1</v>
      </c>
      <c r="T4697" s="1260"/>
      <c r="U4697" s="1260"/>
      <c r="V4697" s="1260"/>
      <c r="W4697" s="1259">
        <v>0</v>
      </c>
      <c r="X4697" s="1259">
        <v>1007</v>
      </c>
      <c r="Y4697" s="1259">
        <v>0</v>
      </c>
    </row>
    <row r="4698" spans="1:25">
      <c r="A4698" s="1350">
        <v>11201000432</v>
      </c>
      <c r="B4698" s="1260" t="s">
        <v>35718</v>
      </c>
      <c r="C4698" s="1260" t="s">
        <v>35719</v>
      </c>
      <c r="D4698" s="1260" t="s">
        <v>35720</v>
      </c>
      <c r="E4698" s="1260" t="s">
        <v>11426</v>
      </c>
      <c r="F4698" s="1260" t="s">
        <v>12017</v>
      </c>
      <c r="G4698" s="1260" t="s">
        <v>35721</v>
      </c>
      <c r="H4698" s="1260" t="s">
        <v>11153</v>
      </c>
      <c r="I4698" s="1260" t="s">
        <v>10976</v>
      </c>
      <c r="J4698" s="1259">
        <v>7428175</v>
      </c>
      <c r="K4698" s="1260" t="s">
        <v>11221</v>
      </c>
      <c r="L4698" s="1260" t="s">
        <v>11155</v>
      </c>
      <c r="M4698" s="1260" t="s">
        <v>2279</v>
      </c>
      <c r="N4698" s="1260" t="s">
        <v>35722</v>
      </c>
      <c r="O4698" s="1260" t="s">
        <v>35720</v>
      </c>
      <c r="P4698" s="1260" t="s">
        <v>35723</v>
      </c>
      <c r="Q4698" s="1260" t="s">
        <v>12261</v>
      </c>
      <c r="R4698" s="1260" t="s">
        <v>35723</v>
      </c>
      <c r="S4698" s="1259">
        <v>1</v>
      </c>
      <c r="T4698" s="1260" t="s">
        <v>35724</v>
      </c>
      <c r="U4698" s="1260" t="s">
        <v>11231</v>
      </c>
      <c r="V4698" s="1260" t="s">
        <v>15978</v>
      </c>
      <c r="W4698" s="1259">
        <v>0</v>
      </c>
      <c r="X4698" s="1259">
        <v>1007</v>
      </c>
      <c r="Y4698" s="1259">
        <v>0</v>
      </c>
    </row>
    <row r="4699" spans="1:25">
      <c r="A4699" s="1350">
        <v>11201000431</v>
      </c>
      <c r="B4699" s="1260"/>
      <c r="C4699" s="1260" t="s">
        <v>35725</v>
      </c>
      <c r="D4699" s="1260" t="s">
        <v>35726</v>
      </c>
      <c r="E4699" s="1260" t="s">
        <v>35727</v>
      </c>
      <c r="F4699" s="1260" t="s">
        <v>15067</v>
      </c>
      <c r="G4699" s="1260" t="s">
        <v>35728</v>
      </c>
      <c r="H4699" s="1260" t="s">
        <v>11153</v>
      </c>
      <c r="I4699" s="1260" t="s">
        <v>11164</v>
      </c>
      <c r="J4699" s="1259">
        <v>7428174</v>
      </c>
      <c r="K4699" s="1260" t="s">
        <v>11221</v>
      </c>
      <c r="L4699" s="1260" t="s">
        <v>11155</v>
      </c>
      <c r="M4699" s="1260" t="s">
        <v>262</v>
      </c>
      <c r="N4699" s="1260"/>
      <c r="O4699" s="1260" t="s">
        <v>35726</v>
      </c>
      <c r="P4699" s="1260"/>
      <c r="Q4699" s="1260" t="s">
        <v>35729</v>
      </c>
      <c r="R4699" s="1260"/>
      <c r="S4699" s="1259">
        <v>1</v>
      </c>
      <c r="T4699" s="1260"/>
      <c r="U4699" s="1260"/>
      <c r="V4699" s="1260"/>
      <c r="W4699" s="1259">
        <v>0</v>
      </c>
      <c r="X4699" s="1259">
        <v>1007</v>
      </c>
      <c r="Y4699" s="1259">
        <v>0</v>
      </c>
    </row>
    <row r="4700" spans="1:25">
      <c r="A4700" s="1350">
        <v>11201000430</v>
      </c>
      <c r="B4700" s="1260"/>
      <c r="C4700" s="1260" t="s">
        <v>35730</v>
      </c>
      <c r="D4700" s="1260" t="s">
        <v>35731</v>
      </c>
      <c r="E4700" s="1260" t="s">
        <v>11560</v>
      </c>
      <c r="F4700" s="1260" t="s">
        <v>24642</v>
      </c>
      <c r="G4700" s="1260" t="s">
        <v>35732</v>
      </c>
      <c r="H4700" s="1260" t="s">
        <v>11153</v>
      </c>
      <c r="I4700" s="1260" t="s">
        <v>11164</v>
      </c>
      <c r="J4700" s="1259">
        <v>7428173</v>
      </c>
      <c r="K4700" s="1260" t="s">
        <v>11221</v>
      </c>
      <c r="L4700" s="1260" t="s">
        <v>11155</v>
      </c>
      <c r="M4700" s="1260" t="s">
        <v>262</v>
      </c>
      <c r="N4700" s="1260"/>
      <c r="O4700" s="1260" t="s">
        <v>35731</v>
      </c>
      <c r="P4700" s="1260"/>
      <c r="Q4700" s="1260" t="s">
        <v>35213</v>
      </c>
      <c r="R4700" s="1260"/>
      <c r="S4700" s="1259">
        <v>1</v>
      </c>
      <c r="T4700" s="1260"/>
      <c r="U4700" s="1260"/>
      <c r="V4700" s="1260"/>
      <c r="W4700" s="1259">
        <v>0</v>
      </c>
      <c r="X4700" s="1259">
        <v>1007</v>
      </c>
      <c r="Y4700" s="1259">
        <v>0</v>
      </c>
    </row>
    <row r="4701" spans="1:25">
      <c r="A4701" s="1350">
        <v>11201000429</v>
      </c>
      <c r="B4701" s="1260"/>
      <c r="C4701" s="1260" t="s">
        <v>35733</v>
      </c>
      <c r="D4701" s="1260" t="s">
        <v>35734</v>
      </c>
      <c r="E4701" s="1260" t="s">
        <v>11162</v>
      </c>
      <c r="F4701" s="1260" t="s">
        <v>35735</v>
      </c>
      <c r="G4701" s="1260" t="s">
        <v>35736</v>
      </c>
      <c r="H4701" s="1260" t="s">
        <v>11153</v>
      </c>
      <c r="I4701" s="1260" t="s">
        <v>11243</v>
      </c>
      <c r="J4701" s="1259">
        <v>7428172</v>
      </c>
      <c r="K4701" s="1260" t="s">
        <v>11221</v>
      </c>
      <c r="L4701" s="1260" t="s">
        <v>11155</v>
      </c>
      <c r="M4701" s="1260" t="s">
        <v>262</v>
      </c>
      <c r="N4701" s="1260"/>
      <c r="O4701" s="1260" t="s">
        <v>35734</v>
      </c>
      <c r="P4701" s="1260"/>
      <c r="Q4701" s="1260" t="s">
        <v>35737</v>
      </c>
      <c r="R4701" s="1260"/>
      <c r="S4701" s="1259">
        <v>1</v>
      </c>
      <c r="T4701" s="1260"/>
      <c r="U4701" s="1260"/>
      <c r="V4701" s="1260"/>
      <c r="W4701" s="1259">
        <v>0</v>
      </c>
      <c r="X4701" s="1259">
        <v>1007</v>
      </c>
      <c r="Y4701" s="1259">
        <v>0</v>
      </c>
    </row>
    <row r="4702" spans="1:25">
      <c r="A4702" s="1350">
        <v>11201000428</v>
      </c>
      <c r="B4702" s="1260"/>
      <c r="C4702" s="1260" t="s">
        <v>35738</v>
      </c>
      <c r="D4702" s="1260" t="s">
        <v>35739</v>
      </c>
      <c r="E4702" s="1260" t="s">
        <v>11509</v>
      </c>
      <c r="F4702" s="1260" t="s">
        <v>29032</v>
      </c>
      <c r="G4702" s="1260" t="s">
        <v>35740</v>
      </c>
      <c r="H4702" s="1260" t="s">
        <v>11153</v>
      </c>
      <c r="I4702" s="1260" t="s">
        <v>11164</v>
      </c>
      <c r="J4702" s="1259">
        <v>7428171</v>
      </c>
      <c r="K4702" s="1260" t="s">
        <v>11221</v>
      </c>
      <c r="L4702" s="1260" t="s">
        <v>11155</v>
      </c>
      <c r="M4702" s="1260" t="s">
        <v>2525</v>
      </c>
      <c r="N4702" s="1260" t="s">
        <v>35741</v>
      </c>
      <c r="O4702" s="1260" t="s">
        <v>35739</v>
      </c>
      <c r="P4702" s="1260" t="s">
        <v>11192</v>
      </c>
      <c r="Q4702" s="1260" t="s">
        <v>11877</v>
      </c>
      <c r="R4702" s="1260"/>
      <c r="S4702" s="1259">
        <v>1</v>
      </c>
      <c r="T4702" s="1260"/>
      <c r="U4702" s="1260" t="s">
        <v>11921</v>
      </c>
      <c r="V4702" s="1260" t="s">
        <v>16977</v>
      </c>
      <c r="W4702" s="1259">
        <v>0</v>
      </c>
      <c r="X4702" s="1259">
        <v>1007</v>
      </c>
      <c r="Y4702" s="1259">
        <v>0</v>
      </c>
    </row>
    <row r="4703" spans="1:25">
      <c r="A4703" s="1350">
        <v>11201000427</v>
      </c>
      <c r="B4703" s="1260"/>
      <c r="C4703" s="1260" t="s">
        <v>35742</v>
      </c>
      <c r="D4703" s="1260" t="s">
        <v>35743</v>
      </c>
      <c r="E4703" s="1260" t="s">
        <v>11426</v>
      </c>
      <c r="F4703" s="1260" t="s">
        <v>11522</v>
      </c>
      <c r="G4703" s="1260" t="s">
        <v>35744</v>
      </c>
      <c r="H4703" s="1260" t="s">
        <v>11153</v>
      </c>
      <c r="I4703" s="1260" t="s">
        <v>11177</v>
      </c>
      <c r="J4703" s="1259">
        <v>7428170</v>
      </c>
      <c r="K4703" s="1260" t="s">
        <v>11221</v>
      </c>
      <c r="L4703" s="1260" t="s">
        <v>11155</v>
      </c>
      <c r="M4703" s="1260" t="s">
        <v>262</v>
      </c>
      <c r="N4703" s="1260"/>
      <c r="O4703" s="1260" t="s">
        <v>35743</v>
      </c>
      <c r="P4703" s="1259">
        <v>119</v>
      </c>
      <c r="Q4703" s="1260"/>
      <c r="R4703" s="1260"/>
      <c r="S4703" s="1259">
        <v>1</v>
      </c>
      <c r="T4703" s="1260"/>
      <c r="U4703" s="1260"/>
      <c r="V4703" s="1260"/>
      <c r="W4703" s="1259">
        <v>0</v>
      </c>
      <c r="X4703" s="1259">
        <v>1007</v>
      </c>
      <c r="Y4703" s="1259">
        <v>0</v>
      </c>
    </row>
    <row r="4704" spans="1:25">
      <c r="A4704" s="1350">
        <v>11201000426</v>
      </c>
      <c r="B4704" s="1260" t="s">
        <v>35745</v>
      </c>
      <c r="C4704" s="1260" t="s">
        <v>35746</v>
      </c>
      <c r="D4704" s="1260" t="s">
        <v>35747</v>
      </c>
      <c r="E4704" s="1260" t="s">
        <v>11419</v>
      </c>
      <c r="F4704" s="1260" t="s">
        <v>35748</v>
      </c>
      <c r="G4704" s="1260" t="s">
        <v>35749</v>
      </c>
      <c r="H4704" s="1260" t="s">
        <v>11153</v>
      </c>
      <c r="I4704" s="1260" t="s">
        <v>10976</v>
      </c>
      <c r="J4704" s="1259">
        <v>7428169</v>
      </c>
      <c r="K4704" s="1260" t="s">
        <v>11221</v>
      </c>
      <c r="L4704" s="1260" t="s">
        <v>11155</v>
      </c>
      <c r="M4704" s="1260" t="s">
        <v>2284</v>
      </c>
      <c r="N4704" s="1260" t="s">
        <v>35750</v>
      </c>
      <c r="O4704" s="1260" t="s">
        <v>35747</v>
      </c>
      <c r="P4704" s="1260" t="s">
        <v>35751</v>
      </c>
      <c r="Q4704" s="1260" t="s">
        <v>14144</v>
      </c>
      <c r="R4704" s="1260" t="s">
        <v>35751</v>
      </c>
      <c r="S4704" s="1259">
        <v>1</v>
      </c>
      <c r="T4704" s="1260" t="s">
        <v>35752</v>
      </c>
      <c r="U4704" s="1260" t="s">
        <v>11158</v>
      </c>
      <c r="V4704" s="1260" t="s">
        <v>12735</v>
      </c>
      <c r="W4704" s="1259">
        <v>0</v>
      </c>
      <c r="X4704" s="1259">
        <v>1007</v>
      </c>
      <c r="Y4704" s="1259">
        <v>0</v>
      </c>
    </row>
    <row r="4705" spans="1:25">
      <c r="A4705" s="1350">
        <v>11201000425</v>
      </c>
      <c r="B4705" s="1260" t="s">
        <v>35753</v>
      </c>
      <c r="C4705" s="1260" t="s">
        <v>35754</v>
      </c>
      <c r="D4705" s="1260" t="s">
        <v>35755</v>
      </c>
      <c r="E4705" s="1260" t="s">
        <v>11311</v>
      </c>
      <c r="F4705" s="1260" t="s">
        <v>35748</v>
      </c>
      <c r="G4705" s="1260" t="s">
        <v>35756</v>
      </c>
      <c r="H4705" s="1260" t="s">
        <v>11153</v>
      </c>
      <c r="I4705" s="1260" t="s">
        <v>10976</v>
      </c>
      <c r="J4705" s="1259">
        <v>7428168</v>
      </c>
      <c r="K4705" s="1260" t="s">
        <v>11375</v>
      </c>
      <c r="L4705" s="1260" t="s">
        <v>11155</v>
      </c>
      <c r="M4705" s="1260" t="s">
        <v>1949</v>
      </c>
      <c r="N4705" s="1260" t="s">
        <v>35757</v>
      </c>
      <c r="O4705" s="1260" t="s">
        <v>35755</v>
      </c>
      <c r="P4705" s="1260" t="s">
        <v>35758</v>
      </c>
      <c r="Q4705" s="1260" t="s">
        <v>11877</v>
      </c>
      <c r="R4705" s="1260" t="s">
        <v>35759</v>
      </c>
      <c r="S4705" s="1259">
        <v>1</v>
      </c>
      <c r="T4705" s="1260" t="s">
        <v>35760</v>
      </c>
      <c r="U4705" s="1260" t="s">
        <v>11396</v>
      </c>
      <c r="V4705" s="1260" t="s">
        <v>12425</v>
      </c>
      <c r="W4705" s="1259">
        <v>0</v>
      </c>
      <c r="X4705" s="1259">
        <v>1008</v>
      </c>
      <c r="Y4705" s="1259">
        <v>0</v>
      </c>
    </row>
    <row r="4706" spans="1:25">
      <c r="A4706" s="1350">
        <v>11201000424</v>
      </c>
      <c r="B4706" s="1260"/>
      <c r="C4706" s="1260" t="s">
        <v>35761</v>
      </c>
      <c r="D4706" s="1260" t="s">
        <v>35762</v>
      </c>
      <c r="E4706" s="1260" t="s">
        <v>31154</v>
      </c>
      <c r="F4706" s="1260" t="s">
        <v>35763</v>
      </c>
      <c r="G4706" s="1260" t="s">
        <v>35764</v>
      </c>
      <c r="H4706" s="1260" t="s">
        <v>11153</v>
      </c>
      <c r="I4706" s="1260" t="s">
        <v>10976</v>
      </c>
      <c r="J4706" s="1259">
        <v>7428167</v>
      </c>
      <c r="K4706" s="1260" t="s">
        <v>11221</v>
      </c>
      <c r="L4706" s="1260" t="s">
        <v>11155</v>
      </c>
      <c r="M4706" s="1260" t="s">
        <v>262</v>
      </c>
      <c r="N4706" s="1260"/>
      <c r="O4706" s="1260" t="s">
        <v>35762</v>
      </c>
      <c r="P4706" s="1260"/>
      <c r="Q4706" s="1260"/>
      <c r="R4706" s="1259">
        <v>7256461</v>
      </c>
      <c r="S4706" s="1259">
        <v>1</v>
      </c>
      <c r="T4706" s="1260"/>
      <c r="U4706" s="1260"/>
      <c r="V4706" s="1260"/>
      <c r="W4706" s="1259">
        <v>0</v>
      </c>
      <c r="X4706" s="1259">
        <v>1007</v>
      </c>
      <c r="Y4706" s="1259">
        <v>0</v>
      </c>
    </row>
    <row r="4707" spans="1:25">
      <c r="A4707" s="1350">
        <v>11201000423</v>
      </c>
      <c r="B4707" s="1260" t="s">
        <v>35765</v>
      </c>
      <c r="C4707" s="1260" t="s">
        <v>35766</v>
      </c>
      <c r="D4707" s="1260" t="s">
        <v>35767</v>
      </c>
      <c r="E4707" s="1260" t="s">
        <v>11419</v>
      </c>
      <c r="F4707" s="1260" t="s">
        <v>11522</v>
      </c>
      <c r="G4707" s="1260" t="s">
        <v>35768</v>
      </c>
      <c r="H4707" s="1260" t="s">
        <v>11153</v>
      </c>
      <c r="I4707" s="1260" t="s">
        <v>11177</v>
      </c>
      <c r="J4707" s="1259">
        <v>7428166</v>
      </c>
      <c r="K4707" s="1260" t="s">
        <v>11221</v>
      </c>
      <c r="L4707" s="1260" t="s">
        <v>11155</v>
      </c>
      <c r="M4707" s="1260" t="s">
        <v>1994</v>
      </c>
      <c r="N4707" s="1260" t="s">
        <v>35769</v>
      </c>
      <c r="O4707" s="1260" t="s">
        <v>35767</v>
      </c>
      <c r="P4707" s="1260" t="s">
        <v>35770</v>
      </c>
      <c r="Q4707" s="1260" t="s">
        <v>11995</v>
      </c>
      <c r="R4707" s="1260" t="s">
        <v>35771</v>
      </c>
      <c r="S4707" s="1259">
        <v>1</v>
      </c>
      <c r="T4707" s="1260" t="s">
        <v>35772</v>
      </c>
      <c r="U4707" s="1260" t="s">
        <v>11193</v>
      </c>
      <c r="V4707" s="1260" t="s">
        <v>11997</v>
      </c>
      <c r="W4707" s="1259">
        <v>0</v>
      </c>
      <c r="X4707" s="1259">
        <v>1007</v>
      </c>
      <c r="Y4707" s="1259">
        <v>0</v>
      </c>
    </row>
    <row r="4708" spans="1:25">
      <c r="A4708" s="1350">
        <v>11201000422</v>
      </c>
      <c r="B4708" s="1260"/>
      <c r="C4708" s="1260" t="s">
        <v>35773</v>
      </c>
      <c r="D4708" s="1260" t="s">
        <v>35774</v>
      </c>
      <c r="E4708" s="1260" t="s">
        <v>11702</v>
      </c>
      <c r="F4708" s="1260" t="s">
        <v>11522</v>
      </c>
      <c r="G4708" s="1260" t="s">
        <v>35775</v>
      </c>
      <c r="H4708" s="1260" t="s">
        <v>11153</v>
      </c>
      <c r="I4708" s="1260" t="s">
        <v>11177</v>
      </c>
      <c r="J4708" s="1259">
        <v>7428165</v>
      </c>
      <c r="K4708" s="1260" t="s">
        <v>11221</v>
      </c>
      <c r="L4708" s="1260" t="s">
        <v>11155</v>
      </c>
      <c r="M4708" s="1260" t="s">
        <v>262</v>
      </c>
      <c r="N4708" s="1260"/>
      <c r="O4708" s="1260" t="s">
        <v>35774</v>
      </c>
      <c r="P4708" s="1260"/>
      <c r="Q4708" s="1260"/>
      <c r="R4708" s="1260" t="s">
        <v>21902</v>
      </c>
      <c r="S4708" s="1259">
        <v>1</v>
      </c>
      <c r="T4708" s="1260"/>
      <c r="U4708" s="1260"/>
      <c r="V4708" s="1260"/>
      <c r="W4708" s="1259">
        <v>0</v>
      </c>
      <c r="X4708" s="1259">
        <v>1007</v>
      </c>
      <c r="Y4708" s="1259">
        <v>0</v>
      </c>
    </row>
    <row r="4709" spans="1:25">
      <c r="A4709" s="1350">
        <v>11201000421</v>
      </c>
      <c r="B4709" s="1260" t="s">
        <v>35776</v>
      </c>
      <c r="C4709" s="1260" t="s">
        <v>35777</v>
      </c>
      <c r="D4709" s="1260" t="s">
        <v>35778</v>
      </c>
      <c r="E4709" s="1260" t="s">
        <v>11426</v>
      </c>
      <c r="F4709" s="1260" t="s">
        <v>17333</v>
      </c>
      <c r="G4709" s="1260" t="s">
        <v>35779</v>
      </c>
      <c r="H4709" s="1260" t="s">
        <v>11153</v>
      </c>
      <c r="I4709" s="1260" t="s">
        <v>17335</v>
      </c>
      <c r="J4709" s="1259">
        <v>7428164</v>
      </c>
      <c r="K4709" s="1260" t="s">
        <v>11221</v>
      </c>
      <c r="L4709" s="1260" t="s">
        <v>11155</v>
      </c>
      <c r="M4709" s="1260" t="s">
        <v>2521</v>
      </c>
      <c r="N4709" s="1260" t="s">
        <v>35780</v>
      </c>
      <c r="O4709" s="1260" t="s">
        <v>35778</v>
      </c>
      <c r="P4709" s="1260" t="s">
        <v>35781</v>
      </c>
      <c r="Q4709" s="1260" t="s">
        <v>12515</v>
      </c>
      <c r="R4709" s="1260" t="s">
        <v>35781</v>
      </c>
      <c r="S4709" s="1259">
        <v>1</v>
      </c>
      <c r="T4709" s="1260" t="s">
        <v>35782</v>
      </c>
      <c r="U4709" s="1260" t="s">
        <v>11610</v>
      </c>
      <c r="V4709" s="1260" t="s">
        <v>26465</v>
      </c>
      <c r="W4709" s="1259">
        <v>0</v>
      </c>
      <c r="X4709" s="1259">
        <v>1007</v>
      </c>
      <c r="Y4709" s="1259">
        <v>0</v>
      </c>
    </row>
    <row r="4710" spans="1:25">
      <c r="A4710" s="1350">
        <v>11201000420</v>
      </c>
      <c r="B4710" s="1260" t="s">
        <v>35783</v>
      </c>
      <c r="C4710" s="1260" t="s">
        <v>35784</v>
      </c>
      <c r="D4710" s="1260" t="s">
        <v>35785</v>
      </c>
      <c r="E4710" s="1260" t="s">
        <v>15512</v>
      </c>
      <c r="F4710" s="1260" t="s">
        <v>35748</v>
      </c>
      <c r="G4710" s="1260" t="s">
        <v>35786</v>
      </c>
      <c r="H4710" s="1260" t="s">
        <v>11153</v>
      </c>
      <c r="I4710" s="1260" t="s">
        <v>10976</v>
      </c>
      <c r="J4710" s="1259">
        <v>7428163</v>
      </c>
      <c r="K4710" s="1260" t="s">
        <v>11221</v>
      </c>
      <c r="L4710" s="1260" t="s">
        <v>11155</v>
      </c>
      <c r="M4710" s="1260" t="s">
        <v>1276</v>
      </c>
      <c r="N4710" s="1260" t="s">
        <v>35787</v>
      </c>
      <c r="O4710" s="1260" t="s">
        <v>35785</v>
      </c>
      <c r="P4710" s="1260" t="s">
        <v>35788</v>
      </c>
      <c r="Q4710" s="1260" t="s">
        <v>35789</v>
      </c>
      <c r="R4710" s="1260" t="s">
        <v>35790</v>
      </c>
      <c r="S4710" s="1259">
        <v>1</v>
      </c>
      <c r="T4710" s="1260" t="s">
        <v>35791</v>
      </c>
      <c r="U4710" s="1260" t="s">
        <v>11158</v>
      </c>
      <c r="V4710" s="1260" t="s">
        <v>12212</v>
      </c>
      <c r="W4710" s="1259">
        <v>0</v>
      </c>
      <c r="X4710" s="1259">
        <v>1007</v>
      </c>
      <c r="Y4710" s="1259">
        <v>0</v>
      </c>
    </row>
    <row r="4711" spans="1:25">
      <c r="A4711" s="1350">
        <v>11201000419</v>
      </c>
      <c r="B4711" s="1260" t="s">
        <v>35792</v>
      </c>
      <c r="C4711" s="1260" t="s">
        <v>35793</v>
      </c>
      <c r="D4711" s="1260" t="s">
        <v>35794</v>
      </c>
      <c r="E4711" s="1260" t="s">
        <v>11560</v>
      </c>
      <c r="F4711" s="1260" t="s">
        <v>19022</v>
      </c>
      <c r="G4711" s="1260" t="s">
        <v>35795</v>
      </c>
      <c r="H4711" s="1260" t="s">
        <v>11153</v>
      </c>
      <c r="I4711" s="1260" t="s">
        <v>10976</v>
      </c>
      <c r="J4711" s="1259">
        <v>7428162</v>
      </c>
      <c r="K4711" s="1260" t="s">
        <v>11375</v>
      </c>
      <c r="L4711" s="1260" t="s">
        <v>11155</v>
      </c>
      <c r="M4711" s="1260" t="s">
        <v>2301</v>
      </c>
      <c r="N4711" s="1260" t="s">
        <v>35796</v>
      </c>
      <c r="O4711" s="1260" t="s">
        <v>35794</v>
      </c>
      <c r="P4711" s="1260" t="s">
        <v>35797</v>
      </c>
      <c r="Q4711" s="1260" t="s">
        <v>35798</v>
      </c>
      <c r="R4711" s="1260" t="s">
        <v>35797</v>
      </c>
      <c r="S4711" s="1259">
        <v>1</v>
      </c>
      <c r="T4711" s="1260" t="s">
        <v>35799</v>
      </c>
      <c r="U4711" s="1260" t="s">
        <v>12408</v>
      </c>
      <c r="V4711" s="1260" t="s">
        <v>13854</v>
      </c>
      <c r="W4711" s="1259">
        <v>17</v>
      </c>
      <c r="X4711" s="1259">
        <v>1008</v>
      </c>
      <c r="Y4711" s="1259">
        <v>0</v>
      </c>
    </row>
    <row r="4712" spans="1:25">
      <c r="A4712" s="1350">
        <v>11201000418</v>
      </c>
      <c r="B4712" s="1260"/>
      <c r="C4712" s="1260" t="s">
        <v>35800</v>
      </c>
      <c r="D4712" s="1260" t="s">
        <v>35801</v>
      </c>
      <c r="E4712" s="1260" t="s">
        <v>35802</v>
      </c>
      <c r="F4712" s="1260" t="s">
        <v>19047</v>
      </c>
      <c r="G4712" s="1260" t="s">
        <v>35803</v>
      </c>
      <c r="H4712" s="1260" t="s">
        <v>11153</v>
      </c>
      <c r="I4712" s="1260" t="s">
        <v>11243</v>
      </c>
      <c r="J4712" s="1259">
        <v>7428161</v>
      </c>
      <c r="K4712" s="1260" t="s">
        <v>11221</v>
      </c>
      <c r="L4712" s="1260" t="s">
        <v>11155</v>
      </c>
      <c r="M4712" s="1260" t="s">
        <v>262</v>
      </c>
      <c r="N4712" s="1260"/>
      <c r="O4712" s="1260" t="s">
        <v>35801</v>
      </c>
      <c r="P4712" s="1260"/>
      <c r="Q4712" s="1260"/>
      <c r="R4712" s="1260"/>
      <c r="S4712" s="1259">
        <v>1</v>
      </c>
      <c r="T4712" s="1260"/>
      <c r="U4712" s="1260"/>
      <c r="V4712" s="1260"/>
      <c r="W4712" s="1259">
        <v>0</v>
      </c>
      <c r="X4712" s="1259">
        <v>1007</v>
      </c>
      <c r="Y4712" s="1259">
        <v>0</v>
      </c>
    </row>
    <row r="4713" spans="1:25">
      <c r="A4713" s="1350">
        <v>11201000417</v>
      </c>
      <c r="B4713" s="1260" t="s">
        <v>35804</v>
      </c>
      <c r="C4713" s="1260" t="s">
        <v>35805</v>
      </c>
      <c r="D4713" s="1260" t="s">
        <v>35806</v>
      </c>
      <c r="E4713" s="1260" t="s">
        <v>35807</v>
      </c>
      <c r="F4713" s="1260" t="s">
        <v>19022</v>
      </c>
      <c r="G4713" s="1260" t="s">
        <v>35808</v>
      </c>
      <c r="H4713" s="1260" t="s">
        <v>11153</v>
      </c>
      <c r="I4713" s="1260" t="s">
        <v>10976</v>
      </c>
      <c r="J4713" s="1259">
        <v>7428160</v>
      </c>
      <c r="K4713" s="1260" t="s">
        <v>11221</v>
      </c>
      <c r="L4713" s="1260" t="s">
        <v>11155</v>
      </c>
      <c r="M4713" s="1260" t="s">
        <v>1693</v>
      </c>
      <c r="N4713" s="1260" t="s">
        <v>35809</v>
      </c>
      <c r="O4713" s="1260" t="s">
        <v>35806</v>
      </c>
      <c r="P4713" s="1260" t="s">
        <v>35810</v>
      </c>
      <c r="Q4713" s="1260" t="s">
        <v>11223</v>
      </c>
      <c r="R4713" s="1260" t="s">
        <v>35810</v>
      </c>
      <c r="S4713" s="1259">
        <v>1</v>
      </c>
      <c r="T4713" s="1260" t="s">
        <v>35811</v>
      </c>
      <c r="U4713" s="1260" t="s">
        <v>11231</v>
      </c>
      <c r="V4713" s="1260" t="s">
        <v>16865</v>
      </c>
      <c r="W4713" s="1259">
        <v>0</v>
      </c>
      <c r="X4713" s="1259">
        <v>1007</v>
      </c>
      <c r="Y4713" s="1259">
        <v>0</v>
      </c>
    </row>
    <row r="4714" spans="1:25">
      <c r="A4714" s="1350">
        <v>11201000416</v>
      </c>
      <c r="B4714" s="1260" t="s">
        <v>35812</v>
      </c>
      <c r="C4714" s="1260" t="s">
        <v>35813</v>
      </c>
      <c r="D4714" s="1260" t="s">
        <v>35814</v>
      </c>
      <c r="E4714" s="1260" t="s">
        <v>16926</v>
      </c>
      <c r="F4714" s="1260" t="s">
        <v>23666</v>
      </c>
      <c r="G4714" s="1260" t="s">
        <v>35815</v>
      </c>
      <c r="H4714" s="1260" t="s">
        <v>11153</v>
      </c>
      <c r="I4714" s="1260" t="s">
        <v>10976</v>
      </c>
      <c r="J4714" s="1259">
        <v>7428159</v>
      </c>
      <c r="K4714" s="1260" t="s">
        <v>11221</v>
      </c>
      <c r="L4714" s="1260" t="s">
        <v>11155</v>
      </c>
      <c r="M4714" s="1260" t="s">
        <v>1424</v>
      </c>
      <c r="N4714" s="1260" t="s">
        <v>35816</v>
      </c>
      <c r="O4714" s="1260" t="s">
        <v>35814</v>
      </c>
      <c r="P4714" s="1260" t="s">
        <v>35817</v>
      </c>
      <c r="Q4714" s="1260" t="s">
        <v>11394</v>
      </c>
      <c r="R4714" s="1260" t="s">
        <v>35818</v>
      </c>
      <c r="S4714" s="1259">
        <v>1</v>
      </c>
      <c r="T4714" s="1260" t="s">
        <v>35819</v>
      </c>
      <c r="U4714" s="1260" t="s">
        <v>11231</v>
      </c>
      <c r="V4714" s="1260" t="s">
        <v>11683</v>
      </c>
      <c r="W4714" s="1259">
        <v>0</v>
      </c>
      <c r="X4714" s="1259">
        <v>1007</v>
      </c>
      <c r="Y4714" s="1259">
        <v>0</v>
      </c>
    </row>
    <row r="4715" spans="1:25">
      <c r="A4715" s="1350">
        <v>11201000415</v>
      </c>
      <c r="B4715" s="1260" t="s">
        <v>35820</v>
      </c>
      <c r="C4715" s="1260" t="s">
        <v>35821</v>
      </c>
      <c r="D4715" s="1260" t="s">
        <v>35822</v>
      </c>
      <c r="E4715" s="1260" t="s">
        <v>11190</v>
      </c>
      <c r="F4715" s="1260" t="s">
        <v>11176</v>
      </c>
      <c r="G4715" s="1260"/>
      <c r="H4715" s="1260" t="s">
        <v>11153</v>
      </c>
      <c r="I4715" s="1260" t="s">
        <v>11177</v>
      </c>
      <c r="J4715" s="1259">
        <v>7428158</v>
      </c>
      <c r="K4715" s="1260" t="s">
        <v>11221</v>
      </c>
      <c r="L4715" s="1260" t="s">
        <v>11275</v>
      </c>
      <c r="M4715" s="1260" t="s">
        <v>262</v>
      </c>
      <c r="N4715" s="1260"/>
      <c r="O4715" s="1260" t="s">
        <v>35822</v>
      </c>
      <c r="P4715" s="1260"/>
      <c r="Q4715" s="1260"/>
      <c r="R4715" s="1260"/>
      <c r="S4715" s="1259">
        <v>1</v>
      </c>
      <c r="T4715" s="1260" t="s">
        <v>12132</v>
      </c>
      <c r="U4715" s="1260"/>
      <c r="V4715" s="1260"/>
      <c r="W4715" s="1259">
        <v>0</v>
      </c>
      <c r="X4715" s="1259">
        <v>1007</v>
      </c>
      <c r="Y4715" s="1259">
        <v>2</v>
      </c>
    </row>
    <row r="4716" spans="1:25">
      <c r="A4716" s="1350">
        <v>11201000414</v>
      </c>
      <c r="B4716" s="1260" t="s">
        <v>35823</v>
      </c>
      <c r="C4716" s="1260" t="s">
        <v>35824</v>
      </c>
      <c r="D4716" s="1260" t="s">
        <v>35825</v>
      </c>
      <c r="E4716" s="1260" t="s">
        <v>11190</v>
      </c>
      <c r="F4716" s="1260" t="s">
        <v>11176</v>
      </c>
      <c r="G4716" s="1260"/>
      <c r="H4716" s="1260" t="s">
        <v>11153</v>
      </c>
      <c r="I4716" s="1260" t="s">
        <v>11177</v>
      </c>
      <c r="J4716" s="1259">
        <v>7428157</v>
      </c>
      <c r="K4716" s="1260" t="s">
        <v>11221</v>
      </c>
      <c r="L4716" s="1260" t="s">
        <v>11275</v>
      </c>
      <c r="M4716" s="1260" t="s">
        <v>262</v>
      </c>
      <c r="N4716" s="1260"/>
      <c r="O4716" s="1260" t="s">
        <v>35825</v>
      </c>
      <c r="P4716" s="1260"/>
      <c r="Q4716" s="1260"/>
      <c r="R4716" s="1260"/>
      <c r="S4716" s="1259">
        <v>1</v>
      </c>
      <c r="T4716" s="1260" t="s">
        <v>12132</v>
      </c>
      <c r="U4716" s="1260"/>
      <c r="V4716" s="1260"/>
      <c r="W4716" s="1259">
        <v>0</v>
      </c>
      <c r="X4716" s="1259">
        <v>1007</v>
      </c>
      <c r="Y4716" s="1259">
        <v>2</v>
      </c>
    </row>
    <row r="4717" spans="1:25">
      <c r="A4717" s="1350">
        <v>11201000413</v>
      </c>
      <c r="B4717" s="1260" t="s">
        <v>35826</v>
      </c>
      <c r="C4717" s="1260" t="s">
        <v>35827</v>
      </c>
      <c r="D4717" s="1260" t="s">
        <v>35384</v>
      </c>
      <c r="E4717" s="1260" t="s">
        <v>11190</v>
      </c>
      <c r="F4717" s="1260" t="s">
        <v>11176</v>
      </c>
      <c r="G4717" s="1260" t="s">
        <v>35828</v>
      </c>
      <c r="H4717" s="1260" t="s">
        <v>11153</v>
      </c>
      <c r="I4717" s="1260" t="s">
        <v>11177</v>
      </c>
      <c r="J4717" s="1259">
        <v>7428156</v>
      </c>
      <c r="K4717" s="1260" t="s">
        <v>11221</v>
      </c>
      <c r="L4717" s="1260" t="s">
        <v>11385</v>
      </c>
      <c r="M4717" s="1260" t="s">
        <v>262</v>
      </c>
      <c r="N4717" s="1260"/>
      <c r="O4717" s="1260" t="s">
        <v>35384</v>
      </c>
      <c r="P4717" s="1260"/>
      <c r="Q4717" s="1260"/>
      <c r="R4717" s="1260"/>
      <c r="S4717" s="1259">
        <v>1</v>
      </c>
      <c r="T4717" s="1260"/>
      <c r="U4717" s="1260"/>
      <c r="V4717" s="1260"/>
      <c r="W4717" s="1259">
        <v>0</v>
      </c>
      <c r="X4717" s="1259">
        <v>1007</v>
      </c>
      <c r="Y4717" s="1259">
        <v>1</v>
      </c>
    </row>
    <row r="4718" spans="1:25">
      <c r="A4718" s="1350">
        <v>11201000412</v>
      </c>
      <c r="B4718" s="1260" t="s">
        <v>35829</v>
      </c>
      <c r="C4718" s="1260" t="s">
        <v>35830</v>
      </c>
      <c r="D4718" s="1260" t="s">
        <v>35831</v>
      </c>
      <c r="E4718" s="1260" t="s">
        <v>11311</v>
      </c>
      <c r="F4718" s="1260" t="s">
        <v>19022</v>
      </c>
      <c r="G4718" s="1260" t="s">
        <v>35832</v>
      </c>
      <c r="H4718" s="1260" t="s">
        <v>11153</v>
      </c>
      <c r="I4718" s="1260" t="s">
        <v>10976</v>
      </c>
      <c r="J4718" s="1259">
        <v>7428155</v>
      </c>
      <c r="K4718" s="1260" t="s">
        <v>11221</v>
      </c>
      <c r="L4718" s="1260" t="s">
        <v>11155</v>
      </c>
      <c r="M4718" s="1260" t="s">
        <v>2281</v>
      </c>
      <c r="N4718" s="1260" t="s">
        <v>15975</v>
      </c>
      <c r="O4718" s="1260" t="s">
        <v>35831</v>
      </c>
      <c r="P4718" s="1260"/>
      <c r="Q4718" s="1260" t="s">
        <v>11223</v>
      </c>
      <c r="R4718" s="1260" t="s">
        <v>35833</v>
      </c>
      <c r="S4718" s="1259">
        <v>1</v>
      </c>
      <c r="T4718" s="1260"/>
      <c r="U4718" s="1260" t="s">
        <v>11231</v>
      </c>
      <c r="V4718" s="1260" t="s">
        <v>15978</v>
      </c>
      <c r="W4718" s="1259">
        <v>0</v>
      </c>
      <c r="X4718" s="1259">
        <v>1007</v>
      </c>
      <c r="Y4718" s="1259">
        <v>0</v>
      </c>
    </row>
    <row r="4719" spans="1:25">
      <c r="A4719" s="1350">
        <v>11201000411</v>
      </c>
      <c r="B4719" s="1260" t="s">
        <v>35834</v>
      </c>
      <c r="C4719" s="1260" t="s">
        <v>35835</v>
      </c>
      <c r="D4719" s="1260" t="s">
        <v>35836</v>
      </c>
      <c r="E4719" s="1260" t="s">
        <v>11203</v>
      </c>
      <c r="F4719" s="1260" t="s">
        <v>11176</v>
      </c>
      <c r="G4719" s="1260" t="s">
        <v>35837</v>
      </c>
      <c r="H4719" s="1260" t="s">
        <v>11153</v>
      </c>
      <c r="I4719" s="1260" t="s">
        <v>11177</v>
      </c>
      <c r="J4719" s="1259">
        <v>7428154</v>
      </c>
      <c r="K4719" s="1260" t="s">
        <v>11221</v>
      </c>
      <c r="L4719" s="1260" t="s">
        <v>11155</v>
      </c>
      <c r="M4719" s="1260" t="s">
        <v>2134</v>
      </c>
      <c r="N4719" s="1260" t="s">
        <v>30412</v>
      </c>
      <c r="O4719" s="1260" t="s">
        <v>35836</v>
      </c>
      <c r="P4719" s="1260" t="s">
        <v>35838</v>
      </c>
      <c r="Q4719" s="1260" t="s">
        <v>11313</v>
      </c>
      <c r="R4719" s="1260" t="s">
        <v>35838</v>
      </c>
      <c r="S4719" s="1259">
        <v>1</v>
      </c>
      <c r="T4719" s="1260" t="s">
        <v>35839</v>
      </c>
      <c r="U4719" s="1260" t="s">
        <v>11269</v>
      </c>
      <c r="V4719" s="1260" t="s">
        <v>14651</v>
      </c>
      <c r="W4719" s="1259">
        <v>0</v>
      </c>
      <c r="X4719" s="1259">
        <v>1007</v>
      </c>
      <c r="Y4719" s="1259">
        <v>0</v>
      </c>
    </row>
    <row r="4720" spans="1:25">
      <c r="A4720" s="1350">
        <v>11201000409</v>
      </c>
      <c r="B4720" s="1260" t="s">
        <v>35840</v>
      </c>
      <c r="C4720" s="1260" t="s">
        <v>35841</v>
      </c>
      <c r="D4720" s="1260" t="s">
        <v>22838</v>
      </c>
      <c r="E4720" s="1260" t="s">
        <v>11190</v>
      </c>
      <c r="F4720" s="1260" t="s">
        <v>35842</v>
      </c>
      <c r="G4720" s="1260" t="s">
        <v>35843</v>
      </c>
      <c r="H4720" s="1260" t="s">
        <v>11153</v>
      </c>
      <c r="I4720" s="1260" t="s">
        <v>10976</v>
      </c>
      <c r="J4720" s="1259">
        <v>7428152</v>
      </c>
      <c r="K4720" s="1260" t="s">
        <v>11221</v>
      </c>
      <c r="L4720" s="1260" t="s">
        <v>11155</v>
      </c>
      <c r="M4720" s="1260" t="s">
        <v>262</v>
      </c>
      <c r="N4720" s="1260"/>
      <c r="O4720" s="1260" t="s">
        <v>22838</v>
      </c>
      <c r="P4720" s="1260"/>
      <c r="Q4720" s="1260"/>
      <c r="R4720" s="1260"/>
      <c r="S4720" s="1259">
        <v>2</v>
      </c>
      <c r="T4720" s="1260" t="s">
        <v>35844</v>
      </c>
      <c r="U4720" s="1260"/>
      <c r="V4720" s="1260"/>
      <c r="W4720" s="1259">
        <v>0</v>
      </c>
      <c r="X4720" s="1259">
        <v>1007</v>
      </c>
      <c r="Y4720" s="1259">
        <v>0</v>
      </c>
    </row>
    <row r="4721" spans="1:25">
      <c r="A4721" s="1350">
        <v>11201000409</v>
      </c>
      <c r="B4721" s="1260" t="s">
        <v>35845</v>
      </c>
      <c r="C4721" s="1260" t="s">
        <v>35841</v>
      </c>
      <c r="D4721" s="1260" t="s">
        <v>22838</v>
      </c>
      <c r="E4721" s="1260" t="s">
        <v>11190</v>
      </c>
      <c r="F4721" s="1260" t="s">
        <v>35842</v>
      </c>
      <c r="G4721" s="1260" t="s">
        <v>35843</v>
      </c>
      <c r="H4721" s="1260" t="s">
        <v>11153</v>
      </c>
      <c r="I4721" s="1260" t="s">
        <v>10976</v>
      </c>
      <c r="J4721" s="1259">
        <v>7428152</v>
      </c>
      <c r="K4721" s="1260" t="s">
        <v>11221</v>
      </c>
      <c r="L4721" s="1260" t="s">
        <v>11155</v>
      </c>
      <c r="M4721" s="1260" t="s">
        <v>262</v>
      </c>
      <c r="N4721" s="1260"/>
      <c r="O4721" s="1260" t="s">
        <v>22838</v>
      </c>
      <c r="P4721" s="1260"/>
      <c r="Q4721" s="1260"/>
      <c r="R4721" s="1260"/>
      <c r="S4721" s="1259">
        <v>2</v>
      </c>
      <c r="T4721" s="1260" t="s">
        <v>35844</v>
      </c>
      <c r="U4721" s="1260"/>
      <c r="V4721" s="1260"/>
      <c r="W4721" s="1259">
        <v>0</v>
      </c>
      <c r="X4721" s="1259">
        <v>1007</v>
      </c>
      <c r="Y4721" s="1259">
        <v>0</v>
      </c>
    </row>
    <row r="4722" spans="1:25">
      <c r="A4722" s="1350">
        <v>11201000408</v>
      </c>
      <c r="B4722" s="1260"/>
      <c r="C4722" s="1260" t="s">
        <v>35846</v>
      </c>
      <c r="D4722" s="1260" t="s">
        <v>35847</v>
      </c>
      <c r="E4722" s="1260" t="s">
        <v>11353</v>
      </c>
      <c r="F4722" s="1260" t="s">
        <v>35842</v>
      </c>
      <c r="G4722" s="1260" t="s">
        <v>35848</v>
      </c>
      <c r="H4722" s="1260" t="s">
        <v>11153</v>
      </c>
      <c r="I4722" s="1260" t="s">
        <v>10976</v>
      </c>
      <c r="J4722" s="1259">
        <v>7428151</v>
      </c>
      <c r="K4722" s="1260" t="s">
        <v>11375</v>
      </c>
      <c r="L4722" s="1260" t="s">
        <v>11155</v>
      </c>
      <c r="M4722" s="1260" t="s">
        <v>262</v>
      </c>
      <c r="N4722" s="1260"/>
      <c r="O4722" s="1260" t="s">
        <v>35847</v>
      </c>
      <c r="P4722" s="1260"/>
      <c r="Q4722" s="1260"/>
      <c r="R4722" s="1260"/>
      <c r="S4722" s="1259">
        <v>1</v>
      </c>
      <c r="T4722" s="1260"/>
      <c r="U4722" s="1260"/>
      <c r="V4722" s="1260"/>
      <c r="W4722" s="1259">
        <v>259</v>
      </c>
      <c r="X4722" s="1259">
        <v>1008</v>
      </c>
      <c r="Y4722" s="1259">
        <v>0</v>
      </c>
    </row>
    <row r="4723" spans="1:25">
      <c r="A4723" s="1350">
        <v>11201000407</v>
      </c>
      <c r="B4723" s="1260"/>
      <c r="C4723" s="1260" t="s">
        <v>35849</v>
      </c>
      <c r="D4723" s="1260" t="s">
        <v>35850</v>
      </c>
      <c r="E4723" s="1260" t="s">
        <v>11190</v>
      </c>
      <c r="F4723" s="1260" t="s">
        <v>35851</v>
      </c>
      <c r="G4723" s="1260" t="s">
        <v>35852</v>
      </c>
      <c r="H4723" s="1260" t="s">
        <v>11153</v>
      </c>
      <c r="I4723" s="1260" t="s">
        <v>11164</v>
      </c>
      <c r="J4723" s="1259">
        <v>7428150</v>
      </c>
      <c r="K4723" s="1260" t="s">
        <v>11221</v>
      </c>
      <c r="L4723" s="1260" t="s">
        <v>11155</v>
      </c>
      <c r="M4723" s="1260" t="s">
        <v>2151</v>
      </c>
      <c r="N4723" s="1260" t="s">
        <v>35853</v>
      </c>
      <c r="O4723" s="1260" t="s">
        <v>35850</v>
      </c>
      <c r="P4723" s="1260"/>
      <c r="Q4723" s="1260" t="s">
        <v>35854</v>
      </c>
      <c r="R4723" s="1259">
        <v>8652559</v>
      </c>
      <c r="S4723" s="1259">
        <v>1</v>
      </c>
      <c r="T4723" s="1260"/>
      <c r="U4723" s="1260" t="s">
        <v>11182</v>
      </c>
      <c r="V4723" s="1260" t="s">
        <v>15544</v>
      </c>
      <c r="W4723" s="1259">
        <v>0</v>
      </c>
      <c r="X4723" s="1259">
        <v>1007</v>
      </c>
      <c r="Y4723" s="1259">
        <v>0</v>
      </c>
    </row>
    <row r="4724" spans="1:25">
      <c r="A4724" s="1350">
        <v>11201000406</v>
      </c>
      <c r="B4724" s="1260"/>
      <c r="C4724" s="1260" t="s">
        <v>35855</v>
      </c>
      <c r="D4724" s="1260" t="s">
        <v>35856</v>
      </c>
      <c r="E4724" s="1260" t="s">
        <v>24270</v>
      </c>
      <c r="F4724" s="1260" t="s">
        <v>35857</v>
      </c>
      <c r="G4724" s="1260" t="s">
        <v>35858</v>
      </c>
      <c r="H4724" s="1260" t="s">
        <v>11153</v>
      </c>
      <c r="I4724" s="1260" t="s">
        <v>10976</v>
      </c>
      <c r="J4724" s="1259">
        <v>7428149</v>
      </c>
      <c r="K4724" s="1260" t="s">
        <v>11221</v>
      </c>
      <c r="L4724" s="1260" t="s">
        <v>11155</v>
      </c>
      <c r="M4724" s="1260" t="s">
        <v>262</v>
      </c>
      <c r="N4724" s="1260"/>
      <c r="O4724" s="1260" t="s">
        <v>35856</v>
      </c>
      <c r="P4724" s="1260"/>
      <c r="Q4724" s="1260"/>
      <c r="R4724" s="1260"/>
      <c r="S4724" s="1259">
        <v>1</v>
      </c>
      <c r="T4724" s="1260"/>
      <c r="U4724" s="1260"/>
      <c r="V4724" s="1260"/>
      <c r="W4724" s="1259">
        <v>0</v>
      </c>
      <c r="X4724" s="1259">
        <v>1007</v>
      </c>
      <c r="Y4724" s="1259">
        <v>0</v>
      </c>
    </row>
    <row r="4725" spans="1:25">
      <c r="A4725" s="1350">
        <v>11201000405</v>
      </c>
      <c r="B4725" s="1260"/>
      <c r="C4725" s="1260" t="s">
        <v>35859</v>
      </c>
      <c r="D4725" s="1260" t="s">
        <v>35860</v>
      </c>
      <c r="E4725" s="1260" t="s">
        <v>11175</v>
      </c>
      <c r="F4725" s="1260" t="s">
        <v>11176</v>
      </c>
      <c r="G4725" s="1260" t="s">
        <v>35861</v>
      </c>
      <c r="H4725" s="1260" t="s">
        <v>11153</v>
      </c>
      <c r="I4725" s="1260" t="s">
        <v>11177</v>
      </c>
      <c r="J4725" s="1259">
        <v>7428148</v>
      </c>
      <c r="K4725" s="1260" t="s">
        <v>11221</v>
      </c>
      <c r="L4725" s="1260" t="s">
        <v>11155</v>
      </c>
      <c r="M4725" s="1260" t="s">
        <v>2126</v>
      </c>
      <c r="N4725" s="1260" t="s">
        <v>35862</v>
      </c>
      <c r="O4725" s="1260" t="s">
        <v>35860</v>
      </c>
      <c r="P4725" s="1260"/>
      <c r="Q4725" s="1260"/>
      <c r="R4725" s="1260" t="s">
        <v>35863</v>
      </c>
      <c r="S4725" s="1259">
        <v>1</v>
      </c>
      <c r="T4725" s="1260"/>
      <c r="U4725" s="1260" t="s">
        <v>11198</v>
      </c>
      <c r="V4725" s="1260" t="s">
        <v>12585</v>
      </c>
      <c r="W4725" s="1259">
        <v>0</v>
      </c>
      <c r="X4725" s="1259">
        <v>1007</v>
      </c>
      <c r="Y4725" s="1259">
        <v>0</v>
      </c>
    </row>
    <row r="4726" spans="1:25">
      <c r="A4726" s="1350">
        <v>11201000404</v>
      </c>
      <c r="B4726" s="1260"/>
      <c r="C4726" s="1260" t="s">
        <v>35864</v>
      </c>
      <c r="D4726" s="1260" t="s">
        <v>35865</v>
      </c>
      <c r="E4726" s="1260" t="s">
        <v>11668</v>
      </c>
      <c r="F4726" s="1260" t="s">
        <v>11176</v>
      </c>
      <c r="G4726" s="1260" t="s">
        <v>35866</v>
      </c>
      <c r="H4726" s="1260" t="s">
        <v>11153</v>
      </c>
      <c r="I4726" s="1260" t="s">
        <v>11177</v>
      </c>
      <c r="J4726" s="1259">
        <v>7428147</v>
      </c>
      <c r="K4726" s="1260" t="s">
        <v>11221</v>
      </c>
      <c r="L4726" s="1260" t="s">
        <v>11155</v>
      </c>
      <c r="M4726" s="1260" t="s">
        <v>262</v>
      </c>
      <c r="N4726" s="1260"/>
      <c r="O4726" s="1260" t="s">
        <v>35865</v>
      </c>
      <c r="P4726" s="1260"/>
      <c r="Q4726" s="1260"/>
      <c r="R4726" s="1260" t="s">
        <v>35867</v>
      </c>
      <c r="S4726" s="1259">
        <v>1</v>
      </c>
      <c r="T4726" s="1260"/>
      <c r="U4726" s="1260"/>
      <c r="V4726" s="1260"/>
      <c r="W4726" s="1259">
        <v>0</v>
      </c>
      <c r="X4726" s="1259">
        <v>1007</v>
      </c>
      <c r="Y4726" s="1259">
        <v>0</v>
      </c>
    </row>
    <row r="4727" spans="1:25">
      <c r="A4727" s="1350">
        <v>11201000403</v>
      </c>
      <c r="B4727" s="1260"/>
      <c r="C4727" s="1260" t="s">
        <v>35868</v>
      </c>
      <c r="D4727" s="1260" t="s">
        <v>20035</v>
      </c>
      <c r="E4727" s="1260" t="s">
        <v>11353</v>
      </c>
      <c r="F4727" s="1260" t="s">
        <v>11176</v>
      </c>
      <c r="G4727" s="1260" t="s">
        <v>35869</v>
      </c>
      <c r="H4727" s="1260" t="s">
        <v>11153</v>
      </c>
      <c r="I4727" s="1260" t="s">
        <v>11177</v>
      </c>
      <c r="J4727" s="1259">
        <v>7428146</v>
      </c>
      <c r="K4727" s="1260" t="s">
        <v>11221</v>
      </c>
      <c r="L4727" s="1260" t="s">
        <v>11155</v>
      </c>
      <c r="M4727" s="1260" t="s">
        <v>262</v>
      </c>
      <c r="N4727" s="1260"/>
      <c r="O4727" s="1260" t="s">
        <v>20035</v>
      </c>
      <c r="P4727" s="1260"/>
      <c r="Q4727" s="1260"/>
      <c r="R4727" s="1260" t="s">
        <v>11785</v>
      </c>
      <c r="S4727" s="1259">
        <v>1</v>
      </c>
      <c r="T4727" s="1260"/>
      <c r="U4727" s="1260"/>
      <c r="V4727" s="1260"/>
      <c r="W4727" s="1259">
        <v>0</v>
      </c>
      <c r="X4727" s="1259">
        <v>1007</v>
      </c>
      <c r="Y4727" s="1259">
        <v>0</v>
      </c>
    </row>
    <row r="4728" spans="1:25">
      <c r="A4728" s="1350">
        <v>11201000402</v>
      </c>
      <c r="B4728" s="1260"/>
      <c r="C4728" s="1260" t="s">
        <v>35870</v>
      </c>
      <c r="D4728" s="1260" t="s">
        <v>35871</v>
      </c>
      <c r="E4728" s="1260" t="s">
        <v>11353</v>
      </c>
      <c r="F4728" s="1260" t="s">
        <v>11176</v>
      </c>
      <c r="G4728" s="1260" t="s">
        <v>35872</v>
      </c>
      <c r="H4728" s="1260" t="s">
        <v>11153</v>
      </c>
      <c r="I4728" s="1260" t="s">
        <v>11177</v>
      </c>
      <c r="J4728" s="1259">
        <v>7428145</v>
      </c>
      <c r="K4728" s="1260" t="s">
        <v>11221</v>
      </c>
      <c r="L4728" s="1260" t="s">
        <v>11155</v>
      </c>
      <c r="M4728" s="1260" t="s">
        <v>262</v>
      </c>
      <c r="N4728" s="1260"/>
      <c r="O4728" s="1260" t="s">
        <v>35871</v>
      </c>
      <c r="P4728" s="1260"/>
      <c r="Q4728" s="1260"/>
      <c r="R4728" s="1260"/>
      <c r="S4728" s="1259">
        <v>1</v>
      </c>
      <c r="T4728" s="1260"/>
      <c r="U4728" s="1260"/>
      <c r="V4728" s="1260"/>
      <c r="W4728" s="1259">
        <v>0</v>
      </c>
      <c r="X4728" s="1259">
        <v>1007</v>
      </c>
      <c r="Y4728" s="1259">
        <v>0</v>
      </c>
    </row>
    <row r="4729" spans="1:25">
      <c r="A4729" s="1350">
        <v>11201000401</v>
      </c>
      <c r="B4729" s="1260" t="s">
        <v>35873</v>
      </c>
      <c r="C4729" s="1260" t="s">
        <v>35870</v>
      </c>
      <c r="D4729" s="1260" t="s">
        <v>35874</v>
      </c>
      <c r="E4729" s="1260" t="s">
        <v>11509</v>
      </c>
      <c r="F4729" s="1260" t="s">
        <v>11176</v>
      </c>
      <c r="G4729" s="1260" t="s">
        <v>35875</v>
      </c>
      <c r="H4729" s="1260" t="s">
        <v>11153</v>
      </c>
      <c r="I4729" s="1260" t="s">
        <v>11177</v>
      </c>
      <c r="J4729" s="1259">
        <v>7428144</v>
      </c>
      <c r="K4729" s="1260" t="s">
        <v>11221</v>
      </c>
      <c r="L4729" s="1260" t="s">
        <v>11155</v>
      </c>
      <c r="M4729" s="1260" t="s">
        <v>2121</v>
      </c>
      <c r="N4729" s="1260" t="s">
        <v>35876</v>
      </c>
      <c r="O4729" s="1260" t="s">
        <v>35874</v>
      </c>
      <c r="P4729" s="1260" t="s">
        <v>35877</v>
      </c>
      <c r="Q4729" s="1260" t="s">
        <v>11411</v>
      </c>
      <c r="R4729" s="1260" t="s">
        <v>35878</v>
      </c>
      <c r="S4729" s="1259">
        <v>1</v>
      </c>
      <c r="T4729" s="1260" t="s">
        <v>35879</v>
      </c>
      <c r="U4729" s="1260" t="s">
        <v>11290</v>
      </c>
      <c r="V4729" s="1260" t="s">
        <v>12188</v>
      </c>
      <c r="W4729" s="1259">
        <v>0</v>
      </c>
      <c r="X4729" s="1259">
        <v>1007</v>
      </c>
      <c r="Y4729" s="1259">
        <v>0</v>
      </c>
    </row>
    <row r="4730" spans="1:25">
      <c r="A4730" s="1350">
        <v>11201000400</v>
      </c>
      <c r="B4730" s="1260"/>
      <c r="C4730" s="1260" t="s">
        <v>35880</v>
      </c>
      <c r="D4730" s="1260" t="s">
        <v>35881</v>
      </c>
      <c r="E4730" s="1260" t="s">
        <v>14688</v>
      </c>
      <c r="F4730" s="1260" t="s">
        <v>35882</v>
      </c>
      <c r="G4730" s="1260" t="s">
        <v>35883</v>
      </c>
      <c r="H4730" s="1260" t="s">
        <v>11153</v>
      </c>
      <c r="I4730" s="1260" t="s">
        <v>10976</v>
      </c>
      <c r="J4730" s="1259">
        <v>7428143</v>
      </c>
      <c r="K4730" s="1260" t="s">
        <v>11375</v>
      </c>
      <c r="L4730" s="1260" t="s">
        <v>11155</v>
      </c>
      <c r="M4730" s="1260" t="s">
        <v>2031</v>
      </c>
      <c r="N4730" s="1260" t="s">
        <v>35884</v>
      </c>
      <c r="O4730" s="1260" t="s">
        <v>35881</v>
      </c>
      <c r="P4730" s="1260"/>
      <c r="Q4730" s="1260"/>
      <c r="R4730" s="1260" t="s">
        <v>35885</v>
      </c>
      <c r="S4730" s="1259">
        <v>1</v>
      </c>
      <c r="T4730" s="1260"/>
      <c r="U4730" s="1260" t="s">
        <v>11231</v>
      </c>
      <c r="V4730" s="1260" t="s">
        <v>11584</v>
      </c>
      <c r="W4730" s="1259">
        <v>0</v>
      </c>
      <c r="X4730" s="1259">
        <v>1008</v>
      </c>
      <c r="Y4730" s="1259">
        <v>0</v>
      </c>
    </row>
    <row r="4731" spans="1:25">
      <c r="A4731" s="1350">
        <v>11201000399</v>
      </c>
      <c r="B4731" s="1260"/>
      <c r="C4731" s="1260" t="s">
        <v>35886</v>
      </c>
      <c r="D4731" s="1260" t="s">
        <v>35887</v>
      </c>
      <c r="E4731" s="1260" t="s">
        <v>11353</v>
      </c>
      <c r="F4731" s="1260" t="s">
        <v>35857</v>
      </c>
      <c r="G4731" s="1260" t="s">
        <v>35888</v>
      </c>
      <c r="H4731" s="1260" t="s">
        <v>11153</v>
      </c>
      <c r="I4731" s="1260" t="s">
        <v>10976</v>
      </c>
      <c r="J4731" s="1259">
        <v>7428142</v>
      </c>
      <c r="K4731" s="1260" t="s">
        <v>11221</v>
      </c>
      <c r="L4731" s="1260" t="s">
        <v>11155</v>
      </c>
      <c r="M4731" s="1260" t="s">
        <v>1276</v>
      </c>
      <c r="N4731" s="1260" t="s">
        <v>35889</v>
      </c>
      <c r="O4731" s="1260" t="s">
        <v>35887</v>
      </c>
      <c r="P4731" s="1260" t="s">
        <v>35890</v>
      </c>
      <c r="Q4731" s="1260"/>
      <c r="R4731" s="1259">
        <v>8936811</v>
      </c>
      <c r="S4731" s="1259">
        <v>1</v>
      </c>
      <c r="T4731" s="1260"/>
      <c r="U4731" s="1260" t="s">
        <v>11158</v>
      </c>
      <c r="V4731" s="1260" t="s">
        <v>11216</v>
      </c>
      <c r="W4731" s="1259">
        <v>0</v>
      </c>
      <c r="X4731" s="1259">
        <v>1007</v>
      </c>
      <c r="Y4731" s="1259">
        <v>0</v>
      </c>
    </row>
    <row r="4732" spans="1:25">
      <c r="A4732" s="1350">
        <v>11201000398</v>
      </c>
      <c r="B4732" s="1260"/>
      <c r="C4732" s="1260" t="s">
        <v>35891</v>
      </c>
      <c r="D4732" s="1260" t="s">
        <v>35892</v>
      </c>
      <c r="E4732" s="1260" t="s">
        <v>11203</v>
      </c>
      <c r="F4732" s="1260" t="s">
        <v>19022</v>
      </c>
      <c r="G4732" s="1260" t="s">
        <v>35893</v>
      </c>
      <c r="H4732" s="1260" t="s">
        <v>11153</v>
      </c>
      <c r="I4732" s="1260" t="s">
        <v>10976</v>
      </c>
      <c r="J4732" s="1259">
        <v>7428141</v>
      </c>
      <c r="K4732" s="1260" t="s">
        <v>11375</v>
      </c>
      <c r="L4732" s="1260" t="s">
        <v>11155</v>
      </c>
      <c r="M4732" s="1260" t="s">
        <v>2279</v>
      </c>
      <c r="N4732" s="1260" t="s">
        <v>35894</v>
      </c>
      <c r="O4732" s="1260" t="s">
        <v>35892</v>
      </c>
      <c r="P4732" s="1260"/>
      <c r="Q4732" s="1260"/>
      <c r="R4732" s="1260" t="s">
        <v>35895</v>
      </c>
      <c r="S4732" s="1259">
        <v>1</v>
      </c>
      <c r="T4732" s="1260"/>
      <c r="U4732" s="1260" t="s">
        <v>11231</v>
      </c>
      <c r="V4732" s="1260" t="s">
        <v>18767</v>
      </c>
      <c r="W4732" s="1259">
        <v>0</v>
      </c>
      <c r="X4732" s="1259">
        <v>1008</v>
      </c>
      <c r="Y4732" s="1259">
        <v>0</v>
      </c>
    </row>
    <row r="4733" spans="1:25">
      <c r="A4733" s="1350">
        <v>11201000397</v>
      </c>
      <c r="B4733" s="1260" t="s">
        <v>35896</v>
      </c>
      <c r="C4733" s="1260" t="s">
        <v>35897</v>
      </c>
      <c r="D4733" s="1260" t="s">
        <v>35898</v>
      </c>
      <c r="E4733" s="1260" t="s">
        <v>11702</v>
      </c>
      <c r="F4733" s="1260" t="s">
        <v>14353</v>
      </c>
      <c r="G4733" s="1260" t="s">
        <v>35899</v>
      </c>
      <c r="H4733" s="1260" t="s">
        <v>11153</v>
      </c>
      <c r="I4733" s="1260" t="s">
        <v>10976</v>
      </c>
      <c r="J4733" s="1259">
        <v>7428140</v>
      </c>
      <c r="K4733" s="1260" t="s">
        <v>11221</v>
      </c>
      <c r="L4733" s="1260" t="s">
        <v>11155</v>
      </c>
      <c r="M4733" s="1260" t="s">
        <v>768</v>
      </c>
      <c r="N4733" s="1260" t="s">
        <v>35900</v>
      </c>
      <c r="O4733" s="1260" t="s">
        <v>35898</v>
      </c>
      <c r="P4733" s="1260" t="s">
        <v>35901</v>
      </c>
      <c r="Q4733" s="1260" t="s">
        <v>11411</v>
      </c>
      <c r="R4733" s="1260" t="s">
        <v>35901</v>
      </c>
      <c r="S4733" s="1259">
        <v>1</v>
      </c>
      <c r="T4733" s="1260" t="s">
        <v>25004</v>
      </c>
      <c r="U4733" s="1260" t="s">
        <v>11158</v>
      </c>
      <c r="V4733" s="1260" t="s">
        <v>11565</v>
      </c>
      <c r="W4733" s="1259">
        <v>0</v>
      </c>
      <c r="X4733" s="1259">
        <v>1007</v>
      </c>
      <c r="Y4733" s="1259">
        <v>0</v>
      </c>
    </row>
    <row r="4734" spans="1:25">
      <c r="A4734" s="1350">
        <v>11201000396</v>
      </c>
      <c r="B4734" s="1260" t="s">
        <v>35902</v>
      </c>
      <c r="C4734" s="1260" t="s">
        <v>35903</v>
      </c>
      <c r="D4734" s="1260" t="s">
        <v>35904</v>
      </c>
      <c r="E4734" s="1260" t="s">
        <v>12298</v>
      </c>
      <c r="F4734" s="1260" t="s">
        <v>11709</v>
      </c>
      <c r="G4734" s="1260" t="s">
        <v>35905</v>
      </c>
      <c r="H4734" s="1260" t="s">
        <v>11153</v>
      </c>
      <c r="I4734" s="1260" t="s">
        <v>15803</v>
      </c>
      <c r="J4734" s="1259">
        <v>7428139</v>
      </c>
      <c r="K4734" s="1260" t="s">
        <v>11221</v>
      </c>
      <c r="L4734" s="1260" t="s">
        <v>11155</v>
      </c>
      <c r="M4734" s="1260" t="s">
        <v>2602</v>
      </c>
      <c r="N4734" s="1260" t="s">
        <v>35906</v>
      </c>
      <c r="O4734" s="1260" t="s">
        <v>35904</v>
      </c>
      <c r="P4734" s="1260" t="s">
        <v>35907</v>
      </c>
      <c r="Q4734" s="1260" t="s">
        <v>19294</v>
      </c>
      <c r="R4734" s="1260" t="s">
        <v>35908</v>
      </c>
      <c r="S4734" s="1259">
        <v>1</v>
      </c>
      <c r="T4734" s="1260" t="s">
        <v>35909</v>
      </c>
      <c r="U4734" s="1260" t="s">
        <v>16371</v>
      </c>
      <c r="V4734" s="1260" t="s">
        <v>16384</v>
      </c>
      <c r="W4734" s="1259">
        <v>0</v>
      </c>
      <c r="X4734" s="1259">
        <v>1007</v>
      </c>
      <c r="Y4734" s="1259">
        <v>0</v>
      </c>
    </row>
    <row r="4735" spans="1:25">
      <c r="A4735" s="1350">
        <v>11201000395</v>
      </c>
      <c r="B4735" s="1260" t="s">
        <v>35910</v>
      </c>
      <c r="C4735" s="1260" t="s">
        <v>35911</v>
      </c>
      <c r="D4735" s="1260" t="s">
        <v>35912</v>
      </c>
      <c r="E4735" s="1260" t="s">
        <v>35913</v>
      </c>
      <c r="F4735" s="1260" t="s">
        <v>18876</v>
      </c>
      <c r="G4735" s="1260" t="s">
        <v>35914</v>
      </c>
      <c r="H4735" s="1260" t="s">
        <v>11153</v>
      </c>
      <c r="I4735" s="1260" t="s">
        <v>10977</v>
      </c>
      <c r="J4735" s="1259">
        <v>7428138</v>
      </c>
      <c r="K4735" s="1260" t="s">
        <v>11221</v>
      </c>
      <c r="L4735" s="1260" t="s">
        <v>11155</v>
      </c>
      <c r="M4735" s="1260" t="s">
        <v>2515</v>
      </c>
      <c r="N4735" s="1260" t="s">
        <v>35915</v>
      </c>
      <c r="O4735" s="1260" t="s">
        <v>35912</v>
      </c>
      <c r="P4735" s="1260" t="s">
        <v>35916</v>
      </c>
      <c r="Q4735" s="1260" t="s">
        <v>18255</v>
      </c>
      <c r="R4735" s="1260" t="s">
        <v>35917</v>
      </c>
      <c r="S4735" s="1259">
        <v>1</v>
      </c>
      <c r="T4735" s="1260" t="s">
        <v>35918</v>
      </c>
      <c r="U4735" s="1260" t="s">
        <v>11714</v>
      </c>
      <c r="V4735" s="1260" t="s">
        <v>35919</v>
      </c>
      <c r="W4735" s="1259">
        <v>0</v>
      </c>
      <c r="X4735" s="1259">
        <v>1007</v>
      </c>
      <c r="Y4735" s="1259">
        <v>0</v>
      </c>
    </row>
    <row r="4736" spans="1:25">
      <c r="A4736" s="1350">
        <v>11201000394</v>
      </c>
      <c r="B4736" s="1260"/>
      <c r="C4736" s="1260" t="s">
        <v>35920</v>
      </c>
      <c r="D4736" s="1260" t="s">
        <v>35921</v>
      </c>
      <c r="E4736" s="1260" t="s">
        <v>11190</v>
      </c>
      <c r="F4736" s="1260" t="s">
        <v>35882</v>
      </c>
      <c r="G4736" s="1260" t="s">
        <v>35922</v>
      </c>
      <c r="H4736" s="1260" t="s">
        <v>11153</v>
      </c>
      <c r="I4736" s="1260" t="s">
        <v>10976</v>
      </c>
      <c r="J4736" s="1259">
        <v>7428137</v>
      </c>
      <c r="K4736" s="1260" t="s">
        <v>11375</v>
      </c>
      <c r="L4736" s="1260" t="s">
        <v>11155</v>
      </c>
      <c r="M4736" s="1260" t="s">
        <v>1941</v>
      </c>
      <c r="N4736" s="1260" t="s">
        <v>35923</v>
      </c>
      <c r="O4736" s="1260" t="s">
        <v>35921</v>
      </c>
      <c r="P4736" s="1260" t="s">
        <v>11644</v>
      </c>
      <c r="Q4736" s="1260"/>
      <c r="R4736" s="1260" t="s">
        <v>35924</v>
      </c>
      <c r="S4736" s="1259">
        <v>1</v>
      </c>
      <c r="T4736" s="1260"/>
      <c r="U4736" s="1260" t="s">
        <v>11396</v>
      </c>
      <c r="V4736" s="1260" t="s">
        <v>11699</v>
      </c>
      <c r="W4736" s="1259">
        <v>0</v>
      </c>
      <c r="X4736" s="1259">
        <v>1008</v>
      </c>
      <c r="Y4736" s="1259">
        <v>0</v>
      </c>
    </row>
    <row r="4737" spans="1:25">
      <c r="A4737" s="1350">
        <v>11201000393</v>
      </c>
      <c r="B4737" s="1260" t="s">
        <v>35925</v>
      </c>
      <c r="C4737" s="1260" t="s">
        <v>35926</v>
      </c>
      <c r="D4737" s="1260" t="s">
        <v>35927</v>
      </c>
      <c r="E4737" s="1260" t="s">
        <v>11426</v>
      </c>
      <c r="F4737" s="1260" t="s">
        <v>11176</v>
      </c>
      <c r="G4737" s="1260" t="s">
        <v>35928</v>
      </c>
      <c r="H4737" s="1260" t="s">
        <v>11153</v>
      </c>
      <c r="I4737" s="1260" t="s">
        <v>11177</v>
      </c>
      <c r="J4737" s="1259">
        <v>7428136</v>
      </c>
      <c r="K4737" s="1260" t="s">
        <v>11221</v>
      </c>
      <c r="L4737" s="1260" t="s">
        <v>11155</v>
      </c>
      <c r="M4737" s="1260" t="s">
        <v>1656</v>
      </c>
      <c r="N4737" s="1260" t="s">
        <v>35929</v>
      </c>
      <c r="O4737" s="1260" t="s">
        <v>35927</v>
      </c>
      <c r="P4737" s="1260" t="s">
        <v>35930</v>
      </c>
      <c r="Q4737" s="1260" t="s">
        <v>12515</v>
      </c>
      <c r="R4737" s="1260" t="s">
        <v>35930</v>
      </c>
      <c r="S4737" s="1259">
        <v>1</v>
      </c>
      <c r="T4737" s="1260" t="s">
        <v>35931</v>
      </c>
      <c r="U4737" s="1260" t="s">
        <v>11182</v>
      </c>
      <c r="V4737" s="1260" t="s">
        <v>12914</v>
      </c>
      <c r="W4737" s="1259">
        <v>0</v>
      </c>
      <c r="X4737" s="1259">
        <v>1007</v>
      </c>
      <c r="Y4737" s="1259">
        <v>0</v>
      </c>
    </row>
    <row r="4738" spans="1:25">
      <c r="A4738" s="1350">
        <v>11201000392</v>
      </c>
      <c r="B4738" s="1260"/>
      <c r="C4738" s="1260" t="s">
        <v>35932</v>
      </c>
      <c r="D4738" s="1260" t="s">
        <v>35933</v>
      </c>
      <c r="E4738" s="1260" t="s">
        <v>32163</v>
      </c>
      <c r="F4738" s="1260" t="s">
        <v>23666</v>
      </c>
      <c r="G4738" s="1260" t="s">
        <v>35934</v>
      </c>
      <c r="H4738" s="1260" t="s">
        <v>11153</v>
      </c>
      <c r="I4738" s="1260" t="s">
        <v>10976</v>
      </c>
      <c r="J4738" s="1259">
        <v>7428135</v>
      </c>
      <c r="K4738" s="1260" t="s">
        <v>11375</v>
      </c>
      <c r="L4738" s="1260" t="s">
        <v>11155</v>
      </c>
      <c r="M4738" s="1260" t="s">
        <v>262</v>
      </c>
      <c r="N4738" s="1260"/>
      <c r="O4738" s="1260" t="s">
        <v>35933</v>
      </c>
      <c r="P4738" s="1260"/>
      <c r="Q4738" s="1260"/>
      <c r="R4738" s="1260" t="s">
        <v>33654</v>
      </c>
      <c r="S4738" s="1259">
        <v>1</v>
      </c>
      <c r="T4738" s="1260"/>
      <c r="U4738" s="1260"/>
      <c r="V4738" s="1260"/>
      <c r="W4738" s="1259">
        <v>0</v>
      </c>
      <c r="X4738" s="1259">
        <v>1008</v>
      </c>
      <c r="Y4738" s="1259">
        <v>0</v>
      </c>
    </row>
    <row r="4739" spans="1:25">
      <c r="A4739" s="1350">
        <v>11201000391</v>
      </c>
      <c r="B4739" s="1260"/>
      <c r="C4739" s="1260" t="s">
        <v>35935</v>
      </c>
      <c r="D4739" s="1260" t="s">
        <v>35936</v>
      </c>
      <c r="E4739" s="1260" t="s">
        <v>11353</v>
      </c>
      <c r="F4739" s="1260" t="s">
        <v>11176</v>
      </c>
      <c r="G4739" s="1260" t="s">
        <v>35937</v>
      </c>
      <c r="H4739" s="1260" t="s">
        <v>11153</v>
      </c>
      <c r="I4739" s="1260" t="s">
        <v>11177</v>
      </c>
      <c r="J4739" s="1259">
        <v>7428134</v>
      </c>
      <c r="K4739" s="1260" t="s">
        <v>11221</v>
      </c>
      <c r="L4739" s="1260" t="s">
        <v>11155</v>
      </c>
      <c r="M4739" s="1260" t="s">
        <v>262</v>
      </c>
      <c r="N4739" s="1260"/>
      <c r="O4739" s="1260" t="s">
        <v>35936</v>
      </c>
      <c r="P4739" s="1260"/>
      <c r="Q4739" s="1260"/>
      <c r="R4739" s="1260"/>
      <c r="S4739" s="1259">
        <v>1</v>
      </c>
      <c r="T4739" s="1260"/>
      <c r="U4739" s="1260"/>
      <c r="V4739" s="1260"/>
      <c r="W4739" s="1259">
        <v>0</v>
      </c>
      <c r="X4739" s="1259">
        <v>1007</v>
      </c>
      <c r="Y4739" s="1259">
        <v>0</v>
      </c>
    </row>
    <row r="4740" spans="1:25">
      <c r="A4740" s="1350">
        <v>11201000390</v>
      </c>
      <c r="B4740" s="1260" t="s">
        <v>35938</v>
      </c>
      <c r="C4740" s="1260" t="s">
        <v>35939</v>
      </c>
      <c r="D4740" s="1260" t="s">
        <v>35940</v>
      </c>
      <c r="E4740" s="1260" t="s">
        <v>11311</v>
      </c>
      <c r="F4740" s="1260" t="s">
        <v>35941</v>
      </c>
      <c r="G4740" s="1260" t="s">
        <v>35942</v>
      </c>
      <c r="H4740" s="1260" t="s">
        <v>11153</v>
      </c>
      <c r="I4740" s="1260" t="s">
        <v>11243</v>
      </c>
      <c r="J4740" s="1259">
        <v>7428133</v>
      </c>
      <c r="K4740" s="1260" t="s">
        <v>11221</v>
      </c>
      <c r="L4740" s="1260" t="s">
        <v>11155</v>
      </c>
      <c r="M4740" s="1260" t="s">
        <v>2219</v>
      </c>
      <c r="N4740" s="1260" t="s">
        <v>35943</v>
      </c>
      <c r="O4740" s="1260" t="s">
        <v>35940</v>
      </c>
      <c r="P4740" s="1260"/>
      <c r="Q4740" s="1260" t="s">
        <v>35944</v>
      </c>
      <c r="R4740" s="1260" t="s">
        <v>35945</v>
      </c>
      <c r="S4740" s="1259">
        <v>1</v>
      </c>
      <c r="T4740" s="1260"/>
      <c r="U4740" s="1260" t="s">
        <v>11247</v>
      </c>
      <c r="V4740" s="1260" t="s">
        <v>30713</v>
      </c>
      <c r="W4740" s="1259">
        <v>0</v>
      </c>
      <c r="X4740" s="1259">
        <v>1007</v>
      </c>
      <c r="Y4740" s="1259">
        <v>0</v>
      </c>
    </row>
    <row r="4741" spans="1:25">
      <c r="A4741" s="1350">
        <v>11201000389</v>
      </c>
      <c r="B4741" s="1260" t="s">
        <v>35946</v>
      </c>
      <c r="C4741" s="1260" t="s">
        <v>35939</v>
      </c>
      <c r="D4741" s="1260" t="s">
        <v>35947</v>
      </c>
      <c r="E4741" s="1260" t="s">
        <v>11284</v>
      </c>
      <c r="F4741" s="1260" t="s">
        <v>35305</v>
      </c>
      <c r="G4741" s="1260" t="s">
        <v>35948</v>
      </c>
      <c r="H4741" s="1260" t="s">
        <v>11153</v>
      </c>
      <c r="I4741" s="1260" t="s">
        <v>11243</v>
      </c>
      <c r="J4741" s="1259">
        <v>7428132</v>
      </c>
      <c r="K4741" s="1260" t="s">
        <v>11221</v>
      </c>
      <c r="L4741" s="1260" t="s">
        <v>11155</v>
      </c>
      <c r="M4741" s="1260" t="s">
        <v>2388</v>
      </c>
      <c r="N4741" s="1260" t="s">
        <v>35949</v>
      </c>
      <c r="O4741" s="1260" t="s">
        <v>35947</v>
      </c>
      <c r="P4741" s="1260" t="s">
        <v>35950</v>
      </c>
      <c r="Q4741" s="1260" t="s">
        <v>11769</v>
      </c>
      <c r="R4741" s="1260" t="s">
        <v>35950</v>
      </c>
      <c r="S4741" s="1259">
        <v>1</v>
      </c>
      <c r="T4741" s="1260" t="s">
        <v>35951</v>
      </c>
      <c r="U4741" s="1260" t="s">
        <v>11247</v>
      </c>
      <c r="V4741" s="1260" t="s">
        <v>18962</v>
      </c>
      <c r="W4741" s="1259">
        <v>0</v>
      </c>
      <c r="X4741" s="1259">
        <v>1007</v>
      </c>
      <c r="Y4741" s="1259">
        <v>0</v>
      </c>
    </row>
    <row r="4742" spans="1:25">
      <c r="A4742" s="1350">
        <v>11201000388</v>
      </c>
      <c r="B4742" s="1260" t="s">
        <v>35952</v>
      </c>
      <c r="C4742" s="1260" t="s">
        <v>35953</v>
      </c>
      <c r="D4742" s="1260" t="s">
        <v>35954</v>
      </c>
      <c r="E4742" s="1260" t="s">
        <v>11190</v>
      </c>
      <c r="F4742" s="1260" t="s">
        <v>35882</v>
      </c>
      <c r="G4742" s="1260" t="s">
        <v>35955</v>
      </c>
      <c r="H4742" s="1260" t="s">
        <v>11153</v>
      </c>
      <c r="I4742" s="1260" t="s">
        <v>10976</v>
      </c>
      <c r="J4742" s="1259">
        <v>7428131</v>
      </c>
      <c r="K4742" s="1260" t="s">
        <v>11221</v>
      </c>
      <c r="L4742" s="1260" t="s">
        <v>11155</v>
      </c>
      <c r="M4742" s="1260" t="s">
        <v>1950</v>
      </c>
      <c r="N4742" s="1260" t="s">
        <v>35956</v>
      </c>
      <c r="O4742" s="1260" t="s">
        <v>35954</v>
      </c>
      <c r="P4742" s="1260" t="s">
        <v>35957</v>
      </c>
      <c r="Q4742" s="1260" t="s">
        <v>11223</v>
      </c>
      <c r="R4742" s="1260" t="s">
        <v>35957</v>
      </c>
      <c r="S4742" s="1259">
        <v>1</v>
      </c>
      <c r="T4742" s="1260" t="s">
        <v>35958</v>
      </c>
      <c r="U4742" s="1260" t="s">
        <v>11396</v>
      </c>
      <c r="V4742" s="1260" t="s">
        <v>12083</v>
      </c>
      <c r="W4742" s="1259">
        <v>0</v>
      </c>
      <c r="X4742" s="1259">
        <v>1007</v>
      </c>
      <c r="Y4742" s="1259">
        <v>0</v>
      </c>
    </row>
    <row r="4743" spans="1:25">
      <c r="A4743" s="1350">
        <v>11201000387</v>
      </c>
      <c r="B4743" s="1260" t="s">
        <v>35959</v>
      </c>
      <c r="C4743" s="1260" t="s">
        <v>35960</v>
      </c>
      <c r="D4743" s="1260" t="s">
        <v>35961</v>
      </c>
      <c r="E4743" s="1260" t="s">
        <v>11203</v>
      </c>
      <c r="F4743" s="1260" t="s">
        <v>35962</v>
      </c>
      <c r="G4743" s="1260" t="s">
        <v>35942</v>
      </c>
      <c r="H4743" s="1260" t="s">
        <v>11153</v>
      </c>
      <c r="I4743" s="1260" t="s">
        <v>11243</v>
      </c>
      <c r="J4743" s="1259">
        <v>7428130</v>
      </c>
      <c r="K4743" s="1260" t="s">
        <v>11221</v>
      </c>
      <c r="L4743" s="1260" t="s">
        <v>11155</v>
      </c>
      <c r="M4743" s="1260" t="s">
        <v>2219</v>
      </c>
      <c r="N4743" s="1260" t="s">
        <v>35963</v>
      </c>
      <c r="O4743" s="1260" t="s">
        <v>35961</v>
      </c>
      <c r="P4743" s="1260" t="s">
        <v>35964</v>
      </c>
      <c r="Q4743" s="1260" t="s">
        <v>11313</v>
      </c>
      <c r="R4743" s="1260" t="s">
        <v>35964</v>
      </c>
      <c r="S4743" s="1259">
        <v>1</v>
      </c>
      <c r="T4743" s="1260" t="s">
        <v>35965</v>
      </c>
      <c r="U4743" s="1260" t="s">
        <v>11247</v>
      </c>
      <c r="V4743" s="1260" t="s">
        <v>30713</v>
      </c>
      <c r="W4743" s="1259">
        <v>0</v>
      </c>
      <c r="X4743" s="1259">
        <v>1007</v>
      </c>
      <c r="Y4743" s="1259">
        <v>0</v>
      </c>
    </row>
    <row r="4744" spans="1:25">
      <c r="A4744" s="1350">
        <v>11201000386</v>
      </c>
      <c r="B4744" s="1260"/>
      <c r="C4744" s="1260" t="s">
        <v>35966</v>
      </c>
      <c r="D4744" s="1260" t="s">
        <v>35967</v>
      </c>
      <c r="E4744" s="1260" t="s">
        <v>11648</v>
      </c>
      <c r="F4744" s="1260" t="s">
        <v>23658</v>
      </c>
      <c r="G4744" s="1260" t="s">
        <v>35968</v>
      </c>
      <c r="H4744" s="1260" t="s">
        <v>11153</v>
      </c>
      <c r="I4744" s="1260" t="s">
        <v>10976</v>
      </c>
      <c r="J4744" s="1259">
        <v>7428129</v>
      </c>
      <c r="K4744" s="1260" t="s">
        <v>11375</v>
      </c>
      <c r="L4744" s="1260" t="s">
        <v>11155</v>
      </c>
      <c r="M4744" s="1260" t="s">
        <v>2285</v>
      </c>
      <c r="N4744" s="1260" t="s">
        <v>35969</v>
      </c>
      <c r="O4744" s="1260" t="s">
        <v>35967</v>
      </c>
      <c r="P4744" s="1260"/>
      <c r="Q4744" s="1260"/>
      <c r="R4744" s="1260" t="s">
        <v>26045</v>
      </c>
      <c r="S4744" s="1259">
        <v>1</v>
      </c>
      <c r="T4744" s="1260"/>
      <c r="U4744" s="1260" t="s">
        <v>12408</v>
      </c>
      <c r="V4744" s="1260" t="s">
        <v>18845</v>
      </c>
      <c r="W4744" s="1259">
        <v>0</v>
      </c>
      <c r="X4744" s="1259">
        <v>1008</v>
      </c>
      <c r="Y4744" s="1259">
        <v>0</v>
      </c>
    </row>
    <row r="4745" spans="1:25">
      <c r="A4745" s="1350">
        <v>11201000385</v>
      </c>
      <c r="B4745" s="1260"/>
      <c r="C4745" s="1260" t="s">
        <v>35966</v>
      </c>
      <c r="D4745" s="1260" t="s">
        <v>35970</v>
      </c>
      <c r="E4745" s="1260" t="s">
        <v>26244</v>
      </c>
      <c r="F4745" s="1260" t="s">
        <v>23666</v>
      </c>
      <c r="G4745" s="1260" t="s">
        <v>35971</v>
      </c>
      <c r="H4745" s="1260" t="s">
        <v>11153</v>
      </c>
      <c r="I4745" s="1260" t="s">
        <v>10976</v>
      </c>
      <c r="J4745" s="1259">
        <v>7428128</v>
      </c>
      <c r="K4745" s="1260" t="s">
        <v>11221</v>
      </c>
      <c r="L4745" s="1260" t="s">
        <v>11155</v>
      </c>
      <c r="M4745" s="1260" t="s">
        <v>2278</v>
      </c>
      <c r="N4745" s="1260" t="s">
        <v>24449</v>
      </c>
      <c r="O4745" s="1260" t="s">
        <v>35970</v>
      </c>
      <c r="P4745" s="1260" t="s">
        <v>35972</v>
      </c>
      <c r="Q4745" s="1260"/>
      <c r="R4745" s="1260" t="s">
        <v>35972</v>
      </c>
      <c r="S4745" s="1259">
        <v>1</v>
      </c>
      <c r="T4745" s="1260"/>
      <c r="U4745" s="1260" t="s">
        <v>11231</v>
      </c>
      <c r="V4745" s="1260" t="s">
        <v>13206</v>
      </c>
      <c r="W4745" s="1259">
        <v>0</v>
      </c>
      <c r="X4745" s="1259">
        <v>1007</v>
      </c>
      <c r="Y4745" s="1259">
        <v>0</v>
      </c>
    </row>
    <row r="4746" spans="1:25">
      <c r="A4746" s="1350">
        <v>11201000384</v>
      </c>
      <c r="B4746" s="1260" t="s">
        <v>35973</v>
      </c>
      <c r="C4746" s="1260" t="s">
        <v>35966</v>
      </c>
      <c r="D4746" s="1260" t="s">
        <v>35974</v>
      </c>
      <c r="E4746" s="1260" t="s">
        <v>11203</v>
      </c>
      <c r="F4746" s="1260" t="s">
        <v>13157</v>
      </c>
      <c r="G4746" s="1260" t="s">
        <v>35942</v>
      </c>
      <c r="H4746" s="1260" t="s">
        <v>11153</v>
      </c>
      <c r="I4746" s="1260" t="s">
        <v>11243</v>
      </c>
      <c r="J4746" s="1259">
        <v>7428127</v>
      </c>
      <c r="K4746" s="1260" t="s">
        <v>11221</v>
      </c>
      <c r="L4746" s="1260" t="s">
        <v>11155</v>
      </c>
      <c r="M4746" s="1260" t="s">
        <v>2219</v>
      </c>
      <c r="N4746" s="1260" t="s">
        <v>35943</v>
      </c>
      <c r="O4746" s="1260" t="s">
        <v>35974</v>
      </c>
      <c r="P4746" s="1260" t="s">
        <v>35975</v>
      </c>
      <c r="Q4746" s="1260" t="s">
        <v>11394</v>
      </c>
      <c r="R4746" s="1260" t="s">
        <v>35976</v>
      </c>
      <c r="S4746" s="1259">
        <v>1</v>
      </c>
      <c r="T4746" s="1260" t="s">
        <v>35977</v>
      </c>
      <c r="U4746" s="1260" t="s">
        <v>11247</v>
      </c>
      <c r="V4746" s="1260" t="s">
        <v>30713</v>
      </c>
      <c r="W4746" s="1259">
        <v>0</v>
      </c>
      <c r="X4746" s="1259">
        <v>1007</v>
      </c>
      <c r="Y4746" s="1259">
        <v>0</v>
      </c>
    </row>
    <row r="4747" spans="1:25">
      <c r="A4747" s="1350">
        <v>11201000383</v>
      </c>
      <c r="B4747" s="1260"/>
      <c r="C4747" s="1260" t="s">
        <v>35978</v>
      </c>
      <c r="D4747" s="1260" t="s">
        <v>35979</v>
      </c>
      <c r="E4747" s="1260" t="s">
        <v>12305</v>
      </c>
      <c r="F4747" s="1260" t="s">
        <v>35980</v>
      </c>
      <c r="G4747" s="1260" t="s">
        <v>35981</v>
      </c>
      <c r="H4747" s="1260" t="s">
        <v>11153</v>
      </c>
      <c r="I4747" s="1260" t="s">
        <v>11164</v>
      </c>
      <c r="J4747" s="1259">
        <v>7428126</v>
      </c>
      <c r="K4747" s="1260" t="s">
        <v>11221</v>
      </c>
      <c r="L4747" s="1260" t="s">
        <v>11155</v>
      </c>
      <c r="M4747" s="1260" t="s">
        <v>1293</v>
      </c>
      <c r="N4747" s="1260" t="s">
        <v>35982</v>
      </c>
      <c r="O4747" s="1260" t="s">
        <v>35979</v>
      </c>
      <c r="P4747" s="1260" t="s">
        <v>11192</v>
      </c>
      <c r="Q4747" s="1260" t="s">
        <v>12838</v>
      </c>
      <c r="R4747" s="1260" t="s">
        <v>35983</v>
      </c>
      <c r="S4747" s="1259">
        <v>1</v>
      </c>
      <c r="T4747" s="1260" t="s">
        <v>35984</v>
      </c>
      <c r="U4747" s="1260" t="s">
        <v>11921</v>
      </c>
      <c r="V4747" s="1260" t="s">
        <v>12590</v>
      </c>
      <c r="W4747" s="1259">
        <v>0</v>
      </c>
      <c r="X4747" s="1259">
        <v>1007</v>
      </c>
      <c r="Y4747" s="1259">
        <v>0</v>
      </c>
    </row>
    <row r="4748" spans="1:25">
      <c r="A4748" s="1350">
        <v>11201000382</v>
      </c>
      <c r="B4748" s="1260"/>
      <c r="C4748" s="1260" t="s">
        <v>35985</v>
      </c>
      <c r="D4748" s="1260" t="s">
        <v>35986</v>
      </c>
      <c r="E4748" s="1260" t="s">
        <v>11203</v>
      </c>
      <c r="F4748" s="1260" t="s">
        <v>23658</v>
      </c>
      <c r="G4748" s="1260" t="s">
        <v>35987</v>
      </c>
      <c r="H4748" s="1260" t="s">
        <v>11153</v>
      </c>
      <c r="I4748" s="1260" t="s">
        <v>10976</v>
      </c>
      <c r="J4748" s="1259">
        <v>7428125</v>
      </c>
      <c r="K4748" s="1260" t="s">
        <v>11375</v>
      </c>
      <c r="L4748" s="1260" t="s">
        <v>11155</v>
      </c>
      <c r="M4748" s="1260" t="s">
        <v>2302</v>
      </c>
      <c r="N4748" s="1260" t="s">
        <v>35988</v>
      </c>
      <c r="O4748" s="1260" t="s">
        <v>35986</v>
      </c>
      <c r="P4748" s="1260"/>
      <c r="Q4748" s="1260"/>
      <c r="R4748" s="1260" t="s">
        <v>35989</v>
      </c>
      <c r="S4748" s="1259">
        <v>1</v>
      </c>
      <c r="T4748" s="1260"/>
      <c r="U4748" s="1260" t="s">
        <v>12408</v>
      </c>
      <c r="V4748" s="1260" t="s">
        <v>18519</v>
      </c>
      <c r="W4748" s="1259">
        <v>0</v>
      </c>
      <c r="X4748" s="1259">
        <v>1008</v>
      </c>
      <c r="Y4748" s="1259">
        <v>0</v>
      </c>
    </row>
    <row r="4749" spans="1:25">
      <c r="A4749" s="1350">
        <v>11201000381</v>
      </c>
      <c r="B4749" s="1260"/>
      <c r="C4749" s="1260" t="s">
        <v>35990</v>
      </c>
      <c r="D4749" s="1260" t="s">
        <v>35991</v>
      </c>
      <c r="E4749" s="1260" t="s">
        <v>11509</v>
      </c>
      <c r="F4749" s="1260" t="s">
        <v>16427</v>
      </c>
      <c r="G4749" s="1260" t="s">
        <v>35992</v>
      </c>
      <c r="H4749" s="1260" t="s">
        <v>11153</v>
      </c>
      <c r="I4749" s="1260" t="s">
        <v>10976</v>
      </c>
      <c r="J4749" s="1259">
        <v>7428124</v>
      </c>
      <c r="K4749" s="1260" t="s">
        <v>11221</v>
      </c>
      <c r="L4749" s="1260" t="s">
        <v>11155</v>
      </c>
      <c r="M4749" s="1260" t="s">
        <v>262</v>
      </c>
      <c r="N4749" s="1260"/>
      <c r="O4749" s="1260" t="s">
        <v>35991</v>
      </c>
      <c r="P4749" s="1260"/>
      <c r="Q4749" s="1260"/>
      <c r="R4749" s="1260" t="s">
        <v>16517</v>
      </c>
      <c r="S4749" s="1259">
        <v>1</v>
      </c>
      <c r="T4749" s="1260"/>
      <c r="U4749" s="1260"/>
      <c r="V4749" s="1260"/>
      <c r="W4749" s="1259">
        <v>0</v>
      </c>
      <c r="X4749" s="1259">
        <v>1007</v>
      </c>
      <c r="Y4749" s="1259">
        <v>0</v>
      </c>
    </row>
    <row r="4750" spans="1:25">
      <c r="A4750" s="1350">
        <v>11201000380</v>
      </c>
      <c r="B4750" s="1260"/>
      <c r="C4750" s="1260" t="s">
        <v>35993</v>
      </c>
      <c r="D4750" s="1260" t="s">
        <v>35994</v>
      </c>
      <c r="E4750" s="1260" t="s">
        <v>11203</v>
      </c>
      <c r="F4750" s="1260" t="s">
        <v>35882</v>
      </c>
      <c r="G4750" s="1260" t="s">
        <v>35995</v>
      </c>
      <c r="H4750" s="1260" t="s">
        <v>11153</v>
      </c>
      <c r="I4750" s="1260" t="s">
        <v>10976</v>
      </c>
      <c r="J4750" s="1259">
        <v>7428123</v>
      </c>
      <c r="K4750" s="1260" t="s">
        <v>11221</v>
      </c>
      <c r="L4750" s="1260" t="s">
        <v>11155</v>
      </c>
      <c r="M4750" s="1260" t="s">
        <v>2033</v>
      </c>
      <c r="N4750" s="1260" t="s">
        <v>35996</v>
      </c>
      <c r="O4750" s="1260" t="s">
        <v>35994</v>
      </c>
      <c r="P4750" s="1260" t="s">
        <v>11192</v>
      </c>
      <c r="Q4750" s="1260"/>
      <c r="R4750" s="1260" t="s">
        <v>35997</v>
      </c>
      <c r="S4750" s="1259">
        <v>1</v>
      </c>
      <c r="T4750" s="1260"/>
      <c r="U4750" s="1260" t="s">
        <v>11396</v>
      </c>
      <c r="V4750" s="1260" t="s">
        <v>12816</v>
      </c>
      <c r="W4750" s="1259">
        <v>0</v>
      </c>
      <c r="X4750" s="1259">
        <v>1007</v>
      </c>
      <c r="Y4750" s="1259">
        <v>0</v>
      </c>
    </row>
    <row r="4751" spans="1:25">
      <c r="A4751" s="1350">
        <v>11201000379</v>
      </c>
      <c r="B4751" s="1260"/>
      <c r="C4751" s="1260" t="s">
        <v>35998</v>
      </c>
      <c r="D4751" s="1260" t="s">
        <v>35999</v>
      </c>
      <c r="E4751" s="1260" t="s">
        <v>11190</v>
      </c>
      <c r="F4751" s="1260" t="s">
        <v>35882</v>
      </c>
      <c r="G4751" s="1260" t="s">
        <v>36000</v>
      </c>
      <c r="H4751" s="1260" t="s">
        <v>11153</v>
      </c>
      <c r="I4751" s="1260" t="s">
        <v>10976</v>
      </c>
      <c r="J4751" s="1259">
        <v>7428122</v>
      </c>
      <c r="K4751" s="1260" t="s">
        <v>11221</v>
      </c>
      <c r="L4751" s="1260" t="s">
        <v>11155</v>
      </c>
      <c r="M4751" s="1260" t="s">
        <v>2034</v>
      </c>
      <c r="N4751" s="1260" t="s">
        <v>36001</v>
      </c>
      <c r="O4751" s="1260" t="s">
        <v>35999</v>
      </c>
      <c r="P4751" s="1260"/>
      <c r="Q4751" s="1260"/>
      <c r="R4751" s="1260" t="s">
        <v>36002</v>
      </c>
      <c r="S4751" s="1259">
        <v>1</v>
      </c>
      <c r="T4751" s="1260"/>
      <c r="U4751" s="1260" t="s">
        <v>11396</v>
      </c>
      <c r="V4751" s="1260" t="s">
        <v>11645</v>
      </c>
      <c r="W4751" s="1259">
        <v>0</v>
      </c>
      <c r="X4751" s="1259">
        <v>1007</v>
      </c>
      <c r="Y4751" s="1259">
        <v>0</v>
      </c>
    </row>
    <row r="4752" spans="1:25">
      <c r="A4752" s="1350">
        <v>11201000378</v>
      </c>
      <c r="B4752" s="1260"/>
      <c r="C4752" s="1260" t="s">
        <v>36003</v>
      </c>
      <c r="D4752" s="1260" t="s">
        <v>36004</v>
      </c>
      <c r="E4752" s="1260" t="s">
        <v>11491</v>
      </c>
      <c r="F4752" s="1260" t="s">
        <v>36005</v>
      </c>
      <c r="G4752" s="1260" t="s">
        <v>36006</v>
      </c>
      <c r="H4752" s="1260" t="s">
        <v>11153</v>
      </c>
      <c r="I4752" s="1260" t="s">
        <v>11164</v>
      </c>
      <c r="J4752" s="1259">
        <v>7428121</v>
      </c>
      <c r="K4752" s="1260" t="s">
        <v>11221</v>
      </c>
      <c r="L4752" s="1260" t="s">
        <v>11155</v>
      </c>
      <c r="M4752" s="1260" t="s">
        <v>2565</v>
      </c>
      <c r="N4752" s="1260" t="s">
        <v>36007</v>
      </c>
      <c r="O4752" s="1260" t="s">
        <v>36004</v>
      </c>
      <c r="P4752" s="1260"/>
      <c r="Q4752" s="1260" t="s">
        <v>36008</v>
      </c>
      <c r="R4752" s="1260" t="s">
        <v>36009</v>
      </c>
      <c r="S4752" s="1259">
        <v>1</v>
      </c>
      <c r="T4752" s="1260" t="s">
        <v>36010</v>
      </c>
      <c r="U4752" s="1260" t="s">
        <v>11921</v>
      </c>
      <c r="V4752" s="1260" t="s">
        <v>18583</v>
      </c>
      <c r="W4752" s="1259">
        <v>0</v>
      </c>
      <c r="X4752" s="1259">
        <v>1007</v>
      </c>
      <c r="Y4752" s="1259">
        <v>0</v>
      </c>
    </row>
    <row r="4753" spans="1:25">
      <c r="A4753" s="1350">
        <v>11201000377</v>
      </c>
      <c r="B4753" s="1260" t="s">
        <v>36011</v>
      </c>
      <c r="C4753" s="1260" t="s">
        <v>36012</v>
      </c>
      <c r="D4753" s="1260" t="s">
        <v>36013</v>
      </c>
      <c r="E4753" s="1260" t="s">
        <v>11491</v>
      </c>
      <c r="F4753" s="1260" t="s">
        <v>16819</v>
      </c>
      <c r="G4753" s="1260" t="s">
        <v>36014</v>
      </c>
      <c r="H4753" s="1260" t="s">
        <v>11153</v>
      </c>
      <c r="I4753" s="1260" t="s">
        <v>11243</v>
      </c>
      <c r="J4753" s="1259">
        <v>7428120</v>
      </c>
      <c r="K4753" s="1260" t="s">
        <v>11221</v>
      </c>
      <c r="L4753" s="1260" t="s">
        <v>11155</v>
      </c>
      <c r="M4753" s="1260" t="s">
        <v>2209</v>
      </c>
      <c r="N4753" s="1260" t="s">
        <v>36015</v>
      </c>
      <c r="O4753" s="1260" t="s">
        <v>36013</v>
      </c>
      <c r="P4753" s="1260" t="s">
        <v>36016</v>
      </c>
      <c r="Q4753" s="1260" t="s">
        <v>36017</v>
      </c>
      <c r="R4753" s="1260" t="s">
        <v>36018</v>
      </c>
      <c r="S4753" s="1259">
        <v>1</v>
      </c>
      <c r="T4753" s="1260" t="s">
        <v>36019</v>
      </c>
      <c r="U4753" s="1260" t="s">
        <v>11247</v>
      </c>
      <c r="V4753" s="1260" t="s">
        <v>18313</v>
      </c>
      <c r="W4753" s="1259">
        <v>0</v>
      </c>
      <c r="X4753" s="1259">
        <v>1007</v>
      </c>
      <c r="Y4753" s="1259">
        <v>0</v>
      </c>
    </row>
    <row r="4754" spans="1:25">
      <c r="A4754" s="1350">
        <v>11201000376</v>
      </c>
      <c r="B4754" s="1260" t="s">
        <v>36020</v>
      </c>
      <c r="C4754" s="1260" t="s">
        <v>36021</v>
      </c>
      <c r="D4754" s="1260" t="s">
        <v>36022</v>
      </c>
      <c r="E4754" s="1260" t="s">
        <v>11175</v>
      </c>
      <c r="F4754" s="1260" t="s">
        <v>14353</v>
      </c>
      <c r="G4754" s="1260" t="s">
        <v>36023</v>
      </c>
      <c r="H4754" s="1260" t="s">
        <v>11153</v>
      </c>
      <c r="I4754" s="1260" t="s">
        <v>10976</v>
      </c>
      <c r="J4754" s="1259">
        <v>7428119</v>
      </c>
      <c r="K4754" s="1260" t="s">
        <v>11375</v>
      </c>
      <c r="L4754" s="1260" t="s">
        <v>11155</v>
      </c>
      <c r="M4754" s="1260" t="s">
        <v>1986</v>
      </c>
      <c r="N4754" s="1260" t="s">
        <v>36024</v>
      </c>
      <c r="O4754" s="1260" t="s">
        <v>36022</v>
      </c>
      <c r="P4754" s="1260" t="s">
        <v>36025</v>
      </c>
      <c r="Q4754" s="1260" t="s">
        <v>11206</v>
      </c>
      <c r="R4754" s="1260" t="s">
        <v>36026</v>
      </c>
      <c r="S4754" s="1259">
        <v>1</v>
      </c>
      <c r="T4754" s="1260" t="s">
        <v>36027</v>
      </c>
      <c r="U4754" s="1260" t="s">
        <v>11158</v>
      </c>
      <c r="V4754" s="1260" t="s">
        <v>13789</v>
      </c>
      <c r="W4754" s="1259">
        <v>0</v>
      </c>
      <c r="X4754" s="1259">
        <v>1008</v>
      </c>
      <c r="Y4754" s="1259">
        <v>0</v>
      </c>
    </row>
    <row r="4755" spans="1:25">
      <c r="A4755" s="1350">
        <v>11201000375</v>
      </c>
      <c r="B4755" s="1260" t="s">
        <v>36028</v>
      </c>
      <c r="C4755" s="1260" t="s">
        <v>36029</v>
      </c>
      <c r="D4755" s="1260" t="s">
        <v>36030</v>
      </c>
      <c r="E4755" s="1260" t="s">
        <v>11190</v>
      </c>
      <c r="F4755" s="1260" t="s">
        <v>14353</v>
      </c>
      <c r="G4755" s="1260" t="s">
        <v>36031</v>
      </c>
      <c r="H4755" s="1260" t="s">
        <v>11153</v>
      </c>
      <c r="I4755" s="1260" t="s">
        <v>10976</v>
      </c>
      <c r="J4755" s="1259">
        <v>7428118</v>
      </c>
      <c r="K4755" s="1260" t="s">
        <v>11375</v>
      </c>
      <c r="L4755" s="1260" t="s">
        <v>11155</v>
      </c>
      <c r="M4755" s="1260" t="s">
        <v>2527</v>
      </c>
      <c r="N4755" s="1260" t="s">
        <v>36032</v>
      </c>
      <c r="O4755" s="1260" t="s">
        <v>36030</v>
      </c>
      <c r="P4755" s="1260"/>
      <c r="Q4755" s="1260" t="s">
        <v>30998</v>
      </c>
      <c r="R4755" s="1260" t="s">
        <v>36033</v>
      </c>
      <c r="S4755" s="1259">
        <v>1</v>
      </c>
      <c r="T4755" s="1260" t="s">
        <v>15340</v>
      </c>
      <c r="U4755" s="1260" t="s">
        <v>11158</v>
      </c>
      <c r="V4755" s="1260" t="s">
        <v>13320</v>
      </c>
      <c r="W4755" s="1259">
        <v>0</v>
      </c>
      <c r="X4755" s="1259">
        <v>1008</v>
      </c>
      <c r="Y4755" s="1259">
        <v>0</v>
      </c>
    </row>
    <row r="4756" spans="1:25">
      <c r="A4756" s="1350">
        <v>11201000374</v>
      </c>
      <c r="B4756" s="1260"/>
      <c r="C4756" s="1260" t="s">
        <v>36034</v>
      </c>
      <c r="D4756" s="1260" t="s">
        <v>36035</v>
      </c>
      <c r="E4756" s="1260" t="s">
        <v>11353</v>
      </c>
      <c r="F4756" s="1260" t="s">
        <v>11176</v>
      </c>
      <c r="G4756" s="1260" t="s">
        <v>36036</v>
      </c>
      <c r="H4756" s="1260" t="s">
        <v>11153</v>
      </c>
      <c r="I4756" s="1260" t="s">
        <v>11177</v>
      </c>
      <c r="J4756" s="1259">
        <v>7428117</v>
      </c>
      <c r="K4756" s="1260" t="s">
        <v>11221</v>
      </c>
      <c r="L4756" s="1260" t="s">
        <v>11155</v>
      </c>
      <c r="M4756" s="1260" t="s">
        <v>262</v>
      </c>
      <c r="N4756" s="1260"/>
      <c r="O4756" s="1260" t="s">
        <v>36035</v>
      </c>
      <c r="P4756" s="1260"/>
      <c r="Q4756" s="1260"/>
      <c r="R4756" s="1260"/>
      <c r="S4756" s="1259">
        <v>1</v>
      </c>
      <c r="T4756" s="1260"/>
      <c r="U4756" s="1260"/>
      <c r="V4756" s="1260"/>
      <c r="W4756" s="1259">
        <v>0</v>
      </c>
      <c r="X4756" s="1259">
        <v>1007</v>
      </c>
      <c r="Y4756" s="1259">
        <v>0</v>
      </c>
    </row>
    <row r="4757" spans="1:25">
      <c r="A4757" s="1350">
        <v>11201000373</v>
      </c>
      <c r="B4757" s="1260" t="s">
        <v>36037</v>
      </c>
      <c r="C4757" s="1260" t="s">
        <v>36038</v>
      </c>
      <c r="D4757" s="1260" t="s">
        <v>36039</v>
      </c>
      <c r="E4757" s="1260" t="s">
        <v>12377</v>
      </c>
      <c r="F4757" s="1260" t="s">
        <v>14353</v>
      </c>
      <c r="G4757" s="1260" t="s">
        <v>36040</v>
      </c>
      <c r="H4757" s="1260" t="s">
        <v>11153</v>
      </c>
      <c r="I4757" s="1260" t="s">
        <v>10976</v>
      </c>
      <c r="J4757" s="1259">
        <v>7428116</v>
      </c>
      <c r="K4757" s="1260" t="s">
        <v>11375</v>
      </c>
      <c r="L4757" s="1260" t="s">
        <v>11155</v>
      </c>
      <c r="M4757" s="1260" t="s">
        <v>2536</v>
      </c>
      <c r="N4757" s="1260" t="s">
        <v>36041</v>
      </c>
      <c r="O4757" s="1260" t="s">
        <v>36039</v>
      </c>
      <c r="P4757" s="1260" t="s">
        <v>12929</v>
      </c>
      <c r="Q4757" s="1260" t="s">
        <v>11394</v>
      </c>
      <c r="R4757" s="1260" t="s">
        <v>12931</v>
      </c>
      <c r="S4757" s="1259">
        <v>1</v>
      </c>
      <c r="T4757" s="1260" t="s">
        <v>36042</v>
      </c>
      <c r="U4757" s="1260" t="s">
        <v>11158</v>
      </c>
      <c r="V4757" s="1260" t="s">
        <v>11565</v>
      </c>
      <c r="W4757" s="1259">
        <v>0</v>
      </c>
      <c r="X4757" s="1259">
        <v>1008</v>
      </c>
      <c r="Y4757" s="1259">
        <v>0</v>
      </c>
    </row>
    <row r="4758" spans="1:25">
      <c r="A4758" s="1350">
        <v>11201000372</v>
      </c>
      <c r="B4758" s="1260"/>
      <c r="C4758" s="1260" t="s">
        <v>36043</v>
      </c>
      <c r="D4758" s="1260" t="s">
        <v>36044</v>
      </c>
      <c r="E4758" s="1260" t="s">
        <v>11560</v>
      </c>
      <c r="F4758" s="1260" t="s">
        <v>36005</v>
      </c>
      <c r="G4758" s="1260" t="s">
        <v>36045</v>
      </c>
      <c r="H4758" s="1260" t="s">
        <v>11153</v>
      </c>
      <c r="I4758" s="1260" t="s">
        <v>11164</v>
      </c>
      <c r="J4758" s="1259">
        <v>7428115</v>
      </c>
      <c r="K4758" s="1260" t="s">
        <v>11221</v>
      </c>
      <c r="L4758" s="1260" t="s">
        <v>11155</v>
      </c>
      <c r="M4758" s="1260" t="s">
        <v>2426</v>
      </c>
      <c r="N4758" s="1260" t="s">
        <v>36046</v>
      </c>
      <c r="O4758" s="1260" t="s">
        <v>36044</v>
      </c>
      <c r="P4758" s="1260"/>
      <c r="Q4758" s="1260"/>
      <c r="R4758" s="1260"/>
      <c r="S4758" s="1259">
        <v>1</v>
      </c>
      <c r="T4758" s="1260" t="s">
        <v>36047</v>
      </c>
      <c r="U4758" s="1260" t="s">
        <v>11405</v>
      </c>
      <c r="V4758" s="1260" t="s">
        <v>11744</v>
      </c>
      <c r="W4758" s="1259">
        <v>0</v>
      </c>
      <c r="X4758" s="1259">
        <v>1007</v>
      </c>
      <c r="Y4758" s="1259">
        <v>0</v>
      </c>
    </row>
    <row r="4759" spans="1:25">
      <c r="A4759" s="1350">
        <v>11201000371</v>
      </c>
      <c r="B4759" s="1260"/>
      <c r="C4759" s="1260" t="s">
        <v>36048</v>
      </c>
      <c r="D4759" s="1260" t="s">
        <v>36049</v>
      </c>
      <c r="E4759" s="1260" t="s">
        <v>11190</v>
      </c>
      <c r="F4759" s="1260" t="s">
        <v>36050</v>
      </c>
      <c r="G4759" s="1260" t="s">
        <v>36051</v>
      </c>
      <c r="H4759" s="1260" t="s">
        <v>11153</v>
      </c>
      <c r="I4759" s="1260" t="s">
        <v>11164</v>
      </c>
      <c r="J4759" s="1259">
        <v>7428114</v>
      </c>
      <c r="K4759" s="1260" t="s">
        <v>11221</v>
      </c>
      <c r="L4759" s="1260" t="s">
        <v>11155</v>
      </c>
      <c r="M4759" s="1260" t="s">
        <v>1300</v>
      </c>
      <c r="N4759" s="1260" t="s">
        <v>36052</v>
      </c>
      <c r="O4759" s="1260" t="s">
        <v>36049</v>
      </c>
      <c r="P4759" s="1260" t="s">
        <v>36053</v>
      </c>
      <c r="Q4759" s="1260" t="s">
        <v>11394</v>
      </c>
      <c r="R4759" s="1260" t="s">
        <v>36053</v>
      </c>
      <c r="S4759" s="1259">
        <v>1</v>
      </c>
      <c r="T4759" s="1260" t="s">
        <v>36054</v>
      </c>
      <c r="U4759" s="1260" t="s">
        <v>11231</v>
      </c>
      <c r="V4759" s="1260" t="s">
        <v>13447</v>
      </c>
      <c r="W4759" s="1259">
        <v>0</v>
      </c>
      <c r="X4759" s="1259">
        <v>1007</v>
      </c>
      <c r="Y4759" s="1259">
        <v>0</v>
      </c>
    </row>
    <row r="4760" spans="1:25">
      <c r="A4760" s="1350">
        <v>11201000370</v>
      </c>
      <c r="B4760" s="1260"/>
      <c r="C4760" s="1260" t="s">
        <v>36055</v>
      </c>
      <c r="D4760" s="1260" t="s">
        <v>36056</v>
      </c>
      <c r="E4760" s="1260" t="s">
        <v>11509</v>
      </c>
      <c r="F4760" s="1260" t="s">
        <v>11176</v>
      </c>
      <c r="G4760" s="1260" t="s">
        <v>36057</v>
      </c>
      <c r="H4760" s="1260" t="s">
        <v>11153</v>
      </c>
      <c r="I4760" s="1260" t="s">
        <v>11177</v>
      </c>
      <c r="J4760" s="1259">
        <v>7428113</v>
      </c>
      <c r="K4760" s="1260" t="s">
        <v>11221</v>
      </c>
      <c r="L4760" s="1260" t="s">
        <v>11155</v>
      </c>
      <c r="M4760" s="1260" t="s">
        <v>1687</v>
      </c>
      <c r="N4760" s="1260" t="s">
        <v>36058</v>
      </c>
      <c r="O4760" s="1260" t="s">
        <v>36056</v>
      </c>
      <c r="P4760" s="1260" t="s">
        <v>36059</v>
      </c>
      <c r="Q4760" s="1260"/>
      <c r="R4760" s="1260" t="s">
        <v>36060</v>
      </c>
      <c r="S4760" s="1259">
        <v>1</v>
      </c>
      <c r="T4760" s="1260"/>
      <c r="U4760" s="1260" t="s">
        <v>11182</v>
      </c>
      <c r="V4760" s="1260" t="s">
        <v>11956</v>
      </c>
      <c r="W4760" s="1259">
        <v>0</v>
      </c>
      <c r="X4760" s="1259">
        <v>1007</v>
      </c>
      <c r="Y4760" s="1259">
        <v>0</v>
      </c>
    </row>
    <row r="4761" spans="1:25">
      <c r="A4761" s="1350">
        <v>11201000369</v>
      </c>
      <c r="B4761" s="1260" t="s">
        <v>36061</v>
      </c>
      <c r="C4761" s="1260" t="s">
        <v>36062</v>
      </c>
      <c r="D4761" s="1260" t="s">
        <v>36063</v>
      </c>
      <c r="E4761" s="1260" t="s">
        <v>11702</v>
      </c>
      <c r="F4761" s="1260" t="s">
        <v>14353</v>
      </c>
      <c r="G4761" s="1260" t="s">
        <v>36064</v>
      </c>
      <c r="H4761" s="1260" t="s">
        <v>11153</v>
      </c>
      <c r="I4761" s="1260" t="s">
        <v>10976</v>
      </c>
      <c r="J4761" s="1259">
        <v>7428112</v>
      </c>
      <c r="K4761" s="1260" t="s">
        <v>11221</v>
      </c>
      <c r="L4761" s="1260" t="s">
        <v>11155</v>
      </c>
      <c r="M4761" s="1260" t="s">
        <v>1946</v>
      </c>
      <c r="N4761" s="1260" t="s">
        <v>36065</v>
      </c>
      <c r="O4761" s="1260" t="s">
        <v>36063</v>
      </c>
      <c r="P4761" s="1260" t="s">
        <v>15825</v>
      </c>
      <c r="Q4761" s="1260" t="s">
        <v>13019</v>
      </c>
      <c r="R4761" s="1260" t="s">
        <v>15825</v>
      </c>
      <c r="S4761" s="1259">
        <v>1</v>
      </c>
      <c r="T4761" s="1260" t="s">
        <v>36066</v>
      </c>
      <c r="U4761" s="1260" t="s">
        <v>11396</v>
      </c>
      <c r="V4761" s="1260" t="s">
        <v>13071</v>
      </c>
      <c r="W4761" s="1259">
        <v>0</v>
      </c>
      <c r="X4761" s="1259">
        <v>1007</v>
      </c>
      <c r="Y4761" s="1259">
        <v>0</v>
      </c>
    </row>
    <row r="4762" spans="1:25">
      <c r="A4762" s="1350">
        <v>11201000368</v>
      </c>
      <c r="B4762" s="1260"/>
      <c r="C4762" s="1260" t="s">
        <v>36067</v>
      </c>
      <c r="D4762" s="1260" t="s">
        <v>36068</v>
      </c>
      <c r="E4762" s="1260" t="s">
        <v>11491</v>
      </c>
      <c r="F4762" s="1260" t="s">
        <v>11176</v>
      </c>
      <c r="G4762" s="1260" t="s">
        <v>36069</v>
      </c>
      <c r="H4762" s="1260" t="s">
        <v>11153</v>
      </c>
      <c r="I4762" s="1260" t="s">
        <v>11177</v>
      </c>
      <c r="J4762" s="1259">
        <v>7428111</v>
      </c>
      <c r="K4762" s="1260" t="s">
        <v>11221</v>
      </c>
      <c r="L4762" s="1260" t="s">
        <v>11155</v>
      </c>
      <c r="M4762" s="1260" t="s">
        <v>2575</v>
      </c>
      <c r="N4762" s="1260" t="s">
        <v>36070</v>
      </c>
      <c r="O4762" s="1260" t="s">
        <v>36068</v>
      </c>
      <c r="P4762" s="1260"/>
      <c r="Q4762" s="1260"/>
      <c r="R4762" s="1260"/>
      <c r="S4762" s="1259">
        <v>1</v>
      </c>
      <c r="T4762" s="1260"/>
      <c r="U4762" s="1260" t="s">
        <v>11193</v>
      </c>
      <c r="V4762" s="1260" t="s">
        <v>11705</v>
      </c>
      <c r="W4762" s="1259">
        <v>0</v>
      </c>
      <c r="X4762" s="1259">
        <v>1007</v>
      </c>
      <c r="Y4762" s="1259">
        <v>0</v>
      </c>
    </row>
    <row r="4763" spans="1:25">
      <c r="A4763" s="1350">
        <v>11201000367</v>
      </c>
      <c r="B4763" s="1260"/>
      <c r="C4763" s="1260" t="s">
        <v>36071</v>
      </c>
      <c r="D4763" s="1260" t="s">
        <v>36072</v>
      </c>
      <c r="E4763" s="1260" t="s">
        <v>11353</v>
      </c>
      <c r="F4763" s="1260" t="s">
        <v>36073</v>
      </c>
      <c r="G4763" s="1260" t="s">
        <v>36074</v>
      </c>
      <c r="H4763" s="1260" t="s">
        <v>11153</v>
      </c>
      <c r="I4763" s="1260" t="s">
        <v>10976</v>
      </c>
      <c r="J4763" s="1259">
        <v>7428110</v>
      </c>
      <c r="K4763" s="1260" t="s">
        <v>11221</v>
      </c>
      <c r="L4763" s="1260" t="s">
        <v>11155</v>
      </c>
      <c r="M4763" s="1260" t="s">
        <v>262</v>
      </c>
      <c r="N4763" s="1260"/>
      <c r="O4763" s="1260" t="s">
        <v>36072</v>
      </c>
      <c r="P4763" s="1260"/>
      <c r="Q4763" s="1260"/>
      <c r="R4763" s="1260"/>
      <c r="S4763" s="1259">
        <v>1</v>
      </c>
      <c r="T4763" s="1260"/>
      <c r="U4763" s="1260"/>
      <c r="V4763" s="1260"/>
      <c r="W4763" s="1259">
        <v>0</v>
      </c>
      <c r="X4763" s="1259">
        <v>1007</v>
      </c>
      <c r="Y4763" s="1259">
        <v>0</v>
      </c>
    </row>
    <row r="4764" spans="1:25">
      <c r="A4764" s="1350">
        <v>11201000366</v>
      </c>
      <c r="B4764" s="1260"/>
      <c r="C4764" s="1260" t="s">
        <v>36075</v>
      </c>
      <c r="D4764" s="1260" t="s">
        <v>36076</v>
      </c>
      <c r="E4764" s="1260" t="s">
        <v>36077</v>
      </c>
      <c r="F4764" s="1260" t="s">
        <v>14353</v>
      </c>
      <c r="G4764" s="1260" t="s">
        <v>36078</v>
      </c>
      <c r="H4764" s="1260" t="s">
        <v>11153</v>
      </c>
      <c r="I4764" s="1260" t="s">
        <v>10976</v>
      </c>
      <c r="J4764" s="1259">
        <v>7428109</v>
      </c>
      <c r="K4764" s="1260" t="s">
        <v>11221</v>
      </c>
      <c r="L4764" s="1260" t="s">
        <v>11155</v>
      </c>
      <c r="M4764" s="1260" t="s">
        <v>768</v>
      </c>
      <c r="N4764" s="1260" t="s">
        <v>36079</v>
      </c>
      <c r="O4764" s="1260" t="s">
        <v>36076</v>
      </c>
      <c r="P4764" s="1260" t="s">
        <v>11192</v>
      </c>
      <c r="Q4764" s="1260"/>
      <c r="R4764" s="1260"/>
      <c r="S4764" s="1259">
        <v>1</v>
      </c>
      <c r="T4764" s="1260"/>
      <c r="U4764" s="1260" t="s">
        <v>11158</v>
      </c>
      <c r="V4764" s="1260" t="s">
        <v>11762</v>
      </c>
      <c r="W4764" s="1259">
        <v>0</v>
      </c>
      <c r="X4764" s="1259">
        <v>1007</v>
      </c>
      <c r="Y4764" s="1259">
        <v>0</v>
      </c>
    </row>
    <row r="4765" spans="1:25">
      <c r="A4765" s="1350">
        <v>11201000365</v>
      </c>
      <c r="B4765" s="1260"/>
      <c r="C4765" s="1260" t="s">
        <v>36080</v>
      </c>
      <c r="D4765" s="1260" t="s">
        <v>36081</v>
      </c>
      <c r="E4765" s="1260" t="s">
        <v>11491</v>
      </c>
      <c r="F4765" s="1260" t="s">
        <v>11176</v>
      </c>
      <c r="G4765" s="1260" t="s">
        <v>36082</v>
      </c>
      <c r="H4765" s="1260" t="s">
        <v>11153</v>
      </c>
      <c r="I4765" s="1260" t="s">
        <v>11177</v>
      </c>
      <c r="J4765" s="1259">
        <v>7428108</v>
      </c>
      <c r="K4765" s="1260" t="s">
        <v>11221</v>
      </c>
      <c r="L4765" s="1260" t="s">
        <v>11155</v>
      </c>
      <c r="M4765" s="1260" t="s">
        <v>1433</v>
      </c>
      <c r="N4765" s="1260" t="s">
        <v>36083</v>
      </c>
      <c r="O4765" s="1260" t="s">
        <v>36081</v>
      </c>
      <c r="P4765" s="1260"/>
      <c r="Q4765" s="1260"/>
      <c r="R4765" s="1259">
        <v>7551692</v>
      </c>
      <c r="S4765" s="1259">
        <v>1</v>
      </c>
      <c r="T4765" s="1260"/>
      <c r="U4765" s="1260" t="s">
        <v>11751</v>
      </c>
      <c r="V4765" s="1260" t="s">
        <v>36084</v>
      </c>
      <c r="W4765" s="1259">
        <v>0</v>
      </c>
      <c r="X4765" s="1259">
        <v>1007</v>
      </c>
      <c r="Y4765" s="1259">
        <v>0</v>
      </c>
    </row>
    <row r="4766" spans="1:25">
      <c r="A4766" s="1350">
        <v>11201000364</v>
      </c>
      <c r="B4766" s="1260"/>
      <c r="C4766" s="1260" t="s">
        <v>36085</v>
      </c>
      <c r="D4766" s="1260" t="s">
        <v>36086</v>
      </c>
      <c r="E4766" s="1260" t="s">
        <v>12298</v>
      </c>
      <c r="F4766" s="1260" t="s">
        <v>36005</v>
      </c>
      <c r="G4766" s="1260" t="s">
        <v>36087</v>
      </c>
      <c r="H4766" s="1260" t="s">
        <v>11153</v>
      </c>
      <c r="I4766" s="1260" t="s">
        <v>11164</v>
      </c>
      <c r="J4766" s="1259">
        <v>7428107</v>
      </c>
      <c r="K4766" s="1260" t="s">
        <v>11221</v>
      </c>
      <c r="L4766" s="1260" t="s">
        <v>11155</v>
      </c>
      <c r="M4766" s="1260" t="s">
        <v>2426</v>
      </c>
      <c r="N4766" s="1260" t="s">
        <v>36046</v>
      </c>
      <c r="O4766" s="1260" t="s">
        <v>36086</v>
      </c>
      <c r="P4766" s="1260" t="s">
        <v>36088</v>
      </c>
      <c r="Q4766" s="1260" t="s">
        <v>36089</v>
      </c>
      <c r="R4766" s="1259">
        <v>8521768</v>
      </c>
      <c r="S4766" s="1259">
        <v>1</v>
      </c>
      <c r="T4766" s="1260" t="s">
        <v>36090</v>
      </c>
      <c r="U4766" s="1260" t="s">
        <v>11405</v>
      </c>
      <c r="V4766" s="1260" t="s">
        <v>11744</v>
      </c>
      <c r="W4766" s="1259">
        <v>0</v>
      </c>
      <c r="X4766" s="1259">
        <v>1007</v>
      </c>
      <c r="Y4766" s="1259">
        <v>0</v>
      </c>
    </row>
    <row r="4767" spans="1:25">
      <c r="A4767" s="1350">
        <v>11201000363</v>
      </c>
      <c r="B4767" s="1260"/>
      <c r="C4767" s="1260" t="s">
        <v>36091</v>
      </c>
      <c r="D4767" s="1260" t="s">
        <v>36092</v>
      </c>
      <c r="E4767" s="1260" t="s">
        <v>11353</v>
      </c>
      <c r="F4767" s="1260" t="s">
        <v>36093</v>
      </c>
      <c r="G4767" s="1260" t="s">
        <v>36094</v>
      </c>
      <c r="H4767" s="1260" t="s">
        <v>11153</v>
      </c>
      <c r="I4767" s="1260" t="s">
        <v>10976</v>
      </c>
      <c r="J4767" s="1259">
        <v>7428106</v>
      </c>
      <c r="K4767" s="1260" t="s">
        <v>11221</v>
      </c>
      <c r="L4767" s="1260" t="s">
        <v>11155</v>
      </c>
      <c r="M4767" s="1260" t="s">
        <v>262</v>
      </c>
      <c r="N4767" s="1260"/>
      <c r="O4767" s="1260" t="s">
        <v>36092</v>
      </c>
      <c r="P4767" s="1260"/>
      <c r="Q4767" s="1260"/>
      <c r="R4767" s="1260"/>
      <c r="S4767" s="1259">
        <v>1</v>
      </c>
      <c r="T4767" s="1260"/>
      <c r="U4767" s="1260"/>
      <c r="V4767" s="1260"/>
      <c r="W4767" s="1259">
        <v>0</v>
      </c>
      <c r="X4767" s="1259">
        <v>1007</v>
      </c>
      <c r="Y4767" s="1259">
        <v>0</v>
      </c>
    </row>
    <row r="4768" spans="1:25">
      <c r="A4768" s="1350">
        <v>11201000362</v>
      </c>
      <c r="B4768" s="1260"/>
      <c r="C4768" s="1260" t="s">
        <v>36095</v>
      </c>
      <c r="D4768" s="1260" t="s">
        <v>17506</v>
      </c>
      <c r="E4768" s="1260" t="s">
        <v>11543</v>
      </c>
      <c r="F4768" s="1260" t="s">
        <v>35303</v>
      </c>
      <c r="G4768" s="1260" t="s">
        <v>36096</v>
      </c>
      <c r="H4768" s="1260" t="s">
        <v>11153</v>
      </c>
      <c r="I4768" s="1260" t="s">
        <v>11243</v>
      </c>
      <c r="J4768" s="1259">
        <v>7428105</v>
      </c>
      <c r="K4768" s="1260" t="s">
        <v>11221</v>
      </c>
      <c r="L4768" s="1260" t="s">
        <v>11155</v>
      </c>
      <c r="M4768" s="1260" t="s">
        <v>262</v>
      </c>
      <c r="N4768" s="1260"/>
      <c r="O4768" s="1260" t="s">
        <v>17506</v>
      </c>
      <c r="P4768" s="1260"/>
      <c r="Q4768" s="1260"/>
      <c r="R4768" s="1260"/>
      <c r="S4768" s="1259">
        <v>1</v>
      </c>
      <c r="T4768" s="1260"/>
      <c r="U4768" s="1260"/>
      <c r="V4768" s="1260"/>
      <c r="W4768" s="1259">
        <v>0</v>
      </c>
      <c r="X4768" s="1259">
        <v>1007</v>
      </c>
      <c r="Y4768" s="1259">
        <v>0</v>
      </c>
    </row>
    <row r="4769" spans="1:25">
      <c r="A4769" s="1350">
        <v>11201000361</v>
      </c>
      <c r="B4769" s="1260"/>
      <c r="C4769" s="1260" t="s">
        <v>36095</v>
      </c>
      <c r="D4769" s="1260" t="s">
        <v>17508</v>
      </c>
      <c r="E4769" s="1260" t="s">
        <v>12473</v>
      </c>
      <c r="F4769" s="1260" t="s">
        <v>16819</v>
      </c>
      <c r="G4769" s="1260" t="s">
        <v>36097</v>
      </c>
      <c r="H4769" s="1260" t="s">
        <v>11153</v>
      </c>
      <c r="I4769" s="1260" t="s">
        <v>11243</v>
      </c>
      <c r="J4769" s="1259">
        <v>7428104</v>
      </c>
      <c r="K4769" s="1260" t="s">
        <v>11221</v>
      </c>
      <c r="L4769" s="1260" t="s">
        <v>11155</v>
      </c>
      <c r="M4769" s="1260" t="s">
        <v>262</v>
      </c>
      <c r="N4769" s="1260"/>
      <c r="O4769" s="1260" t="s">
        <v>17508</v>
      </c>
      <c r="P4769" s="1260"/>
      <c r="Q4769" s="1260"/>
      <c r="R4769" s="1260"/>
      <c r="S4769" s="1259">
        <v>1</v>
      </c>
      <c r="T4769" s="1260"/>
      <c r="U4769" s="1260"/>
      <c r="V4769" s="1260"/>
      <c r="W4769" s="1259">
        <v>0</v>
      </c>
      <c r="X4769" s="1259">
        <v>1007</v>
      </c>
      <c r="Y4769" s="1259">
        <v>0</v>
      </c>
    </row>
    <row r="4770" spans="1:25">
      <c r="A4770" s="1350">
        <v>11201000360</v>
      </c>
      <c r="B4770" s="1260"/>
      <c r="C4770" s="1260" t="s">
        <v>36095</v>
      </c>
      <c r="D4770" s="1260" t="s">
        <v>12472</v>
      </c>
      <c r="E4770" s="1260" t="s">
        <v>11353</v>
      </c>
      <c r="F4770" s="1260" t="s">
        <v>11242</v>
      </c>
      <c r="G4770" s="1260" t="s">
        <v>36098</v>
      </c>
      <c r="H4770" s="1260" t="s">
        <v>11153</v>
      </c>
      <c r="I4770" s="1260" t="s">
        <v>11243</v>
      </c>
      <c r="J4770" s="1259">
        <v>7428103</v>
      </c>
      <c r="K4770" s="1260" t="s">
        <v>11221</v>
      </c>
      <c r="L4770" s="1260" t="s">
        <v>11155</v>
      </c>
      <c r="M4770" s="1260" t="s">
        <v>262</v>
      </c>
      <c r="N4770" s="1260"/>
      <c r="O4770" s="1260" t="s">
        <v>12472</v>
      </c>
      <c r="P4770" s="1260"/>
      <c r="Q4770" s="1260"/>
      <c r="R4770" s="1260"/>
      <c r="S4770" s="1259">
        <v>1</v>
      </c>
      <c r="T4770" s="1260"/>
      <c r="U4770" s="1260"/>
      <c r="V4770" s="1260"/>
      <c r="W4770" s="1259">
        <v>0</v>
      </c>
      <c r="X4770" s="1259">
        <v>1007</v>
      </c>
      <c r="Y4770" s="1259">
        <v>0</v>
      </c>
    </row>
    <row r="4771" spans="1:25">
      <c r="A4771" s="1350">
        <v>11201000359</v>
      </c>
      <c r="B4771" s="1260"/>
      <c r="C4771" s="1260" t="s">
        <v>36099</v>
      </c>
      <c r="D4771" s="1260" t="s">
        <v>36100</v>
      </c>
      <c r="E4771" s="1260" t="s">
        <v>12305</v>
      </c>
      <c r="F4771" s="1260" t="s">
        <v>36050</v>
      </c>
      <c r="G4771" s="1260" t="s">
        <v>36101</v>
      </c>
      <c r="H4771" s="1260" t="s">
        <v>11153</v>
      </c>
      <c r="I4771" s="1260" t="s">
        <v>11164</v>
      </c>
      <c r="J4771" s="1259">
        <v>7428102</v>
      </c>
      <c r="K4771" s="1260" t="s">
        <v>11221</v>
      </c>
      <c r="L4771" s="1260" t="s">
        <v>11155</v>
      </c>
      <c r="M4771" s="1260" t="s">
        <v>2260</v>
      </c>
      <c r="N4771" s="1260" t="s">
        <v>36102</v>
      </c>
      <c r="O4771" s="1260" t="s">
        <v>36100</v>
      </c>
      <c r="P4771" s="1260" t="s">
        <v>36103</v>
      </c>
      <c r="Q4771" s="1260" t="s">
        <v>11411</v>
      </c>
      <c r="R4771" s="1259">
        <v>8826216</v>
      </c>
      <c r="S4771" s="1259">
        <v>1</v>
      </c>
      <c r="T4771" s="1260" t="s">
        <v>36104</v>
      </c>
      <c r="U4771" s="1260" t="s">
        <v>11209</v>
      </c>
      <c r="V4771" s="1260" t="s">
        <v>17630</v>
      </c>
      <c r="W4771" s="1259">
        <v>0</v>
      </c>
      <c r="X4771" s="1259">
        <v>1007</v>
      </c>
      <c r="Y4771" s="1259">
        <v>0</v>
      </c>
    </row>
    <row r="4772" spans="1:25">
      <c r="A4772" s="1350">
        <v>11201000358</v>
      </c>
      <c r="B4772" s="1260"/>
      <c r="C4772" s="1260" t="s">
        <v>36095</v>
      </c>
      <c r="D4772" s="1260" t="s">
        <v>36105</v>
      </c>
      <c r="E4772" s="1260" t="s">
        <v>12305</v>
      </c>
      <c r="F4772" s="1260" t="s">
        <v>36106</v>
      </c>
      <c r="G4772" s="1260" t="s">
        <v>36107</v>
      </c>
      <c r="H4772" s="1260" t="s">
        <v>11153</v>
      </c>
      <c r="I4772" s="1260" t="s">
        <v>11164</v>
      </c>
      <c r="J4772" s="1259">
        <v>7428101</v>
      </c>
      <c r="K4772" s="1260" t="s">
        <v>11221</v>
      </c>
      <c r="L4772" s="1260" t="s">
        <v>11155</v>
      </c>
      <c r="M4772" s="1260" t="s">
        <v>2176</v>
      </c>
      <c r="N4772" s="1260" t="s">
        <v>36108</v>
      </c>
      <c r="O4772" s="1260" t="s">
        <v>36105</v>
      </c>
      <c r="P4772" s="1260"/>
      <c r="Q4772" s="1260"/>
      <c r="R4772" s="1260"/>
      <c r="S4772" s="1259">
        <v>1</v>
      </c>
      <c r="T4772" s="1260" t="s">
        <v>36109</v>
      </c>
      <c r="U4772" s="1260" t="s">
        <v>11209</v>
      </c>
      <c r="V4772" s="1260" t="s">
        <v>17757</v>
      </c>
      <c r="W4772" s="1259">
        <v>0</v>
      </c>
      <c r="X4772" s="1259">
        <v>1007</v>
      </c>
      <c r="Y4772" s="1259">
        <v>0</v>
      </c>
    </row>
    <row r="4773" spans="1:25">
      <c r="A4773" s="1350">
        <v>11201000357</v>
      </c>
      <c r="B4773" s="1260"/>
      <c r="C4773" s="1260" t="s">
        <v>36110</v>
      </c>
      <c r="D4773" s="1260" t="s">
        <v>36111</v>
      </c>
      <c r="E4773" s="1260" t="s">
        <v>11303</v>
      </c>
      <c r="F4773" s="1260" t="s">
        <v>15067</v>
      </c>
      <c r="G4773" s="1260" t="s">
        <v>36112</v>
      </c>
      <c r="H4773" s="1260" t="s">
        <v>11153</v>
      </c>
      <c r="I4773" s="1260" t="s">
        <v>11164</v>
      </c>
      <c r="J4773" s="1259">
        <v>7428100</v>
      </c>
      <c r="K4773" s="1260" t="s">
        <v>11221</v>
      </c>
      <c r="L4773" s="1260" t="s">
        <v>11155</v>
      </c>
      <c r="M4773" s="1260" t="s">
        <v>262</v>
      </c>
      <c r="N4773" s="1260"/>
      <c r="O4773" s="1260" t="s">
        <v>36111</v>
      </c>
      <c r="P4773" s="1260"/>
      <c r="Q4773" s="1260" t="s">
        <v>36113</v>
      </c>
      <c r="R4773" s="1259">
        <v>8137</v>
      </c>
      <c r="S4773" s="1259">
        <v>1</v>
      </c>
      <c r="T4773" s="1260"/>
      <c r="U4773" s="1260"/>
      <c r="V4773" s="1260"/>
      <c r="W4773" s="1259">
        <v>0</v>
      </c>
      <c r="X4773" s="1259">
        <v>1007</v>
      </c>
      <c r="Y4773" s="1259">
        <v>0</v>
      </c>
    </row>
    <row r="4774" spans="1:25">
      <c r="A4774" s="1350">
        <v>11201000356</v>
      </c>
      <c r="B4774" s="1260"/>
      <c r="C4774" s="1260" t="s">
        <v>36114</v>
      </c>
      <c r="D4774" s="1260" t="s">
        <v>36115</v>
      </c>
      <c r="E4774" s="1260" t="s">
        <v>11251</v>
      </c>
      <c r="F4774" s="1260" t="s">
        <v>29032</v>
      </c>
      <c r="G4774" s="1260" t="s">
        <v>36116</v>
      </c>
      <c r="H4774" s="1260" t="s">
        <v>11153</v>
      </c>
      <c r="I4774" s="1260" t="s">
        <v>11164</v>
      </c>
      <c r="J4774" s="1259">
        <v>7428099</v>
      </c>
      <c r="K4774" s="1260" t="s">
        <v>11221</v>
      </c>
      <c r="L4774" s="1260" t="s">
        <v>11155</v>
      </c>
      <c r="M4774" s="1260" t="s">
        <v>262</v>
      </c>
      <c r="N4774" s="1260"/>
      <c r="O4774" s="1260" t="s">
        <v>36115</v>
      </c>
      <c r="P4774" s="1260"/>
      <c r="Q4774" s="1260" t="s">
        <v>11596</v>
      </c>
      <c r="R4774" s="1260"/>
      <c r="S4774" s="1259">
        <v>1</v>
      </c>
      <c r="T4774" s="1260"/>
      <c r="U4774" s="1260"/>
      <c r="V4774" s="1260"/>
      <c r="W4774" s="1259">
        <v>0</v>
      </c>
      <c r="X4774" s="1259">
        <v>1007</v>
      </c>
      <c r="Y4774" s="1259">
        <v>0</v>
      </c>
    </row>
    <row r="4775" spans="1:25">
      <c r="A4775" s="1350">
        <v>11201000355</v>
      </c>
      <c r="B4775" s="1260"/>
      <c r="C4775" s="1260" t="s">
        <v>36117</v>
      </c>
      <c r="D4775" s="1260" t="s">
        <v>23996</v>
      </c>
      <c r="E4775" s="1260" t="s">
        <v>11461</v>
      </c>
      <c r="F4775" s="1260" t="s">
        <v>26326</v>
      </c>
      <c r="G4775" s="1260" t="s">
        <v>36118</v>
      </c>
      <c r="H4775" s="1260" t="s">
        <v>11153</v>
      </c>
      <c r="I4775" s="1260" t="s">
        <v>11164</v>
      </c>
      <c r="J4775" s="1259">
        <v>7428098</v>
      </c>
      <c r="K4775" s="1260" t="s">
        <v>11221</v>
      </c>
      <c r="L4775" s="1260" t="s">
        <v>11155</v>
      </c>
      <c r="M4775" s="1260" t="s">
        <v>262</v>
      </c>
      <c r="N4775" s="1260"/>
      <c r="O4775" s="1260" t="s">
        <v>23996</v>
      </c>
      <c r="P4775" s="1260"/>
      <c r="Q4775" s="1260" t="s">
        <v>11596</v>
      </c>
      <c r="R4775" s="1260"/>
      <c r="S4775" s="1259">
        <v>1</v>
      </c>
      <c r="T4775" s="1260"/>
      <c r="U4775" s="1260"/>
      <c r="V4775" s="1260"/>
      <c r="W4775" s="1259">
        <v>0</v>
      </c>
      <c r="X4775" s="1259">
        <v>1007</v>
      </c>
      <c r="Y4775" s="1259">
        <v>0</v>
      </c>
    </row>
    <row r="4776" spans="1:25">
      <c r="A4776" s="1350">
        <v>11201000354</v>
      </c>
      <c r="B4776" s="1260"/>
      <c r="C4776" s="1260" t="s">
        <v>36119</v>
      </c>
      <c r="D4776" s="1260" t="s">
        <v>36120</v>
      </c>
      <c r="E4776" s="1260" t="s">
        <v>11353</v>
      </c>
      <c r="F4776" s="1260" t="s">
        <v>11544</v>
      </c>
      <c r="G4776" s="1260" t="s">
        <v>36121</v>
      </c>
      <c r="H4776" s="1260" t="s">
        <v>11153</v>
      </c>
      <c r="I4776" s="1260" t="s">
        <v>11243</v>
      </c>
      <c r="J4776" s="1259">
        <v>7428097</v>
      </c>
      <c r="K4776" s="1260" t="s">
        <v>11221</v>
      </c>
      <c r="L4776" s="1260" t="s">
        <v>11155</v>
      </c>
      <c r="M4776" s="1260" t="s">
        <v>262</v>
      </c>
      <c r="N4776" s="1260"/>
      <c r="O4776" s="1260" t="s">
        <v>36120</v>
      </c>
      <c r="P4776" s="1260"/>
      <c r="Q4776" s="1260" t="s">
        <v>11533</v>
      </c>
      <c r="R4776" s="1260"/>
      <c r="S4776" s="1259">
        <v>1</v>
      </c>
      <c r="T4776" s="1260"/>
      <c r="U4776" s="1260"/>
      <c r="V4776" s="1260"/>
      <c r="W4776" s="1259">
        <v>0</v>
      </c>
      <c r="X4776" s="1259">
        <v>1007</v>
      </c>
      <c r="Y4776" s="1259">
        <v>0</v>
      </c>
    </row>
    <row r="4777" spans="1:25">
      <c r="A4777" s="1350">
        <v>11201000353</v>
      </c>
      <c r="B4777" s="1260"/>
      <c r="C4777" s="1260" t="s">
        <v>36122</v>
      </c>
      <c r="D4777" s="1260" t="s">
        <v>36123</v>
      </c>
      <c r="E4777" s="1260" t="s">
        <v>11543</v>
      </c>
      <c r="F4777" s="1260" t="s">
        <v>17172</v>
      </c>
      <c r="G4777" s="1260" t="s">
        <v>36124</v>
      </c>
      <c r="H4777" s="1260" t="s">
        <v>11153</v>
      </c>
      <c r="I4777" s="1260" t="s">
        <v>11243</v>
      </c>
      <c r="J4777" s="1259">
        <v>7428096</v>
      </c>
      <c r="K4777" s="1260" t="s">
        <v>11221</v>
      </c>
      <c r="L4777" s="1260" t="s">
        <v>11155</v>
      </c>
      <c r="M4777" s="1260" t="s">
        <v>262</v>
      </c>
      <c r="N4777" s="1260"/>
      <c r="O4777" s="1260" t="s">
        <v>36123</v>
      </c>
      <c r="P4777" s="1260"/>
      <c r="Q4777" s="1260" t="s">
        <v>11533</v>
      </c>
      <c r="R4777" s="1260"/>
      <c r="S4777" s="1259">
        <v>1</v>
      </c>
      <c r="T4777" s="1260"/>
      <c r="U4777" s="1260"/>
      <c r="V4777" s="1260"/>
      <c r="W4777" s="1259">
        <v>0</v>
      </c>
      <c r="X4777" s="1259">
        <v>1007</v>
      </c>
      <c r="Y4777" s="1259">
        <v>0</v>
      </c>
    </row>
    <row r="4778" spans="1:25">
      <c r="A4778" s="1350">
        <v>11201000352</v>
      </c>
      <c r="B4778" s="1260"/>
      <c r="C4778" s="1260" t="s">
        <v>36125</v>
      </c>
      <c r="D4778" s="1260" t="s">
        <v>36126</v>
      </c>
      <c r="E4778" s="1260" t="s">
        <v>17176</v>
      </c>
      <c r="F4778" s="1260" t="s">
        <v>13995</v>
      </c>
      <c r="G4778" s="1260" t="s">
        <v>36127</v>
      </c>
      <c r="H4778" s="1260" t="s">
        <v>11153</v>
      </c>
      <c r="I4778" s="1260" t="s">
        <v>11243</v>
      </c>
      <c r="J4778" s="1259">
        <v>7428095</v>
      </c>
      <c r="K4778" s="1260" t="s">
        <v>11221</v>
      </c>
      <c r="L4778" s="1260" t="s">
        <v>11155</v>
      </c>
      <c r="M4778" s="1260" t="s">
        <v>262</v>
      </c>
      <c r="N4778" s="1260"/>
      <c r="O4778" s="1260" t="s">
        <v>36126</v>
      </c>
      <c r="P4778" s="1260"/>
      <c r="Q4778" s="1260" t="s">
        <v>11533</v>
      </c>
      <c r="R4778" s="1260"/>
      <c r="S4778" s="1259">
        <v>1</v>
      </c>
      <c r="T4778" s="1260"/>
      <c r="U4778" s="1260"/>
      <c r="V4778" s="1260"/>
      <c r="W4778" s="1259">
        <v>0</v>
      </c>
      <c r="X4778" s="1259">
        <v>1007</v>
      </c>
      <c r="Y4778" s="1259">
        <v>0</v>
      </c>
    </row>
    <row r="4779" spans="1:25">
      <c r="A4779" s="1350">
        <v>11201000351</v>
      </c>
      <c r="B4779" s="1260"/>
      <c r="C4779" s="1260" t="s">
        <v>36128</v>
      </c>
      <c r="D4779" s="1260" t="s">
        <v>36129</v>
      </c>
      <c r="E4779" s="1260" t="s">
        <v>13999</v>
      </c>
      <c r="F4779" s="1260" t="s">
        <v>19896</v>
      </c>
      <c r="G4779" s="1260" t="s">
        <v>36130</v>
      </c>
      <c r="H4779" s="1260" t="s">
        <v>11153</v>
      </c>
      <c r="I4779" s="1260" t="s">
        <v>11243</v>
      </c>
      <c r="J4779" s="1259">
        <v>7428094</v>
      </c>
      <c r="K4779" s="1260" t="s">
        <v>11221</v>
      </c>
      <c r="L4779" s="1260" t="s">
        <v>11155</v>
      </c>
      <c r="M4779" s="1260" t="s">
        <v>262</v>
      </c>
      <c r="N4779" s="1260"/>
      <c r="O4779" s="1260" t="s">
        <v>36129</v>
      </c>
      <c r="P4779" s="1260"/>
      <c r="Q4779" s="1260" t="s">
        <v>11533</v>
      </c>
      <c r="R4779" s="1260"/>
      <c r="S4779" s="1259">
        <v>1</v>
      </c>
      <c r="T4779" s="1260"/>
      <c r="U4779" s="1260"/>
      <c r="V4779" s="1260"/>
      <c r="W4779" s="1259">
        <v>0</v>
      </c>
      <c r="X4779" s="1259">
        <v>1007</v>
      </c>
      <c r="Y4779" s="1259">
        <v>0</v>
      </c>
    </row>
    <row r="4780" spans="1:25">
      <c r="A4780" s="1350">
        <v>11201000350</v>
      </c>
      <c r="B4780" s="1260"/>
      <c r="C4780" s="1260" t="s">
        <v>36131</v>
      </c>
      <c r="D4780" s="1260" t="s">
        <v>36132</v>
      </c>
      <c r="E4780" s="1260" t="s">
        <v>20514</v>
      </c>
      <c r="F4780" s="1260" t="s">
        <v>11522</v>
      </c>
      <c r="G4780" s="1260" t="s">
        <v>36133</v>
      </c>
      <c r="H4780" s="1260" t="s">
        <v>11153</v>
      </c>
      <c r="I4780" s="1260" t="s">
        <v>11177</v>
      </c>
      <c r="J4780" s="1259">
        <v>7428093</v>
      </c>
      <c r="K4780" s="1260" t="s">
        <v>11221</v>
      </c>
      <c r="L4780" s="1260" t="s">
        <v>11155</v>
      </c>
      <c r="M4780" s="1260" t="s">
        <v>262</v>
      </c>
      <c r="N4780" s="1260"/>
      <c r="O4780" s="1260" t="s">
        <v>36132</v>
      </c>
      <c r="P4780" s="1260"/>
      <c r="Q4780" s="1260"/>
      <c r="R4780" s="1260"/>
      <c r="S4780" s="1259">
        <v>1</v>
      </c>
      <c r="T4780" s="1260"/>
      <c r="U4780" s="1260"/>
      <c r="V4780" s="1260"/>
      <c r="W4780" s="1259">
        <v>0</v>
      </c>
      <c r="X4780" s="1259">
        <v>1007</v>
      </c>
      <c r="Y4780" s="1259">
        <v>0</v>
      </c>
    </row>
    <row r="4781" spans="1:25">
      <c r="A4781" s="1350">
        <v>11201000349</v>
      </c>
      <c r="B4781" s="1260"/>
      <c r="C4781" s="1260" t="s">
        <v>36134</v>
      </c>
      <c r="D4781" s="1260" t="s">
        <v>15029</v>
      </c>
      <c r="E4781" s="1260" t="s">
        <v>23377</v>
      </c>
      <c r="F4781" s="1260" t="s">
        <v>11981</v>
      </c>
      <c r="G4781" s="1260" t="s">
        <v>36135</v>
      </c>
      <c r="H4781" s="1260" t="s">
        <v>11153</v>
      </c>
      <c r="I4781" s="1260" t="s">
        <v>10976</v>
      </c>
      <c r="J4781" s="1259">
        <v>7428092</v>
      </c>
      <c r="K4781" s="1260" t="s">
        <v>11221</v>
      </c>
      <c r="L4781" s="1260" t="s">
        <v>11155</v>
      </c>
      <c r="M4781" s="1260" t="s">
        <v>262</v>
      </c>
      <c r="N4781" s="1260"/>
      <c r="O4781" s="1260" t="s">
        <v>15029</v>
      </c>
      <c r="P4781" s="1260"/>
      <c r="Q4781" s="1260"/>
      <c r="R4781" s="1259">
        <v>8952220</v>
      </c>
      <c r="S4781" s="1259">
        <v>1</v>
      </c>
      <c r="T4781" s="1260"/>
      <c r="U4781" s="1260"/>
      <c r="V4781" s="1260"/>
      <c r="W4781" s="1259">
        <v>0</v>
      </c>
      <c r="X4781" s="1259">
        <v>1007</v>
      </c>
      <c r="Y4781" s="1259">
        <v>0</v>
      </c>
    </row>
    <row r="4782" spans="1:25">
      <c r="A4782" s="1350">
        <v>11201000348</v>
      </c>
      <c r="B4782" s="1260"/>
      <c r="C4782" s="1260" t="s">
        <v>36136</v>
      </c>
      <c r="D4782" s="1260" t="s">
        <v>36137</v>
      </c>
      <c r="E4782" s="1260" t="s">
        <v>14055</v>
      </c>
      <c r="F4782" s="1260" t="s">
        <v>11522</v>
      </c>
      <c r="G4782" s="1260" t="s">
        <v>36138</v>
      </c>
      <c r="H4782" s="1260" t="s">
        <v>11153</v>
      </c>
      <c r="I4782" s="1260" t="s">
        <v>11177</v>
      </c>
      <c r="J4782" s="1259">
        <v>7428091</v>
      </c>
      <c r="K4782" s="1260" t="s">
        <v>11221</v>
      </c>
      <c r="L4782" s="1260" t="s">
        <v>11155</v>
      </c>
      <c r="M4782" s="1260" t="s">
        <v>262</v>
      </c>
      <c r="N4782" s="1260"/>
      <c r="O4782" s="1260" t="s">
        <v>36137</v>
      </c>
      <c r="P4782" s="1260"/>
      <c r="Q4782" s="1260"/>
      <c r="R4782" s="1260"/>
      <c r="S4782" s="1259">
        <v>1</v>
      </c>
      <c r="T4782" s="1260"/>
      <c r="U4782" s="1260"/>
      <c r="V4782" s="1260"/>
      <c r="W4782" s="1259">
        <v>0</v>
      </c>
      <c r="X4782" s="1259">
        <v>1007</v>
      </c>
      <c r="Y4782" s="1259">
        <v>0</v>
      </c>
    </row>
    <row r="4783" spans="1:25">
      <c r="A4783" s="1350">
        <v>11201000347</v>
      </c>
      <c r="B4783" s="1260" t="s">
        <v>36139</v>
      </c>
      <c r="C4783" s="1260" t="s">
        <v>36140</v>
      </c>
      <c r="D4783" s="1260" t="s">
        <v>36141</v>
      </c>
      <c r="E4783" s="1260" t="s">
        <v>11426</v>
      </c>
      <c r="F4783" s="1260" t="s">
        <v>11522</v>
      </c>
      <c r="G4783" s="1260" t="s">
        <v>36142</v>
      </c>
      <c r="H4783" s="1260" t="s">
        <v>11153</v>
      </c>
      <c r="I4783" s="1260" t="s">
        <v>11177</v>
      </c>
      <c r="J4783" s="1259">
        <v>7428090</v>
      </c>
      <c r="K4783" s="1260" t="s">
        <v>11221</v>
      </c>
      <c r="L4783" s="1260" t="s">
        <v>11155</v>
      </c>
      <c r="M4783" s="1260" t="s">
        <v>2447</v>
      </c>
      <c r="N4783" s="1260" t="s">
        <v>36143</v>
      </c>
      <c r="O4783" s="1260" t="s">
        <v>36141</v>
      </c>
      <c r="P4783" s="1260" t="s">
        <v>36144</v>
      </c>
      <c r="Q4783" s="1260" t="s">
        <v>11658</v>
      </c>
      <c r="R4783" s="1260" t="s">
        <v>36144</v>
      </c>
      <c r="S4783" s="1259">
        <v>1</v>
      </c>
      <c r="T4783" s="1260" t="s">
        <v>36145</v>
      </c>
      <c r="U4783" s="1260" t="s">
        <v>11269</v>
      </c>
      <c r="V4783" s="1260" t="s">
        <v>12295</v>
      </c>
      <c r="W4783" s="1259">
        <v>0</v>
      </c>
      <c r="X4783" s="1259">
        <v>1007</v>
      </c>
      <c r="Y4783" s="1259">
        <v>0</v>
      </c>
    </row>
    <row r="4784" spans="1:25">
      <c r="A4784" s="1350">
        <v>11201000346</v>
      </c>
      <c r="B4784" s="1260"/>
      <c r="C4784" s="1260" t="s">
        <v>36146</v>
      </c>
      <c r="D4784" s="1260" t="s">
        <v>36147</v>
      </c>
      <c r="E4784" s="1260" t="s">
        <v>11162</v>
      </c>
      <c r="F4784" s="1260" t="s">
        <v>36148</v>
      </c>
      <c r="G4784" s="1260" t="s">
        <v>36149</v>
      </c>
      <c r="H4784" s="1260" t="s">
        <v>11153</v>
      </c>
      <c r="I4784" s="1260" t="s">
        <v>11164</v>
      </c>
      <c r="J4784" s="1259">
        <v>7428089</v>
      </c>
      <c r="K4784" s="1260" t="s">
        <v>11221</v>
      </c>
      <c r="L4784" s="1260" t="s">
        <v>11155</v>
      </c>
      <c r="M4784" s="1260" t="s">
        <v>1497</v>
      </c>
      <c r="N4784" s="1260" t="s">
        <v>36150</v>
      </c>
      <c r="O4784" s="1260" t="s">
        <v>36147</v>
      </c>
      <c r="P4784" s="1260" t="s">
        <v>11192</v>
      </c>
      <c r="Q4784" s="1260" t="s">
        <v>11664</v>
      </c>
      <c r="R4784" s="1259">
        <v>119</v>
      </c>
      <c r="S4784" s="1259">
        <v>1</v>
      </c>
      <c r="T4784" s="1260"/>
      <c r="U4784" s="1260" t="s">
        <v>11921</v>
      </c>
      <c r="V4784" s="1260" t="s">
        <v>20979</v>
      </c>
      <c r="W4784" s="1259">
        <v>0</v>
      </c>
      <c r="X4784" s="1259">
        <v>1007</v>
      </c>
      <c r="Y4784" s="1259">
        <v>0</v>
      </c>
    </row>
    <row r="4785" spans="1:25">
      <c r="A4785" s="1350">
        <v>11201000345</v>
      </c>
      <c r="B4785" s="1260"/>
      <c r="C4785" s="1260" t="s">
        <v>36151</v>
      </c>
      <c r="D4785" s="1260" t="s">
        <v>36152</v>
      </c>
      <c r="E4785" s="1260" t="s">
        <v>12993</v>
      </c>
      <c r="F4785" s="1260" t="s">
        <v>15067</v>
      </c>
      <c r="G4785" s="1260" t="s">
        <v>36153</v>
      </c>
      <c r="H4785" s="1260" t="s">
        <v>11153</v>
      </c>
      <c r="I4785" s="1260" t="s">
        <v>11164</v>
      </c>
      <c r="J4785" s="1259">
        <v>7428088</v>
      </c>
      <c r="K4785" s="1260" t="s">
        <v>11221</v>
      </c>
      <c r="L4785" s="1260" t="s">
        <v>11155</v>
      </c>
      <c r="M4785" s="1260" t="s">
        <v>2262</v>
      </c>
      <c r="N4785" s="1260" t="s">
        <v>25721</v>
      </c>
      <c r="O4785" s="1260" t="s">
        <v>36152</v>
      </c>
      <c r="P4785" s="1260"/>
      <c r="Q4785" s="1260" t="s">
        <v>11769</v>
      </c>
      <c r="R4785" s="1260"/>
      <c r="S4785" s="1259">
        <v>1</v>
      </c>
      <c r="T4785" s="1260"/>
      <c r="U4785" s="1260" t="s">
        <v>11290</v>
      </c>
      <c r="V4785" s="1260" t="s">
        <v>16108</v>
      </c>
      <c r="W4785" s="1259">
        <v>0</v>
      </c>
      <c r="X4785" s="1259">
        <v>1007</v>
      </c>
      <c r="Y4785" s="1259">
        <v>0</v>
      </c>
    </row>
    <row r="4786" spans="1:25">
      <c r="A4786" s="1350">
        <v>11201000344</v>
      </c>
      <c r="B4786" s="1260"/>
      <c r="C4786" s="1260" t="s">
        <v>36154</v>
      </c>
      <c r="D4786" s="1260" t="s">
        <v>36155</v>
      </c>
      <c r="E4786" s="1260" t="s">
        <v>11560</v>
      </c>
      <c r="F4786" s="1260" t="s">
        <v>29032</v>
      </c>
      <c r="G4786" s="1260" t="s">
        <v>36156</v>
      </c>
      <c r="H4786" s="1260" t="s">
        <v>11153</v>
      </c>
      <c r="I4786" s="1260" t="s">
        <v>11164</v>
      </c>
      <c r="J4786" s="1259">
        <v>7428087</v>
      </c>
      <c r="K4786" s="1260" t="s">
        <v>11221</v>
      </c>
      <c r="L4786" s="1260" t="s">
        <v>11155</v>
      </c>
      <c r="M4786" s="1260" t="s">
        <v>262</v>
      </c>
      <c r="N4786" s="1260"/>
      <c r="O4786" s="1260" t="s">
        <v>36155</v>
      </c>
      <c r="P4786" s="1260"/>
      <c r="Q4786" s="1260" t="s">
        <v>24802</v>
      </c>
      <c r="R4786" s="1260" t="s">
        <v>36157</v>
      </c>
      <c r="S4786" s="1259">
        <v>1</v>
      </c>
      <c r="T4786" s="1260"/>
      <c r="U4786" s="1260"/>
      <c r="V4786" s="1260"/>
      <c r="W4786" s="1259">
        <v>0</v>
      </c>
      <c r="X4786" s="1259">
        <v>1007</v>
      </c>
      <c r="Y4786" s="1259">
        <v>0</v>
      </c>
    </row>
    <row r="4787" spans="1:25">
      <c r="A4787" s="1350">
        <v>11201000343</v>
      </c>
      <c r="B4787" s="1260" t="s">
        <v>36158</v>
      </c>
      <c r="C4787" s="1260" t="s">
        <v>36159</v>
      </c>
      <c r="D4787" s="1260" t="s">
        <v>36160</v>
      </c>
      <c r="E4787" s="1260" t="s">
        <v>11190</v>
      </c>
      <c r="F4787" s="1260" t="s">
        <v>11522</v>
      </c>
      <c r="G4787" s="1260" t="s">
        <v>36161</v>
      </c>
      <c r="H4787" s="1260" t="s">
        <v>11153</v>
      </c>
      <c r="I4787" s="1260" t="s">
        <v>11177</v>
      </c>
      <c r="J4787" s="1259">
        <v>7428086</v>
      </c>
      <c r="K4787" s="1260" t="s">
        <v>11221</v>
      </c>
      <c r="L4787" s="1260" t="s">
        <v>11155</v>
      </c>
      <c r="M4787" s="1260" t="s">
        <v>2136</v>
      </c>
      <c r="N4787" s="1260" t="s">
        <v>36162</v>
      </c>
      <c r="O4787" s="1260" t="s">
        <v>36160</v>
      </c>
      <c r="P4787" s="1260" t="s">
        <v>36163</v>
      </c>
      <c r="Q4787" s="1260" t="s">
        <v>19730</v>
      </c>
      <c r="R4787" s="1260" t="s">
        <v>36163</v>
      </c>
      <c r="S4787" s="1259">
        <v>1</v>
      </c>
      <c r="T4787" s="1260" t="s">
        <v>36164</v>
      </c>
      <c r="U4787" s="1260" t="s">
        <v>11198</v>
      </c>
      <c r="V4787" s="1260" t="s">
        <v>11653</v>
      </c>
      <c r="W4787" s="1259">
        <v>0</v>
      </c>
      <c r="X4787" s="1259">
        <v>1007</v>
      </c>
      <c r="Y4787" s="1259">
        <v>0</v>
      </c>
    </row>
    <row r="4788" spans="1:25">
      <c r="A4788" s="1350">
        <v>11201000342</v>
      </c>
      <c r="B4788" s="1260"/>
      <c r="C4788" s="1260" t="s">
        <v>36165</v>
      </c>
      <c r="D4788" s="1260" t="s">
        <v>36166</v>
      </c>
      <c r="E4788" s="1260" t="s">
        <v>31154</v>
      </c>
      <c r="F4788" s="1260" t="s">
        <v>14939</v>
      </c>
      <c r="G4788" s="1260" t="s">
        <v>36167</v>
      </c>
      <c r="H4788" s="1260" t="s">
        <v>11153</v>
      </c>
      <c r="I4788" s="1260" t="s">
        <v>10976</v>
      </c>
      <c r="J4788" s="1259">
        <v>7428085</v>
      </c>
      <c r="K4788" s="1260" t="s">
        <v>11221</v>
      </c>
      <c r="L4788" s="1260" t="s">
        <v>11155</v>
      </c>
      <c r="M4788" s="1260" t="s">
        <v>262</v>
      </c>
      <c r="N4788" s="1260"/>
      <c r="O4788" s="1260" t="s">
        <v>36166</v>
      </c>
      <c r="P4788" s="1260"/>
      <c r="Q4788" s="1260"/>
      <c r="R4788" s="1259">
        <v>7256461</v>
      </c>
      <c r="S4788" s="1259">
        <v>1</v>
      </c>
      <c r="T4788" s="1260"/>
      <c r="U4788" s="1260"/>
      <c r="V4788" s="1260"/>
      <c r="W4788" s="1259">
        <v>0</v>
      </c>
      <c r="X4788" s="1259">
        <v>1007</v>
      </c>
      <c r="Y4788" s="1259">
        <v>0</v>
      </c>
    </row>
    <row r="4789" spans="1:25">
      <c r="A4789" s="1350">
        <v>11201000341</v>
      </c>
      <c r="B4789" s="1260" t="s">
        <v>36168</v>
      </c>
      <c r="C4789" s="1260" t="s">
        <v>36169</v>
      </c>
      <c r="D4789" s="1260" t="s">
        <v>36170</v>
      </c>
      <c r="E4789" s="1260" t="s">
        <v>11311</v>
      </c>
      <c r="F4789" s="1260"/>
      <c r="G4789" s="1260"/>
      <c r="H4789" s="1260" t="s">
        <v>11153</v>
      </c>
      <c r="I4789" s="1260" t="s">
        <v>11364</v>
      </c>
      <c r="J4789" s="1259">
        <v>7428084</v>
      </c>
      <c r="K4789" s="1260" t="s">
        <v>11221</v>
      </c>
      <c r="L4789" s="1260" t="s">
        <v>11275</v>
      </c>
      <c r="M4789" s="1260" t="s">
        <v>2476</v>
      </c>
      <c r="N4789" s="1260" t="s">
        <v>32706</v>
      </c>
      <c r="O4789" s="1260" t="s">
        <v>36170</v>
      </c>
      <c r="P4789" s="1260"/>
      <c r="Q4789" s="1260" t="s">
        <v>36171</v>
      </c>
      <c r="R4789" s="1260" t="s">
        <v>36172</v>
      </c>
      <c r="S4789" s="1259">
        <v>1</v>
      </c>
      <c r="T4789" s="1260"/>
      <c r="U4789" s="1260" t="s">
        <v>11369</v>
      </c>
      <c r="V4789" s="1260" t="s">
        <v>16750</v>
      </c>
      <c r="W4789" s="1259">
        <v>0</v>
      </c>
      <c r="X4789" s="1259">
        <v>1007</v>
      </c>
      <c r="Y4789" s="1259">
        <v>2</v>
      </c>
    </row>
    <row r="4790" spans="1:25">
      <c r="A4790" s="1350">
        <v>11201000340</v>
      </c>
      <c r="B4790" s="1260" t="s">
        <v>36173</v>
      </c>
      <c r="C4790" s="1260" t="s">
        <v>36174</v>
      </c>
      <c r="D4790" s="1260" t="s">
        <v>36175</v>
      </c>
      <c r="E4790" s="1260" t="s">
        <v>11311</v>
      </c>
      <c r="F4790" s="1260"/>
      <c r="G4790" s="1260"/>
      <c r="H4790" s="1260" t="s">
        <v>11153</v>
      </c>
      <c r="I4790" s="1260" t="s">
        <v>11364</v>
      </c>
      <c r="J4790" s="1259">
        <v>7428083</v>
      </c>
      <c r="K4790" s="1260" t="s">
        <v>11221</v>
      </c>
      <c r="L4790" s="1260" t="s">
        <v>11275</v>
      </c>
      <c r="M4790" s="1260" t="s">
        <v>2476</v>
      </c>
      <c r="N4790" s="1260" t="s">
        <v>36176</v>
      </c>
      <c r="O4790" s="1260" t="s">
        <v>36175</v>
      </c>
      <c r="P4790" s="1260"/>
      <c r="Q4790" s="1260" t="s">
        <v>36177</v>
      </c>
      <c r="R4790" s="1260" t="s">
        <v>36178</v>
      </c>
      <c r="S4790" s="1259">
        <v>1</v>
      </c>
      <c r="T4790" s="1260"/>
      <c r="U4790" s="1260" t="s">
        <v>11369</v>
      </c>
      <c r="V4790" s="1260" t="s">
        <v>16750</v>
      </c>
      <c r="W4790" s="1259">
        <v>0</v>
      </c>
      <c r="X4790" s="1259">
        <v>1007</v>
      </c>
      <c r="Y4790" s="1259">
        <v>2</v>
      </c>
    </row>
    <row r="4791" spans="1:25">
      <c r="A4791" s="1350">
        <v>11201000339</v>
      </c>
      <c r="B4791" s="1260" t="s">
        <v>36179</v>
      </c>
      <c r="C4791" s="1260" t="s">
        <v>36180</v>
      </c>
      <c r="D4791" s="1260" t="s">
        <v>36181</v>
      </c>
      <c r="E4791" s="1260" t="s">
        <v>11190</v>
      </c>
      <c r="F4791" s="1260"/>
      <c r="G4791" s="1260"/>
      <c r="H4791" s="1260" t="s">
        <v>11153</v>
      </c>
      <c r="I4791" s="1260" t="s">
        <v>11364</v>
      </c>
      <c r="J4791" s="1259">
        <v>7428082</v>
      </c>
      <c r="K4791" s="1260" t="s">
        <v>11221</v>
      </c>
      <c r="L4791" s="1260" t="s">
        <v>11275</v>
      </c>
      <c r="M4791" s="1260" t="s">
        <v>2476</v>
      </c>
      <c r="N4791" s="1260" t="s">
        <v>36182</v>
      </c>
      <c r="O4791" s="1260" t="s">
        <v>36181</v>
      </c>
      <c r="P4791" s="1260" t="s">
        <v>36183</v>
      </c>
      <c r="Q4791" s="1260" t="s">
        <v>36184</v>
      </c>
      <c r="R4791" s="1260" t="s">
        <v>36183</v>
      </c>
      <c r="S4791" s="1259">
        <v>1</v>
      </c>
      <c r="T4791" s="1260"/>
      <c r="U4791" s="1260" t="s">
        <v>11369</v>
      </c>
      <c r="V4791" s="1260" t="s">
        <v>16750</v>
      </c>
      <c r="W4791" s="1259">
        <v>0</v>
      </c>
      <c r="X4791" s="1259">
        <v>1007</v>
      </c>
      <c r="Y4791" s="1259">
        <v>2</v>
      </c>
    </row>
    <row r="4792" spans="1:25">
      <c r="A4792" s="1350">
        <v>11201000338</v>
      </c>
      <c r="B4792" s="1260" t="s">
        <v>36185</v>
      </c>
      <c r="C4792" s="1260" t="s">
        <v>36186</v>
      </c>
      <c r="D4792" s="1260" t="s">
        <v>36187</v>
      </c>
      <c r="E4792" s="1260" t="s">
        <v>11190</v>
      </c>
      <c r="F4792" s="1260"/>
      <c r="G4792" s="1260"/>
      <c r="H4792" s="1260" t="s">
        <v>11153</v>
      </c>
      <c r="I4792" s="1260" t="s">
        <v>11364</v>
      </c>
      <c r="J4792" s="1259">
        <v>7428081</v>
      </c>
      <c r="K4792" s="1260" t="s">
        <v>11221</v>
      </c>
      <c r="L4792" s="1260" t="s">
        <v>11275</v>
      </c>
      <c r="M4792" s="1260" t="s">
        <v>2476</v>
      </c>
      <c r="N4792" s="1260" t="s">
        <v>36188</v>
      </c>
      <c r="O4792" s="1260" t="s">
        <v>36187</v>
      </c>
      <c r="P4792" s="1260"/>
      <c r="Q4792" s="1260" t="s">
        <v>36189</v>
      </c>
      <c r="R4792" s="1260" t="s">
        <v>36190</v>
      </c>
      <c r="S4792" s="1259">
        <v>1</v>
      </c>
      <c r="T4792" s="1260"/>
      <c r="U4792" s="1260" t="s">
        <v>11369</v>
      </c>
      <c r="V4792" s="1260" t="s">
        <v>16750</v>
      </c>
      <c r="W4792" s="1259">
        <v>0</v>
      </c>
      <c r="X4792" s="1259">
        <v>1007</v>
      </c>
      <c r="Y4792" s="1259">
        <v>2</v>
      </c>
    </row>
    <row r="4793" spans="1:25">
      <c r="A4793" s="1350">
        <v>11201000337</v>
      </c>
      <c r="B4793" s="1260"/>
      <c r="C4793" s="1260" t="s">
        <v>36191</v>
      </c>
      <c r="D4793" s="1260" t="s">
        <v>36192</v>
      </c>
      <c r="E4793" s="1260" t="s">
        <v>11638</v>
      </c>
      <c r="F4793" s="1260" t="s">
        <v>20520</v>
      </c>
      <c r="G4793" s="1260" t="s">
        <v>36193</v>
      </c>
      <c r="H4793" s="1260" t="s">
        <v>11153</v>
      </c>
      <c r="I4793" s="1260" t="s">
        <v>10976</v>
      </c>
      <c r="J4793" s="1259">
        <v>7428080</v>
      </c>
      <c r="K4793" s="1260" t="s">
        <v>11221</v>
      </c>
      <c r="L4793" s="1260" t="s">
        <v>11155</v>
      </c>
      <c r="M4793" s="1260" t="s">
        <v>2178</v>
      </c>
      <c r="N4793" s="1260" t="s">
        <v>36194</v>
      </c>
      <c r="O4793" s="1260" t="s">
        <v>36192</v>
      </c>
      <c r="P4793" s="1260" t="s">
        <v>11192</v>
      </c>
      <c r="Q4793" s="1260"/>
      <c r="R4793" s="1260" t="s">
        <v>36195</v>
      </c>
      <c r="S4793" s="1259">
        <v>1</v>
      </c>
      <c r="T4793" s="1260"/>
      <c r="U4793" s="1260" t="s">
        <v>15806</v>
      </c>
      <c r="V4793" s="1260" t="s">
        <v>18407</v>
      </c>
      <c r="W4793" s="1259">
        <v>0</v>
      </c>
      <c r="X4793" s="1259">
        <v>1007</v>
      </c>
      <c r="Y4793" s="1259">
        <v>0</v>
      </c>
    </row>
    <row r="4794" spans="1:25">
      <c r="A4794" s="1350">
        <v>11201000336</v>
      </c>
      <c r="B4794" s="1260"/>
      <c r="C4794" s="1260" t="s">
        <v>36196</v>
      </c>
      <c r="D4794" s="1260" t="s">
        <v>36197</v>
      </c>
      <c r="E4794" s="1260" t="s">
        <v>11419</v>
      </c>
      <c r="F4794" s="1260" t="s">
        <v>11522</v>
      </c>
      <c r="G4794" s="1260" t="s">
        <v>36198</v>
      </c>
      <c r="H4794" s="1260" t="s">
        <v>11153</v>
      </c>
      <c r="I4794" s="1260" t="s">
        <v>11177</v>
      </c>
      <c r="J4794" s="1259">
        <v>7428079</v>
      </c>
      <c r="K4794" s="1260" t="s">
        <v>11221</v>
      </c>
      <c r="L4794" s="1260" t="s">
        <v>11155</v>
      </c>
      <c r="M4794" s="1260" t="s">
        <v>1689</v>
      </c>
      <c r="N4794" s="1260" t="s">
        <v>36199</v>
      </c>
      <c r="O4794" s="1260" t="s">
        <v>36197</v>
      </c>
      <c r="P4794" s="1260"/>
      <c r="Q4794" s="1260"/>
      <c r="R4794" s="1260" t="s">
        <v>36200</v>
      </c>
      <c r="S4794" s="1259">
        <v>1</v>
      </c>
      <c r="T4794" s="1260"/>
      <c r="U4794" s="1260" t="s">
        <v>11269</v>
      </c>
      <c r="V4794" s="1260" t="s">
        <v>14651</v>
      </c>
      <c r="W4794" s="1259">
        <v>0</v>
      </c>
      <c r="X4794" s="1259">
        <v>1007</v>
      </c>
      <c r="Y4794" s="1259">
        <v>0</v>
      </c>
    </row>
    <row r="4795" spans="1:25">
      <c r="A4795" s="1350">
        <v>11201000335</v>
      </c>
      <c r="B4795" s="1260" t="s">
        <v>36201</v>
      </c>
      <c r="C4795" s="1260" t="s">
        <v>36196</v>
      </c>
      <c r="D4795" s="1260" t="s">
        <v>36202</v>
      </c>
      <c r="E4795" s="1260" t="s">
        <v>11311</v>
      </c>
      <c r="F4795" s="1260" t="s">
        <v>11362</v>
      </c>
      <c r="G4795" s="1260" t="s">
        <v>36203</v>
      </c>
      <c r="H4795" s="1260" t="s">
        <v>11153</v>
      </c>
      <c r="I4795" s="1260" t="s">
        <v>11364</v>
      </c>
      <c r="J4795" s="1259">
        <v>7428078</v>
      </c>
      <c r="K4795" s="1260" t="s">
        <v>11221</v>
      </c>
      <c r="L4795" s="1260" t="s">
        <v>11155</v>
      </c>
      <c r="M4795" s="1260" t="s">
        <v>2476</v>
      </c>
      <c r="N4795" s="1260" t="s">
        <v>36204</v>
      </c>
      <c r="O4795" s="1260" t="s">
        <v>36202</v>
      </c>
      <c r="P4795" s="1260" t="s">
        <v>36205</v>
      </c>
      <c r="Q4795" s="1260" t="s">
        <v>11223</v>
      </c>
      <c r="R4795" s="1260" t="s">
        <v>36206</v>
      </c>
      <c r="S4795" s="1259">
        <v>1</v>
      </c>
      <c r="T4795" s="1260" t="s">
        <v>36207</v>
      </c>
      <c r="U4795" s="1260" t="s">
        <v>11369</v>
      </c>
      <c r="V4795" s="1260" t="s">
        <v>16750</v>
      </c>
      <c r="W4795" s="1259">
        <v>0</v>
      </c>
      <c r="X4795" s="1259">
        <v>1007</v>
      </c>
      <c r="Y4795" s="1259">
        <v>0</v>
      </c>
    </row>
    <row r="4796" spans="1:25">
      <c r="A4796" s="1350">
        <v>11201000334</v>
      </c>
      <c r="B4796" s="1260"/>
      <c r="C4796" s="1260" t="s">
        <v>36208</v>
      </c>
      <c r="D4796" s="1260" t="s">
        <v>36209</v>
      </c>
      <c r="E4796" s="1260" t="s">
        <v>11614</v>
      </c>
      <c r="F4796" s="1260" t="s">
        <v>11522</v>
      </c>
      <c r="G4796" s="1260" t="s">
        <v>36210</v>
      </c>
      <c r="H4796" s="1260" t="s">
        <v>11153</v>
      </c>
      <c r="I4796" s="1260" t="s">
        <v>11177</v>
      </c>
      <c r="J4796" s="1259">
        <v>7428077</v>
      </c>
      <c r="K4796" s="1260" t="s">
        <v>11221</v>
      </c>
      <c r="L4796" s="1260" t="s">
        <v>11155</v>
      </c>
      <c r="M4796" s="1260" t="s">
        <v>262</v>
      </c>
      <c r="N4796" s="1260"/>
      <c r="O4796" s="1260" t="s">
        <v>36209</v>
      </c>
      <c r="P4796" s="1260"/>
      <c r="Q4796" s="1260"/>
      <c r="R4796" s="1260"/>
      <c r="S4796" s="1259">
        <v>1</v>
      </c>
      <c r="T4796" s="1260"/>
      <c r="U4796" s="1260"/>
      <c r="V4796" s="1260"/>
      <c r="W4796" s="1259">
        <v>0</v>
      </c>
      <c r="X4796" s="1259">
        <v>1007</v>
      </c>
      <c r="Y4796" s="1259">
        <v>0</v>
      </c>
    </row>
    <row r="4797" spans="1:25">
      <c r="A4797" s="1350">
        <v>11201000333</v>
      </c>
      <c r="B4797" s="1260" t="s">
        <v>36211</v>
      </c>
      <c r="C4797" s="1260" t="s">
        <v>36208</v>
      </c>
      <c r="D4797" s="1260" t="s">
        <v>36212</v>
      </c>
      <c r="E4797" s="1260" t="s">
        <v>11311</v>
      </c>
      <c r="F4797" s="1260"/>
      <c r="G4797" s="1260"/>
      <c r="H4797" s="1260" t="s">
        <v>11153</v>
      </c>
      <c r="I4797" s="1260" t="s">
        <v>11364</v>
      </c>
      <c r="J4797" s="1259">
        <v>7428076</v>
      </c>
      <c r="K4797" s="1260" t="s">
        <v>11221</v>
      </c>
      <c r="L4797" s="1260" t="s">
        <v>11275</v>
      </c>
      <c r="M4797" s="1260" t="s">
        <v>2476</v>
      </c>
      <c r="N4797" s="1260" t="s">
        <v>36213</v>
      </c>
      <c r="O4797" s="1260" t="s">
        <v>36212</v>
      </c>
      <c r="P4797" s="1260" t="s">
        <v>36214</v>
      </c>
      <c r="Q4797" s="1260" t="s">
        <v>11223</v>
      </c>
      <c r="R4797" s="1260" t="s">
        <v>36215</v>
      </c>
      <c r="S4797" s="1259">
        <v>1</v>
      </c>
      <c r="T4797" s="1260" t="s">
        <v>36216</v>
      </c>
      <c r="U4797" s="1260" t="s">
        <v>11369</v>
      </c>
      <c r="V4797" s="1260" t="s">
        <v>16750</v>
      </c>
      <c r="W4797" s="1259">
        <v>0</v>
      </c>
      <c r="X4797" s="1259">
        <v>1007</v>
      </c>
      <c r="Y4797" s="1259">
        <v>2</v>
      </c>
    </row>
    <row r="4798" spans="1:25">
      <c r="A4798" s="1350">
        <v>11201000332</v>
      </c>
      <c r="B4798" s="1260" t="s">
        <v>36217</v>
      </c>
      <c r="C4798" s="1260" t="s">
        <v>36208</v>
      </c>
      <c r="D4798" s="1260" t="s">
        <v>36218</v>
      </c>
      <c r="E4798" s="1260" t="s">
        <v>11311</v>
      </c>
      <c r="F4798" s="1260"/>
      <c r="G4798" s="1260"/>
      <c r="H4798" s="1260" t="s">
        <v>11153</v>
      </c>
      <c r="I4798" s="1260" t="s">
        <v>11364</v>
      </c>
      <c r="J4798" s="1259">
        <v>7428075</v>
      </c>
      <c r="K4798" s="1260" t="s">
        <v>11221</v>
      </c>
      <c r="L4798" s="1260" t="s">
        <v>11275</v>
      </c>
      <c r="M4798" s="1260" t="s">
        <v>2476</v>
      </c>
      <c r="N4798" s="1260" t="s">
        <v>36219</v>
      </c>
      <c r="O4798" s="1260" t="s">
        <v>36218</v>
      </c>
      <c r="P4798" s="1260" t="s">
        <v>36220</v>
      </c>
      <c r="Q4798" s="1260" t="s">
        <v>11223</v>
      </c>
      <c r="R4798" s="1260" t="s">
        <v>36221</v>
      </c>
      <c r="S4798" s="1259">
        <v>1</v>
      </c>
      <c r="T4798" s="1260" t="s">
        <v>36222</v>
      </c>
      <c r="U4798" s="1260" t="s">
        <v>11369</v>
      </c>
      <c r="V4798" s="1260" t="s">
        <v>16750</v>
      </c>
      <c r="W4798" s="1259">
        <v>0</v>
      </c>
      <c r="X4798" s="1259">
        <v>1007</v>
      </c>
      <c r="Y4798" s="1259">
        <v>2</v>
      </c>
    </row>
    <row r="4799" spans="1:25">
      <c r="A4799" s="1350">
        <v>11201000331</v>
      </c>
      <c r="B4799" s="1260" t="s">
        <v>36223</v>
      </c>
      <c r="C4799" s="1260" t="s">
        <v>36224</v>
      </c>
      <c r="D4799" s="1260" t="s">
        <v>36225</v>
      </c>
      <c r="E4799" s="1260" t="s">
        <v>11311</v>
      </c>
      <c r="F4799" s="1260"/>
      <c r="G4799" s="1260"/>
      <c r="H4799" s="1260" t="s">
        <v>11153</v>
      </c>
      <c r="I4799" s="1260" t="s">
        <v>11364</v>
      </c>
      <c r="J4799" s="1259">
        <v>7428074</v>
      </c>
      <c r="K4799" s="1260" t="s">
        <v>11221</v>
      </c>
      <c r="L4799" s="1260" t="s">
        <v>11275</v>
      </c>
      <c r="M4799" s="1260" t="s">
        <v>2476</v>
      </c>
      <c r="N4799" s="1260" t="s">
        <v>36204</v>
      </c>
      <c r="O4799" s="1260" t="s">
        <v>36225</v>
      </c>
      <c r="P4799" s="1260"/>
      <c r="Q4799" s="1260" t="s">
        <v>36226</v>
      </c>
      <c r="R4799" s="1260" t="s">
        <v>36227</v>
      </c>
      <c r="S4799" s="1259">
        <v>1</v>
      </c>
      <c r="T4799" s="1260" t="s">
        <v>19413</v>
      </c>
      <c r="U4799" s="1260" t="s">
        <v>11369</v>
      </c>
      <c r="V4799" s="1260" t="s">
        <v>16750</v>
      </c>
      <c r="W4799" s="1259">
        <v>0</v>
      </c>
      <c r="X4799" s="1259">
        <v>1007</v>
      </c>
      <c r="Y4799" s="1259">
        <v>2</v>
      </c>
    </row>
    <row r="4800" spans="1:25">
      <c r="A4800" s="1350">
        <v>11201000330</v>
      </c>
      <c r="B4800" s="1260" t="s">
        <v>36228</v>
      </c>
      <c r="C4800" s="1260" t="s">
        <v>36229</v>
      </c>
      <c r="D4800" s="1260" t="s">
        <v>36230</v>
      </c>
      <c r="E4800" s="1260" t="s">
        <v>11311</v>
      </c>
      <c r="F4800" s="1260"/>
      <c r="G4800" s="1260"/>
      <c r="H4800" s="1260" t="s">
        <v>11153</v>
      </c>
      <c r="I4800" s="1260" t="s">
        <v>11364</v>
      </c>
      <c r="J4800" s="1259">
        <v>7428073</v>
      </c>
      <c r="K4800" s="1260" t="s">
        <v>11221</v>
      </c>
      <c r="L4800" s="1260" t="s">
        <v>11275</v>
      </c>
      <c r="M4800" s="1260" t="s">
        <v>2476</v>
      </c>
      <c r="N4800" s="1260" t="s">
        <v>36182</v>
      </c>
      <c r="O4800" s="1260" t="s">
        <v>36230</v>
      </c>
      <c r="P4800" s="1260"/>
      <c r="Q4800" s="1260" t="s">
        <v>36231</v>
      </c>
      <c r="R4800" s="1260" t="s">
        <v>36232</v>
      </c>
      <c r="S4800" s="1259">
        <v>1</v>
      </c>
      <c r="T4800" s="1260"/>
      <c r="U4800" s="1260" t="s">
        <v>11369</v>
      </c>
      <c r="V4800" s="1260" t="s">
        <v>16750</v>
      </c>
      <c r="W4800" s="1259">
        <v>0</v>
      </c>
      <c r="X4800" s="1259">
        <v>1007</v>
      </c>
      <c r="Y4800" s="1259">
        <v>2</v>
      </c>
    </row>
    <row r="4801" spans="1:25">
      <c r="A4801" s="1350">
        <v>11201000329</v>
      </c>
      <c r="B4801" s="1260" t="s">
        <v>36233</v>
      </c>
      <c r="C4801" s="1260" t="s">
        <v>36234</v>
      </c>
      <c r="D4801" s="1260" t="s">
        <v>36235</v>
      </c>
      <c r="E4801" s="1260" t="s">
        <v>11311</v>
      </c>
      <c r="F4801" s="1260" t="s">
        <v>13025</v>
      </c>
      <c r="G4801" s="1260" t="s">
        <v>36236</v>
      </c>
      <c r="H4801" s="1260" t="s">
        <v>11153</v>
      </c>
      <c r="I4801" s="1260" t="s">
        <v>11364</v>
      </c>
      <c r="J4801" s="1259">
        <v>7428072</v>
      </c>
      <c r="K4801" s="1260" t="s">
        <v>11221</v>
      </c>
      <c r="L4801" s="1260" t="s">
        <v>11385</v>
      </c>
      <c r="M4801" s="1260" t="s">
        <v>2476</v>
      </c>
      <c r="N4801" s="1260" t="s">
        <v>36182</v>
      </c>
      <c r="O4801" s="1260" t="s">
        <v>36235</v>
      </c>
      <c r="P4801" s="1260"/>
      <c r="Q4801" s="1260" t="s">
        <v>36237</v>
      </c>
      <c r="R4801" s="1260" t="s">
        <v>36238</v>
      </c>
      <c r="S4801" s="1259">
        <v>1</v>
      </c>
      <c r="T4801" s="1260"/>
      <c r="U4801" s="1260" t="s">
        <v>11369</v>
      </c>
      <c r="V4801" s="1260" t="s">
        <v>16750</v>
      </c>
      <c r="W4801" s="1259">
        <v>0</v>
      </c>
      <c r="X4801" s="1259">
        <v>1007</v>
      </c>
      <c r="Y4801" s="1259">
        <v>1</v>
      </c>
    </row>
    <row r="4802" spans="1:25">
      <c r="A4802" s="1350">
        <v>11201000328</v>
      </c>
      <c r="B4802" s="1260"/>
      <c r="C4802" s="1260" t="s">
        <v>36239</v>
      </c>
      <c r="D4802" s="1260" t="s">
        <v>36240</v>
      </c>
      <c r="E4802" s="1260" t="s">
        <v>11190</v>
      </c>
      <c r="F4802" s="1260" t="s">
        <v>11981</v>
      </c>
      <c r="G4802" s="1260" t="s">
        <v>36241</v>
      </c>
      <c r="H4802" s="1260" t="s">
        <v>11153</v>
      </c>
      <c r="I4802" s="1260" t="s">
        <v>10976</v>
      </c>
      <c r="J4802" s="1259">
        <v>7428071</v>
      </c>
      <c r="K4802" s="1260" t="s">
        <v>11221</v>
      </c>
      <c r="L4802" s="1260" t="s">
        <v>11155</v>
      </c>
      <c r="M4802" s="1260" t="s">
        <v>1276</v>
      </c>
      <c r="N4802" s="1260" t="s">
        <v>36242</v>
      </c>
      <c r="O4802" s="1260" t="s">
        <v>36240</v>
      </c>
      <c r="P4802" s="1260" t="s">
        <v>36243</v>
      </c>
      <c r="Q4802" s="1260"/>
      <c r="R4802" s="1260"/>
      <c r="S4802" s="1259">
        <v>1</v>
      </c>
      <c r="T4802" s="1260"/>
      <c r="U4802" s="1260" t="s">
        <v>11158</v>
      </c>
      <c r="V4802" s="1260" t="s">
        <v>11824</v>
      </c>
      <c r="W4802" s="1259">
        <v>0</v>
      </c>
      <c r="X4802" s="1259">
        <v>1007</v>
      </c>
      <c r="Y4802" s="1259">
        <v>0</v>
      </c>
    </row>
    <row r="4803" spans="1:25">
      <c r="A4803" s="1350">
        <v>11201000327</v>
      </c>
      <c r="B4803" s="1260" t="s">
        <v>36244</v>
      </c>
      <c r="C4803" s="1260" t="s">
        <v>36245</v>
      </c>
      <c r="D4803" s="1260" t="s">
        <v>36246</v>
      </c>
      <c r="E4803" s="1260" t="s">
        <v>11419</v>
      </c>
      <c r="F4803" s="1260" t="s">
        <v>34967</v>
      </c>
      <c r="G4803" s="1260" t="s">
        <v>36247</v>
      </c>
      <c r="H4803" s="1260" t="s">
        <v>11153</v>
      </c>
      <c r="I4803" s="1260" t="s">
        <v>10976</v>
      </c>
      <c r="J4803" s="1259">
        <v>7428070</v>
      </c>
      <c r="K4803" s="1260" t="s">
        <v>11221</v>
      </c>
      <c r="L4803" s="1260" t="s">
        <v>11155</v>
      </c>
      <c r="M4803" s="1260" t="s">
        <v>2279</v>
      </c>
      <c r="N4803" s="1260" t="s">
        <v>36248</v>
      </c>
      <c r="O4803" s="1260" t="s">
        <v>36246</v>
      </c>
      <c r="P4803" s="1260" t="s">
        <v>36249</v>
      </c>
      <c r="Q4803" s="1260" t="s">
        <v>13019</v>
      </c>
      <c r="R4803" s="1260" t="s">
        <v>36249</v>
      </c>
      <c r="S4803" s="1259">
        <v>1</v>
      </c>
      <c r="T4803" s="1260" t="s">
        <v>36250</v>
      </c>
      <c r="U4803" s="1260" t="s">
        <v>11231</v>
      </c>
      <c r="V4803" s="1260" t="s">
        <v>13914</v>
      </c>
      <c r="W4803" s="1259">
        <v>0</v>
      </c>
      <c r="X4803" s="1259">
        <v>1007</v>
      </c>
      <c r="Y4803" s="1259">
        <v>0</v>
      </c>
    </row>
    <row r="4804" spans="1:25">
      <c r="A4804" s="1350">
        <v>11201000326</v>
      </c>
      <c r="B4804" s="1260" t="s">
        <v>36251</v>
      </c>
      <c r="C4804" s="1260" t="s">
        <v>36229</v>
      </c>
      <c r="D4804" s="1260" t="s">
        <v>36252</v>
      </c>
      <c r="E4804" s="1260" t="s">
        <v>13190</v>
      </c>
      <c r="F4804" s="1260" t="s">
        <v>11522</v>
      </c>
      <c r="G4804" s="1260" t="s">
        <v>36253</v>
      </c>
      <c r="H4804" s="1260" t="s">
        <v>11153</v>
      </c>
      <c r="I4804" s="1260" t="s">
        <v>11177</v>
      </c>
      <c r="J4804" s="1259">
        <v>7428069</v>
      </c>
      <c r="K4804" s="1260" t="s">
        <v>11221</v>
      </c>
      <c r="L4804" s="1260" t="s">
        <v>11155</v>
      </c>
      <c r="M4804" s="1260" t="s">
        <v>2134</v>
      </c>
      <c r="N4804" s="1260" t="s">
        <v>36254</v>
      </c>
      <c r="O4804" s="1260" t="s">
        <v>36252</v>
      </c>
      <c r="P4804" s="1260" t="s">
        <v>36255</v>
      </c>
      <c r="Q4804" s="1260" t="s">
        <v>11471</v>
      </c>
      <c r="R4804" s="1260" t="s">
        <v>36256</v>
      </c>
      <c r="S4804" s="1259">
        <v>1</v>
      </c>
      <c r="T4804" s="1260" t="s">
        <v>36257</v>
      </c>
      <c r="U4804" s="1260" t="s">
        <v>11269</v>
      </c>
      <c r="V4804" s="1260" t="s">
        <v>13377</v>
      </c>
      <c r="W4804" s="1259">
        <v>0</v>
      </c>
      <c r="X4804" s="1259">
        <v>1007</v>
      </c>
      <c r="Y4804" s="1259">
        <v>0</v>
      </c>
    </row>
    <row r="4805" spans="1:25">
      <c r="A4805" s="1350">
        <v>11201000325</v>
      </c>
      <c r="B4805" s="1260"/>
      <c r="C4805" s="1260" t="s">
        <v>36258</v>
      </c>
      <c r="D4805" s="1260" t="s">
        <v>33709</v>
      </c>
      <c r="E4805" s="1260" t="s">
        <v>11190</v>
      </c>
      <c r="F4805" s="1260" t="s">
        <v>36259</v>
      </c>
      <c r="G4805" s="1260" t="s">
        <v>36260</v>
      </c>
      <c r="H4805" s="1260" t="s">
        <v>11153</v>
      </c>
      <c r="I4805" s="1260" t="s">
        <v>11164</v>
      </c>
      <c r="J4805" s="1259">
        <v>7428068</v>
      </c>
      <c r="K4805" s="1260" t="s">
        <v>11221</v>
      </c>
      <c r="L4805" s="1260" t="s">
        <v>11155</v>
      </c>
      <c r="M4805" s="1260" t="s">
        <v>2482</v>
      </c>
      <c r="N4805" s="1260" t="s">
        <v>33711</v>
      </c>
      <c r="O4805" s="1260" t="s">
        <v>33709</v>
      </c>
      <c r="P4805" s="1260" t="s">
        <v>11192</v>
      </c>
      <c r="Q4805" s="1260" t="s">
        <v>11877</v>
      </c>
      <c r="R4805" s="1260" t="s">
        <v>15052</v>
      </c>
      <c r="S4805" s="1259">
        <v>1</v>
      </c>
      <c r="T4805" s="1260" t="s">
        <v>36261</v>
      </c>
      <c r="U4805" s="1260"/>
      <c r="V4805" s="1260"/>
      <c r="W4805" s="1259">
        <v>0</v>
      </c>
      <c r="X4805" s="1259">
        <v>1007</v>
      </c>
      <c r="Y4805" s="1259">
        <v>0</v>
      </c>
    </row>
    <row r="4806" spans="1:25">
      <c r="A4806" s="1350">
        <v>11201000324</v>
      </c>
      <c r="B4806" s="1260" t="s">
        <v>36262</v>
      </c>
      <c r="C4806" s="1260" t="s">
        <v>36263</v>
      </c>
      <c r="D4806" s="1260" t="s">
        <v>36264</v>
      </c>
      <c r="E4806" s="1260" t="s">
        <v>11190</v>
      </c>
      <c r="F4806" s="1260" t="s">
        <v>26711</v>
      </c>
      <c r="G4806" s="1260" t="s">
        <v>36265</v>
      </c>
      <c r="H4806" s="1260" t="s">
        <v>11153</v>
      </c>
      <c r="I4806" s="1260" t="s">
        <v>10976</v>
      </c>
      <c r="J4806" s="1259">
        <v>7428067</v>
      </c>
      <c r="K4806" s="1260" t="s">
        <v>11221</v>
      </c>
      <c r="L4806" s="1260" t="s">
        <v>11155</v>
      </c>
      <c r="M4806" s="1260" t="s">
        <v>1983</v>
      </c>
      <c r="N4806" s="1260" t="s">
        <v>36266</v>
      </c>
      <c r="O4806" s="1260" t="s">
        <v>36264</v>
      </c>
      <c r="P4806" s="1260" t="s">
        <v>36267</v>
      </c>
      <c r="Q4806" s="1260" t="s">
        <v>11830</v>
      </c>
      <c r="R4806" s="1260" t="s">
        <v>36268</v>
      </c>
      <c r="S4806" s="1259">
        <v>1</v>
      </c>
      <c r="T4806" s="1260" t="s">
        <v>36269</v>
      </c>
      <c r="U4806" s="1260" t="s">
        <v>11158</v>
      </c>
      <c r="V4806" s="1260" t="s">
        <v>12401</v>
      </c>
      <c r="W4806" s="1259">
        <v>0</v>
      </c>
      <c r="X4806" s="1259">
        <v>1007</v>
      </c>
      <c r="Y4806" s="1259">
        <v>0</v>
      </c>
    </row>
    <row r="4807" spans="1:25">
      <c r="A4807" s="1350">
        <v>11201000323</v>
      </c>
      <c r="B4807" s="1260" t="s">
        <v>36270</v>
      </c>
      <c r="C4807" s="1260" t="s">
        <v>36271</v>
      </c>
      <c r="D4807" s="1260" t="s">
        <v>36272</v>
      </c>
      <c r="E4807" s="1260" t="s">
        <v>11560</v>
      </c>
      <c r="F4807" s="1260" t="s">
        <v>11176</v>
      </c>
      <c r="G4807" s="1260" t="s">
        <v>36273</v>
      </c>
      <c r="H4807" s="1260" t="s">
        <v>11153</v>
      </c>
      <c r="I4807" s="1260" t="s">
        <v>11177</v>
      </c>
      <c r="J4807" s="1259">
        <v>7428066</v>
      </c>
      <c r="K4807" s="1260" t="s">
        <v>11221</v>
      </c>
      <c r="L4807" s="1260" t="s">
        <v>11155</v>
      </c>
      <c r="M4807" s="1260" t="s">
        <v>1656</v>
      </c>
      <c r="N4807" s="1260" t="s">
        <v>36274</v>
      </c>
      <c r="O4807" s="1260" t="s">
        <v>36272</v>
      </c>
      <c r="P4807" s="1260" t="s">
        <v>36275</v>
      </c>
      <c r="Q4807" s="1260" t="s">
        <v>12654</v>
      </c>
      <c r="R4807" s="1260" t="s">
        <v>36276</v>
      </c>
      <c r="S4807" s="1259">
        <v>1</v>
      </c>
      <c r="T4807" s="1260" t="s">
        <v>36277</v>
      </c>
      <c r="U4807" s="1260" t="s">
        <v>11182</v>
      </c>
      <c r="V4807" s="1260" t="s">
        <v>11171</v>
      </c>
      <c r="W4807" s="1259">
        <v>0</v>
      </c>
      <c r="X4807" s="1259">
        <v>1007</v>
      </c>
      <c r="Y4807" s="1259">
        <v>0</v>
      </c>
    </row>
    <row r="4808" spans="1:25">
      <c r="A4808" s="1350">
        <v>11201000322</v>
      </c>
      <c r="B4808" s="1260"/>
      <c r="C4808" s="1260" t="s">
        <v>36278</v>
      </c>
      <c r="D4808" s="1260" t="s">
        <v>36279</v>
      </c>
      <c r="E4808" s="1260" t="s">
        <v>11560</v>
      </c>
      <c r="F4808" s="1260" t="s">
        <v>11176</v>
      </c>
      <c r="G4808" s="1260" t="s">
        <v>36280</v>
      </c>
      <c r="H4808" s="1260" t="s">
        <v>11153</v>
      </c>
      <c r="I4808" s="1260" t="s">
        <v>11177</v>
      </c>
      <c r="J4808" s="1259">
        <v>7428065</v>
      </c>
      <c r="K4808" s="1260" t="s">
        <v>11221</v>
      </c>
      <c r="L4808" s="1260" t="s">
        <v>11155</v>
      </c>
      <c r="M4808" s="1260" t="s">
        <v>262</v>
      </c>
      <c r="N4808" s="1260"/>
      <c r="O4808" s="1260" t="s">
        <v>36279</v>
      </c>
      <c r="P4808" s="1260"/>
      <c r="Q4808" s="1260"/>
      <c r="R4808" s="1259">
        <v>7708440</v>
      </c>
      <c r="S4808" s="1259">
        <v>1</v>
      </c>
      <c r="T4808" s="1260" t="s">
        <v>36281</v>
      </c>
      <c r="U4808" s="1260"/>
      <c r="V4808" s="1260"/>
      <c r="W4808" s="1259">
        <v>0</v>
      </c>
      <c r="X4808" s="1259">
        <v>1007</v>
      </c>
      <c r="Y4808" s="1259">
        <v>0</v>
      </c>
    </row>
    <row r="4809" spans="1:25">
      <c r="A4809" s="1350">
        <v>11201000321</v>
      </c>
      <c r="B4809" s="1260" t="s">
        <v>36282</v>
      </c>
      <c r="C4809" s="1260" t="s">
        <v>36283</v>
      </c>
      <c r="D4809" s="1260" t="s">
        <v>36284</v>
      </c>
      <c r="E4809" s="1260" t="s">
        <v>26093</v>
      </c>
      <c r="F4809" s="1260" t="s">
        <v>36285</v>
      </c>
      <c r="G4809" s="1260" t="s">
        <v>36286</v>
      </c>
      <c r="H4809" s="1260" t="s">
        <v>11153</v>
      </c>
      <c r="I4809" s="1260" t="s">
        <v>11243</v>
      </c>
      <c r="J4809" s="1259">
        <v>7428064</v>
      </c>
      <c r="K4809" s="1260" t="s">
        <v>11221</v>
      </c>
      <c r="L4809" s="1260" t="s">
        <v>11155</v>
      </c>
      <c r="M4809" s="1260" t="s">
        <v>2218</v>
      </c>
      <c r="N4809" s="1260" t="s">
        <v>36287</v>
      </c>
      <c r="O4809" s="1260" t="s">
        <v>36284</v>
      </c>
      <c r="P4809" s="1260" t="s">
        <v>36288</v>
      </c>
      <c r="Q4809" s="1260" t="s">
        <v>11238</v>
      </c>
      <c r="R4809" s="1260" t="s">
        <v>36289</v>
      </c>
      <c r="S4809" s="1259">
        <v>1</v>
      </c>
      <c r="T4809" s="1260" t="s">
        <v>36290</v>
      </c>
      <c r="U4809" s="1260" t="s">
        <v>11247</v>
      </c>
      <c r="V4809" s="1260" t="s">
        <v>19258</v>
      </c>
      <c r="W4809" s="1259">
        <v>0</v>
      </c>
      <c r="X4809" s="1259">
        <v>1007</v>
      </c>
      <c r="Y4809" s="1259">
        <v>0</v>
      </c>
    </row>
    <row r="4810" spans="1:25">
      <c r="A4810" s="1350">
        <v>11201000320</v>
      </c>
      <c r="B4810" s="1260"/>
      <c r="C4810" s="1260" t="s">
        <v>36291</v>
      </c>
      <c r="D4810" s="1260" t="s">
        <v>36292</v>
      </c>
      <c r="E4810" s="1260" t="s">
        <v>11426</v>
      </c>
      <c r="F4810" s="1260" t="s">
        <v>36293</v>
      </c>
      <c r="G4810" s="1260" t="s">
        <v>36294</v>
      </c>
      <c r="H4810" s="1260" t="s">
        <v>11153</v>
      </c>
      <c r="I4810" s="1260" t="s">
        <v>10976</v>
      </c>
      <c r="J4810" s="1259">
        <v>7428063</v>
      </c>
      <c r="K4810" s="1260" t="s">
        <v>11375</v>
      </c>
      <c r="L4810" s="1260" t="s">
        <v>11155</v>
      </c>
      <c r="M4810" s="1260" t="s">
        <v>2032</v>
      </c>
      <c r="N4810" s="1260" t="s">
        <v>36295</v>
      </c>
      <c r="O4810" s="1260" t="s">
        <v>36292</v>
      </c>
      <c r="P4810" s="1260" t="s">
        <v>36296</v>
      </c>
      <c r="Q4810" s="1260"/>
      <c r="R4810" s="1260"/>
      <c r="S4810" s="1259">
        <v>1</v>
      </c>
      <c r="T4810" s="1260"/>
      <c r="U4810" s="1260" t="s">
        <v>11396</v>
      </c>
      <c r="V4810" s="1260" t="s">
        <v>11878</v>
      </c>
      <c r="W4810" s="1259">
        <v>22</v>
      </c>
      <c r="X4810" s="1259">
        <v>1008</v>
      </c>
      <c r="Y4810" s="1259">
        <v>0</v>
      </c>
    </row>
    <row r="4811" spans="1:25">
      <c r="A4811" s="1350">
        <v>11201000319</v>
      </c>
      <c r="B4811" s="1260" t="s">
        <v>36297</v>
      </c>
      <c r="C4811" s="1260" t="s">
        <v>36298</v>
      </c>
      <c r="D4811" s="1260" t="s">
        <v>36299</v>
      </c>
      <c r="E4811" s="1260" t="s">
        <v>11284</v>
      </c>
      <c r="F4811" s="1260" t="s">
        <v>11176</v>
      </c>
      <c r="G4811" s="1260" t="s">
        <v>36300</v>
      </c>
      <c r="H4811" s="1260" t="s">
        <v>11153</v>
      </c>
      <c r="I4811" s="1260" t="s">
        <v>11177</v>
      </c>
      <c r="J4811" s="1259">
        <v>7428062</v>
      </c>
      <c r="K4811" s="1260" t="s">
        <v>11221</v>
      </c>
      <c r="L4811" s="1260" t="s">
        <v>11155</v>
      </c>
      <c r="M4811" s="1260" t="s">
        <v>2545</v>
      </c>
      <c r="N4811" s="1260" t="s">
        <v>35648</v>
      </c>
      <c r="O4811" s="1260" t="s">
        <v>36299</v>
      </c>
      <c r="P4811" s="1260" t="s">
        <v>31090</v>
      </c>
      <c r="Q4811" s="1260" t="s">
        <v>11394</v>
      </c>
      <c r="R4811" s="1260" t="s">
        <v>31090</v>
      </c>
      <c r="S4811" s="1259">
        <v>1</v>
      </c>
      <c r="T4811" s="1260" t="s">
        <v>36301</v>
      </c>
      <c r="U4811" s="1260" t="s">
        <v>11269</v>
      </c>
      <c r="V4811" s="1260" t="s">
        <v>11342</v>
      </c>
      <c r="W4811" s="1259">
        <v>0</v>
      </c>
      <c r="X4811" s="1259">
        <v>1007</v>
      </c>
      <c r="Y4811" s="1259">
        <v>0</v>
      </c>
    </row>
    <row r="4812" spans="1:25">
      <c r="A4812" s="1350">
        <v>11201000318</v>
      </c>
      <c r="B4812" s="1260"/>
      <c r="C4812" s="1260" t="s">
        <v>36302</v>
      </c>
      <c r="D4812" s="1260" t="s">
        <v>36303</v>
      </c>
      <c r="E4812" s="1260" t="s">
        <v>11353</v>
      </c>
      <c r="F4812" s="1260" t="s">
        <v>11176</v>
      </c>
      <c r="G4812" s="1260" t="s">
        <v>36304</v>
      </c>
      <c r="H4812" s="1260" t="s">
        <v>11153</v>
      </c>
      <c r="I4812" s="1260" t="s">
        <v>11177</v>
      </c>
      <c r="J4812" s="1259">
        <v>7428061</v>
      </c>
      <c r="K4812" s="1260" t="s">
        <v>11221</v>
      </c>
      <c r="L4812" s="1260" t="s">
        <v>11155</v>
      </c>
      <c r="M4812" s="1260" t="s">
        <v>262</v>
      </c>
      <c r="N4812" s="1260"/>
      <c r="O4812" s="1260" t="s">
        <v>36303</v>
      </c>
      <c r="P4812" s="1260"/>
      <c r="Q4812" s="1260"/>
      <c r="R4812" s="1260"/>
      <c r="S4812" s="1259">
        <v>1</v>
      </c>
      <c r="T4812" s="1260"/>
      <c r="U4812" s="1260"/>
      <c r="V4812" s="1260"/>
      <c r="W4812" s="1259">
        <v>0</v>
      </c>
      <c r="X4812" s="1259">
        <v>1007</v>
      </c>
      <c r="Y4812" s="1259">
        <v>0</v>
      </c>
    </row>
    <row r="4813" spans="1:25">
      <c r="A4813" s="1350">
        <v>11201000317</v>
      </c>
      <c r="B4813" s="1260"/>
      <c r="C4813" s="1260" t="s">
        <v>36305</v>
      </c>
      <c r="D4813" s="1260" t="s">
        <v>36306</v>
      </c>
      <c r="E4813" s="1260" t="s">
        <v>11353</v>
      </c>
      <c r="F4813" s="1260" t="s">
        <v>11176</v>
      </c>
      <c r="G4813" s="1260" t="s">
        <v>36307</v>
      </c>
      <c r="H4813" s="1260" t="s">
        <v>11153</v>
      </c>
      <c r="I4813" s="1260" t="s">
        <v>11177</v>
      </c>
      <c r="J4813" s="1259">
        <v>7428060</v>
      </c>
      <c r="K4813" s="1260" t="s">
        <v>11221</v>
      </c>
      <c r="L4813" s="1260" t="s">
        <v>11155</v>
      </c>
      <c r="M4813" s="1260" t="s">
        <v>262</v>
      </c>
      <c r="N4813" s="1260"/>
      <c r="O4813" s="1260" t="s">
        <v>36306</v>
      </c>
      <c r="P4813" s="1260"/>
      <c r="Q4813" s="1260"/>
      <c r="R4813" s="1260"/>
      <c r="S4813" s="1259">
        <v>1</v>
      </c>
      <c r="T4813" s="1260"/>
      <c r="U4813" s="1260"/>
      <c r="V4813" s="1260"/>
      <c r="W4813" s="1259">
        <v>0</v>
      </c>
      <c r="X4813" s="1259">
        <v>1007</v>
      </c>
      <c r="Y4813" s="1259">
        <v>0</v>
      </c>
    </row>
    <row r="4814" spans="1:25">
      <c r="A4814" s="1350">
        <v>11201000316</v>
      </c>
      <c r="B4814" s="1260"/>
      <c r="C4814" s="1260" t="s">
        <v>36308</v>
      </c>
      <c r="D4814" s="1260" t="s">
        <v>36309</v>
      </c>
      <c r="E4814" s="1260" t="s">
        <v>11353</v>
      </c>
      <c r="F4814" s="1260" t="s">
        <v>11176</v>
      </c>
      <c r="G4814" s="1260" t="s">
        <v>36310</v>
      </c>
      <c r="H4814" s="1260" t="s">
        <v>11153</v>
      </c>
      <c r="I4814" s="1260" t="s">
        <v>11177</v>
      </c>
      <c r="J4814" s="1259">
        <v>7428059</v>
      </c>
      <c r="K4814" s="1260" t="s">
        <v>11221</v>
      </c>
      <c r="L4814" s="1260" t="s">
        <v>11155</v>
      </c>
      <c r="M4814" s="1260" t="s">
        <v>262</v>
      </c>
      <c r="N4814" s="1260"/>
      <c r="O4814" s="1260" t="s">
        <v>36309</v>
      </c>
      <c r="P4814" s="1260"/>
      <c r="Q4814" s="1260"/>
      <c r="R4814" s="1260"/>
      <c r="S4814" s="1259">
        <v>1</v>
      </c>
      <c r="T4814" s="1260"/>
      <c r="U4814" s="1260"/>
      <c r="V4814" s="1260"/>
      <c r="W4814" s="1259">
        <v>0</v>
      </c>
      <c r="X4814" s="1259">
        <v>1007</v>
      </c>
      <c r="Y4814" s="1259">
        <v>0</v>
      </c>
    </row>
    <row r="4815" spans="1:25">
      <c r="A4815" s="1350">
        <v>11201000315</v>
      </c>
      <c r="B4815" s="1260"/>
      <c r="C4815" s="1260" t="s">
        <v>36311</v>
      </c>
      <c r="D4815" s="1260" t="s">
        <v>36312</v>
      </c>
      <c r="E4815" s="1260" t="s">
        <v>11203</v>
      </c>
      <c r="F4815" s="1260" t="s">
        <v>34967</v>
      </c>
      <c r="G4815" s="1260" t="s">
        <v>36313</v>
      </c>
      <c r="H4815" s="1260" t="s">
        <v>11153</v>
      </c>
      <c r="I4815" s="1260" t="s">
        <v>10976</v>
      </c>
      <c r="J4815" s="1259">
        <v>7428058</v>
      </c>
      <c r="K4815" s="1260" t="s">
        <v>11375</v>
      </c>
      <c r="L4815" s="1260" t="s">
        <v>11155</v>
      </c>
      <c r="M4815" s="1260" t="s">
        <v>1986</v>
      </c>
      <c r="N4815" s="1260" t="s">
        <v>36314</v>
      </c>
      <c r="O4815" s="1260" t="s">
        <v>36312</v>
      </c>
      <c r="P4815" s="1260" t="s">
        <v>36315</v>
      </c>
      <c r="Q4815" s="1260"/>
      <c r="R4815" s="1260"/>
      <c r="S4815" s="1259">
        <v>1</v>
      </c>
      <c r="T4815" s="1260"/>
      <c r="U4815" s="1260" t="s">
        <v>11158</v>
      </c>
      <c r="V4815" s="1260" t="s">
        <v>16176</v>
      </c>
      <c r="W4815" s="1259">
        <v>0</v>
      </c>
      <c r="X4815" s="1259">
        <v>1008</v>
      </c>
      <c r="Y4815" s="1259">
        <v>0</v>
      </c>
    </row>
    <row r="4816" spans="1:25">
      <c r="A4816" s="1350">
        <v>11201000314</v>
      </c>
      <c r="B4816" s="1260"/>
      <c r="C4816" s="1260" t="s">
        <v>36316</v>
      </c>
      <c r="D4816" s="1260" t="s">
        <v>36317</v>
      </c>
      <c r="E4816" s="1260" t="s">
        <v>36318</v>
      </c>
      <c r="F4816" s="1260" t="s">
        <v>34967</v>
      </c>
      <c r="G4816" s="1260" t="s">
        <v>36319</v>
      </c>
      <c r="H4816" s="1260" t="s">
        <v>11153</v>
      </c>
      <c r="I4816" s="1260" t="s">
        <v>10976</v>
      </c>
      <c r="J4816" s="1259">
        <v>7428057</v>
      </c>
      <c r="K4816" s="1260" t="s">
        <v>11221</v>
      </c>
      <c r="L4816" s="1260" t="s">
        <v>11155</v>
      </c>
      <c r="M4816" s="1260" t="s">
        <v>2302</v>
      </c>
      <c r="N4816" s="1260" t="s">
        <v>36320</v>
      </c>
      <c r="O4816" s="1260" t="s">
        <v>36317</v>
      </c>
      <c r="P4816" s="1260"/>
      <c r="Q4816" s="1260"/>
      <c r="R4816" s="1260"/>
      <c r="S4816" s="1259">
        <v>1</v>
      </c>
      <c r="T4816" s="1260"/>
      <c r="U4816" s="1260" t="s">
        <v>12408</v>
      </c>
      <c r="V4816" s="1260" t="s">
        <v>27583</v>
      </c>
      <c r="W4816" s="1259">
        <v>0</v>
      </c>
      <c r="X4816" s="1259">
        <v>1007</v>
      </c>
      <c r="Y4816" s="1259">
        <v>0</v>
      </c>
    </row>
    <row r="4817" spans="1:25">
      <c r="A4817" s="1350">
        <v>11201000313</v>
      </c>
      <c r="B4817" s="1260"/>
      <c r="C4817" s="1260" t="s">
        <v>36321</v>
      </c>
      <c r="D4817" s="1260" t="s">
        <v>16421</v>
      </c>
      <c r="E4817" s="1260" t="s">
        <v>24230</v>
      </c>
      <c r="F4817" s="1260" t="s">
        <v>13680</v>
      </c>
      <c r="G4817" s="1260" t="s">
        <v>36322</v>
      </c>
      <c r="H4817" s="1260" t="s">
        <v>11153</v>
      </c>
      <c r="I4817" s="1260" t="s">
        <v>11164</v>
      </c>
      <c r="J4817" s="1259">
        <v>7428056</v>
      </c>
      <c r="K4817" s="1260" t="s">
        <v>11221</v>
      </c>
      <c r="L4817" s="1260" t="s">
        <v>11155</v>
      </c>
      <c r="M4817" s="1260" t="s">
        <v>262</v>
      </c>
      <c r="N4817" s="1260"/>
      <c r="O4817" s="1260" t="s">
        <v>16421</v>
      </c>
      <c r="P4817" s="1260"/>
      <c r="Q4817" s="1260"/>
      <c r="R4817" s="1260"/>
      <c r="S4817" s="1259">
        <v>1</v>
      </c>
      <c r="T4817" s="1260"/>
      <c r="U4817" s="1260"/>
      <c r="V4817" s="1260"/>
      <c r="W4817" s="1259">
        <v>0</v>
      </c>
      <c r="X4817" s="1259">
        <v>1007</v>
      </c>
      <c r="Y4817" s="1259">
        <v>0</v>
      </c>
    </row>
    <row r="4818" spans="1:25">
      <c r="A4818" s="1350">
        <v>11201000312</v>
      </c>
      <c r="B4818" s="1260"/>
      <c r="C4818" s="1260" t="s">
        <v>36323</v>
      </c>
      <c r="D4818" s="1260" t="s">
        <v>36324</v>
      </c>
      <c r="E4818" s="1260" t="s">
        <v>11151</v>
      </c>
      <c r="F4818" s="1260" t="s">
        <v>34967</v>
      </c>
      <c r="G4818" s="1260" t="s">
        <v>36325</v>
      </c>
      <c r="H4818" s="1260" t="s">
        <v>11153</v>
      </c>
      <c r="I4818" s="1260" t="s">
        <v>10976</v>
      </c>
      <c r="J4818" s="1259">
        <v>7428055</v>
      </c>
      <c r="K4818" s="1260" t="s">
        <v>11221</v>
      </c>
      <c r="L4818" s="1260" t="s">
        <v>11155</v>
      </c>
      <c r="M4818" s="1260" t="s">
        <v>2031</v>
      </c>
      <c r="N4818" s="1260" t="s">
        <v>12343</v>
      </c>
      <c r="O4818" s="1260" t="s">
        <v>36324</v>
      </c>
      <c r="P4818" s="1260" t="s">
        <v>13423</v>
      </c>
      <c r="Q4818" s="1260"/>
      <c r="R4818" s="1260"/>
      <c r="S4818" s="1259">
        <v>1</v>
      </c>
      <c r="T4818" s="1260"/>
      <c r="U4818" s="1260" t="s">
        <v>11231</v>
      </c>
      <c r="V4818" s="1260" t="s">
        <v>11584</v>
      </c>
      <c r="W4818" s="1259">
        <v>0</v>
      </c>
      <c r="X4818" s="1259">
        <v>1007</v>
      </c>
      <c r="Y4818" s="1259">
        <v>0</v>
      </c>
    </row>
    <row r="4819" spans="1:25">
      <c r="A4819" s="1350">
        <v>11201000311</v>
      </c>
      <c r="B4819" s="1260"/>
      <c r="C4819" s="1260" t="s">
        <v>36326</v>
      </c>
      <c r="D4819" s="1260" t="s">
        <v>36327</v>
      </c>
      <c r="E4819" s="1260" t="s">
        <v>11190</v>
      </c>
      <c r="F4819" s="1260" t="s">
        <v>11176</v>
      </c>
      <c r="G4819" s="1260" t="s">
        <v>36328</v>
      </c>
      <c r="H4819" s="1260" t="s">
        <v>11153</v>
      </c>
      <c r="I4819" s="1260" t="s">
        <v>11177</v>
      </c>
      <c r="J4819" s="1259">
        <v>7428054</v>
      </c>
      <c r="K4819" s="1260" t="s">
        <v>11221</v>
      </c>
      <c r="L4819" s="1260" t="s">
        <v>11155</v>
      </c>
      <c r="M4819" s="1260" t="s">
        <v>2245</v>
      </c>
      <c r="N4819" s="1260" t="s">
        <v>36329</v>
      </c>
      <c r="O4819" s="1260" t="s">
        <v>36327</v>
      </c>
      <c r="P4819" s="1260" t="s">
        <v>36330</v>
      </c>
      <c r="Q4819" s="1260"/>
      <c r="R4819" s="1259">
        <v>7764350</v>
      </c>
      <c r="S4819" s="1259">
        <v>1</v>
      </c>
      <c r="T4819" s="1260"/>
      <c r="U4819" s="1260" t="s">
        <v>11269</v>
      </c>
      <c r="V4819" s="1260" t="s">
        <v>11787</v>
      </c>
      <c r="W4819" s="1259">
        <v>0</v>
      </c>
      <c r="X4819" s="1259">
        <v>1007</v>
      </c>
      <c r="Y4819" s="1259">
        <v>0</v>
      </c>
    </row>
    <row r="4820" spans="1:25">
      <c r="A4820" s="1350">
        <v>11201000310</v>
      </c>
      <c r="B4820" s="1260"/>
      <c r="C4820" s="1260" t="s">
        <v>36331</v>
      </c>
      <c r="D4820" s="1260" t="s">
        <v>36332</v>
      </c>
      <c r="E4820" s="1260" t="s">
        <v>11353</v>
      </c>
      <c r="F4820" s="1260" t="s">
        <v>36333</v>
      </c>
      <c r="G4820" s="1260" t="s">
        <v>36334</v>
      </c>
      <c r="H4820" s="1260" t="s">
        <v>11153</v>
      </c>
      <c r="I4820" s="1260" t="s">
        <v>11243</v>
      </c>
      <c r="J4820" s="1259">
        <v>7428053</v>
      </c>
      <c r="K4820" s="1260" t="s">
        <v>11221</v>
      </c>
      <c r="L4820" s="1260" t="s">
        <v>11155</v>
      </c>
      <c r="M4820" s="1260" t="s">
        <v>262</v>
      </c>
      <c r="N4820" s="1260"/>
      <c r="O4820" s="1260" t="s">
        <v>36332</v>
      </c>
      <c r="P4820" s="1260"/>
      <c r="Q4820" s="1260" t="s">
        <v>17782</v>
      </c>
      <c r="R4820" s="1260"/>
      <c r="S4820" s="1259">
        <v>1</v>
      </c>
      <c r="T4820" s="1260"/>
      <c r="U4820" s="1260"/>
      <c r="V4820" s="1260"/>
      <c r="W4820" s="1259">
        <v>0</v>
      </c>
      <c r="X4820" s="1259">
        <v>1007</v>
      </c>
      <c r="Y4820" s="1259">
        <v>0</v>
      </c>
    </row>
    <row r="4821" spans="1:25">
      <c r="A4821" s="1350">
        <v>11201000309</v>
      </c>
      <c r="B4821" s="1260"/>
      <c r="C4821" s="1260" t="s">
        <v>36335</v>
      </c>
      <c r="D4821" s="1260" t="s">
        <v>36336</v>
      </c>
      <c r="E4821" s="1260" t="s">
        <v>16926</v>
      </c>
      <c r="F4821" s="1260" t="s">
        <v>34967</v>
      </c>
      <c r="G4821" s="1260" t="s">
        <v>36337</v>
      </c>
      <c r="H4821" s="1260" t="s">
        <v>11153</v>
      </c>
      <c r="I4821" s="1260" t="s">
        <v>10976</v>
      </c>
      <c r="J4821" s="1259">
        <v>7428052</v>
      </c>
      <c r="K4821" s="1260" t="s">
        <v>11221</v>
      </c>
      <c r="L4821" s="1260" t="s">
        <v>11155</v>
      </c>
      <c r="M4821" s="1260" t="s">
        <v>2301</v>
      </c>
      <c r="N4821" s="1260" t="s">
        <v>36338</v>
      </c>
      <c r="O4821" s="1260" t="s">
        <v>36336</v>
      </c>
      <c r="P4821" s="1259">
        <v>8973865</v>
      </c>
      <c r="Q4821" s="1260"/>
      <c r="R4821" s="1260"/>
      <c r="S4821" s="1259">
        <v>1</v>
      </c>
      <c r="T4821" s="1260"/>
      <c r="U4821" s="1260" t="s">
        <v>12408</v>
      </c>
      <c r="V4821" s="1260" t="s">
        <v>13854</v>
      </c>
      <c r="W4821" s="1259">
        <v>0</v>
      </c>
      <c r="X4821" s="1259">
        <v>1007</v>
      </c>
      <c r="Y4821" s="1259">
        <v>0</v>
      </c>
    </row>
    <row r="4822" spans="1:25">
      <c r="A4822" s="1350">
        <v>11201000308</v>
      </c>
      <c r="B4822" s="1260"/>
      <c r="C4822" s="1260" t="s">
        <v>36339</v>
      </c>
      <c r="D4822" s="1260" t="s">
        <v>36340</v>
      </c>
      <c r="E4822" s="1260" t="s">
        <v>11509</v>
      </c>
      <c r="F4822" s="1260" t="s">
        <v>36259</v>
      </c>
      <c r="G4822" s="1260" t="s">
        <v>36341</v>
      </c>
      <c r="H4822" s="1260" t="s">
        <v>11153</v>
      </c>
      <c r="I4822" s="1260" t="s">
        <v>11164</v>
      </c>
      <c r="J4822" s="1259">
        <v>7428051</v>
      </c>
      <c r="K4822" s="1260" t="s">
        <v>11221</v>
      </c>
      <c r="L4822" s="1260" t="s">
        <v>11155</v>
      </c>
      <c r="M4822" s="1260" t="s">
        <v>2472</v>
      </c>
      <c r="N4822" s="1260" t="s">
        <v>36342</v>
      </c>
      <c r="O4822" s="1260" t="s">
        <v>36340</v>
      </c>
      <c r="P4822" s="1260" t="s">
        <v>11192</v>
      </c>
      <c r="Q4822" s="1260" t="s">
        <v>11394</v>
      </c>
      <c r="R4822" s="1260" t="s">
        <v>36343</v>
      </c>
      <c r="S4822" s="1259">
        <v>1</v>
      </c>
      <c r="T4822" s="1260"/>
      <c r="U4822" s="1260" t="s">
        <v>11405</v>
      </c>
      <c r="V4822" s="1260" t="s">
        <v>14700</v>
      </c>
      <c r="W4822" s="1259">
        <v>0</v>
      </c>
      <c r="X4822" s="1259">
        <v>1007</v>
      </c>
      <c r="Y4822" s="1259">
        <v>0</v>
      </c>
    </row>
    <row r="4823" spans="1:25">
      <c r="A4823" s="1350">
        <v>11201000307</v>
      </c>
      <c r="B4823" s="1260" t="s">
        <v>36344</v>
      </c>
      <c r="C4823" s="1260" t="s">
        <v>36339</v>
      </c>
      <c r="D4823" s="1260" t="s">
        <v>36345</v>
      </c>
      <c r="E4823" s="1260" t="s">
        <v>11560</v>
      </c>
      <c r="F4823" s="1260" t="s">
        <v>11176</v>
      </c>
      <c r="G4823" s="1260" t="s">
        <v>36346</v>
      </c>
      <c r="H4823" s="1260" t="s">
        <v>11153</v>
      </c>
      <c r="I4823" s="1260" t="s">
        <v>11177</v>
      </c>
      <c r="J4823" s="1259">
        <v>7428050</v>
      </c>
      <c r="K4823" s="1260" t="s">
        <v>11221</v>
      </c>
      <c r="L4823" s="1260" t="s">
        <v>11155</v>
      </c>
      <c r="M4823" s="1260" t="s">
        <v>2239</v>
      </c>
      <c r="N4823" s="1260" t="s">
        <v>21059</v>
      </c>
      <c r="O4823" s="1260" t="s">
        <v>36345</v>
      </c>
      <c r="P4823" s="1260" t="s">
        <v>36347</v>
      </c>
      <c r="Q4823" s="1260" t="s">
        <v>36348</v>
      </c>
      <c r="R4823" s="1260" t="s">
        <v>36349</v>
      </c>
      <c r="S4823" s="1259">
        <v>1</v>
      </c>
      <c r="T4823" s="1260" t="s">
        <v>36350</v>
      </c>
      <c r="U4823" s="1260" t="s">
        <v>11182</v>
      </c>
      <c r="V4823" s="1260" t="s">
        <v>13808</v>
      </c>
      <c r="W4823" s="1259">
        <v>0</v>
      </c>
      <c r="X4823" s="1259">
        <v>1007</v>
      </c>
      <c r="Y4823" s="1259">
        <v>0</v>
      </c>
    </row>
    <row r="4824" spans="1:25">
      <c r="A4824" s="1350">
        <v>11201000306</v>
      </c>
      <c r="B4824" s="1260"/>
      <c r="C4824" s="1260" t="s">
        <v>36351</v>
      </c>
      <c r="D4824" s="1260" t="s">
        <v>36352</v>
      </c>
      <c r="E4824" s="1260" t="s">
        <v>11668</v>
      </c>
      <c r="F4824" s="1260" t="s">
        <v>26711</v>
      </c>
      <c r="G4824" s="1260" t="s">
        <v>36353</v>
      </c>
      <c r="H4824" s="1260" t="s">
        <v>11153</v>
      </c>
      <c r="I4824" s="1260" t="s">
        <v>10976</v>
      </c>
      <c r="J4824" s="1259">
        <v>7428049</v>
      </c>
      <c r="K4824" s="1260" t="s">
        <v>11221</v>
      </c>
      <c r="L4824" s="1260" t="s">
        <v>11155</v>
      </c>
      <c r="M4824" s="1260" t="s">
        <v>2278</v>
      </c>
      <c r="N4824" s="1260" t="s">
        <v>36354</v>
      </c>
      <c r="O4824" s="1260" t="s">
        <v>36352</v>
      </c>
      <c r="P4824" s="1260" t="s">
        <v>36355</v>
      </c>
      <c r="Q4824" s="1260"/>
      <c r="R4824" s="1260"/>
      <c r="S4824" s="1259">
        <v>1</v>
      </c>
      <c r="T4824" s="1260"/>
      <c r="U4824" s="1260"/>
      <c r="V4824" s="1260"/>
      <c r="W4824" s="1259">
        <v>0</v>
      </c>
      <c r="X4824" s="1259">
        <v>1007</v>
      </c>
      <c r="Y4824" s="1259">
        <v>0</v>
      </c>
    </row>
    <row r="4825" spans="1:25">
      <c r="A4825" s="1350">
        <v>11201000305</v>
      </c>
      <c r="B4825" s="1260"/>
      <c r="C4825" s="1260" t="s">
        <v>36356</v>
      </c>
      <c r="D4825" s="1260" t="s">
        <v>36357</v>
      </c>
      <c r="E4825" s="1260" t="s">
        <v>11353</v>
      </c>
      <c r="F4825" s="1260" t="s">
        <v>17782</v>
      </c>
      <c r="G4825" s="1260" t="s">
        <v>36358</v>
      </c>
      <c r="H4825" s="1260" t="s">
        <v>11153</v>
      </c>
      <c r="I4825" s="1260" t="s">
        <v>11243</v>
      </c>
      <c r="J4825" s="1259">
        <v>7428048</v>
      </c>
      <c r="K4825" s="1260" t="s">
        <v>11221</v>
      </c>
      <c r="L4825" s="1260" t="s">
        <v>11155</v>
      </c>
      <c r="M4825" s="1260" t="s">
        <v>262</v>
      </c>
      <c r="N4825" s="1260"/>
      <c r="O4825" s="1260" t="s">
        <v>36357</v>
      </c>
      <c r="P4825" s="1260"/>
      <c r="Q4825" s="1260" t="s">
        <v>17782</v>
      </c>
      <c r="R4825" s="1260"/>
      <c r="S4825" s="1259">
        <v>1</v>
      </c>
      <c r="T4825" s="1260"/>
      <c r="U4825" s="1260"/>
      <c r="V4825" s="1260"/>
      <c r="W4825" s="1259">
        <v>0</v>
      </c>
      <c r="X4825" s="1259">
        <v>1007</v>
      </c>
      <c r="Y4825" s="1259">
        <v>0</v>
      </c>
    </row>
    <row r="4826" spans="1:25">
      <c r="A4826" s="1350">
        <v>11201000304</v>
      </c>
      <c r="B4826" s="1260"/>
      <c r="C4826" s="1260" t="s">
        <v>36359</v>
      </c>
      <c r="D4826" s="1260" t="s">
        <v>36360</v>
      </c>
      <c r="E4826" s="1260" t="s">
        <v>11353</v>
      </c>
      <c r="F4826" s="1260" t="s">
        <v>36333</v>
      </c>
      <c r="G4826" s="1260" t="s">
        <v>36361</v>
      </c>
      <c r="H4826" s="1260" t="s">
        <v>11153</v>
      </c>
      <c r="I4826" s="1260" t="s">
        <v>11243</v>
      </c>
      <c r="J4826" s="1259">
        <v>7428047</v>
      </c>
      <c r="K4826" s="1260" t="s">
        <v>11221</v>
      </c>
      <c r="L4826" s="1260" t="s">
        <v>11155</v>
      </c>
      <c r="M4826" s="1260" t="s">
        <v>262</v>
      </c>
      <c r="N4826" s="1260"/>
      <c r="O4826" s="1260" t="s">
        <v>36360</v>
      </c>
      <c r="P4826" s="1260"/>
      <c r="Q4826" s="1260" t="s">
        <v>17782</v>
      </c>
      <c r="R4826" s="1260"/>
      <c r="S4826" s="1259">
        <v>1</v>
      </c>
      <c r="T4826" s="1260"/>
      <c r="U4826" s="1260"/>
      <c r="V4826" s="1260"/>
      <c r="W4826" s="1259">
        <v>0</v>
      </c>
      <c r="X4826" s="1259">
        <v>1007</v>
      </c>
      <c r="Y4826" s="1259">
        <v>0</v>
      </c>
    </row>
    <row r="4827" spans="1:25">
      <c r="A4827" s="1350">
        <v>11201000303</v>
      </c>
      <c r="B4827" s="1260"/>
      <c r="C4827" s="1260" t="s">
        <v>36362</v>
      </c>
      <c r="D4827" s="1260" t="s">
        <v>36352</v>
      </c>
      <c r="E4827" s="1260" t="s">
        <v>11668</v>
      </c>
      <c r="F4827" s="1260" t="s">
        <v>36363</v>
      </c>
      <c r="G4827" s="1260" t="s">
        <v>36364</v>
      </c>
      <c r="H4827" s="1260" t="s">
        <v>11153</v>
      </c>
      <c r="I4827" s="1260" t="s">
        <v>10976</v>
      </c>
      <c r="J4827" s="1259">
        <v>7428046</v>
      </c>
      <c r="K4827" s="1260" t="s">
        <v>11221</v>
      </c>
      <c r="L4827" s="1260" t="s">
        <v>11155</v>
      </c>
      <c r="M4827" s="1260" t="s">
        <v>2278</v>
      </c>
      <c r="N4827" s="1260" t="s">
        <v>36354</v>
      </c>
      <c r="O4827" s="1260" t="s">
        <v>36352</v>
      </c>
      <c r="P4827" s="1260" t="s">
        <v>36355</v>
      </c>
      <c r="Q4827" s="1260"/>
      <c r="R4827" s="1260"/>
      <c r="S4827" s="1259">
        <v>1</v>
      </c>
      <c r="T4827" s="1260"/>
      <c r="U4827" s="1260" t="s">
        <v>11158</v>
      </c>
      <c r="V4827" s="1260" t="s">
        <v>12716</v>
      </c>
      <c r="W4827" s="1259">
        <v>0</v>
      </c>
      <c r="X4827" s="1259">
        <v>1007</v>
      </c>
      <c r="Y4827" s="1259">
        <v>0</v>
      </c>
    </row>
    <row r="4828" spans="1:25">
      <c r="A4828" s="1350">
        <v>11201000302</v>
      </c>
      <c r="B4828" s="1260"/>
      <c r="C4828" s="1260" t="s">
        <v>36365</v>
      </c>
      <c r="D4828" s="1260" t="s">
        <v>36366</v>
      </c>
      <c r="E4828" s="1260" t="s">
        <v>11747</v>
      </c>
      <c r="F4828" s="1260" t="s">
        <v>36259</v>
      </c>
      <c r="G4828" s="1260" t="s">
        <v>36367</v>
      </c>
      <c r="H4828" s="1260" t="s">
        <v>11153</v>
      </c>
      <c r="I4828" s="1260" t="s">
        <v>11164</v>
      </c>
      <c r="J4828" s="1259">
        <v>7428045</v>
      </c>
      <c r="K4828" s="1260" t="s">
        <v>11221</v>
      </c>
      <c r="L4828" s="1260" t="s">
        <v>11155</v>
      </c>
      <c r="M4828" s="1260" t="s">
        <v>1903</v>
      </c>
      <c r="N4828" s="1260" t="s">
        <v>36368</v>
      </c>
      <c r="O4828" s="1260" t="s">
        <v>36366</v>
      </c>
      <c r="P4828" s="1260" t="s">
        <v>36369</v>
      </c>
      <c r="Q4828" s="1260" t="s">
        <v>30569</v>
      </c>
      <c r="R4828" s="1260" t="s">
        <v>36369</v>
      </c>
      <c r="S4828" s="1259">
        <v>1</v>
      </c>
      <c r="T4828" s="1260"/>
      <c r="U4828" s="1260" t="s">
        <v>11921</v>
      </c>
      <c r="V4828" s="1260" t="s">
        <v>30486</v>
      </c>
      <c r="W4828" s="1259">
        <v>0</v>
      </c>
      <c r="X4828" s="1259">
        <v>1007</v>
      </c>
      <c r="Y4828" s="1259">
        <v>0</v>
      </c>
    </row>
    <row r="4829" spans="1:25">
      <c r="A4829" s="1350">
        <v>11201000301</v>
      </c>
      <c r="B4829" s="1260"/>
      <c r="C4829" s="1260" t="s">
        <v>36370</v>
      </c>
      <c r="D4829" s="1260" t="s">
        <v>36371</v>
      </c>
      <c r="E4829" s="1260" t="s">
        <v>31872</v>
      </c>
      <c r="F4829" s="1260" t="s">
        <v>36372</v>
      </c>
      <c r="G4829" s="1260" t="s">
        <v>36373</v>
      </c>
      <c r="H4829" s="1260" t="s">
        <v>11153</v>
      </c>
      <c r="I4829" s="1260" t="s">
        <v>10976</v>
      </c>
      <c r="J4829" s="1259">
        <v>7428044</v>
      </c>
      <c r="K4829" s="1260" t="s">
        <v>11375</v>
      </c>
      <c r="L4829" s="1260" t="s">
        <v>11155</v>
      </c>
      <c r="M4829" s="1260" t="s">
        <v>1276</v>
      </c>
      <c r="N4829" s="1260" t="s">
        <v>36374</v>
      </c>
      <c r="O4829" s="1260" t="s">
        <v>36371</v>
      </c>
      <c r="P4829" s="1260"/>
      <c r="Q4829" s="1260" t="s">
        <v>10976</v>
      </c>
      <c r="R4829" s="1259">
        <v>8952220</v>
      </c>
      <c r="S4829" s="1259">
        <v>1</v>
      </c>
      <c r="T4829" s="1260"/>
      <c r="U4829" s="1260" t="s">
        <v>11158</v>
      </c>
      <c r="V4829" s="1260" t="s">
        <v>15970</v>
      </c>
      <c r="W4829" s="1259">
        <v>3</v>
      </c>
      <c r="X4829" s="1259">
        <v>1008</v>
      </c>
      <c r="Y4829" s="1259">
        <v>0</v>
      </c>
    </row>
    <row r="4830" spans="1:25">
      <c r="A4830" s="1350">
        <v>11201000300</v>
      </c>
      <c r="B4830" s="1260" t="s">
        <v>36375</v>
      </c>
      <c r="C4830" s="1260" t="s">
        <v>36376</v>
      </c>
      <c r="D4830" s="1260" t="s">
        <v>36377</v>
      </c>
      <c r="E4830" s="1260" t="s">
        <v>11190</v>
      </c>
      <c r="F4830" s="1260" t="s">
        <v>11709</v>
      </c>
      <c r="G4830" s="1260" t="s">
        <v>36378</v>
      </c>
      <c r="H4830" s="1260" t="s">
        <v>11153</v>
      </c>
      <c r="I4830" s="1260" t="s">
        <v>15803</v>
      </c>
      <c r="J4830" s="1259">
        <v>7428043</v>
      </c>
      <c r="K4830" s="1260" t="s">
        <v>11221</v>
      </c>
      <c r="L4830" s="1260" t="s">
        <v>11155</v>
      </c>
      <c r="M4830" s="1260" t="s">
        <v>1893</v>
      </c>
      <c r="N4830" s="1260" t="s">
        <v>36379</v>
      </c>
      <c r="O4830" s="1260" t="s">
        <v>36377</v>
      </c>
      <c r="P4830" s="1260" t="s">
        <v>36380</v>
      </c>
      <c r="Q4830" s="1260" t="s">
        <v>11985</v>
      </c>
      <c r="R4830" s="1260" t="s">
        <v>36380</v>
      </c>
      <c r="S4830" s="1259">
        <v>1</v>
      </c>
      <c r="T4830" s="1260" t="s">
        <v>36381</v>
      </c>
      <c r="U4830" s="1260" t="s">
        <v>15806</v>
      </c>
      <c r="V4830" s="1260" t="s">
        <v>36382</v>
      </c>
      <c r="W4830" s="1259">
        <v>0</v>
      </c>
      <c r="X4830" s="1259">
        <v>1007</v>
      </c>
      <c r="Y4830" s="1259">
        <v>0</v>
      </c>
    </row>
    <row r="4831" spans="1:25">
      <c r="A4831" s="1350">
        <v>11201000299</v>
      </c>
      <c r="B4831" s="1260"/>
      <c r="C4831" s="1260" t="s">
        <v>36383</v>
      </c>
      <c r="D4831" s="1260" t="s">
        <v>36384</v>
      </c>
      <c r="E4831" s="1260" t="s">
        <v>11560</v>
      </c>
      <c r="F4831" s="1260" t="s">
        <v>34967</v>
      </c>
      <c r="G4831" s="1260" t="s">
        <v>36385</v>
      </c>
      <c r="H4831" s="1260" t="s">
        <v>11153</v>
      </c>
      <c r="I4831" s="1260" t="s">
        <v>10976</v>
      </c>
      <c r="J4831" s="1259">
        <v>7428042</v>
      </c>
      <c r="K4831" s="1260" t="s">
        <v>11221</v>
      </c>
      <c r="L4831" s="1260" t="s">
        <v>11155</v>
      </c>
      <c r="M4831" s="1260" t="s">
        <v>2285</v>
      </c>
      <c r="N4831" s="1260" t="s">
        <v>36386</v>
      </c>
      <c r="O4831" s="1260" t="s">
        <v>36384</v>
      </c>
      <c r="P4831" s="1260" t="s">
        <v>16169</v>
      </c>
      <c r="Q4831" s="1260"/>
      <c r="R4831" s="1260"/>
      <c r="S4831" s="1259">
        <v>1</v>
      </c>
      <c r="T4831" s="1260"/>
      <c r="U4831" s="1260" t="s">
        <v>12408</v>
      </c>
      <c r="V4831" s="1260" t="s">
        <v>26646</v>
      </c>
      <c r="W4831" s="1259">
        <v>0</v>
      </c>
      <c r="X4831" s="1259">
        <v>1007</v>
      </c>
      <c r="Y4831" s="1259">
        <v>0</v>
      </c>
    </row>
    <row r="4832" spans="1:25">
      <c r="A4832" s="1350">
        <v>11201000298</v>
      </c>
      <c r="B4832" s="1260"/>
      <c r="C4832" s="1260" t="s">
        <v>36387</v>
      </c>
      <c r="D4832" s="1260" t="s">
        <v>36388</v>
      </c>
      <c r="E4832" s="1260" t="s">
        <v>11162</v>
      </c>
      <c r="F4832" s="1260" t="s">
        <v>36259</v>
      </c>
      <c r="G4832" s="1260" t="s">
        <v>36389</v>
      </c>
      <c r="H4832" s="1260" t="s">
        <v>11153</v>
      </c>
      <c r="I4832" s="1260" t="s">
        <v>11164</v>
      </c>
      <c r="J4832" s="1259">
        <v>7428041</v>
      </c>
      <c r="K4832" s="1260" t="s">
        <v>11221</v>
      </c>
      <c r="L4832" s="1260" t="s">
        <v>11155</v>
      </c>
      <c r="M4832" s="1260" t="s">
        <v>2565</v>
      </c>
      <c r="N4832" s="1260" t="s">
        <v>36390</v>
      </c>
      <c r="O4832" s="1260" t="s">
        <v>36388</v>
      </c>
      <c r="P4832" s="1260"/>
      <c r="Q4832" s="1260" t="s">
        <v>11664</v>
      </c>
      <c r="R4832" s="1259">
        <v>119</v>
      </c>
      <c r="S4832" s="1259">
        <v>1</v>
      </c>
      <c r="T4832" s="1260" t="s">
        <v>36391</v>
      </c>
      <c r="U4832" s="1260" t="s">
        <v>11921</v>
      </c>
      <c r="V4832" s="1260" t="s">
        <v>19539</v>
      </c>
      <c r="W4832" s="1259">
        <v>0</v>
      </c>
      <c r="X4832" s="1259">
        <v>1007</v>
      </c>
      <c r="Y4832" s="1259">
        <v>0</v>
      </c>
    </row>
    <row r="4833" spans="1:25">
      <c r="A4833" s="1350">
        <v>11201000297</v>
      </c>
      <c r="B4833" s="1260" t="s">
        <v>36392</v>
      </c>
      <c r="C4833" s="1260" t="s">
        <v>36393</v>
      </c>
      <c r="D4833" s="1260" t="s">
        <v>36394</v>
      </c>
      <c r="E4833" s="1260" t="s">
        <v>11175</v>
      </c>
      <c r="F4833" s="1260" t="s">
        <v>36395</v>
      </c>
      <c r="G4833" s="1260" t="s">
        <v>36396</v>
      </c>
      <c r="H4833" s="1260" t="s">
        <v>11153</v>
      </c>
      <c r="I4833" s="1260" t="s">
        <v>11243</v>
      </c>
      <c r="J4833" s="1259">
        <v>7428040</v>
      </c>
      <c r="K4833" s="1260" t="s">
        <v>11221</v>
      </c>
      <c r="L4833" s="1260" t="s">
        <v>11155</v>
      </c>
      <c r="M4833" s="1260" t="s">
        <v>1959</v>
      </c>
      <c r="N4833" s="1260" t="s">
        <v>36397</v>
      </c>
      <c r="O4833" s="1260" t="s">
        <v>36394</v>
      </c>
      <c r="P4833" s="1260" t="s">
        <v>36398</v>
      </c>
      <c r="Q4833" s="1260" t="s">
        <v>11985</v>
      </c>
      <c r="R4833" s="1260" t="s">
        <v>36399</v>
      </c>
      <c r="S4833" s="1259">
        <v>1</v>
      </c>
      <c r="T4833" s="1260" t="s">
        <v>36400</v>
      </c>
      <c r="U4833" s="1260" t="s">
        <v>11247</v>
      </c>
      <c r="V4833" s="1260" t="s">
        <v>15053</v>
      </c>
      <c r="W4833" s="1259">
        <v>0</v>
      </c>
      <c r="X4833" s="1259">
        <v>1007</v>
      </c>
      <c r="Y4833" s="1259">
        <v>0</v>
      </c>
    </row>
    <row r="4834" spans="1:25">
      <c r="A4834" s="1350">
        <v>11201000296</v>
      </c>
      <c r="B4834" s="1260"/>
      <c r="C4834" s="1260" t="s">
        <v>36401</v>
      </c>
      <c r="D4834" s="1260" t="s">
        <v>36402</v>
      </c>
      <c r="E4834" s="1260" t="s">
        <v>11175</v>
      </c>
      <c r="F4834" s="1260" t="s">
        <v>36403</v>
      </c>
      <c r="G4834" s="1260" t="s">
        <v>36404</v>
      </c>
      <c r="H4834" s="1260" t="s">
        <v>11153</v>
      </c>
      <c r="I4834" s="1260" t="s">
        <v>11164</v>
      </c>
      <c r="J4834" s="1259">
        <v>7428039</v>
      </c>
      <c r="K4834" s="1260" t="s">
        <v>11221</v>
      </c>
      <c r="L4834" s="1260" t="s">
        <v>11155</v>
      </c>
      <c r="M4834" s="1260" t="s">
        <v>2259</v>
      </c>
      <c r="N4834" s="1260" t="s">
        <v>36405</v>
      </c>
      <c r="O4834" s="1260" t="s">
        <v>36402</v>
      </c>
      <c r="P4834" s="1260" t="s">
        <v>36406</v>
      </c>
      <c r="Q4834" s="1260" t="s">
        <v>11769</v>
      </c>
      <c r="R4834" s="1259">
        <v>8829589</v>
      </c>
      <c r="S4834" s="1259">
        <v>1</v>
      </c>
      <c r="T4834" s="1260" t="s">
        <v>36407</v>
      </c>
      <c r="U4834" s="1260" t="s">
        <v>11209</v>
      </c>
      <c r="V4834" s="1260" t="s">
        <v>19013</v>
      </c>
      <c r="W4834" s="1259">
        <v>0</v>
      </c>
      <c r="X4834" s="1259">
        <v>1007</v>
      </c>
      <c r="Y4834" s="1259">
        <v>0</v>
      </c>
    </row>
    <row r="4835" spans="1:25">
      <c r="A4835" s="1350">
        <v>11201000295</v>
      </c>
      <c r="B4835" s="1260" t="s">
        <v>36408</v>
      </c>
      <c r="C4835" s="1260" t="s">
        <v>36409</v>
      </c>
      <c r="D4835" s="1260" t="s">
        <v>21780</v>
      </c>
      <c r="E4835" s="1260" t="s">
        <v>11560</v>
      </c>
      <c r="F4835" s="1260" t="s">
        <v>36403</v>
      </c>
      <c r="G4835" s="1260" t="s">
        <v>36410</v>
      </c>
      <c r="H4835" s="1260" t="s">
        <v>11153</v>
      </c>
      <c r="I4835" s="1260" t="s">
        <v>11164</v>
      </c>
      <c r="J4835" s="1259">
        <v>7428038</v>
      </c>
      <c r="K4835" s="1260" t="s">
        <v>11221</v>
      </c>
      <c r="L4835" s="1260" t="s">
        <v>11155</v>
      </c>
      <c r="M4835" s="1260" t="s">
        <v>1432</v>
      </c>
      <c r="N4835" s="1260" t="s">
        <v>21783</v>
      </c>
      <c r="O4835" s="1260" t="s">
        <v>21780</v>
      </c>
      <c r="P4835" s="1260" t="s">
        <v>36411</v>
      </c>
      <c r="Q4835" s="1260" t="s">
        <v>11985</v>
      </c>
      <c r="R4835" s="1260" t="s">
        <v>21785</v>
      </c>
      <c r="S4835" s="1259">
        <v>1</v>
      </c>
      <c r="T4835" s="1260" t="s">
        <v>36412</v>
      </c>
      <c r="U4835" s="1260" t="s">
        <v>11290</v>
      </c>
      <c r="V4835" s="1260" t="s">
        <v>13036</v>
      </c>
      <c r="W4835" s="1259">
        <v>0</v>
      </c>
      <c r="X4835" s="1259">
        <v>1007</v>
      </c>
      <c r="Y4835" s="1259">
        <v>0</v>
      </c>
    </row>
    <row r="4836" spans="1:25">
      <c r="A4836" s="1350">
        <v>11201000294</v>
      </c>
      <c r="B4836" s="1260"/>
      <c r="C4836" s="1260" t="s">
        <v>36413</v>
      </c>
      <c r="D4836" s="1260" t="s">
        <v>36414</v>
      </c>
      <c r="E4836" s="1260" t="s">
        <v>11190</v>
      </c>
      <c r="F4836" s="1260" t="s">
        <v>32867</v>
      </c>
      <c r="G4836" s="1260" t="s">
        <v>36415</v>
      </c>
      <c r="H4836" s="1260" t="s">
        <v>11153</v>
      </c>
      <c r="I4836" s="1260" t="s">
        <v>10976</v>
      </c>
      <c r="J4836" s="1259">
        <v>7428037</v>
      </c>
      <c r="K4836" s="1260" t="s">
        <v>11375</v>
      </c>
      <c r="L4836" s="1260" t="s">
        <v>11155</v>
      </c>
      <c r="M4836" s="1260" t="s">
        <v>2033</v>
      </c>
      <c r="N4836" s="1260" t="s">
        <v>36416</v>
      </c>
      <c r="O4836" s="1260" t="s">
        <v>36414</v>
      </c>
      <c r="P4836" s="1259">
        <v>8982227</v>
      </c>
      <c r="Q4836" s="1260" t="s">
        <v>36417</v>
      </c>
      <c r="R4836" s="1259">
        <v>8982227</v>
      </c>
      <c r="S4836" s="1259">
        <v>1</v>
      </c>
      <c r="T4836" s="1260"/>
      <c r="U4836" s="1260" t="s">
        <v>11396</v>
      </c>
      <c r="V4836" s="1260" t="s">
        <v>12083</v>
      </c>
      <c r="W4836" s="1259">
        <v>9</v>
      </c>
      <c r="X4836" s="1259">
        <v>1008</v>
      </c>
      <c r="Y4836" s="1259">
        <v>0</v>
      </c>
    </row>
    <row r="4837" spans="1:25">
      <c r="A4837" s="1350">
        <v>11201000293</v>
      </c>
      <c r="B4837" s="1260"/>
      <c r="C4837" s="1260" t="s">
        <v>36418</v>
      </c>
      <c r="D4837" s="1260" t="s">
        <v>36419</v>
      </c>
      <c r="E4837" s="1260" t="s">
        <v>11303</v>
      </c>
      <c r="F4837" s="1260" t="s">
        <v>16451</v>
      </c>
      <c r="G4837" s="1260" t="s">
        <v>36420</v>
      </c>
      <c r="H4837" s="1260" t="s">
        <v>11153</v>
      </c>
      <c r="I4837" s="1260" t="s">
        <v>10976</v>
      </c>
      <c r="J4837" s="1259">
        <v>7428036</v>
      </c>
      <c r="K4837" s="1260" t="s">
        <v>11221</v>
      </c>
      <c r="L4837" s="1260" t="s">
        <v>11155</v>
      </c>
      <c r="M4837" s="1260" t="s">
        <v>2279</v>
      </c>
      <c r="N4837" s="1260" t="s">
        <v>16429</v>
      </c>
      <c r="O4837" s="1260" t="s">
        <v>36419</v>
      </c>
      <c r="P4837" s="1260" t="s">
        <v>11192</v>
      </c>
      <c r="Q4837" s="1260" t="s">
        <v>36421</v>
      </c>
      <c r="R4837" s="1259">
        <v>8950078</v>
      </c>
      <c r="S4837" s="1259">
        <v>1</v>
      </c>
      <c r="T4837" s="1260"/>
      <c r="U4837" s="1260" t="s">
        <v>11231</v>
      </c>
      <c r="V4837" s="1260" t="s">
        <v>13914</v>
      </c>
      <c r="W4837" s="1259">
        <v>0</v>
      </c>
      <c r="X4837" s="1259">
        <v>1007</v>
      </c>
      <c r="Y4837" s="1259">
        <v>0</v>
      </c>
    </row>
    <row r="4838" spans="1:25">
      <c r="A4838" s="1350">
        <v>11201000292</v>
      </c>
      <c r="B4838" s="1260"/>
      <c r="C4838" s="1260" t="s">
        <v>36422</v>
      </c>
      <c r="D4838" s="1260" t="s">
        <v>36423</v>
      </c>
      <c r="E4838" s="1260" t="s">
        <v>11668</v>
      </c>
      <c r="F4838" s="1260" t="s">
        <v>34967</v>
      </c>
      <c r="G4838" s="1260" t="s">
        <v>36424</v>
      </c>
      <c r="H4838" s="1260" t="s">
        <v>11153</v>
      </c>
      <c r="I4838" s="1260" t="s">
        <v>10976</v>
      </c>
      <c r="J4838" s="1259">
        <v>7428035</v>
      </c>
      <c r="K4838" s="1260" t="s">
        <v>11221</v>
      </c>
      <c r="L4838" s="1260" t="s">
        <v>11155</v>
      </c>
      <c r="M4838" s="1260" t="s">
        <v>2030</v>
      </c>
      <c r="N4838" s="1260" t="s">
        <v>36425</v>
      </c>
      <c r="O4838" s="1260" t="s">
        <v>36423</v>
      </c>
      <c r="P4838" s="1260" t="s">
        <v>36426</v>
      </c>
      <c r="Q4838" s="1260" t="s">
        <v>13234</v>
      </c>
      <c r="R4838" s="1260" t="s">
        <v>36426</v>
      </c>
      <c r="S4838" s="1259">
        <v>1</v>
      </c>
      <c r="T4838" s="1260"/>
      <c r="U4838" s="1260" t="s">
        <v>11396</v>
      </c>
      <c r="V4838" s="1260" t="s">
        <v>12425</v>
      </c>
      <c r="W4838" s="1259">
        <v>0</v>
      </c>
      <c r="X4838" s="1259">
        <v>1007</v>
      </c>
      <c r="Y4838" s="1259">
        <v>0</v>
      </c>
    </row>
    <row r="4839" spans="1:25">
      <c r="A4839" s="1350">
        <v>11201000291</v>
      </c>
      <c r="B4839" s="1260" t="s">
        <v>36427</v>
      </c>
      <c r="C4839" s="1260" t="s">
        <v>36428</v>
      </c>
      <c r="D4839" s="1260" t="s">
        <v>36429</v>
      </c>
      <c r="E4839" s="1260" t="s">
        <v>11702</v>
      </c>
      <c r="F4839" s="1260" t="s">
        <v>11176</v>
      </c>
      <c r="G4839" s="1260" t="s">
        <v>36430</v>
      </c>
      <c r="H4839" s="1260" t="s">
        <v>11153</v>
      </c>
      <c r="I4839" s="1260" t="s">
        <v>11177</v>
      </c>
      <c r="J4839" s="1259">
        <v>7428034</v>
      </c>
      <c r="K4839" s="1260" t="s">
        <v>11221</v>
      </c>
      <c r="L4839" s="1260" t="s">
        <v>11155</v>
      </c>
      <c r="M4839" s="1260" t="s">
        <v>2121</v>
      </c>
      <c r="N4839" s="1260" t="s">
        <v>12884</v>
      </c>
      <c r="O4839" s="1260" t="s">
        <v>36429</v>
      </c>
      <c r="P4839" s="1260" t="s">
        <v>36431</v>
      </c>
      <c r="Q4839" s="1260" t="s">
        <v>11877</v>
      </c>
      <c r="R4839" s="1260" t="s">
        <v>36431</v>
      </c>
      <c r="S4839" s="1259">
        <v>1</v>
      </c>
      <c r="T4839" s="1260" t="s">
        <v>36432</v>
      </c>
      <c r="U4839" s="1260" t="s">
        <v>11269</v>
      </c>
      <c r="V4839" s="1260" t="s">
        <v>11620</v>
      </c>
      <c r="W4839" s="1259">
        <v>0</v>
      </c>
      <c r="X4839" s="1259">
        <v>1007</v>
      </c>
      <c r="Y4839" s="1259">
        <v>0</v>
      </c>
    </row>
    <row r="4840" spans="1:25">
      <c r="A4840" s="1350">
        <v>11201000290</v>
      </c>
      <c r="B4840" s="1260" t="s">
        <v>36433</v>
      </c>
      <c r="C4840" s="1260" t="s">
        <v>36434</v>
      </c>
      <c r="D4840" s="1260" t="s">
        <v>36435</v>
      </c>
      <c r="E4840" s="1260" t="s">
        <v>11426</v>
      </c>
      <c r="F4840" s="1260" t="s">
        <v>11176</v>
      </c>
      <c r="G4840" s="1260" t="s">
        <v>36436</v>
      </c>
      <c r="H4840" s="1260" t="s">
        <v>11153</v>
      </c>
      <c r="I4840" s="1260" t="s">
        <v>11177</v>
      </c>
      <c r="J4840" s="1259">
        <v>7428033</v>
      </c>
      <c r="K4840" s="1260" t="s">
        <v>11221</v>
      </c>
      <c r="L4840" s="1260" t="s">
        <v>11155</v>
      </c>
      <c r="M4840" s="1260" t="s">
        <v>1640</v>
      </c>
      <c r="N4840" s="1260" t="s">
        <v>36437</v>
      </c>
      <c r="O4840" s="1260" t="s">
        <v>36435</v>
      </c>
      <c r="P4840" s="1260" t="s">
        <v>33785</v>
      </c>
      <c r="Q4840" s="1260" t="s">
        <v>11394</v>
      </c>
      <c r="R4840" s="1260" t="s">
        <v>33785</v>
      </c>
      <c r="S4840" s="1259">
        <v>1</v>
      </c>
      <c r="T4840" s="1260" t="s">
        <v>36438</v>
      </c>
      <c r="U4840" s="1260" t="s">
        <v>11158</v>
      </c>
      <c r="V4840" s="1260" t="s">
        <v>11263</v>
      </c>
      <c r="W4840" s="1259">
        <v>0</v>
      </c>
      <c r="X4840" s="1259">
        <v>1007</v>
      </c>
      <c r="Y4840" s="1259">
        <v>0</v>
      </c>
    </row>
    <row r="4841" spans="1:25">
      <c r="A4841" s="1350">
        <v>11201000289</v>
      </c>
      <c r="B4841" s="1260"/>
      <c r="C4841" s="1260" t="s">
        <v>36439</v>
      </c>
      <c r="D4841" s="1260" t="s">
        <v>36440</v>
      </c>
      <c r="E4841" s="1260" t="s">
        <v>36441</v>
      </c>
      <c r="F4841" s="1260" t="s">
        <v>36442</v>
      </c>
      <c r="G4841" s="1260" t="s">
        <v>36443</v>
      </c>
      <c r="H4841" s="1260" t="s">
        <v>11153</v>
      </c>
      <c r="I4841" s="1260" t="s">
        <v>10976</v>
      </c>
      <c r="J4841" s="1259">
        <v>7428032</v>
      </c>
      <c r="K4841" s="1260" t="s">
        <v>11221</v>
      </c>
      <c r="L4841" s="1260" t="s">
        <v>11155</v>
      </c>
      <c r="M4841" s="1260" t="s">
        <v>2278</v>
      </c>
      <c r="N4841" s="1260" t="s">
        <v>25659</v>
      </c>
      <c r="O4841" s="1260" t="s">
        <v>36440</v>
      </c>
      <c r="P4841" s="1260" t="s">
        <v>36444</v>
      </c>
      <c r="Q4841" s="1260" t="s">
        <v>34496</v>
      </c>
      <c r="R4841" s="1259">
        <v>8956717</v>
      </c>
      <c r="S4841" s="1259">
        <v>1</v>
      </c>
      <c r="T4841" s="1260"/>
      <c r="U4841" s="1260" t="s">
        <v>11231</v>
      </c>
      <c r="V4841" s="1260" t="s">
        <v>13206</v>
      </c>
      <c r="W4841" s="1259">
        <v>0</v>
      </c>
      <c r="X4841" s="1259">
        <v>1007</v>
      </c>
      <c r="Y4841" s="1259">
        <v>0</v>
      </c>
    </row>
    <row r="4842" spans="1:25">
      <c r="A4842" s="1350">
        <v>11201000288</v>
      </c>
      <c r="B4842" s="1260" t="s">
        <v>36445</v>
      </c>
      <c r="C4842" s="1260" t="s">
        <v>36446</v>
      </c>
      <c r="D4842" s="1260" t="s">
        <v>36447</v>
      </c>
      <c r="E4842" s="1260" t="s">
        <v>11251</v>
      </c>
      <c r="F4842" s="1260" t="s">
        <v>26711</v>
      </c>
      <c r="G4842" s="1260" t="s">
        <v>36448</v>
      </c>
      <c r="H4842" s="1260" t="s">
        <v>11153</v>
      </c>
      <c r="I4842" s="1260" t="s">
        <v>10976</v>
      </c>
      <c r="J4842" s="1259">
        <v>7428031</v>
      </c>
      <c r="K4842" s="1260" t="s">
        <v>11221</v>
      </c>
      <c r="L4842" s="1260" t="s">
        <v>11155</v>
      </c>
      <c r="M4842" s="1260" t="s">
        <v>1276</v>
      </c>
      <c r="N4842" s="1260" t="s">
        <v>36449</v>
      </c>
      <c r="O4842" s="1260" t="s">
        <v>36447</v>
      </c>
      <c r="P4842" s="1260" t="s">
        <v>35788</v>
      </c>
      <c r="Q4842" s="1260" t="s">
        <v>12683</v>
      </c>
      <c r="R4842" s="1260" t="s">
        <v>35790</v>
      </c>
      <c r="S4842" s="1259">
        <v>1</v>
      </c>
      <c r="T4842" s="1260" t="s">
        <v>36450</v>
      </c>
      <c r="U4842" s="1260" t="s">
        <v>11158</v>
      </c>
      <c r="V4842" s="1260" t="s">
        <v>12212</v>
      </c>
      <c r="W4842" s="1259">
        <v>0</v>
      </c>
      <c r="X4842" s="1259">
        <v>1007</v>
      </c>
      <c r="Y4842" s="1259">
        <v>0</v>
      </c>
    </row>
    <row r="4843" spans="1:25">
      <c r="A4843" s="1350">
        <v>11201000287</v>
      </c>
      <c r="B4843" s="1260"/>
      <c r="C4843" s="1260" t="s">
        <v>36451</v>
      </c>
      <c r="D4843" s="1260" t="s">
        <v>36452</v>
      </c>
      <c r="E4843" s="1260" t="s">
        <v>11190</v>
      </c>
      <c r="F4843" s="1260" t="s">
        <v>11176</v>
      </c>
      <c r="G4843" s="1260" t="s">
        <v>36453</v>
      </c>
      <c r="H4843" s="1260" t="s">
        <v>11153</v>
      </c>
      <c r="I4843" s="1260" t="s">
        <v>11177</v>
      </c>
      <c r="J4843" s="1259">
        <v>7428030</v>
      </c>
      <c r="K4843" s="1260" t="s">
        <v>11221</v>
      </c>
      <c r="L4843" s="1260" t="s">
        <v>11155</v>
      </c>
      <c r="M4843" s="1260" t="s">
        <v>1698</v>
      </c>
      <c r="N4843" s="1260" t="s">
        <v>36454</v>
      </c>
      <c r="O4843" s="1260" t="s">
        <v>36452</v>
      </c>
      <c r="P4843" s="1260"/>
      <c r="Q4843" s="1260"/>
      <c r="R4843" s="1259">
        <v>7705727</v>
      </c>
      <c r="S4843" s="1259">
        <v>1</v>
      </c>
      <c r="T4843" s="1260"/>
      <c r="U4843" s="1260" t="s">
        <v>11182</v>
      </c>
      <c r="V4843" s="1260" t="s">
        <v>11956</v>
      </c>
      <c r="W4843" s="1259">
        <v>0</v>
      </c>
      <c r="X4843" s="1259">
        <v>1007</v>
      </c>
      <c r="Y4843" s="1259">
        <v>0</v>
      </c>
    </row>
    <row r="4844" spans="1:25">
      <c r="A4844" s="1350">
        <v>11201000286</v>
      </c>
      <c r="B4844" s="1260"/>
      <c r="C4844" s="1260" t="s">
        <v>36455</v>
      </c>
      <c r="D4844" s="1260" t="s">
        <v>36456</v>
      </c>
      <c r="E4844" s="1260" t="s">
        <v>11560</v>
      </c>
      <c r="F4844" s="1260" t="s">
        <v>11176</v>
      </c>
      <c r="G4844" s="1260" t="s">
        <v>36457</v>
      </c>
      <c r="H4844" s="1260" t="s">
        <v>11153</v>
      </c>
      <c r="I4844" s="1260" t="s">
        <v>11177</v>
      </c>
      <c r="J4844" s="1259">
        <v>7428029</v>
      </c>
      <c r="K4844" s="1260" t="s">
        <v>11221</v>
      </c>
      <c r="L4844" s="1260" t="s">
        <v>11155</v>
      </c>
      <c r="M4844" s="1260" t="s">
        <v>2546</v>
      </c>
      <c r="N4844" s="1260" t="s">
        <v>36458</v>
      </c>
      <c r="O4844" s="1260" t="s">
        <v>36456</v>
      </c>
      <c r="P4844" s="1260" t="s">
        <v>11192</v>
      </c>
      <c r="Q4844" s="1260"/>
      <c r="R4844" s="1260" t="s">
        <v>36459</v>
      </c>
      <c r="S4844" s="1259">
        <v>1</v>
      </c>
      <c r="T4844" s="1260"/>
      <c r="U4844" s="1260" t="s">
        <v>11751</v>
      </c>
      <c r="V4844" s="1260" t="s">
        <v>19766</v>
      </c>
      <c r="W4844" s="1259">
        <v>0</v>
      </c>
      <c r="X4844" s="1259">
        <v>1007</v>
      </c>
      <c r="Y4844" s="1259">
        <v>0</v>
      </c>
    </row>
    <row r="4845" spans="1:25">
      <c r="A4845" s="1350">
        <v>11201000285</v>
      </c>
      <c r="B4845" s="1260" t="s">
        <v>36460</v>
      </c>
      <c r="C4845" s="1260" t="s">
        <v>36461</v>
      </c>
      <c r="D4845" s="1260" t="s">
        <v>36462</v>
      </c>
      <c r="E4845" s="1260" t="s">
        <v>11190</v>
      </c>
      <c r="F4845" s="1260" t="s">
        <v>36463</v>
      </c>
      <c r="G4845" s="1260" t="s">
        <v>36464</v>
      </c>
      <c r="H4845" s="1260" t="s">
        <v>11153</v>
      </c>
      <c r="I4845" s="1260" t="s">
        <v>11164</v>
      </c>
      <c r="J4845" s="1259">
        <v>7428028</v>
      </c>
      <c r="K4845" s="1260" t="s">
        <v>11221</v>
      </c>
      <c r="L4845" s="1260" t="s">
        <v>11155</v>
      </c>
      <c r="M4845" s="1260" t="s">
        <v>2182</v>
      </c>
      <c r="N4845" s="1260" t="s">
        <v>36465</v>
      </c>
      <c r="O4845" s="1260" t="s">
        <v>36462</v>
      </c>
      <c r="P4845" s="1260" t="s">
        <v>36466</v>
      </c>
      <c r="Q4845" s="1260" t="s">
        <v>36467</v>
      </c>
      <c r="R4845" s="1260" t="s">
        <v>36468</v>
      </c>
      <c r="S4845" s="1259">
        <v>1</v>
      </c>
      <c r="T4845" s="1260" t="s">
        <v>36469</v>
      </c>
      <c r="U4845" s="1260" t="s">
        <v>11231</v>
      </c>
      <c r="V4845" s="1260" t="s">
        <v>11281</v>
      </c>
      <c r="W4845" s="1259">
        <v>0</v>
      </c>
      <c r="X4845" s="1259">
        <v>1007</v>
      </c>
      <c r="Y4845" s="1259">
        <v>0</v>
      </c>
    </row>
    <row r="4846" spans="1:25">
      <c r="A4846" s="1350">
        <v>11201000284</v>
      </c>
      <c r="B4846" s="1260" t="s">
        <v>36470</v>
      </c>
      <c r="C4846" s="1260" t="s">
        <v>36471</v>
      </c>
      <c r="D4846" s="1260" t="s">
        <v>36472</v>
      </c>
      <c r="E4846" s="1260" t="s">
        <v>11509</v>
      </c>
      <c r="F4846" s="1260" t="s">
        <v>34967</v>
      </c>
      <c r="G4846" s="1260" t="s">
        <v>36473</v>
      </c>
      <c r="H4846" s="1260" t="s">
        <v>11153</v>
      </c>
      <c r="I4846" s="1260" t="s">
        <v>10976</v>
      </c>
      <c r="J4846" s="1259">
        <v>7428027</v>
      </c>
      <c r="K4846" s="1260" t="s">
        <v>11221</v>
      </c>
      <c r="L4846" s="1260" t="s">
        <v>11155</v>
      </c>
      <c r="M4846" s="1260" t="s">
        <v>1986</v>
      </c>
      <c r="N4846" s="1260" t="s">
        <v>36474</v>
      </c>
      <c r="O4846" s="1260" t="s">
        <v>36472</v>
      </c>
      <c r="P4846" s="1260" t="s">
        <v>36475</v>
      </c>
      <c r="Q4846" s="1260" t="s">
        <v>11223</v>
      </c>
      <c r="R4846" s="1260" t="s">
        <v>36475</v>
      </c>
      <c r="S4846" s="1259">
        <v>1</v>
      </c>
      <c r="T4846" s="1260" t="s">
        <v>36476</v>
      </c>
      <c r="U4846" s="1260" t="s">
        <v>11158</v>
      </c>
      <c r="V4846" s="1260" t="s">
        <v>12401</v>
      </c>
      <c r="W4846" s="1259">
        <v>0</v>
      </c>
      <c r="X4846" s="1259">
        <v>1007</v>
      </c>
      <c r="Y4846" s="1259">
        <v>0</v>
      </c>
    </row>
    <row r="4847" spans="1:25">
      <c r="A4847" s="1350">
        <v>11201000283</v>
      </c>
      <c r="B4847" s="1260" t="s">
        <v>36477</v>
      </c>
      <c r="C4847" s="1260" t="s">
        <v>36478</v>
      </c>
      <c r="D4847" s="1260" t="s">
        <v>36479</v>
      </c>
      <c r="E4847" s="1260" t="s">
        <v>11190</v>
      </c>
      <c r="F4847" s="1260" t="s">
        <v>36403</v>
      </c>
      <c r="G4847" s="1260" t="s">
        <v>36480</v>
      </c>
      <c r="H4847" s="1260" t="s">
        <v>11153</v>
      </c>
      <c r="I4847" s="1260" t="s">
        <v>11164</v>
      </c>
      <c r="J4847" s="1259">
        <v>7428026</v>
      </c>
      <c r="K4847" s="1260" t="s">
        <v>11221</v>
      </c>
      <c r="L4847" s="1260" t="s">
        <v>11155</v>
      </c>
      <c r="M4847" s="1260" t="s">
        <v>2160</v>
      </c>
      <c r="N4847" s="1260" t="s">
        <v>36481</v>
      </c>
      <c r="O4847" s="1260" t="s">
        <v>36479</v>
      </c>
      <c r="P4847" s="1260" t="s">
        <v>36482</v>
      </c>
      <c r="Q4847" s="1260" t="s">
        <v>36483</v>
      </c>
      <c r="R4847" s="1260" t="s">
        <v>36484</v>
      </c>
      <c r="S4847" s="1259">
        <v>1</v>
      </c>
      <c r="T4847" s="1260" t="s">
        <v>36485</v>
      </c>
      <c r="U4847" s="1260" t="s">
        <v>11290</v>
      </c>
      <c r="V4847" s="1260" t="s">
        <v>13740</v>
      </c>
      <c r="W4847" s="1259">
        <v>0</v>
      </c>
      <c r="X4847" s="1259">
        <v>1007</v>
      </c>
      <c r="Y4847" s="1259">
        <v>0</v>
      </c>
    </row>
    <row r="4848" spans="1:25">
      <c r="A4848" s="1350">
        <v>11201000282</v>
      </c>
      <c r="B4848" s="1260"/>
      <c r="C4848" s="1260" t="s">
        <v>36486</v>
      </c>
      <c r="D4848" s="1260" t="s">
        <v>36487</v>
      </c>
      <c r="E4848" s="1260" t="s">
        <v>11702</v>
      </c>
      <c r="F4848" s="1260" t="s">
        <v>34967</v>
      </c>
      <c r="G4848" s="1260" t="s">
        <v>36488</v>
      </c>
      <c r="H4848" s="1260" t="s">
        <v>11153</v>
      </c>
      <c r="I4848" s="1260" t="s">
        <v>10976</v>
      </c>
      <c r="J4848" s="1259">
        <v>7428025</v>
      </c>
      <c r="K4848" s="1260" t="s">
        <v>11221</v>
      </c>
      <c r="L4848" s="1260" t="s">
        <v>11155</v>
      </c>
      <c r="M4848" s="1260" t="s">
        <v>2032</v>
      </c>
      <c r="N4848" s="1260" t="s">
        <v>36489</v>
      </c>
      <c r="O4848" s="1260" t="s">
        <v>36487</v>
      </c>
      <c r="P4848" s="1260" t="s">
        <v>12764</v>
      </c>
      <c r="Q4848" s="1260" t="s">
        <v>11985</v>
      </c>
      <c r="R4848" s="1260" t="s">
        <v>12764</v>
      </c>
      <c r="S4848" s="1259">
        <v>1</v>
      </c>
      <c r="T4848" s="1260"/>
      <c r="U4848" s="1260" t="s">
        <v>11396</v>
      </c>
      <c r="V4848" s="1260" t="s">
        <v>11878</v>
      </c>
      <c r="W4848" s="1259">
        <v>0</v>
      </c>
      <c r="X4848" s="1259">
        <v>1007</v>
      </c>
      <c r="Y4848" s="1259">
        <v>0</v>
      </c>
    </row>
    <row r="4849" spans="1:25">
      <c r="A4849" s="1350">
        <v>11201000281</v>
      </c>
      <c r="B4849" s="1260"/>
      <c r="C4849" s="1260" t="s">
        <v>36490</v>
      </c>
      <c r="D4849" s="1260" t="s">
        <v>36491</v>
      </c>
      <c r="E4849" s="1260" t="s">
        <v>11353</v>
      </c>
      <c r="F4849" s="1260" t="s">
        <v>36492</v>
      </c>
      <c r="G4849" s="1260" t="s">
        <v>36493</v>
      </c>
      <c r="H4849" s="1260" t="s">
        <v>11153</v>
      </c>
      <c r="I4849" s="1260" t="s">
        <v>11243</v>
      </c>
      <c r="J4849" s="1259">
        <v>7428024</v>
      </c>
      <c r="K4849" s="1260" t="s">
        <v>11221</v>
      </c>
      <c r="L4849" s="1260" t="s">
        <v>11155</v>
      </c>
      <c r="M4849" s="1260" t="s">
        <v>262</v>
      </c>
      <c r="N4849" s="1260"/>
      <c r="O4849" s="1260" t="s">
        <v>36491</v>
      </c>
      <c r="P4849" s="1260"/>
      <c r="Q4849" s="1260" t="s">
        <v>17782</v>
      </c>
      <c r="R4849" s="1260"/>
      <c r="S4849" s="1259">
        <v>1</v>
      </c>
      <c r="T4849" s="1260"/>
      <c r="U4849" s="1260"/>
      <c r="V4849" s="1260"/>
      <c r="W4849" s="1259">
        <v>0</v>
      </c>
      <c r="X4849" s="1259">
        <v>1007</v>
      </c>
      <c r="Y4849" s="1259">
        <v>0</v>
      </c>
    </row>
    <row r="4850" spans="1:25">
      <c r="A4850" s="1350">
        <v>11201000280</v>
      </c>
      <c r="B4850" s="1260" t="s">
        <v>36494</v>
      </c>
      <c r="C4850" s="1260" t="s">
        <v>36495</v>
      </c>
      <c r="D4850" s="1260" t="s">
        <v>36496</v>
      </c>
      <c r="E4850" s="1260" t="s">
        <v>11175</v>
      </c>
      <c r="F4850" s="1260" t="s">
        <v>11176</v>
      </c>
      <c r="G4850" s="1260" t="s">
        <v>36497</v>
      </c>
      <c r="H4850" s="1260" t="s">
        <v>11153</v>
      </c>
      <c r="I4850" s="1260" t="s">
        <v>11177</v>
      </c>
      <c r="J4850" s="1259">
        <v>7428023</v>
      </c>
      <c r="K4850" s="1260" t="s">
        <v>11221</v>
      </c>
      <c r="L4850" s="1260" t="s">
        <v>11155</v>
      </c>
      <c r="M4850" s="1260" t="s">
        <v>2102</v>
      </c>
      <c r="N4850" s="1260" t="s">
        <v>36498</v>
      </c>
      <c r="O4850" s="1260" t="s">
        <v>36496</v>
      </c>
      <c r="P4850" s="1260" t="s">
        <v>36499</v>
      </c>
      <c r="Q4850" s="1260" t="s">
        <v>11394</v>
      </c>
      <c r="R4850" s="1260" t="s">
        <v>36499</v>
      </c>
      <c r="S4850" s="1259">
        <v>1</v>
      </c>
      <c r="T4850" s="1260" t="s">
        <v>36500</v>
      </c>
      <c r="U4850" s="1260" t="s">
        <v>11158</v>
      </c>
      <c r="V4850" s="1260" t="s">
        <v>11263</v>
      </c>
      <c r="W4850" s="1259">
        <v>0</v>
      </c>
      <c r="X4850" s="1259">
        <v>1007</v>
      </c>
      <c r="Y4850" s="1259">
        <v>0</v>
      </c>
    </row>
    <row r="4851" spans="1:25">
      <c r="A4851" s="1350">
        <v>11201000279</v>
      </c>
      <c r="B4851" s="1260"/>
      <c r="C4851" s="1260" t="s">
        <v>36501</v>
      </c>
      <c r="D4851" s="1260" t="s">
        <v>36502</v>
      </c>
      <c r="E4851" s="1260" t="s">
        <v>12993</v>
      </c>
      <c r="F4851" s="1260" t="s">
        <v>36503</v>
      </c>
      <c r="G4851" s="1260" t="s">
        <v>36504</v>
      </c>
      <c r="H4851" s="1260" t="s">
        <v>11153</v>
      </c>
      <c r="I4851" s="1260" t="s">
        <v>10976</v>
      </c>
      <c r="J4851" s="1259">
        <v>7428022</v>
      </c>
      <c r="K4851" s="1260" t="s">
        <v>11221</v>
      </c>
      <c r="L4851" s="1260" t="s">
        <v>11155</v>
      </c>
      <c r="M4851" s="1260" t="s">
        <v>2527</v>
      </c>
      <c r="N4851" s="1260" t="s">
        <v>20873</v>
      </c>
      <c r="O4851" s="1260" t="s">
        <v>36502</v>
      </c>
      <c r="P4851" s="1260" t="s">
        <v>11157</v>
      </c>
      <c r="Q4851" s="1260" t="s">
        <v>11223</v>
      </c>
      <c r="R4851" s="1260" t="s">
        <v>11157</v>
      </c>
      <c r="S4851" s="1259">
        <v>1</v>
      </c>
      <c r="T4851" s="1260"/>
      <c r="U4851" s="1260" t="s">
        <v>11158</v>
      </c>
      <c r="V4851" s="1260" t="s">
        <v>11159</v>
      </c>
      <c r="W4851" s="1259">
        <v>0</v>
      </c>
      <c r="X4851" s="1259">
        <v>1007</v>
      </c>
      <c r="Y4851" s="1259">
        <v>0</v>
      </c>
    </row>
    <row r="4852" spans="1:25">
      <c r="A4852" s="1350">
        <v>11201000278</v>
      </c>
      <c r="B4852" s="1260" t="s">
        <v>36505</v>
      </c>
      <c r="C4852" s="1260" t="s">
        <v>36506</v>
      </c>
      <c r="D4852" s="1260" t="s">
        <v>36507</v>
      </c>
      <c r="E4852" s="1260" t="s">
        <v>11175</v>
      </c>
      <c r="F4852" s="1260" t="s">
        <v>36403</v>
      </c>
      <c r="G4852" s="1260" t="s">
        <v>36508</v>
      </c>
      <c r="H4852" s="1260" t="s">
        <v>11153</v>
      </c>
      <c r="I4852" s="1260" t="s">
        <v>11164</v>
      </c>
      <c r="J4852" s="1259">
        <v>7428021</v>
      </c>
      <c r="K4852" s="1260" t="s">
        <v>11221</v>
      </c>
      <c r="L4852" s="1260" t="s">
        <v>11155</v>
      </c>
      <c r="M4852" s="1260" t="s">
        <v>2483</v>
      </c>
      <c r="N4852" s="1260" t="s">
        <v>35442</v>
      </c>
      <c r="O4852" s="1260" t="s">
        <v>36507</v>
      </c>
      <c r="P4852" s="1260" t="s">
        <v>36509</v>
      </c>
      <c r="Q4852" s="1260" t="s">
        <v>11394</v>
      </c>
      <c r="R4852" s="1260" t="s">
        <v>35443</v>
      </c>
      <c r="S4852" s="1259">
        <v>1</v>
      </c>
      <c r="T4852" s="1260" t="s">
        <v>36510</v>
      </c>
      <c r="U4852" s="1260" t="s">
        <v>11182</v>
      </c>
      <c r="V4852" s="1260" t="s">
        <v>31462</v>
      </c>
      <c r="W4852" s="1259">
        <v>0</v>
      </c>
      <c r="X4852" s="1259">
        <v>1007</v>
      </c>
      <c r="Y4852" s="1259">
        <v>0</v>
      </c>
    </row>
    <row r="4853" spans="1:25">
      <c r="A4853" s="1350">
        <v>11201000277</v>
      </c>
      <c r="B4853" s="1260"/>
      <c r="C4853" s="1260" t="s">
        <v>36511</v>
      </c>
      <c r="D4853" s="1260" t="s">
        <v>36512</v>
      </c>
      <c r="E4853" s="1260" t="s">
        <v>11668</v>
      </c>
      <c r="F4853" s="1260" t="s">
        <v>36403</v>
      </c>
      <c r="G4853" s="1260" t="s">
        <v>36513</v>
      </c>
      <c r="H4853" s="1260" t="s">
        <v>11153</v>
      </c>
      <c r="I4853" s="1260" t="s">
        <v>11164</v>
      </c>
      <c r="J4853" s="1259">
        <v>7428020</v>
      </c>
      <c r="K4853" s="1260" t="s">
        <v>11221</v>
      </c>
      <c r="L4853" s="1260" t="s">
        <v>11155</v>
      </c>
      <c r="M4853" s="1260" t="s">
        <v>1562</v>
      </c>
      <c r="N4853" s="1260" t="s">
        <v>36514</v>
      </c>
      <c r="O4853" s="1260" t="s">
        <v>36512</v>
      </c>
      <c r="P4853" s="1260" t="s">
        <v>36515</v>
      </c>
      <c r="Q4853" s="1260" t="s">
        <v>11658</v>
      </c>
      <c r="R4853" s="1260" t="s">
        <v>36516</v>
      </c>
      <c r="S4853" s="1259">
        <v>1</v>
      </c>
      <c r="T4853" s="1260" t="s">
        <v>36517</v>
      </c>
      <c r="U4853" s="1260" t="s">
        <v>11290</v>
      </c>
      <c r="V4853" s="1260" t="s">
        <v>11291</v>
      </c>
      <c r="W4853" s="1259">
        <v>0</v>
      </c>
      <c r="X4853" s="1259">
        <v>1007</v>
      </c>
      <c r="Y4853" s="1259">
        <v>0</v>
      </c>
    </row>
    <row r="4854" spans="1:25">
      <c r="A4854" s="1350">
        <v>11201000276</v>
      </c>
      <c r="B4854" s="1260"/>
      <c r="C4854" s="1260" t="s">
        <v>36518</v>
      </c>
      <c r="D4854" s="1260" t="s">
        <v>36519</v>
      </c>
      <c r="E4854" s="1260" t="s">
        <v>11353</v>
      </c>
      <c r="F4854" s="1260" t="s">
        <v>11242</v>
      </c>
      <c r="G4854" s="1260" t="s">
        <v>36520</v>
      </c>
      <c r="H4854" s="1260" t="s">
        <v>11153</v>
      </c>
      <c r="I4854" s="1260" t="s">
        <v>11243</v>
      </c>
      <c r="J4854" s="1259">
        <v>7428019</v>
      </c>
      <c r="K4854" s="1260" t="s">
        <v>11221</v>
      </c>
      <c r="L4854" s="1260" t="s">
        <v>11155</v>
      </c>
      <c r="M4854" s="1260" t="s">
        <v>262</v>
      </c>
      <c r="N4854" s="1260"/>
      <c r="O4854" s="1260" t="s">
        <v>36519</v>
      </c>
      <c r="P4854" s="1260"/>
      <c r="Q4854" s="1260" t="s">
        <v>17782</v>
      </c>
      <c r="R4854" s="1260"/>
      <c r="S4854" s="1259">
        <v>1</v>
      </c>
      <c r="T4854" s="1260"/>
      <c r="U4854" s="1260"/>
      <c r="V4854" s="1260"/>
      <c r="W4854" s="1259">
        <v>0</v>
      </c>
      <c r="X4854" s="1259">
        <v>1007</v>
      </c>
      <c r="Y4854" s="1259">
        <v>0</v>
      </c>
    </row>
    <row r="4855" spans="1:25">
      <c r="A4855" s="1350">
        <v>11201000275</v>
      </c>
      <c r="B4855" s="1260"/>
      <c r="C4855" s="1260" t="s">
        <v>36521</v>
      </c>
      <c r="D4855" s="1260" t="s">
        <v>36522</v>
      </c>
      <c r="E4855" s="1260" t="s">
        <v>36523</v>
      </c>
      <c r="F4855" s="1260" t="s">
        <v>26598</v>
      </c>
      <c r="G4855" s="1260" t="s">
        <v>36524</v>
      </c>
      <c r="H4855" s="1260" t="s">
        <v>11153</v>
      </c>
      <c r="I4855" s="1260" t="s">
        <v>10976</v>
      </c>
      <c r="J4855" s="1259">
        <v>7428018</v>
      </c>
      <c r="K4855" s="1260" t="s">
        <v>11221</v>
      </c>
      <c r="L4855" s="1260" t="s">
        <v>11155</v>
      </c>
      <c r="M4855" s="1260" t="s">
        <v>2033</v>
      </c>
      <c r="N4855" s="1260" t="s">
        <v>36525</v>
      </c>
      <c r="O4855" s="1260" t="s">
        <v>36522</v>
      </c>
      <c r="P4855" s="1259">
        <v>1191</v>
      </c>
      <c r="Q4855" s="1260" t="s">
        <v>11394</v>
      </c>
      <c r="R4855" s="1260" t="s">
        <v>36526</v>
      </c>
      <c r="S4855" s="1259">
        <v>1</v>
      </c>
      <c r="T4855" s="1260"/>
      <c r="U4855" s="1260" t="s">
        <v>11158</v>
      </c>
      <c r="V4855" s="1260" t="s">
        <v>13789</v>
      </c>
      <c r="W4855" s="1259">
        <v>0</v>
      </c>
      <c r="X4855" s="1259">
        <v>1007</v>
      </c>
      <c r="Y4855" s="1259">
        <v>0</v>
      </c>
    </row>
    <row r="4856" spans="1:25">
      <c r="A4856" s="1350">
        <v>11201000274</v>
      </c>
      <c r="B4856" s="1260"/>
      <c r="C4856" s="1260" t="s">
        <v>36527</v>
      </c>
      <c r="D4856" s="1260" t="s">
        <v>36528</v>
      </c>
      <c r="E4856" s="1260" t="s">
        <v>11284</v>
      </c>
      <c r="F4856" s="1260" t="s">
        <v>36529</v>
      </c>
      <c r="G4856" s="1260" t="s">
        <v>36530</v>
      </c>
      <c r="H4856" s="1260" t="s">
        <v>11153</v>
      </c>
      <c r="I4856" s="1260" t="s">
        <v>11164</v>
      </c>
      <c r="J4856" s="1259">
        <v>7428017</v>
      </c>
      <c r="K4856" s="1260" t="s">
        <v>11221</v>
      </c>
      <c r="L4856" s="1260" t="s">
        <v>11155</v>
      </c>
      <c r="M4856" s="1260" t="s">
        <v>1380</v>
      </c>
      <c r="N4856" s="1260" t="s">
        <v>36531</v>
      </c>
      <c r="O4856" s="1260" t="s">
        <v>36528</v>
      </c>
      <c r="P4856" s="1260"/>
      <c r="Q4856" s="1260"/>
      <c r="R4856" s="1260"/>
      <c r="S4856" s="1259">
        <v>1</v>
      </c>
      <c r="T4856" s="1260" t="s">
        <v>36532</v>
      </c>
      <c r="U4856" s="1260" t="s">
        <v>11209</v>
      </c>
      <c r="V4856" s="1260" t="s">
        <v>13828</v>
      </c>
      <c r="W4856" s="1259">
        <v>0</v>
      </c>
      <c r="X4856" s="1259">
        <v>1007</v>
      </c>
      <c r="Y4856" s="1259">
        <v>0</v>
      </c>
    </row>
    <row r="4857" spans="1:25">
      <c r="A4857" s="1350">
        <v>11201000273</v>
      </c>
      <c r="B4857" s="1260" t="s">
        <v>36533</v>
      </c>
      <c r="C4857" s="1260" t="s">
        <v>36534</v>
      </c>
      <c r="D4857" s="1260" t="s">
        <v>36535</v>
      </c>
      <c r="E4857" s="1260" t="s">
        <v>11190</v>
      </c>
      <c r="F4857" s="1260" t="s">
        <v>36259</v>
      </c>
      <c r="G4857" s="1260"/>
      <c r="H4857" s="1260" t="s">
        <v>11153</v>
      </c>
      <c r="I4857" s="1260" t="s">
        <v>11164</v>
      </c>
      <c r="J4857" s="1259">
        <v>7428016</v>
      </c>
      <c r="K4857" s="1260" t="s">
        <v>11221</v>
      </c>
      <c r="L4857" s="1260" t="s">
        <v>11275</v>
      </c>
      <c r="M4857" s="1260" t="s">
        <v>2482</v>
      </c>
      <c r="N4857" s="1260" t="s">
        <v>36536</v>
      </c>
      <c r="O4857" s="1260" t="s">
        <v>36535</v>
      </c>
      <c r="P4857" s="1260" t="s">
        <v>36537</v>
      </c>
      <c r="Q4857" s="1260" t="s">
        <v>11846</v>
      </c>
      <c r="R4857" s="1260" t="s">
        <v>36537</v>
      </c>
      <c r="S4857" s="1259">
        <v>1</v>
      </c>
      <c r="T4857" s="1260" t="s">
        <v>36538</v>
      </c>
      <c r="U4857" s="1260" t="s">
        <v>11405</v>
      </c>
      <c r="V4857" s="1260" t="s">
        <v>13036</v>
      </c>
      <c r="W4857" s="1259">
        <v>0</v>
      </c>
      <c r="X4857" s="1259">
        <v>1007</v>
      </c>
      <c r="Y4857" s="1259">
        <v>2</v>
      </c>
    </row>
    <row r="4858" spans="1:25">
      <c r="A4858" s="1350">
        <v>11201000272</v>
      </c>
      <c r="B4858" s="1260"/>
      <c r="C4858" s="1260" t="s">
        <v>36539</v>
      </c>
      <c r="D4858" s="1260" t="s">
        <v>36540</v>
      </c>
      <c r="E4858" s="1260" t="s">
        <v>11175</v>
      </c>
      <c r="F4858" s="1260" t="s">
        <v>36541</v>
      </c>
      <c r="G4858" s="1260" t="s">
        <v>36542</v>
      </c>
      <c r="H4858" s="1260" t="s">
        <v>11153</v>
      </c>
      <c r="I4858" s="1260" t="s">
        <v>10976</v>
      </c>
      <c r="J4858" s="1259">
        <v>7428015</v>
      </c>
      <c r="K4858" s="1260" t="s">
        <v>11375</v>
      </c>
      <c r="L4858" s="1260" t="s">
        <v>11155</v>
      </c>
      <c r="M4858" s="1260" t="s">
        <v>1950</v>
      </c>
      <c r="N4858" s="1260" t="s">
        <v>36543</v>
      </c>
      <c r="O4858" s="1260" t="s">
        <v>36540</v>
      </c>
      <c r="P4858" s="1260" t="s">
        <v>27194</v>
      </c>
      <c r="Q4858" s="1260" t="s">
        <v>12683</v>
      </c>
      <c r="R4858" s="1260" t="s">
        <v>27194</v>
      </c>
      <c r="S4858" s="1259">
        <v>1</v>
      </c>
      <c r="T4858" s="1260"/>
      <c r="U4858" s="1260" t="s">
        <v>11396</v>
      </c>
      <c r="V4858" s="1260" t="s">
        <v>12816</v>
      </c>
      <c r="W4858" s="1259">
        <v>17</v>
      </c>
      <c r="X4858" s="1259">
        <v>1008</v>
      </c>
      <c r="Y4858" s="1259">
        <v>0</v>
      </c>
    </row>
    <row r="4859" spans="1:25">
      <c r="A4859" s="1350">
        <v>11201000271</v>
      </c>
      <c r="B4859" s="1260" t="s">
        <v>36544</v>
      </c>
      <c r="C4859" s="1260" t="s">
        <v>36545</v>
      </c>
      <c r="D4859" s="1260" t="s">
        <v>36546</v>
      </c>
      <c r="E4859" s="1260" t="s">
        <v>11702</v>
      </c>
      <c r="F4859" s="1260" t="s">
        <v>36259</v>
      </c>
      <c r="G4859" s="1260"/>
      <c r="H4859" s="1260" t="s">
        <v>11153</v>
      </c>
      <c r="I4859" s="1260" t="s">
        <v>11164</v>
      </c>
      <c r="J4859" s="1259">
        <v>7428014</v>
      </c>
      <c r="K4859" s="1260" t="s">
        <v>11221</v>
      </c>
      <c r="L4859" s="1260" t="s">
        <v>11275</v>
      </c>
      <c r="M4859" s="1260" t="s">
        <v>2482</v>
      </c>
      <c r="N4859" s="1260" t="s">
        <v>36547</v>
      </c>
      <c r="O4859" s="1260" t="s">
        <v>36546</v>
      </c>
      <c r="P4859" s="1260" t="s">
        <v>36548</v>
      </c>
      <c r="Q4859" s="1260" t="s">
        <v>11411</v>
      </c>
      <c r="R4859" s="1260" t="s">
        <v>36549</v>
      </c>
      <c r="S4859" s="1259">
        <v>1</v>
      </c>
      <c r="T4859" s="1260" t="s">
        <v>36550</v>
      </c>
      <c r="U4859" s="1260" t="s">
        <v>11405</v>
      </c>
      <c r="V4859" s="1260" t="s">
        <v>13036</v>
      </c>
      <c r="W4859" s="1259">
        <v>0</v>
      </c>
      <c r="X4859" s="1259">
        <v>1007</v>
      </c>
      <c r="Y4859" s="1259">
        <v>2</v>
      </c>
    </row>
    <row r="4860" spans="1:25">
      <c r="A4860" s="1350">
        <v>11201000270</v>
      </c>
      <c r="B4860" s="1260" t="s">
        <v>36551</v>
      </c>
      <c r="C4860" s="1260" t="s">
        <v>36552</v>
      </c>
      <c r="D4860" s="1260" t="s">
        <v>36553</v>
      </c>
      <c r="E4860" s="1260" t="s">
        <v>11949</v>
      </c>
      <c r="F4860" s="1260" t="s">
        <v>36259</v>
      </c>
      <c r="G4860" s="1260" t="s">
        <v>36554</v>
      </c>
      <c r="H4860" s="1260" t="s">
        <v>11153</v>
      </c>
      <c r="I4860" s="1260" t="s">
        <v>11164</v>
      </c>
      <c r="J4860" s="1259">
        <v>7428013</v>
      </c>
      <c r="K4860" s="1260" t="s">
        <v>11221</v>
      </c>
      <c r="L4860" s="1260" t="s">
        <v>11385</v>
      </c>
      <c r="M4860" s="1260" t="s">
        <v>2482</v>
      </c>
      <c r="N4860" s="1260" t="s">
        <v>36555</v>
      </c>
      <c r="O4860" s="1260" t="s">
        <v>36553</v>
      </c>
      <c r="P4860" s="1260" t="s">
        <v>36556</v>
      </c>
      <c r="Q4860" s="1260" t="s">
        <v>12131</v>
      </c>
      <c r="R4860" s="1260" t="s">
        <v>36556</v>
      </c>
      <c r="S4860" s="1259">
        <v>1</v>
      </c>
      <c r="T4860" s="1260" t="s">
        <v>36557</v>
      </c>
      <c r="U4860" s="1260" t="s">
        <v>11405</v>
      </c>
      <c r="V4860" s="1260" t="s">
        <v>13036</v>
      </c>
      <c r="W4860" s="1259">
        <v>0</v>
      </c>
      <c r="X4860" s="1259">
        <v>1007</v>
      </c>
      <c r="Y4860" s="1259">
        <v>1</v>
      </c>
    </row>
    <row r="4861" spans="1:25">
      <c r="A4861" s="1350">
        <v>11201000269</v>
      </c>
      <c r="B4861" s="1260" t="s">
        <v>36558</v>
      </c>
      <c r="C4861" s="1260" t="s">
        <v>36559</v>
      </c>
      <c r="D4861" s="1260" t="s">
        <v>36560</v>
      </c>
      <c r="E4861" s="1260" t="s">
        <v>36561</v>
      </c>
      <c r="F4861" s="1260" t="s">
        <v>11242</v>
      </c>
      <c r="G4861" s="1260" t="s">
        <v>36562</v>
      </c>
      <c r="H4861" s="1260" t="s">
        <v>11153</v>
      </c>
      <c r="I4861" s="1260" t="s">
        <v>11243</v>
      </c>
      <c r="J4861" s="1259">
        <v>7428012</v>
      </c>
      <c r="K4861" s="1260" t="s">
        <v>11221</v>
      </c>
      <c r="L4861" s="1260" t="s">
        <v>11155</v>
      </c>
      <c r="M4861" s="1260" t="s">
        <v>2345</v>
      </c>
      <c r="N4861" s="1260" t="s">
        <v>36563</v>
      </c>
      <c r="O4861" s="1260" t="s">
        <v>36560</v>
      </c>
      <c r="P4861" s="1260" t="s">
        <v>36564</v>
      </c>
      <c r="Q4861" s="1260" t="s">
        <v>11394</v>
      </c>
      <c r="R4861" s="1260" t="s">
        <v>36565</v>
      </c>
      <c r="S4861" s="1259">
        <v>1</v>
      </c>
      <c r="T4861" s="1260" t="s">
        <v>36566</v>
      </c>
      <c r="U4861" s="1260" t="s">
        <v>11247</v>
      </c>
      <c r="V4861" s="1260" t="s">
        <v>24217</v>
      </c>
      <c r="W4861" s="1259">
        <v>0</v>
      </c>
      <c r="X4861" s="1259">
        <v>1007</v>
      </c>
      <c r="Y4861" s="1259">
        <v>0</v>
      </c>
    </row>
    <row r="4862" spans="1:25">
      <c r="A4862" s="1350">
        <v>11201000268</v>
      </c>
      <c r="B4862" s="1260"/>
      <c r="C4862" s="1260" t="s">
        <v>36567</v>
      </c>
      <c r="D4862" s="1260" t="s">
        <v>36568</v>
      </c>
      <c r="E4862" s="1260" t="s">
        <v>11353</v>
      </c>
      <c r="F4862" s="1260" t="s">
        <v>11440</v>
      </c>
      <c r="G4862" s="1260" t="s">
        <v>36569</v>
      </c>
      <c r="H4862" s="1260" t="s">
        <v>11153</v>
      </c>
      <c r="I4862" s="1260" t="s">
        <v>11177</v>
      </c>
      <c r="J4862" s="1259">
        <v>7428011</v>
      </c>
      <c r="K4862" s="1260" t="s">
        <v>11221</v>
      </c>
      <c r="L4862" s="1260" t="s">
        <v>11155</v>
      </c>
      <c r="M4862" s="1260" t="s">
        <v>262</v>
      </c>
      <c r="N4862" s="1260"/>
      <c r="O4862" s="1260" t="s">
        <v>36568</v>
      </c>
      <c r="P4862" s="1260"/>
      <c r="Q4862" s="1260"/>
      <c r="R4862" s="1260"/>
      <c r="S4862" s="1259">
        <v>1</v>
      </c>
      <c r="T4862" s="1260"/>
      <c r="U4862" s="1260"/>
      <c r="V4862" s="1260"/>
      <c r="W4862" s="1259">
        <v>0</v>
      </c>
      <c r="X4862" s="1259">
        <v>1007</v>
      </c>
      <c r="Y4862" s="1259">
        <v>0</v>
      </c>
    </row>
    <row r="4863" spans="1:25">
      <c r="A4863" s="1350">
        <v>11201000267</v>
      </c>
      <c r="B4863" s="1260"/>
      <c r="C4863" s="1260" t="s">
        <v>36570</v>
      </c>
      <c r="D4863" s="1260" t="s">
        <v>36571</v>
      </c>
      <c r="E4863" s="1260" t="s">
        <v>11353</v>
      </c>
      <c r="F4863" s="1260" t="s">
        <v>24507</v>
      </c>
      <c r="G4863" s="1260" t="s">
        <v>36572</v>
      </c>
      <c r="H4863" s="1260" t="s">
        <v>11153</v>
      </c>
      <c r="I4863" s="1260" t="s">
        <v>10976</v>
      </c>
      <c r="J4863" s="1259">
        <v>7428010</v>
      </c>
      <c r="K4863" s="1260" t="s">
        <v>11221</v>
      </c>
      <c r="L4863" s="1260" t="s">
        <v>11155</v>
      </c>
      <c r="M4863" s="1260" t="s">
        <v>262</v>
      </c>
      <c r="N4863" s="1260"/>
      <c r="O4863" s="1260" t="s">
        <v>36571</v>
      </c>
      <c r="P4863" s="1260"/>
      <c r="Q4863" s="1260"/>
      <c r="R4863" s="1260"/>
      <c r="S4863" s="1259">
        <v>1</v>
      </c>
      <c r="T4863" s="1260"/>
      <c r="U4863" s="1260"/>
      <c r="V4863" s="1260"/>
      <c r="W4863" s="1259">
        <v>0</v>
      </c>
      <c r="X4863" s="1259">
        <v>1007</v>
      </c>
      <c r="Y4863" s="1259">
        <v>0</v>
      </c>
    </row>
    <row r="4864" spans="1:25">
      <c r="A4864" s="1350">
        <v>11201000266</v>
      </c>
      <c r="B4864" s="1260"/>
      <c r="C4864" s="1260" t="s">
        <v>36573</v>
      </c>
      <c r="D4864" s="1260" t="s">
        <v>36574</v>
      </c>
      <c r="E4864" s="1260" t="s">
        <v>11353</v>
      </c>
      <c r="F4864" s="1260" t="s">
        <v>12759</v>
      </c>
      <c r="G4864" s="1260" t="s">
        <v>36575</v>
      </c>
      <c r="H4864" s="1260" t="s">
        <v>11153</v>
      </c>
      <c r="I4864" s="1260" t="s">
        <v>10976</v>
      </c>
      <c r="J4864" s="1259">
        <v>7428009</v>
      </c>
      <c r="K4864" s="1260" t="s">
        <v>11221</v>
      </c>
      <c r="L4864" s="1260" t="s">
        <v>11155</v>
      </c>
      <c r="M4864" s="1260" t="s">
        <v>262</v>
      </c>
      <c r="N4864" s="1260"/>
      <c r="O4864" s="1260" t="s">
        <v>36574</v>
      </c>
      <c r="P4864" s="1260"/>
      <c r="Q4864" s="1260"/>
      <c r="R4864" s="1260"/>
      <c r="S4864" s="1259">
        <v>1</v>
      </c>
      <c r="T4864" s="1260"/>
      <c r="U4864" s="1260"/>
      <c r="V4864" s="1260"/>
      <c r="W4864" s="1259">
        <v>0</v>
      </c>
      <c r="X4864" s="1259">
        <v>1007</v>
      </c>
      <c r="Y4864" s="1259">
        <v>0</v>
      </c>
    </row>
    <row r="4865" spans="1:25">
      <c r="A4865" s="1350">
        <v>11201000265</v>
      </c>
      <c r="B4865" s="1260"/>
      <c r="C4865" s="1260" t="s">
        <v>36576</v>
      </c>
      <c r="D4865" s="1260" t="s">
        <v>36577</v>
      </c>
      <c r="E4865" s="1260" t="s">
        <v>11593</v>
      </c>
      <c r="F4865" s="1260" t="s">
        <v>35446</v>
      </c>
      <c r="G4865" s="1260" t="s">
        <v>36578</v>
      </c>
      <c r="H4865" s="1260" t="s">
        <v>11153</v>
      </c>
      <c r="I4865" s="1260" t="s">
        <v>11164</v>
      </c>
      <c r="J4865" s="1259">
        <v>7428008</v>
      </c>
      <c r="K4865" s="1260" t="s">
        <v>11221</v>
      </c>
      <c r="L4865" s="1260" t="s">
        <v>11155</v>
      </c>
      <c r="M4865" s="1260" t="s">
        <v>1902</v>
      </c>
      <c r="N4865" s="1260" t="s">
        <v>36579</v>
      </c>
      <c r="O4865" s="1260" t="s">
        <v>36577</v>
      </c>
      <c r="P4865" s="1260" t="s">
        <v>11192</v>
      </c>
      <c r="Q4865" s="1260"/>
      <c r="R4865" s="1260"/>
      <c r="S4865" s="1259">
        <v>1</v>
      </c>
      <c r="T4865" s="1260"/>
      <c r="U4865" s="1260" t="s">
        <v>11405</v>
      </c>
      <c r="V4865" s="1260" t="s">
        <v>24501</v>
      </c>
      <c r="W4865" s="1259">
        <v>0</v>
      </c>
      <c r="X4865" s="1259">
        <v>1007</v>
      </c>
      <c r="Y4865" s="1259">
        <v>0</v>
      </c>
    </row>
    <row r="4866" spans="1:25">
      <c r="A4866" s="1350">
        <v>11201000264</v>
      </c>
      <c r="B4866" s="1260"/>
      <c r="C4866" s="1260" t="s">
        <v>36580</v>
      </c>
      <c r="D4866" s="1260" t="s">
        <v>36581</v>
      </c>
      <c r="E4866" s="1260" t="s">
        <v>11426</v>
      </c>
      <c r="F4866" s="1260" t="s">
        <v>36582</v>
      </c>
      <c r="G4866" s="1260" t="s">
        <v>36583</v>
      </c>
      <c r="H4866" s="1260" t="s">
        <v>11153</v>
      </c>
      <c r="I4866" s="1260" t="s">
        <v>11164</v>
      </c>
      <c r="J4866" s="1259">
        <v>7428007</v>
      </c>
      <c r="K4866" s="1260" t="s">
        <v>11221</v>
      </c>
      <c r="L4866" s="1260" t="s">
        <v>11155</v>
      </c>
      <c r="M4866" s="1260" t="s">
        <v>2389</v>
      </c>
      <c r="N4866" s="1260" t="s">
        <v>36584</v>
      </c>
      <c r="O4866" s="1260" t="s">
        <v>36581</v>
      </c>
      <c r="P4866" s="1260" t="s">
        <v>11192</v>
      </c>
      <c r="Q4866" s="1260"/>
      <c r="R4866" s="1260"/>
      <c r="S4866" s="1259">
        <v>1</v>
      </c>
      <c r="T4866" s="1260"/>
      <c r="U4866" s="1260" t="s">
        <v>11256</v>
      </c>
      <c r="V4866" s="1260" t="s">
        <v>26722</v>
      </c>
      <c r="W4866" s="1259">
        <v>0</v>
      </c>
      <c r="X4866" s="1259">
        <v>1007</v>
      </c>
      <c r="Y4866" s="1259">
        <v>0</v>
      </c>
    </row>
    <row r="4867" spans="1:25">
      <c r="A4867" s="1350">
        <v>11201000263</v>
      </c>
      <c r="B4867" s="1260"/>
      <c r="C4867" s="1260" t="s">
        <v>36585</v>
      </c>
      <c r="D4867" s="1260" t="s">
        <v>36586</v>
      </c>
      <c r="E4867" s="1260" t="s">
        <v>11353</v>
      </c>
      <c r="F4867" s="1260" t="s">
        <v>36587</v>
      </c>
      <c r="G4867" s="1260" t="s">
        <v>36588</v>
      </c>
      <c r="H4867" s="1260" t="s">
        <v>11153</v>
      </c>
      <c r="I4867" s="1260" t="s">
        <v>11243</v>
      </c>
      <c r="J4867" s="1259">
        <v>7428006</v>
      </c>
      <c r="K4867" s="1260" t="s">
        <v>11221</v>
      </c>
      <c r="L4867" s="1260" t="s">
        <v>11155</v>
      </c>
      <c r="M4867" s="1260" t="s">
        <v>262</v>
      </c>
      <c r="N4867" s="1260"/>
      <c r="O4867" s="1260" t="s">
        <v>36586</v>
      </c>
      <c r="P4867" s="1260"/>
      <c r="Q4867" s="1260" t="s">
        <v>11450</v>
      </c>
      <c r="R4867" s="1260"/>
      <c r="S4867" s="1259">
        <v>1</v>
      </c>
      <c r="T4867" s="1260"/>
      <c r="U4867" s="1260"/>
      <c r="V4867" s="1260"/>
      <c r="W4867" s="1259">
        <v>0</v>
      </c>
      <c r="X4867" s="1259">
        <v>1007</v>
      </c>
      <c r="Y4867" s="1259">
        <v>0</v>
      </c>
    </row>
    <row r="4868" spans="1:25">
      <c r="A4868" s="1350">
        <v>11201000262</v>
      </c>
      <c r="B4868" s="1260"/>
      <c r="C4868" s="1260" t="s">
        <v>36589</v>
      </c>
      <c r="D4868" s="1260" t="s">
        <v>36590</v>
      </c>
      <c r="E4868" s="1260" t="s">
        <v>11457</v>
      </c>
      <c r="F4868" s="1260" t="s">
        <v>11440</v>
      </c>
      <c r="G4868" s="1260" t="s">
        <v>36591</v>
      </c>
      <c r="H4868" s="1260" t="s">
        <v>11153</v>
      </c>
      <c r="I4868" s="1260" t="s">
        <v>11177</v>
      </c>
      <c r="J4868" s="1259">
        <v>7428005</v>
      </c>
      <c r="K4868" s="1260" t="s">
        <v>11221</v>
      </c>
      <c r="L4868" s="1260" t="s">
        <v>11155</v>
      </c>
      <c r="M4868" s="1260" t="s">
        <v>262</v>
      </c>
      <c r="N4868" s="1260"/>
      <c r="O4868" s="1260" t="s">
        <v>36590</v>
      </c>
      <c r="P4868" s="1260"/>
      <c r="Q4868" s="1260"/>
      <c r="R4868" s="1260"/>
      <c r="S4868" s="1259">
        <v>1</v>
      </c>
      <c r="T4868" s="1260"/>
      <c r="U4868" s="1260"/>
      <c r="V4868" s="1260"/>
      <c r="W4868" s="1259">
        <v>0</v>
      </c>
      <c r="X4868" s="1259">
        <v>1007</v>
      </c>
      <c r="Y4868" s="1259">
        <v>0</v>
      </c>
    </row>
    <row r="4869" spans="1:25">
      <c r="A4869" s="1350">
        <v>11201000261</v>
      </c>
      <c r="B4869" s="1260"/>
      <c r="C4869" s="1260" t="s">
        <v>36592</v>
      </c>
      <c r="D4869" s="1260" t="s">
        <v>24542</v>
      </c>
      <c r="E4869" s="1260" t="s">
        <v>11457</v>
      </c>
      <c r="F4869" s="1260" t="s">
        <v>11440</v>
      </c>
      <c r="G4869" s="1260" t="s">
        <v>36593</v>
      </c>
      <c r="H4869" s="1260" t="s">
        <v>11153</v>
      </c>
      <c r="I4869" s="1260" t="s">
        <v>11177</v>
      </c>
      <c r="J4869" s="1259">
        <v>7428004</v>
      </c>
      <c r="K4869" s="1260" t="s">
        <v>11221</v>
      </c>
      <c r="L4869" s="1260" t="s">
        <v>11155</v>
      </c>
      <c r="M4869" s="1260" t="s">
        <v>262</v>
      </c>
      <c r="N4869" s="1260"/>
      <c r="O4869" s="1260" t="s">
        <v>24542</v>
      </c>
      <c r="P4869" s="1260"/>
      <c r="Q4869" s="1260"/>
      <c r="R4869" s="1260"/>
      <c r="S4869" s="1259">
        <v>1</v>
      </c>
      <c r="T4869" s="1260"/>
      <c r="U4869" s="1260"/>
      <c r="V4869" s="1260"/>
      <c r="W4869" s="1259">
        <v>0</v>
      </c>
      <c r="X4869" s="1259">
        <v>1007</v>
      </c>
      <c r="Y4869" s="1259">
        <v>0</v>
      </c>
    </row>
    <row r="4870" spans="1:25">
      <c r="A4870" s="1350">
        <v>11201000260</v>
      </c>
      <c r="B4870" s="1260"/>
      <c r="C4870" s="1260" t="s">
        <v>36592</v>
      </c>
      <c r="D4870" s="1260" t="s">
        <v>36594</v>
      </c>
      <c r="E4870" s="1260" t="s">
        <v>11457</v>
      </c>
      <c r="F4870" s="1260" t="s">
        <v>12759</v>
      </c>
      <c r="G4870" s="1260" t="s">
        <v>36595</v>
      </c>
      <c r="H4870" s="1260" t="s">
        <v>11153</v>
      </c>
      <c r="I4870" s="1260" t="s">
        <v>10976</v>
      </c>
      <c r="J4870" s="1259">
        <v>7428003</v>
      </c>
      <c r="K4870" s="1260" t="s">
        <v>11221</v>
      </c>
      <c r="L4870" s="1260" t="s">
        <v>11155</v>
      </c>
      <c r="M4870" s="1260" t="s">
        <v>262</v>
      </c>
      <c r="N4870" s="1260"/>
      <c r="O4870" s="1260" t="s">
        <v>36594</v>
      </c>
      <c r="P4870" s="1260"/>
      <c r="Q4870" s="1260"/>
      <c r="R4870" s="1260"/>
      <c r="S4870" s="1259">
        <v>1</v>
      </c>
      <c r="T4870" s="1260"/>
      <c r="U4870" s="1260"/>
      <c r="V4870" s="1260"/>
      <c r="W4870" s="1259">
        <v>0</v>
      </c>
      <c r="X4870" s="1259">
        <v>1007</v>
      </c>
      <c r="Y4870" s="1259">
        <v>0</v>
      </c>
    </row>
    <row r="4871" spans="1:25">
      <c r="A4871" s="1350">
        <v>11201000259</v>
      </c>
      <c r="B4871" s="1260"/>
      <c r="C4871" s="1260" t="s">
        <v>36596</v>
      </c>
      <c r="D4871" s="1260" t="s">
        <v>36597</v>
      </c>
      <c r="E4871" s="1260" t="s">
        <v>11353</v>
      </c>
      <c r="F4871" s="1260" t="s">
        <v>11440</v>
      </c>
      <c r="G4871" s="1260" t="s">
        <v>36598</v>
      </c>
      <c r="H4871" s="1260" t="s">
        <v>11153</v>
      </c>
      <c r="I4871" s="1260" t="s">
        <v>11177</v>
      </c>
      <c r="J4871" s="1259">
        <v>7428002</v>
      </c>
      <c r="K4871" s="1260" t="s">
        <v>11221</v>
      </c>
      <c r="L4871" s="1260" t="s">
        <v>11155</v>
      </c>
      <c r="M4871" s="1260" t="s">
        <v>262</v>
      </c>
      <c r="N4871" s="1260"/>
      <c r="O4871" s="1260" t="s">
        <v>36597</v>
      </c>
      <c r="P4871" s="1260"/>
      <c r="Q4871" s="1260"/>
      <c r="R4871" s="1260"/>
      <c r="S4871" s="1259">
        <v>1</v>
      </c>
      <c r="T4871" s="1260"/>
      <c r="U4871" s="1260"/>
      <c r="V4871" s="1260"/>
      <c r="W4871" s="1259">
        <v>0</v>
      </c>
      <c r="X4871" s="1259">
        <v>1007</v>
      </c>
      <c r="Y4871" s="1259">
        <v>0</v>
      </c>
    </row>
    <row r="4872" spans="1:25">
      <c r="A4872" s="1350">
        <v>11201000258</v>
      </c>
      <c r="B4872" s="1260"/>
      <c r="C4872" s="1260" t="s">
        <v>36599</v>
      </c>
      <c r="D4872" s="1260" t="s">
        <v>29642</v>
      </c>
      <c r="E4872" s="1260" t="s">
        <v>11461</v>
      </c>
      <c r="F4872" s="1260" t="s">
        <v>36600</v>
      </c>
      <c r="G4872" s="1260" t="s">
        <v>36601</v>
      </c>
      <c r="H4872" s="1260" t="s">
        <v>11153</v>
      </c>
      <c r="I4872" s="1260" t="s">
        <v>11164</v>
      </c>
      <c r="J4872" s="1259">
        <v>7428001</v>
      </c>
      <c r="K4872" s="1260" t="s">
        <v>11221</v>
      </c>
      <c r="L4872" s="1260" t="s">
        <v>11155</v>
      </c>
      <c r="M4872" s="1260" t="s">
        <v>262</v>
      </c>
      <c r="N4872" s="1260"/>
      <c r="O4872" s="1260" t="s">
        <v>29642</v>
      </c>
      <c r="P4872" s="1260"/>
      <c r="Q4872" s="1260"/>
      <c r="R4872" s="1260"/>
      <c r="S4872" s="1259">
        <v>1</v>
      </c>
      <c r="T4872" s="1260"/>
      <c r="U4872" s="1260"/>
      <c r="V4872" s="1260"/>
      <c r="W4872" s="1259">
        <v>0</v>
      </c>
      <c r="X4872" s="1259">
        <v>1007</v>
      </c>
      <c r="Y4872" s="1259">
        <v>0</v>
      </c>
    </row>
    <row r="4873" spans="1:25">
      <c r="A4873" s="1350">
        <v>11201000257</v>
      </c>
      <c r="B4873" s="1260"/>
      <c r="C4873" s="1260" t="s">
        <v>36602</v>
      </c>
      <c r="D4873" s="1260" t="s">
        <v>36603</v>
      </c>
      <c r="E4873" s="1260" t="s">
        <v>11353</v>
      </c>
      <c r="F4873" s="1260" t="s">
        <v>11440</v>
      </c>
      <c r="G4873" s="1260" t="s">
        <v>36604</v>
      </c>
      <c r="H4873" s="1260" t="s">
        <v>11153</v>
      </c>
      <c r="I4873" s="1260" t="s">
        <v>11177</v>
      </c>
      <c r="J4873" s="1259">
        <v>7428000</v>
      </c>
      <c r="K4873" s="1260" t="s">
        <v>11221</v>
      </c>
      <c r="L4873" s="1260" t="s">
        <v>11155</v>
      </c>
      <c r="M4873" s="1260" t="s">
        <v>262</v>
      </c>
      <c r="N4873" s="1260"/>
      <c r="O4873" s="1260" t="s">
        <v>36603</v>
      </c>
      <c r="P4873" s="1260"/>
      <c r="Q4873" s="1260"/>
      <c r="R4873" s="1260"/>
      <c r="S4873" s="1259">
        <v>1</v>
      </c>
      <c r="T4873" s="1260"/>
      <c r="U4873" s="1260"/>
      <c r="V4873" s="1260"/>
      <c r="W4873" s="1259">
        <v>0</v>
      </c>
      <c r="X4873" s="1259">
        <v>1007</v>
      </c>
      <c r="Y4873" s="1259">
        <v>0</v>
      </c>
    </row>
    <row r="4874" spans="1:25">
      <c r="A4874" s="1350">
        <v>11201000256</v>
      </c>
      <c r="B4874" s="1260" t="s">
        <v>36605</v>
      </c>
      <c r="C4874" s="1260" t="s">
        <v>36606</v>
      </c>
      <c r="D4874" s="1260" t="s">
        <v>36607</v>
      </c>
      <c r="E4874" s="1260" t="s">
        <v>11190</v>
      </c>
      <c r="F4874" s="1260" t="s">
        <v>11440</v>
      </c>
      <c r="G4874" s="1260" t="s">
        <v>36608</v>
      </c>
      <c r="H4874" s="1260" t="s">
        <v>11153</v>
      </c>
      <c r="I4874" s="1260" t="s">
        <v>11177</v>
      </c>
      <c r="J4874" s="1259">
        <v>7427999</v>
      </c>
      <c r="K4874" s="1260" t="s">
        <v>11221</v>
      </c>
      <c r="L4874" s="1260" t="s">
        <v>11155</v>
      </c>
      <c r="M4874" s="1260" t="s">
        <v>1687</v>
      </c>
      <c r="N4874" s="1260" t="s">
        <v>36609</v>
      </c>
      <c r="O4874" s="1260" t="s">
        <v>36607</v>
      </c>
      <c r="P4874" s="1260" t="s">
        <v>36610</v>
      </c>
      <c r="Q4874" s="1260" t="s">
        <v>36611</v>
      </c>
      <c r="R4874" s="1260" t="s">
        <v>36610</v>
      </c>
      <c r="S4874" s="1259">
        <v>1</v>
      </c>
      <c r="T4874" s="1260"/>
      <c r="U4874" s="1260" t="s">
        <v>11182</v>
      </c>
      <c r="V4874" s="1260" t="s">
        <v>12041</v>
      </c>
      <c r="W4874" s="1259">
        <v>0</v>
      </c>
      <c r="X4874" s="1259">
        <v>1007</v>
      </c>
      <c r="Y4874" s="1259">
        <v>0</v>
      </c>
    </row>
    <row r="4875" spans="1:25">
      <c r="A4875" s="1350">
        <v>11201000255</v>
      </c>
      <c r="B4875" s="1260"/>
      <c r="C4875" s="1260" t="s">
        <v>36612</v>
      </c>
      <c r="D4875" s="1260" t="s">
        <v>36613</v>
      </c>
      <c r="E4875" s="1260" t="s">
        <v>11303</v>
      </c>
      <c r="F4875" s="1260" t="s">
        <v>36614</v>
      </c>
      <c r="G4875" s="1260" t="s">
        <v>36615</v>
      </c>
      <c r="H4875" s="1260" t="s">
        <v>11153</v>
      </c>
      <c r="I4875" s="1260" t="s">
        <v>10976</v>
      </c>
      <c r="J4875" s="1259">
        <v>7427998</v>
      </c>
      <c r="K4875" s="1260" t="s">
        <v>11221</v>
      </c>
      <c r="L4875" s="1260" t="s">
        <v>11155</v>
      </c>
      <c r="M4875" s="1260" t="s">
        <v>262</v>
      </c>
      <c r="N4875" s="1260"/>
      <c r="O4875" s="1260" t="s">
        <v>36613</v>
      </c>
      <c r="P4875" s="1260"/>
      <c r="Q4875" s="1260" t="s">
        <v>12683</v>
      </c>
      <c r="R4875" s="1260" t="s">
        <v>33654</v>
      </c>
      <c r="S4875" s="1259">
        <v>1</v>
      </c>
      <c r="T4875" s="1260"/>
      <c r="U4875" s="1260"/>
      <c r="V4875" s="1260"/>
      <c r="W4875" s="1259">
        <v>0</v>
      </c>
      <c r="X4875" s="1259">
        <v>1007</v>
      </c>
      <c r="Y4875" s="1259">
        <v>0</v>
      </c>
    </row>
    <row r="4876" spans="1:25">
      <c r="A4876" s="1350">
        <v>11201000254</v>
      </c>
      <c r="B4876" s="1260"/>
      <c r="C4876" s="1260" t="s">
        <v>36616</v>
      </c>
      <c r="D4876" s="1260" t="s">
        <v>36617</v>
      </c>
      <c r="E4876" s="1260" t="s">
        <v>11353</v>
      </c>
      <c r="F4876" s="1260" t="s">
        <v>36618</v>
      </c>
      <c r="G4876" s="1260" t="s">
        <v>36619</v>
      </c>
      <c r="H4876" s="1260" t="s">
        <v>11153</v>
      </c>
      <c r="I4876" s="1260" t="s">
        <v>11243</v>
      </c>
      <c r="J4876" s="1259">
        <v>7427997</v>
      </c>
      <c r="K4876" s="1260" t="s">
        <v>11221</v>
      </c>
      <c r="L4876" s="1260" t="s">
        <v>11155</v>
      </c>
      <c r="M4876" s="1260" t="s">
        <v>262</v>
      </c>
      <c r="N4876" s="1260"/>
      <c r="O4876" s="1260" t="s">
        <v>36617</v>
      </c>
      <c r="P4876" s="1260"/>
      <c r="Q4876" s="1260" t="s">
        <v>11450</v>
      </c>
      <c r="R4876" s="1260"/>
      <c r="S4876" s="1259">
        <v>1</v>
      </c>
      <c r="T4876" s="1260"/>
      <c r="U4876" s="1260"/>
      <c r="V4876" s="1260"/>
      <c r="W4876" s="1259">
        <v>0</v>
      </c>
      <c r="X4876" s="1259">
        <v>1007</v>
      </c>
      <c r="Y4876" s="1259">
        <v>0</v>
      </c>
    </row>
    <row r="4877" spans="1:25">
      <c r="A4877" s="1350">
        <v>11201000253</v>
      </c>
      <c r="B4877" s="1260"/>
      <c r="C4877" s="1260" t="s">
        <v>36620</v>
      </c>
      <c r="D4877" s="1260" t="s">
        <v>36621</v>
      </c>
      <c r="E4877" s="1260" t="s">
        <v>11303</v>
      </c>
      <c r="F4877" s="1260" t="s">
        <v>11440</v>
      </c>
      <c r="G4877" s="1260" t="s">
        <v>36622</v>
      </c>
      <c r="H4877" s="1260" t="s">
        <v>11153</v>
      </c>
      <c r="I4877" s="1260" t="s">
        <v>11177</v>
      </c>
      <c r="J4877" s="1259">
        <v>7427996</v>
      </c>
      <c r="K4877" s="1260" t="s">
        <v>11221</v>
      </c>
      <c r="L4877" s="1260" t="s">
        <v>11155</v>
      </c>
      <c r="M4877" s="1260" t="s">
        <v>262</v>
      </c>
      <c r="N4877" s="1260"/>
      <c r="O4877" s="1260" t="s">
        <v>36621</v>
      </c>
      <c r="P4877" s="1260"/>
      <c r="Q4877" s="1260"/>
      <c r="R4877" s="1260" t="s">
        <v>11960</v>
      </c>
      <c r="S4877" s="1259">
        <v>1</v>
      </c>
      <c r="T4877" s="1260"/>
      <c r="U4877" s="1260"/>
      <c r="V4877" s="1260"/>
      <c r="W4877" s="1259">
        <v>0</v>
      </c>
      <c r="X4877" s="1259">
        <v>1007</v>
      </c>
      <c r="Y4877" s="1259">
        <v>0</v>
      </c>
    </row>
    <row r="4878" spans="1:25">
      <c r="A4878" s="1350">
        <v>11201000252</v>
      </c>
      <c r="B4878" s="1260" t="s">
        <v>36623</v>
      </c>
      <c r="C4878" s="1260" t="s">
        <v>36624</v>
      </c>
      <c r="D4878" s="1260" t="s">
        <v>36625</v>
      </c>
      <c r="E4878" s="1260" t="s">
        <v>11303</v>
      </c>
      <c r="F4878" s="1260" t="s">
        <v>18876</v>
      </c>
      <c r="G4878" s="1260" t="s">
        <v>36626</v>
      </c>
      <c r="H4878" s="1260" t="s">
        <v>11153</v>
      </c>
      <c r="I4878" s="1260" t="s">
        <v>10977</v>
      </c>
      <c r="J4878" s="1259">
        <v>7427995</v>
      </c>
      <c r="K4878" s="1260" t="s">
        <v>11221</v>
      </c>
      <c r="L4878" s="1260" t="s">
        <v>11155</v>
      </c>
      <c r="M4878" s="1260" t="s">
        <v>2518</v>
      </c>
      <c r="N4878" s="1260" t="s">
        <v>36627</v>
      </c>
      <c r="O4878" s="1260" t="s">
        <v>36625</v>
      </c>
      <c r="P4878" s="1260" t="s">
        <v>36628</v>
      </c>
      <c r="Q4878" s="1260" t="s">
        <v>11394</v>
      </c>
      <c r="R4878" s="1260" t="s">
        <v>36629</v>
      </c>
      <c r="S4878" s="1259">
        <v>1</v>
      </c>
      <c r="T4878" s="1260" t="s">
        <v>36630</v>
      </c>
      <c r="U4878" s="1260" t="s">
        <v>15806</v>
      </c>
      <c r="V4878" s="1260" t="s">
        <v>36631</v>
      </c>
      <c r="W4878" s="1259">
        <v>0</v>
      </c>
      <c r="X4878" s="1259">
        <v>1007</v>
      </c>
      <c r="Y4878" s="1259">
        <v>0</v>
      </c>
    </row>
    <row r="4879" spans="1:25">
      <c r="A4879" s="1350">
        <v>11201000251</v>
      </c>
      <c r="B4879" s="1260" t="s">
        <v>36632</v>
      </c>
      <c r="C4879" s="1260" t="s">
        <v>36633</v>
      </c>
      <c r="D4879" s="1260" t="s">
        <v>36634</v>
      </c>
      <c r="E4879" s="1260" t="s">
        <v>11509</v>
      </c>
      <c r="F4879" s="1260" t="s">
        <v>16067</v>
      </c>
      <c r="G4879" s="1260" t="s">
        <v>36635</v>
      </c>
      <c r="H4879" s="1260" t="s">
        <v>11153</v>
      </c>
      <c r="I4879" s="1260" t="s">
        <v>11243</v>
      </c>
      <c r="J4879" s="1259">
        <v>7427994</v>
      </c>
      <c r="K4879" s="1260" t="s">
        <v>11221</v>
      </c>
      <c r="L4879" s="1260" t="s">
        <v>11155</v>
      </c>
      <c r="M4879" s="1260" t="s">
        <v>2210</v>
      </c>
      <c r="N4879" s="1260" t="s">
        <v>36636</v>
      </c>
      <c r="O4879" s="1260" t="s">
        <v>36634</v>
      </c>
      <c r="P4879" s="1260" t="s">
        <v>36637</v>
      </c>
      <c r="Q4879" s="1260" t="s">
        <v>36348</v>
      </c>
      <c r="R4879" s="1260" t="s">
        <v>36637</v>
      </c>
      <c r="S4879" s="1259">
        <v>1</v>
      </c>
      <c r="T4879" s="1260" t="s">
        <v>36638</v>
      </c>
      <c r="U4879" s="1260" t="s">
        <v>11247</v>
      </c>
      <c r="V4879" s="1260" t="s">
        <v>12337</v>
      </c>
      <c r="W4879" s="1259">
        <v>0</v>
      </c>
      <c r="X4879" s="1259">
        <v>1007</v>
      </c>
      <c r="Y4879" s="1259">
        <v>0</v>
      </c>
    </row>
    <row r="4880" spans="1:25">
      <c r="A4880" s="1350">
        <v>11201000250</v>
      </c>
      <c r="B4880" s="1260"/>
      <c r="C4880" s="1260" t="s">
        <v>36639</v>
      </c>
      <c r="D4880" s="1260" t="s">
        <v>36640</v>
      </c>
      <c r="E4880" s="1260" t="s">
        <v>11614</v>
      </c>
      <c r="F4880" s="1260" t="s">
        <v>11522</v>
      </c>
      <c r="G4880" s="1260" t="s">
        <v>36641</v>
      </c>
      <c r="H4880" s="1260" t="s">
        <v>11153</v>
      </c>
      <c r="I4880" s="1260" t="s">
        <v>11177</v>
      </c>
      <c r="J4880" s="1259">
        <v>7427993</v>
      </c>
      <c r="K4880" s="1260" t="s">
        <v>11221</v>
      </c>
      <c r="L4880" s="1260" t="s">
        <v>11155</v>
      </c>
      <c r="M4880" s="1260" t="s">
        <v>262</v>
      </c>
      <c r="N4880" s="1260"/>
      <c r="O4880" s="1260" t="s">
        <v>36640</v>
      </c>
      <c r="P4880" s="1260"/>
      <c r="Q4880" s="1260"/>
      <c r="R4880" s="1260"/>
      <c r="S4880" s="1259">
        <v>1</v>
      </c>
      <c r="T4880" s="1260"/>
      <c r="U4880" s="1260"/>
      <c r="V4880" s="1260"/>
      <c r="W4880" s="1259">
        <v>0</v>
      </c>
      <c r="X4880" s="1259">
        <v>1007</v>
      </c>
      <c r="Y4880" s="1259">
        <v>0</v>
      </c>
    </row>
    <row r="4881" spans="1:25">
      <c r="A4881" s="1350">
        <v>11201000249</v>
      </c>
      <c r="B4881" s="1260"/>
      <c r="C4881" s="1260" t="s">
        <v>36642</v>
      </c>
      <c r="D4881" s="1260" t="s">
        <v>36643</v>
      </c>
      <c r="E4881" s="1260" t="s">
        <v>11303</v>
      </c>
      <c r="F4881" s="1260" t="s">
        <v>30066</v>
      </c>
      <c r="G4881" s="1260" t="s">
        <v>36644</v>
      </c>
      <c r="H4881" s="1260" t="s">
        <v>11153</v>
      </c>
      <c r="I4881" s="1260" t="s">
        <v>10976</v>
      </c>
      <c r="J4881" s="1259">
        <v>7427992</v>
      </c>
      <c r="K4881" s="1260" t="s">
        <v>11375</v>
      </c>
      <c r="L4881" s="1260" t="s">
        <v>11155</v>
      </c>
      <c r="M4881" s="1260" t="s">
        <v>262</v>
      </c>
      <c r="N4881" s="1260"/>
      <c r="O4881" s="1260" t="s">
        <v>36643</v>
      </c>
      <c r="P4881" s="1260"/>
      <c r="Q4881" s="1260"/>
      <c r="R4881" s="1260" t="s">
        <v>17094</v>
      </c>
      <c r="S4881" s="1259">
        <v>1</v>
      </c>
      <c r="T4881" s="1260"/>
      <c r="U4881" s="1260"/>
      <c r="V4881" s="1260"/>
      <c r="W4881" s="1259">
        <v>0</v>
      </c>
      <c r="X4881" s="1259">
        <v>1008</v>
      </c>
      <c r="Y4881" s="1259">
        <v>0</v>
      </c>
    </row>
    <row r="4882" spans="1:25">
      <c r="A4882" s="1350">
        <v>11201000248</v>
      </c>
      <c r="B4882" s="1260"/>
      <c r="C4882" s="1260" t="s">
        <v>36645</v>
      </c>
      <c r="D4882" s="1260" t="s">
        <v>36646</v>
      </c>
      <c r="E4882" s="1260" t="s">
        <v>11175</v>
      </c>
      <c r="F4882" s="1260" t="s">
        <v>36647</v>
      </c>
      <c r="G4882" s="1260" t="s">
        <v>36648</v>
      </c>
      <c r="H4882" s="1260" t="s">
        <v>11153</v>
      </c>
      <c r="I4882" s="1260" t="s">
        <v>11164</v>
      </c>
      <c r="J4882" s="1259">
        <v>7427991</v>
      </c>
      <c r="K4882" s="1260" t="s">
        <v>11221</v>
      </c>
      <c r="L4882" s="1260" t="s">
        <v>11155</v>
      </c>
      <c r="M4882" s="1260" t="s">
        <v>262</v>
      </c>
      <c r="N4882" s="1260"/>
      <c r="O4882" s="1260" t="s">
        <v>36646</v>
      </c>
      <c r="P4882" s="1260"/>
      <c r="Q4882" s="1260" t="s">
        <v>36649</v>
      </c>
      <c r="R4882" s="1260" t="s">
        <v>18674</v>
      </c>
      <c r="S4882" s="1259">
        <v>1</v>
      </c>
      <c r="T4882" s="1260"/>
      <c r="U4882" s="1260"/>
      <c r="V4882" s="1260"/>
      <c r="W4882" s="1259">
        <v>0</v>
      </c>
      <c r="X4882" s="1259">
        <v>1007</v>
      </c>
      <c r="Y4882" s="1259">
        <v>0</v>
      </c>
    </row>
    <row r="4883" spans="1:25">
      <c r="A4883" s="1350">
        <v>11201000247</v>
      </c>
      <c r="B4883" s="1260"/>
      <c r="C4883" s="1260" t="s">
        <v>36650</v>
      </c>
      <c r="D4883" s="1260" t="s">
        <v>36651</v>
      </c>
      <c r="E4883" s="1260" t="s">
        <v>11266</v>
      </c>
      <c r="F4883" s="1260" t="s">
        <v>29739</v>
      </c>
      <c r="G4883" s="1260" t="s">
        <v>36652</v>
      </c>
      <c r="H4883" s="1260" t="s">
        <v>11153</v>
      </c>
      <c r="I4883" s="1260" t="s">
        <v>11164</v>
      </c>
      <c r="J4883" s="1259">
        <v>7427990</v>
      </c>
      <c r="K4883" s="1260" t="s">
        <v>11221</v>
      </c>
      <c r="L4883" s="1260" t="s">
        <v>11155</v>
      </c>
      <c r="M4883" s="1260" t="s">
        <v>262</v>
      </c>
      <c r="N4883" s="1260"/>
      <c r="O4883" s="1260" t="s">
        <v>36651</v>
      </c>
      <c r="P4883" s="1260"/>
      <c r="Q4883" s="1260" t="s">
        <v>11596</v>
      </c>
      <c r="R4883" s="1260"/>
      <c r="S4883" s="1259">
        <v>1</v>
      </c>
      <c r="T4883" s="1260"/>
      <c r="U4883" s="1260"/>
      <c r="V4883" s="1260"/>
      <c r="W4883" s="1259">
        <v>0</v>
      </c>
      <c r="X4883" s="1259">
        <v>1007</v>
      </c>
      <c r="Y4883" s="1259">
        <v>0</v>
      </c>
    </row>
    <row r="4884" spans="1:25">
      <c r="A4884" s="1350">
        <v>11201000246</v>
      </c>
      <c r="B4884" s="1260"/>
      <c r="C4884" s="1260" t="s">
        <v>36653</v>
      </c>
      <c r="D4884" s="1260" t="s">
        <v>36654</v>
      </c>
      <c r="E4884" s="1260" t="s">
        <v>36655</v>
      </c>
      <c r="F4884" s="1260" t="s">
        <v>15932</v>
      </c>
      <c r="G4884" s="1260" t="s">
        <v>36656</v>
      </c>
      <c r="H4884" s="1260" t="s">
        <v>11153</v>
      </c>
      <c r="I4884" s="1260" t="s">
        <v>10976</v>
      </c>
      <c r="J4884" s="1259">
        <v>7427989</v>
      </c>
      <c r="K4884" s="1260" t="s">
        <v>11221</v>
      </c>
      <c r="L4884" s="1260" t="s">
        <v>11155</v>
      </c>
      <c r="M4884" s="1260" t="s">
        <v>262</v>
      </c>
      <c r="N4884" s="1260"/>
      <c r="O4884" s="1260" t="s">
        <v>36654</v>
      </c>
      <c r="P4884" s="1260"/>
      <c r="Q4884" s="1260"/>
      <c r="R4884" s="1260" t="s">
        <v>29213</v>
      </c>
      <c r="S4884" s="1259">
        <v>1</v>
      </c>
      <c r="T4884" s="1260"/>
      <c r="U4884" s="1260"/>
      <c r="V4884" s="1260"/>
      <c r="W4884" s="1259">
        <v>0</v>
      </c>
      <c r="X4884" s="1259">
        <v>1007</v>
      </c>
      <c r="Y4884" s="1259">
        <v>0</v>
      </c>
    </row>
    <row r="4885" spans="1:25">
      <c r="A4885" s="1350">
        <v>11201000245</v>
      </c>
      <c r="B4885" s="1260"/>
      <c r="C4885" s="1260" t="s">
        <v>36653</v>
      </c>
      <c r="D4885" s="1260" t="s">
        <v>31630</v>
      </c>
      <c r="E4885" s="1260" t="s">
        <v>11353</v>
      </c>
      <c r="F4885" s="1260" t="s">
        <v>11544</v>
      </c>
      <c r="G4885" s="1260" t="s">
        <v>36657</v>
      </c>
      <c r="H4885" s="1260" t="s">
        <v>11153</v>
      </c>
      <c r="I4885" s="1260" t="s">
        <v>11243</v>
      </c>
      <c r="J4885" s="1259">
        <v>7427988</v>
      </c>
      <c r="K4885" s="1260" t="s">
        <v>11221</v>
      </c>
      <c r="L4885" s="1260" t="s">
        <v>11155</v>
      </c>
      <c r="M4885" s="1260" t="s">
        <v>262</v>
      </c>
      <c r="N4885" s="1260"/>
      <c r="O4885" s="1260" t="s">
        <v>31630</v>
      </c>
      <c r="P4885" s="1260"/>
      <c r="Q4885" s="1260" t="s">
        <v>11533</v>
      </c>
      <c r="R4885" s="1260"/>
      <c r="S4885" s="1259">
        <v>1</v>
      </c>
      <c r="T4885" s="1260"/>
      <c r="U4885" s="1260"/>
      <c r="V4885" s="1260"/>
      <c r="W4885" s="1259">
        <v>0</v>
      </c>
      <c r="X4885" s="1259">
        <v>1007</v>
      </c>
      <c r="Y4885" s="1259">
        <v>0</v>
      </c>
    </row>
    <row r="4886" spans="1:25">
      <c r="A4886" s="1350">
        <v>11201000244</v>
      </c>
      <c r="B4886" s="1260"/>
      <c r="C4886" s="1260" t="s">
        <v>36658</v>
      </c>
      <c r="D4886" s="1260" t="s">
        <v>36659</v>
      </c>
      <c r="E4886" s="1260" t="s">
        <v>32955</v>
      </c>
      <c r="F4886" s="1260" t="s">
        <v>17185</v>
      </c>
      <c r="G4886" s="1260" t="s">
        <v>36660</v>
      </c>
      <c r="H4886" s="1260" t="s">
        <v>11153</v>
      </c>
      <c r="I4886" s="1260" t="s">
        <v>10976</v>
      </c>
      <c r="J4886" s="1259">
        <v>7427987</v>
      </c>
      <c r="K4886" s="1260" t="s">
        <v>11221</v>
      </c>
      <c r="L4886" s="1260" t="s">
        <v>11155</v>
      </c>
      <c r="M4886" s="1260" t="s">
        <v>262</v>
      </c>
      <c r="N4886" s="1260"/>
      <c r="O4886" s="1260" t="s">
        <v>36659</v>
      </c>
      <c r="P4886" s="1260"/>
      <c r="Q4886" s="1260"/>
      <c r="R4886" s="1260" t="s">
        <v>36661</v>
      </c>
      <c r="S4886" s="1259">
        <v>1</v>
      </c>
      <c r="T4886" s="1260"/>
      <c r="U4886" s="1260"/>
      <c r="V4886" s="1260"/>
      <c r="W4886" s="1259">
        <v>0</v>
      </c>
      <c r="X4886" s="1259">
        <v>1007</v>
      </c>
      <c r="Y4886" s="1259">
        <v>0</v>
      </c>
    </row>
    <row r="4887" spans="1:25">
      <c r="A4887" s="1350">
        <v>11201000243</v>
      </c>
      <c r="B4887" s="1260" t="s">
        <v>36662</v>
      </c>
      <c r="C4887" s="1260" t="s">
        <v>36663</v>
      </c>
      <c r="D4887" s="1260" t="s">
        <v>36664</v>
      </c>
      <c r="E4887" s="1260" t="s">
        <v>12267</v>
      </c>
      <c r="F4887" s="1260" t="s">
        <v>11510</v>
      </c>
      <c r="G4887" s="1260" t="s">
        <v>36665</v>
      </c>
      <c r="H4887" s="1260" t="s">
        <v>11153</v>
      </c>
      <c r="I4887" s="1260" t="s">
        <v>17335</v>
      </c>
      <c r="J4887" s="1259">
        <v>7427986</v>
      </c>
      <c r="K4887" s="1260" t="s">
        <v>11221</v>
      </c>
      <c r="L4887" s="1260" t="s">
        <v>11155</v>
      </c>
      <c r="M4887" s="1260" t="s">
        <v>2519</v>
      </c>
      <c r="N4887" s="1260" t="s">
        <v>36666</v>
      </c>
      <c r="O4887" s="1260" t="s">
        <v>36664</v>
      </c>
      <c r="P4887" s="1260" t="s">
        <v>36667</v>
      </c>
      <c r="Q4887" s="1260" t="s">
        <v>11985</v>
      </c>
      <c r="R4887" s="1260" t="s">
        <v>36667</v>
      </c>
      <c r="S4887" s="1259">
        <v>1</v>
      </c>
      <c r="T4887" s="1260" t="s">
        <v>36668</v>
      </c>
      <c r="U4887" s="1260" t="s">
        <v>11610</v>
      </c>
      <c r="V4887" s="1260" t="s">
        <v>17340</v>
      </c>
      <c r="W4887" s="1259">
        <v>0</v>
      </c>
      <c r="X4887" s="1259">
        <v>1007</v>
      </c>
      <c r="Y4887" s="1259">
        <v>0</v>
      </c>
    </row>
    <row r="4888" spans="1:25">
      <c r="A4888" s="1350">
        <v>11201000242</v>
      </c>
      <c r="B4888" s="1260"/>
      <c r="C4888" s="1260" t="s">
        <v>36669</v>
      </c>
      <c r="D4888" s="1260" t="s">
        <v>36670</v>
      </c>
      <c r="E4888" s="1260" t="s">
        <v>11638</v>
      </c>
      <c r="F4888" s="1260" t="s">
        <v>12086</v>
      </c>
      <c r="G4888" s="1260" t="s">
        <v>36671</v>
      </c>
      <c r="H4888" s="1260" t="s">
        <v>11153</v>
      </c>
      <c r="I4888" s="1260" t="s">
        <v>10976</v>
      </c>
      <c r="J4888" s="1259">
        <v>7427985</v>
      </c>
      <c r="K4888" s="1260" t="s">
        <v>11221</v>
      </c>
      <c r="L4888" s="1260" t="s">
        <v>11155</v>
      </c>
      <c r="M4888" s="1260" t="s">
        <v>2301</v>
      </c>
      <c r="N4888" s="1260" t="s">
        <v>36672</v>
      </c>
      <c r="O4888" s="1260" t="s">
        <v>36670</v>
      </c>
      <c r="P4888" s="1260" t="s">
        <v>11192</v>
      </c>
      <c r="Q4888" s="1260"/>
      <c r="R4888" s="1260" t="s">
        <v>36673</v>
      </c>
      <c r="S4888" s="1259">
        <v>1</v>
      </c>
      <c r="T4888" s="1260"/>
      <c r="U4888" s="1260" t="s">
        <v>12408</v>
      </c>
      <c r="V4888" s="1260" t="s">
        <v>13854</v>
      </c>
      <c r="W4888" s="1259">
        <v>0</v>
      </c>
      <c r="X4888" s="1259">
        <v>1007</v>
      </c>
      <c r="Y4888" s="1259">
        <v>0</v>
      </c>
    </row>
    <row r="4889" spans="1:25">
      <c r="A4889" s="1350">
        <v>11201000241</v>
      </c>
      <c r="B4889" s="1260"/>
      <c r="C4889" s="1260" t="s">
        <v>36674</v>
      </c>
      <c r="D4889" s="1260" t="s">
        <v>36675</v>
      </c>
      <c r="E4889" s="1260" t="s">
        <v>25643</v>
      </c>
      <c r="F4889" s="1260" t="s">
        <v>36676</v>
      </c>
      <c r="G4889" s="1260" t="s">
        <v>36677</v>
      </c>
      <c r="H4889" s="1260" t="s">
        <v>11153</v>
      </c>
      <c r="I4889" s="1260" t="s">
        <v>10976</v>
      </c>
      <c r="J4889" s="1259">
        <v>7427984</v>
      </c>
      <c r="K4889" s="1260" t="s">
        <v>11221</v>
      </c>
      <c r="L4889" s="1260" t="s">
        <v>11155</v>
      </c>
      <c r="M4889" s="1260" t="s">
        <v>2033</v>
      </c>
      <c r="N4889" s="1260" t="s">
        <v>36678</v>
      </c>
      <c r="O4889" s="1260" t="s">
        <v>36675</v>
      </c>
      <c r="P4889" s="1260" t="s">
        <v>36679</v>
      </c>
      <c r="Q4889" s="1260"/>
      <c r="R4889" s="1259">
        <v>8942558</v>
      </c>
      <c r="S4889" s="1259">
        <v>1</v>
      </c>
      <c r="T4889" s="1260"/>
      <c r="U4889" s="1260" t="s">
        <v>11396</v>
      </c>
      <c r="V4889" s="1260" t="s">
        <v>11397</v>
      </c>
      <c r="W4889" s="1259">
        <v>19</v>
      </c>
      <c r="X4889" s="1259">
        <v>1007</v>
      </c>
      <c r="Y4889" s="1259">
        <v>0</v>
      </c>
    </row>
    <row r="4890" spans="1:25">
      <c r="A4890" s="1350">
        <v>11201000240</v>
      </c>
      <c r="B4890" s="1260"/>
      <c r="C4890" s="1260" t="s">
        <v>36680</v>
      </c>
      <c r="D4890" s="1260" t="s">
        <v>36681</v>
      </c>
      <c r="E4890" s="1260" t="s">
        <v>11648</v>
      </c>
      <c r="F4890" s="1260" t="s">
        <v>30066</v>
      </c>
      <c r="G4890" s="1260" t="s">
        <v>36682</v>
      </c>
      <c r="H4890" s="1260" t="s">
        <v>11153</v>
      </c>
      <c r="I4890" s="1260" t="s">
        <v>10976</v>
      </c>
      <c r="J4890" s="1259">
        <v>7427983</v>
      </c>
      <c r="K4890" s="1260" t="s">
        <v>11221</v>
      </c>
      <c r="L4890" s="1260" t="s">
        <v>11155</v>
      </c>
      <c r="M4890" s="1260" t="s">
        <v>2026</v>
      </c>
      <c r="N4890" s="1260" t="s">
        <v>36683</v>
      </c>
      <c r="O4890" s="1260" t="s">
        <v>36681</v>
      </c>
      <c r="P4890" s="1260"/>
      <c r="Q4890" s="1260"/>
      <c r="R4890" s="1260" t="s">
        <v>36684</v>
      </c>
      <c r="S4890" s="1259">
        <v>1</v>
      </c>
      <c r="T4890" s="1260"/>
      <c r="U4890" s="1260" t="s">
        <v>11396</v>
      </c>
      <c r="V4890" s="1260" t="s">
        <v>11988</v>
      </c>
      <c r="W4890" s="1259">
        <v>0</v>
      </c>
      <c r="X4890" s="1259">
        <v>1007</v>
      </c>
      <c r="Y4890" s="1259">
        <v>0</v>
      </c>
    </row>
    <row r="4891" spans="1:25">
      <c r="A4891" s="1350">
        <v>11201000239</v>
      </c>
      <c r="B4891" s="1260"/>
      <c r="C4891" s="1260" t="s">
        <v>36685</v>
      </c>
      <c r="D4891" s="1260" t="s">
        <v>36686</v>
      </c>
      <c r="E4891" s="1260" t="s">
        <v>12993</v>
      </c>
      <c r="F4891" s="1260" t="s">
        <v>12086</v>
      </c>
      <c r="G4891" s="1260" t="s">
        <v>36687</v>
      </c>
      <c r="H4891" s="1260" t="s">
        <v>11153</v>
      </c>
      <c r="I4891" s="1260" t="s">
        <v>10976</v>
      </c>
      <c r="J4891" s="1259">
        <v>7427982</v>
      </c>
      <c r="K4891" s="1260" t="s">
        <v>11221</v>
      </c>
      <c r="L4891" s="1260" t="s">
        <v>11155</v>
      </c>
      <c r="M4891" s="1260" t="s">
        <v>2275</v>
      </c>
      <c r="N4891" s="1260" t="s">
        <v>36688</v>
      </c>
      <c r="O4891" s="1260" t="s">
        <v>36686</v>
      </c>
      <c r="P4891" s="1260" t="s">
        <v>11192</v>
      </c>
      <c r="Q4891" s="1260" t="s">
        <v>36689</v>
      </c>
      <c r="R4891" s="1260" t="s">
        <v>36690</v>
      </c>
      <c r="S4891" s="1259">
        <v>1</v>
      </c>
      <c r="T4891" s="1260"/>
      <c r="U4891" s="1260" t="s">
        <v>11231</v>
      </c>
      <c r="V4891" s="1260" t="s">
        <v>12201</v>
      </c>
      <c r="W4891" s="1259">
        <v>0</v>
      </c>
      <c r="X4891" s="1259">
        <v>1007</v>
      </c>
      <c r="Y4891" s="1259">
        <v>0</v>
      </c>
    </row>
    <row r="4892" spans="1:25">
      <c r="A4892" s="1350">
        <v>11201000238</v>
      </c>
      <c r="B4892" s="1260"/>
      <c r="C4892" s="1260" t="s">
        <v>36691</v>
      </c>
      <c r="D4892" s="1260" t="s">
        <v>15980</v>
      </c>
      <c r="E4892" s="1260" t="s">
        <v>11668</v>
      </c>
      <c r="F4892" s="1260" t="s">
        <v>12086</v>
      </c>
      <c r="G4892" s="1260" t="s">
        <v>36692</v>
      </c>
      <c r="H4892" s="1260" t="s">
        <v>11153</v>
      </c>
      <c r="I4892" s="1260" t="s">
        <v>10976</v>
      </c>
      <c r="J4892" s="1259">
        <v>7427981</v>
      </c>
      <c r="K4892" s="1260" t="s">
        <v>11221</v>
      </c>
      <c r="L4892" s="1260" t="s">
        <v>11155</v>
      </c>
      <c r="M4892" s="1260" t="s">
        <v>2030</v>
      </c>
      <c r="N4892" s="1260" t="s">
        <v>15982</v>
      </c>
      <c r="O4892" s="1260" t="s">
        <v>15980</v>
      </c>
      <c r="P4892" s="1260" t="s">
        <v>36693</v>
      </c>
      <c r="Q4892" s="1260" t="s">
        <v>11394</v>
      </c>
      <c r="R4892" s="1260" t="s">
        <v>15983</v>
      </c>
      <c r="S4892" s="1259">
        <v>1</v>
      </c>
      <c r="T4892" s="1260"/>
      <c r="U4892" s="1260" t="s">
        <v>11396</v>
      </c>
      <c r="V4892" s="1260" t="s">
        <v>12425</v>
      </c>
      <c r="W4892" s="1259">
        <v>0</v>
      </c>
      <c r="X4892" s="1259">
        <v>1007</v>
      </c>
      <c r="Y4892" s="1259">
        <v>0</v>
      </c>
    </row>
    <row r="4893" spans="1:25">
      <c r="A4893" s="1350">
        <v>11201000237</v>
      </c>
      <c r="B4893" s="1260" t="s">
        <v>36694</v>
      </c>
      <c r="C4893" s="1260" t="s">
        <v>36695</v>
      </c>
      <c r="D4893" s="1260" t="s">
        <v>36696</v>
      </c>
      <c r="E4893" s="1260" t="s">
        <v>11509</v>
      </c>
      <c r="F4893" s="1260" t="s">
        <v>30066</v>
      </c>
      <c r="G4893" s="1260" t="s">
        <v>36697</v>
      </c>
      <c r="H4893" s="1260" t="s">
        <v>11153</v>
      </c>
      <c r="I4893" s="1260" t="s">
        <v>10976</v>
      </c>
      <c r="J4893" s="1259">
        <v>7427980</v>
      </c>
      <c r="K4893" s="1260" t="s">
        <v>11221</v>
      </c>
      <c r="L4893" s="1260" t="s">
        <v>11155</v>
      </c>
      <c r="M4893" s="1260" t="s">
        <v>2033</v>
      </c>
      <c r="N4893" s="1260" t="s">
        <v>36698</v>
      </c>
      <c r="O4893" s="1260" t="s">
        <v>36696</v>
      </c>
      <c r="P4893" s="1260" t="s">
        <v>36699</v>
      </c>
      <c r="Q4893" s="1260" t="s">
        <v>11877</v>
      </c>
      <c r="R4893" s="1260" t="s">
        <v>36699</v>
      </c>
      <c r="S4893" s="1259">
        <v>1</v>
      </c>
      <c r="T4893" s="1260" t="s">
        <v>36700</v>
      </c>
      <c r="U4893" s="1260" t="s">
        <v>11158</v>
      </c>
      <c r="V4893" s="1260" t="s">
        <v>13789</v>
      </c>
      <c r="W4893" s="1259">
        <v>0</v>
      </c>
      <c r="X4893" s="1259">
        <v>1007</v>
      </c>
      <c r="Y4893" s="1259">
        <v>0</v>
      </c>
    </row>
    <row r="4894" spans="1:25">
      <c r="A4894" s="1350">
        <v>11201000236</v>
      </c>
      <c r="B4894" s="1260"/>
      <c r="C4894" s="1260" t="s">
        <v>36701</v>
      </c>
      <c r="D4894" s="1260" t="s">
        <v>36702</v>
      </c>
      <c r="E4894" s="1260" t="s">
        <v>11648</v>
      </c>
      <c r="F4894" s="1260" t="s">
        <v>17185</v>
      </c>
      <c r="G4894" s="1260" t="s">
        <v>36703</v>
      </c>
      <c r="H4894" s="1260" t="s">
        <v>11153</v>
      </c>
      <c r="I4894" s="1260" t="s">
        <v>10976</v>
      </c>
      <c r="J4894" s="1259">
        <v>7427979</v>
      </c>
      <c r="K4894" s="1260" t="s">
        <v>11221</v>
      </c>
      <c r="L4894" s="1260" t="s">
        <v>11155</v>
      </c>
      <c r="M4894" s="1260" t="s">
        <v>2528</v>
      </c>
      <c r="N4894" s="1260" t="s">
        <v>36704</v>
      </c>
      <c r="O4894" s="1260" t="s">
        <v>36702</v>
      </c>
      <c r="P4894" s="1260" t="s">
        <v>36705</v>
      </c>
      <c r="Q4894" s="1260" t="s">
        <v>11238</v>
      </c>
      <c r="R4894" s="1260" t="s">
        <v>36706</v>
      </c>
      <c r="S4894" s="1259">
        <v>1</v>
      </c>
      <c r="T4894" s="1260"/>
      <c r="U4894" s="1260" t="s">
        <v>11231</v>
      </c>
      <c r="V4894" s="1260" t="s">
        <v>19615</v>
      </c>
      <c r="W4894" s="1259">
        <v>0</v>
      </c>
      <c r="X4894" s="1259">
        <v>1007</v>
      </c>
      <c r="Y4894" s="1259">
        <v>0</v>
      </c>
    </row>
    <row r="4895" spans="1:25">
      <c r="A4895" s="1350">
        <v>11201000235</v>
      </c>
      <c r="B4895" s="1260"/>
      <c r="C4895" s="1260" t="s">
        <v>36707</v>
      </c>
      <c r="D4895" s="1260" t="s">
        <v>36708</v>
      </c>
      <c r="E4895" s="1260" t="s">
        <v>14894</v>
      </c>
      <c r="F4895" s="1260" t="s">
        <v>11522</v>
      </c>
      <c r="G4895" s="1260" t="s">
        <v>36709</v>
      </c>
      <c r="H4895" s="1260" t="s">
        <v>11153</v>
      </c>
      <c r="I4895" s="1260" t="s">
        <v>11177</v>
      </c>
      <c r="J4895" s="1259">
        <v>7427978</v>
      </c>
      <c r="K4895" s="1260" t="s">
        <v>11221</v>
      </c>
      <c r="L4895" s="1260" t="s">
        <v>11155</v>
      </c>
      <c r="M4895" s="1260" t="s">
        <v>2358</v>
      </c>
      <c r="N4895" s="1260" t="s">
        <v>36710</v>
      </c>
      <c r="O4895" s="1260" t="s">
        <v>36708</v>
      </c>
      <c r="P4895" s="1260" t="s">
        <v>36711</v>
      </c>
      <c r="Q4895" s="1260"/>
      <c r="R4895" s="1260" t="s">
        <v>36712</v>
      </c>
      <c r="S4895" s="1259">
        <v>1</v>
      </c>
      <c r="T4895" s="1260"/>
      <c r="U4895" s="1260" t="s">
        <v>11751</v>
      </c>
      <c r="V4895" s="1260" t="s">
        <v>20756</v>
      </c>
      <c r="W4895" s="1259">
        <v>0</v>
      </c>
      <c r="X4895" s="1259">
        <v>1007</v>
      </c>
      <c r="Y4895" s="1259">
        <v>0</v>
      </c>
    </row>
    <row r="4896" spans="1:25">
      <c r="A4896" s="1350">
        <v>11201000234</v>
      </c>
      <c r="B4896" s="1260"/>
      <c r="C4896" s="1260" t="s">
        <v>36713</v>
      </c>
      <c r="D4896" s="1260" t="s">
        <v>36714</v>
      </c>
      <c r="E4896" s="1260" t="s">
        <v>11251</v>
      </c>
      <c r="F4896" s="1260" t="s">
        <v>36715</v>
      </c>
      <c r="G4896" s="1260" t="s">
        <v>36716</v>
      </c>
      <c r="H4896" s="1260" t="s">
        <v>11153</v>
      </c>
      <c r="I4896" s="1260" t="s">
        <v>11164</v>
      </c>
      <c r="J4896" s="1259">
        <v>7427977</v>
      </c>
      <c r="K4896" s="1260" t="s">
        <v>11221</v>
      </c>
      <c r="L4896" s="1260" t="s">
        <v>11155</v>
      </c>
      <c r="M4896" s="1260" t="s">
        <v>262</v>
      </c>
      <c r="N4896" s="1260"/>
      <c r="O4896" s="1260" t="s">
        <v>36714</v>
      </c>
      <c r="P4896" s="1260"/>
      <c r="Q4896" s="1260" t="s">
        <v>11313</v>
      </c>
      <c r="R4896" s="1260" t="s">
        <v>36717</v>
      </c>
      <c r="S4896" s="1259">
        <v>1</v>
      </c>
      <c r="T4896" s="1260"/>
      <c r="U4896" s="1260"/>
      <c r="V4896" s="1260"/>
      <c r="W4896" s="1259">
        <v>0</v>
      </c>
      <c r="X4896" s="1259">
        <v>1007</v>
      </c>
      <c r="Y4896" s="1259">
        <v>0</v>
      </c>
    </row>
    <row r="4897" spans="1:25">
      <c r="A4897" s="1350">
        <v>11201000233</v>
      </c>
      <c r="B4897" s="1260"/>
      <c r="C4897" s="1260" t="s">
        <v>36718</v>
      </c>
      <c r="D4897" s="1260" t="s">
        <v>36719</v>
      </c>
      <c r="E4897" s="1260" t="s">
        <v>11175</v>
      </c>
      <c r="F4897" s="1260" t="s">
        <v>36647</v>
      </c>
      <c r="G4897" s="1260" t="s">
        <v>36720</v>
      </c>
      <c r="H4897" s="1260" t="s">
        <v>11153</v>
      </c>
      <c r="I4897" s="1260" t="s">
        <v>11164</v>
      </c>
      <c r="J4897" s="1259">
        <v>7427976</v>
      </c>
      <c r="K4897" s="1260" t="s">
        <v>11221</v>
      </c>
      <c r="L4897" s="1260" t="s">
        <v>11155</v>
      </c>
      <c r="M4897" s="1260" t="s">
        <v>2155</v>
      </c>
      <c r="N4897" s="1260" t="s">
        <v>36721</v>
      </c>
      <c r="O4897" s="1260" t="s">
        <v>36719</v>
      </c>
      <c r="P4897" s="1260"/>
      <c r="Q4897" s="1260" t="s">
        <v>11795</v>
      </c>
      <c r="R4897" s="1260" t="s">
        <v>36722</v>
      </c>
      <c r="S4897" s="1259">
        <v>1</v>
      </c>
      <c r="T4897" s="1260"/>
      <c r="U4897" s="1260" t="s">
        <v>11182</v>
      </c>
      <c r="V4897" s="1260" t="s">
        <v>14700</v>
      </c>
      <c r="W4897" s="1259">
        <v>0</v>
      </c>
      <c r="X4897" s="1259">
        <v>1007</v>
      </c>
      <c r="Y4897" s="1259">
        <v>0</v>
      </c>
    </row>
    <row r="4898" spans="1:25">
      <c r="A4898" s="1350">
        <v>11201000232</v>
      </c>
      <c r="B4898" s="1260"/>
      <c r="C4898" s="1260" t="s">
        <v>36723</v>
      </c>
      <c r="D4898" s="1260" t="s">
        <v>36724</v>
      </c>
      <c r="E4898" s="1260" t="s">
        <v>11648</v>
      </c>
      <c r="F4898" s="1260" t="s">
        <v>17185</v>
      </c>
      <c r="G4898" s="1260" t="s">
        <v>36725</v>
      </c>
      <c r="H4898" s="1260" t="s">
        <v>11153</v>
      </c>
      <c r="I4898" s="1260" t="s">
        <v>10976</v>
      </c>
      <c r="J4898" s="1259">
        <v>7427975</v>
      </c>
      <c r="K4898" s="1260" t="s">
        <v>11221</v>
      </c>
      <c r="L4898" s="1260" t="s">
        <v>11155</v>
      </c>
      <c r="M4898" s="1260" t="s">
        <v>2533</v>
      </c>
      <c r="N4898" s="1260" t="s">
        <v>11758</v>
      </c>
      <c r="O4898" s="1260" t="s">
        <v>36724</v>
      </c>
      <c r="P4898" s="1260"/>
      <c r="Q4898" s="1260"/>
      <c r="R4898" s="1260" t="s">
        <v>36726</v>
      </c>
      <c r="S4898" s="1259">
        <v>1</v>
      </c>
      <c r="T4898" s="1260"/>
      <c r="U4898" s="1260" t="s">
        <v>11158</v>
      </c>
      <c r="V4898" s="1260" t="s">
        <v>11762</v>
      </c>
      <c r="W4898" s="1259">
        <v>0</v>
      </c>
      <c r="X4898" s="1259">
        <v>1007</v>
      </c>
      <c r="Y4898" s="1259">
        <v>0</v>
      </c>
    </row>
    <row r="4899" spans="1:25">
      <c r="A4899" s="1350">
        <v>11201000231</v>
      </c>
      <c r="B4899" s="1260"/>
      <c r="C4899" s="1260" t="s">
        <v>36727</v>
      </c>
      <c r="D4899" s="1260" t="s">
        <v>36728</v>
      </c>
      <c r="E4899" s="1260" t="s">
        <v>11251</v>
      </c>
      <c r="F4899" s="1260" t="s">
        <v>36647</v>
      </c>
      <c r="G4899" s="1260" t="s">
        <v>36729</v>
      </c>
      <c r="H4899" s="1260" t="s">
        <v>11153</v>
      </c>
      <c r="I4899" s="1260" t="s">
        <v>11164</v>
      </c>
      <c r="J4899" s="1259">
        <v>7427974</v>
      </c>
      <c r="K4899" s="1260" t="s">
        <v>11221</v>
      </c>
      <c r="L4899" s="1260" t="s">
        <v>11155</v>
      </c>
      <c r="M4899" s="1260" t="s">
        <v>262</v>
      </c>
      <c r="N4899" s="1260"/>
      <c r="O4899" s="1260" t="s">
        <v>36728</v>
      </c>
      <c r="P4899" s="1260"/>
      <c r="Q4899" s="1260" t="s">
        <v>11596</v>
      </c>
      <c r="R4899" s="1260"/>
      <c r="S4899" s="1259">
        <v>1</v>
      </c>
      <c r="T4899" s="1260"/>
      <c r="U4899" s="1260"/>
      <c r="V4899" s="1260"/>
      <c r="W4899" s="1259">
        <v>0</v>
      </c>
      <c r="X4899" s="1259">
        <v>1007</v>
      </c>
      <c r="Y4899" s="1259">
        <v>0</v>
      </c>
    </row>
    <row r="4900" spans="1:25">
      <c r="A4900" s="1350">
        <v>11201000230</v>
      </c>
      <c r="B4900" s="1260" t="s">
        <v>36730</v>
      </c>
      <c r="C4900" s="1260" t="s">
        <v>36731</v>
      </c>
      <c r="D4900" s="1260" t="s">
        <v>36732</v>
      </c>
      <c r="E4900" s="1260" t="s">
        <v>11426</v>
      </c>
      <c r="F4900" s="1260" t="s">
        <v>36733</v>
      </c>
      <c r="G4900" s="1260" t="s">
        <v>36734</v>
      </c>
      <c r="H4900" s="1260" t="s">
        <v>11153</v>
      </c>
      <c r="I4900" s="1260" t="s">
        <v>10976</v>
      </c>
      <c r="J4900" s="1259">
        <v>7427973</v>
      </c>
      <c r="K4900" s="1260" t="s">
        <v>11221</v>
      </c>
      <c r="L4900" s="1260" t="s">
        <v>11155</v>
      </c>
      <c r="M4900" s="1260" t="s">
        <v>2302</v>
      </c>
      <c r="N4900" s="1260" t="s">
        <v>36735</v>
      </c>
      <c r="O4900" s="1260" t="s">
        <v>36732</v>
      </c>
      <c r="P4900" s="1260" t="s">
        <v>36736</v>
      </c>
      <c r="Q4900" s="1260" t="s">
        <v>11223</v>
      </c>
      <c r="R4900" s="1260" t="s">
        <v>36737</v>
      </c>
      <c r="S4900" s="1259">
        <v>1</v>
      </c>
      <c r="T4900" s="1260" t="s">
        <v>36738</v>
      </c>
      <c r="U4900" s="1260" t="s">
        <v>12408</v>
      </c>
      <c r="V4900" s="1260" t="s">
        <v>18519</v>
      </c>
      <c r="W4900" s="1259">
        <v>0</v>
      </c>
      <c r="X4900" s="1259">
        <v>1007</v>
      </c>
      <c r="Y4900" s="1259">
        <v>0</v>
      </c>
    </row>
    <row r="4901" spans="1:25">
      <c r="A4901" s="1350">
        <v>11201000229</v>
      </c>
      <c r="B4901" s="1260"/>
      <c r="C4901" s="1260" t="s">
        <v>36739</v>
      </c>
      <c r="D4901" s="1260" t="s">
        <v>36740</v>
      </c>
      <c r="E4901" s="1260" t="s">
        <v>11426</v>
      </c>
      <c r="F4901" s="1260" t="s">
        <v>30066</v>
      </c>
      <c r="G4901" s="1260" t="s">
        <v>36741</v>
      </c>
      <c r="H4901" s="1260" t="s">
        <v>11153</v>
      </c>
      <c r="I4901" s="1260" t="s">
        <v>10976</v>
      </c>
      <c r="J4901" s="1259">
        <v>7427972</v>
      </c>
      <c r="K4901" s="1260" t="s">
        <v>11221</v>
      </c>
      <c r="L4901" s="1260" t="s">
        <v>11155</v>
      </c>
      <c r="M4901" s="1260" t="s">
        <v>1944</v>
      </c>
      <c r="N4901" s="1260" t="s">
        <v>36742</v>
      </c>
      <c r="O4901" s="1260" t="s">
        <v>36740</v>
      </c>
      <c r="P4901" s="1260" t="s">
        <v>36743</v>
      </c>
      <c r="Q4901" s="1260"/>
      <c r="R4901" s="1260" t="s">
        <v>20732</v>
      </c>
      <c r="S4901" s="1259">
        <v>1</v>
      </c>
      <c r="T4901" s="1260"/>
      <c r="U4901" s="1260" t="s">
        <v>11158</v>
      </c>
      <c r="V4901" s="1260" t="s">
        <v>12401</v>
      </c>
      <c r="W4901" s="1259">
        <v>0</v>
      </c>
      <c r="X4901" s="1259">
        <v>1007</v>
      </c>
      <c r="Y4901" s="1259">
        <v>0</v>
      </c>
    </row>
    <row r="4902" spans="1:25">
      <c r="A4902" s="1350">
        <v>11201000228</v>
      </c>
      <c r="B4902" s="1260"/>
      <c r="C4902" s="1260" t="s">
        <v>36744</v>
      </c>
      <c r="D4902" s="1260" t="s">
        <v>36745</v>
      </c>
      <c r="E4902" s="1260" t="s">
        <v>11353</v>
      </c>
      <c r="F4902" s="1260" t="s">
        <v>13995</v>
      </c>
      <c r="G4902" s="1260" t="s">
        <v>36746</v>
      </c>
      <c r="H4902" s="1260" t="s">
        <v>11153</v>
      </c>
      <c r="I4902" s="1260" t="s">
        <v>11243</v>
      </c>
      <c r="J4902" s="1259">
        <v>7427971</v>
      </c>
      <c r="K4902" s="1260" t="s">
        <v>11221</v>
      </c>
      <c r="L4902" s="1260" t="s">
        <v>11155</v>
      </c>
      <c r="M4902" s="1260" t="s">
        <v>262</v>
      </c>
      <c r="N4902" s="1260"/>
      <c r="O4902" s="1260" t="s">
        <v>36745</v>
      </c>
      <c r="P4902" s="1260"/>
      <c r="Q4902" s="1260" t="s">
        <v>11533</v>
      </c>
      <c r="R4902" s="1260"/>
      <c r="S4902" s="1259">
        <v>1</v>
      </c>
      <c r="T4902" s="1260"/>
      <c r="U4902" s="1260"/>
      <c r="V4902" s="1260"/>
      <c r="W4902" s="1259">
        <v>0</v>
      </c>
      <c r="X4902" s="1259">
        <v>1007</v>
      </c>
      <c r="Y4902" s="1259">
        <v>0</v>
      </c>
    </row>
    <row r="4903" spans="1:25">
      <c r="A4903" s="1350">
        <v>11201000227</v>
      </c>
      <c r="B4903" s="1260"/>
      <c r="C4903" s="1260" t="s">
        <v>36747</v>
      </c>
      <c r="D4903" s="1260" t="s">
        <v>36748</v>
      </c>
      <c r="E4903" s="1260" t="s">
        <v>11266</v>
      </c>
      <c r="F4903" s="1260" t="s">
        <v>36749</v>
      </c>
      <c r="G4903" s="1260" t="s">
        <v>36750</v>
      </c>
      <c r="H4903" s="1260" t="s">
        <v>11153</v>
      </c>
      <c r="I4903" s="1260" t="s">
        <v>11164</v>
      </c>
      <c r="J4903" s="1259">
        <v>7427970</v>
      </c>
      <c r="K4903" s="1260" t="s">
        <v>11221</v>
      </c>
      <c r="L4903" s="1260" t="s">
        <v>11155</v>
      </c>
      <c r="M4903" s="1260" t="s">
        <v>262</v>
      </c>
      <c r="N4903" s="1260"/>
      <c r="O4903" s="1260" t="s">
        <v>36748</v>
      </c>
      <c r="P4903" s="1260"/>
      <c r="Q4903" s="1260" t="s">
        <v>11596</v>
      </c>
      <c r="R4903" s="1260"/>
      <c r="S4903" s="1259">
        <v>1</v>
      </c>
      <c r="T4903" s="1260"/>
      <c r="U4903" s="1260"/>
      <c r="V4903" s="1260"/>
      <c r="W4903" s="1259">
        <v>0</v>
      </c>
      <c r="X4903" s="1259">
        <v>1007</v>
      </c>
      <c r="Y4903" s="1259">
        <v>0</v>
      </c>
    </row>
    <row r="4904" spans="1:25">
      <c r="A4904" s="1350">
        <v>11201000226</v>
      </c>
      <c r="B4904" s="1260"/>
      <c r="C4904" s="1260" t="s">
        <v>36751</v>
      </c>
      <c r="D4904" s="1260" t="s">
        <v>36752</v>
      </c>
      <c r="E4904" s="1260" t="s">
        <v>11353</v>
      </c>
      <c r="F4904" s="1260" t="s">
        <v>11544</v>
      </c>
      <c r="G4904" s="1260" t="s">
        <v>36753</v>
      </c>
      <c r="H4904" s="1260" t="s">
        <v>11153</v>
      </c>
      <c r="I4904" s="1260" t="s">
        <v>11243</v>
      </c>
      <c r="J4904" s="1259">
        <v>7427969</v>
      </c>
      <c r="K4904" s="1260" t="s">
        <v>11221</v>
      </c>
      <c r="L4904" s="1260" t="s">
        <v>11155</v>
      </c>
      <c r="M4904" s="1260" t="s">
        <v>262</v>
      </c>
      <c r="N4904" s="1260"/>
      <c r="O4904" s="1260" t="s">
        <v>36752</v>
      </c>
      <c r="P4904" s="1260"/>
      <c r="Q4904" s="1260" t="s">
        <v>11533</v>
      </c>
      <c r="R4904" s="1260"/>
      <c r="S4904" s="1259">
        <v>1</v>
      </c>
      <c r="T4904" s="1260"/>
      <c r="U4904" s="1260"/>
      <c r="V4904" s="1260"/>
      <c r="W4904" s="1259">
        <v>0</v>
      </c>
      <c r="X4904" s="1259">
        <v>1007</v>
      </c>
      <c r="Y4904" s="1259">
        <v>0</v>
      </c>
    </row>
    <row r="4905" spans="1:25">
      <c r="A4905" s="1350">
        <v>11201000225</v>
      </c>
      <c r="B4905" s="1260"/>
      <c r="C4905" s="1260" t="s">
        <v>36754</v>
      </c>
      <c r="D4905" s="1260" t="s">
        <v>36755</v>
      </c>
      <c r="E4905" s="1260" t="s">
        <v>11284</v>
      </c>
      <c r="F4905" s="1260" t="s">
        <v>12086</v>
      </c>
      <c r="G4905" s="1260" t="s">
        <v>36756</v>
      </c>
      <c r="H4905" s="1260" t="s">
        <v>11153</v>
      </c>
      <c r="I4905" s="1260" t="s">
        <v>10976</v>
      </c>
      <c r="J4905" s="1259">
        <v>7427968</v>
      </c>
      <c r="K4905" s="1260" t="s">
        <v>11375</v>
      </c>
      <c r="L4905" s="1260" t="s">
        <v>11155</v>
      </c>
      <c r="M4905" s="1260" t="s">
        <v>262</v>
      </c>
      <c r="N4905" s="1260"/>
      <c r="O4905" s="1260" t="s">
        <v>36755</v>
      </c>
      <c r="P4905" s="1260"/>
      <c r="Q4905" s="1260"/>
      <c r="R4905" s="1259">
        <v>8941161</v>
      </c>
      <c r="S4905" s="1259">
        <v>1</v>
      </c>
      <c r="T4905" s="1260"/>
      <c r="U4905" s="1260"/>
      <c r="V4905" s="1260"/>
      <c r="W4905" s="1259">
        <v>3</v>
      </c>
      <c r="X4905" s="1259">
        <v>1008</v>
      </c>
      <c r="Y4905" s="1259">
        <v>0</v>
      </c>
    </row>
    <row r="4906" spans="1:25">
      <c r="A4906" s="1350">
        <v>11201000224</v>
      </c>
      <c r="B4906" s="1260"/>
      <c r="C4906" s="1260" t="s">
        <v>36757</v>
      </c>
      <c r="D4906" s="1260" t="s">
        <v>36758</v>
      </c>
      <c r="E4906" s="1260" t="s">
        <v>11668</v>
      </c>
      <c r="F4906" s="1260" t="s">
        <v>36733</v>
      </c>
      <c r="G4906" s="1260" t="s">
        <v>36759</v>
      </c>
      <c r="H4906" s="1260" t="s">
        <v>11153</v>
      </c>
      <c r="I4906" s="1260" t="s">
        <v>10976</v>
      </c>
      <c r="J4906" s="1259">
        <v>7427967</v>
      </c>
      <c r="K4906" s="1260" t="s">
        <v>11221</v>
      </c>
      <c r="L4906" s="1260" t="s">
        <v>11155</v>
      </c>
      <c r="M4906" s="1260" t="s">
        <v>1693</v>
      </c>
      <c r="N4906" s="1260" t="s">
        <v>36760</v>
      </c>
      <c r="O4906" s="1260" t="s">
        <v>36758</v>
      </c>
      <c r="P4906" s="1260" t="s">
        <v>36761</v>
      </c>
      <c r="Q4906" s="1260"/>
      <c r="R4906" s="1260" t="s">
        <v>36762</v>
      </c>
      <c r="S4906" s="1259">
        <v>1</v>
      </c>
      <c r="T4906" s="1260"/>
      <c r="U4906" s="1260" t="s">
        <v>11231</v>
      </c>
      <c r="V4906" s="1260" t="s">
        <v>19974</v>
      </c>
      <c r="W4906" s="1259">
        <v>0</v>
      </c>
      <c r="X4906" s="1259">
        <v>1007</v>
      </c>
      <c r="Y4906" s="1259">
        <v>0</v>
      </c>
    </row>
    <row r="4907" spans="1:25">
      <c r="A4907" s="1350">
        <v>11201000223</v>
      </c>
      <c r="B4907" s="1260"/>
      <c r="C4907" s="1260" t="s">
        <v>36763</v>
      </c>
      <c r="D4907" s="1260" t="s">
        <v>36764</v>
      </c>
      <c r="E4907" s="1260" t="s">
        <v>11614</v>
      </c>
      <c r="F4907" s="1260" t="s">
        <v>11522</v>
      </c>
      <c r="G4907" s="1260" t="s">
        <v>36765</v>
      </c>
      <c r="H4907" s="1260" t="s">
        <v>11153</v>
      </c>
      <c r="I4907" s="1260" t="s">
        <v>11177</v>
      </c>
      <c r="J4907" s="1259">
        <v>7427966</v>
      </c>
      <c r="K4907" s="1260" t="s">
        <v>11221</v>
      </c>
      <c r="L4907" s="1260" t="s">
        <v>11155</v>
      </c>
      <c r="M4907" s="1260" t="s">
        <v>262</v>
      </c>
      <c r="N4907" s="1260"/>
      <c r="O4907" s="1260" t="s">
        <v>36764</v>
      </c>
      <c r="P4907" s="1260"/>
      <c r="Q4907" s="1260"/>
      <c r="R4907" s="1260"/>
      <c r="S4907" s="1259">
        <v>1</v>
      </c>
      <c r="T4907" s="1260"/>
      <c r="U4907" s="1260"/>
      <c r="V4907" s="1260"/>
      <c r="W4907" s="1259">
        <v>0</v>
      </c>
      <c r="X4907" s="1259">
        <v>1007</v>
      </c>
      <c r="Y4907" s="1259">
        <v>0</v>
      </c>
    </row>
    <row r="4908" spans="1:25">
      <c r="A4908" s="1350">
        <v>11201000222</v>
      </c>
      <c r="B4908" s="1260"/>
      <c r="C4908" s="1260" t="s">
        <v>36766</v>
      </c>
      <c r="D4908" s="1260" t="s">
        <v>36767</v>
      </c>
      <c r="E4908" s="1260" t="s">
        <v>11668</v>
      </c>
      <c r="F4908" s="1260" t="s">
        <v>30066</v>
      </c>
      <c r="G4908" s="1260" t="s">
        <v>36768</v>
      </c>
      <c r="H4908" s="1260" t="s">
        <v>11153</v>
      </c>
      <c r="I4908" s="1260" t="s">
        <v>10976</v>
      </c>
      <c r="J4908" s="1259">
        <v>7427965</v>
      </c>
      <c r="K4908" s="1260" t="s">
        <v>11221</v>
      </c>
      <c r="L4908" s="1260" t="s">
        <v>11155</v>
      </c>
      <c r="M4908" s="1260" t="s">
        <v>2033</v>
      </c>
      <c r="N4908" s="1260" t="s">
        <v>36769</v>
      </c>
      <c r="O4908" s="1260" t="s">
        <v>36767</v>
      </c>
      <c r="P4908" s="1260"/>
      <c r="Q4908" s="1260"/>
      <c r="R4908" s="1259">
        <v>8982386</v>
      </c>
      <c r="S4908" s="1259">
        <v>1</v>
      </c>
      <c r="T4908" s="1260"/>
      <c r="U4908" s="1260" t="s">
        <v>11396</v>
      </c>
      <c r="V4908" s="1260" t="s">
        <v>12083</v>
      </c>
      <c r="W4908" s="1259">
        <v>0</v>
      </c>
      <c r="X4908" s="1259">
        <v>1007</v>
      </c>
      <c r="Y4908" s="1259">
        <v>0</v>
      </c>
    </row>
    <row r="4909" spans="1:25">
      <c r="A4909" s="1350">
        <v>11201000221</v>
      </c>
      <c r="B4909" s="1260"/>
      <c r="C4909" s="1260" t="s">
        <v>36770</v>
      </c>
      <c r="D4909" s="1260" t="s">
        <v>36771</v>
      </c>
      <c r="E4909" s="1260" t="s">
        <v>11353</v>
      </c>
      <c r="F4909" s="1260" t="s">
        <v>15788</v>
      </c>
      <c r="G4909" s="1260" t="s">
        <v>36772</v>
      </c>
      <c r="H4909" s="1260" t="s">
        <v>11153</v>
      </c>
      <c r="I4909" s="1260" t="s">
        <v>11243</v>
      </c>
      <c r="J4909" s="1259">
        <v>7427964</v>
      </c>
      <c r="K4909" s="1260" t="s">
        <v>11221</v>
      </c>
      <c r="L4909" s="1260" t="s">
        <v>11155</v>
      </c>
      <c r="M4909" s="1260" t="s">
        <v>262</v>
      </c>
      <c r="N4909" s="1260"/>
      <c r="O4909" s="1260" t="s">
        <v>36771</v>
      </c>
      <c r="P4909" s="1260"/>
      <c r="Q4909" s="1260" t="s">
        <v>11533</v>
      </c>
      <c r="R4909" s="1260"/>
      <c r="S4909" s="1259">
        <v>1</v>
      </c>
      <c r="T4909" s="1260"/>
      <c r="U4909" s="1260"/>
      <c r="V4909" s="1260"/>
      <c r="W4909" s="1259">
        <v>0</v>
      </c>
      <c r="X4909" s="1259">
        <v>1007</v>
      </c>
      <c r="Y4909" s="1259">
        <v>0</v>
      </c>
    </row>
    <row r="4910" spans="1:25">
      <c r="A4910" s="1350">
        <v>11201000220</v>
      </c>
      <c r="B4910" s="1260"/>
      <c r="C4910" s="1260" t="s">
        <v>36773</v>
      </c>
      <c r="D4910" s="1260" t="s">
        <v>36774</v>
      </c>
      <c r="E4910" s="1260" t="s">
        <v>11648</v>
      </c>
      <c r="F4910" s="1260" t="s">
        <v>17185</v>
      </c>
      <c r="G4910" s="1260" t="s">
        <v>36775</v>
      </c>
      <c r="H4910" s="1260" t="s">
        <v>11153</v>
      </c>
      <c r="I4910" s="1260" t="s">
        <v>10976</v>
      </c>
      <c r="J4910" s="1259">
        <v>7427963</v>
      </c>
      <c r="K4910" s="1260" t="s">
        <v>11221</v>
      </c>
      <c r="L4910" s="1260" t="s">
        <v>11155</v>
      </c>
      <c r="M4910" s="1260" t="s">
        <v>2533</v>
      </c>
      <c r="N4910" s="1260" t="s">
        <v>11758</v>
      </c>
      <c r="O4910" s="1260" t="s">
        <v>36774</v>
      </c>
      <c r="P4910" s="1260" t="s">
        <v>36776</v>
      </c>
      <c r="Q4910" s="1260" t="s">
        <v>11394</v>
      </c>
      <c r="R4910" s="1260" t="s">
        <v>36776</v>
      </c>
      <c r="S4910" s="1259">
        <v>1</v>
      </c>
      <c r="T4910" s="1260"/>
      <c r="U4910" s="1260" t="s">
        <v>11158</v>
      </c>
      <c r="V4910" s="1260" t="s">
        <v>11762</v>
      </c>
      <c r="W4910" s="1259">
        <v>0</v>
      </c>
      <c r="X4910" s="1259">
        <v>1007</v>
      </c>
      <c r="Y4910" s="1259">
        <v>0</v>
      </c>
    </row>
    <row r="4911" spans="1:25">
      <c r="A4911" s="1350">
        <v>11201000219</v>
      </c>
      <c r="B4911" s="1260"/>
      <c r="C4911" s="1260" t="s">
        <v>36777</v>
      </c>
      <c r="D4911" s="1260" t="s">
        <v>36778</v>
      </c>
      <c r="E4911" s="1260" t="s">
        <v>11648</v>
      </c>
      <c r="F4911" s="1260" t="s">
        <v>12086</v>
      </c>
      <c r="G4911" s="1260" t="s">
        <v>36779</v>
      </c>
      <c r="H4911" s="1260" t="s">
        <v>11153</v>
      </c>
      <c r="I4911" s="1260" t="s">
        <v>10976</v>
      </c>
      <c r="J4911" s="1259">
        <v>7427962</v>
      </c>
      <c r="K4911" s="1260" t="s">
        <v>11221</v>
      </c>
      <c r="L4911" s="1260" t="s">
        <v>11155</v>
      </c>
      <c r="M4911" s="1260" t="s">
        <v>1948</v>
      </c>
      <c r="N4911" s="1260" t="s">
        <v>36780</v>
      </c>
      <c r="O4911" s="1260" t="s">
        <v>36778</v>
      </c>
      <c r="P4911" s="1260"/>
      <c r="Q4911" s="1260"/>
      <c r="R4911" s="1260" t="s">
        <v>36781</v>
      </c>
      <c r="S4911" s="1259">
        <v>1</v>
      </c>
      <c r="T4911" s="1260"/>
      <c r="U4911" s="1260" t="s">
        <v>11396</v>
      </c>
      <c r="V4911" s="1260" t="s">
        <v>11397</v>
      </c>
      <c r="W4911" s="1259">
        <v>0</v>
      </c>
      <c r="X4911" s="1259">
        <v>1007</v>
      </c>
      <c r="Y4911" s="1259">
        <v>0</v>
      </c>
    </row>
    <row r="4912" spans="1:25">
      <c r="A4912" s="1350">
        <v>11201000218</v>
      </c>
      <c r="B4912" s="1260"/>
      <c r="C4912" s="1260" t="s">
        <v>36782</v>
      </c>
      <c r="D4912" s="1260" t="s">
        <v>36783</v>
      </c>
      <c r="E4912" s="1260" t="s">
        <v>14048</v>
      </c>
      <c r="F4912" s="1260" t="s">
        <v>30066</v>
      </c>
      <c r="G4912" s="1260" t="s">
        <v>36784</v>
      </c>
      <c r="H4912" s="1260" t="s">
        <v>11153</v>
      </c>
      <c r="I4912" s="1260" t="s">
        <v>10976</v>
      </c>
      <c r="J4912" s="1259">
        <v>7427961</v>
      </c>
      <c r="K4912" s="1260" t="s">
        <v>11221</v>
      </c>
      <c r="L4912" s="1260" t="s">
        <v>11155</v>
      </c>
      <c r="M4912" s="1260" t="s">
        <v>2033</v>
      </c>
      <c r="N4912" s="1260" t="s">
        <v>36769</v>
      </c>
      <c r="O4912" s="1260" t="s">
        <v>36783</v>
      </c>
      <c r="P4912" s="1260" t="s">
        <v>11192</v>
      </c>
      <c r="Q4912" s="1260"/>
      <c r="R4912" s="1260" t="s">
        <v>36785</v>
      </c>
      <c r="S4912" s="1259">
        <v>1</v>
      </c>
      <c r="T4912" s="1260"/>
      <c r="U4912" s="1260" t="s">
        <v>11396</v>
      </c>
      <c r="V4912" s="1260" t="s">
        <v>12083</v>
      </c>
      <c r="W4912" s="1259">
        <v>0</v>
      </c>
      <c r="X4912" s="1259">
        <v>1007</v>
      </c>
      <c r="Y4912" s="1259">
        <v>0</v>
      </c>
    </row>
    <row r="4913" spans="1:25">
      <c r="A4913" s="1350">
        <v>11201000217</v>
      </c>
      <c r="B4913" s="1260" t="s">
        <v>36786</v>
      </c>
      <c r="C4913" s="1260" t="s">
        <v>36787</v>
      </c>
      <c r="D4913" s="1260" t="s">
        <v>36788</v>
      </c>
      <c r="E4913" s="1260" t="s">
        <v>12267</v>
      </c>
      <c r="F4913" s="1260" t="s">
        <v>11522</v>
      </c>
      <c r="G4913" s="1260" t="s">
        <v>36789</v>
      </c>
      <c r="H4913" s="1260" t="s">
        <v>11153</v>
      </c>
      <c r="I4913" s="1260" t="s">
        <v>11177</v>
      </c>
      <c r="J4913" s="1259">
        <v>7427960</v>
      </c>
      <c r="K4913" s="1260" t="s">
        <v>11221</v>
      </c>
      <c r="L4913" s="1260" t="s">
        <v>11155</v>
      </c>
      <c r="M4913" s="1260" t="s">
        <v>2134</v>
      </c>
      <c r="N4913" s="1260" t="s">
        <v>36790</v>
      </c>
      <c r="O4913" s="1260" t="s">
        <v>36788</v>
      </c>
      <c r="P4913" s="1260" t="s">
        <v>36667</v>
      </c>
      <c r="Q4913" s="1260" t="s">
        <v>11985</v>
      </c>
      <c r="R4913" s="1260" t="s">
        <v>36667</v>
      </c>
      <c r="S4913" s="1259">
        <v>1</v>
      </c>
      <c r="T4913" s="1260" t="s">
        <v>36791</v>
      </c>
      <c r="U4913" s="1260" t="s">
        <v>11269</v>
      </c>
      <c r="V4913" s="1260" t="s">
        <v>11787</v>
      </c>
      <c r="W4913" s="1259">
        <v>0</v>
      </c>
      <c r="X4913" s="1259">
        <v>1007</v>
      </c>
      <c r="Y4913" s="1259">
        <v>0</v>
      </c>
    </row>
    <row r="4914" spans="1:25">
      <c r="A4914" s="1350">
        <v>11201000216</v>
      </c>
      <c r="B4914" s="1260"/>
      <c r="C4914" s="1260" t="s">
        <v>36792</v>
      </c>
      <c r="D4914" s="1260" t="s">
        <v>14907</v>
      </c>
      <c r="E4914" s="1260" t="s">
        <v>11426</v>
      </c>
      <c r="F4914" s="1260" t="s">
        <v>11522</v>
      </c>
      <c r="G4914" s="1260" t="s">
        <v>36793</v>
      </c>
      <c r="H4914" s="1260" t="s">
        <v>11153</v>
      </c>
      <c r="I4914" s="1260" t="s">
        <v>11177</v>
      </c>
      <c r="J4914" s="1259">
        <v>7427959</v>
      </c>
      <c r="K4914" s="1260" t="s">
        <v>11221</v>
      </c>
      <c r="L4914" s="1260" t="s">
        <v>11155</v>
      </c>
      <c r="M4914" s="1260" t="s">
        <v>1463</v>
      </c>
      <c r="N4914" s="1260" t="s">
        <v>14705</v>
      </c>
      <c r="O4914" s="1260" t="s">
        <v>14907</v>
      </c>
      <c r="P4914" s="1260" t="s">
        <v>14909</v>
      </c>
      <c r="Q4914" s="1260"/>
      <c r="R4914" s="1260" t="s">
        <v>14909</v>
      </c>
      <c r="S4914" s="1259">
        <v>1</v>
      </c>
      <c r="T4914" s="1260"/>
      <c r="U4914" s="1260" t="s">
        <v>11158</v>
      </c>
      <c r="V4914" s="1260" t="s">
        <v>11263</v>
      </c>
      <c r="W4914" s="1259">
        <v>0</v>
      </c>
      <c r="X4914" s="1259">
        <v>1007</v>
      </c>
      <c r="Y4914" s="1259">
        <v>0</v>
      </c>
    </row>
    <row r="4915" spans="1:25">
      <c r="A4915" s="1350">
        <v>11201000215</v>
      </c>
      <c r="B4915" s="1260"/>
      <c r="C4915" s="1260" t="s">
        <v>36794</v>
      </c>
      <c r="D4915" s="1260" t="s">
        <v>36795</v>
      </c>
      <c r="E4915" s="1260" t="s">
        <v>11560</v>
      </c>
      <c r="F4915" s="1260" t="s">
        <v>36647</v>
      </c>
      <c r="G4915" s="1260" t="s">
        <v>36796</v>
      </c>
      <c r="H4915" s="1260" t="s">
        <v>11153</v>
      </c>
      <c r="I4915" s="1260" t="s">
        <v>11164</v>
      </c>
      <c r="J4915" s="1259">
        <v>7427958</v>
      </c>
      <c r="K4915" s="1260" t="s">
        <v>11221</v>
      </c>
      <c r="L4915" s="1260" t="s">
        <v>11155</v>
      </c>
      <c r="M4915" s="1260" t="s">
        <v>262</v>
      </c>
      <c r="N4915" s="1260"/>
      <c r="O4915" s="1260" t="s">
        <v>36795</v>
      </c>
      <c r="P4915" s="1260"/>
      <c r="Q4915" s="1260" t="s">
        <v>36797</v>
      </c>
      <c r="R4915" s="1259">
        <v>829624919</v>
      </c>
      <c r="S4915" s="1259">
        <v>1</v>
      </c>
      <c r="T4915" s="1260"/>
      <c r="U4915" s="1260"/>
      <c r="V4915" s="1260"/>
      <c r="W4915" s="1259">
        <v>0</v>
      </c>
      <c r="X4915" s="1259">
        <v>1007</v>
      </c>
      <c r="Y4915" s="1259">
        <v>0</v>
      </c>
    </row>
    <row r="4916" spans="1:25">
      <c r="A4916" s="1350">
        <v>11201000214</v>
      </c>
      <c r="B4916" s="1260" t="s">
        <v>36798</v>
      </c>
      <c r="C4916" s="1260" t="s">
        <v>36799</v>
      </c>
      <c r="D4916" s="1260" t="s">
        <v>36800</v>
      </c>
      <c r="E4916" s="1260" t="s">
        <v>11175</v>
      </c>
      <c r="F4916" s="1260"/>
      <c r="G4916" s="1260"/>
      <c r="H4916" s="1260" t="s">
        <v>11153</v>
      </c>
      <c r="I4916" s="1260" t="s">
        <v>10976</v>
      </c>
      <c r="J4916" s="1259">
        <v>7427957</v>
      </c>
      <c r="K4916" s="1260" t="s">
        <v>11221</v>
      </c>
      <c r="L4916" s="1260" t="s">
        <v>11275</v>
      </c>
      <c r="M4916" s="1260" t="s">
        <v>2302</v>
      </c>
      <c r="N4916" s="1260" t="s">
        <v>18776</v>
      </c>
      <c r="O4916" s="1260" t="s">
        <v>36800</v>
      </c>
      <c r="P4916" s="1260" t="s">
        <v>36801</v>
      </c>
      <c r="Q4916" s="1260" t="s">
        <v>11206</v>
      </c>
      <c r="R4916" s="1260" t="s">
        <v>36801</v>
      </c>
      <c r="S4916" s="1259">
        <v>1</v>
      </c>
      <c r="T4916" s="1260" t="s">
        <v>36802</v>
      </c>
      <c r="U4916" s="1260" t="s">
        <v>11231</v>
      </c>
      <c r="V4916" s="1260" t="s">
        <v>13079</v>
      </c>
      <c r="W4916" s="1259">
        <v>0</v>
      </c>
      <c r="X4916" s="1259">
        <v>1007</v>
      </c>
      <c r="Y4916" s="1259">
        <v>2</v>
      </c>
    </row>
    <row r="4917" spans="1:25">
      <c r="A4917" s="1350">
        <v>11201000213</v>
      </c>
      <c r="B4917" s="1260"/>
      <c r="C4917" s="1260" t="s">
        <v>36803</v>
      </c>
      <c r="D4917" s="1260" t="s">
        <v>36804</v>
      </c>
      <c r="E4917" s="1260" t="s">
        <v>11353</v>
      </c>
      <c r="F4917" s="1260" t="s">
        <v>11544</v>
      </c>
      <c r="G4917" s="1260" t="s">
        <v>36805</v>
      </c>
      <c r="H4917" s="1260" t="s">
        <v>11153</v>
      </c>
      <c r="I4917" s="1260" t="s">
        <v>11243</v>
      </c>
      <c r="J4917" s="1259">
        <v>7427956</v>
      </c>
      <c r="K4917" s="1260" t="s">
        <v>11221</v>
      </c>
      <c r="L4917" s="1260" t="s">
        <v>11155</v>
      </c>
      <c r="M4917" s="1260" t="s">
        <v>262</v>
      </c>
      <c r="N4917" s="1260"/>
      <c r="O4917" s="1260" t="s">
        <v>36804</v>
      </c>
      <c r="P4917" s="1260"/>
      <c r="Q4917" s="1260" t="s">
        <v>11533</v>
      </c>
      <c r="R4917" s="1260"/>
      <c r="S4917" s="1259">
        <v>1</v>
      </c>
      <c r="T4917" s="1260"/>
      <c r="U4917" s="1260"/>
      <c r="V4917" s="1260"/>
      <c r="W4917" s="1259">
        <v>0</v>
      </c>
      <c r="X4917" s="1259">
        <v>1007</v>
      </c>
      <c r="Y4917" s="1259">
        <v>0</v>
      </c>
    </row>
    <row r="4918" spans="1:25">
      <c r="A4918" s="1350">
        <v>11201000212</v>
      </c>
      <c r="B4918" s="1260"/>
      <c r="C4918" s="1260" t="s">
        <v>36806</v>
      </c>
      <c r="D4918" s="1260" t="s">
        <v>36807</v>
      </c>
      <c r="E4918" s="1260" t="s">
        <v>11648</v>
      </c>
      <c r="F4918" s="1260" t="s">
        <v>36808</v>
      </c>
      <c r="G4918" s="1260" t="s">
        <v>36809</v>
      </c>
      <c r="H4918" s="1260" t="s">
        <v>11153</v>
      </c>
      <c r="I4918" s="1260" t="s">
        <v>10976</v>
      </c>
      <c r="J4918" s="1259">
        <v>7427955</v>
      </c>
      <c r="K4918" s="1260" t="s">
        <v>11221</v>
      </c>
      <c r="L4918" s="1260" t="s">
        <v>11155</v>
      </c>
      <c r="M4918" s="1260" t="s">
        <v>768</v>
      </c>
      <c r="N4918" s="1260" t="s">
        <v>36810</v>
      </c>
      <c r="O4918" s="1260" t="s">
        <v>36807</v>
      </c>
      <c r="P4918" s="1260" t="s">
        <v>36811</v>
      </c>
      <c r="Q4918" s="1260"/>
      <c r="R4918" s="1260" t="s">
        <v>36811</v>
      </c>
      <c r="S4918" s="1259">
        <v>1</v>
      </c>
      <c r="T4918" s="1260"/>
      <c r="U4918" s="1260" t="s">
        <v>11158</v>
      </c>
      <c r="V4918" s="1260" t="s">
        <v>11762</v>
      </c>
      <c r="W4918" s="1259">
        <v>0</v>
      </c>
      <c r="X4918" s="1259">
        <v>1007</v>
      </c>
      <c r="Y4918" s="1259">
        <v>0</v>
      </c>
    </row>
    <row r="4919" spans="1:25">
      <c r="A4919" s="1350">
        <v>11201000210</v>
      </c>
      <c r="B4919" s="1260"/>
      <c r="C4919" s="1260" t="s">
        <v>36812</v>
      </c>
      <c r="D4919" s="1260" t="s">
        <v>36813</v>
      </c>
      <c r="E4919" s="1260" t="s">
        <v>11426</v>
      </c>
      <c r="F4919" s="1260" t="s">
        <v>17185</v>
      </c>
      <c r="G4919" s="1260" t="s">
        <v>36814</v>
      </c>
      <c r="H4919" s="1260" t="s">
        <v>11153</v>
      </c>
      <c r="I4919" s="1260" t="s">
        <v>10976</v>
      </c>
      <c r="J4919" s="1259">
        <v>7427953</v>
      </c>
      <c r="K4919" s="1260" t="s">
        <v>11375</v>
      </c>
      <c r="L4919" s="1260" t="s">
        <v>11155</v>
      </c>
      <c r="M4919" s="1260" t="s">
        <v>1950</v>
      </c>
      <c r="N4919" s="1260" t="s">
        <v>36815</v>
      </c>
      <c r="O4919" s="1260" t="s">
        <v>36813</v>
      </c>
      <c r="P4919" s="1260" t="s">
        <v>33933</v>
      </c>
      <c r="Q4919" s="1260"/>
      <c r="R4919" s="1260" t="s">
        <v>33933</v>
      </c>
      <c r="S4919" s="1259">
        <v>1</v>
      </c>
      <c r="T4919" s="1260"/>
      <c r="U4919" s="1260" t="s">
        <v>11396</v>
      </c>
      <c r="V4919" s="1260" t="s">
        <v>12816</v>
      </c>
      <c r="W4919" s="1259">
        <v>25</v>
      </c>
      <c r="X4919" s="1259">
        <v>1008</v>
      </c>
      <c r="Y4919" s="1259">
        <v>0</v>
      </c>
    </row>
    <row r="4920" spans="1:25">
      <c r="A4920" s="1350">
        <v>11201000209</v>
      </c>
      <c r="B4920" s="1260" t="s">
        <v>36816</v>
      </c>
      <c r="C4920" s="1260" t="s">
        <v>36817</v>
      </c>
      <c r="D4920" s="1260" t="s">
        <v>36818</v>
      </c>
      <c r="E4920" s="1260" t="s">
        <v>11175</v>
      </c>
      <c r="F4920" s="1260" t="s">
        <v>11522</v>
      </c>
      <c r="G4920" s="1260" t="s">
        <v>36819</v>
      </c>
      <c r="H4920" s="1260" t="s">
        <v>11153</v>
      </c>
      <c r="I4920" s="1260" t="s">
        <v>11177</v>
      </c>
      <c r="J4920" s="1259">
        <v>7427952</v>
      </c>
      <c r="K4920" s="1260" t="s">
        <v>11221</v>
      </c>
      <c r="L4920" s="1260" t="s">
        <v>11155</v>
      </c>
      <c r="M4920" s="1260" t="s">
        <v>2572</v>
      </c>
      <c r="N4920" s="1260" t="s">
        <v>36820</v>
      </c>
      <c r="O4920" s="1260" t="s">
        <v>36818</v>
      </c>
      <c r="P4920" s="1260" t="s">
        <v>36821</v>
      </c>
      <c r="Q4920" s="1260"/>
      <c r="R4920" s="1260" t="s">
        <v>36821</v>
      </c>
      <c r="S4920" s="1259">
        <v>2</v>
      </c>
      <c r="T4920" s="1260" t="s">
        <v>36822</v>
      </c>
      <c r="U4920" s="1260" t="s">
        <v>11209</v>
      </c>
      <c r="V4920" s="1260" t="s">
        <v>13282</v>
      </c>
      <c r="W4920" s="1259">
        <v>0</v>
      </c>
      <c r="X4920" s="1259">
        <v>1007</v>
      </c>
      <c r="Y4920" s="1259">
        <v>0</v>
      </c>
    </row>
    <row r="4921" spans="1:25">
      <c r="A4921" s="1350">
        <v>11201000208</v>
      </c>
      <c r="B4921" s="1260"/>
      <c r="C4921" s="1260" t="s">
        <v>36823</v>
      </c>
      <c r="D4921" s="1260" t="s">
        <v>36824</v>
      </c>
      <c r="E4921" s="1260" t="s">
        <v>11509</v>
      </c>
      <c r="F4921" s="1260" t="s">
        <v>36825</v>
      </c>
      <c r="G4921" s="1260" t="s">
        <v>36826</v>
      </c>
      <c r="H4921" s="1260" t="s">
        <v>11153</v>
      </c>
      <c r="I4921" s="1260" t="s">
        <v>10976</v>
      </c>
      <c r="J4921" s="1259">
        <v>7427951</v>
      </c>
      <c r="K4921" s="1260" t="s">
        <v>11375</v>
      </c>
      <c r="L4921" s="1260" t="s">
        <v>11385</v>
      </c>
      <c r="M4921" s="1260" t="s">
        <v>2302</v>
      </c>
      <c r="N4921" s="1260" t="s">
        <v>36827</v>
      </c>
      <c r="O4921" s="1260" t="s">
        <v>36824</v>
      </c>
      <c r="P4921" s="1260" t="s">
        <v>36828</v>
      </c>
      <c r="Q4921" s="1260"/>
      <c r="R4921" s="1260" t="s">
        <v>36829</v>
      </c>
      <c r="S4921" s="1259">
        <v>1</v>
      </c>
      <c r="T4921" s="1260"/>
      <c r="U4921" s="1260" t="s">
        <v>11231</v>
      </c>
      <c r="V4921" s="1260" t="s">
        <v>13079</v>
      </c>
      <c r="W4921" s="1259">
        <v>48</v>
      </c>
      <c r="X4921" s="1259">
        <v>1008</v>
      </c>
      <c r="Y4921" s="1259">
        <v>1</v>
      </c>
    </row>
    <row r="4922" spans="1:25">
      <c r="A4922" s="1350">
        <v>11201000207</v>
      </c>
      <c r="B4922" s="1260"/>
      <c r="C4922" s="1260" t="s">
        <v>36830</v>
      </c>
      <c r="D4922" s="1260" t="s">
        <v>36831</v>
      </c>
      <c r="E4922" s="1260" t="s">
        <v>11353</v>
      </c>
      <c r="F4922" s="1260" t="s">
        <v>36832</v>
      </c>
      <c r="G4922" s="1260" t="s">
        <v>36833</v>
      </c>
      <c r="H4922" s="1260" t="s">
        <v>11153</v>
      </c>
      <c r="I4922" s="1260" t="s">
        <v>11243</v>
      </c>
      <c r="J4922" s="1259">
        <v>7427950</v>
      </c>
      <c r="K4922" s="1260" t="s">
        <v>11221</v>
      </c>
      <c r="L4922" s="1260" t="s">
        <v>11155</v>
      </c>
      <c r="M4922" s="1260" t="s">
        <v>262</v>
      </c>
      <c r="N4922" s="1260"/>
      <c r="O4922" s="1260" t="s">
        <v>36831</v>
      </c>
      <c r="P4922" s="1260"/>
      <c r="Q4922" s="1260" t="s">
        <v>11533</v>
      </c>
      <c r="R4922" s="1260"/>
      <c r="S4922" s="1259">
        <v>1</v>
      </c>
      <c r="T4922" s="1260"/>
      <c r="U4922" s="1260"/>
      <c r="V4922" s="1260"/>
      <c r="W4922" s="1259">
        <v>0</v>
      </c>
      <c r="X4922" s="1259">
        <v>1007</v>
      </c>
      <c r="Y4922" s="1259">
        <v>0</v>
      </c>
    </row>
    <row r="4923" spans="1:25">
      <c r="A4923" s="1350">
        <v>11201000206</v>
      </c>
      <c r="B4923" s="1260"/>
      <c r="C4923" s="1260" t="s">
        <v>36830</v>
      </c>
      <c r="D4923" s="1260" t="s">
        <v>36834</v>
      </c>
      <c r="E4923" s="1260" t="s">
        <v>11251</v>
      </c>
      <c r="F4923" s="1260" t="s">
        <v>36647</v>
      </c>
      <c r="G4923" s="1260" t="s">
        <v>36835</v>
      </c>
      <c r="H4923" s="1260" t="s">
        <v>11153</v>
      </c>
      <c r="I4923" s="1260" t="s">
        <v>11164</v>
      </c>
      <c r="J4923" s="1259">
        <v>7427949</v>
      </c>
      <c r="K4923" s="1260" t="s">
        <v>11221</v>
      </c>
      <c r="L4923" s="1260" t="s">
        <v>11155</v>
      </c>
      <c r="M4923" s="1260" t="s">
        <v>262</v>
      </c>
      <c r="N4923" s="1260"/>
      <c r="O4923" s="1260" t="s">
        <v>36834</v>
      </c>
      <c r="P4923" s="1260"/>
      <c r="Q4923" s="1260" t="s">
        <v>11596</v>
      </c>
      <c r="R4923" s="1260"/>
      <c r="S4923" s="1259">
        <v>1</v>
      </c>
      <c r="T4923" s="1260"/>
      <c r="U4923" s="1260"/>
      <c r="V4923" s="1260"/>
      <c r="W4923" s="1259">
        <v>0</v>
      </c>
      <c r="X4923" s="1259">
        <v>1007</v>
      </c>
      <c r="Y4923" s="1259">
        <v>0</v>
      </c>
    </row>
    <row r="4924" spans="1:25">
      <c r="A4924" s="1350">
        <v>11201000205</v>
      </c>
      <c r="B4924" s="1260"/>
      <c r="C4924" s="1260" t="s">
        <v>36836</v>
      </c>
      <c r="D4924" s="1260" t="s">
        <v>36837</v>
      </c>
      <c r="E4924" s="1260" t="s">
        <v>11353</v>
      </c>
      <c r="F4924" s="1260" t="s">
        <v>15788</v>
      </c>
      <c r="G4924" s="1260" t="s">
        <v>36838</v>
      </c>
      <c r="H4924" s="1260" t="s">
        <v>11153</v>
      </c>
      <c r="I4924" s="1260" t="s">
        <v>11243</v>
      </c>
      <c r="J4924" s="1259">
        <v>7427948</v>
      </c>
      <c r="K4924" s="1260" t="s">
        <v>11221</v>
      </c>
      <c r="L4924" s="1260" t="s">
        <v>11155</v>
      </c>
      <c r="M4924" s="1260" t="s">
        <v>262</v>
      </c>
      <c r="N4924" s="1260"/>
      <c r="O4924" s="1260" t="s">
        <v>36837</v>
      </c>
      <c r="P4924" s="1260"/>
      <c r="Q4924" s="1260" t="s">
        <v>11533</v>
      </c>
      <c r="R4924" s="1260"/>
      <c r="S4924" s="1259">
        <v>1</v>
      </c>
      <c r="T4924" s="1260"/>
      <c r="U4924" s="1260"/>
      <c r="V4924" s="1260"/>
      <c r="W4924" s="1259">
        <v>0</v>
      </c>
      <c r="X4924" s="1259">
        <v>1007</v>
      </c>
      <c r="Y4924" s="1259">
        <v>0</v>
      </c>
    </row>
    <row r="4925" spans="1:25">
      <c r="A4925" s="1350">
        <v>11201000204</v>
      </c>
      <c r="B4925" s="1260"/>
      <c r="C4925" s="1260" t="s">
        <v>36839</v>
      </c>
      <c r="D4925" s="1260" t="s">
        <v>36840</v>
      </c>
      <c r="E4925" s="1260" t="s">
        <v>11426</v>
      </c>
      <c r="F4925" s="1260" t="s">
        <v>17185</v>
      </c>
      <c r="G4925" s="1260" t="s">
        <v>36841</v>
      </c>
      <c r="H4925" s="1260" t="s">
        <v>11153</v>
      </c>
      <c r="I4925" s="1260" t="s">
        <v>10976</v>
      </c>
      <c r="J4925" s="1259">
        <v>7427947</v>
      </c>
      <c r="K4925" s="1260" t="s">
        <v>11221</v>
      </c>
      <c r="L4925" s="1260" t="s">
        <v>11155</v>
      </c>
      <c r="M4925" s="1260" t="s">
        <v>1950</v>
      </c>
      <c r="N4925" s="1260" t="s">
        <v>36543</v>
      </c>
      <c r="O4925" s="1260" t="s">
        <v>36840</v>
      </c>
      <c r="P4925" s="1260" t="s">
        <v>36842</v>
      </c>
      <c r="Q4925" s="1260"/>
      <c r="R4925" s="1260" t="s">
        <v>18736</v>
      </c>
      <c r="S4925" s="1259">
        <v>1</v>
      </c>
      <c r="T4925" s="1260"/>
      <c r="U4925" s="1260" t="s">
        <v>11396</v>
      </c>
      <c r="V4925" s="1260" t="s">
        <v>12816</v>
      </c>
      <c r="W4925" s="1259">
        <v>0</v>
      </c>
      <c r="X4925" s="1259">
        <v>1007</v>
      </c>
      <c r="Y4925" s="1259">
        <v>0</v>
      </c>
    </row>
    <row r="4926" spans="1:25">
      <c r="A4926" s="1350">
        <v>11201000203</v>
      </c>
      <c r="B4926" s="1260"/>
      <c r="C4926" s="1260" t="s">
        <v>36843</v>
      </c>
      <c r="D4926" s="1260" t="s">
        <v>36844</v>
      </c>
      <c r="E4926" s="1260" t="s">
        <v>11648</v>
      </c>
      <c r="F4926" s="1260" t="s">
        <v>17185</v>
      </c>
      <c r="G4926" s="1260" t="s">
        <v>36845</v>
      </c>
      <c r="H4926" s="1260" t="s">
        <v>11153</v>
      </c>
      <c r="I4926" s="1260" t="s">
        <v>10976</v>
      </c>
      <c r="J4926" s="1259">
        <v>7427946</v>
      </c>
      <c r="K4926" s="1260" t="s">
        <v>11221</v>
      </c>
      <c r="L4926" s="1260" t="s">
        <v>11155</v>
      </c>
      <c r="M4926" s="1260" t="s">
        <v>2035</v>
      </c>
      <c r="N4926" s="1260" t="s">
        <v>30096</v>
      </c>
      <c r="O4926" s="1260" t="s">
        <v>36844</v>
      </c>
      <c r="P4926" s="1260"/>
      <c r="Q4926" s="1260"/>
      <c r="R4926" s="1259">
        <v>8942685</v>
      </c>
      <c r="S4926" s="1259">
        <v>1</v>
      </c>
      <c r="T4926" s="1260"/>
      <c r="U4926" s="1260" t="s">
        <v>11396</v>
      </c>
      <c r="V4926" s="1260" t="s">
        <v>13071</v>
      </c>
      <c r="W4926" s="1259">
        <v>0</v>
      </c>
      <c r="X4926" s="1259">
        <v>1007</v>
      </c>
      <c r="Y4926" s="1259">
        <v>0</v>
      </c>
    </row>
    <row r="4927" spans="1:25">
      <c r="A4927" s="1350">
        <v>11201000202</v>
      </c>
      <c r="B4927" s="1260"/>
      <c r="C4927" s="1260" t="s">
        <v>36846</v>
      </c>
      <c r="D4927" s="1260" t="s">
        <v>34802</v>
      </c>
      <c r="E4927" s="1260" t="s">
        <v>11251</v>
      </c>
      <c r="F4927" s="1260" t="s">
        <v>36647</v>
      </c>
      <c r="G4927" s="1260" t="s">
        <v>36847</v>
      </c>
      <c r="H4927" s="1260" t="s">
        <v>11153</v>
      </c>
      <c r="I4927" s="1260" t="s">
        <v>11164</v>
      </c>
      <c r="J4927" s="1259">
        <v>7427945</v>
      </c>
      <c r="K4927" s="1260" t="s">
        <v>11221</v>
      </c>
      <c r="L4927" s="1260" t="s">
        <v>11155</v>
      </c>
      <c r="M4927" s="1260" t="s">
        <v>262</v>
      </c>
      <c r="N4927" s="1260"/>
      <c r="O4927" s="1260" t="s">
        <v>34802</v>
      </c>
      <c r="P4927" s="1260"/>
      <c r="Q4927" s="1260" t="s">
        <v>14070</v>
      </c>
      <c r="R4927" s="1260" t="s">
        <v>36848</v>
      </c>
      <c r="S4927" s="1259">
        <v>1</v>
      </c>
      <c r="T4927" s="1260"/>
      <c r="U4927" s="1260"/>
      <c r="V4927" s="1260"/>
      <c r="W4927" s="1259">
        <v>0</v>
      </c>
      <c r="X4927" s="1259">
        <v>1007</v>
      </c>
      <c r="Y4927" s="1259">
        <v>0</v>
      </c>
    </row>
    <row r="4928" spans="1:25">
      <c r="A4928" s="1350">
        <v>11201000201</v>
      </c>
      <c r="B4928" s="1260"/>
      <c r="C4928" s="1260" t="s">
        <v>36849</v>
      </c>
      <c r="D4928" s="1260" t="s">
        <v>36850</v>
      </c>
      <c r="E4928" s="1260" t="s">
        <v>11702</v>
      </c>
      <c r="F4928" s="1260" t="s">
        <v>11522</v>
      </c>
      <c r="G4928" s="1260" t="s">
        <v>36851</v>
      </c>
      <c r="H4928" s="1260" t="s">
        <v>11153</v>
      </c>
      <c r="I4928" s="1260" t="s">
        <v>11177</v>
      </c>
      <c r="J4928" s="1259">
        <v>7427944</v>
      </c>
      <c r="K4928" s="1260" t="s">
        <v>11221</v>
      </c>
      <c r="L4928" s="1260" t="s">
        <v>11155</v>
      </c>
      <c r="M4928" s="1260" t="s">
        <v>1994</v>
      </c>
      <c r="N4928" s="1260" t="s">
        <v>36852</v>
      </c>
      <c r="O4928" s="1260" t="s">
        <v>36850</v>
      </c>
      <c r="P4928" s="1260" t="s">
        <v>36853</v>
      </c>
      <c r="Q4928" s="1260"/>
      <c r="R4928" s="1260" t="s">
        <v>36854</v>
      </c>
      <c r="S4928" s="1259">
        <v>1</v>
      </c>
      <c r="T4928" s="1260"/>
      <c r="U4928" s="1260" t="s">
        <v>11751</v>
      </c>
      <c r="V4928" s="1260" t="s">
        <v>12923</v>
      </c>
      <c r="W4928" s="1259">
        <v>0</v>
      </c>
      <c r="X4928" s="1259">
        <v>1007</v>
      </c>
      <c r="Y4928" s="1259">
        <v>0</v>
      </c>
    </row>
    <row r="4929" spans="1:25">
      <c r="A4929" s="1350">
        <v>11201000200</v>
      </c>
      <c r="B4929" s="1260" t="s">
        <v>36855</v>
      </c>
      <c r="C4929" s="1260" t="s">
        <v>36856</v>
      </c>
      <c r="D4929" s="1260" t="s">
        <v>36857</v>
      </c>
      <c r="E4929" s="1260" t="s">
        <v>11175</v>
      </c>
      <c r="F4929" s="1260" t="s">
        <v>11522</v>
      </c>
      <c r="G4929" s="1260" t="s">
        <v>36858</v>
      </c>
      <c r="H4929" s="1260" t="s">
        <v>11153</v>
      </c>
      <c r="I4929" s="1260" t="s">
        <v>11177</v>
      </c>
      <c r="J4929" s="1259">
        <v>7427943</v>
      </c>
      <c r="K4929" s="1260" t="s">
        <v>11221</v>
      </c>
      <c r="L4929" s="1260" t="s">
        <v>11155</v>
      </c>
      <c r="M4929" s="1260" t="s">
        <v>2102</v>
      </c>
      <c r="N4929" s="1260" t="s">
        <v>36859</v>
      </c>
      <c r="O4929" s="1260" t="s">
        <v>36857</v>
      </c>
      <c r="P4929" s="1260" t="s">
        <v>23882</v>
      </c>
      <c r="Q4929" s="1260" t="s">
        <v>11985</v>
      </c>
      <c r="R4929" s="1260" t="s">
        <v>36860</v>
      </c>
      <c r="S4929" s="1259">
        <v>1</v>
      </c>
      <c r="T4929" s="1260" t="s">
        <v>36861</v>
      </c>
      <c r="U4929" s="1260" t="s">
        <v>11158</v>
      </c>
      <c r="V4929" s="1260" t="s">
        <v>11263</v>
      </c>
      <c r="W4929" s="1259">
        <v>0</v>
      </c>
      <c r="X4929" s="1259">
        <v>1007</v>
      </c>
      <c r="Y4929" s="1259">
        <v>0</v>
      </c>
    </row>
    <row r="4930" spans="1:25">
      <c r="A4930" s="1350">
        <v>11201000199</v>
      </c>
      <c r="B4930" s="1260"/>
      <c r="C4930" s="1260" t="s">
        <v>36862</v>
      </c>
      <c r="D4930" s="1260" t="s">
        <v>36863</v>
      </c>
      <c r="E4930" s="1260" t="s">
        <v>11560</v>
      </c>
      <c r="F4930" s="1260" t="s">
        <v>36864</v>
      </c>
      <c r="G4930" s="1260" t="s">
        <v>36865</v>
      </c>
      <c r="H4930" s="1260" t="s">
        <v>11153</v>
      </c>
      <c r="I4930" s="1260" t="s">
        <v>10976</v>
      </c>
      <c r="J4930" s="1259">
        <v>7427942</v>
      </c>
      <c r="K4930" s="1260" t="s">
        <v>11221</v>
      </c>
      <c r="L4930" s="1260" t="s">
        <v>11155</v>
      </c>
      <c r="M4930" s="1260" t="s">
        <v>262</v>
      </c>
      <c r="N4930" s="1260"/>
      <c r="O4930" s="1260" t="s">
        <v>36863</v>
      </c>
      <c r="P4930" s="1260"/>
      <c r="Q4930" s="1260"/>
      <c r="R4930" s="1260" t="s">
        <v>36866</v>
      </c>
      <c r="S4930" s="1259">
        <v>1</v>
      </c>
      <c r="T4930" s="1260"/>
      <c r="U4930" s="1260"/>
      <c r="V4930" s="1260"/>
      <c r="W4930" s="1259">
        <v>0</v>
      </c>
      <c r="X4930" s="1259">
        <v>1007</v>
      </c>
      <c r="Y4930" s="1259">
        <v>0</v>
      </c>
    </row>
    <row r="4931" spans="1:25">
      <c r="A4931" s="1350">
        <v>11201000198</v>
      </c>
      <c r="B4931" s="1260"/>
      <c r="C4931" s="1260" t="s">
        <v>36867</v>
      </c>
      <c r="D4931" s="1260" t="s">
        <v>36868</v>
      </c>
      <c r="E4931" s="1260" t="s">
        <v>11593</v>
      </c>
      <c r="F4931" s="1260" t="s">
        <v>36869</v>
      </c>
      <c r="G4931" s="1260" t="s">
        <v>36870</v>
      </c>
      <c r="H4931" s="1260" t="s">
        <v>11153</v>
      </c>
      <c r="I4931" s="1260" t="s">
        <v>11164</v>
      </c>
      <c r="J4931" s="1259">
        <v>7427941</v>
      </c>
      <c r="K4931" s="1260" t="s">
        <v>11221</v>
      </c>
      <c r="L4931" s="1260" t="s">
        <v>11155</v>
      </c>
      <c r="M4931" s="1260" t="s">
        <v>262</v>
      </c>
      <c r="N4931" s="1260"/>
      <c r="O4931" s="1260" t="s">
        <v>36868</v>
      </c>
      <c r="P4931" s="1260"/>
      <c r="Q4931" s="1260" t="s">
        <v>36871</v>
      </c>
      <c r="R4931" s="1260" t="s">
        <v>36872</v>
      </c>
      <c r="S4931" s="1259">
        <v>1</v>
      </c>
      <c r="T4931" s="1260"/>
      <c r="U4931" s="1260"/>
      <c r="V4931" s="1260"/>
      <c r="W4931" s="1259">
        <v>0</v>
      </c>
      <c r="X4931" s="1259">
        <v>1007</v>
      </c>
      <c r="Y4931" s="1259">
        <v>0</v>
      </c>
    </row>
    <row r="4932" spans="1:25">
      <c r="A4932" s="1350">
        <v>11201000197</v>
      </c>
      <c r="B4932" s="1260"/>
      <c r="C4932" s="1260" t="s">
        <v>36873</v>
      </c>
      <c r="D4932" s="1260" t="s">
        <v>36874</v>
      </c>
      <c r="E4932" s="1260" t="s">
        <v>11702</v>
      </c>
      <c r="F4932" s="1260" t="s">
        <v>11522</v>
      </c>
      <c r="G4932" s="1260" t="s">
        <v>36875</v>
      </c>
      <c r="H4932" s="1260" t="s">
        <v>11153</v>
      </c>
      <c r="I4932" s="1260" t="s">
        <v>11177</v>
      </c>
      <c r="J4932" s="1259">
        <v>7427940</v>
      </c>
      <c r="K4932" s="1260" t="s">
        <v>11221</v>
      </c>
      <c r="L4932" s="1260" t="s">
        <v>11155</v>
      </c>
      <c r="M4932" s="1260" t="s">
        <v>2134</v>
      </c>
      <c r="N4932" s="1260" t="s">
        <v>36876</v>
      </c>
      <c r="O4932" s="1260" t="s">
        <v>36874</v>
      </c>
      <c r="P4932" s="1260" t="s">
        <v>36877</v>
      </c>
      <c r="Q4932" s="1260"/>
      <c r="R4932" s="1259">
        <v>7772158</v>
      </c>
      <c r="S4932" s="1259">
        <v>1</v>
      </c>
      <c r="T4932" s="1260"/>
      <c r="U4932" s="1260" t="s">
        <v>11269</v>
      </c>
      <c r="V4932" s="1260" t="s">
        <v>13377</v>
      </c>
      <c r="W4932" s="1259">
        <v>0</v>
      </c>
      <c r="X4932" s="1259">
        <v>1007</v>
      </c>
      <c r="Y4932" s="1259">
        <v>0</v>
      </c>
    </row>
    <row r="4933" spans="1:25">
      <c r="A4933" s="1350">
        <v>11201000196</v>
      </c>
      <c r="B4933" s="1260"/>
      <c r="C4933" s="1260" t="s">
        <v>36878</v>
      </c>
      <c r="D4933" s="1260" t="s">
        <v>36879</v>
      </c>
      <c r="E4933" s="1260" t="s">
        <v>11648</v>
      </c>
      <c r="F4933" s="1260" t="s">
        <v>36808</v>
      </c>
      <c r="G4933" s="1260" t="s">
        <v>36880</v>
      </c>
      <c r="H4933" s="1260" t="s">
        <v>11153</v>
      </c>
      <c r="I4933" s="1260" t="s">
        <v>10976</v>
      </c>
      <c r="J4933" s="1259">
        <v>7427939</v>
      </c>
      <c r="K4933" s="1260" t="s">
        <v>11221</v>
      </c>
      <c r="L4933" s="1260" t="s">
        <v>11155</v>
      </c>
      <c r="M4933" s="1260" t="s">
        <v>2530</v>
      </c>
      <c r="N4933" s="1260" t="s">
        <v>35544</v>
      </c>
      <c r="O4933" s="1260" t="s">
        <v>36879</v>
      </c>
      <c r="P4933" s="1260"/>
      <c r="Q4933" s="1260"/>
      <c r="R4933" s="1260" t="s">
        <v>35545</v>
      </c>
      <c r="S4933" s="1259">
        <v>1</v>
      </c>
      <c r="T4933" s="1260"/>
      <c r="U4933" s="1260" t="s">
        <v>11158</v>
      </c>
      <c r="V4933" s="1260" t="s">
        <v>11380</v>
      </c>
      <c r="W4933" s="1259">
        <v>0</v>
      </c>
      <c r="X4933" s="1259">
        <v>1007</v>
      </c>
      <c r="Y4933" s="1259">
        <v>0</v>
      </c>
    </row>
    <row r="4934" spans="1:25">
      <c r="A4934" s="1350">
        <v>11201000195</v>
      </c>
      <c r="B4934" s="1260" t="s">
        <v>36881</v>
      </c>
      <c r="C4934" s="1260" t="s">
        <v>36882</v>
      </c>
      <c r="D4934" s="1260" t="s">
        <v>36883</v>
      </c>
      <c r="E4934" s="1260" t="s">
        <v>11311</v>
      </c>
      <c r="F4934" s="1260" t="s">
        <v>13025</v>
      </c>
      <c r="G4934" s="1260" t="s">
        <v>36884</v>
      </c>
      <c r="H4934" s="1260" t="s">
        <v>11153</v>
      </c>
      <c r="I4934" s="1260" t="s">
        <v>13027</v>
      </c>
      <c r="J4934" s="1259">
        <v>7427938</v>
      </c>
      <c r="K4934" s="1260" t="s">
        <v>13865</v>
      </c>
      <c r="L4934" s="1260" t="s">
        <v>11155</v>
      </c>
      <c r="M4934" s="1260" t="s">
        <v>1223</v>
      </c>
      <c r="N4934" s="1260" t="s">
        <v>24479</v>
      </c>
      <c r="O4934" s="1260" t="s">
        <v>36883</v>
      </c>
      <c r="P4934" s="1260" t="s">
        <v>36885</v>
      </c>
      <c r="Q4934" s="1260" t="s">
        <v>11795</v>
      </c>
      <c r="R4934" s="1260" t="s">
        <v>36886</v>
      </c>
      <c r="S4934" s="1259">
        <v>1</v>
      </c>
      <c r="T4934" s="1260" t="s">
        <v>36887</v>
      </c>
      <c r="U4934" s="1260" t="s">
        <v>11256</v>
      </c>
      <c r="V4934" s="1260" t="s">
        <v>24482</v>
      </c>
      <c r="W4934" s="1259">
        <v>0</v>
      </c>
      <c r="X4934" s="1259">
        <v>1006</v>
      </c>
      <c r="Y4934" s="1259">
        <v>0</v>
      </c>
    </row>
    <row r="4935" spans="1:25">
      <c r="A4935" s="1350">
        <v>11201000194</v>
      </c>
      <c r="B4935" s="1260"/>
      <c r="C4935" s="1260" t="s">
        <v>36888</v>
      </c>
      <c r="D4935" s="1260" t="s">
        <v>36889</v>
      </c>
      <c r="E4935" s="1260" t="s">
        <v>11426</v>
      </c>
      <c r="F4935" s="1260" t="s">
        <v>36864</v>
      </c>
      <c r="G4935" s="1260" t="s">
        <v>36890</v>
      </c>
      <c r="H4935" s="1260" t="s">
        <v>11153</v>
      </c>
      <c r="I4935" s="1260" t="s">
        <v>10976</v>
      </c>
      <c r="J4935" s="1259">
        <v>7427937</v>
      </c>
      <c r="K4935" s="1260" t="s">
        <v>11221</v>
      </c>
      <c r="L4935" s="1260" t="s">
        <v>11155</v>
      </c>
      <c r="M4935" s="1260" t="s">
        <v>2285</v>
      </c>
      <c r="N4935" s="1260" t="s">
        <v>36891</v>
      </c>
      <c r="O4935" s="1260" t="s">
        <v>36889</v>
      </c>
      <c r="P4935" s="1260"/>
      <c r="Q4935" s="1260"/>
      <c r="R4935" s="1260" t="s">
        <v>36892</v>
      </c>
      <c r="S4935" s="1259">
        <v>1</v>
      </c>
      <c r="T4935" s="1260"/>
      <c r="U4935" s="1260" t="s">
        <v>12408</v>
      </c>
      <c r="V4935" s="1260" t="s">
        <v>12409</v>
      </c>
      <c r="W4935" s="1259">
        <v>0</v>
      </c>
      <c r="X4935" s="1259">
        <v>1007</v>
      </c>
      <c r="Y4935" s="1259">
        <v>0</v>
      </c>
    </row>
    <row r="4936" spans="1:25">
      <c r="A4936" s="1350">
        <v>11201000193</v>
      </c>
      <c r="B4936" s="1260"/>
      <c r="C4936" s="1260" t="s">
        <v>36893</v>
      </c>
      <c r="D4936" s="1260" t="s">
        <v>36894</v>
      </c>
      <c r="E4936" s="1260" t="s">
        <v>11190</v>
      </c>
      <c r="F4936" s="1260" t="s">
        <v>36647</v>
      </c>
      <c r="G4936" s="1260" t="s">
        <v>36895</v>
      </c>
      <c r="H4936" s="1260" t="s">
        <v>11153</v>
      </c>
      <c r="I4936" s="1260" t="s">
        <v>11164</v>
      </c>
      <c r="J4936" s="1259">
        <v>7427936</v>
      </c>
      <c r="K4936" s="1260" t="s">
        <v>11221</v>
      </c>
      <c r="L4936" s="1260" t="s">
        <v>11155</v>
      </c>
      <c r="M4936" s="1260" t="s">
        <v>2268</v>
      </c>
      <c r="N4936" s="1260" t="s">
        <v>36896</v>
      </c>
      <c r="O4936" s="1260" t="s">
        <v>36894</v>
      </c>
      <c r="P4936" s="1260"/>
      <c r="Q4936" s="1260" t="s">
        <v>11867</v>
      </c>
      <c r="R4936" s="1260" t="s">
        <v>36897</v>
      </c>
      <c r="S4936" s="1259">
        <v>1</v>
      </c>
      <c r="T4936" s="1260"/>
      <c r="U4936" s="1260" t="s">
        <v>11290</v>
      </c>
      <c r="V4936" s="1260" t="s">
        <v>12437</v>
      </c>
      <c r="W4936" s="1259">
        <v>0</v>
      </c>
      <c r="X4936" s="1259">
        <v>1007</v>
      </c>
      <c r="Y4936" s="1259">
        <v>0</v>
      </c>
    </row>
    <row r="4937" spans="1:25">
      <c r="A4937" s="1350">
        <v>11201000192</v>
      </c>
      <c r="B4937" s="1260" t="s">
        <v>36898</v>
      </c>
      <c r="C4937" s="1260" t="s">
        <v>36899</v>
      </c>
      <c r="D4937" s="1260" t="s">
        <v>36900</v>
      </c>
      <c r="E4937" s="1260" t="s">
        <v>11266</v>
      </c>
      <c r="F4937" s="1260" t="s">
        <v>11544</v>
      </c>
      <c r="G4937" s="1260" t="s">
        <v>36901</v>
      </c>
      <c r="H4937" s="1260" t="s">
        <v>11153</v>
      </c>
      <c r="I4937" s="1260" t="s">
        <v>11243</v>
      </c>
      <c r="J4937" s="1259">
        <v>7427935</v>
      </c>
      <c r="K4937" s="1260" t="s">
        <v>11221</v>
      </c>
      <c r="L4937" s="1260" t="s">
        <v>11155</v>
      </c>
      <c r="M4937" s="1260" t="s">
        <v>1962</v>
      </c>
      <c r="N4937" s="1260" t="s">
        <v>36902</v>
      </c>
      <c r="O4937" s="1260" t="s">
        <v>36900</v>
      </c>
      <c r="P4937" s="1260" t="s">
        <v>36903</v>
      </c>
      <c r="Q4937" s="1260" t="s">
        <v>14128</v>
      </c>
      <c r="R4937" s="1260" t="s">
        <v>36903</v>
      </c>
      <c r="S4937" s="1259">
        <v>1</v>
      </c>
      <c r="T4937" s="1260" t="s">
        <v>36904</v>
      </c>
      <c r="U4937" s="1260" t="s">
        <v>11247</v>
      </c>
      <c r="V4937" s="1260" t="s">
        <v>36905</v>
      </c>
      <c r="W4937" s="1259">
        <v>0</v>
      </c>
      <c r="X4937" s="1259">
        <v>1007</v>
      </c>
      <c r="Y4937" s="1259">
        <v>0</v>
      </c>
    </row>
    <row r="4938" spans="1:25">
      <c r="A4938" s="1350">
        <v>11201000191</v>
      </c>
      <c r="B4938" s="1260" t="s">
        <v>36906</v>
      </c>
      <c r="C4938" s="1260" t="s">
        <v>36907</v>
      </c>
      <c r="D4938" s="1260" t="s">
        <v>36908</v>
      </c>
      <c r="E4938" s="1260" t="s">
        <v>11311</v>
      </c>
      <c r="F4938" s="1260" t="s">
        <v>15788</v>
      </c>
      <c r="G4938" s="1260" t="s">
        <v>36909</v>
      </c>
      <c r="H4938" s="1260" t="s">
        <v>11153</v>
      </c>
      <c r="I4938" s="1260" t="s">
        <v>11243</v>
      </c>
      <c r="J4938" s="1259">
        <v>7427934</v>
      </c>
      <c r="K4938" s="1260" t="s">
        <v>11221</v>
      </c>
      <c r="L4938" s="1260" t="s">
        <v>11155</v>
      </c>
      <c r="M4938" s="1260" t="s">
        <v>1962</v>
      </c>
      <c r="N4938" s="1260" t="s">
        <v>36910</v>
      </c>
      <c r="O4938" s="1260" t="s">
        <v>36908</v>
      </c>
      <c r="P4938" s="1260"/>
      <c r="Q4938" s="1260" t="s">
        <v>12501</v>
      </c>
      <c r="R4938" s="1260" t="s">
        <v>36911</v>
      </c>
      <c r="S4938" s="1259">
        <v>1</v>
      </c>
      <c r="T4938" s="1260"/>
      <c r="U4938" s="1260" t="s">
        <v>11247</v>
      </c>
      <c r="V4938" s="1260" t="s">
        <v>12112</v>
      </c>
      <c r="W4938" s="1259">
        <v>0</v>
      </c>
      <c r="X4938" s="1259">
        <v>1007</v>
      </c>
      <c r="Y4938" s="1259">
        <v>0</v>
      </c>
    </row>
    <row r="4939" spans="1:25">
      <c r="A4939" s="1350">
        <v>11201000190</v>
      </c>
      <c r="B4939" s="1260"/>
      <c r="C4939" s="1260" t="s">
        <v>36912</v>
      </c>
      <c r="D4939" s="1260" t="s">
        <v>36913</v>
      </c>
      <c r="E4939" s="1260" t="s">
        <v>36914</v>
      </c>
      <c r="F4939" s="1260" t="s">
        <v>36647</v>
      </c>
      <c r="G4939" s="1260" t="s">
        <v>36915</v>
      </c>
      <c r="H4939" s="1260" t="s">
        <v>11153</v>
      </c>
      <c r="I4939" s="1260" t="s">
        <v>11164</v>
      </c>
      <c r="J4939" s="1259">
        <v>7427933</v>
      </c>
      <c r="K4939" s="1260" t="s">
        <v>11221</v>
      </c>
      <c r="L4939" s="1260" t="s">
        <v>11155</v>
      </c>
      <c r="M4939" s="1260" t="s">
        <v>262</v>
      </c>
      <c r="N4939" s="1260"/>
      <c r="O4939" s="1260" t="s">
        <v>36913</v>
      </c>
      <c r="P4939" s="1260"/>
      <c r="Q4939" s="1260" t="s">
        <v>11596</v>
      </c>
      <c r="R4939" s="1260"/>
      <c r="S4939" s="1259">
        <v>1</v>
      </c>
      <c r="T4939" s="1260"/>
      <c r="U4939" s="1260"/>
      <c r="V4939" s="1260"/>
      <c r="W4939" s="1259">
        <v>0</v>
      </c>
      <c r="X4939" s="1259">
        <v>1007</v>
      </c>
      <c r="Y4939" s="1259">
        <v>0</v>
      </c>
    </row>
    <row r="4940" spans="1:25">
      <c r="A4940" s="1350">
        <v>11201000189</v>
      </c>
      <c r="B4940" s="1260" t="s">
        <v>36916</v>
      </c>
      <c r="C4940" s="1260" t="s">
        <v>36917</v>
      </c>
      <c r="D4940" s="1260" t="s">
        <v>36918</v>
      </c>
      <c r="E4940" s="1260" t="s">
        <v>11509</v>
      </c>
      <c r="F4940" s="1260" t="s">
        <v>36832</v>
      </c>
      <c r="G4940" s="1260" t="s">
        <v>36919</v>
      </c>
      <c r="H4940" s="1260" t="s">
        <v>11153</v>
      </c>
      <c r="I4940" s="1260" t="s">
        <v>11243</v>
      </c>
      <c r="J4940" s="1259">
        <v>7427932</v>
      </c>
      <c r="K4940" s="1260" t="s">
        <v>11221</v>
      </c>
      <c r="L4940" s="1260" t="s">
        <v>11155</v>
      </c>
      <c r="M4940" s="1260" t="s">
        <v>1962</v>
      </c>
      <c r="N4940" s="1260" t="s">
        <v>36920</v>
      </c>
      <c r="O4940" s="1260" t="s">
        <v>36918</v>
      </c>
      <c r="P4940" s="1260" t="s">
        <v>36921</v>
      </c>
      <c r="Q4940" s="1260" t="s">
        <v>14279</v>
      </c>
      <c r="R4940" s="1260" t="s">
        <v>36921</v>
      </c>
      <c r="S4940" s="1259">
        <v>1</v>
      </c>
      <c r="T4940" s="1260" t="s">
        <v>36922</v>
      </c>
      <c r="U4940" s="1260" t="s">
        <v>11247</v>
      </c>
      <c r="V4940" s="1260" t="s">
        <v>17651</v>
      </c>
      <c r="W4940" s="1259">
        <v>0</v>
      </c>
      <c r="X4940" s="1259">
        <v>1007</v>
      </c>
      <c r="Y4940" s="1259">
        <v>0</v>
      </c>
    </row>
    <row r="4941" spans="1:25">
      <c r="A4941" s="1350">
        <v>11201000188</v>
      </c>
      <c r="B4941" s="1260" t="s">
        <v>36923</v>
      </c>
      <c r="C4941" s="1260" t="s">
        <v>36924</v>
      </c>
      <c r="D4941" s="1260" t="s">
        <v>20200</v>
      </c>
      <c r="E4941" s="1260" t="s">
        <v>11203</v>
      </c>
      <c r="F4941" s="1260" t="s">
        <v>11522</v>
      </c>
      <c r="G4941" s="1260" t="s">
        <v>36925</v>
      </c>
      <c r="H4941" s="1260" t="s">
        <v>11153</v>
      </c>
      <c r="I4941" s="1260" t="s">
        <v>11177</v>
      </c>
      <c r="J4941" s="1259">
        <v>7427931</v>
      </c>
      <c r="K4941" s="1260" t="s">
        <v>11221</v>
      </c>
      <c r="L4941" s="1260" t="s">
        <v>11155</v>
      </c>
      <c r="M4941" s="1260" t="s">
        <v>2573</v>
      </c>
      <c r="N4941" s="1260" t="s">
        <v>20201</v>
      </c>
      <c r="O4941" s="1260" t="s">
        <v>20200</v>
      </c>
      <c r="P4941" s="1260" t="s">
        <v>20202</v>
      </c>
      <c r="Q4941" s="1260" t="s">
        <v>12317</v>
      </c>
      <c r="R4941" s="1260" t="s">
        <v>20202</v>
      </c>
      <c r="S4941" s="1259">
        <v>1</v>
      </c>
      <c r="T4941" s="1260" t="s">
        <v>36926</v>
      </c>
      <c r="U4941" s="1260" t="s">
        <v>11209</v>
      </c>
      <c r="V4941" s="1260" t="s">
        <v>13828</v>
      </c>
      <c r="W4941" s="1259">
        <v>0</v>
      </c>
      <c r="X4941" s="1259">
        <v>1007</v>
      </c>
      <c r="Y4941" s="1259">
        <v>0</v>
      </c>
    </row>
    <row r="4942" spans="1:25">
      <c r="A4942" s="1350">
        <v>11201000187</v>
      </c>
      <c r="B4942" s="1260"/>
      <c r="C4942" s="1260" t="s">
        <v>36927</v>
      </c>
      <c r="D4942" s="1260" t="s">
        <v>25254</v>
      </c>
      <c r="E4942" s="1260" t="s">
        <v>11648</v>
      </c>
      <c r="F4942" s="1260" t="s">
        <v>24817</v>
      </c>
      <c r="G4942" s="1260" t="s">
        <v>36928</v>
      </c>
      <c r="H4942" s="1260" t="s">
        <v>11153</v>
      </c>
      <c r="I4942" s="1260" t="s">
        <v>10976</v>
      </c>
      <c r="J4942" s="1259">
        <v>7427930</v>
      </c>
      <c r="K4942" s="1260" t="s">
        <v>11221</v>
      </c>
      <c r="L4942" s="1260" t="s">
        <v>11155</v>
      </c>
      <c r="M4942" s="1260" t="s">
        <v>1945</v>
      </c>
      <c r="N4942" s="1260" t="s">
        <v>25257</v>
      </c>
      <c r="O4942" s="1260" t="s">
        <v>25254</v>
      </c>
      <c r="P4942" s="1260"/>
      <c r="Q4942" s="1260"/>
      <c r="R4942" s="1260" t="s">
        <v>36929</v>
      </c>
      <c r="S4942" s="1259">
        <v>1</v>
      </c>
      <c r="T4942" s="1260"/>
      <c r="U4942" s="1260" t="s">
        <v>11396</v>
      </c>
      <c r="V4942" s="1260" t="s">
        <v>12425</v>
      </c>
      <c r="W4942" s="1259">
        <v>0</v>
      </c>
      <c r="X4942" s="1259">
        <v>1007</v>
      </c>
      <c r="Y4942" s="1259">
        <v>0</v>
      </c>
    </row>
    <row r="4943" spans="1:25">
      <c r="A4943" s="1350">
        <v>11201000186</v>
      </c>
      <c r="B4943" s="1260"/>
      <c r="C4943" s="1260" t="s">
        <v>36930</v>
      </c>
      <c r="D4943" s="1260" t="s">
        <v>36931</v>
      </c>
      <c r="E4943" s="1260" t="s">
        <v>11648</v>
      </c>
      <c r="F4943" s="1260" t="s">
        <v>12086</v>
      </c>
      <c r="G4943" s="1260" t="s">
        <v>36932</v>
      </c>
      <c r="H4943" s="1260" t="s">
        <v>11153</v>
      </c>
      <c r="I4943" s="1260" t="s">
        <v>10976</v>
      </c>
      <c r="J4943" s="1259">
        <v>7427929</v>
      </c>
      <c r="K4943" s="1260" t="s">
        <v>11221</v>
      </c>
      <c r="L4943" s="1260" t="s">
        <v>11155</v>
      </c>
      <c r="M4943" s="1260" t="s">
        <v>2527</v>
      </c>
      <c r="N4943" s="1260" t="s">
        <v>30556</v>
      </c>
      <c r="O4943" s="1260" t="s">
        <v>36931</v>
      </c>
      <c r="P4943" s="1260" t="s">
        <v>36933</v>
      </c>
      <c r="Q4943" s="1260" t="s">
        <v>11206</v>
      </c>
      <c r="R4943" s="1260" t="s">
        <v>36934</v>
      </c>
      <c r="S4943" s="1259">
        <v>1</v>
      </c>
      <c r="T4943" s="1260"/>
      <c r="U4943" s="1260" t="s">
        <v>11158</v>
      </c>
      <c r="V4943" s="1260" t="s">
        <v>12716</v>
      </c>
      <c r="W4943" s="1259">
        <v>0</v>
      </c>
      <c r="X4943" s="1259">
        <v>1007</v>
      </c>
      <c r="Y4943" s="1259">
        <v>0</v>
      </c>
    </row>
    <row r="4944" spans="1:25">
      <c r="A4944" s="1350">
        <v>11201000185</v>
      </c>
      <c r="B4944" s="1260"/>
      <c r="C4944" s="1260" t="s">
        <v>36935</v>
      </c>
      <c r="D4944" s="1260" t="s">
        <v>36936</v>
      </c>
      <c r="E4944" s="1260" t="s">
        <v>11284</v>
      </c>
      <c r="F4944" s="1260" t="s">
        <v>11522</v>
      </c>
      <c r="G4944" s="1260" t="s">
        <v>36937</v>
      </c>
      <c r="H4944" s="1260" t="s">
        <v>11153</v>
      </c>
      <c r="I4944" s="1260" t="s">
        <v>11177</v>
      </c>
      <c r="J4944" s="1259">
        <v>7427928</v>
      </c>
      <c r="K4944" s="1260" t="s">
        <v>11221</v>
      </c>
      <c r="L4944" s="1260" t="s">
        <v>11155</v>
      </c>
      <c r="M4944" s="1260" t="s">
        <v>2546</v>
      </c>
      <c r="N4944" s="1260" t="s">
        <v>36938</v>
      </c>
      <c r="O4944" s="1260" t="s">
        <v>36936</v>
      </c>
      <c r="P4944" s="1260"/>
      <c r="Q4944" s="1260"/>
      <c r="R4944" s="1259">
        <v>7715716</v>
      </c>
      <c r="S4944" s="1259">
        <v>1</v>
      </c>
      <c r="T4944" s="1260"/>
      <c r="U4944" s="1260" t="s">
        <v>11269</v>
      </c>
      <c r="V4944" s="1260" t="s">
        <v>11342</v>
      </c>
      <c r="W4944" s="1259">
        <v>0</v>
      </c>
      <c r="X4944" s="1259">
        <v>1007</v>
      </c>
      <c r="Y4944" s="1259">
        <v>0</v>
      </c>
    </row>
    <row r="4945" spans="1:25">
      <c r="A4945" s="1350">
        <v>11201000184</v>
      </c>
      <c r="B4945" s="1260" t="s">
        <v>36939</v>
      </c>
      <c r="C4945" s="1260" t="s">
        <v>36940</v>
      </c>
      <c r="D4945" s="1260" t="s">
        <v>36941</v>
      </c>
      <c r="E4945" s="1260" t="s">
        <v>11175</v>
      </c>
      <c r="F4945" s="1260" t="s">
        <v>36647</v>
      </c>
      <c r="G4945" s="1260" t="s">
        <v>36942</v>
      </c>
      <c r="H4945" s="1260" t="s">
        <v>11153</v>
      </c>
      <c r="I4945" s="1260" t="s">
        <v>11164</v>
      </c>
      <c r="J4945" s="1259">
        <v>7427927</v>
      </c>
      <c r="K4945" s="1260" t="s">
        <v>11221</v>
      </c>
      <c r="L4945" s="1260" t="s">
        <v>11155</v>
      </c>
      <c r="M4945" s="1260" t="s">
        <v>2176</v>
      </c>
      <c r="N4945" s="1260" t="s">
        <v>36943</v>
      </c>
      <c r="O4945" s="1260" t="s">
        <v>36941</v>
      </c>
      <c r="P4945" s="1260" t="s">
        <v>36944</v>
      </c>
      <c r="Q4945" s="1260" t="s">
        <v>11830</v>
      </c>
      <c r="R4945" s="1260" t="s">
        <v>36945</v>
      </c>
      <c r="S4945" s="1259">
        <v>1</v>
      </c>
      <c r="T4945" s="1260" t="s">
        <v>36946</v>
      </c>
      <c r="U4945" s="1260" t="s">
        <v>11209</v>
      </c>
      <c r="V4945" s="1260" t="s">
        <v>19013</v>
      </c>
      <c r="W4945" s="1259">
        <v>0</v>
      </c>
      <c r="X4945" s="1259">
        <v>1007</v>
      </c>
      <c r="Y4945" s="1259">
        <v>0</v>
      </c>
    </row>
    <row r="4946" spans="1:25">
      <c r="A4946" s="1350">
        <v>11201000183</v>
      </c>
      <c r="B4946" s="1260" t="s">
        <v>36947</v>
      </c>
      <c r="C4946" s="1260" t="s">
        <v>36948</v>
      </c>
      <c r="D4946" s="1260" t="s">
        <v>36949</v>
      </c>
      <c r="E4946" s="1260" t="s">
        <v>11203</v>
      </c>
      <c r="F4946" s="1260" t="s">
        <v>12086</v>
      </c>
      <c r="G4946" s="1260" t="s">
        <v>36950</v>
      </c>
      <c r="H4946" s="1260" t="s">
        <v>11153</v>
      </c>
      <c r="I4946" s="1260" t="s">
        <v>10976</v>
      </c>
      <c r="J4946" s="1259">
        <v>7427926</v>
      </c>
      <c r="K4946" s="1260" t="s">
        <v>11375</v>
      </c>
      <c r="L4946" s="1260" t="s">
        <v>11155</v>
      </c>
      <c r="M4946" s="1260" t="s">
        <v>2536</v>
      </c>
      <c r="N4946" s="1260" t="s">
        <v>36951</v>
      </c>
      <c r="O4946" s="1260" t="s">
        <v>36949</v>
      </c>
      <c r="P4946" s="1260"/>
      <c r="Q4946" s="1260" t="s">
        <v>36952</v>
      </c>
      <c r="R4946" s="1260" t="s">
        <v>11564</v>
      </c>
      <c r="S4946" s="1259">
        <v>1</v>
      </c>
      <c r="T4946" s="1260"/>
      <c r="U4946" s="1260" t="s">
        <v>11158</v>
      </c>
      <c r="V4946" s="1260" t="s">
        <v>11216</v>
      </c>
      <c r="W4946" s="1259">
        <v>0</v>
      </c>
      <c r="X4946" s="1259">
        <v>1008</v>
      </c>
      <c r="Y4946" s="1259">
        <v>0</v>
      </c>
    </row>
    <row r="4947" spans="1:25">
      <c r="A4947" s="1350">
        <v>11201000182</v>
      </c>
      <c r="B4947" s="1260" t="s">
        <v>36953</v>
      </c>
      <c r="C4947" s="1260" t="s">
        <v>36954</v>
      </c>
      <c r="D4947" s="1260" t="s">
        <v>36955</v>
      </c>
      <c r="E4947" s="1260" t="s">
        <v>11190</v>
      </c>
      <c r="F4947" s="1260" t="s">
        <v>29739</v>
      </c>
      <c r="G4947" s="1260" t="s">
        <v>36956</v>
      </c>
      <c r="H4947" s="1260" t="s">
        <v>11153</v>
      </c>
      <c r="I4947" s="1260" t="s">
        <v>11164</v>
      </c>
      <c r="J4947" s="1259">
        <v>7427925</v>
      </c>
      <c r="K4947" s="1260" t="s">
        <v>11221</v>
      </c>
      <c r="L4947" s="1260" t="s">
        <v>11155</v>
      </c>
      <c r="M4947" s="1260" t="s">
        <v>2397</v>
      </c>
      <c r="N4947" s="1260" t="s">
        <v>36957</v>
      </c>
      <c r="O4947" s="1260" t="s">
        <v>36955</v>
      </c>
      <c r="P4947" s="1260"/>
      <c r="Q4947" s="1260"/>
      <c r="R4947" s="1260"/>
      <c r="S4947" s="1259">
        <v>1</v>
      </c>
      <c r="T4947" s="1260"/>
      <c r="U4947" s="1260" t="s">
        <v>11921</v>
      </c>
      <c r="V4947" s="1260" t="s">
        <v>15184</v>
      </c>
      <c r="W4947" s="1259">
        <v>0</v>
      </c>
      <c r="X4947" s="1259">
        <v>1007</v>
      </c>
      <c r="Y4947" s="1259">
        <v>0</v>
      </c>
    </row>
    <row r="4948" spans="1:25">
      <c r="A4948" s="1350">
        <v>11201000181</v>
      </c>
      <c r="B4948" s="1260" t="s">
        <v>36958</v>
      </c>
      <c r="C4948" s="1260" t="s">
        <v>36959</v>
      </c>
      <c r="D4948" s="1260" t="s">
        <v>35542</v>
      </c>
      <c r="E4948" s="1260" t="s">
        <v>11175</v>
      </c>
      <c r="F4948" s="1260" t="s">
        <v>36808</v>
      </c>
      <c r="G4948" s="1260" t="s">
        <v>36960</v>
      </c>
      <c r="H4948" s="1260" t="s">
        <v>11153</v>
      </c>
      <c r="I4948" s="1260" t="s">
        <v>10976</v>
      </c>
      <c r="J4948" s="1259">
        <v>7427924</v>
      </c>
      <c r="K4948" s="1260" t="s">
        <v>11375</v>
      </c>
      <c r="L4948" s="1260" t="s">
        <v>11155</v>
      </c>
      <c r="M4948" s="1260" t="s">
        <v>2530</v>
      </c>
      <c r="N4948" s="1260" t="s">
        <v>35544</v>
      </c>
      <c r="O4948" s="1260" t="s">
        <v>35542</v>
      </c>
      <c r="P4948" s="1260" t="s">
        <v>35546</v>
      </c>
      <c r="Q4948" s="1260" t="s">
        <v>11394</v>
      </c>
      <c r="R4948" s="1260" t="s">
        <v>35545</v>
      </c>
      <c r="S4948" s="1259">
        <v>1</v>
      </c>
      <c r="T4948" s="1260" t="s">
        <v>36961</v>
      </c>
      <c r="U4948" s="1260" t="s">
        <v>11158</v>
      </c>
      <c r="V4948" s="1260" t="s">
        <v>11380</v>
      </c>
      <c r="W4948" s="1259">
        <v>0</v>
      </c>
      <c r="X4948" s="1259">
        <v>1008</v>
      </c>
      <c r="Y4948" s="1259">
        <v>0</v>
      </c>
    </row>
    <row r="4949" spans="1:25">
      <c r="A4949" s="1350">
        <v>11201000180</v>
      </c>
      <c r="B4949" s="1260" t="s">
        <v>36962</v>
      </c>
      <c r="C4949" s="1260" t="s">
        <v>36963</v>
      </c>
      <c r="D4949" s="1260" t="s">
        <v>36964</v>
      </c>
      <c r="E4949" s="1260" t="s">
        <v>11311</v>
      </c>
      <c r="F4949" s="1260" t="s">
        <v>11522</v>
      </c>
      <c r="G4949" s="1260" t="s">
        <v>36965</v>
      </c>
      <c r="H4949" s="1260" t="s">
        <v>11153</v>
      </c>
      <c r="I4949" s="1260" t="s">
        <v>11177</v>
      </c>
      <c r="J4949" s="1259">
        <v>7427923</v>
      </c>
      <c r="K4949" s="1260" t="s">
        <v>11221</v>
      </c>
      <c r="L4949" s="1260" t="s">
        <v>11155</v>
      </c>
      <c r="M4949" s="1260" t="s">
        <v>1550</v>
      </c>
      <c r="N4949" s="1260" t="s">
        <v>36966</v>
      </c>
      <c r="O4949" s="1260" t="s">
        <v>36964</v>
      </c>
      <c r="P4949" s="1260"/>
      <c r="Q4949" s="1260" t="s">
        <v>36967</v>
      </c>
      <c r="R4949" s="1260" t="s">
        <v>36968</v>
      </c>
      <c r="S4949" s="1259">
        <v>1</v>
      </c>
      <c r="T4949" s="1260"/>
      <c r="U4949" s="1260" t="s">
        <v>11269</v>
      </c>
      <c r="V4949" s="1260" t="s">
        <v>14651</v>
      </c>
      <c r="W4949" s="1259">
        <v>0</v>
      </c>
      <c r="X4949" s="1259">
        <v>1007</v>
      </c>
      <c r="Y4949" s="1259">
        <v>0</v>
      </c>
    </row>
    <row r="4950" spans="1:25">
      <c r="A4950" s="1350">
        <v>11201000179</v>
      </c>
      <c r="B4950" s="1260" t="s">
        <v>36969</v>
      </c>
      <c r="C4950" s="1260" t="s">
        <v>36970</v>
      </c>
      <c r="D4950" s="1260" t="s">
        <v>36971</v>
      </c>
      <c r="E4950" s="1260" t="s">
        <v>11560</v>
      </c>
      <c r="F4950" s="1260" t="s">
        <v>29739</v>
      </c>
      <c r="G4950" s="1260" t="s">
        <v>36972</v>
      </c>
      <c r="H4950" s="1260" t="s">
        <v>11153</v>
      </c>
      <c r="I4950" s="1260" t="s">
        <v>11164</v>
      </c>
      <c r="J4950" s="1259">
        <v>7427922</v>
      </c>
      <c r="K4950" s="1260" t="s">
        <v>11221</v>
      </c>
      <c r="L4950" s="1260" t="s">
        <v>11155</v>
      </c>
      <c r="M4950" s="1260" t="s">
        <v>1697</v>
      </c>
      <c r="N4950" s="1260" t="s">
        <v>36973</v>
      </c>
      <c r="O4950" s="1260" t="s">
        <v>36971</v>
      </c>
      <c r="P4950" s="1260" t="s">
        <v>36974</v>
      </c>
      <c r="Q4950" s="1260" t="s">
        <v>36975</v>
      </c>
      <c r="R4950" s="1260" t="s">
        <v>36976</v>
      </c>
      <c r="S4950" s="1259">
        <v>1</v>
      </c>
      <c r="T4950" s="1260" t="s">
        <v>36977</v>
      </c>
      <c r="U4950" s="1260" t="s">
        <v>12320</v>
      </c>
      <c r="V4950" s="1260" t="s">
        <v>31247</v>
      </c>
      <c r="W4950" s="1259">
        <v>0</v>
      </c>
      <c r="X4950" s="1259">
        <v>1007</v>
      </c>
      <c r="Y4950" s="1259">
        <v>0</v>
      </c>
    </row>
    <row r="4951" spans="1:25">
      <c r="A4951" s="1350">
        <v>11201000177</v>
      </c>
      <c r="B4951" s="1260" t="s">
        <v>36978</v>
      </c>
      <c r="C4951" s="1260" t="s">
        <v>36979</v>
      </c>
      <c r="D4951" s="1260" t="s">
        <v>36980</v>
      </c>
      <c r="E4951" s="1260" t="s">
        <v>11311</v>
      </c>
      <c r="F4951" s="1260" t="s">
        <v>36981</v>
      </c>
      <c r="G4951" s="1260"/>
      <c r="H4951" s="1260" t="s">
        <v>11153</v>
      </c>
      <c r="I4951" s="1260" t="s">
        <v>11243</v>
      </c>
      <c r="J4951" s="1259">
        <v>7427920</v>
      </c>
      <c r="K4951" s="1260" t="s">
        <v>11221</v>
      </c>
      <c r="L4951" s="1260" t="s">
        <v>11275</v>
      </c>
      <c r="M4951" s="1260" t="s">
        <v>1962</v>
      </c>
      <c r="N4951" s="1260" t="s">
        <v>36982</v>
      </c>
      <c r="O4951" s="1260" t="s">
        <v>36980</v>
      </c>
      <c r="P4951" s="1260"/>
      <c r="Q4951" s="1260" t="s">
        <v>14279</v>
      </c>
      <c r="R4951" s="1260" t="s">
        <v>36983</v>
      </c>
      <c r="S4951" s="1259">
        <v>2</v>
      </c>
      <c r="T4951" s="1260" t="s">
        <v>36984</v>
      </c>
      <c r="U4951" s="1260" t="s">
        <v>11247</v>
      </c>
      <c r="V4951" s="1260" t="s">
        <v>17651</v>
      </c>
      <c r="W4951" s="1259">
        <v>0</v>
      </c>
      <c r="X4951" s="1259">
        <v>1007</v>
      </c>
      <c r="Y4951" s="1259">
        <v>2</v>
      </c>
    </row>
    <row r="4952" spans="1:25">
      <c r="A4952" s="1350">
        <v>11201000177</v>
      </c>
      <c r="B4952" s="1260" t="s">
        <v>36985</v>
      </c>
      <c r="C4952" s="1260" t="s">
        <v>36979</v>
      </c>
      <c r="D4952" s="1260" t="s">
        <v>36980</v>
      </c>
      <c r="E4952" s="1260" t="s">
        <v>11311</v>
      </c>
      <c r="F4952" s="1260" t="s">
        <v>36981</v>
      </c>
      <c r="G4952" s="1260"/>
      <c r="H4952" s="1260" t="s">
        <v>11153</v>
      </c>
      <c r="I4952" s="1260" t="s">
        <v>11243</v>
      </c>
      <c r="J4952" s="1259">
        <v>7427920</v>
      </c>
      <c r="K4952" s="1260" t="s">
        <v>11221</v>
      </c>
      <c r="L4952" s="1260" t="s">
        <v>11275</v>
      </c>
      <c r="M4952" s="1260" t="s">
        <v>1962</v>
      </c>
      <c r="N4952" s="1260" t="s">
        <v>36982</v>
      </c>
      <c r="O4952" s="1260" t="s">
        <v>36980</v>
      </c>
      <c r="P4952" s="1260"/>
      <c r="Q4952" s="1260" t="s">
        <v>14279</v>
      </c>
      <c r="R4952" s="1260" t="s">
        <v>36983</v>
      </c>
      <c r="S4952" s="1259">
        <v>2</v>
      </c>
      <c r="T4952" s="1260" t="s">
        <v>36984</v>
      </c>
      <c r="U4952" s="1260" t="s">
        <v>11247</v>
      </c>
      <c r="V4952" s="1260" t="s">
        <v>17651</v>
      </c>
      <c r="W4952" s="1259">
        <v>0</v>
      </c>
      <c r="X4952" s="1259">
        <v>1007</v>
      </c>
      <c r="Y4952" s="1259">
        <v>2</v>
      </c>
    </row>
    <row r="4953" spans="1:25">
      <c r="A4953" s="1350">
        <v>11201000176</v>
      </c>
      <c r="B4953" s="1260" t="s">
        <v>36986</v>
      </c>
      <c r="C4953" s="1260" t="s">
        <v>36987</v>
      </c>
      <c r="D4953" s="1260" t="s">
        <v>36988</v>
      </c>
      <c r="E4953" s="1260" t="s">
        <v>11311</v>
      </c>
      <c r="F4953" s="1260"/>
      <c r="G4953" s="1260"/>
      <c r="H4953" s="1260" t="s">
        <v>11153</v>
      </c>
      <c r="I4953" s="1260" t="s">
        <v>11243</v>
      </c>
      <c r="J4953" s="1259">
        <v>7427919</v>
      </c>
      <c r="K4953" s="1260" t="s">
        <v>11221</v>
      </c>
      <c r="L4953" s="1260" t="s">
        <v>11275</v>
      </c>
      <c r="M4953" s="1260" t="s">
        <v>1962</v>
      </c>
      <c r="N4953" s="1260" t="s">
        <v>17646</v>
      </c>
      <c r="O4953" s="1260" t="s">
        <v>36988</v>
      </c>
      <c r="P4953" s="1260"/>
      <c r="Q4953" s="1260" t="s">
        <v>36989</v>
      </c>
      <c r="R4953" s="1260" t="s">
        <v>36990</v>
      </c>
      <c r="S4953" s="1259">
        <v>1</v>
      </c>
      <c r="T4953" s="1260"/>
      <c r="U4953" s="1260" t="s">
        <v>11247</v>
      </c>
      <c r="V4953" s="1260" t="s">
        <v>17651</v>
      </c>
      <c r="W4953" s="1259">
        <v>0</v>
      </c>
      <c r="X4953" s="1259">
        <v>1007</v>
      </c>
      <c r="Y4953" s="1259">
        <v>2</v>
      </c>
    </row>
    <row r="4954" spans="1:25">
      <c r="A4954" s="1350">
        <v>11201000175</v>
      </c>
      <c r="B4954" s="1260" t="s">
        <v>36991</v>
      </c>
      <c r="C4954" s="1260" t="s">
        <v>36992</v>
      </c>
      <c r="D4954" s="1260" t="s">
        <v>36993</v>
      </c>
      <c r="E4954" s="1260" t="s">
        <v>11311</v>
      </c>
      <c r="F4954" s="1260" t="s">
        <v>36994</v>
      </c>
      <c r="G4954" s="1260" t="s">
        <v>36995</v>
      </c>
      <c r="H4954" s="1260" t="s">
        <v>11153</v>
      </c>
      <c r="I4954" s="1260" t="s">
        <v>11243</v>
      </c>
      <c r="J4954" s="1259">
        <v>7427918</v>
      </c>
      <c r="K4954" s="1260" t="s">
        <v>11375</v>
      </c>
      <c r="L4954" s="1260" t="s">
        <v>11385</v>
      </c>
      <c r="M4954" s="1260" t="s">
        <v>1962</v>
      </c>
      <c r="N4954" s="1260" t="s">
        <v>36996</v>
      </c>
      <c r="O4954" s="1260" t="s">
        <v>36993</v>
      </c>
      <c r="P4954" s="1260"/>
      <c r="Q4954" s="1260" t="s">
        <v>36997</v>
      </c>
      <c r="R4954" s="1260" t="s">
        <v>36998</v>
      </c>
      <c r="S4954" s="1259">
        <v>1</v>
      </c>
      <c r="T4954" s="1260"/>
      <c r="U4954" s="1260" t="s">
        <v>11247</v>
      </c>
      <c r="V4954" s="1260" t="s">
        <v>17651</v>
      </c>
      <c r="W4954" s="1259">
        <v>433</v>
      </c>
      <c r="X4954" s="1259">
        <v>1008</v>
      </c>
      <c r="Y4954" s="1259">
        <v>1</v>
      </c>
    </row>
    <row r="4955" spans="1:25">
      <c r="A4955" s="1350">
        <v>11201000174</v>
      </c>
      <c r="B4955" s="1260" t="s">
        <v>36999</v>
      </c>
      <c r="C4955" s="1260" t="s">
        <v>36912</v>
      </c>
      <c r="D4955" s="1260" t="s">
        <v>37000</v>
      </c>
      <c r="E4955" s="1260" t="s">
        <v>11203</v>
      </c>
      <c r="F4955" s="1260" t="s">
        <v>36981</v>
      </c>
      <c r="G4955" s="1260" t="s">
        <v>37001</v>
      </c>
      <c r="H4955" s="1260" t="s">
        <v>11153</v>
      </c>
      <c r="I4955" s="1260" t="s">
        <v>11243</v>
      </c>
      <c r="J4955" s="1259">
        <v>7427917</v>
      </c>
      <c r="K4955" s="1260" t="s">
        <v>11221</v>
      </c>
      <c r="L4955" s="1260" t="s">
        <v>11155</v>
      </c>
      <c r="M4955" s="1260" t="s">
        <v>2542</v>
      </c>
      <c r="N4955" s="1260" t="s">
        <v>37002</v>
      </c>
      <c r="O4955" s="1260" t="s">
        <v>37000</v>
      </c>
      <c r="P4955" s="1260" t="s">
        <v>37003</v>
      </c>
      <c r="Q4955" s="1260" t="s">
        <v>11411</v>
      </c>
      <c r="R4955" s="1260" t="s">
        <v>37004</v>
      </c>
      <c r="S4955" s="1259">
        <v>1</v>
      </c>
      <c r="T4955" s="1260" t="s">
        <v>37005</v>
      </c>
      <c r="U4955" s="1260" t="s">
        <v>11269</v>
      </c>
      <c r="V4955" s="1260" t="s">
        <v>12998</v>
      </c>
      <c r="W4955" s="1259">
        <v>0</v>
      </c>
      <c r="X4955" s="1259">
        <v>1007</v>
      </c>
      <c r="Y4955" s="1259">
        <v>0</v>
      </c>
    </row>
    <row r="4956" spans="1:25">
      <c r="A4956" s="1350">
        <v>11201000173</v>
      </c>
      <c r="B4956" s="1260" t="s">
        <v>37006</v>
      </c>
      <c r="C4956" s="1260" t="s">
        <v>37007</v>
      </c>
      <c r="D4956" s="1260" t="s">
        <v>37008</v>
      </c>
      <c r="E4956" s="1260" t="s">
        <v>11190</v>
      </c>
      <c r="F4956" s="1260" t="s">
        <v>11544</v>
      </c>
      <c r="G4956" s="1260" t="s">
        <v>37009</v>
      </c>
      <c r="H4956" s="1260" t="s">
        <v>11153</v>
      </c>
      <c r="I4956" s="1260" t="s">
        <v>11243</v>
      </c>
      <c r="J4956" s="1259">
        <v>7427916</v>
      </c>
      <c r="K4956" s="1260" t="s">
        <v>11221</v>
      </c>
      <c r="L4956" s="1260" t="s">
        <v>11155</v>
      </c>
      <c r="M4956" s="1260" t="s">
        <v>2485</v>
      </c>
      <c r="N4956" s="1260" t="s">
        <v>37010</v>
      </c>
      <c r="O4956" s="1260" t="s">
        <v>37008</v>
      </c>
      <c r="P4956" s="1260" t="s">
        <v>37011</v>
      </c>
      <c r="Q4956" s="1260" t="s">
        <v>12049</v>
      </c>
      <c r="R4956" s="1260" t="s">
        <v>37011</v>
      </c>
      <c r="S4956" s="1259">
        <v>1</v>
      </c>
      <c r="T4956" s="1260" t="s">
        <v>37012</v>
      </c>
      <c r="U4956" s="1260" t="s">
        <v>11247</v>
      </c>
      <c r="V4956" s="1260" t="s">
        <v>26106</v>
      </c>
      <c r="W4956" s="1259">
        <v>0</v>
      </c>
      <c r="X4956" s="1259">
        <v>1007</v>
      </c>
      <c r="Y4956" s="1259">
        <v>0</v>
      </c>
    </row>
    <row r="4957" spans="1:25">
      <c r="A4957" s="1350">
        <v>11201000172</v>
      </c>
      <c r="B4957" s="1260" t="s">
        <v>37013</v>
      </c>
      <c r="C4957" s="1260" t="s">
        <v>36912</v>
      </c>
      <c r="D4957" s="1260" t="s">
        <v>37014</v>
      </c>
      <c r="E4957" s="1260" t="s">
        <v>11190</v>
      </c>
      <c r="F4957" s="1260" t="s">
        <v>11522</v>
      </c>
      <c r="G4957" s="1260" t="s">
        <v>37015</v>
      </c>
      <c r="H4957" s="1260" t="s">
        <v>11153</v>
      </c>
      <c r="I4957" s="1260" t="s">
        <v>11177</v>
      </c>
      <c r="J4957" s="1259">
        <v>7427915</v>
      </c>
      <c r="K4957" s="1260" t="s">
        <v>11221</v>
      </c>
      <c r="L4957" s="1260" t="s">
        <v>11155</v>
      </c>
      <c r="M4957" s="1260" t="s">
        <v>1654</v>
      </c>
      <c r="N4957" s="1260" t="s">
        <v>37016</v>
      </c>
      <c r="O4957" s="1260" t="s">
        <v>37014</v>
      </c>
      <c r="P4957" s="1260" t="s">
        <v>37017</v>
      </c>
      <c r="Q4957" s="1260" t="s">
        <v>11953</v>
      </c>
      <c r="R4957" s="1260" t="s">
        <v>37017</v>
      </c>
      <c r="S4957" s="1259">
        <v>1</v>
      </c>
      <c r="T4957" s="1260" t="s">
        <v>37018</v>
      </c>
      <c r="U4957" s="1260" t="s">
        <v>11182</v>
      </c>
      <c r="V4957" s="1260" t="s">
        <v>11956</v>
      </c>
      <c r="W4957" s="1259">
        <v>0</v>
      </c>
      <c r="X4957" s="1259">
        <v>1007</v>
      </c>
      <c r="Y4957" s="1259">
        <v>0</v>
      </c>
    </row>
    <row r="4958" spans="1:25">
      <c r="A4958" s="1350">
        <v>11201000171</v>
      </c>
      <c r="B4958" s="1260"/>
      <c r="C4958" s="1260" t="s">
        <v>37019</v>
      </c>
      <c r="D4958" s="1260" t="s">
        <v>37020</v>
      </c>
      <c r="E4958" s="1260" t="s">
        <v>11593</v>
      </c>
      <c r="F4958" s="1260" t="s">
        <v>37021</v>
      </c>
      <c r="G4958" s="1260" t="s">
        <v>37022</v>
      </c>
      <c r="H4958" s="1260" t="s">
        <v>11153</v>
      </c>
      <c r="I4958" s="1260" t="s">
        <v>11164</v>
      </c>
      <c r="J4958" s="1259">
        <v>7427914</v>
      </c>
      <c r="K4958" s="1260" t="s">
        <v>11221</v>
      </c>
      <c r="L4958" s="1260" t="s">
        <v>11155</v>
      </c>
      <c r="M4958" s="1260" t="s">
        <v>1653</v>
      </c>
      <c r="N4958" s="1260" t="s">
        <v>37023</v>
      </c>
      <c r="O4958" s="1260" t="s">
        <v>37020</v>
      </c>
      <c r="P4958" s="1260"/>
      <c r="Q4958" s="1260"/>
      <c r="R4958" s="1260"/>
      <c r="S4958" s="1259">
        <v>1</v>
      </c>
      <c r="T4958" s="1260"/>
      <c r="U4958" s="1260" t="s">
        <v>11921</v>
      </c>
      <c r="V4958" s="1260" t="s">
        <v>11931</v>
      </c>
      <c r="W4958" s="1259">
        <v>0</v>
      </c>
      <c r="X4958" s="1259">
        <v>1007</v>
      </c>
      <c r="Y4958" s="1259">
        <v>0</v>
      </c>
    </row>
    <row r="4959" spans="1:25">
      <c r="A4959" s="1350">
        <v>11201000170</v>
      </c>
      <c r="B4959" s="1260"/>
      <c r="C4959" s="1260" t="s">
        <v>37024</v>
      </c>
      <c r="D4959" s="1260" t="s">
        <v>37025</v>
      </c>
      <c r="E4959" s="1260" t="s">
        <v>11353</v>
      </c>
      <c r="F4959" s="1260" t="s">
        <v>37026</v>
      </c>
      <c r="G4959" s="1260" t="s">
        <v>37027</v>
      </c>
      <c r="H4959" s="1260" t="s">
        <v>11153</v>
      </c>
      <c r="I4959" s="1260" t="s">
        <v>10976</v>
      </c>
      <c r="J4959" s="1259">
        <v>7427913</v>
      </c>
      <c r="K4959" s="1260" t="s">
        <v>11221</v>
      </c>
      <c r="L4959" s="1260" t="s">
        <v>11155</v>
      </c>
      <c r="M4959" s="1260" t="s">
        <v>262</v>
      </c>
      <c r="N4959" s="1260"/>
      <c r="O4959" s="1260" t="s">
        <v>37025</v>
      </c>
      <c r="P4959" s="1260"/>
      <c r="Q4959" s="1260"/>
      <c r="R4959" s="1260"/>
      <c r="S4959" s="1259">
        <v>1</v>
      </c>
      <c r="T4959" s="1260"/>
      <c r="U4959" s="1260"/>
      <c r="V4959" s="1260"/>
      <c r="W4959" s="1259">
        <v>0</v>
      </c>
      <c r="X4959" s="1259">
        <v>1007</v>
      </c>
      <c r="Y4959" s="1259">
        <v>0</v>
      </c>
    </row>
    <row r="4960" spans="1:25">
      <c r="A4960" s="1350">
        <v>11201000169</v>
      </c>
      <c r="B4960" s="1260"/>
      <c r="C4960" s="1260" t="s">
        <v>37028</v>
      </c>
      <c r="D4960" s="1260" t="s">
        <v>37029</v>
      </c>
      <c r="E4960" s="1260" t="s">
        <v>11353</v>
      </c>
      <c r="F4960" s="1260" t="s">
        <v>11440</v>
      </c>
      <c r="G4960" s="1260" t="s">
        <v>37030</v>
      </c>
      <c r="H4960" s="1260" t="s">
        <v>11153</v>
      </c>
      <c r="I4960" s="1260" t="s">
        <v>11177</v>
      </c>
      <c r="J4960" s="1259">
        <v>7427912</v>
      </c>
      <c r="K4960" s="1260" t="s">
        <v>11221</v>
      </c>
      <c r="L4960" s="1260" t="s">
        <v>11155</v>
      </c>
      <c r="M4960" s="1260" t="s">
        <v>262</v>
      </c>
      <c r="N4960" s="1260"/>
      <c r="O4960" s="1260" t="s">
        <v>37029</v>
      </c>
      <c r="P4960" s="1260"/>
      <c r="Q4960" s="1260"/>
      <c r="R4960" s="1260"/>
      <c r="S4960" s="1259">
        <v>1</v>
      </c>
      <c r="T4960" s="1260"/>
      <c r="U4960" s="1260"/>
      <c r="V4960" s="1260"/>
      <c r="W4960" s="1259">
        <v>0</v>
      </c>
      <c r="X4960" s="1259">
        <v>1007</v>
      </c>
      <c r="Y4960" s="1259">
        <v>0</v>
      </c>
    </row>
    <row r="4961" spans="1:25">
      <c r="A4961" s="1350">
        <v>11201000168</v>
      </c>
      <c r="B4961" s="1260" t="s">
        <v>37031</v>
      </c>
      <c r="C4961" s="1260" t="s">
        <v>37032</v>
      </c>
      <c r="D4961" s="1260" t="s">
        <v>37033</v>
      </c>
      <c r="E4961" s="1260" t="s">
        <v>11190</v>
      </c>
      <c r="F4961" s="1260" t="s">
        <v>12633</v>
      </c>
      <c r="G4961" s="1260" t="s">
        <v>37034</v>
      </c>
      <c r="H4961" s="1260" t="s">
        <v>11153</v>
      </c>
      <c r="I4961" s="1260" t="s">
        <v>10976</v>
      </c>
      <c r="J4961" s="1259">
        <v>7427911</v>
      </c>
      <c r="K4961" s="1260" t="s">
        <v>11375</v>
      </c>
      <c r="L4961" s="1260" t="s">
        <v>11155</v>
      </c>
      <c r="M4961" s="1260" t="s">
        <v>1944</v>
      </c>
      <c r="N4961" s="1260" t="s">
        <v>37035</v>
      </c>
      <c r="O4961" s="1260" t="s">
        <v>37033</v>
      </c>
      <c r="P4961" s="1260" t="s">
        <v>37036</v>
      </c>
      <c r="Q4961" s="1260" t="s">
        <v>11471</v>
      </c>
      <c r="R4961" s="1260" t="s">
        <v>37036</v>
      </c>
      <c r="S4961" s="1259">
        <v>1</v>
      </c>
      <c r="T4961" s="1260" t="s">
        <v>37037</v>
      </c>
      <c r="U4961" s="1260" t="s">
        <v>11158</v>
      </c>
      <c r="V4961" s="1260" t="s">
        <v>11723</v>
      </c>
      <c r="W4961" s="1259">
        <v>0</v>
      </c>
      <c r="X4961" s="1259">
        <v>1008</v>
      </c>
      <c r="Y4961" s="1259">
        <v>0</v>
      </c>
    </row>
    <row r="4962" spans="1:25">
      <c r="A4962" s="1350">
        <v>11201000167</v>
      </c>
      <c r="B4962" s="1260"/>
      <c r="C4962" s="1260" t="s">
        <v>37038</v>
      </c>
      <c r="D4962" s="1260" t="s">
        <v>37039</v>
      </c>
      <c r="E4962" s="1260" t="s">
        <v>11284</v>
      </c>
      <c r="F4962" s="1260" t="s">
        <v>37040</v>
      </c>
      <c r="G4962" s="1260" t="s">
        <v>37041</v>
      </c>
      <c r="H4962" s="1260" t="s">
        <v>11153</v>
      </c>
      <c r="I4962" s="1260" t="s">
        <v>11164</v>
      </c>
      <c r="J4962" s="1259">
        <v>7427910</v>
      </c>
      <c r="K4962" s="1260" t="s">
        <v>11221</v>
      </c>
      <c r="L4962" s="1260" t="s">
        <v>11155</v>
      </c>
      <c r="M4962" s="1260" t="s">
        <v>2156</v>
      </c>
      <c r="N4962" s="1260" t="s">
        <v>37042</v>
      </c>
      <c r="O4962" s="1260" t="s">
        <v>37039</v>
      </c>
      <c r="P4962" s="1260" t="s">
        <v>37043</v>
      </c>
      <c r="Q4962" s="1260"/>
      <c r="R4962" s="1260"/>
      <c r="S4962" s="1259">
        <v>1</v>
      </c>
      <c r="T4962" s="1260"/>
      <c r="U4962" s="1260" t="s">
        <v>11290</v>
      </c>
      <c r="V4962" s="1260" t="s">
        <v>30777</v>
      </c>
      <c r="W4962" s="1259">
        <v>0</v>
      </c>
      <c r="X4962" s="1259">
        <v>1007</v>
      </c>
      <c r="Y4962" s="1259">
        <v>0</v>
      </c>
    </row>
    <row r="4963" spans="1:25">
      <c r="A4963" s="1350">
        <v>11201000166</v>
      </c>
      <c r="B4963" s="1260"/>
      <c r="C4963" s="1260" t="s">
        <v>37038</v>
      </c>
      <c r="D4963" s="1260" t="s">
        <v>37044</v>
      </c>
      <c r="E4963" s="1260" t="s">
        <v>11266</v>
      </c>
      <c r="F4963" s="1260" t="s">
        <v>37045</v>
      </c>
      <c r="G4963" s="1260" t="s">
        <v>37046</v>
      </c>
      <c r="H4963" s="1260" t="s">
        <v>11153</v>
      </c>
      <c r="I4963" s="1260" t="s">
        <v>11164</v>
      </c>
      <c r="J4963" s="1259">
        <v>7427909</v>
      </c>
      <c r="K4963" s="1260" t="s">
        <v>11221</v>
      </c>
      <c r="L4963" s="1260" t="s">
        <v>11155</v>
      </c>
      <c r="M4963" s="1260" t="s">
        <v>2567</v>
      </c>
      <c r="N4963" s="1260" t="s">
        <v>37047</v>
      </c>
      <c r="O4963" s="1260" t="s">
        <v>37044</v>
      </c>
      <c r="P4963" s="1260"/>
      <c r="Q4963" s="1260"/>
      <c r="R4963" s="1260"/>
      <c r="S4963" s="1259">
        <v>1</v>
      </c>
      <c r="T4963" s="1260"/>
      <c r="U4963" s="1260" t="s">
        <v>11921</v>
      </c>
      <c r="V4963" s="1260" t="s">
        <v>33207</v>
      </c>
      <c r="W4963" s="1259">
        <v>0</v>
      </c>
      <c r="X4963" s="1259">
        <v>1007</v>
      </c>
      <c r="Y4963" s="1259">
        <v>0</v>
      </c>
    </row>
    <row r="4964" spans="1:25">
      <c r="A4964" s="1350">
        <v>11201000165</v>
      </c>
      <c r="B4964" s="1260"/>
      <c r="C4964" s="1260" t="s">
        <v>37048</v>
      </c>
      <c r="D4964" s="1260" t="s">
        <v>37049</v>
      </c>
      <c r="E4964" s="1260" t="s">
        <v>11353</v>
      </c>
      <c r="F4964" s="1260" t="s">
        <v>11934</v>
      </c>
      <c r="G4964" s="1260" t="s">
        <v>37050</v>
      </c>
      <c r="H4964" s="1260" t="s">
        <v>11153</v>
      </c>
      <c r="I4964" s="1260" t="s">
        <v>11243</v>
      </c>
      <c r="J4964" s="1259">
        <v>7427908</v>
      </c>
      <c r="K4964" s="1260" t="s">
        <v>11221</v>
      </c>
      <c r="L4964" s="1260" t="s">
        <v>11155</v>
      </c>
      <c r="M4964" s="1260" t="s">
        <v>262</v>
      </c>
      <c r="N4964" s="1260"/>
      <c r="O4964" s="1260" t="s">
        <v>37049</v>
      </c>
      <c r="P4964" s="1260"/>
      <c r="Q4964" s="1260" t="s">
        <v>11450</v>
      </c>
      <c r="R4964" s="1260"/>
      <c r="S4964" s="1259">
        <v>1</v>
      </c>
      <c r="T4964" s="1260"/>
      <c r="U4964" s="1260"/>
      <c r="V4964" s="1260"/>
      <c r="W4964" s="1259">
        <v>0</v>
      </c>
      <c r="X4964" s="1259">
        <v>1007</v>
      </c>
      <c r="Y4964" s="1259">
        <v>0</v>
      </c>
    </row>
    <row r="4965" spans="1:25">
      <c r="A4965" s="1350">
        <v>11201000164</v>
      </c>
      <c r="B4965" s="1260"/>
      <c r="C4965" s="1260" t="s">
        <v>37051</v>
      </c>
      <c r="D4965" s="1260" t="s">
        <v>37052</v>
      </c>
      <c r="E4965" s="1260" t="s">
        <v>11353</v>
      </c>
      <c r="F4965" s="1260" t="s">
        <v>16753</v>
      </c>
      <c r="G4965" s="1260" t="s">
        <v>37053</v>
      </c>
      <c r="H4965" s="1260" t="s">
        <v>11153</v>
      </c>
      <c r="I4965" s="1260" t="s">
        <v>11243</v>
      </c>
      <c r="J4965" s="1259">
        <v>7427907</v>
      </c>
      <c r="K4965" s="1260" t="s">
        <v>11221</v>
      </c>
      <c r="L4965" s="1260" t="s">
        <v>11155</v>
      </c>
      <c r="M4965" s="1260" t="s">
        <v>262</v>
      </c>
      <c r="N4965" s="1260"/>
      <c r="O4965" s="1260" t="s">
        <v>37052</v>
      </c>
      <c r="P4965" s="1260"/>
      <c r="Q4965" s="1260" t="s">
        <v>11450</v>
      </c>
      <c r="R4965" s="1260"/>
      <c r="S4965" s="1259">
        <v>1</v>
      </c>
      <c r="T4965" s="1260"/>
      <c r="U4965" s="1260"/>
      <c r="V4965" s="1260"/>
      <c r="W4965" s="1259">
        <v>0</v>
      </c>
      <c r="X4965" s="1259">
        <v>1007</v>
      </c>
      <c r="Y4965" s="1259">
        <v>0</v>
      </c>
    </row>
    <row r="4966" spans="1:25">
      <c r="A4966" s="1350">
        <v>11201000163</v>
      </c>
      <c r="B4966" s="1260" t="s">
        <v>37054</v>
      </c>
      <c r="C4966" s="1260" t="s">
        <v>37055</v>
      </c>
      <c r="D4966" s="1260" t="s">
        <v>37056</v>
      </c>
      <c r="E4966" s="1260" t="s">
        <v>11419</v>
      </c>
      <c r="F4966" s="1260" t="s">
        <v>37057</v>
      </c>
      <c r="G4966" s="1260" t="s">
        <v>37058</v>
      </c>
      <c r="H4966" s="1260" t="s">
        <v>11153</v>
      </c>
      <c r="I4966" s="1260" t="s">
        <v>11164</v>
      </c>
      <c r="J4966" s="1259">
        <v>7427906</v>
      </c>
      <c r="K4966" s="1260" t="s">
        <v>11221</v>
      </c>
      <c r="L4966" s="1260" t="s">
        <v>11155</v>
      </c>
      <c r="M4966" s="1260" t="s">
        <v>2258</v>
      </c>
      <c r="N4966" s="1260" t="s">
        <v>37059</v>
      </c>
      <c r="O4966" s="1260" t="s">
        <v>37056</v>
      </c>
      <c r="P4966" s="1260" t="s">
        <v>37060</v>
      </c>
      <c r="Q4966" s="1260" t="s">
        <v>18255</v>
      </c>
      <c r="R4966" s="1260" t="s">
        <v>37060</v>
      </c>
      <c r="S4966" s="1259">
        <v>1</v>
      </c>
      <c r="T4966" s="1260" t="s">
        <v>37061</v>
      </c>
      <c r="U4966" s="1260" t="s">
        <v>11209</v>
      </c>
      <c r="V4966" s="1260" t="s">
        <v>16706</v>
      </c>
      <c r="W4966" s="1259">
        <v>0</v>
      </c>
      <c r="X4966" s="1259">
        <v>1007</v>
      </c>
      <c r="Y4966" s="1259">
        <v>0</v>
      </c>
    </row>
    <row r="4967" spans="1:25">
      <c r="A4967" s="1350">
        <v>11201000162</v>
      </c>
      <c r="B4967" s="1260"/>
      <c r="C4967" s="1260" t="s">
        <v>37062</v>
      </c>
      <c r="D4967" s="1260" t="s">
        <v>24556</v>
      </c>
      <c r="E4967" s="1260" t="s">
        <v>11457</v>
      </c>
      <c r="F4967" s="1260" t="s">
        <v>11440</v>
      </c>
      <c r="G4967" s="1260" t="s">
        <v>37063</v>
      </c>
      <c r="H4967" s="1260" t="s">
        <v>11153</v>
      </c>
      <c r="I4967" s="1260" t="s">
        <v>11177</v>
      </c>
      <c r="J4967" s="1259">
        <v>7427905</v>
      </c>
      <c r="K4967" s="1260" t="s">
        <v>11221</v>
      </c>
      <c r="L4967" s="1260" t="s">
        <v>11155</v>
      </c>
      <c r="M4967" s="1260" t="s">
        <v>262</v>
      </c>
      <c r="N4967" s="1260"/>
      <c r="O4967" s="1260" t="s">
        <v>24556</v>
      </c>
      <c r="P4967" s="1260"/>
      <c r="Q4967" s="1260"/>
      <c r="R4967" s="1260"/>
      <c r="S4967" s="1259">
        <v>1</v>
      </c>
      <c r="T4967" s="1260"/>
      <c r="U4967" s="1260"/>
      <c r="V4967" s="1260"/>
      <c r="W4967" s="1259">
        <v>0</v>
      </c>
      <c r="X4967" s="1259">
        <v>1007</v>
      </c>
      <c r="Y4967" s="1259">
        <v>0</v>
      </c>
    </row>
    <row r="4968" spans="1:25">
      <c r="A4968" s="1350">
        <v>11201000161</v>
      </c>
      <c r="B4968" s="1260"/>
      <c r="C4968" s="1260" t="s">
        <v>37064</v>
      </c>
      <c r="D4968" s="1260" t="s">
        <v>37065</v>
      </c>
      <c r="E4968" s="1260" t="s">
        <v>11457</v>
      </c>
      <c r="F4968" s="1260" t="s">
        <v>11440</v>
      </c>
      <c r="G4968" s="1260" t="s">
        <v>37066</v>
      </c>
      <c r="H4968" s="1260" t="s">
        <v>11153</v>
      </c>
      <c r="I4968" s="1260" t="s">
        <v>11177</v>
      </c>
      <c r="J4968" s="1259">
        <v>7427904</v>
      </c>
      <c r="K4968" s="1260" t="s">
        <v>11221</v>
      </c>
      <c r="L4968" s="1260" t="s">
        <v>11155</v>
      </c>
      <c r="M4968" s="1260" t="s">
        <v>262</v>
      </c>
      <c r="N4968" s="1260"/>
      <c r="O4968" s="1260" t="s">
        <v>37065</v>
      </c>
      <c r="P4968" s="1260"/>
      <c r="Q4968" s="1260"/>
      <c r="R4968" s="1260"/>
      <c r="S4968" s="1259">
        <v>1</v>
      </c>
      <c r="T4968" s="1260"/>
      <c r="U4968" s="1260"/>
      <c r="V4968" s="1260"/>
      <c r="W4968" s="1259">
        <v>0</v>
      </c>
      <c r="X4968" s="1259">
        <v>1007</v>
      </c>
      <c r="Y4968" s="1259">
        <v>0</v>
      </c>
    </row>
    <row r="4969" spans="1:25">
      <c r="A4969" s="1350">
        <v>11201000160</v>
      </c>
      <c r="B4969" s="1260"/>
      <c r="C4969" s="1260" t="s">
        <v>37064</v>
      </c>
      <c r="D4969" s="1260" t="s">
        <v>37067</v>
      </c>
      <c r="E4969" s="1260" t="s">
        <v>11457</v>
      </c>
      <c r="F4969" s="1260" t="s">
        <v>16513</v>
      </c>
      <c r="G4969" s="1260" t="s">
        <v>37068</v>
      </c>
      <c r="H4969" s="1260" t="s">
        <v>11153</v>
      </c>
      <c r="I4969" s="1260" t="s">
        <v>10976</v>
      </c>
      <c r="J4969" s="1259">
        <v>7427903</v>
      </c>
      <c r="K4969" s="1260" t="s">
        <v>11221</v>
      </c>
      <c r="L4969" s="1260" t="s">
        <v>11155</v>
      </c>
      <c r="M4969" s="1260" t="s">
        <v>262</v>
      </c>
      <c r="N4969" s="1260"/>
      <c r="O4969" s="1260" t="s">
        <v>37067</v>
      </c>
      <c r="P4969" s="1260"/>
      <c r="Q4969" s="1260"/>
      <c r="R4969" s="1260"/>
      <c r="S4969" s="1259">
        <v>1</v>
      </c>
      <c r="T4969" s="1260"/>
      <c r="U4969" s="1260"/>
      <c r="V4969" s="1260"/>
      <c r="W4969" s="1259">
        <v>0</v>
      </c>
      <c r="X4969" s="1259">
        <v>1007</v>
      </c>
      <c r="Y4969" s="1259">
        <v>0</v>
      </c>
    </row>
    <row r="4970" spans="1:25">
      <c r="A4970" s="1350">
        <v>11201000159</v>
      </c>
      <c r="B4970" s="1260" t="s">
        <v>37069</v>
      </c>
      <c r="C4970" s="1260" t="s">
        <v>37070</v>
      </c>
      <c r="D4970" s="1260" t="s">
        <v>37071</v>
      </c>
      <c r="E4970" s="1260" t="s">
        <v>11175</v>
      </c>
      <c r="F4970" s="1260" t="s">
        <v>11440</v>
      </c>
      <c r="G4970" s="1260" t="s">
        <v>37072</v>
      </c>
      <c r="H4970" s="1260" t="s">
        <v>11153</v>
      </c>
      <c r="I4970" s="1260" t="s">
        <v>11177</v>
      </c>
      <c r="J4970" s="1259">
        <v>7427902</v>
      </c>
      <c r="K4970" s="1260" t="s">
        <v>11221</v>
      </c>
      <c r="L4970" s="1260" t="s">
        <v>11155</v>
      </c>
      <c r="M4970" s="1260" t="s">
        <v>1295</v>
      </c>
      <c r="N4970" s="1260" t="s">
        <v>37073</v>
      </c>
      <c r="O4970" s="1260" t="s">
        <v>37071</v>
      </c>
      <c r="P4970" s="1260" t="s">
        <v>37074</v>
      </c>
      <c r="Q4970" s="1260" t="s">
        <v>11830</v>
      </c>
      <c r="R4970" s="1260" t="s">
        <v>37075</v>
      </c>
      <c r="S4970" s="1259">
        <v>1</v>
      </c>
      <c r="T4970" s="1260" t="s">
        <v>37076</v>
      </c>
      <c r="U4970" s="1260" t="s">
        <v>11158</v>
      </c>
      <c r="V4970" s="1260" t="s">
        <v>11263</v>
      </c>
      <c r="W4970" s="1259">
        <v>0</v>
      </c>
      <c r="X4970" s="1259">
        <v>1007</v>
      </c>
      <c r="Y4970" s="1259">
        <v>0</v>
      </c>
    </row>
    <row r="4971" spans="1:25">
      <c r="A4971" s="1350">
        <v>11201000158</v>
      </c>
      <c r="B4971" s="1260"/>
      <c r="C4971" s="1260" t="s">
        <v>37077</v>
      </c>
      <c r="D4971" s="1260" t="s">
        <v>37078</v>
      </c>
      <c r="E4971" s="1260" t="s">
        <v>11461</v>
      </c>
      <c r="F4971" s="1260" t="s">
        <v>18049</v>
      </c>
      <c r="G4971" s="1260" t="s">
        <v>37079</v>
      </c>
      <c r="H4971" s="1260" t="s">
        <v>11153</v>
      </c>
      <c r="I4971" s="1260" t="s">
        <v>11164</v>
      </c>
      <c r="J4971" s="1259">
        <v>7427901</v>
      </c>
      <c r="K4971" s="1260" t="s">
        <v>11221</v>
      </c>
      <c r="L4971" s="1260" t="s">
        <v>11155</v>
      </c>
      <c r="M4971" s="1260" t="s">
        <v>262</v>
      </c>
      <c r="N4971" s="1260"/>
      <c r="O4971" s="1260" t="s">
        <v>37078</v>
      </c>
      <c r="P4971" s="1260"/>
      <c r="Q4971" s="1260"/>
      <c r="R4971" s="1260"/>
      <c r="S4971" s="1259">
        <v>1</v>
      </c>
      <c r="T4971" s="1260"/>
      <c r="U4971" s="1260"/>
      <c r="V4971" s="1260"/>
      <c r="W4971" s="1259">
        <v>0</v>
      </c>
      <c r="X4971" s="1259">
        <v>1007</v>
      </c>
      <c r="Y4971" s="1259">
        <v>0</v>
      </c>
    </row>
    <row r="4972" spans="1:25">
      <c r="A4972" s="1350">
        <v>11201000157</v>
      </c>
      <c r="B4972" s="1260"/>
      <c r="C4972" s="1260" t="s">
        <v>37080</v>
      </c>
      <c r="D4972" s="1260" t="s">
        <v>24953</v>
      </c>
      <c r="E4972" s="1260" t="s">
        <v>11457</v>
      </c>
      <c r="F4972" s="1260" t="s">
        <v>11440</v>
      </c>
      <c r="G4972" s="1260" t="s">
        <v>37081</v>
      </c>
      <c r="H4972" s="1260" t="s">
        <v>11153</v>
      </c>
      <c r="I4972" s="1260" t="s">
        <v>11177</v>
      </c>
      <c r="J4972" s="1259">
        <v>7427900</v>
      </c>
      <c r="K4972" s="1260" t="s">
        <v>11221</v>
      </c>
      <c r="L4972" s="1260" t="s">
        <v>11155</v>
      </c>
      <c r="M4972" s="1260" t="s">
        <v>262</v>
      </c>
      <c r="N4972" s="1260"/>
      <c r="O4972" s="1260" t="s">
        <v>24953</v>
      </c>
      <c r="P4972" s="1260"/>
      <c r="Q4972" s="1260"/>
      <c r="R4972" s="1260"/>
      <c r="S4972" s="1259">
        <v>1</v>
      </c>
      <c r="T4972" s="1260"/>
      <c r="U4972" s="1260"/>
      <c r="V4972" s="1260"/>
      <c r="W4972" s="1259">
        <v>0</v>
      </c>
      <c r="X4972" s="1259">
        <v>1007</v>
      </c>
      <c r="Y4972" s="1259">
        <v>0</v>
      </c>
    </row>
    <row r="4973" spans="1:25">
      <c r="A4973" s="1350">
        <v>11201000156</v>
      </c>
      <c r="B4973" s="1260"/>
      <c r="C4973" s="1260" t="s">
        <v>37082</v>
      </c>
      <c r="D4973" s="1260" t="s">
        <v>37056</v>
      </c>
      <c r="E4973" s="1260" t="s">
        <v>13190</v>
      </c>
      <c r="F4973" s="1260" t="s">
        <v>17988</v>
      </c>
      <c r="G4973" s="1260" t="s">
        <v>37083</v>
      </c>
      <c r="H4973" s="1260" t="s">
        <v>11153</v>
      </c>
      <c r="I4973" s="1260" t="s">
        <v>11164</v>
      </c>
      <c r="J4973" s="1259">
        <v>7427899</v>
      </c>
      <c r="K4973" s="1260" t="s">
        <v>11221</v>
      </c>
      <c r="L4973" s="1260" t="s">
        <v>11155</v>
      </c>
      <c r="M4973" s="1260" t="s">
        <v>2258</v>
      </c>
      <c r="N4973" s="1260" t="s">
        <v>37059</v>
      </c>
      <c r="O4973" s="1260" t="s">
        <v>37056</v>
      </c>
      <c r="P4973" s="1260" t="s">
        <v>37060</v>
      </c>
      <c r="Q4973" s="1260"/>
      <c r="R4973" s="1260" t="s">
        <v>37060</v>
      </c>
      <c r="S4973" s="1259">
        <v>1</v>
      </c>
      <c r="T4973" s="1260"/>
      <c r="U4973" s="1260" t="s">
        <v>11209</v>
      </c>
      <c r="V4973" s="1260" t="s">
        <v>16706</v>
      </c>
      <c r="W4973" s="1259">
        <v>0</v>
      </c>
      <c r="X4973" s="1259">
        <v>1007</v>
      </c>
      <c r="Y4973" s="1259">
        <v>0</v>
      </c>
    </row>
    <row r="4974" spans="1:25">
      <c r="A4974" s="1350">
        <v>11201000155</v>
      </c>
      <c r="B4974" s="1260" t="s">
        <v>37084</v>
      </c>
      <c r="C4974" s="1260" t="s">
        <v>37085</v>
      </c>
      <c r="D4974" s="1260" t="s">
        <v>37086</v>
      </c>
      <c r="E4974" s="1260" t="s">
        <v>11949</v>
      </c>
      <c r="F4974" s="1260" t="s">
        <v>12637</v>
      </c>
      <c r="G4974" s="1260" t="s">
        <v>37087</v>
      </c>
      <c r="H4974" s="1260" t="s">
        <v>11153</v>
      </c>
      <c r="I4974" s="1260" t="s">
        <v>10976</v>
      </c>
      <c r="J4974" s="1259">
        <v>7427898</v>
      </c>
      <c r="K4974" s="1260" t="s">
        <v>11221</v>
      </c>
      <c r="L4974" s="1260" t="s">
        <v>11155</v>
      </c>
      <c r="M4974" s="1260" t="s">
        <v>2285</v>
      </c>
      <c r="N4974" s="1260" t="s">
        <v>37088</v>
      </c>
      <c r="O4974" s="1260" t="s">
        <v>37086</v>
      </c>
      <c r="P4974" s="1260" t="s">
        <v>37089</v>
      </c>
      <c r="Q4974" s="1260" t="s">
        <v>37090</v>
      </c>
      <c r="R4974" s="1260" t="s">
        <v>37091</v>
      </c>
      <c r="S4974" s="1259">
        <v>1</v>
      </c>
      <c r="T4974" s="1260" t="s">
        <v>37092</v>
      </c>
      <c r="U4974" s="1260" t="s">
        <v>11231</v>
      </c>
      <c r="V4974" s="1260" t="s">
        <v>18767</v>
      </c>
      <c r="W4974" s="1259">
        <v>0</v>
      </c>
      <c r="X4974" s="1259">
        <v>1007</v>
      </c>
      <c r="Y4974" s="1259">
        <v>0</v>
      </c>
    </row>
    <row r="4975" spans="1:25">
      <c r="A4975" s="1350">
        <v>11201000154</v>
      </c>
      <c r="B4975" s="1260" t="s">
        <v>37093</v>
      </c>
      <c r="C4975" s="1260" t="s">
        <v>37085</v>
      </c>
      <c r="D4975" s="1260" t="s">
        <v>15306</v>
      </c>
      <c r="E4975" s="1260" t="s">
        <v>11203</v>
      </c>
      <c r="F4975" s="1260" t="s">
        <v>11440</v>
      </c>
      <c r="G4975" s="1260" t="s">
        <v>37094</v>
      </c>
      <c r="H4975" s="1260" t="s">
        <v>11153</v>
      </c>
      <c r="I4975" s="1260" t="s">
        <v>11177</v>
      </c>
      <c r="J4975" s="1259">
        <v>7427897</v>
      </c>
      <c r="K4975" s="1260" t="s">
        <v>11221</v>
      </c>
      <c r="L4975" s="1260" t="s">
        <v>11155</v>
      </c>
      <c r="M4975" s="1260" t="s">
        <v>2127</v>
      </c>
      <c r="N4975" s="1260" t="s">
        <v>15307</v>
      </c>
      <c r="O4975" s="1260" t="s">
        <v>15306</v>
      </c>
      <c r="P4975" s="1260" t="s">
        <v>37095</v>
      </c>
      <c r="Q4975" s="1260" t="s">
        <v>37096</v>
      </c>
      <c r="R4975" s="1260" t="s">
        <v>15308</v>
      </c>
      <c r="S4975" s="1259">
        <v>1</v>
      </c>
      <c r="T4975" s="1260" t="s">
        <v>37097</v>
      </c>
      <c r="U4975" s="1260" t="s">
        <v>11198</v>
      </c>
      <c r="V4975" s="1260" t="s">
        <v>13354</v>
      </c>
      <c r="W4975" s="1259">
        <v>0</v>
      </c>
      <c r="X4975" s="1259">
        <v>1007</v>
      </c>
      <c r="Y4975" s="1259">
        <v>0</v>
      </c>
    </row>
    <row r="4976" spans="1:25">
      <c r="A4976" s="1350">
        <v>11201000153</v>
      </c>
      <c r="B4976" s="1260"/>
      <c r="C4976" s="1260" t="s">
        <v>37098</v>
      </c>
      <c r="D4976" s="1260" t="s">
        <v>37099</v>
      </c>
      <c r="E4976" s="1260" t="s">
        <v>11190</v>
      </c>
      <c r="F4976" s="1260" t="s">
        <v>18713</v>
      </c>
      <c r="G4976" s="1260" t="s">
        <v>37100</v>
      </c>
      <c r="H4976" s="1260" t="s">
        <v>11153</v>
      </c>
      <c r="I4976" s="1260" t="s">
        <v>10976</v>
      </c>
      <c r="J4976" s="1259">
        <v>7427896</v>
      </c>
      <c r="K4976" s="1260" t="s">
        <v>11375</v>
      </c>
      <c r="L4976" s="1260" t="s">
        <v>11155</v>
      </c>
      <c r="M4976" s="1260" t="s">
        <v>2033</v>
      </c>
      <c r="N4976" s="1260" t="s">
        <v>37101</v>
      </c>
      <c r="O4976" s="1260" t="s">
        <v>37099</v>
      </c>
      <c r="P4976" s="1260"/>
      <c r="Q4976" s="1260"/>
      <c r="R4976" s="1260"/>
      <c r="S4976" s="1259">
        <v>1</v>
      </c>
      <c r="T4976" s="1260"/>
      <c r="U4976" s="1260" t="s">
        <v>11158</v>
      </c>
      <c r="V4976" s="1260" t="s">
        <v>13789</v>
      </c>
      <c r="W4976" s="1259">
        <v>0</v>
      </c>
      <c r="X4976" s="1259">
        <v>1008</v>
      </c>
      <c r="Y4976" s="1259">
        <v>0</v>
      </c>
    </row>
    <row r="4977" spans="1:25">
      <c r="A4977" s="1350">
        <v>11201000152</v>
      </c>
      <c r="B4977" s="1260" t="s">
        <v>37102</v>
      </c>
      <c r="C4977" s="1260" t="s">
        <v>37103</v>
      </c>
      <c r="D4977" s="1260" t="s">
        <v>37104</v>
      </c>
      <c r="E4977" s="1260" t="s">
        <v>11509</v>
      </c>
      <c r="F4977" s="1260" t="s">
        <v>37105</v>
      </c>
      <c r="G4977" s="1260" t="s">
        <v>37106</v>
      </c>
      <c r="H4977" s="1260" t="s">
        <v>11153</v>
      </c>
      <c r="I4977" s="1260" t="s">
        <v>10976</v>
      </c>
      <c r="J4977" s="1259">
        <v>7427895</v>
      </c>
      <c r="K4977" s="1260" t="s">
        <v>11221</v>
      </c>
      <c r="L4977" s="1260" t="s">
        <v>11155</v>
      </c>
      <c r="M4977" s="1260" t="s">
        <v>1276</v>
      </c>
      <c r="N4977" s="1260" t="s">
        <v>32986</v>
      </c>
      <c r="O4977" s="1260" t="s">
        <v>37104</v>
      </c>
      <c r="P4977" s="1260" t="s">
        <v>37107</v>
      </c>
      <c r="Q4977" s="1260" t="s">
        <v>11394</v>
      </c>
      <c r="R4977" s="1260" t="s">
        <v>37107</v>
      </c>
      <c r="S4977" s="1259">
        <v>1</v>
      </c>
      <c r="T4977" s="1260" t="s">
        <v>37108</v>
      </c>
      <c r="U4977" s="1260" t="s">
        <v>11158</v>
      </c>
      <c r="V4977" s="1260" t="s">
        <v>11565</v>
      </c>
      <c r="W4977" s="1259">
        <v>0</v>
      </c>
      <c r="X4977" s="1259">
        <v>1007</v>
      </c>
      <c r="Y4977" s="1259">
        <v>0</v>
      </c>
    </row>
    <row r="4978" spans="1:25">
      <c r="A4978" s="1350">
        <v>11201000151</v>
      </c>
      <c r="B4978" s="1260" t="s">
        <v>37109</v>
      </c>
      <c r="C4978" s="1260" t="s">
        <v>37110</v>
      </c>
      <c r="D4978" s="1260" t="s">
        <v>37111</v>
      </c>
      <c r="E4978" s="1260" t="s">
        <v>11668</v>
      </c>
      <c r="F4978" s="1260" t="s">
        <v>11440</v>
      </c>
      <c r="G4978" s="1260" t="s">
        <v>37112</v>
      </c>
      <c r="H4978" s="1260" t="s">
        <v>11153</v>
      </c>
      <c r="I4978" s="1260" t="s">
        <v>11177</v>
      </c>
      <c r="J4978" s="1259">
        <v>7427894</v>
      </c>
      <c r="K4978" s="1260" t="s">
        <v>11221</v>
      </c>
      <c r="L4978" s="1260" t="s">
        <v>11155</v>
      </c>
      <c r="M4978" s="1260" t="s">
        <v>2572</v>
      </c>
      <c r="N4978" s="1260" t="s">
        <v>37113</v>
      </c>
      <c r="O4978" s="1260" t="s">
        <v>37111</v>
      </c>
      <c r="P4978" s="1260" t="s">
        <v>37114</v>
      </c>
      <c r="Q4978" s="1260" t="s">
        <v>12317</v>
      </c>
      <c r="R4978" s="1260" t="s">
        <v>37115</v>
      </c>
      <c r="S4978" s="1259">
        <v>1</v>
      </c>
      <c r="T4978" s="1260" t="s">
        <v>37116</v>
      </c>
      <c r="U4978" s="1260" t="s">
        <v>11751</v>
      </c>
      <c r="V4978" s="1260" t="s">
        <v>12923</v>
      </c>
      <c r="W4978" s="1259">
        <v>0</v>
      </c>
      <c r="X4978" s="1259">
        <v>1007</v>
      </c>
      <c r="Y4978" s="1259">
        <v>0</v>
      </c>
    </row>
    <row r="4979" spans="1:25">
      <c r="A4979" s="1350">
        <v>11201000150</v>
      </c>
      <c r="B4979" s="1260"/>
      <c r="C4979" s="1260" t="s">
        <v>37117</v>
      </c>
      <c r="D4979" s="1260" t="s">
        <v>37118</v>
      </c>
      <c r="E4979" s="1260" t="s">
        <v>11353</v>
      </c>
      <c r="F4979" s="1260" t="s">
        <v>11544</v>
      </c>
      <c r="G4979" s="1260" t="s">
        <v>37119</v>
      </c>
      <c r="H4979" s="1260" t="s">
        <v>11153</v>
      </c>
      <c r="I4979" s="1260" t="s">
        <v>11243</v>
      </c>
      <c r="J4979" s="1259">
        <v>7427893</v>
      </c>
      <c r="K4979" s="1260" t="s">
        <v>11221</v>
      </c>
      <c r="L4979" s="1260" t="s">
        <v>11155</v>
      </c>
      <c r="M4979" s="1260" t="s">
        <v>262</v>
      </c>
      <c r="N4979" s="1260"/>
      <c r="O4979" s="1260" t="s">
        <v>37118</v>
      </c>
      <c r="P4979" s="1260"/>
      <c r="Q4979" s="1260" t="s">
        <v>11533</v>
      </c>
      <c r="R4979" s="1260"/>
      <c r="S4979" s="1259">
        <v>1</v>
      </c>
      <c r="T4979" s="1260"/>
      <c r="U4979" s="1260"/>
      <c r="V4979" s="1260"/>
      <c r="W4979" s="1259">
        <v>0</v>
      </c>
      <c r="X4979" s="1259">
        <v>1007</v>
      </c>
      <c r="Y4979" s="1259">
        <v>0</v>
      </c>
    </row>
    <row r="4980" spans="1:25">
      <c r="A4980" s="1350">
        <v>11201000149</v>
      </c>
      <c r="B4980" s="1260" t="s">
        <v>37120</v>
      </c>
      <c r="C4980" s="1260" t="s">
        <v>37121</v>
      </c>
      <c r="D4980" s="1260" t="s">
        <v>37122</v>
      </c>
      <c r="E4980" s="1260" t="s">
        <v>11426</v>
      </c>
      <c r="F4980" s="1260" t="s">
        <v>11440</v>
      </c>
      <c r="G4980" s="1260" t="s">
        <v>37123</v>
      </c>
      <c r="H4980" s="1260" t="s">
        <v>11153</v>
      </c>
      <c r="I4980" s="1260" t="s">
        <v>11177</v>
      </c>
      <c r="J4980" s="1259">
        <v>7427892</v>
      </c>
      <c r="K4980" s="1260" t="s">
        <v>11221</v>
      </c>
      <c r="L4980" s="1260" t="s">
        <v>11155</v>
      </c>
      <c r="M4980" s="1260" t="s">
        <v>2548</v>
      </c>
      <c r="N4980" s="1260" t="s">
        <v>37124</v>
      </c>
      <c r="O4980" s="1260" t="s">
        <v>37122</v>
      </c>
      <c r="P4980" s="1260" t="s">
        <v>37125</v>
      </c>
      <c r="Q4980" s="1260" t="s">
        <v>12131</v>
      </c>
      <c r="R4980" s="1260" t="s">
        <v>37126</v>
      </c>
      <c r="S4980" s="1259">
        <v>1</v>
      </c>
      <c r="T4980" s="1260" t="s">
        <v>37127</v>
      </c>
      <c r="U4980" s="1260" t="s">
        <v>11269</v>
      </c>
      <c r="V4980" s="1260" t="s">
        <v>11342</v>
      </c>
      <c r="W4980" s="1259">
        <v>0</v>
      </c>
      <c r="X4980" s="1259">
        <v>1007</v>
      </c>
      <c r="Y4980" s="1259">
        <v>0</v>
      </c>
    </row>
    <row r="4981" spans="1:25">
      <c r="A4981" s="1350">
        <v>11201000148</v>
      </c>
      <c r="B4981" s="1260"/>
      <c r="C4981" s="1260" t="s">
        <v>37128</v>
      </c>
      <c r="D4981" s="1260" t="s">
        <v>37129</v>
      </c>
      <c r="E4981" s="1260" t="s">
        <v>37130</v>
      </c>
      <c r="F4981" s="1260" t="s">
        <v>37131</v>
      </c>
      <c r="G4981" s="1260" t="s">
        <v>37132</v>
      </c>
      <c r="H4981" s="1260" t="s">
        <v>11153</v>
      </c>
      <c r="I4981" s="1260" t="s">
        <v>10976</v>
      </c>
      <c r="J4981" s="1259">
        <v>7427891</v>
      </c>
      <c r="K4981" s="1260" t="s">
        <v>11221</v>
      </c>
      <c r="L4981" s="1260" t="s">
        <v>11155</v>
      </c>
      <c r="M4981" s="1260" t="s">
        <v>2033</v>
      </c>
      <c r="N4981" s="1260" t="s">
        <v>16572</v>
      </c>
      <c r="O4981" s="1260" t="s">
        <v>37129</v>
      </c>
      <c r="P4981" s="1260"/>
      <c r="Q4981" s="1260" t="s">
        <v>37133</v>
      </c>
      <c r="R4981" s="1260" t="s">
        <v>11644</v>
      </c>
      <c r="S4981" s="1259">
        <v>1</v>
      </c>
      <c r="T4981" s="1260"/>
      <c r="U4981" s="1260" t="s">
        <v>11396</v>
      </c>
      <c r="V4981" s="1260" t="s">
        <v>11397</v>
      </c>
      <c r="W4981" s="1259">
        <v>0</v>
      </c>
      <c r="X4981" s="1259">
        <v>1007</v>
      </c>
      <c r="Y4981" s="1259">
        <v>0</v>
      </c>
    </row>
    <row r="4982" spans="1:25">
      <c r="A4982" s="1350">
        <v>11201000147</v>
      </c>
      <c r="B4982" s="1260"/>
      <c r="C4982" s="1260" t="s">
        <v>37134</v>
      </c>
      <c r="D4982" s="1260" t="s">
        <v>37135</v>
      </c>
      <c r="E4982" s="1260" t="s">
        <v>11303</v>
      </c>
      <c r="F4982" s="1260" t="s">
        <v>20520</v>
      </c>
      <c r="G4982" s="1260" t="s">
        <v>37136</v>
      </c>
      <c r="H4982" s="1260" t="s">
        <v>11153</v>
      </c>
      <c r="I4982" s="1260" t="s">
        <v>10976</v>
      </c>
      <c r="J4982" s="1259">
        <v>7427890</v>
      </c>
      <c r="K4982" s="1260" t="s">
        <v>11221</v>
      </c>
      <c r="L4982" s="1260" t="s">
        <v>11155</v>
      </c>
      <c r="M4982" s="1260" t="s">
        <v>1945</v>
      </c>
      <c r="N4982" s="1260" t="s">
        <v>37137</v>
      </c>
      <c r="O4982" s="1260" t="s">
        <v>37135</v>
      </c>
      <c r="P4982" s="1260" t="s">
        <v>11192</v>
      </c>
      <c r="Q4982" s="1260" t="s">
        <v>32407</v>
      </c>
      <c r="R4982" s="1260" t="s">
        <v>37138</v>
      </c>
      <c r="S4982" s="1259">
        <v>1</v>
      </c>
      <c r="T4982" s="1260"/>
      <c r="U4982" s="1260" t="s">
        <v>11396</v>
      </c>
      <c r="V4982" s="1260" t="s">
        <v>11737</v>
      </c>
      <c r="W4982" s="1259">
        <v>0</v>
      </c>
      <c r="X4982" s="1259">
        <v>1007</v>
      </c>
      <c r="Y4982" s="1259">
        <v>0</v>
      </c>
    </row>
    <row r="4983" spans="1:25">
      <c r="A4983" s="1350">
        <v>11201000146</v>
      </c>
      <c r="B4983" s="1260" t="s">
        <v>37139</v>
      </c>
      <c r="C4983" s="1260" t="s">
        <v>37140</v>
      </c>
      <c r="D4983" s="1260" t="s">
        <v>37141</v>
      </c>
      <c r="E4983" s="1260" t="s">
        <v>11303</v>
      </c>
      <c r="F4983" s="1260" t="s">
        <v>11440</v>
      </c>
      <c r="G4983" s="1260" t="s">
        <v>37142</v>
      </c>
      <c r="H4983" s="1260" t="s">
        <v>11153</v>
      </c>
      <c r="I4983" s="1260" t="s">
        <v>11177</v>
      </c>
      <c r="J4983" s="1259">
        <v>7427889</v>
      </c>
      <c r="K4983" s="1260" t="s">
        <v>11221</v>
      </c>
      <c r="L4983" s="1260" t="s">
        <v>11155</v>
      </c>
      <c r="M4983" s="1260" t="s">
        <v>2132</v>
      </c>
      <c r="N4983" s="1260" t="s">
        <v>37143</v>
      </c>
      <c r="O4983" s="1260" t="s">
        <v>37141</v>
      </c>
      <c r="P4983" s="1260" t="s">
        <v>37144</v>
      </c>
      <c r="Q4983" s="1260" t="s">
        <v>12515</v>
      </c>
      <c r="R4983" s="1260" t="s">
        <v>37144</v>
      </c>
      <c r="S4983" s="1259">
        <v>1</v>
      </c>
      <c r="T4983" s="1260" t="s">
        <v>37145</v>
      </c>
      <c r="U4983" s="1260" t="s">
        <v>11209</v>
      </c>
      <c r="V4983" s="1260" t="s">
        <v>11210</v>
      </c>
      <c r="W4983" s="1259">
        <v>0</v>
      </c>
      <c r="X4983" s="1259">
        <v>1007</v>
      </c>
      <c r="Y4983" s="1259">
        <v>0</v>
      </c>
    </row>
    <row r="4984" spans="1:25">
      <c r="A4984" s="1350">
        <v>11201000145</v>
      </c>
      <c r="B4984" s="1260"/>
      <c r="C4984" s="1260" t="s">
        <v>37146</v>
      </c>
      <c r="D4984" s="1260" t="s">
        <v>37147</v>
      </c>
      <c r="E4984" s="1260" t="s">
        <v>11543</v>
      </c>
      <c r="F4984" s="1260" t="s">
        <v>15788</v>
      </c>
      <c r="G4984" s="1260" t="s">
        <v>37148</v>
      </c>
      <c r="H4984" s="1260" t="s">
        <v>11153</v>
      </c>
      <c r="I4984" s="1260" t="s">
        <v>11243</v>
      </c>
      <c r="J4984" s="1259">
        <v>7427888</v>
      </c>
      <c r="K4984" s="1260" t="s">
        <v>11221</v>
      </c>
      <c r="L4984" s="1260" t="s">
        <v>11155</v>
      </c>
      <c r="M4984" s="1260" t="s">
        <v>262</v>
      </c>
      <c r="N4984" s="1260"/>
      <c r="O4984" s="1260" t="s">
        <v>37147</v>
      </c>
      <c r="P4984" s="1260"/>
      <c r="Q4984" s="1260" t="s">
        <v>11533</v>
      </c>
      <c r="R4984" s="1260"/>
      <c r="S4984" s="1259">
        <v>1</v>
      </c>
      <c r="T4984" s="1260"/>
      <c r="U4984" s="1260"/>
      <c r="V4984" s="1260"/>
      <c r="W4984" s="1259">
        <v>0</v>
      </c>
      <c r="X4984" s="1259">
        <v>1007</v>
      </c>
      <c r="Y4984" s="1259">
        <v>0</v>
      </c>
    </row>
    <row r="4985" spans="1:25">
      <c r="A4985" s="1350">
        <v>11201000144</v>
      </c>
      <c r="B4985" s="1260" t="s">
        <v>37149</v>
      </c>
      <c r="C4985" s="1260" t="s">
        <v>37150</v>
      </c>
      <c r="D4985" s="1260" t="s">
        <v>37151</v>
      </c>
      <c r="E4985" s="1260" t="s">
        <v>11426</v>
      </c>
      <c r="F4985" s="1260" t="s">
        <v>11440</v>
      </c>
      <c r="G4985" s="1260" t="s">
        <v>37152</v>
      </c>
      <c r="H4985" s="1260" t="s">
        <v>11153</v>
      </c>
      <c r="I4985" s="1260" t="s">
        <v>11177</v>
      </c>
      <c r="J4985" s="1259">
        <v>7427887</v>
      </c>
      <c r="K4985" s="1260" t="s">
        <v>11221</v>
      </c>
      <c r="L4985" s="1260" t="s">
        <v>11155</v>
      </c>
      <c r="M4985" s="1260" t="s">
        <v>2542</v>
      </c>
      <c r="N4985" s="1260" t="s">
        <v>13985</v>
      </c>
      <c r="O4985" s="1260" t="s">
        <v>37151</v>
      </c>
      <c r="P4985" s="1260" t="s">
        <v>37153</v>
      </c>
      <c r="Q4985" s="1260" t="s">
        <v>11658</v>
      </c>
      <c r="R4985" s="1260" t="s">
        <v>37154</v>
      </c>
      <c r="S4985" s="1259">
        <v>1</v>
      </c>
      <c r="T4985" s="1260" t="s">
        <v>37155</v>
      </c>
      <c r="U4985" s="1260" t="s">
        <v>11269</v>
      </c>
      <c r="V4985" s="1260" t="s">
        <v>12998</v>
      </c>
      <c r="W4985" s="1259">
        <v>0</v>
      </c>
      <c r="X4985" s="1259">
        <v>1007</v>
      </c>
      <c r="Y4985" s="1259">
        <v>0</v>
      </c>
    </row>
    <row r="4986" spans="1:25">
      <c r="A4986" s="1350">
        <v>11201000143</v>
      </c>
      <c r="B4986" s="1260"/>
      <c r="C4986" s="1260" t="s">
        <v>37156</v>
      </c>
      <c r="D4986" s="1260" t="s">
        <v>37157</v>
      </c>
      <c r="E4986" s="1260" t="s">
        <v>11353</v>
      </c>
      <c r="F4986" s="1260" t="s">
        <v>16067</v>
      </c>
      <c r="G4986" s="1260" t="s">
        <v>37158</v>
      </c>
      <c r="H4986" s="1260" t="s">
        <v>11153</v>
      </c>
      <c r="I4986" s="1260" t="s">
        <v>11243</v>
      </c>
      <c r="J4986" s="1259">
        <v>7427886</v>
      </c>
      <c r="K4986" s="1260" t="s">
        <v>11221</v>
      </c>
      <c r="L4986" s="1260" t="s">
        <v>11155</v>
      </c>
      <c r="M4986" s="1260" t="s">
        <v>262</v>
      </c>
      <c r="N4986" s="1260"/>
      <c r="O4986" s="1260" t="s">
        <v>37157</v>
      </c>
      <c r="P4986" s="1260"/>
      <c r="Q4986" s="1260" t="s">
        <v>11533</v>
      </c>
      <c r="R4986" s="1260"/>
      <c r="S4986" s="1259">
        <v>1</v>
      </c>
      <c r="T4986" s="1260"/>
      <c r="U4986" s="1260"/>
      <c r="V4986" s="1260"/>
      <c r="W4986" s="1259">
        <v>0</v>
      </c>
      <c r="X4986" s="1259">
        <v>1007</v>
      </c>
      <c r="Y4986" s="1259">
        <v>0</v>
      </c>
    </row>
    <row r="4987" spans="1:25">
      <c r="A4987" s="1350">
        <v>11201000142</v>
      </c>
      <c r="B4987" s="1260" t="s">
        <v>37159</v>
      </c>
      <c r="C4987" s="1260" t="s">
        <v>37160</v>
      </c>
      <c r="D4987" s="1260" t="s">
        <v>37161</v>
      </c>
      <c r="E4987" s="1260" t="s">
        <v>11311</v>
      </c>
      <c r="F4987" s="1260"/>
      <c r="G4987" s="1260"/>
      <c r="H4987" s="1260" t="s">
        <v>11153</v>
      </c>
      <c r="I4987" s="1260" t="s">
        <v>11177</v>
      </c>
      <c r="J4987" s="1259">
        <v>7427885</v>
      </c>
      <c r="K4987" s="1260" t="s">
        <v>11221</v>
      </c>
      <c r="L4987" s="1260" t="s">
        <v>11275</v>
      </c>
      <c r="M4987" s="1260" t="s">
        <v>2135</v>
      </c>
      <c r="N4987" s="1260" t="s">
        <v>37162</v>
      </c>
      <c r="O4987" s="1260" t="s">
        <v>37161</v>
      </c>
      <c r="P4987" s="1260" t="s">
        <v>37163</v>
      </c>
      <c r="Q4987" s="1260" t="s">
        <v>12952</v>
      </c>
      <c r="R4987" s="1260" t="s">
        <v>37163</v>
      </c>
      <c r="S4987" s="1259">
        <v>1</v>
      </c>
      <c r="T4987" s="1260" t="s">
        <v>37164</v>
      </c>
      <c r="U4987" s="1260" t="s">
        <v>11269</v>
      </c>
      <c r="V4987" s="1260" t="s">
        <v>11620</v>
      </c>
      <c r="W4987" s="1259">
        <v>0</v>
      </c>
      <c r="X4987" s="1259">
        <v>1007</v>
      </c>
      <c r="Y4987" s="1259">
        <v>2</v>
      </c>
    </row>
    <row r="4988" spans="1:25">
      <c r="A4988" s="1350">
        <v>11201000141</v>
      </c>
      <c r="B4988" s="1260"/>
      <c r="C4988" s="1260" t="s">
        <v>37165</v>
      </c>
      <c r="D4988" s="1260" t="s">
        <v>37166</v>
      </c>
      <c r="E4988" s="1260" t="s">
        <v>11426</v>
      </c>
      <c r="F4988" s="1260" t="s">
        <v>37167</v>
      </c>
      <c r="G4988" s="1260" t="s">
        <v>37168</v>
      </c>
      <c r="H4988" s="1260" t="s">
        <v>11153</v>
      </c>
      <c r="I4988" s="1260" t="s">
        <v>11164</v>
      </c>
      <c r="J4988" s="1259">
        <v>7427884</v>
      </c>
      <c r="K4988" s="1260" t="s">
        <v>11221</v>
      </c>
      <c r="L4988" s="1260" t="s">
        <v>11155</v>
      </c>
      <c r="M4988" s="1260" t="s">
        <v>262</v>
      </c>
      <c r="N4988" s="1260"/>
      <c r="O4988" s="1260" t="s">
        <v>37166</v>
      </c>
      <c r="P4988" s="1260"/>
      <c r="Q4988" s="1260" t="s">
        <v>20611</v>
      </c>
      <c r="R4988" s="1260" t="s">
        <v>30959</v>
      </c>
      <c r="S4988" s="1259">
        <v>1</v>
      </c>
      <c r="T4988" s="1260"/>
      <c r="U4988" s="1260"/>
      <c r="V4988" s="1260"/>
      <c r="W4988" s="1259">
        <v>0</v>
      </c>
      <c r="X4988" s="1259">
        <v>1007</v>
      </c>
      <c r="Y4988" s="1259">
        <v>0</v>
      </c>
    </row>
    <row r="4989" spans="1:25">
      <c r="A4989" s="1350">
        <v>11201000140</v>
      </c>
      <c r="B4989" s="1260"/>
      <c r="C4989" s="1260" t="s">
        <v>37169</v>
      </c>
      <c r="D4989" s="1260" t="s">
        <v>37170</v>
      </c>
      <c r="E4989" s="1260" t="s">
        <v>11203</v>
      </c>
      <c r="F4989" s="1260" t="s">
        <v>34457</v>
      </c>
      <c r="G4989" s="1260" t="s">
        <v>37171</v>
      </c>
      <c r="H4989" s="1260" t="s">
        <v>11153</v>
      </c>
      <c r="I4989" s="1260" t="s">
        <v>10976</v>
      </c>
      <c r="J4989" s="1259">
        <v>7427883</v>
      </c>
      <c r="K4989" s="1260" t="s">
        <v>11221</v>
      </c>
      <c r="L4989" s="1260" t="s">
        <v>11155</v>
      </c>
      <c r="M4989" s="1260" t="s">
        <v>2527</v>
      </c>
      <c r="N4989" s="1260" t="s">
        <v>26146</v>
      </c>
      <c r="O4989" s="1260" t="s">
        <v>37170</v>
      </c>
      <c r="P4989" s="1260" t="s">
        <v>11192</v>
      </c>
      <c r="Q4989" s="1260"/>
      <c r="R4989" s="1260"/>
      <c r="S4989" s="1259">
        <v>1</v>
      </c>
      <c r="T4989" s="1260"/>
      <c r="U4989" s="1260" t="s">
        <v>11158</v>
      </c>
      <c r="V4989" s="1260" t="s">
        <v>12716</v>
      </c>
      <c r="W4989" s="1259">
        <v>0</v>
      </c>
      <c r="X4989" s="1259">
        <v>1007</v>
      </c>
      <c r="Y4989" s="1259">
        <v>0</v>
      </c>
    </row>
    <row r="4990" spans="1:25">
      <c r="A4990" s="1350">
        <v>11201000139</v>
      </c>
      <c r="B4990" s="1260"/>
      <c r="C4990" s="1260" t="s">
        <v>37172</v>
      </c>
      <c r="D4990" s="1260" t="s">
        <v>37173</v>
      </c>
      <c r="E4990" s="1260" t="s">
        <v>11560</v>
      </c>
      <c r="F4990" s="1260" t="s">
        <v>32173</v>
      </c>
      <c r="G4990" s="1260" t="s">
        <v>37174</v>
      </c>
      <c r="H4990" s="1260" t="s">
        <v>11153</v>
      </c>
      <c r="I4990" s="1260" t="s">
        <v>10976</v>
      </c>
      <c r="J4990" s="1259">
        <v>7427882</v>
      </c>
      <c r="K4990" s="1260" t="s">
        <v>11221</v>
      </c>
      <c r="L4990" s="1260" t="s">
        <v>11155</v>
      </c>
      <c r="M4990" s="1260" t="s">
        <v>1693</v>
      </c>
      <c r="N4990" s="1260" t="s">
        <v>37175</v>
      </c>
      <c r="O4990" s="1260" t="s">
        <v>37173</v>
      </c>
      <c r="P4990" s="1260"/>
      <c r="Q4990" s="1260"/>
      <c r="R4990" s="1260"/>
      <c r="S4990" s="1259">
        <v>1</v>
      </c>
      <c r="T4990" s="1260"/>
      <c r="U4990" s="1260" t="s">
        <v>11231</v>
      </c>
      <c r="V4990" s="1260" t="s">
        <v>11683</v>
      </c>
      <c r="W4990" s="1259">
        <v>0</v>
      </c>
      <c r="X4990" s="1259">
        <v>1007</v>
      </c>
      <c r="Y4990" s="1259">
        <v>0</v>
      </c>
    </row>
    <row r="4991" spans="1:25">
      <c r="A4991" s="1350">
        <v>11201000138</v>
      </c>
      <c r="B4991" s="1260" t="s">
        <v>37176</v>
      </c>
      <c r="C4991" s="1260" t="s">
        <v>37177</v>
      </c>
      <c r="D4991" s="1260" t="s">
        <v>37178</v>
      </c>
      <c r="E4991" s="1260" t="s">
        <v>11203</v>
      </c>
      <c r="F4991" s="1260" t="s">
        <v>18103</v>
      </c>
      <c r="G4991" s="1260" t="s">
        <v>37179</v>
      </c>
      <c r="H4991" s="1260" t="s">
        <v>11153</v>
      </c>
      <c r="I4991" s="1260" t="s">
        <v>11164</v>
      </c>
      <c r="J4991" s="1259">
        <v>7427881</v>
      </c>
      <c r="K4991" s="1260" t="s">
        <v>11221</v>
      </c>
      <c r="L4991" s="1260" t="s">
        <v>11155</v>
      </c>
      <c r="M4991" s="1260" t="s">
        <v>1562</v>
      </c>
      <c r="N4991" s="1260" t="s">
        <v>37180</v>
      </c>
      <c r="O4991" s="1260" t="s">
        <v>37178</v>
      </c>
      <c r="P4991" s="1260" t="s">
        <v>37181</v>
      </c>
      <c r="Q4991" s="1260" t="s">
        <v>11394</v>
      </c>
      <c r="R4991" s="1260" t="s">
        <v>37181</v>
      </c>
      <c r="S4991" s="1259">
        <v>1</v>
      </c>
      <c r="T4991" s="1260" t="s">
        <v>37182</v>
      </c>
      <c r="U4991" s="1260" t="s">
        <v>11290</v>
      </c>
      <c r="V4991" s="1260" t="s">
        <v>12444</v>
      </c>
      <c r="W4991" s="1259">
        <v>0</v>
      </c>
      <c r="X4991" s="1259">
        <v>1007</v>
      </c>
      <c r="Y4991" s="1259">
        <v>0</v>
      </c>
    </row>
    <row r="4992" spans="1:25">
      <c r="A4992" s="1350">
        <v>11201000137</v>
      </c>
      <c r="B4992" s="1260"/>
      <c r="C4992" s="1260" t="s">
        <v>37183</v>
      </c>
      <c r="D4992" s="1260" t="s">
        <v>37184</v>
      </c>
      <c r="E4992" s="1260" t="s">
        <v>12993</v>
      </c>
      <c r="F4992" s="1260" t="s">
        <v>18103</v>
      </c>
      <c r="G4992" s="1260" t="s">
        <v>37185</v>
      </c>
      <c r="H4992" s="1260" t="s">
        <v>11153</v>
      </c>
      <c r="I4992" s="1260" t="s">
        <v>11164</v>
      </c>
      <c r="J4992" s="1259">
        <v>7427880</v>
      </c>
      <c r="K4992" s="1260" t="s">
        <v>11221</v>
      </c>
      <c r="L4992" s="1260" t="s">
        <v>11155</v>
      </c>
      <c r="M4992" s="1260" t="s">
        <v>1697</v>
      </c>
      <c r="N4992" s="1260" t="s">
        <v>37186</v>
      </c>
      <c r="O4992" s="1260" t="s">
        <v>37184</v>
      </c>
      <c r="P4992" s="1260"/>
      <c r="Q4992" s="1260" t="s">
        <v>14070</v>
      </c>
      <c r="R4992" s="1260" t="s">
        <v>36848</v>
      </c>
      <c r="S4992" s="1259">
        <v>1</v>
      </c>
      <c r="T4992" s="1260"/>
      <c r="U4992" s="1260" t="s">
        <v>11714</v>
      </c>
      <c r="V4992" s="1260" t="s">
        <v>32978</v>
      </c>
      <c r="W4992" s="1259">
        <v>0</v>
      </c>
      <c r="X4992" s="1259">
        <v>1007</v>
      </c>
      <c r="Y4992" s="1259">
        <v>0</v>
      </c>
    </row>
    <row r="4993" spans="1:25">
      <c r="A4993" s="1350">
        <v>11201000136</v>
      </c>
      <c r="B4993" s="1260"/>
      <c r="C4993" s="1260" t="s">
        <v>37187</v>
      </c>
      <c r="D4993" s="1260" t="s">
        <v>37188</v>
      </c>
      <c r="E4993" s="1260" t="s">
        <v>11175</v>
      </c>
      <c r="F4993" s="1260" t="s">
        <v>37189</v>
      </c>
      <c r="G4993" s="1260" t="s">
        <v>37190</v>
      </c>
      <c r="H4993" s="1260" t="s">
        <v>11153</v>
      </c>
      <c r="I4993" s="1260" t="s">
        <v>10976</v>
      </c>
      <c r="J4993" s="1259">
        <v>7427879</v>
      </c>
      <c r="K4993" s="1260" t="s">
        <v>11375</v>
      </c>
      <c r="L4993" s="1260" t="s">
        <v>11155</v>
      </c>
      <c r="M4993" s="1260" t="s">
        <v>2033</v>
      </c>
      <c r="N4993" s="1260" t="s">
        <v>23704</v>
      </c>
      <c r="O4993" s="1260" t="s">
        <v>37188</v>
      </c>
      <c r="P4993" s="1260" t="s">
        <v>27419</v>
      </c>
      <c r="Q4993" s="1260"/>
      <c r="R4993" s="1260"/>
      <c r="S4993" s="1259">
        <v>1</v>
      </c>
      <c r="T4993" s="1260"/>
      <c r="U4993" s="1260" t="s">
        <v>11396</v>
      </c>
      <c r="V4993" s="1260" t="s">
        <v>12816</v>
      </c>
      <c r="W4993" s="1259">
        <v>0</v>
      </c>
      <c r="X4993" s="1259">
        <v>1008</v>
      </c>
      <c r="Y4993" s="1259">
        <v>0</v>
      </c>
    </row>
    <row r="4994" spans="1:25">
      <c r="A4994" s="1350">
        <v>11201000135</v>
      </c>
      <c r="B4994" s="1260" t="s">
        <v>37191</v>
      </c>
      <c r="C4994" s="1260" t="s">
        <v>37192</v>
      </c>
      <c r="D4994" s="1260" t="s">
        <v>37056</v>
      </c>
      <c r="E4994" s="1260" t="s">
        <v>11419</v>
      </c>
      <c r="F4994" s="1260" t="s">
        <v>37167</v>
      </c>
      <c r="G4994" s="1260" t="s">
        <v>37193</v>
      </c>
      <c r="H4994" s="1260" t="s">
        <v>11153</v>
      </c>
      <c r="I4994" s="1260" t="s">
        <v>11164</v>
      </c>
      <c r="J4994" s="1259">
        <v>7427878</v>
      </c>
      <c r="K4994" s="1260" t="s">
        <v>11221</v>
      </c>
      <c r="L4994" s="1260" t="s">
        <v>11155</v>
      </c>
      <c r="M4994" s="1260" t="s">
        <v>2258</v>
      </c>
      <c r="N4994" s="1260" t="s">
        <v>37059</v>
      </c>
      <c r="O4994" s="1260" t="s">
        <v>37056</v>
      </c>
      <c r="P4994" s="1260" t="s">
        <v>37060</v>
      </c>
      <c r="Q4994" s="1260" t="s">
        <v>18255</v>
      </c>
      <c r="R4994" s="1260" t="s">
        <v>37060</v>
      </c>
      <c r="S4994" s="1259">
        <v>1</v>
      </c>
      <c r="T4994" s="1260" t="s">
        <v>37194</v>
      </c>
      <c r="U4994" s="1260" t="s">
        <v>11209</v>
      </c>
      <c r="V4994" s="1260" t="s">
        <v>16706</v>
      </c>
      <c r="W4994" s="1259">
        <v>0</v>
      </c>
      <c r="X4994" s="1259">
        <v>1007</v>
      </c>
      <c r="Y4994" s="1259">
        <v>0</v>
      </c>
    </row>
    <row r="4995" spans="1:25">
      <c r="A4995" s="1350">
        <v>11201000134</v>
      </c>
      <c r="B4995" s="1260" t="s">
        <v>37195</v>
      </c>
      <c r="C4995" s="1260" t="s">
        <v>37196</v>
      </c>
      <c r="D4995" s="1260" t="s">
        <v>31103</v>
      </c>
      <c r="E4995" s="1260" t="s">
        <v>11190</v>
      </c>
      <c r="F4995" s="1260" t="s">
        <v>18103</v>
      </c>
      <c r="G4995" s="1260" t="s">
        <v>37197</v>
      </c>
      <c r="H4995" s="1260" t="s">
        <v>11153</v>
      </c>
      <c r="I4995" s="1260" t="s">
        <v>11164</v>
      </c>
      <c r="J4995" s="1259">
        <v>7427877</v>
      </c>
      <c r="K4995" s="1260" t="s">
        <v>11221</v>
      </c>
      <c r="L4995" s="1260" t="s">
        <v>11155</v>
      </c>
      <c r="M4995" s="1260" t="s">
        <v>2157</v>
      </c>
      <c r="N4995" s="1260" t="s">
        <v>31106</v>
      </c>
      <c r="O4995" s="1260" t="s">
        <v>31103</v>
      </c>
      <c r="P4995" s="1260" t="s">
        <v>37198</v>
      </c>
      <c r="Q4995" s="1260" t="s">
        <v>11658</v>
      </c>
      <c r="R4995" s="1260" t="s">
        <v>31107</v>
      </c>
      <c r="S4995" s="1259">
        <v>1</v>
      </c>
      <c r="T4995" s="1260" t="s">
        <v>37199</v>
      </c>
      <c r="U4995" s="1260" t="s">
        <v>11290</v>
      </c>
      <c r="V4995" s="1260" t="s">
        <v>13582</v>
      </c>
      <c r="W4995" s="1259">
        <v>0</v>
      </c>
      <c r="X4995" s="1259">
        <v>1007</v>
      </c>
      <c r="Y4995" s="1259">
        <v>0</v>
      </c>
    </row>
    <row r="4996" spans="1:25">
      <c r="A4996" s="1350">
        <v>11201000133</v>
      </c>
      <c r="B4996" s="1260" t="s">
        <v>37200</v>
      </c>
      <c r="C4996" s="1260" t="s">
        <v>37201</v>
      </c>
      <c r="D4996" s="1260" t="s">
        <v>37202</v>
      </c>
      <c r="E4996" s="1260" t="s">
        <v>11426</v>
      </c>
      <c r="F4996" s="1260" t="s">
        <v>11440</v>
      </c>
      <c r="G4996" s="1260" t="s">
        <v>37203</v>
      </c>
      <c r="H4996" s="1260" t="s">
        <v>11153</v>
      </c>
      <c r="I4996" s="1260" t="s">
        <v>11177</v>
      </c>
      <c r="J4996" s="1259">
        <v>7427876</v>
      </c>
      <c r="K4996" s="1260" t="s">
        <v>11221</v>
      </c>
      <c r="L4996" s="1260" t="s">
        <v>11155</v>
      </c>
      <c r="M4996" s="1260" t="s">
        <v>2447</v>
      </c>
      <c r="N4996" s="1260" t="s">
        <v>37204</v>
      </c>
      <c r="O4996" s="1260" t="s">
        <v>37202</v>
      </c>
      <c r="P4996" s="1260" t="s">
        <v>37205</v>
      </c>
      <c r="Q4996" s="1260" t="s">
        <v>15272</v>
      </c>
      <c r="R4996" s="1260" t="s">
        <v>37206</v>
      </c>
      <c r="S4996" s="1259">
        <v>1</v>
      </c>
      <c r="T4996" s="1260" t="s">
        <v>37207</v>
      </c>
      <c r="U4996" s="1260" t="s">
        <v>11269</v>
      </c>
      <c r="V4996" s="1260" t="s">
        <v>12295</v>
      </c>
      <c r="W4996" s="1259">
        <v>0</v>
      </c>
      <c r="X4996" s="1259">
        <v>1007</v>
      </c>
      <c r="Y4996" s="1259">
        <v>0</v>
      </c>
    </row>
    <row r="4997" spans="1:25">
      <c r="A4997" s="1350">
        <v>11201000132</v>
      </c>
      <c r="B4997" s="1260" t="s">
        <v>37208</v>
      </c>
      <c r="C4997" s="1260" t="s">
        <v>37209</v>
      </c>
      <c r="D4997" s="1260" t="s">
        <v>37210</v>
      </c>
      <c r="E4997" s="1260" t="s">
        <v>11190</v>
      </c>
      <c r="F4997" s="1260" t="s">
        <v>11522</v>
      </c>
      <c r="G4997" s="1260" t="s">
        <v>37211</v>
      </c>
      <c r="H4997" s="1260" t="s">
        <v>11153</v>
      </c>
      <c r="I4997" s="1260" t="s">
        <v>11177</v>
      </c>
      <c r="J4997" s="1259">
        <v>7427875</v>
      </c>
      <c r="K4997" s="1260" t="s">
        <v>11221</v>
      </c>
      <c r="L4997" s="1260" t="s">
        <v>11385</v>
      </c>
      <c r="M4997" s="1260" t="s">
        <v>2135</v>
      </c>
      <c r="N4997" s="1260" t="s">
        <v>37162</v>
      </c>
      <c r="O4997" s="1260" t="s">
        <v>37210</v>
      </c>
      <c r="P4997" s="1260" t="s">
        <v>37212</v>
      </c>
      <c r="Q4997" s="1260" t="s">
        <v>11411</v>
      </c>
      <c r="R4997" s="1260" t="s">
        <v>37212</v>
      </c>
      <c r="S4997" s="1259">
        <v>1</v>
      </c>
      <c r="T4997" s="1260" t="s">
        <v>37213</v>
      </c>
      <c r="U4997" s="1260" t="s">
        <v>11269</v>
      </c>
      <c r="V4997" s="1260" t="s">
        <v>11620</v>
      </c>
      <c r="W4997" s="1259">
        <v>0</v>
      </c>
      <c r="X4997" s="1259">
        <v>1007</v>
      </c>
      <c r="Y4997" s="1259">
        <v>1</v>
      </c>
    </row>
    <row r="4998" spans="1:25">
      <c r="A4998" s="1350">
        <v>11201000131</v>
      </c>
      <c r="B4998" s="1260" t="s">
        <v>37214</v>
      </c>
      <c r="C4998" s="1260" t="s">
        <v>37215</v>
      </c>
      <c r="D4998" s="1260" t="s">
        <v>37216</v>
      </c>
      <c r="E4998" s="1260" t="s">
        <v>11426</v>
      </c>
      <c r="F4998" s="1260" t="s">
        <v>11522</v>
      </c>
      <c r="G4998" s="1260" t="s">
        <v>37217</v>
      </c>
      <c r="H4998" s="1260" t="s">
        <v>11153</v>
      </c>
      <c r="I4998" s="1260" t="s">
        <v>11177</v>
      </c>
      <c r="J4998" s="1259">
        <v>7427874</v>
      </c>
      <c r="K4998" s="1260" t="s">
        <v>11221</v>
      </c>
      <c r="L4998" s="1260" t="s">
        <v>11155</v>
      </c>
      <c r="M4998" s="1260" t="s">
        <v>1994</v>
      </c>
      <c r="N4998" s="1260" t="s">
        <v>37218</v>
      </c>
      <c r="O4998" s="1260" t="s">
        <v>37216</v>
      </c>
      <c r="P4998" s="1260" t="s">
        <v>37219</v>
      </c>
      <c r="Q4998" s="1260" t="s">
        <v>12049</v>
      </c>
      <c r="R4998" s="1260" t="s">
        <v>37219</v>
      </c>
      <c r="S4998" s="1259">
        <v>1</v>
      </c>
      <c r="T4998" s="1260" t="s">
        <v>37220</v>
      </c>
      <c r="U4998" s="1260" t="s">
        <v>11751</v>
      </c>
      <c r="V4998" s="1260" t="s">
        <v>12923</v>
      </c>
      <c r="W4998" s="1259">
        <v>0</v>
      </c>
      <c r="X4998" s="1259">
        <v>1007</v>
      </c>
      <c r="Y4998" s="1259">
        <v>0</v>
      </c>
    </row>
    <row r="4999" spans="1:25">
      <c r="A4999" s="1350">
        <v>11201000130</v>
      </c>
      <c r="B4999" s="1260"/>
      <c r="C4999" s="1260" t="s">
        <v>37221</v>
      </c>
      <c r="D4999" s="1260" t="s">
        <v>37222</v>
      </c>
      <c r="E4999" s="1260" t="s">
        <v>11353</v>
      </c>
      <c r="F4999" s="1260" t="s">
        <v>18713</v>
      </c>
      <c r="G4999" s="1260" t="s">
        <v>37223</v>
      </c>
      <c r="H4999" s="1260" t="s">
        <v>11153</v>
      </c>
      <c r="I4999" s="1260" t="s">
        <v>10976</v>
      </c>
      <c r="J4999" s="1259">
        <v>7427873</v>
      </c>
      <c r="K4999" s="1260" t="s">
        <v>11221</v>
      </c>
      <c r="L4999" s="1260" t="s">
        <v>11155</v>
      </c>
      <c r="M4999" s="1260" t="s">
        <v>1424</v>
      </c>
      <c r="N4999" s="1260" t="s">
        <v>37224</v>
      </c>
      <c r="O4999" s="1260" t="s">
        <v>37222</v>
      </c>
      <c r="P4999" s="1260"/>
      <c r="Q4999" s="1260" t="s">
        <v>10976</v>
      </c>
      <c r="R4999" s="1259">
        <v>8952220</v>
      </c>
      <c r="S4999" s="1259">
        <v>1</v>
      </c>
      <c r="T4999" s="1260"/>
      <c r="U4999" s="1260" t="s">
        <v>12601</v>
      </c>
      <c r="V4999" s="1260" t="s">
        <v>14613</v>
      </c>
      <c r="W4999" s="1259">
        <v>0</v>
      </c>
      <c r="X4999" s="1259">
        <v>1007</v>
      </c>
      <c r="Y4999" s="1259">
        <v>0</v>
      </c>
    </row>
    <row r="5000" spans="1:25">
      <c r="A5000" s="1350">
        <v>11201000129</v>
      </c>
      <c r="B5000" s="1260" t="s">
        <v>37225</v>
      </c>
      <c r="C5000" s="1260" t="s">
        <v>37226</v>
      </c>
      <c r="D5000" s="1260" t="s">
        <v>37227</v>
      </c>
      <c r="E5000" s="1260" t="s">
        <v>11190</v>
      </c>
      <c r="F5000" s="1260" t="s">
        <v>18103</v>
      </c>
      <c r="G5000" s="1260" t="s">
        <v>37228</v>
      </c>
      <c r="H5000" s="1260" t="s">
        <v>11153</v>
      </c>
      <c r="I5000" s="1260" t="s">
        <v>11164</v>
      </c>
      <c r="J5000" s="1259">
        <v>7427872</v>
      </c>
      <c r="K5000" s="1260" t="s">
        <v>11221</v>
      </c>
      <c r="L5000" s="1260" t="s">
        <v>11155</v>
      </c>
      <c r="M5000" s="1260" t="s">
        <v>2151</v>
      </c>
      <c r="N5000" s="1260" t="s">
        <v>37229</v>
      </c>
      <c r="O5000" s="1260" t="s">
        <v>37227</v>
      </c>
      <c r="P5000" s="1260" t="s">
        <v>37230</v>
      </c>
      <c r="Q5000" s="1260" t="s">
        <v>11486</v>
      </c>
      <c r="R5000" s="1260" t="s">
        <v>37231</v>
      </c>
      <c r="S5000" s="1259">
        <v>1</v>
      </c>
      <c r="T5000" s="1260" t="s">
        <v>37232</v>
      </c>
      <c r="U5000" s="1260" t="s">
        <v>11290</v>
      </c>
      <c r="V5000" s="1260" t="s">
        <v>13036</v>
      </c>
      <c r="W5000" s="1259">
        <v>0</v>
      </c>
      <c r="X5000" s="1259">
        <v>1007</v>
      </c>
      <c r="Y5000" s="1259">
        <v>0</v>
      </c>
    </row>
    <row r="5001" spans="1:25">
      <c r="A5001" s="1350">
        <v>11201000128</v>
      </c>
      <c r="B5001" s="1260"/>
      <c r="C5001" s="1260" t="s">
        <v>37233</v>
      </c>
      <c r="D5001" s="1260" t="s">
        <v>37234</v>
      </c>
      <c r="E5001" s="1260" t="s">
        <v>11175</v>
      </c>
      <c r="F5001" s="1260" t="s">
        <v>11522</v>
      </c>
      <c r="G5001" s="1260" t="s">
        <v>37235</v>
      </c>
      <c r="H5001" s="1260" t="s">
        <v>11153</v>
      </c>
      <c r="I5001" s="1260" t="s">
        <v>11177</v>
      </c>
      <c r="J5001" s="1259">
        <v>7427871</v>
      </c>
      <c r="K5001" s="1260" t="s">
        <v>11221</v>
      </c>
      <c r="L5001" s="1260" t="s">
        <v>11155</v>
      </c>
      <c r="M5001" s="1260" t="s">
        <v>2140</v>
      </c>
      <c r="N5001" s="1260" t="s">
        <v>37236</v>
      </c>
      <c r="O5001" s="1260" t="s">
        <v>37234</v>
      </c>
      <c r="P5001" s="1260" t="s">
        <v>13886</v>
      </c>
      <c r="Q5001" s="1260"/>
      <c r="R5001" s="1260" t="s">
        <v>13886</v>
      </c>
      <c r="S5001" s="1259">
        <v>1</v>
      </c>
      <c r="T5001" s="1260"/>
      <c r="U5001" s="1260" t="s">
        <v>11198</v>
      </c>
      <c r="V5001" s="1260" t="s">
        <v>12392</v>
      </c>
      <c r="W5001" s="1259">
        <v>0</v>
      </c>
      <c r="X5001" s="1259">
        <v>1007</v>
      </c>
      <c r="Y5001" s="1259">
        <v>0</v>
      </c>
    </row>
    <row r="5002" spans="1:25">
      <c r="A5002" s="1350">
        <v>11201000127</v>
      </c>
      <c r="B5002" s="1260" t="s">
        <v>37237</v>
      </c>
      <c r="C5002" s="1260" t="s">
        <v>37238</v>
      </c>
      <c r="D5002" s="1260" t="s">
        <v>37239</v>
      </c>
      <c r="E5002" s="1260" t="s">
        <v>22031</v>
      </c>
      <c r="F5002" s="1260" t="s">
        <v>11522</v>
      </c>
      <c r="G5002" s="1260" t="s">
        <v>37240</v>
      </c>
      <c r="H5002" s="1260" t="s">
        <v>11153</v>
      </c>
      <c r="I5002" s="1260" t="s">
        <v>11177</v>
      </c>
      <c r="J5002" s="1259">
        <v>7427870</v>
      </c>
      <c r="K5002" s="1260" t="s">
        <v>11221</v>
      </c>
      <c r="L5002" s="1260" t="s">
        <v>11155</v>
      </c>
      <c r="M5002" s="1260" t="s">
        <v>2140</v>
      </c>
      <c r="N5002" s="1260" t="s">
        <v>37241</v>
      </c>
      <c r="O5002" s="1260" t="s">
        <v>37239</v>
      </c>
      <c r="P5002" s="1260" t="s">
        <v>37242</v>
      </c>
      <c r="Q5002" s="1260" t="s">
        <v>11846</v>
      </c>
      <c r="R5002" s="1260" t="s">
        <v>37242</v>
      </c>
      <c r="S5002" s="1259">
        <v>1</v>
      </c>
      <c r="T5002" s="1260" t="s">
        <v>37243</v>
      </c>
      <c r="U5002" s="1260" t="s">
        <v>11209</v>
      </c>
      <c r="V5002" s="1260" t="s">
        <v>11210</v>
      </c>
      <c r="W5002" s="1259">
        <v>0</v>
      </c>
      <c r="X5002" s="1259">
        <v>1007</v>
      </c>
      <c r="Y5002" s="1259">
        <v>0</v>
      </c>
    </row>
    <row r="5003" spans="1:25">
      <c r="A5003" s="1350">
        <v>11201000126</v>
      </c>
      <c r="B5003" s="1260" t="s">
        <v>37244</v>
      </c>
      <c r="C5003" s="1260" t="s">
        <v>37245</v>
      </c>
      <c r="D5003" s="1260" t="s">
        <v>37246</v>
      </c>
      <c r="E5003" s="1260" t="s">
        <v>11426</v>
      </c>
      <c r="F5003" s="1260" t="s">
        <v>20520</v>
      </c>
      <c r="G5003" s="1260" t="s">
        <v>37247</v>
      </c>
      <c r="H5003" s="1260" t="s">
        <v>11153</v>
      </c>
      <c r="I5003" s="1260" t="s">
        <v>10976</v>
      </c>
      <c r="J5003" s="1259">
        <v>7427869</v>
      </c>
      <c r="K5003" s="1260" t="s">
        <v>11221</v>
      </c>
      <c r="L5003" s="1260" t="s">
        <v>11155</v>
      </c>
      <c r="M5003" s="1260" t="s">
        <v>2033</v>
      </c>
      <c r="N5003" s="1260" t="s">
        <v>37248</v>
      </c>
      <c r="O5003" s="1260" t="s">
        <v>37246</v>
      </c>
      <c r="P5003" s="1260"/>
      <c r="Q5003" s="1260" t="s">
        <v>37249</v>
      </c>
      <c r="R5003" s="1260" t="s">
        <v>37250</v>
      </c>
      <c r="S5003" s="1259">
        <v>1</v>
      </c>
      <c r="T5003" s="1260" t="s">
        <v>37251</v>
      </c>
      <c r="U5003" s="1260" t="s">
        <v>11158</v>
      </c>
      <c r="V5003" s="1260" t="s">
        <v>13789</v>
      </c>
      <c r="W5003" s="1259">
        <v>0</v>
      </c>
      <c r="X5003" s="1259">
        <v>1007</v>
      </c>
      <c r="Y5003" s="1259">
        <v>0</v>
      </c>
    </row>
    <row r="5004" spans="1:25">
      <c r="A5004" s="1350">
        <v>11201000125</v>
      </c>
      <c r="B5004" s="1260" t="s">
        <v>37252</v>
      </c>
      <c r="C5004" s="1260" t="s">
        <v>37253</v>
      </c>
      <c r="D5004" s="1260" t="s">
        <v>37254</v>
      </c>
      <c r="E5004" s="1260" t="s">
        <v>11175</v>
      </c>
      <c r="F5004" s="1260" t="s">
        <v>20520</v>
      </c>
      <c r="G5004" s="1260" t="s">
        <v>37255</v>
      </c>
      <c r="H5004" s="1260" t="s">
        <v>11153</v>
      </c>
      <c r="I5004" s="1260" t="s">
        <v>10976</v>
      </c>
      <c r="J5004" s="1259">
        <v>7427868</v>
      </c>
      <c r="K5004" s="1260" t="s">
        <v>11221</v>
      </c>
      <c r="L5004" s="1260" t="s">
        <v>11155</v>
      </c>
      <c r="M5004" s="1260" t="s">
        <v>1944</v>
      </c>
      <c r="N5004" s="1260" t="s">
        <v>37256</v>
      </c>
      <c r="O5004" s="1260" t="s">
        <v>37254</v>
      </c>
      <c r="P5004" s="1260" t="s">
        <v>37257</v>
      </c>
      <c r="Q5004" s="1260" t="s">
        <v>11867</v>
      </c>
      <c r="R5004" s="1260" t="s">
        <v>37258</v>
      </c>
      <c r="S5004" s="1259">
        <v>1</v>
      </c>
      <c r="T5004" s="1260" t="s">
        <v>37259</v>
      </c>
      <c r="U5004" s="1260" t="s">
        <v>11158</v>
      </c>
      <c r="V5004" s="1260" t="s">
        <v>16258</v>
      </c>
      <c r="W5004" s="1259">
        <v>0</v>
      </c>
      <c r="X5004" s="1259">
        <v>1007</v>
      </c>
      <c r="Y5004" s="1259">
        <v>0</v>
      </c>
    </row>
    <row r="5005" spans="1:25">
      <c r="A5005" s="1350">
        <v>11201000124</v>
      </c>
      <c r="B5005" s="1260" t="s">
        <v>37260</v>
      </c>
      <c r="C5005" s="1260" t="s">
        <v>37261</v>
      </c>
      <c r="D5005" s="1260" t="s">
        <v>37262</v>
      </c>
      <c r="E5005" s="1260" t="s">
        <v>11190</v>
      </c>
      <c r="F5005" s="1260" t="s">
        <v>11522</v>
      </c>
      <c r="G5005" s="1260" t="s">
        <v>37263</v>
      </c>
      <c r="H5005" s="1260" t="s">
        <v>11153</v>
      </c>
      <c r="I5005" s="1260" t="s">
        <v>11177</v>
      </c>
      <c r="J5005" s="1259">
        <v>7427867</v>
      </c>
      <c r="K5005" s="1260" t="s">
        <v>11221</v>
      </c>
      <c r="L5005" s="1260" t="s">
        <v>11155</v>
      </c>
      <c r="M5005" s="1260" t="s">
        <v>262</v>
      </c>
      <c r="N5005" s="1260"/>
      <c r="O5005" s="1260" t="s">
        <v>37262</v>
      </c>
      <c r="P5005" s="1260"/>
      <c r="Q5005" s="1260"/>
      <c r="R5005" s="1260"/>
      <c r="S5005" s="1259">
        <v>1</v>
      </c>
      <c r="T5005" s="1260"/>
      <c r="U5005" s="1260"/>
      <c r="V5005" s="1260"/>
      <c r="W5005" s="1259">
        <v>0</v>
      </c>
      <c r="X5005" s="1259">
        <v>1007</v>
      </c>
      <c r="Y5005" s="1259">
        <v>0</v>
      </c>
    </row>
    <row r="5006" spans="1:25">
      <c r="A5006" s="1350">
        <v>11201000123</v>
      </c>
      <c r="B5006" s="1260" t="s">
        <v>37264</v>
      </c>
      <c r="C5006" s="1260" t="s">
        <v>37265</v>
      </c>
      <c r="D5006" s="1260" t="s">
        <v>37266</v>
      </c>
      <c r="E5006" s="1260" t="s">
        <v>21910</v>
      </c>
      <c r="F5006" s="1260" t="s">
        <v>11522</v>
      </c>
      <c r="G5006" s="1260" t="s">
        <v>37267</v>
      </c>
      <c r="H5006" s="1260" t="s">
        <v>11153</v>
      </c>
      <c r="I5006" s="1260" t="s">
        <v>11177</v>
      </c>
      <c r="J5006" s="1259">
        <v>7427866</v>
      </c>
      <c r="K5006" s="1260" t="s">
        <v>11221</v>
      </c>
      <c r="L5006" s="1260" t="s">
        <v>11155</v>
      </c>
      <c r="M5006" s="1260" t="s">
        <v>2351</v>
      </c>
      <c r="N5006" s="1260" t="s">
        <v>20848</v>
      </c>
      <c r="O5006" s="1260" t="s">
        <v>37266</v>
      </c>
      <c r="P5006" s="1260" t="s">
        <v>20849</v>
      </c>
      <c r="Q5006" s="1260" t="s">
        <v>37268</v>
      </c>
      <c r="R5006" s="1260" t="s">
        <v>20849</v>
      </c>
      <c r="S5006" s="1259">
        <v>1</v>
      </c>
      <c r="T5006" s="1260" t="s">
        <v>37269</v>
      </c>
      <c r="U5006" s="1260" t="s">
        <v>11193</v>
      </c>
      <c r="V5006" s="1260" t="s">
        <v>20850</v>
      </c>
      <c r="W5006" s="1259">
        <v>0</v>
      </c>
      <c r="X5006" s="1259">
        <v>1007</v>
      </c>
      <c r="Y5006" s="1259">
        <v>0</v>
      </c>
    </row>
    <row r="5007" spans="1:25">
      <c r="A5007" s="1350">
        <v>11201000122</v>
      </c>
      <c r="B5007" s="1260" t="s">
        <v>37270</v>
      </c>
      <c r="C5007" s="1260" t="s">
        <v>37271</v>
      </c>
      <c r="D5007" s="1260" t="s">
        <v>37272</v>
      </c>
      <c r="E5007" s="1260" t="s">
        <v>11426</v>
      </c>
      <c r="F5007" s="1260" t="s">
        <v>11522</v>
      </c>
      <c r="G5007" s="1260" t="s">
        <v>37273</v>
      </c>
      <c r="H5007" s="1260" t="s">
        <v>11153</v>
      </c>
      <c r="I5007" s="1260" t="s">
        <v>11177</v>
      </c>
      <c r="J5007" s="1259">
        <v>7427865</v>
      </c>
      <c r="K5007" s="1260" t="s">
        <v>11221</v>
      </c>
      <c r="L5007" s="1260" t="s">
        <v>11155</v>
      </c>
      <c r="M5007" s="1260" t="s">
        <v>2361</v>
      </c>
      <c r="N5007" s="1260" t="s">
        <v>37274</v>
      </c>
      <c r="O5007" s="1260" t="s">
        <v>37272</v>
      </c>
      <c r="P5007" s="1260" t="s">
        <v>37275</v>
      </c>
      <c r="Q5007" s="1260" t="s">
        <v>22591</v>
      </c>
      <c r="R5007" s="1260" t="s">
        <v>37275</v>
      </c>
      <c r="S5007" s="1259">
        <v>1</v>
      </c>
      <c r="T5007" s="1260" t="s">
        <v>37276</v>
      </c>
      <c r="U5007" s="1260" t="s">
        <v>11751</v>
      </c>
      <c r="V5007" s="1260" t="s">
        <v>26773</v>
      </c>
      <c r="W5007" s="1259">
        <v>0</v>
      </c>
      <c r="X5007" s="1259">
        <v>1007</v>
      </c>
      <c r="Y5007" s="1259">
        <v>0</v>
      </c>
    </row>
    <row r="5008" spans="1:25">
      <c r="A5008" s="1350">
        <v>11201000121</v>
      </c>
      <c r="B5008" s="1260" t="s">
        <v>37277</v>
      </c>
      <c r="C5008" s="1260" t="s">
        <v>37278</v>
      </c>
      <c r="D5008" s="1260" t="s">
        <v>37279</v>
      </c>
      <c r="E5008" s="1260" t="s">
        <v>11284</v>
      </c>
      <c r="F5008" s="1260" t="s">
        <v>37167</v>
      </c>
      <c r="G5008" s="1260" t="s">
        <v>37280</v>
      </c>
      <c r="H5008" s="1260" t="s">
        <v>11153</v>
      </c>
      <c r="I5008" s="1260" t="s">
        <v>11164</v>
      </c>
      <c r="J5008" s="1259">
        <v>7427864</v>
      </c>
      <c r="K5008" s="1260" t="s">
        <v>11221</v>
      </c>
      <c r="L5008" s="1260" t="s">
        <v>11155</v>
      </c>
      <c r="M5008" s="1260" t="s">
        <v>2403</v>
      </c>
      <c r="N5008" s="1260" t="s">
        <v>37281</v>
      </c>
      <c r="O5008" s="1260" t="s">
        <v>37279</v>
      </c>
      <c r="P5008" s="1260" t="s">
        <v>37282</v>
      </c>
      <c r="Q5008" s="1260" t="s">
        <v>11313</v>
      </c>
      <c r="R5008" s="1260" t="s">
        <v>37283</v>
      </c>
      <c r="S5008" s="1259">
        <v>1</v>
      </c>
      <c r="T5008" s="1260" t="s">
        <v>37284</v>
      </c>
      <c r="U5008" s="1260" t="s">
        <v>12320</v>
      </c>
      <c r="V5008" s="1260" t="s">
        <v>13821</v>
      </c>
      <c r="W5008" s="1259">
        <v>0</v>
      </c>
      <c r="X5008" s="1259">
        <v>1007</v>
      </c>
      <c r="Y5008" s="1259">
        <v>0</v>
      </c>
    </row>
    <row r="5009" spans="1:25">
      <c r="A5009" s="1350">
        <v>11201000120</v>
      </c>
      <c r="B5009" s="1260" t="s">
        <v>37285</v>
      </c>
      <c r="C5009" s="1260" t="s">
        <v>37286</v>
      </c>
      <c r="D5009" s="1260" t="s">
        <v>37287</v>
      </c>
      <c r="E5009" s="1260" t="s">
        <v>13491</v>
      </c>
      <c r="F5009" s="1260" t="s">
        <v>17333</v>
      </c>
      <c r="G5009" s="1260" t="s">
        <v>37288</v>
      </c>
      <c r="H5009" s="1260" t="s">
        <v>11153</v>
      </c>
      <c r="I5009" s="1260" t="s">
        <v>17335</v>
      </c>
      <c r="J5009" s="1259">
        <v>7427863</v>
      </c>
      <c r="K5009" s="1260" t="s">
        <v>11221</v>
      </c>
      <c r="L5009" s="1260" t="s">
        <v>11155</v>
      </c>
      <c r="M5009" s="1260" t="s">
        <v>2524</v>
      </c>
      <c r="N5009" s="1260" t="s">
        <v>37289</v>
      </c>
      <c r="O5009" s="1260" t="s">
        <v>37287</v>
      </c>
      <c r="P5009" s="1260" t="s">
        <v>37290</v>
      </c>
      <c r="Q5009" s="1260" t="s">
        <v>37291</v>
      </c>
      <c r="R5009" s="1260" t="s">
        <v>37290</v>
      </c>
      <c r="S5009" s="1259">
        <v>1</v>
      </c>
      <c r="T5009" s="1260" t="s">
        <v>37292</v>
      </c>
      <c r="U5009" s="1260" t="s">
        <v>11610</v>
      </c>
      <c r="V5009" s="1260" t="s">
        <v>11611</v>
      </c>
      <c r="W5009" s="1259">
        <v>0</v>
      </c>
      <c r="X5009" s="1259">
        <v>1007</v>
      </c>
      <c r="Y5009" s="1259">
        <v>0</v>
      </c>
    </row>
    <row r="5010" spans="1:25">
      <c r="A5010" s="1350">
        <v>11201000119</v>
      </c>
      <c r="B5010" s="1260" t="s">
        <v>37293</v>
      </c>
      <c r="C5010" s="1260" t="s">
        <v>37294</v>
      </c>
      <c r="D5010" s="1260" t="s">
        <v>37295</v>
      </c>
      <c r="E5010" s="1260" t="s">
        <v>11668</v>
      </c>
      <c r="F5010" s="1260" t="s">
        <v>20520</v>
      </c>
      <c r="G5010" s="1260" t="s">
        <v>37296</v>
      </c>
      <c r="H5010" s="1260" t="s">
        <v>11153</v>
      </c>
      <c r="I5010" s="1260" t="s">
        <v>10976</v>
      </c>
      <c r="J5010" s="1259">
        <v>7427862</v>
      </c>
      <c r="K5010" s="1260" t="s">
        <v>11221</v>
      </c>
      <c r="L5010" s="1260" t="s">
        <v>11155</v>
      </c>
      <c r="M5010" s="1260" t="s">
        <v>1950</v>
      </c>
      <c r="N5010" s="1260" t="s">
        <v>37297</v>
      </c>
      <c r="O5010" s="1260" t="s">
        <v>37295</v>
      </c>
      <c r="P5010" s="1260"/>
      <c r="Q5010" s="1260" t="s">
        <v>37298</v>
      </c>
      <c r="R5010" s="1260" t="s">
        <v>37299</v>
      </c>
      <c r="S5010" s="1259">
        <v>1</v>
      </c>
      <c r="T5010" s="1260"/>
      <c r="U5010" s="1260" t="s">
        <v>11158</v>
      </c>
      <c r="V5010" s="1260" t="s">
        <v>12401</v>
      </c>
      <c r="W5010" s="1259">
        <v>0</v>
      </c>
      <c r="X5010" s="1259">
        <v>1007</v>
      </c>
      <c r="Y5010" s="1259">
        <v>0</v>
      </c>
    </row>
    <row r="5011" spans="1:25">
      <c r="A5011" s="1350">
        <v>11201000118</v>
      </c>
      <c r="B5011" s="1260" t="s">
        <v>37300</v>
      </c>
      <c r="C5011" s="1260" t="s">
        <v>37301</v>
      </c>
      <c r="D5011" s="1260" t="s">
        <v>37302</v>
      </c>
      <c r="E5011" s="1260" t="s">
        <v>11266</v>
      </c>
      <c r="F5011" s="1260" t="s">
        <v>11709</v>
      </c>
      <c r="G5011" s="1260" t="s">
        <v>37303</v>
      </c>
      <c r="H5011" s="1260" t="s">
        <v>11153</v>
      </c>
      <c r="I5011" s="1260" t="s">
        <v>15803</v>
      </c>
      <c r="J5011" s="1259">
        <v>7427861</v>
      </c>
      <c r="K5011" s="1260" t="s">
        <v>11221</v>
      </c>
      <c r="L5011" s="1260" t="s">
        <v>11155</v>
      </c>
      <c r="M5011" s="1260" t="s">
        <v>2604</v>
      </c>
      <c r="N5011" s="1260" t="s">
        <v>37304</v>
      </c>
      <c r="O5011" s="1260" t="s">
        <v>37302</v>
      </c>
      <c r="P5011" s="1260" t="s">
        <v>37305</v>
      </c>
      <c r="Q5011" s="1260" t="s">
        <v>11206</v>
      </c>
      <c r="R5011" s="1260" t="s">
        <v>37305</v>
      </c>
      <c r="S5011" s="1259">
        <v>1</v>
      </c>
      <c r="T5011" s="1260" t="s">
        <v>37306</v>
      </c>
      <c r="U5011" s="1260" t="s">
        <v>16371</v>
      </c>
      <c r="V5011" s="1260" t="s">
        <v>18609</v>
      </c>
      <c r="W5011" s="1259">
        <v>0</v>
      </c>
      <c r="X5011" s="1259">
        <v>1007</v>
      </c>
      <c r="Y5011" s="1259">
        <v>0</v>
      </c>
    </row>
    <row r="5012" spans="1:25">
      <c r="A5012" s="1350">
        <v>11201000117</v>
      </c>
      <c r="B5012" s="1260"/>
      <c r="C5012" s="1260" t="s">
        <v>37307</v>
      </c>
      <c r="D5012" s="1260" t="s">
        <v>34462</v>
      </c>
      <c r="E5012" s="1260" t="s">
        <v>11543</v>
      </c>
      <c r="F5012" s="1260" t="s">
        <v>37308</v>
      </c>
      <c r="G5012" s="1260" t="s">
        <v>37309</v>
      </c>
      <c r="H5012" s="1260" t="s">
        <v>11153</v>
      </c>
      <c r="I5012" s="1260" t="s">
        <v>11243</v>
      </c>
      <c r="J5012" s="1259">
        <v>7427860</v>
      </c>
      <c r="K5012" s="1260" t="s">
        <v>11221</v>
      </c>
      <c r="L5012" s="1260" t="s">
        <v>11155</v>
      </c>
      <c r="M5012" s="1260" t="s">
        <v>262</v>
      </c>
      <c r="N5012" s="1260"/>
      <c r="O5012" s="1260" t="s">
        <v>34462</v>
      </c>
      <c r="P5012" s="1260"/>
      <c r="Q5012" s="1260" t="s">
        <v>11533</v>
      </c>
      <c r="R5012" s="1260"/>
      <c r="S5012" s="1259">
        <v>1</v>
      </c>
      <c r="T5012" s="1260"/>
      <c r="U5012" s="1260"/>
      <c r="V5012" s="1260"/>
      <c r="W5012" s="1259">
        <v>0</v>
      </c>
      <c r="X5012" s="1259">
        <v>1007</v>
      </c>
      <c r="Y5012" s="1259">
        <v>0</v>
      </c>
    </row>
    <row r="5013" spans="1:25">
      <c r="A5013" s="1350">
        <v>11201000116</v>
      </c>
      <c r="B5013" s="1260" t="s">
        <v>37310</v>
      </c>
      <c r="C5013" s="1260" t="s">
        <v>37311</v>
      </c>
      <c r="D5013" s="1260" t="s">
        <v>37312</v>
      </c>
      <c r="E5013" s="1260" t="s">
        <v>11203</v>
      </c>
      <c r="F5013" s="1260" t="s">
        <v>37131</v>
      </c>
      <c r="G5013" s="1260" t="s">
        <v>37313</v>
      </c>
      <c r="H5013" s="1260" t="s">
        <v>11153</v>
      </c>
      <c r="I5013" s="1260" t="s">
        <v>10976</v>
      </c>
      <c r="J5013" s="1259">
        <v>7427859</v>
      </c>
      <c r="K5013" s="1260" t="s">
        <v>11221</v>
      </c>
      <c r="L5013" s="1260" t="s">
        <v>11155</v>
      </c>
      <c r="M5013" s="1260" t="s">
        <v>2033</v>
      </c>
      <c r="N5013" s="1260" t="s">
        <v>37314</v>
      </c>
      <c r="O5013" s="1260" t="s">
        <v>37312</v>
      </c>
      <c r="P5013" s="1260" t="s">
        <v>37315</v>
      </c>
      <c r="Q5013" s="1260" t="s">
        <v>11394</v>
      </c>
      <c r="R5013" s="1260" t="s">
        <v>37316</v>
      </c>
      <c r="S5013" s="1259">
        <v>1</v>
      </c>
      <c r="T5013" s="1260" t="s">
        <v>37317</v>
      </c>
      <c r="U5013" s="1260" t="s">
        <v>11396</v>
      </c>
      <c r="V5013" s="1260" t="s">
        <v>12816</v>
      </c>
      <c r="W5013" s="1259">
        <v>0</v>
      </c>
      <c r="X5013" s="1259">
        <v>1007</v>
      </c>
      <c r="Y5013" s="1259">
        <v>0</v>
      </c>
    </row>
    <row r="5014" spans="1:25">
      <c r="A5014" s="1350">
        <v>11201000115</v>
      </c>
      <c r="B5014" s="1260"/>
      <c r="C5014" s="1260" t="s">
        <v>37318</v>
      </c>
      <c r="D5014" s="1260" t="s">
        <v>37319</v>
      </c>
      <c r="E5014" s="1260" t="s">
        <v>11509</v>
      </c>
      <c r="F5014" s="1260" t="s">
        <v>11522</v>
      </c>
      <c r="G5014" s="1260" t="s">
        <v>37320</v>
      </c>
      <c r="H5014" s="1260" t="s">
        <v>11153</v>
      </c>
      <c r="I5014" s="1260" t="s">
        <v>11177</v>
      </c>
      <c r="J5014" s="1259">
        <v>7427858</v>
      </c>
      <c r="K5014" s="1260" t="s">
        <v>11221</v>
      </c>
      <c r="L5014" s="1260" t="s">
        <v>11155</v>
      </c>
      <c r="M5014" s="1260" t="s">
        <v>1242</v>
      </c>
      <c r="N5014" s="1260" t="s">
        <v>37321</v>
      </c>
      <c r="O5014" s="1260" t="s">
        <v>37319</v>
      </c>
      <c r="P5014" s="1260" t="s">
        <v>11192</v>
      </c>
      <c r="Q5014" s="1260"/>
      <c r="R5014" s="1260" t="s">
        <v>37322</v>
      </c>
      <c r="S5014" s="1259">
        <v>1</v>
      </c>
      <c r="T5014" s="1260"/>
      <c r="U5014" s="1260" t="s">
        <v>11751</v>
      </c>
      <c r="V5014" s="1260" t="s">
        <v>24430</v>
      </c>
      <c r="W5014" s="1259">
        <v>0</v>
      </c>
      <c r="X5014" s="1259">
        <v>1007</v>
      </c>
      <c r="Y5014" s="1259">
        <v>0</v>
      </c>
    </row>
    <row r="5015" spans="1:25">
      <c r="A5015" s="1350">
        <v>11201000114</v>
      </c>
      <c r="B5015" s="1260" t="s">
        <v>37323</v>
      </c>
      <c r="C5015" s="1260" t="s">
        <v>37324</v>
      </c>
      <c r="D5015" s="1260" t="s">
        <v>37325</v>
      </c>
      <c r="E5015" s="1260" t="s">
        <v>11426</v>
      </c>
      <c r="F5015" s="1260" t="s">
        <v>37326</v>
      </c>
      <c r="G5015" s="1260" t="s">
        <v>37327</v>
      </c>
      <c r="H5015" s="1260" t="s">
        <v>11153</v>
      </c>
      <c r="I5015" s="1260" t="s">
        <v>10976</v>
      </c>
      <c r="J5015" s="1259">
        <v>7427857</v>
      </c>
      <c r="K5015" s="1260" t="s">
        <v>11221</v>
      </c>
      <c r="L5015" s="1260" t="s">
        <v>11155</v>
      </c>
      <c r="M5015" s="1260" t="s">
        <v>2278</v>
      </c>
      <c r="N5015" s="1260" t="s">
        <v>15831</v>
      </c>
      <c r="O5015" s="1260" t="s">
        <v>37325</v>
      </c>
      <c r="P5015" s="1260" t="s">
        <v>37328</v>
      </c>
      <c r="Q5015" s="1260" t="s">
        <v>11985</v>
      </c>
      <c r="R5015" s="1260" t="s">
        <v>37328</v>
      </c>
      <c r="S5015" s="1259">
        <v>1</v>
      </c>
      <c r="T5015" s="1260" t="s">
        <v>37329</v>
      </c>
      <c r="U5015" s="1260" t="s">
        <v>11158</v>
      </c>
      <c r="V5015" s="1260" t="s">
        <v>11869</v>
      </c>
      <c r="W5015" s="1259">
        <v>0</v>
      </c>
      <c r="X5015" s="1259">
        <v>1007</v>
      </c>
      <c r="Y5015" s="1259">
        <v>0</v>
      </c>
    </row>
    <row r="5016" spans="1:25">
      <c r="A5016" s="1350">
        <v>11201000113</v>
      </c>
      <c r="B5016" s="1260" t="s">
        <v>37330</v>
      </c>
      <c r="C5016" s="1260" t="s">
        <v>37331</v>
      </c>
      <c r="D5016" s="1260" t="s">
        <v>37332</v>
      </c>
      <c r="E5016" s="1260" t="s">
        <v>11491</v>
      </c>
      <c r="F5016" s="1260" t="s">
        <v>15788</v>
      </c>
      <c r="G5016" s="1260" t="s">
        <v>37333</v>
      </c>
      <c r="H5016" s="1260" t="s">
        <v>11153</v>
      </c>
      <c r="I5016" s="1260" t="s">
        <v>11243</v>
      </c>
      <c r="J5016" s="1259">
        <v>7427856</v>
      </c>
      <c r="K5016" s="1260" t="s">
        <v>11221</v>
      </c>
      <c r="L5016" s="1260" t="s">
        <v>11155</v>
      </c>
      <c r="M5016" s="1260" t="s">
        <v>2317</v>
      </c>
      <c r="N5016" s="1260" t="s">
        <v>37334</v>
      </c>
      <c r="O5016" s="1260" t="s">
        <v>37332</v>
      </c>
      <c r="P5016" s="1260" t="s">
        <v>37335</v>
      </c>
      <c r="Q5016" s="1260" t="s">
        <v>37336</v>
      </c>
      <c r="R5016" s="1260" t="s">
        <v>37335</v>
      </c>
      <c r="S5016" s="1259">
        <v>1</v>
      </c>
      <c r="T5016" s="1260" t="s">
        <v>37337</v>
      </c>
      <c r="U5016" s="1260" t="s">
        <v>11247</v>
      </c>
      <c r="V5016" s="1260" t="s">
        <v>18962</v>
      </c>
      <c r="W5016" s="1259">
        <v>0</v>
      </c>
      <c r="X5016" s="1259">
        <v>1007</v>
      </c>
      <c r="Y5016" s="1259">
        <v>0</v>
      </c>
    </row>
    <row r="5017" spans="1:25">
      <c r="A5017" s="1350">
        <v>11201000111</v>
      </c>
      <c r="B5017" s="1260" t="s">
        <v>37338</v>
      </c>
      <c r="C5017" s="1260" t="s">
        <v>37339</v>
      </c>
      <c r="D5017" s="1260" t="s">
        <v>37340</v>
      </c>
      <c r="E5017" s="1260" t="s">
        <v>11203</v>
      </c>
      <c r="F5017" s="1260" t="s">
        <v>36733</v>
      </c>
      <c r="G5017" s="1260" t="s">
        <v>37341</v>
      </c>
      <c r="H5017" s="1260" t="s">
        <v>11153</v>
      </c>
      <c r="I5017" s="1260" t="s">
        <v>10976</v>
      </c>
      <c r="J5017" s="1259">
        <v>7427854</v>
      </c>
      <c r="K5017" s="1260" t="s">
        <v>11221</v>
      </c>
      <c r="L5017" s="1260" t="s">
        <v>11155</v>
      </c>
      <c r="M5017" s="1260" t="s">
        <v>2276</v>
      </c>
      <c r="N5017" s="1260" t="s">
        <v>37342</v>
      </c>
      <c r="O5017" s="1260" t="s">
        <v>37340</v>
      </c>
      <c r="P5017" s="1260" t="s">
        <v>37343</v>
      </c>
      <c r="Q5017" s="1260" t="s">
        <v>37344</v>
      </c>
      <c r="R5017" s="1260" t="s">
        <v>37343</v>
      </c>
      <c r="S5017" s="1259">
        <v>2</v>
      </c>
      <c r="T5017" s="1260" t="s">
        <v>37345</v>
      </c>
      <c r="U5017" s="1260" t="s">
        <v>11231</v>
      </c>
      <c r="V5017" s="1260" t="s">
        <v>12695</v>
      </c>
      <c r="W5017" s="1259">
        <v>0</v>
      </c>
      <c r="X5017" s="1259">
        <v>1007</v>
      </c>
      <c r="Y5017" s="1259">
        <v>0</v>
      </c>
    </row>
    <row r="5018" spans="1:25">
      <c r="A5018" s="1350">
        <v>11201000111</v>
      </c>
      <c r="B5018" s="1260" t="s">
        <v>37346</v>
      </c>
      <c r="C5018" s="1260" t="s">
        <v>37339</v>
      </c>
      <c r="D5018" s="1260" t="s">
        <v>37340</v>
      </c>
      <c r="E5018" s="1260" t="s">
        <v>11203</v>
      </c>
      <c r="F5018" s="1260" t="s">
        <v>36733</v>
      </c>
      <c r="G5018" s="1260" t="s">
        <v>37341</v>
      </c>
      <c r="H5018" s="1260" t="s">
        <v>11153</v>
      </c>
      <c r="I5018" s="1260" t="s">
        <v>10976</v>
      </c>
      <c r="J5018" s="1259">
        <v>7427854</v>
      </c>
      <c r="K5018" s="1260" t="s">
        <v>11221</v>
      </c>
      <c r="L5018" s="1260" t="s">
        <v>11155</v>
      </c>
      <c r="M5018" s="1260" t="s">
        <v>2276</v>
      </c>
      <c r="N5018" s="1260" t="s">
        <v>37342</v>
      </c>
      <c r="O5018" s="1260" t="s">
        <v>37340</v>
      </c>
      <c r="P5018" s="1260" t="s">
        <v>37343</v>
      </c>
      <c r="Q5018" s="1260" t="s">
        <v>37344</v>
      </c>
      <c r="R5018" s="1260" t="s">
        <v>37343</v>
      </c>
      <c r="S5018" s="1259">
        <v>2</v>
      </c>
      <c r="T5018" s="1260" t="s">
        <v>37345</v>
      </c>
      <c r="U5018" s="1260" t="s">
        <v>11231</v>
      </c>
      <c r="V5018" s="1260" t="s">
        <v>12695</v>
      </c>
      <c r="W5018" s="1259">
        <v>0</v>
      </c>
      <c r="X5018" s="1259">
        <v>1007</v>
      </c>
      <c r="Y5018" s="1259">
        <v>0</v>
      </c>
    </row>
    <row r="5019" spans="1:25">
      <c r="A5019" s="1350">
        <v>11201000110</v>
      </c>
      <c r="B5019" s="1260" t="s">
        <v>37347</v>
      </c>
      <c r="C5019" s="1260" t="s">
        <v>37348</v>
      </c>
      <c r="D5019" s="1260" t="s">
        <v>35542</v>
      </c>
      <c r="E5019" s="1260" t="s">
        <v>11175</v>
      </c>
      <c r="F5019" s="1260" t="s">
        <v>37131</v>
      </c>
      <c r="G5019" s="1260" t="s">
        <v>37349</v>
      </c>
      <c r="H5019" s="1260" t="s">
        <v>11153</v>
      </c>
      <c r="I5019" s="1260" t="s">
        <v>10976</v>
      </c>
      <c r="J5019" s="1259">
        <v>7427853</v>
      </c>
      <c r="K5019" s="1260" t="s">
        <v>11375</v>
      </c>
      <c r="L5019" s="1260" t="s">
        <v>11155</v>
      </c>
      <c r="M5019" s="1260" t="s">
        <v>2530</v>
      </c>
      <c r="N5019" s="1260" t="s">
        <v>35544</v>
      </c>
      <c r="O5019" s="1260" t="s">
        <v>35542</v>
      </c>
      <c r="P5019" s="1260" t="s">
        <v>35546</v>
      </c>
      <c r="Q5019" s="1260" t="s">
        <v>11394</v>
      </c>
      <c r="R5019" s="1260" t="s">
        <v>35545</v>
      </c>
      <c r="S5019" s="1259">
        <v>1</v>
      </c>
      <c r="T5019" s="1260" t="s">
        <v>37350</v>
      </c>
      <c r="U5019" s="1260" t="s">
        <v>11158</v>
      </c>
      <c r="V5019" s="1260" t="s">
        <v>11380</v>
      </c>
      <c r="W5019" s="1259">
        <v>0</v>
      </c>
      <c r="X5019" s="1259">
        <v>1008</v>
      </c>
      <c r="Y5019" s="1259">
        <v>0</v>
      </c>
    </row>
    <row r="5020" spans="1:25">
      <c r="A5020" s="1350">
        <v>11201000109</v>
      </c>
      <c r="B5020" s="1260" t="s">
        <v>37351</v>
      </c>
      <c r="C5020" s="1260" t="s">
        <v>37352</v>
      </c>
      <c r="D5020" s="1260" t="s">
        <v>37353</v>
      </c>
      <c r="E5020" s="1260" t="s">
        <v>13190</v>
      </c>
      <c r="F5020" s="1260" t="s">
        <v>11522</v>
      </c>
      <c r="G5020" s="1260" t="s">
        <v>37354</v>
      </c>
      <c r="H5020" s="1260" t="s">
        <v>11153</v>
      </c>
      <c r="I5020" s="1260" t="s">
        <v>11177</v>
      </c>
      <c r="J5020" s="1259">
        <v>7427852</v>
      </c>
      <c r="K5020" s="1260" t="s">
        <v>11221</v>
      </c>
      <c r="L5020" s="1260" t="s">
        <v>11155</v>
      </c>
      <c r="M5020" s="1260" t="s">
        <v>2239</v>
      </c>
      <c r="N5020" s="1260" t="s">
        <v>37355</v>
      </c>
      <c r="O5020" s="1260" t="s">
        <v>37353</v>
      </c>
      <c r="P5020" s="1260" t="s">
        <v>37356</v>
      </c>
      <c r="Q5020" s="1260" t="s">
        <v>11411</v>
      </c>
      <c r="R5020" s="1260" t="s">
        <v>37357</v>
      </c>
      <c r="S5020" s="1259">
        <v>1</v>
      </c>
      <c r="T5020" s="1260" t="s">
        <v>37358</v>
      </c>
      <c r="U5020" s="1260" t="s">
        <v>11182</v>
      </c>
      <c r="V5020" s="1260" t="s">
        <v>13808</v>
      </c>
      <c r="W5020" s="1259">
        <v>0</v>
      </c>
      <c r="X5020" s="1259">
        <v>1007</v>
      </c>
      <c r="Y5020" s="1259">
        <v>0</v>
      </c>
    </row>
    <row r="5021" spans="1:25">
      <c r="A5021" s="1350">
        <v>11201000108</v>
      </c>
      <c r="B5021" s="1260" t="s">
        <v>37359</v>
      </c>
      <c r="C5021" s="1260" t="s">
        <v>37360</v>
      </c>
      <c r="D5021" s="1260" t="s">
        <v>37071</v>
      </c>
      <c r="E5021" s="1260" t="s">
        <v>11175</v>
      </c>
      <c r="F5021" s="1260" t="s">
        <v>11522</v>
      </c>
      <c r="G5021" s="1260" t="s">
        <v>37361</v>
      </c>
      <c r="H5021" s="1260" t="s">
        <v>11153</v>
      </c>
      <c r="I5021" s="1260" t="s">
        <v>11177</v>
      </c>
      <c r="J5021" s="1259">
        <v>7427851</v>
      </c>
      <c r="K5021" s="1260" t="s">
        <v>11221</v>
      </c>
      <c r="L5021" s="1260" t="s">
        <v>11155</v>
      </c>
      <c r="M5021" s="1260" t="s">
        <v>1295</v>
      </c>
      <c r="N5021" s="1260" t="s">
        <v>37073</v>
      </c>
      <c r="O5021" s="1260" t="s">
        <v>37071</v>
      </c>
      <c r="P5021" s="1260" t="s">
        <v>37074</v>
      </c>
      <c r="Q5021" s="1260" t="s">
        <v>11769</v>
      </c>
      <c r="R5021" s="1260" t="s">
        <v>37074</v>
      </c>
      <c r="S5021" s="1259">
        <v>1</v>
      </c>
      <c r="T5021" s="1260" t="s">
        <v>37362</v>
      </c>
      <c r="U5021" s="1260" t="s">
        <v>11158</v>
      </c>
      <c r="V5021" s="1260" t="s">
        <v>11263</v>
      </c>
      <c r="W5021" s="1259">
        <v>0</v>
      </c>
      <c r="X5021" s="1259">
        <v>1007</v>
      </c>
      <c r="Y5021" s="1259">
        <v>0</v>
      </c>
    </row>
    <row r="5022" spans="1:25">
      <c r="A5022" s="1350">
        <v>11201000107</v>
      </c>
      <c r="B5022" s="1260"/>
      <c r="C5022" s="1260" t="s">
        <v>37363</v>
      </c>
      <c r="D5022" s="1260" t="s">
        <v>37364</v>
      </c>
      <c r="E5022" s="1260" t="s">
        <v>11747</v>
      </c>
      <c r="F5022" s="1260" t="s">
        <v>37365</v>
      </c>
      <c r="G5022" s="1260" t="s">
        <v>37366</v>
      </c>
      <c r="H5022" s="1260" t="s">
        <v>11153</v>
      </c>
      <c r="I5022" s="1260" t="s">
        <v>10976</v>
      </c>
      <c r="J5022" s="1259">
        <v>7427850</v>
      </c>
      <c r="K5022" s="1260" t="s">
        <v>11221</v>
      </c>
      <c r="L5022" s="1260" t="s">
        <v>11155</v>
      </c>
      <c r="M5022" s="1260" t="s">
        <v>2527</v>
      </c>
      <c r="N5022" s="1260" t="s">
        <v>37367</v>
      </c>
      <c r="O5022" s="1260" t="s">
        <v>37364</v>
      </c>
      <c r="P5022" s="1260" t="s">
        <v>11192</v>
      </c>
      <c r="Q5022" s="1260" t="s">
        <v>37368</v>
      </c>
      <c r="R5022" s="1260" t="s">
        <v>37369</v>
      </c>
      <c r="S5022" s="1259">
        <v>1</v>
      </c>
      <c r="T5022" s="1260"/>
      <c r="U5022" s="1260" t="s">
        <v>11158</v>
      </c>
      <c r="V5022" s="1260" t="s">
        <v>11869</v>
      </c>
      <c r="W5022" s="1259">
        <v>0</v>
      </c>
      <c r="X5022" s="1259">
        <v>1007</v>
      </c>
      <c r="Y5022" s="1259">
        <v>0</v>
      </c>
    </row>
    <row r="5023" spans="1:25">
      <c r="A5023" s="1350">
        <v>11201000106</v>
      </c>
      <c r="B5023" s="1260"/>
      <c r="C5023" s="1260" t="s">
        <v>37370</v>
      </c>
      <c r="D5023" s="1260" t="s">
        <v>37371</v>
      </c>
      <c r="E5023" s="1260" t="s">
        <v>11175</v>
      </c>
      <c r="F5023" s="1260" t="s">
        <v>18103</v>
      </c>
      <c r="G5023" s="1260" t="s">
        <v>37372</v>
      </c>
      <c r="H5023" s="1260" t="s">
        <v>11153</v>
      </c>
      <c r="I5023" s="1260" t="s">
        <v>11164</v>
      </c>
      <c r="J5023" s="1259">
        <v>7427849</v>
      </c>
      <c r="K5023" s="1260" t="s">
        <v>11221</v>
      </c>
      <c r="L5023" s="1260" t="s">
        <v>11155</v>
      </c>
      <c r="M5023" s="1260" t="s">
        <v>1562</v>
      </c>
      <c r="N5023" s="1260" t="s">
        <v>37373</v>
      </c>
      <c r="O5023" s="1260" t="s">
        <v>37371</v>
      </c>
      <c r="P5023" s="1260"/>
      <c r="Q5023" s="1260" t="s">
        <v>18815</v>
      </c>
      <c r="R5023" s="1260" t="s">
        <v>37374</v>
      </c>
      <c r="S5023" s="1259">
        <v>1</v>
      </c>
      <c r="T5023" s="1260"/>
      <c r="U5023" s="1260" t="s">
        <v>11290</v>
      </c>
      <c r="V5023" s="1260" t="s">
        <v>12444</v>
      </c>
      <c r="W5023" s="1259">
        <v>0</v>
      </c>
      <c r="X5023" s="1259">
        <v>1007</v>
      </c>
      <c r="Y5023" s="1259">
        <v>0</v>
      </c>
    </row>
    <row r="5024" spans="1:25">
      <c r="A5024" s="1350">
        <v>11201000105</v>
      </c>
      <c r="B5024" s="1260" t="s">
        <v>37375</v>
      </c>
      <c r="C5024" s="1260" t="s">
        <v>37376</v>
      </c>
      <c r="D5024" s="1260" t="s">
        <v>37377</v>
      </c>
      <c r="E5024" s="1260" t="s">
        <v>11491</v>
      </c>
      <c r="F5024" s="1260" t="s">
        <v>11533</v>
      </c>
      <c r="G5024" s="1260" t="s">
        <v>37378</v>
      </c>
      <c r="H5024" s="1260" t="s">
        <v>11153</v>
      </c>
      <c r="I5024" s="1260" t="s">
        <v>11243</v>
      </c>
      <c r="J5024" s="1259">
        <v>7427848</v>
      </c>
      <c r="K5024" s="1260" t="s">
        <v>11221</v>
      </c>
      <c r="L5024" s="1260" t="s">
        <v>11155</v>
      </c>
      <c r="M5024" s="1260" t="s">
        <v>2323</v>
      </c>
      <c r="N5024" s="1260" t="s">
        <v>37379</v>
      </c>
      <c r="O5024" s="1260" t="s">
        <v>37377</v>
      </c>
      <c r="P5024" s="1260" t="s">
        <v>37335</v>
      </c>
      <c r="Q5024" s="1260" t="s">
        <v>37336</v>
      </c>
      <c r="R5024" s="1260" t="s">
        <v>37335</v>
      </c>
      <c r="S5024" s="1259">
        <v>1</v>
      </c>
      <c r="T5024" s="1260" t="s">
        <v>37380</v>
      </c>
      <c r="U5024" s="1260" t="s">
        <v>11751</v>
      </c>
      <c r="V5024" s="1260" t="s">
        <v>14651</v>
      </c>
      <c r="W5024" s="1259">
        <v>0</v>
      </c>
      <c r="X5024" s="1259">
        <v>1007</v>
      </c>
      <c r="Y5024" s="1259">
        <v>0</v>
      </c>
    </row>
    <row r="5025" spans="1:25">
      <c r="A5025" s="1350">
        <v>11201000104</v>
      </c>
      <c r="B5025" s="1260" t="s">
        <v>37381</v>
      </c>
      <c r="C5025" s="1260" t="s">
        <v>37382</v>
      </c>
      <c r="D5025" s="1260" t="s">
        <v>37383</v>
      </c>
      <c r="E5025" s="1260" t="s">
        <v>11203</v>
      </c>
      <c r="F5025" s="1260" t="s">
        <v>37131</v>
      </c>
      <c r="G5025" s="1260" t="s">
        <v>37384</v>
      </c>
      <c r="H5025" s="1260" t="s">
        <v>11153</v>
      </c>
      <c r="I5025" s="1260" t="s">
        <v>10976</v>
      </c>
      <c r="J5025" s="1259">
        <v>7427847</v>
      </c>
      <c r="K5025" s="1260" t="s">
        <v>11221</v>
      </c>
      <c r="L5025" s="1260" t="s">
        <v>11155</v>
      </c>
      <c r="M5025" s="1260" t="s">
        <v>2032</v>
      </c>
      <c r="N5025" s="1260" t="s">
        <v>36295</v>
      </c>
      <c r="O5025" s="1260" t="s">
        <v>37383</v>
      </c>
      <c r="P5025" s="1260" t="s">
        <v>37385</v>
      </c>
      <c r="Q5025" s="1260" t="s">
        <v>11877</v>
      </c>
      <c r="R5025" s="1260" t="s">
        <v>37386</v>
      </c>
      <c r="S5025" s="1259">
        <v>1</v>
      </c>
      <c r="T5025" s="1260" t="s">
        <v>37387</v>
      </c>
      <c r="U5025" s="1260" t="s">
        <v>11396</v>
      </c>
      <c r="V5025" s="1260" t="s">
        <v>11878</v>
      </c>
      <c r="W5025" s="1259">
        <v>0</v>
      </c>
      <c r="X5025" s="1259">
        <v>1007</v>
      </c>
      <c r="Y5025" s="1259">
        <v>0</v>
      </c>
    </row>
    <row r="5026" spans="1:25">
      <c r="A5026" s="1350">
        <v>11201000103</v>
      </c>
      <c r="B5026" s="1260" t="s">
        <v>37388</v>
      </c>
      <c r="C5026" s="1260" t="s">
        <v>37389</v>
      </c>
      <c r="D5026" s="1260" t="s">
        <v>37390</v>
      </c>
      <c r="E5026" s="1260" t="s">
        <v>13190</v>
      </c>
      <c r="F5026" s="1260" t="s">
        <v>11544</v>
      </c>
      <c r="G5026" s="1260" t="s">
        <v>37391</v>
      </c>
      <c r="H5026" s="1260" t="s">
        <v>11153</v>
      </c>
      <c r="I5026" s="1260" t="s">
        <v>11243</v>
      </c>
      <c r="J5026" s="1259">
        <v>7427846</v>
      </c>
      <c r="K5026" s="1260" t="s">
        <v>11221</v>
      </c>
      <c r="L5026" s="1260" t="s">
        <v>11155</v>
      </c>
      <c r="M5026" s="1260" t="s">
        <v>2329</v>
      </c>
      <c r="N5026" s="1260" t="s">
        <v>37392</v>
      </c>
      <c r="O5026" s="1260" t="s">
        <v>37390</v>
      </c>
      <c r="P5026" s="1260" t="s">
        <v>37393</v>
      </c>
      <c r="Q5026" s="1260" t="s">
        <v>16687</v>
      </c>
      <c r="R5026" s="1260" t="s">
        <v>37393</v>
      </c>
      <c r="S5026" s="1259">
        <v>1</v>
      </c>
      <c r="T5026" s="1260" t="s">
        <v>37394</v>
      </c>
      <c r="U5026" s="1260" t="s">
        <v>11751</v>
      </c>
      <c r="V5026" s="1260" t="s">
        <v>15348</v>
      </c>
      <c r="W5026" s="1259">
        <v>0</v>
      </c>
      <c r="X5026" s="1259">
        <v>1007</v>
      </c>
      <c r="Y5026" s="1259">
        <v>0</v>
      </c>
    </row>
    <row r="5027" spans="1:25">
      <c r="A5027" s="1350">
        <v>11201000102</v>
      </c>
      <c r="B5027" s="1260"/>
      <c r="C5027" s="1260" t="s">
        <v>37395</v>
      </c>
      <c r="D5027" s="1260" t="s">
        <v>37396</v>
      </c>
      <c r="E5027" s="1260" t="s">
        <v>11668</v>
      </c>
      <c r="F5027" s="1260" t="s">
        <v>37326</v>
      </c>
      <c r="G5027" s="1260" t="s">
        <v>37397</v>
      </c>
      <c r="H5027" s="1260" t="s">
        <v>11153</v>
      </c>
      <c r="I5027" s="1260" t="s">
        <v>10976</v>
      </c>
      <c r="J5027" s="1259">
        <v>7427845</v>
      </c>
      <c r="K5027" s="1260" t="s">
        <v>11221</v>
      </c>
      <c r="L5027" s="1260" t="s">
        <v>11155</v>
      </c>
      <c r="M5027" s="1260" t="s">
        <v>2284</v>
      </c>
      <c r="N5027" s="1260" t="s">
        <v>31197</v>
      </c>
      <c r="O5027" s="1260" t="s">
        <v>37396</v>
      </c>
      <c r="P5027" s="1260" t="s">
        <v>37398</v>
      </c>
      <c r="Q5027" s="1260"/>
      <c r="R5027" s="1260"/>
      <c r="S5027" s="1259">
        <v>1</v>
      </c>
      <c r="T5027" s="1260"/>
      <c r="U5027" s="1260" t="s">
        <v>11158</v>
      </c>
      <c r="V5027" s="1260" t="s">
        <v>12735</v>
      </c>
      <c r="W5027" s="1259">
        <v>0</v>
      </c>
      <c r="X5027" s="1259">
        <v>1007</v>
      </c>
      <c r="Y5027" s="1259">
        <v>0</v>
      </c>
    </row>
    <row r="5028" spans="1:25">
      <c r="A5028" s="1350">
        <v>11201000101</v>
      </c>
      <c r="B5028" s="1260"/>
      <c r="C5028" s="1260" t="s">
        <v>37399</v>
      </c>
      <c r="D5028" s="1260" t="s">
        <v>37400</v>
      </c>
      <c r="E5028" s="1260" t="s">
        <v>37401</v>
      </c>
      <c r="F5028" s="1260" t="s">
        <v>37131</v>
      </c>
      <c r="G5028" s="1260" t="s">
        <v>37402</v>
      </c>
      <c r="H5028" s="1260" t="s">
        <v>11153</v>
      </c>
      <c r="I5028" s="1260" t="s">
        <v>10976</v>
      </c>
      <c r="J5028" s="1259">
        <v>7427844</v>
      </c>
      <c r="K5028" s="1260" t="s">
        <v>11221</v>
      </c>
      <c r="L5028" s="1260" t="s">
        <v>11155</v>
      </c>
      <c r="M5028" s="1260" t="s">
        <v>2529</v>
      </c>
      <c r="N5028" s="1260" t="s">
        <v>37403</v>
      </c>
      <c r="O5028" s="1260" t="s">
        <v>37400</v>
      </c>
      <c r="P5028" s="1260" t="s">
        <v>37404</v>
      </c>
      <c r="Q5028" s="1260"/>
      <c r="R5028" s="1260"/>
      <c r="S5028" s="1259">
        <v>1</v>
      </c>
      <c r="T5028" s="1260"/>
      <c r="U5028" s="1260" t="s">
        <v>11231</v>
      </c>
      <c r="V5028" s="1260" t="s">
        <v>11307</v>
      </c>
      <c r="W5028" s="1259">
        <v>0</v>
      </c>
      <c r="X5028" s="1259">
        <v>1007</v>
      </c>
      <c r="Y5028" s="1259">
        <v>0</v>
      </c>
    </row>
    <row r="5029" spans="1:25">
      <c r="A5029" s="1350">
        <v>11201000100</v>
      </c>
      <c r="B5029" s="1260" t="s">
        <v>37405</v>
      </c>
      <c r="C5029" s="1260" t="s">
        <v>37406</v>
      </c>
      <c r="D5029" s="1260" t="s">
        <v>37407</v>
      </c>
      <c r="E5029" s="1260" t="s">
        <v>11426</v>
      </c>
      <c r="F5029" s="1260" t="s">
        <v>37408</v>
      </c>
      <c r="G5029" s="1260" t="s">
        <v>37409</v>
      </c>
      <c r="H5029" s="1260" t="s">
        <v>11153</v>
      </c>
      <c r="I5029" s="1260" t="s">
        <v>10976</v>
      </c>
      <c r="J5029" s="1259">
        <v>7427843</v>
      </c>
      <c r="K5029" s="1260" t="s">
        <v>11221</v>
      </c>
      <c r="L5029" s="1260" t="s">
        <v>11155</v>
      </c>
      <c r="M5029" s="1260" t="s">
        <v>2296</v>
      </c>
      <c r="N5029" s="1260" t="s">
        <v>37410</v>
      </c>
      <c r="O5029" s="1260" t="s">
        <v>37407</v>
      </c>
      <c r="P5029" s="1260" t="s">
        <v>37411</v>
      </c>
      <c r="Q5029" s="1260" t="s">
        <v>12654</v>
      </c>
      <c r="R5029" s="1260" t="s">
        <v>37412</v>
      </c>
      <c r="S5029" s="1259">
        <v>1</v>
      </c>
      <c r="T5029" s="1260" t="s">
        <v>37413</v>
      </c>
      <c r="U5029" s="1260" t="s">
        <v>12601</v>
      </c>
      <c r="V5029" s="1260" t="s">
        <v>16964</v>
      </c>
      <c r="W5029" s="1259">
        <v>0</v>
      </c>
      <c r="X5029" s="1259">
        <v>1007</v>
      </c>
      <c r="Y5029" s="1259">
        <v>0</v>
      </c>
    </row>
    <row r="5030" spans="1:25">
      <c r="A5030" s="1350">
        <v>11201000099</v>
      </c>
      <c r="B5030" s="1260" t="s">
        <v>37414</v>
      </c>
      <c r="C5030" s="1260" t="s">
        <v>37415</v>
      </c>
      <c r="D5030" s="1260" t="s">
        <v>37416</v>
      </c>
      <c r="E5030" s="1260" t="s">
        <v>11175</v>
      </c>
      <c r="F5030" s="1260" t="s">
        <v>11522</v>
      </c>
      <c r="G5030" s="1260" t="s">
        <v>37417</v>
      </c>
      <c r="H5030" s="1260" t="s">
        <v>11153</v>
      </c>
      <c r="I5030" s="1260" t="s">
        <v>11177</v>
      </c>
      <c r="J5030" s="1259">
        <v>7427842</v>
      </c>
      <c r="K5030" s="1260" t="s">
        <v>11221</v>
      </c>
      <c r="L5030" s="1260" t="s">
        <v>11155</v>
      </c>
      <c r="M5030" s="1260" t="s">
        <v>2540</v>
      </c>
      <c r="N5030" s="1260" t="s">
        <v>37418</v>
      </c>
      <c r="O5030" s="1260" t="s">
        <v>37416</v>
      </c>
      <c r="P5030" s="1260" t="s">
        <v>37419</v>
      </c>
      <c r="Q5030" s="1260" t="s">
        <v>12261</v>
      </c>
      <c r="R5030" s="1260" t="s">
        <v>37420</v>
      </c>
      <c r="S5030" s="1259">
        <v>1</v>
      </c>
      <c r="T5030" s="1260" t="s">
        <v>37421</v>
      </c>
      <c r="U5030" s="1260" t="s">
        <v>11198</v>
      </c>
      <c r="V5030" s="1260" t="s">
        <v>14303</v>
      </c>
      <c r="W5030" s="1259">
        <v>0</v>
      </c>
      <c r="X5030" s="1259">
        <v>1007</v>
      </c>
      <c r="Y5030" s="1259">
        <v>0</v>
      </c>
    </row>
    <row r="5031" spans="1:25">
      <c r="A5031" s="1350">
        <v>11201000098</v>
      </c>
      <c r="B5031" s="1260"/>
      <c r="C5031" s="1260" t="s">
        <v>37422</v>
      </c>
      <c r="D5031" s="1260" t="s">
        <v>37423</v>
      </c>
      <c r="E5031" s="1260" t="s">
        <v>11426</v>
      </c>
      <c r="F5031" s="1260" t="s">
        <v>37365</v>
      </c>
      <c r="G5031" s="1260" t="s">
        <v>37424</v>
      </c>
      <c r="H5031" s="1260" t="s">
        <v>11153</v>
      </c>
      <c r="I5031" s="1260" t="s">
        <v>10976</v>
      </c>
      <c r="J5031" s="1259">
        <v>7427841</v>
      </c>
      <c r="K5031" s="1260" t="s">
        <v>11221</v>
      </c>
      <c r="L5031" s="1260" t="s">
        <v>11155</v>
      </c>
      <c r="M5031" s="1260" t="s">
        <v>1983</v>
      </c>
      <c r="N5031" s="1260" t="s">
        <v>37425</v>
      </c>
      <c r="O5031" s="1260" t="s">
        <v>37423</v>
      </c>
      <c r="P5031" s="1260" t="s">
        <v>37426</v>
      </c>
      <c r="Q5031" s="1260"/>
      <c r="R5031" s="1260" t="s">
        <v>20285</v>
      </c>
      <c r="S5031" s="1259">
        <v>1</v>
      </c>
      <c r="T5031" s="1260"/>
      <c r="U5031" s="1260" t="s">
        <v>11158</v>
      </c>
      <c r="V5031" s="1260" t="s">
        <v>12685</v>
      </c>
      <c r="W5031" s="1259">
        <v>0</v>
      </c>
      <c r="X5031" s="1259">
        <v>1007</v>
      </c>
      <c r="Y5031" s="1259">
        <v>0</v>
      </c>
    </row>
    <row r="5032" spans="1:25">
      <c r="A5032" s="1350">
        <v>11201000097</v>
      </c>
      <c r="B5032" s="1260" t="s">
        <v>37427</v>
      </c>
      <c r="C5032" s="1260" t="s">
        <v>37428</v>
      </c>
      <c r="D5032" s="1260" t="s">
        <v>37429</v>
      </c>
      <c r="E5032" s="1260" t="s">
        <v>11203</v>
      </c>
      <c r="F5032" s="1260" t="s">
        <v>37167</v>
      </c>
      <c r="G5032" s="1260" t="s">
        <v>37430</v>
      </c>
      <c r="H5032" s="1260" t="s">
        <v>11153</v>
      </c>
      <c r="I5032" s="1260" t="s">
        <v>11164</v>
      </c>
      <c r="J5032" s="1259">
        <v>7427840</v>
      </c>
      <c r="K5032" s="1260" t="s">
        <v>11221</v>
      </c>
      <c r="L5032" s="1260" t="s">
        <v>11155</v>
      </c>
      <c r="M5032" s="1260" t="s">
        <v>2431</v>
      </c>
      <c r="N5032" s="1260" t="s">
        <v>37431</v>
      </c>
      <c r="O5032" s="1260" t="s">
        <v>37429</v>
      </c>
      <c r="P5032" s="1260" t="s">
        <v>37432</v>
      </c>
      <c r="Q5032" s="1260" t="s">
        <v>12838</v>
      </c>
      <c r="R5032" s="1260" t="s">
        <v>37432</v>
      </c>
      <c r="S5032" s="1259">
        <v>1</v>
      </c>
      <c r="T5032" s="1260" t="s">
        <v>37433</v>
      </c>
      <c r="U5032" s="1260" t="s">
        <v>11405</v>
      </c>
      <c r="V5032" s="1260" t="s">
        <v>21897</v>
      </c>
      <c r="W5032" s="1259">
        <v>0</v>
      </c>
      <c r="X5032" s="1259">
        <v>1007</v>
      </c>
      <c r="Y5032" s="1259">
        <v>0</v>
      </c>
    </row>
    <row r="5033" spans="1:25">
      <c r="A5033" s="1350">
        <v>11201000096</v>
      </c>
      <c r="B5033" s="1260" t="s">
        <v>37434</v>
      </c>
      <c r="C5033" s="1260" t="s">
        <v>37435</v>
      </c>
      <c r="D5033" s="1260" t="s">
        <v>37436</v>
      </c>
      <c r="E5033" s="1260" t="s">
        <v>11203</v>
      </c>
      <c r="F5033" s="1260" t="s">
        <v>11522</v>
      </c>
      <c r="G5033" s="1260" t="s">
        <v>37437</v>
      </c>
      <c r="H5033" s="1260" t="s">
        <v>11153</v>
      </c>
      <c r="I5033" s="1260" t="s">
        <v>11177</v>
      </c>
      <c r="J5033" s="1259">
        <v>7427839</v>
      </c>
      <c r="K5033" s="1260" t="s">
        <v>11221</v>
      </c>
      <c r="L5033" s="1260" t="s">
        <v>11155</v>
      </c>
      <c r="M5033" s="1260" t="s">
        <v>1606</v>
      </c>
      <c r="N5033" s="1260" t="s">
        <v>37438</v>
      </c>
      <c r="O5033" s="1260" t="s">
        <v>37436</v>
      </c>
      <c r="P5033" s="1260" t="s">
        <v>37439</v>
      </c>
      <c r="Q5033" s="1260" t="s">
        <v>11877</v>
      </c>
      <c r="R5033" s="1260" t="s">
        <v>37439</v>
      </c>
      <c r="S5033" s="1259">
        <v>1</v>
      </c>
      <c r="T5033" s="1260" t="s">
        <v>37440</v>
      </c>
      <c r="U5033" s="1260" t="s">
        <v>11182</v>
      </c>
      <c r="V5033" s="1260" t="s">
        <v>11183</v>
      </c>
      <c r="W5033" s="1259">
        <v>0</v>
      </c>
      <c r="X5033" s="1259">
        <v>1007</v>
      </c>
      <c r="Y5033" s="1259">
        <v>0</v>
      </c>
    </row>
    <row r="5034" spans="1:25">
      <c r="A5034" s="1350">
        <v>11201000095</v>
      </c>
      <c r="B5034" s="1260" t="s">
        <v>37441</v>
      </c>
      <c r="C5034" s="1260" t="s">
        <v>37442</v>
      </c>
      <c r="D5034" s="1260" t="s">
        <v>37443</v>
      </c>
      <c r="E5034" s="1260" t="s">
        <v>11426</v>
      </c>
      <c r="F5034" s="1260" t="s">
        <v>11522</v>
      </c>
      <c r="G5034" s="1260" t="s">
        <v>37444</v>
      </c>
      <c r="H5034" s="1260" t="s">
        <v>11153</v>
      </c>
      <c r="I5034" s="1260" t="s">
        <v>11177</v>
      </c>
      <c r="J5034" s="1259">
        <v>7427838</v>
      </c>
      <c r="K5034" s="1260" t="s">
        <v>11221</v>
      </c>
      <c r="L5034" s="1260" t="s">
        <v>11155</v>
      </c>
      <c r="M5034" s="1260" t="s">
        <v>2580</v>
      </c>
      <c r="N5034" s="1260" t="s">
        <v>37445</v>
      </c>
      <c r="O5034" s="1260" t="s">
        <v>37443</v>
      </c>
      <c r="P5034" s="1260" t="s">
        <v>37446</v>
      </c>
      <c r="Q5034" s="1260" t="s">
        <v>11238</v>
      </c>
      <c r="R5034" s="1260" t="s">
        <v>37447</v>
      </c>
      <c r="S5034" s="1259">
        <v>1</v>
      </c>
      <c r="T5034" s="1260" t="s">
        <v>37448</v>
      </c>
      <c r="U5034" s="1260" t="s">
        <v>11209</v>
      </c>
      <c r="V5034" s="1260" t="s">
        <v>19341</v>
      </c>
      <c r="W5034" s="1259">
        <v>0</v>
      </c>
      <c r="X5034" s="1259">
        <v>1007</v>
      </c>
      <c r="Y5034" s="1259">
        <v>0</v>
      </c>
    </row>
    <row r="5035" spans="1:25">
      <c r="A5035" s="1350">
        <v>11201000094</v>
      </c>
      <c r="B5035" s="1260" t="s">
        <v>37449</v>
      </c>
      <c r="C5035" s="1260" t="s">
        <v>37450</v>
      </c>
      <c r="D5035" s="1260" t="s">
        <v>37451</v>
      </c>
      <c r="E5035" s="1260" t="s">
        <v>11175</v>
      </c>
      <c r="F5035" s="1260" t="s">
        <v>20520</v>
      </c>
      <c r="G5035" s="1260"/>
      <c r="H5035" s="1260" t="s">
        <v>11153</v>
      </c>
      <c r="I5035" s="1260" t="s">
        <v>10976</v>
      </c>
      <c r="J5035" s="1259">
        <v>7427837</v>
      </c>
      <c r="K5035" s="1260" t="s">
        <v>11221</v>
      </c>
      <c r="L5035" s="1260" t="s">
        <v>11275</v>
      </c>
      <c r="M5035" s="1260" t="s">
        <v>2302</v>
      </c>
      <c r="N5035" s="1260" t="s">
        <v>37452</v>
      </c>
      <c r="O5035" s="1260" t="s">
        <v>37451</v>
      </c>
      <c r="P5035" s="1260" t="s">
        <v>37453</v>
      </c>
      <c r="Q5035" s="1260" t="s">
        <v>11846</v>
      </c>
      <c r="R5035" s="1260" t="s">
        <v>37454</v>
      </c>
      <c r="S5035" s="1259">
        <v>1</v>
      </c>
      <c r="T5035" s="1260" t="s">
        <v>37455</v>
      </c>
      <c r="U5035" s="1260" t="s">
        <v>12408</v>
      </c>
      <c r="V5035" s="1260" t="s">
        <v>21260</v>
      </c>
      <c r="W5035" s="1259">
        <v>0</v>
      </c>
      <c r="X5035" s="1259">
        <v>1007</v>
      </c>
      <c r="Y5035" s="1259">
        <v>2</v>
      </c>
    </row>
    <row r="5036" spans="1:25">
      <c r="A5036" s="1350">
        <v>11201000093</v>
      </c>
      <c r="B5036" s="1260" t="s">
        <v>37456</v>
      </c>
      <c r="C5036" s="1260" t="s">
        <v>37457</v>
      </c>
      <c r="D5036" s="1260" t="s">
        <v>37458</v>
      </c>
      <c r="E5036" s="1260" t="s">
        <v>11747</v>
      </c>
      <c r="F5036" s="1260" t="s">
        <v>11522</v>
      </c>
      <c r="G5036" s="1260" t="s">
        <v>37459</v>
      </c>
      <c r="H5036" s="1260" t="s">
        <v>11153</v>
      </c>
      <c r="I5036" s="1260" t="s">
        <v>11177</v>
      </c>
      <c r="J5036" s="1259">
        <v>7427836</v>
      </c>
      <c r="K5036" s="1260" t="s">
        <v>11221</v>
      </c>
      <c r="L5036" s="1260" t="s">
        <v>11155</v>
      </c>
      <c r="M5036" s="1260" t="s">
        <v>1698</v>
      </c>
      <c r="N5036" s="1260" t="s">
        <v>37460</v>
      </c>
      <c r="O5036" s="1260" t="s">
        <v>37458</v>
      </c>
      <c r="P5036" s="1260" t="s">
        <v>37461</v>
      </c>
      <c r="Q5036" s="1260" t="s">
        <v>11877</v>
      </c>
      <c r="R5036" s="1260" t="s">
        <v>37462</v>
      </c>
      <c r="S5036" s="1259">
        <v>1</v>
      </c>
      <c r="T5036" s="1260" t="s">
        <v>37463</v>
      </c>
      <c r="U5036" s="1260" t="s">
        <v>11182</v>
      </c>
      <c r="V5036" s="1260" t="s">
        <v>13364</v>
      </c>
      <c r="W5036" s="1259">
        <v>0</v>
      </c>
      <c r="X5036" s="1259">
        <v>1007</v>
      </c>
      <c r="Y5036" s="1259">
        <v>0</v>
      </c>
    </row>
    <row r="5037" spans="1:25">
      <c r="A5037" s="1350">
        <v>11201000092</v>
      </c>
      <c r="B5037" s="1260" t="s">
        <v>37464</v>
      </c>
      <c r="C5037" s="1260" t="s">
        <v>37465</v>
      </c>
      <c r="D5037" s="1260" t="s">
        <v>37466</v>
      </c>
      <c r="E5037" s="1260" t="s">
        <v>11949</v>
      </c>
      <c r="F5037" s="1260" t="s">
        <v>37408</v>
      </c>
      <c r="G5037" s="1260" t="s">
        <v>37467</v>
      </c>
      <c r="H5037" s="1260" t="s">
        <v>11153</v>
      </c>
      <c r="I5037" s="1260" t="s">
        <v>10976</v>
      </c>
      <c r="J5037" s="1259">
        <v>7427835</v>
      </c>
      <c r="K5037" s="1260" t="s">
        <v>11375</v>
      </c>
      <c r="L5037" s="1260" t="s">
        <v>11385</v>
      </c>
      <c r="M5037" s="1260" t="s">
        <v>2302</v>
      </c>
      <c r="N5037" s="1260" t="s">
        <v>37468</v>
      </c>
      <c r="O5037" s="1260" t="s">
        <v>37466</v>
      </c>
      <c r="P5037" s="1260" t="s">
        <v>37469</v>
      </c>
      <c r="Q5037" s="1260" t="s">
        <v>12501</v>
      </c>
      <c r="R5037" s="1260" t="s">
        <v>37470</v>
      </c>
      <c r="S5037" s="1259">
        <v>1</v>
      </c>
      <c r="T5037" s="1260" t="s">
        <v>37471</v>
      </c>
      <c r="U5037" s="1260" t="s">
        <v>11231</v>
      </c>
      <c r="V5037" s="1260" t="s">
        <v>11969</v>
      </c>
      <c r="W5037" s="1259">
        <v>45</v>
      </c>
      <c r="X5037" s="1259">
        <v>1008</v>
      </c>
      <c r="Y5037" s="1259">
        <v>1</v>
      </c>
    </row>
    <row r="5038" spans="1:25">
      <c r="A5038" s="1350">
        <v>11201000091</v>
      </c>
      <c r="B5038" s="1260"/>
      <c r="C5038" s="1260" t="s">
        <v>37472</v>
      </c>
      <c r="D5038" s="1260" t="s">
        <v>37458</v>
      </c>
      <c r="E5038" s="1260" t="s">
        <v>11747</v>
      </c>
      <c r="F5038" s="1260" t="s">
        <v>11522</v>
      </c>
      <c r="G5038" s="1260" t="s">
        <v>37473</v>
      </c>
      <c r="H5038" s="1260" t="s">
        <v>11153</v>
      </c>
      <c r="I5038" s="1260" t="s">
        <v>11177</v>
      </c>
      <c r="J5038" s="1259">
        <v>7427834</v>
      </c>
      <c r="K5038" s="1260" t="s">
        <v>11221</v>
      </c>
      <c r="L5038" s="1260" t="s">
        <v>11155</v>
      </c>
      <c r="M5038" s="1260" t="s">
        <v>1698</v>
      </c>
      <c r="N5038" s="1260" t="s">
        <v>37460</v>
      </c>
      <c r="O5038" s="1260" t="s">
        <v>37458</v>
      </c>
      <c r="P5038" s="1260"/>
      <c r="Q5038" s="1260"/>
      <c r="R5038" s="1259">
        <v>7701163</v>
      </c>
      <c r="S5038" s="1259">
        <v>1</v>
      </c>
      <c r="T5038" s="1260"/>
      <c r="U5038" s="1260" t="s">
        <v>11182</v>
      </c>
      <c r="V5038" s="1260" t="s">
        <v>13364</v>
      </c>
      <c r="W5038" s="1259">
        <v>0</v>
      </c>
      <c r="X5038" s="1259">
        <v>1007</v>
      </c>
      <c r="Y5038" s="1259">
        <v>0</v>
      </c>
    </row>
    <row r="5039" spans="1:25">
      <c r="A5039" s="1350">
        <v>11201000090</v>
      </c>
      <c r="B5039" s="1260" t="s">
        <v>37474</v>
      </c>
      <c r="C5039" s="1260" t="s">
        <v>37475</v>
      </c>
      <c r="D5039" s="1260" t="s">
        <v>37476</v>
      </c>
      <c r="E5039" s="1260" t="s">
        <v>11949</v>
      </c>
      <c r="F5039" s="1260" t="s">
        <v>11522</v>
      </c>
      <c r="G5039" s="1260" t="s">
        <v>37477</v>
      </c>
      <c r="H5039" s="1260" t="s">
        <v>11153</v>
      </c>
      <c r="I5039" s="1260" t="s">
        <v>11177</v>
      </c>
      <c r="J5039" s="1259">
        <v>7427833</v>
      </c>
      <c r="K5039" s="1260" t="s">
        <v>11221</v>
      </c>
      <c r="L5039" s="1260" t="s">
        <v>11155</v>
      </c>
      <c r="M5039" s="1260" t="s">
        <v>2135</v>
      </c>
      <c r="N5039" s="1260" t="s">
        <v>37478</v>
      </c>
      <c r="O5039" s="1260" t="s">
        <v>37476</v>
      </c>
      <c r="P5039" s="1260" t="s">
        <v>37479</v>
      </c>
      <c r="Q5039" s="1260" t="s">
        <v>11394</v>
      </c>
      <c r="R5039" s="1260" t="s">
        <v>37480</v>
      </c>
      <c r="S5039" s="1259">
        <v>1</v>
      </c>
      <c r="T5039" s="1260" t="s">
        <v>37481</v>
      </c>
      <c r="U5039" s="1260" t="s">
        <v>11269</v>
      </c>
      <c r="V5039" s="1260" t="s">
        <v>11620</v>
      </c>
      <c r="W5039" s="1259">
        <v>0</v>
      </c>
      <c r="X5039" s="1259">
        <v>1007</v>
      </c>
      <c r="Y5039" s="1259">
        <v>0</v>
      </c>
    </row>
    <row r="5040" spans="1:25">
      <c r="A5040" s="1350">
        <v>11201000089</v>
      </c>
      <c r="B5040" s="1260" t="s">
        <v>37482</v>
      </c>
      <c r="C5040" s="1260" t="s">
        <v>37483</v>
      </c>
      <c r="D5040" s="1260" t="s">
        <v>37484</v>
      </c>
      <c r="E5040" s="1260" t="s">
        <v>11266</v>
      </c>
      <c r="F5040" s="1260" t="s">
        <v>11522</v>
      </c>
      <c r="G5040" s="1260" t="s">
        <v>37485</v>
      </c>
      <c r="H5040" s="1260" t="s">
        <v>11153</v>
      </c>
      <c r="I5040" s="1260" t="s">
        <v>11177</v>
      </c>
      <c r="J5040" s="1259">
        <v>7427832</v>
      </c>
      <c r="K5040" s="1260" t="s">
        <v>11221</v>
      </c>
      <c r="L5040" s="1260" t="s">
        <v>11155</v>
      </c>
      <c r="M5040" s="1260" t="s">
        <v>262</v>
      </c>
      <c r="N5040" s="1260"/>
      <c r="O5040" s="1260" t="s">
        <v>37484</v>
      </c>
      <c r="P5040" s="1260"/>
      <c r="Q5040" s="1260" t="s">
        <v>28173</v>
      </c>
      <c r="R5040" s="1260" t="s">
        <v>28172</v>
      </c>
      <c r="S5040" s="1259">
        <v>1</v>
      </c>
      <c r="T5040" s="1260" t="s">
        <v>37486</v>
      </c>
      <c r="U5040" s="1260"/>
      <c r="V5040" s="1260"/>
      <c r="W5040" s="1259">
        <v>0</v>
      </c>
      <c r="X5040" s="1259">
        <v>1007</v>
      </c>
      <c r="Y5040" s="1259">
        <v>0</v>
      </c>
    </row>
    <row r="5041" spans="1:25">
      <c r="A5041" s="1350">
        <v>11201000088</v>
      </c>
      <c r="B5041" s="1260" t="s">
        <v>37487</v>
      </c>
      <c r="C5041" s="1260" t="s">
        <v>37488</v>
      </c>
      <c r="D5041" s="1260" t="s">
        <v>27186</v>
      </c>
      <c r="E5041" s="1260" t="s">
        <v>11426</v>
      </c>
      <c r="F5041" s="1260" t="s">
        <v>37489</v>
      </c>
      <c r="G5041" s="1260" t="s">
        <v>37490</v>
      </c>
      <c r="H5041" s="1260" t="s">
        <v>11153</v>
      </c>
      <c r="I5041" s="1260" t="s">
        <v>10976</v>
      </c>
      <c r="J5041" s="1259">
        <v>7427831</v>
      </c>
      <c r="K5041" s="1260" t="s">
        <v>11375</v>
      </c>
      <c r="L5041" s="1260" t="s">
        <v>11155</v>
      </c>
      <c r="M5041" s="1260" t="s">
        <v>1944</v>
      </c>
      <c r="N5041" s="1260" t="s">
        <v>27188</v>
      </c>
      <c r="O5041" s="1260" t="s">
        <v>27186</v>
      </c>
      <c r="P5041" s="1260" t="s">
        <v>19222</v>
      </c>
      <c r="Q5041" s="1260" t="s">
        <v>11867</v>
      </c>
      <c r="R5041" s="1260" t="s">
        <v>27189</v>
      </c>
      <c r="S5041" s="1259">
        <v>1</v>
      </c>
      <c r="T5041" s="1260" t="s">
        <v>37491</v>
      </c>
      <c r="U5041" s="1260" t="s">
        <v>11158</v>
      </c>
      <c r="V5041" s="1260" t="s">
        <v>16258</v>
      </c>
      <c r="W5041" s="1259">
        <v>14</v>
      </c>
      <c r="X5041" s="1259">
        <v>1008</v>
      </c>
      <c r="Y5041" s="1259">
        <v>0</v>
      </c>
    </row>
    <row r="5042" spans="1:25">
      <c r="A5042" s="1350">
        <v>11201000087</v>
      </c>
      <c r="B5042" s="1260" t="s">
        <v>37492</v>
      </c>
      <c r="C5042" s="1260" t="s">
        <v>37493</v>
      </c>
      <c r="D5042" s="1260" t="s">
        <v>37494</v>
      </c>
      <c r="E5042" s="1260" t="s">
        <v>11311</v>
      </c>
      <c r="F5042" s="1260" t="s">
        <v>37365</v>
      </c>
      <c r="G5042" s="1260" t="s">
        <v>37495</v>
      </c>
      <c r="H5042" s="1260" t="s">
        <v>11153</v>
      </c>
      <c r="I5042" s="1260" t="s">
        <v>10976</v>
      </c>
      <c r="J5042" s="1259">
        <v>7427830</v>
      </c>
      <c r="K5042" s="1260" t="s">
        <v>11221</v>
      </c>
      <c r="L5042" s="1260" t="s">
        <v>11155</v>
      </c>
      <c r="M5042" s="1260" t="s">
        <v>1424</v>
      </c>
      <c r="N5042" s="1260" t="s">
        <v>37496</v>
      </c>
      <c r="O5042" s="1260" t="s">
        <v>37494</v>
      </c>
      <c r="P5042" s="1260" t="s">
        <v>37497</v>
      </c>
      <c r="Q5042" s="1260" t="s">
        <v>11471</v>
      </c>
      <c r="R5042" s="1260" t="s">
        <v>37498</v>
      </c>
      <c r="S5042" s="1259">
        <v>1</v>
      </c>
      <c r="T5042" s="1260" t="s">
        <v>37499</v>
      </c>
      <c r="U5042" s="1260" t="s">
        <v>11231</v>
      </c>
      <c r="V5042" s="1260" t="s">
        <v>19705</v>
      </c>
      <c r="W5042" s="1259">
        <v>0</v>
      </c>
      <c r="X5042" s="1259">
        <v>1007</v>
      </c>
      <c r="Y5042" s="1259">
        <v>0</v>
      </c>
    </row>
    <row r="5043" spans="1:25">
      <c r="A5043" s="1350">
        <v>11201000086</v>
      </c>
      <c r="B5043" s="1260" t="s">
        <v>37500</v>
      </c>
      <c r="C5043" s="1260" t="s">
        <v>37501</v>
      </c>
      <c r="D5043" s="1260" t="s">
        <v>37502</v>
      </c>
      <c r="E5043" s="1260" t="s">
        <v>11266</v>
      </c>
      <c r="F5043" s="1260" t="s">
        <v>11362</v>
      </c>
      <c r="G5043" s="1260" t="s">
        <v>37503</v>
      </c>
      <c r="H5043" s="1260" t="s">
        <v>11153</v>
      </c>
      <c r="I5043" s="1260" t="s">
        <v>11364</v>
      </c>
      <c r="J5043" s="1259">
        <v>7427829</v>
      </c>
      <c r="K5043" s="1260" t="s">
        <v>11221</v>
      </c>
      <c r="L5043" s="1260" t="s">
        <v>11155</v>
      </c>
      <c r="M5043" s="1260" t="s">
        <v>2428</v>
      </c>
      <c r="N5043" s="1260" t="s">
        <v>37504</v>
      </c>
      <c r="O5043" s="1260" t="s">
        <v>37502</v>
      </c>
      <c r="P5043" s="1260"/>
      <c r="Q5043" s="1260" t="s">
        <v>37505</v>
      </c>
      <c r="R5043" s="1260" t="s">
        <v>37506</v>
      </c>
      <c r="S5043" s="1259">
        <v>1</v>
      </c>
      <c r="T5043" s="1260"/>
      <c r="U5043" s="1260" t="s">
        <v>11369</v>
      </c>
      <c r="V5043" s="1260" t="s">
        <v>37507</v>
      </c>
      <c r="W5043" s="1259">
        <v>0</v>
      </c>
      <c r="X5043" s="1259">
        <v>1007</v>
      </c>
      <c r="Y5043" s="1259">
        <v>0</v>
      </c>
    </row>
    <row r="5044" spans="1:25">
      <c r="A5044" s="1350">
        <v>11201000085</v>
      </c>
      <c r="B5044" s="1260" t="s">
        <v>37508</v>
      </c>
      <c r="C5044" s="1260" t="s">
        <v>37509</v>
      </c>
      <c r="D5044" s="1260" t="s">
        <v>37510</v>
      </c>
      <c r="E5044" s="1260" t="s">
        <v>11311</v>
      </c>
      <c r="F5044" s="1260" t="s">
        <v>11362</v>
      </c>
      <c r="G5044" s="1260" t="s">
        <v>37503</v>
      </c>
      <c r="H5044" s="1260" t="s">
        <v>11153</v>
      </c>
      <c r="I5044" s="1260" t="s">
        <v>11364</v>
      </c>
      <c r="J5044" s="1259">
        <v>7427828</v>
      </c>
      <c r="K5044" s="1260" t="s">
        <v>11221</v>
      </c>
      <c r="L5044" s="1260" t="s">
        <v>11155</v>
      </c>
      <c r="M5044" s="1260" t="s">
        <v>2428</v>
      </c>
      <c r="N5044" s="1260" t="s">
        <v>37511</v>
      </c>
      <c r="O5044" s="1260" t="s">
        <v>37510</v>
      </c>
      <c r="P5044" s="1260" t="s">
        <v>37512</v>
      </c>
      <c r="Q5044" s="1260" t="s">
        <v>11223</v>
      </c>
      <c r="R5044" s="1260" t="s">
        <v>37513</v>
      </c>
      <c r="S5044" s="1259">
        <v>1</v>
      </c>
      <c r="T5044" s="1260" t="s">
        <v>37514</v>
      </c>
      <c r="U5044" s="1260" t="s">
        <v>11369</v>
      </c>
      <c r="V5044" s="1260" t="s">
        <v>37507</v>
      </c>
      <c r="W5044" s="1259">
        <v>0</v>
      </c>
      <c r="X5044" s="1259">
        <v>1007</v>
      </c>
      <c r="Y5044" s="1259">
        <v>0</v>
      </c>
    </row>
    <row r="5045" spans="1:25">
      <c r="A5045" s="1350">
        <v>11201000084</v>
      </c>
      <c r="B5045" s="1260" t="s">
        <v>37515</v>
      </c>
      <c r="C5045" s="1260" t="s">
        <v>37516</v>
      </c>
      <c r="D5045" s="1260" t="s">
        <v>37517</v>
      </c>
      <c r="E5045" s="1260" t="s">
        <v>11384</v>
      </c>
      <c r="F5045" s="1260" t="s">
        <v>11362</v>
      </c>
      <c r="G5045" s="1260" t="s">
        <v>37518</v>
      </c>
      <c r="H5045" s="1260" t="s">
        <v>11153</v>
      </c>
      <c r="I5045" s="1260" t="s">
        <v>11364</v>
      </c>
      <c r="J5045" s="1259">
        <v>7427827</v>
      </c>
      <c r="K5045" s="1260" t="s">
        <v>11221</v>
      </c>
      <c r="L5045" s="1260" t="s">
        <v>11155</v>
      </c>
      <c r="M5045" s="1260" t="s">
        <v>2428</v>
      </c>
      <c r="N5045" s="1260" t="s">
        <v>37519</v>
      </c>
      <c r="O5045" s="1260" t="s">
        <v>37517</v>
      </c>
      <c r="P5045" s="1260" t="s">
        <v>37520</v>
      </c>
      <c r="Q5045" s="1260" t="s">
        <v>11985</v>
      </c>
      <c r="R5045" s="1260" t="s">
        <v>37520</v>
      </c>
      <c r="S5045" s="1259">
        <v>1</v>
      </c>
      <c r="T5045" s="1260" t="s">
        <v>37521</v>
      </c>
      <c r="U5045" s="1260" t="s">
        <v>11369</v>
      </c>
      <c r="V5045" s="1260" t="s">
        <v>37507</v>
      </c>
      <c r="W5045" s="1259">
        <v>0</v>
      </c>
      <c r="X5045" s="1259">
        <v>1007</v>
      </c>
      <c r="Y5045" s="1259">
        <v>0</v>
      </c>
    </row>
    <row r="5046" spans="1:25">
      <c r="A5046" s="1350">
        <v>11201000083</v>
      </c>
      <c r="B5046" s="1260" t="s">
        <v>37522</v>
      </c>
      <c r="C5046" s="1260" t="s">
        <v>37523</v>
      </c>
      <c r="D5046" s="1260" t="s">
        <v>37524</v>
      </c>
      <c r="E5046" s="1260" t="s">
        <v>11190</v>
      </c>
      <c r="F5046" s="1260" t="s">
        <v>37525</v>
      </c>
      <c r="G5046" s="1260" t="s">
        <v>37526</v>
      </c>
      <c r="H5046" s="1260" t="s">
        <v>11153</v>
      </c>
      <c r="I5046" s="1260" t="s">
        <v>11164</v>
      </c>
      <c r="J5046" s="1259">
        <v>7427826</v>
      </c>
      <c r="K5046" s="1260" t="s">
        <v>11221</v>
      </c>
      <c r="L5046" s="1260" t="s">
        <v>11155</v>
      </c>
      <c r="M5046" s="1260" t="s">
        <v>1274</v>
      </c>
      <c r="N5046" s="1260" t="s">
        <v>37527</v>
      </c>
      <c r="O5046" s="1260" t="s">
        <v>37524</v>
      </c>
      <c r="P5046" s="1260" t="s">
        <v>37528</v>
      </c>
      <c r="Q5046" s="1260" t="s">
        <v>37529</v>
      </c>
      <c r="R5046" s="1260" t="s">
        <v>37528</v>
      </c>
      <c r="S5046" s="1259">
        <v>1</v>
      </c>
      <c r="T5046" s="1260" t="s">
        <v>37530</v>
      </c>
      <c r="U5046" s="1260" t="s">
        <v>11921</v>
      </c>
      <c r="V5046" s="1260" t="s">
        <v>13303</v>
      </c>
      <c r="W5046" s="1259">
        <v>0</v>
      </c>
      <c r="X5046" s="1259">
        <v>1007</v>
      </c>
      <c r="Y5046" s="1259">
        <v>0</v>
      </c>
    </row>
    <row r="5047" spans="1:25">
      <c r="A5047" s="1350">
        <v>11201000082</v>
      </c>
      <c r="B5047" s="1260"/>
      <c r="C5047" s="1260" t="s">
        <v>37531</v>
      </c>
      <c r="D5047" s="1260" t="s">
        <v>37532</v>
      </c>
      <c r="E5047" s="1260" t="s">
        <v>32163</v>
      </c>
      <c r="F5047" s="1260" t="s">
        <v>37533</v>
      </c>
      <c r="G5047" s="1260" t="s">
        <v>37534</v>
      </c>
      <c r="H5047" s="1260" t="s">
        <v>11153</v>
      </c>
      <c r="I5047" s="1260" t="s">
        <v>10976</v>
      </c>
      <c r="J5047" s="1259">
        <v>7427825</v>
      </c>
      <c r="K5047" s="1260" t="s">
        <v>11375</v>
      </c>
      <c r="L5047" s="1260" t="s">
        <v>11155</v>
      </c>
      <c r="M5047" s="1260" t="s">
        <v>2033</v>
      </c>
      <c r="N5047" s="1260" t="s">
        <v>27892</v>
      </c>
      <c r="O5047" s="1260" t="s">
        <v>37532</v>
      </c>
      <c r="P5047" s="1260"/>
      <c r="Q5047" s="1260"/>
      <c r="R5047" s="1260" t="s">
        <v>27893</v>
      </c>
      <c r="S5047" s="1259">
        <v>1</v>
      </c>
      <c r="T5047" s="1260"/>
      <c r="U5047" s="1260" t="s">
        <v>11396</v>
      </c>
      <c r="V5047" s="1260" t="s">
        <v>11780</v>
      </c>
      <c r="W5047" s="1259">
        <v>0</v>
      </c>
      <c r="X5047" s="1259">
        <v>1008</v>
      </c>
      <c r="Y5047" s="1259">
        <v>0</v>
      </c>
    </row>
    <row r="5048" spans="1:25">
      <c r="A5048" s="1350">
        <v>11201000081</v>
      </c>
      <c r="B5048" s="1260" t="s">
        <v>37535</v>
      </c>
      <c r="C5048" s="1260" t="s">
        <v>37536</v>
      </c>
      <c r="D5048" s="1260" t="s">
        <v>37537</v>
      </c>
      <c r="E5048" s="1260" t="s">
        <v>11311</v>
      </c>
      <c r="F5048" s="1260" t="s">
        <v>11176</v>
      </c>
      <c r="G5048" s="1260"/>
      <c r="H5048" s="1260" t="s">
        <v>11153</v>
      </c>
      <c r="I5048" s="1260" t="s">
        <v>11177</v>
      </c>
      <c r="J5048" s="1259">
        <v>7427824</v>
      </c>
      <c r="K5048" s="1260" t="s">
        <v>11221</v>
      </c>
      <c r="L5048" s="1260" t="s">
        <v>11275</v>
      </c>
      <c r="M5048" s="1260" t="s">
        <v>2239</v>
      </c>
      <c r="N5048" s="1260" t="s">
        <v>37538</v>
      </c>
      <c r="O5048" s="1260" t="s">
        <v>37537</v>
      </c>
      <c r="P5048" s="1260"/>
      <c r="Q5048" s="1260" t="s">
        <v>11411</v>
      </c>
      <c r="R5048" s="1260" t="s">
        <v>37539</v>
      </c>
      <c r="S5048" s="1259">
        <v>1</v>
      </c>
      <c r="T5048" s="1260" t="s">
        <v>12132</v>
      </c>
      <c r="U5048" s="1260" t="s">
        <v>11182</v>
      </c>
      <c r="V5048" s="1260" t="s">
        <v>13808</v>
      </c>
      <c r="W5048" s="1259">
        <v>0</v>
      </c>
      <c r="X5048" s="1259">
        <v>1007</v>
      </c>
      <c r="Y5048" s="1259">
        <v>2</v>
      </c>
    </row>
    <row r="5049" spans="1:25">
      <c r="A5049" s="1350">
        <v>11201000080</v>
      </c>
      <c r="B5049" s="1260" t="s">
        <v>37540</v>
      </c>
      <c r="C5049" s="1260" t="s">
        <v>37541</v>
      </c>
      <c r="D5049" s="1260" t="s">
        <v>37542</v>
      </c>
      <c r="E5049" s="1260" t="s">
        <v>11311</v>
      </c>
      <c r="F5049" s="1260" t="s">
        <v>37543</v>
      </c>
      <c r="G5049" s="1260" t="s">
        <v>37544</v>
      </c>
      <c r="H5049" s="1260" t="s">
        <v>11153</v>
      </c>
      <c r="I5049" s="1260" t="s">
        <v>11177</v>
      </c>
      <c r="J5049" s="1259">
        <v>7427823</v>
      </c>
      <c r="K5049" s="1260" t="s">
        <v>11221</v>
      </c>
      <c r="L5049" s="1260" t="s">
        <v>11385</v>
      </c>
      <c r="M5049" s="1260" t="s">
        <v>2239</v>
      </c>
      <c r="N5049" s="1260" t="s">
        <v>37545</v>
      </c>
      <c r="O5049" s="1260" t="s">
        <v>37542</v>
      </c>
      <c r="P5049" s="1260"/>
      <c r="Q5049" s="1260" t="s">
        <v>11846</v>
      </c>
      <c r="R5049" s="1260" t="s">
        <v>37546</v>
      </c>
      <c r="S5049" s="1259">
        <v>1</v>
      </c>
      <c r="T5049" s="1260" t="s">
        <v>37547</v>
      </c>
      <c r="U5049" s="1260" t="s">
        <v>11182</v>
      </c>
      <c r="V5049" s="1260" t="s">
        <v>13808</v>
      </c>
      <c r="W5049" s="1259">
        <v>0</v>
      </c>
      <c r="X5049" s="1259">
        <v>1007</v>
      </c>
      <c r="Y5049" s="1259">
        <v>1</v>
      </c>
    </row>
    <row r="5050" spans="1:25">
      <c r="A5050" s="1350">
        <v>11201000079</v>
      </c>
      <c r="B5050" s="1260"/>
      <c r="C5050" s="1260" t="s">
        <v>37548</v>
      </c>
      <c r="D5050" s="1260" t="s">
        <v>12472</v>
      </c>
      <c r="E5050" s="1260" t="s">
        <v>16818</v>
      </c>
      <c r="F5050" s="1260" t="s">
        <v>22980</v>
      </c>
      <c r="G5050" s="1260" t="s">
        <v>37549</v>
      </c>
      <c r="H5050" s="1260" t="s">
        <v>11153</v>
      </c>
      <c r="I5050" s="1260" t="s">
        <v>11243</v>
      </c>
      <c r="J5050" s="1259">
        <v>7427822</v>
      </c>
      <c r="K5050" s="1260" t="s">
        <v>11221</v>
      </c>
      <c r="L5050" s="1260" t="s">
        <v>11155</v>
      </c>
      <c r="M5050" s="1260" t="s">
        <v>262</v>
      </c>
      <c r="N5050" s="1260"/>
      <c r="O5050" s="1260" t="s">
        <v>12472</v>
      </c>
      <c r="P5050" s="1260"/>
      <c r="Q5050" s="1260"/>
      <c r="R5050" s="1260"/>
      <c r="S5050" s="1259">
        <v>1</v>
      </c>
      <c r="T5050" s="1260"/>
      <c r="U5050" s="1260"/>
      <c r="V5050" s="1260"/>
      <c r="W5050" s="1259">
        <v>0</v>
      </c>
      <c r="X5050" s="1259">
        <v>1007</v>
      </c>
      <c r="Y5050" s="1259">
        <v>0</v>
      </c>
    </row>
    <row r="5051" spans="1:25">
      <c r="A5051" s="1350">
        <v>11201000078</v>
      </c>
      <c r="B5051" s="1260"/>
      <c r="C5051" s="1260" t="s">
        <v>37550</v>
      </c>
      <c r="D5051" s="1260" t="s">
        <v>11447</v>
      </c>
      <c r="E5051" s="1260" t="s">
        <v>11353</v>
      </c>
      <c r="F5051" s="1260" t="s">
        <v>14842</v>
      </c>
      <c r="G5051" s="1260" t="s">
        <v>37551</v>
      </c>
      <c r="H5051" s="1260" t="s">
        <v>11153</v>
      </c>
      <c r="I5051" s="1260" t="s">
        <v>11243</v>
      </c>
      <c r="J5051" s="1259">
        <v>7427821</v>
      </c>
      <c r="K5051" s="1260" t="s">
        <v>11221</v>
      </c>
      <c r="L5051" s="1260" t="s">
        <v>11155</v>
      </c>
      <c r="M5051" s="1260" t="s">
        <v>262</v>
      </c>
      <c r="N5051" s="1260"/>
      <c r="O5051" s="1260" t="s">
        <v>11447</v>
      </c>
      <c r="P5051" s="1260"/>
      <c r="Q5051" s="1260"/>
      <c r="R5051" s="1260"/>
      <c r="S5051" s="1259">
        <v>1</v>
      </c>
      <c r="T5051" s="1260"/>
      <c r="U5051" s="1260"/>
      <c r="V5051" s="1260"/>
      <c r="W5051" s="1259">
        <v>0</v>
      </c>
      <c r="X5051" s="1259">
        <v>1007</v>
      </c>
      <c r="Y5051" s="1259">
        <v>0</v>
      </c>
    </row>
    <row r="5052" spans="1:25">
      <c r="A5052" s="1350">
        <v>11201000077</v>
      </c>
      <c r="B5052" s="1260" t="s">
        <v>37552</v>
      </c>
      <c r="C5052" s="1260" t="s">
        <v>37553</v>
      </c>
      <c r="D5052" s="1260" t="s">
        <v>37554</v>
      </c>
      <c r="E5052" s="1260" t="s">
        <v>11311</v>
      </c>
      <c r="F5052" s="1260"/>
      <c r="G5052" s="1260"/>
      <c r="H5052" s="1260" t="s">
        <v>11153</v>
      </c>
      <c r="I5052" s="1260" t="s">
        <v>11177</v>
      </c>
      <c r="J5052" s="1259">
        <v>7427820</v>
      </c>
      <c r="K5052" s="1260" t="s">
        <v>11221</v>
      </c>
      <c r="L5052" s="1260" t="s">
        <v>11275</v>
      </c>
      <c r="M5052" s="1260" t="s">
        <v>2244</v>
      </c>
      <c r="N5052" s="1260" t="s">
        <v>37555</v>
      </c>
      <c r="O5052" s="1260" t="s">
        <v>37554</v>
      </c>
      <c r="P5052" s="1260"/>
      <c r="Q5052" s="1260" t="s">
        <v>37556</v>
      </c>
      <c r="R5052" s="1260" t="s">
        <v>37557</v>
      </c>
      <c r="S5052" s="1259">
        <v>1</v>
      </c>
      <c r="T5052" s="1260"/>
      <c r="U5052" s="1260" t="s">
        <v>11269</v>
      </c>
      <c r="V5052" s="1260" t="s">
        <v>11787</v>
      </c>
      <c r="W5052" s="1259">
        <v>0</v>
      </c>
      <c r="X5052" s="1259">
        <v>1007</v>
      </c>
      <c r="Y5052" s="1259">
        <v>2</v>
      </c>
    </row>
    <row r="5053" spans="1:25">
      <c r="A5053" s="1350">
        <v>11201000076</v>
      </c>
      <c r="B5053" s="1260" t="s">
        <v>37558</v>
      </c>
      <c r="C5053" s="1260" t="s">
        <v>37559</v>
      </c>
      <c r="D5053" s="1260" t="s">
        <v>21839</v>
      </c>
      <c r="E5053" s="1260" t="s">
        <v>11426</v>
      </c>
      <c r="F5053" s="1260" t="s">
        <v>12466</v>
      </c>
      <c r="G5053" s="1260" t="s">
        <v>37560</v>
      </c>
      <c r="H5053" s="1260" t="s">
        <v>11153</v>
      </c>
      <c r="I5053" s="1260" t="s">
        <v>10976</v>
      </c>
      <c r="J5053" s="1259">
        <v>7427819</v>
      </c>
      <c r="K5053" s="1260" t="s">
        <v>11221</v>
      </c>
      <c r="L5053" s="1260" t="s">
        <v>11155</v>
      </c>
      <c r="M5053" s="1260" t="s">
        <v>2533</v>
      </c>
      <c r="N5053" s="1260" t="s">
        <v>21840</v>
      </c>
      <c r="O5053" s="1260" t="s">
        <v>21839</v>
      </c>
      <c r="P5053" s="1260" t="s">
        <v>37561</v>
      </c>
      <c r="Q5053" s="1260" t="s">
        <v>12515</v>
      </c>
      <c r="R5053" s="1260" t="s">
        <v>37562</v>
      </c>
      <c r="S5053" s="1259">
        <v>1</v>
      </c>
      <c r="T5053" s="1260" t="s">
        <v>37563</v>
      </c>
      <c r="U5053" s="1260" t="s">
        <v>11158</v>
      </c>
      <c r="V5053" s="1260" t="s">
        <v>11762</v>
      </c>
      <c r="W5053" s="1259">
        <v>0</v>
      </c>
      <c r="X5053" s="1259">
        <v>1007</v>
      </c>
      <c r="Y5053" s="1259">
        <v>0</v>
      </c>
    </row>
    <row r="5054" spans="1:25">
      <c r="A5054" s="1350">
        <v>11201000075</v>
      </c>
      <c r="B5054" s="1260" t="s">
        <v>37564</v>
      </c>
      <c r="C5054" s="1260" t="s">
        <v>37565</v>
      </c>
      <c r="D5054" s="1260" t="s">
        <v>37566</v>
      </c>
      <c r="E5054" s="1260" t="s">
        <v>11311</v>
      </c>
      <c r="F5054" s="1260" t="s">
        <v>11176</v>
      </c>
      <c r="G5054" s="1260" t="s">
        <v>37567</v>
      </c>
      <c r="H5054" s="1260" t="s">
        <v>11153</v>
      </c>
      <c r="I5054" s="1260" t="s">
        <v>11177</v>
      </c>
      <c r="J5054" s="1259">
        <v>7427818</v>
      </c>
      <c r="K5054" s="1260" t="s">
        <v>11221</v>
      </c>
      <c r="L5054" s="1260" t="s">
        <v>11385</v>
      </c>
      <c r="M5054" s="1260" t="s">
        <v>2244</v>
      </c>
      <c r="N5054" s="1260" t="s">
        <v>37555</v>
      </c>
      <c r="O5054" s="1260" t="s">
        <v>37566</v>
      </c>
      <c r="P5054" s="1260" t="s">
        <v>37568</v>
      </c>
      <c r="Q5054" s="1260" t="s">
        <v>11411</v>
      </c>
      <c r="R5054" s="1260" t="s">
        <v>37569</v>
      </c>
      <c r="S5054" s="1259">
        <v>1</v>
      </c>
      <c r="T5054" s="1260" t="s">
        <v>37570</v>
      </c>
      <c r="U5054" s="1260" t="s">
        <v>11269</v>
      </c>
      <c r="V5054" s="1260" t="s">
        <v>11787</v>
      </c>
      <c r="W5054" s="1259">
        <v>0</v>
      </c>
      <c r="X5054" s="1259">
        <v>1007</v>
      </c>
      <c r="Y5054" s="1259">
        <v>1</v>
      </c>
    </row>
    <row r="5055" spans="1:25">
      <c r="A5055" s="1350">
        <v>11201000074</v>
      </c>
      <c r="B5055" s="1260" t="s">
        <v>37571</v>
      </c>
      <c r="C5055" s="1260" t="s">
        <v>37572</v>
      </c>
      <c r="D5055" s="1260" t="s">
        <v>37573</v>
      </c>
      <c r="E5055" s="1260" t="s">
        <v>11311</v>
      </c>
      <c r="F5055" s="1260"/>
      <c r="G5055" s="1260"/>
      <c r="H5055" s="1260" t="s">
        <v>11153</v>
      </c>
      <c r="I5055" s="1260" t="s">
        <v>11177</v>
      </c>
      <c r="J5055" s="1259">
        <v>7427817</v>
      </c>
      <c r="K5055" s="1260" t="s">
        <v>11221</v>
      </c>
      <c r="L5055" s="1260" t="s">
        <v>11275</v>
      </c>
      <c r="M5055" s="1260" t="s">
        <v>2239</v>
      </c>
      <c r="N5055" s="1260" t="s">
        <v>37574</v>
      </c>
      <c r="O5055" s="1260" t="s">
        <v>37573</v>
      </c>
      <c r="P5055" s="1260"/>
      <c r="Q5055" s="1260" t="s">
        <v>37575</v>
      </c>
      <c r="R5055" s="1260" t="s">
        <v>37576</v>
      </c>
      <c r="S5055" s="1259">
        <v>1</v>
      </c>
      <c r="T5055" s="1260"/>
      <c r="U5055" s="1260" t="s">
        <v>11182</v>
      </c>
      <c r="V5055" s="1260" t="s">
        <v>13808</v>
      </c>
      <c r="W5055" s="1259">
        <v>0</v>
      </c>
      <c r="X5055" s="1259">
        <v>1007</v>
      </c>
      <c r="Y5055" s="1259">
        <v>2</v>
      </c>
    </row>
    <row r="5056" spans="1:25">
      <c r="A5056" s="1350">
        <v>11201000073</v>
      </c>
      <c r="B5056" s="1260" t="s">
        <v>37577</v>
      </c>
      <c r="C5056" s="1260" t="s">
        <v>37578</v>
      </c>
      <c r="D5056" s="1260" t="s">
        <v>14149</v>
      </c>
      <c r="E5056" s="1260" t="s">
        <v>11190</v>
      </c>
      <c r="F5056" s="1260" t="s">
        <v>20592</v>
      </c>
      <c r="G5056" s="1260" t="s">
        <v>37579</v>
      </c>
      <c r="H5056" s="1260" t="s">
        <v>11153</v>
      </c>
      <c r="I5056" s="1260" t="s">
        <v>10976</v>
      </c>
      <c r="J5056" s="1259">
        <v>7427816</v>
      </c>
      <c r="K5056" s="1260" t="s">
        <v>11375</v>
      </c>
      <c r="L5056" s="1260" t="s">
        <v>11155</v>
      </c>
      <c r="M5056" s="1260" t="s">
        <v>262</v>
      </c>
      <c r="N5056" s="1260"/>
      <c r="O5056" s="1260" t="s">
        <v>14149</v>
      </c>
      <c r="P5056" s="1260"/>
      <c r="Q5056" s="1260"/>
      <c r="R5056" s="1260"/>
      <c r="S5056" s="1259">
        <v>1</v>
      </c>
      <c r="T5056" s="1260"/>
      <c r="U5056" s="1260"/>
      <c r="V5056" s="1260"/>
      <c r="W5056" s="1259">
        <v>0</v>
      </c>
      <c r="X5056" s="1259">
        <v>1008</v>
      </c>
      <c r="Y5056" s="1259">
        <v>0</v>
      </c>
    </row>
    <row r="5057" spans="1:25">
      <c r="A5057" s="1350">
        <v>11201000072</v>
      </c>
      <c r="B5057" s="1260" t="s">
        <v>37580</v>
      </c>
      <c r="C5057" s="1260" t="s">
        <v>37581</v>
      </c>
      <c r="D5057" s="1260" t="s">
        <v>37582</v>
      </c>
      <c r="E5057" s="1260" t="s">
        <v>11311</v>
      </c>
      <c r="F5057" s="1260" t="s">
        <v>11176</v>
      </c>
      <c r="G5057" s="1260" t="s">
        <v>37583</v>
      </c>
      <c r="H5057" s="1260" t="s">
        <v>11153</v>
      </c>
      <c r="I5057" s="1260" t="s">
        <v>11177</v>
      </c>
      <c r="J5057" s="1259">
        <v>7427815</v>
      </c>
      <c r="K5057" s="1260" t="s">
        <v>11221</v>
      </c>
      <c r="L5057" s="1260" t="s">
        <v>11385</v>
      </c>
      <c r="M5057" s="1260" t="s">
        <v>2239</v>
      </c>
      <c r="N5057" s="1260" t="s">
        <v>37574</v>
      </c>
      <c r="O5057" s="1260" t="s">
        <v>37582</v>
      </c>
      <c r="P5057" s="1260"/>
      <c r="Q5057" s="1260" t="s">
        <v>37584</v>
      </c>
      <c r="R5057" s="1260" t="s">
        <v>37585</v>
      </c>
      <c r="S5057" s="1259">
        <v>1</v>
      </c>
      <c r="T5057" s="1260"/>
      <c r="U5057" s="1260" t="s">
        <v>11182</v>
      </c>
      <c r="V5057" s="1260" t="s">
        <v>13808</v>
      </c>
      <c r="W5057" s="1259">
        <v>0</v>
      </c>
      <c r="X5057" s="1259">
        <v>1007</v>
      </c>
      <c r="Y5057" s="1259">
        <v>1</v>
      </c>
    </row>
    <row r="5058" spans="1:25">
      <c r="A5058" s="1350">
        <v>11201000071</v>
      </c>
      <c r="B5058" s="1260" t="s">
        <v>37586</v>
      </c>
      <c r="C5058" s="1260" t="s">
        <v>37587</v>
      </c>
      <c r="D5058" s="1260" t="s">
        <v>37588</v>
      </c>
      <c r="E5058" s="1260" t="s">
        <v>11311</v>
      </c>
      <c r="F5058" s="1260" t="s">
        <v>11176</v>
      </c>
      <c r="G5058" s="1260" t="s">
        <v>37589</v>
      </c>
      <c r="H5058" s="1260" t="s">
        <v>11153</v>
      </c>
      <c r="I5058" s="1260" t="s">
        <v>11177</v>
      </c>
      <c r="J5058" s="1259">
        <v>7427814</v>
      </c>
      <c r="K5058" s="1260" t="s">
        <v>11221</v>
      </c>
      <c r="L5058" s="1260" t="s">
        <v>11155</v>
      </c>
      <c r="M5058" s="1260" t="s">
        <v>2540</v>
      </c>
      <c r="N5058" s="1260" t="s">
        <v>37590</v>
      </c>
      <c r="O5058" s="1260" t="s">
        <v>37588</v>
      </c>
      <c r="P5058" s="1260"/>
      <c r="Q5058" s="1260" t="s">
        <v>37591</v>
      </c>
      <c r="R5058" s="1260" t="s">
        <v>37592</v>
      </c>
      <c r="S5058" s="1259">
        <v>1</v>
      </c>
      <c r="T5058" s="1260"/>
      <c r="U5058" s="1260" t="s">
        <v>11269</v>
      </c>
      <c r="V5058" s="1260" t="s">
        <v>11342</v>
      </c>
      <c r="W5058" s="1259">
        <v>0</v>
      </c>
      <c r="X5058" s="1259">
        <v>1007</v>
      </c>
      <c r="Y5058" s="1259">
        <v>0</v>
      </c>
    </row>
    <row r="5059" spans="1:25">
      <c r="A5059" s="1350">
        <v>11201000070</v>
      </c>
      <c r="B5059" s="1260" t="s">
        <v>37593</v>
      </c>
      <c r="C5059" s="1260" t="s">
        <v>37594</v>
      </c>
      <c r="D5059" s="1260" t="s">
        <v>14290</v>
      </c>
      <c r="E5059" s="1260" t="s">
        <v>11426</v>
      </c>
      <c r="F5059" s="1260" t="s">
        <v>11176</v>
      </c>
      <c r="G5059" s="1260" t="s">
        <v>37595</v>
      </c>
      <c r="H5059" s="1260" t="s">
        <v>11153</v>
      </c>
      <c r="I5059" s="1260" t="s">
        <v>11177</v>
      </c>
      <c r="J5059" s="1259">
        <v>7427813</v>
      </c>
      <c r="K5059" s="1260" t="s">
        <v>11221</v>
      </c>
      <c r="L5059" s="1260" t="s">
        <v>11155</v>
      </c>
      <c r="M5059" s="1260" t="s">
        <v>1654</v>
      </c>
      <c r="N5059" s="1260" t="s">
        <v>14292</v>
      </c>
      <c r="O5059" s="1260" t="s">
        <v>14290</v>
      </c>
      <c r="P5059" s="1260" t="s">
        <v>18469</v>
      </c>
      <c r="Q5059" s="1260" t="s">
        <v>11867</v>
      </c>
      <c r="R5059" s="1260" t="s">
        <v>14293</v>
      </c>
      <c r="S5059" s="1259">
        <v>1</v>
      </c>
      <c r="T5059" s="1260" t="s">
        <v>37596</v>
      </c>
      <c r="U5059" s="1260" t="s">
        <v>11182</v>
      </c>
      <c r="V5059" s="1260" t="s">
        <v>12041</v>
      </c>
      <c r="W5059" s="1259">
        <v>0</v>
      </c>
      <c r="X5059" s="1259">
        <v>1007</v>
      </c>
      <c r="Y5059" s="1259">
        <v>0</v>
      </c>
    </row>
    <row r="5060" spans="1:25">
      <c r="A5060" s="1350">
        <v>11201000069</v>
      </c>
      <c r="B5060" s="1260" t="s">
        <v>37597</v>
      </c>
      <c r="C5060" s="1260" t="s">
        <v>37598</v>
      </c>
      <c r="D5060" s="1260" t="s">
        <v>37599</v>
      </c>
      <c r="E5060" s="1260" t="s">
        <v>13024</v>
      </c>
      <c r="F5060" s="1260" t="s">
        <v>11176</v>
      </c>
      <c r="G5060" s="1260" t="s">
        <v>37600</v>
      </c>
      <c r="H5060" s="1260" t="s">
        <v>11153</v>
      </c>
      <c r="I5060" s="1260" t="s">
        <v>11177</v>
      </c>
      <c r="J5060" s="1259">
        <v>7427812</v>
      </c>
      <c r="K5060" s="1260" t="s">
        <v>11221</v>
      </c>
      <c r="L5060" s="1260" t="s">
        <v>11155</v>
      </c>
      <c r="M5060" s="1260" t="s">
        <v>2540</v>
      </c>
      <c r="N5060" s="1260" t="s">
        <v>37601</v>
      </c>
      <c r="O5060" s="1260" t="s">
        <v>37599</v>
      </c>
      <c r="P5060" s="1260" t="s">
        <v>37602</v>
      </c>
      <c r="Q5060" s="1260" t="s">
        <v>12131</v>
      </c>
      <c r="R5060" s="1260" t="s">
        <v>37603</v>
      </c>
      <c r="S5060" s="1259">
        <v>1</v>
      </c>
      <c r="T5060" s="1260" t="s">
        <v>37604</v>
      </c>
      <c r="U5060" s="1260" t="s">
        <v>11751</v>
      </c>
      <c r="V5060" s="1260" t="s">
        <v>21036</v>
      </c>
      <c r="W5060" s="1259">
        <v>0</v>
      </c>
      <c r="X5060" s="1259">
        <v>1007</v>
      </c>
      <c r="Y5060" s="1259">
        <v>0</v>
      </c>
    </row>
    <row r="5061" spans="1:25">
      <c r="A5061" s="1350">
        <v>11201000068</v>
      </c>
      <c r="B5061" s="1260"/>
      <c r="C5061" s="1260" t="s">
        <v>37605</v>
      </c>
      <c r="D5061" s="1260" t="s">
        <v>37606</v>
      </c>
      <c r="E5061" s="1260" t="s">
        <v>11426</v>
      </c>
      <c r="F5061" s="1260" t="s">
        <v>37607</v>
      </c>
      <c r="G5061" s="1260" t="s">
        <v>37608</v>
      </c>
      <c r="H5061" s="1260" t="s">
        <v>11153</v>
      </c>
      <c r="I5061" s="1260" t="s">
        <v>11164</v>
      </c>
      <c r="J5061" s="1259">
        <v>7427811</v>
      </c>
      <c r="K5061" s="1260" t="s">
        <v>11221</v>
      </c>
      <c r="L5061" s="1260" t="s">
        <v>11155</v>
      </c>
      <c r="M5061" s="1260" t="s">
        <v>2095</v>
      </c>
      <c r="N5061" s="1260" t="s">
        <v>37609</v>
      </c>
      <c r="O5061" s="1260" t="s">
        <v>37606</v>
      </c>
      <c r="P5061" s="1260" t="s">
        <v>37528</v>
      </c>
      <c r="Q5061" s="1260" t="s">
        <v>31319</v>
      </c>
      <c r="R5061" s="1259">
        <v>119</v>
      </c>
      <c r="S5061" s="1259">
        <v>1</v>
      </c>
      <c r="T5061" s="1260"/>
      <c r="U5061" s="1260" t="s">
        <v>11921</v>
      </c>
      <c r="V5061" s="1260" t="s">
        <v>13303</v>
      </c>
      <c r="W5061" s="1259">
        <v>0</v>
      </c>
      <c r="X5061" s="1259">
        <v>1007</v>
      </c>
      <c r="Y5061" s="1259">
        <v>0</v>
      </c>
    </row>
    <row r="5062" spans="1:25">
      <c r="A5062" s="1350">
        <v>11201000067</v>
      </c>
      <c r="B5062" s="1260" t="s">
        <v>37610</v>
      </c>
      <c r="C5062" s="1260" t="s">
        <v>37611</v>
      </c>
      <c r="D5062" s="1260" t="s">
        <v>37612</v>
      </c>
      <c r="E5062" s="1260" t="s">
        <v>11426</v>
      </c>
      <c r="F5062" s="1260" t="s">
        <v>11176</v>
      </c>
      <c r="G5062" s="1260" t="s">
        <v>37613</v>
      </c>
      <c r="H5062" s="1260" t="s">
        <v>11153</v>
      </c>
      <c r="I5062" s="1260" t="s">
        <v>11177</v>
      </c>
      <c r="J5062" s="1259">
        <v>7427810</v>
      </c>
      <c r="K5062" s="1260" t="s">
        <v>11221</v>
      </c>
      <c r="L5062" s="1260" t="s">
        <v>11155</v>
      </c>
      <c r="M5062" s="1260" t="s">
        <v>141</v>
      </c>
      <c r="N5062" s="1260" t="s">
        <v>37614</v>
      </c>
      <c r="O5062" s="1260" t="s">
        <v>37612</v>
      </c>
      <c r="P5062" s="1260" t="s">
        <v>37615</v>
      </c>
      <c r="Q5062" s="1260" t="s">
        <v>11795</v>
      </c>
      <c r="R5062" s="1260" t="s">
        <v>37615</v>
      </c>
      <c r="S5062" s="1259">
        <v>1</v>
      </c>
      <c r="T5062" s="1260" t="s">
        <v>37616</v>
      </c>
      <c r="U5062" s="1260" t="s">
        <v>11751</v>
      </c>
      <c r="V5062" s="1260" t="s">
        <v>19766</v>
      </c>
      <c r="W5062" s="1259">
        <v>0</v>
      </c>
      <c r="X5062" s="1259">
        <v>1007</v>
      </c>
      <c r="Y5062" s="1259">
        <v>0</v>
      </c>
    </row>
    <row r="5063" spans="1:25">
      <c r="A5063" s="1350">
        <v>11201000066</v>
      </c>
      <c r="B5063" s="1260" t="s">
        <v>37617</v>
      </c>
      <c r="C5063" s="1260" t="s">
        <v>37618</v>
      </c>
      <c r="D5063" s="1260" t="s">
        <v>37619</v>
      </c>
      <c r="E5063" s="1260" t="s">
        <v>11190</v>
      </c>
      <c r="F5063" s="1260" t="s">
        <v>37620</v>
      </c>
      <c r="G5063" s="1260" t="s">
        <v>37621</v>
      </c>
      <c r="H5063" s="1260" t="s">
        <v>11153</v>
      </c>
      <c r="I5063" s="1260" t="s">
        <v>10976</v>
      </c>
      <c r="J5063" s="1259">
        <v>7427809</v>
      </c>
      <c r="K5063" s="1260" t="s">
        <v>11375</v>
      </c>
      <c r="L5063" s="1260" t="s">
        <v>11155</v>
      </c>
      <c r="M5063" s="1260" t="s">
        <v>2278</v>
      </c>
      <c r="N5063" s="1260" t="s">
        <v>37622</v>
      </c>
      <c r="O5063" s="1260" t="s">
        <v>37619</v>
      </c>
      <c r="P5063" s="1260" t="s">
        <v>37623</v>
      </c>
      <c r="Q5063" s="1260"/>
      <c r="R5063" s="1260"/>
      <c r="S5063" s="1259">
        <v>1</v>
      </c>
      <c r="T5063" s="1260"/>
      <c r="U5063" s="1260" t="s">
        <v>11231</v>
      </c>
      <c r="V5063" s="1260" t="s">
        <v>13206</v>
      </c>
      <c r="W5063" s="1259">
        <v>22</v>
      </c>
      <c r="X5063" s="1259">
        <v>1008</v>
      </c>
      <c r="Y5063" s="1259">
        <v>0</v>
      </c>
    </row>
    <row r="5064" spans="1:25">
      <c r="A5064" s="1350">
        <v>11201000065</v>
      </c>
      <c r="B5064" s="1260"/>
      <c r="C5064" s="1260" t="s">
        <v>37624</v>
      </c>
      <c r="D5064" s="1260" t="s">
        <v>2530</v>
      </c>
      <c r="E5064" s="1260" t="s">
        <v>11444</v>
      </c>
      <c r="F5064" s="1260" t="s">
        <v>37625</v>
      </c>
      <c r="G5064" s="1260" t="s">
        <v>37626</v>
      </c>
      <c r="H5064" s="1260" t="s">
        <v>11153</v>
      </c>
      <c r="I5064" s="1260" t="s">
        <v>10976</v>
      </c>
      <c r="J5064" s="1259">
        <v>7427808</v>
      </c>
      <c r="K5064" s="1260" t="s">
        <v>11375</v>
      </c>
      <c r="L5064" s="1260" t="s">
        <v>11155</v>
      </c>
      <c r="M5064" s="1260" t="s">
        <v>262</v>
      </c>
      <c r="N5064" s="1260"/>
      <c r="O5064" s="1260" t="s">
        <v>2530</v>
      </c>
      <c r="P5064" s="1260"/>
      <c r="Q5064" s="1260"/>
      <c r="R5064" s="1260"/>
      <c r="S5064" s="1259">
        <v>1</v>
      </c>
      <c r="T5064" s="1260"/>
      <c r="U5064" s="1260"/>
      <c r="V5064" s="1260"/>
      <c r="W5064" s="1259">
        <v>446</v>
      </c>
      <c r="X5064" s="1259">
        <v>1008</v>
      </c>
      <c r="Y5064" s="1259">
        <v>0</v>
      </c>
    </row>
    <row r="5065" spans="1:25">
      <c r="A5065" s="1350">
        <v>11201000064</v>
      </c>
      <c r="B5065" s="1260" t="s">
        <v>37627</v>
      </c>
      <c r="C5065" s="1260" t="s">
        <v>37628</v>
      </c>
      <c r="D5065" s="1260" t="s">
        <v>37629</v>
      </c>
      <c r="E5065" s="1260" t="s">
        <v>11266</v>
      </c>
      <c r="F5065" s="1260" t="s">
        <v>11242</v>
      </c>
      <c r="G5065" s="1260" t="s">
        <v>37630</v>
      </c>
      <c r="H5065" s="1260" t="s">
        <v>11153</v>
      </c>
      <c r="I5065" s="1260" t="s">
        <v>11243</v>
      </c>
      <c r="J5065" s="1259">
        <v>7427807</v>
      </c>
      <c r="K5065" s="1260" t="s">
        <v>11221</v>
      </c>
      <c r="L5065" s="1260" t="s">
        <v>11155</v>
      </c>
      <c r="M5065" s="1260" t="s">
        <v>2495</v>
      </c>
      <c r="N5065" s="1260" t="s">
        <v>37631</v>
      </c>
      <c r="O5065" s="1260" t="s">
        <v>37629</v>
      </c>
      <c r="P5065" s="1260" t="s">
        <v>37632</v>
      </c>
      <c r="Q5065" s="1260" t="s">
        <v>37633</v>
      </c>
      <c r="R5065" s="1260" t="s">
        <v>37632</v>
      </c>
      <c r="S5065" s="1259">
        <v>1</v>
      </c>
      <c r="T5065" s="1260" t="s">
        <v>37634</v>
      </c>
      <c r="U5065" s="1260" t="s">
        <v>11247</v>
      </c>
      <c r="V5065" s="1260" t="s">
        <v>37635</v>
      </c>
      <c r="W5065" s="1259">
        <v>0</v>
      </c>
      <c r="X5065" s="1259">
        <v>1007</v>
      </c>
      <c r="Y5065" s="1259">
        <v>0</v>
      </c>
    </row>
    <row r="5066" spans="1:25">
      <c r="A5066" s="1350">
        <v>11201000063</v>
      </c>
      <c r="B5066" s="1260"/>
      <c r="C5066" s="1260" t="s">
        <v>37636</v>
      </c>
      <c r="D5066" s="1260" t="s">
        <v>37637</v>
      </c>
      <c r="E5066" s="1260" t="s">
        <v>11461</v>
      </c>
      <c r="F5066" s="1260" t="s">
        <v>20306</v>
      </c>
      <c r="G5066" s="1260" t="s">
        <v>37638</v>
      </c>
      <c r="H5066" s="1260" t="s">
        <v>11153</v>
      </c>
      <c r="I5066" s="1260" t="s">
        <v>11164</v>
      </c>
      <c r="J5066" s="1259">
        <v>7427806</v>
      </c>
      <c r="K5066" s="1260" t="s">
        <v>11221</v>
      </c>
      <c r="L5066" s="1260" t="s">
        <v>11155</v>
      </c>
      <c r="M5066" s="1260" t="s">
        <v>262</v>
      </c>
      <c r="N5066" s="1260"/>
      <c r="O5066" s="1260" t="s">
        <v>37637</v>
      </c>
      <c r="P5066" s="1260"/>
      <c r="Q5066" s="1260"/>
      <c r="R5066" s="1260"/>
      <c r="S5066" s="1259">
        <v>1</v>
      </c>
      <c r="T5066" s="1260"/>
      <c r="U5066" s="1260"/>
      <c r="V5066" s="1260"/>
      <c r="W5066" s="1259">
        <v>0</v>
      </c>
      <c r="X5066" s="1259">
        <v>1007</v>
      </c>
      <c r="Y5066" s="1259">
        <v>0</v>
      </c>
    </row>
    <row r="5067" spans="1:25">
      <c r="A5067" s="1350">
        <v>11201000062</v>
      </c>
      <c r="B5067" s="1260"/>
      <c r="C5067" s="1260" t="s">
        <v>37639</v>
      </c>
      <c r="D5067" s="1260" t="s">
        <v>1950</v>
      </c>
      <c r="E5067" s="1260" t="s">
        <v>11457</v>
      </c>
      <c r="F5067" s="1260" t="s">
        <v>37533</v>
      </c>
      <c r="G5067" s="1260" t="s">
        <v>37640</v>
      </c>
      <c r="H5067" s="1260" t="s">
        <v>11153</v>
      </c>
      <c r="I5067" s="1260" t="s">
        <v>10976</v>
      </c>
      <c r="J5067" s="1259">
        <v>7427805</v>
      </c>
      <c r="K5067" s="1260" t="s">
        <v>11221</v>
      </c>
      <c r="L5067" s="1260" t="s">
        <v>11155</v>
      </c>
      <c r="M5067" s="1260" t="s">
        <v>262</v>
      </c>
      <c r="N5067" s="1260"/>
      <c r="O5067" s="1260" t="s">
        <v>1950</v>
      </c>
      <c r="P5067" s="1260"/>
      <c r="Q5067" s="1260"/>
      <c r="R5067" s="1260"/>
      <c r="S5067" s="1259">
        <v>1</v>
      </c>
      <c r="T5067" s="1260"/>
      <c r="U5067" s="1260"/>
      <c r="V5067" s="1260"/>
      <c r="W5067" s="1259">
        <v>0</v>
      </c>
      <c r="X5067" s="1259">
        <v>1007</v>
      </c>
      <c r="Y5067" s="1259">
        <v>0</v>
      </c>
    </row>
    <row r="5068" spans="1:25">
      <c r="A5068" s="1350">
        <v>11201000061</v>
      </c>
      <c r="B5068" s="1260"/>
      <c r="C5068" s="1260" t="s">
        <v>37641</v>
      </c>
      <c r="D5068" s="1260" t="s">
        <v>37642</v>
      </c>
      <c r="E5068" s="1260" t="s">
        <v>11353</v>
      </c>
      <c r="F5068" s="1260" t="s">
        <v>20592</v>
      </c>
      <c r="G5068" s="1260" t="s">
        <v>37643</v>
      </c>
      <c r="H5068" s="1260" t="s">
        <v>11153</v>
      </c>
      <c r="I5068" s="1260" t="s">
        <v>10976</v>
      </c>
      <c r="J5068" s="1259">
        <v>7427804</v>
      </c>
      <c r="K5068" s="1260" t="s">
        <v>11221</v>
      </c>
      <c r="L5068" s="1260" t="s">
        <v>11155</v>
      </c>
      <c r="M5068" s="1260" t="s">
        <v>262</v>
      </c>
      <c r="N5068" s="1260"/>
      <c r="O5068" s="1260" t="s">
        <v>37642</v>
      </c>
      <c r="P5068" s="1260"/>
      <c r="Q5068" s="1260"/>
      <c r="R5068" s="1260"/>
      <c r="S5068" s="1259">
        <v>1</v>
      </c>
      <c r="T5068" s="1260"/>
      <c r="U5068" s="1260"/>
      <c r="V5068" s="1260"/>
      <c r="W5068" s="1259">
        <v>0</v>
      </c>
      <c r="X5068" s="1259">
        <v>1007</v>
      </c>
      <c r="Y5068" s="1259">
        <v>0</v>
      </c>
    </row>
    <row r="5069" spans="1:25">
      <c r="A5069" s="1350">
        <v>11201000060</v>
      </c>
      <c r="B5069" s="1260"/>
      <c r="C5069" s="1260" t="s">
        <v>37644</v>
      </c>
      <c r="D5069" s="1260" t="s">
        <v>37645</v>
      </c>
      <c r="E5069" s="1260" t="s">
        <v>11353</v>
      </c>
      <c r="F5069" s="1260" t="s">
        <v>12466</v>
      </c>
      <c r="G5069" s="1260" t="s">
        <v>37646</v>
      </c>
      <c r="H5069" s="1260" t="s">
        <v>11153</v>
      </c>
      <c r="I5069" s="1260" t="s">
        <v>10976</v>
      </c>
      <c r="J5069" s="1259">
        <v>7427803</v>
      </c>
      <c r="K5069" s="1260" t="s">
        <v>11221</v>
      </c>
      <c r="L5069" s="1260" t="s">
        <v>11155</v>
      </c>
      <c r="M5069" s="1260" t="s">
        <v>262</v>
      </c>
      <c r="N5069" s="1260"/>
      <c r="O5069" s="1260" t="s">
        <v>37645</v>
      </c>
      <c r="P5069" s="1260"/>
      <c r="Q5069" s="1260"/>
      <c r="R5069" s="1260"/>
      <c r="S5069" s="1259">
        <v>1</v>
      </c>
      <c r="T5069" s="1260"/>
      <c r="U5069" s="1260"/>
      <c r="V5069" s="1260"/>
      <c r="W5069" s="1259">
        <v>0</v>
      </c>
      <c r="X5069" s="1259">
        <v>1007</v>
      </c>
      <c r="Y5069" s="1259">
        <v>0</v>
      </c>
    </row>
    <row r="5070" spans="1:25">
      <c r="A5070" s="1350">
        <v>11201000059</v>
      </c>
      <c r="B5070" s="1260"/>
      <c r="C5070" s="1260" t="s">
        <v>37647</v>
      </c>
      <c r="D5070" s="1260" t="s">
        <v>13254</v>
      </c>
      <c r="E5070" s="1260" t="s">
        <v>12568</v>
      </c>
      <c r="F5070" s="1260" t="s">
        <v>11242</v>
      </c>
      <c r="G5070" s="1260" t="s">
        <v>37648</v>
      </c>
      <c r="H5070" s="1260" t="s">
        <v>11153</v>
      </c>
      <c r="I5070" s="1260" t="s">
        <v>11243</v>
      </c>
      <c r="J5070" s="1259">
        <v>7427802</v>
      </c>
      <c r="K5070" s="1260" t="s">
        <v>11221</v>
      </c>
      <c r="L5070" s="1260" t="s">
        <v>11155</v>
      </c>
      <c r="M5070" s="1260" t="s">
        <v>262</v>
      </c>
      <c r="N5070" s="1260"/>
      <c r="O5070" s="1260" t="s">
        <v>13254</v>
      </c>
      <c r="P5070" s="1260"/>
      <c r="Q5070" s="1260"/>
      <c r="R5070" s="1260"/>
      <c r="S5070" s="1259">
        <v>1</v>
      </c>
      <c r="T5070" s="1260"/>
      <c r="U5070" s="1260"/>
      <c r="V5070" s="1260"/>
      <c r="W5070" s="1259">
        <v>0</v>
      </c>
      <c r="X5070" s="1259">
        <v>1007</v>
      </c>
      <c r="Y5070" s="1259">
        <v>0</v>
      </c>
    </row>
    <row r="5071" spans="1:25">
      <c r="A5071" s="1350">
        <v>11201000058</v>
      </c>
      <c r="B5071" s="1260"/>
      <c r="C5071" s="1260" t="s">
        <v>37649</v>
      </c>
      <c r="D5071" s="1260" t="s">
        <v>37650</v>
      </c>
      <c r="E5071" s="1260" t="s">
        <v>11560</v>
      </c>
      <c r="F5071" s="1260" t="s">
        <v>37607</v>
      </c>
      <c r="G5071" s="1260" t="s">
        <v>37651</v>
      </c>
      <c r="H5071" s="1260" t="s">
        <v>11153</v>
      </c>
      <c r="I5071" s="1260" t="s">
        <v>11164</v>
      </c>
      <c r="J5071" s="1259">
        <v>7427801</v>
      </c>
      <c r="K5071" s="1260" t="s">
        <v>11221</v>
      </c>
      <c r="L5071" s="1260" t="s">
        <v>11155</v>
      </c>
      <c r="M5071" s="1260" t="s">
        <v>1300</v>
      </c>
      <c r="N5071" s="1260" t="s">
        <v>37652</v>
      </c>
      <c r="O5071" s="1260" t="s">
        <v>37650</v>
      </c>
      <c r="P5071" s="1260"/>
      <c r="Q5071" s="1260"/>
      <c r="R5071" s="1260"/>
      <c r="S5071" s="1259">
        <v>1</v>
      </c>
      <c r="T5071" s="1260"/>
      <c r="U5071" s="1260" t="s">
        <v>11231</v>
      </c>
      <c r="V5071" s="1260" t="s">
        <v>13719</v>
      </c>
      <c r="W5071" s="1259">
        <v>0</v>
      </c>
      <c r="X5071" s="1259">
        <v>1007</v>
      </c>
      <c r="Y5071" s="1259">
        <v>0</v>
      </c>
    </row>
    <row r="5072" spans="1:25">
      <c r="A5072" s="1350">
        <v>11201000057</v>
      </c>
      <c r="B5072" s="1260"/>
      <c r="C5072" s="1260" t="s">
        <v>37653</v>
      </c>
      <c r="D5072" s="1260" t="s">
        <v>37654</v>
      </c>
      <c r="E5072" s="1260" t="s">
        <v>11426</v>
      </c>
      <c r="F5072" s="1260" t="s">
        <v>37525</v>
      </c>
      <c r="G5072" s="1260" t="s">
        <v>37655</v>
      </c>
      <c r="H5072" s="1260" t="s">
        <v>11153</v>
      </c>
      <c r="I5072" s="1260" t="s">
        <v>11164</v>
      </c>
      <c r="J5072" s="1259">
        <v>7427800</v>
      </c>
      <c r="K5072" s="1260" t="s">
        <v>11221</v>
      </c>
      <c r="L5072" s="1260" t="s">
        <v>11155</v>
      </c>
      <c r="M5072" s="1260" t="s">
        <v>2559</v>
      </c>
      <c r="N5072" s="1260" t="s">
        <v>37656</v>
      </c>
      <c r="O5072" s="1260" t="s">
        <v>37654</v>
      </c>
      <c r="P5072" s="1260"/>
      <c r="Q5072" s="1260"/>
      <c r="R5072" s="1260"/>
      <c r="S5072" s="1259">
        <v>1</v>
      </c>
      <c r="T5072" s="1260"/>
      <c r="U5072" s="1260" t="s">
        <v>11921</v>
      </c>
      <c r="V5072" s="1260" t="s">
        <v>21967</v>
      </c>
      <c r="W5072" s="1259">
        <v>0</v>
      </c>
      <c r="X5072" s="1259">
        <v>1007</v>
      </c>
      <c r="Y5072" s="1259">
        <v>0</v>
      </c>
    </row>
    <row r="5073" spans="1:25">
      <c r="A5073" s="1350">
        <v>11201000056</v>
      </c>
      <c r="B5073" s="1260" t="s">
        <v>37657</v>
      </c>
      <c r="C5073" s="1260" t="s">
        <v>37658</v>
      </c>
      <c r="D5073" s="1260" t="s">
        <v>37659</v>
      </c>
      <c r="E5073" s="1260" t="s">
        <v>11419</v>
      </c>
      <c r="F5073" s="1260" t="s">
        <v>37525</v>
      </c>
      <c r="G5073" s="1260" t="s">
        <v>37660</v>
      </c>
      <c r="H5073" s="1260" t="s">
        <v>11153</v>
      </c>
      <c r="I5073" s="1260" t="s">
        <v>11164</v>
      </c>
      <c r="J5073" s="1259">
        <v>7427799</v>
      </c>
      <c r="K5073" s="1260" t="s">
        <v>11221</v>
      </c>
      <c r="L5073" s="1260" t="s">
        <v>11155</v>
      </c>
      <c r="M5073" s="1260" t="s">
        <v>2259</v>
      </c>
      <c r="N5073" s="1260" t="s">
        <v>37661</v>
      </c>
      <c r="O5073" s="1260" t="s">
        <v>37659</v>
      </c>
      <c r="P5073" s="1260" t="s">
        <v>37662</v>
      </c>
      <c r="Q5073" s="1260" t="s">
        <v>11313</v>
      </c>
      <c r="R5073" s="1260" t="s">
        <v>37662</v>
      </c>
      <c r="S5073" s="1259">
        <v>1</v>
      </c>
      <c r="T5073" s="1260" t="s">
        <v>37663</v>
      </c>
      <c r="U5073" s="1260" t="s">
        <v>11209</v>
      </c>
      <c r="V5073" s="1260" t="s">
        <v>12112</v>
      </c>
      <c r="W5073" s="1259">
        <v>0</v>
      </c>
      <c r="X5073" s="1259">
        <v>1007</v>
      </c>
      <c r="Y5073" s="1259">
        <v>0</v>
      </c>
    </row>
    <row r="5074" spans="1:25">
      <c r="A5074" s="1350">
        <v>11201000055</v>
      </c>
      <c r="B5074" s="1260"/>
      <c r="C5074" s="1260" t="s">
        <v>37664</v>
      </c>
      <c r="D5074" s="1260" t="s">
        <v>37665</v>
      </c>
      <c r="E5074" s="1260" t="s">
        <v>11426</v>
      </c>
      <c r="F5074" s="1260" t="s">
        <v>11176</v>
      </c>
      <c r="G5074" s="1260" t="s">
        <v>37666</v>
      </c>
      <c r="H5074" s="1260" t="s">
        <v>11153</v>
      </c>
      <c r="I5074" s="1260" t="s">
        <v>11177</v>
      </c>
      <c r="J5074" s="1259">
        <v>7427798</v>
      </c>
      <c r="K5074" s="1260" t="s">
        <v>11221</v>
      </c>
      <c r="L5074" s="1260" t="s">
        <v>11155</v>
      </c>
      <c r="M5074" s="1260" t="s">
        <v>2132</v>
      </c>
      <c r="N5074" s="1260" t="s">
        <v>37667</v>
      </c>
      <c r="O5074" s="1260" t="s">
        <v>37665</v>
      </c>
      <c r="P5074" s="1260" t="s">
        <v>37668</v>
      </c>
      <c r="Q5074" s="1260"/>
      <c r="R5074" s="1260" t="s">
        <v>37669</v>
      </c>
      <c r="S5074" s="1259">
        <v>1</v>
      </c>
      <c r="T5074" s="1260"/>
      <c r="U5074" s="1260" t="s">
        <v>11209</v>
      </c>
      <c r="V5074" s="1260" t="s">
        <v>11210</v>
      </c>
      <c r="W5074" s="1259">
        <v>0</v>
      </c>
      <c r="X5074" s="1259">
        <v>1007</v>
      </c>
      <c r="Y5074" s="1259">
        <v>0</v>
      </c>
    </row>
    <row r="5075" spans="1:25">
      <c r="A5075" s="1350">
        <v>11201000054</v>
      </c>
      <c r="B5075" s="1260"/>
      <c r="C5075" s="1260" t="s">
        <v>37670</v>
      </c>
      <c r="D5075" s="1260" t="s">
        <v>37671</v>
      </c>
      <c r="E5075" s="1260" t="s">
        <v>11175</v>
      </c>
      <c r="F5075" s="1260" t="s">
        <v>11176</v>
      </c>
      <c r="G5075" s="1260" t="s">
        <v>37672</v>
      </c>
      <c r="H5075" s="1260" t="s">
        <v>11153</v>
      </c>
      <c r="I5075" s="1260" t="s">
        <v>11177</v>
      </c>
      <c r="J5075" s="1259">
        <v>7427797</v>
      </c>
      <c r="K5075" s="1260" t="s">
        <v>11221</v>
      </c>
      <c r="L5075" s="1260" t="s">
        <v>11155</v>
      </c>
      <c r="M5075" s="1260" t="s">
        <v>2364</v>
      </c>
      <c r="N5075" s="1260" t="s">
        <v>37673</v>
      </c>
      <c r="O5075" s="1260" t="s">
        <v>37671</v>
      </c>
      <c r="P5075" s="1260" t="s">
        <v>37674</v>
      </c>
      <c r="Q5075" s="1260"/>
      <c r="R5075" s="1260" t="s">
        <v>37675</v>
      </c>
      <c r="S5075" s="1259">
        <v>1</v>
      </c>
      <c r="T5075" s="1260"/>
      <c r="U5075" s="1260" t="s">
        <v>11193</v>
      </c>
      <c r="V5075" s="1260" t="s">
        <v>11997</v>
      </c>
      <c r="W5075" s="1259">
        <v>0</v>
      </c>
      <c r="X5075" s="1259">
        <v>1007</v>
      </c>
      <c r="Y5075" s="1259">
        <v>0</v>
      </c>
    </row>
    <row r="5076" spans="1:25">
      <c r="A5076" s="1350">
        <v>11201000053</v>
      </c>
      <c r="B5076" s="1260" t="s">
        <v>37676</v>
      </c>
      <c r="C5076" s="1260" t="s">
        <v>37677</v>
      </c>
      <c r="D5076" s="1260" t="s">
        <v>37678</v>
      </c>
      <c r="E5076" s="1260" t="s">
        <v>13024</v>
      </c>
      <c r="F5076" s="1260" t="s">
        <v>20643</v>
      </c>
      <c r="G5076" s="1260" t="s">
        <v>37679</v>
      </c>
      <c r="H5076" s="1260" t="s">
        <v>11153</v>
      </c>
      <c r="I5076" s="1260" t="s">
        <v>10976</v>
      </c>
      <c r="J5076" s="1259">
        <v>7427796</v>
      </c>
      <c r="K5076" s="1260" t="s">
        <v>11221</v>
      </c>
      <c r="L5076" s="1260" t="s">
        <v>11155</v>
      </c>
      <c r="M5076" s="1260" t="s">
        <v>1944</v>
      </c>
      <c r="N5076" s="1260" t="s">
        <v>34085</v>
      </c>
      <c r="O5076" s="1260" t="s">
        <v>37678</v>
      </c>
      <c r="P5076" s="1260" t="s">
        <v>37680</v>
      </c>
      <c r="Q5076" s="1260" t="s">
        <v>11180</v>
      </c>
      <c r="R5076" s="1260" t="s">
        <v>37681</v>
      </c>
      <c r="S5076" s="1259">
        <v>1</v>
      </c>
      <c r="T5076" s="1260" t="s">
        <v>37682</v>
      </c>
      <c r="U5076" s="1260" t="s">
        <v>11396</v>
      </c>
      <c r="V5076" s="1260" t="s">
        <v>11780</v>
      </c>
      <c r="W5076" s="1259">
        <v>0</v>
      </c>
      <c r="X5076" s="1259">
        <v>1007</v>
      </c>
      <c r="Y5076" s="1259">
        <v>0</v>
      </c>
    </row>
    <row r="5077" spans="1:25">
      <c r="A5077" s="1350">
        <v>11201000052</v>
      </c>
      <c r="B5077" s="1260" t="s">
        <v>37683</v>
      </c>
      <c r="C5077" s="1260" t="s">
        <v>37684</v>
      </c>
      <c r="D5077" s="1260" t="s">
        <v>37685</v>
      </c>
      <c r="E5077" s="1260" t="s">
        <v>11303</v>
      </c>
      <c r="F5077" s="1260" t="s">
        <v>37686</v>
      </c>
      <c r="G5077" s="1260" t="s">
        <v>37687</v>
      </c>
      <c r="H5077" s="1260" t="s">
        <v>11153</v>
      </c>
      <c r="I5077" s="1260" t="s">
        <v>11164</v>
      </c>
      <c r="J5077" s="1259">
        <v>7427795</v>
      </c>
      <c r="K5077" s="1260" t="s">
        <v>11221</v>
      </c>
      <c r="L5077" s="1260" t="s">
        <v>11155</v>
      </c>
      <c r="M5077" s="1260" t="s">
        <v>1562</v>
      </c>
      <c r="N5077" s="1260" t="s">
        <v>37688</v>
      </c>
      <c r="O5077" s="1260" t="s">
        <v>37685</v>
      </c>
      <c r="P5077" s="1260" t="s">
        <v>37689</v>
      </c>
      <c r="Q5077" s="1260" t="s">
        <v>37690</v>
      </c>
      <c r="R5077" s="1260" t="s">
        <v>37691</v>
      </c>
      <c r="S5077" s="1259">
        <v>1</v>
      </c>
      <c r="T5077" s="1260" t="s">
        <v>37692</v>
      </c>
      <c r="U5077" s="1260" t="s">
        <v>11290</v>
      </c>
      <c r="V5077" s="1260" t="s">
        <v>11291</v>
      </c>
      <c r="W5077" s="1259">
        <v>0</v>
      </c>
      <c r="X5077" s="1259">
        <v>1007</v>
      </c>
      <c r="Y5077" s="1259">
        <v>0</v>
      </c>
    </row>
    <row r="5078" spans="1:25">
      <c r="A5078" s="1350">
        <v>11201000051</v>
      </c>
      <c r="B5078" s="1260" t="s">
        <v>37693</v>
      </c>
      <c r="C5078" s="1260" t="s">
        <v>37694</v>
      </c>
      <c r="D5078" s="1260" t="s">
        <v>37695</v>
      </c>
      <c r="E5078" s="1260" t="s">
        <v>11560</v>
      </c>
      <c r="F5078" s="1260" t="s">
        <v>11440</v>
      </c>
      <c r="G5078" s="1260" t="s">
        <v>37696</v>
      </c>
      <c r="H5078" s="1260" t="s">
        <v>11153</v>
      </c>
      <c r="I5078" s="1260" t="s">
        <v>11177</v>
      </c>
      <c r="J5078" s="1259">
        <v>7427794</v>
      </c>
      <c r="K5078" s="1260" t="s">
        <v>11221</v>
      </c>
      <c r="L5078" s="1260" t="s">
        <v>11155</v>
      </c>
      <c r="M5078" s="1260" t="s">
        <v>2132</v>
      </c>
      <c r="N5078" s="1260" t="s">
        <v>37697</v>
      </c>
      <c r="O5078" s="1260" t="s">
        <v>37695</v>
      </c>
      <c r="P5078" s="1260" t="s">
        <v>23338</v>
      </c>
      <c r="Q5078" s="1260" t="s">
        <v>37698</v>
      </c>
      <c r="R5078" s="1260" t="s">
        <v>23338</v>
      </c>
      <c r="S5078" s="1259">
        <v>1</v>
      </c>
      <c r="T5078" s="1260" t="s">
        <v>37699</v>
      </c>
      <c r="U5078" s="1260" t="s">
        <v>11209</v>
      </c>
      <c r="V5078" s="1260" t="s">
        <v>13828</v>
      </c>
      <c r="W5078" s="1259">
        <v>0</v>
      </c>
      <c r="X5078" s="1259">
        <v>1007</v>
      </c>
      <c r="Y5078" s="1259">
        <v>0</v>
      </c>
    </row>
    <row r="5079" spans="1:25">
      <c r="A5079" s="1350">
        <v>11201000050</v>
      </c>
      <c r="B5079" s="1260" t="s">
        <v>37700</v>
      </c>
      <c r="C5079" s="1260" t="s">
        <v>37694</v>
      </c>
      <c r="D5079" s="1260" t="s">
        <v>37701</v>
      </c>
      <c r="E5079" s="1260" t="s">
        <v>11190</v>
      </c>
      <c r="F5079" s="1260" t="s">
        <v>13534</v>
      </c>
      <c r="G5079" s="1260" t="s">
        <v>37702</v>
      </c>
      <c r="H5079" s="1260" t="s">
        <v>11153</v>
      </c>
      <c r="I5079" s="1260" t="s">
        <v>10976</v>
      </c>
      <c r="J5079" s="1259">
        <v>7427793</v>
      </c>
      <c r="K5079" s="1260" t="s">
        <v>11221</v>
      </c>
      <c r="L5079" s="1260" t="s">
        <v>11155</v>
      </c>
      <c r="M5079" s="1260" t="s">
        <v>1424</v>
      </c>
      <c r="N5079" s="1260" t="s">
        <v>37703</v>
      </c>
      <c r="O5079" s="1260" t="s">
        <v>37701</v>
      </c>
      <c r="P5079" s="1260" t="s">
        <v>37704</v>
      </c>
      <c r="Q5079" s="1260" t="s">
        <v>12742</v>
      </c>
      <c r="R5079" s="1260" t="s">
        <v>37704</v>
      </c>
      <c r="S5079" s="1259">
        <v>1</v>
      </c>
      <c r="T5079" s="1260" t="s">
        <v>37705</v>
      </c>
      <c r="U5079" s="1260" t="s">
        <v>11231</v>
      </c>
      <c r="V5079" s="1260" t="s">
        <v>13447</v>
      </c>
      <c r="W5079" s="1259">
        <v>0</v>
      </c>
      <c r="X5079" s="1259">
        <v>1007</v>
      </c>
      <c r="Y5079" s="1259">
        <v>0</v>
      </c>
    </row>
    <row r="5080" spans="1:25">
      <c r="A5080" s="1350">
        <v>11201000049</v>
      </c>
      <c r="B5080" s="1260" t="s">
        <v>37706</v>
      </c>
      <c r="C5080" s="1260" t="s">
        <v>37707</v>
      </c>
      <c r="D5080" s="1260" t="s">
        <v>37708</v>
      </c>
      <c r="E5080" s="1260" t="s">
        <v>26093</v>
      </c>
      <c r="F5080" s="1260" t="s">
        <v>15620</v>
      </c>
      <c r="G5080" s="1260" t="s">
        <v>37709</v>
      </c>
      <c r="H5080" s="1260" t="s">
        <v>11153</v>
      </c>
      <c r="I5080" s="1260" t="s">
        <v>11164</v>
      </c>
      <c r="J5080" s="1259">
        <v>7427792</v>
      </c>
      <c r="K5080" s="1260" t="s">
        <v>11221</v>
      </c>
      <c r="L5080" s="1260" t="s">
        <v>11155</v>
      </c>
      <c r="M5080" s="1260" t="s">
        <v>2148</v>
      </c>
      <c r="N5080" s="1260" t="s">
        <v>37710</v>
      </c>
      <c r="O5080" s="1260" t="s">
        <v>37708</v>
      </c>
      <c r="P5080" s="1260" t="s">
        <v>37711</v>
      </c>
      <c r="Q5080" s="1260" t="s">
        <v>11769</v>
      </c>
      <c r="R5080" s="1260" t="s">
        <v>37712</v>
      </c>
      <c r="S5080" s="1259">
        <v>1</v>
      </c>
      <c r="T5080" s="1260" t="s">
        <v>37713</v>
      </c>
      <c r="U5080" s="1260" t="s">
        <v>11256</v>
      </c>
      <c r="V5080" s="1260" t="s">
        <v>15815</v>
      </c>
      <c r="W5080" s="1259">
        <v>0</v>
      </c>
      <c r="X5080" s="1259">
        <v>1007</v>
      </c>
      <c r="Y5080" s="1259">
        <v>0</v>
      </c>
    </row>
    <row r="5081" spans="1:25">
      <c r="A5081" s="1350">
        <v>11201000048</v>
      </c>
      <c r="B5081" s="1260" t="s">
        <v>37714</v>
      </c>
      <c r="C5081" s="1260" t="s">
        <v>37715</v>
      </c>
      <c r="D5081" s="1260" t="s">
        <v>37716</v>
      </c>
      <c r="E5081" s="1260" t="s">
        <v>11151</v>
      </c>
      <c r="F5081" s="1260" t="s">
        <v>11440</v>
      </c>
      <c r="G5081" s="1260" t="s">
        <v>37717</v>
      </c>
      <c r="H5081" s="1260" t="s">
        <v>11153</v>
      </c>
      <c r="I5081" s="1260" t="s">
        <v>11177</v>
      </c>
      <c r="J5081" s="1259">
        <v>7427791</v>
      </c>
      <c r="K5081" s="1260" t="s">
        <v>11221</v>
      </c>
      <c r="L5081" s="1260" t="s">
        <v>11155</v>
      </c>
      <c r="M5081" s="1260" t="s">
        <v>1654</v>
      </c>
      <c r="N5081" s="1260" t="s">
        <v>37718</v>
      </c>
      <c r="O5081" s="1260" t="s">
        <v>37716</v>
      </c>
      <c r="P5081" s="1260" t="s">
        <v>37719</v>
      </c>
      <c r="Q5081" s="1260" t="s">
        <v>23603</v>
      </c>
      <c r="R5081" s="1260" t="s">
        <v>37720</v>
      </c>
      <c r="S5081" s="1259">
        <v>1</v>
      </c>
      <c r="T5081" s="1260" t="s">
        <v>37721</v>
      </c>
      <c r="U5081" s="1260" t="s">
        <v>11158</v>
      </c>
      <c r="V5081" s="1260" t="s">
        <v>11263</v>
      </c>
      <c r="W5081" s="1259">
        <v>0</v>
      </c>
      <c r="X5081" s="1259">
        <v>1007</v>
      </c>
      <c r="Y5081" s="1259">
        <v>0</v>
      </c>
    </row>
    <row r="5082" spans="1:25">
      <c r="A5082" s="1350">
        <v>11201000047</v>
      </c>
      <c r="B5082" s="1260" t="s">
        <v>37722</v>
      </c>
      <c r="C5082" s="1260" t="s">
        <v>37715</v>
      </c>
      <c r="D5082" s="1260" t="s">
        <v>37723</v>
      </c>
      <c r="E5082" s="1260" t="s">
        <v>11175</v>
      </c>
      <c r="F5082" s="1260" t="s">
        <v>22019</v>
      </c>
      <c r="G5082" s="1260" t="s">
        <v>37724</v>
      </c>
      <c r="H5082" s="1260" t="s">
        <v>11153</v>
      </c>
      <c r="I5082" s="1260" t="s">
        <v>10976</v>
      </c>
      <c r="J5082" s="1259">
        <v>7427790</v>
      </c>
      <c r="K5082" s="1260" t="s">
        <v>11375</v>
      </c>
      <c r="L5082" s="1260" t="s">
        <v>11155</v>
      </c>
      <c r="M5082" s="1260" t="s">
        <v>11092</v>
      </c>
      <c r="N5082" s="1260" t="s">
        <v>37725</v>
      </c>
      <c r="O5082" s="1260" t="s">
        <v>37723</v>
      </c>
      <c r="P5082" s="1260" t="s">
        <v>37726</v>
      </c>
      <c r="Q5082" s="1260" t="s">
        <v>11411</v>
      </c>
      <c r="R5082" s="1260" t="s">
        <v>37727</v>
      </c>
      <c r="S5082" s="1259">
        <v>1</v>
      </c>
      <c r="T5082" s="1260" t="s">
        <v>37728</v>
      </c>
      <c r="U5082" s="1260" t="s">
        <v>11158</v>
      </c>
      <c r="V5082" s="1260" t="s">
        <v>12716</v>
      </c>
      <c r="W5082" s="1259">
        <v>0</v>
      </c>
      <c r="X5082" s="1259">
        <v>1008</v>
      </c>
      <c r="Y5082" s="1259">
        <v>0</v>
      </c>
    </row>
    <row r="5083" spans="1:25">
      <c r="A5083" s="1350">
        <v>11201000046</v>
      </c>
      <c r="B5083" s="1260"/>
      <c r="C5083" s="1260" t="s">
        <v>37729</v>
      </c>
      <c r="D5083" s="1260" t="s">
        <v>37730</v>
      </c>
      <c r="E5083" s="1260" t="s">
        <v>11426</v>
      </c>
      <c r="F5083" s="1260" t="s">
        <v>32940</v>
      </c>
      <c r="G5083" s="1260" t="s">
        <v>37731</v>
      </c>
      <c r="H5083" s="1260" t="s">
        <v>11153</v>
      </c>
      <c r="I5083" s="1260" t="s">
        <v>11164</v>
      </c>
      <c r="J5083" s="1259">
        <v>7427789</v>
      </c>
      <c r="K5083" s="1260" t="s">
        <v>11221</v>
      </c>
      <c r="L5083" s="1260" t="s">
        <v>11155</v>
      </c>
      <c r="M5083" s="1260" t="s">
        <v>1653</v>
      </c>
      <c r="N5083" s="1260" t="s">
        <v>37732</v>
      </c>
      <c r="O5083" s="1260" t="s">
        <v>37730</v>
      </c>
      <c r="P5083" s="1260"/>
      <c r="Q5083" s="1260"/>
      <c r="R5083" s="1260"/>
      <c r="S5083" s="1259">
        <v>1</v>
      </c>
      <c r="T5083" s="1260"/>
      <c r="U5083" s="1260" t="s">
        <v>11921</v>
      </c>
      <c r="V5083" s="1260" t="s">
        <v>17836</v>
      </c>
      <c r="W5083" s="1259">
        <v>0</v>
      </c>
      <c r="X5083" s="1259">
        <v>1007</v>
      </c>
      <c r="Y5083" s="1259">
        <v>0</v>
      </c>
    </row>
    <row r="5084" spans="1:25">
      <c r="A5084" s="1350">
        <v>11201000045</v>
      </c>
      <c r="B5084" s="1260"/>
      <c r="C5084" s="1260" t="s">
        <v>37733</v>
      </c>
      <c r="D5084" s="1260" t="s">
        <v>1640</v>
      </c>
      <c r="E5084" s="1260" t="s">
        <v>11353</v>
      </c>
      <c r="F5084" s="1260" t="s">
        <v>11440</v>
      </c>
      <c r="G5084" s="1260" t="s">
        <v>37734</v>
      </c>
      <c r="H5084" s="1260" t="s">
        <v>11153</v>
      </c>
      <c r="I5084" s="1260" t="s">
        <v>11177</v>
      </c>
      <c r="J5084" s="1259">
        <v>7427788</v>
      </c>
      <c r="K5084" s="1260" t="s">
        <v>11221</v>
      </c>
      <c r="L5084" s="1260" t="s">
        <v>11155</v>
      </c>
      <c r="M5084" s="1260" t="s">
        <v>262</v>
      </c>
      <c r="N5084" s="1260"/>
      <c r="O5084" s="1260" t="s">
        <v>1640</v>
      </c>
      <c r="P5084" s="1260"/>
      <c r="Q5084" s="1260"/>
      <c r="R5084" s="1260"/>
      <c r="S5084" s="1259">
        <v>1</v>
      </c>
      <c r="T5084" s="1260"/>
      <c r="U5084" s="1260"/>
      <c r="V5084" s="1260"/>
      <c r="W5084" s="1259">
        <v>0</v>
      </c>
      <c r="X5084" s="1259">
        <v>1007</v>
      </c>
      <c r="Y5084" s="1259">
        <v>0</v>
      </c>
    </row>
    <row r="5085" spans="1:25">
      <c r="A5085" s="1350">
        <v>11201000044</v>
      </c>
      <c r="B5085" s="1260"/>
      <c r="C5085" s="1260" t="s">
        <v>37729</v>
      </c>
      <c r="D5085" s="1260" t="s">
        <v>33551</v>
      </c>
      <c r="E5085" s="1260" t="s">
        <v>11353</v>
      </c>
      <c r="F5085" s="1260" t="s">
        <v>11934</v>
      </c>
      <c r="G5085" s="1260" t="s">
        <v>37735</v>
      </c>
      <c r="H5085" s="1260" t="s">
        <v>11153</v>
      </c>
      <c r="I5085" s="1260" t="s">
        <v>11243</v>
      </c>
      <c r="J5085" s="1259">
        <v>7427787</v>
      </c>
      <c r="K5085" s="1260" t="s">
        <v>11221</v>
      </c>
      <c r="L5085" s="1260" t="s">
        <v>11155</v>
      </c>
      <c r="M5085" s="1260" t="s">
        <v>262</v>
      </c>
      <c r="N5085" s="1260"/>
      <c r="O5085" s="1260" t="s">
        <v>33551</v>
      </c>
      <c r="P5085" s="1260"/>
      <c r="Q5085" s="1260" t="s">
        <v>11450</v>
      </c>
      <c r="R5085" s="1260"/>
      <c r="S5085" s="1259">
        <v>1</v>
      </c>
      <c r="T5085" s="1260"/>
      <c r="U5085" s="1260"/>
      <c r="V5085" s="1260"/>
      <c r="W5085" s="1259">
        <v>0</v>
      </c>
      <c r="X5085" s="1259">
        <v>1007</v>
      </c>
      <c r="Y5085" s="1259">
        <v>0</v>
      </c>
    </row>
    <row r="5086" spans="1:25">
      <c r="A5086" s="1350">
        <v>11201000043</v>
      </c>
      <c r="B5086" s="1260"/>
      <c r="C5086" s="1260" t="s">
        <v>37736</v>
      </c>
      <c r="D5086" s="1260" t="s">
        <v>37737</v>
      </c>
      <c r="E5086" s="1260" t="s">
        <v>11162</v>
      </c>
      <c r="F5086" s="1260" t="s">
        <v>37738</v>
      </c>
      <c r="G5086" s="1260" t="s">
        <v>37739</v>
      </c>
      <c r="H5086" s="1260" t="s">
        <v>11153</v>
      </c>
      <c r="I5086" s="1260" t="s">
        <v>11243</v>
      </c>
      <c r="J5086" s="1259">
        <v>7427786</v>
      </c>
      <c r="K5086" s="1260" t="s">
        <v>11221</v>
      </c>
      <c r="L5086" s="1260" t="s">
        <v>11155</v>
      </c>
      <c r="M5086" s="1260" t="s">
        <v>262</v>
      </c>
      <c r="N5086" s="1260"/>
      <c r="O5086" s="1260" t="s">
        <v>37737</v>
      </c>
      <c r="P5086" s="1260"/>
      <c r="Q5086" s="1260" t="s">
        <v>37740</v>
      </c>
      <c r="R5086" s="1260"/>
      <c r="S5086" s="1259">
        <v>1</v>
      </c>
      <c r="T5086" s="1260"/>
      <c r="U5086" s="1260"/>
      <c r="V5086" s="1260"/>
      <c r="W5086" s="1259">
        <v>0</v>
      </c>
      <c r="X5086" s="1259">
        <v>1007</v>
      </c>
      <c r="Y5086" s="1259">
        <v>0</v>
      </c>
    </row>
    <row r="5087" spans="1:25">
      <c r="A5087" s="1350">
        <v>11201000042</v>
      </c>
      <c r="B5087" s="1260" t="s">
        <v>37741</v>
      </c>
      <c r="C5087" s="1260" t="s">
        <v>37742</v>
      </c>
      <c r="D5087" s="1260" t="s">
        <v>37743</v>
      </c>
      <c r="E5087" s="1260" t="s">
        <v>11175</v>
      </c>
      <c r="F5087" s="1260" t="s">
        <v>11440</v>
      </c>
      <c r="G5087" s="1260" t="s">
        <v>37744</v>
      </c>
      <c r="H5087" s="1260" t="s">
        <v>11153</v>
      </c>
      <c r="I5087" s="1260" t="s">
        <v>11177</v>
      </c>
      <c r="J5087" s="1259">
        <v>7427785</v>
      </c>
      <c r="K5087" s="1260" t="s">
        <v>11221</v>
      </c>
      <c r="L5087" s="1260" t="s">
        <v>11155</v>
      </c>
      <c r="M5087" s="1260" t="s">
        <v>2126</v>
      </c>
      <c r="N5087" s="1260" t="s">
        <v>37745</v>
      </c>
      <c r="O5087" s="1260" t="s">
        <v>37743</v>
      </c>
      <c r="P5087" s="1260" t="s">
        <v>37746</v>
      </c>
      <c r="Q5087" s="1260" t="s">
        <v>37747</v>
      </c>
      <c r="R5087" s="1260" t="s">
        <v>37748</v>
      </c>
      <c r="S5087" s="1259">
        <v>1</v>
      </c>
      <c r="T5087" s="1260" t="s">
        <v>37749</v>
      </c>
      <c r="U5087" s="1260" t="s">
        <v>11269</v>
      </c>
      <c r="V5087" s="1260" t="s">
        <v>11787</v>
      </c>
      <c r="W5087" s="1259">
        <v>0</v>
      </c>
      <c r="X5087" s="1259">
        <v>1007</v>
      </c>
      <c r="Y5087" s="1259">
        <v>0</v>
      </c>
    </row>
    <row r="5088" spans="1:25">
      <c r="A5088" s="1350">
        <v>11201000041</v>
      </c>
      <c r="B5088" s="1260"/>
      <c r="C5088" s="1260" t="s">
        <v>37750</v>
      </c>
      <c r="D5088" s="1260" t="s">
        <v>37751</v>
      </c>
      <c r="E5088" s="1260" t="s">
        <v>11353</v>
      </c>
      <c r="F5088" s="1260" t="s">
        <v>37752</v>
      </c>
      <c r="G5088" s="1260" t="s">
        <v>37753</v>
      </c>
      <c r="H5088" s="1260" t="s">
        <v>11153</v>
      </c>
      <c r="I5088" s="1260" t="s">
        <v>10976</v>
      </c>
      <c r="J5088" s="1259">
        <v>7427784</v>
      </c>
      <c r="K5088" s="1260" t="s">
        <v>11375</v>
      </c>
      <c r="L5088" s="1260" t="s">
        <v>11155</v>
      </c>
      <c r="M5088" s="1260" t="s">
        <v>262</v>
      </c>
      <c r="N5088" s="1260"/>
      <c r="O5088" s="1260" t="s">
        <v>37751</v>
      </c>
      <c r="P5088" s="1260"/>
      <c r="Q5088" s="1260"/>
      <c r="R5088" s="1260"/>
      <c r="S5088" s="1259">
        <v>1</v>
      </c>
      <c r="T5088" s="1260"/>
      <c r="U5088" s="1260"/>
      <c r="V5088" s="1260"/>
      <c r="W5088" s="1259">
        <v>677</v>
      </c>
      <c r="X5088" s="1259">
        <v>1008</v>
      </c>
      <c r="Y5088" s="1259">
        <v>0</v>
      </c>
    </row>
    <row r="5089" spans="1:25">
      <c r="A5089" s="1350">
        <v>11201000040</v>
      </c>
      <c r="B5089" s="1260"/>
      <c r="C5089" s="1260" t="s">
        <v>37754</v>
      </c>
      <c r="D5089" s="1260" t="s">
        <v>37755</v>
      </c>
      <c r="E5089" s="1260" t="s">
        <v>11509</v>
      </c>
      <c r="F5089" s="1260" t="s">
        <v>11440</v>
      </c>
      <c r="G5089" s="1260" t="s">
        <v>37756</v>
      </c>
      <c r="H5089" s="1260" t="s">
        <v>11153</v>
      </c>
      <c r="I5089" s="1260" t="s">
        <v>11177</v>
      </c>
      <c r="J5089" s="1259">
        <v>7427783</v>
      </c>
      <c r="K5089" s="1260" t="s">
        <v>11221</v>
      </c>
      <c r="L5089" s="1260" t="s">
        <v>11155</v>
      </c>
      <c r="M5089" s="1260" t="s">
        <v>1698</v>
      </c>
      <c r="N5089" s="1260" t="s">
        <v>37757</v>
      </c>
      <c r="O5089" s="1260" t="s">
        <v>37755</v>
      </c>
      <c r="P5089" s="1260"/>
      <c r="Q5089" s="1260"/>
      <c r="R5089" s="1260" t="s">
        <v>37758</v>
      </c>
      <c r="S5089" s="1259">
        <v>1</v>
      </c>
      <c r="T5089" s="1260"/>
      <c r="U5089" s="1260" t="s">
        <v>11182</v>
      </c>
      <c r="V5089" s="1260" t="s">
        <v>11956</v>
      </c>
      <c r="W5089" s="1259">
        <v>0</v>
      </c>
      <c r="X5089" s="1259">
        <v>1007</v>
      </c>
      <c r="Y5089" s="1259">
        <v>0</v>
      </c>
    </row>
    <row r="5090" spans="1:25">
      <c r="A5090" s="1350">
        <v>11201000039</v>
      </c>
      <c r="B5090" s="1260" t="s">
        <v>37759</v>
      </c>
      <c r="C5090" s="1260" t="s">
        <v>37760</v>
      </c>
      <c r="D5090" s="1260" t="s">
        <v>37761</v>
      </c>
      <c r="E5090" s="1260" t="s">
        <v>11251</v>
      </c>
      <c r="F5090" s="1260" t="s">
        <v>12759</v>
      </c>
      <c r="G5090" s="1260" t="s">
        <v>37762</v>
      </c>
      <c r="H5090" s="1260" t="s">
        <v>11153</v>
      </c>
      <c r="I5090" s="1260" t="s">
        <v>10976</v>
      </c>
      <c r="J5090" s="1259">
        <v>7427782</v>
      </c>
      <c r="K5090" s="1260" t="s">
        <v>11221</v>
      </c>
      <c r="L5090" s="1260" t="s">
        <v>11155</v>
      </c>
      <c r="M5090" s="1260" t="s">
        <v>2032</v>
      </c>
      <c r="N5090" s="1260" t="s">
        <v>37763</v>
      </c>
      <c r="O5090" s="1260" t="s">
        <v>37761</v>
      </c>
      <c r="P5090" s="1260" t="s">
        <v>37764</v>
      </c>
      <c r="Q5090" s="1260" t="s">
        <v>13877</v>
      </c>
      <c r="R5090" s="1260" t="s">
        <v>37765</v>
      </c>
      <c r="S5090" s="1259">
        <v>1</v>
      </c>
      <c r="T5090" s="1260" t="s">
        <v>37766</v>
      </c>
      <c r="U5090" s="1260" t="s">
        <v>11396</v>
      </c>
      <c r="V5090" s="1260" t="s">
        <v>11878</v>
      </c>
      <c r="W5090" s="1259">
        <v>0</v>
      </c>
      <c r="X5090" s="1259">
        <v>1007</v>
      </c>
      <c r="Y5090" s="1259">
        <v>0</v>
      </c>
    </row>
    <row r="5091" spans="1:25">
      <c r="A5091" s="1350">
        <v>11201000038</v>
      </c>
      <c r="B5091" s="1260" t="s">
        <v>37767</v>
      </c>
      <c r="C5091" s="1260" t="s">
        <v>37768</v>
      </c>
      <c r="D5091" s="1260" t="s">
        <v>37769</v>
      </c>
      <c r="E5091" s="1260" t="s">
        <v>13561</v>
      </c>
      <c r="F5091" s="1260" t="s">
        <v>13534</v>
      </c>
      <c r="G5091" s="1260" t="s">
        <v>37770</v>
      </c>
      <c r="H5091" s="1260" t="s">
        <v>11153</v>
      </c>
      <c r="I5091" s="1260" t="s">
        <v>10976</v>
      </c>
      <c r="J5091" s="1259">
        <v>7427781</v>
      </c>
      <c r="K5091" s="1260" t="s">
        <v>11221</v>
      </c>
      <c r="L5091" s="1260" t="s">
        <v>11155</v>
      </c>
      <c r="M5091" s="1260" t="s">
        <v>1944</v>
      </c>
      <c r="N5091" s="1260" t="s">
        <v>37771</v>
      </c>
      <c r="O5091" s="1260" t="s">
        <v>37769</v>
      </c>
      <c r="P5091" s="1260" t="s">
        <v>37772</v>
      </c>
      <c r="Q5091" s="1260" t="s">
        <v>37773</v>
      </c>
      <c r="R5091" s="1260" t="s">
        <v>37772</v>
      </c>
      <c r="S5091" s="1259">
        <v>1</v>
      </c>
      <c r="T5091" s="1260" t="s">
        <v>37774</v>
      </c>
      <c r="U5091" s="1260" t="s">
        <v>11158</v>
      </c>
      <c r="V5091" s="1260" t="s">
        <v>13436</v>
      </c>
      <c r="W5091" s="1259">
        <v>0</v>
      </c>
      <c r="X5091" s="1259">
        <v>1007</v>
      </c>
      <c r="Y5091" s="1259">
        <v>0</v>
      </c>
    </row>
    <row r="5092" spans="1:25">
      <c r="A5092" s="1350">
        <v>11201000037</v>
      </c>
      <c r="B5092" s="1260"/>
      <c r="C5092" s="1260" t="s">
        <v>37775</v>
      </c>
      <c r="D5092" s="1260" t="s">
        <v>37776</v>
      </c>
      <c r="E5092" s="1260" t="s">
        <v>13561</v>
      </c>
      <c r="F5092" s="1260" t="s">
        <v>13534</v>
      </c>
      <c r="G5092" s="1260" t="s">
        <v>37777</v>
      </c>
      <c r="H5092" s="1260" t="s">
        <v>11153</v>
      </c>
      <c r="I5092" s="1260" t="s">
        <v>10976</v>
      </c>
      <c r="J5092" s="1259">
        <v>7427780</v>
      </c>
      <c r="K5092" s="1260" t="s">
        <v>11221</v>
      </c>
      <c r="L5092" s="1260" t="s">
        <v>11155</v>
      </c>
      <c r="M5092" s="1260" t="s">
        <v>1984</v>
      </c>
      <c r="N5092" s="1260" t="s">
        <v>37778</v>
      </c>
      <c r="O5092" s="1260" t="s">
        <v>37776</v>
      </c>
      <c r="P5092" s="1260" t="s">
        <v>37779</v>
      </c>
      <c r="Q5092" s="1260" t="s">
        <v>16522</v>
      </c>
      <c r="R5092" s="1259">
        <v>119</v>
      </c>
      <c r="S5092" s="1259">
        <v>1</v>
      </c>
      <c r="T5092" s="1260"/>
      <c r="U5092" s="1260" t="s">
        <v>11158</v>
      </c>
      <c r="V5092" s="1260" t="s">
        <v>12401</v>
      </c>
      <c r="W5092" s="1259">
        <v>0</v>
      </c>
      <c r="X5092" s="1259">
        <v>1007</v>
      </c>
      <c r="Y5092" s="1259">
        <v>0</v>
      </c>
    </row>
    <row r="5093" spans="1:25">
      <c r="A5093" s="1350">
        <v>11201000036</v>
      </c>
      <c r="B5093" s="1260"/>
      <c r="C5093" s="1260" t="s">
        <v>37780</v>
      </c>
      <c r="D5093" s="1260" t="s">
        <v>37781</v>
      </c>
      <c r="E5093" s="1260" t="s">
        <v>11190</v>
      </c>
      <c r="F5093" s="1260" t="s">
        <v>11440</v>
      </c>
      <c r="G5093" s="1260" t="s">
        <v>37782</v>
      </c>
      <c r="H5093" s="1260" t="s">
        <v>11153</v>
      </c>
      <c r="I5093" s="1260" t="s">
        <v>11177</v>
      </c>
      <c r="J5093" s="1259">
        <v>7427779</v>
      </c>
      <c r="K5093" s="1260" t="s">
        <v>11221</v>
      </c>
      <c r="L5093" s="1260" t="s">
        <v>11155</v>
      </c>
      <c r="M5093" s="1260" t="s">
        <v>1687</v>
      </c>
      <c r="N5093" s="1260" t="s">
        <v>37783</v>
      </c>
      <c r="O5093" s="1260" t="s">
        <v>37781</v>
      </c>
      <c r="P5093" s="1260"/>
      <c r="Q5093" s="1260"/>
      <c r="R5093" s="1260" t="s">
        <v>37784</v>
      </c>
      <c r="S5093" s="1259">
        <v>1</v>
      </c>
      <c r="T5093" s="1260"/>
      <c r="U5093" s="1260" t="s">
        <v>11182</v>
      </c>
      <c r="V5093" s="1260" t="s">
        <v>13364</v>
      </c>
      <c r="W5093" s="1259">
        <v>0</v>
      </c>
      <c r="X5093" s="1259">
        <v>1007</v>
      </c>
      <c r="Y5093" s="1259">
        <v>0</v>
      </c>
    </row>
    <row r="5094" spans="1:25">
      <c r="A5094" s="1350">
        <v>11201000035</v>
      </c>
      <c r="B5094" s="1260"/>
      <c r="C5094" s="1260" t="s">
        <v>37785</v>
      </c>
      <c r="D5094" s="1260" t="s">
        <v>37786</v>
      </c>
      <c r="E5094" s="1260" t="s">
        <v>11353</v>
      </c>
      <c r="F5094" s="1260" t="s">
        <v>37787</v>
      </c>
      <c r="G5094" s="1260" t="s">
        <v>37788</v>
      </c>
      <c r="H5094" s="1260" t="s">
        <v>11153</v>
      </c>
      <c r="I5094" s="1260" t="s">
        <v>11243</v>
      </c>
      <c r="J5094" s="1259">
        <v>7427778</v>
      </c>
      <c r="K5094" s="1260" t="s">
        <v>11221</v>
      </c>
      <c r="L5094" s="1260" t="s">
        <v>11155</v>
      </c>
      <c r="M5094" s="1260" t="s">
        <v>262</v>
      </c>
      <c r="N5094" s="1260"/>
      <c r="O5094" s="1260" t="s">
        <v>37786</v>
      </c>
      <c r="P5094" s="1260"/>
      <c r="Q5094" s="1260" t="s">
        <v>11450</v>
      </c>
      <c r="R5094" s="1260"/>
      <c r="S5094" s="1259">
        <v>1</v>
      </c>
      <c r="T5094" s="1260"/>
      <c r="U5094" s="1260"/>
      <c r="V5094" s="1260"/>
      <c r="W5094" s="1259">
        <v>0</v>
      </c>
      <c r="X5094" s="1259">
        <v>1007</v>
      </c>
      <c r="Y5094" s="1259">
        <v>0</v>
      </c>
    </row>
    <row r="5095" spans="1:25">
      <c r="A5095" s="1350">
        <v>11201000034</v>
      </c>
      <c r="B5095" s="1260"/>
      <c r="C5095" s="1260" t="s">
        <v>37789</v>
      </c>
      <c r="D5095" s="1260" t="s">
        <v>37790</v>
      </c>
      <c r="E5095" s="1260" t="s">
        <v>11175</v>
      </c>
      <c r="F5095" s="1260" t="s">
        <v>11440</v>
      </c>
      <c r="G5095" s="1260" t="s">
        <v>37791</v>
      </c>
      <c r="H5095" s="1260" t="s">
        <v>11153</v>
      </c>
      <c r="I5095" s="1260" t="s">
        <v>11177</v>
      </c>
      <c r="J5095" s="1259">
        <v>7427777</v>
      </c>
      <c r="K5095" s="1260" t="s">
        <v>11221</v>
      </c>
      <c r="L5095" s="1260" t="s">
        <v>11155</v>
      </c>
      <c r="M5095" s="1260" t="s">
        <v>2241</v>
      </c>
      <c r="N5095" s="1260" t="s">
        <v>37792</v>
      </c>
      <c r="O5095" s="1260" t="s">
        <v>37790</v>
      </c>
      <c r="P5095" s="1260"/>
      <c r="Q5095" s="1260"/>
      <c r="R5095" s="1260" t="s">
        <v>35166</v>
      </c>
      <c r="S5095" s="1259">
        <v>1</v>
      </c>
      <c r="T5095" s="1260"/>
      <c r="U5095" s="1260" t="s">
        <v>11182</v>
      </c>
      <c r="V5095" s="1260" t="s">
        <v>12041</v>
      </c>
      <c r="W5095" s="1259">
        <v>0</v>
      </c>
      <c r="X5095" s="1259">
        <v>1007</v>
      </c>
      <c r="Y5095" s="1259">
        <v>0</v>
      </c>
    </row>
    <row r="5096" spans="1:25">
      <c r="A5096" s="1350">
        <v>11201000033</v>
      </c>
      <c r="B5096" s="1260"/>
      <c r="C5096" s="1260" t="s">
        <v>37793</v>
      </c>
      <c r="D5096" s="1260" t="s">
        <v>37794</v>
      </c>
      <c r="E5096" s="1260" t="s">
        <v>11353</v>
      </c>
      <c r="F5096" s="1260" t="s">
        <v>11440</v>
      </c>
      <c r="G5096" s="1260" t="s">
        <v>37795</v>
      </c>
      <c r="H5096" s="1260" t="s">
        <v>11153</v>
      </c>
      <c r="I5096" s="1260" t="s">
        <v>11177</v>
      </c>
      <c r="J5096" s="1259">
        <v>7427776</v>
      </c>
      <c r="K5096" s="1260" t="s">
        <v>11221</v>
      </c>
      <c r="L5096" s="1260" t="s">
        <v>11155</v>
      </c>
      <c r="M5096" s="1260" t="s">
        <v>1329</v>
      </c>
      <c r="N5096" s="1260" t="s">
        <v>37796</v>
      </c>
      <c r="O5096" s="1260" t="s">
        <v>37794</v>
      </c>
      <c r="P5096" s="1260" t="s">
        <v>37797</v>
      </c>
      <c r="Q5096" s="1260"/>
      <c r="R5096" s="1260" t="s">
        <v>37797</v>
      </c>
      <c r="S5096" s="1259">
        <v>1</v>
      </c>
      <c r="T5096" s="1260"/>
      <c r="U5096" s="1260" t="s">
        <v>11269</v>
      </c>
      <c r="V5096" s="1260" t="s">
        <v>12295</v>
      </c>
      <c r="W5096" s="1259">
        <v>0</v>
      </c>
      <c r="X5096" s="1259">
        <v>1007</v>
      </c>
      <c r="Y5096" s="1259">
        <v>0</v>
      </c>
    </row>
    <row r="5097" spans="1:25">
      <c r="A5097" s="1350">
        <v>11201000032</v>
      </c>
      <c r="B5097" s="1260" t="s">
        <v>37798</v>
      </c>
      <c r="C5097" s="1260" t="s">
        <v>37799</v>
      </c>
      <c r="D5097" s="1260" t="s">
        <v>37800</v>
      </c>
      <c r="E5097" s="1260" t="s">
        <v>20813</v>
      </c>
      <c r="F5097" s="1260" t="s">
        <v>22019</v>
      </c>
      <c r="G5097" s="1260" t="s">
        <v>37801</v>
      </c>
      <c r="H5097" s="1260" t="s">
        <v>11153</v>
      </c>
      <c r="I5097" s="1260" t="s">
        <v>10976</v>
      </c>
      <c r="J5097" s="1259">
        <v>7427775</v>
      </c>
      <c r="K5097" s="1260" t="s">
        <v>11221</v>
      </c>
      <c r="L5097" s="1260" t="s">
        <v>11155</v>
      </c>
      <c r="M5097" s="1260" t="s">
        <v>1276</v>
      </c>
      <c r="N5097" s="1260" t="s">
        <v>37802</v>
      </c>
      <c r="O5097" s="1260" t="s">
        <v>37800</v>
      </c>
      <c r="P5097" s="1260" t="s">
        <v>37803</v>
      </c>
      <c r="Q5097" s="1260" t="s">
        <v>11223</v>
      </c>
      <c r="R5097" s="1260" t="s">
        <v>37804</v>
      </c>
      <c r="S5097" s="1259">
        <v>1</v>
      </c>
      <c r="T5097" s="1260" t="s">
        <v>37805</v>
      </c>
      <c r="U5097" s="1260" t="s">
        <v>11158</v>
      </c>
      <c r="V5097" s="1260" t="s">
        <v>11216</v>
      </c>
      <c r="W5097" s="1259">
        <v>0</v>
      </c>
      <c r="X5097" s="1259">
        <v>1007</v>
      </c>
      <c r="Y5097" s="1259">
        <v>0</v>
      </c>
    </row>
    <row r="5098" spans="1:25">
      <c r="A5098" s="1350">
        <v>11201000031</v>
      </c>
      <c r="B5098" s="1260" t="s">
        <v>37806</v>
      </c>
      <c r="C5098" s="1260" t="s">
        <v>37807</v>
      </c>
      <c r="D5098" s="1260" t="s">
        <v>37808</v>
      </c>
      <c r="E5098" s="1260" t="s">
        <v>11151</v>
      </c>
      <c r="F5098" s="1260" t="s">
        <v>13534</v>
      </c>
      <c r="G5098" s="1260" t="s">
        <v>37809</v>
      </c>
      <c r="H5098" s="1260" t="s">
        <v>11153</v>
      </c>
      <c r="I5098" s="1260" t="s">
        <v>10976</v>
      </c>
      <c r="J5098" s="1259">
        <v>7427774</v>
      </c>
      <c r="K5098" s="1260" t="s">
        <v>11375</v>
      </c>
      <c r="L5098" s="1260" t="s">
        <v>11155</v>
      </c>
      <c r="M5098" s="1260" t="s">
        <v>2309</v>
      </c>
      <c r="N5098" s="1260" t="s">
        <v>37810</v>
      </c>
      <c r="O5098" s="1260" t="s">
        <v>37808</v>
      </c>
      <c r="P5098" s="1260" t="s">
        <v>16057</v>
      </c>
      <c r="Q5098" s="1260" t="s">
        <v>37811</v>
      </c>
      <c r="R5098" s="1260" t="s">
        <v>16057</v>
      </c>
      <c r="S5098" s="1259">
        <v>1</v>
      </c>
      <c r="T5098" s="1260" t="s">
        <v>37812</v>
      </c>
      <c r="U5098" s="1260" t="s">
        <v>12601</v>
      </c>
      <c r="V5098" s="1260" t="s">
        <v>13752</v>
      </c>
      <c r="W5098" s="1259">
        <v>0</v>
      </c>
      <c r="X5098" s="1259">
        <v>1008</v>
      </c>
      <c r="Y5098" s="1259">
        <v>0</v>
      </c>
    </row>
    <row r="5099" spans="1:25">
      <c r="A5099" s="1350">
        <v>11201000030</v>
      </c>
      <c r="B5099" s="1260"/>
      <c r="C5099" s="1260" t="s">
        <v>37813</v>
      </c>
      <c r="D5099" s="1260" t="s">
        <v>37814</v>
      </c>
      <c r="E5099" s="1260" t="s">
        <v>11426</v>
      </c>
      <c r="F5099" s="1260" t="s">
        <v>37815</v>
      </c>
      <c r="G5099" s="1260" t="s">
        <v>37816</v>
      </c>
      <c r="H5099" s="1260" t="s">
        <v>11153</v>
      </c>
      <c r="I5099" s="1260" t="s">
        <v>11164</v>
      </c>
      <c r="J5099" s="1259">
        <v>7427773</v>
      </c>
      <c r="K5099" s="1260" t="s">
        <v>11221</v>
      </c>
      <c r="L5099" s="1260" t="s">
        <v>11155</v>
      </c>
      <c r="M5099" s="1260" t="s">
        <v>2095</v>
      </c>
      <c r="N5099" s="1260" t="s">
        <v>37817</v>
      </c>
      <c r="O5099" s="1260" t="s">
        <v>37814</v>
      </c>
      <c r="P5099" s="1260"/>
      <c r="Q5099" s="1260"/>
      <c r="R5099" s="1260"/>
      <c r="S5099" s="1259">
        <v>1</v>
      </c>
      <c r="T5099" s="1260"/>
      <c r="U5099" s="1260" t="s">
        <v>11921</v>
      </c>
      <c r="V5099" s="1260" t="s">
        <v>11922</v>
      </c>
      <c r="W5099" s="1259">
        <v>0</v>
      </c>
      <c r="X5099" s="1259">
        <v>1007</v>
      </c>
      <c r="Y5099" s="1259">
        <v>0</v>
      </c>
    </row>
    <row r="5100" spans="1:25">
      <c r="A5100" s="1350">
        <v>11201000029</v>
      </c>
      <c r="B5100" s="1260" t="s">
        <v>37818</v>
      </c>
      <c r="C5100" s="1260" t="s">
        <v>37819</v>
      </c>
      <c r="D5100" s="1260" t="s">
        <v>37820</v>
      </c>
      <c r="E5100" s="1260" t="s">
        <v>11190</v>
      </c>
      <c r="F5100" s="1260" t="s">
        <v>11440</v>
      </c>
      <c r="G5100" s="1260" t="s">
        <v>37821</v>
      </c>
      <c r="H5100" s="1260" t="s">
        <v>11153</v>
      </c>
      <c r="I5100" s="1260" t="s">
        <v>11177</v>
      </c>
      <c r="J5100" s="1259">
        <v>7427772</v>
      </c>
      <c r="K5100" s="1260" t="s">
        <v>11221</v>
      </c>
      <c r="L5100" s="1260" t="s">
        <v>11155</v>
      </c>
      <c r="M5100" s="1260" t="s">
        <v>2442</v>
      </c>
      <c r="N5100" s="1260" t="s">
        <v>37822</v>
      </c>
      <c r="O5100" s="1260" t="s">
        <v>37820</v>
      </c>
      <c r="P5100" s="1260" t="s">
        <v>37823</v>
      </c>
      <c r="Q5100" s="1260" t="s">
        <v>11658</v>
      </c>
      <c r="R5100" s="1260" t="s">
        <v>37824</v>
      </c>
      <c r="S5100" s="1259">
        <v>1</v>
      </c>
      <c r="T5100" s="1260" t="s">
        <v>37825</v>
      </c>
      <c r="U5100" s="1260" t="s">
        <v>11269</v>
      </c>
      <c r="V5100" s="1260" t="s">
        <v>12295</v>
      </c>
      <c r="W5100" s="1259">
        <v>0</v>
      </c>
      <c r="X5100" s="1259">
        <v>1007</v>
      </c>
      <c r="Y5100" s="1259">
        <v>0</v>
      </c>
    </row>
    <row r="5101" spans="1:25">
      <c r="A5101" s="1350">
        <v>11201000028</v>
      </c>
      <c r="B5101" s="1260"/>
      <c r="C5101" s="1260" t="s">
        <v>37826</v>
      </c>
      <c r="D5101" s="1260" t="s">
        <v>37827</v>
      </c>
      <c r="E5101" s="1260" t="s">
        <v>11284</v>
      </c>
      <c r="F5101" s="1260" t="s">
        <v>27885</v>
      </c>
      <c r="G5101" s="1260" t="s">
        <v>37828</v>
      </c>
      <c r="H5101" s="1260" t="s">
        <v>11153</v>
      </c>
      <c r="I5101" s="1260" t="s">
        <v>11164</v>
      </c>
      <c r="J5101" s="1259">
        <v>7427771</v>
      </c>
      <c r="K5101" s="1260" t="s">
        <v>11221</v>
      </c>
      <c r="L5101" s="1260" t="s">
        <v>11155</v>
      </c>
      <c r="M5101" s="1260" t="s">
        <v>1972</v>
      </c>
      <c r="N5101" s="1260" t="s">
        <v>37829</v>
      </c>
      <c r="O5101" s="1260" t="s">
        <v>37827</v>
      </c>
      <c r="P5101" s="1260" t="s">
        <v>37830</v>
      </c>
      <c r="Q5101" s="1260"/>
      <c r="R5101" s="1260"/>
      <c r="S5101" s="1259">
        <v>1</v>
      </c>
      <c r="T5101" s="1260"/>
      <c r="U5101" s="1260" t="s">
        <v>11290</v>
      </c>
      <c r="V5101" s="1260" t="s">
        <v>18257</v>
      </c>
      <c r="W5101" s="1259">
        <v>0</v>
      </c>
      <c r="X5101" s="1259">
        <v>1007</v>
      </c>
      <c r="Y5101" s="1259">
        <v>0</v>
      </c>
    </row>
    <row r="5102" spans="1:25">
      <c r="A5102" s="1350">
        <v>11201000027</v>
      </c>
      <c r="B5102" s="1260"/>
      <c r="C5102" s="1260" t="s">
        <v>37831</v>
      </c>
      <c r="D5102" s="1260" t="s">
        <v>37832</v>
      </c>
      <c r="E5102" s="1260" t="s">
        <v>11419</v>
      </c>
      <c r="F5102" s="1260" t="s">
        <v>32950</v>
      </c>
      <c r="G5102" s="1260" t="s">
        <v>37833</v>
      </c>
      <c r="H5102" s="1260" t="s">
        <v>11153</v>
      </c>
      <c r="I5102" s="1260" t="s">
        <v>11164</v>
      </c>
      <c r="J5102" s="1259">
        <v>7427770</v>
      </c>
      <c r="K5102" s="1260" t="s">
        <v>11221</v>
      </c>
      <c r="L5102" s="1260" t="s">
        <v>11155</v>
      </c>
      <c r="M5102" s="1260" t="s">
        <v>2482</v>
      </c>
      <c r="N5102" s="1260" t="s">
        <v>37834</v>
      </c>
      <c r="O5102" s="1260" t="s">
        <v>37832</v>
      </c>
      <c r="P5102" s="1260"/>
      <c r="Q5102" s="1260"/>
      <c r="R5102" s="1260"/>
      <c r="S5102" s="1259">
        <v>1</v>
      </c>
      <c r="T5102" s="1260"/>
      <c r="U5102" s="1260" t="s">
        <v>11405</v>
      </c>
      <c r="V5102" s="1260" t="s">
        <v>13036</v>
      </c>
      <c r="W5102" s="1259">
        <v>0</v>
      </c>
      <c r="X5102" s="1259">
        <v>1007</v>
      </c>
      <c r="Y5102" s="1259">
        <v>0</v>
      </c>
    </row>
    <row r="5103" spans="1:25">
      <c r="A5103" s="1350">
        <v>11201000026</v>
      </c>
      <c r="B5103" s="1260"/>
      <c r="C5103" s="1260" t="s">
        <v>37835</v>
      </c>
      <c r="D5103" s="1260" t="s">
        <v>37836</v>
      </c>
      <c r="E5103" s="1260" t="s">
        <v>11190</v>
      </c>
      <c r="F5103" s="1260" t="s">
        <v>13410</v>
      </c>
      <c r="G5103" s="1260" t="s">
        <v>37837</v>
      </c>
      <c r="H5103" s="1260" t="s">
        <v>11153</v>
      </c>
      <c r="I5103" s="1260" t="s">
        <v>10976</v>
      </c>
      <c r="J5103" s="1259">
        <v>7427769</v>
      </c>
      <c r="K5103" s="1260" t="s">
        <v>11375</v>
      </c>
      <c r="L5103" s="1260" t="s">
        <v>11155</v>
      </c>
      <c r="M5103" s="1260" t="s">
        <v>1950</v>
      </c>
      <c r="N5103" s="1260" t="s">
        <v>37838</v>
      </c>
      <c r="O5103" s="1260" t="s">
        <v>37836</v>
      </c>
      <c r="P5103" s="1260"/>
      <c r="Q5103" s="1260" t="s">
        <v>11867</v>
      </c>
      <c r="R5103" s="1260" t="s">
        <v>37839</v>
      </c>
      <c r="S5103" s="1259">
        <v>1</v>
      </c>
      <c r="T5103" s="1260"/>
      <c r="U5103" s="1260" t="s">
        <v>11158</v>
      </c>
      <c r="V5103" s="1260" t="s">
        <v>12401</v>
      </c>
      <c r="W5103" s="1259">
        <v>0</v>
      </c>
      <c r="X5103" s="1259">
        <v>1008</v>
      </c>
      <c r="Y5103" s="1259">
        <v>0</v>
      </c>
    </row>
    <row r="5104" spans="1:25">
      <c r="A5104" s="1350">
        <v>11201000025</v>
      </c>
      <c r="B5104" s="1260" t="s">
        <v>37840</v>
      </c>
      <c r="C5104" s="1260" t="s">
        <v>37841</v>
      </c>
      <c r="D5104" s="1260" t="s">
        <v>37842</v>
      </c>
      <c r="E5104" s="1260" t="s">
        <v>11419</v>
      </c>
      <c r="F5104" s="1260" t="s">
        <v>11362</v>
      </c>
      <c r="G5104" s="1260" t="s">
        <v>37843</v>
      </c>
      <c r="H5104" s="1260" t="s">
        <v>11153</v>
      </c>
      <c r="I5104" s="1260" t="s">
        <v>11364</v>
      </c>
      <c r="J5104" s="1259">
        <v>7427768</v>
      </c>
      <c r="K5104" s="1260" t="s">
        <v>11221</v>
      </c>
      <c r="L5104" s="1260" t="s">
        <v>11155</v>
      </c>
      <c r="M5104" s="1260" t="s">
        <v>2476</v>
      </c>
      <c r="N5104" s="1260" t="s">
        <v>37844</v>
      </c>
      <c r="O5104" s="1260" t="s">
        <v>37842</v>
      </c>
      <c r="P5104" s="1260" t="s">
        <v>37845</v>
      </c>
      <c r="Q5104" s="1260" t="s">
        <v>13598</v>
      </c>
      <c r="R5104" s="1260" t="s">
        <v>37845</v>
      </c>
      <c r="S5104" s="1259">
        <v>1</v>
      </c>
      <c r="T5104" s="1260" t="s">
        <v>37846</v>
      </c>
      <c r="U5104" s="1260" t="s">
        <v>11256</v>
      </c>
      <c r="V5104" s="1260" t="s">
        <v>13196</v>
      </c>
      <c r="W5104" s="1259">
        <v>0</v>
      </c>
      <c r="X5104" s="1259">
        <v>1007</v>
      </c>
      <c r="Y5104" s="1259">
        <v>0</v>
      </c>
    </row>
    <row r="5105" spans="1:25">
      <c r="A5105" s="1350">
        <v>11201000024</v>
      </c>
      <c r="B5105" s="1260"/>
      <c r="C5105" s="1260" t="s">
        <v>37847</v>
      </c>
      <c r="D5105" s="1260" t="s">
        <v>37848</v>
      </c>
      <c r="E5105" s="1260" t="s">
        <v>11353</v>
      </c>
      <c r="F5105" s="1260" t="s">
        <v>11938</v>
      </c>
      <c r="G5105" s="1260" t="s">
        <v>37849</v>
      </c>
      <c r="H5105" s="1260" t="s">
        <v>11153</v>
      </c>
      <c r="I5105" s="1260" t="s">
        <v>11243</v>
      </c>
      <c r="J5105" s="1259">
        <v>7427767</v>
      </c>
      <c r="K5105" s="1260" t="s">
        <v>11221</v>
      </c>
      <c r="L5105" s="1260" t="s">
        <v>11155</v>
      </c>
      <c r="M5105" s="1260" t="s">
        <v>262</v>
      </c>
      <c r="N5105" s="1260"/>
      <c r="O5105" s="1260" t="s">
        <v>37848</v>
      </c>
      <c r="P5105" s="1260"/>
      <c r="Q5105" s="1260" t="s">
        <v>11450</v>
      </c>
      <c r="R5105" s="1260"/>
      <c r="S5105" s="1259">
        <v>1</v>
      </c>
      <c r="T5105" s="1260"/>
      <c r="U5105" s="1260"/>
      <c r="V5105" s="1260"/>
      <c r="W5105" s="1259">
        <v>0</v>
      </c>
      <c r="X5105" s="1259">
        <v>1007</v>
      </c>
      <c r="Y5105" s="1259">
        <v>0</v>
      </c>
    </row>
    <row r="5106" spans="1:25">
      <c r="A5106" s="1350">
        <v>11201000023</v>
      </c>
      <c r="B5106" s="1260"/>
      <c r="C5106" s="1260" t="s">
        <v>37850</v>
      </c>
      <c r="D5106" s="1260" t="s">
        <v>36540</v>
      </c>
      <c r="E5106" s="1260" t="s">
        <v>11175</v>
      </c>
      <c r="F5106" s="1260" t="s">
        <v>13410</v>
      </c>
      <c r="G5106" s="1260" t="s">
        <v>37851</v>
      </c>
      <c r="H5106" s="1260" t="s">
        <v>11153</v>
      </c>
      <c r="I5106" s="1260" t="s">
        <v>10976</v>
      </c>
      <c r="J5106" s="1259">
        <v>7427766</v>
      </c>
      <c r="K5106" s="1260" t="s">
        <v>11375</v>
      </c>
      <c r="L5106" s="1260" t="s">
        <v>11155</v>
      </c>
      <c r="M5106" s="1260" t="s">
        <v>1950</v>
      </c>
      <c r="N5106" s="1260" t="s">
        <v>36543</v>
      </c>
      <c r="O5106" s="1260" t="s">
        <v>36540</v>
      </c>
      <c r="P5106" s="1260" t="s">
        <v>27194</v>
      </c>
      <c r="Q5106" s="1260" t="s">
        <v>12049</v>
      </c>
      <c r="R5106" s="1260" t="s">
        <v>27194</v>
      </c>
      <c r="S5106" s="1259">
        <v>1</v>
      </c>
      <c r="T5106" s="1260"/>
      <c r="U5106" s="1260" t="s">
        <v>11396</v>
      </c>
      <c r="V5106" s="1260" t="s">
        <v>12816</v>
      </c>
      <c r="W5106" s="1259">
        <v>0</v>
      </c>
      <c r="X5106" s="1259">
        <v>1008</v>
      </c>
      <c r="Y5106" s="1259">
        <v>0</v>
      </c>
    </row>
    <row r="5107" spans="1:25">
      <c r="A5107" s="1350">
        <v>11201000022</v>
      </c>
      <c r="B5107" s="1260" t="s">
        <v>37852</v>
      </c>
      <c r="C5107" s="1260" t="s">
        <v>37853</v>
      </c>
      <c r="D5107" s="1260" t="s">
        <v>37854</v>
      </c>
      <c r="E5107" s="1260" t="s">
        <v>11190</v>
      </c>
      <c r="F5107" s="1260" t="s">
        <v>13534</v>
      </c>
      <c r="G5107" s="1260" t="s">
        <v>37855</v>
      </c>
      <c r="H5107" s="1260" t="s">
        <v>11153</v>
      </c>
      <c r="I5107" s="1260" t="s">
        <v>10976</v>
      </c>
      <c r="J5107" s="1259">
        <v>7427765</v>
      </c>
      <c r="K5107" s="1260" t="s">
        <v>11221</v>
      </c>
      <c r="L5107" s="1260" t="s">
        <v>11155</v>
      </c>
      <c r="M5107" s="1260" t="s">
        <v>262</v>
      </c>
      <c r="N5107" s="1260"/>
      <c r="O5107" s="1260" t="s">
        <v>37854</v>
      </c>
      <c r="P5107" s="1260"/>
      <c r="Q5107" s="1260"/>
      <c r="R5107" s="1260"/>
      <c r="S5107" s="1259">
        <v>1</v>
      </c>
      <c r="T5107" s="1260"/>
      <c r="U5107" s="1260"/>
      <c r="V5107" s="1260"/>
      <c r="W5107" s="1259">
        <v>0</v>
      </c>
      <c r="X5107" s="1259">
        <v>1007</v>
      </c>
      <c r="Y5107" s="1259">
        <v>0</v>
      </c>
    </row>
    <row r="5108" spans="1:25">
      <c r="A5108" s="1350">
        <v>11201000021</v>
      </c>
      <c r="B5108" s="1260" t="s">
        <v>37856</v>
      </c>
      <c r="C5108" s="1260" t="s">
        <v>37853</v>
      </c>
      <c r="D5108" s="1260" t="s">
        <v>37857</v>
      </c>
      <c r="E5108" s="1260" t="s">
        <v>11203</v>
      </c>
      <c r="F5108" s="1260" t="s">
        <v>11440</v>
      </c>
      <c r="G5108" s="1260" t="s">
        <v>37858</v>
      </c>
      <c r="H5108" s="1260" t="s">
        <v>11153</v>
      </c>
      <c r="I5108" s="1260" t="s">
        <v>11177</v>
      </c>
      <c r="J5108" s="1259">
        <v>7427764</v>
      </c>
      <c r="K5108" s="1260" t="s">
        <v>11221</v>
      </c>
      <c r="L5108" s="1260" t="s">
        <v>11155</v>
      </c>
      <c r="M5108" s="1260" t="s">
        <v>1295</v>
      </c>
      <c r="N5108" s="1260" t="s">
        <v>37859</v>
      </c>
      <c r="O5108" s="1260" t="s">
        <v>37857</v>
      </c>
      <c r="P5108" s="1260" t="s">
        <v>20243</v>
      </c>
      <c r="Q5108" s="1260" t="s">
        <v>11769</v>
      </c>
      <c r="R5108" s="1260" t="s">
        <v>37860</v>
      </c>
      <c r="S5108" s="1259">
        <v>1</v>
      </c>
      <c r="T5108" s="1260" t="s">
        <v>37861</v>
      </c>
      <c r="U5108" s="1260" t="s">
        <v>11158</v>
      </c>
      <c r="V5108" s="1260" t="s">
        <v>11263</v>
      </c>
      <c r="W5108" s="1259">
        <v>0</v>
      </c>
      <c r="X5108" s="1259">
        <v>1007</v>
      </c>
      <c r="Y5108" s="1259">
        <v>0</v>
      </c>
    </row>
    <row r="5109" spans="1:25">
      <c r="A5109" s="1350">
        <v>11201000020</v>
      </c>
      <c r="B5109" s="1260" t="s">
        <v>37862</v>
      </c>
      <c r="C5109" s="1260" t="s">
        <v>37863</v>
      </c>
      <c r="D5109" s="1260" t="s">
        <v>37864</v>
      </c>
      <c r="E5109" s="1260" t="s">
        <v>11426</v>
      </c>
      <c r="F5109" s="1260" t="s">
        <v>11440</v>
      </c>
      <c r="G5109" s="1260" t="s">
        <v>37865</v>
      </c>
      <c r="H5109" s="1260" t="s">
        <v>11153</v>
      </c>
      <c r="I5109" s="1260" t="s">
        <v>11177</v>
      </c>
      <c r="J5109" s="1259">
        <v>7427763</v>
      </c>
      <c r="K5109" s="1260" t="s">
        <v>11221</v>
      </c>
      <c r="L5109" s="1260" t="s">
        <v>11155</v>
      </c>
      <c r="M5109" s="1260" t="s">
        <v>2541</v>
      </c>
      <c r="N5109" s="1260" t="s">
        <v>37866</v>
      </c>
      <c r="O5109" s="1260" t="s">
        <v>37864</v>
      </c>
      <c r="P5109" s="1260" t="s">
        <v>37867</v>
      </c>
      <c r="Q5109" s="1260" t="s">
        <v>12515</v>
      </c>
      <c r="R5109" s="1260" t="s">
        <v>37868</v>
      </c>
      <c r="S5109" s="1259">
        <v>1</v>
      </c>
      <c r="T5109" s="1260" t="s">
        <v>37869</v>
      </c>
      <c r="U5109" s="1260" t="s">
        <v>11269</v>
      </c>
      <c r="V5109" s="1260" t="s">
        <v>15654</v>
      </c>
      <c r="W5109" s="1259">
        <v>0</v>
      </c>
      <c r="X5109" s="1259">
        <v>1007</v>
      </c>
      <c r="Y5109" s="1259">
        <v>0</v>
      </c>
    </row>
    <row r="5110" spans="1:25">
      <c r="A5110" s="1350">
        <v>11201000019</v>
      </c>
      <c r="B5110" s="1260"/>
      <c r="C5110" s="1260" t="s">
        <v>37870</v>
      </c>
      <c r="D5110" s="1260" t="s">
        <v>37871</v>
      </c>
      <c r="E5110" s="1260" t="s">
        <v>11203</v>
      </c>
      <c r="F5110" s="1260" t="s">
        <v>13410</v>
      </c>
      <c r="G5110" s="1260" t="s">
        <v>37872</v>
      </c>
      <c r="H5110" s="1260" t="s">
        <v>11153</v>
      </c>
      <c r="I5110" s="1260" t="s">
        <v>10976</v>
      </c>
      <c r="J5110" s="1259">
        <v>7427762</v>
      </c>
      <c r="K5110" s="1260" t="s">
        <v>11375</v>
      </c>
      <c r="L5110" s="1260" t="s">
        <v>11155</v>
      </c>
      <c r="M5110" s="1260" t="s">
        <v>1944</v>
      </c>
      <c r="N5110" s="1260" t="s">
        <v>21529</v>
      </c>
      <c r="O5110" s="1260" t="s">
        <v>37871</v>
      </c>
      <c r="P5110" s="1260"/>
      <c r="Q5110" s="1260" t="s">
        <v>11394</v>
      </c>
      <c r="R5110" s="1260" t="s">
        <v>21530</v>
      </c>
      <c r="S5110" s="1259">
        <v>1</v>
      </c>
      <c r="T5110" s="1260"/>
      <c r="U5110" s="1260" t="s">
        <v>11158</v>
      </c>
      <c r="V5110" s="1260" t="s">
        <v>13436</v>
      </c>
      <c r="W5110" s="1259">
        <v>0</v>
      </c>
      <c r="X5110" s="1259">
        <v>1008</v>
      </c>
      <c r="Y5110" s="1259">
        <v>0</v>
      </c>
    </row>
    <row r="5111" spans="1:25">
      <c r="A5111" s="1350">
        <v>11201000018</v>
      </c>
      <c r="B5111" s="1260"/>
      <c r="C5111" s="1260" t="s">
        <v>37873</v>
      </c>
      <c r="D5111" s="1260" t="s">
        <v>37874</v>
      </c>
      <c r="E5111" s="1260" t="s">
        <v>11190</v>
      </c>
      <c r="F5111" s="1260" t="s">
        <v>13534</v>
      </c>
      <c r="G5111" s="1260" t="s">
        <v>37875</v>
      </c>
      <c r="H5111" s="1260" t="s">
        <v>11153</v>
      </c>
      <c r="I5111" s="1260" t="s">
        <v>10976</v>
      </c>
      <c r="J5111" s="1259">
        <v>7427761</v>
      </c>
      <c r="K5111" s="1260" t="s">
        <v>11375</v>
      </c>
      <c r="L5111" s="1260" t="s">
        <v>11155</v>
      </c>
      <c r="M5111" s="1260" t="s">
        <v>2309</v>
      </c>
      <c r="N5111" s="1260" t="s">
        <v>37876</v>
      </c>
      <c r="O5111" s="1260" t="s">
        <v>37874</v>
      </c>
      <c r="P5111" s="1260"/>
      <c r="Q5111" s="1260" t="s">
        <v>11769</v>
      </c>
      <c r="R5111" s="1260" t="s">
        <v>37877</v>
      </c>
      <c r="S5111" s="1259">
        <v>1</v>
      </c>
      <c r="T5111" s="1260"/>
      <c r="U5111" s="1260" t="s">
        <v>12601</v>
      </c>
      <c r="V5111" s="1260" t="s">
        <v>13668</v>
      </c>
      <c r="W5111" s="1259">
        <v>0</v>
      </c>
      <c r="X5111" s="1259">
        <v>1008</v>
      </c>
      <c r="Y5111" s="1259">
        <v>0</v>
      </c>
    </row>
    <row r="5112" spans="1:25">
      <c r="A5112" s="1350">
        <v>11201000017</v>
      </c>
      <c r="B5112" s="1260" t="s">
        <v>37878</v>
      </c>
      <c r="C5112" s="1260" t="s">
        <v>37879</v>
      </c>
      <c r="D5112" s="1260" t="s">
        <v>37880</v>
      </c>
      <c r="E5112" s="1260" t="s">
        <v>11190</v>
      </c>
      <c r="F5112" s="1260" t="s">
        <v>11440</v>
      </c>
      <c r="G5112" s="1260" t="s">
        <v>37881</v>
      </c>
      <c r="H5112" s="1260" t="s">
        <v>11153</v>
      </c>
      <c r="I5112" s="1260" t="s">
        <v>11177</v>
      </c>
      <c r="J5112" s="1259">
        <v>7427760</v>
      </c>
      <c r="K5112" s="1260" t="s">
        <v>11221</v>
      </c>
      <c r="L5112" s="1260" t="s">
        <v>11155</v>
      </c>
      <c r="M5112" s="1260" t="s">
        <v>2625</v>
      </c>
      <c r="N5112" s="1260" t="s">
        <v>37882</v>
      </c>
      <c r="O5112" s="1260" t="s">
        <v>37880</v>
      </c>
      <c r="P5112" s="1260" t="s">
        <v>37883</v>
      </c>
      <c r="Q5112" s="1260" t="s">
        <v>11411</v>
      </c>
      <c r="R5112" s="1260" t="s">
        <v>37883</v>
      </c>
      <c r="S5112" s="1259">
        <v>1</v>
      </c>
      <c r="T5112" s="1260" t="s">
        <v>37884</v>
      </c>
      <c r="U5112" s="1260" t="s">
        <v>11209</v>
      </c>
      <c r="V5112" s="1260" t="s">
        <v>11496</v>
      </c>
      <c r="W5112" s="1259">
        <v>0</v>
      </c>
      <c r="X5112" s="1259">
        <v>1007</v>
      </c>
      <c r="Y5112" s="1259">
        <v>0</v>
      </c>
    </row>
    <row r="5113" spans="1:25">
      <c r="A5113" s="1350">
        <v>11201000016</v>
      </c>
      <c r="B5113" s="1260" t="s">
        <v>37885</v>
      </c>
      <c r="C5113" s="1260" t="s">
        <v>37886</v>
      </c>
      <c r="D5113" s="1260" t="s">
        <v>37887</v>
      </c>
      <c r="E5113" s="1260" t="s">
        <v>11190</v>
      </c>
      <c r="F5113" s="1260" t="s">
        <v>13534</v>
      </c>
      <c r="G5113" s="1260" t="s">
        <v>37888</v>
      </c>
      <c r="H5113" s="1260" t="s">
        <v>11153</v>
      </c>
      <c r="I5113" s="1260" t="s">
        <v>10976</v>
      </c>
      <c r="J5113" s="1259">
        <v>7427759</v>
      </c>
      <c r="K5113" s="1260" t="s">
        <v>11221</v>
      </c>
      <c r="L5113" s="1260" t="s">
        <v>11155</v>
      </c>
      <c r="M5113" s="1260" t="s">
        <v>262</v>
      </c>
      <c r="N5113" s="1260"/>
      <c r="O5113" s="1260" t="s">
        <v>37887</v>
      </c>
      <c r="P5113" s="1260"/>
      <c r="Q5113" s="1260"/>
      <c r="R5113" s="1260"/>
      <c r="S5113" s="1259">
        <v>1</v>
      </c>
      <c r="T5113" s="1260"/>
      <c r="U5113" s="1260"/>
      <c r="V5113" s="1260"/>
      <c r="W5113" s="1259">
        <v>0</v>
      </c>
      <c r="X5113" s="1259">
        <v>1007</v>
      </c>
      <c r="Y5113" s="1259">
        <v>0</v>
      </c>
    </row>
    <row r="5114" spans="1:25">
      <c r="A5114" s="1350">
        <v>11201000015</v>
      </c>
      <c r="B5114" s="1260" t="s">
        <v>37889</v>
      </c>
      <c r="C5114" s="1260" t="s">
        <v>37890</v>
      </c>
      <c r="D5114" s="1260" t="s">
        <v>37891</v>
      </c>
      <c r="E5114" s="1260" t="s">
        <v>11384</v>
      </c>
      <c r="F5114" s="1260" t="s">
        <v>13025</v>
      </c>
      <c r="G5114" s="1260" t="s">
        <v>37892</v>
      </c>
      <c r="H5114" s="1260" t="s">
        <v>11153</v>
      </c>
      <c r="I5114" s="1260" t="s">
        <v>13027</v>
      </c>
      <c r="J5114" s="1259">
        <v>7427758</v>
      </c>
      <c r="K5114" s="1260" t="s">
        <v>11221</v>
      </c>
      <c r="L5114" s="1260" t="s">
        <v>11155</v>
      </c>
      <c r="M5114" s="1260" t="s">
        <v>1970</v>
      </c>
      <c r="N5114" s="1260" t="s">
        <v>37893</v>
      </c>
      <c r="O5114" s="1260" t="s">
        <v>37891</v>
      </c>
      <c r="P5114" s="1260" t="s">
        <v>37894</v>
      </c>
      <c r="Q5114" s="1260" t="s">
        <v>11394</v>
      </c>
      <c r="R5114" s="1260" t="s">
        <v>37895</v>
      </c>
      <c r="S5114" s="1259">
        <v>1</v>
      </c>
      <c r="T5114" s="1260" t="s">
        <v>37896</v>
      </c>
      <c r="U5114" s="1260" t="s">
        <v>11182</v>
      </c>
      <c r="V5114" s="1260" t="s">
        <v>11473</v>
      </c>
      <c r="W5114" s="1259">
        <v>0</v>
      </c>
      <c r="X5114" s="1259">
        <v>1007</v>
      </c>
      <c r="Y5114" s="1259">
        <v>0</v>
      </c>
    </row>
    <row r="5115" spans="1:25">
      <c r="A5115" s="1350">
        <v>11201000014</v>
      </c>
      <c r="B5115" s="1260" t="s">
        <v>37897</v>
      </c>
      <c r="C5115" s="1260" t="s">
        <v>37898</v>
      </c>
      <c r="D5115" s="1260" t="s">
        <v>37899</v>
      </c>
      <c r="E5115" s="1260" t="s">
        <v>11311</v>
      </c>
      <c r="F5115" s="1260" t="s">
        <v>11440</v>
      </c>
      <c r="G5115" s="1260" t="s">
        <v>37900</v>
      </c>
      <c r="H5115" s="1260" t="s">
        <v>11153</v>
      </c>
      <c r="I5115" s="1260" t="s">
        <v>11177</v>
      </c>
      <c r="J5115" s="1259">
        <v>7427757</v>
      </c>
      <c r="K5115" s="1260" t="s">
        <v>11221</v>
      </c>
      <c r="L5115" s="1260" t="s">
        <v>11155</v>
      </c>
      <c r="M5115" s="1260" t="s">
        <v>2241</v>
      </c>
      <c r="N5115" s="1260" t="s">
        <v>37901</v>
      </c>
      <c r="O5115" s="1260" t="s">
        <v>37899</v>
      </c>
      <c r="P5115" s="1260"/>
      <c r="Q5115" s="1260" t="s">
        <v>12167</v>
      </c>
      <c r="R5115" s="1260" t="s">
        <v>37902</v>
      </c>
      <c r="S5115" s="1259">
        <v>1</v>
      </c>
      <c r="T5115" s="1260"/>
      <c r="U5115" s="1260" t="s">
        <v>11182</v>
      </c>
      <c r="V5115" s="1260" t="s">
        <v>11898</v>
      </c>
      <c r="W5115" s="1259">
        <v>0</v>
      </c>
      <c r="X5115" s="1259">
        <v>1007</v>
      </c>
      <c r="Y5115" s="1259">
        <v>0</v>
      </c>
    </row>
    <row r="5116" spans="1:25">
      <c r="A5116" s="1350">
        <v>11201000013</v>
      </c>
      <c r="B5116" s="1260"/>
      <c r="C5116" s="1260" t="s">
        <v>37903</v>
      </c>
      <c r="D5116" s="1260" t="s">
        <v>37904</v>
      </c>
      <c r="E5116" s="1260" t="s">
        <v>11426</v>
      </c>
      <c r="F5116" s="1260" t="s">
        <v>11440</v>
      </c>
      <c r="G5116" s="1260" t="s">
        <v>37905</v>
      </c>
      <c r="H5116" s="1260" t="s">
        <v>11153</v>
      </c>
      <c r="I5116" s="1260" t="s">
        <v>11177</v>
      </c>
      <c r="J5116" s="1259">
        <v>7427756</v>
      </c>
      <c r="K5116" s="1260" t="s">
        <v>11221</v>
      </c>
      <c r="L5116" s="1260" t="s">
        <v>11155</v>
      </c>
      <c r="M5116" s="1260" t="s">
        <v>2578</v>
      </c>
      <c r="N5116" s="1260" t="s">
        <v>37906</v>
      </c>
      <c r="O5116" s="1260" t="s">
        <v>37904</v>
      </c>
      <c r="P5116" s="1260" t="s">
        <v>37907</v>
      </c>
      <c r="Q5116" s="1260"/>
      <c r="R5116" s="1260" t="s">
        <v>37908</v>
      </c>
      <c r="S5116" s="1259">
        <v>1</v>
      </c>
      <c r="T5116" s="1260"/>
      <c r="U5116" s="1260" t="s">
        <v>11209</v>
      </c>
      <c r="V5116" s="1260" t="s">
        <v>19341</v>
      </c>
      <c r="W5116" s="1259">
        <v>0</v>
      </c>
      <c r="X5116" s="1259">
        <v>1007</v>
      </c>
      <c r="Y5116" s="1259">
        <v>0</v>
      </c>
    </row>
    <row r="5117" spans="1:25">
      <c r="A5117" s="1350">
        <v>11201000012</v>
      </c>
      <c r="B5117" s="1260" t="s">
        <v>37909</v>
      </c>
      <c r="C5117" s="1260" t="s">
        <v>37910</v>
      </c>
      <c r="D5117" s="1260" t="s">
        <v>37911</v>
      </c>
      <c r="E5117" s="1260" t="s">
        <v>11560</v>
      </c>
      <c r="F5117" s="1260" t="s">
        <v>16513</v>
      </c>
      <c r="G5117" s="1260" t="s">
        <v>37912</v>
      </c>
      <c r="H5117" s="1260" t="s">
        <v>11153</v>
      </c>
      <c r="I5117" s="1260" t="s">
        <v>10976</v>
      </c>
      <c r="J5117" s="1259">
        <v>7427755</v>
      </c>
      <c r="K5117" s="1260" t="s">
        <v>11221</v>
      </c>
      <c r="L5117" s="1260" t="s">
        <v>11155</v>
      </c>
      <c r="M5117" s="1260" t="s">
        <v>2527</v>
      </c>
      <c r="N5117" s="1260" t="s">
        <v>37913</v>
      </c>
      <c r="O5117" s="1260" t="s">
        <v>37911</v>
      </c>
      <c r="P5117" s="1260" t="s">
        <v>37914</v>
      </c>
      <c r="Q5117" s="1260" t="s">
        <v>12515</v>
      </c>
      <c r="R5117" s="1260" t="s">
        <v>37915</v>
      </c>
      <c r="S5117" s="1259">
        <v>1</v>
      </c>
      <c r="T5117" s="1260" t="s">
        <v>37916</v>
      </c>
      <c r="U5117" s="1260" t="s">
        <v>11158</v>
      </c>
      <c r="V5117" s="1260" t="s">
        <v>11321</v>
      </c>
      <c r="W5117" s="1259">
        <v>0</v>
      </c>
      <c r="X5117" s="1259">
        <v>1007</v>
      </c>
      <c r="Y5117" s="1259">
        <v>0</v>
      </c>
    </row>
    <row r="5118" spans="1:25">
      <c r="A5118" s="1350">
        <v>11201000011</v>
      </c>
      <c r="B5118" s="1260" t="s">
        <v>37917</v>
      </c>
      <c r="C5118" s="1260" t="s">
        <v>37903</v>
      </c>
      <c r="D5118" s="1260" t="s">
        <v>36496</v>
      </c>
      <c r="E5118" s="1260" t="s">
        <v>11175</v>
      </c>
      <c r="F5118" s="1260" t="s">
        <v>11440</v>
      </c>
      <c r="G5118" s="1260" t="s">
        <v>37918</v>
      </c>
      <c r="H5118" s="1260" t="s">
        <v>11153</v>
      </c>
      <c r="I5118" s="1260" t="s">
        <v>11177</v>
      </c>
      <c r="J5118" s="1259">
        <v>7427754</v>
      </c>
      <c r="K5118" s="1260" t="s">
        <v>11221</v>
      </c>
      <c r="L5118" s="1260" t="s">
        <v>11155</v>
      </c>
      <c r="M5118" s="1260" t="s">
        <v>2102</v>
      </c>
      <c r="N5118" s="1260" t="s">
        <v>37919</v>
      </c>
      <c r="O5118" s="1260" t="s">
        <v>36496</v>
      </c>
      <c r="P5118" s="1260" t="s">
        <v>36499</v>
      </c>
      <c r="Q5118" s="1260" t="s">
        <v>11394</v>
      </c>
      <c r="R5118" s="1260" t="s">
        <v>36499</v>
      </c>
      <c r="S5118" s="1259">
        <v>1</v>
      </c>
      <c r="T5118" s="1260"/>
      <c r="U5118" s="1260" t="s">
        <v>11158</v>
      </c>
      <c r="V5118" s="1260" t="s">
        <v>11263</v>
      </c>
      <c r="W5118" s="1259">
        <v>0</v>
      </c>
      <c r="X5118" s="1259">
        <v>1007</v>
      </c>
      <c r="Y5118" s="1259">
        <v>0</v>
      </c>
    </row>
    <row r="5119" spans="1:25">
      <c r="A5119" s="1350">
        <v>11201000010</v>
      </c>
      <c r="B5119" s="1260" t="s">
        <v>37920</v>
      </c>
      <c r="C5119" s="1260" t="s">
        <v>37921</v>
      </c>
      <c r="D5119" s="1260" t="s">
        <v>37922</v>
      </c>
      <c r="E5119" s="1260" t="s">
        <v>11175</v>
      </c>
      <c r="F5119" s="1260" t="s">
        <v>20592</v>
      </c>
      <c r="G5119" s="1260" t="s">
        <v>37923</v>
      </c>
      <c r="H5119" s="1260" t="s">
        <v>11153</v>
      </c>
      <c r="I5119" s="1260" t="s">
        <v>10976</v>
      </c>
      <c r="J5119" s="1259">
        <v>7427753</v>
      </c>
      <c r="K5119" s="1260" t="s">
        <v>11375</v>
      </c>
      <c r="L5119" s="1260" t="s">
        <v>11155</v>
      </c>
      <c r="M5119" s="1260" t="s">
        <v>2527</v>
      </c>
      <c r="N5119" s="1260" t="s">
        <v>37924</v>
      </c>
      <c r="O5119" s="1260" t="s">
        <v>37922</v>
      </c>
      <c r="P5119" s="1260" t="s">
        <v>37925</v>
      </c>
      <c r="Q5119" s="1260" t="s">
        <v>11867</v>
      </c>
      <c r="R5119" s="1260" t="s">
        <v>14684</v>
      </c>
      <c r="S5119" s="1259">
        <v>1</v>
      </c>
      <c r="T5119" s="1260" t="s">
        <v>37926</v>
      </c>
      <c r="U5119" s="1260" t="s">
        <v>11158</v>
      </c>
      <c r="V5119" s="1260" t="s">
        <v>11869</v>
      </c>
      <c r="W5119" s="1259">
        <v>0</v>
      </c>
      <c r="X5119" s="1259">
        <v>1008</v>
      </c>
      <c r="Y5119" s="1259">
        <v>0</v>
      </c>
    </row>
    <row r="5120" spans="1:25">
      <c r="A5120" s="1350">
        <v>11201000009</v>
      </c>
      <c r="B5120" s="1260"/>
      <c r="C5120" s="1260" t="s">
        <v>37927</v>
      </c>
      <c r="D5120" s="1260" t="s">
        <v>37928</v>
      </c>
      <c r="E5120" s="1260" t="s">
        <v>11353</v>
      </c>
      <c r="F5120" s="1260" t="s">
        <v>37929</v>
      </c>
      <c r="G5120" s="1260" t="s">
        <v>37930</v>
      </c>
      <c r="H5120" s="1260" t="s">
        <v>11153</v>
      </c>
      <c r="I5120" s="1260" t="s">
        <v>11177</v>
      </c>
      <c r="J5120" s="1259">
        <v>7427752</v>
      </c>
      <c r="K5120" s="1260" t="s">
        <v>11221</v>
      </c>
      <c r="L5120" s="1260" t="s">
        <v>11155</v>
      </c>
      <c r="M5120" s="1260" t="s">
        <v>262</v>
      </c>
      <c r="N5120" s="1260"/>
      <c r="O5120" s="1260" t="s">
        <v>37928</v>
      </c>
      <c r="P5120" s="1260"/>
      <c r="Q5120" s="1260"/>
      <c r="R5120" s="1260"/>
      <c r="S5120" s="1259">
        <v>1</v>
      </c>
      <c r="T5120" s="1260"/>
      <c r="U5120" s="1260"/>
      <c r="V5120" s="1260"/>
      <c r="W5120" s="1259">
        <v>0</v>
      </c>
      <c r="X5120" s="1259">
        <v>1007</v>
      </c>
      <c r="Y5120" s="1259">
        <v>0</v>
      </c>
    </row>
    <row r="5121" spans="1:25">
      <c r="A5121" s="1350">
        <v>11201000008</v>
      </c>
      <c r="B5121" s="1260" t="s">
        <v>37931</v>
      </c>
      <c r="C5121" s="1260" t="s">
        <v>37932</v>
      </c>
      <c r="D5121" s="1260" t="s">
        <v>37933</v>
      </c>
      <c r="E5121" s="1260" t="s">
        <v>11190</v>
      </c>
      <c r="F5121" s="1260" t="s">
        <v>11176</v>
      </c>
      <c r="G5121" s="1260" t="s">
        <v>37934</v>
      </c>
      <c r="H5121" s="1260" t="s">
        <v>11153</v>
      </c>
      <c r="I5121" s="1260" t="s">
        <v>11177</v>
      </c>
      <c r="J5121" s="1259">
        <v>7427751</v>
      </c>
      <c r="K5121" s="1260" t="s">
        <v>11221</v>
      </c>
      <c r="L5121" s="1260" t="s">
        <v>11155</v>
      </c>
      <c r="M5121" s="1260" t="s">
        <v>1687</v>
      </c>
      <c r="N5121" s="1260" t="s">
        <v>37935</v>
      </c>
      <c r="O5121" s="1260" t="s">
        <v>37933</v>
      </c>
      <c r="P5121" s="1260" t="s">
        <v>37936</v>
      </c>
      <c r="Q5121" s="1260" t="s">
        <v>37937</v>
      </c>
      <c r="R5121" s="1260" t="s">
        <v>37936</v>
      </c>
      <c r="S5121" s="1259">
        <v>1</v>
      </c>
      <c r="T5121" s="1260" t="s">
        <v>37938</v>
      </c>
      <c r="U5121" s="1260" t="s">
        <v>11182</v>
      </c>
      <c r="V5121" s="1260" t="s">
        <v>12041</v>
      </c>
      <c r="W5121" s="1259">
        <v>0</v>
      </c>
      <c r="X5121" s="1259">
        <v>1007</v>
      </c>
      <c r="Y5121" s="1259">
        <v>0</v>
      </c>
    </row>
    <row r="5122" spans="1:25">
      <c r="A5122" s="1350">
        <v>11201000007</v>
      </c>
      <c r="B5122" s="1260" t="s">
        <v>37939</v>
      </c>
      <c r="C5122" s="1260" t="s">
        <v>37940</v>
      </c>
      <c r="D5122" s="1260" t="s">
        <v>37941</v>
      </c>
      <c r="E5122" s="1260" t="s">
        <v>11311</v>
      </c>
      <c r="F5122" s="1260"/>
      <c r="G5122" s="1260"/>
      <c r="H5122" s="1260" t="s">
        <v>11153</v>
      </c>
      <c r="I5122" s="1260" t="s">
        <v>11164</v>
      </c>
      <c r="J5122" s="1259">
        <v>7427750</v>
      </c>
      <c r="K5122" s="1260" t="s">
        <v>11221</v>
      </c>
      <c r="L5122" s="1260" t="s">
        <v>11275</v>
      </c>
      <c r="M5122" s="1260" t="s">
        <v>2162</v>
      </c>
      <c r="N5122" s="1260" t="s">
        <v>37942</v>
      </c>
      <c r="O5122" s="1260" t="s">
        <v>37941</v>
      </c>
      <c r="P5122" s="1260" t="s">
        <v>37943</v>
      </c>
      <c r="Q5122" s="1260" t="s">
        <v>37944</v>
      </c>
      <c r="R5122" s="1260" t="s">
        <v>37943</v>
      </c>
      <c r="S5122" s="1259">
        <v>1</v>
      </c>
      <c r="T5122" s="1260" t="s">
        <v>37945</v>
      </c>
      <c r="U5122" s="1260" t="s">
        <v>11290</v>
      </c>
      <c r="V5122" s="1260" t="s">
        <v>20881</v>
      </c>
      <c r="W5122" s="1259">
        <v>0</v>
      </c>
      <c r="X5122" s="1259">
        <v>1007</v>
      </c>
      <c r="Y5122" s="1259">
        <v>2</v>
      </c>
    </row>
    <row r="5123" spans="1:25">
      <c r="A5123" s="1350">
        <v>11201000006</v>
      </c>
      <c r="B5123" s="1260"/>
      <c r="C5123" s="1260" t="s">
        <v>37946</v>
      </c>
      <c r="D5123" s="1260" t="s">
        <v>12472</v>
      </c>
      <c r="E5123" s="1260" t="s">
        <v>12473</v>
      </c>
      <c r="F5123" s="1260" t="s">
        <v>14539</v>
      </c>
      <c r="G5123" s="1260" t="s">
        <v>37947</v>
      </c>
      <c r="H5123" s="1260" t="s">
        <v>11153</v>
      </c>
      <c r="I5123" s="1260" t="s">
        <v>11243</v>
      </c>
      <c r="J5123" s="1259">
        <v>7427749</v>
      </c>
      <c r="K5123" s="1260" t="s">
        <v>11221</v>
      </c>
      <c r="L5123" s="1260" t="s">
        <v>11155</v>
      </c>
      <c r="M5123" s="1260" t="s">
        <v>262</v>
      </c>
      <c r="N5123" s="1260"/>
      <c r="O5123" s="1260" t="s">
        <v>12472</v>
      </c>
      <c r="P5123" s="1260"/>
      <c r="Q5123" s="1260"/>
      <c r="R5123" s="1260"/>
      <c r="S5123" s="1259">
        <v>1</v>
      </c>
      <c r="T5123" s="1260"/>
      <c r="U5123" s="1260"/>
      <c r="V5123" s="1260"/>
      <c r="W5123" s="1259">
        <v>0</v>
      </c>
      <c r="X5123" s="1259">
        <v>1007</v>
      </c>
      <c r="Y5123" s="1259">
        <v>0</v>
      </c>
    </row>
    <row r="5124" spans="1:25">
      <c r="A5124" s="1350">
        <v>11201000005</v>
      </c>
      <c r="B5124" s="1260"/>
      <c r="C5124" s="1260" t="s">
        <v>37946</v>
      </c>
      <c r="D5124" s="1260" t="s">
        <v>11447</v>
      </c>
      <c r="E5124" s="1260" t="s">
        <v>11353</v>
      </c>
      <c r="F5124" s="1260" t="s">
        <v>11242</v>
      </c>
      <c r="G5124" s="1260" t="s">
        <v>37948</v>
      </c>
      <c r="H5124" s="1260" t="s">
        <v>11153</v>
      </c>
      <c r="I5124" s="1260" t="s">
        <v>11243</v>
      </c>
      <c r="J5124" s="1259">
        <v>7427748</v>
      </c>
      <c r="K5124" s="1260" t="s">
        <v>11221</v>
      </c>
      <c r="L5124" s="1260" t="s">
        <v>11155</v>
      </c>
      <c r="M5124" s="1260" t="s">
        <v>262</v>
      </c>
      <c r="N5124" s="1260"/>
      <c r="O5124" s="1260" t="s">
        <v>11447</v>
      </c>
      <c r="P5124" s="1260"/>
      <c r="Q5124" s="1260"/>
      <c r="R5124" s="1260"/>
      <c r="S5124" s="1259">
        <v>1</v>
      </c>
      <c r="T5124" s="1260"/>
      <c r="U5124" s="1260"/>
      <c r="V5124" s="1260"/>
      <c r="W5124" s="1259">
        <v>0</v>
      </c>
      <c r="X5124" s="1259">
        <v>1007</v>
      </c>
      <c r="Y5124" s="1259">
        <v>0</v>
      </c>
    </row>
    <row r="5125" spans="1:25">
      <c r="A5125" s="1350">
        <v>11201000004</v>
      </c>
      <c r="B5125" s="1260"/>
      <c r="C5125" s="1260" t="s">
        <v>37949</v>
      </c>
      <c r="D5125" s="1260" t="s">
        <v>37950</v>
      </c>
      <c r="E5125" s="1260" t="s">
        <v>11284</v>
      </c>
      <c r="F5125" s="1260" t="s">
        <v>37951</v>
      </c>
      <c r="G5125" s="1260" t="s">
        <v>37952</v>
      </c>
      <c r="H5125" s="1260" t="s">
        <v>11153</v>
      </c>
      <c r="I5125" s="1260" t="s">
        <v>11164</v>
      </c>
      <c r="J5125" s="1259">
        <v>7427747</v>
      </c>
      <c r="K5125" s="1260" t="s">
        <v>11221</v>
      </c>
      <c r="L5125" s="1260" t="s">
        <v>11385</v>
      </c>
      <c r="M5125" s="1260" t="s">
        <v>2162</v>
      </c>
      <c r="N5125" s="1260" t="s">
        <v>37953</v>
      </c>
      <c r="O5125" s="1260" t="s">
        <v>37950</v>
      </c>
      <c r="P5125" s="1260"/>
      <c r="Q5125" s="1260"/>
      <c r="R5125" s="1260"/>
      <c r="S5125" s="1259">
        <v>1</v>
      </c>
      <c r="T5125" s="1260" t="s">
        <v>37954</v>
      </c>
      <c r="U5125" s="1260" t="s">
        <v>11290</v>
      </c>
      <c r="V5125" s="1260" t="s">
        <v>15601</v>
      </c>
      <c r="W5125" s="1259">
        <v>0</v>
      </c>
      <c r="X5125" s="1259">
        <v>1007</v>
      </c>
      <c r="Y5125" s="1259">
        <v>1</v>
      </c>
    </row>
    <row r="5126" spans="1:25">
      <c r="A5126" s="1350">
        <v>11201000003</v>
      </c>
      <c r="B5126" s="1260" t="s">
        <v>37955</v>
      </c>
      <c r="C5126" s="1260" t="s">
        <v>37956</v>
      </c>
      <c r="D5126" s="1260" t="s">
        <v>37957</v>
      </c>
      <c r="E5126" s="1260" t="s">
        <v>11949</v>
      </c>
      <c r="F5126" s="1260" t="s">
        <v>11510</v>
      </c>
      <c r="G5126" s="1260" t="s">
        <v>37958</v>
      </c>
      <c r="H5126" s="1260" t="s">
        <v>11153</v>
      </c>
      <c r="I5126" s="1260" t="s">
        <v>17335</v>
      </c>
      <c r="J5126" s="1259">
        <v>7427746</v>
      </c>
      <c r="K5126" s="1260" t="s">
        <v>11221</v>
      </c>
      <c r="L5126" s="1260" t="s">
        <v>11155</v>
      </c>
      <c r="M5126" s="1260" t="s">
        <v>2523</v>
      </c>
      <c r="N5126" s="1260" t="s">
        <v>37959</v>
      </c>
      <c r="O5126" s="1260" t="s">
        <v>37957</v>
      </c>
      <c r="P5126" s="1260" t="s">
        <v>37960</v>
      </c>
      <c r="Q5126" s="1260" t="s">
        <v>23078</v>
      </c>
      <c r="R5126" s="1260" t="s">
        <v>37961</v>
      </c>
      <c r="S5126" s="1259">
        <v>1</v>
      </c>
      <c r="T5126" s="1260" t="s">
        <v>37962</v>
      </c>
      <c r="U5126" s="1260" t="s">
        <v>11610</v>
      </c>
      <c r="V5126" s="1260" t="s">
        <v>13142</v>
      </c>
      <c r="W5126" s="1259">
        <v>0</v>
      </c>
      <c r="X5126" s="1259">
        <v>1007</v>
      </c>
      <c r="Y5126" s="1259">
        <v>0</v>
      </c>
    </row>
    <row r="5127" spans="1:25">
      <c r="A5127" s="1350">
        <v>11201000002</v>
      </c>
      <c r="B5127" s="1260" t="s">
        <v>37963</v>
      </c>
      <c r="C5127" s="1260" t="s">
        <v>37964</v>
      </c>
      <c r="D5127" s="1260" t="s">
        <v>37965</v>
      </c>
      <c r="E5127" s="1260" t="s">
        <v>11190</v>
      </c>
      <c r="F5127" s="1260"/>
      <c r="G5127" s="1260"/>
      <c r="H5127" s="1260" t="s">
        <v>11153</v>
      </c>
      <c r="I5127" s="1260" t="s">
        <v>11177</v>
      </c>
      <c r="J5127" s="1259">
        <v>7427745</v>
      </c>
      <c r="K5127" s="1260" t="s">
        <v>11221</v>
      </c>
      <c r="L5127" s="1260" t="s">
        <v>11275</v>
      </c>
      <c r="M5127" s="1260" t="s">
        <v>2126</v>
      </c>
      <c r="N5127" s="1260" t="s">
        <v>37966</v>
      </c>
      <c r="O5127" s="1260" t="s">
        <v>37965</v>
      </c>
      <c r="P5127" s="1260"/>
      <c r="Q5127" s="1260" t="s">
        <v>37967</v>
      </c>
      <c r="R5127" s="1260" t="s">
        <v>37968</v>
      </c>
      <c r="S5127" s="1259">
        <v>1</v>
      </c>
      <c r="T5127" s="1260"/>
      <c r="U5127" s="1260" t="s">
        <v>11269</v>
      </c>
      <c r="V5127" s="1260" t="s">
        <v>11787</v>
      </c>
      <c r="W5127" s="1259">
        <v>0</v>
      </c>
      <c r="X5127" s="1259">
        <v>1007</v>
      </c>
      <c r="Y5127" s="1259">
        <v>2</v>
      </c>
    </row>
    <row r="5128" spans="1:25">
      <c r="A5128" s="1350">
        <v>11201000001</v>
      </c>
      <c r="B5128" s="1260" t="s">
        <v>37969</v>
      </c>
      <c r="C5128" s="1260" t="s">
        <v>37970</v>
      </c>
      <c r="D5128" s="1260" t="s">
        <v>37971</v>
      </c>
      <c r="E5128" s="1260" t="s">
        <v>11384</v>
      </c>
      <c r="F5128" s="1260" t="s">
        <v>11176</v>
      </c>
      <c r="G5128" s="1260" t="s">
        <v>37972</v>
      </c>
      <c r="H5128" s="1260" t="s">
        <v>11153</v>
      </c>
      <c r="I5128" s="1260" t="s">
        <v>11177</v>
      </c>
      <c r="J5128" s="1259">
        <v>7427744</v>
      </c>
      <c r="K5128" s="1260" t="s">
        <v>11221</v>
      </c>
      <c r="L5128" s="1260" t="s">
        <v>11385</v>
      </c>
      <c r="M5128" s="1260" t="s">
        <v>2126</v>
      </c>
      <c r="N5128" s="1260" t="s">
        <v>37966</v>
      </c>
      <c r="O5128" s="1260" t="s">
        <v>37971</v>
      </c>
      <c r="P5128" s="1260"/>
      <c r="Q5128" s="1260" t="s">
        <v>37973</v>
      </c>
      <c r="R5128" s="1260" t="s">
        <v>37974</v>
      </c>
      <c r="S5128" s="1259">
        <v>1</v>
      </c>
      <c r="T5128" s="1260"/>
      <c r="U5128" s="1260" t="s">
        <v>11269</v>
      </c>
      <c r="V5128" s="1260" t="s">
        <v>11787</v>
      </c>
      <c r="W5128" s="1259">
        <v>0</v>
      </c>
      <c r="X5128" s="1259">
        <v>1007</v>
      </c>
      <c r="Y5128" s="1259">
        <v>1</v>
      </c>
    </row>
  </sheetData>
  <phoneticPr fontId="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D6C-83AF-44E9-8EA7-D5265E87EEC1}">
  <sheetPr codeName="工作表24"/>
  <dimension ref="A1:P33"/>
  <sheetViews>
    <sheetView workbookViewId="0"/>
  </sheetViews>
  <sheetFormatPr defaultRowHeight="16.2"/>
  <cols>
    <col min="2" max="2" width="15.44140625" bestFit="1" customWidth="1"/>
    <col min="3" max="3" width="10.44140625" bestFit="1" customWidth="1"/>
    <col min="4" max="4" width="16.33203125" bestFit="1" customWidth="1"/>
    <col min="5" max="5" width="10.44140625" bestFit="1" customWidth="1"/>
    <col min="6" max="6" width="11.88671875" bestFit="1" customWidth="1"/>
    <col min="7" max="7" width="11.88671875" customWidth="1"/>
    <col min="8" max="8" width="10.44140625" bestFit="1" customWidth="1"/>
    <col min="11" max="11" width="10.44140625" bestFit="1" customWidth="1"/>
    <col min="12" max="12" width="20.109375" customWidth="1"/>
  </cols>
  <sheetData>
    <row r="1" spans="1:16">
      <c r="A1" t="s">
        <v>11086</v>
      </c>
      <c r="B1" t="s">
        <v>10472</v>
      </c>
      <c r="C1" t="s">
        <v>771</v>
      </c>
      <c r="D1" t="s">
        <v>11080</v>
      </c>
      <c r="E1" t="s">
        <v>10477</v>
      </c>
      <c r="F1" t="s">
        <v>11081</v>
      </c>
      <c r="G1" t="s">
        <v>10456</v>
      </c>
      <c r="H1" t="s">
        <v>11082</v>
      </c>
      <c r="I1" t="s">
        <v>10458</v>
      </c>
      <c r="J1" t="s">
        <v>10459</v>
      </c>
      <c r="K1" t="s">
        <v>11083</v>
      </c>
      <c r="L1" t="s">
        <v>11084</v>
      </c>
      <c r="O1" t="s">
        <v>10478</v>
      </c>
      <c r="P1">
        <v>457984</v>
      </c>
    </row>
    <row r="2" spans="1:16">
      <c r="B2">
        <v>11110000966</v>
      </c>
      <c r="D2" s="1211"/>
      <c r="E2" t="s">
        <v>11087</v>
      </c>
      <c r="O2" t="s">
        <v>10448</v>
      </c>
      <c r="P2" t="s">
        <v>11085</v>
      </c>
    </row>
    <row r="3" spans="1:16">
      <c r="B3">
        <v>11110001123</v>
      </c>
      <c r="D3" s="1211"/>
      <c r="E3" t="s">
        <v>11087</v>
      </c>
    </row>
    <row r="4" spans="1:16">
      <c r="B4">
        <v>11110000932</v>
      </c>
      <c r="D4" s="1211"/>
      <c r="E4" t="s">
        <v>11087</v>
      </c>
    </row>
    <row r="5" spans="1:16">
      <c r="B5">
        <v>11110000935</v>
      </c>
      <c r="D5" s="1211"/>
      <c r="E5" t="s">
        <v>11087</v>
      </c>
    </row>
    <row r="6" spans="1:16">
      <c r="B6">
        <v>11110000916</v>
      </c>
      <c r="D6" s="1211"/>
      <c r="E6" t="s">
        <v>11087</v>
      </c>
    </row>
    <row r="7" spans="1:16">
      <c r="B7">
        <v>11110001110</v>
      </c>
      <c r="D7" s="1211"/>
      <c r="E7" t="s">
        <v>11087</v>
      </c>
    </row>
    <row r="8" spans="1:16">
      <c r="B8">
        <v>11110001104</v>
      </c>
      <c r="D8" s="1211"/>
      <c r="E8" t="s">
        <v>11087</v>
      </c>
    </row>
    <row r="9" spans="1:16">
      <c r="D9" s="1211"/>
    </row>
    <row r="10" spans="1:16">
      <c r="D10" s="1211"/>
    </row>
    <row r="11" spans="1:16">
      <c r="D11" s="1211"/>
    </row>
    <row r="12" spans="1:16">
      <c r="D12" s="1211"/>
    </row>
    <row r="13" spans="1:16">
      <c r="D13" s="1211"/>
    </row>
    <row r="14" spans="1:16">
      <c r="D14" s="1211"/>
    </row>
    <row r="15" spans="1:16">
      <c r="D15" s="1211"/>
    </row>
    <row r="16" spans="1:16">
      <c r="D16" s="1211"/>
    </row>
    <row r="17" spans="4:4">
      <c r="D17" s="1211"/>
    </row>
    <row r="18" spans="4:4">
      <c r="D18" s="1211"/>
    </row>
    <row r="19" spans="4:4">
      <c r="D19" s="1211"/>
    </row>
    <row r="20" spans="4:4">
      <c r="D20" s="1211"/>
    </row>
    <row r="21" spans="4:4">
      <c r="D21" s="1211"/>
    </row>
    <row r="22" spans="4:4">
      <c r="D22" s="1211"/>
    </row>
    <row r="23" spans="4:4">
      <c r="D23" s="1211"/>
    </row>
    <row r="24" spans="4:4">
      <c r="D24" s="1211"/>
    </row>
    <row r="25" spans="4:4">
      <c r="D25" s="1211"/>
    </row>
    <row r="26" spans="4:4">
      <c r="D26" s="1211"/>
    </row>
    <row r="27" spans="4:4">
      <c r="D27" s="1211"/>
    </row>
    <row r="28" spans="4:4">
      <c r="D28" s="1211"/>
    </row>
    <row r="29" spans="4:4">
      <c r="D29" s="1211"/>
    </row>
    <row r="30" spans="4:4">
      <c r="D30" s="1211"/>
    </row>
    <row r="31" spans="4:4">
      <c r="D31" s="1211"/>
    </row>
    <row r="32" spans="4:4">
      <c r="D32" s="1211"/>
    </row>
    <row r="33" spans="4:4">
      <c r="D33" s="1211"/>
    </row>
  </sheetData>
  <phoneticPr fontId="3" type="noConversion"/>
  <dataValidations count="3">
    <dataValidation type="list" allowBlank="1" showInputMessage="1" showErrorMessage="1" sqref="F2" xr:uid="{1F550779-563E-4D68-9F92-D7A94CB5F2FC}">
      <formula1>"預力電桿,變壓器,匯流排"</formula1>
    </dataValidation>
    <dataValidation type="list" allowBlank="1" showInputMessage="1" showErrorMessage="1" sqref="L2:L33" xr:uid="{E9444F65-9E4D-4891-AE96-A2B4F5521294}">
      <formula1>"鳥獸碰觸防止不良,樹木碰觸防止不良,塵害(化學害)防止不良,鹽害防止不良,雷害防止不良,外界單位施工(架空),內部含承商挖損(地下),外界單位挖損(地下),外物碰觸,鳥獸碰觸,車輛碰觸,內部含承商施工碰觸(架空),樹木碰觸,支持物基礎不良,支持物腐蝕,導線弛度不良,塵害(化學害),鹽害,雷害,洪水災害,颱風,強風,火災,地震,流彈,浸水,自然劣化,絕緣劣化,品質不良,施工不良,負荷超載,設計不良,操作不良,一次系統故障,用戶設備不良,原因不明,其他,低頻跳脫,電纜潛動,蟻害,山崩,失竊"</formula1>
    </dataValidation>
    <dataValidation type="list" allowBlank="1" showInputMessage="1" showErrorMessage="1" sqref="E2:E380" xr:uid="{EB9FF7BC-320D-4962-BB32-D5641CFE9446}">
      <formula1>"架空高壓幹線,架空高壓幹線,  架空低壓線,架空接戶線,天然災害,一次系統"</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D1E89-82AA-4238-AF39-1BCB352912B1}">
  <sheetPr codeName="工作表35"/>
  <dimension ref="C12:AC125"/>
  <sheetViews>
    <sheetView workbookViewId="0"/>
  </sheetViews>
  <sheetFormatPr defaultRowHeight="16.2"/>
  <cols>
    <col min="3" max="3" width="10.44140625" bestFit="1" customWidth="1"/>
    <col min="6" max="6" width="15.21875" bestFit="1" customWidth="1"/>
  </cols>
  <sheetData>
    <row r="12" spans="3:29">
      <c r="C12" s="1212"/>
      <c r="D12" s="1204">
        <v>11203000335</v>
      </c>
      <c r="E12" s="1204" t="s">
        <v>2421</v>
      </c>
      <c r="F12" s="1205">
        <v>44989.3347222222</v>
      </c>
      <c r="G12" s="1204">
        <v>50</v>
      </c>
      <c r="H12" s="1204">
        <v>632</v>
      </c>
      <c r="I12" s="1204">
        <v>351</v>
      </c>
      <c r="J12" s="1204">
        <v>1</v>
      </c>
      <c r="K12" s="1206" t="s">
        <v>11063</v>
      </c>
      <c r="L12" s="1204">
        <v>1</v>
      </c>
      <c r="M12" s="1204" t="s">
        <v>85</v>
      </c>
      <c r="N12" s="1204">
        <v>28</v>
      </c>
      <c r="O12" s="1204" t="s">
        <v>85</v>
      </c>
      <c r="P12" s="1204" t="s">
        <v>85</v>
      </c>
      <c r="Q12" s="1204">
        <v>6</v>
      </c>
      <c r="R12" s="1204"/>
      <c r="S12" s="1204" t="s">
        <v>85</v>
      </c>
      <c r="T12" s="1204" t="s">
        <v>85</v>
      </c>
      <c r="U12" s="1204" t="s">
        <v>85</v>
      </c>
      <c r="V12" s="1204" t="s">
        <v>85</v>
      </c>
      <c r="W12" s="1204">
        <v>4</v>
      </c>
      <c r="X12" s="1204">
        <v>2</v>
      </c>
      <c r="Y12" s="1204" t="s">
        <v>85</v>
      </c>
      <c r="Z12" s="1204" t="s">
        <v>85</v>
      </c>
      <c r="AA12" s="1204" t="s">
        <v>85</v>
      </c>
      <c r="AB12" s="1204" t="s">
        <v>85</v>
      </c>
      <c r="AC12" s="1213"/>
    </row>
    <row r="13" spans="3:29">
      <c r="C13" s="1212"/>
      <c r="D13" s="1204">
        <v>11203000382</v>
      </c>
      <c r="E13" s="1206" t="s">
        <v>2065</v>
      </c>
      <c r="F13" s="1205">
        <v>44990.222650463002</v>
      </c>
      <c r="G13" s="1204">
        <v>4</v>
      </c>
      <c r="H13" s="1204">
        <v>9</v>
      </c>
      <c r="I13" s="1204">
        <v>81</v>
      </c>
      <c r="J13" s="1204">
        <v>2</v>
      </c>
      <c r="K13" s="1206" t="s">
        <v>11063</v>
      </c>
      <c r="L13" s="1204">
        <v>3</v>
      </c>
      <c r="M13" s="1204" t="s">
        <v>85</v>
      </c>
      <c r="N13" s="1204">
        <v>48</v>
      </c>
      <c r="O13" s="1204" t="s">
        <v>85</v>
      </c>
      <c r="P13" s="1204" t="s">
        <v>85</v>
      </c>
      <c r="Q13" s="1204"/>
      <c r="R13" s="1204"/>
      <c r="S13" s="1204" t="s">
        <v>85</v>
      </c>
      <c r="T13" s="1204" t="s">
        <v>85</v>
      </c>
      <c r="U13" s="1204" t="s">
        <v>85</v>
      </c>
      <c r="V13" s="1204" t="s">
        <v>85</v>
      </c>
      <c r="W13" s="1204">
        <v>17</v>
      </c>
      <c r="X13" s="1204">
        <v>20</v>
      </c>
      <c r="Y13" s="1204" t="s">
        <v>85</v>
      </c>
      <c r="Z13" s="1204" t="s">
        <v>85</v>
      </c>
      <c r="AA13" s="1204" t="s">
        <v>85</v>
      </c>
      <c r="AB13" s="1204" t="s">
        <v>85</v>
      </c>
      <c r="AC13" s="1213"/>
    </row>
    <row r="15" spans="3:29">
      <c r="C15" s="1212"/>
      <c r="D15" s="1204">
        <v>11203000613</v>
      </c>
      <c r="E15" s="1206" t="s">
        <v>1982</v>
      </c>
      <c r="F15" s="1205">
        <v>44993.358749999999</v>
      </c>
      <c r="G15" s="1204">
        <v>5</v>
      </c>
      <c r="H15" s="1204">
        <v>1539</v>
      </c>
      <c r="I15" s="1204">
        <v>162</v>
      </c>
      <c r="J15" s="1204">
        <v>1</v>
      </c>
      <c r="K15" s="1204" t="s">
        <v>11061</v>
      </c>
      <c r="L15" s="1204">
        <v>3</v>
      </c>
      <c r="M15" s="1204" t="s">
        <v>85</v>
      </c>
      <c r="N15" s="1204">
        <v>55</v>
      </c>
      <c r="O15" s="1204" t="s">
        <v>85</v>
      </c>
      <c r="P15" s="1204" t="s">
        <v>85</v>
      </c>
      <c r="Q15" s="1204"/>
      <c r="R15" s="1204"/>
      <c r="S15" s="1204" t="s">
        <v>85</v>
      </c>
      <c r="T15" s="1204" t="s">
        <v>85</v>
      </c>
      <c r="U15" s="1204" t="s">
        <v>85</v>
      </c>
      <c r="V15" s="1204" t="s">
        <v>85</v>
      </c>
      <c r="W15" s="1204">
        <v>9</v>
      </c>
      <c r="X15" s="1204">
        <v>29</v>
      </c>
      <c r="Y15" s="1204" t="s">
        <v>85</v>
      </c>
      <c r="Z15" s="1204" t="s">
        <v>85</v>
      </c>
      <c r="AA15" s="1204" t="s">
        <v>85</v>
      </c>
      <c r="AB15" s="1204" t="s">
        <v>85</v>
      </c>
      <c r="AC15" s="1213"/>
    </row>
    <row r="16" spans="3:29">
      <c r="C16" s="1204"/>
      <c r="D16" s="1204">
        <v>11203000609</v>
      </c>
      <c r="E16" s="1206" t="s">
        <v>1944</v>
      </c>
      <c r="F16" s="1205">
        <v>44993.373483796298</v>
      </c>
      <c r="G16" s="1204">
        <v>3</v>
      </c>
      <c r="H16" s="1204">
        <v>82</v>
      </c>
      <c r="I16" s="1204">
        <v>3589</v>
      </c>
      <c r="J16" s="1204">
        <v>1</v>
      </c>
      <c r="K16" s="1204" t="s">
        <v>11059</v>
      </c>
      <c r="L16" s="1204">
        <v>3</v>
      </c>
      <c r="M16" s="1204" t="s">
        <v>85</v>
      </c>
      <c r="N16" s="1204">
        <v>6</v>
      </c>
      <c r="O16" s="1204" t="s">
        <v>85</v>
      </c>
      <c r="P16" s="1204" t="s">
        <v>85</v>
      </c>
      <c r="Q16" s="1204">
        <v>3</v>
      </c>
      <c r="R16" s="1204"/>
      <c r="S16" s="1204" t="s">
        <v>85</v>
      </c>
      <c r="T16" s="1204" t="s">
        <v>85</v>
      </c>
      <c r="U16" s="1204" t="s">
        <v>85</v>
      </c>
      <c r="V16" s="1204" t="s">
        <v>85</v>
      </c>
      <c r="W16" s="1204">
        <v>9</v>
      </c>
      <c r="X16" s="1204">
        <v>20</v>
      </c>
      <c r="Y16" s="1204" t="s">
        <v>85</v>
      </c>
      <c r="Z16" s="1204" t="s">
        <v>85</v>
      </c>
      <c r="AA16" s="1204" t="s">
        <v>85</v>
      </c>
      <c r="AB16" s="1204" t="s">
        <v>85</v>
      </c>
      <c r="AC16" s="1213"/>
    </row>
    <row r="17" spans="3:29">
      <c r="C17" s="1204"/>
      <c r="D17" s="1204">
        <v>11203000609</v>
      </c>
      <c r="E17" s="1206" t="s">
        <v>1944</v>
      </c>
      <c r="F17" s="1205">
        <v>44993.373483796298</v>
      </c>
      <c r="G17" s="1204">
        <v>2</v>
      </c>
      <c r="H17" s="1204">
        <v>1777</v>
      </c>
      <c r="I17" s="1204">
        <v>3589</v>
      </c>
      <c r="J17" s="1204">
        <v>1</v>
      </c>
      <c r="K17" s="1204" t="s">
        <v>11059</v>
      </c>
      <c r="L17" s="1204">
        <v>3</v>
      </c>
      <c r="M17" s="1204" t="s">
        <v>85</v>
      </c>
      <c r="N17" s="1204">
        <v>6</v>
      </c>
      <c r="O17" s="1204" t="s">
        <v>85</v>
      </c>
      <c r="P17" s="1204" t="s">
        <v>85</v>
      </c>
      <c r="Q17" s="1204">
        <v>3</v>
      </c>
      <c r="R17" s="1204"/>
      <c r="S17" s="1204" t="s">
        <v>85</v>
      </c>
      <c r="T17" s="1204" t="s">
        <v>85</v>
      </c>
      <c r="U17" s="1204" t="s">
        <v>85</v>
      </c>
      <c r="V17" s="1204" t="s">
        <v>85</v>
      </c>
      <c r="W17" s="1204">
        <v>9</v>
      </c>
      <c r="X17" s="1204">
        <v>20</v>
      </c>
      <c r="Y17" s="1204" t="s">
        <v>85</v>
      </c>
      <c r="Z17" s="1204" t="s">
        <v>85</v>
      </c>
      <c r="AA17" s="1204" t="s">
        <v>85</v>
      </c>
      <c r="AB17" s="1204" t="s">
        <v>85</v>
      </c>
      <c r="AC17" s="1213"/>
    </row>
    <row r="18" spans="3:29">
      <c r="C18" s="1204"/>
      <c r="D18" s="1204">
        <v>11203000609</v>
      </c>
      <c r="E18" s="1206" t="s">
        <v>1944</v>
      </c>
      <c r="F18" s="1205">
        <v>44993.373483796298</v>
      </c>
      <c r="G18" s="1204">
        <v>59</v>
      </c>
      <c r="H18" s="1204">
        <v>317</v>
      </c>
      <c r="I18" s="1204">
        <v>3589</v>
      </c>
      <c r="J18" s="1204">
        <v>1</v>
      </c>
      <c r="K18" s="1204" t="s">
        <v>11059</v>
      </c>
      <c r="L18" s="1204">
        <v>3</v>
      </c>
      <c r="M18" s="1204" t="s">
        <v>85</v>
      </c>
      <c r="N18" s="1204">
        <v>6</v>
      </c>
      <c r="O18" s="1204" t="s">
        <v>85</v>
      </c>
      <c r="P18" s="1204" t="s">
        <v>85</v>
      </c>
      <c r="Q18" s="1204">
        <v>3</v>
      </c>
      <c r="R18" s="1204"/>
      <c r="S18" s="1204" t="s">
        <v>85</v>
      </c>
      <c r="T18" s="1204" t="s">
        <v>85</v>
      </c>
      <c r="U18" s="1204" t="s">
        <v>85</v>
      </c>
      <c r="V18" s="1204" t="s">
        <v>85</v>
      </c>
      <c r="W18" s="1204">
        <v>9</v>
      </c>
      <c r="X18" s="1204">
        <v>20</v>
      </c>
      <c r="Y18" s="1204" t="s">
        <v>85</v>
      </c>
      <c r="Z18" s="1204" t="s">
        <v>85</v>
      </c>
      <c r="AA18" s="1204" t="s">
        <v>85</v>
      </c>
      <c r="AB18" s="1204" t="s">
        <v>85</v>
      </c>
      <c r="AC18" s="1213"/>
    </row>
    <row r="19" spans="3:29">
      <c r="C19" s="1204"/>
      <c r="D19" s="1204">
        <v>11203000609</v>
      </c>
      <c r="E19" s="1206" t="s">
        <v>1944</v>
      </c>
      <c r="F19" s="1205">
        <v>44993.373483796298</v>
      </c>
      <c r="G19" s="1204">
        <v>25</v>
      </c>
      <c r="H19" s="1204">
        <v>649</v>
      </c>
      <c r="I19" s="1204">
        <v>3589</v>
      </c>
      <c r="J19" s="1204">
        <v>1</v>
      </c>
      <c r="K19" s="1206" t="s">
        <v>11063</v>
      </c>
      <c r="L19" s="1204">
        <v>3</v>
      </c>
      <c r="M19" s="1204" t="s">
        <v>85</v>
      </c>
      <c r="N19" s="1204">
        <v>6</v>
      </c>
      <c r="O19" s="1204" t="s">
        <v>85</v>
      </c>
      <c r="P19" s="1204" t="s">
        <v>85</v>
      </c>
      <c r="Q19" s="1204">
        <v>3</v>
      </c>
      <c r="R19" s="1204"/>
      <c r="S19" s="1204" t="s">
        <v>85</v>
      </c>
      <c r="T19" s="1204" t="s">
        <v>85</v>
      </c>
      <c r="U19" s="1204" t="s">
        <v>85</v>
      </c>
      <c r="V19" s="1204" t="s">
        <v>85</v>
      </c>
      <c r="W19" s="1204">
        <v>9</v>
      </c>
      <c r="X19" s="1204">
        <v>20</v>
      </c>
      <c r="Y19" s="1204" t="s">
        <v>85</v>
      </c>
      <c r="Z19" s="1204" t="s">
        <v>85</v>
      </c>
      <c r="AA19" s="1204" t="s">
        <v>85</v>
      </c>
      <c r="AB19" s="1204" t="s">
        <v>85</v>
      </c>
      <c r="AC19" s="1213"/>
    </row>
    <row r="20" spans="3:29">
      <c r="C20" s="1204"/>
      <c r="D20" s="1204">
        <v>11203000838</v>
      </c>
      <c r="E20" s="1206" t="s">
        <v>1455</v>
      </c>
      <c r="F20" s="1205">
        <v>44995.767384259299</v>
      </c>
      <c r="G20" s="1204">
        <v>4</v>
      </c>
      <c r="H20" s="1204">
        <v>1590</v>
      </c>
      <c r="I20" s="1204">
        <v>65</v>
      </c>
      <c r="J20" s="1204">
        <v>1</v>
      </c>
      <c r="K20" s="1204" t="s">
        <v>11059</v>
      </c>
      <c r="L20" s="1204">
        <v>3</v>
      </c>
      <c r="M20" s="1204" t="s">
        <v>85</v>
      </c>
      <c r="N20" s="1204">
        <v>57</v>
      </c>
      <c r="O20" s="1204" t="s">
        <v>85</v>
      </c>
      <c r="P20" s="1204" t="s">
        <v>85</v>
      </c>
      <c r="Q20" s="1204"/>
      <c r="R20" s="1204">
        <v>10901</v>
      </c>
      <c r="S20" s="1204" t="s">
        <v>85</v>
      </c>
      <c r="T20" s="1204" t="s">
        <v>85</v>
      </c>
      <c r="U20" s="1204" t="s">
        <v>85</v>
      </c>
      <c r="V20" s="1204" t="s">
        <v>85</v>
      </c>
      <c r="W20" s="1204">
        <v>3</v>
      </c>
      <c r="X20" s="1204">
        <v>20</v>
      </c>
      <c r="Y20" s="1204" t="s">
        <v>85</v>
      </c>
      <c r="Z20" s="1204" t="s">
        <v>85</v>
      </c>
      <c r="AA20" s="1204" t="s">
        <v>85</v>
      </c>
      <c r="AB20" s="1204" t="s">
        <v>85</v>
      </c>
      <c r="AC20" s="1213"/>
    </row>
    <row r="21" spans="3:29">
      <c r="C21" s="1204"/>
      <c r="D21" s="1204">
        <v>11203000838</v>
      </c>
      <c r="E21" s="1206" t="s">
        <v>1455</v>
      </c>
      <c r="F21" s="1205">
        <v>44995.767384259299</v>
      </c>
      <c r="G21" s="1204">
        <v>50</v>
      </c>
      <c r="H21" s="1204">
        <v>1456</v>
      </c>
      <c r="I21" s="1204">
        <v>65</v>
      </c>
      <c r="J21" s="1204">
        <v>1</v>
      </c>
      <c r="K21" s="1204" t="s">
        <v>37979</v>
      </c>
      <c r="L21" s="1204">
        <v>3</v>
      </c>
      <c r="M21" s="1204" t="s">
        <v>85</v>
      </c>
      <c r="N21" s="1204">
        <v>57</v>
      </c>
      <c r="O21" s="1204" t="s">
        <v>85</v>
      </c>
      <c r="P21" s="1204" t="s">
        <v>85</v>
      </c>
      <c r="Q21" s="1204"/>
      <c r="R21" s="1204">
        <v>10901</v>
      </c>
      <c r="S21" s="1204" t="s">
        <v>85</v>
      </c>
      <c r="T21" s="1204" t="s">
        <v>85</v>
      </c>
      <c r="U21" s="1204" t="s">
        <v>85</v>
      </c>
      <c r="V21" s="1204" t="s">
        <v>85</v>
      </c>
      <c r="W21" s="1204">
        <v>3</v>
      </c>
      <c r="X21" s="1204">
        <v>20</v>
      </c>
      <c r="Y21" s="1204" t="s">
        <v>85</v>
      </c>
      <c r="Z21" s="1204" t="s">
        <v>85</v>
      </c>
      <c r="AA21" s="1204" t="s">
        <v>85</v>
      </c>
      <c r="AB21" s="1204" t="s">
        <v>85</v>
      </c>
      <c r="AC21" s="1213"/>
    </row>
    <row r="22" spans="3:29">
      <c r="C22" s="1203"/>
      <c r="D22" s="1204">
        <v>11203000987</v>
      </c>
      <c r="E22" s="1206" t="s">
        <v>2129</v>
      </c>
      <c r="F22" s="1205">
        <v>44997.951099537</v>
      </c>
      <c r="G22" s="1204">
        <v>1</v>
      </c>
      <c r="H22" s="1204">
        <v>5931</v>
      </c>
      <c r="I22" s="1204">
        <v>555</v>
      </c>
      <c r="J22" s="1204">
        <v>4</v>
      </c>
      <c r="K22" s="1204" t="s">
        <v>11059</v>
      </c>
      <c r="L22" s="1204">
        <v>3</v>
      </c>
      <c r="M22" s="1204" t="s">
        <v>85</v>
      </c>
      <c r="N22" s="1204">
        <v>17</v>
      </c>
      <c r="O22" s="1204" t="s">
        <v>85</v>
      </c>
      <c r="P22" s="1204" t="s">
        <v>85</v>
      </c>
      <c r="Q22" s="1204">
        <v>3</v>
      </c>
      <c r="R22" s="1204"/>
      <c r="S22" s="1204" t="s">
        <v>85</v>
      </c>
      <c r="T22" s="1204" t="s">
        <v>85</v>
      </c>
      <c r="U22" s="1204" t="s">
        <v>85</v>
      </c>
      <c r="V22" s="1204" t="s">
        <v>85</v>
      </c>
      <c r="W22" s="1204">
        <v>15</v>
      </c>
      <c r="X22" s="1204">
        <v>29</v>
      </c>
      <c r="Y22" s="1204" t="s">
        <v>85</v>
      </c>
      <c r="Z22" s="1204" t="s">
        <v>85</v>
      </c>
      <c r="AA22" s="1204" t="s">
        <v>85</v>
      </c>
      <c r="AB22" s="1204" t="s">
        <v>85</v>
      </c>
      <c r="AC22" s="1213"/>
    </row>
    <row r="23" spans="3:29">
      <c r="C23" s="1204"/>
      <c r="D23" s="1204">
        <v>11203000987</v>
      </c>
      <c r="E23" s="1206" t="s">
        <v>2129</v>
      </c>
      <c r="F23" s="1205">
        <v>44997.951099537</v>
      </c>
      <c r="G23" s="1204">
        <v>92</v>
      </c>
      <c r="H23" s="1204">
        <v>293</v>
      </c>
      <c r="I23" s="1204">
        <v>555</v>
      </c>
      <c r="J23" s="1204">
        <v>4</v>
      </c>
      <c r="K23" s="1206" t="s">
        <v>37978</v>
      </c>
      <c r="L23" s="1204">
        <v>3</v>
      </c>
      <c r="M23" s="1204" t="s">
        <v>85</v>
      </c>
      <c r="N23" s="1204">
        <v>17</v>
      </c>
      <c r="O23" s="1204" t="s">
        <v>85</v>
      </c>
      <c r="P23" s="1204" t="s">
        <v>85</v>
      </c>
      <c r="Q23" s="1204">
        <v>3</v>
      </c>
      <c r="R23" s="1204"/>
      <c r="S23" s="1204" t="s">
        <v>85</v>
      </c>
      <c r="T23" s="1204" t="s">
        <v>85</v>
      </c>
      <c r="U23" s="1204" t="s">
        <v>85</v>
      </c>
      <c r="V23" s="1204" t="s">
        <v>85</v>
      </c>
      <c r="W23" s="1204">
        <v>15</v>
      </c>
      <c r="X23" s="1204">
        <v>29</v>
      </c>
      <c r="Y23" s="1204" t="s">
        <v>85</v>
      </c>
      <c r="Z23" s="1204" t="s">
        <v>85</v>
      </c>
      <c r="AA23" s="1204" t="s">
        <v>85</v>
      </c>
      <c r="AB23" s="1204" t="s">
        <v>85</v>
      </c>
      <c r="AC23" s="1213"/>
    </row>
    <row r="25" spans="3:29">
      <c r="C25" s="1226"/>
      <c r="D25" s="1226">
        <v>11203001256</v>
      </c>
      <c r="E25" s="1226" t="s">
        <v>2163</v>
      </c>
      <c r="F25" s="1228">
        <v>45001.063425925902</v>
      </c>
      <c r="G25" s="1226">
        <v>355</v>
      </c>
      <c r="H25" s="1226">
        <v>34</v>
      </c>
      <c r="I25" s="1226">
        <v>80</v>
      </c>
      <c r="J25" s="1226">
        <v>1</v>
      </c>
      <c r="K25" s="1226" t="s">
        <v>11061</v>
      </c>
      <c r="L25" s="1226">
        <v>2</v>
      </c>
      <c r="M25" s="1226" t="s">
        <v>85</v>
      </c>
      <c r="N25" s="1226">
        <v>48</v>
      </c>
      <c r="O25" s="1226" t="s">
        <v>85</v>
      </c>
      <c r="P25" s="1226" t="s">
        <v>85</v>
      </c>
      <c r="Q25" s="1226"/>
      <c r="R25" s="1226"/>
      <c r="S25" s="1226" t="s">
        <v>85</v>
      </c>
      <c r="T25" s="1226" t="s">
        <v>85</v>
      </c>
      <c r="U25" s="1226" t="s">
        <v>85</v>
      </c>
      <c r="V25" s="1226" t="s">
        <v>85</v>
      </c>
      <c r="W25" s="1226">
        <v>4</v>
      </c>
      <c r="X25" s="1226">
        <v>32</v>
      </c>
      <c r="Y25" s="1226" t="s">
        <v>85</v>
      </c>
      <c r="Z25" s="1226" t="s">
        <v>85</v>
      </c>
      <c r="AA25" s="1226" t="s">
        <v>85</v>
      </c>
      <c r="AB25" s="1226" t="s">
        <v>85</v>
      </c>
      <c r="AC25" s="1226"/>
    </row>
    <row r="28" spans="3:29">
      <c r="C28" s="1214"/>
      <c r="D28" s="1214">
        <v>11203001352</v>
      </c>
      <c r="E28" s="1214" t="s">
        <v>2542</v>
      </c>
      <c r="F28" s="1216">
        <v>45002.394803240699</v>
      </c>
      <c r="G28" s="1214">
        <v>0</v>
      </c>
      <c r="H28" s="1214">
        <v>0</v>
      </c>
      <c r="I28" s="1214">
        <v>150</v>
      </c>
      <c r="J28" s="1214">
        <v>1</v>
      </c>
      <c r="K28" s="1215" t="s">
        <v>11065</v>
      </c>
      <c r="L28" s="1214">
        <v>1</v>
      </c>
      <c r="M28" s="1214" t="s">
        <v>85</v>
      </c>
      <c r="N28" s="1214">
        <v>28</v>
      </c>
      <c r="O28" s="1214" t="s">
        <v>85</v>
      </c>
      <c r="P28" s="1214" t="s">
        <v>85</v>
      </c>
      <c r="Q28" s="1214"/>
      <c r="R28" s="1214"/>
      <c r="S28" s="1214" t="s">
        <v>85</v>
      </c>
      <c r="T28" s="1214" t="s">
        <v>85</v>
      </c>
      <c r="U28" s="1214" t="s">
        <v>85</v>
      </c>
      <c r="V28" s="1214" t="s">
        <v>85</v>
      </c>
      <c r="W28" s="1214">
        <v>4</v>
      </c>
      <c r="X28" s="1214">
        <v>1</v>
      </c>
      <c r="Y28" s="1214" t="s">
        <v>85</v>
      </c>
      <c r="Z28" s="1214" t="s">
        <v>85</v>
      </c>
      <c r="AA28" s="1214" t="s">
        <v>85</v>
      </c>
      <c r="AB28" s="1214" t="s">
        <v>85</v>
      </c>
      <c r="AC28" s="1214"/>
    </row>
    <row r="30" spans="3:29">
      <c r="C30" s="1214"/>
      <c r="D30" s="1214">
        <v>11203001385</v>
      </c>
      <c r="E30" s="1215" t="s">
        <v>2615</v>
      </c>
      <c r="F30" s="1216">
        <v>45002.835416666698</v>
      </c>
      <c r="G30" s="1214">
        <v>193</v>
      </c>
      <c r="H30" s="1214">
        <v>42</v>
      </c>
      <c r="I30" s="1214">
        <v>264</v>
      </c>
      <c r="J30" s="1214">
        <v>1</v>
      </c>
      <c r="K30" s="1215" t="s">
        <v>11065</v>
      </c>
      <c r="L30" s="1214">
        <v>3</v>
      </c>
      <c r="M30" s="1214" t="s">
        <v>85</v>
      </c>
      <c r="N30" s="1214">
        <v>46</v>
      </c>
      <c r="O30" s="1214" t="s">
        <v>85</v>
      </c>
      <c r="P30" s="1214" t="s">
        <v>85</v>
      </c>
      <c r="Q30" s="1214"/>
      <c r="R30" s="1214">
        <v>101</v>
      </c>
      <c r="S30" s="1214" t="s">
        <v>85</v>
      </c>
      <c r="T30" s="1214" t="s">
        <v>85</v>
      </c>
      <c r="U30" s="1214" t="s">
        <v>85</v>
      </c>
      <c r="V30" s="1214" t="s">
        <v>85</v>
      </c>
      <c r="W30" s="1214">
        <v>17</v>
      </c>
      <c r="X30" s="1214">
        <v>32</v>
      </c>
      <c r="Y30" s="1214" t="s">
        <v>85</v>
      </c>
      <c r="Z30" s="1214" t="s">
        <v>85</v>
      </c>
      <c r="AA30" s="1214" t="s">
        <v>85</v>
      </c>
      <c r="AB30" s="1214" t="s">
        <v>85</v>
      </c>
      <c r="AC30" s="1214"/>
    </row>
    <row r="31" spans="3:29">
      <c r="D31" s="1214">
        <v>11203001385</v>
      </c>
      <c r="E31" s="1215" t="s">
        <v>2615</v>
      </c>
      <c r="F31" s="1216">
        <v>45002.835416666698</v>
      </c>
      <c r="G31" s="1214">
        <v>4</v>
      </c>
      <c r="H31" s="1214">
        <v>3181</v>
      </c>
      <c r="I31" s="1214">
        <v>264</v>
      </c>
      <c r="J31" s="1214">
        <v>1</v>
      </c>
      <c r="K31" s="1214" t="s">
        <v>11059</v>
      </c>
      <c r="L31" s="1214">
        <v>3</v>
      </c>
      <c r="M31" s="1214" t="s">
        <v>85</v>
      </c>
      <c r="N31" s="1214">
        <v>46</v>
      </c>
      <c r="O31" s="1214" t="s">
        <v>85</v>
      </c>
      <c r="P31" s="1214" t="s">
        <v>85</v>
      </c>
      <c r="Q31" s="1214"/>
      <c r="R31" s="1214">
        <v>101</v>
      </c>
      <c r="S31" s="1214" t="s">
        <v>85</v>
      </c>
      <c r="T31" s="1214" t="s">
        <v>85</v>
      </c>
      <c r="U31" s="1214" t="s">
        <v>85</v>
      </c>
      <c r="V31" s="1214" t="s">
        <v>85</v>
      </c>
      <c r="W31" s="1214">
        <v>17</v>
      </c>
      <c r="X31" s="1214">
        <v>32</v>
      </c>
      <c r="Y31" s="1214" t="s">
        <v>85</v>
      </c>
      <c r="Z31" s="1214" t="s">
        <v>85</v>
      </c>
      <c r="AA31" s="1214" t="s">
        <v>85</v>
      </c>
      <c r="AB31" s="1214" t="s">
        <v>85</v>
      </c>
      <c r="AC31" s="1214"/>
    </row>
    <row r="32" spans="3:29">
      <c r="C32" s="1214"/>
      <c r="D32" s="1214">
        <v>11203001385</v>
      </c>
      <c r="E32" s="1215" t="s">
        <v>2615</v>
      </c>
      <c r="F32" s="1216">
        <v>45002.835416666698</v>
      </c>
      <c r="G32" s="1214">
        <v>274</v>
      </c>
      <c r="H32" s="1214">
        <v>77</v>
      </c>
      <c r="I32" s="1214">
        <v>264</v>
      </c>
      <c r="J32" s="1214">
        <v>1</v>
      </c>
      <c r="K32" s="1214" t="s">
        <v>37979</v>
      </c>
      <c r="L32" s="1214">
        <v>3</v>
      </c>
      <c r="M32" s="1214" t="s">
        <v>85</v>
      </c>
      <c r="N32" s="1214">
        <v>46</v>
      </c>
      <c r="O32" s="1214" t="s">
        <v>85</v>
      </c>
      <c r="P32" s="1214" t="s">
        <v>85</v>
      </c>
      <c r="Q32" s="1214"/>
      <c r="R32" s="1214">
        <v>101</v>
      </c>
      <c r="S32" s="1214" t="s">
        <v>85</v>
      </c>
      <c r="T32" s="1214" t="s">
        <v>85</v>
      </c>
      <c r="U32" s="1214" t="s">
        <v>85</v>
      </c>
      <c r="V32" s="1214" t="s">
        <v>85</v>
      </c>
      <c r="W32" s="1214">
        <v>17</v>
      </c>
      <c r="X32" s="1214">
        <v>32</v>
      </c>
      <c r="Y32" s="1214" t="s">
        <v>85</v>
      </c>
      <c r="Z32" s="1214" t="s">
        <v>85</v>
      </c>
      <c r="AA32" s="1214" t="s">
        <v>85</v>
      </c>
      <c r="AB32" s="1214" t="s">
        <v>85</v>
      </c>
      <c r="AC32" s="1214"/>
    </row>
    <row r="33" spans="3:29">
      <c r="C33" s="1215"/>
      <c r="D33" s="1214">
        <v>11203001385</v>
      </c>
      <c r="E33" s="1215" t="s">
        <v>2615</v>
      </c>
      <c r="F33" s="1216">
        <v>45002.835416666698</v>
      </c>
      <c r="G33" s="1214">
        <v>264</v>
      </c>
      <c r="H33" s="1214">
        <v>234</v>
      </c>
      <c r="I33" s="1214">
        <v>264</v>
      </c>
      <c r="J33" s="1214">
        <v>1</v>
      </c>
      <c r="K33" s="1214" t="s">
        <v>11059</v>
      </c>
      <c r="L33" s="1214">
        <v>3</v>
      </c>
      <c r="M33" s="1214" t="s">
        <v>85</v>
      </c>
      <c r="N33" s="1214">
        <v>46</v>
      </c>
      <c r="O33" s="1214" t="s">
        <v>85</v>
      </c>
      <c r="P33" s="1214" t="s">
        <v>85</v>
      </c>
      <c r="Q33" s="1214"/>
      <c r="R33" s="1214">
        <v>101</v>
      </c>
      <c r="S33" s="1214" t="s">
        <v>85</v>
      </c>
      <c r="T33" s="1214" t="s">
        <v>85</v>
      </c>
      <c r="U33" s="1214" t="s">
        <v>85</v>
      </c>
      <c r="V33" s="1214" t="s">
        <v>85</v>
      </c>
      <c r="W33" s="1214">
        <v>17</v>
      </c>
      <c r="X33" s="1214">
        <v>32</v>
      </c>
      <c r="Y33" s="1214" t="s">
        <v>85</v>
      </c>
      <c r="Z33" s="1214" t="s">
        <v>85</v>
      </c>
      <c r="AA33" s="1214" t="s">
        <v>85</v>
      </c>
      <c r="AB33" s="1214" t="s">
        <v>85</v>
      </c>
      <c r="AC33" s="1214"/>
    </row>
    <row r="34" spans="3:29">
      <c r="C34" s="1214"/>
      <c r="D34" s="1214">
        <v>11203001453</v>
      </c>
      <c r="E34" s="1215" t="s">
        <v>2333</v>
      </c>
      <c r="F34" s="1216">
        <v>45003.370138888902</v>
      </c>
      <c r="G34" s="1214">
        <v>38</v>
      </c>
      <c r="H34" s="1214">
        <v>270</v>
      </c>
      <c r="I34" s="1214">
        <v>40</v>
      </c>
      <c r="J34" s="1214">
        <v>1</v>
      </c>
      <c r="K34" s="1215" t="s">
        <v>11063</v>
      </c>
      <c r="L34" s="1214">
        <v>3</v>
      </c>
      <c r="M34" s="1214" t="s">
        <v>85</v>
      </c>
      <c r="N34" s="1214">
        <v>54</v>
      </c>
      <c r="O34" s="1214" t="s">
        <v>85</v>
      </c>
      <c r="P34" s="1214" t="s">
        <v>85</v>
      </c>
      <c r="Q34" s="1214">
        <v>6</v>
      </c>
      <c r="R34" s="1214"/>
      <c r="S34" s="1214" t="s">
        <v>85</v>
      </c>
      <c r="T34" s="1214" t="s">
        <v>85</v>
      </c>
      <c r="U34" s="1214" t="s">
        <v>85</v>
      </c>
      <c r="V34" s="1214" t="s">
        <v>85</v>
      </c>
      <c r="W34" s="1214">
        <v>9</v>
      </c>
      <c r="X34" s="1214">
        <v>27</v>
      </c>
      <c r="Y34" s="1214" t="s">
        <v>85</v>
      </c>
      <c r="Z34" s="1214" t="s">
        <v>85</v>
      </c>
      <c r="AA34" s="1214" t="s">
        <v>85</v>
      </c>
      <c r="AB34" s="1214" t="s">
        <v>85</v>
      </c>
      <c r="AC34" s="1214"/>
    </row>
    <row r="35" spans="3:29">
      <c r="C35" s="1214"/>
      <c r="D35" s="1214">
        <v>11203001453</v>
      </c>
      <c r="E35" s="1215" t="s">
        <v>2333</v>
      </c>
      <c r="F35" s="1216">
        <v>45003.370138888902</v>
      </c>
      <c r="G35" s="1214">
        <v>3</v>
      </c>
      <c r="H35" s="1214">
        <v>760</v>
      </c>
      <c r="I35" s="1214">
        <v>40</v>
      </c>
      <c r="J35" s="1214">
        <v>1</v>
      </c>
      <c r="K35" s="1215" t="s">
        <v>11063</v>
      </c>
      <c r="L35" s="1214">
        <v>3</v>
      </c>
      <c r="M35" s="1214" t="s">
        <v>85</v>
      </c>
      <c r="N35" s="1214">
        <v>54</v>
      </c>
      <c r="O35" s="1214" t="s">
        <v>85</v>
      </c>
      <c r="P35" s="1214" t="s">
        <v>85</v>
      </c>
      <c r="Q35" s="1214">
        <v>6</v>
      </c>
      <c r="R35" s="1214"/>
      <c r="S35" s="1214" t="s">
        <v>85</v>
      </c>
      <c r="T35" s="1214" t="s">
        <v>85</v>
      </c>
      <c r="U35" s="1214" t="s">
        <v>85</v>
      </c>
      <c r="V35" s="1214" t="s">
        <v>85</v>
      </c>
      <c r="W35" s="1214">
        <v>9</v>
      </c>
      <c r="X35" s="1214">
        <v>27</v>
      </c>
      <c r="Y35" s="1214" t="s">
        <v>85</v>
      </c>
      <c r="Z35" s="1214" t="s">
        <v>85</v>
      </c>
      <c r="AA35" s="1214" t="s">
        <v>85</v>
      </c>
      <c r="AB35" s="1214" t="s">
        <v>85</v>
      </c>
      <c r="AC35" s="1214"/>
    </row>
    <row r="36" spans="3:29">
      <c r="C36" s="1214"/>
      <c r="D36" s="1214">
        <v>11203001583</v>
      </c>
      <c r="E36" s="1215" t="s">
        <v>2501</v>
      </c>
      <c r="F36" s="1216">
        <v>45004.877083333296</v>
      </c>
      <c r="G36" s="1214">
        <v>1</v>
      </c>
      <c r="H36" s="1214">
        <v>326</v>
      </c>
      <c r="I36" s="1214">
        <v>16</v>
      </c>
      <c r="J36" s="1214">
        <v>3</v>
      </c>
      <c r="K36" s="1215" t="s">
        <v>11063</v>
      </c>
      <c r="L36" s="1214">
        <v>3</v>
      </c>
      <c r="M36" s="1214" t="s">
        <v>85</v>
      </c>
      <c r="N36" s="1214">
        <v>56</v>
      </c>
      <c r="O36" s="1214" t="s">
        <v>85</v>
      </c>
      <c r="P36" s="1214" t="s">
        <v>85</v>
      </c>
      <c r="Q36" s="1214">
        <v>5</v>
      </c>
      <c r="R36" s="1214"/>
      <c r="S36" s="1214" t="s">
        <v>85</v>
      </c>
      <c r="T36" s="1214" t="s">
        <v>85</v>
      </c>
      <c r="U36" s="1214" t="s">
        <v>85</v>
      </c>
      <c r="V36" s="1214" t="s">
        <v>85</v>
      </c>
      <c r="W36" s="1214">
        <v>9</v>
      </c>
      <c r="X36" s="1214">
        <v>1</v>
      </c>
      <c r="Y36" s="1214" t="s">
        <v>85</v>
      </c>
      <c r="Z36" s="1214" t="s">
        <v>85</v>
      </c>
      <c r="AA36" s="1214" t="s">
        <v>85</v>
      </c>
      <c r="AB36" s="1214" t="s">
        <v>85</v>
      </c>
      <c r="AC36" s="1214"/>
    </row>
    <row r="37" spans="3:29">
      <c r="C37" s="1214"/>
      <c r="D37" s="1214">
        <v>11203001583</v>
      </c>
      <c r="E37" s="1215" t="s">
        <v>2501</v>
      </c>
      <c r="F37" s="1216">
        <v>45004.877083333296</v>
      </c>
      <c r="G37" s="1214">
        <v>48</v>
      </c>
      <c r="H37" s="1214">
        <v>256</v>
      </c>
      <c r="I37" s="1214">
        <v>16</v>
      </c>
      <c r="J37" s="1214">
        <v>3</v>
      </c>
      <c r="K37" s="1215" t="s">
        <v>11063</v>
      </c>
      <c r="L37" s="1214">
        <v>3</v>
      </c>
      <c r="M37" s="1214" t="s">
        <v>85</v>
      </c>
      <c r="N37" s="1214">
        <v>56</v>
      </c>
      <c r="O37" s="1214" t="s">
        <v>85</v>
      </c>
      <c r="P37" s="1214" t="s">
        <v>85</v>
      </c>
      <c r="Q37" s="1214">
        <v>5</v>
      </c>
      <c r="R37" s="1214"/>
      <c r="S37" s="1214" t="s">
        <v>85</v>
      </c>
      <c r="T37" s="1214" t="s">
        <v>85</v>
      </c>
      <c r="U37" s="1214" t="s">
        <v>85</v>
      </c>
      <c r="V37" s="1214" t="s">
        <v>85</v>
      </c>
      <c r="W37" s="1214">
        <v>9</v>
      </c>
      <c r="X37" s="1214">
        <v>1</v>
      </c>
      <c r="Y37" s="1214" t="s">
        <v>85</v>
      </c>
      <c r="Z37" s="1214" t="s">
        <v>85</v>
      </c>
      <c r="AA37" s="1214" t="s">
        <v>85</v>
      </c>
      <c r="AB37" s="1214" t="s">
        <v>85</v>
      </c>
      <c r="AC37" s="1214"/>
    </row>
    <row r="38" spans="3:29">
      <c r="C38" s="1214"/>
      <c r="D38" s="1214">
        <v>11203001583</v>
      </c>
      <c r="E38" s="1215" t="s">
        <v>2501</v>
      </c>
      <c r="F38" s="1216">
        <v>45004.877083333296</v>
      </c>
      <c r="G38" s="1214">
        <v>42</v>
      </c>
      <c r="H38" s="1214">
        <v>844</v>
      </c>
      <c r="I38" s="1214">
        <v>16</v>
      </c>
      <c r="J38" s="1214">
        <v>3</v>
      </c>
      <c r="K38" s="1214" t="s">
        <v>37979</v>
      </c>
      <c r="L38" s="1214">
        <v>3</v>
      </c>
      <c r="M38" s="1214" t="s">
        <v>85</v>
      </c>
      <c r="N38" s="1214">
        <v>56</v>
      </c>
      <c r="O38" s="1214" t="s">
        <v>85</v>
      </c>
      <c r="P38" s="1214" t="s">
        <v>85</v>
      </c>
      <c r="Q38" s="1214">
        <v>5</v>
      </c>
      <c r="R38" s="1214"/>
      <c r="S38" s="1214" t="s">
        <v>85</v>
      </c>
      <c r="T38" s="1214" t="s">
        <v>85</v>
      </c>
      <c r="U38" s="1214" t="s">
        <v>85</v>
      </c>
      <c r="V38" s="1214" t="s">
        <v>85</v>
      </c>
      <c r="W38" s="1214">
        <v>9</v>
      </c>
      <c r="X38" s="1214">
        <v>1</v>
      </c>
      <c r="Y38" s="1214" t="s">
        <v>85</v>
      </c>
      <c r="Z38" s="1214" t="s">
        <v>85</v>
      </c>
      <c r="AA38" s="1214" t="s">
        <v>85</v>
      </c>
      <c r="AB38" s="1214" t="s">
        <v>85</v>
      </c>
      <c r="AC38" s="1214"/>
    </row>
    <row r="39" spans="3:29">
      <c r="C39" s="1191"/>
      <c r="D39" s="1191"/>
      <c r="E39" s="1199"/>
      <c r="F39" s="1192"/>
      <c r="G39" s="1191"/>
      <c r="H39" s="1191"/>
      <c r="I39" s="1191"/>
      <c r="J39" s="1191"/>
      <c r="K39" s="1199"/>
      <c r="L39" s="1191"/>
      <c r="M39" s="1191"/>
      <c r="N39" s="1191"/>
      <c r="O39" s="1191"/>
      <c r="P39" s="1191"/>
      <c r="Q39" s="1191"/>
      <c r="R39" s="1191"/>
      <c r="S39" s="1191"/>
      <c r="T39" s="1191"/>
      <c r="U39" s="1191"/>
      <c r="V39" s="1191"/>
      <c r="W39" s="1191"/>
      <c r="X39" s="1191"/>
      <c r="Y39" s="1191"/>
      <c r="Z39" s="1191"/>
      <c r="AA39" s="1191"/>
      <c r="AB39" s="1191"/>
      <c r="AC39" s="1193"/>
    </row>
    <row r="40" spans="3:29">
      <c r="C40" s="1214"/>
      <c r="D40" s="1214">
        <v>11203002671</v>
      </c>
      <c r="E40" s="1215" t="s">
        <v>2201</v>
      </c>
      <c r="F40" s="1216">
        <v>45005.3644444444</v>
      </c>
      <c r="G40" s="1214">
        <v>1</v>
      </c>
      <c r="H40" s="1214">
        <v>1740</v>
      </c>
      <c r="I40" s="1214">
        <v>130</v>
      </c>
      <c r="J40" s="1214">
        <v>1</v>
      </c>
      <c r="K40" s="1214" t="s">
        <v>11059</v>
      </c>
      <c r="L40" s="1214">
        <v>3</v>
      </c>
      <c r="M40" s="1214" t="s">
        <v>85</v>
      </c>
      <c r="N40" s="1214">
        <v>46</v>
      </c>
      <c r="O40" s="1214" t="s">
        <v>85</v>
      </c>
      <c r="P40" s="1214" t="s">
        <v>85</v>
      </c>
      <c r="Q40" s="1214">
        <v>7</v>
      </c>
      <c r="R40" s="1214">
        <v>201706</v>
      </c>
      <c r="S40" s="1214" t="s">
        <v>85</v>
      </c>
      <c r="T40" s="1214" t="s">
        <v>85</v>
      </c>
      <c r="U40" s="1214" t="s">
        <v>85</v>
      </c>
      <c r="V40" s="1214" t="s">
        <v>85</v>
      </c>
      <c r="W40" s="1214">
        <v>17</v>
      </c>
      <c r="X40" s="1214">
        <v>19</v>
      </c>
      <c r="Y40" s="1214" t="s">
        <v>85</v>
      </c>
      <c r="Z40" s="1214" t="s">
        <v>85</v>
      </c>
      <c r="AA40" s="1214" t="s">
        <v>85</v>
      </c>
      <c r="AB40" s="1214" t="s">
        <v>85</v>
      </c>
      <c r="AC40" s="1214"/>
    </row>
    <row r="43" spans="3:29">
      <c r="C43" s="1214"/>
      <c r="D43" s="1214">
        <v>11203001692</v>
      </c>
      <c r="E43" s="1215" t="s">
        <v>2529</v>
      </c>
      <c r="F43" s="1216">
        <v>45006.4474305556</v>
      </c>
      <c r="G43" s="1214">
        <v>86</v>
      </c>
      <c r="H43" s="1214">
        <v>422</v>
      </c>
      <c r="I43" s="1214">
        <v>0</v>
      </c>
      <c r="J43" s="1214">
        <v>1</v>
      </c>
      <c r="K43" s="1214" t="s">
        <v>11061</v>
      </c>
      <c r="L43" s="1214">
        <v>3</v>
      </c>
      <c r="M43" s="1214" t="s">
        <v>85</v>
      </c>
      <c r="N43" s="1214">
        <v>21</v>
      </c>
      <c r="O43" s="1214" t="s">
        <v>85</v>
      </c>
      <c r="P43" s="1214" t="s">
        <v>85</v>
      </c>
      <c r="Q43" s="1214">
        <v>3</v>
      </c>
      <c r="R43" s="1214"/>
      <c r="S43" s="1214" t="s">
        <v>85</v>
      </c>
      <c r="T43" s="1214" t="s">
        <v>85</v>
      </c>
      <c r="U43" s="1214" t="s">
        <v>85</v>
      </c>
      <c r="V43" s="1214" t="s">
        <v>85</v>
      </c>
      <c r="W43" s="1214">
        <v>15</v>
      </c>
      <c r="X43" s="1214">
        <v>19</v>
      </c>
      <c r="Y43" s="1214" t="s">
        <v>85</v>
      </c>
      <c r="Z43" s="1214" t="s">
        <v>85</v>
      </c>
      <c r="AA43" s="1214" t="s">
        <v>85</v>
      </c>
      <c r="AB43" s="1214" t="s">
        <v>85</v>
      </c>
      <c r="AC43" s="1214"/>
    </row>
    <row r="44" spans="3:29">
      <c r="C44" s="1214"/>
      <c r="D44" s="1214">
        <v>11203001692</v>
      </c>
      <c r="E44" s="1215" t="s">
        <v>2529</v>
      </c>
      <c r="F44" s="1216">
        <v>45006.4474305556</v>
      </c>
      <c r="G44" s="1214">
        <v>29</v>
      </c>
      <c r="H44" s="1214">
        <v>1073</v>
      </c>
      <c r="I44" s="1214">
        <v>0</v>
      </c>
      <c r="J44" s="1214">
        <v>1</v>
      </c>
      <c r="K44" s="1214" t="s">
        <v>11059</v>
      </c>
      <c r="L44" s="1214">
        <v>3</v>
      </c>
      <c r="M44" s="1214" t="s">
        <v>85</v>
      </c>
      <c r="N44" s="1214">
        <v>21</v>
      </c>
      <c r="O44" s="1214" t="s">
        <v>85</v>
      </c>
      <c r="P44" s="1214" t="s">
        <v>85</v>
      </c>
      <c r="Q44" s="1214">
        <v>3</v>
      </c>
      <c r="R44" s="1214"/>
      <c r="S44" s="1214" t="s">
        <v>85</v>
      </c>
      <c r="T44" s="1214" t="s">
        <v>85</v>
      </c>
      <c r="U44" s="1214" t="s">
        <v>85</v>
      </c>
      <c r="V44" s="1214" t="s">
        <v>85</v>
      </c>
      <c r="W44" s="1214">
        <v>15</v>
      </c>
      <c r="X44" s="1214">
        <v>19</v>
      </c>
      <c r="Y44" s="1214" t="s">
        <v>85</v>
      </c>
      <c r="Z44" s="1214" t="s">
        <v>85</v>
      </c>
      <c r="AA44" s="1214" t="s">
        <v>85</v>
      </c>
      <c r="AB44" s="1214" t="s">
        <v>85</v>
      </c>
      <c r="AC44" s="1214"/>
    </row>
    <row r="52" spans="3:29">
      <c r="C52" s="1214"/>
      <c r="D52" s="1214">
        <v>11203001860</v>
      </c>
      <c r="E52" s="1215" t="s">
        <v>2527</v>
      </c>
      <c r="F52" s="1216">
        <v>45008.486296296302</v>
      </c>
      <c r="G52" s="1214">
        <v>7</v>
      </c>
      <c r="H52" s="1214">
        <v>337</v>
      </c>
      <c r="I52" s="1214">
        <v>0</v>
      </c>
      <c r="J52" s="1214">
        <v>1</v>
      </c>
      <c r="K52" s="1215" t="s">
        <v>11067</v>
      </c>
      <c r="L52" s="1214">
        <v>3</v>
      </c>
      <c r="M52" s="1214" t="s">
        <v>85</v>
      </c>
      <c r="N52" s="1214">
        <v>18</v>
      </c>
      <c r="O52" s="1214" t="s">
        <v>85</v>
      </c>
      <c r="P52" s="1214" t="s">
        <v>85</v>
      </c>
      <c r="Q52" s="1214"/>
      <c r="R52" s="1214"/>
      <c r="S52" s="1214" t="s">
        <v>85</v>
      </c>
      <c r="T52" s="1214" t="s">
        <v>85</v>
      </c>
      <c r="U52" s="1214" t="s">
        <v>85</v>
      </c>
      <c r="V52" s="1214" t="s">
        <v>85</v>
      </c>
      <c r="W52" s="1214">
        <v>9</v>
      </c>
      <c r="X52" s="1214">
        <v>19</v>
      </c>
      <c r="Y52" s="1214" t="s">
        <v>85</v>
      </c>
      <c r="Z52" s="1214" t="s">
        <v>85</v>
      </c>
      <c r="AA52" s="1214" t="s">
        <v>85</v>
      </c>
      <c r="AB52" s="1214" t="s">
        <v>85</v>
      </c>
      <c r="AC52" s="1214"/>
    </row>
    <row r="54" spans="3:29">
      <c r="C54" s="1214"/>
      <c r="D54" s="1214">
        <v>11203001891</v>
      </c>
      <c r="E54" s="1214" t="s">
        <v>2535</v>
      </c>
      <c r="F54" s="1216">
        <v>45008.739513888897</v>
      </c>
      <c r="G54" s="1214">
        <v>110</v>
      </c>
      <c r="H54" s="1214">
        <v>73</v>
      </c>
      <c r="I54" s="1214">
        <v>1300</v>
      </c>
      <c r="J54" s="1214">
        <v>1</v>
      </c>
      <c r="K54" s="1214" t="s">
        <v>11059</v>
      </c>
      <c r="L54" s="1214">
        <v>3</v>
      </c>
      <c r="M54" s="1214" t="s">
        <v>85</v>
      </c>
      <c r="N54" s="1214">
        <v>6</v>
      </c>
      <c r="O54" s="1214" t="s">
        <v>85</v>
      </c>
      <c r="P54" s="1214" t="s">
        <v>85</v>
      </c>
      <c r="Q54" s="1214">
        <v>3</v>
      </c>
      <c r="R54" s="1214"/>
      <c r="S54" s="1214" t="s">
        <v>85</v>
      </c>
      <c r="T54" s="1214" t="s">
        <v>85</v>
      </c>
      <c r="U54" s="1214" t="s">
        <v>85</v>
      </c>
      <c r="V54" s="1214" t="s">
        <v>85</v>
      </c>
      <c r="W54" s="1214">
        <v>17</v>
      </c>
      <c r="X54" s="1214">
        <v>19</v>
      </c>
      <c r="Y54" s="1214" t="s">
        <v>85</v>
      </c>
      <c r="Z54" s="1214" t="s">
        <v>85</v>
      </c>
      <c r="AA54" s="1214" t="s">
        <v>85</v>
      </c>
      <c r="AB54" s="1214" t="s">
        <v>85</v>
      </c>
      <c r="AC54" s="1214"/>
    </row>
    <row r="62" spans="3:29">
      <c r="C62" s="1214"/>
      <c r="D62" s="1214">
        <v>11203002329</v>
      </c>
      <c r="E62" s="1214" t="s">
        <v>2527</v>
      </c>
      <c r="F62" s="1216">
        <v>45012.432789351798</v>
      </c>
      <c r="G62" s="1214">
        <v>56</v>
      </c>
      <c r="H62" s="1214">
        <v>1</v>
      </c>
      <c r="I62" s="1214">
        <v>0</v>
      </c>
      <c r="J62" s="1214">
        <v>1</v>
      </c>
      <c r="K62" s="1215" t="s">
        <v>11062</v>
      </c>
      <c r="L62" s="1214">
        <v>3</v>
      </c>
      <c r="M62" s="1214" t="s">
        <v>85</v>
      </c>
      <c r="N62" s="1214">
        <v>25</v>
      </c>
      <c r="O62" s="1214" t="s">
        <v>85</v>
      </c>
      <c r="P62" s="1214" t="s">
        <v>85</v>
      </c>
      <c r="Q62" s="1214">
        <v>3</v>
      </c>
      <c r="R62" s="1214"/>
      <c r="S62" s="1214" t="s">
        <v>85</v>
      </c>
      <c r="T62" s="1214" t="s">
        <v>85</v>
      </c>
      <c r="U62" s="1214" t="s">
        <v>85</v>
      </c>
      <c r="V62" s="1214" t="s">
        <v>85</v>
      </c>
      <c r="W62" s="1214">
        <v>3</v>
      </c>
      <c r="X62" s="1214">
        <v>10</v>
      </c>
      <c r="Y62" s="1214" t="s">
        <v>85</v>
      </c>
      <c r="Z62" s="1214" t="s">
        <v>85</v>
      </c>
      <c r="AA62" s="1214" t="s">
        <v>85</v>
      </c>
      <c r="AB62" s="1214" t="s">
        <v>85</v>
      </c>
      <c r="AC62" s="1214"/>
    </row>
    <row r="68" spans="3:29">
      <c r="C68" s="1214"/>
      <c r="D68" s="1214">
        <v>11203002491</v>
      </c>
      <c r="E68" s="1214" t="s">
        <v>2297</v>
      </c>
      <c r="F68" s="1216">
        <v>45013.922569444403</v>
      </c>
      <c r="G68" s="1214">
        <v>191</v>
      </c>
      <c r="H68" s="1214">
        <v>38</v>
      </c>
      <c r="I68" s="1214">
        <v>0</v>
      </c>
      <c r="J68" s="1214">
        <v>1</v>
      </c>
      <c r="K68" s="1215" t="s">
        <v>11062</v>
      </c>
      <c r="L68" s="1214">
        <v>2</v>
      </c>
      <c r="M68" s="1214" t="s">
        <v>85</v>
      </c>
      <c r="N68" s="1214">
        <v>8</v>
      </c>
      <c r="O68" s="1214" t="s">
        <v>85</v>
      </c>
      <c r="P68" s="1214" t="s">
        <v>85</v>
      </c>
      <c r="Q68" s="1214">
        <v>6</v>
      </c>
      <c r="R68" s="1214">
        <v>9810</v>
      </c>
      <c r="S68" s="1214" t="s">
        <v>85</v>
      </c>
      <c r="T68" s="1214" t="s">
        <v>85</v>
      </c>
      <c r="U68" s="1214" t="s">
        <v>85</v>
      </c>
      <c r="V68" s="1214" t="s">
        <v>85</v>
      </c>
      <c r="W68" s="1214">
        <v>4</v>
      </c>
      <c r="X68" s="1214">
        <v>19</v>
      </c>
      <c r="Y68" s="1214" t="s">
        <v>85</v>
      </c>
      <c r="Z68" s="1214" t="s">
        <v>85</v>
      </c>
      <c r="AA68" s="1214" t="s">
        <v>85</v>
      </c>
      <c r="AB68" s="1214" t="s">
        <v>85</v>
      </c>
      <c r="AC68" s="1214"/>
    </row>
    <row r="69" spans="3:29">
      <c r="C69" s="1214"/>
      <c r="D69" s="1214">
        <v>11203002527</v>
      </c>
      <c r="E69" s="1214" t="s">
        <v>2180</v>
      </c>
      <c r="F69" s="1216">
        <v>45014.458055555602</v>
      </c>
      <c r="G69" s="1214">
        <v>20</v>
      </c>
      <c r="H69" s="1214">
        <v>277</v>
      </c>
      <c r="I69" s="1214">
        <v>0</v>
      </c>
      <c r="J69" s="1214">
        <v>2</v>
      </c>
      <c r="K69" s="1214" t="s">
        <v>11088</v>
      </c>
      <c r="L69" s="1214">
        <v>3</v>
      </c>
      <c r="M69" s="1214" t="s">
        <v>85</v>
      </c>
      <c r="N69" s="1214">
        <v>28</v>
      </c>
      <c r="O69" s="1214" t="s">
        <v>85</v>
      </c>
      <c r="P69" s="1214" t="s">
        <v>85</v>
      </c>
      <c r="Q69" s="1214"/>
      <c r="R69" s="1214"/>
      <c r="S69" s="1214" t="s">
        <v>85</v>
      </c>
      <c r="T69" s="1214" t="s">
        <v>85</v>
      </c>
      <c r="U69" s="1214" t="s">
        <v>85</v>
      </c>
      <c r="V69" s="1214" t="s">
        <v>85</v>
      </c>
      <c r="W69" s="1214">
        <v>4</v>
      </c>
      <c r="X69" s="1214">
        <v>19</v>
      </c>
      <c r="Y69" s="1214" t="s">
        <v>85</v>
      </c>
      <c r="Z69" s="1214" t="s">
        <v>85</v>
      </c>
      <c r="AA69" s="1214" t="s">
        <v>85</v>
      </c>
      <c r="AB69" s="1214" t="s">
        <v>85</v>
      </c>
      <c r="AC69" s="1214"/>
    </row>
    <row r="71" spans="3:29">
      <c r="C71" s="1214"/>
      <c r="D71" s="1214">
        <v>11203002592</v>
      </c>
      <c r="E71" s="1214" t="s">
        <v>2528</v>
      </c>
      <c r="F71" s="1216">
        <v>45015.579965277801</v>
      </c>
      <c r="G71" s="1214">
        <v>55</v>
      </c>
      <c r="H71" s="1214">
        <v>1</v>
      </c>
      <c r="I71" s="1214">
        <v>0</v>
      </c>
      <c r="J71" s="1214">
        <v>1</v>
      </c>
      <c r="K71" s="1214" t="s">
        <v>11088</v>
      </c>
      <c r="L71" s="1214">
        <v>1</v>
      </c>
      <c r="M71" s="1214" t="s">
        <v>85</v>
      </c>
      <c r="N71" s="1214">
        <v>25</v>
      </c>
      <c r="O71" s="1214" t="s">
        <v>85</v>
      </c>
      <c r="P71" s="1214" t="s">
        <v>85</v>
      </c>
      <c r="Q71" s="1214">
        <v>3</v>
      </c>
      <c r="R71" s="1214"/>
      <c r="S71" s="1214" t="s">
        <v>85</v>
      </c>
      <c r="T71" s="1214" t="s">
        <v>85</v>
      </c>
      <c r="U71" s="1214" t="s">
        <v>85</v>
      </c>
      <c r="V71" s="1214" t="s">
        <v>85</v>
      </c>
      <c r="W71" s="1214">
        <v>17</v>
      </c>
      <c r="X71" s="1214">
        <v>19</v>
      </c>
      <c r="Y71" s="1214" t="s">
        <v>85</v>
      </c>
      <c r="Z71" s="1214" t="s">
        <v>85</v>
      </c>
      <c r="AA71" s="1214" t="s">
        <v>85</v>
      </c>
      <c r="AB71" s="1214" t="s">
        <v>85</v>
      </c>
      <c r="AC71" s="1214"/>
    </row>
    <row r="72" spans="3:29">
      <c r="C72" s="1214"/>
      <c r="D72" s="1214">
        <v>11203002596</v>
      </c>
      <c r="E72" s="1214" t="s">
        <v>2285</v>
      </c>
      <c r="F72" s="1216">
        <v>45015.5800115741</v>
      </c>
      <c r="G72" s="1214">
        <v>52</v>
      </c>
      <c r="H72" s="1214">
        <v>1</v>
      </c>
      <c r="I72" s="1214">
        <v>0</v>
      </c>
      <c r="J72" s="1214">
        <v>1</v>
      </c>
      <c r="K72" s="1214" t="s">
        <v>11088</v>
      </c>
      <c r="L72" s="1214">
        <v>1</v>
      </c>
      <c r="M72" s="1214" t="s">
        <v>85</v>
      </c>
      <c r="N72" s="1214">
        <v>19</v>
      </c>
      <c r="O72" s="1214" t="s">
        <v>85</v>
      </c>
      <c r="P72" s="1214" t="s">
        <v>85</v>
      </c>
      <c r="Q72" s="1214">
        <v>3</v>
      </c>
      <c r="R72" s="1214"/>
      <c r="S72" s="1214" t="s">
        <v>85</v>
      </c>
      <c r="T72" s="1214" t="s">
        <v>85</v>
      </c>
      <c r="U72" s="1214" t="s">
        <v>85</v>
      </c>
      <c r="V72" s="1214" t="s">
        <v>85</v>
      </c>
      <c r="W72" s="1214">
        <v>17</v>
      </c>
      <c r="X72" s="1214">
        <v>20</v>
      </c>
      <c r="Y72" s="1214" t="s">
        <v>85</v>
      </c>
      <c r="Z72" s="1214" t="s">
        <v>85</v>
      </c>
      <c r="AA72" s="1214" t="s">
        <v>85</v>
      </c>
      <c r="AB72" s="1214" t="s">
        <v>85</v>
      </c>
      <c r="AC72" s="1214"/>
    </row>
    <row r="73" spans="3:29">
      <c r="C73" s="1214"/>
      <c r="D73" s="1214">
        <v>11203002659</v>
      </c>
      <c r="E73" s="1214" t="s">
        <v>1943</v>
      </c>
      <c r="F73" s="1216">
        <v>45016.382233796299</v>
      </c>
      <c r="G73" s="1214">
        <v>59</v>
      </c>
      <c r="H73" s="1214">
        <v>9</v>
      </c>
      <c r="I73" s="1214">
        <v>0</v>
      </c>
      <c r="J73" s="1214">
        <v>1</v>
      </c>
      <c r="K73" s="1214" t="s">
        <v>11088</v>
      </c>
      <c r="L73" s="1214">
        <v>1</v>
      </c>
      <c r="M73" s="1214" t="s">
        <v>85</v>
      </c>
      <c r="N73" s="1214">
        <v>28</v>
      </c>
      <c r="O73" s="1214" t="s">
        <v>85</v>
      </c>
      <c r="P73" s="1214" t="s">
        <v>85</v>
      </c>
      <c r="Q73" s="1214">
        <v>3</v>
      </c>
      <c r="R73" s="1214"/>
      <c r="S73" s="1214" t="s">
        <v>85</v>
      </c>
      <c r="T73" s="1214" t="s">
        <v>85</v>
      </c>
      <c r="U73" s="1214" t="s">
        <v>85</v>
      </c>
      <c r="V73" s="1214" t="s">
        <v>85</v>
      </c>
      <c r="W73" s="1214">
        <v>4</v>
      </c>
      <c r="X73" s="1214">
        <v>19</v>
      </c>
      <c r="Y73" s="1214" t="s">
        <v>85</v>
      </c>
      <c r="Z73" s="1214" t="s">
        <v>85</v>
      </c>
      <c r="AA73" s="1214" t="s">
        <v>85</v>
      </c>
      <c r="AB73" s="1214" t="s">
        <v>85</v>
      </c>
      <c r="AC73" s="1214"/>
    </row>
    <row r="76" spans="3:29">
      <c r="C76" s="1191"/>
      <c r="D76" s="1191"/>
      <c r="E76" s="1199"/>
      <c r="F76" s="1192"/>
      <c r="G76" s="1191"/>
      <c r="H76" s="1191"/>
      <c r="I76" s="1191"/>
      <c r="J76" s="1191"/>
      <c r="K76" s="1199"/>
      <c r="L76" s="1191"/>
      <c r="M76" s="1191"/>
      <c r="N76" s="1191"/>
      <c r="O76" s="1191"/>
      <c r="P76" s="1191"/>
      <c r="Q76" s="1191"/>
      <c r="R76" s="1191"/>
      <c r="S76" s="1191"/>
      <c r="T76" s="1191"/>
      <c r="U76" s="1191"/>
      <c r="V76" s="1191"/>
      <c r="W76" s="1191"/>
      <c r="X76" s="1191"/>
      <c r="Y76" s="1191"/>
      <c r="Z76" s="1191"/>
      <c r="AA76" s="1191"/>
      <c r="AB76" s="1191"/>
      <c r="AC76" s="1193"/>
    </row>
    <row r="77" spans="3:29">
      <c r="C77" s="1191"/>
      <c r="D77" s="1191"/>
      <c r="E77" s="1199"/>
      <c r="F77" s="1192"/>
      <c r="G77" s="1191"/>
      <c r="H77" s="1191"/>
      <c r="I77" s="1191"/>
      <c r="J77" s="1191"/>
      <c r="K77" s="1199"/>
      <c r="L77" s="1191"/>
      <c r="M77" s="1191"/>
      <c r="N77" s="1191"/>
      <c r="O77" s="1191"/>
      <c r="P77" s="1191"/>
      <c r="Q77" s="1191"/>
      <c r="R77" s="1191"/>
      <c r="S77" s="1191"/>
      <c r="T77" s="1191"/>
      <c r="U77" s="1191"/>
      <c r="V77" s="1191"/>
      <c r="W77" s="1191"/>
      <c r="X77" s="1191"/>
      <c r="Y77" s="1191"/>
      <c r="Z77" s="1191"/>
      <c r="AA77" s="1191"/>
      <c r="AB77" s="1191"/>
      <c r="AC77" s="1193"/>
    </row>
    <row r="79" spans="3:29">
      <c r="C79" s="1191"/>
      <c r="D79" s="1191"/>
      <c r="E79" s="1191"/>
      <c r="F79" s="1192"/>
      <c r="G79" s="1191"/>
      <c r="H79" s="1191"/>
      <c r="I79" s="1191"/>
      <c r="J79" s="1191"/>
      <c r="K79" s="1191"/>
      <c r="L79" s="1191"/>
      <c r="M79" s="1191"/>
      <c r="N79" s="1191"/>
      <c r="O79" s="1191"/>
      <c r="P79" s="1191"/>
      <c r="Q79" s="1191"/>
      <c r="R79" s="1191"/>
      <c r="S79" s="1191"/>
      <c r="T79" s="1191"/>
      <c r="U79" s="1191"/>
      <c r="V79" s="1191"/>
      <c r="W79" s="1191"/>
      <c r="X79" s="1191"/>
      <c r="Y79" s="1191"/>
      <c r="Z79" s="1191"/>
      <c r="AA79" s="1191"/>
      <c r="AB79" s="1191"/>
      <c r="AC79" s="1193"/>
    </row>
    <row r="82" spans="3:29">
      <c r="C82" s="1191"/>
      <c r="D82" s="1191"/>
      <c r="E82" s="1199"/>
      <c r="F82" s="1192"/>
      <c r="G82" s="1191"/>
      <c r="H82" s="1191"/>
      <c r="I82" s="1191"/>
      <c r="J82" s="1191"/>
      <c r="K82" s="1199"/>
      <c r="L82" s="1191"/>
      <c r="M82" s="1191"/>
      <c r="N82" s="1191"/>
      <c r="O82" s="1191"/>
      <c r="P82" s="1191"/>
      <c r="Q82" s="1191"/>
      <c r="R82" s="1191"/>
      <c r="S82" s="1191"/>
      <c r="T82" s="1191"/>
      <c r="U82" s="1191"/>
      <c r="V82" s="1191"/>
      <c r="W82" s="1191"/>
      <c r="X82" s="1191"/>
      <c r="Y82" s="1191"/>
      <c r="Z82" s="1191"/>
      <c r="AA82" s="1191"/>
      <c r="AB82" s="1191"/>
      <c r="AC82" s="1193"/>
    </row>
    <row r="83" spans="3:29">
      <c r="C83" s="1191"/>
      <c r="D83" s="1191"/>
      <c r="E83" s="1199"/>
      <c r="F83" s="1192"/>
      <c r="G83" s="1191"/>
      <c r="H83" s="1191"/>
      <c r="I83" s="1191"/>
      <c r="J83" s="1191"/>
      <c r="K83" s="1199"/>
      <c r="L83" s="1191"/>
      <c r="M83" s="1191"/>
      <c r="N83" s="1191"/>
      <c r="O83" s="1191"/>
      <c r="P83" s="1191"/>
      <c r="Q83" s="1191"/>
      <c r="R83" s="1191"/>
      <c r="S83" s="1191"/>
      <c r="T83" s="1191"/>
      <c r="U83" s="1191"/>
      <c r="V83" s="1191"/>
      <c r="W83" s="1191"/>
      <c r="X83" s="1191"/>
      <c r="Y83" s="1191"/>
      <c r="Z83" s="1191"/>
      <c r="AA83" s="1191"/>
      <c r="AB83" s="1191"/>
      <c r="AC83" s="1193"/>
    </row>
    <row r="84" spans="3:29">
      <c r="C84" s="1191"/>
      <c r="D84" s="1191"/>
      <c r="E84" s="1199"/>
      <c r="F84" s="1192"/>
      <c r="G84" s="1191"/>
      <c r="H84" s="1191"/>
      <c r="I84" s="1191"/>
      <c r="J84" s="1191"/>
      <c r="K84" s="1199"/>
      <c r="L84" s="1191"/>
      <c r="M84" s="1191"/>
      <c r="N84" s="1191"/>
      <c r="O84" s="1191"/>
      <c r="P84" s="1191"/>
      <c r="Q84" s="1191"/>
      <c r="R84" s="1191"/>
      <c r="S84" s="1191"/>
      <c r="T84" s="1191"/>
      <c r="U84" s="1191"/>
      <c r="V84" s="1191"/>
      <c r="W84" s="1191"/>
      <c r="X84" s="1191"/>
      <c r="Y84" s="1191"/>
      <c r="Z84" s="1191"/>
      <c r="AA84" s="1191"/>
      <c r="AB84" s="1191"/>
      <c r="AC84" s="1193"/>
    </row>
    <row r="86" spans="3:29">
      <c r="C86" s="1191"/>
      <c r="D86" s="1191"/>
      <c r="E86" s="1191"/>
      <c r="F86" s="1192"/>
      <c r="G86" s="1191"/>
      <c r="H86" s="1191"/>
      <c r="I86" s="1191"/>
      <c r="J86" s="1191"/>
      <c r="K86" s="1191"/>
      <c r="L86" s="1191"/>
      <c r="M86" s="1191"/>
      <c r="N86" s="1191"/>
      <c r="O86" s="1191"/>
      <c r="P86" s="1191"/>
      <c r="Q86" s="1191"/>
      <c r="R86" s="1191"/>
      <c r="S86" s="1191"/>
      <c r="T86" s="1191"/>
      <c r="U86" s="1191"/>
      <c r="V86" s="1191"/>
      <c r="W86" s="1191"/>
      <c r="X86" s="1191"/>
      <c r="Y86" s="1191"/>
      <c r="Z86" s="1191"/>
      <c r="AA86" s="1191"/>
      <c r="AB86" s="1191"/>
      <c r="AC86" s="1193"/>
    </row>
    <row r="88" spans="3:29">
      <c r="C88" s="1191"/>
      <c r="D88" s="1191"/>
      <c r="E88" s="1191"/>
      <c r="F88" s="1192"/>
      <c r="G88" s="1191"/>
      <c r="H88" s="1191"/>
      <c r="I88" s="1191"/>
      <c r="J88" s="1191"/>
      <c r="K88" s="1191"/>
      <c r="L88" s="1191"/>
      <c r="M88" s="1191"/>
      <c r="N88" s="1191"/>
      <c r="O88" s="1191"/>
      <c r="P88" s="1191"/>
      <c r="Q88" s="1191"/>
      <c r="R88" s="1191"/>
      <c r="S88" s="1191"/>
      <c r="T88" s="1191"/>
      <c r="U88" s="1191"/>
      <c r="V88" s="1191"/>
      <c r="W88" s="1191"/>
      <c r="X88" s="1191"/>
      <c r="Y88" s="1191"/>
      <c r="Z88" s="1191"/>
      <c r="AA88" s="1191"/>
      <c r="AB88" s="1191"/>
      <c r="AC88" s="1193"/>
    </row>
    <row r="89" spans="3:29">
      <c r="C89" s="1191"/>
      <c r="D89" s="1191"/>
      <c r="E89" s="1191"/>
      <c r="F89" s="1192"/>
      <c r="G89" s="1191"/>
      <c r="H89" s="1191"/>
      <c r="I89" s="1191"/>
      <c r="J89" s="1191"/>
      <c r="K89" s="1191"/>
      <c r="L89" s="1191"/>
      <c r="M89" s="1191"/>
      <c r="N89" s="1191"/>
      <c r="O89" s="1191"/>
      <c r="P89" s="1191"/>
      <c r="Q89" s="1191"/>
      <c r="R89" s="1191"/>
      <c r="S89" s="1191"/>
      <c r="T89" s="1191"/>
      <c r="U89" s="1191"/>
      <c r="V89" s="1191"/>
      <c r="W89" s="1191"/>
      <c r="X89" s="1191"/>
      <c r="Y89" s="1191"/>
      <c r="Z89" s="1191"/>
      <c r="AA89" s="1191"/>
      <c r="AB89" s="1191"/>
      <c r="AC89" s="1193"/>
    </row>
    <row r="90" spans="3:29">
      <c r="C90" s="1191"/>
      <c r="D90" s="1191"/>
      <c r="E90" s="1199"/>
      <c r="F90" s="1192"/>
      <c r="G90" s="1191"/>
      <c r="H90" s="1191"/>
      <c r="I90" s="1191"/>
      <c r="J90" s="1191"/>
      <c r="K90" s="1199"/>
      <c r="L90" s="1191"/>
      <c r="M90" s="1191"/>
      <c r="N90" s="1191"/>
      <c r="O90" s="1191"/>
      <c r="P90" s="1191"/>
      <c r="Q90" s="1191"/>
      <c r="R90" s="1191"/>
      <c r="S90" s="1191"/>
      <c r="T90" s="1191"/>
      <c r="U90" s="1191"/>
      <c r="V90" s="1191"/>
      <c r="W90" s="1191"/>
      <c r="X90" s="1191"/>
      <c r="Y90" s="1191"/>
      <c r="Z90" s="1191"/>
      <c r="AA90" s="1191"/>
      <c r="AB90" s="1191"/>
      <c r="AC90" s="1193"/>
    </row>
    <row r="91" spans="3:29">
      <c r="C91" s="1191"/>
      <c r="D91" s="1191"/>
      <c r="E91" s="1199"/>
      <c r="F91" s="1192"/>
      <c r="G91" s="1191"/>
      <c r="H91" s="1191"/>
      <c r="I91" s="1191"/>
      <c r="J91" s="1191"/>
      <c r="K91" s="1199"/>
      <c r="L91" s="1191"/>
      <c r="M91" s="1191"/>
      <c r="N91" s="1191"/>
      <c r="O91" s="1191"/>
      <c r="P91" s="1191"/>
      <c r="Q91" s="1191"/>
      <c r="R91" s="1191"/>
      <c r="S91" s="1191"/>
      <c r="T91" s="1191"/>
      <c r="U91" s="1191"/>
      <c r="V91" s="1191"/>
      <c r="W91" s="1191"/>
      <c r="X91" s="1191"/>
      <c r="Y91" s="1191"/>
      <c r="Z91" s="1191"/>
      <c r="AA91" s="1191"/>
      <c r="AB91" s="1191"/>
      <c r="AC91" s="1193"/>
    </row>
    <row r="92" spans="3:29">
      <c r="C92" s="1191"/>
      <c r="D92" s="1191"/>
      <c r="E92" s="1199"/>
      <c r="F92" s="1192"/>
      <c r="G92" s="1191"/>
      <c r="H92" s="1191"/>
      <c r="I92" s="1191"/>
      <c r="J92" s="1191"/>
      <c r="K92" s="1199"/>
      <c r="L92" s="1191"/>
      <c r="M92" s="1191"/>
      <c r="N92" s="1191"/>
      <c r="O92" s="1191"/>
      <c r="P92" s="1191"/>
      <c r="Q92" s="1191"/>
      <c r="R92" s="1191"/>
      <c r="S92" s="1191"/>
      <c r="T92" s="1191"/>
      <c r="U92" s="1191"/>
      <c r="V92" s="1191"/>
      <c r="W92" s="1191"/>
      <c r="X92" s="1191"/>
      <c r="Y92" s="1191"/>
      <c r="Z92" s="1191"/>
      <c r="AA92" s="1191"/>
      <c r="AB92" s="1191"/>
      <c r="AC92" s="1193"/>
    </row>
    <row r="93" spans="3:29">
      <c r="C93" s="1191"/>
      <c r="D93" s="1191"/>
      <c r="E93" s="1191"/>
      <c r="F93" s="1192"/>
      <c r="G93" s="1191"/>
      <c r="H93" s="1191"/>
      <c r="I93" s="1191"/>
      <c r="J93" s="1191"/>
      <c r="K93" s="1191"/>
      <c r="L93" s="1191"/>
      <c r="M93" s="1191"/>
      <c r="N93" s="1191"/>
      <c r="O93" s="1191"/>
      <c r="P93" s="1191"/>
      <c r="Q93" s="1191"/>
      <c r="R93" s="1191"/>
      <c r="S93" s="1191"/>
      <c r="T93" s="1191"/>
      <c r="U93" s="1191"/>
      <c r="V93" s="1191"/>
      <c r="W93" s="1191"/>
      <c r="X93" s="1191"/>
      <c r="Y93" s="1191"/>
      <c r="Z93" s="1191"/>
      <c r="AA93" s="1191"/>
      <c r="AB93" s="1191"/>
      <c r="AC93" s="1193"/>
    </row>
    <row r="94" spans="3:29">
      <c r="C94" s="1191"/>
      <c r="D94" s="1191"/>
      <c r="E94" s="1191"/>
      <c r="F94" s="1192"/>
      <c r="G94" s="1191"/>
      <c r="H94" s="1191"/>
      <c r="I94" s="1191"/>
      <c r="J94" s="1191"/>
      <c r="K94" s="1191"/>
      <c r="L94" s="1191"/>
      <c r="M94" s="1191"/>
      <c r="N94" s="1191"/>
      <c r="O94" s="1191"/>
      <c r="P94" s="1191"/>
      <c r="Q94" s="1191"/>
      <c r="R94" s="1191"/>
      <c r="S94" s="1191"/>
      <c r="T94" s="1191"/>
      <c r="U94" s="1191"/>
      <c r="V94" s="1191"/>
      <c r="W94" s="1191"/>
      <c r="X94" s="1191"/>
      <c r="Y94" s="1191"/>
      <c r="Z94" s="1191"/>
      <c r="AA94" s="1191"/>
      <c r="AB94" s="1191"/>
      <c r="AC94" s="1193"/>
    </row>
    <row r="95" spans="3:29">
      <c r="C95" s="1191"/>
      <c r="D95" s="1191"/>
      <c r="E95" s="1199"/>
      <c r="F95" s="1192"/>
      <c r="G95" s="1191"/>
      <c r="H95" s="1191"/>
      <c r="I95" s="1191"/>
      <c r="J95" s="1191"/>
      <c r="K95" s="1199"/>
      <c r="L95" s="1191"/>
      <c r="M95" s="1191"/>
      <c r="N95" s="1191"/>
      <c r="O95" s="1191"/>
      <c r="P95" s="1191"/>
      <c r="Q95" s="1191"/>
      <c r="R95" s="1191"/>
      <c r="S95" s="1191"/>
      <c r="T95" s="1191"/>
      <c r="U95" s="1191"/>
      <c r="V95" s="1191"/>
      <c r="W95" s="1191"/>
      <c r="X95" s="1191"/>
      <c r="Y95" s="1191"/>
      <c r="Z95" s="1191"/>
      <c r="AA95" s="1191"/>
      <c r="AB95" s="1191"/>
      <c r="AC95" s="1193"/>
    </row>
    <row r="96" spans="3:29">
      <c r="C96" s="1191"/>
      <c r="D96" s="1191"/>
      <c r="E96" s="1191"/>
      <c r="F96" s="1192"/>
      <c r="G96" s="1191"/>
      <c r="H96" s="1191"/>
      <c r="I96" s="1191"/>
      <c r="J96" s="1191"/>
      <c r="K96" s="1191"/>
      <c r="L96" s="1191"/>
      <c r="M96" s="1191"/>
      <c r="N96" s="1191"/>
      <c r="O96" s="1191"/>
      <c r="P96" s="1191"/>
      <c r="Q96" s="1191"/>
      <c r="R96" s="1191"/>
      <c r="S96" s="1191"/>
      <c r="T96" s="1191"/>
      <c r="U96" s="1191"/>
      <c r="V96" s="1191"/>
      <c r="W96" s="1191"/>
      <c r="X96" s="1191"/>
      <c r="Y96" s="1191"/>
      <c r="Z96" s="1191"/>
      <c r="AA96" s="1191"/>
      <c r="AB96" s="1191"/>
      <c r="AC96" s="1193"/>
    </row>
    <row r="97" spans="3:29">
      <c r="C97" s="1191"/>
      <c r="D97" s="1191"/>
      <c r="E97" s="1191"/>
      <c r="F97" s="1192"/>
      <c r="G97" s="1191"/>
      <c r="H97" s="1191"/>
      <c r="I97" s="1191"/>
      <c r="J97" s="1191"/>
      <c r="K97" s="1199"/>
      <c r="L97" s="1191"/>
      <c r="M97" s="1191"/>
      <c r="N97" s="1191"/>
      <c r="O97" s="1191"/>
      <c r="P97" s="1191"/>
      <c r="Q97" s="1191"/>
      <c r="R97" s="1191"/>
      <c r="S97" s="1191"/>
      <c r="T97" s="1191"/>
      <c r="U97" s="1191"/>
      <c r="V97" s="1191"/>
      <c r="W97" s="1191"/>
      <c r="X97" s="1191"/>
      <c r="Y97" s="1191"/>
      <c r="Z97" s="1191"/>
      <c r="AA97" s="1191"/>
      <c r="AB97" s="1191"/>
      <c r="AC97" s="1193"/>
    </row>
    <row r="98" spans="3:29">
      <c r="C98" s="1191"/>
      <c r="D98" s="1191"/>
      <c r="E98" s="1191"/>
      <c r="F98" s="1192"/>
      <c r="G98" s="1191"/>
      <c r="H98" s="1191"/>
      <c r="I98" s="1191"/>
      <c r="J98" s="1191"/>
      <c r="K98" s="1199"/>
      <c r="L98" s="1191"/>
      <c r="M98" s="1191"/>
      <c r="N98" s="1191"/>
      <c r="O98" s="1191"/>
      <c r="P98" s="1191"/>
      <c r="Q98" s="1191"/>
      <c r="R98" s="1191"/>
      <c r="S98" s="1191"/>
      <c r="T98" s="1191"/>
      <c r="U98" s="1191"/>
      <c r="V98" s="1191"/>
      <c r="W98" s="1191"/>
      <c r="X98" s="1191"/>
      <c r="Y98" s="1191"/>
      <c r="Z98" s="1191"/>
      <c r="AA98" s="1191"/>
      <c r="AB98" s="1191"/>
      <c r="AC98" s="1193"/>
    </row>
    <row r="99" spans="3:29">
      <c r="C99" s="1191"/>
      <c r="D99" s="1191"/>
      <c r="E99" s="1191"/>
      <c r="F99" s="1192"/>
      <c r="G99" s="1191"/>
      <c r="H99" s="1191"/>
      <c r="I99" s="1191"/>
      <c r="J99" s="1191"/>
      <c r="K99" s="1191"/>
      <c r="L99" s="1191"/>
      <c r="M99" s="1191"/>
      <c r="N99" s="1191"/>
      <c r="O99" s="1191"/>
      <c r="P99" s="1191"/>
      <c r="Q99" s="1191"/>
      <c r="R99" s="1191"/>
      <c r="S99" s="1191"/>
      <c r="T99" s="1191"/>
      <c r="U99" s="1191"/>
      <c r="V99" s="1191"/>
      <c r="W99" s="1191"/>
      <c r="X99" s="1191"/>
      <c r="Y99" s="1191"/>
      <c r="Z99" s="1191"/>
      <c r="AA99" s="1191"/>
      <c r="AB99" s="1191"/>
      <c r="AC99" s="1193"/>
    </row>
    <row r="100" spans="3:29">
      <c r="C100" s="1191"/>
      <c r="D100" s="1191"/>
      <c r="E100" s="1191"/>
      <c r="F100" s="1192"/>
      <c r="G100" s="1191"/>
      <c r="H100" s="1191"/>
      <c r="I100" s="1191"/>
      <c r="J100" s="1191"/>
      <c r="K100" s="1191"/>
      <c r="L100" s="1191"/>
      <c r="M100" s="1191"/>
      <c r="N100" s="1191"/>
      <c r="O100" s="1191"/>
      <c r="P100" s="1191"/>
      <c r="Q100" s="1191"/>
      <c r="R100" s="1191"/>
      <c r="S100" s="1191"/>
      <c r="T100" s="1191"/>
      <c r="U100" s="1191"/>
      <c r="V100" s="1191"/>
      <c r="W100" s="1191"/>
      <c r="X100" s="1191"/>
      <c r="Y100" s="1191"/>
      <c r="Z100" s="1191"/>
      <c r="AA100" s="1191"/>
      <c r="AB100" s="1191"/>
      <c r="AC100" s="1193"/>
    </row>
    <row r="101" spans="3:29">
      <c r="C101" s="1191"/>
      <c r="D101" s="1191"/>
      <c r="E101" s="1191"/>
      <c r="F101" s="1192"/>
      <c r="G101" s="1191"/>
      <c r="H101" s="1191"/>
      <c r="I101" s="1191"/>
      <c r="J101" s="1191"/>
      <c r="K101" s="1191"/>
      <c r="L101" s="1191"/>
      <c r="M101" s="1191"/>
      <c r="N101" s="1191"/>
      <c r="O101" s="1191"/>
      <c r="P101" s="1191"/>
      <c r="Q101" s="1191"/>
      <c r="R101" s="1191"/>
      <c r="S101" s="1191"/>
      <c r="T101" s="1191"/>
      <c r="U101" s="1191"/>
      <c r="V101" s="1191"/>
      <c r="W101" s="1191"/>
      <c r="X101" s="1191"/>
      <c r="Y101" s="1191"/>
      <c r="Z101" s="1191"/>
      <c r="AA101" s="1191"/>
      <c r="AB101" s="1191"/>
      <c r="AC101" s="1193"/>
    </row>
    <row r="102" spans="3:29">
      <c r="C102" s="1191"/>
      <c r="D102" s="1191"/>
      <c r="E102" s="1191"/>
      <c r="F102" s="1192"/>
      <c r="G102" s="1191"/>
      <c r="H102" s="1191"/>
      <c r="I102" s="1191"/>
      <c r="J102" s="1191"/>
      <c r="K102" s="1191"/>
      <c r="L102" s="1191"/>
      <c r="M102" s="1191"/>
      <c r="N102" s="1191"/>
      <c r="O102" s="1191"/>
      <c r="P102" s="1191"/>
      <c r="Q102" s="1191"/>
      <c r="R102" s="1191"/>
      <c r="S102" s="1191"/>
      <c r="T102" s="1191"/>
      <c r="U102" s="1191"/>
      <c r="V102" s="1191"/>
      <c r="W102" s="1191"/>
      <c r="X102" s="1191"/>
      <c r="Y102" s="1191"/>
      <c r="Z102" s="1191"/>
      <c r="AA102" s="1191"/>
      <c r="AB102" s="1191"/>
      <c r="AC102" s="1193"/>
    </row>
    <row r="103" spans="3:29">
      <c r="C103" s="1191"/>
      <c r="D103" s="1191"/>
      <c r="E103" s="1191"/>
      <c r="F103" s="1192"/>
      <c r="G103" s="1191"/>
      <c r="H103" s="1191"/>
      <c r="I103" s="1191"/>
      <c r="J103" s="1191"/>
      <c r="K103" s="1191"/>
      <c r="L103" s="1191"/>
      <c r="M103" s="1191"/>
      <c r="N103" s="1191"/>
      <c r="O103" s="1191"/>
      <c r="P103" s="1191"/>
      <c r="Q103" s="1191"/>
      <c r="R103" s="1191"/>
      <c r="S103" s="1191"/>
      <c r="T103" s="1191"/>
      <c r="U103" s="1191"/>
      <c r="V103" s="1191"/>
      <c r="W103" s="1191"/>
      <c r="X103" s="1191"/>
      <c r="Y103" s="1191"/>
      <c r="Z103" s="1191"/>
      <c r="AA103" s="1191"/>
      <c r="AB103" s="1191"/>
      <c r="AC103" s="1193"/>
    </row>
    <row r="104" spans="3:29">
      <c r="C104" s="1200"/>
      <c r="D104" s="1200"/>
      <c r="E104" s="1191"/>
      <c r="F104" s="1201"/>
      <c r="G104" s="1200"/>
      <c r="H104" s="1200"/>
      <c r="I104" s="1200"/>
      <c r="J104" s="1200"/>
      <c r="K104" s="1191"/>
      <c r="L104" s="1200"/>
      <c r="M104" s="1200"/>
      <c r="N104" s="1200"/>
      <c r="O104" s="1200"/>
      <c r="P104" s="1200"/>
      <c r="Q104" s="1200"/>
      <c r="R104" s="1200"/>
      <c r="S104" s="1200"/>
      <c r="T104" s="1200"/>
      <c r="U104" s="1200"/>
      <c r="V104" s="1200"/>
      <c r="W104" s="1200"/>
      <c r="X104" s="1200"/>
      <c r="Y104" s="1200"/>
      <c r="Z104" s="1200"/>
      <c r="AA104" s="1200"/>
      <c r="AB104" s="1200"/>
      <c r="AC104" s="1202"/>
    </row>
    <row r="105" spans="3:29">
      <c r="C105" s="1200"/>
      <c r="D105" s="1200"/>
      <c r="E105" s="1191"/>
      <c r="F105" s="1201"/>
      <c r="G105" s="1200"/>
      <c r="H105" s="1200"/>
      <c r="I105" s="1200"/>
      <c r="J105" s="1200"/>
      <c r="K105" s="1199"/>
      <c r="L105" s="1200"/>
      <c r="M105" s="1200"/>
      <c r="N105" s="1200"/>
      <c r="O105" s="1200"/>
      <c r="P105" s="1200"/>
      <c r="Q105" s="1200"/>
      <c r="R105" s="1200"/>
      <c r="S105" s="1200"/>
      <c r="T105" s="1200"/>
      <c r="U105" s="1200"/>
      <c r="V105" s="1200"/>
      <c r="W105" s="1200"/>
      <c r="X105" s="1200"/>
      <c r="Y105" s="1200"/>
      <c r="Z105" s="1200"/>
      <c r="AA105" s="1200"/>
      <c r="AB105" s="1200"/>
      <c r="AC105" s="1202"/>
    </row>
    <row r="106" spans="3:29">
      <c r="C106" s="1200"/>
      <c r="D106" s="1200"/>
      <c r="E106" s="1191"/>
      <c r="F106" s="1201"/>
      <c r="G106" s="1200"/>
      <c r="H106" s="1200"/>
      <c r="I106" s="1200"/>
      <c r="J106" s="1200"/>
      <c r="K106" s="1191"/>
      <c r="L106" s="1200"/>
      <c r="M106" s="1200"/>
      <c r="N106" s="1200"/>
      <c r="O106" s="1200"/>
      <c r="P106" s="1200"/>
      <c r="Q106" s="1200"/>
      <c r="R106" s="1200"/>
      <c r="S106" s="1200"/>
      <c r="T106" s="1200"/>
      <c r="U106" s="1200"/>
      <c r="V106" s="1200"/>
      <c r="W106" s="1200"/>
      <c r="X106" s="1200"/>
      <c r="Y106" s="1200"/>
      <c r="Z106" s="1200"/>
      <c r="AA106" s="1200"/>
      <c r="AB106" s="1200"/>
      <c r="AC106" s="1202"/>
    </row>
    <row r="107" spans="3:29">
      <c r="C107" s="1200"/>
      <c r="D107" s="1200"/>
      <c r="E107" s="1191"/>
      <c r="F107" s="1201"/>
      <c r="G107" s="1200"/>
      <c r="H107" s="1200"/>
      <c r="I107" s="1200"/>
      <c r="J107" s="1200"/>
      <c r="K107" s="1199"/>
      <c r="L107" s="1200"/>
      <c r="M107" s="1200"/>
      <c r="N107" s="1200"/>
      <c r="O107" s="1200"/>
      <c r="P107" s="1200"/>
      <c r="Q107" s="1200"/>
      <c r="R107" s="1200"/>
      <c r="S107" s="1200"/>
      <c r="T107" s="1200"/>
      <c r="U107" s="1200"/>
      <c r="V107" s="1200"/>
      <c r="W107" s="1200"/>
      <c r="X107" s="1200"/>
      <c r="Y107" s="1200"/>
      <c r="Z107" s="1200"/>
      <c r="AA107" s="1200"/>
      <c r="AB107" s="1200"/>
      <c r="AC107" s="1202"/>
    </row>
    <row r="108" spans="3:29">
      <c r="C108" s="1200"/>
      <c r="D108" s="1200"/>
      <c r="E108" s="1191"/>
      <c r="F108" s="1201"/>
      <c r="G108" s="1200"/>
      <c r="H108" s="1200"/>
      <c r="I108" s="1200"/>
      <c r="J108" s="1200"/>
      <c r="K108" s="1191"/>
      <c r="L108" s="1200"/>
      <c r="M108" s="1200"/>
      <c r="N108" s="1200"/>
      <c r="O108" s="1200"/>
      <c r="P108" s="1200"/>
      <c r="Q108" s="1200"/>
      <c r="R108" s="1200"/>
      <c r="S108" s="1200"/>
      <c r="T108" s="1200"/>
      <c r="U108" s="1200"/>
      <c r="V108" s="1200"/>
      <c r="W108" s="1200"/>
      <c r="X108" s="1200"/>
      <c r="Y108" s="1200"/>
      <c r="Z108" s="1200"/>
      <c r="AA108" s="1200"/>
      <c r="AB108" s="1200"/>
      <c r="AC108" s="1202"/>
    </row>
    <row r="109" spans="3:29">
      <c r="C109" s="1200"/>
      <c r="D109" s="1200"/>
      <c r="E109" s="1191"/>
      <c r="F109" s="1201"/>
      <c r="G109" s="1200"/>
      <c r="H109" s="1200"/>
      <c r="I109" s="1200"/>
      <c r="J109" s="1200"/>
      <c r="K109" s="1191"/>
      <c r="L109" s="1200"/>
      <c r="M109" s="1200"/>
      <c r="N109" s="1200"/>
      <c r="O109" s="1200"/>
      <c r="P109" s="1200"/>
      <c r="Q109" s="1200"/>
      <c r="R109" s="1200"/>
      <c r="S109" s="1200"/>
      <c r="T109" s="1200"/>
      <c r="U109" s="1200"/>
      <c r="V109" s="1200"/>
      <c r="W109" s="1200"/>
      <c r="X109" s="1200"/>
      <c r="Y109" s="1200"/>
      <c r="Z109" s="1200"/>
      <c r="AA109" s="1200"/>
      <c r="AB109" s="1200"/>
      <c r="AC109" s="1202"/>
    </row>
    <row r="110" spans="3:29">
      <c r="C110" s="1200"/>
      <c r="D110" s="1200"/>
      <c r="E110" s="1191"/>
      <c r="F110" s="1201"/>
      <c r="G110" s="1200"/>
      <c r="H110" s="1200"/>
      <c r="I110" s="1200"/>
      <c r="J110" s="1200"/>
      <c r="K110" s="1191"/>
      <c r="L110" s="1200"/>
      <c r="M110" s="1200"/>
      <c r="N110" s="1200"/>
      <c r="O110" s="1200"/>
      <c r="P110" s="1200"/>
      <c r="Q110" s="1200"/>
      <c r="R110" s="1200"/>
      <c r="S110" s="1200"/>
      <c r="T110" s="1200"/>
      <c r="U110" s="1200"/>
      <c r="V110" s="1200"/>
      <c r="W110" s="1200"/>
      <c r="X110" s="1200"/>
      <c r="Y110" s="1200"/>
      <c r="Z110" s="1200"/>
      <c r="AA110" s="1200"/>
      <c r="AB110" s="1200"/>
      <c r="AC110" s="1202"/>
    </row>
    <row r="111" spans="3:29">
      <c r="C111" s="1200"/>
      <c r="D111" s="1200"/>
      <c r="E111" s="1191"/>
      <c r="F111" s="1201"/>
      <c r="G111" s="1200"/>
      <c r="H111" s="1200"/>
      <c r="I111" s="1200"/>
      <c r="J111" s="1200"/>
      <c r="K111" s="1191"/>
      <c r="L111" s="1200"/>
      <c r="M111" s="1200"/>
      <c r="N111" s="1200"/>
      <c r="O111" s="1200"/>
      <c r="P111" s="1200"/>
      <c r="Q111" s="1200"/>
      <c r="R111" s="1200"/>
      <c r="S111" s="1200"/>
      <c r="T111" s="1200"/>
      <c r="U111" s="1200"/>
      <c r="V111" s="1200"/>
      <c r="W111" s="1200"/>
      <c r="X111" s="1200"/>
      <c r="Y111" s="1200"/>
      <c r="Z111" s="1200"/>
      <c r="AA111" s="1200"/>
      <c r="AB111" s="1200"/>
      <c r="AC111" s="1202"/>
    </row>
    <row r="112" spans="3:29">
      <c r="C112" s="1200"/>
      <c r="D112" s="1200"/>
      <c r="E112" s="1191"/>
      <c r="F112" s="1201"/>
      <c r="G112" s="1200"/>
      <c r="H112" s="1200"/>
      <c r="I112" s="1200"/>
      <c r="J112" s="1200"/>
      <c r="K112" s="1199"/>
      <c r="L112" s="1200"/>
      <c r="M112" s="1200"/>
      <c r="N112" s="1200"/>
      <c r="O112" s="1200"/>
      <c r="P112" s="1200"/>
      <c r="Q112" s="1200"/>
      <c r="R112" s="1200"/>
      <c r="S112" s="1200"/>
      <c r="T112" s="1200"/>
      <c r="U112" s="1200"/>
      <c r="V112" s="1200"/>
      <c r="W112" s="1200"/>
      <c r="X112" s="1200"/>
      <c r="Y112" s="1200"/>
      <c r="Z112" s="1200"/>
      <c r="AA112" s="1200"/>
      <c r="AB112" s="1200"/>
      <c r="AC112" s="1202"/>
    </row>
    <row r="113" spans="3:29">
      <c r="C113" s="1200"/>
      <c r="D113" s="1200"/>
      <c r="E113" s="1191"/>
      <c r="F113" s="1201"/>
      <c r="G113" s="1200"/>
      <c r="H113" s="1200"/>
      <c r="I113" s="1200"/>
      <c r="J113" s="1200"/>
      <c r="K113" s="1199"/>
      <c r="L113" s="1200"/>
      <c r="M113" s="1200"/>
      <c r="N113" s="1200"/>
      <c r="O113" s="1200"/>
      <c r="P113" s="1200"/>
      <c r="Q113" s="1200"/>
      <c r="R113" s="1200"/>
      <c r="S113" s="1200"/>
      <c r="T113" s="1200"/>
      <c r="U113" s="1200"/>
      <c r="V113" s="1200"/>
      <c r="W113" s="1200"/>
      <c r="X113" s="1200"/>
      <c r="Y113" s="1200"/>
      <c r="Z113" s="1200"/>
      <c r="AA113" s="1200"/>
      <c r="AB113" s="1200"/>
      <c r="AC113" s="1202"/>
    </row>
    <row r="114" spans="3:29">
      <c r="C114" s="1200"/>
      <c r="D114" s="1200"/>
      <c r="E114" s="1191"/>
      <c r="F114" s="1201"/>
      <c r="G114" s="1200"/>
      <c r="H114" s="1200"/>
      <c r="I114" s="1200"/>
      <c r="J114" s="1200"/>
      <c r="K114" s="1191"/>
      <c r="L114" s="1200"/>
      <c r="M114" s="1200"/>
      <c r="N114" s="1200"/>
      <c r="O114" s="1200"/>
      <c r="P114" s="1200"/>
      <c r="Q114" s="1200"/>
      <c r="R114" s="1200"/>
      <c r="S114" s="1200"/>
      <c r="T114" s="1200"/>
      <c r="U114" s="1200"/>
      <c r="V114" s="1200"/>
      <c r="W114" s="1200"/>
      <c r="X114" s="1200"/>
      <c r="Y114" s="1200"/>
      <c r="Z114" s="1200"/>
      <c r="AA114" s="1200"/>
      <c r="AB114" s="1200"/>
      <c r="AC114" s="1202"/>
    </row>
    <row r="115" spans="3:29">
      <c r="C115" s="1200"/>
      <c r="D115" s="1200"/>
      <c r="E115" s="1191"/>
      <c r="F115" s="1201"/>
      <c r="G115" s="1200"/>
      <c r="H115" s="1200"/>
      <c r="I115" s="1200"/>
      <c r="J115" s="1200"/>
      <c r="K115" s="1191"/>
      <c r="L115" s="1200"/>
      <c r="M115" s="1200"/>
      <c r="N115" s="1200"/>
      <c r="O115" s="1200"/>
      <c r="P115" s="1200"/>
      <c r="Q115" s="1200"/>
      <c r="R115" s="1200"/>
      <c r="S115" s="1200"/>
      <c r="T115" s="1200"/>
      <c r="U115" s="1200"/>
      <c r="V115" s="1200"/>
      <c r="W115" s="1200"/>
      <c r="X115" s="1200"/>
      <c r="Y115" s="1200"/>
      <c r="Z115" s="1200"/>
      <c r="AA115" s="1200"/>
      <c r="AB115" s="1200"/>
      <c r="AC115" s="1202"/>
    </row>
    <row r="116" spans="3:29">
      <c r="C116" s="1200"/>
      <c r="D116" s="1200"/>
      <c r="E116" s="1191"/>
      <c r="F116" s="1201"/>
      <c r="G116" s="1200"/>
      <c r="H116" s="1200"/>
      <c r="I116" s="1200"/>
      <c r="J116" s="1200"/>
      <c r="K116" s="1191"/>
      <c r="L116" s="1200"/>
      <c r="M116" s="1200"/>
      <c r="N116" s="1200"/>
      <c r="O116" s="1200"/>
      <c r="P116" s="1200"/>
      <c r="Q116" s="1200"/>
      <c r="R116" s="1200"/>
      <c r="S116" s="1200"/>
      <c r="T116" s="1200"/>
      <c r="U116" s="1200"/>
      <c r="V116" s="1200"/>
      <c r="W116" s="1200"/>
      <c r="X116" s="1200"/>
      <c r="Y116" s="1200"/>
      <c r="Z116" s="1200"/>
      <c r="AA116" s="1200"/>
      <c r="AB116" s="1200"/>
      <c r="AC116" s="1202"/>
    </row>
    <row r="117" spans="3:29">
      <c r="C117" s="1200"/>
      <c r="D117" s="1200"/>
      <c r="E117" s="1191"/>
      <c r="F117" s="1201"/>
      <c r="G117" s="1200"/>
      <c r="H117" s="1200"/>
      <c r="I117" s="1200"/>
      <c r="J117" s="1200"/>
      <c r="K117" s="1191"/>
      <c r="L117" s="1200"/>
      <c r="M117" s="1200"/>
      <c r="N117" s="1200"/>
      <c r="O117" s="1200"/>
      <c r="P117" s="1200"/>
      <c r="Q117" s="1200"/>
      <c r="R117" s="1200"/>
      <c r="S117" s="1200"/>
      <c r="T117" s="1200"/>
      <c r="U117" s="1200"/>
      <c r="V117" s="1200"/>
      <c r="W117" s="1200"/>
      <c r="X117" s="1200"/>
      <c r="Y117" s="1200"/>
      <c r="Z117" s="1200"/>
      <c r="AA117" s="1200"/>
      <c r="AB117" s="1200"/>
      <c r="AC117" s="1202"/>
    </row>
    <row r="118" spans="3:29">
      <c r="C118" s="1200"/>
      <c r="D118" s="1200"/>
      <c r="E118" s="1191"/>
      <c r="F118" s="1201"/>
      <c r="G118" s="1200"/>
      <c r="H118" s="1200"/>
      <c r="I118" s="1200"/>
      <c r="J118" s="1200"/>
      <c r="K118" s="1191"/>
      <c r="L118" s="1200"/>
      <c r="M118" s="1200"/>
      <c r="N118" s="1200"/>
      <c r="O118" s="1200"/>
      <c r="P118" s="1200"/>
      <c r="Q118" s="1200"/>
      <c r="R118" s="1200"/>
      <c r="S118" s="1200"/>
      <c r="T118" s="1200"/>
      <c r="U118" s="1200"/>
      <c r="V118" s="1200"/>
      <c r="W118" s="1200"/>
      <c r="X118" s="1200"/>
      <c r="Y118" s="1200"/>
      <c r="Z118" s="1200"/>
      <c r="AA118" s="1200"/>
      <c r="AB118" s="1200"/>
      <c r="AC118" s="1202"/>
    </row>
    <row r="119" spans="3:29">
      <c r="C119" s="1200"/>
      <c r="D119" s="1200"/>
      <c r="E119" s="1191"/>
      <c r="F119" s="1201"/>
      <c r="G119" s="1200"/>
      <c r="H119" s="1200"/>
      <c r="I119" s="1200"/>
      <c r="J119" s="1200"/>
      <c r="K119" s="1191"/>
      <c r="L119" s="1200"/>
      <c r="M119" s="1200"/>
      <c r="N119" s="1200"/>
      <c r="O119" s="1200"/>
      <c r="P119" s="1200"/>
      <c r="Q119" s="1200"/>
      <c r="R119" s="1200"/>
      <c r="S119" s="1200"/>
      <c r="T119" s="1200"/>
      <c r="U119" s="1200"/>
      <c r="V119" s="1200"/>
      <c r="W119" s="1200"/>
      <c r="X119" s="1200"/>
      <c r="Y119" s="1200"/>
      <c r="Z119" s="1200"/>
      <c r="AA119" s="1200"/>
      <c r="AB119" s="1200"/>
      <c r="AC119" s="1202"/>
    </row>
    <row r="120" spans="3:29">
      <c r="C120" s="1200"/>
      <c r="D120" s="1200"/>
      <c r="E120" s="1199"/>
      <c r="F120" s="1201"/>
      <c r="G120" s="1200"/>
      <c r="H120" s="1200"/>
      <c r="I120" s="1200"/>
      <c r="J120" s="1200"/>
      <c r="K120" s="1199"/>
      <c r="L120" s="1200"/>
      <c r="M120" s="1200"/>
      <c r="N120" s="1200"/>
      <c r="O120" s="1200"/>
      <c r="P120" s="1200"/>
      <c r="Q120" s="1200"/>
      <c r="R120" s="1200"/>
      <c r="S120" s="1200"/>
      <c r="T120" s="1200"/>
      <c r="U120" s="1200"/>
      <c r="V120" s="1200"/>
      <c r="W120" s="1200"/>
      <c r="X120" s="1200"/>
      <c r="Y120" s="1200"/>
      <c r="Z120" s="1200"/>
      <c r="AA120" s="1200"/>
      <c r="AB120" s="1200"/>
      <c r="AC120" s="1202"/>
    </row>
    <row r="121" spans="3:29">
      <c r="C121" s="1200"/>
      <c r="D121" s="1200"/>
      <c r="E121" s="1199"/>
      <c r="F121" s="1201"/>
      <c r="G121" s="1200"/>
      <c r="H121" s="1200"/>
      <c r="I121" s="1200"/>
      <c r="J121" s="1200"/>
      <c r="K121" s="1199"/>
      <c r="L121" s="1200"/>
      <c r="M121" s="1200"/>
      <c r="N121" s="1200"/>
      <c r="O121" s="1200"/>
      <c r="P121" s="1200"/>
      <c r="Q121" s="1200"/>
      <c r="R121" s="1200"/>
      <c r="S121" s="1200"/>
      <c r="T121" s="1200"/>
      <c r="U121" s="1200"/>
      <c r="V121" s="1200"/>
      <c r="W121" s="1200"/>
      <c r="X121" s="1200"/>
      <c r="Y121" s="1200"/>
      <c r="Z121" s="1200"/>
      <c r="AA121" s="1200"/>
      <c r="AB121" s="1200"/>
      <c r="AC121" s="1202"/>
    </row>
    <row r="122" spans="3:29">
      <c r="C122" s="1200"/>
      <c r="D122" s="1200"/>
      <c r="E122" s="1199"/>
      <c r="F122" s="1201"/>
      <c r="G122" s="1200"/>
      <c r="H122" s="1200"/>
      <c r="I122" s="1200"/>
      <c r="J122" s="1200"/>
      <c r="K122" s="1199"/>
      <c r="L122" s="1200"/>
      <c r="M122" s="1200"/>
      <c r="N122" s="1200"/>
      <c r="O122" s="1200"/>
      <c r="P122" s="1200"/>
      <c r="Q122" s="1200"/>
      <c r="R122" s="1200"/>
      <c r="S122" s="1200"/>
      <c r="T122" s="1200"/>
      <c r="U122" s="1200"/>
      <c r="V122" s="1200"/>
      <c r="W122" s="1200"/>
      <c r="X122" s="1200"/>
      <c r="Y122" s="1200"/>
      <c r="Z122" s="1200"/>
      <c r="AA122" s="1200"/>
      <c r="AB122" s="1200"/>
      <c r="AC122" s="1202"/>
    </row>
    <row r="123" spans="3:29">
      <c r="C123" s="1200"/>
      <c r="D123" s="1200"/>
      <c r="E123" s="1191"/>
      <c r="F123" s="1201"/>
      <c r="G123" s="1200"/>
      <c r="H123" s="1200"/>
      <c r="I123" s="1200"/>
      <c r="J123" s="1200"/>
      <c r="K123" s="1191"/>
      <c r="L123" s="1200"/>
      <c r="M123" s="1200"/>
      <c r="N123" s="1200"/>
      <c r="O123" s="1200"/>
      <c r="P123" s="1200"/>
      <c r="Q123" s="1200"/>
      <c r="R123" s="1200"/>
      <c r="S123" s="1200"/>
      <c r="T123" s="1200"/>
      <c r="U123" s="1200"/>
      <c r="V123" s="1200"/>
      <c r="W123" s="1200"/>
      <c r="X123" s="1200"/>
      <c r="Y123" s="1200"/>
      <c r="Z123" s="1200"/>
      <c r="AA123" s="1200"/>
      <c r="AB123" s="1200"/>
      <c r="AC123" s="1202"/>
    </row>
    <row r="124" spans="3:29">
      <c r="C124" s="1200"/>
      <c r="D124" s="1200"/>
      <c r="E124" s="1191"/>
      <c r="F124" s="1201"/>
      <c r="G124" s="1200"/>
      <c r="H124" s="1200"/>
      <c r="I124" s="1200"/>
      <c r="J124" s="1200"/>
      <c r="K124" s="1191"/>
      <c r="L124" s="1200"/>
      <c r="M124" s="1200"/>
      <c r="N124" s="1200"/>
      <c r="O124" s="1200"/>
      <c r="P124" s="1200"/>
      <c r="Q124" s="1200"/>
      <c r="R124" s="1200"/>
      <c r="S124" s="1200"/>
      <c r="T124" s="1200"/>
      <c r="U124" s="1200"/>
      <c r="V124" s="1200"/>
      <c r="W124" s="1200"/>
      <c r="X124" s="1200"/>
      <c r="Y124" s="1200"/>
      <c r="Z124" s="1200"/>
      <c r="AA124" s="1200"/>
      <c r="AB124" s="1200"/>
      <c r="AC124" s="1202"/>
    </row>
    <row r="125" spans="3:29">
      <c r="C125" s="1200"/>
      <c r="D125" s="1200"/>
      <c r="E125" s="1191"/>
      <c r="F125" s="1201"/>
      <c r="G125" s="1200"/>
      <c r="H125" s="1200"/>
      <c r="I125" s="1200"/>
      <c r="J125" s="1200"/>
      <c r="K125" s="1199"/>
      <c r="L125" s="1200"/>
      <c r="M125" s="1200"/>
      <c r="N125" s="1200"/>
      <c r="O125" s="1200"/>
      <c r="P125" s="1200"/>
      <c r="Q125" s="1200"/>
      <c r="R125" s="1200"/>
      <c r="S125" s="1200"/>
      <c r="T125" s="1200"/>
      <c r="U125" s="1200"/>
      <c r="V125" s="1200"/>
      <c r="W125" s="1200"/>
      <c r="X125" s="1200"/>
      <c r="Y125" s="1200"/>
      <c r="Z125" s="1200"/>
      <c r="AA125" s="1200"/>
      <c r="AB125" s="1200"/>
      <c r="AC125" s="1202"/>
    </row>
  </sheetData>
  <phoneticPr fontId="3" type="noConversion"/>
  <conditionalFormatting sqref="C12:AC12">
    <cfRule type="expression" dxfId="118" priority="59">
      <formula>MOD(ROW(),2)=1</formula>
    </cfRule>
  </conditionalFormatting>
  <conditionalFormatting sqref="C13:AC13">
    <cfRule type="expression" dxfId="117" priority="58">
      <formula>MOD(ROW(),2)=1</formula>
    </cfRule>
  </conditionalFormatting>
  <conditionalFormatting sqref="C15:AC15">
    <cfRule type="expression" dxfId="116" priority="57">
      <formula>MOD(ROW(),2)=1</formula>
    </cfRule>
  </conditionalFormatting>
  <conditionalFormatting sqref="C16:AC16">
    <cfRule type="expression" dxfId="115" priority="56">
      <formula>MOD(ROW(),2)=1</formula>
    </cfRule>
  </conditionalFormatting>
  <conditionalFormatting sqref="C17:AC17">
    <cfRule type="expression" dxfId="114" priority="55">
      <formula>MOD(ROW(),2)=1</formula>
    </cfRule>
  </conditionalFormatting>
  <conditionalFormatting sqref="C18:AC18">
    <cfRule type="expression" dxfId="113" priority="54">
      <formula>MOD(ROW(),2)=1</formula>
    </cfRule>
  </conditionalFormatting>
  <conditionalFormatting sqref="C19:AC19">
    <cfRule type="expression" dxfId="112" priority="53">
      <formula>MOD(ROW(),2)=1</formula>
    </cfRule>
  </conditionalFormatting>
  <conditionalFormatting sqref="C20:AC20">
    <cfRule type="expression" dxfId="111" priority="52">
      <formula>MOD(ROW(),2)=1</formula>
    </cfRule>
  </conditionalFormatting>
  <conditionalFormatting sqref="C21:AC21">
    <cfRule type="expression" dxfId="110" priority="51">
      <formula>MOD(ROW(),2)=1</formula>
    </cfRule>
  </conditionalFormatting>
  <conditionalFormatting sqref="C22:AC22">
    <cfRule type="expression" dxfId="109" priority="50">
      <formula>MOD(ROW(),2)=1</formula>
    </cfRule>
  </conditionalFormatting>
  <conditionalFormatting sqref="C23:AC23">
    <cfRule type="expression" dxfId="108" priority="49">
      <formula>MOD(ROW(),2)=1</formula>
    </cfRule>
  </conditionalFormatting>
  <conditionalFormatting sqref="C25:AC25">
    <cfRule type="expression" dxfId="107" priority="48">
      <formula>MOD(ROW(),2)=1</formula>
    </cfRule>
  </conditionalFormatting>
  <conditionalFormatting sqref="C25:AC25">
    <cfRule type="expression" dxfId="106" priority="47">
      <formula>MOD(ROW(),2)=1</formula>
    </cfRule>
  </conditionalFormatting>
  <conditionalFormatting sqref="C28:AC28">
    <cfRule type="expression" dxfId="105" priority="46">
      <formula>MOD(ROW(),2)=1</formula>
    </cfRule>
  </conditionalFormatting>
  <conditionalFormatting sqref="C28:AC28">
    <cfRule type="expression" dxfId="104" priority="45">
      <formula>MOD(ROW(),2)=1</formula>
    </cfRule>
  </conditionalFormatting>
  <conditionalFormatting sqref="C30:AC30">
    <cfRule type="expression" dxfId="103" priority="44">
      <formula>MOD(ROW(),2)=1</formula>
    </cfRule>
  </conditionalFormatting>
  <conditionalFormatting sqref="C30:AC30">
    <cfRule type="expression" dxfId="102" priority="43">
      <formula>MOD(ROW(),2)=1</formula>
    </cfRule>
  </conditionalFormatting>
  <conditionalFormatting sqref="D31:AC31">
    <cfRule type="expression" dxfId="101" priority="42">
      <formula>MOD(ROW(),2)=1</formula>
    </cfRule>
  </conditionalFormatting>
  <conditionalFormatting sqref="D31:AC31">
    <cfRule type="expression" dxfId="100" priority="41">
      <formula>MOD(ROW(),2)=1</formula>
    </cfRule>
  </conditionalFormatting>
  <conditionalFormatting sqref="C32:AC32">
    <cfRule type="expression" dxfId="99" priority="40">
      <formula>MOD(ROW(),2)=1</formula>
    </cfRule>
  </conditionalFormatting>
  <conditionalFormatting sqref="C32:AC32">
    <cfRule type="expression" dxfId="98" priority="39">
      <formula>MOD(ROW(),2)=1</formula>
    </cfRule>
  </conditionalFormatting>
  <conditionalFormatting sqref="C33:AC33">
    <cfRule type="expression" dxfId="97" priority="38">
      <formula>MOD(ROW(),2)=1</formula>
    </cfRule>
  </conditionalFormatting>
  <conditionalFormatting sqref="C33:AC33">
    <cfRule type="expression" dxfId="96" priority="37">
      <formula>MOD(ROW(),2)=1</formula>
    </cfRule>
  </conditionalFormatting>
  <conditionalFormatting sqref="C34:AC34">
    <cfRule type="expression" dxfId="95" priority="36">
      <formula>MOD(ROW(),2)=1</formula>
    </cfRule>
  </conditionalFormatting>
  <conditionalFormatting sqref="C34:AC34">
    <cfRule type="expression" dxfId="94" priority="35">
      <formula>MOD(ROW(),2)=1</formula>
    </cfRule>
  </conditionalFormatting>
  <conditionalFormatting sqref="C35:AC35">
    <cfRule type="expression" dxfId="93" priority="34">
      <formula>MOD(ROW(),2)=1</formula>
    </cfRule>
  </conditionalFormatting>
  <conditionalFormatting sqref="C35:AC35">
    <cfRule type="expression" dxfId="92" priority="33">
      <formula>MOD(ROW(),2)=1</formula>
    </cfRule>
  </conditionalFormatting>
  <conditionalFormatting sqref="C36:AC36">
    <cfRule type="expression" dxfId="91" priority="32">
      <formula>MOD(ROW(),2)=1</formula>
    </cfRule>
  </conditionalFormatting>
  <conditionalFormatting sqref="C36:AC36">
    <cfRule type="expression" dxfId="90" priority="31">
      <formula>MOD(ROW(),2)=1</formula>
    </cfRule>
  </conditionalFormatting>
  <conditionalFormatting sqref="C37:AC37">
    <cfRule type="expression" dxfId="89" priority="30">
      <formula>MOD(ROW(),2)=1</formula>
    </cfRule>
  </conditionalFormatting>
  <conditionalFormatting sqref="C37:AC37">
    <cfRule type="expression" dxfId="88" priority="29">
      <formula>MOD(ROW(),2)=1</formula>
    </cfRule>
  </conditionalFormatting>
  <conditionalFormatting sqref="C38:AC38">
    <cfRule type="expression" dxfId="87" priority="28">
      <formula>MOD(ROW(),2)=1</formula>
    </cfRule>
  </conditionalFormatting>
  <conditionalFormatting sqref="C38:AC38">
    <cfRule type="expression" dxfId="86" priority="27">
      <formula>MOD(ROW(),2)=1</formula>
    </cfRule>
  </conditionalFormatting>
  <conditionalFormatting sqref="C40:AC40">
    <cfRule type="expression" dxfId="85" priority="26">
      <formula>MOD(ROW(),2)=1</formula>
    </cfRule>
  </conditionalFormatting>
  <conditionalFormatting sqref="C40:AC40">
    <cfRule type="expression" dxfId="84" priority="25">
      <formula>MOD(ROW(),2)=1</formula>
    </cfRule>
  </conditionalFormatting>
  <conditionalFormatting sqref="C43:AC43">
    <cfRule type="expression" dxfId="83" priority="24">
      <formula>MOD(ROW(),2)=1</formula>
    </cfRule>
  </conditionalFormatting>
  <conditionalFormatting sqref="C43:AC43">
    <cfRule type="expression" dxfId="82" priority="23">
      <formula>MOD(ROW(),2)=1</formula>
    </cfRule>
  </conditionalFormatting>
  <conditionalFormatting sqref="C44:AC44">
    <cfRule type="expression" dxfId="81" priority="22">
      <formula>MOD(ROW(),2)=1</formula>
    </cfRule>
  </conditionalFormatting>
  <conditionalFormatting sqref="C44:AC44">
    <cfRule type="expression" dxfId="80" priority="21">
      <formula>MOD(ROW(),2)=1</formula>
    </cfRule>
  </conditionalFormatting>
  <conditionalFormatting sqref="C52:AC52">
    <cfRule type="expression" dxfId="79" priority="20">
      <formula>MOD(ROW(),2)=1</formula>
    </cfRule>
  </conditionalFormatting>
  <conditionalFormatting sqref="C52:AC52">
    <cfRule type="expression" dxfId="78" priority="19">
      <formula>MOD(ROW(),2)=1</formula>
    </cfRule>
  </conditionalFormatting>
  <conditionalFormatting sqref="C54:AC54">
    <cfRule type="expression" dxfId="77" priority="18">
      <formula>MOD(ROW(),2)=1</formula>
    </cfRule>
  </conditionalFormatting>
  <conditionalFormatting sqref="C54:AC54">
    <cfRule type="expression" dxfId="76" priority="17">
      <formula>MOD(ROW(),2)=1</formula>
    </cfRule>
  </conditionalFormatting>
  <conditionalFormatting sqref="C62:AC62">
    <cfRule type="expression" dxfId="75" priority="16">
      <formula>MOD(ROW(),2)=1</formula>
    </cfRule>
  </conditionalFormatting>
  <conditionalFormatting sqref="C62:AC62">
    <cfRule type="expression" dxfId="74" priority="15">
      <formula>MOD(ROW(),2)=1</formula>
    </cfRule>
  </conditionalFormatting>
  <conditionalFormatting sqref="C68:AC68">
    <cfRule type="expression" dxfId="73" priority="14">
      <formula>MOD(ROW(),2)=1</formula>
    </cfRule>
  </conditionalFormatting>
  <conditionalFormatting sqref="C68:AC68">
    <cfRule type="expression" dxfId="72" priority="13">
      <formula>MOD(ROW(),2)=1</formula>
    </cfRule>
  </conditionalFormatting>
  <conditionalFormatting sqref="C69:AC69">
    <cfRule type="expression" dxfId="71" priority="12">
      <formula>MOD(ROW(),2)=1</formula>
    </cfRule>
  </conditionalFormatting>
  <conditionalFormatting sqref="C69:AC69">
    <cfRule type="expression" dxfId="70" priority="11">
      <formula>MOD(ROW(),2)=1</formula>
    </cfRule>
  </conditionalFormatting>
  <conditionalFormatting sqref="C71:AC71">
    <cfRule type="expression" dxfId="69" priority="10">
      <formula>MOD(ROW(),2)=1</formula>
    </cfRule>
  </conditionalFormatting>
  <conditionalFormatting sqref="C71:AC71">
    <cfRule type="expression" dxfId="68" priority="9">
      <formula>MOD(ROW(),2)=1</formula>
    </cfRule>
  </conditionalFormatting>
  <conditionalFormatting sqref="D72:AC72">
    <cfRule type="expression" dxfId="67" priority="8">
      <formula>MOD(ROW(),2)=1</formula>
    </cfRule>
  </conditionalFormatting>
  <conditionalFormatting sqref="D72:AC72">
    <cfRule type="expression" dxfId="66" priority="7">
      <formula>MOD(ROW(),2)=1</formula>
    </cfRule>
  </conditionalFormatting>
  <conditionalFormatting sqref="C72">
    <cfRule type="expression" dxfId="65" priority="6">
      <formula>MOD(ROW(),2)=1</formula>
    </cfRule>
  </conditionalFormatting>
  <conditionalFormatting sqref="C72">
    <cfRule type="expression" dxfId="64" priority="5">
      <formula>MOD(ROW(),2)=1</formula>
    </cfRule>
  </conditionalFormatting>
  <conditionalFormatting sqref="D73:AC73">
    <cfRule type="expression" dxfId="63" priority="4">
      <formula>MOD(ROW(),2)=1</formula>
    </cfRule>
  </conditionalFormatting>
  <conditionalFormatting sqref="D73:AC73">
    <cfRule type="expression" dxfId="62" priority="3">
      <formula>MOD(ROW(),2)=1</formula>
    </cfRule>
  </conditionalFormatting>
  <conditionalFormatting sqref="C73">
    <cfRule type="expression" dxfId="61" priority="2">
      <formula>MOD(ROW(),2)=1</formula>
    </cfRule>
  </conditionalFormatting>
  <conditionalFormatting sqref="C73">
    <cfRule type="expression" dxfId="60" priority="1">
      <formula>MOD(ROW(),2)=1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3315B-5F13-4E48-B396-CF31ABE30BEF}">
  <sheetPr codeName="工作表28">
    <pageSetUpPr fitToPage="1"/>
  </sheetPr>
  <dimension ref="A1:BE670"/>
  <sheetViews>
    <sheetView tabSelected="1" topLeftCell="Q1" workbookViewId="0">
      <selection activeCell="Y3" sqref="Y3"/>
    </sheetView>
  </sheetViews>
  <sheetFormatPr defaultColWidth="8.88671875" defaultRowHeight="16.2"/>
  <cols>
    <col min="1" max="1" width="8.88671875" style="230"/>
    <col min="2" max="2" width="11.21875" style="774" bestFit="1" customWidth="1"/>
    <col min="3" max="3" width="12.77734375" style="230" customWidth="1"/>
    <col min="4" max="4" width="8.88671875" style="230"/>
    <col min="5" max="5" width="12.88671875" style="230" bestFit="1" customWidth="1"/>
    <col min="6" max="6" width="9.6640625" style="230" customWidth="1"/>
    <col min="7" max="7" width="12.77734375" style="230" bestFit="1" customWidth="1"/>
    <col min="8" max="8" width="10.88671875" style="230" customWidth="1"/>
    <col min="9" max="9" width="10.6640625" style="230" customWidth="1"/>
    <col min="10" max="10" width="15.21875" style="231" bestFit="1" customWidth="1"/>
    <col min="11" max="11" width="12.88671875" style="230" customWidth="1"/>
    <col min="12" max="14" width="9.44140625" style="230" customWidth="1"/>
    <col min="15" max="15" width="11.77734375" style="230" bestFit="1" customWidth="1"/>
    <col min="16" max="16" width="12.88671875" style="230" bestFit="1" customWidth="1"/>
    <col min="17" max="17" width="11.109375" style="230" bestFit="1" customWidth="1"/>
    <col min="18" max="18" width="15.77734375" style="230" customWidth="1"/>
    <col min="19" max="19" width="15.6640625" style="230" bestFit="1" customWidth="1"/>
    <col min="20" max="21" width="9.109375" style="230" bestFit="1" customWidth="1"/>
    <col min="22" max="22" width="21" style="230" customWidth="1"/>
    <col min="23" max="23" width="19.6640625" style="230" bestFit="1" customWidth="1"/>
    <col min="24" max="24" width="11.6640625" style="230" bestFit="1" customWidth="1"/>
    <col min="25" max="25" width="11.33203125" style="230" bestFit="1" customWidth="1"/>
    <col min="26" max="26" width="6.6640625" style="230" bestFit="1" customWidth="1"/>
    <col min="27" max="27" width="17.44140625" style="230" bestFit="1" customWidth="1"/>
    <col min="28" max="28" width="13.21875" style="230" bestFit="1" customWidth="1"/>
    <col min="29" max="29" width="11.33203125" style="230" bestFit="1" customWidth="1"/>
    <col min="30" max="31" width="6.6640625" style="230" bestFit="1" customWidth="1"/>
    <col min="32" max="32" width="17.44140625" style="230" bestFit="1" customWidth="1"/>
    <col min="33" max="33" width="11.33203125" style="230" bestFit="1" customWidth="1"/>
    <col min="34" max="34" width="12.33203125" style="230" bestFit="1" customWidth="1"/>
    <col min="35" max="35" width="13.21875" style="230" bestFit="1" customWidth="1"/>
    <col min="36" max="36" width="17.44140625" style="230" bestFit="1" customWidth="1"/>
    <col min="37" max="37" width="8.44140625" style="230" bestFit="1" customWidth="1"/>
    <col min="38" max="38" width="11.33203125" style="230" bestFit="1" customWidth="1"/>
    <col min="39" max="40" width="6.6640625" style="230" bestFit="1" customWidth="1"/>
    <col min="41" max="41" width="11.33203125" style="230" bestFit="1" customWidth="1"/>
    <col min="42" max="43" width="6.6640625" style="230" bestFit="1" customWidth="1"/>
    <col min="44" max="44" width="12.33203125" style="230" bestFit="1" customWidth="1"/>
    <col min="45" max="45" width="6.6640625" style="230" bestFit="1" customWidth="1"/>
    <col min="46" max="46" width="10.6640625" style="230" bestFit="1" customWidth="1"/>
    <col min="47" max="47" width="15" style="230" bestFit="1" customWidth="1"/>
    <col min="48" max="51" width="11.33203125" style="230" bestFit="1" customWidth="1"/>
    <col min="52" max="52" width="12.33203125" style="230" bestFit="1" customWidth="1"/>
    <col min="53" max="55" width="11.33203125" style="230" bestFit="1" customWidth="1"/>
    <col min="56" max="56" width="15" style="230" bestFit="1" customWidth="1"/>
    <col min="57" max="57" width="6.6640625" style="230" bestFit="1" customWidth="1"/>
    <col min="58" max="16384" width="8.88671875" style="230"/>
  </cols>
  <sheetData>
    <row r="1" spans="1:51" ht="22.8" thickBot="1">
      <c r="F1" s="775" t="s">
        <v>10568</v>
      </c>
      <c r="H1" s="819" t="s">
        <v>10504</v>
      </c>
      <c r="I1" s="818">
        <v>12</v>
      </c>
      <c r="K1" s="821" t="s">
        <v>10569</v>
      </c>
      <c r="L1" s="822">
        <v>929758</v>
      </c>
      <c r="M1" s="1119"/>
      <c r="N1" s="1119"/>
      <c r="P1" s="778"/>
      <c r="Q1" s="778"/>
      <c r="R1" s="779"/>
      <c r="S1" s="781" t="s">
        <v>10576</v>
      </c>
      <c r="T1" s="781"/>
      <c r="U1" s="781"/>
      <c r="V1" s="781"/>
      <c r="W1" s="781"/>
      <c r="X1" s="778"/>
      <c r="Y1" s="778"/>
    </row>
    <row r="2" spans="1:51">
      <c r="A2" s="816"/>
      <c r="B2" s="817" t="s">
        <v>10591</v>
      </c>
      <c r="C2" s="820" t="s">
        <v>10592</v>
      </c>
      <c r="D2" s="1140"/>
      <c r="E2" s="1141"/>
      <c r="F2" s="1142" t="s">
        <v>10551</v>
      </c>
      <c r="G2" s="1142" t="s">
        <v>10552</v>
      </c>
      <c r="H2" s="1143" t="s">
        <v>10553</v>
      </c>
      <c r="I2" s="1144" t="s">
        <v>10554</v>
      </c>
      <c r="J2" s="776"/>
      <c r="K2" s="823" t="s">
        <v>10570</v>
      </c>
      <c r="L2" s="824" t="s">
        <v>10571</v>
      </c>
      <c r="M2" s="242"/>
      <c r="N2" s="242"/>
      <c r="P2" s="783" t="s">
        <v>10578</v>
      </c>
      <c r="Q2" s="783" t="s">
        <v>11094</v>
      </c>
      <c r="R2" s="784"/>
      <c r="S2" s="783"/>
      <c r="T2" s="784"/>
      <c r="U2" s="784" t="s">
        <v>39085</v>
      </c>
      <c r="V2" s="783"/>
      <c r="W2" s="783"/>
      <c r="X2" s="783"/>
      <c r="Y2" s="783"/>
    </row>
    <row r="3" spans="1:51" ht="20.399999999999999" thickBot="1">
      <c r="A3" s="815" t="str">
        <f>MID(P5,1,2)</f>
        <v>EF</v>
      </c>
      <c r="B3" s="774">
        <f>IF(Y5="失竊",0,(IF(V5="天然災害",0,IF(S5=1,0,S5*T5))))</f>
        <v>147</v>
      </c>
      <c r="C3" s="1261">
        <f>VALUE(IF(Y5="失竊",0,(IF(V5="天然災害",0,IF(S5=1,0,T5)))))</f>
        <v>3</v>
      </c>
      <c r="D3" s="1145" t="s">
        <v>10555</v>
      </c>
      <c r="E3" s="1146" t="s">
        <v>10544</v>
      </c>
      <c r="F3" s="1147">
        <f>SUMIF($A$3:$A$429,D3,$C$3:$C$638)</f>
        <v>0</v>
      </c>
      <c r="G3" s="1147">
        <f t="shared" ref="G3:G14" si="0">SUMIF($A$3:$A$429,D3,$B$3:$B$429)</f>
        <v>0</v>
      </c>
      <c r="H3" s="1148">
        <f t="shared" ref="H3:H15" si="1">F3/$L$1</f>
        <v>0</v>
      </c>
      <c r="I3" s="1149">
        <f t="shared" ref="I3:I15" si="2">G3/$L$1</f>
        <v>0</v>
      </c>
      <c r="J3" s="776"/>
      <c r="K3" s="825" t="s">
        <v>10572</v>
      </c>
      <c r="L3" s="826">
        <f>SUMIF(S:S,"&lt;61",T:T)</f>
        <v>14247</v>
      </c>
      <c r="M3" s="814"/>
      <c r="N3" s="814"/>
      <c r="P3" s="1236"/>
      <c r="Q3" s="1236"/>
      <c r="R3" s="1237"/>
      <c r="S3" s="1236"/>
      <c r="T3" s="1237"/>
      <c r="U3" s="784"/>
      <c r="V3" s="1236"/>
      <c r="W3" s="488"/>
      <c r="X3" s="790" t="s">
        <v>10582</v>
      </c>
      <c r="Y3" s="791">
        <f ca="1">NOW()</f>
        <v>45142.416244560198</v>
      </c>
      <c r="Z3"/>
      <c r="AA3"/>
      <c r="AB3"/>
      <c r="AC3"/>
      <c r="AD3"/>
      <c r="AE3"/>
      <c r="AF3"/>
      <c r="AG3"/>
      <c r="AH3"/>
      <c r="AI3"/>
      <c r="AJ3"/>
      <c r="AK3"/>
      <c r="AL3"/>
      <c r="AM3"/>
      <c r="AN3"/>
      <c r="AO3"/>
      <c r="AP3"/>
      <c r="AQ3"/>
      <c r="AR3"/>
      <c r="AS3"/>
      <c r="AT3"/>
      <c r="AU3"/>
      <c r="AV3"/>
      <c r="AW3"/>
      <c r="AX3"/>
      <c r="AY3"/>
    </row>
    <row r="4" spans="1:51" ht="32.4">
      <c r="A4" s="815" t="str">
        <f t="shared" ref="A4:A67" si="3">MID(P6,1,2)</f>
        <v>GA</v>
      </c>
      <c r="B4" s="774">
        <f t="shared" ref="B4:B67" si="4">IF(Y6="失竊",0,(IF(V6="天然災害",0,IF(S6=1,0,S6*T6))))</f>
        <v>2745</v>
      </c>
      <c r="C4" s="1261">
        <f t="shared" ref="C4:C67" si="5">VALUE(IF(Y6="失竊",0,(IF(V6="天然災害",0,IF(S6=1,0,T6)))))</f>
        <v>61</v>
      </c>
      <c r="D4" s="1145" t="s">
        <v>10556</v>
      </c>
      <c r="E4" s="1146" t="s">
        <v>10536</v>
      </c>
      <c r="F4" s="1147">
        <f t="shared" ref="F4:F14" si="6">SUMIF($A$3:$A$429,D4,$C$3:$C$638)</f>
        <v>0</v>
      </c>
      <c r="G4" s="1147">
        <f t="shared" si="0"/>
        <v>0</v>
      </c>
      <c r="H4" s="1148">
        <f t="shared" si="1"/>
        <v>0</v>
      </c>
      <c r="I4" s="1149">
        <f t="shared" si="2"/>
        <v>0</v>
      </c>
      <c r="J4" s="776"/>
      <c r="K4" s="827"/>
      <c r="L4" s="828"/>
      <c r="M4" s="814"/>
      <c r="N4" s="814"/>
      <c r="P4" s="1333" t="s">
        <v>10481</v>
      </c>
      <c r="Q4" s="1334" t="s">
        <v>333</v>
      </c>
      <c r="R4" s="1335" t="s">
        <v>10583</v>
      </c>
      <c r="S4" s="1334" t="s">
        <v>10584</v>
      </c>
      <c r="T4" s="1335" t="s">
        <v>10585</v>
      </c>
      <c r="U4" s="1335" t="s">
        <v>10586</v>
      </c>
      <c r="V4" s="1333" t="s">
        <v>10587</v>
      </c>
      <c r="W4" s="1333" t="s">
        <v>10588</v>
      </c>
      <c r="X4" s="1333" t="s">
        <v>10589</v>
      </c>
      <c r="Y4" s="1333" t="s">
        <v>10590</v>
      </c>
      <c r="Z4"/>
      <c r="AA4"/>
      <c r="AB4"/>
      <c r="AC4"/>
      <c r="AD4"/>
      <c r="AE4"/>
      <c r="AF4"/>
      <c r="AG4"/>
      <c r="AH4"/>
      <c r="AI4"/>
      <c r="AJ4"/>
      <c r="AK4"/>
      <c r="AL4"/>
      <c r="AM4"/>
      <c r="AN4"/>
      <c r="AO4"/>
      <c r="AP4"/>
      <c r="AQ4"/>
      <c r="AR4"/>
      <c r="AS4"/>
      <c r="AT4"/>
      <c r="AU4"/>
      <c r="AV4"/>
      <c r="AW4"/>
      <c r="AX4"/>
      <c r="AY4"/>
    </row>
    <row r="5" spans="1:51">
      <c r="A5" s="815" t="str">
        <f t="shared" si="3"/>
        <v>GA</v>
      </c>
      <c r="B5" s="774">
        <f t="shared" si="4"/>
        <v>1248</v>
      </c>
      <c r="C5" s="1261">
        <f t="shared" si="5"/>
        <v>26</v>
      </c>
      <c r="D5" s="1145" t="s">
        <v>10557</v>
      </c>
      <c r="E5" s="1146" t="s">
        <v>10542</v>
      </c>
      <c r="F5" s="1147">
        <f t="shared" si="6"/>
        <v>0</v>
      </c>
      <c r="G5" s="1147">
        <f t="shared" si="0"/>
        <v>0</v>
      </c>
      <c r="H5" s="1148">
        <f t="shared" si="1"/>
        <v>0</v>
      </c>
      <c r="I5" s="1149">
        <f t="shared" si="2"/>
        <v>0</v>
      </c>
      <c r="J5" s="776"/>
      <c r="K5" s="825" t="s">
        <v>10573</v>
      </c>
      <c r="L5" s="826">
        <f>SUMIF(S:S,"&lt;120",T:T)-L3</f>
        <v>636</v>
      </c>
      <c r="M5" s="814"/>
      <c r="N5" s="814">
        <f>S5*1</f>
        <v>49</v>
      </c>
      <c r="O5" s="1233"/>
      <c r="P5" s="1336" t="s">
        <v>38975</v>
      </c>
      <c r="Q5" s="1336" t="s">
        <v>2614</v>
      </c>
      <c r="R5" s="1336" t="s">
        <v>38976</v>
      </c>
      <c r="S5" s="1336">
        <v>49</v>
      </c>
      <c r="T5" s="1336">
        <v>3</v>
      </c>
      <c r="U5" s="1336" t="s">
        <v>38977</v>
      </c>
      <c r="V5" s="1336" t="s">
        <v>10602</v>
      </c>
      <c r="W5" s="1336" t="s">
        <v>10599</v>
      </c>
      <c r="X5" s="1336" t="s">
        <v>10609</v>
      </c>
      <c r="Y5" s="1336" t="s">
        <v>10601</v>
      </c>
      <c r="Z5"/>
      <c r="AA5"/>
      <c r="AB5"/>
      <c r="AC5"/>
      <c r="AD5"/>
      <c r="AE5"/>
      <c r="AF5"/>
      <c r="AG5"/>
      <c r="AH5"/>
      <c r="AI5"/>
      <c r="AJ5"/>
      <c r="AK5"/>
      <c r="AL5"/>
      <c r="AM5"/>
      <c r="AN5"/>
      <c r="AO5"/>
      <c r="AP5"/>
      <c r="AQ5"/>
      <c r="AR5"/>
      <c r="AS5"/>
      <c r="AT5"/>
      <c r="AU5"/>
      <c r="AV5"/>
      <c r="AW5"/>
      <c r="AX5"/>
      <c r="AY5"/>
    </row>
    <row r="6" spans="1:51">
      <c r="A6" s="815" t="str">
        <f t="shared" si="3"/>
        <v>GA</v>
      </c>
      <c r="B6" s="774">
        <f t="shared" si="4"/>
        <v>2178</v>
      </c>
      <c r="C6" s="1261">
        <f t="shared" si="5"/>
        <v>66</v>
      </c>
      <c r="D6" s="1145" t="s">
        <v>10558</v>
      </c>
      <c r="E6" s="1146" t="s">
        <v>10534</v>
      </c>
      <c r="F6" s="1147">
        <f t="shared" si="6"/>
        <v>0</v>
      </c>
      <c r="G6" s="1147">
        <f t="shared" si="0"/>
        <v>0</v>
      </c>
      <c r="H6" s="1148">
        <f t="shared" si="1"/>
        <v>0</v>
      </c>
      <c r="I6" s="1149">
        <f t="shared" si="2"/>
        <v>0</v>
      </c>
      <c r="J6" s="776"/>
      <c r="K6" s="827"/>
      <c r="L6" s="828"/>
      <c r="M6" s="814"/>
      <c r="N6" s="814">
        <f t="shared" ref="N6:N69" si="7">S6*1</f>
        <v>45</v>
      </c>
      <c r="O6" s="1233"/>
      <c r="P6" s="1337" t="s">
        <v>38867</v>
      </c>
      <c r="Q6" s="1337" t="s">
        <v>2417</v>
      </c>
      <c r="R6" s="1336" t="s">
        <v>38978</v>
      </c>
      <c r="S6" s="1336">
        <v>45</v>
      </c>
      <c r="T6" s="1336">
        <v>61</v>
      </c>
      <c r="U6" s="1336" t="s">
        <v>10829</v>
      </c>
      <c r="V6" s="1336" t="s">
        <v>10611</v>
      </c>
      <c r="W6" s="1336" t="s">
        <v>10599</v>
      </c>
      <c r="X6" s="1336" t="s">
        <v>10609</v>
      </c>
      <c r="Y6" s="1336" t="s">
        <v>10615</v>
      </c>
      <c r="Z6"/>
      <c r="AA6"/>
      <c r="AB6"/>
      <c r="AC6"/>
      <c r="AD6"/>
      <c r="AE6"/>
      <c r="AF6"/>
      <c r="AG6"/>
      <c r="AH6"/>
      <c r="AI6"/>
      <c r="AJ6"/>
      <c r="AK6"/>
      <c r="AL6"/>
      <c r="AM6"/>
      <c r="AN6"/>
      <c r="AO6"/>
      <c r="AP6"/>
      <c r="AQ6"/>
      <c r="AR6"/>
      <c r="AS6"/>
    </row>
    <row r="7" spans="1:51">
      <c r="A7" s="815" t="str">
        <f t="shared" si="3"/>
        <v>GA</v>
      </c>
      <c r="B7" s="774">
        <f t="shared" si="4"/>
        <v>6270</v>
      </c>
      <c r="C7" s="1261">
        <f t="shared" si="5"/>
        <v>209</v>
      </c>
      <c r="D7" s="1145" t="s">
        <v>10559</v>
      </c>
      <c r="E7" s="1146" t="s">
        <v>10538</v>
      </c>
      <c r="F7" s="1147">
        <f t="shared" si="6"/>
        <v>0</v>
      </c>
      <c r="G7" s="1147">
        <f t="shared" si="0"/>
        <v>0</v>
      </c>
      <c r="H7" s="1148">
        <f t="shared" si="1"/>
        <v>0</v>
      </c>
      <c r="I7" s="1149">
        <f t="shared" si="2"/>
        <v>0</v>
      </c>
      <c r="J7" s="776"/>
      <c r="K7" s="825" t="s">
        <v>10574</v>
      </c>
      <c r="L7" s="826">
        <f>SUMIF(S:S,"&lt;240",T:T)-L5-L3</f>
        <v>45</v>
      </c>
      <c r="M7" s="814"/>
      <c r="N7" s="814">
        <f t="shared" si="7"/>
        <v>48</v>
      </c>
      <c r="O7" s="1234"/>
      <c r="P7" s="1337" t="s">
        <v>38868</v>
      </c>
      <c r="Q7" s="1337" t="s">
        <v>2500</v>
      </c>
      <c r="R7" s="1336" t="s">
        <v>38979</v>
      </c>
      <c r="S7" s="1336">
        <v>48</v>
      </c>
      <c r="T7" s="1336">
        <v>26</v>
      </c>
      <c r="U7" s="1336" t="s">
        <v>10621</v>
      </c>
      <c r="V7" s="1336" t="s">
        <v>10602</v>
      </c>
      <c r="W7" s="1336" t="s">
        <v>10599</v>
      </c>
      <c r="X7" s="1336" t="s">
        <v>10609</v>
      </c>
      <c r="Y7" s="1336" t="s">
        <v>10605</v>
      </c>
      <c r="Z7"/>
      <c r="AA7"/>
      <c r="AB7"/>
      <c r="AC7"/>
      <c r="AD7"/>
      <c r="AE7"/>
      <c r="AF7"/>
      <c r="AG7"/>
      <c r="AH7"/>
      <c r="AI7"/>
      <c r="AJ7"/>
      <c r="AK7"/>
      <c r="AL7"/>
      <c r="AM7"/>
      <c r="AN7"/>
      <c r="AO7"/>
      <c r="AP7"/>
      <c r="AQ7"/>
      <c r="AR7"/>
      <c r="AS7"/>
    </row>
    <row r="8" spans="1:51">
      <c r="A8" s="815" t="str">
        <f t="shared" si="3"/>
        <v>GB</v>
      </c>
      <c r="B8" s="774">
        <f t="shared" si="4"/>
        <v>3336</v>
      </c>
      <c r="C8" s="1261">
        <f t="shared" si="5"/>
        <v>417</v>
      </c>
      <c r="D8" s="1145" t="s">
        <v>10560</v>
      </c>
      <c r="E8" s="1146" t="s">
        <v>10532</v>
      </c>
      <c r="F8" s="1147">
        <f t="shared" si="6"/>
        <v>3</v>
      </c>
      <c r="G8" s="1147">
        <f t="shared" si="0"/>
        <v>147</v>
      </c>
      <c r="H8" s="1148">
        <f t="shared" si="1"/>
        <v>0</v>
      </c>
      <c r="I8" s="1149">
        <f t="shared" si="2"/>
        <v>2.0000000000000001E-4</v>
      </c>
      <c r="J8" s="776"/>
      <c r="K8" s="827"/>
      <c r="L8" s="828"/>
      <c r="M8" s="814"/>
      <c r="N8" s="814">
        <f t="shared" si="7"/>
        <v>33</v>
      </c>
      <c r="O8" s="1233"/>
      <c r="P8" s="1337" t="s">
        <v>38916</v>
      </c>
      <c r="Q8" s="1337" t="s">
        <v>2328</v>
      </c>
      <c r="R8" s="1336" t="s">
        <v>38980</v>
      </c>
      <c r="S8" s="1336">
        <v>33</v>
      </c>
      <c r="T8" s="1336">
        <v>66</v>
      </c>
      <c r="U8" s="1336" t="s">
        <v>38982</v>
      </c>
      <c r="V8" s="1336" t="s">
        <v>10602</v>
      </c>
      <c r="W8" s="1336" t="s">
        <v>10594</v>
      </c>
      <c r="X8" s="1336" t="s">
        <v>11091</v>
      </c>
      <c r="Y8" s="1336" t="s">
        <v>10615</v>
      </c>
      <c r="Z8"/>
      <c r="AA8"/>
      <c r="AB8"/>
      <c r="AC8"/>
      <c r="AD8"/>
      <c r="AE8"/>
      <c r="AF8"/>
      <c r="AG8"/>
      <c r="AH8"/>
      <c r="AI8"/>
      <c r="AJ8"/>
      <c r="AK8"/>
      <c r="AL8"/>
      <c r="AM8"/>
      <c r="AN8"/>
      <c r="AO8"/>
      <c r="AP8"/>
      <c r="AQ8"/>
      <c r="AR8"/>
      <c r="AS8"/>
    </row>
    <row r="9" spans="1:51" ht="16.8" thickBot="1">
      <c r="A9" s="815" t="str">
        <f t="shared" si="3"/>
        <v>GB</v>
      </c>
      <c r="B9" s="774">
        <f t="shared" si="4"/>
        <v>5908</v>
      </c>
      <c r="C9" s="1261">
        <f t="shared" si="5"/>
        <v>211</v>
      </c>
      <c r="D9" s="1145" t="s">
        <v>10561</v>
      </c>
      <c r="E9" s="1146" t="s">
        <v>10540</v>
      </c>
      <c r="F9" s="1147">
        <f t="shared" si="6"/>
        <v>0</v>
      </c>
      <c r="G9" s="1147">
        <f t="shared" si="0"/>
        <v>0</v>
      </c>
      <c r="H9" s="1148">
        <f t="shared" si="1"/>
        <v>0</v>
      </c>
      <c r="I9" s="1149">
        <f t="shared" si="2"/>
        <v>0</v>
      </c>
      <c r="J9" s="776"/>
      <c r="K9" s="829" t="s">
        <v>10575</v>
      </c>
      <c r="L9" s="830">
        <f>SUMIF(S:S,"&gt;240",T:T)-SUMIF(P:P,"合計",T:T)</f>
        <v>0</v>
      </c>
      <c r="M9" s="814"/>
      <c r="N9" s="814">
        <f t="shared" si="7"/>
        <v>30</v>
      </c>
      <c r="O9" s="1234"/>
      <c r="P9" s="1337" t="s">
        <v>38961</v>
      </c>
      <c r="Q9" s="1337" t="s">
        <v>2330</v>
      </c>
      <c r="R9" s="1336" t="s">
        <v>38983</v>
      </c>
      <c r="S9" s="1336">
        <v>30</v>
      </c>
      <c r="T9" s="1336">
        <v>209</v>
      </c>
      <c r="U9" s="1336" t="s">
        <v>38984</v>
      </c>
      <c r="V9" s="1336" t="s">
        <v>10838</v>
      </c>
      <c r="W9" s="1336" t="s">
        <v>38919</v>
      </c>
      <c r="X9" s="1336" t="s">
        <v>10595</v>
      </c>
      <c r="Y9" s="1336" t="s">
        <v>10601</v>
      </c>
      <c r="Z9"/>
      <c r="AA9"/>
      <c r="AB9"/>
      <c r="AC9"/>
      <c r="AD9"/>
      <c r="AE9"/>
      <c r="AF9"/>
      <c r="AG9"/>
      <c r="AH9"/>
      <c r="AI9"/>
      <c r="AJ9"/>
      <c r="AK9"/>
      <c r="AL9"/>
      <c r="AM9"/>
      <c r="AN9"/>
      <c r="AO9"/>
      <c r="AP9"/>
      <c r="AQ9"/>
      <c r="AR9"/>
      <c r="AS9"/>
    </row>
    <row r="10" spans="1:51">
      <c r="A10" s="815" t="str">
        <f t="shared" si="3"/>
        <v>GB</v>
      </c>
      <c r="B10" s="774">
        <f t="shared" si="4"/>
        <v>1815</v>
      </c>
      <c r="C10" s="1261">
        <f t="shared" si="5"/>
        <v>33</v>
      </c>
      <c r="D10" s="1145" t="s">
        <v>10562</v>
      </c>
      <c r="E10" s="1146" t="s">
        <v>10530</v>
      </c>
      <c r="F10" s="1147">
        <f>SUMIF($A$3:$A$429,D10,$C$3:$C$638)</f>
        <v>9966</v>
      </c>
      <c r="G10" s="1147">
        <f>SUMIF($A$3:$A$429,D10,$B$3:$B$429)</f>
        <v>115748</v>
      </c>
      <c r="H10" s="1148">
        <f t="shared" si="1"/>
        <v>1.072E-2</v>
      </c>
      <c r="I10" s="1149">
        <f t="shared" si="2"/>
        <v>0.1245</v>
      </c>
      <c r="J10" s="776"/>
      <c r="N10" s="814">
        <f t="shared" si="7"/>
        <v>8</v>
      </c>
      <c r="O10" s="1235"/>
      <c r="P10" s="1337" t="s">
        <v>38960</v>
      </c>
      <c r="Q10" s="1337" t="s">
        <v>2557</v>
      </c>
      <c r="R10" s="1336" t="s">
        <v>38985</v>
      </c>
      <c r="S10" s="1336">
        <v>8</v>
      </c>
      <c r="T10" s="1336">
        <v>417</v>
      </c>
      <c r="U10" s="1336" t="s">
        <v>38986</v>
      </c>
      <c r="V10" s="1336" t="s">
        <v>10606</v>
      </c>
      <c r="W10" s="1336" t="s">
        <v>10619</v>
      </c>
      <c r="X10" s="1336" t="s">
        <v>10600</v>
      </c>
      <c r="Y10" s="1336" t="s">
        <v>10605</v>
      </c>
      <c r="Z10"/>
      <c r="AA10"/>
      <c r="AB10"/>
      <c r="AC10"/>
      <c r="AD10"/>
      <c r="AE10"/>
      <c r="AF10"/>
      <c r="AG10"/>
      <c r="AH10"/>
      <c r="AI10"/>
      <c r="AJ10"/>
      <c r="AK10"/>
      <c r="AL10"/>
      <c r="AM10"/>
      <c r="AN10"/>
      <c r="AO10"/>
      <c r="AP10"/>
      <c r="AQ10"/>
      <c r="AR10"/>
      <c r="AS10"/>
    </row>
    <row r="11" spans="1:51">
      <c r="A11" s="815" t="str">
        <f t="shared" si="3"/>
        <v>GB</v>
      </c>
      <c r="B11" s="774">
        <f t="shared" si="4"/>
        <v>3021</v>
      </c>
      <c r="C11" s="1261">
        <f t="shared" si="5"/>
        <v>53</v>
      </c>
      <c r="D11" s="1145" t="s">
        <v>10563</v>
      </c>
      <c r="E11" s="1146" t="s">
        <v>10524</v>
      </c>
      <c r="F11" s="1147">
        <f t="shared" si="6"/>
        <v>0</v>
      </c>
      <c r="G11" s="1147">
        <f t="shared" si="0"/>
        <v>0</v>
      </c>
      <c r="H11" s="1148">
        <f t="shared" si="1"/>
        <v>0</v>
      </c>
      <c r="I11" s="1149">
        <f t="shared" si="2"/>
        <v>0</v>
      </c>
      <c r="J11" s="776"/>
      <c r="K11" s="230" t="s">
        <v>10569</v>
      </c>
      <c r="L11" s="230">
        <f>SUM(L3:L9)</f>
        <v>14928</v>
      </c>
      <c r="N11" s="814">
        <f t="shared" si="7"/>
        <v>28</v>
      </c>
      <c r="O11" s="1235"/>
      <c r="P11" s="1337" t="s">
        <v>38960</v>
      </c>
      <c r="Q11" s="1337" t="s">
        <v>2557</v>
      </c>
      <c r="R11" s="1336" t="s">
        <v>38985</v>
      </c>
      <c r="S11" s="1336">
        <v>28</v>
      </c>
      <c r="T11" s="1336">
        <v>211</v>
      </c>
      <c r="U11" s="1336" t="s">
        <v>38986</v>
      </c>
      <c r="V11" s="1336" t="s">
        <v>10606</v>
      </c>
      <c r="W11" s="1336" t="s">
        <v>10619</v>
      </c>
      <c r="X11" s="1336" t="s">
        <v>10600</v>
      </c>
      <c r="Y11" s="1336" t="s">
        <v>10605</v>
      </c>
      <c r="Z11"/>
      <c r="AA11"/>
      <c r="AB11"/>
      <c r="AC11"/>
      <c r="AD11"/>
      <c r="AE11"/>
      <c r="AF11"/>
      <c r="AG11"/>
      <c r="AH11"/>
      <c r="AI11"/>
      <c r="AJ11"/>
      <c r="AK11"/>
      <c r="AL11"/>
      <c r="AM11"/>
      <c r="AN11"/>
      <c r="AO11"/>
      <c r="AP11"/>
      <c r="AQ11"/>
      <c r="AR11"/>
      <c r="AS11"/>
    </row>
    <row r="12" spans="1:51">
      <c r="A12" s="815" t="str">
        <f t="shared" si="3"/>
        <v>GB</v>
      </c>
      <c r="B12" s="774">
        <f t="shared" si="4"/>
        <v>2016</v>
      </c>
      <c r="C12" s="1261">
        <f t="shared" si="5"/>
        <v>48</v>
      </c>
      <c r="D12" s="1145" t="s">
        <v>10564</v>
      </c>
      <c r="E12" s="1146" t="s">
        <v>10525</v>
      </c>
      <c r="F12" s="1147">
        <f t="shared" si="6"/>
        <v>362</v>
      </c>
      <c r="G12" s="1147">
        <f t="shared" si="0"/>
        <v>12441</v>
      </c>
      <c r="H12" s="1148">
        <f t="shared" si="1"/>
        <v>3.8999999999999999E-4</v>
      </c>
      <c r="I12" s="1149">
        <f t="shared" si="2"/>
        <v>1.34E-2</v>
      </c>
      <c r="J12" s="776"/>
      <c r="N12" s="814">
        <f t="shared" si="7"/>
        <v>55</v>
      </c>
      <c r="O12" s="1233"/>
      <c r="P12" s="1337" t="s">
        <v>38863</v>
      </c>
      <c r="Q12" s="1337" t="s">
        <v>2152</v>
      </c>
      <c r="R12" s="1336" t="s">
        <v>38987</v>
      </c>
      <c r="S12" s="1336">
        <v>55</v>
      </c>
      <c r="T12" s="1336">
        <v>33</v>
      </c>
      <c r="U12" s="1336" t="s">
        <v>38981</v>
      </c>
      <c r="V12" s="1336" t="s">
        <v>10611</v>
      </c>
      <c r="W12" s="1336" t="s">
        <v>10599</v>
      </c>
      <c r="X12" s="1336" t="s">
        <v>10609</v>
      </c>
      <c r="Y12" s="1336" t="s">
        <v>10605</v>
      </c>
      <c r="Z12"/>
      <c r="AA12"/>
      <c r="AB12"/>
      <c r="AC12"/>
      <c r="AD12"/>
      <c r="AE12"/>
      <c r="AF12"/>
      <c r="AG12"/>
      <c r="AH12"/>
      <c r="AI12"/>
      <c r="AJ12"/>
      <c r="AK12"/>
      <c r="AL12"/>
      <c r="AM12"/>
      <c r="AN12"/>
      <c r="AO12"/>
      <c r="AP12"/>
      <c r="AQ12"/>
      <c r="AR12"/>
      <c r="AS12"/>
    </row>
    <row r="13" spans="1:51">
      <c r="A13" s="815" t="str">
        <f t="shared" si="3"/>
        <v>GB</v>
      </c>
      <c r="B13" s="774">
        <f t="shared" si="4"/>
        <v>2052</v>
      </c>
      <c r="C13" s="1261">
        <f t="shared" si="5"/>
        <v>18</v>
      </c>
      <c r="D13" s="1145" t="s">
        <v>10565</v>
      </c>
      <c r="E13" s="1146" t="s">
        <v>10527</v>
      </c>
      <c r="F13" s="1147">
        <f t="shared" si="6"/>
        <v>2353</v>
      </c>
      <c r="G13" s="1147">
        <f t="shared" si="0"/>
        <v>53383</v>
      </c>
      <c r="H13" s="1148">
        <f t="shared" si="1"/>
        <v>2.5300000000000001E-3</v>
      </c>
      <c r="I13" s="1149">
        <f t="shared" si="2"/>
        <v>5.74E-2</v>
      </c>
      <c r="J13" s="776"/>
      <c r="N13" s="814">
        <f t="shared" si="7"/>
        <v>57</v>
      </c>
      <c r="O13" s="1233"/>
      <c r="P13" s="1337" t="s">
        <v>38870</v>
      </c>
      <c r="Q13" s="1337" t="s">
        <v>1380</v>
      </c>
      <c r="R13" s="1336" t="s">
        <v>38988</v>
      </c>
      <c r="S13" s="1336">
        <v>57</v>
      </c>
      <c r="T13" s="1336">
        <v>53</v>
      </c>
      <c r="U13" s="1336" t="s">
        <v>38989</v>
      </c>
      <c r="V13" s="1336" t="s">
        <v>10611</v>
      </c>
      <c r="W13" s="1336" t="s">
        <v>10599</v>
      </c>
      <c r="X13" s="1336" t="s">
        <v>10609</v>
      </c>
      <c r="Y13" s="1336" t="s">
        <v>10601</v>
      </c>
      <c r="Z13"/>
      <c r="AA13"/>
      <c r="AB13"/>
      <c r="AC13"/>
      <c r="AD13"/>
      <c r="AE13"/>
      <c r="AF13"/>
      <c r="AG13"/>
      <c r="AH13"/>
      <c r="AI13"/>
      <c r="AJ13"/>
      <c r="AK13"/>
      <c r="AL13"/>
      <c r="AM13"/>
      <c r="AN13"/>
      <c r="AO13"/>
      <c r="AP13"/>
      <c r="AQ13"/>
      <c r="AR13"/>
      <c r="AS13"/>
    </row>
    <row r="14" spans="1:51">
      <c r="A14" s="815" t="str">
        <f t="shared" si="3"/>
        <v>GB</v>
      </c>
      <c r="B14" s="774">
        <f t="shared" si="4"/>
        <v>14970</v>
      </c>
      <c r="C14" s="1261">
        <f t="shared" si="5"/>
        <v>998</v>
      </c>
      <c r="D14" s="1145" t="s">
        <v>10566</v>
      </c>
      <c r="E14" s="1146" t="s">
        <v>10339</v>
      </c>
      <c r="F14" s="1147">
        <f t="shared" si="6"/>
        <v>2219</v>
      </c>
      <c r="G14" s="1147">
        <f t="shared" si="0"/>
        <v>47393</v>
      </c>
      <c r="H14" s="1148">
        <f t="shared" si="1"/>
        <v>2.3900000000000002E-3</v>
      </c>
      <c r="I14" s="1149">
        <f t="shared" si="2"/>
        <v>5.0999999999999997E-2</v>
      </c>
      <c r="J14" s="776"/>
      <c r="N14" s="814">
        <f t="shared" si="7"/>
        <v>42</v>
      </c>
      <c r="O14" s="1233"/>
      <c r="P14" s="1337" t="s">
        <v>38871</v>
      </c>
      <c r="Q14" s="1337" t="s">
        <v>1380</v>
      </c>
      <c r="R14" s="1336" t="s">
        <v>38990</v>
      </c>
      <c r="S14" s="1336">
        <v>42</v>
      </c>
      <c r="T14" s="1336">
        <v>48</v>
      </c>
      <c r="U14" s="1336" t="s">
        <v>38991</v>
      </c>
      <c r="V14" s="1336" t="s">
        <v>11057</v>
      </c>
      <c r="W14" s="1336" t="s">
        <v>10613</v>
      </c>
      <c r="X14" s="1336" t="s">
        <v>10600</v>
      </c>
      <c r="Y14" s="1336" t="s">
        <v>10615</v>
      </c>
      <c r="Z14"/>
      <c r="AA14"/>
      <c r="AB14"/>
      <c r="AC14"/>
      <c r="AD14"/>
      <c r="AE14"/>
      <c r="AF14"/>
      <c r="AG14"/>
      <c r="AH14"/>
      <c r="AI14"/>
      <c r="AJ14"/>
      <c r="AK14"/>
      <c r="AL14"/>
      <c r="AM14"/>
      <c r="AN14"/>
      <c r="AO14"/>
      <c r="AP14"/>
      <c r="AQ14"/>
      <c r="AR14"/>
      <c r="AS14"/>
    </row>
    <row r="15" spans="1:51" ht="16.8" thickBot="1">
      <c r="A15" s="815" t="str">
        <f t="shared" si="3"/>
        <v>GB</v>
      </c>
      <c r="B15" s="774">
        <f t="shared" si="4"/>
        <v>2597</v>
      </c>
      <c r="C15" s="1261">
        <f t="shared" si="5"/>
        <v>53</v>
      </c>
      <c r="D15" s="1154"/>
      <c r="E15" s="1150" t="s">
        <v>10678</v>
      </c>
      <c r="F15" s="1151">
        <f>SUM(C:C)-SUM(F3:F14)</f>
        <v>0</v>
      </c>
      <c r="G15" s="1151">
        <f>SUM(B:B)-SUM(G3:G14)</f>
        <v>0</v>
      </c>
      <c r="H15" s="1152">
        <f t="shared" si="1"/>
        <v>0</v>
      </c>
      <c r="I15" s="1153">
        <f t="shared" si="2"/>
        <v>0</v>
      </c>
      <c r="J15" s="776"/>
      <c r="N15" s="814">
        <f t="shared" si="7"/>
        <v>114</v>
      </c>
      <c r="O15" s="1233"/>
      <c r="P15" s="1337" t="s">
        <v>38872</v>
      </c>
      <c r="Q15" s="1337" t="s">
        <v>2565</v>
      </c>
      <c r="R15" s="1336" t="s">
        <v>38992</v>
      </c>
      <c r="S15" s="1336">
        <v>114</v>
      </c>
      <c r="T15" s="1336">
        <v>18</v>
      </c>
      <c r="U15" s="1336" t="s">
        <v>10597</v>
      </c>
      <c r="V15" s="1336" t="s">
        <v>11057</v>
      </c>
      <c r="W15" s="1336" t="s">
        <v>10613</v>
      </c>
      <c r="X15" s="1336" t="s">
        <v>10609</v>
      </c>
      <c r="Y15" s="1336" t="s">
        <v>10890</v>
      </c>
      <c r="Z15"/>
      <c r="AA15"/>
      <c r="AB15"/>
      <c r="AC15"/>
      <c r="AD15"/>
      <c r="AE15"/>
      <c r="AF15"/>
      <c r="AG15"/>
      <c r="AH15"/>
      <c r="AI15"/>
      <c r="AJ15"/>
      <c r="AK15"/>
      <c r="AL15"/>
      <c r="AM15"/>
      <c r="AN15"/>
      <c r="AO15"/>
      <c r="AP15"/>
      <c r="AQ15"/>
      <c r="AR15"/>
      <c r="AS15"/>
    </row>
    <row r="16" spans="1:51" ht="16.8" thickBot="1">
      <c r="A16" s="815" t="str">
        <f t="shared" si="3"/>
        <v>GB</v>
      </c>
      <c r="B16" s="774">
        <f t="shared" si="4"/>
        <v>1760</v>
      </c>
      <c r="C16" s="1261">
        <f t="shared" si="5"/>
        <v>44</v>
      </c>
      <c r="D16" s="1535"/>
      <c r="E16" s="1535"/>
      <c r="F16" s="1138"/>
      <c r="G16" s="1139"/>
      <c r="H16" s="1134"/>
      <c r="I16" s="954"/>
      <c r="J16" s="776"/>
      <c r="N16" s="814">
        <f t="shared" si="7"/>
        <v>15</v>
      </c>
      <c r="O16" s="1233"/>
      <c r="P16" s="1337" t="s">
        <v>38962</v>
      </c>
      <c r="Q16" s="1337" t="s">
        <v>2399</v>
      </c>
      <c r="R16" s="1336" t="s">
        <v>38993</v>
      </c>
      <c r="S16" s="1336">
        <v>15</v>
      </c>
      <c r="T16" s="1336">
        <v>998</v>
      </c>
      <c r="U16" s="1336" t="s">
        <v>38994</v>
      </c>
      <c r="V16" s="1336" t="s">
        <v>10606</v>
      </c>
      <c r="W16" s="1336" t="s">
        <v>10631</v>
      </c>
      <c r="X16" s="1336" t="s">
        <v>10600</v>
      </c>
      <c r="Y16" s="1336" t="s">
        <v>10601</v>
      </c>
      <c r="Z16"/>
      <c r="AA16"/>
      <c r="AB16"/>
      <c r="AC16"/>
      <c r="AD16"/>
      <c r="AE16"/>
      <c r="AF16"/>
      <c r="AG16"/>
      <c r="AH16"/>
      <c r="AI16"/>
      <c r="AJ16"/>
      <c r="AK16"/>
      <c r="AL16"/>
      <c r="AM16"/>
      <c r="AN16"/>
      <c r="AO16"/>
      <c r="AP16"/>
      <c r="AQ16"/>
      <c r="AR16"/>
      <c r="AS16"/>
    </row>
    <row r="17" spans="1:57" ht="16.8" thickBot="1">
      <c r="A17" s="815" t="str">
        <f t="shared" si="3"/>
        <v>GB</v>
      </c>
      <c r="B17" s="774">
        <f t="shared" si="4"/>
        <v>270</v>
      </c>
      <c r="C17" s="1261">
        <f t="shared" si="5"/>
        <v>6</v>
      </c>
      <c r="D17" s="1536" t="s">
        <v>10567</v>
      </c>
      <c r="E17" s="1537"/>
      <c r="F17" s="1135">
        <f>SUM(F3:F15)</f>
        <v>14903</v>
      </c>
      <c r="G17" s="1136">
        <f>SUM(G3:G15)</f>
        <v>229112</v>
      </c>
      <c r="H17" s="1243">
        <f>SUM(H3:H15)</f>
        <v>1.6E-2</v>
      </c>
      <c r="I17" s="1137">
        <f>SUM(I3:I15)</f>
        <v>0.2465</v>
      </c>
      <c r="J17" s="776"/>
      <c r="N17" s="814">
        <f t="shared" si="7"/>
        <v>49</v>
      </c>
      <c r="O17" s="1233"/>
      <c r="P17" s="1337" t="s">
        <v>38873</v>
      </c>
      <c r="Q17" s="1337" t="s">
        <v>2180</v>
      </c>
      <c r="R17" s="1336" t="s">
        <v>38995</v>
      </c>
      <c r="S17" s="1336">
        <v>49</v>
      </c>
      <c r="T17" s="1336">
        <v>53</v>
      </c>
      <c r="U17" s="1336" t="s">
        <v>38996</v>
      </c>
      <c r="V17" s="1336" t="s">
        <v>10602</v>
      </c>
      <c r="W17" s="1336" t="s">
        <v>10594</v>
      </c>
      <c r="X17" s="1336" t="s">
        <v>11091</v>
      </c>
      <c r="Y17" s="1336" t="s">
        <v>10615</v>
      </c>
      <c r="Z17"/>
      <c r="AA17"/>
      <c r="AB17"/>
      <c r="AC17"/>
      <c r="AD17"/>
      <c r="AE17"/>
      <c r="AF17"/>
      <c r="AG17"/>
      <c r="AH17"/>
      <c r="AI17"/>
      <c r="AJ17"/>
      <c r="AK17"/>
      <c r="AL17"/>
      <c r="AM17"/>
      <c r="AN17"/>
      <c r="AO17"/>
      <c r="AP17"/>
      <c r="AQ17"/>
      <c r="AR17"/>
      <c r="AS17"/>
    </row>
    <row r="18" spans="1:57" ht="16.8" thickBot="1">
      <c r="A18" s="815" t="str">
        <f t="shared" si="3"/>
        <v>GB</v>
      </c>
      <c r="B18" s="774">
        <f t="shared" si="4"/>
        <v>1040</v>
      </c>
      <c r="C18" s="1261">
        <f t="shared" si="5"/>
        <v>8</v>
      </c>
      <c r="I18" s="777"/>
      <c r="J18" s="1120"/>
      <c r="K18" s="1120"/>
      <c r="L18" s="1120"/>
      <c r="M18" s="1120"/>
      <c r="N18" s="814">
        <f t="shared" si="7"/>
        <v>40</v>
      </c>
      <c r="O18" s="1233"/>
      <c r="P18" s="1337" t="s">
        <v>38909</v>
      </c>
      <c r="Q18" s="1337" t="s">
        <v>2162</v>
      </c>
      <c r="R18" s="1336" t="s">
        <v>38997</v>
      </c>
      <c r="S18" s="1336">
        <v>40</v>
      </c>
      <c r="T18" s="1336">
        <v>44</v>
      </c>
      <c r="U18" s="1336" t="s">
        <v>38998</v>
      </c>
      <c r="V18" s="1336" t="s">
        <v>10611</v>
      </c>
      <c r="W18" s="1336" t="s">
        <v>10599</v>
      </c>
      <c r="X18" s="1336" t="s">
        <v>10609</v>
      </c>
      <c r="Y18" s="1336" t="s">
        <v>10612</v>
      </c>
      <c r="Z18"/>
      <c r="AA18"/>
      <c r="AB18"/>
      <c r="AC18"/>
      <c r="AD18"/>
      <c r="AE18"/>
      <c r="AF18"/>
      <c r="AG18"/>
      <c r="AH18"/>
      <c r="AI18"/>
      <c r="AJ18"/>
      <c r="AK18"/>
      <c r="AL18"/>
      <c r="AM18"/>
      <c r="AN18"/>
      <c r="AO18"/>
      <c r="AP18"/>
      <c r="AQ18"/>
      <c r="AR18"/>
      <c r="AS18"/>
    </row>
    <row r="19" spans="1:57" ht="16.8" thickBot="1">
      <c r="A19" s="815" t="str">
        <f t="shared" si="3"/>
        <v>GB</v>
      </c>
      <c r="B19" s="774">
        <f t="shared" si="4"/>
        <v>154</v>
      </c>
      <c r="C19" s="1261">
        <f t="shared" si="5"/>
        <v>7</v>
      </c>
      <c r="G19" s="242"/>
      <c r="H19" s="242"/>
      <c r="I19" s="242"/>
      <c r="J19" s="1131"/>
      <c r="K19" s="1132" t="s">
        <v>10792</v>
      </c>
      <c r="L19" s="1133" t="s">
        <v>10553</v>
      </c>
      <c r="M19" s="955"/>
      <c r="N19" s="814">
        <f t="shared" si="7"/>
        <v>45</v>
      </c>
      <c r="O19" s="1233"/>
      <c r="P19" s="1337" t="s">
        <v>38907</v>
      </c>
      <c r="Q19" s="1337" t="s">
        <v>1501</v>
      </c>
      <c r="R19" s="1336" t="s">
        <v>38999</v>
      </c>
      <c r="S19" s="1336">
        <v>45</v>
      </c>
      <c r="T19" s="1336">
        <v>6</v>
      </c>
      <c r="U19" s="1336" t="s">
        <v>38358</v>
      </c>
      <c r="V19" s="1336" t="s">
        <v>10602</v>
      </c>
      <c r="W19" s="1336" t="s">
        <v>10613</v>
      </c>
      <c r="X19" s="1336" t="s">
        <v>10609</v>
      </c>
      <c r="Y19" s="1336" t="s">
        <v>10612</v>
      </c>
      <c r="Z19"/>
      <c r="AA19"/>
      <c r="AB19"/>
      <c r="AC19"/>
      <c r="AD19"/>
      <c r="AE19"/>
      <c r="AF19"/>
      <c r="AG19"/>
      <c r="AH19"/>
      <c r="AI19"/>
      <c r="AJ19"/>
      <c r="AK19"/>
      <c r="AL19"/>
      <c r="AM19"/>
      <c r="AN19"/>
      <c r="AO19"/>
      <c r="AP19"/>
      <c r="AQ19"/>
      <c r="AR19"/>
      <c r="AS19"/>
    </row>
    <row r="20" spans="1:57" ht="22.2">
      <c r="A20" s="815" t="str">
        <f t="shared" si="3"/>
        <v>GB</v>
      </c>
      <c r="B20" s="774">
        <f t="shared" si="4"/>
        <v>3584</v>
      </c>
      <c r="C20" s="1261">
        <f t="shared" si="5"/>
        <v>56</v>
      </c>
      <c r="D20" s="780"/>
      <c r="E20" s="781"/>
      <c r="F20" s="781"/>
      <c r="G20" s="931"/>
      <c r="H20" s="954"/>
      <c r="I20" s="955"/>
      <c r="J20" s="1123" t="s">
        <v>11053</v>
      </c>
      <c r="K20" s="1124"/>
      <c r="L20" s="1125"/>
      <c r="M20" s="1120"/>
      <c r="N20" s="814">
        <f t="shared" si="7"/>
        <v>130</v>
      </c>
      <c r="O20" s="1233"/>
      <c r="P20" s="1337" t="s">
        <v>38908</v>
      </c>
      <c r="Q20" s="1337" t="s">
        <v>1501</v>
      </c>
      <c r="R20" s="1336" t="s">
        <v>38999</v>
      </c>
      <c r="S20" s="1336">
        <v>130</v>
      </c>
      <c r="T20" s="1336">
        <v>8</v>
      </c>
      <c r="U20" s="1336" t="s">
        <v>39001</v>
      </c>
      <c r="V20" s="1336" t="s">
        <v>10602</v>
      </c>
      <c r="W20" s="1336" t="s">
        <v>10613</v>
      </c>
      <c r="X20" s="1336" t="s">
        <v>10609</v>
      </c>
      <c r="Y20" s="1336" t="s">
        <v>10612</v>
      </c>
      <c r="Z20"/>
      <c r="AA20"/>
      <c r="AB20"/>
      <c r="AC20"/>
      <c r="AD20"/>
      <c r="AE20"/>
      <c r="AF20"/>
      <c r="AG20"/>
      <c r="AH20"/>
      <c r="AI20"/>
      <c r="AJ20"/>
      <c r="AK20"/>
      <c r="AL20"/>
      <c r="AM20"/>
      <c r="AN20"/>
      <c r="AO20"/>
      <c r="AP20"/>
      <c r="AQ20"/>
      <c r="AR20"/>
      <c r="AS20"/>
    </row>
    <row r="21" spans="1:57">
      <c r="A21" s="815" t="str">
        <f t="shared" si="3"/>
        <v>GB</v>
      </c>
      <c r="B21" s="774">
        <f t="shared" si="4"/>
        <v>3996</v>
      </c>
      <c r="C21" s="1261">
        <f t="shared" si="5"/>
        <v>148</v>
      </c>
      <c r="D21" s="785"/>
      <c r="E21" s="784"/>
      <c r="F21" s="784"/>
      <c r="G21" s="242"/>
      <c r="H21" s="242"/>
      <c r="I21" s="242"/>
      <c r="J21" s="1126"/>
      <c r="K21" s="1118" t="s">
        <v>10792</v>
      </c>
      <c r="L21" s="1117" t="s">
        <v>10553</v>
      </c>
      <c r="M21" s="1121"/>
      <c r="N21" s="814">
        <f t="shared" si="7"/>
        <v>22</v>
      </c>
      <c r="O21" s="1233"/>
      <c r="P21" s="1337" t="s">
        <v>38910</v>
      </c>
      <c r="Q21" s="1337" t="s">
        <v>2399</v>
      </c>
      <c r="R21" s="1336" t="s">
        <v>39002</v>
      </c>
      <c r="S21" s="1336">
        <v>22</v>
      </c>
      <c r="T21" s="1336">
        <v>7</v>
      </c>
      <c r="U21" s="1336" t="s">
        <v>39003</v>
      </c>
      <c r="V21" s="1336" t="s">
        <v>10602</v>
      </c>
      <c r="W21" s="1336" t="s">
        <v>10613</v>
      </c>
      <c r="X21" s="1336" t="s">
        <v>10609</v>
      </c>
      <c r="Y21" s="1336" t="s">
        <v>10612</v>
      </c>
      <c r="Z21"/>
      <c r="AA21"/>
      <c r="AB21"/>
      <c r="AC21"/>
      <c r="AD21"/>
      <c r="AE21"/>
      <c r="AF21"/>
      <c r="AG21"/>
      <c r="AH21"/>
      <c r="AI21"/>
      <c r="AJ21"/>
      <c r="AK21"/>
      <c r="AL21"/>
      <c r="AM21"/>
      <c r="AN21"/>
      <c r="AO21"/>
      <c r="AP21"/>
      <c r="AQ21"/>
      <c r="AR21"/>
      <c r="AS21"/>
    </row>
    <row r="22" spans="1:57" ht="19.8">
      <c r="A22" s="815" t="str">
        <f t="shared" si="3"/>
        <v>GB</v>
      </c>
      <c r="B22" s="774">
        <f t="shared" si="4"/>
        <v>464</v>
      </c>
      <c r="C22" s="1261">
        <f t="shared" si="5"/>
        <v>58</v>
      </c>
      <c r="D22" s="788"/>
      <c r="E22" s="787"/>
      <c r="F22" s="784"/>
      <c r="G22" s="930"/>
      <c r="H22" s="949"/>
      <c r="I22" s="949"/>
      <c r="J22" s="1127" t="s">
        <v>10793</v>
      </c>
      <c r="K22" s="942">
        <f>K20+I17</f>
        <v>0.2465</v>
      </c>
      <c r="L22" s="943">
        <f>L20+H17</f>
        <v>1.6E-2</v>
      </c>
      <c r="M22" s="1121"/>
      <c r="N22" s="814">
        <f t="shared" si="7"/>
        <v>64</v>
      </c>
      <c r="O22" s="1233"/>
      <c r="P22" s="1337" t="s">
        <v>38928</v>
      </c>
      <c r="Q22" s="1337" t="s">
        <v>2019</v>
      </c>
      <c r="R22" s="1336" t="s">
        <v>39004</v>
      </c>
      <c r="S22" s="1336">
        <v>64</v>
      </c>
      <c r="T22" s="1336">
        <v>56</v>
      </c>
      <c r="U22" s="1336" t="s">
        <v>39006</v>
      </c>
      <c r="V22" s="1336" t="s">
        <v>10611</v>
      </c>
      <c r="W22" s="1336" t="s">
        <v>10599</v>
      </c>
      <c r="X22" s="1336" t="s">
        <v>10609</v>
      </c>
      <c r="Y22" s="1336" t="s">
        <v>10601</v>
      </c>
      <c r="Z22"/>
      <c r="AA22"/>
      <c r="AB22"/>
      <c r="AC22"/>
      <c r="AD22"/>
      <c r="AE22"/>
      <c r="AF22"/>
      <c r="AG22"/>
      <c r="AH22"/>
      <c r="AI22"/>
      <c r="AJ22"/>
      <c r="AK22"/>
      <c r="AL22"/>
      <c r="AM22"/>
      <c r="AN22"/>
      <c r="AO22"/>
      <c r="AP22"/>
      <c r="AQ22"/>
      <c r="AR22"/>
      <c r="AS22"/>
    </row>
    <row r="23" spans="1:57" ht="16.8" thickBot="1">
      <c r="A23" s="815" t="str">
        <f t="shared" si="3"/>
        <v>GB</v>
      </c>
      <c r="B23" s="774">
        <f t="shared" si="4"/>
        <v>1400</v>
      </c>
      <c r="C23" s="1261">
        <f t="shared" si="5"/>
        <v>25</v>
      </c>
      <c r="D23" s="799"/>
      <c r="E23" s="800"/>
      <c r="F23" s="800"/>
      <c r="G23" s="930"/>
      <c r="H23" s="949"/>
      <c r="I23" s="949"/>
      <c r="J23" s="1128" t="s">
        <v>10794</v>
      </c>
      <c r="K23" s="1129">
        <f>OTG月報表!$G$9</f>
        <v>0.2475</v>
      </c>
      <c r="L23" s="1130">
        <f>OTG月報表!$P$9</f>
        <v>1.78E-2</v>
      </c>
      <c r="N23" s="814">
        <f t="shared" si="7"/>
        <v>27</v>
      </c>
      <c r="O23" s="1233"/>
      <c r="P23" s="1337" t="s">
        <v>38963</v>
      </c>
      <c r="Q23" s="1337" t="s">
        <v>1274</v>
      </c>
      <c r="R23" s="1336" t="s">
        <v>39007</v>
      </c>
      <c r="S23" s="1336">
        <v>27</v>
      </c>
      <c r="T23" s="1336">
        <v>148</v>
      </c>
      <c r="U23" s="1336" t="s">
        <v>39008</v>
      </c>
      <c r="V23" s="1336" t="s">
        <v>10611</v>
      </c>
      <c r="W23" s="1336" t="s">
        <v>10599</v>
      </c>
      <c r="X23" s="1336" t="s">
        <v>10609</v>
      </c>
      <c r="Y23" s="1336" t="s">
        <v>10601</v>
      </c>
      <c r="Z23"/>
      <c r="AA23"/>
      <c r="AB23"/>
      <c r="AC23"/>
      <c r="AD23"/>
      <c r="AE23"/>
      <c r="AF23"/>
      <c r="AG23"/>
      <c r="AH23"/>
      <c r="AI23"/>
      <c r="AJ23"/>
      <c r="AK23"/>
      <c r="AL23"/>
      <c r="AM23"/>
      <c r="AN23"/>
      <c r="AO23"/>
      <c r="AP23"/>
      <c r="AQ23"/>
      <c r="AR23"/>
      <c r="AS23"/>
    </row>
    <row r="24" spans="1:57" ht="22.2">
      <c r="A24" s="815" t="str">
        <f t="shared" si="3"/>
        <v>GB</v>
      </c>
      <c r="B24" s="774">
        <f t="shared" si="4"/>
        <v>800</v>
      </c>
      <c r="C24" s="1261">
        <f t="shared" si="5"/>
        <v>20</v>
      </c>
      <c r="D24" s="801"/>
      <c r="E24" s="801"/>
      <c r="F24" s="801"/>
      <c r="G24" s="802"/>
      <c r="H24" s="803"/>
      <c r="I24" s="804"/>
      <c r="J24" s="778"/>
      <c r="K24" s="1121"/>
      <c r="L24" s="1121"/>
      <c r="N24" s="814">
        <f t="shared" si="7"/>
        <v>8</v>
      </c>
      <c r="O24" s="1233"/>
      <c r="P24" s="1337" t="s">
        <v>38932</v>
      </c>
      <c r="Q24" s="1337" t="s">
        <v>1686</v>
      </c>
      <c r="R24" s="1336" t="s">
        <v>39009</v>
      </c>
      <c r="S24" s="1336">
        <v>8</v>
      </c>
      <c r="T24" s="1336">
        <v>58</v>
      </c>
      <c r="U24" s="1336" t="s">
        <v>39010</v>
      </c>
      <c r="V24" s="1336" t="s">
        <v>10838</v>
      </c>
      <c r="W24" s="1336" t="s">
        <v>10599</v>
      </c>
      <c r="X24" s="1336" t="s">
        <v>10609</v>
      </c>
      <c r="Y24" s="1336" t="s">
        <v>10601</v>
      </c>
      <c r="Z24"/>
      <c r="AA24"/>
      <c r="AB24"/>
      <c r="AC24"/>
      <c r="AD24"/>
      <c r="AE24"/>
      <c r="AF24"/>
      <c r="AG24"/>
      <c r="AH24"/>
      <c r="AI24"/>
      <c r="AJ24"/>
      <c r="AK24"/>
      <c r="AL24"/>
      <c r="AM24"/>
      <c r="AN24"/>
      <c r="AO24"/>
      <c r="AP24"/>
      <c r="AQ24"/>
      <c r="AR24"/>
      <c r="AS24"/>
    </row>
    <row r="25" spans="1:57">
      <c r="A25" s="815" t="str">
        <f t="shared" si="3"/>
        <v>GB</v>
      </c>
      <c r="B25" s="774">
        <f t="shared" si="4"/>
        <v>4200</v>
      </c>
      <c r="C25" s="1261">
        <f t="shared" si="5"/>
        <v>150</v>
      </c>
      <c r="D25" s="801"/>
      <c r="E25" s="805"/>
      <c r="F25" s="801"/>
      <c r="G25" s="627"/>
      <c r="H25" s="806"/>
      <c r="I25" s="491"/>
      <c r="J25" s="783"/>
      <c r="K25" s="243"/>
      <c r="L25" s="243"/>
      <c r="N25" s="814">
        <f t="shared" si="7"/>
        <v>56</v>
      </c>
      <c r="O25" s="1233"/>
      <c r="P25" s="1337" t="s">
        <v>38932</v>
      </c>
      <c r="Q25" s="1337" t="s">
        <v>2567</v>
      </c>
      <c r="R25" s="1336" t="s">
        <v>39011</v>
      </c>
      <c r="S25" s="1336">
        <v>56</v>
      </c>
      <c r="T25" s="1336">
        <v>25</v>
      </c>
      <c r="U25" s="1336" t="s">
        <v>39012</v>
      </c>
      <c r="V25" s="1336" t="s">
        <v>10611</v>
      </c>
      <c r="W25" s="1336" t="s">
        <v>10599</v>
      </c>
      <c r="X25" s="1336" t="s">
        <v>10609</v>
      </c>
      <c r="Y25" s="1336" t="s">
        <v>10608</v>
      </c>
    </row>
    <row r="26" spans="1:57">
      <c r="A26" s="815" t="str">
        <f t="shared" si="3"/>
        <v>GC</v>
      </c>
      <c r="B26" s="774">
        <f t="shared" si="4"/>
        <v>2400</v>
      </c>
      <c r="C26" s="1261">
        <f t="shared" si="5"/>
        <v>32</v>
      </c>
      <c r="D26" s="801"/>
      <c r="E26" s="805"/>
      <c r="F26" s="801"/>
      <c r="G26" s="488"/>
      <c r="H26" s="797"/>
      <c r="I26"/>
      <c r="J26" s="791"/>
      <c r="N26" s="814">
        <f t="shared" si="7"/>
        <v>40</v>
      </c>
      <c r="O26" s="1233"/>
      <c r="P26" s="1337" t="s">
        <v>38915</v>
      </c>
      <c r="Q26" s="1337" t="s">
        <v>1697</v>
      </c>
      <c r="R26" s="1336" t="s">
        <v>39013</v>
      </c>
      <c r="S26" s="1336">
        <v>40</v>
      </c>
      <c r="T26" s="1336">
        <v>20</v>
      </c>
      <c r="U26" s="1336" t="s">
        <v>39014</v>
      </c>
      <c r="V26" s="1336" t="s">
        <v>10611</v>
      </c>
      <c r="W26" s="1336" t="s">
        <v>10599</v>
      </c>
      <c r="X26" s="1336" t="s">
        <v>10609</v>
      </c>
      <c r="Y26" s="1336" t="s">
        <v>10605</v>
      </c>
    </row>
    <row r="27" spans="1:57">
      <c r="A27" s="815" t="str">
        <f t="shared" si="3"/>
        <v>GC</v>
      </c>
      <c r="B27" s="774">
        <f t="shared" si="4"/>
        <v>21147</v>
      </c>
      <c r="C27" s="1261">
        <f t="shared" si="5"/>
        <v>1007</v>
      </c>
      <c r="D27" s="801"/>
      <c r="E27" s="805"/>
      <c r="F27" s="801"/>
      <c r="G27" s="488"/>
      <c r="H27" s="797"/>
      <c r="I27"/>
      <c r="J27" s="798"/>
      <c r="N27" s="814">
        <f t="shared" si="7"/>
        <v>28</v>
      </c>
      <c r="O27" s="1233"/>
      <c r="P27" s="1337" t="s">
        <v>38958</v>
      </c>
      <c r="Q27" s="1337" t="s">
        <v>2259</v>
      </c>
      <c r="R27" s="1336" t="s">
        <v>39015</v>
      </c>
      <c r="S27" s="1336">
        <v>28</v>
      </c>
      <c r="T27" s="1336">
        <v>150</v>
      </c>
      <c r="U27" s="1336" t="s">
        <v>38357</v>
      </c>
      <c r="V27" s="1336" t="s">
        <v>10611</v>
      </c>
      <c r="W27" s="1336" t="s">
        <v>10599</v>
      </c>
      <c r="X27" s="1336" t="s">
        <v>10609</v>
      </c>
      <c r="Y27" s="1336" t="s">
        <v>10860</v>
      </c>
    </row>
    <row r="28" spans="1:57">
      <c r="A28" s="815" t="str">
        <f t="shared" si="3"/>
        <v>GC</v>
      </c>
      <c r="B28" s="774">
        <f t="shared" si="4"/>
        <v>9828</v>
      </c>
      <c r="C28" s="1261">
        <f t="shared" si="5"/>
        <v>252</v>
      </c>
      <c r="D28" s="801"/>
      <c r="E28" s="801"/>
      <c r="F28" s="801"/>
      <c r="G28" s="488"/>
      <c r="H28" s="797"/>
      <c r="I28"/>
      <c r="J28" s="804"/>
      <c r="N28" s="814">
        <f t="shared" si="7"/>
        <v>75</v>
      </c>
      <c r="O28" s="1233"/>
      <c r="P28" s="1337" t="s">
        <v>38862</v>
      </c>
      <c r="Q28" s="1337" t="s">
        <v>2239</v>
      </c>
      <c r="R28" s="1336" t="s">
        <v>39016</v>
      </c>
      <c r="S28" s="1336">
        <v>75</v>
      </c>
      <c r="T28" s="1336">
        <v>32</v>
      </c>
      <c r="U28" s="1336" t="s">
        <v>39017</v>
      </c>
      <c r="V28" s="1336" t="s">
        <v>10611</v>
      </c>
      <c r="W28" s="1336" t="s">
        <v>10594</v>
      </c>
      <c r="X28" s="1336" t="s">
        <v>10625</v>
      </c>
      <c r="Y28" s="1336" t="s">
        <v>10615</v>
      </c>
      <c r="Z28"/>
      <c r="AA28"/>
      <c r="AB28"/>
      <c r="AC28"/>
      <c r="AD28"/>
      <c r="AE28"/>
      <c r="AF28"/>
      <c r="AG28"/>
      <c r="AH28"/>
      <c r="AI28"/>
      <c r="AJ28"/>
      <c r="AK28"/>
      <c r="AL28"/>
      <c r="AM28"/>
      <c r="AN28"/>
      <c r="AO28"/>
      <c r="AP28"/>
      <c r="AQ28"/>
      <c r="AR28"/>
      <c r="AS28"/>
      <c r="AT28"/>
      <c r="AU28"/>
      <c r="AV28"/>
      <c r="AW28"/>
      <c r="AX28"/>
      <c r="AY28"/>
      <c r="AZ28"/>
      <c r="BA28"/>
      <c r="BB28"/>
      <c r="BC28"/>
      <c r="BD28"/>
      <c r="BE28"/>
    </row>
    <row r="29" spans="1:57">
      <c r="A29" s="815" t="str">
        <f t="shared" si="3"/>
        <v>GC</v>
      </c>
      <c r="B29" s="774">
        <f t="shared" si="4"/>
        <v>3286</v>
      </c>
      <c r="C29" s="1261">
        <f t="shared" si="5"/>
        <v>53</v>
      </c>
      <c r="D29" s="801"/>
      <c r="E29" s="801"/>
      <c r="F29" s="805"/>
      <c r="G29" s="488"/>
      <c r="H29" s="797"/>
      <c r="I29"/>
      <c r="J29" s="491"/>
      <c r="N29" s="814">
        <f t="shared" si="7"/>
        <v>21</v>
      </c>
      <c r="O29" s="1233"/>
      <c r="P29" s="1337" t="s">
        <v>38964</v>
      </c>
      <c r="Q29" s="1337" t="s">
        <v>2545</v>
      </c>
      <c r="R29" s="1336" t="s">
        <v>39018</v>
      </c>
      <c r="S29" s="1336">
        <v>21</v>
      </c>
      <c r="T29" s="1336">
        <v>1007</v>
      </c>
      <c r="U29" s="1336" t="s">
        <v>10597</v>
      </c>
      <c r="V29" s="1336" t="s">
        <v>10606</v>
      </c>
      <c r="W29" s="1336" t="s">
        <v>10607</v>
      </c>
      <c r="X29" s="1336" t="s">
        <v>10629</v>
      </c>
      <c r="Y29" s="1336" t="s">
        <v>10601</v>
      </c>
      <c r="Z29"/>
      <c r="AA29"/>
      <c r="AB29"/>
      <c r="AC29"/>
      <c r="AD29"/>
      <c r="AE29"/>
      <c r="AF29"/>
      <c r="AG29"/>
      <c r="AH29"/>
      <c r="AI29"/>
      <c r="AJ29"/>
      <c r="AK29"/>
      <c r="AL29"/>
      <c r="AM29"/>
      <c r="AN29"/>
      <c r="AO29"/>
      <c r="AP29"/>
      <c r="AQ29"/>
      <c r="AR29"/>
      <c r="AS29"/>
      <c r="AT29"/>
      <c r="AU29"/>
      <c r="AV29"/>
      <c r="AW29"/>
      <c r="AX29"/>
      <c r="AY29"/>
      <c r="AZ29"/>
      <c r="BA29"/>
      <c r="BB29"/>
      <c r="BC29"/>
      <c r="BD29"/>
      <c r="BE29"/>
    </row>
    <row r="30" spans="1:57">
      <c r="A30" s="815" t="str">
        <f t="shared" si="3"/>
        <v>GC</v>
      </c>
      <c r="B30" s="774">
        <f t="shared" si="4"/>
        <v>1008</v>
      </c>
      <c r="C30" s="1261">
        <f t="shared" si="5"/>
        <v>9</v>
      </c>
      <c r="D30" s="801"/>
      <c r="E30" s="801"/>
      <c r="F30" s="805"/>
      <c r="G30" s="488"/>
      <c r="H30" s="797"/>
      <c r="I30"/>
      <c r="J30"/>
      <c r="N30" s="814">
        <f t="shared" si="7"/>
        <v>39</v>
      </c>
      <c r="O30" s="1235"/>
      <c r="P30" s="1337" t="s">
        <v>39019</v>
      </c>
      <c r="Q30" s="1337" t="s">
        <v>2239</v>
      </c>
      <c r="R30" s="1336" t="s">
        <v>39020</v>
      </c>
      <c r="S30" s="1336">
        <v>39</v>
      </c>
      <c r="T30" s="1336">
        <v>252</v>
      </c>
      <c r="U30" s="1336" t="s">
        <v>10618</v>
      </c>
      <c r="V30" s="1336" t="s">
        <v>10611</v>
      </c>
      <c r="W30" s="1336" t="s">
        <v>10631</v>
      </c>
      <c r="X30" s="1336" t="s">
        <v>10604</v>
      </c>
      <c r="Y30" s="1336" t="s">
        <v>10615</v>
      </c>
      <c r="Z30"/>
      <c r="AA30"/>
      <c r="AB30"/>
      <c r="AC30"/>
      <c r="AD30"/>
      <c r="AE30"/>
      <c r="AF30"/>
      <c r="AG30"/>
      <c r="AH30"/>
      <c r="AI30"/>
      <c r="AJ30"/>
      <c r="AK30"/>
      <c r="AL30"/>
      <c r="AM30"/>
      <c r="AN30"/>
      <c r="AO30"/>
      <c r="AP30"/>
      <c r="AQ30"/>
      <c r="AR30"/>
      <c r="AS30"/>
      <c r="AT30"/>
      <c r="AU30"/>
      <c r="AV30"/>
      <c r="AW30"/>
      <c r="AX30"/>
      <c r="AY30"/>
      <c r="AZ30"/>
      <c r="BA30"/>
      <c r="BB30"/>
      <c r="BC30"/>
      <c r="BD30"/>
      <c r="BE30"/>
    </row>
    <row r="31" spans="1:57">
      <c r="A31" s="815" t="str">
        <f t="shared" si="3"/>
        <v>GC</v>
      </c>
      <c r="B31" s="774">
        <f t="shared" si="4"/>
        <v>1620</v>
      </c>
      <c r="C31" s="1261">
        <f t="shared" si="5"/>
        <v>9</v>
      </c>
      <c r="D31" s="801"/>
      <c r="E31" s="801"/>
      <c r="F31" s="805"/>
      <c r="G31" s="488"/>
      <c r="H31" s="797"/>
      <c r="I31"/>
      <c r="J31"/>
      <c r="N31" s="814">
        <f t="shared" si="7"/>
        <v>62</v>
      </c>
      <c r="O31" s="1233"/>
      <c r="P31" s="1337" t="s">
        <v>38864</v>
      </c>
      <c r="Q31" s="1337" t="s">
        <v>2361</v>
      </c>
      <c r="R31" s="1336" t="s">
        <v>39021</v>
      </c>
      <c r="S31" s="1336">
        <v>62</v>
      </c>
      <c r="T31" s="1336">
        <v>53</v>
      </c>
      <c r="U31" s="1336" t="s">
        <v>10618</v>
      </c>
      <c r="V31" s="1336" t="s">
        <v>10602</v>
      </c>
      <c r="W31" s="1336" t="s">
        <v>10613</v>
      </c>
      <c r="X31" s="1336" t="s">
        <v>10614</v>
      </c>
      <c r="Y31" s="1336" t="s">
        <v>10615</v>
      </c>
    </row>
    <row r="32" spans="1:57">
      <c r="A32" s="815" t="str">
        <f t="shared" si="3"/>
        <v>GC</v>
      </c>
      <c r="B32" s="774">
        <f t="shared" si="4"/>
        <v>3379</v>
      </c>
      <c r="C32" s="1261">
        <f t="shared" si="5"/>
        <v>31</v>
      </c>
      <c r="D32" s="801"/>
      <c r="E32" s="801"/>
      <c r="F32" s="805"/>
      <c r="G32" s="488"/>
      <c r="H32" s="797"/>
      <c r="I32"/>
      <c r="J32"/>
      <c r="N32" s="814">
        <f t="shared" si="7"/>
        <v>112</v>
      </c>
      <c r="O32" s="1233"/>
      <c r="P32" s="1337" t="s">
        <v>38865</v>
      </c>
      <c r="Q32" s="1337" t="s">
        <v>2573</v>
      </c>
      <c r="R32" s="1336" t="s">
        <v>39022</v>
      </c>
      <c r="S32" s="1336">
        <v>112</v>
      </c>
      <c r="T32" s="1336">
        <v>9</v>
      </c>
      <c r="U32" s="1336" t="s">
        <v>10618</v>
      </c>
      <c r="V32" s="1336" t="s">
        <v>10611</v>
      </c>
      <c r="W32" s="1336" t="s">
        <v>10594</v>
      </c>
      <c r="X32" s="1336" t="s">
        <v>11091</v>
      </c>
      <c r="Y32" s="1336" t="s">
        <v>10623</v>
      </c>
    </row>
    <row r="33" spans="1:25">
      <c r="A33" s="815" t="str">
        <f t="shared" si="3"/>
        <v>GC</v>
      </c>
      <c r="B33" s="774">
        <f t="shared" si="4"/>
        <v>1566</v>
      </c>
      <c r="C33" s="1261">
        <f t="shared" si="5"/>
        <v>783</v>
      </c>
      <c r="D33" s="801"/>
      <c r="E33" s="805"/>
      <c r="F33" s="801"/>
      <c r="G33" s="488"/>
      <c r="H33" s="797"/>
      <c r="I33"/>
      <c r="J33"/>
      <c r="N33" s="814">
        <f t="shared" si="7"/>
        <v>180</v>
      </c>
      <c r="O33" s="1235"/>
      <c r="P33" s="1337" t="s">
        <v>38866</v>
      </c>
      <c r="Q33" s="1337" t="s">
        <v>1376</v>
      </c>
      <c r="R33" s="1336" t="s">
        <v>39023</v>
      </c>
      <c r="S33" s="1336">
        <v>180</v>
      </c>
      <c r="T33" s="1336">
        <v>9</v>
      </c>
      <c r="U33" s="1336" t="s">
        <v>10618</v>
      </c>
      <c r="V33" s="1336" t="s">
        <v>10598</v>
      </c>
      <c r="W33" s="1336" t="s">
        <v>10613</v>
      </c>
      <c r="X33" s="1336" t="s">
        <v>10614</v>
      </c>
      <c r="Y33" s="1336" t="s">
        <v>10615</v>
      </c>
    </row>
    <row r="34" spans="1:25">
      <c r="A34" s="815" t="str">
        <f t="shared" si="3"/>
        <v>GC</v>
      </c>
      <c r="B34" s="774">
        <f t="shared" si="4"/>
        <v>1170</v>
      </c>
      <c r="C34" s="1261">
        <f t="shared" si="5"/>
        <v>26</v>
      </c>
      <c r="D34" s="801"/>
      <c r="E34" s="805"/>
      <c r="F34" s="801"/>
      <c r="G34" s="488"/>
      <c r="H34" s="797"/>
      <c r="I34"/>
      <c r="J34"/>
      <c r="N34" s="814">
        <f t="shared" si="7"/>
        <v>109</v>
      </c>
      <c r="O34" s="1235"/>
      <c r="P34" s="1337" t="s">
        <v>38869</v>
      </c>
      <c r="Q34" s="1337" t="s">
        <v>2135</v>
      </c>
      <c r="R34" s="1336" t="s">
        <v>39024</v>
      </c>
      <c r="S34" s="1336">
        <v>109</v>
      </c>
      <c r="T34" s="1336">
        <v>31</v>
      </c>
      <c r="U34" s="1336" t="s">
        <v>10829</v>
      </c>
      <c r="V34" s="1336" t="s">
        <v>10611</v>
      </c>
      <c r="W34" s="1336" t="s">
        <v>10619</v>
      </c>
      <c r="X34" s="1336" t="s">
        <v>10604</v>
      </c>
      <c r="Y34" s="1336" t="s">
        <v>10617</v>
      </c>
    </row>
    <row r="35" spans="1:25">
      <c r="A35" s="815" t="str">
        <f t="shared" si="3"/>
        <v>GC</v>
      </c>
      <c r="B35" s="774">
        <f t="shared" si="4"/>
        <v>1200</v>
      </c>
      <c r="C35" s="1261">
        <f t="shared" si="5"/>
        <v>10</v>
      </c>
      <c r="D35" s="801"/>
      <c r="E35" s="801"/>
      <c r="F35" s="805"/>
      <c r="G35" s="488"/>
      <c r="H35" s="797"/>
      <c r="I35"/>
      <c r="J35"/>
      <c r="N35" s="814">
        <f t="shared" si="7"/>
        <v>2</v>
      </c>
      <c r="O35" s="1233"/>
      <c r="P35" s="1337" t="s">
        <v>38965</v>
      </c>
      <c r="Q35" s="1337" t="s">
        <v>1295</v>
      </c>
      <c r="R35" s="1336" t="s">
        <v>39025</v>
      </c>
      <c r="S35" s="1336">
        <v>2</v>
      </c>
      <c r="T35" s="1336">
        <v>783</v>
      </c>
      <c r="U35" s="1336" t="s">
        <v>39026</v>
      </c>
      <c r="V35" s="1336" t="s">
        <v>10606</v>
      </c>
      <c r="W35" s="1336" t="s">
        <v>10631</v>
      </c>
      <c r="X35" s="1336" t="s">
        <v>10604</v>
      </c>
      <c r="Y35" s="1336" t="s">
        <v>10601</v>
      </c>
    </row>
    <row r="36" spans="1:25">
      <c r="A36" s="815" t="str">
        <f t="shared" si="3"/>
        <v>GC</v>
      </c>
      <c r="B36" s="774">
        <f t="shared" si="4"/>
        <v>216</v>
      </c>
      <c r="C36" s="1261">
        <f t="shared" si="5"/>
        <v>4</v>
      </c>
      <c r="D36" s="801"/>
      <c r="E36" s="801"/>
      <c r="F36" s="805"/>
      <c r="G36" s="488"/>
      <c r="H36" s="797"/>
      <c r="I36"/>
      <c r="J36"/>
      <c r="N36" s="814">
        <f t="shared" si="7"/>
        <v>45</v>
      </c>
      <c r="O36" s="1233"/>
      <c r="P36" s="1337" t="s">
        <v>38965</v>
      </c>
      <c r="Q36" s="1337" t="s">
        <v>1295</v>
      </c>
      <c r="R36" s="1336" t="s">
        <v>39025</v>
      </c>
      <c r="S36" s="1336">
        <v>45</v>
      </c>
      <c r="T36" s="1336">
        <v>26</v>
      </c>
      <c r="U36" s="1336" t="s">
        <v>39026</v>
      </c>
      <c r="V36" s="1336" t="s">
        <v>10606</v>
      </c>
      <c r="W36" s="1336" t="s">
        <v>10631</v>
      </c>
      <c r="X36" s="1336" t="s">
        <v>10604</v>
      </c>
      <c r="Y36" s="1336" t="s">
        <v>10601</v>
      </c>
    </row>
    <row r="37" spans="1:25">
      <c r="A37" s="815" t="str">
        <f t="shared" si="3"/>
        <v>GC</v>
      </c>
      <c r="B37" s="774">
        <f t="shared" si="4"/>
        <v>573</v>
      </c>
      <c r="C37" s="1261">
        <f t="shared" si="5"/>
        <v>3</v>
      </c>
      <c r="D37" s="801"/>
      <c r="E37" s="801"/>
      <c r="F37" s="805"/>
      <c r="G37" s="488"/>
      <c r="H37" s="797"/>
      <c r="I37"/>
      <c r="J37"/>
      <c r="N37" s="814">
        <f t="shared" si="7"/>
        <v>120</v>
      </c>
      <c r="O37" s="1233"/>
      <c r="P37" s="1337" t="s">
        <v>38965</v>
      </c>
      <c r="Q37" s="1337" t="s">
        <v>1295</v>
      </c>
      <c r="R37" s="1336" t="s">
        <v>39025</v>
      </c>
      <c r="S37" s="1336">
        <v>120</v>
      </c>
      <c r="T37" s="1336">
        <v>10</v>
      </c>
      <c r="U37" s="1336" t="s">
        <v>39026</v>
      </c>
      <c r="V37" s="1336" t="s">
        <v>10606</v>
      </c>
      <c r="W37" s="1336" t="s">
        <v>10631</v>
      </c>
      <c r="X37" s="1336" t="s">
        <v>10604</v>
      </c>
      <c r="Y37" s="1336" t="s">
        <v>10601</v>
      </c>
    </row>
    <row r="38" spans="1:25">
      <c r="A38" s="815" t="str">
        <f t="shared" si="3"/>
        <v>GD</v>
      </c>
      <c r="B38" s="774">
        <f t="shared" si="4"/>
        <v>150</v>
      </c>
      <c r="C38" s="1261">
        <f t="shared" si="5"/>
        <v>2</v>
      </c>
      <c r="D38" s="801"/>
      <c r="E38" s="801"/>
      <c r="F38" s="801"/>
      <c r="G38" s="488"/>
      <c r="H38" s="797"/>
      <c r="I38"/>
      <c r="J38"/>
      <c r="N38" s="814">
        <f t="shared" si="7"/>
        <v>54</v>
      </c>
      <c r="O38" s="1233"/>
      <c r="P38" s="1337" t="s">
        <v>38911</v>
      </c>
      <c r="Q38" s="1337" t="s">
        <v>1919</v>
      </c>
      <c r="R38" s="1336" t="s">
        <v>39027</v>
      </c>
      <c r="S38" s="1336">
        <v>54</v>
      </c>
      <c r="T38" s="1336">
        <v>4</v>
      </c>
      <c r="U38" s="1336" t="s">
        <v>39026</v>
      </c>
      <c r="V38" s="1336" t="s">
        <v>10859</v>
      </c>
      <c r="W38" s="1336" t="s">
        <v>38918</v>
      </c>
      <c r="X38" s="1336" t="s">
        <v>10595</v>
      </c>
      <c r="Y38" s="1336" t="s">
        <v>10596</v>
      </c>
    </row>
    <row r="39" spans="1:25">
      <c r="A39" s="815" t="str">
        <f t="shared" si="3"/>
        <v>GD</v>
      </c>
      <c r="B39" s="774">
        <f t="shared" si="4"/>
        <v>5272</v>
      </c>
      <c r="C39" s="1261">
        <f t="shared" si="5"/>
        <v>2636</v>
      </c>
      <c r="D39" s="801"/>
      <c r="E39" s="801"/>
      <c r="F39" s="801"/>
      <c r="G39" s="488"/>
      <c r="H39" s="797"/>
      <c r="I39"/>
      <c r="J39"/>
      <c r="N39" s="814">
        <f t="shared" si="7"/>
        <v>191</v>
      </c>
      <c r="O39" s="1234"/>
      <c r="P39" s="1337" t="s">
        <v>38911</v>
      </c>
      <c r="Q39" s="1337" t="s">
        <v>1919</v>
      </c>
      <c r="R39" s="1336" t="s">
        <v>39027</v>
      </c>
      <c r="S39" s="1336">
        <v>191</v>
      </c>
      <c r="T39" s="1336">
        <v>3</v>
      </c>
      <c r="U39" s="1336" t="s">
        <v>39026</v>
      </c>
      <c r="V39" s="1336" t="s">
        <v>10859</v>
      </c>
      <c r="W39" s="1336" t="s">
        <v>38918</v>
      </c>
      <c r="X39" s="1336" t="s">
        <v>10595</v>
      </c>
      <c r="Y39" s="1336" t="s">
        <v>10596</v>
      </c>
    </row>
    <row r="40" spans="1:25">
      <c r="A40" s="815" t="str">
        <f t="shared" si="3"/>
        <v>GD</v>
      </c>
      <c r="B40" s="774">
        <f t="shared" si="4"/>
        <v>2824</v>
      </c>
      <c r="C40" s="1261">
        <f t="shared" si="5"/>
        <v>706</v>
      </c>
      <c r="D40" s="801"/>
      <c r="E40" s="801"/>
      <c r="F40" s="801"/>
      <c r="G40" s="488"/>
      <c r="H40" s="797"/>
      <c r="I40"/>
      <c r="J40"/>
      <c r="N40" s="814">
        <f t="shared" si="7"/>
        <v>75</v>
      </c>
      <c r="O40" s="1233"/>
      <c r="P40" s="1337" t="s">
        <v>38861</v>
      </c>
      <c r="Q40" s="1337" t="s">
        <v>2033</v>
      </c>
      <c r="R40" s="1336" t="s">
        <v>39028</v>
      </c>
      <c r="S40" s="1336">
        <v>75</v>
      </c>
      <c r="T40" s="1336">
        <v>2</v>
      </c>
      <c r="U40" s="1336" t="s">
        <v>10621</v>
      </c>
      <c r="V40" s="1336" t="s">
        <v>10598</v>
      </c>
      <c r="W40" s="1336" t="s">
        <v>38874</v>
      </c>
      <c r="X40" s="1336" t="s">
        <v>10614</v>
      </c>
      <c r="Y40" s="1336" t="s">
        <v>10596</v>
      </c>
    </row>
    <row r="41" spans="1:25">
      <c r="A41" s="815" t="str">
        <f t="shared" si="3"/>
        <v>GD</v>
      </c>
      <c r="B41" s="774">
        <f t="shared" si="4"/>
        <v>2392</v>
      </c>
      <c r="C41" s="1261">
        <f t="shared" si="5"/>
        <v>52</v>
      </c>
      <c r="D41" s="801"/>
      <c r="E41" s="801"/>
      <c r="F41" s="801"/>
      <c r="G41" s="488"/>
      <c r="H41" s="797"/>
      <c r="I41"/>
      <c r="J41"/>
      <c r="N41" s="814">
        <f t="shared" si="7"/>
        <v>2</v>
      </c>
      <c r="O41" s="1233"/>
      <c r="P41" s="1337" t="s">
        <v>38966</v>
      </c>
      <c r="Q41" s="1337" t="s">
        <v>2527</v>
      </c>
      <c r="R41" s="1336" t="s">
        <v>39029</v>
      </c>
      <c r="S41" s="1336">
        <v>2</v>
      </c>
      <c r="T41" s="1336">
        <v>2636</v>
      </c>
      <c r="U41" s="1336" t="s">
        <v>39030</v>
      </c>
      <c r="V41" s="1336" t="s">
        <v>10606</v>
      </c>
      <c r="W41" s="1336" t="s">
        <v>38261</v>
      </c>
      <c r="X41" s="1336" t="s">
        <v>10600</v>
      </c>
      <c r="Y41" s="1336" t="s">
        <v>10601</v>
      </c>
    </row>
    <row r="42" spans="1:25">
      <c r="A42" s="815" t="str">
        <f t="shared" si="3"/>
        <v>GD</v>
      </c>
      <c r="B42" s="774">
        <f t="shared" si="4"/>
        <v>580</v>
      </c>
      <c r="C42" s="1261">
        <f t="shared" si="5"/>
        <v>10</v>
      </c>
      <c r="D42" s="801"/>
      <c r="E42" s="801"/>
      <c r="F42" s="801"/>
      <c r="G42" s="488"/>
      <c r="H42" s="797"/>
      <c r="I42"/>
      <c r="J42"/>
      <c r="N42" s="814">
        <f t="shared" si="7"/>
        <v>4</v>
      </c>
      <c r="O42" s="1233"/>
      <c r="P42" s="1337" t="s">
        <v>38966</v>
      </c>
      <c r="Q42" s="1337" t="s">
        <v>2527</v>
      </c>
      <c r="R42" s="1336" t="s">
        <v>39029</v>
      </c>
      <c r="S42" s="1336">
        <v>4</v>
      </c>
      <c r="T42" s="1336">
        <v>706</v>
      </c>
      <c r="U42" s="1336" t="s">
        <v>39030</v>
      </c>
      <c r="V42" s="1336" t="s">
        <v>10606</v>
      </c>
      <c r="W42" s="1336" t="s">
        <v>38261</v>
      </c>
      <c r="X42" s="1336" t="s">
        <v>10600</v>
      </c>
      <c r="Y42" s="1336" t="s">
        <v>10601</v>
      </c>
    </row>
    <row r="43" spans="1:25">
      <c r="A43" s="815" t="str">
        <f t="shared" si="3"/>
        <v>GD</v>
      </c>
      <c r="B43" s="774">
        <f t="shared" si="4"/>
        <v>295</v>
      </c>
      <c r="C43" s="1261">
        <f t="shared" si="5"/>
        <v>5</v>
      </c>
      <c r="D43" s="801"/>
      <c r="E43" s="801"/>
      <c r="F43" s="801"/>
      <c r="G43" s="627"/>
      <c r="H43" s="806"/>
      <c r="I43" s="491"/>
      <c r="J43" s="491"/>
      <c r="K43" s="814"/>
      <c r="L43" s="814"/>
      <c r="M43" s="814"/>
      <c r="N43" s="814">
        <f t="shared" si="7"/>
        <v>46</v>
      </c>
      <c r="O43" s="1235"/>
      <c r="P43" s="1337" t="s">
        <v>38966</v>
      </c>
      <c r="Q43" s="1337" t="s">
        <v>2527</v>
      </c>
      <c r="R43" s="1336" t="s">
        <v>39029</v>
      </c>
      <c r="S43" s="1336">
        <v>46</v>
      </c>
      <c r="T43" s="1336">
        <v>52</v>
      </c>
      <c r="U43" s="1336" t="s">
        <v>39030</v>
      </c>
      <c r="V43" s="1336" t="s">
        <v>10606</v>
      </c>
      <c r="W43" s="1336" t="s">
        <v>38261</v>
      </c>
      <c r="X43" s="1336" t="s">
        <v>10600</v>
      </c>
      <c r="Y43" s="1336" t="s">
        <v>10601</v>
      </c>
    </row>
    <row r="44" spans="1:25">
      <c r="A44" s="815" t="str">
        <f t="shared" si="3"/>
        <v>GD</v>
      </c>
      <c r="B44" s="774">
        <f t="shared" si="4"/>
        <v>49</v>
      </c>
      <c r="C44" s="1261">
        <f t="shared" si="5"/>
        <v>1</v>
      </c>
      <c r="D44" s="801"/>
      <c r="E44" s="801"/>
      <c r="F44" s="801"/>
      <c r="G44" s="627"/>
      <c r="H44" s="806"/>
      <c r="I44" s="491"/>
      <c r="J44" s="491"/>
      <c r="K44" s="814"/>
      <c r="L44" s="814"/>
      <c r="M44" s="814"/>
      <c r="N44" s="814">
        <f t="shared" si="7"/>
        <v>58</v>
      </c>
      <c r="O44" s="1235"/>
      <c r="P44" s="1337" t="s">
        <v>38888</v>
      </c>
      <c r="Q44" s="1337" t="s">
        <v>2033</v>
      </c>
      <c r="R44" s="1336" t="s">
        <v>39031</v>
      </c>
      <c r="S44" s="1336">
        <v>58</v>
      </c>
      <c r="T44" s="1336">
        <v>10</v>
      </c>
      <c r="U44" s="1336" t="s">
        <v>38262</v>
      </c>
      <c r="V44" s="1336" t="s">
        <v>10602</v>
      </c>
      <c r="W44" s="1336" t="s">
        <v>10632</v>
      </c>
      <c r="X44" s="1336" t="s">
        <v>10604</v>
      </c>
      <c r="Y44" s="1336" t="s">
        <v>10615</v>
      </c>
    </row>
    <row r="45" spans="1:25">
      <c r="A45" s="815" t="str">
        <f t="shared" si="3"/>
        <v>GD</v>
      </c>
      <c r="B45" s="774">
        <f t="shared" si="4"/>
        <v>140</v>
      </c>
      <c r="C45" s="1261">
        <f t="shared" si="5"/>
        <v>4</v>
      </c>
      <c r="D45" s="801"/>
      <c r="E45" s="801"/>
      <c r="F45" s="801"/>
      <c r="G45" s="627"/>
      <c r="H45" s="806"/>
      <c r="I45" s="814"/>
      <c r="J45" s="242"/>
      <c r="K45" s="814"/>
      <c r="L45" s="814"/>
      <c r="M45" s="814"/>
      <c r="N45" s="814">
        <f t="shared" si="7"/>
        <v>59</v>
      </c>
      <c r="O45" s="1233"/>
      <c r="P45" s="1337" t="s">
        <v>38889</v>
      </c>
      <c r="Q45" s="1337" t="s">
        <v>1950</v>
      </c>
      <c r="R45" s="1336" t="s">
        <v>39032</v>
      </c>
      <c r="S45" s="1336">
        <v>59</v>
      </c>
      <c r="T45" s="1336">
        <v>5</v>
      </c>
      <c r="U45" s="1336" t="s">
        <v>39000</v>
      </c>
      <c r="V45" s="1336" t="s">
        <v>10611</v>
      </c>
      <c r="W45" s="1336" t="s">
        <v>10594</v>
      </c>
      <c r="X45" s="1336" t="s">
        <v>10595</v>
      </c>
      <c r="Y45" s="1336" t="s">
        <v>10615</v>
      </c>
    </row>
    <row r="46" spans="1:25">
      <c r="A46" s="815" t="str">
        <f t="shared" si="3"/>
        <v>GD</v>
      </c>
      <c r="B46" s="774">
        <f t="shared" si="4"/>
        <v>80</v>
      </c>
      <c r="C46" s="1261">
        <f t="shared" si="5"/>
        <v>2</v>
      </c>
      <c r="D46" s="801"/>
      <c r="E46" s="801"/>
      <c r="F46" s="801"/>
      <c r="G46" s="1122"/>
      <c r="H46" s="1155"/>
      <c r="I46" s="1156"/>
      <c r="J46" s="1157"/>
      <c r="K46" s="1156"/>
      <c r="L46" s="1156"/>
      <c r="M46" s="1156"/>
      <c r="N46" s="814">
        <f t="shared" si="7"/>
        <v>49</v>
      </c>
      <c r="O46" s="1233"/>
      <c r="P46" s="1337" t="s">
        <v>38875</v>
      </c>
      <c r="Q46" s="1337" t="s">
        <v>2284</v>
      </c>
      <c r="R46" s="1336" t="s">
        <v>39033</v>
      </c>
      <c r="S46" s="1336">
        <v>49</v>
      </c>
      <c r="T46" s="1336">
        <v>1</v>
      </c>
      <c r="U46" s="1336" t="s">
        <v>10621</v>
      </c>
      <c r="V46" s="1336" t="s">
        <v>11057</v>
      </c>
      <c r="W46" s="1336" t="s">
        <v>10624</v>
      </c>
      <c r="X46" s="1336" t="s">
        <v>10595</v>
      </c>
      <c r="Y46" s="1336" t="s">
        <v>10615</v>
      </c>
    </row>
    <row r="47" spans="1:25">
      <c r="A47" s="815" t="str">
        <f t="shared" si="3"/>
        <v>GD</v>
      </c>
      <c r="B47" s="774">
        <f t="shared" si="4"/>
        <v>97</v>
      </c>
      <c r="C47" s="1261">
        <f t="shared" si="5"/>
        <v>1</v>
      </c>
      <c r="D47" s="801"/>
      <c r="E47" s="801"/>
      <c r="F47" s="801"/>
      <c r="G47" s="1122"/>
      <c r="H47" s="1155"/>
      <c r="I47" s="619"/>
      <c r="J47" s="619"/>
      <c r="K47" s="1156"/>
      <c r="L47" s="1156"/>
      <c r="M47" s="1156"/>
      <c r="N47" s="814">
        <f t="shared" si="7"/>
        <v>35</v>
      </c>
      <c r="O47" s="1233"/>
      <c r="P47" s="1337" t="s">
        <v>38890</v>
      </c>
      <c r="Q47" s="1337" t="s">
        <v>2536</v>
      </c>
      <c r="R47" s="1336" t="s">
        <v>39034</v>
      </c>
      <c r="S47" s="1336">
        <v>35</v>
      </c>
      <c r="T47" s="1336">
        <v>4</v>
      </c>
      <c r="U47" s="1336" t="s">
        <v>10621</v>
      </c>
      <c r="V47" s="1336" t="s">
        <v>11057</v>
      </c>
      <c r="W47" s="1336" t="s">
        <v>10594</v>
      </c>
      <c r="X47" s="1336" t="s">
        <v>10595</v>
      </c>
      <c r="Y47" s="1336" t="s">
        <v>10596</v>
      </c>
    </row>
    <row r="48" spans="1:25">
      <c r="A48" s="815" t="str">
        <f t="shared" si="3"/>
        <v>GD</v>
      </c>
      <c r="B48" s="774">
        <f t="shared" si="4"/>
        <v>3135</v>
      </c>
      <c r="C48" s="1261">
        <f t="shared" si="5"/>
        <v>15</v>
      </c>
      <c r="D48" s="801"/>
      <c r="E48" s="801"/>
      <c r="F48" s="801"/>
      <c r="G48" s="1122"/>
      <c r="H48" s="1158"/>
      <c r="I48" s="1158"/>
      <c r="J48" s="1158"/>
      <c r="K48" s="1159"/>
      <c r="L48" s="1158"/>
      <c r="M48" s="1158"/>
      <c r="N48" s="814">
        <f t="shared" si="7"/>
        <v>40</v>
      </c>
      <c r="O48" s="1233"/>
      <c r="P48" s="1337" t="s">
        <v>39035</v>
      </c>
      <c r="Q48" s="1337" t="s">
        <v>1566</v>
      </c>
      <c r="R48" s="1336" t="s">
        <v>39036</v>
      </c>
      <c r="S48" s="1336">
        <v>40</v>
      </c>
      <c r="T48" s="1336">
        <v>2</v>
      </c>
      <c r="U48" s="1336" t="s">
        <v>10621</v>
      </c>
      <c r="V48" s="1336" t="s">
        <v>11057</v>
      </c>
      <c r="W48" s="1336" t="s">
        <v>10599</v>
      </c>
      <c r="X48" s="1336" t="s">
        <v>10595</v>
      </c>
      <c r="Y48" s="1336" t="s">
        <v>10615</v>
      </c>
    </row>
    <row r="49" spans="1:25">
      <c r="A49" s="815" t="str">
        <f t="shared" si="3"/>
        <v>GD</v>
      </c>
      <c r="B49" s="774">
        <f t="shared" si="4"/>
        <v>960</v>
      </c>
      <c r="C49" s="1261">
        <f t="shared" si="5"/>
        <v>20</v>
      </c>
      <c r="D49" s="801"/>
      <c r="E49" s="801"/>
      <c r="F49" s="801"/>
      <c r="G49" s="1122"/>
      <c r="H49" s="1158"/>
      <c r="I49" s="1158"/>
      <c r="J49" s="1158"/>
      <c r="K49" s="1159"/>
      <c r="L49" s="1158"/>
      <c r="M49" s="1158"/>
      <c r="N49" s="814">
        <f t="shared" si="7"/>
        <v>97</v>
      </c>
      <c r="O49" s="1233"/>
      <c r="P49" s="1337" t="s">
        <v>38876</v>
      </c>
      <c r="Q49" s="1337" t="s">
        <v>11092</v>
      </c>
      <c r="R49" s="1336" t="s">
        <v>39037</v>
      </c>
      <c r="S49" s="1336">
        <v>97</v>
      </c>
      <c r="T49" s="1336">
        <v>1</v>
      </c>
      <c r="U49" s="1336" t="s">
        <v>10621</v>
      </c>
      <c r="V49" s="1336" t="s">
        <v>10602</v>
      </c>
      <c r="W49" s="1336" t="s">
        <v>10613</v>
      </c>
      <c r="X49" s="1336" t="s">
        <v>10595</v>
      </c>
      <c r="Y49" s="1336" t="s">
        <v>10596</v>
      </c>
    </row>
    <row r="50" spans="1:25">
      <c r="A50" s="815" t="str">
        <f t="shared" si="3"/>
        <v>GD</v>
      </c>
      <c r="B50" s="774">
        <f t="shared" si="4"/>
        <v>2520</v>
      </c>
      <c r="C50" s="1261">
        <f t="shared" si="5"/>
        <v>1260</v>
      </c>
      <c r="D50" s="801"/>
      <c r="E50" s="801"/>
      <c r="F50" s="801"/>
      <c r="G50" s="1122"/>
      <c r="H50" s="1158"/>
      <c r="I50" s="1158"/>
      <c r="J50" s="1158"/>
      <c r="K50" s="1159"/>
      <c r="L50" s="1158"/>
      <c r="M50" s="1158"/>
      <c r="N50" s="814">
        <f t="shared" si="7"/>
        <v>209</v>
      </c>
      <c r="O50" s="1233"/>
      <c r="P50" s="1337" t="s">
        <v>38877</v>
      </c>
      <c r="Q50" s="1337" t="s">
        <v>1276</v>
      </c>
      <c r="R50" s="1336" t="s">
        <v>39038</v>
      </c>
      <c r="S50" s="1336">
        <v>209</v>
      </c>
      <c r="T50" s="1336">
        <v>15</v>
      </c>
      <c r="U50" s="1336" t="s">
        <v>10621</v>
      </c>
      <c r="V50" s="1336" t="s">
        <v>10602</v>
      </c>
      <c r="W50" s="1336" t="s">
        <v>10613</v>
      </c>
      <c r="X50" s="1336" t="s">
        <v>10595</v>
      </c>
      <c r="Y50" s="1336" t="s">
        <v>10596</v>
      </c>
    </row>
    <row r="51" spans="1:25">
      <c r="A51" s="815" t="str">
        <f t="shared" si="3"/>
        <v>GD</v>
      </c>
      <c r="B51" s="774">
        <f t="shared" si="4"/>
        <v>5648</v>
      </c>
      <c r="C51" s="1261">
        <f t="shared" si="5"/>
        <v>706</v>
      </c>
      <c r="D51" s="801"/>
      <c r="E51" s="801"/>
      <c r="F51" s="801"/>
      <c r="G51" s="1122"/>
      <c r="H51" s="1158"/>
      <c r="I51" s="1158"/>
      <c r="J51" s="1158"/>
      <c r="K51" s="1159"/>
      <c r="L51" s="1158"/>
      <c r="M51" s="1158"/>
      <c r="N51" s="814">
        <f t="shared" si="7"/>
        <v>48</v>
      </c>
      <c r="O51" s="1233"/>
      <c r="P51" s="1337" t="s">
        <v>39039</v>
      </c>
      <c r="Q51" s="1337" t="s">
        <v>2534</v>
      </c>
      <c r="R51" s="1336" t="s">
        <v>39040</v>
      </c>
      <c r="S51" s="1336">
        <v>48</v>
      </c>
      <c r="T51" s="1336">
        <v>20</v>
      </c>
      <c r="U51" s="1336" t="s">
        <v>10621</v>
      </c>
      <c r="V51" s="1336" t="s">
        <v>10602</v>
      </c>
      <c r="W51" s="1336" t="s">
        <v>10599</v>
      </c>
      <c r="X51" s="1336" t="s">
        <v>10629</v>
      </c>
      <c r="Y51" s="1336" t="s">
        <v>10601</v>
      </c>
    </row>
    <row r="52" spans="1:25">
      <c r="A52" s="815" t="str">
        <f t="shared" si="3"/>
        <v>GD</v>
      </c>
      <c r="B52" s="774">
        <f t="shared" si="4"/>
        <v>15680</v>
      </c>
      <c r="C52" s="1261">
        <f t="shared" si="5"/>
        <v>280</v>
      </c>
      <c r="D52" s="801"/>
      <c r="E52" s="801"/>
      <c r="F52" s="801"/>
      <c r="G52" s="1122"/>
      <c r="H52" s="1155"/>
      <c r="I52" s="619"/>
      <c r="J52" s="619"/>
      <c r="K52" s="1156"/>
      <c r="L52" s="1156"/>
      <c r="M52" s="1156"/>
      <c r="N52" s="814">
        <f t="shared" si="7"/>
        <v>2</v>
      </c>
      <c r="O52" s="1233"/>
      <c r="P52" s="1337" t="s">
        <v>38967</v>
      </c>
      <c r="Q52" s="1337" t="s">
        <v>769</v>
      </c>
      <c r="R52" s="1336" t="s">
        <v>39041</v>
      </c>
      <c r="S52" s="1336">
        <v>2</v>
      </c>
      <c r="T52" s="1336">
        <v>1260</v>
      </c>
      <c r="U52" s="1336" t="s">
        <v>39042</v>
      </c>
      <c r="V52" s="1336" t="s">
        <v>10606</v>
      </c>
      <c r="W52" s="1336" t="s">
        <v>10624</v>
      </c>
      <c r="X52" s="1336" t="s">
        <v>10595</v>
      </c>
      <c r="Y52" s="1336" t="s">
        <v>10596</v>
      </c>
    </row>
    <row r="53" spans="1:25">
      <c r="A53" s="815" t="str">
        <f t="shared" si="3"/>
        <v>GD</v>
      </c>
      <c r="B53" s="774">
        <f t="shared" si="4"/>
        <v>55</v>
      </c>
      <c r="C53" s="1261">
        <f t="shared" si="5"/>
        <v>1</v>
      </c>
      <c r="D53" s="801"/>
      <c r="E53" s="801"/>
      <c r="F53" s="801"/>
      <c r="G53" s="627"/>
      <c r="H53" s="806"/>
      <c r="I53" s="491"/>
      <c r="J53" s="491"/>
      <c r="K53" s="814"/>
      <c r="L53" s="814"/>
      <c r="M53" s="814"/>
      <c r="N53" s="814">
        <f t="shared" si="7"/>
        <v>8</v>
      </c>
      <c r="O53" s="1233"/>
      <c r="P53" s="1337" t="s">
        <v>38967</v>
      </c>
      <c r="Q53" s="1337" t="s">
        <v>769</v>
      </c>
      <c r="R53" s="1336" t="s">
        <v>39041</v>
      </c>
      <c r="S53" s="1336">
        <v>8</v>
      </c>
      <c r="T53" s="1336">
        <v>706</v>
      </c>
      <c r="U53" s="1336" t="s">
        <v>39042</v>
      </c>
      <c r="V53" s="1336" t="s">
        <v>10606</v>
      </c>
      <c r="W53" s="1336" t="s">
        <v>10624</v>
      </c>
      <c r="X53" s="1336" t="s">
        <v>10595</v>
      </c>
      <c r="Y53" s="1336" t="s">
        <v>10596</v>
      </c>
    </row>
    <row r="54" spans="1:25">
      <c r="A54" s="815" t="str">
        <f t="shared" si="3"/>
        <v>GD</v>
      </c>
      <c r="B54" s="774">
        <f t="shared" si="4"/>
        <v>1053</v>
      </c>
      <c r="C54" s="1261">
        <f t="shared" si="5"/>
        <v>13</v>
      </c>
      <c r="D54" s="801"/>
      <c r="E54" s="801"/>
      <c r="F54" s="801"/>
      <c r="G54" s="627"/>
      <c r="H54" s="806"/>
      <c r="I54" s="491"/>
      <c r="J54" s="491"/>
      <c r="K54" s="814"/>
      <c r="L54" s="814"/>
      <c r="M54" s="814"/>
      <c r="N54" s="814">
        <f t="shared" si="7"/>
        <v>56</v>
      </c>
      <c r="O54" s="1233"/>
      <c r="P54" s="1337" t="s">
        <v>38967</v>
      </c>
      <c r="Q54" s="1337" t="s">
        <v>769</v>
      </c>
      <c r="R54" s="1336" t="s">
        <v>39041</v>
      </c>
      <c r="S54" s="1336">
        <v>56</v>
      </c>
      <c r="T54" s="1336">
        <v>280</v>
      </c>
      <c r="U54" s="1336" t="s">
        <v>39042</v>
      </c>
      <c r="V54" s="1336" t="s">
        <v>10606</v>
      </c>
      <c r="W54" s="1336" t="s">
        <v>10624</v>
      </c>
      <c r="X54" s="1336" t="s">
        <v>10595</v>
      </c>
      <c r="Y54" s="1336" t="s">
        <v>10596</v>
      </c>
    </row>
    <row r="55" spans="1:25">
      <c r="A55" s="815" t="str">
        <f t="shared" si="3"/>
        <v>GD</v>
      </c>
      <c r="B55" s="774">
        <f t="shared" si="4"/>
        <v>3497</v>
      </c>
      <c r="C55" s="1261">
        <f t="shared" si="5"/>
        <v>269</v>
      </c>
      <c r="D55" s="801"/>
      <c r="E55" s="801"/>
      <c r="F55" s="801"/>
      <c r="G55" s="627"/>
      <c r="H55" s="806"/>
      <c r="I55" s="491"/>
      <c r="J55" s="491"/>
      <c r="K55" s="814"/>
      <c r="L55" s="814"/>
      <c r="M55" s="814"/>
      <c r="N55" s="814">
        <f t="shared" si="7"/>
        <v>55</v>
      </c>
      <c r="O55" s="1233"/>
      <c r="P55" s="1337" t="s">
        <v>38878</v>
      </c>
      <c r="Q55" s="1337" t="s">
        <v>2302</v>
      </c>
      <c r="R55" s="1336" t="s">
        <v>39043</v>
      </c>
      <c r="S55" s="1336">
        <v>55</v>
      </c>
      <c r="T55" s="1336">
        <v>1</v>
      </c>
      <c r="U55" s="1336" t="s">
        <v>10621</v>
      </c>
      <c r="V55" s="1336" t="s">
        <v>11057</v>
      </c>
      <c r="W55" s="1336" t="s">
        <v>10594</v>
      </c>
      <c r="X55" s="1336" t="s">
        <v>10595</v>
      </c>
      <c r="Y55" s="1336" t="s">
        <v>10615</v>
      </c>
    </row>
    <row r="56" spans="1:25">
      <c r="A56" s="815" t="str">
        <f t="shared" si="3"/>
        <v>GD</v>
      </c>
      <c r="B56" s="774">
        <f t="shared" si="4"/>
        <v>3000</v>
      </c>
      <c r="C56" s="1261">
        <f t="shared" si="5"/>
        <v>50</v>
      </c>
      <c r="D56" s="801"/>
      <c r="E56" s="801"/>
      <c r="F56" s="801"/>
      <c r="G56" s="488"/>
      <c r="H56" s="797"/>
      <c r="I56"/>
      <c r="J56"/>
      <c r="N56" s="814">
        <f t="shared" si="7"/>
        <v>81</v>
      </c>
      <c r="O56" s="1233"/>
      <c r="P56" s="1337" t="s">
        <v>38891</v>
      </c>
      <c r="Q56" s="1337" t="s">
        <v>1693</v>
      </c>
      <c r="R56" s="1336" t="s">
        <v>39044</v>
      </c>
      <c r="S56" s="1336">
        <v>81</v>
      </c>
      <c r="T56" s="1336">
        <v>13</v>
      </c>
      <c r="U56" s="1336" t="s">
        <v>10621</v>
      </c>
      <c r="V56" s="1336" t="s">
        <v>11057</v>
      </c>
      <c r="W56" s="1336" t="s">
        <v>10613</v>
      </c>
      <c r="X56" s="1336" t="s">
        <v>10595</v>
      </c>
      <c r="Y56" s="1336" t="s">
        <v>10596</v>
      </c>
    </row>
    <row r="57" spans="1:25">
      <c r="A57" s="815" t="str">
        <f t="shared" si="3"/>
        <v>GD</v>
      </c>
      <c r="B57" s="774">
        <f t="shared" si="4"/>
        <v>75</v>
      </c>
      <c r="C57" s="1261">
        <f t="shared" si="5"/>
        <v>1</v>
      </c>
      <c r="D57" s="801"/>
      <c r="E57" s="801"/>
      <c r="F57" s="801"/>
      <c r="G57" s="488"/>
      <c r="H57" s="797"/>
      <c r="I57"/>
      <c r="J57"/>
      <c r="N57" s="814">
        <f t="shared" si="7"/>
        <v>13</v>
      </c>
      <c r="O57" s="1233"/>
      <c r="P57" s="1337" t="s">
        <v>38968</v>
      </c>
      <c r="Q57" s="1337" t="s">
        <v>2537</v>
      </c>
      <c r="R57" s="1336" t="s">
        <v>39045</v>
      </c>
      <c r="S57" s="1336">
        <v>13</v>
      </c>
      <c r="T57" s="1336">
        <v>269</v>
      </c>
      <c r="U57" s="1336" t="s">
        <v>10621</v>
      </c>
      <c r="V57" s="1336" t="s">
        <v>10606</v>
      </c>
      <c r="W57" s="1336" t="s">
        <v>38261</v>
      </c>
      <c r="X57" s="1336" t="s">
        <v>10595</v>
      </c>
      <c r="Y57" s="1336" t="s">
        <v>10601</v>
      </c>
    </row>
    <row r="58" spans="1:25">
      <c r="A58" s="815" t="str">
        <f t="shared" si="3"/>
        <v>GD</v>
      </c>
      <c r="B58" s="774">
        <f t="shared" si="4"/>
        <v>43</v>
      </c>
      <c r="C58" s="1261">
        <f t="shared" si="5"/>
        <v>1</v>
      </c>
      <c r="D58" s="801"/>
      <c r="E58" s="801"/>
      <c r="F58" s="801"/>
      <c r="G58" s="488"/>
      <c r="H58" s="797"/>
      <c r="I58"/>
      <c r="J58"/>
      <c r="N58" s="814">
        <f t="shared" si="7"/>
        <v>60</v>
      </c>
      <c r="O58" s="1233"/>
      <c r="P58" s="1337" t="s">
        <v>38968</v>
      </c>
      <c r="Q58" s="1337" t="s">
        <v>2537</v>
      </c>
      <c r="R58" s="1336" t="s">
        <v>39045</v>
      </c>
      <c r="S58" s="1336">
        <v>60</v>
      </c>
      <c r="T58" s="1336">
        <v>50</v>
      </c>
      <c r="U58" s="1336" t="s">
        <v>10621</v>
      </c>
      <c r="V58" s="1336" t="s">
        <v>10606</v>
      </c>
      <c r="W58" s="1336" t="s">
        <v>38261</v>
      </c>
      <c r="X58" s="1336" t="s">
        <v>10595</v>
      </c>
      <c r="Y58" s="1336" t="s">
        <v>10601</v>
      </c>
    </row>
    <row r="59" spans="1:25">
      <c r="A59" s="815" t="str">
        <f t="shared" si="3"/>
        <v>GD</v>
      </c>
      <c r="B59" s="774">
        <f t="shared" si="4"/>
        <v>90</v>
      </c>
      <c r="C59" s="1261">
        <f t="shared" si="5"/>
        <v>2</v>
      </c>
      <c r="D59" s="801"/>
      <c r="E59" s="801"/>
      <c r="F59" s="801"/>
      <c r="G59" s="488"/>
      <c r="H59" s="797"/>
      <c r="I59"/>
      <c r="J59"/>
      <c r="N59" s="814">
        <f t="shared" si="7"/>
        <v>75</v>
      </c>
      <c r="O59" s="1233"/>
      <c r="P59" s="1337" t="s">
        <v>38892</v>
      </c>
      <c r="Q59" s="1337" t="s">
        <v>2534</v>
      </c>
      <c r="R59" s="1336" t="s">
        <v>39046</v>
      </c>
      <c r="S59" s="1336">
        <v>75</v>
      </c>
      <c r="T59" s="1336">
        <v>1</v>
      </c>
      <c r="U59" s="1336" t="s">
        <v>10621</v>
      </c>
      <c r="V59" s="1336" t="s">
        <v>11057</v>
      </c>
      <c r="W59" s="1336" t="s">
        <v>10632</v>
      </c>
      <c r="X59" s="1336" t="s">
        <v>10625</v>
      </c>
      <c r="Y59" s="1336" t="s">
        <v>10596</v>
      </c>
    </row>
    <row r="60" spans="1:25">
      <c r="A60" s="815" t="str">
        <f t="shared" si="3"/>
        <v>GD</v>
      </c>
      <c r="B60" s="774">
        <f t="shared" si="4"/>
        <v>55</v>
      </c>
      <c r="C60" s="1261">
        <f t="shared" si="5"/>
        <v>1</v>
      </c>
      <c r="D60" s="801"/>
      <c r="E60" s="801"/>
      <c r="F60" s="801"/>
      <c r="G60" s="488"/>
      <c r="H60" s="797"/>
      <c r="I60"/>
      <c r="J60"/>
      <c r="N60" s="814">
        <f t="shared" si="7"/>
        <v>43</v>
      </c>
      <c r="O60" s="1233"/>
      <c r="P60" s="1337" t="s">
        <v>38893</v>
      </c>
      <c r="Q60" s="1337" t="s">
        <v>2036</v>
      </c>
      <c r="R60" s="1336" t="s">
        <v>10879</v>
      </c>
      <c r="S60" s="1336">
        <v>43</v>
      </c>
      <c r="T60" s="1336">
        <v>1</v>
      </c>
      <c r="U60" s="1336" t="s">
        <v>10621</v>
      </c>
      <c r="V60" s="1336" t="s">
        <v>11057</v>
      </c>
      <c r="W60" s="1336" t="s">
        <v>10624</v>
      </c>
      <c r="X60" s="1336" t="s">
        <v>10595</v>
      </c>
      <c r="Y60" s="1336" t="s">
        <v>10615</v>
      </c>
    </row>
    <row r="61" spans="1:25">
      <c r="A61" s="815" t="str">
        <f t="shared" si="3"/>
        <v>GD</v>
      </c>
      <c r="B61" s="774">
        <f t="shared" si="4"/>
        <v>54</v>
      </c>
      <c r="C61" s="1261">
        <f t="shared" si="5"/>
        <v>1</v>
      </c>
      <c r="D61" s="801"/>
      <c r="E61" s="801"/>
      <c r="F61" s="801"/>
      <c r="G61" s="488"/>
      <c r="H61" s="797"/>
      <c r="I61"/>
      <c r="J61"/>
      <c r="N61" s="814">
        <f t="shared" si="7"/>
        <v>45</v>
      </c>
      <c r="O61" s="1233"/>
      <c r="P61" s="1337" t="s">
        <v>38879</v>
      </c>
      <c r="Q61" s="1337" t="s">
        <v>2036</v>
      </c>
      <c r="R61" s="1336" t="s">
        <v>39047</v>
      </c>
      <c r="S61" s="1336">
        <v>45</v>
      </c>
      <c r="T61" s="1336">
        <v>2</v>
      </c>
      <c r="U61" s="1336" t="s">
        <v>10621</v>
      </c>
      <c r="V61" s="1336" t="s">
        <v>11057</v>
      </c>
      <c r="W61" s="1336" t="s">
        <v>10599</v>
      </c>
      <c r="X61" s="1336" t="s">
        <v>10595</v>
      </c>
      <c r="Y61" s="1336" t="s">
        <v>10615</v>
      </c>
    </row>
    <row r="62" spans="1:25">
      <c r="A62" s="815" t="str">
        <f t="shared" si="3"/>
        <v>GD</v>
      </c>
      <c r="B62" s="774">
        <f t="shared" si="4"/>
        <v>114</v>
      </c>
      <c r="C62" s="1261">
        <f t="shared" si="5"/>
        <v>2</v>
      </c>
      <c r="D62" s="801"/>
      <c r="E62" s="801"/>
      <c r="F62" s="801"/>
      <c r="G62" s="488"/>
      <c r="H62" s="797"/>
      <c r="I62"/>
      <c r="J62"/>
      <c r="N62" s="814">
        <f t="shared" si="7"/>
        <v>55</v>
      </c>
      <c r="O62" s="1233"/>
      <c r="P62" s="1337" t="s">
        <v>38880</v>
      </c>
      <c r="Q62" s="1337" t="s">
        <v>1985</v>
      </c>
      <c r="R62" s="1336" t="s">
        <v>39048</v>
      </c>
      <c r="S62" s="1336">
        <v>55</v>
      </c>
      <c r="T62" s="1336">
        <v>1</v>
      </c>
      <c r="U62" s="1336" t="s">
        <v>10621</v>
      </c>
      <c r="V62" s="1336" t="s">
        <v>11057</v>
      </c>
      <c r="W62" s="1336" t="s">
        <v>10624</v>
      </c>
      <c r="X62" s="1336" t="s">
        <v>10595</v>
      </c>
      <c r="Y62" s="1336" t="s">
        <v>10596</v>
      </c>
    </row>
    <row r="63" spans="1:25">
      <c r="A63" s="815" t="str">
        <f t="shared" si="3"/>
        <v>GD</v>
      </c>
      <c r="B63" s="774">
        <f t="shared" si="4"/>
        <v>1210</v>
      </c>
      <c r="C63" s="1261">
        <f t="shared" si="5"/>
        <v>11</v>
      </c>
      <c r="D63" s="801"/>
      <c r="E63" s="801"/>
      <c r="F63" s="801"/>
      <c r="G63" s="488"/>
      <c r="H63" s="797"/>
      <c r="I63"/>
      <c r="J63"/>
      <c r="N63" s="814">
        <f t="shared" si="7"/>
        <v>54</v>
      </c>
      <c r="O63" s="1235"/>
      <c r="P63" s="1337" t="s">
        <v>38881</v>
      </c>
      <c r="Q63" s="1337" t="s">
        <v>2278</v>
      </c>
      <c r="R63" s="1336" t="s">
        <v>39049</v>
      </c>
      <c r="S63" s="1336">
        <v>54</v>
      </c>
      <c r="T63" s="1336">
        <v>1</v>
      </c>
      <c r="U63" s="1336" t="s">
        <v>10627</v>
      </c>
      <c r="V63" s="1336" t="s">
        <v>10598</v>
      </c>
      <c r="W63" s="1336" t="s">
        <v>10624</v>
      </c>
      <c r="X63" s="1336" t="s">
        <v>10604</v>
      </c>
      <c r="Y63" s="1336" t="s">
        <v>10615</v>
      </c>
    </row>
    <row r="64" spans="1:25">
      <c r="A64" s="815" t="str">
        <f t="shared" si="3"/>
        <v>GD</v>
      </c>
      <c r="B64" s="774">
        <f t="shared" si="4"/>
        <v>34</v>
      </c>
      <c r="C64" s="1261">
        <f t="shared" si="5"/>
        <v>1</v>
      </c>
      <c r="D64" s="801"/>
      <c r="E64" s="801"/>
      <c r="F64" s="801"/>
      <c r="G64" s="488"/>
      <c r="H64" s="797"/>
      <c r="I64"/>
      <c r="J64"/>
      <c r="N64" s="814">
        <f t="shared" si="7"/>
        <v>57</v>
      </c>
      <c r="O64" s="1235"/>
      <c r="P64" s="1337" t="s">
        <v>38902</v>
      </c>
      <c r="Q64" s="1337" t="s">
        <v>1693</v>
      </c>
      <c r="R64" s="1336" t="s">
        <v>39050</v>
      </c>
      <c r="S64" s="1336">
        <v>57</v>
      </c>
      <c r="T64" s="1336">
        <v>2</v>
      </c>
      <c r="U64" s="1336" t="s">
        <v>10621</v>
      </c>
      <c r="V64" s="1336" t="s">
        <v>10602</v>
      </c>
      <c r="W64" s="1336" t="s">
        <v>10603</v>
      </c>
      <c r="X64" s="1336" t="s">
        <v>10604</v>
      </c>
      <c r="Y64" s="1336" t="s">
        <v>10596</v>
      </c>
    </row>
    <row r="65" spans="1:25">
      <c r="A65" s="815" t="str">
        <f t="shared" si="3"/>
        <v>GD</v>
      </c>
      <c r="B65" s="774">
        <f t="shared" si="4"/>
        <v>44</v>
      </c>
      <c r="C65" s="1261">
        <f t="shared" si="5"/>
        <v>1</v>
      </c>
      <c r="D65" s="801"/>
      <c r="E65" s="801"/>
      <c r="F65" s="805"/>
      <c r="G65" s="488"/>
      <c r="H65" s="797"/>
      <c r="I65"/>
      <c r="J65"/>
      <c r="N65" s="814">
        <f t="shared" si="7"/>
        <v>110</v>
      </c>
      <c r="O65" s="1233"/>
      <c r="P65" s="1337" t="s">
        <v>38882</v>
      </c>
      <c r="Q65" s="1337" t="s">
        <v>2285</v>
      </c>
      <c r="R65" s="1336" t="s">
        <v>39051</v>
      </c>
      <c r="S65" s="1336">
        <v>110</v>
      </c>
      <c r="T65" s="1336">
        <v>11</v>
      </c>
      <c r="U65" s="1336" t="s">
        <v>10621</v>
      </c>
      <c r="V65" s="1336" t="s">
        <v>10602</v>
      </c>
      <c r="W65" s="1336" t="s">
        <v>10613</v>
      </c>
      <c r="X65" s="1336" t="s">
        <v>10609</v>
      </c>
      <c r="Y65" s="1336" t="s">
        <v>10596</v>
      </c>
    </row>
    <row r="66" spans="1:25">
      <c r="A66" s="815" t="str">
        <f t="shared" si="3"/>
        <v>GD</v>
      </c>
      <c r="B66" s="774">
        <f t="shared" si="4"/>
        <v>1065</v>
      </c>
      <c r="C66" s="1261">
        <f t="shared" si="5"/>
        <v>15</v>
      </c>
      <c r="D66" s="801"/>
      <c r="E66" s="801"/>
      <c r="F66" s="801"/>
      <c r="G66" s="488"/>
      <c r="H66" s="797"/>
      <c r="I66"/>
      <c r="J66"/>
      <c r="N66" s="814">
        <f t="shared" si="7"/>
        <v>34</v>
      </c>
      <c r="O66" s="1233"/>
      <c r="P66" s="1337" t="s">
        <v>38883</v>
      </c>
      <c r="Q66" s="1337" t="s">
        <v>2301</v>
      </c>
      <c r="R66" s="1336" t="s">
        <v>39052</v>
      </c>
      <c r="S66" s="1336">
        <v>34</v>
      </c>
      <c r="T66" s="1336">
        <v>1</v>
      </c>
      <c r="U66" s="1336" t="s">
        <v>10621</v>
      </c>
      <c r="V66" s="1336" t="s">
        <v>11057</v>
      </c>
      <c r="W66" s="1336" t="s">
        <v>10624</v>
      </c>
      <c r="X66" s="1336" t="s">
        <v>10595</v>
      </c>
      <c r="Y66" s="1336" t="s">
        <v>10615</v>
      </c>
    </row>
    <row r="67" spans="1:25">
      <c r="A67" s="815" t="str">
        <f t="shared" si="3"/>
        <v>GD</v>
      </c>
      <c r="B67" s="774">
        <f t="shared" si="4"/>
        <v>34</v>
      </c>
      <c r="C67" s="1261">
        <f t="shared" si="5"/>
        <v>1</v>
      </c>
      <c r="D67" s="801"/>
      <c r="E67" s="801"/>
      <c r="F67" s="801"/>
      <c r="G67" s="488"/>
      <c r="H67" s="797"/>
      <c r="I67"/>
      <c r="J67"/>
      <c r="N67" s="814">
        <f t="shared" si="7"/>
        <v>44</v>
      </c>
      <c r="O67" s="1233"/>
      <c r="P67" s="1337" t="s">
        <v>38885</v>
      </c>
      <c r="Q67" s="1337" t="s">
        <v>2031</v>
      </c>
      <c r="R67" s="1336" t="s">
        <v>39053</v>
      </c>
      <c r="S67" s="1336">
        <v>44</v>
      </c>
      <c r="T67" s="1336">
        <v>1</v>
      </c>
      <c r="U67" s="1336" t="s">
        <v>10621</v>
      </c>
      <c r="V67" s="1336" t="s">
        <v>11057</v>
      </c>
      <c r="W67" s="1336" t="s">
        <v>10624</v>
      </c>
      <c r="X67" s="1336" t="s">
        <v>10595</v>
      </c>
      <c r="Y67" s="1336" t="s">
        <v>10615</v>
      </c>
    </row>
    <row r="68" spans="1:25">
      <c r="A68" s="815" t="str">
        <f t="shared" ref="A68:A131" si="8">MID(P70,1,2)</f>
        <v>GD</v>
      </c>
      <c r="B68" s="774">
        <f t="shared" ref="B68:B131" si="9">IF(Y70="失竊",0,(IF(V70="天然災害",0,IF(S70=1,0,S70*T70))))</f>
        <v>3339</v>
      </c>
      <c r="C68" s="1261">
        <f t="shared" ref="C68:C131" si="10">VALUE(IF(Y70="失竊",0,(IF(V70="天然災害",0,IF(S70=1,0,T70)))))</f>
        <v>53</v>
      </c>
      <c r="D68" s="801"/>
      <c r="E68" s="801"/>
      <c r="F68" s="801"/>
      <c r="G68" s="488"/>
      <c r="H68" s="797"/>
      <c r="I68"/>
      <c r="J68"/>
      <c r="N68" s="814">
        <f t="shared" si="7"/>
        <v>71</v>
      </c>
      <c r="O68" s="1233"/>
      <c r="P68" s="1337" t="s">
        <v>38886</v>
      </c>
      <c r="Q68" s="1337" t="s">
        <v>1985</v>
      </c>
      <c r="R68" s="1336" t="s">
        <v>39054</v>
      </c>
      <c r="S68" s="1336">
        <v>71</v>
      </c>
      <c r="T68" s="1336">
        <v>15</v>
      </c>
      <c r="U68" s="1336" t="s">
        <v>10621</v>
      </c>
      <c r="V68" s="1336" t="s">
        <v>11057</v>
      </c>
      <c r="W68" s="1336" t="s">
        <v>10613</v>
      </c>
      <c r="X68" s="1336" t="s">
        <v>10595</v>
      </c>
      <c r="Y68" s="1336" t="s">
        <v>10615</v>
      </c>
    </row>
    <row r="69" spans="1:25">
      <c r="A69" s="815" t="str">
        <f t="shared" si="8"/>
        <v>GD</v>
      </c>
      <c r="B69" s="774">
        <f t="shared" si="9"/>
        <v>230</v>
      </c>
      <c r="C69" s="1261">
        <f t="shared" si="10"/>
        <v>10</v>
      </c>
      <c r="D69" s="801"/>
      <c r="E69" s="801"/>
      <c r="F69" s="801"/>
      <c r="G69" s="488"/>
      <c r="H69" s="797"/>
      <c r="I69"/>
      <c r="J69"/>
      <c r="N69" s="814">
        <f t="shared" si="7"/>
        <v>34</v>
      </c>
      <c r="O69" s="1233"/>
      <c r="P69" s="1337" t="s">
        <v>38903</v>
      </c>
      <c r="Q69" s="1337" t="s">
        <v>2026</v>
      </c>
      <c r="R69" s="1336" t="s">
        <v>39055</v>
      </c>
      <c r="S69" s="1336">
        <v>34</v>
      </c>
      <c r="T69" s="1336">
        <v>1</v>
      </c>
      <c r="U69" s="1336" t="s">
        <v>10621</v>
      </c>
      <c r="V69" s="1336" t="s">
        <v>11057</v>
      </c>
      <c r="W69" s="1336" t="s">
        <v>10594</v>
      </c>
      <c r="X69" s="1336" t="s">
        <v>10595</v>
      </c>
      <c r="Y69" s="1336" t="s">
        <v>10615</v>
      </c>
    </row>
    <row r="70" spans="1:25">
      <c r="A70" s="815" t="str">
        <f t="shared" si="8"/>
        <v>GD</v>
      </c>
      <c r="B70" s="774">
        <f t="shared" si="9"/>
        <v>322</v>
      </c>
      <c r="C70" s="1261">
        <f t="shared" si="10"/>
        <v>7</v>
      </c>
      <c r="D70" s="801"/>
      <c r="E70" s="801"/>
      <c r="F70" s="801"/>
      <c r="G70" s="488"/>
      <c r="H70" s="797"/>
      <c r="I70"/>
      <c r="J70"/>
      <c r="N70" s="814">
        <f t="shared" ref="N70:N98" si="11">S70*1</f>
        <v>63</v>
      </c>
      <c r="O70" s="1233"/>
      <c r="P70" s="1337" t="s">
        <v>38969</v>
      </c>
      <c r="Q70" s="1337" t="s">
        <v>2279</v>
      </c>
      <c r="R70" s="1336" t="s">
        <v>39056</v>
      </c>
      <c r="S70" s="1336">
        <v>63</v>
      </c>
      <c r="T70" s="1336">
        <v>53</v>
      </c>
      <c r="U70" s="1336" t="s">
        <v>10621</v>
      </c>
      <c r="V70" s="1336" t="s">
        <v>11057</v>
      </c>
      <c r="W70" s="1336" t="s">
        <v>10613</v>
      </c>
      <c r="X70" s="1336" t="s">
        <v>10595</v>
      </c>
      <c r="Y70" s="1336" t="s">
        <v>10615</v>
      </c>
    </row>
    <row r="71" spans="1:25">
      <c r="A71" s="815" t="str">
        <f t="shared" si="8"/>
        <v>GD</v>
      </c>
      <c r="B71" s="774">
        <f t="shared" si="9"/>
        <v>53</v>
      </c>
      <c r="C71" s="1261">
        <f t="shared" si="10"/>
        <v>1</v>
      </c>
      <c r="D71" s="801"/>
      <c r="E71" s="801"/>
      <c r="F71" s="801"/>
      <c r="G71" s="488"/>
      <c r="H71" s="797"/>
      <c r="I71"/>
      <c r="J71"/>
      <c r="N71" s="814">
        <f t="shared" si="11"/>
        <v>23</v>
      </c>
      <c r="O71" s="1233"/>
      <c r="P71" s="1337" t="s">
        <v>38904</v>
      </c>
      <c r="Q71" s="1337" t="s">
        <v>2278</v>
      </c>
      <c r="R71" s="1336" t="s">
        <v>39057</v>
      </c>
      <c r="S71" s="1336">
        <v>23</v>
      </c>
      <c r="T71" s="1336">
        <v>10</v>
      </c>
      <c r="U71" s="1336" t="s">
        <v>10621</v>
      </c>
      <c r="V71" s="1336" t="s">
        <v>11057</v>
      </c>
      <c r="W71" s="1336" t="s">
        <v>10599</v>
      </c>
      <c r="X71" s="1336" t="s">
        <v>10609</v>
      </c>
      <c r="Y71" s="1336" t="s">
        <v>10612</v>
      </c>
    </row>
    <row r="72" spans="1:25">
      <c r="A72" s="815" t="str">
        <f t="shared" si="8"/>
        <v>GD</v>
      </c>
      <c r="B72" s="774">
        <f t="shared" si="9"/>
        <v>312</v>
      </c>
      <c r="C72" s="1261">
        <f t="shared" si="10"/>
        <v>8</v>
      </c>
      <c r="D72" s="801"/>
      <c r="E72" s="801"/>
      <c r="F72" s="801"/>
      <c r="G72" s="488"/>
      <c r="H72" s="797"/>
      <c r="I72"/>
      <c r="J72"/>
      <c r="N72" s="814">
        <f t="shared" si="11"/>
        <v>46</v>
      </c>
      <c r="O72" s="1233"/>
      <c r="P72" s="1337" t="s">
        <v>38887</v>
      </c>
      <c r="Q72" s="1337" t="s">
        <v>1941</v>
      </c>
      <c r="R72" s="1336" t="s">
        <v>39058</v>
      </c>
      <c r="S72" s="1336">
        <v>46</v>
      </c>
      <c r="T72" s="1336">
        <v>7</v>
      </c>
      <c r="U72" s="1336" t="s">
        <v>10621</v>
      </c>
      <c r="V72" s="1336" t="s">
        <v>11057</v>
      </c>
      <c r="W72" s="1336" t="s">
        <v>10599</v>
      </c>
      <c r="X72" s="1336" t="s">
        <v>10614</v>
      </c>
      <c r="Y72" s="1336" t="s">
        <v>10623</v>
      </c>
    </row>
    <row r="73" spans="1:25">
      <c r="A73" s="815" t="str">
        <f t="shared" si="8"/>
        <v>GD</v>
      </c>
      <c r="B73" s="774">
        <f t="shared" si="9"/>
        <v>520</v>
      </c>
      <c r="C73" s="1261">
        <f t="shared" si="10"/>
        <v>10</v>
      </c>
      <c r="D73" s="801"/>
      <c r="E73" s="801"/>
      <c r="F73" s="801"/>
      <c r="G73" s="488"/>
      <c r="H73" s="797"/>
      <c r="I73"/>
      <c r="J73"/>
      <c r="N73" s="814">
        <f t="shared" si="11"/>
        <v>53</v>
      </c>
      <c r="O73" s="1233"/>
      <c r="P73" s="1337" t="s">
        <v>38884</v>
      </c>
      <c r="Q73" s="1337" t="s">
        <v>1239</v>
      </c>
      <c r="R73" s="1336" t="s">
        <v>39059</v>
      </c>
      <c r="S73" s="1336">
        <v>53</v>
      </c>
      <c r="T73" s="1336">
        <v>1</v>
      </c>
      <c r="U73" s="1336" t="s">
        <v>10621</v>
      </c>
      <c r="V73" s="1336" t="s">
        <v>10598</v>
      </c>
      <c r="W73" s="1336" t="s">
        <v>38874</v>
      </c>
      <c r="X73" s="1336" t="s">
        <v>10614</v>
      </c>
      <c r="Y73" s="1336" t="s">
        <v>10620</v>
      </c>
    </row>
    <row r="74" spans="1:25">
      <c r="A74" s="815" t="str">
        <f t="shared" si="8"/>
        <v>GD</v>
      </c>
      <c r="B74" s="774">
        <f t="shared" si="9"/>
        <v>58</v>
      </c>
      <c r="C74" s="1261">
        <f t="shared" si="10"/>
        <v>1</v>
      </c>
      <c r="D74" s="801"/>
      <c r="E74" s="801"/>
      <c r="F74" s="801"/>
      <c r="G74" s="488"/>
      <c r="H74" s="797"/>
      <c r="I74"/>
      <c r="J74"/>
      <c r="N74" s="814">
        <f t="shared" si="11"/>
        <v>39</v>
      </c>
      <c r="O74" s="1233"/>
      <c r="P74" s="1337" t="s">
        <v>38905</v>
      </c>
      <c r="Q74" s="1337" t="s">
        <v>2278</v>
      </c>
      <c r="R74" s="1336" t="s">
        <v>39060</v>
      </c>
      <c r="S74" s="1336">
        <v>39</v>
      </c>
      <c r="T74" s="1336">
        <v>8</v>
      </c>
      <c r="U74" s="1336" t="s">
        <v>10621</v>
      </c>
      <c r="V74" s="1336" t="s">
        <v>10602</v>
      </c>
      <c r="W74" s="1336" t="s">
        <v>10594</v>
      </c>
      <c r="X74" s="1336" t="s">
        <v>10604</v>
      </c>
      <c r="Y74" s="1336" t="s">
        <v>10615</v>
      </c>
    </row>
    <row r="75" spans="1:25">
      <c r="A75" s="815" t="str">
        <f t="shared" si="8"/>
        <v>GD</v>
      </c>
      <c r="B75" s="774">
        <f t="shared" si="9"/>
        <v>570</v>
      </c>
      <c r="C75" s="1261">
        <f t="shared" si="10"/>
        <v>10</v>
      </c>
      <c r="D75" s="801"/>
      <c r="E75" s="801"/>
      <c r="F75" s="801"/>
      <c r="G75" s="488"/>
      <c r="H75" s="797"/>
      <c r="I75"/>
      <c r="J75"/>
      <c r="N75" s="814">
        <f t="shared" si="11"/>
        <v>52</v>
      </c>
      <c r="O75" s="1233"/>
      <c r="P75" s="1337" t="s">
        <v>38906</v>
      </c>
      <c r="Q75" s="1337" t="s">
        <v>2026</v>
      </c>
      <c r="R75" s="1336" t="s">
        <v>39061</v>
      </c>
      <c r="S75" s="1336">
        <v>52</v>
      </c>
      <c r="T75" s="1336">
        <v>10</v>
      </c>
      <c r="U75" s="1336" t="s">
        <v>10621</v>
      </c>
      <c r="V75" s="1336" t="s">
        <v>10602</v>
      </c>
      <c r="W75" s="1336" t="s">
        <v>10594</v>
      </c>
      <c r="X75" s="1336" t="s">
        <v>10604</v>
      </c>
      <c r="Y75" s="1336" t="s">
        <v>10615</v>
      </c>
    </row>
    <row r="76" spans="1:25">
      <c r="A76" s="815" t="str">
        <f t="shared" si="8"/>
        <v>GD</v>
      </c>
      <c r="B76" s="774">
        <f t="shared" si="9"/>
        <v>51</v>
      </c>
      <c r="C76" s="1261">
        <f t="shared" si="10"/>
        <v>1</v>
      </c>
      <c r="D76" s="801"/>
      <c r="E76" s="801"/>
      <c r="F76" s="801"/>
      <c r="G76" s="488"/>
      <c r="H76" s="797"/>
      <c r="I76"/>
      <c r="J76"/>
      <c r="N76" s="814">
        <f t="shared" si="11"/>
        <v>58</v>
      </c>
      <c r="O76" s="1234"/>
      <c r="P76" s="1337" t="s">
        <v>38894</v>
      </c>
      <c r="Q76" s="1337" t="s">
        <v>2303</v>
      </c>
      <c r="R76" s="1336" t="s">
        <v>39062</v>
      </c>
      <c r="S76" s="1336">
        <v>58</v>
      </c>
      <c r="T76" s="1336">
        <v>1</v>
      </c>
      <c r="U76" s="1336" t="s">
        <v>10621</v>
      </c>
      <c r="V76" s="1336" t="s">
        <v>10598</v>
      </c>
      <c r="W76" s="1336" t="s">
        <v>10622</v>
      </c>
      <c r="X76" s="1336" t="s">
        <v>10604</v>
      </c>
      <c r="Y76" s="1336" t="s">
        <v>10605</v>
      </c>
    </row>
    <row r="77" spans="1:25">
      <c r="A77" s="815" t="str">
        <f t="shared" si="8"/>
        <v>GD</v>
      </c>
      <c r="B77" s="774">
        <f t="shared" si="9"/>
        <v>1095</v>
      </c>
      <c r="C77" s="1261">
        <f t="shared" si="10"/>
        <v>15</v>
      </c>
      <c r="D77" s="801"/>
      <c r="E77" s="801"/>
      <c r="F77" s="801"/>
      <c r="G77" s="488"/>
      <c r="H77" s="797"/>
      <c r="I77"/>
      <c r="J77"/>
      <c r="N77" s="814">
        <f t="shared" si="11"/>
        <v>57</v>
      </c>
      <c r="O77" s="1235"/>
      <c r="P77" s="1337" t="s">
        <v>38895</v>
      </c>
      <c r="Q77" s="1337" t="s">
        <v>2527</v>
      </c>
      <c r="R77" s="1336" t="s">
        <v>39063</v>
      </c>
      <c r="S77" s="1336">
        <v>57</v>
      </c>
      <c r="T77" s="1336">
        <v>10</v>
      </c>
      <c r="U77" s="1336" t="s">
        <v>10621</v>
      </c>
      <c r="V77" s="1336" t="s">
        <v>10602</v>
      </c>
      <c r="W77" s="1336" t="s">
        <v>10624</v>
      </c>
      <c r="X77" s="1336" t="s">
        <v>10625</v>
      </c>
      <c r="Y77" s="1336" t="s">
        <v>10615</v>
      </c>
    </row>
    <row r="78" spans="1:25">
      <c r="A78" s="815" t="str">
        <f t="shared" si="8"/>
        <v>GD</v>
      </c>
      <c r="B78" s="774">
        <f t="shared" si="9"/>
        <v>1550</v>
      </c>
      <c r="C78" s="1261">
        <f t="shared" si="10"/>
        <v>31</v>
      </c>
      <c r="D78" s="801"/>
      <c r="E78" s="801"/>
      <c r="F78" s="801"/>
      <c r="G78" s="488"/>
      <c r="H78" s="797"/>
      <c r="I78"/>
      <c r="J78"/>
      <c r="N78" s="814">
        <f t="shared" si="11"/>
        <v>51</v>
      </c>
      <c r="O78" s="1234"/>
      <c r="P78" s="1337" t="s">
        <v>38929</v>
      </c>
      <c r="Q78" s="1337" t="s">
        <v>1983</v>
      </c>
      <c r="R78" s="1336" t="s">
        <v>39064</v>
      </c>
      <c r="S78" s="1336">
        <v>51</v>
      </c>
      <c r="T78" s="1336">
        <v>1</v>
      </c>
      <c r="U78" s="1336" t="s">
        <v>39005</v>
      </c>
      <c r="V78" s="1336" t="s">
        <v>10602</v>
      </c>
      <c r="W78" s="1336" t="s">
        <v>10599</v>
      </c>
      <c r="X78" s="1336" t="s">
        <v>10609</v>
      </c>
      <c r="Y78" s="1336" t="s">
        <v>10615</v>
      </c>
    </row>
    <row r="79" spans="1:25">
      <c r="A79" s="815" t="str">
        <f t="shared" si="8"/>
        <v>GD</v>
      </c>
      <c r="B79" s="774">
        <f t="shared" si="9"/>
        <v>36</v>
      </c>
      <c r="C79" s="1261">
        <f t="shared" si="10"/>
        <v>1</v>
      </c>
      <c r="D79" s="801"/>
      <c r="E79" s="801"/>
      <c r="F79" s="801"/>
      <c r="G79" s="488"/>
      <c r="H79" s="797"/>
      <c r="I79"/>
      <c r="J79"/>
      <c r="N79" s="814">
        <f t="shared" si="11"/>
        <v>73</v>
      </c>
      <c r="O79" s="1235"/>
      <c r="P79" s="1337" t="s">
        <v>38930</v>
      </c>
      <c r="Q79" s="1337" t="s">
        <v>2278</v>
      </c>
      <c r="R79" s="1336" t="s">
        <v>39065</v>
      </c>
      <c r="S79" s="1336">
        <v>73</v>
      </c>
      <c r="T79" s="1336">
        <v>15</v>
      </c>
      <c r="U79" s="1336" t="s">
        <v>10621</v>
      </c>
      <c r="V79" s="1336" t="s">
        <v>11057</v>
      </c>
      <c r="W79" s="1336" t="s">
        <v>10613</v>
      </c>
      <c r="X79" s="1336" t="s">
        <v>10595</v>
      </c>
      <c r="Y79" s="1336" t="s">
        <v>10615</v>
      </c>
    </row>
    <row r="80" spans="1:25">
      <c r="A80" s="815" t="str">
        <f t="shared" si="8"/>
        <v>GD</v>
      </c>
      <c r="B80" s="774">
        <f t="shared" si="9"/>
        <v>504</v>
      </c>
      <c r="C80" s="1261">
        <f t="shared" si="10"/>
        <v>12</v>
      </c>
      <c r="D80" s="801"/>
      <c r="E80" s="801"/>
      <c r="F80" s="801"/>
      <c r="G80" s="488"/>
      <c r="H80" s="797"/>
      <c r="I80"/>
      <c r="J80"/>
      <c r="N80" s="814">
        <f t="shared" si="11"/>
        <v>50</v>
      </c>
      <c r="O80" s="1235"/>
      <c r="P80" s="1337" t="s">
        <v>38931</v>
      </c>
      <c r="Q80" s="1337" t="s">
        <v>1239</v>
      </c>
      <c r="R80" s="1336" t="s">
        <v>39066</v>
      </c>
      <c r="S80" s="1336">
        <v>50</v>
      </c>
      <c r="T80" s="1336">
        <v>31</v>
      </c>
      <c r="U80" s="1336" t="s">
        <v>10621</v>
      </c>
      <c r="V80" s="1336" t="s">
        <v>11057</v>
      </c>
      <c r="W80" s="1336" t="s">
        <v>10599</v>
      </c>
      <c r="X80" s="1336" t="s">
        <v>10609</v>
      </c>
      <c r="Y80" s="1336" t="s">
        <v>10615</v>
      </c>
    </row>
    <row r="81" spans="1:25">
      <c r="A81" s="815" t="str">
        <f t="shared" si="8"/>
        <v>GD</v>
      </c>
      <c r="B81" s="774">
        <f t="shared" si="9"/>
        <v>1334</v>
      </c>
      <c r="C81" s="1261">
        <f t="shared" si="10"/>
        <v>667</v>
      </c>
      <c r="D81" s="801"/>
      <c r="E81" s="801"/>
      <c r="F81" s="801"/>
      <c r="G81" s="488"/>
      <c r="H81" s="797"/>
      <c r="I81"/>
      <c r="J81"/>
      <c r="N81" s="814">
        <f t="shared" si="11"/>
        <v>36</v>
      </c>
      <c r="O81" s="1233"/>
      <c r="P81" s="1337" t="s">
        <v>38912</v>
      </c>
      <c r="Q81" s="1337" t="s">
        <v>1986</v>
      </c>
      <c r="R81" s="1336" t="s">
        <v>39067</v>
      </c>
      <c r="S81" s="1336">
        <v>36</v>
      </c>
      <c r="T81" s="1336">
        <v>1</v>
      </c>
      <c r="U81" s="1336" t="s">
        <v>10621</v>
      </c>
      <c r="V81" s="1336" t="s">
        <v>11057</v>
      </c>
      <c r="W81" s="1336" t="s">
        <v>10603</v>
      </c>
      <c r="X81" s="1336" t="s">
        <v>10595</v>
      </c>
      <c r="Y81" s="1336" t="s">
        <v>10615</v>
      </c>
    </row>
    <row r="82" spans="1:25">
      <c r="A82" s="815" t="str">
        <f t="shared" si="8"/>
        <v>GD</v>
      </c>
      <c r="B82" s="774">
        <f t="shared" si="9"/>
        <v>10741</v>
      </c>
      <c r="C82" s="1261">
        <f t="shared" si="10"/>
        <v>467</v>
      </c>
      <c r="D82" s="801"/>
      <c r="E82" s="801"/>
      <c r="F82" s="801"/>
      <c r="G82" s="488"/>
      <c r="H82" s="797"/>
      <c r="I82"/>
      <c r="J82"/>
      <c r="N82" s="814">
        <f t="shared" si="11"/>
        <v>42</v>
      </c>
      <c r="O82" s="1234"/>
      <c r="P82" s="1337" t="s">
        <v>38913</v>
      </c>
      <c r="Q82" s="1337" t="s">
        <v>1949</v>
      </c>
      <c r="R82" s="1336" t="s">
        <v>39068</v>
      </c>
      <c r="S82" s="1336">
        <v>42</v>
      </c>
      <c r="T82" s="1336">
        <v>12</v>
      </c>
      <c r="U82" s="1336" t="s">
        <v>10621</v>
      </c>
      <c r="V82" s="1336" t="s">
        <v>10602</v>
      </c>
      <c r="W82" s="1336" t="s">
        <v>10599</v>
      </c>
      <c r="X82" s="1336" t="s">
        <v>10609</v>
      </c>
      <c r="Y82" s="1336" t="s">
        <v>10596</v>
      </c>
    </row>
    <row r="83" spans="1:25">
      <c r="A83" s="815" t="str">
        <f t="shared" si="8"/>
        <v>GD</v>
      </c>
      <c r="B83" s="774">
        <f t="shared" si="9"/>
        <v>1575</v>
      </c>
      <c r="C83" s="1261">
        <f t="shared" si="10"/>
        <v>21</v>
      </c>
      <c r="D83" s="801"/>
      <c r="E83" s="801"/>
      <c r="F83" s="801"/>
      <c r="G83" s="488"/>
      <c r="H83" s="797"/>
      <c r="I83"/>
      <c r="J83"/>
      <c r="N83" s="814">
        <f t="shared" si="11"/>
        <v>2</v>
      </c>
      <c r="O83" s="1233"/>
      <c r="P83" s="1337" t="s">
        <v>38970</v>
      </c>
      <c r="Q83" s="1337" t="s">
        <v>2030</v>
      </c>
      <c r="R83" s="1336" t="s">
        <v>39069</v>
      </c>
      <c r="S83" s="1336">
        <v>2</v>
      </c>
      <c r="T83" s="1336">
        <v>667</v>
      </c>
      <c r="U83" s="1336" t="s">
        <v>10621</v>
      </c>
      <c r="V83" s="1336" t="s">
        <v>10606</v>
      </c>
      <c r="W83" s="1336" t="s">
        <v>38261</v>
      </c>
      <c r="X83" s="1336" t="s">
        <v>10600</v>
      </c>
      <c r="Y83" s="1336" t="s">
        <v>10601</v>
      </c>
    </row>
    <row r="84" spans="1:25">
      <c r="A84" s="815" t="str">
        <f t="shared" si="8"/>
        <v>GD</v>
      </c>
      <c r="B84" s="774">
        <f t="shared" si="9"/>
        <v>702</v>
      </c>
      <c r="C84" s="1261">
        <f t="shared" si="10"/>
        <v>13</v>
      </c>
      <c r="D84" s="801"/>
      <c r="E84" s="801"/>
      <c r="F84" s="801"/>
      <c r="G84" s="488"/>
      <c r="H84" s="797"/>
      <c r="I84"/>
      <c r="J84"/>
      <c r="N84" s="814">
        <f t="shared" si="11"/>
        <v>23</v>
      </c>
      <c r="O84" s="1233"/>
      <c r="P84" s="1337" t="s">
        <v>38970</v>
      </c>
      <c r="Q84" s="1337" t="s">
        <v>2030</v>
      </c>
      <c r="R84" s="1336" t="s">
        <v>39069</v>
      </c>
      <c r="S84" s="1336">
        <v>23</v>
      </c>
      <c r="T84" s="1336">
        <v>467</v>
      </c>
      <c r="U84" s="1336" t="s">
        <v>10621</v>
      </c>
      <c r="V84" s="1336" t="s">
        <v>10606</v>
      </c>
      <c r="W84" s="1336" t="s">
        <v>38261</v>
      </c>
      <c r="X84" s="1336" t="s">
        <v>10600</v>
      </c>
      <c r="Y84" s="1336" t="s">
        <v>10601</v>
      </c>
    </row>
    <row r="85" spans="1:25">
      <c r="A85" s="815" t="str">
        <f t="shared" si="8"/>
        <v>GD</v>
      </c>
      <c r="B85" s="774">
        <f t="shared" si="9"/>
        <v>51</v>
      </c>
      <c r="C85" s="1261">
        <f t="shared" si="10"/>
        <v>1</v>
      </c>
      <c r="D85" s="801"/>
      <c r="E85" s="801"/>
      <c r="F85" s="801"/>
      <c r="G85" s="488"/>
      <c r="H85" s="797"/>
      <c r="I85"/>
      <c r="J85"/>
      <c r="N85" s="814">
        <f t="shared" si="11"/>
        <v>75</v>
      </c>
      <c r="O85" s="1233"/>
      <c r="P85" s="1337" t="s">
        <v>38970</v>
      </c>
      <c r="Q85" s="1337" t="s">
        <v>2030</v>
      </c>
      <c r="R85" s="1336" t="s">
        <v>39069</v>
      </c>
      <c r="S85" s="1336">
        <v>75</v>
      </c>
      <c r="T85" s="1336">
        <v>21</v>
      </c>
      <c r="U85" s="1336" t="s">
        <v>10621</v>
      </c>
      <c r="V85" s="1336" t="s">
        <v>10606</v>
      </c>
      <c r="W85" s="1336" t="s">
        <v>38261</v>
      </c>
      <c r="X85" s="1336" t="s">
        <v>10600</v>
      </c>
      <c r="Y85" s="1336" t="s">
        <v>10601</v>
      </c>
    </row>
    <row r="86" spans="1:25">
      <c r="A86" s="815" t="str">
        <f t="shared" si="8"/>
        <v>GD</v>
      </c>
      <c r="B86" s="774">
        <f t="shared" si="9"/>
        <v>2204</v>
      </c>
      <c r="C86" s="1261">
        <f t="shared" si="10"/>
        <v>116</v>
      </c>
      <c r="D86" s="801"/>
      <c r="E86" s="801"/>
      <c r="F86" s="801"/>
      <c r="G86" s="488"/>
      <c r="H86" s="797"/>
      <c r="I86"/>
      <c r="J86"/>
      <c r="N86" s="814">
        <f t="shared" si="11"/>
        <v>54</v>
      </c>
      <c r="O86" s="1233"/>
      <c r="P86" s="1337" t="s">
        <v>38914</v>
      </c>
      <c r="Q86" s="1337" t="s">
        <v>1693</v>
      </c>
      <c r="R86" s="1336" t="s">
        <v>39070</v>
      </c>
      <c r="S86" s="1336">
        <v>54</v>
      </c>
      <c r="T86" s="1336">
        <v>13</v>
      </c>
      <c r="U86" s="1336" t="s">
        <v>10621</v>
      </c>
      <c r="V86" s="1336" t="s">
        <v>10602</v>
      </c>
      <c r="W86" s="1336" t="s">
        <v>10594</v>
      </c>
      <c r="X86" s="1336" t="s">
        <v>10625</v>
      </c>
      <c r="Y86" s="1336" t="s">
        <v>10615</v>
      </c>
    </row>
    <row r="87" spans="1:25">
      <c r="A87" s="815" t="str">
        <f t="shared" si="8"/>
        <v>GD</v>
      </c>
      <c r="B87" s="774">
        <f t="shared" si="9"/>
        <v>2140</v>
      </c>
      <c r="C87" s="1261">
        <f t="shared" si="10"/>
        <v>1070</v>
      </c>
      <c r="D87" s="801"/>
      <c r="E87" s="801"/>
      <c r="F87" s="801"/>
      <c r="G87" s="488"/>
      <c r="H87" s="797"/>
      <c r="I87"/>
      <c r="J87"/>
      <c r="N87" s="814">
        <f t="shared" si="11"/>
        <v>51</v>
      </c>
      <c r="O87" s="1233"/>
      <c r="P87" s="1337" t="s">
        <v>38927</v>
      </c>
      <c r="Q87" s="1337" t="s">
        <v>2535</v>
      </c>
      <c r="R87" s="1336" t="s">
        <v>39071</v>
      </c>
      <c r="S87" s="1336">
        <v>51</v>
      </c>
      <c r="T87" s="1336">
        <v>1</v>
      </c>
      <c r="U87" s="1336" t="s">
        <v>10621</v>
      </c>
      <c r="V87" s="1336" t="s">
        <v>10598</v>
      </c>
      <c r="W87" s="1336" t="s">
        <v>10632</v>
      </c>
      <c r="X87" s="1336" t="s">
        <v>10604</v>
      </c>
      <c r="Y87" s="1336" t="s">
        <v>10615</v>
      </c>
    </row>
    <row r="88" spans="1:25">
      <c r="A88" s="815" t="str">
        <f t="shared" si="8"/>
        <v>GD</v>
      </c>
      <c r="B88" s="774">
        <f t="shared" si="9"/>
        <v>11868</v>
      </c>
      <c r="C88" s="1261">
        <f t="shared" si="10"/>
        <v>989</v>
      </c>
      <c r="D88" s="801"/>
      <c r="E88" s="801"/>
      <c r="F88" s="801"/>
      <c r="G88" s="488"/>
      <c r="H88" s="797"/>
      <c r="I88"/>
      <c r="J88"/>
      <c r="N88" s="814">
        <f t="shared" si="11"/>
        <v>19</v>
      </c>
      <c r="O88" s="1233"/>
      <c r="P88" s="1337" t="s">
        <v>38926</v>
      </c>
      <c r="Q88" s="1337" t="s">
        <v>1945</v>
      </c>
      <c r="R88" s="1336" t="s">
        <v>39072</v>
      </c>
      <c r="S88" s="1336">
        <v>19</v>
      </c>
      <c r="T88" s="1336">
        <v>116</v>
      </c>
      <c r="U88" s="1336" t="s">
        <v>10621</v>
      </c>
      <c r="V88" s="1336" t="s">
        <v>10611</v>
      </c>
      <c r="W88" s="1336" t="s">
        <v>10594</v>
      </c>
      <c r="X88" s="1336" t="s">
        <v>10614</v>
      </c>
      <c r="Y88" s="1336" t="s">
        <v>10596</v>
      </c>
    </row>
    <row r="89" spans="1:25">
      <c r="A89" s="815" t="str">
        <f t="shared" si="8"/>
        <v>GD</v>
      </c>
      <c r="B89" s="774">
        <f t="shared" si="9"/>
        <v>22126</v>
      </c>
      <c r="C89" s="1261">
        <f t="shared" si="10"/>
        <v>299</v>
      </c>
      <c r="D89" s="801"/>
      <c r="E89" s="801"/>
      <c r="F89" s="801"/>
      <c r="G89" s="488"/>
      <c r="H89" s="797"/>
      <c r="I89"/>
      <c r="J89"/>
      <c r="N89" s="814">
        <f t="shared" si="11"/>
        <v>2</v>
      </c>
      <c r="O89" s="1233"/>
      <c r="P89" s="1337" t="s">
        <v>38971</v>
      </c>
      <c r="Q89" s="1337" t="s">
        <v>2281</v>
      </c>
      <c r="R89" s="1336" t="s">
        <v>39073</v>
      </c>
      <c r="S89" s="1336">
        <v>2</v>
      </c>
      <c r="T89" s="1336">
        <v>1070</v>
      </c>
      <c r="U89" s="1336" t="s">
        <v>39074</v>
      </c>
      <c r="V89" s="1336" t="s">
        <v>10606</v>
      </c>
      <c r="W89" s="1336" t="s">
        <v>38261</v>
      </c>
      <c r="X89" s="1336" t="s">
        <v>10595</v>
      </c>
      <c r="Y89" s="1336" t="s">
        <v>10601</v>
      </c>
    </row>
    <row r="90" spans="1:25">
      <c r="A90" s="815" t="str">
        <f t="shared" si="8"/>
        <v>GD</v>
      </c>
      <c r="B90" s="774">
        <f t="shared" si="9"/>
        <v>118</v>
      </c>
      <c r="C90" s="1261">
        <f t="shared" si="10"/>
        <v>2</v>
      </c>
      <c r="D90" s="801"/>
      <c r="E90" s="801"/>
      <c r="F90" s="801"/>
      <c r="G90" s="488"/>
      <c r="H90" s="797"/>
      <c r="I90"/>
      <c r="J90"/>
      <c r="N90" s="814">
        <f t="shared" si="11"/>
        <v>12</v>
      </c>
      <c r="O90" s="1233"/>
      <c r="P90" s="1337" t="s">
        <v>38971</v>
      </c>
      <c r="Q90" s="1337" t="s">
        <v>2281</v>
      </c>
      <c r="R90" s="1336" t="s">
        <v>39073</v>
      </c>
      <c r="S90" s="1336">
        <v>12</v>
      </c>
      <c r="T90" s="1336">
        <v>989</v>
      </c>
      <c r="U90" s="1336" t="s">
        <v>39074</v>
      </c>
      <c r="V90" s="1336" t="s">
        <v>10606</v>
      </c>
      <c r="W90" s="1336" t="s">
        <v>38261</v>
      </c>
      <c r="X90" s="1336" t="s">
        <v>10595</v>
      </c>
      <c r="Y90" s="1336" t="s">
        <v>10601</v>
      </c>
    </row>
    <row r="91" spans="1:25">
      <c r="A91" s="815" t="str">
        <f t="shared" si="8"/>
        <v>GD</v>
      </c>
      <c r="B91" s="774">
        <f t="shared" si="9"/>
        <v>47</v>
      </c>
      <c r="C91" s="1261">
        <f t="shared" si="10"/>
        <v>1</v>
      </c>
      <c r="D91" s="801"/>
      <c r="E91" s="801"/>
      <c r="F91" s="801"/>
      <c r="G91" s="488"/>
      <c r="H91" s="797"/>
      <c r="I91"/>
      <c r="J91"/>
      <c r="N91" s="814">
        <f t="shared" si="11"/>
        <v>74</v>
      </c>
      <c r="O91" s="1233"/>
      <c r="P91" s="1337" t="s">
        <v>38971</v>
      </c>
      <c r="Q91" s="1337" t="s">
        <v>2281</v>
      </c>
      <c r="R91" s="1336" t="s">
        <v>39073</v>
      </c>
      <c r="S91" s="1336">
        <v>74</v>
      </c>
      <c r="T91" s="1336">
        <v>299</v>
      </c>
      <c r="U91" s="1336" t="s">
        <v>39074</v>
      </c>
      <c r="V91" s="1336" t="s">
        <v>10606</v>
      </c>
      <c r="W91" s="1336" t="s">
        <v>38261</v>
      </c>
      <c r="X91" s="1336" t="s">
        <v>10595</v>
      </c>
      <c r="Y91" s="1336" t="s">
        <v>10601</v>
      </c>
    </row>
    <row r="92" spans="1:25">
      <c r="A92" s="815" t="str">
        <f t="shared" si="8"/>
        <v>GD</v>
      </c>
      <c r="B92" s="774">
        <f t="shared" si="9"/>
        <v>387</v>
      </c>
      <c r="C92" s="1261">
        <f t="shared" si="10"/>
        <v>9</v>
      </c>
      <c r="D92" s="801"/>
      <c r="E92" s="801"/>
      <c r="F92" s="801"/>
      <c r="G92" s="488"/>
      <c r="H92" s="797"/>
      <c r="I92"/>
      <c r="J92"/>
      <c r="N92" s="814">
        <f t="shared" si="11"/>
        <v>59</v>
      </c>
      <c r="O92" s="1233"/>
      <c r="P92" s="1337" t="s">
        <v>38956</v>
      </c>
      <c r="Q92" s="1337" t="s">
        <v>1276</v>
      </c>
      <c r="R92" s="1336" t="s">
        <v>39075</v>
      </c>
      <c r="S92" s="1336">
        <v>59</v>
      </c>
      <c r="T92" s="1336">
        <v>2</v>
      </c>
      <c r="U92" s="1336" t="s">
        <v>10621</v>
      </c>
      <c r="V92" s="1336" t="s">
        <v>10602</v>
      </c>
      <c r="W92" s="1336" t="s">
        <v>10632</v>
      </c>
      <c r="X92" s="1336" t="s">
        <v>10604</v>
      </c>
      <c r="Y92" s="1336" t="s">
        <v>10615</v>
      </c>
    </row>
    <row r="93" spans="1:25">
      <c r="A93" s="815" t="str">
        <f t="shared" si="8"/>
        <v>GD</v>
      </c>
      <c r="B93" s="774">
        <f t="shared" si="9"/>
        <v>0</v>
      </c>
      <c r="C93" s="1261">
        <f t="shared" si="10"/>
        <v>0</v>
      </c>
      <c r="D93" s="801"/>
      <c r="E93" s="801"/>
      <c r="F93" s="801"/>
      <c r="G93" s="488"/>
      <c r="H93" s="797"/>
      <c r="I93"/>
      <c r="J93"/>
      <c r="N93" s="814">
        <f t="shared" si="11"/>
        <v>47</v>
      </c>
      <c r="O93" s="1233"/>
      <c r="P93" s="1337" t="s">
        <v>38933</v>
      </c>
      <c r="Q93" s="1337" t="s">
        <v>1276</v>
      </c>
      <c r="R93" s="1336" t="s">
        <v>39076</v>
      </c>
      <c r="S93" s="1336">
        <v>47</v>
      </c>
      <c r="T93" s="1336">
        <v>1</v>
      </c>
      <c r="U93" s="1336" t="s">
        <v>10621</v>
      </c>
      <c r="V93" s="1336" t="s">
        <v>11057</v>
      </c>
      <c r="W93" s="1336" t="s">
        <v>10599</v>
      </c>
      <c r="X93" s="1336" t="s">
        <v>10595</v>
      </c>
      <c r="Y93" s="1336" t="s">
        <v>10615</v>
      </c>
    </row>
    <row r="94" spans="1:25">
      <c r="A94" s="815" t="str">
        <f t="shared" si="8"/>
        <v>GD</v>
      </c>
      <c r="B94" s="774">
        <f t="shared" si="9"/>
        <v>57</v>
      </c>
      <c r="C94" s="1261">
        <f t="shared" si="10"/>
        <v>1</v>
      </c>
      <c r="D94" s="801"/>
      <c r="E94" s="801"/>
      <c r="F94" s="801"/>
      <c r="G94" s="488"/>
      <c r="H94" s="797"/>
      <c r="I94"/>
      <c r="J94"/>
      <c r="N94" s="814">
        <f t="shared" si="11"/>
        <v>43</v>
      </c>
      <c r="O94" s="1233"/>
      <c r="P94" s="1337" t="s">
        <v>38937</v>
      </c>
      <c r="Q94" s="1337" t="s">
        <v>1985</v>
      </c>
      <c r="R94" s="1336" t="s">
        <v>39077</v>
      </c>
      <c r="S94" s="1336">
        <v>43</v>
      </c>
      <c r="T94" s="1336">
        <v>9</v>
      </c>
      <c r="U94" s="1336" t="s">
        <v>10621</v>
      </c>
      <c r="V94" s="1336" t="s">
        <v>11057</v>
      </c>
      <c r="W94" s="1336" t="s">
        <v>10599</v>
      </c>
      <c r="X94" s="1336" t="s">
        <v>10609</v>
      </c>
      <c r="Y94" s="1336" t="s">
        <v>10615</v>
      </c>
    </row>
    <row r="95" spans="1:25">
      <c r="A95" s="815" t="str">
        <f t="shared" si="8"/>
        <v>GD</v>
      </c>
      <c r="B95" s="774">
        <f t="shared" si="9"/>
        <v>720</v>
      </c>
      <c r="C95" s="1261">
        <f t="shared" si="10"/>
        <v>20</v>
      </c>
      <c r="D95" s="801"/>
      <c r="E95" s="801"/>
      <c r="F95" s="801"/>
      <c r="G95" s="488"/>
      <c r="H95" s="797"/>
      <c r="I95"/>
      <c r="J95"/>
      <c r="N95" s="814">
        <f t="shared" si="11"/>
        <v>56</v>
      </c>
      <c r="O95" s="1233"/>
      <c r="P95" s="1337" t="s">
        <v>38972</v>
      </c>
      <c r="Q95" s="1337" t="s">
        <v>1948</v>
      </c>
      <c r="R95" s="1336" t="s">
        <v>39078</v>
      </c>
      <c r="S95" s="1336">
        <v>56</v>
      </c>
      <c r="T95" s="1336">
        <v>25</v>
      </c>
      <c r="U95" s="1336" t="s">
        <v>10621</v>
      </c>
      <c r="V95" s="1336" t="s">
        <v>37999</v>
      </c>
      <c r="W95" s="1336" t="s">
        <v>10599</v>
      </c>
      <c r="X95" s="1336" t="s">
        <v>10609</v>
      </c>
      <c r="Y95" s="1336" t="s">
        <v>38940</v>
      </c>
    </row>
    <row r="96" spans="1:25">
      <c r="A96" s="815" t="str">
        <f t="shared" si="8"/>
        <v>GD</v>
      </c>
      <c r="B96" s="774">
        <f t="shared" si="9"/>
        <v>177</v>
      </c>
      <c r="C96" s="1261">
        <f t="shared" si="10"/>
        <v>3</v>
      </c>
      <c r="D96" s="801"/>
      <c r="E96" s="801"/>
      <c r="F96" s="801"/>
      <c r="G96" s="488"/>
      <c r="H96" s="797"/>
      <c r="I96"/>
      <c r="J96"/>
      <c r="N96" s="814">
        <f t="shared" si="11"/>
        <v>57</v>
      </c>
      <c r="O96" s="1235"/>
      <c r="P96" s="1337" t="s">
        <v>38934</v>
      </c>
      <c r="Q96" s="1337" t="s">
        <v>2302</v>
      </c>
      <c r="R96" s="1336" t="s">
        <v>39079</v>
      </c>
      <c r="S96" s="1336">
        <v>57</v>
      </c>
      <c r="T96" s="1336">
        <v>1</v>
      </c>
      <c r="U96" s="1336" t="s">
        <v>10923</v>
      </c>
      <c r="V96" s="1336" t="s">
        <v>10602</v>
      </c>
      <c r="W96" s="1336" t="s">
        <v>10599</v>
      </c>
      <c r="X96" s="1336" t="s">
        <v>10609</v>
      </c>
      <c r="Y96" s="1336" t="s">
        <v>10615</v>
      </c>
    </row>
    <row r="97" spans="1:25">
      <c r="A97" s="815" t="str">
        <f t="shared" si="8"/>
        <v>GD</v>
      </c>
      <c r="B97" s="774">
        <f t="shared" si="9"/>
        <v>474</v>
      </c>
      <c r="C97" s="1261">
        <f t="shared" si="10"/>
        <v>6</v>
      </c>
      <c r="D97" s="801"/>
      <c r="E97" s="801"/>
      <c r="F97" s="801"/>
      <c r="G97" s="488"/>
      <c r="H97" s="797"/>
      <c r="I97"/>
      <c r="J97"/>
      <c r="N97" s="814">
        <f t="shared" si="11"/>
        <v>36</v>
      </c>
      <c r="O97" s="1233"/>
      <c r="P97" s="1337" t="s">
        <v>38935</v>
      </c>
      <c r="Q97" s="1337" t="s">
        <v>2529</v>
      </c>
      <c r="R97" s="1336" t="s">
        <v>39080</v>
      </c>
      <c r="S97" s="1336">
        <v>36</v>
      </c>
      <c r="T97" s="1336">
        <v>20</v>
      </c>
      <c r="U97" s="1336" t="s">
        <v>10621</v>
      </c>
      <c r="V97" s="1336" t="s">
        <v>10602</v>
      </c>
      <c r="W97" s="1336" t="s">
        <v>10599</v>
      </c>
      <c r="X97" s="1336" t="s">
        <v>10609</v>
      </c>
      <c r="Y97" s="1336" t="s">
        <v>10615</v>
      </c>
    </row>
    <row r="98" spans="1:25">
      <c r="A98" s="815" t="str">
        <f t="shared" si="8"/>
        <v>GD</v>
      </c>
      <c r="B98" s="774">
        <f t="shared" si="9"/>
        <v>174</v>
      </c>
      <c r="C98" s="1261">
        <f t="shared" si="10"/>
        <v>3</v>
      </c>
      <c r="D98" s="801"/>
      <c r="E98" s="801"/>
      <c r="F98" s="801"/>
      <c r="G98" s="488"/>
      <c r="H98" s="797"/>
      <c r="I98"/>
      <c r="J98"/>
      <c r="N98" s="814">
        <f t="shared" si="11"/>
        <v>59</v>
      </c>
      <c r="O98" s="1233"/>
      <c r="P98" s="1337" t="s">
        <v>38936</v>
      </c>
      <c r="Q98" s="1337" t="s">
        <v>2533</v>
      </c>
      <c r="R98" s="1336" t="s">
        <v>39081</v>
      </c>
      <c r="S98" s="1336">
        <v>59</v>
      </c>
      <c r="T98" s="1336">
        <v>3</v>
      </c>
      <c r="U98" s="1336" t="s">
        <v>38262</v>
      </c>
      <c r="V98" s="1336" t="s">
        <v>10602</v>
      </c>
      <c r="W98" s="1336" t="s">
        <v>10632</v>
      </c>
      <c r="X98" s="1336" t="s">
        <v>10604</v>
      </c>
      <c r="Y98" s="1336" t="s">
        <v>10615</v>
      </c>
    </row>
    <row r="99" spans="1:25">
      <c r="A99" s="815" t="str">
        <f t="shared" si="8"/>
        <v>GD</v>
      </c>
      <c r="B99" s="774">
        <f t="shared" si="9"/>
        <v>1968</v>
      </c>
      <c r="C99" s="1261">
        <f t="shared" si="10"/>
        <v>48</v>
      </c>
      <c r="D99" s="801"/>
      <c r="E99" s="801"/>
      <c r="F99" s="801"/>
      <c r="G99" s="488"/>
      <c r="H99" s="797"/>
      <c r="I99"/>
      <c r="J99"/>
      <c r="O99" s="1233"/>
      <c r="P99" s="1337" t="s">
        <v>38938</v>
      </c>
      <c r="Q99" s="1337" t="s">
        <v>1941</v>
      </c>
      <c r="R99" s="1336" t="s">
        <v>39082</v>
      </c>
      <c r="S99" s="1336">
        <v>79</v>
      </c>
      <c r="T99" s="1336">
        <v>6</v>
      </c>
      <c r="U99" s="1336" t="s">
        <v>10621</v>
      </c>
      <c r="V99" s="1336" t="s">
        <v>10602</v>
      </c>
      <c r="W99" s="1336" t="s">
        <v>10599</v>
      </c>
      <c r="X99" s="1336" t="s">
        <v>10609</v>
      </c>
      <c r="Y99" s="1336" t="s">
        <v>10596</v>
      </c>
    </row>
    <row r="100" spans="1:25">
      <c r="A100" s="815" t="str">
        <f t="shared" si="8"/>
        <v/>
      </c>
      <c r="B100" s="774">
        <f t="shared" si="9"/>
        <v>0</v>
      </c>
      <c r="C100" s="1261">
        <f t="shared" si="10"/>
        <v>0</v>
      </c>
      <c r="D100" s="801"/>
      <c r="E100" s="801"/>
      <c r="F100" s="801"/>
      <c r="G100" s="488"/>
      <c r="H100" s="797"/>
      <c r="I100"/>
      <c r="J100"/>
      <c r="O100" s="1233"/>
      <c r="P100" s="1337" t="s">
        <v>38939</v>
      </c>
      <c r="Q100" s="1337" t="s">
        <v>2527</v>
      </c>
      <c r="R100" s="1336" t="s">
        <v>39083</v>
      </c>
      <c r="S100" s="1336">
        <v>58</v>
      </c>
      <c r="T100" s="1336">
        <v>3</v>
      </c>
      <c r="U100" s="1336" t="s">
        <v>10621</v>
      </c>
      <c r="V100" s="1336" t="s">
        <v>10602</v>
      </c>
      <c r="W100" s="1336" t="s">
        <v>10603</v>
      </c>
      <c r="X100" s="1336" t="s">
        <v>10604</v>
      </c>
      <c r="Y100" s="1336" t="s">
        <v>10615</v>
      </c>
    </row>
    <row r="101" spans="1:25">
      <c r="A101" s="815" t="str">
        <f t="shared" si="8"/>
        <v/>
      </c>
      <c r="B101" s="774">
        <f t="shared" si="9"/>
        <v>0</v>
      </c>
      <c r="C101" s="1261">
        <f t="shared" si="10"/>
        <v>0</v>
      </c>
      <c r="D101" s="801"/>
      <c r="E101" s="801"/>
      <c r="F101" s="801"/>
      <c r="G101" s="488"/>
      <c r="H101" s="797"/>
      <c r="I101"/>
      <c r="J101"/>
      <c r="O101" s="1233"/>
      <c r="P101" s="1337" t="s">
        <v>38957</v>
      </c>
      <c r="Q101" s="1337" t="s">
        <v>2302</v>
      </c>
      <c r="R101" s="1336" t="s">
        <v>39084</v>
      </c>
      <c r="S101" s="1336">
        <v>41</v>
      </c>
      <c r="T101" s="1336">
        <v>48</v>
      </c>
      <c r="U101" s="1336" t="s">
        <v>10621</v>
      </c>
      <c r="V101" s="1336" t="s">
        <v>10611</v>
      </c>
      <c r="W101" s="1336" t="s">
        <v>10624</v>
      </c>
      <c r="X101" s="1336" t="s">
        <v>10625</v>
      </c>
      <c r="Y101" s="1336" t="s">
        <v>10615</v>
      </c>
    </row>
    <row r="102" spans="1:25">
      <c r="A102" s="815" t="str">
        <f t="shared" si="8"/>
        <v/>
      </c>
      <c r="B102" s="774">
        <f t="shared" si="9"/>
        <v>0</v>
      </c>
      <c r="C102" s="1261">
        <f t="shared" si="10"/>
        <v>0</v>
      </c>
      <c r="D102" s="801"/>
      <c r="E102" s="801"/>
      <c r="F102" s="801"/>
      <c r="G102" s="488"/>
      <c r="H102" s="797"/>
      <c r="I102"/>
      <c r="J102"/>
      <c r="O102" s="1233"/>
    </row>
    <row r="103" spans="1:25">
      <c r="A103" s="815" t="str">
        <f t="shared" si="8"/>
        <v/>
      </c>
      <c r="B103" s="774">
        <f t="shared" si="9"/>
        <v>0</v>
      </c>
      <c r="C103" s="1261">
        <f t="shared" si="10"/>
        <v>0</v>
      </c>
      <c r="D103" s="801"/>
      <c r="E103" s="801"/>
      <c r="F103" s="801"/>
      <c r="G103" s="488"/>
      <c r="H103" s="797"/>
      <c r="I103"/>
      <c r="J103"/>
      <c r="O103" s="1233"/>
    </row>
    <row r="104" spans="1:25">
      <c r="A104" s="815" t="str">
        <f t="shared" si="8"/>
        <v/>
      </c>
      <c r="B104" s="774">
        <f t="shared" si="9"/>
        <v>0</v>
      </c>
      <c r="C104" s="1261">
        <f t="shared" si="10"/>
        <v>0</v>
      </c>
      <c r="D104" s="801"/>
      <c r="E104" s="801"/>
      <c r="F104" s="801"/>
      <c r="G104" s="488"/>
      <c r="H104" s="797"/>
      <c r="I104"/>
      <c r="J104"/>
      <c r="O104" s="1233"/>
    </row>
    <row r="105" spans="1:25">
      <c r="A105" s="815" t="str">
        <f t="shared" si="8"/>
        <v/>
      </c>
      <c r="B105" s="774">
        <f t="shared" si="9"/>
        <v>0</v>
      </c>
      <c r="C105" s="1261">
        <f t="shared" si="10"/>
        <v>0</v>
      </c>
      <c r="D105" s="801"/>
      <c r="E105" s="801"/>
      <c r="F105" s="801"/>
      <c r="G105" s="488"/>
      <c r="H105" s="797"/>
      <c r="I105"/>
      <c r="J105"/>
      <c r="O105" s="1233"/>
    </row>
    <row r="106" spans="1:25">
      <c r="A106" s="815" t="str">
        <f t="shared" si="8"/>
        <v/>
      </c>
      <c r="B106" s="774">
        <f t="shared" si="9"/>
        <v>0</v>
      </c>
      <c r="C106" s="1261">
        <f t="shared" si="10"/>
        <v>0</v>
      </c>
      <c r="D106" s="801"/>
      <c r="E106" s="801"/>
      <c r="F106" s="801"/>
      <c r="G106" s="488"/>
      <c r="H106" s="797"/>
      <c r="I106"/>
      <c r="J106"/>
      <c r="O106" s="1233"/>
    </row>
    <row r="107" spans="1:25">
      <c r="A107" s="815" t="str">
        <f t="shared" si="8"/>
        <v/>
      </c>
      <c r="B107" s="774">
        <f t="shared" si="9"/>
        <v>0</v>
      </c>
      <c r="C107" s="1261">
        <f t="shared" si="10"/>
        <v>0</v>
      </c>
      <c r="D107" s="801"/>
      <c r="E107" s="801"/>
      <c r="F107" s="801"/>
      <c r="G107" s="488"/>
      <c r="H107" s="797"/>
      <c r="I107"/>
      <c r="J107"/>
      <c r="O107" s="1233"/>
    </row>
    <row r="108" spans="1:25">
      <c r="A108" s="815" t="str">
        <f t="shared" si="8"/>
        <v/>
      </c>
      <c r="B108" s="774">
        <f t="shared" si="9"/>
        <v>0</v>
      </c>
      <c r="C108" s="1261">
        <f t="shared" si="10"/>
        <v>0</v>
      </c>
      <c r="D108" s="801"/>
      <c r="E108" s="801"/>
      <c r="F108" s="801"/>
      <c r="G108" s="488"/>
      <c r="H108" s="797"/>
      <c r="I108"/>
      <c r="J108"/>
      <c r="O108" s="1235"/>
    </row>
    <row r="109" spans="1:25">
      <c r="A109" s="815" t="str">
        <f t="shared" si="8"/>
        <v/>
      </c>
      <c r="B109" s="774">
        <f t="shared" si="9"/>
        <v>0</v>
      </c>
      <c r="C109" s="1261">
        <f t="shared" si="10"/>
        <v>0</v>
      </c>
      <c r="D109" s="801"/>
      <c r="E109" s="801"/>
      <c r="F109" s="801"/>
      <c r="G109" s="488"/>
      <c r="H109" s="797"/>
      <c r="I109"/>
      <c r="J109"/>
      <c r="O109" s="1233"/>
    </row>
    <row r="110" spans="1:25">
      <c r="A110" s="815" t="str">
        <f t="shared" si="8"/>
        <v/>
      </c>
      <c r="B110" s="774">
        <f t="shared" si="9"/>
        <v>0</v>
      </c>
      <c r="C110" s="1261">
        <f t="shared" si="10"/>
        <v>0</v>
      </c>
      <c r="D110" s="801"/>
      <c r="E110" s="801"/>
      <c r="F110" s="801"/>
      <c r="G110" s="488"/>
      <c r="H110" s="797"/>
      <c r="I110"/>
      <c r="J110"/>
      <c r="O110" s="1233"/>
    </row>
    <row r="111" spans="1:25">
      <c r="A111" s="815" t="str">
        <f t="shared" si="8"/>
        <v/>
      </c>
      <c r="B111" s="774">
        <f t="shared" si="9"/>
        <v>0</v>
      </c>
      <c r="C111" s="1261">
        <f t="shared" si="10"/>
        <v>0</v>
      </c>
      <c r="D111" s="801"/>
      <c r="E111" s="801"/>
      <c r="F111" s="801"/>
      <c r="G111" s="488"/>
      <c r="H111" s="797"/>
      <c r="I111"/>
      <c r="J111"/>
      <c r="O111" s="1233"/>
    </row>
    <row r="112" spans="1:25">
      <c r="A112" s="815" t="str">
        <f t="shared" si="8"/>
        <v/>
      </c>
      <c r="B112" s="774">
        <f t="shared" si="9"/>
        <v>0</v>
      </c>
      <c r="C112" s="1261">
        <f t="shared" si="10"/>
        <v>0</v>
      </c>
      <c r="D112" s="801"/>
      <c r="E112" s="801"/>
      <c r="F112" s="801"/>
      <c r="G112" s="488"/>
      <c r="H112" s="797"/>
      <c r="I112"/>
      <c r="J112"/>
      <c r="O112" s="1233"/>
    </row>
    <row r="113" spans="1:15">
      <c r="A113" s="815" t="str">
        <f t="shared" si="8"/>
        <v/>
      </c>
      <c r="B113" s="774">
        <f t="shared" si="9"/>
        <v>0</v>
      </c>
      <c r="C113" s="1261">
        <f t="shared" si="10"/>
        <v>0</v>
      </c>
      <c r="D113" s="801"/>
      <c r="E113" s="801"/>
      <c r="F113" s="801"/>
      <c r="G113" s="488"/>
      <c r="H113" s="797"/>
      <c r="I113"/>
      <c r="J113"/>
      <c r="O113" s="1233"/>
    </row>
    <row r="114" spans="1:15">
      <c r="A114" s="815" t="str">
        <f t="shared" si="8"/>
        <v/>
      </c>
      <c r="B114" s="774">
        <f t="shared" si="9"/>
        <v>0</v>
      </c>
      <c r="C114" s="1261">
        <f t="shared" si="10"/>
        <v>0</v>
      </c>
      <c r="D114" s="801"/>
      <c r="E114" s="801"/>
      <c r="F114" s="801"/>
      <c r="G114" s="488"/>
      <c r="H114" s="797"/>
      <c r="I114"/>
      <c r="J114"/>
      <c r="O114" s="1233"/>
    </row>
    <row r="115" spans="1:15">
      <c r="A115" s="815" t="str">
        <f t="shared" si="8"/>
        <v/>
      </c>
      <c r="B115" s="774">
        <f t="shared" si="9"/>
        <v>0</v>
      </c>
      <c r="C115" s="1261">
        <f t="shared" si="10"/>
        <v>0</v>
      </c>
      <c r="D115" s="801"/>
      <c r="E115" s="801"/>
      <c r="F115" s="801"/>
      <c r="G115" s="488"/>
      <c r="H115" s="797"/>
      <c r="I115"/>
      <c r="J115"/>
      <c r="O115" s="1233"/>
    </row>
    <row r="116" spans="1:15">
      <c r="A116" s="815" t="str">
        <f t="shared" si="8"/>
        <v/>
      </c>
      <c r="B116" s="774">
        <f t="shared" si="9"/>
        <v>0</v>
      </c>
      <c r="C116" s="1261">
        <f t="shared" si="10"/>
        <v>0</v>
      </c>
      <c r="D116" s="801"/>
      <c r="E116" s="801"/>
      <c r="F116" s="801"/>
      <c r="G116" s="488"/>
      <c r="H116" s="797"/>
      <c r="I116"/>
      <c r="J116"/>
      <c r="O116" s="1233"/>
    </row>
    <row r="117" spans="1:15" ht="22.2">
      <c r="A117" s="815" t="str">
        <f t="shared" si="8"/>
        <v/>
      </c>
      <c r="B117" s="774">
        <f t="shared" si="9"/>
        <v>0</v>
      </c>
      <c r="C117" s="1261">
        <f t="shared" si="10"/>
        <v>0</v>
      </c>
      <c r="D117" s="807"/>
      <c r="E117" s="808"/>
      <c r="F117" s="808"/>
      <c r="G117" s="780"/>
      <c r="H117" s="782"/>
      <c r="I117" s="778"/>
      <c r="J117"/>
      <c r="O117" s="1233"/>
    </row>
    <row r="118" spans="1:15">
      <c r="A118" s="815" t="str">
        <f t="shared" si="8"/>
        <v/>
      </c>
      <c r="B118" s="774">
        <f t="shared" si="9"/>
        <v>0</v>
      </c>
      <c r="C118" s="1261">
        <f t="shared" si="10"/>
        <v>0</v>
      </c>
      <c r="D118" s="810"/>
      <c r="E118" s="809"/>
      <c r="F118" s="809"/>
      <c r="G118" s="785"/>
      <c r="H118" s="786"/>
      <c r="I118" s="783"/>
      <c r="J118"/>
      <c r="O118" s="1233"/>
    </row>
    <row r="119" spans="1:15" ht="20.399999999999999" thickBot="1">
      <c r="A119" s="815" t="str">
        <f t="shared" si="8"/>
        <v/>
      </c>
      <c r="B119" s="774">
        <f t="shared" si="9"/>
        <v>0</v>
      </c>
      <c r="C119" s="1261">
        <f t="shared" si="10"/>
        <v>0</v>
      </c>
      <c r="D119" s="812"/>
      <c r="E119" s="811"/>
      <c r="F119" s="809"/>
      <c r="G119" s="788"/>
      <c r="H119" s="789"/>
      <c r="I119" s="790"/>
      <c r="J119"/>
      <c r="O119" s="1233"/>
    </row>
    <row r="120" spans="1:15" ht="16.8" thickBot="1">
      <c r="A120" s="815" t="str">
        <f t="shared" si="8"/>
        <v/>
      </c>
      <c r="B120" s="774">
        <f t="shared" si="9"/>
        <v>0</v>
      </c>
      <c r="C120" s="1261">
        <f t="shared" si="10"/>
        <v>0</v>
      </c>
      <c r="D120" s="799"/>
      <c r="E120" s="800"/>
      <c r="F120" s="800"/>
      <c r="G120" s="792"/>
      <c r="H120" s="792"/>
      <c r="I120" s="793"/>
      <c r="J120"/>
      <c r="O120" s="1233"/>
    </row>
    <row r="121" spans="1:15" ht="22.8" thickBot="1">
      <c r="A121" s="815" t="str">
        <f t="shared" si="8"/>
        <v/>
      </c>
      <c r="B121" s="774">
        <f t="shared" si="9"/>
        <v>0</v>
      </c>
      <c r="C121" s="1261">
        <f t="shared" si="10"/>
        <v>0</v>
      </c>
      <c r="D121" s="801"/>
      <c r="E121" s="801"/>
      <c r="F121" s="801"/>
      <c r="G121" s="794"/>
      <c r="H121" s="795"/>
      <c r="I121" s="796"/>
      <c r="J121" s="778"/>
      <c r="O121" s="1233"/>
    </row>
    <row r="122" spans="1:15">
      <c r="A122" s="815" t="str">
        <f t="shared" si="8"/>
        <v/>
      </c>
      <c r="B122" s="774">
        <f t="shared" si="9"/>
        <v>0</v>
      </c>
      <c r="C122" s="1261">
        <f t="shared" si="10"/>
        <v>0</v>
      </c>
      <c r="D122" s="801"/>
      <c r="E122" s="805"/>
      <c r="F122" s="801"/>
      <c r="G122" s="488"/>
      <c r="H122" s="797"/>
      <c r="I122"/>
      <c r="J122" s="783"/>
      <c r="O122" s="1233"/>
    </row>
    <row r="123" spans="1:15">
      <c r="A123" s="815" t="str">
        <f t="shared" si="8"/>
        <v/>
      </c>
      <c r="B123" s="774">
        <f t="shared" si="9"/>
        <v>0</v>
      </c>
      <c r="C123" s="1261">
        <f t="shared" si="10"/>
        <v>0</v>
      </c>
      <c r="D123" s="801"/>
      <c r="E123" s="805"/>
      <c r="F123" s="801"/>
      <c r="G123" s="488"/>
      <c r="H123" s="797"/>
      <c r="I123"/>
      <c r="J123" s="791"/>
      <c r="O123" s="1233"/>
    </row>
    <row r="124" spans="1:15">
      <c r="A124" s="815" t="str">
        <f t="shared" si="8"/>
        <v/>
      </c>
      <c r="B124" s="774">
        <f t="shared" si="9"/>
        <v>0</v>
      </c>
      <c r="C124" s="1261">
        <f t="shared" si="10"/>
        <v>0</v>
      </c>
      <c r="D124" s="801"/>
      <c r="E124" s="805"/>
      <c r="F124" s="801"/>
      <c r="G124" s="488"/>
      <c r="H124" s="797"/>
      <c r="I124"/>
      <c r="J124"/>
      <c r="O124" s="243"/>
    </row>
    <row r="125" spans="1:15">
      <c r="A125" s="815" t="str">
        <f t="shared" si="8"/>
        <v/>
      </c>
      <c r="B125" s="774">
        <f t="shared" si="9"/>
        <v>0</v>
      </c>
      <c r="C125" s="1261">
        <f t="shared" si="10"/>
        <v>0</v>
      </c>
      <c r="D125" s="801"/>
      <c r="E125" s="801"/>
      <c r="F125" s="805"/>
      <c r="G125" s="488"/>
      <c r="H125" s="797"/>
      <c r="I125"/>
      <c r="J125"/>
      <c r="O125" s="243"/>
    </row>
    <row r="126" spans="1:15">
      <c r="A126" s="815" t="str">
        <f t="shared" si="8"/>
        <v/>
      </c>
      <c r="B126" s="774">
        <f t="shared" si="9"/>
        <v>0</v>
      </c>
      <c r="C126" s="1261">
        <f t="shared" si="10"/>
        <v>0</v>
      </c>
      <c r="D126" s="801"/>
      <c r="E126" s="801"/>
      <c r="F126" s="805"/>
      <c r="G126" s="488"/>
      <c r="H126" s="797"/>
      <c r="I126"/>
      <c r="J126"/>
      <c r="O126" s="243"/>
    </row>
    <row r="127" spans="1:15">
      <c r="A127" s="815" t="str">
        <f t="shared" si="8"/>
        <v/>
      </c>
      <c r="B127" s="774">
        <f t="shared" si="9"/>
        <v>0</v>
      </c>
      <c r="C127" s="1261">
        <f t="shared" si="10"/>
        <v>0</v>
      </c>
      <c r="D127" s="801"/>
      <c r="E127" s="801"/>
      <c r="F127" s="805"/>
      <c r="G127" s="488"/>
      <c r="H127" s="797"/>
      <c r="I127"/>
      <c r="J127"/>
      <c r="O127" s="243"/>
    </row>
    <row r="128" spans="1:15">
      <c r="A128" s="815" t="str">
        <f t="shared" si="8"/>
        <v/>
      </c>
      <c r="B128" s="774">
        <f t="shared" si="9"/>
        <v>0</v>
      </c>
      <c r="C128" s="1261">
        <f t="shared" si="10"/>
        <v>0</v>
      </c>
      <c r="D128" s="801"/>
      <c r="E128" s="801"/>
      <c r="F128" s="801"/>
      <c r="G128" s="488"/>
      <c r="H128" s="797"/>
      <c r="I128"/>
      <c r="J128"/>
      <c r="O128" s="243"/>
    </row>
    <row r="129" spans="1:15">
      <c r="A129" s="815" t="str">
        <f t="shared" si="8"/>
        <v/>
      </c>
      <c r="B129" s="774">
        <f t="shared" si="9"/>
        <v>0</v>
      </c>
      <c r="C129" s="1261">
        <f t="shared" si="10"/>
        <v>0</v>
      </c>
      <c r="D129" s="801"/>
      <c r="E129" s="801"/>
      <c r="F129" s="801"/>
      <c r="G129" s="488"/>
      <c r="H129" s="797"/>
      <c r="I129"/>
      <c r="J129"/>
      <c r="O129" s="243"/>
    </row>
    <row r="130" spans="1:15">
      <c r="A130" s="815" t="str">
        <f t="shared" si="8"/>
        <v/>
      </c>
      <c r="B130" s="774">
        <f t="shared" si="9"/>
        <v>0</v>
      </c>
      <c r="C130" s="1261">
        <f t="shared" si="10"/>
        <v>0</v>
      </c>
      <c r="D130" s="801"/>
      <c r="E130" s="801"/>
      <c r="F130" s="801"/>
      <c r="G130" s="488"/>
      <c r="H130" s="797"/>
      <c r="I130"/>
      <c r="J130"/>
      <c r="O130" s="243"/>
    </row>
    <row r="131" spans="1:15">
      <c r="A131" s="815" t="str">
        <f t="shared" si="8"/>
        <v/>
      </c>
      <c r="B131" s="774">
        <f t="shared" si="9"/>
        <v>0</v>
      </c>
      <c r="C131" s="1261">
        <f t="shared" si="10"/>
        <v>0</v>
      </c>
      <c r="D131" s="801"/>
      <c r="E131" s="801"/>
      <c r="F131" s="801"/>
      <c r="G131" s="488"/>
      <c r="H131" s="797"/>
      <c r="I131"/>
      <c r="J131"/>
      <c r="O131" s="243"/>
    </row>
    <row r="132" spans="1:15">
      <c r="A132" s="815" t="str">
        <f t="shared" ref="A132:A195" si="12">MID(P134,1,2)</f>
        <v/>
      </c>
      <c r="B132" s="774">
        <f t="shared" ref="B132:B195" si="13">IF(Y134="失竊",0,(IF(V134="天然災害",0,IF(S134=1,0,S134*T134))))</f>
        <v>0</v>
      </c>
      <c r="C132" s="1261">
        <f t="shared" ref="C132:C195" si="14">VALUE(IF(Y134="失竊",0,(IF(V134="天然災害",0,IF(S134=1,0,T134)))))</f>
        <v>0</v>
      </c>
      <c r="D132" s="801"/>
      <c r="E132" s="801"/>
      <c r="F132" s="801"/>
      <c r="G132" s="488"/>
      <c r="H132" s="797"/>
      <c r="I132"/>
      <c r="J132"/>
      <c r="O132" s="243"/>
    </row>
    <row r="133" spans="1:15">
      <c r="A133" s="815" t="str">
        <f t="shared" si="12"/>
        <v/>
      </c>
      <c r="B133" s="774">
        <f t="shared" si="13"/>
        <v>0</v>
      </c>
      <c r="C133" s="1261">
        <f t="shared" si="14"/>
        <v>0</v>
      </c>
      <c r="D133" s="801"/>
      <c r="E133" s="801"/>
      <c r="F133" s="801"/>
      <c r="G133" s="488"/>
      <c r="H133" s="797"/>
      <c r="I133"/>
      <c r="J133"/>
      <c r="O133" s="243"/>
    </row>
    <row r="134" spans="1:15">
      <c r="A134" s="815" t="str">
        <f t="shared" si="12"/>
        <v/>
      </c>
      <c r="B134" s="774">
        <f t="shared" si="13"/>
        <v>0</v>
      </c>
      <c r="C134" s="1261">
        <f t="shared" si="14"/>
        <v>0</v>
      </c>
      <c r="D134" s="801"/>
      <c r="E134" s="801"/>
      <c r="F134" s="801"/>
      <c r="G134" s="488"/>
      <c r="H134" s="797"/>
      <c r="I134"/>
      <c r="J134"/>
      <c r="O134" s="243"/>
    </row>
    <row r="135" spans="1:15">
      <c r="A135" s="815" t="str">
        <f t="shared" si="12"/>
        <v/>
      </c>
      <c r="B135" s="774">
        <f t="shared" si="13"/>
        <v>0</v>
      </c>
      <c r="C135" s="1261">
        <f t="shared" si="14"/>
        <v>0</v>
      </c>
      <c r="D135" s="801"/>
      <c r="E135" s="801"/>
      <c r="F135" s="801"/>
      <c r="G135" s="488"/>
      <c r="H135" s="797"/>
      <c r="I135"/>
      <c r="J135"/>
      <c r="O135" s="243"/>
    </row>
    <row r="136" spans="1:15">
      <c r="A136" s="815" t="str">
        <f t="shared" si="12"/>
        <v/>
      </c>
      <c r="B136" s="774">
        <f t="shared" si="13"/>
        <v>0</v>
      </c>
      <c r="C136" s="1261">
        <f t="shared" si="14"/>
        <v>0</v>
      </c>
      <c r="D136" s="801"/>
      <c r="E136" s="801"/>
      <c r="F136" s="801"/>
      <c r="G136" s="488"/>
      <c r="H136" s="797"/>
      <c r="I136"/>
      <c r="J136"/>
      <c r="O136" s="243"/>
    </row>
    <row r="137" spans="1:15">
      <c r="A137" s="815" t="str">
        <f t="shared" si="12"/>
        <v/>
      </c>
      <c r="B137" s="774">
        <f t="shared" si="13"/>
        <v>0</v>
      </c>
      <c r="C137" s="1261">
        <f t="shared" si="14"/>
        <v>0</v>
      </c>
      <c r="D137" s="801"/>
      <c r="E137" s="801"/>
      <c r="F137" s="801"/>
      <c r="G137" s="488"/>
      <c r="H137" s="797"/>
      <c r="I137"/>
      <c r="J137"/>
      <c r="O137" s="243"/>
    </row>
    <row r="138" spans="1:15">
      <c r="A138" s="815" t="str">
        <f t="shared" si="12"/>
        <v/>
      </c>
      <c r="B138" s="774">
        <f t="shared" si="13"/>
        <v>0</v>
      </c>
      <c r="C138" s="1261">
        <f t="shared" si="14"/>
        <v>0</v>
      </c>
      <c r="D138" s="801"/>
      <c r="E138" s="801"/>
      <c r="F138" s="801"/>
      <c r="G138" s="488"/>
      <c r="H138" s="797"/>
      <c r="I138"/>
      <c r="J138"/>
      <c r="O138" s="243"/>
    </row>
    <row r="139" spans="1:15">
      <c r="A139" s="815" t="str">
        <f t="shared" si="12"/>
        <v/>
      </c>
      <c r="B139" s="774">
        <f t="shared" si="13"/>
        <v>0</v>
      </c>
      <c r="C139" s="1261">
        <f t="shared" si="14"/>
        <v>0</v>
      </c>
      <c r="D139" s="801"/>
      <c r="E139" s="801"/>
      <c r="F139" s="801"/>
      <c r="G139" s="488"/>
      <c r="H139" s="797"/>
      <c r="I139"/>
      <c r="J139"/>
      <c r="O139" s="243"/>
    </row>
    <row r="140" spans="1:15">
      <c r="A140" s="815" t="str">
        <f t="shared" si="12"/>
        <v/>
      </c>
      <c r="B140" s="774">
        <f t="shared" si="13"/>
        <v>0</v>
      </c>
      <c r="C140" s="1261">
        <f t="shared" si="14"/>
        <v>0</v>
      </c>
      <c r="D140" s="801"/>
      <c r="E140" s="801"/>
      <c r="F140" s="801"/>
      <c r="G140" s="488"/>
      <c r="H140" s="797"/>
      <c r="I140"/>
      <c r="J140"/>
      <c r="O140" s="243"/>
    </row>
    <row r="141" spans="1:15">
      <c r="A141" s="815" t="str">
        <f t="shared" si="12"/>
        <v/>
      </c>
      <c r="B141" s="774">
        <f t="shared" si="13"/>
        <v>0</v>
      </c>
      <c r="C141" s="1261">
        <f t="shared" si="14"/>
        <v>0</v>
      </c>
      <c r="D141" s="801"/>
      <c r="E141" s="801"/>
      <c r="F141" s="801"/>
      <c r="G141" s="488"/>
      <c r="H141" s="797"/>
      <c r="I141"/>
      <c r="J141"/>
      <c r="O141" s="243"/>
    </row>
    <row r="142" spans="1:15">
      <c r="A142" s="815" t="str">
        <f t="shared" si="12"/>
        <v/>
      </c>
      <c r="B142" s="774">
        <f t="shared" si="13"/>
        <v>0</v>
      </c>
      <c r="C142" s="1261">
        <f t="shared" si="14"/>
        <v>0</v>
      </c>
      <c r="D142" s="801"/>
      <c r="E142" s="801"/>
      <c r="F142" s="801"/>
      <c r="G142" s="488"/>
      <c r="H142" s="797"/>
      <c r="I142"/>
      <c r="J142"/>
      <c r="O142" s="243"/>
    </row>
    <row r="143" spans="1:15">
      <c r="A143" s="815" t="str">
        <f t="shared" si="12"/>
        <v/>
      </c>
      <c r="B143" s="774">
        <f t="shared" si="13"/>
        <v>0</v>
      </c>
      <c r="C143" s="1261">
        <f t="shared" si="14"/>
        <v>0</v>
      </c>
      <c r="D143" s="801"/>
      <c r="E143" s="801"/>
      <c r="F143" s="801"/>
      <c r="G143" s="488"/>
      <c r="H143" s="797"/>
      <c r="I143"/>
      <c r="J143"/>
      <c r="O143" s="243"/>
    </row>
    <row r="144" spans="1:15">
      <c r="A144" s="815" t="str">
        <f t="shared" si="12"/>
        <v/>
      </c>
      <c r="B144" s="774">
        <f t="shared" si="13"/>
        <v>0</v>
      </c>
      <c r="C144" s="1261">
        <f t="shared" si="14"/>
        <v>0</v>
      </c>
      <c r="D144" s="801"/>
      <c r="E144" s="801"/>
      <c r="F144" s="801"/>
      <c r="G144" s="488"/>
      <c r="H144" s="797"/>
      <c r="I144"/>
      <c r="J144"/>
      <c r="O144" s="243"/>
    </row>
    <row r="145" spans="1:15">
      <c r="A145" s="815" t="str">
        <f t="shared" si="12"/>
        <v/>
      </c>
      <c r="B145" s="774">
        <f t="shared" si="13"/>
        <v>0</v>
      </c>
      <c r="C145" s="1261">
        <f t="shared" si="14"/>
        <v>0</v>
      </c>
      <c r="D145" s="801"/>
      <c r="E145" s="801"/>
      <c r="F145" s="801"/>
      <c r="G145" s="488"/>
      <c r="H145" s="797"/>
      <c r="I145"/>
      <c r="J145"/>
      <c r="O145" s="243"/>
    </row>
    <row r="146" spans="1:15">
      <c r="A146" s="815" t="str">
        <f t="shared" si="12"/>
        <v/>
      </c>
      <c r="B146" s="774">
        <f t="shared" si="13"/>
        <v>0</v>
      </c>
      <c r="C146" s="1261">
        <f t="shared" si="14"/>
        <v>0</v>
      </c>
      <c r="D146" s="801"/>
      <c r="E146" s="801"/>
      <c r="F146" s="801"/>
      <c r="G146" s="488"/>
      <c r="H146" s="797"/>
      <c r="I146"/>
      <c r="J146"/>
      <c r="O146" s="243"/>
    </row>
    <row r="147" spans="1:15">
      <c r="A147" s="815" t="str">
        <f t="shared" si="12"/>
        <v/>
      </c>
      <c r="B147" s="774">
        <f t="shared" si="13"/>
        <v>0</v>
      </c>
      <c r="C147" s="1261">
        <f t="shared" si="14"/>
        <v>0</v>
      </c>
      <c r="D147" s="801"/>
      <c r="E147" s="801"/>
      <c r="F147" s="801"/>
      <c r="G147" s="488"/>
      <c r="H147" s="797"/>
      <c r="I147"/>
      <c r="J147"/>
      <c r="O147" s="243"/>
    </row>
    <row r="148" spans="1:15">
      <c r="A148" s="815" t="str">
        <f t="shared" si="12"/>
        <v/>
      </c>
      <c r="B148" s="774">
        <f t="shared" si="13"/>
        <v>0</v>
      </c>
      <c r="C148" s="1261">
        <f t="shared" si="14"/>
        <v>0</v>
      </c>
      <c r="D148" s="801"/>
      <c r="E148" s="801"/>
      <c r="F148" s="801"/>
      <c r="G148" s="488"/>
      <c r="H148" s="797"/>
      <c r="I148"/>
      <c r="J148"/>
      <c r="O148" s="243"/>
    </row>
    <row r="149" spans="1:15">
      <c r="A149" s="815" t="str">
        <f t="shared" si="12"/>
        <v/>
      </c>
      <c r="B149" s="774">
        <f t="shared" si="13"/>
        <v>0</v>
      </c>
      <c r="C149" s="1261">
        <f t="shared" si="14"/>
        <v>0</v>
      </c>
      <c r="D149" s="801"/>
      <c r="E149" s="801"/>
      <c r="F149" s="801"/>
      <c r="G149" s="488"/>
      <c r="H149" s="797"/>
      <c r="I149"/>
      <c r="J149"/>
      <c r="O149" s="243"/>
    </row>
    <row r="150" spans="1:15">
      <c r="A150" s="815" t="str">
        <f t="shared" si="12"/>
        <v/>
      </c>
      <c r="B150" s="774">
        <f t="shared" si="13"/>
        <v>0</v>
      </c>
      <c r="C150" s="1261">
        <f t="shared" si="14"/>
        <v>0</v>
      </c>
      <c r="D150" s="801"/>
      <c r="E150" s="801"/>
      <c r="F150" s="801"/>
      <c r="G150" s="488"/>
      <c r="H150" s="797"/>
      <c r="I150"/>
      <c r="J150"/>
      <c r="O150" s="243"/>
    </row>
    <row r="151" spans="1:15">
      <c r="A151" s="815" t="str">
        <f t="shared" si="12"/>
        <v/>
      </c>
      <c r="B151" s="774">
        <f t="shared" si="13"/>
        <v>0</v>
      </c>
      <c r="C151" s="1261">
        <f t="shared" si="14"/>
        <v>0</v>
      </c>
      <c r="D151" s="801"/>
      <c r="E151" s="801"/>
      <c r="F151" s="801"/>
      <c r="G151" s="488"/>
      <c r="H151" s="797"/>
      <c r="I151"/>
      <c r="J151"/>
      <c r="O151" s="243"/>
    </row>
    <row r="152" spans="1:15">
      <c r="A152" s="815" t="str">
        <f t="shared" si="12"/>
        <v/>
      </c>
      <c r="B152" s="774">
        <f t="shared" si="13"/>
        <v>0</v>
      </c>
      <c r="C152" s="1261">
        <f t="shared" si="14"/>
        <v>0</v>
      </c>
      <c r="D152" s="801"/>
      <c r="E152" s="801"/>
      <c r="F152" s="801"/>
      <c r="G152" s="488"/>
      <c r="H152" s="797"/>
      <c r="I152"/>
      <c r="J152"/>
      <c r="O152" s="243"/>
    </row>
    <row r="153" spans="1:15">
      <c r="A153" s="815" t="str">
        <f t="shared" si="12"/>
        <v/>
      </c>
      <c r="B153" s="774">
        <f t="shared" si="13"/>
        <v>0</v>
      </c>
      <c r="C153" s="1261">
        <f t="shared" si="14"/>
        <v>0</v>
      </c>
      <c r="D153" s="801"/>
      <c r="E153" s="801"/>
      <c r="F153" s="801"/>
      <c r="G153" s="488"/>
      <c r="H153" s="797"/>
      <c r="I153"/>
      <c r="J153"/>
      <c r="O153" s="243"/>
    </row>
    <row r="154" spans="1:15">
      <c r="A154" s="815" t="str">
        <f t="shared" si="12"/>
        <v/>
      </c>
      <c r="B154" s="774">
        <f t="shared" si="13"/>
        <v>0</v>
      </c>
      <c r="C154" s="1261">
        <f t="shared" si="14"/>
        <v>0</v>
      </c>
      <c r="D154" s="801"/>
      <c r="E154" s="801"/>
      <c r="F154" s="801"/>
      <c r="G154" s="488"/>
      <c r="H154" s="797"/>
      <c r="I154"/>
      <c r="J154"/>
      <c r="O154" s="243"/>
    </row>
    <row r="155" spans="1:15">
      <c r="A155" s="815" t="str">
        <f t="shared" si="12"/>
        <v/>
      </c>
      <c r="B155" s="774">
        <f t="shared" si="13"/>
        <v>0</v>
      </c>
      <c r="C155" s="1261">
        <f t="shared" si="14"/>
        <v>0</v>
      </c>
      <c r="D155" s="801"/>
      <c r="E155" s="801"/>
      <c r="F155" s="801"/>
      <c r="G155" s="488"/>
      <c r="H155" s="797"/>
      <c r="I155"/>
      <c r="J155"/>
      <c r="O155" s="243"/>
    </row>
    <row r="156" spans="1:15">
      <c r="A156" s="815" t="str">
        <f t="shared" si="12"/>
        <v/>
      </c>
      <c r="B156" s="774">
        <f t="shared" si="13"/>
        <v>0</v>
      </c>
      <c r="C156" s="1261">
        <f t="shared" si="14"/>
        <v>0</v>
      </c>
      <c r="D156" s="801"/>
      <c r="E156" s="801"/>
      <c r="F156" s="801"/>
      <c r="G156" s="488"/>
      <c r="H156" s="797"/>
      <c r="I156"/>
      <c r="J156"/>
      <c r="O156" s="243"/>
    </row>
    <row r="157" spans="1:15">
      <c r="A157" s="815" t="str">
        <f t="shared" si="12"/>
        <v/>
      </c>
      <c r="B157" s="774">
        <f t="shared" si="13"/>
        <v>0</v>
      </c>
      <c r="C157" s="1261">
        <f t="shared" si="14"/>
        <v>0</v>
      </c>
      <c r="D157" s="801"/>
      <c r="E157" s="801"/>
      <c r="F157" s="801"/>
      <c r="G157" s="488"/>
      <c r="H157" s="797"/>
      <c r="I157"/>
      <c r="J157"/>
      <c r="O157" s="243"/>
    </row>
    <row r="158" spans="1:15">
      <c r="A158" s="815" t="str">
        <f t="shared" si="12"/>
        <v/>
      </c>
      <c r="B158" s="774">
        <f t="shared" si="13"/>
        <v>0</v>
      </c>
      <c r="C158" s="1261">
        <f t="shared" si="14"/>
        <v>0</v>
      </c>
      <c r="D158" s="801"/>
      <c r="E158" s="801"/>
      <c r="F158" s="801"/>
      <c r="G158" s="488"/>
      <c r="H158" s="797"/>
      <c r="I158"/>
      <c r="J158"/>
      <c r="O158" s="243"/>
    </row>
    <row r="159" spans="1:15">
      <c r="A159" s="815" t="str">
        <f t="shared" si="12"/>
        <v/>
      </c>
      <c r="B159" s="774">
        <f t="shared" si="13"/>
        <v>0</v>
      </c>
      <c r="C159" s="1261">
        <f t="shared" si="14"/>
        <v>0</v>
      </c>
      <c r="D159" s="801"/>
      <c r="E159" s="801"/>
      <c r="F159" s="801"/>
      <c r="G159" s="488"/>
      <c r="H159" s="797"/>
      <c r="I159"/>
      <c r="J159"/>
      <c r="O159" s="243"/>
    </row>
    <row r="160" spans="1:15">
      <c r="A160" s="815" t="str">
        <f t="shared" si="12"/>
        <v/>
      </c>
      <c r="B160" s="774">
        <f t="shared" si="13"/>
        <v>0</v>
      </c>
      <c r="C160" s="1261">
        <f t="shared" si="14"/>
        <v>0</v>
      </c>
      <c r="D160" s="801"/>
      <c r="E160" s="801"/>
      <c r="F160" s="801"/>
      <c r="G160" s="488"/>
      <c r="H160" s="797"/>
      <c r="I160"/>
      <c r="J160"/>
      <c r="O160" s="243"/>
    </row>
    <row r="161" spans="1:15">
      <c r="A161" s="815" t="str">
        <f t="shared" si="12"/>
        <v/>
      </c>
      <c r="B161" s="774">
        <f t="shared" si="13"/>
        <v>0</v>
      </c>
      <c r="C161" s="1261">
        <f t="shared" si="14"/>
        <v>0</v>
      </c>
      <c r="D161" s="801"/>
      <c r="E161" s="801"/>
      <c r="F161" s="805"/>
      <c r="G161" s="488"/>
      <c r="H161" s="797"/>
      <c r="I161"/>
      <c r="J161"/>
      <c r="O161" s="243"/>
    </row>
    <row r="162" spans="1:15">
      <c r="A162" s="815" t="str">
        <f t="shared" si="12"/>
        <v/>
      </c>
      <c r="B162" s="774">
        <f t="shared" si="13"/>
        <v>0</v>
      </c>
      <c r="C162" s="1261">
        <f t="shared" si="14"/>
        <v>0</v>
      </c>
      <c r="D162" s="801"/>
      <c r="E162" s="801"/>
      <c r="F162" s="801"/>
      <c r="G162" s="488"/>
      <c r="H162" s="797"/>
      <c r="I162"/>
      <c r="J162"/>
      <c r="O162" s="243"/>
    </row>
    <row r="163" spans="1:15">
      <c r="A163" s="815" t="str">
        <f t="shared" si="12"/>
        <v/>
      </c>
      <c r="B163" s="774">
        <f t="shared" si="13"/>
        <v>0</v>
      </c>
      <c r="C163" s="1261">
        <f t="shared" si="14"/>
        <v>0</v>
      </c>
      <c r="D163" s="801"/>
      <c r="E163" s="801"/>
      <c r="F163" s="801"/>
      <c r="G163" s="488"/>
      <c r="H163" s="797"/>
      <c r="I163"/>
      <c r="J163"/>
      <c r="O163" s="243"/>
    </row>
    <row r="164" spans="1:15">
      <c r="A164" s="815" t="str">
        <f t="shared" si="12"/>
        <v/>
      </c>
      <c r="B164" s="774">
        <f t="shared" si="13"/>
        <v>0</v>
      </c>
      <c r="C164" s="1261">
        <f t="shared" si="14"/>
        <v>0</v>
      </c>
      <c r="D164" s="801"/>
      <c r="E164" s="801"/>
      <c r="F164" s="801"/>
      <c r="G164" s="488"/>
      <c r="H164" s="797"/>
      <c r="I164"/>
      <c r="J164"/>
      <c r="O164" s="243"/>
    </row>
    <row r="165" spans="1:15">
      <c r="A165" s="815" t="str">
        <f t="shared" si="12"/>
        <v/>
      </c>
      <c r="B165" s="774">
        <f t="shared" si="13"/>
        <v>0</v>
      </c>
      <c r="C165" s="1261">
        <f t="shared" si="14"/>
        <v>0</v>
      </c>
      <c r="D165" s="801"/>
      <c r="E165" s="801"/>
      <c r="F165" s="801"/>
      <c r="G165" s="488"/>
      <c r="H165" s="797"/>
      <c r="I165"/>
      <c r="J165"/>
      <c r="O165" s="243"/>
    </row>
    <row r="166" spans="1:15">
      <c r="A166" s="815" t="str">
        <f t="shared" si="12"/>
        <v/>
      </c>
      <c r="B166" s="774">
        <f t="shared" si="13"/>
        <v>0</v>
      </c>
      <c r="C166" s="1261">
        <f t="shared" si="14"/>
        <v>0</v>
      </c>
      <c r="D166" s="801"/>
      <c r="E166" s="801"/>
      <c r="F166" s="801"/>
      <c r="G166" s="488"/>
      <c r="H166" s="797"/>
      <c r="I166"/>
      <c r="J166"/>
      <c r="O166" s="243"/>
    </row>
    <row r="167" spans="1:15">
      <c r="A167" s="815" t="str">
        <f t="shared" si="12"/>
        <v/>
      </c>
      <c r="B167" s="774">
        <f t="shared" si="13"/>
        <v>0</v>
      </c>
      <c r="C167" s="1261">
        <f t="shared" si="14"/>
        <v>0</v>
      </c>
      <c r="D167" s="801"/>
      <c r="E167" s="801"/>
      <c r="F167" s="801"/>
      <c r="G167" s="488"/>
      <c r="H167" s="797"/>
      <c r="I167"/>
      <c r="J167"/>
      <c r="O167" s="243"/>
    </row>
    <row r="168" spans="1:15">
      <c r="A168" s="815" t="str">
        <f t="shared" si="12"/>
        <v/>
      </c>
      <c r="B168" s="774">
        <f t="shared" si="13"/>
        <v>0</v>
      </c>
      <c r="C168" s="1261">
        <f t="shared" si="14"/>
        <v>0</v>
      </c>
      <c r="D168" s="801"/>
      <c r="E168" s="801"/>
      <c r="F168" s="801"/>
      <c r="G168" s="488"/>
      <c r="H168" s="797"/>
      <c r="I168"/>
      <c r="J168"/>
      <c r="O168" s="243"/>
    </row>
    <row r="169" spans="1:15">
      <c r="A169" s="815" t="str">
        <f t="shared" si="12"/>
        <v/>
      </c>
      <c r="B169" s="774">
        <f t="shared" si="13"/>
        <v>0</v>
      </c>
      <c r="C169" s="1261">
        <f t="shared" si="14"/>
        <v>0</v>
      </c>
      <c r="D169" s="801"/>
      <c r="E169" s="801"/>
      <c r="F169" s="801"/>
      <c r="G169" s="488"/>
      <c r="H169" s="797"/>
      <c r="I169"/>
      <c r="J169"/>
      <c r="O169" s="243"/>
    </row>
    <row r="170" spans="1:15">
      <c r="A170" s="815" t="str">
        <f t="shared" si="12"/>
        <v/>
      </c>
      <c r="B170" s="774">
        <f t="shared" si="13"/>
        <v>0</v>
      </c>
      <c r="C170" s="1261">
        <f t="shared" si="14"/>
        <v>0</v>
      </c>
      <c r="D170" s="801"/>
      <c r="E170" s="801"/>
      <c r="F170" s="801"/>
      <c r="G170" s="488"/>
      <c r="H170" s="797"/>
      <c r="I170"/>
      <c r="J170"/>
      <c r="O170" s="243"/>
    </row>
    <row r="171" spans="1:15">
      <c r="A171" s="815" t="str">
        <f t="shared" si="12"/>
        <v/>
      </c>
      <c r="B171" s="774">
        <f t="shared" si="13"/>
        <v>0</v>
      </c>
      <c r="C171" s="1261">
        <f t="shared" si="14"/>
        <v>0</v>
      </c>
      <c r="D171" s="801"/>
      <c r="E171" s="801"/>
      <c r="F171" s="801"/>
      <c r="G171" s="488"/>
      <c r="H171" s="797"/>
      <c r="I171"/>
      <c r="J171"/>
      <c r="O171" s="243"/>
    </row>
    <row r="172" spans="1:15">
      <c r="A172" s="815" t="str">
        <f t="shared" si="12"/>
        <v/>
      </c>
      <c r="B172" s="774">
        <f t="shared" si="13"/>
        <v>0</v>
      </c>
      <c r="C172" s="1261">
        <f t="shared" si="14"/>
        <v>0</v>
      </c>
      <c r="D172" s="801"/>
      <c r="E172" s="801"/>
      <c r="F172" s="801"/>
      <c r="G172" s="488"/>
      <c r="H172" s="797"/>
      <c r="I172"/>
      <c r="J172"/>
      <c r="O172" s="243"/>
    </row>
    <row r="173" spans="1:15">
      <c r="A173" s="815" t="str">
        <f t="shared" si="12"/>
        <v/>
      </c>
      <c r="B173" s="774">
        <f t="shared" si="13"/>
        <v>0</v>
      </c>
      <c r="C173" s="1261">
        <f t="shared" si="14"/>
        <v>0</v>
      </c>
      <c r="D173" s="801"/>
      <c r="E173" s="801"/>
      <c r="F173" s="801"/>
      <c r="G173" s="488"/>
      <c r="H173" s="797"/>
      <c r="I173"/>
      <c r="J173"/>
      <c r="O173" s="243"/>
    </row>
    <row r="174" spans="1:15">
      <c r="A174" s="815" t="str">
        <f t="shared" si="12"/>
        <v/>
      </c>
      <c r="B174" s="774">
        <f t="shared" si="13"/>
        <v>0</v>
      </c>
      <c r="C174" s="1261">
        <f t="shared" si="14"/>
        <v>0</v>
      </c>
      <c r="D174" s="801"/>
      <c r="E174" s="801"/>
      <c r="F174" s="801"/>
      <c r="G174" s="488"/>
      <c r="H174" s="797"/>
      <c r="I174"/>
      <c r="J174"/>
      <c r="O174" s="243"/>
    </row>
    <row r="175" spans="1:15">
      <c r="A175" s="815" t="str">
        <f t="shared" si="12"/>
        <v/>
      </c>
      <c r="B175" s="774">
        <f t="shared" si="13"/>
        <v>0</v>
      </c>
      <c r="C175" s="1261">
        <f t="shared" si="14"/>
        <v>0</v>
      </c>
      <c r="D175" s="801"/>
      <c r="E175" s="801"/>
      <c r="F175" s="801"/>
      <c r="G175" s="488"/>
      <c r="H175" s="797"/>
      <c r="I175"/>
      <c r="J175"/>
      <c r="O175" s="243"/>
    </row>
    <row r="176" spans="1:15">
      <c r="A176" s="815" t="str">
        <f t="shared" si="12"/>
        <v/>
      </c>
      <c r="B176" s="774">
        <f t="shared" si="13"/>
        <v>0</v>
      </c>
      <c r="C176" s="1261">
        <f t="shared" si="14"/>
        <v>0</v>
      </c>
      <c r="D176" s="801"/>
      <c r="E176" s="801"/>
      <c r="F176" s="801"/>
      <c r="G176" s="488"/>
      <c r="H176" s="797"/>
      <c r="I176"/>
      <c r="J176"/>
      <c r="O176" s="243"/>
    </row>
    <row r="177" spans="1:15">
      <c r="A177" s="815" t="str">
        <f t="shared" si="12"/>
        <v/>
      </c>
      <c r="B177" s="774">
        <f t="shared" si="13"/>
        <v>0</v>
      </c>
      <c r="C177" s="1261">
        <f t="shared" si="14"/>
        <v>0</v>
      </c>
      <c r="D177" s="801"/>
      <c r="E177" s="801"/>
      <c r="F177" s="801"/>
      <c r="G177" s="488"/>
      <c r="H177" s="797"/>
      <c r="I177"/>
      <c r="J177"/>
      <c r="O177" s="243"/>
    </row>
    <row r="178" spans="1:15">
      <c r="A178" s="815" t="str">
        <f t="shared" si="12"/>
        <v/>
      </c>
      <c r="B178" s="774">
        <f t="shared" si="13"/>
        <v>0</v>
      </c>
      <c r="C178" s="1261">
        <f t="shared" si="14"/>
        <v>0</v>
      </c>
      <c r="D178" s="801"/>
      <c r="E178" s="801"/>
      <c r="F178" s="801"/>
      <c r="G178" s="488"/>
      <c r="H178" s="797"/>
      <c r="I178"/>
      <c r="J178"/>
      <c r="O178" s="243"/>
    </row>
    <row r="179" spans="1:15">
      <c r="A179" s="815" t="str">
        <f t="shared" si="12"/>
        <v/>
      </c>
      <c r="B179" s="774">
        <f t="shared" si="13"/>
        <v>0</v>
      </c>
      <c r="C179" s="1261">
        <f t="shared" si="14"/>
        <v>0</v>
      </c>
      <c r="D179" s="801"/>
      <c r="E179" s="801"/>
      <c r="F179" s="801"/>
      <c r="G179" s="488"/>
      <c r="H179" s="797"/>
      <c r="I179"/>
      <c r="J179"/>
      <c r="O179" s="243"/>
    </row>
    <row r="180" spans="1:15">
      <c r="A180" s="815" t="str">
        <f t="shared" si="12"/>
        <v/>
      </c>
      <c r="B180" s="774">
        <f t="shared" si="13"/>
        <v>0</v>
      </c>
      <c r="C180" s="1261">
        <f t="shared" si="14"/>
        <v>0</v>
      </c>
      <c r="D180" s="801"/>
      <c r="E180" s="801"/>
      <c r="F180" s="801"/>
      <c r="G180" s="488"/>
      <c r="H180" s="797"/>
      <c r="I180"/>
      <c r="J180"/>
      <c r="O180" s="243"/>
    </row>
    <row r="181" spans="1:15">
      <c r="A181" s="815" t="str">
        <f t="shared" si="12"/>
        <v/>
      </c>
      <c r="B181" s="774">
        <f t="shared" si="13"/>
        <v>0</v>
      </c>
      <c r="C181" s="1261">
        <f t="shared" si="14"/>
        <v>0</v>
      </c>
      <c r="D181" s="801"/>
      <c r="E181" s="801"/>
      <c r="F181" s="801"/>
      <c r="G181" s="488"/>
      <c r="H181" s="797"/>
      <c r="I181"/>
      <c r="J181"/>
      <c r="O181" s="243"/>
    </row>
    <row r="182" spans="1:15">
      <c r="A182" s="815" t="str">
        <f t="shared" si="12"/>
        <v/>
      </c>
      <c r="B182" s="774">
        <f t="shared" si="13"/>
        <v>0</v>
      </c>
      <c r="C182" s="1261">
        <f t="shared" si="14"/>
        <v>0</v>
      </c>
      <c r="D182" s="801"/>
      <c r="E182" s="801"/>
      <c r="F182" s="801"/>
      <c r="G182" s="488"/>
      <c r="H182" s="797"/>
      <c r="I182"/>
      <c r="J182"/>
      <c r="O182" s="243"/>
    </row>
    <row r="183" spans="1:15">
      <c r="A183" s="815" t="str">
        <f t="shared" si="12"/>
        <v/>
      </c>
      <c r="B183" s="774">
        <f t="shared" si="13"/>
        <v>0</v>
      </c>
      <c r="C183" s="1261">
        <f t="shared" si="14"/>
        <v>0</v>
      </c>
      <c r="D183" s="801"/>
      <c r="E183" s="801"/>
      <c r="F183" s="801"/>
      <c r="G183" s="488"/>
      <c r="H183" s="797"/>
      <c r="I183"/>
      <c r="J183"/>
      <c r="O183" s="243"/>
    </row>
    <row r="184" spans="1:15">
      <c r="A184" s="815" t="str">
        <f t="shared" si="12"/>
        <v/>
      </c>
      <c r="B184" s="774">
        <f t="shared" si="13"/>
        <v>0</v>
      </c>
      <c r="C184" s="1261">
        <f t="shared" si="14"/>
        <v>0</v>
      </c>
      <c r="D184" s="801"/>
      <c r="E184" s="801"/>
      <c r="F184" s="801"/>
      <c r="G184" s="488"/>
      <c r="H184" s="797"/>
      <c r="I184"/>
      <c r="J184"/>
      <c r="O184" s="243"/>
    </row>
    <row r="185" spans="1:15">
      <c r="A185" s="815" t="str">
        <f t="shared" si="12"/>
        <v/>
      </c>
      <c r="B185" s="774">
        <f t="shared" si="13"/>
        <v>0</v>
      </c>
      <c r="C185" s="1261">
        <f t="shared" si="14"/>
        <v>0</v>
      </c>
      <c r="D185" s="801"/>
      <c r="E185" s="801"/>
      <c r="F185" s="801"/>
      <c r="G185" s="488"/>
      <c r="H185" s="797"/>
      <c r="I185"/>
      <c r="J185"/>
      <c r="O185" s="243"/>
    </row>
    <row r="186" spans="1:15">
      <c r="A186" s="815" t="str">
        <f t="shared" si="12"/>
        <v/>
      </c>
      <c r="B186" s="774">
        <f t="shared" si="13"/>
        <v>0</v>
      </c>
      <c r="C186" s="1261">
        <f t="shared" si="14"/>
        <v>0</v>
      </c>
      <c r="D186" s="801"/>
      <c r="E186" s="801"/>
      <c r="F186" s="801"/>
      <c r="G186" s="488"/>
      <c r="H186" s="797"/>
      <c r="I186"/>
      <c r="J186"/>
      <c r="O186" s="243"/>
    </row>
    <row r="187" spans="1:15">
      <c r="A187" s="815" t="str">
        <f t="shared" si="12"/>
        <v/>
      </c>
      <c r="B187" s="774">
        <f t="shared" si="13"/>
        <v>0</v>
      </c>
      <c r="C187" s="1261">
        <f t="shared" si="14"/>
        <v>0</v>
      </c>
      <c r="D187" s="801"/>
      <c r="E187" s="801"/>
      <c r="F187" s="801"/>
      <c r="G187" s="488"/>
      <c r="H187" s="797"/>
      <c r="I187"/>
      <c r="J187"/>
      <c r="O187" s="243"/>
    </row>
    <row r="188" spans="1:15">
      <c r="A188" s="815" t="str">
        <f t="shared" si="12"/>
        <v/>
      </c>
      <c r="B188" s="774">
        <f t="shared" si="13"/>
        <v>0</v>
      </c>
      <c r="C188" s="1261">
        <f t="shared" si="14"/>
        <v>0</v>
      </c>
      <c r="D188" s="801"/>
      <c r="E188" s="801"/>
      <c r="F188" s="801"/>
      <c r="G188" s="488"/>
      <c r="H188" s="797"/>
      <c r="I188"/>
      <c r="J188"/>
      <c r="O188" s="243"/>
    </row>
    <row r="189" spans="1:15">
      <c r="A189" s="815" t="str">
        <f t="shared" si="12"/>
        <v/>
      </c>
      <c r="B189" s="774">
        <f t="shared" si="13"/>
        <v>0</v>
      </c>
      <c r="C189" s="1261">
        <f t="shared" si="14"/>
        <v>0</v>
      </c>
      <c r="D189" s="801"/>
      <c r="E189" s="801"/>
      <c r="F189" s="801"/>
      <c r="G189" s="488"/>
      <c r="H189" s="797"/>
      <c r="I189"/>
      <c r="J189"/>
      <c r="O189" s="243"/>
    </row>
    <row r="190" spans="1:15">
      <c r="A190" s="815" t="str">
        <f t="shared" si="12"/>
        <v/>
      </c>
      <c r="B190" s="774">
        <f t="shared" si="13"/>
        <v>0</v>
      </c>
      <c r="C190" s="1261">
        <f t="shared" si="14"/>
        <v>0</v>
      </c>
      <c r="D190" s="801"/>
      <c r="E190" s="801"/>
      <c r="F190" s="801"/>
      <c r="G190" s="488"/>
      <c r="H190" s="797"/>
      <c r="I190"/>
      <c r="J190"/>
      <c r="O190" s="243"/>
    </row>
    <row r="191" spans="1:15">
      <c r="A191" s="815" t="str">
        <f t="shared" si="12"/>
        <v/>
      </c>
      <c r="B191" s="774">
        <f t="shared" si="13"/>
        <v>0</v>
      </c>
      <c r="C191" s="1261">
        <f t="shared" si="14"/>
        <v>0</v>
      </c>
      <c r="D191" s="801"/>
      <c r="E191" s="801"/>
      <c r="F191" s="801"/>
      <c r="G191" s="488"/>
      <c r="H191" s="797"/>
      <c r="I191"/>
      <c r="J191"/>
      <c r="O191" s="243"/>
    </row>
    <row r="192" spans="1:15">
      <c r="A192" s="815" t="str">
        <f t="shared" si="12"/>
        <v/>
      </c>
      <c r="B192" s="774">
        <f t="shared" si="13"/>
        <v>0</v>
      </c>
      <c r="C192" s="1261">
        <f t="shared" si="14"/>
        <v>0</v>
      </c>
      <c r="D192" s="801"/>
      <c r="E192" s="801"/>
      <c r="F192" s="801"/>
      <c r="G192" s="488"/>
      <c r="H192" s="797"/>
      <c r="I192"/>
      <c r="J192"/>
      <c r="O192" s="243"/>
    </row>
    <row r="193" spans="1:15">
      <c r="A193" s="815" t="str">
        <f t="shared" si="12"/>
        <v/>
      </c>
      <c r="B193" s="774">
        <f t="shared" si="13"/>
        <v>0</v>
      </c>
      <c r="C193" s="1261">
        <f t="shared" si="14"/>
        <v>0</v>
      </c>
      <c r="D193" s="801"/>
      <c r="E193" s="801"/>
      <c r="F193" s="801"/>
      <c r="G193" s="488"/>
      <c r="H193" s="797"/>
      <c r="I193"/>
      <c r="J193"/>
      <c r="O193" s="243"/>
    </row>
    <row r="194" spans="1:15">
      <c r="A194" s="815" t="str">
        <f t="shared" si="12"/>
        <v/>
      </c>
      <c r="B194" s="774">
        <f t="shared" si="13"/>
        <v>0</v>
      </c>
      <c r="C194" s="1261">
        <f t="shared" si="14"/>
        <v>0</v>
      </c>
      <c r="D194" s="801"/>
      <c r="E194" s="801"/>
      <c r="F194" s="801"/>
      <c r="G194" s="488"/>
      <c r="H194" s="797"/>
      <c r="I194"/>
      <c r="J194"/>
      <c r="O194" s="243"/>
    </row>
    <row r="195" spans="1:15">
      <c r="A195" s="815" t="str">
        <f t="shared" si="12"/>
        <v/>
      </c>
      <c r="B195" s="774">
        <f t="shared" si="13"/>
        <v>0</v>
      </c>
      <c r="C195" s="1261">
        <f t="shared" si="14"/>
        <v>0</v>
      </c>
      <c r="D195" s="801"/>
      <c r="E195" s="801"/>
      <c r="F195" s="801"/>
      <c r="G195" s="488"/>
      <c r="H195" s="797"/>
      <c r="I195"/>
      <c r="J195"/>
      <c r="O195" s="243"/>
    </row>
    <row r="196" spans="1:15">
      <c r="A196" s="815" t="str">
        <f t="shared" ref="A196:A259" si="15">MID(P198,1,2)</f>
        <v/>
      </c>
      <c r="B196" s="774">
        <f t="shared" ref="B196:B259" si="16">IF(Y198="失竊",0,(IF(V198="天然災害",0,IF(S198=1,0,S198*T198))))</f>
        <v>0</v>
      </c>
      <c r="C196" s="1261">
        <f t="shared" ref="C196:C259" si="17">VALUE(IF(Y198="失竊",0,(IF(V198="天然災害",0,IF(S198=1,0,T198)))))</f>
        <v>0</v>
      </c>
      <c r="D196" s="801"/>
      <c r="E196" s="801"/>
      <c r="F196" s="801"/>
      <c r="G196" s="488"/>
      <c r="H196" s="797"/>
      <c r="I196"/>
      <c r="J196"/>
      <c r="O196" s="243"/>
    </row>
    <row r="197" spans="1:15">
      <c r="A197" s="815" t="str">
        <f t="shared" si="15"/>
        <v/>
      </c>
      <c r="B197" s="774">
        <f t="shared" si="16"/>
        <v>0</v>
      </c>
      <c r="C197" s="1261">
        <f t="shared" si="17"/>
        <v>0</v>
      </c>
      <c r="D197" s="801"/>
      <c r="E197" s="801"/>
      <c r="F197" s="801"/>
      <c r="G197" s="488"/>
      <c r="H197" s="797"/>
      <c r="I197"/>
      <c r="J197"/>
      <c r="O197" s="243"/>
    </row>
    <row r="198" spans="1:15">
      <c r="A198" s="815" t="str">
        <f t="shared" si="15"/>
        <v/>
      </c>
      <c r="B198" s="774">
        <f t="shared" si="16"/>
        <v>0</v>
      </c>
      <c r="C198" s="1261">
        <f t="shared" si="17"/>
        <v>0</v>
      </c>
      <c r="D198" s="801"/>
      <c r="E198" s="801"/>
      <c r="F198" s="801"/>
      <c r="G198" s="488"/>
      <c r="H198" s="797"/>
      <c r="I198"/>
      <c r="J198"/>
      <c r="O198" s="243"/>
    </row>
    <row r="199" spans="1:15">
      <c r="A199" s="815" t="str">
        <f t="shared" si="15"/>
        <v/>
      </c>
      <c r="B199" s="774">
        <f t="shared" si="16"/>
        <v>0</v>
      </c>
      <c r="C199" s="1261">
        <f t="shared" si="17"/>
        <v>0</v>
      </c>
      <c r="D199" s="801"/>
      <c r="E199" s="801"/>
      <c r="F199" s="801"/>
      <c r="G199" s="488"/>
      <c r="H199" s="797"/>
      <c r="I199"/>
      <c r="J199"/>
      <c r="O199" s="243"/>
    </row>
    <row r="200" spans="1:15">
      <c r="A200" s="815" t="str">
        <f t="shared" si="15"/>
        <v/>
      </c>
      <c r="B200" s="774">
        <f t="shared" si="16"/>
        <v>0</v>
      </c>
      <c r="C200" s="1261">
        <f t="shared" si="17"/>
        <v>0</v>
      </c>
      <c r="D200" s="801"/>
      <c r="E200" s="801"/>
      <c r="F200" s="801"/>
      <c r="G200" s="488"/>
      <c r="H200" s="797"/>
      <c r="I200"/>
      <c r="J200"/>
      <c r="O200" s="243"/>
    </row>
    <row r="201" spans="1:15">
      <c r="A201" s="815" t="str">
        <f t="shared" si="15"/>
        <v/>
      </c>
      <c r="B201" s="774">
        <f t="shared" si="16"/>
        <v>0</v>
      </c>
      <c r="C201" s="1261">
        <f t="shared" si="17"/>
        <v>0</v>
      </c>
      <c r="D201" s="801"/>
      <c r="E201" s="801"/>
      <c r="F201" s="801"/>
      <c r="G201" s="488"/>
      <c r="H201" s="797"/>
      <c r="I201"/>
      <c r="J201"/>
      <c r="O201" s="243"/>
    </row>
    <row r="202" spans="1:15">
      <c r="A202" s="815" t="str">
        <f t="shared" si="15"/>
        <v/>
      </c>
      <c r="B202" s="774">
        <f t="shared" si="16"/>
        <v>0</v>
      </c>
      <c r="C202" s="1261">
        <f t="shared" si="17"/>
        <v>0</v>
      </c>
      <c r="D202" s="801"/>
      <c r="E202" s="801"/>
      <c r="F202" s="801"/>
      <c r="G202" s="488"/>
      <c r="H202" s="797"/>
      <c r="I202"/>
      <c r="J202"/>
      <c r="O202" s="243"/>
    </row>
    <row r="203" spans="1:15">
      <c r="A203" s="815" t="str">
        <f t="shared" si="15"/>
        <v/>
      </c>
      <c r="B203" s="774">
        <f t="shared" si="16"/>
        <v>0</v>
      </c>
      <c r="C203" s="1261">
        <f t="shared" si="17"/>
        <v>0</v>
      </c>
      <c r="D203" s="801"/>
      <c r="E203" s="801"/>
      <c r="F203" s="801"/>
      <c r="G203" s="488"/>
      <c r="H203" s="797"/>
      <c r="I203"/>
      <c r="J203"/>
      <c r="O203" s="243"/>
    </row>
    <row r="204" spans="1:15">
      <c r="A204" s="815" t="str">
        <f t="shared" si="15"/>
        <v/>
      </c>
      <c r="B204" s="774">
        <f t="shared" si="16"/>
        <v>0</v>
      </c>
      <c r="C204" s="1261">
        <f t="shared" si="17"/>
        <v>0</v>
      </c>
      <c r="D204" s="801"/>
      <c r="E204" s="801"/>
      <c r="F204" s="801"/>
      <c r="G204" s="488"/>
      <c r="H204" s="797"/>
      <c r="I204"/>
      <c r="J204"/>
      <c r="O204" s="243"/>
    </row>
    <row r="205" spans="1:15">
      <c r="A205" s="815" t="str">
        <f t="shared" si="15"/>
        <v/>
      </c>
      <c r="B205" s="774">
        <f t="shared" si="16"/>
        <v>0</v>
      </c>
      <c r="C205" s="1261">
        <f t="shared" si="17"/>
        <v>0</v>
      </c>
      <c r="D205" s="801"/>
      <c r="E205" s="801"/>
      <c r="F205" s="801"/>
      <c r="G205" s="488"/>
      <c r="H205" s="797"/>
      <c r="I205"/>
      <c r="J205"/>
      <c r="O205" s="243"/>
    </row>
    <row r="206" spans="1:15">
      <c r="A206" s="815" t="str">
        <f t="shared" si="15"/>
        <v/>
      </c>
      <c r="B206" s="774">
        <f t="shared" si="16"/>
        <v>0</v>
      </c>
      <c r="C206" s="1261">
        <f t="shared" si="17"/>
        <v>0</v>
      </c>
      <c r="D206" s="801"/>
      <c r="E206" s="801"/>
      <c r="F206" s="801"/>
      <c r="G206" s="488"/>
      <c r="H206" s="797"/>
      <c r="I206"/>
      <c r="J206"/>
      <c r="O206" s="243"/>
    </row>
    <row r="207" spans="1:15">
      <c r="A207" s="815" t="str">
        <f t="shared" si="15"/>
        <v/>
      </c>
      <c r="B207" s="774">
        <f t="shared" si="16"/>
        <v>0</v>
      </c>
      <c r="C207" s="1261">
        <f t="shared" si="17"/>
        <v>0</v>
      </c>
      <c r="D207" s="801"/>
      <c r="E207" s="801"/>
      <c r="F207" s="801"/>
      <c r="G207" s="488"/>
      <c r="H207" s="797"/>
      <c r="I207"/>
      <c r="J207"/>
      <c r="O207" s="243"/>
    </row>
    <row r="208" spans="1:15">
      <c r="A208" s="815" t="str">
        <f t="shared" si="15"/>
        <v/>
      </c>
      <c r="B208" s="774">
        <f t="shared" si="16"/>
        <v>0</v>
      </c>
      <c r="C208" s="1261">
        <f t="shared" si="17"/>
        <v>0</v>
      </c>
      <c r="D208" s="801"/>
      <c r="E208" s="801"/>
      <c r="F208" s="801"/>
      <c r="G208" s="488"/>
      <c r="H208" s="797"/>
      <c r="I208"/>
      <c r="J208"/>
      <c r="O208" s="243"/>
    </row>
    <row r="209" spans="1:15">
      <c r="A209" s="815" t="str">
        <f t="shared" si="15"/>
        <v/>
      </c>
      <c r="B209" s="774">
        <f t="shared" si="16"/>
        <v>0</v>
      </c>
      <c r="C209" s="1261">
        <f t="shared" si="17"/>
        <v>0</v>
      </c>
      <c r="D209" s="801"/>
      <c r="E209" s="801"/>
      <c r="F209" s="801"/>
      <c r="G209" s="488"/>
      <c r="H209" s="797"/>
      <c r="I209"/>
      <c r="J209"/>
      <c r="O209" s="243"/>
    </row>
    <row r="210" spans="1:15">
      <c r="A210" s="815" t="str">
        <f t="shared" si="15"/>
        <v/>
      </c>
      <c r="B210" s="774">
        <f t="shared" si="16"/>
        <v>0</v>
      </c>
      <c r="C210" s="1261">
        <f t="shared" si="17"/>
        <v>0</v>
      </c>
      <c r="D210" s="801"/>
      <c r="E210" s="801"/>
      <c r="F210" s="801"/>
      <c r="G210" s="488"/>
      <c r="H210" s="797"/>
      <c r="I210"/>
      <c r="J210"/>
      <c r="O210" s="243"/>
    </row>
    <row r="211" spans="1:15">
      <c r="A211" s="815" t="str">
        <f t="shared" si="15"/>
        <v/>
      </c>
      <c r="B211" s="774">
        <f t="shared" si="16"/>
        <v>0</v>
      </c>
      <c r="C211" s="1261">
        <f t="shared" si="17"/>
        <v>0</v>
      </c>
      <c r="D211" s="801"/>
      <c r="E211" s="801"/>
      <c r="F211" s="801"/>
      <c r="G211" s="488"/>
      <c r="H211" s="797"/>
      <c r="I211"/>
      <c r="J211"/>
      <c r="O211" s="243"/>
    </row>
    <row r="212" spans="1:15">
      <c r="A212" s="815" t="str">
        <f t="shared" si="15"/>
        <v/>
      </c>
      <c r="B212" s="774">
        <f t="shared" si="16"/>
        <v>0</v>
      </c>
      <c r="C212" s="1261">
        <f t="shared" si="17"/>
        <v>0</v>
      </c>
      <c r="D212" s="801"/>
      <c r="E212" s="801"/>
      <c r="F212" s="801"/>
      <c r="G212" s="488"/>
      <c r="H212" s="797"/>
      <c r="I212"/>
      <c r="J212"/>
      <c r="O212" s="243"/>
    </row>
    <row r="213" spans="1:15">
      <c r="A213" s="815" t="str">
        <f t="shared" si="15"/>
        <v/>
      </c>
      <c r="B213" s="774">
        <f t="shared" si="16"/>
        <v>0</v>
      </c>
      <c r="C213" s="1261">
        <f t="shared" si="17"/>
        <v>0</v>
      </c>
      <c r="D213" s="814"/>
      <c r="E213" s="814"/>
      <c r="F213" s="814"/>
      <c r="J213"/>
      <c r="O213" s="243"/>
    </row>
    <row r="214" spans="1:15">
      <c r="A214" s="815" t="str">
        <f t="shared" si="15"/>
        <v/>
      </c>
      <c r="B214" s="774">
        <f t="shared" si="16"/>
        <v>0</v>
      </c>
      <c r="C214" s="1261">
        <f t="shared" si="17"/>
        <v>0</v>
      </c>
      <c r="D214" s="814"/>
      <c r="E214" s="814"/>
      <c r="F214" s="814"/>
      <c r="J214"/>
      <c r="O214" s="243"/>
    </row>
    <row r="215" spans="1:15">
      <c r="A215" s="815" t="str">
        <f t="shared" si="15"/>
        <v/>
      </c>
      <c r="B215" s="774">
        <f t="shared" si="16"/>
        <v>0</v>
      </c>
      <c r="C215" s="1261">
        <f t="shared" si="17"/>
        <v>0</v>
      </c>
      <c r="D215" s="814"/>
      <c r="E215" s="814"/>
      <c r="F215" s="814"/>
      <c r="J215"/>
      <c r="O215" s="243"/>
    </row>
    <row r="216" spans="1:15">
      <c r="A216" s="815" t="str">
        <f t="shared" si="15"/>
        <v/>
      </c>
      <c r="B216" s="774">
        <f t="shared" si="16"/>
        <v>0</v>
      </c>
      <c r="C216" s="1261">
        <f t="shared" si="17"/>
        <v>0</v>
      </c>
      <c r="D216" s="814"/>
      <c r="E216" s="814"/>
      <c r="F216" s="814"/>
      <c r="J216"/>
      <c r="O216" s="243"/>
    </row>
    <row r="217" spans="1:15">
      <c r="A217" s="815" t="str">
        <f t="shared" si="15"/>
        <v/>
      </c>
      <c r="B217" s="774">
        <f t="shared" si="16"/>
        <v>0</v>
      </c>
      <c r="C217" s="1261">
        <f t="shared" si="17"/>
        <v>0</v>
      </c>
      <c r="D217" s="814"/>
      <c r="E217" s="814"/>
      <c r="F217" s="814"/>
      <c r="O217" s="243"/>
    </row>
    <row r="218" spans="1:15">
      <c r="A218" s="815" t="str">
        <f t="shared" si="15"/>
        <v/>
      </c>
      <c r="B218" s="774">
        <f t="shared" si="16"/>
        <v>0</v>
      </c>
      <c r="C218" s="1261">
        <f t="shared" si="17"/>
        <v>0</v>
      </c>
      <c r="D218" s="814"/>
      <c r="E218" s="814"/>
      <c r="F218" s="814"/>
      <c r="O218" s="243"/>
    </row>
    <row r="219" spans="1:15">
      <c r="A219" s="815" t="str">
        <f t="shared" si="15"/>
        <v/>
      </c>
      <c r="B219" s="774">
        <f t="shared" si="16"/>
        <v>0</v>
      </c>
      <c r="C219" s="1261">
        <f t="shared" si="17"/>
        <v>0</v>
      </c>
      <c r="D219" s="814"/>
      <c r="E219" s="814"/>
      <c r="F219" s="814"/>
      <c r="O219" s="243"/>
    </row>
    <row r="220" spans="1:15">
      <c r="A220" s="815" t="str">
        <f t="shared" si="15"/>
        <v/>
      </c>
      <c r="B220" s="774">
        <f t="shared" si="16"/>
        <v>0</v>
      </c>
      <c r="C220" s="1261">
        <f t="shared" si="17"/>
        <v>0</v>
      </c>
      <c r="D220" s="814"/>
      <c r="E220" s="814"/>
      <c r="F220" s="814"/>
      <c r="O220" s="243"/>
    </row>
    <row r="221" spans="1:15">
      <c r="A221" s="815" t="str">
        <f t="shared" si="15"/>
        <v/>
      </c>
      <c r="B221" s="774">
        <f t="shared" si="16"/>
        <v>0</v>
      </c>
      <c r="C221" s="1261">
        <f t="shared" si="17"/>
        <v>0</v>
      </c>
      <c r="D221" s="814"/>
      <c r="E221" s="814"/>
      <c r="F221" s="814"/>
      <c r="O221" s="243"/>
    </row>
    <row r="222" spans="1:15">
      <c r="A222" s="815" t="str">
        <f t="shared" si="15"/>
        <v/>
      </c>
      <c r="B222" s="774">
        <f t="shared" si="16"/>
        <v>0</v>
      </c>
      <c r="C222" s="1261">
        <f t="shared" si="17"/>
        <v>0</v>
      </c>
      <c r="D222" s="814"/>
      <c r="E222" s="814"/>
      <c r="F222" s="814"/>
      <c r="O222" s="243"/>
    </row>
    <row r="223" spans="1:15">
      <c r="A223" s="815" t="str">
        <f t="shared" si="15"/>
        <v/>
      </c>
      <c r="B223" s="774">
        <f t="shared" si="16"/>
        <v>0</v>
      </c>
      <c r="C223" s="1261">
        <f t="shared" si="17"/>
        <v>0</v>
      </c>
      <c r="D223" s="814"/>
      <c r="E223" s="814"/>
      <c r="F223" s="814"/>
      <c r="O223" s="243"/>
    </row>
    <row r="224" spans="1:15">
      <c r="A224" s="815" t="str">
        <f t="shared" si="15"/>
        <v/>
      </c>
      <c r="B224" s="774">
        <f t="shared" si="16"/>
        <v>0</v>
      </c>
      <c r="C224" s="1261">
        <f t="shared" si="17"/>
        <v>0</v>
      </c>
      <c r="D224" s="814"/>
      <c r="E224" s="814"/>
      <c r="F224" s="814"/>
      <c r="O224" s="243"/>
    </row>
    <row r="225" spans="1:15">
      <c r="A225" s="815" t="str">
        <f t="shared" si="15"/>
        <v/>
      </c>
      <c r="B225" s="774">
        <f t="shared" si="16"/>
        <v>0</v>
      </c>
      <c r="C225" s="1261">
        <f t="shared" si="17"/>
        <v>0</v>
      </c>
      <c r="D225" s="814"/>
      <c r="E225" s="814"/>
      <c r="F225" s="814"/>
      <c r="O225" s="243"/>
    </row>
    <row r="226" spans="1:15">
      <c r="A226" s="815" t="str">
        <f t="shared" si="15"/>
        <v/>
      </c>
      <c r="B226" s="774">
        <f t="shared" si="16"/>
        <v>0</v>
      </c>
      <c r="C226" s="1261">
        <f t="shared" si="17"/>
        <v>0</v>
      </c>
      <c r="D226" s="814"/>
      <c r="E226" s="814"/>
      <c r="F226" s="814"/>
      <c r="O226" s="243"/>
    </row>
    <row r="227" spans="1:15">
      <c r="A227" s="815" t="str">
        <f t="shared" si="15"/>
        <v/>
      </c>
      <c r="B227" s="774">
        <f t="shared" si="16"/>
        <v>0</v>
      </c>
      <c r="C227" s="1261">
        <f t="shared" si="17"/>
        <v>0</v>
      </c>
      <c r="D227" s="814"/>
      <c r="E227" s="814"/>
      <c r="F227" s="814"/>
      <c r="O227" s="243"/>
    </row>
    <row r="228" spans="1:15">
      <c r="A228" s="815" t="str">
        <f t="shared" si="15"/>
        <v/>
      </c>
      <c r="B228" s="774">
        <f t="shared" si="16"/>
        <v>0</v>
      </c>
      <c r="C228" s="1261">
        <f t="shared" si="17"/>
        <v>0</v>
      </c>
      <c r="D228" s="814"/>
      <c r="E228" s="814"/>
      <c r="F228" s="814"/>
      <c r="O228" s="243"/>
    </row>
    <row r="229" spans="1:15">
      <c r="A229" s="815" t="str">
        <f t="shared" si="15"/>
        <v/>
      </c>
      <c r="B229" s="774">
        <f t="shared" si="16"/>
        <v>0</v>
      </c>
      <c r="C229" s="1261">
        <f t="shared" si="17"/>
        <v>0</v>
      </c>
      <c r="D229" s="814"/>
      <c r="E229" s="814"/>
      <c r="F229" s="814"/>
      <c r="O229" s="243"/>
    </row>
    <row r="230" spans="1:15">
      <c r="A230" s="815" t="str">
        <f t="shared" si="15"/>
        <v/>
      </c>
      <c r="B230" s="774">
        <f t="shared" si="16"/>
        <v>0</v>
      </c>
      <c r="C230" s="1261">
        <f t="shared" si="17"/>
        <v>0</v>
      </c>
      <c r="D230" s="814"/>
      <c r="E230" s="814"/>
      <c r="F230" s="814"/>
      <c r="O230" s="243"/>
    </row>
    <row r="231" spans="1:15">
      <c r="A231" s="815" t="str">
        <f t="shared" si="15"/>
        <v/>
      </c>
      <c r="B231" s="774">
        <f t="shared" si="16"/>
        <v>0</v>
      </c>
      <c r="C231" s="1261">
        <f t="shared" si="17"/>
        <v>0</v>
      </c>
      <c r="D231" s="814"/>
      <c r="E231" s="814"/>
      <c r="F231" s="814"/>
      <c r="O231" s="243"/>
    </row>
    <row r="232" spans="1:15">
      <c r="A232" s="815" t="str">
        <f t="shared" si="15"/>
        <v/>
      </c>
      <c r="B232" s="774">
        <f t="shared" si="16"/>
        <v>0</v>
      </c>
      <c r="C232" s="1261">
        <f t="shared" si="17"/>
        <v>0</v>
      </c>
      <c r="D232" s="814"/>
      <c r="E232" s="814"/>
      <c r="F232" s="814"/>
      <c r="O232" s="243"/>
    </row>
    <row r="233" spans="1:15">
      <c r="A233" s="815" t="str">
        <f t="shared" si="15"/>
        <v/>
      </c>
      <c r="B233" s="774">
        <f t="shared" si="16"/>
        <v>0</v>
      </c>
      <c r="C233" s="1261">
        <f t="shared" si="17"/>
        <v>0</v>
      </c>
      <c r="D233" s="814"/>
      <c r="E233" s="814"/>
      <c r="F233" s="814"/>
      <c r="O233" s="243"/>
    </row>
    <row r="234" spans="1:15">
      <c r="A234" s="815" t="str">
        <f t="shared" si="15"/>
        <v/>
      </c>
      <c r="B234" s="774">
        <f t="shared" si="16"/>
        <v>0</v>
      </c>
      <c r="C234" s="1261">
        <f t="shared" si="17"/>
        <v>0</v>
      </c>
      <c r="D234" s="814"/>
      <c r="E234" s="814"/>
      <c r="F234" s="814"/>
      <c r="O234" s="243"/>
    </row>
    <row r="235" spans="1:15">
      <c r="A235" s="815" t="str">
        <f t="shared" si="15"/>
        <v/>
      </c>
      <c r="B235" s="774">
        <f t="shared" si="16"/>
        <v>0</v>
      </c>
      <c r="C235" s="1261">
        <f t="shared" si="17"/>
        <v>0</v>
      </c>
      <c r="D235" s="814"/>
      <c r="E235" s="814"/>
      <c r="F235" s="814"/>
      <c r="O235" s="243"/>
    </row>
    <row r="236" spans="1:15">
      <c r="A236" s="815" t="str">
        <f t="shared" si="15"/>
        <v/>
      </c>
      <c r="B236" s="774">
        <f t="shared" si="16"/>
        <v>0</v>
      </c>
      <c r="C236" s="1261">
        <f t="shared" si="17"/>
        <v>0</v>
      </c>
      <c r="D236" s="814"/>
      <c r="E236" s="814"/>
      <c r="F236" s="814"/>
      <c r="O236" s="243"/>
    </row>
    <row r="237" spans="1:15">
      <c r="A237" s="815" t="str">
        <f t="shared" si="15"/>
        <v/>
      </c>
      <c r="B237" s="774">
        <f t="shared" si="16"/>
        <v>0</v>
      </c>
      <c r="C237" s="1261">
        <f t="shared" si="17"/>
        <v>0</v>
      </c>
      <c r="D237" s="814"/>
      <c r="E237" s="814"/>
      <c r="F237" s="814"/>
      <c r="O237" s="243"/>
    </row>
    <row r="238" spans="1:15">
      <c r="A238" s="815" t="str">
        <f t="shared" si="15"/>
        <v/>
      </c>
      <c r="B238" s="774">
        <f t="shared" si="16"/>
        <v>0</v>
      </c>
      <c r="C238" s="1261">
        <f t="shared" si="17"/>
        <v>0</v>
      </c>
      <c r="D238" s="814"/>
      <c r="E238" s="814"/>
      <c r="F238" s="814"/>
      <c r="O238" s="243"/>
    </row>
    <row r="239" spans="1:15">
      <c r="A239" s="815" t="str">
        <f t="shared" si="15"/>
        <v/>
      </c>
      <c r="B239" s="774">
        <f t="shared" si="16"/>
        <v>0</v>
      </c>
      <c r="C239" s="1261">
        <f t="shared" si="17"/>
        <v>0</v>
      </c>
      <c r="D239" s="814"/>
      <c r="E239" s="814"/>
      <c r="F239" s="814"/>
      <c r="O239" s="243"/>
    </row>
    <row r="240" spans="1:15">
      <c r="A240" s="815" t="str">
        <f t="shared" si="15"/>
        <v/>
      </c>
      <c r="B240" s="774">
        <f t="shared" si="16"/>
        <v>0</v>
      </c>
      <c r="C240" s="1261">
        <f t="shared" si="17"/>
        <v>0</v>
      </c>
      <c r="D240" s="814"/>
      <c r="E240" s="814"/>
      <c r="F240" s="814"/>
      <c r="O240" s="243"/>
    </row>
    <row r="241" spans="1:15">
      <c r="A241" s="815" t="str">
        <f t="shared" si="15"/>
        <v/>
      </c>
      <c r="B241" s="774">
        <f t="shared" si="16"/>
        <v>0</v>
      </c>
      <c r="C241" s="1261">
        <f t="shared" si="17"/>
        <v>0</v>
      </c>
      <c r="D241" s="814"/>
      <c r="E241" s="814"/>
      <c r="F241" s="814"/>
      <c r="O241" s="243"/>
    </row>
    <row r="242" spans="1:15">
      <c r="A242" s="815" t="str">
        <f t="shared" si="15"/>
        <v/>
      </c>
      <c r="B242" s="774">
        <f t="shared" si="16"/>
        <v>0</v>
      </c>
      <c r="C242" s="1261">
        <f t="shared" si="17"/>
        <v>0</v>
      </c>
      <c r="D242" s="814"/>
      <c r="E242" s="814"/>
      <c r="F242" s="814"/>
      <c r="O242" s="243"/>
    </row>
    <row r="243" spans="1:15">
      <c r="A243" s="815" t="str">
        <f t="shared" si="15"/>
        <v/>
      </c>
      <c r="B243" s="774">
        <f t="shared" si="16"/>
        <v>0</v>
      </c>
      <c r="C243" s="1261">
        <f t="shared" si="17"/>
        <v>0</v>
      </c>
      <c r="D243" s="814"/>
      <c r="E243" s="814"/>
      <c r="F243" s="814"/>
      <c r="O243" s="243"/>
    </row>
    <row r="244" spans="1:15">
      <c r="A244" s="815" t="str">
        <f t="shared" si="15"/>
        <v/>
      </c>
      <c r="B244" s="774">
        <f t="shared" si="16"/>
        <v>0</v>
      </c>
      <c r="C244" s="1261">
        <f t="shared" si="17"/>
        <v>0</v>
      </c>
      <c r="D244" s="814"/>
      <c r="E244" s="814"/>
      <c r="F244" s="814"/>
      <c r="O244" s="243"/>
    </row>
    <row r="245" spans="1:15">
      <c r="A245" s="815" t="str">
        <f t="shared" si="15"/>
        <v/>
      </c>
      <c r="B245" s="774">
        <f t="shared" si="16"/>
        <v>0</v>
      </c>
      <c r="C245" s="1261">
        <f t="shared" si="17"/>
        <v>0</v>
      </c>
      <c r="D245" s="814"/>
      <c r="E245" s="814"/>
      <c r="F245" s="814"/>
      <c r="O245" s="243"/>
    </row>
    <row r="246" spans="1:15">
      <c r="A246" s="815" t="str">
        <f t="shared" si="15"/>
        <v/>
      </c>
      <c r="B246" s="774">
        <f t="shared" si="16"/>
        <v>0</v>
      </c>
      <c r="C246" s="1261">
        <f t="shared" si="17"/>
        <v>0</v>
      </c>
      <c r="D246" s="814"/>
      <c r="E246" s="814"/>
      <c r="F246" s="814"/>
      <c r="O246" s="243"/>
    </row>
    <row r="247" spans="1:15">
      <c r="A247" s="815" t="str">
        <f t="shared" si="15"/>
        <v/>
      </c>
      <c r="B247" s="774">
        <f t="shared" si="16"/>
        <v>0</v>
      </c>
      <c r="C247" s="1261">
        <f t="shared" si="17"/>
        <v>0</v>
      </c>
      <c r="D247" s="814"/>
      <c r="E247" s="814"/>
      <c r="F247" s="814"/>
      <c r="O247" s="243"/>
    </row>
    <row r="248" spans="1:15">
      <c r="A248" s="815" t="str">
        <f t="shared" si="15"/>
        <v/>
      </c>
      <c r="B248" s="774">
        <f t="shared" si="16"/>
        <v>0</v>
      </c>
      <c r="C248" s="1261">
        <f t="shared" si="17"/>
        <v>0</v>
      </c>
      <c r="D248" s="814"/>
      <c r="E248" s="814"/>
      <c r="F248" s="814"/>
      <c r="O248" s="243"/>
    </row>
    <row r="249" spans="1:15">
      <c r="A249" s="815" t="str">
        <f t="shared" si="15"/>
        <v/>
      </c>
      <c r="B249" s="774">
        <f t="shared" si="16"/>
        <v>0</v>
      </c>
      <c r="C249" s="1261">
        <f t="shared" si="17"/>
        <v>0</v>
      </c>
      <c r="D249" s="814"/>
      <c r="E249" s="814"/>
      <c r="F249" s="814"/>
      <c r="O249" s="243"/>
    </row>
    <row r="250" spans="1:15">
      <c r="A250" s="815" t="str">
        <f t="shared" si="15"/>
        <v/>
      </c>
      <c r="B250" s="774">
        <f t="shared" si="16"/>
        <v>0</v>
      </c>
      <c r="C250" s="1261">
        <f t="shared" si="17"/>
        <v>0</v>
      </c>
      <c r="D250" s="814"/>
      <c r="E250" s="814"/>
      <c r="F250" s="814"/>
      <c r="O250" s="243"/>
    </row>
    <row r="251" spans="1:15">
      <c r="A251" s="815" t="str">
        <f t="shared" si="15"/>
        <v/>
      </c>
      <c r="B251" s="774">
        <f t="shared" si="16"/>
        <v>0</v>
      </c>
      <c r="C251" s="1261">
        <f t="shared" si="17"/>
        <v>0</v>
      </c>
      <c r="D251" s="814"/>
      <c r="E251" s="814"/>
      <c r="F251" s="814"/>
    </row>
    <row r="252" spans="1:15">
      <c r="A252" s="815" t="str">
        <f t="shared" si="15"/>
        <v/>
      </c>
      <c r="B252" s="774">
        <f t="shared" si="16"/>
        <v>0</v>
      </c>
      <c r="C252" s="1261">
        <f t="shared" si="17"/>
        <v>0</v>
      </c>
      <c r="D252" s="814"/>
      <c r="E252" s="814"/>
      <c r="F252" s="814"/>
    </row>
    <row r="253" spans="1:15">
      <c r="A253" s="815" t="str">
        <f t="shared" si="15"/>
        <v/>
      </c>
      <c r="B253" s="774">
        <f t="shared" si="16"/>
        <v>0</v>
      </c>
      <c r="C253" s="1261">
        <f t="shared" si="17"/>
        <v>0</v>
      </c>
      <c r="D253" s="814"/>
      <c r="E253" s="814"/>
      <c r="F253" s="814"/>
    </row>
    <row r="254" spans="1:15">
      <c r="A254" s="815" t="str">
        <f t="shared" si="15"/>
        <v/>
      </c>
      <c r="B254" s="774">
        <f t="shared" si="16"/>
        <v>0</v>
      </c>
      <c r="C254" s="1261">
        <f t="shared" si="17"/>
        <v>0</v>
      </c>
      <c r="D254" s="814"/>
      <c r="E254" s="814"/>
      <c r="F254" s="814"/>
    </row>
    <row r="255" spans="1:15">
      <c r="A255" s="815" t="str">
        <f t="shared" si="15"/>
        <v/>
      </c>
      <c r="B255" s="774">
        <f t="shared" si="16"/>
        <v>0</v>
      </c>
      <c r="C255" s="1261">
        <f t="shared" si="17"/>
        <v>0</v>
      </c>
      <c r="D255" s="814"/>
      <c r="E255" s="814"/>
      <c r="F255" s="814"/>
    </row>
    <row r="256" spans="1:15">
      <c r="A256" s="815" t="str">
        <f t="shared" si="15"/>
        <v/>
      </c>
      <c r="B256" s="774">
        <f t="shared" si="16"/>
        <v>0</v>
      </c>
      <c r="C256" s="1261">
        <f t="shared" si="17"/>
        <v>0</v>
      </c>
      <c r="D256" s="814"/>
      <c r="E256" s="814"/>
      <c r="F256" s="814"/>
    </row>
    <row r="257" spans="1:6">
      <c r="A257" s="815" t="str">
        <f t="shared" si="15"/>
        <v/>
      </c>
      <c r="B257" s="774">
        <f t="shared" si="16"/>
        <v>0</v>
      </c>
      <c r="C257" s="1261">
        <f t="shared" si="17"/>
        <v>0</v>
      </c>
      <c r="D257" s="814"/>
      <c r="E257" s="814"/>
      <c r="F257" s="814"/>
    </row>
    <row r="258" spans="1:6">
      <c r="A258" s="815" t="str">
        <f t="shared" si="15"/>
        <v/>
      </c>
      <c r="B258" s="774">
        <f t="shared" si="16"/>
        <v>0</v>
      </c>
      <c r="C258" s="1261">
        <f t="shared" si="17"/>
        <v>0</v>
      </c>
      <c r="D258" s="814"/>
      <c r="E258" s="814"/>
      <c r="F258" s="814"/>
    </row>
    <row r="259" spans="1:6">
      <c r="A259" s="815" t="str">
        <f t="shared" si="15"/>
        <v/>
      </c>
      <c r="B259" s="774">
        <f t="shared" si="16"/>
        <v>0</v>
      </c>
      <c r="C259" s="1261">
        <f t="shared" si="17"/>
        <v>0</v>
      </c>
      <c r="D259" s="814"/>
      <c r="E259" s="814"/>
      <c r="F259" s="814"/>
    </row>
    <row r="260" spans="1:6">
      <c r="A260" s="815" t="str">
        <f t="shared" ref="A260:A323" si="18">MID(P262,1,2)</f>
        <v/>
      </c>
      <c r="B260" s="774">
        <f t="shared" ref="B260:B323" si="19">IF(Y262="失竊",0,(IF(V262="天然災害",0,IF(S262=1,0,S262*T262))))</f>
        <v>0</v>
      </c>
      <c r="C260" s="1261">
        <f t="shared" ref="C260:C323" si="20">VALUE(IF(Y262="失竊",0,(IF(V262="天然災害",0,IF(S262=1,0,T262)))))</f>
        <v>0</v>
      </c>
      <c r="D260" s="814"/>
      <c r="E260" s="814"/>
      <c r="F260" s="814"/>
    </row>
    <row r="261" spans="1:6">
      <c r="A261" s="815" t="str">
        <f t="shared" si="18"/>
        <v/>
      </c>
      <c r="B261" s="774">
        <f t="shared" si="19"/>
        <v>0</v>
      </c>
      <c r="C261" s="1261">
        <f t="shared" si="20"/>
        <v>0</v>
      </c>
      <c r="D261" s="814"/>
      <c r="E261" s="814"/>
      <c r="F261" s="814"/>
    </row>
    <row r="262" spans="1:6">
      <c r="A262" s="815" t="str">
        <f t="shared" si="18"/>
        <v/>
      </c>
      <c r="B262" s="774">
        <f t="shared" si="19"/>
        <v>0</v>
      </c>
      <c r="C262" s="1261">
        <f t="shared" si="20"/>
        <v>0</v>
      </c>
      <c r="D262" s="814"/>
      <c r="E262" s="814"/>
      <c r="F262" s="814"/>
    </row>
    <row r="263" spans="1:6">
      <c r="A263" s="815" t="str">
        <f t="shared" si="18"/>
        <v/>
      </c>
      <c r="B263" s="774">
        <f t="shared" si="19"/>
        <v>0</v>
      </c>
      <c r="C263" s="1261">
        <f t="shared" si="20"/>
        <v>0</v>
      </c>
      <c r="D263" s="814"/>
      <c r="E263" s="814"/>
      <c r="F263" s="814"/>
    </row>
    <row r="264" spans="1:6">
      <c r="A264" s="815" t="str">
        <f t="shared" si="18"/>
        <v/>
      </c>
      <c r="B264" s="774">
        <f t="shared" si="19"/>
        <v>0</v>
      </c>
      <c r="C264" s="1261">
        <f t="shared" si="20"/>
        <v>0</v>
      </c>
      <c r="D264" s="814"/>
      <c r="E264" s="814"/>
      <c r="F264" s="814"/>
    </row>
    <row r="265" spans="1:6">
      <c r="A265" s="815" t="str">
        <f t="shared" si="18"/>
        <v/>
      </c>
      <c r="B265" s="774">
        <f t="shared" si="19"/>
        <v>0</v>
      </c>
      <c r="C265" s="1261">
        <f t="shared" si="20"/>
        <v>0</v>
      </c>
      <c r="D265" s="814"/>
      <c r="E265" s="814"/>
      <c r="F265" s="814"/>
    </row>
    <row r="266" spans="1:6">
      <c r="A266" s="815" t="str">
        <f t="shared" si="18"/>
        <v/>
      </c>
      <c r="B266" s="774">
        <f t="shared" si="19"/>
        <v>0</v>
      </c>
      <c r="C266" s="1261">
        <f t="shared" si="20"/>
        <v>0</v>
      </c>
      <c r="D266" s="814"/>
      <c r="E266" s="814"/>
      <c r="F266" s="814"/>
    </row>
    <row r="267" spans="1:6">
      <c r="A267" s="815" t="str">
        <f t="shared" si="18"/>
        <v/>
      </c>
      <c r="B267" s="774">
        <f t="shared" si="19"/>
        <v>0</v>
      </c>
      <c r="C267" s="1261">
        <f t="shared" si="20"/>
        <v>0</v>
      </c>
      <c r="D267" s="814"/>
      <c r="E267" s="814"/>
      <c r="F267" s="814"/>
    </row>
    <row r="268" spans="1:6">
      <c r="A268" s="815" t="str">
        <f t="shared" si="18"/>
        <v/>
      </c>
      <c r="B268" s="774">
        <f t="shared" si="19"/>
        <v>0</v>
      </c>
      <c r="C268" s="1261">
        <f t="shared" si="20"/>
        <v>0</v>
      </c>
      <c r="D268" s="814"/>
      <c r="E268" s="814"/>
      <c r="F268" s="814"/>
    </row>
    <row r="269" spans="1:6">
      <c r="A269" s="815" t="str">
        <f t="shared" si="18"/>
        <v/>
      </c>
      <c r="B269" s="774">
        <f t="shared" si="19"/>
        <v>0</v>
      </c>
      <c r="C269" s="1261">
        <f t="shared" si="20"/>
        <v>0</v>
      </c>
      <c r="D269" s="814"/>
      <c r="E269" s="814"/>
      <c r="F269" s="814"/>
    </row>
    <row r="270" spans="1:6">
      <c r="A270" s="815" t="str">
        <f t="shared" si="18"/>
        <v/>
      </c>
      <c r="B270" s="774">
        <f t="shared" si="19"/>
        <v>0</v>
      </c>
      <c r="C270" s="1261">
        <f t="shared" si="20"/>
        <v>0</v>
      </c>
      <c r="D270" s="814"/>
      <c r="E270" s="814"/>
      <c r="F270" s="814"/>
    </row>
    <row r="271" spans="1:6">
      <c r="A271" s="815" t="str">
        <f t="shared" si="18"/>
        <v/>
      </c>
      <c r="B271" s="774">
        <f t="shared" si="19"/>
        <v>0</v>
      </c>
      <c r="C271" s="1261">
        <f t="shared" si="20"/>
        <v>0</v>
      </c>
      <c r="D271" s="814"/>
      <c r="E271" s="814"/>
      <c r="F271" s="814"/>
    </row>
    <row r="272" spans="1:6">
      <c r="A272" s="815" t="str">
        <f t="shared" si="18"/>
        <v/>
      </c>
      <c r="B272" s="774">
        <f t="shared" si="19"/>
        <v>0</v>
      </c>
      <c r="C272" s="1261">
        <f t="shared" si="20"/>
        <v>0</v>
      </c>
      <c r="D272" s="814"/>
      <c r="E272" s="814"/>
      <c r="F272" s="814"/>
    </row>
    <row r="273" spans="1:6">
      <c r="A273" s="815" t="str">
        <f t="shared" si="18"/>
        <v/>
      </c>
      <c r="B273" s="774">
        <f t="shared" si="19"/>
        <v>0</v>
      </c>
      <c r="C273" s="1261">
        <f t="shared" si="20"/>
        <v>0</v>
      </c>
      <c r="D273" s="814"/>
      <c r="E273" s="814"/>
      <c r="F273" s="814"/>
    </row>
    <row r="274" spans="1:6">
      <c r="A274" s="815" t="str">
        <f t="shared" si="18"/>
        <v/>
      </c>
      <c r="B274" s="774">
        <f t="shared" si="19"/>
        <v>0</v>
      </c>
      <c r="C274" s="1261">
        <f t="shared" si="20"/>
        <v>0</v>
      </c>
      <c r="D274" s="814"/>
      <c r="E274" s="814"/>
      <c r="F274" s="814"/>
    </row>
    <row r="275" spans="1:6">
      <c r="A275" s="815" t="str">
        <f t="shared" si="18"/>
        <v/>
      </c>
      <c r="B275" s="774">
        <f t="shared" si="19"/>
        <v>0</v>
      </c>
      <c r="C275" s="1261">
        <f t="shared" si="20"/>
        <v>0</v>
      </c>
      <c r="D275" s="814"/>
      <c r="E275" s="814"/>
      <c r="F275" s="814"/>
    </row>
    <row r="276" spans="1:6">
      <c r="A276" s="815" t="str">
        <f t="shared" si="18"/>
        <v/>
      </c>
      <c r="B276" s="774">
        <f t="shared" si="19"/>
        <v>0</v>
      </c>
      <c r="C276" s="1261">
        <f t="shared" si="20"/>
        <v>0</v>
      </c>
      <c r="D276" s="814"/>
      <c r="E276" s="814"/>
      <c r="F276" s="814"/>
    </row>
    <row r="277" spans="1:6">
      <c r="A277" s="815" t="str">
        <f t="shared" si="18"/>
        <v/>
      </c>
      <c r="B277" s="774">
        <f t="shared" si="19"/>
        <v>0</v>
      </c>
      <c r="C277" s="1261">
        <f t="shared" si="20"/>
        <v>0</v>
      </c>
      <c r="D277" s="814"/>
      <c r="E277" s="814"/>
      <c r="F277" s="814"/>
    </row>
    <row r="278" spans="1:6">
      <c r="A278" s="815" t="str">
        <f t="shared" si="18"/>
        <v/>
      </c>
      <c r="B278" s="774">
        <f t="shared" si="19"/>
        <v>0</v>
      </c>
      <c r="C278" s="1261">
        <f t="shared" si="20"/>
        <v>0</v>
      </c>
      <c r="D278" s="814"/>
      <c r="E278" s="814"/>
      <c r="F278" s="814"/>
    </row>
    <row r="279" spans="1:6">
      <c r="A279" s="815" t="str">
        <f t="shared" si="18"/>
        <v/>
      </c>
      <c r="B279" s="774">
        <f t="shared" si="19"/>
        <v>0</v>
      </c>
      <c r="C279" s="1261">
        <f t="shared" si="20"/>
        <v>0</v>
      </c>
      <c r="D279" s="814"/>
      <c r="E279" s="814"/>
      <c r="F279" s="814"/>
    </row>
    <row r="280" spans="1:6">
      <c r="A280" s="815" t="str">
        <f t="shared" si="18"/>
        <v/>
      </c>
      <c r="B280" s="774">
        <f t="shared" si="19"/>
        <v>0</v>
      </c>
      <c r="C280" s="1261">
        <f t="shared" si="20"/>
        <v>0</v>
      </c>
      <c r="D280" s="814"/>
      <c r="E280" s="814"/>
      <c r="F280" s="814"/>
    </row>
    <row r="281" spans="1:6">
      <c r="A281" s="815" t="str">
        <f t="shared" si="18"/>
        <v/>
      </c>
      <c r="B281" s="774">
        <f t="shared" si="19"/>
        <v>0</v>
      </c>
      <c r="C281" s="1261">
        <f t="shared" si="20"/>
        <v>0</v>
      </c>
      <c r="D281" s="814"/>
      <c r="E281" s="814"/>
      <c r="F281" s="814"/>
    </row>
    <row r="282" spans="1:6">
      <c r="A282" s="815" t="str">
        <f t="shared" si="18"/>
        <v/>
      </c>
      <c r="B282" s="774">
        <f t="shared" si="19"/>
        <v>0</v>
      </c>
      <c r="C282" s="1261">
        <f t="shared" si="20"/>
        <v>0</v>
      </c>
      <c r="D282" s="814"/>
      <c r="E282" s="814"/>
      <c r="F282" s="814"/>
    </row>
    <row r="283" spans="1:6">
      <c r="A283" s="815" t="str">
        <f t="shared" si="18"/>
        <v/>
      </c>
      <c r="B283" s="774">
        <f t="shared" si="19"/>
        <v>0</v>
      </c>
      <c r="C283" s="1261">
        <f t="shared" si="20"/>
        <v>0</v>
      </c>
      <c r="D283" s="814"/>
      <c r="E283" s="814"/>
      <c r="F283" s="814"/>
    </row>
    <row r="284" spans="1:6">
      <c r="A284" s="815" t="str">
        <f t="shared" si="18"/>
        <v/>
      </c>
      <c r="B284" s="774">
        <f t="shared" si="19"/>
        <v>0</v>
      </c>
      <c r="C284" s="1261">
        <f t="shared" si="20"/>
        <v>0</v>
      </c>
      <c r="D284" s="814"/>
      <c r="E284" s="814"/>
      <c r="F284" s="814"/>
    </row>
    <row r="285" spans="1:6">
      <c r="A285" s="815" t="str">
        <f t="shared" si="18"/>
        <v/>
      </c>
      <c r="B285" s="774">
        <f t="shared" si="19"/>
        <v>0</v>
      </c>
      <c r="C285" s="1261">
        <f t="shared" si="20"/>
        <v>0</v>
      </c>
      <c r="D285" s="814"/>
      <c r="E285" s="814"/>
      <c r="F285" s="814"/>
    </row>
    <row r="286" spans="1:6">
      <c r="A286" s="815" t="str">
        <f t="shared" si="18"/>
        <v/>
      </c>
      <c r="B286" s="774">
        <f t="shared" si="19"/>
        <v>0</v>
      </c>
      <c r="C286" s="1261">
        <f t="shared" si="20"/>
        <v>0</v>
      </c>
      <c r="D286" s="814"/>
      <c r="E286" s="814"/>
      <c r="F286" s="814"/>
    </row>
    <row r="287" spans="1:6">
      <c r="A287" s="815" t="str">
        <f t="shared" si="18"/>
        <v/>
      </c>
      <c r="B287" s="774">
        <f t="shared" si="19"/>
        <v>0</v>
      </c>
      <c r="C287" s="1261">
        <f t="shared" si="20"/>
        <v>0</v>
      </c>
      <c r="D287" s="814"/>
      <c r="E287" s="814"/>
      <c r="F287" s="814"/>
    </row>
    <row r="288" spans="1:6">
      <c r="A288" s="815" t="str">
        <f t="shared" si="18"/>
        <v/>
      </c>
      <c r="B288" s="774">
        <f t="shared" si="19"/>
        <v>0</v>
      </c>
      <c r="C288" s="1261">
        <f t="shared" si="20"/>
        <v>0</v>
      </c>
      <c r="D288" s="814"/>
      <c r="E288" s="814"/>
      <c r="F288" s="814"/>
    </row>
    <row r="289" spans="1:6">
      <c r="A289" s="815" t="str">
        <f t="shared" si="18"/>
        <v/>
      </c>
      <c r="B289" s="774">
        <f t="shared" si="19"/>
        <v>0</v>
      </c>
      <c r="C289" s="1261">
        <f t="shared" si="20"/>
        <v>0</v>
      </c>
      <c r="D289" s="814"/>
      <c r="E289" s="814"/>
      <c r="F289" s="814"/>
    </row>
    <row r="290" spans="1:6">
      <c r="A290" s="815" t="str">
        <f t="shared" si="18"/>
        <v/>
      </c>
      <c r="B290" s="774">
        <f t="shared" si="19"/>
        <v>0</v>
      </c>
      <c r="C290" s="1261">
        <f t="shared" si="20"/>
        <v>0</v>
      </c>
      <c r="D290" s="814"/>
      <c r="E290" s="814"/>
      <c r="F290" s="814"/>
    </row>
    <row r="291" spans="1:6">
      <c r="A291" s="815" t="str">
        <f t="shared" si="18"/>
        <v/>
      </c>
      <c r="B291" s="774">
        <f t="shared" si="19"/>
        <v>0</v>
      </c>
      <c r="C291" s="1261">
        <f t="shared" si="20"/>
        <v>0</v>
      </c>
      <c r="D291" s="814"/>
      <c r="E291" s="814"/>
      <c r="F291" s="814"/>
    </row>
    <row r="292" spans="1:6">
      <c r="A292" s="815" t="str">
        <f t="shared" si="18"/>
        <v/>
      </c>
      <c r="B292" s="774">
        <f t="shared" si="19"/>
        <v>0</v>
      </c>
      <c r="C292" s="1261">
        <f t="shared" si="20"/>
        <v>0</v>
      </c>
      <c r="D292" s="814"/>
      <c r="E292" s="814"/>
      <c r="F292" s="814"/>
    </row>
    <row r="293" spans="1:6">
      <c r="A293" s="815" t="str">
        <f t="shared" si="18"/>
        <v/>
      </c>
      <c r="B293" s="774">
        <f t="shared" si="19"/>
        <v>0</v>
      </c>
      <c r="C293" s="1261">
        <f t="shared" si="20"/>
        <v>0</v>
      </c>
      <c r="D293" s="814"/>
      <c r="E293" s="814"/>
      <c r="F293" s="814"/>
    </row>
    <row r="294" spans="1:6">
      <c r="A294" s="815" t="str">
        <f t="shared" si="18"/>
        <v/>
      </c>
      <c r="B294" s="774">
        <f t="shared" si="19"/>
        <v>0</v>
      </c>
      <c r="C294" s="1261">
        <f t="shared" si="20"/>
        <v>0</v>
      </c>
      <c r="D294" s="814"/>
      <c r="E294" s="814"/>
      <c r="F294" s="814"/>
    </row>
    <row r="295" spans="1:6">
      <c r="A295" s="815" t="str">
        <f t="shared" si="18"/>
        <v/>
      </c>
      <c r="B295" s="774">
        <f t="shared" si="19"/>
        <v>0</v>
      </c>
      <c r="C295" s="1261">
        <f t="shared" si="20"/>
        <v>0</v>
      </c>
      <c r="D295" s="814"/>
      <c r="E295" s="814"/>
      <c r="F295" s="814"/>
    </row>
    <row r="296" spans="1:6">
      <c r="A296" s="815" t="str">
        <f t="shared" si="18"/>
        <v/>
      </c>
      <c r="B296" s="774">
        <f t="shared" si="19"/>
        <v>0</v>
      </c>
      <c r="C296" s="1261">
        <f t="shared" si="20"/>
        <v>0</v>
      </c>
      <c r="D296" s="814"/>
      <c r="E296" s="814"/>
      <c r="F296" s="814"/>
    </row>
    <row r="297" spans="1:6">
      <c r="A297" s="815" t="str">
        <f t="shared" si="18"/>
        <v/>
      </c>
      <c r="B297" s="774">
        <f t="shared" si="19"/>
        <v>0</v>
      </c>
      <c r="C297" s="1261">
        <f t="shared" si="20"/>
        <v>0</v>
      </c>
      <c r="D297" s="814"/>
      <c r="E297" s="814"/>
      <c r="F297" s="814"/>
    </row>
    <row r="298" spans="1:6">
      <c r="A298" s="815" t="str">
        <f t="shared" si="18"/>
        <v/>
      </c>
      <c r="B298" s="774">
        <f t="shared" si="19"/>
        <v>0</v>
      </c>
      <c r="C298" s="1261">
        <f t="shared" si="20"/>
        <v>0</v>
      </c>
      <c r="D298" s="814"/>
      <c r="E298" s="814"/>
      <c r="F298" s="814"/>
    </row>
    <row r="299" spans="1:6">
      <c r="A299" s="815" t="str">
        <f t="shared" si="18"/>
        <v/>
      </c>
      <c r="B299" s="774">
        <f t="shared" si="19"/>
        <v>0</v>
      </c>
      <c r="C299" s="1261">
        <f t="shared" si="20"/>
        <v>0</v>
      </c>
      <c r="D299" s="814"/>
      <c r="E299" s="814"/>
      <c r="F299" s="814"/>
    </row>
    <row r="300" spans="1:6">
      <c r="A300" s="815" t="str">
        <f t="shared" si="18"/>
        <v/>
      </c>
      <c r="B300" s="774">
        <f t="shared" si="19"/>
        <v>0</v>
      </c>
      <c r="C300" s="1261">
        <f t="shared" si="20"/>
        <v>0</v>
      </c>
      <c r="D300" s="814"/>
      <c r="E300" s="814"/>
      <c r="F300" s="814"/>
    </row>
    <row r="301" spans="1:6">
      <c r="A301" s="815" t="str">
        <f t="shared" si="18"/>
        <v/>
      </c>
      <c r="B301" s="774">
        <f t="shared" si="19"/>
        <v>0</v>
      </c>
      <c r="C301" s="1261">
        <f t="shared" si="20"/>
        <v>0</v>
      </c>
      <c r="D301" s="814"/>
      <c r="E301" s="814"/>
      <c r="F301" s="814"/>
    </row>
    <row r="302" spans="1:6">
      <c r="A302" s="815" t="str">
        <f t="shared" si="18"/>
        <v/>
      </c>
      <c r="B302" s="774">
        <f t="shared" si="19"/>
        <v>0</v>
      </c>
      <c r="C302" s="1261">
        <f t="shared" si="20"/>
        <v>0</v>
      </c>
      <c r="D302" s="814"/>
      <c r="E302" s="814"/>
      <c r="F302" s="814"/>
    </row>
    <row r="303" spans="1:6">
      <c r="A303" s="815" t="str">
        <f t="shared" si="18"/>
        <v/>
      </c>
      <c r="B303" s="774">
        <f t="shared" si="19"/>
        <v>0</v>
      </c>
      <c r="C303" s="1261">
        <f t="shared" si="20"/>
        <v>0</v>
      </c>
      <c r="D303" s="814"/>
      <c r="E303" s="814"/>
      <c r="F303" s="814"/>
    </row>
    <row r="304" spans="1:6">
      <c r="A304" s="815" t="str">
        <f t="shared" si="18"/>
        <v/>
      </c>
      <c r="B304" s="774">
        <f t="shared" si="19"/>
        <v>0</v>
      </c>
      <c r="C304" s="1261">
        <f t="shared" si="20"/>
        <v>0</v>
      </c>
      <c r="D304" s="814"/>
      <c r="E304" s="814"/>
      <c r="F304" s="814"/>
    </row>
    <row r="305" spans="1:6">
      <c r="A305" s="815" t="str">
        <f t="shared" si="18"/>
        <v/>
      </c>
      <c r="B305" s="774">
        <f t="shared" si="19"/>
        <v>0</v>
      </c>
      <c r="C305" s="1261">
        <f t="shared" si="20"/>
        <v>0</v>
      </c>
      <c r="D305" s="814"/>
      <c r="E305" s="814"/>
      <c r="F305" s="814"/>
    </row>
    <row r="306" spans="1:6">
      <c r="A306" s="815" t="str">
        <f t="shared" si="18"/>
        <v/>
      </c>
      <c r="B306" s="774">
        <f t="shared" si="19"/>
        <v>0</v>
      </c>
      <c r="C306" s="1261">
        <f t="shared" si="20"/>
        <v>0</v>
      </c>
      <c r="D306" s="814"/>
      <c r="E306" s="814"/>
      <c r="F306" s="814"/>
    </row>
    <row r="307" spans="1:6">
      <c r="A307" s="815" t="str">
        <f t="shared" si="18"/>
        <v/>
      </c>
      <c r="B307" s="774">
        <f t="shared" si="19"/>
        <v>0</v>
      </c>
      <c r="C307" s="1261">
        <f t="shared" si="20"/>
        <v>0</v>
      </c>
      <c r="D307" s="814"/>
      <c r="E307" s="814"/>
      <c r="F307" s="814"/>
    </row>
    <row r="308" spans="1:6">
      <c r="A308" s="815" t="str">
        <f t="shared" si="18"/>
        <v/>
      </c>
      <c r="B308" s="774">
        <f t="shared" si="19"/>
        <v>0</v>
      </c>
      <c r="C308" s="1261">
        <f t="shared" si="20"/>
        <v>0</v>
      </c>
      <c r="D308" s="814"/>
      <c r="E308" s="814"/>
      <c r="F308" s="814"/>
    </row>
    <row r="309" spans="1:6">
      <c r="A309" s="815" t="str">
        <f t="shared" si="18"/>
        <v/>
      </c>
      <c r="B309" s="774">
        <f t="shared" si="19"/>
        <v>0</v>
      </c>
      <c r="C309" s="1261">
        <f t="shared" si="20"/>
        <v>0</v>
      </c>
      <c r="D309" s="814"/>
      <c r="E309" s="814"/>
      <c r="F309" s="814"/>
    </row>
    <row r="310" spans="1:6">
      <c r="A310" s="815" t="str">
        <f t="shared" si="18"/>
        <v/>
      </c>
      <c r="B310" s="774">
        <f t="shared" si="19"/>
        <v>0</v>
      </c>
      <c r="C310" s="1261">
        <f t="shared" si="20"/>
        <v>0</v>
      </c>
      <c r="D310" s="814"/>
      <c r="E310" s="814"/>
      <c r="F310" s="814"/>
    </row>
    <row r="311" spans="1:6">
      <c r="A311" s="815" t="str">
        <f t="shared" si="18"/>
        <v/>
      </c>
      <c r="B311" s="774">
        <f t="shared" si="19"/>
        <v>0</v>
      </c>
      <c r="C311" s="1261">
        <f t="shared" si="20"/>
        <v>0</v>
      </c>
      <c r="D311" s="814"/>
      <c r="E311" s="814"/>
      <c r="F311" s="814"/>
    </row>
    <row r="312" spans="1:6">
      <c r="A312" s="815" t="str">
        <f t="shared" si="18"/>
        <v/>
      </c>
      <c r="B312" s="774">
        <f t="shared" si="19"/>
        <v>0</v>
      </c>
      <c r="C312" s="1261">
        <f t="shared" si="20"/>
        <v>0</v>
      </c>
      <c r="D312" s="814"/>
      <c r="E312" s="814"/>
      <c r="F312" s="814"/>
    </row>
    <row r="313" spans="1:6">
      <c r="A313" s="815" t="str">
        <f t="shared" si="18"/>
        <v/>
      </c>
      <c r="B313" s="774">
        <f t="shared" si="19"/>
        <v>0</v>
      </c>
      <c r="C313" s="1261">
        <f t="shared" si="20"/>
        <v>0</v>
      </c>
      <c r="D313" s="814"/>
      <c r="E313" s="814"/>
      <c r="F313" s="814"/>
    </row>
    <row r="314" spans="1:6">
      <c r="A314" s="815" t="str">
        <f t="shared" si="18"/>
        <v/>
      </c>
      <c r="B314" s="774">
        <f t="shared" si="19"/>
        <v>0</v>
      </c>
      <c r="C314" s="1261">
        <f t="shared" si="20"/>
        <v>0</v>
      </c>
      <c r="D314" s="814"/>
      <c r="E314" s="814"/>
      <c r="F314" s="814"/>
    </row>
    <row r="315" spans="1:6">
      <c r="A315" s="815" t="str">
        <f t="shared" si="18"/>
        <v/>
      </c>
      <c r="B315" s="774">
        <f t="shared" si="19"/>
        <v>0</v>
      </c>
      <c r="C315" s="1261">
        <f t="shared" si="20"/>
        <v>0</v>
      </c>
      <c r="D315" s="814"/>
      <c r="E315" s="814"/>
      <c r="F315" s="814"/>
    </row>
    <row r="316" spans="1:6">
      <c r="A316" s="815" t="str">
        <f t="shared" si="18"/>
        <v/>
      </c>
      <c r="B316" s="774">
        <f t="shared" si="19"/>
        <v>0</v>
      </c>
      <c r="C316" s="1261">
        <f t="shared" si="20"/>
        <v>0</v>
      </c>
      <c r="D316" s="814"/>
      <c r="E316" s="814"/>
      <c r="F316" s="814"/>
    </row>
    <row r="317" spans="1:6">
      <c r="A317" s="815" t="str">
        <f t="shared" si="18"/>
        <v/>
      </c>
      <c r="B317" s="774">
        <f t="shared" si="19"/>
        <v>0</v>
      </c>
      <c r="C317" s="1261">
        <f t="shared" si="20"/>
        <v>0</v>
      </c>
      <c r="D317" s="814"/>
      <c r="E317" s="814"/>
      <c r="F317" s="814"/>
    </row>
    <row r="318" spans="1:6">
      <c r="A318" s="815" t="str">
        <f t="shared" si="18"/>
        <v/>
      </c>
      <c r="B318" s="774">
        <f t="shared" si="19"/>
        <v>0</v>
      </c>
      <c r="C318" s="1261">
        <f t="shared" si="20"/>
        <v>0</v>
      </c>
      <c r="D318" s="814"/>
      <c r="E318" s="814"/>
      <c r="F318" s="814"/>
    </row>
    <row r="319" spans="1:6">
      <c r="A319" s="815" t="str">
        <f t="shared" si="18"/>
        <v/>
      </c>
      <c r="B319" s="774">
        <f t="shared" si="19"/>
        <v>0</v>
      </c>
      <c r="C319" s="1261">
        <f t="shared" si="20"/>
        <v>0</v>
      </c>
      <c r="D319" s="814"/>
      <c r="E319" s="814"/>
      <c r="F319" s="814"/>
    </row>
    <row r="320" spans="1:6">
      <c r="A320" s="815" t="str">
        <f t="shared" si="18"/>
        <v/>
      </c>
      <c r="B320" s="774">
        <f t="shared" si="19"/>
        <v>0</v>
      </c>
      <c r="C320" s="1261">
        <f t="shared" si="20"/>
        <v>0</v>
      </c>
      <c r="D320" s="814"/>
      <c r="E320" s="814"/>
      <c r="F320" s="814"/>
    </row>
    <row r="321" spans="1:6">
      <c r="A321" s="815" t="str">
        <f t="shared" si="18"/>
        <v/>
      </c>
      <c r="B321" s="774">
        <f t="shared" si="19"/>
        <v>0</v>
      </c>
      <c r="C321" s="1261">
        <f t="shared" si="20"/>
        <v>0</v>
      </c>
      <c r="D321" s="814"/>
      <c r="E321" s="814"/>
      <c r="F321" s="814"/>
    </row>
    <row r="322" spans="1:6">
      <c r="A322" s="815" t="str">
        <f t="shared" si="18"/>
        <v/>
      </c>
      <c r="B322" s="774">
        <f t="shared" si="19"/>
        <v>0</v>
      </c>
      <c r="C322" s="1261">
        <f t="shared" si="20"/>
        <v>0</v>
      </c>
      <c r="D322" s="814"/>
      <c r="E322" s="814"/>
      <c r="F322" s="814"/>
    </row>
    <row r="323" spans="1:6">
      <c r="A323" s="815" t="str">
        <f t="shared" si="18"/>
        <v/>
      </c>
      <c r="B323" s="774">
        <f t="shared" si="19"/>
        <v>0</v>
      </c>
      <c r="C323" s="1261">
        <f t="shared" si="20"/>
        <v>0</v>
      </c>
      <c r="D323" s="814"/>
      <c r="E323" s="814"/>
      <c r="F323" s="814"/>
    </row>
    <row r="324" spans="1:6">
      <c r="A324" s="815" t="str">
        <f t="shared" ref="A324:A387" si="21">MID(P326,1,2)</f>
        <v/>
      </c>
      <c r="B324" s="774">
        <f t="shared" ref="B324:B387" si="22">IF(Y326="失竊",0,(IF(V326="天然災害",0,IF(S326=1,0,S326*T326))))</f>
        <v>0</v>
      </c>
      <c r="C324" s="1261">
        <f t="shared" ref="C324:C387" si="23">VALUE(IF(Y326="失竊",0,(IF(V326="天然災害",0,IF(S326=1,0,T326)))))</f>
        <v>0</v>
      </c>
      <c r="D324" s="814"/>
      <c r="E324" s="814"/>
      <c r="F324" s="814"/>
    </row>
    <row r="325" spans="1:6">
      <c r="A325" s="815" t="str">
        <f t="shared" si="21"/>
        <v/>
      </c>
      <c r="B325" s="774">
        <f t="shared" si="22"/>
        <v>0</v>
      </c>
      <c r="C325" s="1261">
        <f t="shared" si="23"/>
        <v>0</v>
      </c>
      <c r="D325" s="814"/>
      <c r="E325" s="814"/>
      <c r="F325" s="814"/>
    </row>
    <row r="326" spans="1:6">
      <c r="A326" s="815" t="str">
        <f t="shared" si="21"/>
        <v/>
      </c>
      <c r="B326" s="774">
        <f t="shared" si="22"/>
        <v>0</v>
      </c>
      <c r="C326" s="1261">
        <f t="shared" si="23"/>
        <v>0</v>
      </c>
      <c r="D326" s="814"/>
      <c r="E326" s="814"/>
      <c r="F326" s="814"/>
    </row>
    <row r="327" spans="1:6">
      <c r="A327" s="815" t="str">
        <f t="shared" si="21"/>
        <v/>
      </c>
      <c r="B327" s="774">
        <f t="shared" si="22"/>
        <v>0</v>
      </c>
      <c r="C327" s="1261">
        <f t="shared" si="23"/>
        <v>0</v>
      </c>
      <c r="D327" s="814"/>
      <c r="E327" s="814"/>
      <c r="F327" s="814"/>
    </row>
    <row r="328" spans="1:6">
      <c r="A328" s="815" t="str">
        <f t="shared" si="21"/>
        <v/>
      </c>
      <c r="B328" s="774">
        <f t="shared" si="22"/>
        <v>0</v>
      </c>
      <c r="C328" s="1261">
        <f t="shared" si="23"/>
        <v>0</v>
      </c>
      <c r="D328" s="814"/>
      <c r="E328" s="814"/>
      <c r="F328" s="814"/>
    </row>
    <row r="329" spans="1:6">
      <c r="A329" s="815" t="str">
        <f t="shared" si="21"/>
        <v/>
      </c>
      <c r="B329" s="774">
        <f t="shared" si="22"/>
        <v>0</v>
      </c>
      <c r="C329" s="1261">
        <f t="shared" si="23"/>
        <v>0</v>
      </c>
      <c r="D329" s="814"/>
      <c r="E329" s="814"/>
      <c r="F329" s="814"/>
    </row>
    <row r="330" spans="1:6">
      <c r="A330" s="815" t="str">
        <f t="shared" si="21"/>
        <v/>
      </c>
      <c r="B330" s="774">
        <f t="shared" si="22"/>
        <v>0</v>
      </c>
      <c r="C330" s="1261">
        <f t="shared" si="23"/>
        <v>0</v>
      </c>
      <c r="D330" s="814"/>
      <c r="E330" s="814"/>
      <c r="F330" s="814"/>
    </row>
    <row r="331" spans="1:6">
      <c r="A331" s="815" t="str">
        <f t="shared" si="21"/>
        <v/>
      </c>
      <c r="B331" s="774">
        <f t="shared" si="22"/>
        <v>0</v>
      </c>
      <c r="C331" s="1261">
        <f t="shared" si="23"/>
        <v>0</v>
      </c>
      <c r="D331" s="814"/>
      <c r="E331" s="814"/>
      <c r="F331" s="814"/>
    </row>
    <row r="332" spans="1:6">
      <c r="A332" s="815" t="str">
        <f t="shared" si="21"/>
        <v/>
      </c>
      <c r="B332" s="774">
        <f t="shared" si="22"/>
        <v>0</v>
      </c>
      <c r="C332" s="1261">
        <f t="shared" si="23"/>
        <v>0</v>
      </c>
      <c r="D332" s="814"/>
      <c r="E332" s="814"/>
      <c r="F332" s="814"/>
    </row>
    <row r="333" spans="1:6">
      <c r="A333" s="815" t="str">
        <f t="shared" si="21"/>
        <v/>
      </c>
      <c r="B333" s="774">
        <f t="shared" si="22"/>
        <v>0</v>
      </c>
      <c r="C333" s="1261">
        <f t="shared" si="23"/>
        <v>0</v>
      </c>
      <c r="D333" s="814"/>
      <c r="E333" s="814"/>
      <c r="F333" s="814"/>
    </row>
    <row r="334" spans="1:6">
      <c r="A334" s="815" t="str">
        <f t="shared" si="21"/>
        <v/>
      </c>
      <c r="B334" s="774">
        <f t="shared" si="22"/>
        <v>0</v>
      </c>
      <c r="C334" s="1261">
        <f t="shared" si="23"/>
        <v>0</v>
      </c>
      <c r="D334" s="814"/>
      <c r="E334" s="814"/>
      <c r="F334" s="814"/>
    </row>
    <row r="335" spans="1:6">
      <c r="A335" s="815" t="str">
        <f t="shared" si="21"/>
        <v/>
      </c>
      <c r="B335" s="774">
        <f t="shared" si="22"/>
        <v>0</v>
      </c>
      <c r="C335" s="1261">
        <f t="shared" si="23"/>
        <v>0</v>
      </c>
      <c r="D335" s="814"/>
      <c r="E335" s="814"/>
      <c r="F335" s="814"/>
    </row>
    <row r="336" spans="1:6">
      <c r="A336" s="815" t="str">
        <f t="shared" si="21"/>
        <v/>
      </c>
      <c r="B336" s="774">
        <f t="shared" si="22"/>
        <v>0</v>
      </c>
      <c r="C336" s="1261">
        <f t="shared" si="23"/>
        <v>0</v>
      </c>
      <c r="D336" s="814"/>
      <c r="E336" s="814"/>
      <c r="F336" s="814"/>
    </row>
    <row r="337" spans="1:6">
      <c r="A337" s="815" t="str">
        <f t="shared" si="21"/>
        <v/>
      </c>
      <c r="B337" s="774">
        <f t="shared" si="22"/>
        <v>0</v>
      </c>
      <c r="C337" s="1261">
        <f t="shared" si="23"/>
        <v>0</v>
      </c>
      <c r="D337" s="814"/>
      <c r="E337" s="814"/>
      <c r="F337" s="814"/>
    </row>
    <row r="338" spans="1:6">
      <c r="A338" s="815" t="str">
        <f t="shared" si="21"/>
        <v/>
      </c>
      <c r="B338" s="774">
        <f t="shared" si="22"/>
        <v>0</v>
      </c>
      <c r="C338" s="1261">
        <f t="shared" si="23"/>
        <v>0</v>
      </c>
      <c r="D338" s="814"/>
      <c r="E338" s="814"/>
      <c r="F338" s="814"/>
    </row>
    <row r="339" spans="1:6">
      <c r="A339" s="815" t="str">
        <f t="shared" si="21"/>
        <v/>
      </c>
      <c r="B339" s="774">
        <f t="shared" si="22"/>
        <v>0</v>
      </c>
      <c r="C339" s="1261">
        <f t="shared" si="23"/>
        <v>0</v>
      </c>
      <c r="D339" s="814"/>
      <c r="E339" s="814"/>
      <c r="F339" s="814"/>
    </row>
    <row r="340" spans="1:6">
      <c r="A340" s="815" t="str">
        <f t="shared" si="21"/>
        <v/>
      </c>
      <c r="B340" s="774">
        <f t="shared" si="22"/>
        <v>0</v>
      </c>
      <c r="C340" s="1261">
        <f t="shared" si="23"/>
        <v>0</v>
      </c>
      <c r="D340" s="814"/>
      <c r="E340" s="814"/>
      <c r="F340" s="814"/>
    </row>
    <row r="341" spans="1:6">
      <c r="A341" s="815" t="str">
        <f t="shared" si="21"/>
        <v/>
      </c>
      <c r="B341" s="774">
        <f t="shared" si="22"/>
        <v>0</v>
      </c>
      <c r="C341" s="1261">
        <f t="shared" si="23"/>
        <v>0</v>
      </c>
      <c r="D341" s="814"/>
      <c r="E341" s="814"/>
      <c r="F341" s="814"/>
    </row>
    <row r="342" spans="1:6">
      <c r="A342" s="815" t="str">
        <f t="shared" si="21"/>
        <v/>
      </c>
      <c r="B342" s="774">
        <f t="shared" si="22"/>
        <v>0</v>
      </c>
      <c r="C342" s="1261">
        <f t="shared" si="23"/>
        <v>0</v>
      </c>
      <c r="D342" s="814"/>
      <c r="E342" s="814"/>
      <c r="F342" s="814"/>
    </row>
    <row r="343" spans="1:6">
      <c r="A343" s="815" t="str">
        <f t="shared" si="21"/>
        <v/>
      </c>
      <c r="B343" s="774">
        <f t="shared" si="22"/>
        <v>0</v>
      </c>
      <c r="C343" s="1261">
        <f t="shared" si="23"/>
        <v>0</v>
      </c>
      <c r="D343" s="814"/>
      <c r="E343" s="814"/>
      <c r="F343" s="814"/>
    </row>
    <row r="344" spans="1:6">
      <c r="A344" s="815" t="str">
        <f t="shared" si="21"/>
        <v/>
      </c>
      <c r="B344" s="774">
        <f t="shared" si="22"/>
        <v>0</v>
      </c>
      <c r="C344" s="1261">
        <f t="shared" si="23"/>
        <v>0</v>
      </c>
      <c r="D344" s="814"/>
      <c r="E344" s="814"/>
      <c r="F344" s="814"/>
    </row>
    <row r="345" spans="1:6">
      <c r="A345" s="815" t="str">
        <f t="shared" si="21"/>
        <v/>
      </c>
      <c r="B345" s="774">
        <f t="shared" si="22"/>
        <v>0</v>
      </c>
      <c r="C345" s="1261">
        <f t="shared" si="23"/>
        <v>0</v>
      </c>
      <c r="D345" s="814"/>
      <c r="E345" s="814"/>
      <c r="F345" s="814"/>
    </row>
    <row r="346" spans="1:6">
      <c r="A346" s="815" t="str">
        <f t="shared" si="21"/>
        <v/>
      </c>
      <c r="B346" s="774">
        <f t="shared" si="22"/>
        <v>0</v>
      </c>
      <c r="C346" s="1261">
        <f t="shared" si="23"/>
        <v>0</v>
      </c>
      <c r="D346" s="814"/>
      <c r="E346" s="814"/>
      <c r="F346" s="814"/>
    </row>
    <row r="347" spans="1:6">
      <c r="A347" s="815" t="str">
        <f t="shared" si="21"/>
        <v/>
      </c>
      <c r="B347" s="774">
        <f t="shared" si="22"/>
        <v>0</v>
      </c>
      <c r="C347" s="1261">
        <f t="shared" si="23"/>
        <v>0</v>
      </c>
      <c r="D347" s="814"/>
      <c r="E347" s="814"/>
      <c r="F347" s="814"/>
    </row>
    <row r="348" spans="1:6">
      <c r="A348" s="815" t="str">
        <f t="shared" si="21"/>
        <v/>
      </c>
      <c r="B348" s="774">
        <f t="shared" si="22"/>
        <v>0</v>
      </c>
      <c r="C348" s="1261">
        <f t="shared" si="23"/>
        <v>0</v>
      </c>
      <c r="D348" s="814"/>
      <c r="E348" s="814"/>
      <c r="F348" s="814"/>
    </row>
    <row r="349" spans="1:6">
      <c r="A349" s="815" t="str">
        <f t="shared" si="21"/>
        <v/>
      </c>
      <c r="B349" s="774">
        <f t="shared" si="22"/>
        <v>0</v>
      </c>
      <c r="C349" s="1261">
        <f t="shared" si="23"/>
        <v>0</v>
      </c>
      <c r="D349" s="814"/>
      <c r="E349" s="814"/>
      <c r="F349" s="814"/>
    </row>
    <row r="350" spans="1:6">
      <c r="A350" s="815" t="str">
        <f t="shared" si="21"/>
        <v/>
      </c>
      <c r="B350" s="774">
        <f t="shared" si="22"/>
        <v>0</v>
      </c>
      <c r="C350" s="1261">
        <f t="shared" si="23"/>
        <v>0</v>
      </c>
      <c r="D350" s="814"/>
      <c r="E350" s="814"/>
      <c r="F350" s="814"/>
    </row>
    <row r="351" spans="1:6">
      <c r="A351" s="815" t="str">
        <f t="shared" si="21"/>
        <v/>
      </c>
      <c r="B351" s="774">
        <f t="shared" si="22"/>
        <v>0</v>
      </c>
      <c r="C351" s="1261">
        <f t="shared" si="23"/>
        <v>0</v>
      </c>
      <c r="D351" s="814"/>
      <c r="E351" s="814"/>
      <c r="F351" s="814"/>
    </row>
    <row r="352" spans="1:6">
      <c r="A352" s="815" t="str">
        <f t="shared" si="21"/>
        <v/>
      </c>
      <c r="B352" s="774">
        <f t="shared" si="22"/>
        <v>0</v>
      </c>
      <c r="C352" s="1261">
        <f t="shared" si="23"/>
        <v>0</v>
      </c>
      <c r="D352" s="814"/>
      <c r="E352" s="814"/>
      <c r="F352" s="814"/>
    </row>
    <row r="353" spans="1:6">
      <c r="A353" s="815" t="str">
        <f t="shared" si="21"/>
        <v/>
      </c>
      <c r="B353" s="774">
        <f t="shared" si="22"/>
        <v>0</v>
      </c>
      <c r="C353" s="1261">
        <f t="shared" si="23"/>
        <v>0</v>
      </c>
      <c r="D353" s="814"/>
      <c r="E353" s="814"/>
      <c r="F353" s="814"/>
    </row>
    <row r="354" spans="1:6">
      <c r="A354" s="815" t="str">
        <f t="shared" si="21"/>
        <v/>
      </c>
      <c r="B354" s="774">
        <f t="shared" si="22"/>
        <v>0</v>
      </c>
      <c r="C354" s="1261">
        <f t="shared" si="23"/>
        <v>0</v>
      </c>
      <c r="D354" s="814"/>
      <c r="E354" s="814"/>
      <c r="F354" s="814"/>
    </row>
    <row r="355" spans="1:6">
      <c r="A355" s="815" t="str">
        <f t="shared" si="21"/>
        <v/>
      </c>
      <c r="B355" s="774">
        <f t="shared" si="22"/>
        <v>0</v>
      </c>
      <c r="C355" s="1261">
        <f t="shared" si="23"/>
        <v>0</v>
      </c>
      <c r="D355" s="814"/>
      <c r="E355" s="814"/>
      <c r="F355" s="814"/>
    </row>
    <row r="356" spans="1:6">
      <c r="A356" s="815" t="str">
        <f t="shared" si="21"/>
        <v/>
      </c>
      <c r="B356" s="774">
        <f t="shared" si="22"/>
        <v>0</v>
      </c>
      <c r="C356" s="1261">
        <f t="shared" si="23"/>
        <v>0</v>
      </c>
      <c r="D356" s="814"/>
      <c r="E356" s="814"/>
      <c r="F356" s="814"/>
    </row>
    <row r="357" spans="1:6">
      <c r="A357" s="815" t="str">
        <f t="shared" si="21"/>
        <v/>
      </c>
      <c r="B357" s="774">
        <f t="shared" si="22"/>
        <v>0</v>
      </c>
      <c r="C357" s="1261">
        <f t="shared" si="23"/>
        <v>0</v>
      </c>
      <c r="D357" s="814"/>
      <c r="E357" s="814"/>
      <c r="F357" s="814"/>
    </row>
    <row r="358" spans="1:6">
      <c r="A358" s="815" t="str">
        <f t="shared" si="21"/>
        <v/>
      </c>
      <c r="B358" s="774">
        <f t="shared" si="22"/>
        <v>0</v>
      </c>
      <c r="C358" s="1261">
        <f t="shared" si="23"/>
        <v>0</v>
      </c>
      <c r="D358" s="814"/>
      <c r="E358" s="814"/>
      <c r="F358" s="814"/>
    </row>
    <row r="359" spans="1:6">
      <c r="A359" s="815" t="str">
        <f t="shared" si="21"/>
        <v/>
      </c>
      <c r="B359" s="774">
        <f t="shared" si="22"/>
        <v>0</v>
      </c>
      <c r="C359" s="1261">
        <f t="shared" si="23"/>
        <v>0</v>
      </c>
      <c r="D359" s="814"/>
      <c r="E359" s="814"/>
      <c r="F359" s="814"/>
    </row>
    <row r="360" spans="1:6">
      <c r="A360" s="815" t="str">
        <f t="shared" si="21"/>
        <v/>
      </c>
      <c r="B360" s="774">
        <f t="shared" si="22"/>
        <v>0</v>
      </c>
      <c r="C360" s="1261">
        <f t="shared" si="23"/>
        <v>0</v>
      </c>
      <c r="D360" s="814"/>
      <c r="E360" s="814"/>
      <c r="F360" s="814"/>
    </row>
    <row r="361" spans="1:6">
      <c r="A361" s="815" t="str">
        <f t="shared" si="21"/>
        <v/>
      </c>
      <c r="B361" s="774">
        <f t="shared" si="22"/>
        <v>0</v>
      </c>
      <c r="C361" s="1261">
        <f t="shared" si="23"/>
        <v>0</v>
      </c>
      <c r="D361" s="814"/>
      <c r="E361" s="814"/>
      <c r="F361" s="814"/>
    </row>
    <row r="362" spans="1:6">
      <c r="A362" s="815" t="str">
        <f t="shared" si="21"/>
        <v/>
      </c>
      <c r="B362" s="774">
        <f t="shared" si="22"/>
        <v>0</v>
      </c>
      <c r="C362" s="1261">
        <f t="shared" si="23"/>
        <v>0</v>
      </c>
      <c r="D362" s="814"/>
      <c r="E362" s="814"/>
      <c r="F362" s="814"/>
    </row>
    <row r="363" spans="1:6">
      <c r="A363" s="815" t="str">
        <f t="shared" si="21"/>
        <v/>
      </c>
      <c r="B363" s="774">
        <f t="shared" si="22"/>
        <v>0</v>
      </c>
      <c r="C363" s="1261">
        <f t="shared" si="23"/>
        <v>0</v>
      </c>
      <c r="D363" s="814"/>
      <c r="E363" s="814"/>
      <c r="F363" s="814"/>
    </row>
    <row r="364" spans="1:6">
      <c r="A364" s="815" t="str">
        <f t="shared" si="21"/>
        <v/>
      </c>
      <c r="B364" s="774">
        <f t="shared" si="22"/>
        <v>0</v>
      </c>
      <c r="C364" s="1261">
        <f t="shared" si="23"/>
        <v>0</v>
      </c>
      <c r="D364" s="814"/>
      <c r="E364" s="814"/>
      <c r="F364" s="814"/>
    </row>
    <row r="365" spans="1:6">
      <c r="A365" s="815" t="str">
        <f t="shared" si="21"/>
        <v/>
      </c>
      <c r="B365" s="774">
        <f t="shared" si="22"/>
        <v>0</v>
      </c>
      <c r="C365" s="1261">
        <f t="shared" si="23"/>
        <v>0</v>
      </c>
      <c r="D365" s="814"/>
      <c r="E365" s="814"/>
      <c r="F365" s="814"/>
    </row>
    <row r="366" spans="1:6">
      <c r="A366" s="815" t="str">
        <f t="shared" si="21"/>
        <v/>
      </c>
      <c r="B366" s="774">
        <f t="shared" si="22"/>
        <v>0</v>
      </c>
      <c r="C366" s="1261">
        <f t="shared" si="23"/>
        <v>0</v>
      </c>
      <c r="D366" s="814"/>
      <c r="E366" s="814"/>
      <c r="F366" s="814"/>
    </row>
    <row r="367" spans="1:6">
      <c r="A367" s="815" t="str">
        <f t="shared" si="21"/>
        <v/>
      </c>
      <c r="B367" s="774">
        <f t="shared" si="22"/>
        <v>0</v>
      </c>
      <c r="C367" s="1261">
        <f t="shared" si="23"/>
        <v>0</v>
      </c>
      <c r="D367" s="814"/>
      <c r="E367" s="814"/>
      <c r="F367" s="814"/>
    </row>
    <row r="368" spans="1:6">
      <c r="A368" s="815" t="str">
        <f t="shared" si="21"/>
        <v/>
      </c>
      <c r="B368" s="774">
        <f t="shared" si="22"/>
        <v>0</v>
      </c>
      <c r="C368" s="1261">
        <f t="shared" si="23"/>
        <v>0</v>
      </c>
      <c r="D368" s="814"/>
      <c r="E368" s="814"/>
      <c r="F368" s="814"/>
    </row>
    <row r="369" spans="1:6">
      <c r="A369" s="815" t="str">
        <f t="shared" si="21"/>
        <v/>
      </c>
      <c r="B369" s="774">
        <f t="shared" si="22"/>
        <v>0</v>
      </c>
      <c r="C369" s="1261">
        <f t="shared" si="23"/>
        <v>0</v>
      </c>
      <c r="D369" s="814"/>
      <c r="E369" s="814"/>
      <c r="F369" s="814"/>
    </row>
    <row r="370" spans="1:6">
      <c r="A370" s="815" t="str">
        <f t="shared" si="21"/>
        <v/>
      </c>
      <c r="B370" s="774">
        <f t="shared" si="22"/>
        <v>0</v>
      </c>
      <c r="C370" s="1261">
        <f t="shared" si="23"/>
        <v>0</v>
      </c>
      <c r="D370" s="814"/>
      <c r="E370" s="814"/>
      <c r="F370" s="814"/>
    </row>
    <row r="371" spans="1:6">
      <c r="A371" s="815" t="str">
        <f t="shared" si="21"/>
        <v/>
      </c>
      <c r="B371" s="774">
        <f t="shared" si="22"/>
        <v>0</v>
      </c>
      <c r="C371" s="1261">
        <f t="shared" si="23"/>
        <v>0</v>
      </c>
      <c r="D371" s="814"/>
      <c r="E371" s="814"/>
      <c r="F371" s="814"/>
    </row>
    <row r="372" spans="1:6">
      <c r="A372" s="815" t="str">
        <f t="shared" si="21"/>
        <v/>
      </c>
      <c r="B372" s="774">
        <f t="shared" si="22"/>
        <v>0</v>
      </c>
      <c r="C372" s="1261">
        <f t="shared" si="23"/>
        <v>0</v>
      </c>
      <c r="D372" s="814"/>
      <c r="E372" s="814"/>
      <c r="F372" s="814"/>
    </row>
    <row r="373" spans="1:6">
      <c r="A373" s="815" t="str">
        <f t="shared" si="21"/>
        <v/>
      </c>
      <c r="B373" s="774">
        <f t="shared" si="22"/>
        <v>0</v>
      </c>
      <c r="C373" s="1261">
        <f t="shared" si="23"/>
        <v>0</v>
      </c>
      <c r="D373" s="814"/>
      <c r="E373" s="814"/>
      <c r="F373" s="814"/>
    </row>
    <row r="374" spans="1:6">
      <c r="A374" s="815" t="str">
        <f t="shared" si="21"/>
        <v/>
      </c>
      <c r="B374" s="774">
        <f t="shared" si="22"/>
        <v>0</v>
      </c>
      <c r="C374" s="1261">
        <f t="shared" si="23"/>
        <v>0</v>
      </c>
      <c r="D374" s="814"/>
      <c r="E374" s="814"/>
      <c r="F374" s="814"/>
    </row>
    <row r="375" spans="1:6">
      <c r="A375" s="815" t="str">
        <f t="shared" si="21"/>
        <v/>
      </c>
      <c r="B375" s="774">
        <f t="shared" si="22"/>
        <v>0</v>
      </c>
      <c r="C375" s="1261">
        <f t="shared" si="23"/>
        <v>0</v>
      </c>
      <c r="D375" s="814"/>
      <c r="E375" s="814"/>
      <c r="F375" s="814"/>
    </row>
    <row r="376" spans="1:6">
      <c r="A376" s="815" t="str">
        <f t="shared" si="21"/>
        <v/>
      </c>
      <c r="B376" s="774">
        <f t="shared" si="22"/>
        <v>0</v>
      </c>
      <c r="C376" s="1261">
        <f t="shared" si="23"/>
        <v>0</v>
      </c>
      <c r="D376" s="814"/>
      <c r="E376" s="814"/>
      <c r="F376" s="814"/>
    </row>
    <row r="377" spans="1:6">
      <c r="A377" s="815" t="str">
        <f t="shared" si="21"/>
        <v/>
      </c>
      <c r="B377" s="774">
        <f t="shared" si="22"/>
        <v>0</v>
      </c>
      <c r="C377" s="1261">
        <f t="shared" si="23"/>
        <v>0</v>
      </c>
      <c r="D377" s="814"/>
      <c r="E377" s="814"/>
      <c r="F377" s="814"/>
    </row>
    <row r="378" spans="1:6">
      <c r="A378" s="815" t="str">
        <f t="shared" si="21"/>
        <v/>
      </c>
      <c r="B378" s="774">
        <f t="shared" si="22"/>
        <v>0</v>
      </c>
      <c r="C378" s="1261">
        <f t="shared" si="23"/>
        <v>0</v>
      </c>
      <c r="D378" s="814"/>
      <c r="E378" s="814"/>
      <c r="F378" s="814"/>
    </row>
    <row r="379" spans="1:6">
      <c r="A379" s="815" t="str">
        <f t="shared" si="21"/>
        <v/>
      </c>
      <c r="B379" s="774">
        <f t="shared" si="22"/>
        <v>0</v>
      </c>
      <c r="C379" s="1261">
        <f t="shared" si="23"/>
        <v>0</v>
      </c>
      <c r="D379" s="814"/>
      <c r="E379" s="814"/>
      <c r="F379" s="814"/>
    </row>
    <row r="380" spans="1:6">
      <c r="A380" s="815" t="str">
        <f t="shared" si="21"/>
        <v/>
      </c>
      <c r="B380" s="774">
        <f t="shared" si="22"/>
        <v>0</v>
      </c>
      <c r="C380" s="1261">
        <f t="shared" si="23"/>
        <v>0</v>
      </c>
      <c r="D380" s="814"/>
      <c r="E380" s="814"/>
      <c r="F380" s="814"/>
    </row>
    <row r="381" spans="1:6">
      <c r="A381" s="815" t="str">
        <f t="shared" si="21"/>
        <v/>
      </c>
      <c r="B381" s="774">
        <f t="shared" si="22"/>
        <v>0</v>
      </c>
      <c r="C381" s="1261">
        <f t="shared" si="23"/>
        <v>0</v>
      </c>
      <c r="D381" s="814"/>
      <c r="E381" s="814"/>
      <c r="F381" s="814"/>
    </row>
    <row r="382" spans="1:6">
      <c r="A382" s="815" t="str">
        <f t="shared" si="21"/>
        <v/>
      </c>
      <c r="B382" s="774">
        <f t="shared" si="22"/>
        <v>0</v>
      </c>
      <c r="C382" s="1261">
        <f t="shared" si="23"/>
        <v>0</v>
      </c>
      <c r="D382" s="814"/>
      <c r="E382" s="814"/>
      <c r="F382" s="814"/>
    </row>
    <row r="383" spans="1:6">
      <c r="A383" s="815" t="str">
        <f t="shared" si="21"/>
        <v/>
      </c>
      <c r="B383" s="774">
        <f t="shared" si="22"/>
        <v>0</v>
      </c>
      <c r="C383" s="1261">
        <f t="shared" si="23"/>
        <v>0</v>
      </c>
      <c r="D383" s="814"/>
      <c r="E383" s="814"/>
      <c r="F383" s="814"/>
    </row>
    <row r="384" spans="1:6">
      <c r="A384" s="815" t="str">
        <f t="shared" si="21"/>
        <v/>
      </c>
      <c r="B384" s="774">
        <f t="shared" si="22"/>
        <v>0</v>
      </c>
      <c r="C384" s="1261">
        <f t="shared" si="23"/>
        <v>0</v>
      </c>
      <c r="D384" s="814"/>
      <c r="E384" s="814"/>
      <c r="F384" s="814"/>
    </row>
    <row r="385" spans="1:6">
      <c r="A385" s="815" t="str">
        <f t="shared" si="21"/>
        <v/>
      </c>
      <c r="B385" s="774">
        <f t="shared" si="22"/>
        <v>0</v>
      </c>
      <c r="C385" s="1261">
        <f t="shared" si="23"/>
        <v>0</v>
      </c>
      <c r="D385" s="814"/>
      <c r="E385" s="814"/>
      <c r="F385" s="814"/>
    </row>
    <row r="386" spans="1:6">
      <c r="A386" s="815" t="str">
        <f t="shared" si="21"/>
        <v/>
      </c>
      <c r="B386" s="774">
        <f t="shared" si="22"/>
        <v>0</v>
      </c>
      <c r="C386" s="1261">
        <f t="shared" si="23"/>
        <v>0</v>
      </c>
      <c r="D386" s="814"/>
      <c r="E386" s="814"/>
      <c r="F386" s="814"/>
    </row>
    <row r="387" spans="1:6">
      <c r="A387" s="815" t="str">
        <f t="shared" si="21"/>
        <v/>
      </c>
      <c r="B387" s="774">
        <f t="shared" si="22"/>
        <v>0</v>
      </c>
      <c r="C387" s="1261">
        <f t="shared" si="23"/>
        <v>0</v>
      </c>
      <c r="D387" s="814"/>
      <c r="E387" s="814"/>
      <c r="F387" s="814"/>
    </row>
    <row r="388" spans="1:6">
      <c r="A388" s="815" t="str">
        <f t="shared" ref="A388:A451" si="24">MID(P390,1,2)</f>
        <v/>
      </c>
      <c r="B388" s="774">
        <f t="shared" ref="B388:B451" si="25">IF(Y390="失竊",0,(IF(V390="天然災害",0,IF(S390=1,0,S390*T390))))</f>
        <v>0</v>
      </c>
      <c r="C388" s="1261">
        <f t="shared" ref="C388:C451" si="26">VALUE(IF(Y390="失竊",0,(IF(V390="天然災害",0,IF(S390=1,0,T390)))))</f>
        <v>0</v>
      </c>
      <c r="D388" s="814"/>
      <c r="E388" s="814"/>
      <c r="F388" s="814"/>
    </row>
    <row r="389" spans="1:6">
      <c r="A389" s="815" t="str">
        <f t="shared" si="24"/>
        <v/>
      </c>
      <c r="B389" s="774">
        <f t="shared" si="25"/>
        <v>0</v>
      </c>
      <c r="C389" s="1261">
        <f t="shared" si="26"/>
        <v>0</v>
      </c>
      <c r="D389" s="814"/>
      <c r="E389" s="814"/>
      <c r="F389" s="814"/>
    </row>
    <row r="390" spans="1:6">
      <c r="A390" s="815" t="str">
        <f t="shared" si="24"/>
        <v/>
      </c>
      <c r="B390" s="774">
        <f t="shared" si="25"/>
        <v>0</v>
      </c>
      <c r="C390" s="1261">
        <f t="shared" si="26"/>
        <v>0</v>
      </c>
      <c r="D390" s="814"/>
      <c r="E390" s="814"/>
      <c r="F390" s="814"/>
    </row>
    <row r="391" spans="1:6">
      <c r="A391" s="815" t="str">
        <f t="shared" si="24"/>
        <v/>
      </c>
      <c r="B391" s="774">
        <f t="shared" si="25"/>
        <v>0</v>
      </c>
      <c r="C391" s="1261">
        <f t="shared" si="26"/>
        <v>0</v>
      </c>
      <c r="D391" s="814"/>
      <c r="E391" s="814"/>
      <c r="F391" s="814"/>
    </row>
    <row r="392" spans="1:6">
      <c r="A392" s="815" t="str">
        <f t="shared" si="24"/>
        <v/>
      </c>
      <c r="B392" s="774">
        <f t="shared" si="25"/>
        <v>0</v>
      </c>
      <c r="C392" s="1261">
        <f t="shared" si="26"/>
        <v>0</v>
      </c>
      <c r="D392" s="814"/>
      <c r="E392" s="814"/>
      <c r="F392" s="814"/>
    </row>
    <row r="393" spans="1:6">
      <c r="A393" s="815" t="str">
        <f t="shared" si="24"/>
        <v/>
      </c>
      <c r="B393" s="774">
        <f t="shared" si="25"/>
        <v>0</v>
      </c>
      <c r="C393" s="1261">
        <f t="shared" si="26"/>
        <v>0</v>
      </c>
      <c r="D393" s="814"/>
      <c r="E393" s="814"/>
      <c r="F393" s="814"/>
    </row>
    <row r="394" spans="1:6">
      <c r="A394" s="815" t="str">
        <f t="shared" si="24"/>
        <v/>
      </c>
      <c r="B394" s="774">
        <f t="shared" si="25"/>
        <v>0</v>
      </c>
      <c r="C394" s="1261">
        <f t="shared" si="26"/>
        <v>0</v>
      </c>
      <c r="D394" s="814"/>
      <c r="E394" s="814"/>
      <c r="F394" s="814"/>
    </row>
    <row r="395" spans="1:6">
      <c r="A395" s="815" t="str">
        <f t="shared" si="24"/>
        <v/>
      </c>
      <c r="B395" s="774">
        <f t="shared" si="25"/>
        <v>0</v>
      </c>
      <c r="C395" s="1261">
        <f t="shared" si="26"/>
        <v>0</v>
      </c>
      <c r="D395" s="814"/>
      <c r="E395" s="814"/>
      <c r="F395" s="814"/>
    </row>
    <row r="396" spans="1:6">
      <c r="A396" s="815" t="str">
        <f t="shared" si="24"/>
        <v/>
      </c>
      <c r="B396" s="774">
        <f t="shared" si="25"/>
        <v>0</v>
      </c>
      <c r="C396" s="1261">
        <f t="shared" si="26"/>
        <v>0</v>
      </c>
      <c r="D396" s="814"/>
      <c r="E396" s="814"/>
      <c r="F396" s="814"/>
    </row>
    <row r="397" spans="1:6">
      <c r="A397" s="815" t="str">
        <f t="shared" si="24"/>
        <v/>
      </c>
      <c r="B397" s="774">
        <f t="shared" si="25"/>
        <v>0</v>
      </c>
      <c r="C397" s="1261">
        <f t="shared" si="26"/>
        <v>0</v>
      </c>
      <c r="D397" s="814"/>
      <c r="E397" s="814"/>
      <c r="F397" s="814"/>
    </row>
    <row r="398" spans="1:6">
      <c r="A398" s="815" t="str">
        <f t="shared" si="24"/>
        <v/>
      </c>
      <c r="B398" s="774">
        <f t="shared" si="25"/>
        <v>0</v>
      </c>
      <c r="C398" s="1261">
        <f t="shared" si="26"/>
        <v>0</v>
      </c>
      <c r="D398" s="814"/>
      <c r="E398" s="814"/>
      <c r="F398" s="814"/>
    </row>
    <row r="399" spans="1:6">
      <c r="A399" s="815" t="str">
        <f t="shared" si="24"/>
        <v/>
      </c>
      <c r="B399" s="774">
        <f t="shared" si="25"/>
        <v>0</v>
      </c>
      <c r="C399" s="1261">
        <f t="shared" si="26"/>
        <v>0</v>
      </c>
      <c r="D399" s="814"/>
      <c r="E399" s="814"/>
      <c r="F399" s="814"/>
    </row>
    <row r="400" spans="1:6">
      <c r="A400" s="815" t="str">
        <f t="shared" si="24"/>
        <v/>
      </c>
      <c r="B400" s="774">
        <f t="shared" si="25"/>
        <v>0</v>
      </c>
      <c r="C400" s="1261">
        <f t="shared" si="26"/>
        <v>0</v>
      </c>
      <c r="D400" s="814"/>
      <c r="E400" s="814"/>
      <c r="F400" s="814"/>
    </row>
    <row r="401" spans="1:6">
      <c r="A401" s="815" t="str">
        <f t="shared" si="24"/>
        <v/>
      </c>
      <c r="B401" s="774">
        <f t="shared" si="25"/>
        <v>0</v>
      </c>
      <c r="C401" s="1261">
        <f t="shared" si="26"/>
        <v>0</v>
      </c>
      <c r="D401" s="814"/>
      <c r="E401" s="814"/>
      <c r="F401" s="814"/>
    </row>
    <row r="402" spans="1:6">
      <c r="A402" s="815" t="str">
        <f t="shared" si="24"/>
        <v/>
      </c>
      <c r="B402" s="774">
        <f t="shared" si="25"/>
        <v>0</v>
      </c>
      <c r="C402" s="1261">
        <f t="shared" si="26"/>
        <v>0</v>
      </c>
      <c r="D402" s="814"/>
      <c r="E402" s="814"/>
      <c r="F402" s="814"/>
    </row>
    <row r="403" spans="1:6">
      <c r="A403" s="815" t="str">
        <f t="shared" si="24"/>
        <v/>
      </c>
      <c r="B403" s="774">
        <f t="shared" si="25"/>
        <v>0</v>
      </c>
      <c r="C403" s="1261">
        <f t="shared" si="26"/>
        <v>0</v>
      </c>
      <c r="D403" s="814"/>
      <c r="E403" s="814"/>
      <c r="F403" s="814"/>
    </row>
    <row r="404" spans="1:6">
      <c r="A404" s="815" t="str">
        <f t="shared" si="24"/>
        <v/>
      </c>
      <c r="B404" s="774">
        <f t="shared" si="25"/>
        <v>0</v>
      </c>
      <c r="C404" s="1261">
        <f t="shared" si="26"/>
        <v>0</v>
      </c>
      <c r="D404" s="814"/>
      <c r="E404" s="814"/>
      <c r="F404" s="814"/>
    </row>
    <row r="405" spans="1:6">
      <c r="A405" s="815" t="str">
        <f t="shared" si="24"/>
        <v/>
      </c>
      <c r="B405" s="774">
        <f t="shared" si="25"/>
        <v>0</v>
      </c>
      <c r="C405" s="1261">
        <f t="shared" si="26"/>
        <v>0</v>
      </c>
      <c r="D405" s="814"/>
      <c r="E405" s="814"/>
      <c r="F405" s="814"/>
    </row>
    <row r="406" spans="1:6">
      <c r="A406" s="815" t="str">
        <f t="shared" si="24"/>
        <v/>
      </c>
      <c r="B406" s="774">
        <f t="shared" si="25"/>
        <v>0</v>
      </c>
      <c r="C406" s="1261">
        <f t="shared" si="26"/>
        <v>0</v>
      </c>
      <c r="D406" s="814"/>
      <c r="E406" s="814"/>
      <c r="F406" s="814"/>
    </row>
    <row r="407" spans="1:6">
      <c r="A407" s="815" t="str">
        <f t="shared" si="24"/>
        <v/>
      </c>
      <c r="B407" s="774">
        <f t="shared" si="25"/>
        <v>0</v>
      </c>
      <c r="C407" s="1261">
        <f t="shared" si="26"/>
        <v>0</v>
      </c>
      <c r="D407" s="814"/>
      <c r="E407" s="814"/>
      <c r="F407" s="814"/>
    </row>
    <row r="408" spans="1:6">
      <c r="A408" s="815" t="str">
        <f t="shared" si="24"/>
        <v/>
      </c>
      <c r="B408" s="774">
        <f t="shared" si="25"/>
        <v>0</v>
      </c>
      <c r="C408" s="1261">
        <f t="shared" si="26"/>
        <v>0</v>
      </c>
      <c r="D408" s="814"/>
      <c r="E408" s="814"/>
      <c r="F408" s="814"/>
    </row>
    <row r="409" spans="1:6">
      <c r="A409" s="815" t="str">
        <f t="shared" si="24"/>
        <v/>
      </c>
      <c r="B409" s="774">
        <f t="shared" si="25"/>
        <v>0</v>
      </c>
      <c r="C409" s="1261">
        <f t="shared" si="26"/>
        <v>0</v>
      </c>
      <c r="D409" s="814"/>
      <c r="E409" s="814"/>
      <c r="F409" s="814"/>
    </row>
    <row r="410" spans="1:6">
      <c r="A410" s="815" t="str">
        <f t="shared" si="24"/>
        <v/>
      </c>
      <c r="B410" s="774">
        <f t="shared" si="25"/>
        <v>0</v>
      </c>
      <c r="C410" s="1261">
        <f t="shared" si="26"/>
        <v>0</v>
      </c>
      <c r="D410" s="814"/>
      <c r="E410" s="814"/>
      <c r="F410" s="814"/>
    </row>
    <row r="411" spans="1:6">
      <c r="A411" s="815" t="str">
        <f t="shared" si="24"/>
        <v/>
      </c>
      <c r="B411" s="774">
        <f t="shared" si="25"/>
        <v>0</v>
      </c>
      <c r="C411" s="1261">
        <f t="shared" si="26"/>
        <v>0</v>
      </c>
      <c r="D411" s="814"/>
      <c r="E411" s="814"/>
      <c r="F411" s="814"/>
    </row>
    <row r="412" spans="1:6">
      <c r="A412" s="815" t="str">
        <f t="shared" si="24"/>
        <v/>
      </c>
      <c r="B412" s="774">
        <f t="shared" si="25"/>
        <v>0</v>
      </c>
      <c r="C412" s="1261">
        <f t="shared" si="26"/>
        <v>0</v>
      </c>
      <c r="D412" s="814"/>
      <c r="E412" s="814"/>
      <c r="F412" s="814"/>
    </row>
    <row r="413" spans="1:6">
      <c r="A413" s="815" t="str">
        <f t="shared" si="24"/>
        <v/>
      </c>
      <c r="B413" s="774">
        <f t="shared" si="25"/>
        <v>0</v>
      </c>
      <c r="C413" s="1261">
        <f t="shared" si="26"/>
        <v>0</v>
      </c>
      <c r="D413" s="814"/>
      <c r="E413" s="814"/>
      <c r="F413" s="814"/>
    </row>
    <row r="414" spans="1:6">
      <c r="A414" s="815" t="str">
        <f t="shared" si="24"/>
        <v/>
      </c>
      <c r="B414" s="774">
        <f t="shared" si="25"/>
        <v>0</v>
      </c>
      <c r="C414" s="1261">
        <f t="shared" si="26"/>
        <v>0</v>
      </c>
      <c r="D414" s="814"/>
      <c r="E414" s="814"/>
      <c r="F414" s="814"/>
    </row>
    <row r="415" spans="1:6">
      <c r="A415" s="815" t="str">
        <f t="shared" si="24"/>
        <v/>
      </c>
      <c r="B415" s="774">
        <f t="shared" si="25"/>
        <v>0</v>
      </c>
      <c r="C415" s="1261">
        <f t="shared" si="26"/>
        <v>0</v>
      </c>
      <c r="D415" s="814"/>
      <c r="E415" s="814"/>
      <c r="F415" s="814"/>
    </row>
    <row r="416" spans="1:6">
      <c r="A416" s="815" t="str">
        <f t="shared" si="24"/>
        <v/>
      </c>
      <c r="B416" s="774">
        <f t="shared" si="25"/>
        <v>0</v>
      </c>
      <c r="C416" s="1261">
        <f t="shared" si="26"/>
        <v>0</v>
      </c>
      <c r="D416" s="814"/>
      <c r="E416" s="814"/>
      <c r="F416" s="814"/>
    </row>
    <row r="417" spans="1:6">
      <c r="A417" s="815" t="str">
        <f t="shared" si="24"/>
        <v/>
      </c>
      <c r="B417" s="774">
        <f t="shared" si="25"/>
        <v>0</v>
      </c>
      <c r="C417" s="1261">
        <f t="shared" si="26"/>
        <v>0</v>
      </c>
      <c r="D417" s="814"/>
      <c r="E417" s="814"/>
      <c r="F417" s="814"/>
    </row>
    <row r="418" spans="1:6">
      <c r="A418" s="815" t="str">
        <f t="shared" si="24"/>
        <v/>
      </c>
      <c r="B418" s="774">
        <f t="shared" si="25"/>
        <v>0</v>
      </c>
      <c r="C418" s="1261">
        <f t="shared" si="26"/>
        <v>0</v>
      </c>
      <c r="D418" s="814"/>
      <c r="E418" s="814"/>
      <c r="F418" s="814"/>
    </row>
    <row r="419" spans="1:6">
      <c r="A419" s="815" t="str">
        <f t="shared" si="24"/>
        <v/>
      </c>
      <c r="B419" s="774">
        <f t="shared" si="25"/>
        <v>0</v>
      </c>
      <c r="C419" s="1261">
        <f t="shared" si="26"/>
        <v>0</v>
      </c>
      <c r="D419" s="814"/>
      <c r="E419" s="814"/>
      <c r="F419" s="814"/>
    </row>
    <row r="420" spans="1:6">
      <c r="A420" s="815" t="str">
        <f t="shared" si="24"/>
        <v/>
      </c>
      <c r="B420" s="774">
        <f t="shared" si="25"/>
        <v>0</v>
      </c>
      <c r="C420" s="1261">
        <f t="shared" si="26"/>
        <v>0</v>
      </c>
      <c r="D420" s="814"/>
      <c r="E420" s="814"/>
      <c r="F420" s="814"/>
    </row>
    <row r="421" spans="1:6">
      <c r="A421" s="815" t="str">
        <f t="shared" si="24"/>
        <v/>
      </c>
      <c r="B421" s="774">
        <f t="shared" si="25"/>
        <v>0</v>
      </c>
      <c r="C421" s="1261">
        <f t="shared" si="26"/>
        <v>0</v>
      </c>
      <c r="D421" s="814"/>
      <c r="E421" s="814"/>
      <c r="F421" s="814"/>
    </row>
    <row r="422" spans="1:6">
      <c r="A422" s="815" t="str">
        <f t="shared" si="24"/>
        <v/>
      </c>
      <c r="B422" s="774">
        <f t="shared" si="25"/>
        <v>0</v>
      </c>
      <c r="C422" s="1261">
        <f t="shared" si="26"/>
        <v>0</v>
      </c>
      <c r="D422" s="814"/>
      <c r="E422" s="814"/>
      <c r="F422" s="814"/>
    </row>
    <row r="423" spans="1:6">
      <c r="A423" s="815" t="str">
        <f t="shared" si="24"/>
        <v/>
      </c>
      <c r="B423" s="774">
        <f t="shared" si="25"/>
        <v>0</v>
      </c>
      <c r="C423" s="1261">
        <f t="shared" si="26"/>
        <v>0</v>
      </c>
      <c r="D423" s="814"/>
      <c r="E423" s="814"/>
      <c r="F423" s="814"/>
    </row>
    <row r="424" spans="1:6">
      <c r="A424" s="815" t="str">
        <f t="shared" si="24"/>
        <v/>
      </c>
      <c r="B424" s="774">
        <f t="shared" si="25"/>
        <v>0</v>
      </c>
      <c r="C424" s="1261">
        <f t="shared" si="26"/>
        <v>0</v>
      </c>
      <c r="D424" s="814"/>
      <c r="E424" s="814"/>
      <c r="F424" s="814"/>
    </row>
    <row r="425" spans="1:6">
      <c r="A425" s="815" t="str">
        <f t="shared" si="24"/>
        <v/>
      </c>
      <c r="B425" s="774">
        <f t="shared" si="25"/>
        <v>0</v>
      </c>
      <c r="C425" s="1261">
        <f t="shared" si="26"/>
        <v>0</v>
      </c>
      <c r="D425" s="814"/>
      <c r="E425" s="814"/>
      <c r="F425" s="814"/>
    </row>
    <row r="426" spans="1:6">
      <c r="A426" s="815" t="str">
        <f t="shared" si="24"/>
        <v/>
      </c>
      <c r="B426" s="774">
        <f t="shared" si="25"/>
        <v>0</v>
      </c>
      <c r="C426" s="1261">
        <f t="shared" si="26"/>
        <v>0</v>
      </c>
      <c r="D426" s="814"/>
      <c r="E426" s="814"/>
      <c r="F426" s="814"/>
    </row>
    <row r="427" spans="1:6">
      <c r="A427" s="815" t="str">
        <f t="shared" si="24"/>
        <v/>
      </c>
      <c r="B427" s="774">
        <f t="shared" si="25"/>
        <v>0</v>
      </c>
      <c r="C427" s="1261">
        <f t="shared" si="26"/>
        <v>0</v>
      </c>
      <c r="D427" s="814"/>
      <c r="E427" s="814"/>
      <c r="F427" s="814"/>
    </row>
    <row r="428" spans="1:6">
      <c r="A428" s="815" t="str">
        <f t="shared" si="24"/>
        <v/>
      </c>
      <c r="B428" s="774">
        <f t="shared" si="25"/>
        <v>0</v>
      </c>
      <c r="C428" s="1261">
        <f t="shared" si="26"/>
        <v>0</v>
      </c>
      <c r="D428" s="814"/>
      <c r="E428" s="814"/>
      <c r="F428" s="814"/>
    </row>
    <row r="429" spans="1:6">
      <c r="A429" s="815" t="str">
        <f t="shared" si="24"/>
        <v/>
      </c>
      <c r="B429" s="774">
        <f t="shared" si="25"/>
        <v>0</v>
      </c>
      <c r="C429" s="1261">
        <f t="shared" si="26"/>
        <v>0</v>
      </c>
      <c r="D429" s="814"/>
      <c r="E429" s="814"/>
      <c r="F429" s="814"/>
    </row>
    <row r="430" spans="1:6">
      <c r="A430" s="815" t="str">
        <f t="shared" si="24"/>
        <v/>
      </c>
      <c r="B430" s="774">
        <f t="shared" si="25"/>
        <v>0</v>
      </c>
      <c r="C430" s="1261">
        <f t="shared" si="26"/>
        <v>0</v>
      </c>
      <c r="D430" s="814"/>
      <c r="E430" s="814"/>
      <c r="F430" s="814"/>
    </row>
    <row r="431" spans="1:6">
      <c r="A431" s="815" t="str">
        <f t="shared" si="24"/>
        <v/>
      </c>
      <c r="B431" s="774">
        <f t="shared" si="25"/>
        <v>0</v>
      </c>
      <c r="C431" s="1261">
        <f t="shared" si="26"/>
        <v>0</v>
      </c>
      <c r="D431" s="814"/>
      <c r="E431" s="814"/>
      <c r="F431" s="814"/>
    </row>
    <row r="432" spans="1:6">
      <c r="A432" s="815" t="str">
        <f t="shared" si="24"/>
        <v/>
      </c>
      <c r="B432" s="774">
        <f t="shared" si="25"/>
        <v>0</v>
      </c>
      <c r="C432" s="1261">
        <f t="shared" si="26"/>
        <v>0</v>
      </c>
      <c r="D432" s="814"/>
      <c r="E432" s="814"/>
      <c r="F432" s="814"/>
    </row>
    <row r="433" spans="1:6">
      <c r="A433" s="815" t="str">
        <f t="shared" si="24"/>
        <v/>
      </c>
      <c r="B433" s="774">
        <f t="shared" si="25"/>
        <v>0</v>
      </c>
      <c r="C433" s="1261">
        <f t="shared" si="26"/>
        <v>0</v>
      </c>
      <c r="D433" s="814"/>
      <c r="E433" s="814"/>
      <c r="F433" s="814"/>
    </row>
    <row r="434" spans="1:6">
      <c r="A434" s="815" t="str">
        <f t="shared" si="24"/>
        <v/>
      </c>
      <c r="B434" s="774">
        <f t="shared" si="25"/>
        <v>0</v>
      </c>
      <c r="C434" s="1261">
        <f t="shared" si="26"/>
        <v>0</v>
      </c>
      <c r="D434" s="814"/>
      <c r="E434" s="814"/>
      <c r="F434" s="814"/>
    </row>
    <row r="435" spans="1:6">
      <c r="A435" s="815" t="str">
        <f t="shared" si="24"/>
        <v/>
      </c>
      <c r="B435" s="774">
        <f t="shared" si="25"/>
        <v>0</v>
      </c>
      <c r="C435" s="1261">
        <f t="shared" si="26"/>
        <v>0</v>
      </c>
      <c r="D435" s="814"/>
      <c r="E435" s="814"/>
      <c r="F435" s="814"/>
    </row>
    <row r="436" spans="1:6">
      <c r="A436" s="815" t="str">
        <f t="shared" si="24"/>
        <v/>
      </c>
      <c r="B436" s="774">
        <f t="shared" si="25"/>
        <v>0</v>
      </c>
      <c r="C436" s="1261">
        <f t="shared" si="26"/>
        <v>0</v>
      </c>
      <c r="D436" s="814"/>
      <c r="E436" s="814"/>
      <c r="F436" s="814"/>
    </row>
    <row r="437" spans="1:6">
      <c r="A437" s="815" t="str">
        <f t="shared" si="24"/>
        <v/>
      </c>
      <c r="B437" s="774">
        <f t="shared" si="25"/>
        <v>0</v>
      </c>
      <c r="C437" s="1261">
        <f t="shared" si="26"/>
        <v>0</v>
      </c>
      <c r="D437" s="814"/>
      <c r="E437" s="814"/>
      <c r="F437" s="814"/>
    </row>
    <row r="438" spans="1:6">
      <c r="A438" s="815" t="str">
        <f t="shared" si="24"/>
        <v/>
      </c>
      <c r="B438" s="774">
        <f t="shared" si="25"/>
        <v>0</v>
      </c>
      <c r="C438" s="1261">
        <f t="shared" si="26"/>
        <v>0</v>
      </c>
      <c r="D438" s="814"/>
      <c r="E438" s="814"/>
      <c r="F438" s="814"/>
    </row>
    <row r="439" spans="1:6">
      <c r="A439" s="815" t="str">
        <f t="shared" si="24"/>
        <v/>
      </c>
      <c r="B439" s="774">
        <f t="shared" si="25"/>
        <v>0</v>
      </c>
      <c r="C439" s="1261">
        <f t="shared" si="26"/>
        <v>0</v>
      </c>
      <c r="D439" s="814"/>
      <c r="E439" s="814"/>
      <c r="F439" s="814"/>
    </row>
    <row r="440" spans="1:6">
      <c r="A440" s="815" t="str">
        <f t="shared" si="24"/>
        <v/>
      </c>
      <c r="B440" s="774">
        <f t="shared" si="25"/>
        <v>0</v>
      </c>
      <c r="C440" s="1261">
        <f t="shared" si="26"/>
        <v>0</v>
      </c>
      <c r="D440" s="814"/>
      <c r="E440" s="814"/>
      <c r="F440" s="814"/>
    </row>
    <row r="441" spans="1:6">
      <c r="A441" s="815" t="str">
        <f t="shared" si="24"/>
        <v/>
      </c>
      <c r="B441" s="774">
        <f t="shared" si="25"/>
        <v>0</v>
      </c>
      <c r="C441" s="1261">
        <f t="shared" si="26"/>
        <v>0</v>
      </c>
      <c r="D441" s="814"/>
      <c r="E441" s="814"/>
      <c r="F441" s="814"/>
    </row>
    <row r="442" spans="1:6">
      <c r="A442" s="815" t="str">
        <f t="shared" si="24"/>
        <v/>
      </c>
      <c r="B442" s="774">
        <f t="shared" si="25"/>
        <v>0</v>
      </c>
      <c r="C442" s="1261">
        <f t="shared" si="26"/>
        <v>0</v>
      </c>
      <c r="D442" s="814"/>
      <c r="E442" s="814"/>
      <c r="F442" s="814"/>
    </row>
    <row r="443" spans="1:6">
      <c r="A443" s="815" t="str">
        <f t="shared" si="24"/>
        <v/>
      </c>
      <c r="B443" s="774">
        <f t="shared" si="25"/>
        <v>0</v>
      </c>
      <c r="C443" s="1261">
        <f t="shared" si="26"/>
        <v>0</v>
      </c>
      <c r="D443" s="814"/>
      <c r="E443" s="814"/>
      <c r="F443" s="814"/>
    </row>
    <row r="444" spans="1:6">
      <c r="A444" s="815" t="str">
        <f t="shared" si="24"/>
        <v/>
      </c>
      <c r="B444" s="774">
        <f t="shared" si="25"/>
        <v>0</v>
      </c>
      <c r="C444" s="1261">
        <f t="shared" si="26"/>
        <v>0</v>
      </c>
      <c r="D444" s="814"/>
      <c r="E444" s="814"/>
      <c r="F444" s="814"/>
    </row>
    <row r="445" spans="1:6">
      <c r="A445" s="815" t="str">
        <f t="shared" si="24"/>
        <v/>
      </c>
      <c r="B445" s="774">
        <f t="shared" si="25"/>
        <v>0</v>
      </c>
      <c r="C445" s="1261">
        <f t="shared" si="26"/>
        <v>0</v>
      </c>
      <c r="D445" s="814"/>
      <c r="E445" s="814"/>
      <c r="F445" s="814"/>
    </row>
    <row r="446" spans="1:6">
      <c r="A446" s="815" t="str">
        <f t="shared" si="24"/>
        <v/>
      </c>
      <c r="B446" s="774">
        <f t="shared" si="25"/>
        <v>0</v>
      </c>
      <c r="C446" s="1261">
        <f t="shared" si="26"/>
        <v>0</v>
      </c>
      <c r="D446" s="814"/>
      <c r="E446" s="814"/>
      <c r="F446" s="814"/>
    </row>
    <row r="447" spans="1:6">
      <c r="A447" s="815" t="str">
        <f t="shared" si="24"/>
        <v/>
      </c>
      <c r="B447" s="774">
        <f t="shared" si="25"/>
        <v>0</v>
      </c>
      <c r="C447" s="1261">
        <f t="shared" si="26"/>
        <v>0</v>
      </c>
      <c r="D447" s="814"/>
      <c r="E447" s="814"/>
      <c r="F447" s="814"/>
    </row>
    <row r="448" spans="1:6">
      <c r="A448" s="815" t="str">
        <f t="shared" si="24"/>
        <v/>
      </c>
      <c r="B448" s="774">
        <f t="shared" si="25"/>
        <v>0</v>
      </c>
      <c r="C448" s="1261">
        <f t="shared" si="26"/>
        <v>0</v>
      </c>
      <c r="D448" s="814"/>
      <c r="E448" s="814"/>
      <c r="F448" s="814"/>
    </row>
    <row r="449" spans="1:6">
      <c r="A449" s="815" t="str">
        <f t="shared" si="24"/>
        <v/>
      </c>
      <c r="B449" s="774">
        <f t="shared" si="25"/>
        <v>0</v>
      </c>
      <c r="C449" s="1261">
        <f t="shared" si="26"/>
        <v>0</v>
      </c>
      <c r="D449" s="814"/>
      <c r="E449" s="814"/>
      <c r="F449" s="814"/>
    </row>
    <row r="450" spans="1:6">
      <c r="A450" s="815" t="str">
        <f t="shared" si="24"/>
        <v/>
      </c>
      <c r="B450" s="774">
        <f t="shared" si="25"/>
        <v>0</v>
      </c>
      <c r="C450" s="1261">
        <f t="shared" si="26"/>
        <v>0</v>
      </c>
      <c r="D450" s="814"/>
      <c r="E450" s="814"/>
      <c r="F450" s="814"/>
    </row>
    <row r="451" spans="1:6">
      <c r="A451" s="815" t="str">
        <f t="shared" si="24"/>
        <v/>
      </c>
      <c r="B451" s="774">
        <f t="shared" si="25"/>
        <v>0</v>
      </c>
      <c r="C451" s="1261">
        <f t="shared" si="26"/>
        <v>0</v>
      </c>
      <c r="D451" s="814"/>
      <c r="E451" s="814"/>
      <c r="F451" s="814"/>
    </row>
    <row r="452" spans="1:6">
      <c r="A452" s="815" t="str">
        <f t="shared" ref="A452:A515" si="27">MID(P454,1,2)</f>
        <v/>
      </c>
      <c r="B452" s="774">
        <f t="shared" ref="B452:B515" si="28">IF(Y454="失竊",0,(IF(V454="天然災害",0,IF(S454=1,0,S454*T454))))</f>
        <v>0</v>
      </c>
      <c r="C452" s="1261">
        <f t="shared" ref="C452:C515" si="29">VALUE(IF(Y454="失竊",0,(IF(V454="天然災害",0,IF(S454=1,0,T454)))))</f>
        <v>0</v>
      </c>
      <c r="D452" s="814"/>
      <c r="E452" s="814"/>
      <c r="F452" s="814"/>
    </row>
    <row r="453" spans="1:6">
      <c r="A453" s="815" t="str">
        <f t="shared" si="27"/>
        <v/>
      </c>
      <c r="B453" s="774">
        <f t="shared" si="28"/>
        <v>0</v>
      </c>
      <c r="C453" s="1261">
        <f t="shared" si="29"/>
        <v>0</v>
      </c>
      <c r="D453" s="814"/>
      <c r="E453" s="814"/>
      <c r="F453" s="814"/>
    </row>
    <row r="454" spans="1:6">
      <c r="A454" s="815" t="str">
        <f t="shared" si="27"/>
        <v/>
      </c>
      <c r="B454" s="774">
        <f t="shared" si="28"/>
        <v>0</v>
      </c>
      <c r="C454" s="1261">
        <f t="shared" si="29"/>
        <v>0</v>
      </c>
      <c r="D454" s="814"/>
      <c r="E454" s="814"/>
      <c r="F454" s="814"/>
    </row>
    <row r="455" spans="1:6">
      <c r="A455" s="815" t="str">
        <f t="shared" si="27"/>
        <v/>
      </c>
      <c r="B455" s="774">
        <f t="shared" si="28"/>
        <v>0</v>
      </c>
      <c r="C455" s="1261">
        <f t="shared" si="29"/>
        <v>0</v>
      </c>
      <c r="D455" s="814"/>
      <c r="E455" s="814"/>
      <c r="F455" s="814"/>
    </row>
    <row r="456" spans="1:6">
      <c r="A456" s="815" t="str">
        <f t="shared" si="27"/>
        <v/>
      </c>
      <c r="B456" s="774">
        <f t="shared" si="28"/>
        <v>0</v>
      </c>
      <c r="C456" s="1261">
        <f t="shared" si="29"/>
        <v>0</v>
      </c>
      <c r="D456" s="814"/>
      <c r="E456" s="814"/>
      <c r="F456" s="814"/>
    </row>
    <row r="457" spans="1:6">
      <c r="A457" s="815" t="str">
        <f t="shared" si="27"/>
        <v/>
      </c>
      <c r="B457" s="774">
        <f t="shared" si="28"/>
        <v>0</v>
      </c>
      <c r="C457" s="1261">
        <f t="shared" si="29"/>
        <v>0</v>
      </c>
      <c r="D457" s="814"/>
      <c r="E457" s="814"/>
      <c r="F457" s="814"/>
    </row>
    <row r="458" spans="1:6">
      <c r="A458" s="815" t="str">
        <f t="shared" si="27"/>
        <v/>
      </c>
      <c r="B458" s="774">
        <f t="shared" si="28"/>
        <v>0</v>
      </c>
      <c r="C458" s="1261">
        <f t="shared" si="29"/>
        <v>0</v>
      </c>
      <c r="D458" s="814"/>
      <c r="E458" s="814"/>
      <c r="F458" s="814"/>
    </row>
    <row r="459" spans="1:6">
      <c r="A459" s="815" t="str">
        <f t="shared" si="27"/>
        <v/>
      </c>
      <c r="B459" s="774">
        <f t="shared" si="28"/>
        <v>0</v>
      </c>
      <c r="C459" s="1261">
        <f t="shared" si="29"/>
        <v>0</v>
      </c>
      <c r="D459" s="814"/>
      <c r="E459" s="814"/>
      <c r="F459" s="814"/>
    </row>
    <row r="460" spans="1:6">
      <c r="A460" s="815" t="str">
        <f t="shared" si="27"/>
        <v/>
      </c>
      <c r="B460" s="774">
        <f t="shared" si="28"/>
        <v>0</v>
      </c>
      <c r="C460" s="1261">
        <f t="shared" si="29"/>
        <v>0</v>
      </c>
      <c r="D460" s="814"/>
      <c r="E460" s="814"/>
      <c r="F460" s="814"/>
    </row>
    <row r="461" spans="1:6">
      <c r="A461" s="815" t="str">
        <f t="shared" si="27"/>
        <v/>
      </c>
      <c r="B461" s="774">
        <f t="shared" si="28"/>
        <v>0</v>
      </c>
      <c r="C461" s="1261">
        <f t="shared" si="29"/>
        <v>0</v>
      </c>
      <c r="D461" s="814"/>
      <c r="E461" s="814"/>
      <c r="F461" s="814"/>
    </row>
    <row r="462" spans="1:6">
      <c r="A462" s="815" t="str">
        <f t="shared" si="27"/>
        <v/>
      </c>
      <c r="B462" s="774">
        <f t="shared" si="28"/>
        <v>0</v>
      </c>
      <c r="C462" s="1261">
        <f t="shared" si="29"/>
        <v>0</v>
      </c>
      <c r="D462" s="814"/>
      <c r="E462" s="814"/>
      <c r="F462" s="814"/>
    </row>
    <row r="463" spans="1:6">
      <c r="A463" s="815" t="str">
        <f t="shared" si="27"/>
        <v/>
      </c>
      <c r="B463" s="774">
        <f t="shared" si="28"/>
        <v>0</v>
      </c>
      <c r="C463" s="1261">
        <f t="shared" si="29"/>
        <v>0</v>
      </c>
      <c r="D463" s="814"/>
      <c r="E463" s="814"/>
      <c r="F463" s="814"/>
    </row>
    <row r="464" spans="1:6">
      <c r="A464" s="815" t="str">
        <f t="shared" si="27"/>
        <v/>
      </c>
      <c r="B464" s="774">
        <f t="shared" si="28"/>
        <v>0</v>
      </c>
      <c r="C464" s="1261">
        <f t="shared" si="29"/>
        <v>0</v>
      </c>
      <c r="D464" s="814"/>
      <c r="E464" s="814"/>
      <c r="F464" s="814"/>
    </row>
    <row r="465" spans="1:6">
      <c r="A465" s="815" t="str">
        <f t="shared" si="27"/>
        <v/>
      </c>
      <c r="B465" s="774">
        <f t="shared" si="28"/>
        <v>0</v>
      </c>
      <c r="C465" s="1261">
        <f t="shared" si="29"/>
        <v>0</v>
      </c>
      <c r="D465" s="814"/>
      <c r="E465" s="814"/>
      <c r="F465" s="814"/>
    </row>
    <row r="466" spans="1:6">
      <c r="A466" s="815" t="str">
        <f t="shared" si="27"/>
        <v/>
      </c>
      <c r="B466" s="774">
        <f t="shared" si="28"/>
        <v>0</v>
      </c>
      <c r="C466" s="1261">
        <f t="shared" si="29"/>
        <v>0</v>
      </c>
      <c r="D466" s="814"/>
      <c r="E466" s="814"/>
      <c r="F466" s="814"/>
    </row>
    <row r="467" spans="1:6">
      <c r="A467" s="815" t="str">
        <f t="shared" si="27"/>
        <v/>
      </c>
      <c r="B467" s="774">
        <f t="shared" si="28"/>
        <v>0</v>
      </c>
      <c r="C467" s="1261">
        <f t="shared" si="29"/>
        <v>0</v>
      </c>
      <c r="D467" s="814"/>
      <c r="E467" s="814"/>
      <c r="F467" s="814"/>
    </row>
    <row r="468" spans="1:6">
      <c r="A468" s="815" t="str">
        <f t="shared" si="27"/>
        <v/>
      </c>
      <c r="B468" s="774">
        <f t="shared" si="28"/>
        <v>0</v>
      </c>
      <c r="C468" s="1261">
        <f t="shared" si="29"/>
        <v>0</v>
      </c>
      <c r="D468" s="814"/>
      <c r="E468" s="814"/>
      <c r="F468" s="814"/>
    </row>
    <row r="469" spans="1:6">
      <c r="A469" s="815" t="str">
        <f t="shared" si="27"/>
        <v/>
      </c>
      <c r="B469" s="774">
        <f t="shared" si="28"/>
        <v>0</v>
      </c>
      <c r="C469" s="1261">
        <f t="shared" si="29"/>
        <v>0</v>
      </c>
      <c r="D469" s="814"/>
      <c r="E469" s="814"/>
      <c r="F469" s="814"/>
    </row>
    <row r="470" spans="1:6">
      <c r="A470" s="815" t="str">
        <f t="shared" si="27"/>
        <v/>
      </c>
      <c r="B470" s="774">
        <f t="shared" si="28"/>
        <v>0</v>
      </c>
      <c r="C470" s="1261">
        <f t="shared" si="29"/>
        <v>0</v>
      </c>
      <c r="D470" s="814"/>
      <c r="E470" s="814"/>
      <c r="F470" s="814"/>
    </row>
    <row r="471" spans="1:6">
      <c r="A471" s="815" t="str">
        <f t="shared" si="27"/>
        <v/>
      </c>
      <c r="B471" s="774">
        <f t="shared" si="28"/>
        <v>0</v>
      </c>
      <c r="C471" s="1261">
        <f t="shared" si="29"/>
        <v>0</v>
      </c>
      <c r="D471" s="814"/>
      <c r="E471" s="814"/>
      <c r="F471" s="814"/>
    </row>
    <row r="472" spans="1:6">
      <c r="A472" s="815" t="str">
        <f t="shared" si="27"/>
        <v/>
      </c>
      <c r="B472" s="774">
        <f t="shared" si="28"/>
        <v>0</v>
      </c>
      <c r="C472" s="1261">
        <f t="shared" si="29"/>
        <v>0</v>
      </c>
      <c r="D472" s="814"/>
      <c r="E472" s="814"/>
      <c r="F472" s="814"/>
    </row>
    <row r="473" spans="1:6">
      <c r="A473" s="815" t="str">
        <f t="shared" si="27"/>
        <v/>
      </c>
      <c r="B473" s="774">
        <f t="shared" si="28"/>
        <v>0</v>
      </c>
      <c r="C473" s="1261">
        <f t="shared" si="29"/>
        <v>0</v>
      </c>
      <c r="D473" s="814"/>
      <c r="E473" s="814"/>
      <c r="F473" s="814"/>
    </row>
    <row r="474" spans="1:6">
      <c r="A474" s="815" t="str">
        <f t="shared" si="27"/>
        <v/>
      </c>
      <c r="B474" s="774">
        <f t="shared" si="28"/>
        <v>0</v>
      </c>
      <c r="C474" s="1261">
        <f t="shared" si="29"/>
        <v>0</v>
      </c>
      <c r="D474" s="814"/>
      <c r="E474" s="814"/>
      <c r="F474" s="814"/>
    </row>
    <row r="475" spans="1:6">
      <c r="A475" s="815" t="str">
        <f t="shared" si="27"/>
        <v/>
      </c>
      <c r="B475" s="774">
        <f t="shared" si="28"/>
        <v>0</v>
      </c>
      <c r="C475" s="1261">
        <f t="shared" si="29"/>
        <v>0</v>
      </c>
      <c r="D475" s="814"/>
      <c r="E475" s="814"/>
      <c r="F475" s="814"/>
    </row>
    <row r="476" spans="1:6">
      <c r="A476" s="815" t="str">
        <f t="shared" si="27"/>
        <v/>
      </c>
      <c r="B476" s="774">
        <f t="shared" si="28"/>
        <v>0</v>
      </c>
      <c r="C476" s="1261">
        <f t="shared" si="29"/>
        <v>0</v>
      </c>
      <c r="D476" s="814"/>
      <c r="E476" s="814"/>
      <c r="F476" s="814"/>
    </row>
    <row r="477" spans="1:6">
      <c r="A477" s="815" t="str">
        <f t="shared" si="27"/>
        <v/>
      </c>
      <c r="B477" s="774">
        <f t="shared" si="28"/>
        <v>0</v>
      </c>
      <c r="C477" s="1261">
        <f t="shared" si="29"/>
        <v>0</v>
      </c>
      <c r="D477" s="814"/>
      <c r="E477" s="814"/>
      <c r="F477" s="814"/>
    </row>
    <row r="478" spans="1:6">
      <c r="A478" s="815" t="str">
        <f t="shared" si="27"/>
        <v/>
      </c>
      <c r="B478" s="774">
        <f t="shared" si="28"/>
        <v>0</v>
      </c>
      <c r="C478" s="1261">
        <f t="shared" si="29"/>
        <v>0</v>
      </c>
      <c r="D478" s="814"/>
      <c r="E478" s="814"/>
      <c r="F478" s="814"/>
    </row>
    <row r="479" spans="1:6">
      <c r="A479" s="815" t="str">
        <f t="shared" si="27"/>
        <v/>
      </c>
      <c r="B479" s="774">
        <f t="shared" si="28"/>
        <v>0</v>
      </c>
      <c r="C479" s="1261">
        <f t="shared" si="29"/>
        <v>0</v>
      </c>
      <c r="D479" s="814"/>
      <c r="E479" s="814"/>
      <c r="F479" s="814"/>
    </row>
    <row r="480" spans="1:6">
      <c r="A480" s="815" t="str">
        <f t="shared" si="27"/>
        <v/>
      </c>
      <c r="B480" s="774">
        <f t="shared" si="28"/>
        <v>0</v>
      </c>
      <c r="C480" s="1261">
        <f t="shared" si="29"/>
        <v>0</v>
      </c>
      <c r="D480" s="814"/>
      <c r="E480" s="814"/>
      <c r="F480" s="814"/>
    </row>
    <row r="481" spans="1:6">
      <c r="A481" s="815" t="str">
        <f t="shared" si="27"/>
        <v/>
      </c>
      <c r="B481" s="774">
        <f t="shared" si="28"/>
        <v>0</v>
      </c>
      <c r="C481" s="1261">
        <f t="shared" si="29"/>
        <v>0</v>
      </c>
      <c r="D481" s="814"/>
      <c r="E481" s="814"/>
      <c r="F481" s="814"/>
    </row>
    <row r="482" spans="1:6">
      <c r="A482" s="815" t="str">
        <f t="shared" si="27"/>
        <v/>
      </c>
      <c r="B482" s="774">
        <f t="shared" si="28"/>
        <v>0</v>
      </c>
      <c r="C482" s="1261">
        <f t="shared" si="29"/>
        <v>0</v>
      </c>
      <c r="D482" s="814"/>
      <c r="E482" s="814"/>
      <c r="F482" s="814"/>
    </row>
    <row r="483" spans="1:6">
      <c r="A483" s="815" t="str">
        <f t="shared" si="27"/>
        <v/>
      </c>
      <c r="B483" s="774">
        <f t="shared" si="28"/>
        <v>0</v>
      </c>
      <c r="C483" s="1261">
        <f t="shared" si="29"/>
        <v>0</v>
      </c>
      <c r="D483" s="814"/>
      <c r="E483" s="814"/>
      <c r="F483" s="814"/>
    </row>
    <row r="484" spans="1:6">
      <c r="A484" s="815" t="str">
        <f t="shared" si="27"/>
        <v/>
      </c>
      <c r="B484" s="774">
        <f t="shared" si="28"/>
        <v>0</v>
      </c>
      <c r="C484" s="1261">
        <f t="shared" si="29"/>
        <v>0</v>
      </c>
      <c r="D484" s="814"/>
      <c r="E484" s="814"/>
      <c r="F484" s="814"/>
    </row>
    <row r="485" spans="1:6">
      <c r="A485" s="815" t="str">
        <f t="shared" si="27"/>
        <v/>
      </c>
      <c r="B485" s="774">
        <f t="shared" si="28"/>
        <v>0</v>
      </c>
      <c r="C485" s="1261">
        <f t="shared" si="29"/>
        <v>0</v>
      </c>
      <c r="D485" s="814"/>
      <c r="E485" s="814"/>
      <c r="F485" s="814"/>
    </row>
    <row r="486" spans="1:6">
      <c r="A486" s="815" t="str">
        <f t="shared" si="27"/>
        <v/>
      </c>
      <c r="B486" s="774">
        <f t="shared" si="28"/>
        <v>0</v>
      </c>
      <c r="C486" s="1261">
        <f t="shared" si="29"/>
        <v>0</v>
      </c>
      <c r="D486" s="814"/>
      <c r="E486" s="814"/>
      <c r="F486" s="814"/>
    </row>
    <row r="487" spans="1:6">
      <c r="A487" s="815" t="str">
        <f t="shared" si="27"/>
        <v/>
      </c>
      <c r="B487" s="774">
        <f t="shared" si="28"/>
        <v>0</v>
      </c>
      <c r="C487" s="1261">
        <f t="shared" si="29"/>
        <v>0</v>
      </c>
      <c r="D487" s="814"/>
      <c r="E487" s="814"/>
      <c r="F487" s="814"/>
    </row>
    <row r="488" spans="1:6">
      <c r="A488" s="815" t="str">
        <f t="shared" si="27"/>
        <v/>
      </c>
      <c r="B488" s="774">
        <f t="shared" si="28"/>
        <v>0</v>
      </c>
      <c r="C488" s="1261">
        <f t="shared" si="29"/>
        <v>0</v>
      </c>
      <c r="D488" s="814"/>
      <c r="E488" s="814"/>
      <c r="F488" s="814"/>
    </row>
    <row r="489" spans="1:6">
      <c r="A489" s="815" t="str">
        <f t="shared" si="27"/>
        <v/>
      </c>
      <c r="B489" s="774">
        <f t="shared" si="28"/>
        <v>0</v>
      </c>
      <c r="C489" s="1261">
        <f t="shared" si="29"/>
        <v>0</v>
      </c>
      <c r="D489" s="814"/>
      <c r="E489" s="814"/>
      <c r="F489" s="814"/>
    </row>
    <row r="490" spans="1:6">
      <c r="A490" s="815" t="str">
        <f t="shared" si="27"/>
        <v/>
      </c>
      <c r="B490" s="774">
        <f t="shared" si="28"/>
        <v>0</v>
      </c>
      <c r="C490" s="1261">
        <f t="shared" si="29"/>
        <v>0</v>
      </c>
      <c r="D490" s="814"/>
      <c r="E490" s="814"/>
      <c r="F490" s="814"/>
    </row>
    <row r="491" spans="1:6">
      <c r="A491" s="815" t="str">
        <f t="shared" si="27"/>
        <v/>
      </c>
      <c r="B491" s="774">
        <f t="shared" si="28"/>
        <v>0</v>
      </c>
      <c r="C491" s="1261">
        <f t="shared" si="29"/>
        <v>0</v>
      </c>
      <c r="D491" s="814"/>
      <c r="E491" s="814"/>
      <c r="F491" s="814"/>
    </row>
    <row r="492" spans="1:6">
      <c r="A492" s="815" t="str">
        <f t="shared" si="27"/>
        <v/>
      </c>
      <c r="B492" s="774">
        <f t="shared" si="28"/>
        <v>0</v>
      </c>
      <c r="C492" s="1261">
        <f t="shared" si="29"/>
        <v>0</v>
      </c>
      <c r="D492" s="814"/>
      <c r="E492" s="814"/>
      <c r="F492" s="814"/>
    </row>
    <row r="493" spans="1:6">
      <c r="A493" s="815" t="str">
        <f t="shared" si="27"/>
        <v/>
      </c>
      <c r="B493" s="774">
        <f t="shared" si="28"/>
        <v>0</v>
      </c>
      <c r="C493" s="1261">
        <f t="shared" si="29"/>
        <v>0</v>
      </c>
      <c r="D493" s="814"/>
      <c r="E493" s="814"/>
      <c r="F493" s="814"/>
    </row>
    <row r="494" spans="1:6">
      <c r="A494" s="815" t="str">
        <f t="shared" si="27"/>
        <v/>
      </c>
      <c r="B494" s="774">
        <f t="shared" si="28"/>
        <v>0</v>
      </c>
      <c r="C494" s="1261">
        <f t="shared" si="29"/>
        <v>0</v>
      </c>
      <c r="D494" s="814"/>
      <c r="E494" s="814"/>
      <c r="F494" s="814"/>
    </row>
    <row r="495" spans="1:6">
      <c r="A495" s="815" t="str">
        <f t="shared" si="27"/>
        <v/>
      </c>
      <c r="B495" s="774">
        <f t="shared" si="28"/>
        <v>0</v>
      </c>
      <c r="C495" s="1261">
        <f t="shared" si="29"/>
        <v>0</v>
      </c>
      <c r="D495" s="814"/>
      <c r="E495" s="814"/>
      <c r="F495" s="814"/>
    </row>
    <row r="496" spans="1:6">
      <c r="A496" s="815" t="str">
        <f t="shared" si="27"/>
        <v/>
      </c>
      <c r="B496" s="774">
        <f t="shared" si="28"/>
        <v>0</v>
      </c>
      <c r="C496" s="1261">
        <f t="shared" si="29"/>
        <v>0</v>
      </c>
      <c r="D496" s="814"/>
      <c r="E496" s="814"/>
      <c r="F496" s="814"/>
    </row>
    <row r="497" spans="1:6">
      <c r="A497" s="815" t="str">
        <f t="shared" si="27"/>
        <v/>
      </c>
      <c r="B497" s="774">
        <f t="shared" si="28"/>
        <v>0</v>
      </c>
      <c r="C497" s="1261">
        <f t="shared" si="29"/>
        <v>0</v>
      </c>
      <c r="D497" s="814"/>
      <c r="E497" s="814"/>
      <c r="F497" s="814"/>
    </row>
    <row r="498" spans="1:6">
      <c r="A498" s="815" t="str">
        <f t="shared" si="27"/>
        <v/>
      </c>
      <c r="B498" s="774">
        <f t="shared" si="28"/>
        <v>0</v>
      </c>
      <c r="C498" s="1261">
        <f t="shared" si="29"/>
        <v>0</v>
      </c>
      <c r="D498" s="814"/>
      <c r="E498" s="814"/>
      <c r="F498" s="814"/>
    </row>
    <row r="499" spans="1:6">
      <c r="A499" s="815" t="str">
        <f t="shared" si="27"/>
        <v/>
      </c>
      <c r="B499" s="774">
        <f t="shared" si="28"/>
        <v>0</v>
      </c>
      <c r="C499" s="1261">
        <f t="shared" si="29"/>
        <v>0</v>
      </c>
      <c r="D499" s="814"/>
      <c r="E499" s="814"/>
      <c r="F499" s="814"/>
    </row>
    <row r="500" spans="1:6">
      <c r="A500" s="815" t="str">
        <f t="shared" si="27"/>
        <v/>
      </c>
      <c r="B500" s="774">
        <f t="shared" si="28"/>
        <v>0</v>
      </c>
      <c r="C500" s="1261">
        <f t="shared" si="29"/>
        <v>0</v>
      </c>
      <c r="D500" s="814"/>
      <c r="E500" s="814"/>
      <c r="F500" s="814"/>
    </row>
    <row r="501" spans="1:6">
      <c r="A501" s="815" t="str">
        <f t="shared" si="27"/>
        <v/>
      </c>
      <c r="B501" s="774">
        <f t="shared" si="28"/>
        <v>0</v>
      </c>
      <c r="C501" s="1261">
        <f t="shared" si="29"/>
        <v>0</v>
      </c>
      <c r="D501" s="814"/>
      <c r="E501" s="814"/>
      <c r="F501" s="814"/>
    </row>
    <row r="502" spans="1:6">
      <c r="A502" s="815" t="str">
        <f t="shared" si="27"/>
        <v/>
      </c>
      <c r="B502" s="774">
        <f t="shared" si="28"/>
        <v>0</v>
      </c>
      <c r="C502" s="1261">
        <f t="shared" si="29"/>
        <v>0</v>
      </c>
      <c r="D502" s="814"/>
      <c r="E502" s="814"/>
      <c r="F502" s="814"/>
    </row>
    <row r="503" spans="1:6">
      <c r="A503" s="815" t="str">
        <f t="shared" si="27"/>
        <v/>
      </c>
      <c r="B503" s="774">
        <f t="shared" si="28"/>
        <v>0</v>
      </c>
      <c r="C503" s="1261">
        <f t="shared" si="29"/>
        <v>0</v>
      </c>
      <c r="D503" s="814"/>
      <c r="E503" s="814"/>
      <c r="F503" s="814"/>
    </row>
    <row r="504" spans="1:6">
      <c r="A504" s="815" t="str">
        <f t="shared" si="27"/>
        <v/>
      </c>
      <c r="B504" s="774">
        <f t="shared" si="28"/>
        <v>0</v>
      </c>
      <c r="C504" s="1261">
        <f t="shared" si="29"/>
        <v>0</v>
      </c>
      <c r="D504" s="814"/>
      <c r="E504" s="814"/>
      <c r="F504" s="814"/>
    </row>
    <row r="505" spans="1:6">
      <c r="A505" s="815" t="str">
        <f t="shared" si="27"/>
        <v/>
      </c>
      <c r="B505" s="774">
        <f t="shared" si="28"/>
        <v>0</v>
      </c>
      <c r="C505" s="1261">
        <f t="shared" si="29"/>
        <v>0</v>
      </c>
      <c r="D505" s="814"/>
      <c r="E505" s="814"/>
      <c r="F505" s="814"/>
    </row>
    <row r="506" spans="1:6">
      <c r="A506" s="815" t="str">
        <f t="shared" si="27"/>
        <v/>
      </c>
      <c r="B506" s="774">
        <f t="shared" si="28"/>
        <v>0</v>
      </c>
      <c r="C506" s="1261">
        <f t="shared" si="29"/>
        <v>0</v>
      </c>
      <c r="D506" s="814"/>
      <c r="E506" s="814"/>
      <c r="F506" s="814"/>
    </row>
    <row r="507" spans="1:6">
      <c r="A507" s="815" t="str">
        <f t="shared" si="27"/>
        <v/>
      </c>
      <c r="B507" s="774">
        <f t="shared" si="28"/>
        <v>0</v>
      </c>
      <c r="C507" s="1261">
        <f t="shared" si="29"/>
        <v>0</v>
      </c>
      <c r="D507" s="814"/>
      <c r="E507" s="814"/>
      <c r="F507" s="814"/>
    </row>
    <row r="508" spans="1:6">
      <c r="A508" s="815" t="str">
        <f t="shared" si="27"/>
        <v/>
      </c>
      <c r="B508" s="774">
        <f t="shared" si="28"/>
        <v>0</v>
      </c>
      <c r="C508" s="1261">
        <f t="shared" si="29"/>
        <v>0</v>
      </c>
      <c r="D508" s="814"/>
      <c r="E508" s="814"/>
      <c r="F508" s="814"/>
    </row>
    <row r="509" spans="1:6">
      <c r="A509" s="815" t="str">
        <f t="shared" si="27"/>
        <v/>
      </c>
      <c r="B509" s="774">
        <f t="shared" si="28"/>
        <v>0</v>
      </c>
      <c r="C509" s="1261">
        <f t="shared" si="29"/>
        <v>0</v>
      </c>
      <c r="D509" s="814"/>
      <c r="E509" s="814"/>
      <c r="F509" s="814"/>
    </row>
    <row r="510" spans="1:6">
      <c r="A510" s="815" t="str">
        <f t="shared" si="27"/>
        <v/>
      </c>
      <c r="B510" s="774">
        <f t="shared" si="28"/>
        <v>0</v>
      </c>
      <c r="C510" s="1261">
        <f t="shared" si="29"/>
        <v>0</v>
      </c>
      <c r="D510" s="814"/>
      <c r="E510" s="814"/>
      <c r="F510" s="814"/>
    </row>
    <row r="511" spans="1:6">
      <c r="A511" s="815" t="str">
        <f t="shared" si="27"/>
        <v/>
      </c>
      <c r="B511" s="774">
        <f t="shared" si="28"/>
        <v>0</v>
      </c>
      <c r="C511" s="1261">
        <f t="shared" si="29"/>
        <v>0</v>
      </c>
      <c r="D511" s="814"/>
      <c r="E511" s="814"/>
      <c r="F511" s="814"/>
    </row>
    <row r="512" spans="1:6">
      <c r="A512" s="815" t="str">
        <f t="shared" si="27"/>
        <v/>
      </c>
      <c r="B512" s="774">
        <f t="shared" si="28"/>
        <v>0</v>
      </c>
      <c r="C512" s="1261">
        <f t="shared" si="29"/>
        <v>0</v>
      </c>
      <c r="D512" s="814"/>
      <c r="E512" s="814"/>
      <c r="F512" s="814"/>
    </row>
    <row r="513" spans="1:6">
      <c r="A513" s="815" t="str">
        <f t="shared" si="27"/>
        <v/>
      </c>
      <c r="B513" s="774">
        <f t="shared" si="28"/>
        <v>0</v>
      </c>
      <c r="C513" s="1261">
        <f t="shared" si="29"/>
        <v>0</v>
      </c>
      <c r="D513" s="814"/>
      <c r="E513" s="814"/>
      <c r="F513" s="814"/>
    </row>
    <row r="514" spans="1:6">
      <c r="A514" s="815" t="str">
        <f t="shared" si="27"/>
        <v/>
      </c>
      <c r="B514" s="774">
        <f t="shared" si="28"/>
        <v>0</v>
      </c>
      <c r="C514" s="1261">
        <f t="shared" si="29"/>
        <v>0</v>
      </c>
      <c r="D514" s="814"/>
      <c r="E514" s="814"/>
      <c r="F514" s="814"/>
    </row>
    <row r="515" spans="1:6">
      <c r="A515" s="815" t="str">
        <f t="shared" si="27"/>
        <v/>
      </c>
      <c r="B515" s="774">
        <f t="shared" si="28"/>
        <v>0</v>
      </c>
      <c r="C515" s="1261">
        <f t="shared" si="29"/>
        <v>0</v>
      </c>
      <c r="D515" s="814"/>
      <c r="E515" s="814"/>
      <c r="F515" s="814"/>
    </row>
    <row r="516" spans="1:6">
      <c r="A516" s="815" t="str">
        <f t="shared" ref="A516:A579" si="30">MID(P518,1,2)</f>
        <v/>
      </c>
      <c r="B516" s="774">
        <f t="shared" ref="B516:B579" si="31">IF(Y518="失竊",0,(IF(V518="天然災害",0,IF(S518=1,0,S518*T518))))</f>
        <v>0</v>
      </c>
      <c r="C516" s="1261">
        <f t="shared" ref="C516:C579" si="32">VALUE(IF(Y518="失竊",0,(IF(V518="天然災害",0,IF(S518=1,0,T518)))))</f>
        <v>0</v>
      </c>
      <c r="D516" s="814"/>
      <c r="E516" s="814"/>
      <c r="F516" s="814"/>
    </row>
    <row r="517" spans="1:6">
      <c r="A517" s="815" t="str">
        <f t="shared" si="30"/>
        <v/>
      </c>
      <c r="B517" s="774">
        <f t="shared" si="31"/>
        <v>0</v>
      </c>
      <c r="C517" s="1261">
        <f t="shared" si="32"/>
        <v>0</v>
      </c>
      <c r="D517" s="814"/>
      <c r="E517" s="814"/>
      <c r="F517" s="814"/>
    </row>
    <row r="518" spans="1:6">
      <c r="A518" s="815" t="str">
        <f t="shared" si="30"/>
        <v/>
      </c>
      <c r="B518" s="774">
        <f t="shared" si="31"/>
        <v>0</v>
      </c>
      <c r="C518" s="1261">
        <f t="shared" si="32"/>
        <v>0</v>
      </c>
      <c r="D518" s="814"/>
      <c r="E518" s="814"/>
      <c r="F518" s="814"/>
    </row>
    <row r="519" spans="1:6">
      <c r="A519" s="815" t="str">
        <f t="shared" si="30"/>
        <v/>
      </c>
      <c r="B519" s="774">
        <f t="shared" si="31"/>
        <v>0</v>
      </c>
      <c r="C519" s="1261">
        <f t="shared" si="32"/>
        <v>0</v>
      </c>
      <c r="D519" s="814"/>
      <c r="E519" s="814"/>
      <c r="F519" s="814"/>
    </row>
    <row r="520" spans="1:6">
      <c r="A520" s="815" t="str">
        <f t="shared" si="30"/>
        <v/>
      </c>
      <c r="B520" s="774">
        <f t="shared" si="31"/>
        <v>0</v>
      </c>
      <c r="C520" s="1261">
        <f t="shared" si="32"/>
        <v>0</v>
      </c>
      <c r="D520" s="814"/>
      <c r="E520" s="814"/>
      <c r="F520" s="814"/>
    </row>
    <row r="521" spans="1:6">
      <c r="A521" s="815" t="str">
        <f t="shared" si="30"/>
        <v/>
      </c>
      <c r="B521" s="774">
        <f t="shared" si="31"/>
        <v>0</v>
      </c>
      <c r="C521" s="1261">
        <f t="shared" si="32"/>
        <v>0</v>
      </c>
      <c r="D521" s="814"/>
      <c r="E521" s="814"/>
      <c r="F521" s="814"/>
    </row>
    <row r="522" spans="1:6">
      <c r="A522" s="815" t="str">
        <f t="shared" si="30"/>
        <v/>
      </c>
      <c r="B522" s="774">
        <f t="shared" si="31"/>
        <v>0</v>
      </c>
      <c r="C522" s="1261">
        <f t="shared" si="32"/>
        <v>0</v>
      </c>
      <c r="D522" s="814"/>
      <c r="E522" s="814"/>
      <c r="F522" s="814"/>
    </row>
    <row r="523" spans="1:6">
      <c r="A523" s="815" t="str">
        <f t="shared" si="30"/>
        <v/>
      </c>
      <c r="B523" s="774">
        <f t="shared" si="31"/>
        <v>0</v>
      </c>
      <c r="C523" s="1261">
        <f t="shared" si="32"/>
        <v>0</v>
      </c>
      <c r="D523" s="814"/>
      <c r="E523" s="814"/>
      <c r="F523" s="814"/>
    </row>
    <row r="524" spans="1:6">
      <c r="A524" s="815" t="str">
        <f t="shared" si="30"/>
        <v/>
      </c>
      <c r="B524" s="774">
        <f t="shared" si="31"/>
        <v>0</v>
      </c>
      <c r="C524" s="1261">
        <f t="shared" si="32"/>
        <v>0</v>
      </c>
      <c r="D524" s="814"/>
      <c r="E524" s="814"/>
      <c r="F524" s="814"/>
    </row>
    <row r="525" spans="1:6">
      <c r="A525" s="815" t="str">
        <f t="shared" si="30"/>
        <v/>
      </c>
      <c r="B525" s="774">
        <f t="shared" si="31"/>
        <v>0</v>
      </c>
      <c r="C525" s="1261">
        <f t="shared" si="32"/>
        <v>0</v>
      </c>
      <c r="D525" s="814"/>
      <c r="E525" s="814"/>
      <c r="F525" s="814"/>
    </row>
    <row r="526" spans="1:6">
      <c r="A526" s="815" t="str">
        <f t="shared" si="30"/>
        <v/>
      </c>
      <c r="B526" s="774">
        <f t="shared" si="31"/>
        <v>0</v>
      </c>
      <c r="C526" s="1261">
        <f t="shared" si="32"/>
        <v>0</v>
      </c>
      <c r="D526" s="814"/>
      <c r="E526" s="814"/>
      <c r="F526" s="814"/>
    </row>
    <row r="527" spans="1:6">
      <c r="A527" s="815" t="str">
        <f t="shared" si="30"/>
        <v/>
      </c>
      <c r="B527" s="774">
        <f t="shared" si="31"/>
        <v>0</v>
      </c>
      <c r="C527" s="1261">
        <f t="shared" si="32"/>
        <v>0</v>
      </c>
      <c r="D527" s="814"/>
      <c r="E527" s="814"/>
      <c r="F527" s="814"/>
    </row>
    <row r="528" spans="1:6">
      <c r="A528" s="815" t="str">
        <f t="shared" si="30"/>
        <v/>
      </c>
      <c r="B528" s="774">
        <f t="shared" si="31"/>
        <v>0</v>
      </c>
      <c r="C528" s="1261">
        <f t="shared" si="32"/>
        <v>0</v>
      </c>
      <c r="D528" s="814"/>
      <c r="E528" s="814"/>
      <c r="F528" s="814"/>
    </row>
    <row r="529" spans="1:6">
      <c r="A529" s="815" t="str">
        <f t="shared" si="30"/>
        <v/>
      </c>
      <c r="B529" s="774">
        <f t="shared" si="31"/>
        <v>0</v>
      </c>
      <c r="C529" s="1261">
        <f t="shared" si="32"/>
        <v>0</v>
      </c>
      <c r="D529" s="814"/>
      <c r="E529" s="814"/>
      <c r="F529" s="814"/>
    </row>
    <row r="530" spans="1:6">
      <c r="A530" s="815" t="str">
        <f t="shared" si="30"/>
        <v/>
      </c>
      <c r="B530" s="774">
        <f t="shared" si="31"/>
        <v>0</v>
      </c>
      <c r="C530" s="1261">
        <f t="shared" si="32"/>
        <v>0</v>
      </c>
      <c r="D530" s="814"/>
      <c r="E530" s="814"/>
      <c r="F530" s="814"/>
    </row>
    <row r="531" spans="1:6">
      <c r="A531" s="815" t="str">
        <f t="shared" si="30"/>
        <v/>
      </c>
      <c r="B531" s="774">
        <f t="shared" si="31"/>
        <v>0</v>
      </c>
      <c r="C531" s="1261">
        <f t="shared" si="32"/>
        <v>0</v>
      </c>
      <c r="D531" s="814"/>
      <c r="E531" s="814"/>
      <c r="F531" s="814"/>
    </row>
    <row r="532" spans="1:6">
      <c r="A532" s="815" t="str">
        <f t="shared" si="30"/>
        <v/>
      </c>
      <c r="B532" s="774">
        <f t="shared" si="31"/>
        <v>0</v>
      </c>
      <c r="C532" s="1261">
        <f t="shared" si="32"/>
        <v>0</v>
      </c>
      <c r="D532" s="814"/>
      <c r="E532" s="814"/>
      <c r="F532" s="814"/>
    </row>
    <row r="533" spans="1:6">
      <c r="A533" s="815" t="str">
        <f t="shared" si="30"/>
        <v/>
      </c>
      <c r="B533" s="774">
        <f t="shared" si="31"/>
        <v>0</v>
      </c>
      <c r="C533" s="1261">
        <f t="shared" si="32"/>
        <v>0</v>
      </c>
      <c r="D533" s="814"/>
      <c r="E533" s="814"/>
      <c r="F533" s="814"/>
    </row>
    <row r="534" spans="1:6">
      <c r="A534" s="815" t="str">
        <f t="shared" si="30"/>
        <v/>
      </c>
      <c r="B534" s="774">
        <f t="shared" si="31"/>
        <v>0</v>
      </c>
      <c r="C534" s="1261">
        <f t="shared" si="32"/>
        <v>0</v>
      </c>
      <c r="D534" s="814"/>
      <c r="E534" s="814"/>
      <c r="F534" s="814"/>
    </row>
    <row r="535" spans="1:6">
      <c r="A535" s="815" t="str">
        <f t="shared" si="30"/>
        <v/>
      </c>
      <c r="B535" s="774">
        <f t="shared" si="31"/>
        <v>0</v>
      </c>
      <c r="C535" s="1261">
        <f t="shared" si="32"/>
        <v>0</v>
      </c>
      <c r="D535" s="814"/>
      <c r="E535" s="814"/>
      <c r="F535" s="814"/>
    </row>
    <row r="536" spans="1:6">
      <c r="A536" s="815" t="str">
        <f t="shared" si="30"/>
        <v/>
      </c>
      <c r="B536" s="774">
        <f t="shared" si="31"/>
        <v>0</v>
      </c>
      <c r="C536" s="1261">
        <f t="shared" si="32"/>
        <v>0</v>
      </c>
      <c r="D536" s="814"/>
      <c r="E536" s="814"/>
      <c r="F536" s="814"/>
    </row>
    <row r="537" spans="1:6">
      <c r="A537" s="815" t="str">
        <f t="shared" si="30"/>
        <v/>
      </c>
      <c r="B537" s="774">
        <f t="shared" si="31"/>
        <v>0</v>
      </c>
      <c r="C537" s="1261">
        <f t="shared" si="32"/>
        <v>0</v>
      </c>
      <c r="D537" s="814"/>
      <c r="E537" s="814"/>
      <c r="F537" s="814"/>
    </row>
    <row r="538" spans="1:6">
      <c r="A538" s="815" t="str">
        <f t="shared" si="30"/>
        <v/>
      </c>
      <c r="B538" s="774">
        <f t="shared" si="31"/>
        <v>0</v>
      </c>
      <c r="C538" s="1261">
        <f t="shared" si="32"/>
        <v>0</v>
      </c>
      <c r="D538" s="814"/>
      <c r="E538" s="814"/>
      <c r="F538" s="814"/>
    </row>
    <row r="539" spans="1:6">
      <c r="A539" s="815" t="str">
        <f t="shared" si="30"/>
        <v/>
      </c>
      <c r="B539" s="774">
        <f t="shared" si="31"/>
        <v>0</v>
      </c>
      <c r="C539" s="1261">
        <f t="shared" si="32"/>
        <v>0</v>
      </c>
      <c r="D539" s="814"/>
      <c r="E539" s="814"/>
      <c r="F539" s="814"/>
    </row>
    <row r="540" spans="1:6">
      <c r="A540" s="815" t="str">
        <f t="shared" si="30"/>
        <v/>
      </c>
      <c r="B540" s="774">
        <f t="shared" si="31"/>
        <v>0</v>
      </c>
      <c r="C540" s="1261">
        <f t="shared" si="32"/>
        <v>0</v>
      </c>
      <c r="D540" s="814"/>
      <c r="E540" s="814"/>
      <c r="F540" s="814"/>
    </row>
    <row r="541" spans="1:6">
      <c r="A541" s="815" t="str">
        <f t="shared" si="30"/>
        <v/>
      </c>
      <c r="B541" s="774">
        <f t="shared" si="31"/>
        <v>0</v>
      </c>
      <c r="C541" s="1261">
        <f t="shared" si="32"/>
        <v>0</v>
      </c>
      <c r="D541" s="814"/>
      <c r="E541" s="814"/>
      <c r="F541" s="814"/>
    </row>
    <row r="542" spans="1:6">
      <c r="A542" s="815" t="str">
        <f t="shared" si="30"/>
        <v/>
      </c>
      <c r="B542" s="774">
        <f t="shared" si="31"/>
        <v>0</v>
      </c>
      <c r="C542" s="1261">
        <f t="shared" si="32"/>
        <v>0</v>
      </c>
      <c r="D542" s="814"/>
      <c r="E542" s="814"/>
      <c r="F542" s="814"/>
    </row>
    <row r="543" spans="1:6">
      <c r="A543" s="815" t="str">
        <f t="shared" si="30"/>
        <v/>
      </c>
      <c r="B543" s="774">
        <f t="shared" si="31"/>
        <v>0</v>
      </c>
      <c r="C543" s="1261">
        <f t="shared" si="32"/>
        <v>0</v>
      </c>
      <c r="D543" s="814"/>
      <c r="E543" s="814"/>
      <c r="F543" s="814"/>
    </row>
    <row r="544" spans="1:6">
      <c r="A544" s="815" t="str">
        <f t="shared" si="30"/>
        <v/>
      </c>
      <c r="B544" s="774">
        <f t="shared" si="31"/>
        <v>0</v>
      </c>
      <c r="C544" s="1261">
        <f t="shared" si="32"/>
        <v>0</v>
      </c>
      <c r="D544" s="814"/>
      <c r="E544" s="814"/>
      <c r="F544" s="814"/>
    </row>
    <row r="545" spans="1:6">
      <c r="A545" s="815" t="str">
        <f t="shared" si="30"/>
        <v/>
      </c>
      <c r="B545" s="774">
        <f t="shared" si="31"/>
        <v>0</v>
      </c>
      <c r="C545" s="1261">
        <f t="shared" si="32"/>
        <v>0</v>
      </c>
      <c r="D545" s="814"/>
      <c r="E545" s="814"/>
      <c r="F545" s="814"/>
    </row>
    <row r="546" spans="1:6">
      <c r="A546" s="815" t="str">
        <f t="shared" si="30"/>
        <v/>
      </c>
      <c r="B546" s="774">
        <f t="shared" si="31"/>
        <v>0</v>
      </c>
      <c r="C546" s="1261">
        <f t="shared" si="32"/>
        <v>0</v>
      </c>
      <c r="D546" s="814"/>
      <c r="E546" s="814"/>
      <c r="F546" s="814"/>
    </row>
    <row r="547" spans="1:6">
      <c r="A547" s="815" t="str">
        <f t="shared" si="30"/>
        <v/>
      </c>
      <c r="B547" s="774">
        <f t="shared" si="31"/>
        <v>0</v>
      </c>
      <c r="C547" s="1261">
        <f t="shared" si="32"/>
        <v>0</v>
      </c>
      <c r="D547" s="814"/>
      <c r="E547" s="814"/>
      <c r="F547" s="814"/>
    </row>
    <row r="548" spans="1:6">
      <c r="A548" s="815" t="str">
        <f t="shared" si="30"/>
        <v/>
      </c>
      <c r="B548" s="774">
        <f t="shared" si="31"/>
        <v>0</v>
      </c>
      <c r="C548" s="1261">
        <f t="shared" si="32"/>
        <v>0</v>
      </c>
      <c r="D548" s="814"/>
      <c r="E548" s="814"/>
      <c r="F548" s="814"/>
    </row>
    <row r="549" spans="1:6">
      <c r="A549" s="815" t="str">
        <f t="shared" si="30"/>
        <v/>
      </c>
      <c r="B549" s="774">
        <f t="shared" si="31"/>
        <v>0</v>
      </c>
      <c r="C549" s="1261">
        <f t="shared" si="32"/>
        <v>0</v>
      </c>
      <c r="D549" s="814"/>
      <c r="E549" s="814"/>
      <c r="F549" s="814"/>
    </row>
    <row r="550" spans="1:6">
      <c r="A550" s="815" t="str">
        <f t="shared" si="30"/>
        <v/>
      </c>
      <c r="B550" s="774">
        <f t="shared" si="31"/>
        <v>0</v>
      </c>
      <c r="C550" s="1261">
        <f t="shared" si="32"/>
        <v>0</v>
      </c>
      <c r="D550" s="814"/>
      <c r="E550" s="814"/>
      <c r="F550" s="814"/>
    </row>
    <row r="551" spans="1:6">
      <c r="A551" s="815" t="str">
        <f t="shared" si="30"/>
        <v/>
      </c>
      <c r="B551" s="774">
        <f t="shared" si="31"/>
        <v>0</v>
      </c>
      <c r="C551" s="1261">
        <f t="shared" si="32"/>
        <v>0</v>
      </c>
      <c r="D551" s="814"/>
      <c r="E551" s="814"/>
      <c r="F551" s="814"/>
    </row>
    <row r="552" spans="1:6">
      <c r="A552" s="815" t="str">
        <f t="shared" si="30"/>
        <v/>
      </c>
      <c r="B552" s="774">
        <f t="shared" si="31"/>
        <v>0</v>
      </c>
      <c r="C552" s="1261">
        <f t="shared" si="32"/>
        <v>0</v>
      </c>
      <c r="D552" s="814"/>
      <c r="E552" s="814"/>
      <c r="F552" s="814"/>
    </row>
    <row r="553" spans="1:6">
      <c r="A553" s="815" t="str">
        <f t="shared" si="30"/>
        <v/>
      </c>
      <c r="B553" s="774">
        <f t="shared" si="31"/>
        <v>0</v>
      </c>
      <c r="C553" s="1261">
        <f t="shared" si="32"/>
        <v>0</v>
      </c>
      <c r="D553" s="814"/>
      <c r="E553" s="814"/>
      <c r="F553" s="814"/>
    </row>
    <row r="554" spans="1:6">
      <c r="A554" s="815" t="str">
        <f t="shared" si="30"/>
        <v/>
      </c>
      <c r="B554" s="774">
        <f t="shared" si="31"/>
        <v>0</v>
      </c>
      <c r="C554" s="1261">
        <f t="shared" si="32"/>
        <v>0</v>
      </c>
      <c r="D554" s="814"/>
      <c r="E554" s="814"/>
      <c r="F554" s="814"/>
    </row>
    <row r="555" spans="1:6">
      <c r="A555" s="815" t="str">
        <f t="shared" si="30"/>
        <v/>
      </c>
      <c r="B555" s="774">
        <f t="shared" si="31"/>
        <v>0</v>
      </c>
      <c r="C555" s="1261">
        <f t="shared" si="32"/>
        <v>0</v>
      </c>
      <c r="D555" s="814"/>
      <c r="E555" s="814"/>
      <c r="F555" s="814"/>
    </row>
    <row r="556" spans="1:6">
      <c r="A556" s="815" t="str">
        <f t="shared" si="30"/>
        <v/>
      </c>
      <c r="B556" s="774">
        <f t="shared" si="31"/>
        <v>0</v>
      </c>
      <c r="C556" s="1261">
        <f t="shared" si="32"/>
        <v>0</v>
      </c>
      <c r="D556" s="814"/>
      <c r="E556" s="814"/>
      <c r="F556" s="814"/>
    </row>
    <row r="557" spans="1:6">
      <c r="A557" s="815" t="str">
        <f t="shared" si="30"/>
        <v/>
      </c>
      <c r="B557" s="774">
        <f t="shared" si="31"/>
        <v>0</v>
      </c>
      <c r="C557" s="1261">
        <f t="shared" si="32"/>
        <v>0</v>
      </c>
      <c r="D557" s="814"/>
      <c r="E557" s="814"/>
      <c r="F557" s="814"/>
    </row>
    <row r="558" spans="1:6">
      <c r="A558" s="815" t="str">
        <f t="shared" si="30"/>
        <v/>
      </c>
      <c r="B558" s="774">
        <f t="shared" si="31"/>
        <v>0</v>
      </c>
      <c r="C558" s="1261">
        <f t="shared" si="32"/>
        <v>0</v>
      </c>
      <c r="D558" s="814"/>
      <c r="E558" s="814"/>
      <c r="F558" s="814"/>
    </row>
    <row r="559" spans="1:6">
      <c r="A559" s="815" t="str">
        <f t="shared" si="30"/>
        <v/>
      </c>
      <c r="B559" s="774">
        <f t="shared" si="31"/>
        <v>0</v>
      </c>
      <c r="C559" s="1261">
        <f t="shared" si="32"/>
        <v>0</v>
      </c>
      <c r="D559" s="814"/>
      <c r="E559" s="814"/>
      <c r="F559" s="814"/>
    </row>
    <row r="560" spans="1:6">
      <c r="A560" s="815" t="str">
        <f t="shared" si="30"/>
        <v/>
      </c>
      <c r="B560" s="774">
        <f t="shared" si="31"/>
        <v>0</v>
      </c>
      <c r="C560" s="1261">
        <f t="shared" si="32"/>
        <v>0</v>
      </c>
      <c r="D560" s="814"/>
      <c r="E560" s="814"/>
      <c r="F560" s="814"/>
    </row>
    <row r="561" spans="1:6">
      <c r="A561" s="815" t="str">
        <f t="shared" si="30"/>
        <v/>
      </c>
      <c r="B561" s="774">
        <f t="shared" si="31"/>
        <v>0</v>
      </c>
      <c r="C561" s="1261">
        <f t="shared" si="32"/>
        <v>0</v>
      </c>
      <c r="D561" s="814"/>
      <c r="E561" s="814"/>
      <c r="F561" s="814"/>
    </row>
    <row r="562" spans="1:6">
      <c r="A562" s="815" t="str">
        <f t="shared" si="30"/>
        <v/>
      </c>
      <c r="B562" s="774">
        <f t="shared" si="31"/>
        <v>0</v>
      </c>
      <c r="C562" s="1261">
        <f t="shared" si="32"/>
        <v>0</v>
      </c>
      <c r="D562" s="814"/>
      <c r="E562" s="814"/>
      <c r="F562" s="814"/>
    </row>
    <row r="563" spans="1:6">
      <c r="A563" s="815" t="str">
        <f t="shared" si="30"/>
        <v/>
      </c>
      <c r="B563" s="774">
        <f t="shared" si="31"/>
        <v>0</v>
      </c>
      <c r="C563" s="1261">
        <f t="shared" si="32"/>
        <v>0</v>
      </c>
      <c r="D563" s="814"/>
      <c r="E563" s="814"/>
      <c r="F563" s="814"/>
    </row>
    <row r="564" spans="1:6">
      <c r="A564" s="815" t="str">
        <f t="shared" si="30"/>
        <v/>
      </c>
      <c r="B564" s="774">
        <f t="shared" si="31"/>
        <v>0</v>
      </c>
      <c r="C564" s="1261">
        <f t="shared" si="32"/>
        <v>0</v>
      </c>
      <c r="D564" s="814"/>
      <c r="E564" s="814"/>
      <c r="F564" s="814"/>
    </row>
    <row r="565" spans="1:6">
      <c r="A565" s="815" t="str">
        <f t="shared" si="30"/>
        <v/>
      </c>
      <c r="B565" s="774">
        <f t="shared" si="31"/>
        <v>0</v>
      </c>
      <c r="C565" s="1261">
        <f t="shared" si="32"/>
        <v>0</v>
      </c>
      <c r="D565" s="814"/>
      <c r="E565" s="814"/>
      <c r="F565" s="814"/>
    </row>
    <row r="566" spans="1:6">
      <c r="A566" s="815" t="str">
        <f t="shared" si="30"/>
        <v/>
      </c>
      <c r="B566" s="774">
        <f t="shared" si="31"/>
        <v>0</v>
      </c>
      <c r="C566" s="1261">
        <f t="shared" si="32"/>
        <v>0</v>
      </c>
      <c r="D566" s="814"/>
      <c r="E566" s="814"/>
      <c r="F566" s="814"/>
    </row>
    <row r="567" spans="1:6">
      <c r="A567" s="815" t="str">
        <f t="shared" si="30"/>
        <v/>
      </c>
      <c r="B567" s="774">
        <f t="shared" si="31"/>
        <v>0</v>
      </c>
      <c r="C567" s="1261">
        <f t="shared" si="32"/>
        <v>0</v>
      </c>
      <c r="D567" s="814"/>
      <c r="E567" s="814"/>
      <c r="F567" s="814"/>
    </row>
    <row r="568" spans="1:6">
      <c r="A568" s="815" t="str">
        <f t="shared" si="30"/>
        <v/>
      </c>
      <c r="B568" s="774">
        <f t="shared" si="31"/>
        <v>0</v>
      </c>
      <c r="C568" s="1261">
        <f t="shared" si="32"/>
        <v>0</v>
      </c>
      <c r="D568" s="814"/>
      <c r="E568" s="814"/>
      <c r="F568" s="814"/>
    </row>
    <row r="569" spans="1:6">
      <c r="A569" s="815" t="str">
        <f t="shared" si="30"/>
        <v/>
      </c>
      <c r="B569" s="774">
        <f t="shared" si="31"/>
        <v>0</v>
      </c>
      <c r="C569" s="1261">
        <f t="shared" si="32"/>
        <v>0</v>
      </c>
      <c r="D569" s="814"/>
      <c r="E569" s="814"/>
      <c r="F569" s="814"/>
    </row>
    <row r="570" spans="1:6">
      <c r="A570" s="815" t="str">
        <f t="shared" si="30"/>
        <v/>
      </c>
      <c r="B570" s="774">
        <f t="shared" si="31"/>
        <v>0</v>
      </c>
      <c r="C570" s="1261">
        <f t="shared" si="32"/>
        <v>0</v>
      </c>
      <c r="D570" s="814"/>
      <c r="E570" s="814"/>
      <c r="F570" s="814"/>
    </row>
    <row r="571" spans="1:6">
      <c r="A571" s="815" t="str">
        <f t="shared" si="30"/>
        <v/>
      </c>
      <c r="B571" s="774">
        <f t="shared" si="31"/>
        <v>0</v>
      </c>
      <c r="C571" s="1261">
        <f t="shared" si="32"/>
        <v>0</v>
      </c>
      <c r="D571" s="814"/>
      <c r="E571" s="814"/>
      <c r="F571" s="814"/>
    </row>
    <row r="572" spans="1:6">
      <c r="A572" s="815" t="str">
        <f t="shared" si="30"/>
        <v/>
      </c>
      <c r="B572" s="774">
        <f t="shared" si="31"/>
        <v>0</v>
      </c>
      <c r="C572" s="1261">
        <f t="shared" si="32"/>
        <v>0</v>
      </c>
      <c r="D572" s="814"/>
      <c r="E572" s="814"/>
      <c r="F572" s="814"/>
    </row>
    <row r="573" spans="1:6">
      <c r="A573" s="815" t="str">
        <f t="shared" si="30"/>
        <v/>
      </c>
      <c r="B573" s="774">
        <f t="shared" si="31"/>
        <v>0</v>
      </c>
      <c r="C573" s="1261">
        <f t="shared" si="32"/>
        <v>0</v>
      </c>
      <c r="D573" s="814"/>
      <c r="E573" s="814"/>
      <c r="F573" s="814"/>
    </row>
    <row r="574" spans="1:6">
      <c r="A574" s="815" t="str">
        <f t="shared" si="30"/>
        <v/>
      </c>
      <c r="B574" s="774">
        <f t="shared" si="31"/>
        <v>0</v>
      </c>
      <c r="C574" s="1261">
        <f t="shared" si="32"/>
        <v>0</v>
      </c>
      <c r="D574" s="814"/>
      <c r="E574" s="814"/>
      <c r="F574" s="814"/>
    </row>
    <row r="575" spans="1:6">
      <c r="A575" s="815" t="str">
        <f t="shared" si="30"/>
        <v/>
      </c>
      <c r="B575" s="774">
        <f t="shared" si="31"/>
        <v>0</v>
      </c>
      <c r="C575" s="1261">
        <f t="shared" si="32"/>
        <v>0</v>
      </c>
      <c r="D575" s="814"/>
      <c r="E575" s="814"/>
      <c r="F575" s="814"/>
    </row>
    <row r="576" spans="1:6">
      <c r="A576" s="815" t="str">
        <f t="shared" si="30"/>
        <v/>
      </c>
      <c r="B576" s="774">
        <f t="shared" si="31"/>
        <v>0</v>
      </c>
      <c r="C576" s="1261">
        <f t="shared" si="32"/>
        <v>0</v>
      </c>
      <c r="D576" s="814"/>
      <c r="E576" s="814"/>
      <c r="F576" s="814"/>
    </row>
    <row r="577" spans="1:6">
      <c r="A577" s="815" t="str">
        <f t="shared" si="30"/>
        <v/>
      </c>
      <c r="B577" s="774">
        <f t="shared" si="31"/>
        <v>0</v>
      </c>
      <c r="C577" s="1261">
        <f t="shared" si="32"/>
        <v>0</v>
      </c>
      <c r="D577" s="814"/>
      <c r="E577" s="814"/>
      <c r="F577" s="814"/>
    </row>
    <row r="578" spans="1:6">
      <c r="A578" s="815" t="str">
        <f t="shared" si="30"/>
        <v/>
      </c>
      <c r="B578" s="774">
        <f t="shared" si="31"/>
        <v>0</v>
      </c>
      <c r="C578" s="1261">
        <f t="shared" si="32"/>
        <v>0</v>
      </c>
      <c r="D578" s="814"/>
      <c r="E578" s="814"/>
      <c r="F578" s="814"/>
    </row>
    <row r="579" spans="1:6">
      <c r="A579" s="815" t="str">
        <f t="shared" si="30"/>
        <v/>
      </c>
      <c r="B579" s="774">
        <f t="shared" si="31"/>
        <v>0</v>
      </c>
      <c r="C579" s="1261">
        <f t="shared" si="32"/>
        <v>0</v>
      </c>
      <c r="D579" s="814"/>
      <c r="E579" s="814"/>
      <c r="F579" s="814"/>
    </row>
    <row r="580" spans="1:6">
      <c r="A580" s="815" t="str">
        <f t="shared" ref="A580:A638" si="33">MID(P582,1,2)</f>
        <v/>
      </c>
      <c r="B580" s="774">
        <f t="shared" ref="B580:B638" si="34">IF(Y582="失竊",0,(IF(V582="天然災害",0,IF(S582=1,0,S582*T582))))</f>
        <v>0</v>
      </c>
      <c r="C580" s="1261">
        <f t="shared" ref="C580:C638" si="35">VALUE(IF(Y582="失竊",0,(IF(V582="天然災害",0,IF(S582=1,0,T582)))))</f>
        <v>0</v>
      </c>
      <c r="D580" s="814"/>
      <c r="E580" s="814"/>
      <c r="F580" s="814"/>
    </row>
    <row r="581" spans="1:6">
      <c r="A581" s="815" t="str">
        <f t="shared" si="33"/>
        <v/>
      </c>
      <c r="B581" s="774">
        <f t="shared" si="34"/>
        <v>0</v>
      </c>
      <c r="C581" s="1261">
        <f t="shared" si="35"/>
        <v>0</v>
      </c>
      <c r="D581" s="814"/>
      <c r="E581" s="814"/>
      <c r="F581" s="814"/>
    </row>
    <row r="582" spans="1:6">
      <c r="A582" s="815" t="str">
        <f t="shared" si="33"/>
        <v/>
      </c>
      <c r="B582" s="774">
        <f t="shared" si="34"/>
        <v>0</v>
      </c>
      <c r="C582" s="1261">
        <f t="shared" si="35"/>
        <v>0</v>
      </c>
      <c r="D582" s="814"/>
      <c r="E582" s="814"/>
      <c r="F582" s="814"/>
    </row>
    <row r="583" spans="1:6">
      <c r="A583" s="815" t="str">
        <f t="shared" si="33"/>
        <v/>
      </c>
      <c r="B583" s="774">
        <f t="shared" si="34"/>
        <v>0</v>
      </c>
      <c r="C583" s="1261">
        <f t="shared" si="35"/>
        <v>0</v>
      </c>
      <c r="D583" s="814"/>
      <c r="E583" s="814"/>
      <c r="F583" s="814"/>
    </row>
    <row r="584" spans="1:6">
      <c r="A584" s="815" t="str">
        <f t="shared" si="33"/>
        <v/>
      </c>
      <c r="B584" s="774">
        <f t="shared" si="34"/>
        <v>0</v>
      </c>
      <c r="C584" s="1261">
        <f t="shared" si="35"/>
        <v>0</v>
      </c>
      <c r="D584" s="814"/>
      <c r="E584" s="814"/>
      <c r="F584" s="814"/>
    </row>
    <row r="585" spans="1:6">
      <c r="A585" s="815" t="str">
        <f t="shared" si="33"/>
        <v/>
      </c>
      <c r="B585" s="774">
        <f t="shared" si="34"/>
        <v>0</v>
      </c>
      <c r="C585" s="1261">
        <f t="shared" si="35"/>
        <v>0</v>
      </c>
      <c r="D585" s="814"/>
      <c r="E585" s="814"/>
      <c r="F585" s="814"/>
    </row>
    <row r="586" spans="1:6">
      <c r="A586" s="815" t="str">
        <f t="shared" si="33"/>
        <v/>
      </c>
      <c r="B586" s="774">
        <f t="shared" si="34"/>
        <v>0</v>
      </c>
      <c r="C586" s="1261">
        <f t="shared" si="35"/>
        <v>0</v>
      </c>
      <c r="D586" s="814"/>
      <c r="E586" s="814"/>
      <c r="F586" s="814"/>
    </row>
    <row r="587" spans="1:6">
      <c r="A587" s="815" t="str">
        <f t="shared" si="33"/>
        <v/>
      </c>
      <c r="B587" s="774">
        <f t="shared" si="34"/>
        <v>0</v>
      </c>
      <c r="C587" s="1261">
        <f t="shared" si="35"/>
        <v>0</v>
      </c>
      <c r="D587" s="814"/>
      <c r="E587" s="814"/>
      <c r="F587" s="814"/>
    </row>
    <row r="588" spans="1:6">
      <c r="A588" s="815" t="str">
        <f t="shared" si="33"/>
        <v/>
      </c>
      <c r="B588" s="774">
        <f t="shared" si="34"/>
        <v>0</v>
      </c>
      <c r="C588" s="1261">
        <f t="shared" si="35"/>
        <v>0</v>
      </c>
      <c r="D588" s="814"/>
      <c r="E588" s="814"/>
      <c r="F588" s="814"/>
    </row>
    <row r="589" spans="1:6">
      <c r="A589" s="815" t="str">
        <f t="shared" si="33"/>
        <v/>
      </c>
      <c r="B589" s="774">
        <f t="shared" si="34"/>
        <v>0</v>
      </c>
      <c r="C589" s="1261">
        <f t="shared" si="35"/>
        <v>0</v>
      </c>
      <c r="D589" s="814"/>
      <c r="E589" s="814"/>
      <c r="F589" s="814"/>
    </row>
    <row r="590" spans="1:6">
      <c r="A590" s="815" t="str">
        <f t="shared" si="33"/>
        <v/>
      </c>
      <c r="B590" s="774">
        <f t="shared" si="34"/>
        <v>0</v>
      </c>
      <c r="C590" s="1261">
        <f t="shared" si="35"/>
        <v>0</v>
      </c>
      <c r="D590" s="814"/>
      <c r="E590" s="814"/>
      <c r="F590" s="814"/>
    </row>
    <row r="591" spans="1:6">
      <c r="A591" s="815" t="str">
        <f t="shared" si="33"/>
        <v/>
      </c>
      <c r="B591" s="774">
        <f t="shared" si="34"/>
        <v>0</v>
      </c>
      <c r="C591" s="1261">
        <f t="shared" si="35"/>
        <v>0</v>
      </c>
      <c r="D591" s="814"/>
      <c r="E591" s="814"/>
      <c r="F591" s="814"/>
    </row>
    <row r="592" spans="1:6">
      <c r="A592" s="815" t="str">
        <f t="shared" si="33"/>
        <v/>
      </c>
      <c r="B592" s="774">
        <f t="shared" si="34"/>
        <v>0</v>
      </c>
      <c r="C592" s="1261">
        <f t="shared" si="35"/>
        <v>0</v>
      </c>
      <c r="D592" s="814"/>
      <c r="E592" s="814"/>
      <c r="F592" s="814"/>
    </row>
    <row r="593" spans="1:6">
      <c r="A593" s="815" t="str">
        <f t="shared" si="33"/>
        <v/>
      </c>
      <c r="B593" s="774">
        <f t="shared" si="34"/>
        <v>0</v>
      </c>
      <c r="C593" s="1261">
        <f t="shared" si="35"/>
        <v>0</v>
      </c>
      <c r="D593" s="814"/>
      <c r="E593" s="814"/>
      <c r="F593" s="814"/>
    </row>
    <row r="594" spans="1:6">
      <c r="A594" s="815" t="str">
        <f t="shared" si="33"/>
        <v/>
      </c>
      <c r="B594" s="774">
        <f t="shared" si="34"/>
        <v>0</v>
      </c>
      <c r="C594" s="1261">
        <f t="shared" si="35"/>
        <v>0</v>
      </c>
      <c r="D594" s="814"/>
      <c r="E594" s="814"/>
      <c r="F594" s="814"/>
    </row>
    <row r="595" spans="1:6">
      <c r="A595" s="815" t="str">
        <f t="shared" si="33"/>
        <v/>
      </c>
      <c r="B595" s="774">
        <f t="shared" si="34"/>
        <v>0</v>
      </c>
      <c r="C595" s="1261">
        <f t="shared" si="35"/>
        <v>0</v>
      </c>
      <c r="D595" s="814"/>
      <c r="E595" s="814"/>
      <c r="F595" s="814"/>
    </row>
    <row r="596" spans="1:6">
      <c r="A596" s="815" t="str">
        <f t="shared" si="33"/>
        <v/>
      </c>
      <c r="B596" s="774">
        <f t="shared" si="34"/>
        <v>0</v>
      </c>
      <c r="C596" s="1261">
        <f t="shared" si="35"/>
        <v>0</v>
      </c>
      <c r="D596" s="814"/>
      <c r="E596" s="814"/>
      <c r="F596" s="814"/>
    </row>
    <row r="597" spans="1:6">
      <c r="A597" s="815" t="str">
        <f t="shared" si="33"/>
        <v/>
      </c>
      <c r="B597" s="774">
        <f t="shared" si="34"/>
        <v>0</v>
      </c>
      <c r="C597" s="1261">
        <f t="shared" si="35"/>
        <v>0</v>
      </c>
      <c r="D597" s="814"/>
      <c r="E597" s="814"/>
      <c r="F597" s="814"/>
    </row>
    <row r="598" spans="1:6">
      <c r="A598" s="815" t="str">
        <f t="shared" si="33"/>
        <v/>
      </c>
      <c r="B598" s="774">
        <f t="shared" si="34"/>
        <v>0</v>
      </c>
      <c r="C598" s="1261">
        <f t="shared" si="35"/>
        <v>0</v>
      </c>
      <c r="D598" s="814"/>
      <c r="E598" s="814"/>
      <c r="F598" s="814"/>
    </row>
    <row r="599" spans="1:6">
      <c r="A599" s="815" t="str">
        <f t="shared" si="33"/>
        <v/>
      </c>
      <c r="B599" s="774">
        <f t="shared" si="34"/>
        <v>0</v>
      </c>
      <c r="C599" s="1261">
        <f t="shared" si="35"/>
        <v>0</v>
      </c>
      <c r="D599" s="814"/>
      <c r="E599" s="814"/>
      <c r="F599" s="814"/>
    </row>
    <row r="600" spans="1:6">
      <c r="A600" s="815" t="str">
        <f t="shared" si="33"/>
        <v/>
      </c>
      <c r="B600" s="774">
        <f t="shared" si="34"/>
        <v>0</v>
      </c>
      <c r="C600" s="1261">
        <f t="shared" si="35"/>
        <v>0</v>
      </c>
      <c r="D600" s="814"/>
      <c r="E600" s="814"/>
      <c r="F600" s="814"/>
    </row>
    <row r="601" spans="1:6">
      <c r="A601" s="815" t="str">
        <f t="shared" si="33"/>
        <v/>
      </c>
      <c r="B601" s="774">
        <f t="shared" si="34"/>
        <v>0</v>
      </c>
      <c r="C601" s="1261">
        <f t="shared" si="35"/>
        <v>0</v>
      </c>
      <c r="D601" s="814"/>
      <c r="E601" s="814"/>
      <c r="F601" s="814"/>
    </row>
    <row r="602" spans="1:6">
      <c r="A602" s="815" t="str">
        <f t="shared" si="33"/>
        <v/>
      </c>
      <c r="B602" s="774">
        <f t="shared" si="34"/>
        <v>0</v>
      </c>
      <c r="C602" s="1261">
        <f t="shared" si="35"/>
        <v>0</v>
      </c>
      <c r="D602" s="814"/>
      <c r="E602" s="814"/>
      <c r="F602" s="814"/>
    </row>
    <row r="603" spans="1:6">
      <c r="A603" s="815" t="str">
        <f t="shared" si="33"/>
        <v/>
      </c>
      <c r="B603" s="774">
        <f t="shared" si="34"/>
        <v>0</v>
      </c>
      <c r="C603" s="1261">
        <f t="shared" si="35"/>
        <v>0</v>
      </c>
      <c r="D603" s="814"/>
      <c r="E603" s="814"/>
      <c r="F603" s="814"/>
    </row>
    <row r="604" spans="1:6">
      <c r="A604" s="815" t="str">
        <f t="shared" si="33"/>
        <v/>
      </c>
      <c r="B604" s="774">
        <f t="shared" si="34"/>
        <v>0</v>
      </c>
      <c r="C604" s="1261">
        <f t="shared" si="35"/>
        <v>0</v>
      </c>
      <c r="D604" s="814"/>
      <c r="E604" s="814"/>
      <c r="F604" s="814"/>
    </row>
    <row r="605" spans="1:6">
      <c r="A605" s="815" t="str">
        <f t="shared" si="33"/>
        <v/>
      </c>
      <c r="B605" s="774">
        <f t="shared" si="34"/>
        <v>0</v>
      </c>
      <c r="C605" s="1261">
        <f t="shared" si="35"/>
        <v>0</v>
      </c>
      <c r="D605" s="814"/>
      <c r="E605" s="814"/>
      <c r="F605" s="814"/>
    </row>
    <row r="606" spans="1:6">
      <c r="A606" s="815" t="str">
        <f t="shared" si="33"/>
        <v/>
      </c>
      <c r="B606" s="774">
        <f t="shared" si="34"/>
        <v>0</v>
      </c>
      <c r="C606" s="1261">
        <f t="shared" si="35"/>
        <v>0</v>
      </c>
      <c r="D606" s="814"/>
      <c r="E606" s="814"/>
      <c r="F606" s="814"/>
    </row>
    <row r="607" spans="1:6">
      <c r="A607" s="815" t="str">
        <f t="shared" si="33"/>
        <v/>
      </c>
      <c r="B607" s="774">
        <f t="shared" si="34"/>
        <v>0</v>
      </c>
      <c r="C607" s="1261">
        <f t="shared" si="35"/>
        <v>0</v>
      </c>
      <c r="D607" s="814"/>
      <c r="E607" s="814"/>
      <c r="F607" s="814"/>
    </row>
    <row r="608" spans="1:6">
      <c r="A608" s="815" t="str">
        <f t="shared" si="33"/>
        <v/>
      </c>
      <c r="B608" s="774">
        <f t="shared" si="34"/>
        <v>0</v>
      </c>
      <c r="C608" s="1261">
        <f t="shared" si="35"/>
        <v>0</v>
      </c>
      <c r="D608" s="814"/>
      <c r="E608" s="814"/>
      <c r="F608" s="814"/>
    </row>
    <row r="609" spans="1:6">
      <c r="A609" s="815" t="str">
        <f t="shared" si="33"/>
        <v/>
      </c>
      <c r="B609" s="774">
        <f t="shared" si="34"/>
        <v>0</v>
      </c>
      <c r="C609" s="1261">
        <f t="shared" si="35"/>
        <v>0</v>
      </c>
      <c r="D609" s="814"/>
      <c r="E609" s="814"/>
      <c r="F609" s="814"/>
    </row>
    <row r="610" spans="1:6">
      <c r="A610" s="815" t="str">
        <f t="shared" si="33"/>
        <v/>
      </c>
      <c r="B610" s="774">
        <f t="shared" si="34"/>
        <v>0</v>
      </c>
      <c r="C610" s="1261">
        <f t="shared" si="35"/>
        <v>0</v>
      </c>
      <c r="D610" s="814"/>
      <c r="E610" s="814"/>
      <c r="F610" s="814"/>
    </row>
    <row r="611" spans="1:6">
      <c r="A611" s="815" t="str">
        <f t="shared" si="33"/>
        <v/>
      </c>
      <c r="B611" s="774">
        <f t="shared" si="34"/>
        <v>0</v>
      </c>
      <c r="C611" s="1261">
        <f t="shared" si="35"/>
        <v>0</v>
      </c>
      <c r="D611" s="814"/>
      <c r="E611" s="814"/>
      <c r="F611" s="814"/>
    </row>
    <row r="612" spans="1:6">
      <c r="A612" s="815" t="str">
        <f t="shared" si="33"/>
        <v/>
      </c>
      <c r="B612" s="774">
        <f t="shared" si="34"/>
        <v>0</v>
      </c>
      <c r="C612" s="1261">
        <f t="shared" si="35"/>
        <v>0</v>
      </c>
      <c r="D612" s="814"/>
      <c r="E612" s="814"/>
      <c r="F612" s="814"/>
    </row>
    <row r="613" spans="1:6">
      <c r="A613" s="815" t="str">
        <f t="shared" si="33"/>
        <v/>
      </c>
      <c r="B613" s="774">
        <f t="shared" si="34"/>
        <v>0</v>
      </c>
      <c r="C613" s="1261">
        <f t="shared" si="35"/>
        <v>0</v>
      </c>
      <c r="D613" s="814"/>
      <c r="E613" s="814"/>
      <c r="F613" s="814"/>
    </row>
    <row r="614" spans="1:6">
      <c r="A614" s="815" t="str">
        <f t="shared" si="33"/>
        <v/>
      </c>
      <c r="B614" s="774">
        <f t="shared" si="34"/>
        <v>0</v>
      </c>
      <c r="C614" s="1261">
        <f t="shared" si="35"/>
        <v>0</v>
      </c>
      <c r="D614" s="814"/>
      <c r="E614" s="814"/>
      <c r="F614" s="814"/>
    </row>
    <row r="615" spans="1:6">
      <c r="A615" s="815" t="str">
        <f t="shared" si="33"/>
        <v/>
      </c>
      <c r="B615" s="774">
        <f t="shared" si="34"/>
        <v>0</v>
      </c>
      <c r="C615" s="1261">
        <f t="shared" si="35"/>
        <v>0</v>
      </c>
      <c r="D615" s="814"/>
      <c r="E615" s="814"/>
      <c r="F615" s="814"/>
    </row>
    <row r="616" spans="1:6">
      <c r="A616" s="815" t="str">
        <f t="shared" si="33"/>
        <v/>
      </c>
      <c r="B616" s="774">
        <f t="shared" si="34"/>
        <v>0</v>
      </c>
      <c r="C616" s="1261">
        <f t="shared" si="35"/>
        <v>0</v>
      </c>
      <c r="D616" s="814"/>
      <c r="E616" s="814"/>
      <c r="F616" s="814"/>
    </row>
    <row r="617" spans="1:6">
      <c r="A617" s="815" t="str">
        <f t="shared" si="33"/>
        <v/>
      </c>
      <c r="B617" s="774">
        <f t="shared" si="34"/>
        <v>0</v>
      </c>
      <c r="C617" s="1261">
        <f t="shared" si="35"/>
        <v>0</v>
      </c>
      <c r="D617" s="814"/>
      <c r="E617" s="814"/>
      <c r="F617" s="814"/>
    </row>
    <row r="618" spans="1:6">
      <c r="A618" s="815" t="str">
        <f t="shared" si="33"/>
        <v/>
      </c>
      <c r="B618" s="774">
        <f t="shared" si="34"/>
        <v>0</v>
      </c>
      <c r="C618" s="1261">
        <f t="shared" si="35"/>
        <v>0</v>
      </c>
      <c r="D618" s="814"/>
      <c r="E618" s="814"/>
      <c r="F618" s="814"/>
    </row>
    <row r="619" spans="1:6">
      <c r="A619" s="815" t="str">
        <f t="shared" si="33"/>
        <v/>
      </c>
      <c r="B619" s="774">
        <f t="shared" si="34"/>
        <v>0</v>
      </c>
      <c r="C619" s="1261">
        <f t="shared" si="35"/>
        <v>0</v>
      </c>
      <c r="D619" s="814"/>
      <c r="E619" s="814"/>
      <c r="F619" s="814"/>
    </row>
    <row r="620" spans="1:6">
      <c r="A620" s="815" t="str">
        <f t="shared" si="33"/>
        <v/>
      </c>
      <c r="B620" s="774">
        <f t="shared" si="34"/>
        <v>0</v>
      </c>
      <c r="C620" s="1261">
        <f t="shared" si="35"/>
        <v>0</v>
      </c>
      <c r="D620" s="814"/>
      <c r="E620" s="814"/>
      <c r="F620" s="814"/>
    </row>
    <row r="621" spans="1:6">
      <c r="A621" s="815" t="str">
        <f t="shared" si="33"/>
        <v/>
      </c>
      <c r="B621" s="774">
        <f t="shared" si="34"/>
        <v>0</v>
      </c>
      <c r="C621" s="1261">
        <f t="shared" si="35"/>
        <v>0</v>
      </c>
      <c r="D621" s="814"/>
      <c r="E621" s="814"/>
      <c r="F621" s="814"/>
    </row>
    <row r="622" spans="1:6">
      <c r="A622" s="815" t="str">
        <f t="shared" si="33"/>
        <v/>
      </c>
      <c r="B622" s="774">
        <f t="shared" si="34"/>
        <v>0</v>
      </c>
      <c r="C622" s="1261">
        <f t="shared" si="35"/>
        <v>0</v>
      </c>
      <c r="D622" s="814"/>
      <c r="E622" s="814"/>
      <c r="F622" s="814"/>
    </row>
    <row r="623" spans="1:6">
      <c r="A623" s="815" t="str">
        <f t="shared" si="33"/>
        <v/>
      </c>
      <c r="B623" s="774">
        <f t="shared" si="34"/>
        <v>0</v>
      </c>
      <c r="C623" s="1261">
        <f t="shared" si="35"/>
        <v>0</v>
      </c>
      <c r="D623" s="814"/>
      <c r="E623" s="814"/>
      <c r="F623" s="814"/>
    </row>
    <row r="624" spans="1:6">
      <c r="A624" s="815" t="str">
        <f t="shared" si="33"/>
        <v/>
      </c>
      <c r="B624" s="774">
        <f t="shared" si="34"/>
        <v>0</v>
      </c>
      <c r="C624" s="1261">
        <f t="shared" si="35"/>
        <v>0</v>
      </c>
      <c r="D624" s="814"/>
      <c r="E624" s="814"/>
      <c r="F624" s="814"/>
    </row>
    <row r="625" spans="1:6">
      <c r="A625" s="815" t="str">
        <f t="shared" si="33"/>
        <v/>
      </c>
      <c r="B625" s="774">
        <f t="shared" si="34"/>
        <v>0</v>
      </c>
      <c r="C625" s="1261">
        <f t="shared" si="35"/>
        <v>0</v>
      </c>
      <c r="D625" s="814"/>
      <c r="E625" s="814"/>
      <c r="F625" s="814"/>
    </row>
    <row r="626" spans="1:6">
      <c r="A626" s="815" t="str">
        <f t="shared" si="33"/>
        <v/>
      </c>
      <c r="B626" s="774">
        <f t="shared" si="34"/>
        <v>0</v>
      </c>
      <c r="C626" s="1261">
        <f t="shared" si="35"/>
        <v>0</v>
      </c>
      <c r="D626" s="814"/>
      <c r="E626" s="814"/>
      <c r="F626" s="814"/>
    </row>
    <row r="627" spans="1:6">
      <c r="A627" s="815" t="str">
        <f t="shared" si="33"/>
        <v/>
      </c>
      <c r="B627" s="774">
        <f t="shared" si="34"/>
        <v>0</v>
      </c>
      <c r="C627" s="1261">
        <f t="shared" si="35"/>
        <v>0</v>
      </c>
      <c r="D627" s="814"/>
      <c r="E627" s="814"/>
      <c r="F627" s="814"/>
    </row>
    <row r="628" spans="1:6">
      <c r="A628" s="815" t="str">
        <f t="shared" si="33"/>
        <v/>
      </c>
      <c r="B628" s="774">
        <f t="shared" si="34"/>
        <v>0</v>
      </c>
      <c r="C628" s="1261">
        <f t="shared" si="35"/>
        <v>0</v>
      </c>
      <c r="D628" s="814"/>
      <c r="E628" s="814"/>
      <c r="F628" s="814"/>
    </row>
    <row r="629" spans="1:6">
      <c r="A629" s="815" t="str">
        <f t="shared" si="33"/>
        <v/>
      </c>
      <c r="B629" s="774">
        <f t="shared" si="34"/>
        <v>0</v>
      </c>
      <c r="C629" s="1261">
        <f t="shared" si="35"/>
        <v>0</v>
      </c>
      <c r="D629" s="814"/>
      <c r="E629" s="814"/>
      <c r="F629" s="814"/>
    </row>
    <row r="630" spans="1:6">
      <c r="A630" s="815" t="str">
        <f t="shared" si="33"/>
        <v/>
      </c>
      <c r="B630" s="774">
        <f t="shared" si="34"/>
        <v>0</v>
      </c>
      <c r="C630" s="1261">
        <f t="shared" si="35"/>
        <v>0</v>
      </c>
      <c r="D630" s="814"/>
      <c r="E630" s="814"/>
      <c r="F630" s="814"/>
    </row>
    <row r="631" spans="1:6">
      <c r="A631" s="815" t="str">
        <f t="shared" si="33"/>
        <v/>
      </c>
      <c r="B631" s="774">
        <f t="shared" si="34"/>
        <v>0</v>
      </c>
      <c r="C631" s="1261">
        <f t="shared" si="35"/>
        <v>0</v>
      </c>
      <c r="D631" s="814"/>
      <c r="E631" s="814"/>
      <c r="F631" s="814"/>
    </row>
    <row r="632" spans="1:6">
      <c r="A632" s="815" t="str">
        <f t="shared" si="33"/>
        <v/>
      </c>
      <c r="B632" s="774">
        <f t="shared" si="34"/>
        <v>0</v>
      </c>
      <c r="C632" s="1261">
        <f t="shared" si="35"/>
        <v>0</v>
      </c>
      <c r="D632" s="814"/>
      <c r="E632" s="814"/>
      <c r="F632" s="814"/>
    </row>
    <row r="633" spans="1:6">
      <c r="A633" s="815" t="str">
        <f t="shared" si="33"/>
        <v/>
      </c>
      <c r="B633" s="774">
        <f t="shared" si="34"/>
        <v>0</v>
      </c>
      <c r="C633" s="1261">
        <f t="shared" si="35"/>
        <v>0</v>
      </c>
      <c r="D633" s="814"/>
      <c r="E633" s="814"/>
      <c r="F633" s="814"/>
    </row>
    <row r="634" spans="1:6">
      <c r="A634" s="815" t="str">
        <f t="shared" si="33"/>
        <v/>
      </c>
      <c r="B634" s="774">
        <f t="shared" si="34"/>
        <v>0</v>
      </c>
      <c r="C634" s="1261">
        <f t="shared" si="35"/>
        <v>0</v>
      </c>
      <c r="D634" s="814"/>
      <c r="E634" s="814"/>
      <c r="F634" s="814"/>
    </row>
    <row r="635" spans="1:6">
      <c r="A635" s="815" t="str">
        <f t="shared" si="33"/>
        <v/>
      </c>
      <c r="B635" s="774">
        <f t="shared" si="34"/>
        <v>0</v>
      </c>
      <c r="C635" s="1261">
        <f t="shared" si="35"/>
        <v>0</v>
      </c>
      <c r="D635" s="814"/>
      <c r="E635" s="814"/>
      <c r="F635" s="814"/>
    </row>
    <row r="636" spans="1:6">
      <c r="A636" s="815" t="str">
        <f t="shared" si="33"/>
        <v/>
      </c>
      <c r="B636" s="774">
        <f t="shared" si="34"/>
        <v>0</v>
      </c>
      <c r="C636" s="1261">
        <f t="shared" si="35"/>
        <v>0</v>
      </c>
      <c r="D636" s="814"/>
      <c r="E636" s="814"/>
      <c r="F636" s="814"/>
    </row>
    <row r="637" spans="1:6">
      <c r="A637" s="815" t="str">
        <f t="shared" si="33"/>
        <v/>
      </c>
      <c r="B637" s="774">
        <f t="shared" si="34"/>
        <v>0</v>
      </c>
      <c r="C637" s="1261">
        <f t="shared" si="35"/>
        <v>0</v>
      </c>
      <c r="D637" s="814"/>
      <c r="E637" s="814"/>
      <c r="F637" s="814"/>
    </row>
    <row r="638" spans="1:6">
      <c r="A638" s="815" t="str">
        <f t="shared" si="33"/>
        <v/>
      </c>
      <c r="B638" s="774">
        <f t="shared" si="34"/>
        <v>0</v>
      </c>
      <c r="C638" s="1261">
        <f t="shared" si="35"/>
        <v>0</v>
      </c>
      <c r="D638" s="814"/>
      <c r="E638" s="814"/>
      <c r="F638" s="814"/>
    </row>
    <row r="639" spans="1:6">
      <c r="A639" s="814"/>
      <c r="B639" s="813"/>
      <c r="C639" s="814"/>
      <c r="D639" s="814"/>
      <c r="E639" s="814"/>
      <c r="F639" s="814"/>
    </row>
    <row r="640" spans="1:6">
      <c r="A640" s="814"/>
      <c r="B640" s="813"/>
      <c r="C640" s="814"/>
      <c r="D640" s="814"/>
      <c r="E640" s="814"/>
      <c r="F640" s="814"/>
    </row>
    <row r="641" spans="1:6">
      <c r="A641" s="814"/>
      <c r="B641" s="813"/>
      <c r="C641" s="814"/>
      <c r="D641" s="814"/>
      <c r="E641" s="814"/>
      <c r="F641" s="814"/>
    </row>
    <row r="642" spans="1:6">
      <c r="A642" s="814"/>
      <c r="B642" s="813"/>
      <c r="C642" s="814"/>
      <c r="D642" s="814"/>
      <c r="E642" s="814"/>
      <c r="F642" s="814"/>
    </row>
    <row r="643" spans="1:6">
      <c r="A643" s="814"/>
      <c r="B643" s="813"/>
      <c r="C643" s="814"/>
      <c r="D643" s="814"/>
      <c r="E643" s="814"/>
      <c r="F643" s="814"/>
    </row>
    <row r="644" spans="1:6">
      <c r="A644" s="814"/>
      <c r="B644" s="813"/>
      <c r="C644" s="814"/>
      <c r="D644" s="814"/>
      <c r="E644" s="814"/>
      <c r="F644" s="814"/>
    </row>
    <row r="645" spans="1:6">
      <c r="A645" s="814"/>
      <c r="B645" s="813"/>
      <c r="C645" s="814"/>
      <c r="D645" s="814"/>
      <c r="E645" s="814"/>
      <c r="F645" s="814"/>
    </row>
    <row r="646" spans="1:6">
      <c r="A646" s="814"/>
      <c r="B646" s="813"/>
      <c r="C646" s="814"/>
      <c r="D646" s="814"/>
      <c r="E646" s="814"/>
      <c r="F646" s="814"/>
    </row>
    <row r="647" spans="1:6">
      <c r="A647" s="814"/>
      <c r="B647" s="813"/>
      <c r="C647" s="814"/>
      <c r="D647" s="814"/>
      <c r="E647" s="814"/>
      <c r="F647" s="814"/>
    </row>
    <row r="648" spans="1:6">
      <c r="A648" s="814"/>
      <c r="B648" s="813"/>
      <c r="C648" s="814"/>
      <c r="D648" s="814"/>
      <c r="E648" s="814"/>
      <c r="F648" s="814"/>
    </row>
    <row r="649" spans="1:6">
      <c r="A649" s="814"/>
      <c r="B649" s="813"/>
      <c r="C649" s="814"/>
      <c r="D649" s="814"/>
      <c r="E649" s="814"/>
      <c r="F649" s="814"/>
    </row>
    <row r="650" spans="1:6">
      <c r="A650" s="814"/>
      <c r="B650" s="813"/>
      <c r="C650" s="814"/>
      <c r="D650" s="814"/>
      <c r="E650" s="814"/>
      <c r="F650" s="814"/>
    </row>
    <row r="651" spans="1:6">
      <c r="A651" s="814"/>
      <c r="B651" s="813"/>
      <c r="C651" s="814"/>
      <c r="D651" s="814"/>
      <c r="E651" s="814"/>
      <c r="F651" s="814"/>
    </row>
    <row r="652" spans="1:6">
      <c r="A652" s="814"/>
      <c r="B652" s="813"/>
      <c r="C652" s="814"/>
      <c r="D652" s="814"/>
      <c r="E652" s="814"/>
      <c r="F652" s="814"/>
    </row>
    <row r="653" spans="1:6">
      <c r="A653" s="814"/>
      <c r="B653" s="813"/>
      <c r="C653" s="814"/>
      <c r="D653" s="814"/>
      <c r="E653" s="814"/>
      <c r="F653" s="814"/>
    </row>
    <row r="654" spans="1:6">
      <c r="A654" s="814"/>
      <c r="B654" s="813"/>
      <c r="C654" s="814"/>
      <c r="D654" s="814"/>
      <c r="E654" s="814"/>
      <c r="F654" s="814"/>
    </row>
    <row r="655" spans="1:6">
      <c r="A655" s="814"/>
      <c r="B655" s="813"/>
      <c r="C655" s="814"/>
      <c r="D655" s="814"/>
      <c r="E655" s="814"/>
      <c r="F655" s="814"/>
    </row>
    <row r="656" spans="1:6">
      <c r="A656" s="814"/>
      <c r="B656" s="813"/>
      <c r="C656" s="814"/>
      <c r="D656" s="814"/>
      <c r="E656" s="814"/>
      <c r="F656" s="814"/>
    </row>
    <row r="657" spans="1:6">
      <c r="A657" s="814"/>
      <c r="B657" s="813"/>
      <c r="C657" s="814"/>
      <c r="D657" s="814"/>
      <c r="E657" s="814"/>
      <c r="F657" s="814"/>
    </row>
    <row r="658" spans="1:6">
      <c r="A658" s="814"/>
      <c r="B658" s="813"/>
      <c r="C658" s="814"/>
      <c r="D658" s="814"/>
      <c r="E658" s="814"/>
      <c r="F658" s="814"/>
    </row>
    <row r="659" spans="1:6">
      <c r="A659" s="814"/>
      <c r="B659" s="813"/>
      <c r="C659" s="814"/>
      <c r="D659" s="814"/>
      <c r="E659" s="814"/>
      <c r="F659" s="814"/>
    </row>
    <row r="660" spans="1:6">
      <c r="A660" s="814"/>
      <c r="B660" s="813"/>
      <c r="C660" s="814"/>
      <c r="D660" s="814"/>
      <c r="E660" s="814"/>
      <c r="F660" s="814"/>
    </row>
    <row r="661" spans="1:6">
      <c r="A661" s="814"/>
      <c r="B661" s="813"/>
      <c r="C661" s="814"/>
      <c r="D661" s="814"/>
      <c r="E661" s="814"/>
      <c r="F661" s="814"/>
    </row>
    <row r="662" spans="1:6">
      <c r="A662" s="814"/>
      <c r="B662" s="813"/>
      <c r="C662" s="814"/>
      <c r="D662" s="814"/>
      <c r="E662" s="814"/>
      <c r="F662" s="814"/>
    </row>
    <row r="663" spans="1:6">
      <c r="A663" s="814"/>
      <c r="B663" s="813"/>
      <c r="C663" s="814"/>
      <c r="D663" s="814"/>
      <c r="E663" s="814"/>
      <c r="F663" s="814"/>
    </row>
    <row r="664" spans="1:6">
      <c r="A664" s="814"/>
      <c r="B664" s="813"/>
      <c r="C664" s="814"/>
      <c r="D664" s="814"/>
      <c r="E664" s="814"/>
      <c r="F664" s="814"/>
    </row>
    <row r="665" spans="1:6">
      <c r="A665" s="814"/>
      <c r="B665" s="813"/>
      <c r="C665" s="814"/>
      <c r="D665" s="814"/>
      <c r="E665" s="814"/>
      <c r="F665" s="814"/>
    </row>
    <row r="666" spans="1:6">
      <c r="A666" s="814"/>
      <c r="B666" s="813"/>
      <c r="C666" s="814"/>
      <c r="D666" s="814"/>
      <c r="E666" s="814"/>
      <c r="F666" s="814"/>
    </row>
    <row r="667" spans="1:6">
      <c r="A667" s="814"/>
      <c r="B667" s="813"/>
      <c r="C667" s="814"/>
    </row>
    <row r="668" spans="1:6">
      <c r="A668" s="814"/>
      <c r="B668" s="813"/>
      <c r="C668" s="814"/>
    </row>
    <row r="669" spans="1:6">
      <c r="A669" s="814"/>
      <c r="B669" s="813"/>
      <c r="C669" s="814"/>
    </row>
    <row r="670" spans="1:6">
      <c r="A670" s="814"/>
      <c r="B670" s="813"/>
      <c r="C670" s="814"/>
    </row>
  </sheetData>
  <mergeCells count="2">
    <mergeCell ref="D16:E16"/>
    <mergeCell ref="D17:E17"/>
  </mergeCells>
  <phoneticPr fontId="3" type="noConversion"/>
  <conditionalFormatting sqref="K22">
    <cfRule type="cellIs" dxfId="59" priority="4" operator="lessThan">
      <formula>$K$19</formula>
    </cfRule>
  </conditionalFormatting>
  <conditionalFormatting sqref="L22">
    <cfRule type="cellIs" dxfId="58" priority="3" operator="lessThan">
      <formula>$L$19</formula>
    </cfRule>
  </conditionalFormatting>
  <conditionalFormatting sqref="L23">
    <cfRule type="cellIs" dxfId="57" priority="1" operator="lessThan">
      <formula>$L$19</formula>
    </cfRule>
  </conditionalFormatting>
  <conditionalFormatting sqref="K23">
    <cfRule type="cellIs" dxfId="56" priority="2" operator="lessThan">
      <formula>$K$19</formula>
    </cfRule>
  </conditionalFormatting>
  <pageMargins left="0.75" right="0.75" top="1" bottom="1" header="0.5" footer="0.5"/>
  <pageSetup paperSize="9" scale="42"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表格7事故停電在單位時間內停電之戶數">
                <anchor moveWithCells="1" sizeWithCells="1">
                  <from>
                    <xdr:col>10</xdr:col>
                    <xdr:colOff>114300</xdr:colOff>
                    <xdr:row>12</xdr:row>
                    <xdr:rowOff>22860</xdr:rowOff>
                  </from>
                  <to>
                    <xdr:col>11</xdr:col>
                    <xdr:colOff>594360</xdr:colOff>
                    <xdr:row>13</xdr:row>
                    <xdr:rowOff>137160</xdr:rowOff>
                  </to>
                </anchor>
              </controlPr>
            </control>
          </mc:Choice>
        </mc:AlternateContent>
        <mc:AlternateContent xmlns:mc="http://schemas.openxmlformats.org/markup-compatibility/2006">
          <mc:Choice Requires="x14">
            <control shapeId="181250" r:id="rId5" name="Button 2">
              <controlPr defaultSize="0" print="0" autoFill="0" autoPict="0" macro="[0]!OTG次戶分戶計算">
                <anchor moveWithCells="1" sizeWithCells="1">
                  <from>
                    <xdr:col>26</xdr:col>
                    <xdr:colOff>160020</xdr:colOff>
                    <xdr:row>0</xdr:row>
                    <xdr:rowOff>121920</xdr:rowOff>
                  </from>
                  <to>
                    <xdr:col>26</xdr:col>
                    <xdr:colOff>1173480</xdr:colOff>
                    <xdr:row>2</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8">
    <tabColor rgb="FFFF0000"/>
  </sheetPr>
  <dimension ref="A1:BL829"/>
  <sheetViews>
    <sheetView workbookViewId="0">
      <selection sqref="A1:A2"/>
    </sheetView>
  </sheetViews>
  <sheetFormatPr defaultRowHeight="16.2"/>
  <cols>
    <col min="1" max="1" width="10.44140625" style="230" customWidth="1"/>
    <col min="2" max="2" width="19.44140625" style="230" customWidth="1"/>
    <col min="3" max="11" width="9" style="230"/>
    <col min="12" max="12" width="12.33203125" style="230" customWidth="1"/>
    <col min="13" max="13" width="6.44140625" style="230" customWidth="1"/>
    <col min="14" max="14" width="10.6640625" style="230" customWidth="1"/>
    <col min="15" max="15" width="13" style="230" customWidth="1"/>
    <col min="16" max="16" width="15.6640625" style="231" customWidth="1"/>
    <col min="17" max="17" width="9.88671875" style="231" customWidth="1"/>
    <col min="18" max="18" width="10.77734375" style="232" customWidth="1"/>
    <col min="19" max="20" width="9.88671875" style="231" customWidth="1"/>
    <col min="21" max="21" width="11.6640625" style="231" customWidth="1"/>
    <col min="22" max="22" width="12.88671875" style="230" customWidth="1"/>
    <col min="23" max="23" width="10.33203125" style="230" bestFit="1" customWidth="1"/>
    <col min="24" max="27" width="9" style="230"/>
    <col min="28" max="28" width="13.21875" style="230" customWidth="1"/>
    <col min="29" max="29" width="12.77734375" style="230" customWidth="1"/>
    <col min="30" max="30" width="9" style="230"/>
    <col min="31" max="31" width="18.6640625" customWidth="1"/>
    <col min="32" max="32" width="26.44140625" customWidth="1"/>
    <col min="36" max="36" width="10.88671875" bestFit="1" customWidth="1"/>
    <col min="39" max="39" width="9" style="488"/>
    <col min="40" max="40" width="12.88671875" bestFit="1" customWidth="1"/>
    <col min="41" max="41" width="21.6640625" style="488" bestFit="1" customWidth="1"/>
    <col min="42" max="42" width="9" style="230"/>
    <col min="43" max="43" width="8.77734375" style="230" bestFit="1" customWidth="1"/>
    <col min="44" max="44" width="11.44140625" style="230" bestFit="1" customWidth="1"/>
    <col min="45" max="45" width="8.21875" style="230" customWidth="1"/>
    <col min="46" max="46" width="11.44140625" style="230" bestFit="1" customWidth="1"/>
    <col min="47" max="48" width="17.6640625" style="230" bestFit="1" customWidth="1"/>
    <col min="49" max="49" width="15.33203125" style="230" bestFit="1" customWidth="1"/>
    <col min="50" max="50" width="18.44140625" style="230" customWidth="1"/>
    <col min="51" max="53" width="9" style="230"/>
    <col min="54" max="54" width="12.88671875" style="230" bestFit="1" customWidth="1"/>
    <col min="55" max="55" width="20.21875" style="230" bestFit="1" customWidth="1"/>
    <col min="56" max="56" width="17.88671875" style="230" bestFit="1" customWidth="1"/>
    <col min="57" max="57" width="12.88671875" style="230" bestFit="1" customWidth="1"/>
    <col min="58" max="58" width="9" style="230"/>
    <col min="59" max="59" width="12" style="230" bestFit="1" customWidth="1"/>
    <col min="60" max="60" width="14" style="230" bestFit="1" customWidth="1"/>
    <col min="61" max="62" width="13.21875" style="230" bestFit="1" customWidth="1"/>
    <col min="63" max="63" width="9" style="230"/>
    <col min="64" max="64" width="11.6640625" style="230" bestFit="1" customWidth="1"/>
    <col min="65" max="268" width="9" style="230"/>
    <col min="269" max="269" width="10.44140625" style="230" customWidth="1"/>
    <col min="270" max="270" width="19.44140625" style="230" customWidth="1"/>
    <col min="271" max="279" width="9" style="230"/>
    <col min="280" max="280" width="12.33203125" style="230" customWidth="1"/>
    <col min="281" max="281" width="6.44140625" style="230" customWidth="1"/>
    <col min="282" max="282" width="10.6640625" style="230" customWidth="1"/>
    <col min="283" max="283" width="13" style="230" customWidth="1"/>
    <col min="284" max="284" width="15.6640625" style="230" customWidth="1"/>
    <col min="285" max="285" width="9.88671875" style="230" customWidth="1"/>
    <col min="286" max="286" width="10.77734375" style="230" customWidth="1"/>
    <col min="287" max="288" width="9.88671875" style="230" customWidth="1"/>
    <col min="289" max="289" width="11.6640625" style="230" customWidth="1"/>
    <col min="290" max="290" width="12.88671875" style="230" customWidth="1"/>
    <col min="291" max="291" width="10.33203125" style="230" bestFit="1" customWidth="1"/>
    <col min="292" max="294" width="9" style="230"/>
    <col min="295" max="295" width="9.6640625" style="230" bestFit="1" customWidth="1"/>
    <col min="296" max="524" width="9" style="230"/>
    <col min="525" max="525" width="10.44140625" style="230" customWidth="1"/>
    <col min="526" max="526" width="19.44140625" style="230" customWidth="1"/>
    <col min="527" max="535" width="9" style="230"/>
    <col min="536" max="536" width="12.33203125" style="230" customWidth="1"/>
    <col min="537" max="537" width="6.44140625" style="230" customWidth="1"/>
    <col min="538" max="538" width="10.6640625" style="230" customWidth="1"/>
    <col min="539" max="539" width="13" style="230" customWidth="1"/>
    <col min="540" max="540" width="15.6640625" style="230" customWidth="1"/>
    <col min="541" max="541" width="9.88671875" style="230" customWidth="1"/>
    <col min="542" max="542" width="10.77734375" style="230" customWidth="1"/>
    <col min="543" max="544" width="9.88671875" style="230" customWidth="1"/>
    <col min="545" max="545" width="11.6640625" style="230" customWidth="1"/>
    <col min="546" max="546" width="12.88671875" style="230" customWidth="1"/>
    <col min="547" max="547" width="10.33203125" style="230" bestFit="1" customWidth="1"/>
    <col min="548" max="550" width="9" style="230"/>
    <col min="551" max="551" width="9.6640625" style="230" bestFit="1" customWidth="1"/>
    <col min="552" max="780" width="9" style="230"/>
    <col min="781" max="781" width="10.44140625" style="230" customWidth="1"/>
    <col min="782" max="782" width="19.44140625" style="230" customWidth="1"/>
    <col min="783" max="791" width="9" style="230"/>
    <col min="792" max="792" width="12.33203125" style="230" customWidth="1"/>
    <col min="793" max="793" width="6.44140625" style="230" customWidth="1"/>
    <col min="794" max="794" width="10.6640625" style="230" customWidth="1"/>
    <col min="795" max="795" width="13" style="230" customWidth="1"/>
    <col min="796" max="796" width="15.6640625" style="230" customWidth="1"/>
    <col min="797" max="797" width="9.88671875" style="230" customWidth="1"/>
    <col min="798" max="798" width="10.77734375" style="230" customWidth="1"/>
    <col min="799" max="800" width="9.88671875" style="230" customWidth="1"/>
    <col min="801" max="801" width="11.6640625" style="230" customWidth="1"/>
    <col min="802" max="802" width="12.88671875" style="230" customWidth="1"/>
    <col min="803" max="803" width="10.33203125" style="230" bestFit="1" customWidth="1"/>
    <col min="804" max="806" width="9" style="230"/>
    <col min="807" max="807" width="9.6640625" style="230" bestFit="1" customWidth="1"/>
    <col min="808" max="1036" width="9" style="230"/>
    <col min="1037" max="1037" width="10.44140625" style="230" customWidth="1"/>
    <col min="1038" max="1038" width="19.44140625" style="230" customWidth="1"/>
    <col min="1039" max="1047" width="9" style="230"/>
    <col min="1048" max="1048" width="12.33203125" style="230" customWidth="1"/>
    <col min="1049" max="1049" width="6.44140625" style="230" customWidth="1"/>
    <col min="1050" max="1050" width="10.6640625" style="230" customWidth="1"/>
    <col min="1051" max="1051" width="13" style="230" customWidth="1"/>
    <col min="1052" max="1052" width="15.6640625" style="230" customWidth="1"/>
    <col min="1053" max="1053" width="9.88671875" style="230" customWidth="1"/>
    <col min="1054" max="1054" width="10.77734375" style="230" customWidth="1"/>
    <col min="1055" max="1056" width="9.88671875" style="230" customWidth="1"/>
    <col min="1057" max="1057" width="11.6640625" style="230" customWidth="1"/>
    <col min="1058" max="1058" width="12.88671875" style="230" customWidth="1"/>
    <col min="1059" max="1059" width="10.33203125" style="230" bestFit="1" customWidth="1"/>
    <col min="1060" max="1062" width="9" style="230"/>
    <col min="1063" max="1063" width="9.6640625" style="230" bestFit="1" customWidth="1"/>
    <col min="1064" max="1292" width="9" style="230"/>
    <col min="1293" max="1293" width="10.44140625" style="230" customWidth="1"/>
    <col min="1294" max="1294" width="19.44140625" style="230" customWidth="1"/>
    <col min="1295" max="1303" width="9" style="230"/>
    <col min="1304" max="1304" width="12.33203125" style="230" customWidth="1"/>
    <col min="1305" max="1305" width="6.44140625" style="230" customWidth="1"/>
    <col min="1306" max="1306" width="10.6640625" style="230" customWidth="1"/>
    <col min="1307" max="1307" width="13" style="230" customWidth="1"/>
    <col min="1308" max="1308" width="15.6640625" style="230" customWidth="1"/>
    <col min="1309" max="1309" width="9.88671875" style="230" customWidth="1"/>
    <col min="1310" max="1310" width="10.77734375" style="230" customWidth="1"/>
    <col min="1311" max="1312" width="9.88671875" style="230" customWidth="1"/>
    <col min="1313" max="1313" width="11.6640625" style="230" customWidth="1"/>
    <col min="1314" max="1314" width="12.88671875" style="230" customWidth="1"/>
    <col min="1315" max="1315" width="10.33203125" style="230" bestFit="1" customWidth="1"/>
    <col min="1316" max="1318" width="9" style="230"/>
    <col min="1319" max="1319" width="9.6640625" style="230" bestFit="1" customWidth="1"/>
    <col min="1320" max="1548" width="9" style="230"/>
    <col min="1549" max="1549" width="10.44140625" style="230" customWidth="1"/>
    <col min="1550" max="1550" width="19.44140625" style="230" customWidth="1"/>
    <col min="1551" max="1559" width="9" style="230"/>
    <col min="1560" max="1560" width="12.33203125" style="230" customWidth="1"/>
    <col min="1561" max="1561" width="6.44140625" style="230" customWidth="1"/>
    <col min="1562" max="1562" width="10.6640625" style="230" customWidth="1"/>
    <col min="1563" max="1563" width="13" style="230" customWidth="1"/>
    <col min="1564" max="1564" width="15.6640625" style="230" customWidth="1"/>
    <col min="1565" max="1565" width="9.88671875" style="230" customWidth="1"/>
    <col min="1566" max="1566" width="10.77734375" style="230" customWidth="1"/>
    <col min="1567" max="1568" width="9.88671875" style="230" customWidth="1"/>
    <col min="1569" max="1569" width="11.6640625" style="230" customWidth="1"/>
    <col min="1570" max="1570" width="12.88671875" style="230" customWidth="1"/>
    <col min="1571" max="1571" width="10.33203125" style="230" bestFit="1" customWidth="1"/>
    <col min="1572" max="1574" width="9" style="230"/>
    <col min="1575" max="1575" width="9.6640625" style="230" bestFit="1" customWidth="1"/>
    <col min="1576" max="1804" width="9" style="230"/>
    <col min="1805" max="1805" width="10.44140625" style="230" customWidth="1"/>
    <col min="1806" max="1806" width="19.44140625" style="230" customWidth="1"/>
    <col min="1807" max="1815" width="9" style="230"/>
    <col min="1816" max="1816" width="12.33203125" style="230" customWidth="1"/>
    <col min="1817" max="1817" width="6.44140625" style="230" customWidth="1"/>
    <col min="1818" max="1818" width="10.6640625" style="230" customWidth="1"/>
    <col min="1819" max="1819" width="13" style="230" customWidth="1"/>
    <col min="1820" max="1820" width="15.6640625" style="230" customWidth="1"/>
    <col min="1821" max="1821" width="9.88671875" style="230" customWidth="1"/>
    <col min="1822" max="1822" width="10.77734375" style="230" customWidth="1"/>
    <col min="1823" max="1824" width="9.88671875" style="230" customWidth="1"/>
    <col min="1825" max="1825" width="11.6640625" style="230" customWidth="1"/>
    <col min="1826" max="1826" width="12.88671875" style="230" customWidth="1"/>
    <col min="1827" max="1827" width="10.33203125" style="230" bestFit="1" customWidth="1"/>
    <col min="1828" max="1830" width="9" style="230"/>
    <col min="1831" max="1831" width="9.6640625" style="230" bestFit="1" customWidth="1"/>
    <col min="1832" max="2060" width="9" style="230"/>
    <col min="2061" max="2061" width="10.44140625" style="230" customWidth="1"/>
    <col min="2062" max="2062" width="19.44140625" style="230" customWidth="1"/>
    <col min="2063" max="2071" width="9" style="230"/>
    <col min="2072" max="2072" width="12.33203125" style="230" customWidth="1"/>
    <col min="2073" max="2073" width="6.44140625" style="230" customWidth="1"/>
    <col min="2074" max="2074" width="10.6640625" style="230" customWidth="1"/>
    <col min="2075" max="2075" width="13" style="230" customWidth="1"/>
    <col min="2076" max="2076" width="15.6640625" style="230" customWidth="1"/>
    <col min="2077" max="2077" width="9.88671875" style="230" customWidth="1"/>
    <col min="2078" max="2078" width="10.77734375" style="230" customWidth="1"/>
    <col min="2079" max="2080" width="9.88671875" style="230" customWidth="1"/>
    <col min="2081" max="2081" width="11.6640625" style="230" customWidth="1"/>
    <col min="2082" max="2082" width="12.88671875" style="230" customWidth="1"/>
    <col min="2083" max="2083" width="10.33203125" style="230" bestFit="1" customWidth="1"/>
    <col min="2084" max="2086" width="9" style="230"/>
    <col min="2087" max="2087" width="9.6640625" style="230" bestFit="1" customWidth="1"/>
    <col min="2088" max="2316" width="9" style="230"/>
    <col min="2317" max="2317" width="10.44140625" style="230" customWidth="1"/>
    <col min="2318" max="2318" width="19.44140625" style="230" customWidth="1"/>
    <col min="2319" max="2327" width="9" style="230"/>
    <col min="2328" max="2328" width="12.33203125" style="230" customWidth="1"/>
    <col min="2329" max="2329" width="6.44140625" style="230" customWidth="1"/>
    <col min="2330" max="2330" width="10.6640625" style="230" customWidth="1"/>
    <col min="2331" max="2331" width="13" style="230" customWidth="1"/>
    <col min="2332" max="2332" width="15.6640625" style="230" customWidth="1"/>
    <col min="2333" max="2333" width="9.88671875" style="230" customWidth="1"/>
    <col min="2334" max="2334" width="10.77734375" style="230" customWidth="1"/>
    <col min="2335" max="2336" width="9.88671875" style="230" customWidth="1"/>
    <col min="2337" max="2337" width="11.6640625" style="230" customWidth="1"/>
    <col min="2338" max="2338" width="12.88671875" style="230" customWidth="1"/>
    <col min="2339" max="2339" width="10.33203125" style="230" bestFit="1" customWidth="1"/>
    <col min="2340" max="2342" width="9" style="230"/>
    <col min="2343" max="2343" width="9.6640625" style="230" bestFit="1" customWidth="1"/>
    <col min="2344" max="2572" width="9" style="230"/>
    <col min="2573" max="2573" width="10.44140625" style="230" customWidth="1"/>
    <col min="2574" max="2574" width="19.44140625" style="230" customWidth="1"/>
    <col min="2575" max="2583" width="9" style="230"/>
    <col min="2584" max="2584" width="12.33203125" style="230" customWidth="1"/>
    <col min="2585" max="2585" width="6.44140625" style="230" customWidth="1"/>
    <col min="2586" max="2586" width="10.6640625" style="230" customWidth="1"/>
    <col min="2587" max="2587" width="13" style="230" customWidth="1"/>
    <col min="2588" max="2588" width="15.6640625" style="230" customWidth="1"/>
    <col min="2589" max="2589" width="9.88671875" style="230" customWidth="1"/>
    <col min="2590" max="2590" width="10.77734375" style="230" customWidth="1"/>
    <col min="2591" max="2592" width="9.88671875" style="230" customWidth="1"/>
    <col min="2593" max="2593" width="11.6640625" style="230" customWidth="1"/>
    <col min="2594" max="2594" width="12.88671875" style="230" customWidth="1"/>
    <col min="2595" max="2595" width="10.33203125" style="230" bestFit="1" customWidth="1"/>
    <col min="2596" max="2598" width="9" style="230"/>
    <col min="2599" max="2599" width="9.6640625" style="230" bestFit="1" customWidth="1"/>
    <col min="2600" max="2828" width="9" style="230"/>
    <col min="2829" max="2829" width="10.44140625" style="230" customWidth="1"/>
    <col min="2830" max="2830" width="19.44140625" style="230" customWidth="1"/>
    <col min="2831" max="2839" width="9" style="230"/>
    <col min="2840" max="2840" width="12.33203125" style="230" customWidth="1"/>
    <col min="2841" max="2841" width="6.44140625" style="230" customWidth="1"/>
    <col min="2842" max="2842" width="10.6640625" style="230" customWidth="1"/>
    <col min="2843" max="2843" width="13" style="230" customWidth="1"/>
    <col min="2844" max="2844" width="15.6640625" style="230" customWidth="1"/>
    <col min="2845" max="2845" width="9.88671875" style="230" customWidth="1"/>
    <col min="2846" max="2846" width="10.77734375" style="230" customWidth="1"/>
    <col min="2847" max="2848" width="9.88671875" style="230" customWidth="1"/>
    <col min="2849" max="2849" width="11.6640625" style="230" customWidth="1"/>
    <col min="2850" max="2850" width="12.88671875" style="230" customWidth="1"/>
    <col min="2851" max="2851" width="10.33203125" style="230" bestFit="1" customWidth="1"/>
    <col min="2852" max="2854" width="9" style="230"/>
    <col min="2855" max="2855" width="9.6640625" style="230" bestFit="1" customWidth="1"/>
    <col min="2856" max="3084" width="9" style="230"/>
    <col min="3085" max="3085" width="10.44140625" style="230" customWidth="1"/>
    <col min="3086" max="3086" width="19.44140625" style="230" customWidth="1"/>
    <col min="3087" max="3095" width="9" style="230"/>
    <col min="3096" max="3096" width="12.33203125" style="230" customWidth="1"/>
    <col min="3097" max="3097" width="6.44140625" style="230" customWidth="1"/>
    <col min="3098" max="3098" width="10.6640625" style="230" customWidth="1"/>
    <col min="3099" max="3099" width="13" style="230" customWidth="1"/>
    <col min="3100" max="3100" width="15.6640625" style="230" customWidth="1"/>
    <col min="3101" max="3101" width="9.88671875" style="230" customWidth="1"/>
    <col min="3102" max="3102" width="10.77734375" style="230" customWidth="1"/>
    <col min="3103" max="3104" width="9.88671875" style="230" customWidth="1"/>
    <col min="3105" max="3105" width="11.6640625" style="230" customWidth="1"/>
    <col min="3106" max="3106" width="12.88671875" style="230" customWidth="1"/>
    <col min="3107" max="3107" width="10.33203125" style="230" bestFit="1" customWidth="1"/>
    <col min="3108" max="3110" width="9" style="230"/>
    <col min="3111" max="3111" width="9.6640625" style="230" bestFit="1" customWidth="1"/>
    <col min="3112" max="3340" width="9" style="230"/>
    <col min="3341" max="3341" width="10.44140625" style="230" customWidth="1"/>
    <col min="3342" max="3342" width="19.44140625" style="230" customWidth="1"/>
    <col min="3343" max="3351" width="9" style="230"/>
    <col min="3352" max="3352" width="12.33203125" style="230" customWidth="1"/>
    <col min="3353" max="3353" width="6.44140625" style="230" customWidth="1"/>
    <col min="3354" max="3354" width="10.6640625" style="230" customWidth="1"/>
    <col min="3355" max="3355" width="13" style="230" customWidth="1"/>
    <col min="3356" max="3356" width="15.6640625" style="230" customWidth="1"/>
    <col min="3357" max="3357" width="9.88671875" style="230" customWidth="1"/>
    <col min="3358" max="3358" width="10.77734375" style="230" customWidth="1"/>
    <col min="3359" max="3360" width="9.88671875" style="230" customWidth="1"/>
    <col min="3361" max="3361" width="11.6640625" style="230" customWidth="1"/>
    <col min="3362" max="3362" width="12.88671875" style="230" customWidth="1"/>
    <col min="3363" max="3363" width="10.33203125" style="230" bestFit="1" customWidth="1"/>
    <col min="3364" max="3366" width="9" style="230"/>
    <col min="3367" max="3367" width="9.6640625" style="230" bestFit="1" customWidth="1"/>
    <col min="3368" max="3596" width="9" style="230"/>
    <col min="3597" max="3597" width="10.44140625" style="230" customWidth="1"/>
    <col min="3598" max="3598" width="19.44140625" style="230" customWidth="1"/>
    <col min="3599" max="3607" width="9" style="230"/>
    <col min="3608" max="3608" width="12.33203125" style="230" customWidth="1"/>
    <col min="3609" max="3609" width="6.44140625" style="230" customWidth="1"/>
    <col min="3610" max="3610" width="10.6640625" style="230" customWidth="1"/>
    <col min="3611" max="3611" width="13" style="230" customWidth="1"/>
    <col min="3612" max="3612" width="15.6640625" style="230" customWidth="1"/>
    <col min="3613" max="3613" width="9.88671875" style="230" customWidth="1"/>
    <col min="3614" max="3614" width="10.77734375" style="230" customWidth="1"/>
    <col min="3615" max="3616" width="9.88671875" style="230" customWidth="1"/>
    <col min="3617" max="3617" width="11.6640625" style="230" customWidth="1"/>
    <col min="3618" max="3618" width="12.88671875" style="230" customWidth="1"/>
    <col min="3619" max="3619" width="10.33203125" style="230" bestFit="1" customWidth="1"/>
    <col min="3620" max="3622" width="9" style="230"/>
    <col min="3623" max="3623" width="9.6640625" style="230" bestFit="1" customWidth="1"/>
    <col min="3624" max="3852" width="9" style="230"/>
    <col min="3853" max="3853" width="10.44140625" style="230" customWidth="1"/>
    <col min="3854" max="3854" width="19.44140625" style="230" customWidth="1"/>
    <col min="3855" max="3863" width="9" style="230"/>
    <col min="3864" max="3864" width="12.33203125" style="230" customWidth="1"/>
    <col min="3865" max="3865" width="6.44140625" style="230" customWidth="1"/>
    <col min="3866" max="3866" width="10.6640625" style="230" customWidth="1"/>
    <col min="3867" max="3867" width="13" style="230" customWidth="1"/>
    <col min="3868" max="3868" width="15.6640625" style="230" customWidth="1"/>
    <col min="3869" max="3869" width="9.88671875" style="230" customWidth="1"/>
    <col min="3870" max="3870" width="10.77734375" style="230" customWidth="1"/>
    <col min="3871" max="3872" width="9.88671875" style="230" customWidth="1"/>
    <col min="3873" max="3873" width="11.6640625" style="230" customWidth="1"/>
    <col min="3874" max="3874" width="12.88671875" style="230" customWidth="1"/>
    <col min="3875" max="3875" width="10.33203125" style="230" bestFit="1" customWidth="1"/>
    <col min="3876" max="3878" width="9" style="230"/>
    <col min="3879" max="3879" width="9.6640625" style="230" bestFit="1" customWidth="1"/>
    <col min="3880" max="4108" width="9" style="230"/>
    <col min="4109" max="4109" width="10.44140625" style="230" customWidth="1"/>
    <col min="4110" max="4110" width="19.44140625" style="230" customWidth="1"/>
    <col min="4111" max="4119" width="9" style="230"/>
    <col min="4120" max="4120" width="12.33203125" style="230" customWidth="1"/>
    <col min="4121" max="4121" width="6.44140625" style="230" customWidth="1"/>
    <col min="4122" max="4122" width="10.6640625" style="230" customWidth="1"/>
    <col min="4123" max="4123" width="13" style="230" customWidth="1"/>
    <col min="4124" max="4124" width="15.6640625" style="230" customWidth="1"/>
    <col min="4125" max="4125" width="9.88671875" style="230" customWidth="1"/>
    <col min="4126" max="4126" width="10.77734375" style="230" customWidth="1"/>
    <col min="4127" max="4128" width="9.88671875" style="230" customWidth="1"/>
    <col min="4129" max="4129" width="11.6640625" style="230" customWidth="1"/>
    <col min="4130" max="4130" width="12.88671875" style="230" customWidth="1"/>
    <col min="4131" max="4131" width="10.33203125" style="230" bestFit="1" customWidth="1"/>
    <col min="4132" max="4134" width="9" style="230"/>
    <col min="4135" max="4135" width="9.6640625" style="230" bestFit="1" customWidth="1"/>
    <col min="4136" max="4364" width="9" style="230"/>
    <col min="4365" max="4365" width="10.44140625" style="230" customWidth="1"/>
    <col min="4366" max="4366" width="19.44140625" style="230" customWidth="1"/>
    <col min="4367" max="4375" width="9" style="230"/>
    <col min="4376" max="4376" width="12.33203125" style="230" customWidth="1"/>
    <col min="4377" max="4377" width="6.44140625" style="230" customWidth="1"/>
    <col min="4378" max="4378" width="10.6640625" style="230" customWidth="1"/>
    <col min="4379" max="4379" width="13" style="230" customWidth="1"/>
    <col min="4380" max="4380" width="15.6640625" style="230" customWidth="1"/>
    <col min="4381" max="4381" width="9.88671875" style="230" customWidth="1"/>
    <col min="4382" max="4382" width="10.77734375" style="230" customWidth="1"/>
    <col min="4383" max="4384" width="9.88671875" style="230" customWidth="1"/>
    <col min="4385" max="4385" width="11.6640625" style="230" customWidth="1"/>
    <col min="4386" max="4386" width="12.88671875" style="230" customWidth="1"/>
    <col min="4387" max="4387" width="10.33203125" style="230" bestFit="1" customWidth="1"/>
    <col min="4388" max="4390" width="9" style="230"/>
    <col min="4391" max="4391" width="9.6640625" style="230" bestFit="1" customWidth="1"/>
    <col min="4392" max="4620" width="9" style="230"/>
    <col min="4621" max="4621" width="10.44140625" style="230" customWidth="1"/>
    <col min="4622" max="4622" width="19.44140625" style="230" customWidth="1"/>
    <col min="4623" max="4631" width="9" style="230"/>
    <col min="4632" max="4632" width="12.33203125" style="230" customWidth="1"/>
    <col min="4633" max="4633" width="6.44140625" style="230" customWidth="1"/>
    <col min="4634" max="4634" width="10.6640625" style="230" customWidth="1"/>
    <col min="4635" max="4635" width="13" style="230" customWidth="1"/>
    <col min="4636" max="4636" width="15.6640625" style="230" customWidth="1"/>
    <col min="4637" max="4637" width="9.88671875" style="230" customWidth="1"/>
    <col min="4638" max="4638" width="10.77734375" style="230" customWidth="1"/>
    <col min="4639" max="4640" width="9.88671875" style="230" customWidth="1"/>
    <col min="4641" max="4641" width="11.6640625" style="230" customWidth="1"/>
    <col min="4642" max="4642" width="12.88671875" style="230" customWidth="1"/>
    <col min="4643" max="4643" width="10.33203125" style="230" bestFit="1" customWidth="1"/>
    <col min="4644" max="4646" width="9" style="230"/>
    <col min="4647" max="4647" width="9.6640625" style="230" bestFit="1" customWidth="1"/>
    <col min="4648" max="4876" width="9" style="230"/>
    <col min="4877" max="4877" width="10.44140625" style="230" customWidth="1"/>
    <col min="4878" max="4878" width="19.44140625" style="230" customWidth="1"/>
    <col min="4879" max="4887" width="9" style="230"/>
    <col min="4888" max="4888" width="12.33203125" style="230" customWidth="1"/>
    <col min="4889" max="4889" width="6.44140625" style="230" customWidth="1"/>
    <col min="4890" max="4890" width="10.6640625" style="230" customWidth="1"/>
    <col min="4891" max="4891" width="13" style="230" customWidth="1"/>
    <col min="4892" max="4892" width="15.6640625" style="230" customWidth="1"/>
    <col min="4893" max="4893" width="9.88671875" style="230" customWidth="1"/>
    <col min="4894" max="4894" width="10.77734375" style="230" customWidth="1"/>
    <col min="4895" max="4896" width="9.88671875" style="230" customWidth="1"/>
    <col min="4897" max="4897" width="11.6640625" style="230" customWidth="1"/>
    <col min="4898" max="4898" width="12.88671875" style="230" customWidth="1"/>
    <col min="4899" max="4899" width="10.33203125" style="230" bestFit="1" customWidth="1"/>
    <col min="4900" max="4902" width="9" style="230"/>
    <col min="4903" max="4903" width="9.6640625" style="230" bestFit="1" customWidth="1"/>
    <col min="4904" max="5132" width="9" style="230"/>
    <col min="5133" max="5133" width="10.44140625" style="230" customWidth="1"/>
    <col min="5134" max="5134" width="19.44140625" style="230" customWidth="1"/>
    <col min="5135" max="5143" width="9" style="230"/>
    <col min="5144" max="5144" width="12.33203125" style="230" customWidth="1"/>
    <col min="5145" max="5145" width="6.44140625" style="230" customWidth="1"/>
    <col min="5146" max="5146" width="10.6640625" style="230" customWidth="1"/>
    <col min="5147" max="5147" width="13" style="230" customWidth="1"/>
    <col min="5148" max="5148" width="15.6640625" style="230" customWidth="1"/>
    <col min="5149" max="5149" width="9.88671875" style="230" customWidth="1"/>
    <col min="5150" max="5150" width="10.77734375" style="230" customWidth="1"/>
    <col min="5151" max="5152" width="9.88671875" style="230" customWidth="1"/>
    <col min="5153" max="5153" width="11.6640625" style="230" customWidth="1"/>
    <col min="5154" max="5154" width="12.88671875" style="230" customWidth="1"/>
    <col min="5155" max="5155" width="10.33203125" style="230" bestFit="1" customWidth="1"/>
    <col min="5156" max="5158" width="9" style="230"/>
    <col min="5159" max="5159" width="9.6640625" style="230" bestFit="1" customWidth="1"/>
    <col min="5160" max="5388" width="9" style="230"/>
    <col min="5389" max="5389" width="10.44140625" style="230" customWidth="1"/>
    <col min="5390" max="5390" width="19.44140625" style="230" customWidth="1"/>
    <col min="5391" max="5399" width="9" style="230"/>
    <col min="5400" max="5400" width="12.33203125" style="230" customWidth="1"/>
    <col min="5401" max="5401" width="6.44140625" style="230" customWidth="1"/>
    <col min="5402" max="5402" width="10.6640625" style="230" customWidth="1"/>
    <col min="5403" max="5403" width="13" style="230" customWidth="1"/>
    <col min="5404" max="5404" width="15.6640625" style="230" customWidth="1"/>
    <col min="5405" max="5405" width="9.88671875" style="230" customWidth="1"/>
    <col min="5406" max="5406" width="10.77734375" style="230" customWidth="1"/>
    <col min="5407" max="5408" width="9.88671875" style="230" customWidth="1"/>
    <col min="5409" max="5409" width="11.6640625" style="230" customWidth="1"/>
    <col min="5410" max="5410" width="12.88671875" style="230" customWidth="1"/>
    <col min="5411" max="5411" width="10.33203125" style="230" bestFit="1" customWidth="1"/>
    <col min="5412" max="5414" width="9" style="230"/>
    <col min="5415" max="5415" width="9.6640625" style="230" bestFit="1" customWidth="1"/>
    <col min="5416" max="5644" width="9" style="230"/>
    <col min="5645" max="5645" width="10.44140625" style="230" customWidth="1"/>
    <col min="5646" max="5646" width="19.44140625" style="230" customWidth="1"/>
    <col min="5647" max="5655" width="9" style="230"/>
    <col min="5656" max="5656" width="12.33203125" style="230" customWidth="1"/>
    <col min="5657" max="5657" width="6.44140625" style="230" customWidth="1"/>
    <col min="5658" max="5658" width="10.6640625" style="230" customWidth="1"/>
    <col min="5659" max="5659" width="13" style="230" customWidth="1"/>
    <col min="5660" max="5660" width="15.6640625" style="230" customWidth="1"/>
    <col min="5661" max="5661" width="9.88671875" style="230" customWidth="1"/>
    <col min="5662" max="5662" width="10.77734375" style="230" customWidth="1"/>
    <col min="5663" max="5664" width="9.88671875" style="230" customWidth="1"/>
    <col min="5665" max="5665" width="11.6640625" style="230" customWidth="1"/>
    <col min="5666" max="5666" width="12.88671875" style="230" customWidth="1"/>
    <col min="5667" max="5667" width="10.33203125" style="230" bestFit="1" customWidth="1"/>
    <col min="5668" max="5670" width="9" style="230"/>
    <col min="5671" max="5671" width="9.6640625" style="230" bestFit="1" customWidth="1"/>
    <col min="5672" max="5900" width="9" style="230"/>
    <col min="5901" max="5901" width="10.44140625" style="230" customWidth="1"/>
    <col min="5902" max="5902" width="19.44140625" style="230" customWidth="1"/>
    <col min="5903" max="5911" width="9" style="230"/>
    <col min="5912" max="5912" width="12.33203125" style="230" customWidth="1"/>
    <col min="5913" max="5913" width="6.44140625" style="230" customWidth="1"/>
    <col min="5914" max="5914" width="10.6640625" style="230" customWidth="1"/>
    <col min="5915" max="5915" width="13" style="230" customWidth="1"/>
    <col min="5916" max="5916" width="15.6640625" style="230" customWidth="1"/>
    <col min="5917" max="5917" width="9.88671875" style="230" customWidth="1"/>
    <col min="5918" max="5918" width="10.77734375" style="230" customWidth="1"/>
    <col min="5919" max="5920" width="9.88671875" style="230" customWidth="1"/>
    <col min="5921" max="5921" width="11.6640625" style="230" customWidth="1"/>
    <col min="5922" max="5922" width="12.88671875" style="230" customWidth="1"/>
    <col min="5923" max="5923" width="10.33203125" style="230" bestFit="1" customWidth="1"/>
    <col min="5924" max="5926" width="9" style="230"/>
    <col min="5927" max="5927" width="9.6640625" style="230" bestFit="1" customWidth="1"/>
    <col min="5928" max="6156" width="9" style="230"/>
    <col min="6157" max="6157" width="10.44140625" style="230" customWidth="1"/>
    <col min="6158" max="6158" width="19.44140625" style="230" customWidth="1"/>
    <col min="6159" max="6167" width="9" style="230"/>
    <col min="6168" max="6168" width="12.33203125" style="230" customWidth="1"/>
    <col min="6169" max="6169" width="6.44140625" style="230" customWidth="1"/>
    <col min="6170" max="6170" width="10.6640625" style="230" customWidth="1"/>
    <col min="6171" max="6171" width="13" style="230" customWidth="1"/>
    <col min="6172" max="6172" width="15.6640625" style="230" customWidth="1"/>
    <col min="6173" max="6173" width="9.88671875" style="230" customWidth="1"/>
    <col min="6174" max="6174" width="10.77734375" style="230" customWidth="1"/>
    <col min="6175" max="6176" width="9.88671875" style="230" customWidth="1"/>
    <col min="6177" max="6177" width="11.6640625" style="230" customWidth="1"/>
    <col min="6178" max="6178" width="12.88671875" style="230" customWidth="1"/>
    <col min="6179" max="6179" width="10.33203125" style="230" bestFit="1" customWidth="1"/>
    <col min="6180" max="6182" width="9" style="230"/>
    <col min="6183" max="6183" width="9.6640625" style="230" bestFit="1" customWidth="1"/>
    <col min="6184" max="6412" width="9" style="230"/>
    <col min="6413" max="6413" width="10.44140625" style="230" customWidth="1"/>
    <col min="6414" max="6414" width="19.44140625" style="230" customWidth="1"/>
    <col min="6415" max="6423" width="9" style="230"/>
    <col min="6424" max="6424" width="12.33203125" style="230" customWidth="1"/>
    <col min="6425" max="6425" width="6.44140625" style="230" customWidth="1"/>
    <col min="6426" max="6426" width="10.6640625" style="230" customWidth="1"/>
    <col min="6427" max="6427" width="13" style="230" customWidth="1"/>
    <col min="6428" max="6428" width="15.6640625" style="230" customWidth="1"/>
    <col min="6429" max="6429" width="9.88671875" style="230" customWidth="1"/>
    <col min="6430" max="6430" width="10.77734375" style="230" customWidth="1"/>
    <col min="6431" max="6432" width="9.88671875" style="230" customWidth="1"/>
    <col min="6433" max="6433" width="11.6640625" style="230" customWidth="1"/>
    <col min="6434" max="6434" width="12.88671875" style="230" customWidth="1"/>
    <col min="6435" max="6435" width="10.33203125" style="230" bestFit="1" customWidth="1"/>
    <col min="6436" max="6438" width="9" style="230"/>
    <col min="6439" max="6439" width="9.6640625" style="230" bestFit="1" customWidth="1"/>
    <col min="6440" max="6668" width="9" style="230"/>
    <col min="6669" max="6669" width="10.44140625" style="230" customWidth="1"/>
    <col min="6670" max="6670" width="19.44140625" style="230" customWidth="1"/>
    <col min="6671" max="6679" width="9" style="230"/>
    <col min="6680" max="6680" width="12.33203125" style="230" customWidth="1"/>
    <col min="6681" max="6681" width="6.44140625" style="230" customWidth="1"/>
    <col min="6682" max="6682" width="10.6640625" style="230" customWidth="1"/>
    <col min="6683" max="6683" width="13" style="230" customWidth="1"/>
    <col min="6684" max="6684" width="15.6640625" style="230" customWidth="1"/>
    <col min="6685" max="6685" width="9.88671875" style="230" customWidth="1"/>
    <col min="6686" max="6686" width="10.77734375" style="230" customWidth="1"/>
    <col min="6687" max="6688" width="9.88671875" style="230" customWidth="1"/>
    <col min="6689" max="6689" width="11.6640625" style="230" customWidth="1"/>
    <col min="6690" max="6690" width="12.88671875" style="230" customWidth="1"/>
    <col min="6691" max="6691" width="10.33203125" style="230" bestFit="1" customWidth="1"/>
    <col min="6692" max="6694" width="9" style="230"/>
    <col min="6695" max="6695" width="9.6640625" style="230" bestFit="1" customWidth="1"/>
    <col min="6696" max="6924" width="9" style="230"/>
    <col min="6925" max="6925" width="10.44140625" style="230" customWidth="1"/>
    <col min="6926" max="6926" width="19.44140625" style="230" customWidth="1"/>
    <col min="6927" max="6935" width="9" style="230"/>
    <col min="6936" max="6936" width="12.33203125" style="230" customWidth="1"/>
    <col min="6937" max="6937" width="6.44140625" style="230" customWidth="1"/>
    <col min="6938" max="6938" width="10.6640625" style="230" customWidth="1"/>
    <col min="6939" max="6939" width="13" style="230" customWidth="1"/>
    <col min="6940" max="6940" width="15.6640625" style="230" customWidth="1"/>
    <col min="6941" max="6941" width="9.88671875" style="230" customWidth="1"/>
    <col min="6942" max="6942" width="10.77734375" style="230" customWidth="1"/>
    <col min="6943" max="6944" width="9.88671875" style="230" customWidth="1"/>
    <col min="6945" max="6945" width="11.6640625" style="230" customWidth="1"/>
    <col min="6946" max="6946" width="12.88671875" style="230" customWidth="1"/>
    <col min="6947" max="6947" width="10.33203125" style="230" bestFit="1" customWidth="1"/>
    <col min="6948" max="6950" width="9" style="230"/>
    <col min="6951" max="6951" width="9.6640625" style="230" bestFit="1" customWidth="1"/>
    <col min="6952" max="7180" width="9" style="230"/>
    <col min="7181" max="7181" width="10.44140625" style="230" customWidth="1"/>
    <col min="7182" max="7182" width="19.44140625" style="230" customWidth="1"/>
    <col min="7183" max="7191" width="9" style="230"/>
    <col min="7192" max="7192" width="12.33203125" style="230" customWidth="1"/>
    <col min="7193" max="7193" width="6.44140625" style="230" customWidth="1"/>
    <col min="7194" max="7194" width="10.6640625" style="230" customWidth="1"/>
    <col min="7195" max="7195" width="13" style="230" customWidth="1"/>
    <col min="7196" max="7196" width="15.6640625" style="230" customWidth="1"/>
    <col min="7197" max="7197" width="9.88671875" style="230" customWidth="1"/>
    <col min="7198" max="7198" width="10.77734375" style="230" customWidth="1"/>
    <col min="7199" max="7200" width="9.88671875" style="230" customWidth="1"/>
    <col min="7201" max="7201" width="11.6640625" style="230" customWidth="1"/>
    <col min="7202" max="7202" width="12.88671875" style="230" customWidth="1"/>
    <col min="7203" max="7203" width="10.33203125" style="230" bestFit="1" customWidth="1"/>
    <col min="7204" max="7206" width="9" style="230"/>
    <col min="7207" max="7207" width="9.6640625" style="230" bestFit="1" customWidth="1"/>
    <col min="7208" max="7436" width="9" style="230"/>
    <col min="7437" max="7437" width="10.44140625" style="230" customWidth="1"/>
    <col min="7438" max="7438" width="19.44140625" style="230" customWidth="1"/>
    <col min="7439" max="7447" width="9" style="230"/>
    <col min="7448" max="7448" width="12.33203125" style="230" customWidth="1"/>
    <col min="7449" max="7449" width="6.44140625" style="230" customWidth="1"/>
    <col min="7450" max="7450" width="10.6640625" style="230" customWidth="1"/>
    <col min="7451" max="7451" width="13" style="230" customWidth="1"/>
    <col min="7452" max="7452" width="15.6640625" style="230" customWidth="1"/>
    <col min="7453" max="7453" width="9.88671875" style="230" customWidth="1"/>
    <col min="7454" max="7454" width="10.77734375" style="230" customWidth="1"/>
    <col min="7455" max="7456" width="9.88671875" style="230" customWidth="1"/>
    <col min="7457" max="7457" width="11.6640625" style="230" customWidth="1"/>
    <col min="7458" max="7458" width="12.88671875" style="230" customWidth="1"/>
    <col min="7459" max="7459" width="10.33203125" style="230" bestFit="1" customWidth="1"/>
    <col min="7460" max="7462" width="9" style="230"/>
    <col min="7463" max="7463" width="9.6640625" style="230" bestFit="1" customWidth="1"/>
    <col min="7464" max="7692" width="9" style="230"/>
    <col min="7693" max="7693" width="10.44140625" style="230" customWidth="1"/>
    <col min="7694" max="7694" width="19.44140625" style="230" customWidth="1"/>
    <col min="7695" max="7703" width="9" style="230"/>
    <col min="7704" max="7704" width="12.33203125" style="230" customWidth="1"/>
    <col min="7705" max="7705" width="6.44140625" style="230" customWidth="1"/>
    <col min="7706" max="7706" width="10.6640625" style="230" customWidth="1"/>
    <col min="7707" max="7707" width="13" style="230" customWidth="1"/>
    <col min="7708" max="7708" width="15.6640625" style="230" customWidth="1"/>
    <col min="7709" max="7709" width="9.88671875" style="230" customWidth="1"/>
    <col min="7710" max="7710" width="10.77734375" style="230" customWidth="1"/>
    <col min="7711" max="7712" width="9.88671875" style="230" customWidth="1"/>
    <col min="7713" max="7713" width="11.6640625" style="230" customWidth="1"/>
    <col min="7714" max="7714" width="12.88671875" style="230" customWidth="1"/>
    <col min="7715" max="7715" width="10.33203125" style="230" bestFit="1" customWidth="1"/>
    <col min="7716" max="7718" width="9" style="230"/>
    <col min="7719" max="7719" width="9.6640625" style="230" bestFit="1" customWidth="1"/>
    <col min="7720" max="7948" width="9" style="230"/>
    <col min="7949" max="7949" width="10.44140625" style="230" customWidth="1"/>
    <col min="7950" max="7950" width="19.44140625" style="230" customWidth="1"/>
    <col min="7951" max="7959" width="9" style="230"/>
    <col min="7960" max="7960" width="12.33203125" style="230" customWidth="1"/>
    <col min="7961" max="7961" width="6.44140625" style="230" customWidth="1"/>
    <col min="7962" max="7962" width="10.6640625" style="230" customWidth="1"/>
    <col min="7963" max="7963" width="13" style="230" customWidth="1"/>
    <col min="7964" max="7964" width="15.6640625" style="230" customWidth="1"/>
    <col min="7965" max="7965" width="9.88671875" style="230" customWidth="1"/>
    <col min="7966" max="7966" width="10.77734375" style="230" customWidth="1"/>
    <col min="7967" max="7968" width="9.88671875" style="230" customWidth="1"/>
    <col min="7969" max="7969" width="11.6640625" style="230" customWidth="1"/>
    <col min="7970" max="7970" width="12.88671875" style="230" customWidth="1"/>
    <col min="7971" max="7971" width="10.33203125" style="230" bestFit="1" customWidth="1"/>
    <col min="7972" max="7974" width="9" style="230"/>
    <col min="7975" max="7975" width="9.6640625" style="230" bestFit="1" customWidth="1"/>
    <col min="7976" max="8204" width="9" style="230"/>
    <col min="8205" max="8205" width="10.44140625" style="230" customWidth="1"/>
    <col min="8206" max="8206" width="19.44140625" style="230" customWidth="1"/>
    <col min="8207" max="8215" width="9" style="230"/>
    <col min="8216" max="8216" width="12.33203125" style="230" customWidth="1"/>
    <col min="8217" max="8217" width="6.44140625" style="230" customWidth="1"/>
    <col min="8218" max="8218" width="10.6640625" style="230" customWidth="1"/>
    <col min="8219" max="8219" width="13" style="230" customWidth="1"/>
    <col min="8220" max="8220" width="15.6640625" style="230" customWidth="1"/>
    <col min="8221" max="8221" width="9.88671875" style="230" customWidth="1"/>
    <col min="8222" max="8222" width="10.77734375" style="230" customWidth="1"/>
    <col min="8223" max="8224" width="9.88671875" style="230" customWidth="1"/>
    <col min="8225" max="8225" width="11.6640625" style="230" customWidth="1"/>
    <col min="8226" max="8226" width="12.88671875" style="230" customWidth="1"/>
    <col min="8227" max="8227" width="10.33203125" style="230" bestFit="1" customWidth="1"/>
    <col min="8228" max="8230" width="9" style="230"/>
    <col min="8231" max="8231" width="9.6640625" style="230" bestFit="1" customWidth="1"/>
    <col min="8232" max="8460" width="9" style="230"/>
    <col min="8461" max="8461" width="10.44140625" style="230" customWidth="1"/>
    <col min="8462" max="8462" width="19.44140625" style="230" customWidth="1"/>
    <col min="8463" max="8471" width="9" style="230"/>
    <col min="8472" max="8472" width="12.33203125" style="230" customWidth="1"/>
    <col min="8473" max="8473" width="6.44140625" style="230" customWidth="1"/>
    <col min="8474" max="8474" width="10.6640625" style="230" customWidth="1"/>
    <col min="8475" max="8475" width="13" style="230" customWidth="1"/>
    <col min="8476" max="8476" width="15.6640625" style="230" customWidth="1"/>
    <col min="8477" max="8477" width="9.88671875" style="230" customWidth="1"/>
    <col min="8478" max="8478" width="10.77734375" style="230" customWidth="1"/>
    <col min="8479" max="8480" width="9.88671875" style="230" customWidth="1"/>
    <col min="8481" max="8481" width="11.6640625" style="230" customWidth="1"/>
    <col min="8482" max="8482" width="12.88671875" style="230" customWidth="1"/>
    <col min="8483" max="8483" width="10.33203125" style="230" bestFit="1" customWidth="1"/>
    <col min="8484" max="8486" width="9" style="230"/>
    <col min="8487" max="8487" width="9.6640625" style="230" bestFit="1" customWidth="1"/>
    <col min="8488" max="8716" width="9" style="230"/>
    <col min="8717" max="8717" width="10.44140625" style="230" customWidth="1"/>
    <col min="8718" max="8718" width="19.44140625" style="230" customWidth="1"/>
    <col min="8719" max="8727" width="9" style="230"/>
    <col min="8728" max="8728" width="12.33203125" style="230" customWidth="1"/>
    <col min="8729" max="8729" width="6.44140625" style="230" customWidth="1"/>
    <col min="8730" max="8730" width="10.6640625" style="230" customWidth="1"/>
    <col min="8731" max="8731" width="13" style="230" customWidth="1"/>
    <col min="8732" max="8732" width="15.6640625" style="230" customWidth="1"/>
    <col min="8733" max="8733" width="9.88671875" style="230" customWidth="1"/>
    <col min="8734" max="8734" width="10.77734375" style="230" customWidth="1"/>
    <col min="8735" max="8736" width="9.88671875" style="230" customWidth="1"/>
    <col min="8737" max="8737" width="11.6640625" style="230" customWidth="1"/>
    <col min="8738" max="8738" width="12.88671875" style="230" customWidth="1"/>
    <col min="8739" max="8739" width="10.33203125" style="230" bestFit="1" customWidth="1"/>
    <col min="8740" max="8742" width="9" style="230"/>
    <col min="8743" max="8743" width="9.6640625" style="230" bestFit="1" customWidth="1"/>
    <col min="8744" max="8972" width="9" style="230"/>
    <col min="8973" max="8973" width="10.44140625" style="230" customWidth="1"/>
    <col min="8974" max="8974" width="19.44140625" style="230" customWidth="1"/>
    <col min="8975" max="8983" width="9" style="230"/>
    <col min="8984" max="8984" width="12.33203125" style="230" customWidth="1"/>
    <col min="8985" max="8985" width="6.44140625" style="230" customWidth="1"/>
    <col min="8986" max="8986" width="10.6640625" style="230" customWidth="1"/>
    <col min="8987" max="8987" width="13" style="230" customWidth="1"/>
    <col min="8988" max="8988" width="15.6640625" style="230" customWidth="1"/>
    <col min="8989" max="8989" width="9.88671875" style="230" customWidth="1"/>
    <col min="8990" max="8990" width="10.77734375" style="230" customWidth="1"/>
    <col min="8991" max="8992" width="9.88671875" style="230" customWidth="1"/>
    <col min="8993" max="8993" width="11.6640625" style="230" customWidth="1"/>
    <col min="8994" max="8994" width="12.88671875" style="230" customWidth="1"/>
    <col min="8995" max="8995" width="10.33203125" style="230" bestFit="1" customWidth="1"/>
    <col min="8996" max="8998" width="9" style="230"/>
    <col min="8999" max="8999" width="9.6640625" style="230" bestFit="1" customWidth="1"/>
    <col min="9000" max="9228" width="9" style="230"/>
    <col min="9229" max="9229" width="10.44140625" style="230" customWidth="1"/>
    <col min="9230" max="9230" width="19.44140625" style="230" customWidth="1"/>
    <col min="9231" max="9239" width="9" style="230"/>
    <col min="9240" max="9240" width="12.33203125" style="230" customWidth="1"/>
    <col min="9241" max="9241" width="6.44140625" style="230" customWidth="1"/>
    <col min="9242" max="9242" width="10.6640625" style="230" customWidth="1"/>
    <col min="9243" max="9243" width="13" style="230" customWidth="1"/>
    <col min="9244" max="9244" width="15.6640625" style="230" customWidth="1"/>
    <col min="9245" max="9245" width="9.88671875" style="230" customWidth="1"/>
    <col min="9246" max="9246" width="10.77734375" style="230" customWidth="1"/>
    <col min="9247" max="9248" width="9.88671875" style="230" customWidth="1"/>
    <col min="9249" max="9249" width="11.6640625" style="230" customWidth="1"/>
    <col min="9250" max="9250" width="12.88671875" style="230" customWidth="1"/>
    <col min="9251" max="9251" width="10.33203125" style="230" bestFit="1" customWidth="1"/>
    <col min="9252" max="9254" width="9" style="230"/>
    <col min="9255" max="9255" width="9.6640625" style="230" bestFit="1" customWidth="1"/>
    <col min="9256" max="9484" width="9" style="230"/>
    <col min="9485" max="9485" width="10.44140625" style="230" customWidth="1"/>
    <col min="9486" max="9486" width="19.44140625" style="230" customWidth="1"/>
    <col min="9487" max="9495" width="9" style="230"/>
    <col min="9496" max="9496" width="12.33203125" style="230" customWidth="1"/>
    <col min="9497" max="9497" width="6.44140625" style="230" customWidth="1"/>
    <col min="9498" max="9498" width="10.6640625" style="230" customWidth="1"/>
    <col min="9499" max="9499" width="13" style="230" customWidth="1"/>
    <col min="9500" max="9500" width="15.6640625" style="230" customWidth="1"/>
    <col min="9501" max="9501" width="9.88671875" style="230" customWidth="1"/>
    <col min="9502" max="9502" width="10.77734375" style="230" customWidth="1"/>
    <col min="9503" max="9504" width="9.88671875" style="230" customWidth="1"/>
    <col min="9505" max="9505" width="11.6640625" style="230" customWidth="1"/>
    <col min="9506" max="9506" width="12.88671875" style="230" customWidth="1"/>
    <col min="9507" max="9507" width="10.33203125" style="230" bestFit="1" customWidth="1"/>
    <col min="9508" max="9510" width="9" style="230"/>
    <col min="9511" max="9511" width="9.6640625" style="230" bestFit="1" customWidth="1"/>
    <col min="9512" max="9740" width="9" style="230"/>
    <col min="9741" max="9741" width="10.44140625" style="230" customWidth="1"/>
    <col min="9742" max="9742" width="19.44140625" style="230" customWidth="1"/>
    <col min="9743" max="9751" width="9" style="230"/>
    <col min="9752" max="9752" width="12.33203125" style="230" customWidth="1"/>
    <col min="9753" max="9753" width="6.44140625" style="230" customWidth="1"/>
    <col min="9754" max="9754" width="10.6640625" style="230" customWidth="1"/>
    <col min="9755" max="9755" width="13" style="230" customWidth="1"/>
    <col min="9756" max="9756" width="15.6640625" style="230" customWidth="1"/>
    <col min="9757" max="9757" width="9.88671875" style="230" customWidth="1"/>
    <col min="9758" max="9758" width="10.77734375" style="230" customWidth="1"/>
    <col min="9759" max="9760" width="9.88671875" style="230" customWidth="1"/>
    <col min="9761" max="9761" width="11.6640625" style="230" customWidth="1"/>
    <col min="9762" max="9762" width="12.88671875" style="230" customWidth="1"/>
    <col min="9763" max="9763" width="10.33203125" style="230" bestFit="1" customWidth="1"/>
    <col min="9764" max="9766" width="9" style="230"/>
    <col min="9767" max="9767" width="9.6640625" style="230" bestFit="1" customWidth="1"/>
    <col min="9768" max="9996" width="9" style="230"/>
    <col min="9997" max="9997" width="10.44140625" style="230" customWidth="1"/>
    <col min="9998" max="9998" width="19.44140625" style="230" customWidth="1"/>
    <col min="9999" max="10007" width="9" style="230"/>
    <col min="10008" max="10008" width="12.33203125" style="230" customWidth="1"/>
    <col min="10009" max="10009" width="6.44140625" style="230" customWidth="1"/>
    <col min="10010" max="10010" width="10.6640625" style="230" customWidth="1"/>
    <col min="10011" max="10011" width="13" style="230" customWidth="1"/>
    <col min="10012" max="10012" width="15.6640625" style="230" customWidth="1"/>
    <col min="10013" max="10013" width="9.88671875" style="230" customWidth="1"/>
    <col min="10014" max="10014" width="10.77734375" style="230" customWidth="1"/>
    <col min="10015" max="10016" width="9.88671875" style="230" customWidth="1"/>
    <col min="10017" max="10017" width="11.6640625" style="230" customWidth="1"/>
    <col min="10018" max="10018" width="12.88671875" style="230" customWidth="1"/>
    <col min="10019" max="10019" width="10.33203125" style="230" bestFit="1" customWidth="1"/>
    <col min="10020" max="10022" width="9" style="230"/>
    <col min="10023" max="10023" width="9.6640625" style="230" bestFit="1" customWidth="1"/>
    <col min="10024" max="10252" width="9" style="230"/>
    <col min="10253" max="10253" width="10.44140625" style="230" customWidth="1"/>
    <col min="10254" max="10254" width="19.44140625" style="230" customWidth="1"/>
    <col min="10255" max="10263" width="9" style="230"/>
    <col min="10264" max="10264" width="12.33203125" style="230" customWidth="1"/>
    <col min="10265" max="10265" width="6.44140625" style="230" customWidth="1"/>
    <col min="10266" max="10266" width="10.6640625" style="230" customWidth="1"/>
    <col min="10267" max="10267" width="13" style="230" customWidth="1"/>
    <col min="10268" max="10268" width="15.6640625" style="230" customWidth="1"/>
    <col min="10269" max="10269" width="9.88671875" style="230" customWidth="1"/>
    <col min="10270" max="10270" width="10.77734375" style="230" customWidth="1"/>
    <col min="10271" max="10272" width="9.88671875" style="230" customWidth="1"/>
    <col min="10273" max="10273" width="11.6640625" style="230" customWidth="1"/>
    <col min="10274" max="10274" width="12.88671875" style="230" customWidth="1"/>
    <col min="10275" max="10275" width="10.33203125" style="230" bestFit="1" customWidth="1"/>
    <col min="10276" max="10278" width="9" style="230"/>
    <col min="10279" max="10279" width="9.6640625" style="230" bestFit="1" customWidth="1"/>
    <col min="10280" max="10508" width="9" style="230"/>
    <col min="10509" max="10509" width="10.44140625" style="230" customWidth="1"/>
    <col min="10510" max="10510" width="19.44140625" style="230" customWidth="1"/>
    <col min="10511" max="10519" width="9" style="230"/>
    <col min="10520" max="10520" width="12.33203125" style="230" customWidth="1"/>
    <col min="10521" max="10521" width="6.44140625" style="230" customWidth="1"/>
    <col min="10522" max="10522" width="10.6640625" style="230" customWidth="1"/>
    <col min="10523" max="10523" width="13" style="230" customWidth="1"/>
    <col min="10524" max="10524" width="15.6640625" style="230" customWidth="1"/>
    <col min="10525" max="10525" width="9.88671875" style="230" customWidth="1"/>
    <col min="10526" max="10526" width="10.77734375" style="230" customWidth="1"/>
    <col min="10527" max="10528" width="9.88671875" style="230" customWidth="1"/>
    <col min="10529" max="10529" width="11.6640625" style="230" customWidth="1"/>
    <col min="10530" max="10530" width="12.88671875" style="230" customWidth="1"/>
    <col min="10531" max="10531" width="10.33203125" style="230" bestFit="1" customWidth="1"/>
    <col min="10532" max="10534" width="9" style="230"/>
    <col min="10535" max="10535" width="9.6640625" style="230" bestFit="1" customWidth="1"/>
    <col min="10536" max="10764" width="9" style="230"/>
    <col min="10765" max="10765" width="10.44140625" style="230" customWidth="1"/>
    <col min="10766" max="10766" width="19.44140625" style="230" customWidth="1"/>
    <col min="10767" max="10775" width="9" style="230"/>
    <col min="10776" max="10776" width="12.33203125" style="230" customWidth="1"/>
    <col min="10777" max="10777" width="6.44140625" style="230" customWidth="1"/>
    <col min="10778" max="10778" width="10.6640625" style="230" customWidth="1"/>
    <col min="10779" max="10779" width="13" style="230" customWidth="1"/>
    <col min="10780" max="10780" width="15.6640625" style="230" customWidth="1"/>
    <col min="10781" max="10781" width="9.88671875" style="230" customWidth="1"/>
    <col min="10782" max="10782" width="10.77734375" style="230" customWidth="1"/>
    <col min="10783" max="10784" width="9.88671875" style="230" customWidth="1"/>
    <col min="10785" max="10785" width="11.6640625" style="230" customWidth="1"/>
    <col min="10786" max="10786" width="12.88671875" style="230" customWidth="1"/>
    <col min="10787" max="10787" width="10.33203125" style="230" bestFit="1" customWidth="1"/>
    <col min="10788" max="10790" width="9" style="230"/>
    <col min="10791" max="10791" width="9.6640625" style="230" bestFit="1" customWidth="1"/>
    <col min="10792" max="11020" width="9" style="230"/>
    <col min="11021" max="11021" width="10.44140625" style="230" customWidth="1"/>
    <col min="11022" max="11022" width="19.44140625" style="230" customWidth="1"/>
    <col min="11023" max="11031" width="9" style="230"/>
    <col min="11032" max="11032" width="12.33203125" style="230" customWidth="1"/>
    <col min="11033" max="11033" width="6.44140625" style="230" customWidth="1"/>
    <col min="11034" max="11034" width="10.6640625" style="230" customWidth="1"/>
    <col min="11035" max="11035" width="13" style="230" customWidth="1"/>
    <col min="11036" max="11036" width="15.6640625" style="230" customWidth="1"/>
    <col min="11037" max="11037" width="9.88671875" style="230" customWidth="1"/>
    <col min="11038" max="11038" width="10.77734375" style="230" customWidth="1"/>
    <col min="11039" max="11040" width="9.88671875" style="230" customWidth="1"/>
    <col min="11041" max="11041" width="11.6640625" style="230" customWidth="1"/>
    <col min="11042" max="11042" width="12.88671875" style="230" customWidth="1"/>
    <col min="11043" max="11043" width="10.33203125" style="230" bestFit="1" customWidth="1"/>
    <col min="11044" max="11046" width="9" style="230"/>
    <col min="11047" max="11047" width="9.6640625" style="230" bestFit="1" customWidth="1"/>
    <col min="11048" max="11276" width="9" style="230"/>
    <col min="11277" max="11277" width="10.44140625" style="230" customWidth="1"/>
    <col min="11278" max="11278" width="19.44140625" style="230" customWidth="1"/>
    <col min="11279" max="11287" width="9" style="230"/>
    <col min="11288" max="11288" width="12.33203125" style="230" customWidth="1"/>
    <col min="11289" max="11289" width="6.44140625" style="230" customWidth="1"/>
    <col min="11290" max="11290" width="10.6640625" style="230" customWidth="1"/>
    <col min="11291" max="11291" width="13" style="230" customWidth="1"/>
    <col min="11292" max="11292" width="15.6640625" style="230" customWidth="1"/>
    <col min="11293" max="11293" width="9.88671875" style="230" customWidth="1"/>
    <col min="11294" max="11294" width="10.77734375" style="230" customWidth="1"/>
    <col min="11295" max="11296" width="9.88671875" style="230" customWidth="1"/>
    <col min="11297" max="11297" width="11.6640625" style="230" customWidth="1"/>
    <col min="11298" max="11298" width="12.88671875" style="230" customWidth="1"/>
    <col min="11299" max="11299" width="10.33203125" style="230" bestFit="1" customWidth="1"/>
    <col min="11300" max="11302" width="9" style="230"/>
    <col min="11303" max="11303" width="9.6640625" style="230" bestFit="1" customWidth="1"/>
    <col min="11304" max="11532" width="9" style="230"/>
    <col min="11533" max="11533" width="10.44140625" style="230" customWidth="1"/>
    <col min="11534" max="11534" width="19.44140625" style="230" customWidth="1"/>
    <col min="11535" max="11543" width="9" style="230"/>
    <col min="11544" max="11544" width="12.33203125" style="230" customWidth="1"/>
    <col min="11545" max="11545" width="6.44140625" style="230" customWidth="1"/>
    <col min="11546" max="11546" width="10.6640625" style="230" customWidth="1"/>
    <col min="11547" max="11547" width="13" style="230" customWidth="1"/>
    <col min="11548" max="11548" width="15.6640625" style="230" customWidth="1"/>
    <col min="11549" max="11549" width="9.88671875" style="230" customWidth="1"/>
    <col min="11550" max="11550" width="10.77734375" style="230" customWidth="1"/>
    <col min="11551" max="11552" width="9.88671875" style="230" customWidth="1"/>
    <col min="11553" max="11553" width="11.6640625" style="230" customWidth="1"/>
    <col min="11554" max="11554" width="12.88671875" style="230" customWidth="1"/>
    <col min="11555" max="11555" width="10.33203125" style="230" bestFit="1" customWidth="1"/>
    <col min="11556" max="11558" width="9" style="230"/>
    <col min="11559" max="11559" width="9.6640625" style="230" bestFit="1" customWidth="1"/>
    <col min="11560" max="11788" width="9" style="230"/>
    <col min="11789" max="11789" width="10.44140625" style="230" customWidth="1"/>
    <col min="11790" max="11790" width="19.44140625" style="230" customWidth="1"/>
    <col min="11791" max="11799" width="9" style="230"/>
    <col min="11800" max="11800" width="12.33203125" style="230" customWidth="1"/>
    <col min="11801" max="11801" width="6.44140625" style="230" customWidth="1"/>
    <col min="11802" max="11802" width="10.6640625" style="230" customWidth="1"/>
    <col min="11803" max="11803" width="13" style="230" customWidth="1"/>
    <col min="11804" max="11804" width="15.6640625" style="230" customWidth="1"/>
    <col min="11805" max="11805" width="9.88671875" style="230" customWidth="1"/>
    <col min="11806" max="11806" width="10.77734375" style="230" customWidth="1"/>
    <col min="11807" max="11808" width="9.88671875" style="230" customWidth="1"/>
    <col min="11809" max="11809" width="11.6640625" style="230" customWidth="1"/>
    <col min="11810" max="11810" width="12.88671875" style="230" customWidth="1"/>
    <col min="11811" max="11811" width="10.33203125" style="230" bestFit="1" customWidth="1"/>
    <col min="11812" max="11814" width="9" style="230"/>
    <col min="11815" max="11815" width="9.6640625" style="230" bestFit="1" customWidth="1"/>
    <col min="11816" max="12044" width="9" style="230"/>
    <col min="12045" max="12045" width="10.44140625" style="230" customWidth="1"/>
    <col min="12046" max="12046" width="19.44140625" style="230" customWidth="1"/>
    <col min="12047" max="12055" width="9" style="230"/>
    <col min="12056" max="12056" width="12.33203125" style="230" customWidth="1"/>
    <col min="12057" max="12057" width="6.44140625" style="230" customWidth="1"/>
    <col min="12058" max="12058" width="10.6640625" style="230" customWidth="1"/>
    <col min="12059" max="12059" width="13" style="230" customWidth="1"/>
    <col min="12060" max="12060" width="15.6640625" style="230" customWidth="1"/>
    <col min="12061" max="12061" width="9.88671875" style="230" customWidth="1"/>
    <col min="12062" max="12062" width="10.77734375" style="230" customWidth="1"/>
    <col min="12063" max="12064" width="9.88671875" style="230" customWidth="1"/>
    <col min="12065" max="12065" width="11.6640625" style="230" customWidth="1"/>
    <col min="12066" max="12066" width="12.88671875" style="230" customWidth="1"/>
    <col min="12067" max="12067" width="10.33203125" style="230" bestFit="1" customWidth="1"/>
    <col min="12068" max="12070" width="9" style="230"/>
    <col min="12071" max="12071" width="9.6640625" style="230" bestFit="1" customWidth="1"/>
    <col min="12072" max="12300" width="9" style="230"/>
    <col min="12301" max="12301" width="10.44140625" style="230" customWidth="1"/>
    <col min="12302" max="12302" width="19.44140625" style="230" customWidth="1"/>
    <col min="12303" max="12311" width="9" style="230"/>
    <col min="12312" max="12312" width="12.33203125" style="230" customWidth="1"/>
    <col min="12313" max="12313" width="6.44140625" style="230" customWidth="1"/>
    <col min="12314" max="12314" width="10.6640625" style="230" customWidth="1"/>
    <col min="12315" max="12315" width="13" style="230" customWidth="1"/>
    <col min="12316" max="12316" width="15.6640625" style="230" customWidth="1"/>
    <col min="12317" max="12317" width="9.88671875" style="230" customWidth="1"/>
    <col min="12318" max="12318" width="10.77734375" style="230" customWidth="1"/>
    <col min="12319" max="12320" width="9.88671875" style="230" customWidth="1"/>
    <col min="12321" max="12321" width="11.6640625" style="230" customWidth="1"/>
    <col min="12322" max="12322" width="12.88671875" style="230" customWidth="1"/>
    <col min="12323" max="12323" width="10.33203125" style="230" bestFit="1" customWidth="1"/>
    <col min="12324" max="12326" width="9" style="230"/>
    <col min="12327" max="12327" width="9.6640625" style="230" bestFit="1" customWidth="1"/>
    <col min="12328" max="12556" width="9" style="230"/>
    <col min="12557" max="12557" width="10.44140625" style="230" customWidth="1"/>
    <col min="12558" max="12558" width="19.44140625" style="230" customWidth="1"/>
    <col min="12559" max="12567" width="9" style="230"/>
    <col min="12568" max="12568" width="12.33203125" style="230" customWidth="1"/>
    <col min="12569" max="12569" width="6.44140625" style="230" customWidth="1"/>
    <col min="12570" max="12570" width="10.6640625" style="230" customWidth="1"/>
    <col min="12571" max="12571" width="13" style="230" customWidth="1"/>
    <col min="12572" max="12572" width="15.6640625" style="230" customWidth="1"/>
    <col min="12573" max="12573" width="9.88671875" style="230" customWidth="1"/>
    <col min="12574" max="12574" width="10.77734375" style="230" customWidth="1"/>
    <col min="12575" max="12576" width="9.88671875" style="230" customWidth="1"/>
    <col min="12577" max="12577" width="11.6640625" style="230" customWidth="1"/>
    <col min="12578" max="12578" width="12.88671875" style="230" customWidth="1"/>
    <col min="12579" max="12579" width="10.33203125" style="230" bestFit="1" customWidth="1"/>
    <col min="12580" max="12582" width="9" style="230"/>
    <col min="12583" max="12583" width="9.6640625" style="230" bestFit="1" customWidth="1"/>
    <col min="12584" max="12812" width="9" style="230"/>
    <col min="12813" max="12813" width="10.44140625" style="230" customWidth="1"/>
    <col min="12814" max="12814" width="19.44140625" style="230" customWidth="1"/>
    <col min="12815" max="12823" width="9" style="230"/>
    <col min="12824" max="12824" width="12.33203125" style="230" customWidth="1"/>
    <col min="12825" max="12825" width="6.44140625" style="230" customWidth="1"/>
    <col min="12826" max="12826" width="10.6640625" style="230" customWidth="1"/>
    <col min="12827" max="12827" width="13" style="230" customWidth="1"/>
    <col min="12828" max="12828" width="15.6640625" style="230" customWidth="1"/>
    <col min="12829" max="12829" width="9.88671875" style="230" customWidth="1"/>
    <col min="12830" max="12830" width="10.77734375" style="230" customWidth="1"/>
    <col min="12831" max="12832" width="9.88671875" style="230" customWidth="1"/>
    <col min="12833" max="12833" width="11.6640625" style="230" customWidth="1"/>
    <col min="12834" max="12834" width="12.88671875" style="230" customWidth="1"/>
    <col min="12835" max="12835" width="10.33203125" style="230" bestFit="1" customWidth="1"/>
    <col min="12836" max="12838" width="9" style="230"/>
    <col min="12839" max="12839" width="9.6640625" style="230" bestFit="1" customWidth="1"/>
    <col min="12840" max="13068" width="9" style="230"/>
    <col min="13069" max="13069" width="10.44140625" style="230" customWidth="1"/>
    <col min="13070" max="13070" width="19.44140625" style="230" customWidth="1"/>
    <col min="13071" max="13079" width="9" style="230"/>
    <col min="13080" max="13080" width="12.33203125" style="230" customWidth="1"/>
    <col min="13081" max="13081" width="6.44140625" style="230" customWidth="1"/>
    <col min="13082" max="13082" width="10.6640625" style="230" customWidth="1"/>
    <col min="13083" max="13083" width="13" style="230" customWidth="1"/>
    <col min="13084" max="13084" width="15.6640625" style="230" customWidth="1"/>
    <col min="13085" max="13085" width="9.88671875" style="230" customWidth="1"/>
    <col min="13086" max="13086" width="10.77734375" style="230" customWidth="1"/>
    <col min="13087" max="13088" width="9.88671875" style="230" customWidth="1"/>
    <col min="13089" max="13089" width="11.6640625" style="230" customWidth="1"/>
    <col min="13090" max="13090" width="12.88671875" style="230" customWidth="1"/>
    <col min="13091" max="13091" width="10.33203125" style="230" bestFit="1" customWidth="1"/>
    <col min="13092" max="13094" width="9" style="230"/>
    <col min="13095" max="13095" width="9.6640625" style="230" bestFit="1" customWidth="1"/>
    <col min="13096" max="13324" width="9" style="230"/>
    <col min="13325" max="13325" width="10.44140625" style="230" customWidth="1"/>
    <col min="13326" max="13326" width="19.44140625" style="230" customWidth="1"/>
    <col min="13327" max="13335" width="9" style="230"/>
    <col min="13336" max="13336" width="12.33203125" style="230" customWidth="1"/>
    <col min="13337" max="13337" width="6.44140625" style="230" customWidth="1"/>
    <col min="13338" max="13338" width="10.6640625" style="230" customWidth="1"/>
    <col min="13339" max="13339" width="13" style="230" customWidth="1"/>
    <col min="13340" max="13340" width="15.6640625" style="230" customWidth="1"/>
    <col min="13341" max="13341" width="9.88671875" style="230" customWidth="1"/>
    <col min="13342" max="13342" width="10.77734375" style="230" customWidth="1"/>
    <col min="13343" max="13344" width="9.88671875" style="230" customWidth="1"/>
    <col min="13345" max="13345" width="11.6640625" style="230" customWidth="1"/>
    <col min="13346" max="13346" width="12.88671875" style="230" customWidth="1"/>
    <col min="13347" max="13347" width="10.33203125" style="230" bestFit="1" customWidth="1"/>
    <col min="13348" max="13350" width="9" style="230"/>
    <col min="13351" max="13351" width="9.6640625" style="230" bestFit="1" customWidth="1"/>
    <col min="13352" max="13580" width="9" style="230"/>
    <col min="13581" max="13581" width="10.44140625" style="230" customWidth="1"/>
    <col min="13582" max="13582" width="19.44140625" style="230" customWidth="1"/>
    <col min="13583" max="13591" width="9" style="230"/>
    <col min="13592" max="13592" width="12.33203125" style="230" customWidth="1"/>
    <col min="13593" max="13593" width="6.44140625" style="230" customWidth="1"/>
    <col min="13594" max="13594" width="10.6640625" style="230" customWidth="1"/>
    <col min="13595" max="13595" width="13" style="230" customWidth="1"/>
    <col min="13596" max="13596" width="15.6640625" style="230" customWidth="1"/>
    <col min="13597" max="13597" width="9.88671875" style="230" customWidth="1"/>
    <col min="13598" max="13598" width="10.77734375" style="230" customWidth="1"/>
    <col min="13599" max="13600" width="9.88671875" style="230" customWidth="1"/>
    <col min="13601" max="13601" width="11.6640625" style="230" customWidth="1"/>
    <col min="13602" max="13602" width="12.88671875" style="230" customWidth="1"/>
    <col min="13603" max="13603" width="10.33203125" style="230" bestFit="1" customWidth="1"/>
    <col min="13604" max="13606" width="9" style="230"/>
    <col min="13607" max="13607" width="9.6640625" style="230" bestFit="1" customWidth="1"/>
    <col min="13608" max="13836" width="9" style="230"/>
    <col min="13837" max="13837" width="10.44140625" style="230" customWidth="1"/>
    <col min="13838" max="13838" width="19.44140625" style="230" customWidth="1"/>
    <col min="13839" max="13847" width="9" style="230"/>
    <col min="13848" max="13848" width="12.33203125" style="230" customWidth="1"/>
    <col min="13849" max="13849" width="6.44140625" style="230" customWidth="1"/>
    <col min="13850" max="13850" width="10.6640625" style="230" customWidth="1"/>
    <col min="13851" max="13851" width="13" style="230" customWidth="1"/>
    <col min="13852" max="13852" width="15.6640625" style="230" customWidth="1"/>
    <col min="13853" max="13853" width="9.88671875" style="230" customWidth="1"/>
    <col min="13854" max="13854" width="10.77734375" style="230" customWidth="1"/>
    <col min="13855" max="13856" width="9.88671875" style="230" customWidth="1"/>
    <col min="13857" max="13857" width="11.6640625" style="230" customWidth="1"/>
    <col min="13858" max="13858" width="12.88671875" style="230" customWidth="1"/>
    <col min="13859" max="13859" width="10.33203125" style="230" bestFit="1" customWidth="1"/>
    <col min="13860" max="13862" width="9" style="230"/>
    <col min="13863" max="13863" width="9.6640625" style="230" bestFit="1" customWidth="1"/>
    <col min="13864" max="14092" width="9" style="230"/>
    <col min="14093" max="14093" width="10.44140625" style="230" customWidth="1"/>
    <col min="14094" max="14094" width="19.44140625" style="230" customWidth="1"/>
    <col min="14095" max="14103" width="9" style="230"/>
    <col min="14104" max="14104" width="12.33203125" style="230" customWidth="1"/>
    <col min="14105" max="14105" width="6.44140625" style="230" customWidth="1"/>
    <col min="14106" max="14106" width="10.6640625" style="230" customWidth="1"/>
    <col min="14107" max="14107" width="13" style="230" customWidth="1"/>
    <col min="14108" max="14108" width="15.6640625" style="230" customWidth="1"/>
    <col min="14109" max="14109" width="9.88671875" style="230" customWidth="1"/>
    <col min="14110" max="14110" width="10.77734375" style="230" customWidth="1"/>
    <col min="14111" max="14112" width="9.88671875" style="230" customWidth="1"/>
    <col min="14113" max="14113" width="11.6640625" style="230" customWidth="1"/>
    <col min="14114" max="14114" width="12.88671875" style="230" customWidth="1"/>
    <col min="14115" max="14115" width="10.33203125" style="230" bestFit="1" customWidth="1"/>
    <col min="14116" max="14118" width="9" style="230"/>
    <col min="14119" max="14119" width="9.6640625" style="230" bestFit="1" customWidth="1"/>
    <col min="14120" max="14348" width="9" style="230"/>
    <col min="14349" max="14349" width="10.44140625" style="230" customWidth="1"/>
    <col min="14350" max="14350" width="19.44140625" style="230" customWidth="1"/>
    <col min="14351" max="14359" width="9" style="230"/>
    <col min="14360" max="14360" width="12.33203125" style="230" customWidth="1"/>
    <col min="14361" max="14361" width="6.44140625" style="230" customWidth="1"/>
    <col min="14362" max="14362" width="10.6640625" style="230" customWidth="1"/>
    <col min="14363" max="14363" width="13" style="230" customWidth="1"/>
    <col min="14364" max="14364" width="15.6640625" style="230" customWidth="1"/>
    <col min="14365" max="14365" width="9.88671875" style="230" customWidth="1"/>
    <col min="14366" max="14366" width="10.77734375" style="230" customWidth="1"/>
    <col min="14367" max="14368" width="9.88671875" style="230" customWidth="1"/>
    <col min="14369" max="14369" width="11.6640625" style="230" customWidth="1"/>
    <col min="14370" max="14370" width="12.88671875" style="230" customWidth="1"/>
    <col min="14371" max="14371" width="10.33203125" style="230" bestFit="1" customWidth="1"/>
    <col min="14372" max="14374" width="9" style="230"/>
    <col min="14375" max="14375" width="9.6640625" style="230" bestFit="1" customWidth="1"/>
    <col min="14376" max="14604" width="9" style="230"/>
    <col min="14605" max="14605" width="10.44140625" style="230" customWidth="1"/>
    <col min="14606" max="14606" width="19.44140625" style="230" customWidth="1"/>
    <col min="14607" max="14615" width="9" style="230"/>
    <col min="14616" max="14616" width="12.33203125" style="230" customWidth="1"/>
    <col min="14617" max="14617" width="6.44140625" style="230" customWidth="1"/>
    <col min="14618" max="14618" width="10.6640625" style="230" customWidth="1"/>
    <col min="14619" max="14619" width="13" style="230" customWidth="1"/>
    <col min="14620" max="14620" width="15.6640625" style="230" customWidth="1"/>
    <col min="14621" max="14621" width="9.88671875" style="230" customWidth="1"/>
    <col min="14622" max="14622" width="10.77734375" style="230" customWidth="1"/>
    <col min="14623" max="14624" width="9.88671875" style="230" customWidth="1"/>
    <col min="14625" max="14625" width="11.6640625" style="230" customWidth="1"/>
    <col min="14626" max="14626" width="12.88671875" style="230" customWidth="1"/>
    <col min="14627" max="14627" width="10.33203125" style="230" bestFit="1" customWidth="1"/>
    <col min="14628" max="14630" width="9" style="230"/>
    <col min="14631" max="14631" width="9.6640625" style="230" bestFit="1" customWidth="1"/>
    <col min="14632" max="14860" width="9" style="230"/>
    <col min="14861" max="14861" width="10.44140625" style="230" customWidth="1"/>
    <col min="14862" max="14862" width="19.44140625" style="230" customWidth="1"/>
    <col min="14863" max="14871" width="9" style="230"/>
    <col min="14872" max="14872" width="12.33203125" style="230" customWidth="1"/>
    <col min="14873" max="14873" width="6.44140625" style="230" customWidth="1"/>
    <col min="14874" max="14874" width="10.6640625" style="230" customWidth="1"/>
    <col min="14875" max="14875" width="13" style="230" customWidth="1"/>
    <col min="14876" max="14876" width="15.6640625" style="230" customWidth="1"/>
    <col min="14877" max="14877" width="9.88671875" style="230" customWidth="1"/>
    <col min="14878" max="14878" width="10.77734375" style="230" customWidth="1"/>
    <col min="14879" max="14880" width="9.88671875" style="230" customWidth="1"/>
    <col min="14881" max="14881" width="11.6640625" style="230" customWidth="1"/>
    <col min="14882" max="14882" width="12.88671875" style="230" customWidth="1"/>
    <col min="14883" max="14883" width="10.33203125" style="230" bestFit="1" customWidth="1"/>
    <col min="14884" max="14886" width="9" style="230"/>
    <col min="14887" max="14887" width="9.6640625" style="230" bestFit="1" customWidth="1"/>
    <col min="14888" max="15116" width="9" style="230"/>
    <col min="15117" max="15117" width="10.44140625" style="230" customWidth="1"/>
    <col min="15118" max="15118" width="19.44140625" style="230" customWidth="1"/>
    <col min="15119" max="15127" width="9" style="230"/>
    <col min="15128" max="15128" width="12.33203125" style="230" customWidth="1"/>
    <col min="15129" max="15129" width="6.44140625" style="230" customWidth="1"/>
    <col min="15130" max="15130" width="10.6640625" style="230" customWidth="1"/>
    <col min="15131" max="15131" width="13" style="230" customWidth="1"/>
    <col min="15132" max="15132" width="15.6640625" style="230" customWidth="1"/>
    <col min="15133" max="15133" width="9.88671875" style="230" customWidth="1"/>
    <col min="15134" max="15134" width="10.77734375" style="230" customWidth="1"/>
    <col min="15135" max="15136" width="9.88671875" style="230" customWidth="1"/>
    <col min="15137" max="15137" width="11.6640625" style="230" customWidth="1"/>
    <col min="15138" max="15138" width="12.88671875" style="230" customWidth="1"/>
    <col min="15139" max="15139" width="10.33203125" style="230" bestFit="1" customWidth="1"/>
    <col min="15140" max="15142" width="9" style="230"/>
    <col min="15143" max="15143" width="9.6640625" style="230" bestFit="1" customWidth="1"/>
    <col min="15144" max="15372" width="9" style="230"/>
    <col min="15373" max="15373" width="10.44140625" style="230" customWidth="1"/>
    <col min="15374" max="15374" width="19.44140625" style="230" customWidth="1"/>
    <col min="15375" max="15383" width="9" style="230"/>
    <col min="15384" max="15384" width="12.33203125" style="230" customWidth="1"/>
    <col min="15385" max="15385" width="6.44140625" style="230" customWidth="1"/>
    <col min="15386" max="15386" width="10.6640625" style="230" customWidth="1"/>
    <col min="15387" max="15387" width="13" style="230" customWidth="1"/>
    <col min="15388" max="15388" width="15.6640625" style="230" customWidth="1"/>
    <col min="15389" max="15389" width="9.88671875" style="230" customWidth="1"/>
    <col min="15390" max="15390" width="10.77734375" style="230" customWidth="1"/>
    <col min="15391" max="15392" width="9.88671875" style="230" customWidth="1"/>
    <col min="15393" max="15393" width="11.6640625" style="230" customWidth="1"/>
    <col min="15394" max="15394" width="12.88671875" style="230" customWidth="1"/>
    <col min="15395" max="15395" width="10.33203125" style="230" bestFit="1" customWidth="1"/>
    <col min="15396" max="15398" width="9" style="230"/>
    <col min="15399" max="15399" width="9.6640625" style="230" bestFit="1" customWidth="1"/>
    <col min="15400" max="15628" width="9" style="230"/>
    <col min="15629" max="15629" width="10.44140625" style="230" customWidth="1"/>
    <col min="15630" max="15630" width="19.44140625" style="230" customWidth="1"/>
    <col min="15631" max="15639" width="9" style="230"/>
    <col min="15640" max="15640" width="12.33203125" style="230" customWidth="1"/>
    <col min="15641" max="15641" width="6.44140625" style="230" customWidth="1"/>
    <col min="15642" max="15642" width="10.6640625" style="230" customWidth="1"/>
    <col min="15643" max="15643" width="13" style="230" customWidth="1"/>
    <col min="15644" max="15644" width="15.6640625" style="230" customWidth="1"/>
    <col min="15645" max="15645" width="9.88671875" style="230" customWidth="1"/>
    <col min="15646" max="15646" width="10.77734375" style="230" customWidth="1"/>
    <col min="15647" max="15648" width="9.88671875" style="230" customWidth="1"/>
    <col min="15649" max="15649" width="11.6640625" style="230" customWidth="1"/>
    <col min="15650" max="15650" width="12.88671875" style="230" customWidth="1"/>
    <col min="15651" max="15651" width="10.33203125" style="230" bestFit="1" customWidth="1"/>
    <col min="15652" max="15654" width="9" style="230"/>
    <col min="15655" max="15655" width="9.6640625" style="230" bestFit="1" customWidth="1"/>
    <col min="15656" max="15884" width="9" style="230"/>
    <col min="15885" max="15885" width="10.44140625" style="230" customWidth="1"/>
    <col min="15886" max="15886" width="19.44140625" style="230" customWidth="1"/>
    <col min="15887" max="15895" width="9" style="230"/>
    <col min="15896" max="15896" width="12.33203125" style="230" customWidth="1"/>
    <col min="15897" max="15897" width="6.44140625" style="230" customWidth="1"/>
    <col min="15898" max="15898" width="10.6640625" style="230" customWidth="1"/>
    <col min="15899" max="15899" width="13" style="230" customWidth="1"/>
    <col min="15900" max="15900" width="15.6640625" style="230" customWidth="1"/>
    <col min="15901" max="15901" width="9.88671875" style="230" customWidth="1"/>
    <col min="15902" max="15902" width="10.77734375" style="230" customWidth="1"/>
    <col min="15903" max="15904" width="9.88671875" style="230" customWidth="1"/>
    <col min="15905" max="15905" width="11.6640625" style="230" customWidth="1"/>
    <col min="15906" max="15906" width="12.88671875" style="230" customWidth="1"/>
    <col min="15907" max="15907" width="10.33203125" style="230" bestFit="1" customWidth="1"/>
    <col min="15908" max="15910" width="9" style="230"/>
    <col min="15911" max="15911" width="9.6640625" style="230" bestFit="1" customWidth="1"/>
    <col min="15912" max="16140" width="9" style="230"/>
    <col min="16141" max="16141" width="10.44140625" style="230" customWidth="1"/>
    <col min="16142" max="16142" width="19.44140625" style="230" customWidth="1"/>
    <col min="16143" max="16151" width="9" style="230"/>
    <col min="16152" max="16152" width="12.33203125" style="230" customWidth="1"/>
    <col min="16153" max="16153" width="6.44140625" style="230" customWidth="1"/>
    <col min="16154" max="16154" width="10.6640625" style="230" customWidth="1"/>
    <col min="16155" max="16155" width="13" style="230" customWidth="1"/>
    <col min="16156" max="16156" width="15.6640625" style="230" customWidth="1"/>
    <col min="16157" max="16157" width="9.88671875" style="230" customWidth="1"/>
    <col min="16158" max="16158" width="10.77734375" style="230" customWidth="1"/>
    <col min="16159" max="16160" width="9.88671875" style="230" customWidth="1"/>
    <col min="16161" max="16161" width="11.6640625" style="230" customWidth="1"/>
    <col min="16162" max="16162" width="12.88671875" style="230" customWidth="1"/>
    <col min="16163" max="16163" width="10.33203125" style="230" bestFit="1" customWidth="1"/>
    <col min="16164" max="16166" width="9" style="230"/>
    <col min="16167" max="16167" width="9.6640625" style="230" bestFit="1" customWidth="1"/>
    <col min="16168" max="16384" width="9" style="230"/>
  </cols>
  <sheetData>
    <row r="1" spans="1:64" ht="30">
      <c r="A1" s="1541" t="s">
        <v>5549</v>
      </c>
      <c r="B1" s="638" t="s">
        <v>360</v>
      </c>
      <c r="C1" s="1543" t="s">
        <v>5550</v>
      </c>
      <c r="D1" s="1544"/>
      <c r="E1" s="1543" t="s">
        <v>5551</v>
      </c>
      <c r="F1" s="1544"/>
      <c r="G1" s="1543" t="s">
        <v>5552</v>
      </c>
      <c r="H1" s="1544"/>
      <c r="I1" s="1541" t="s">
        <v>81</v>
      </c>
      <c r="J1" s="1543" t="s">
        <v>82</v>
      </c>
      <c r="K1" s="1544"/>
      <c r="L1" s="486">
        <v>44428</v>
      </c>
      <c r="AE1" t="s">
        <v>5553</v>
      </c>
      <c r="AJ1" t="s">
        <v>5554</v>
      </c>
      <c r="AM1" s="488" t="s">
        <v>5555</v>
      </c>
      <c r="AN1" t="s">
        <v>5557</v>
      </c>
      <c r="AO1" s="488" t="s">
        <v>2051</v>
      </c>
      <c r="AQ1" s="489" t="s">
        <v>5558</v>
      </c>
      <c r="AR1" s="489" t="s">
        <v>5559</v>
      </c>
      <c r="AS1" s="489" t="s">
        <v>2640</v>
      </c>
      <c r="AT1" s="489" t="s">
        <v>5556</v>
      </c>
      <c r="AU1" s="265" t="s">
        <v>5560</v>
      </c>
      <c r="AV1" s="489" t="s">
        <v>5561</v>
      </c>
      <c r="AW1" s="265" t="s">
        <v>5562</v>
      </c>
      <c r="AX1" s="230" t="s">
        <v>5563</v>
      </c>
      <c r="BB1" s="1538" t="s">
        <v>5564</v>
      </c>
      <c r="BC1" s="1539"/>
      <c r="BD1" s="1539"/>
      <c r="BE1" s="1540"/>
      <c r="BG1" s="1541" t="s">
        <v>8325</v>
      </c>
      <c r="BH1" s="638" t="s">
        <v>8326</v>
      </c>
      <c r="BI1"/>
      <c r="BJ1"/>
    </row>
    <row r="2" spans="1:64" ht="22.2">
      <c r="A2" s="1542"/>
      <c r="B2" s="639" t="s">
        <v>364</v>
      </c>
      <c r="C2" s="233" t="s">
        <v>5565</v>
      </c>
      <c r="D2" s="233" t="s">
        <v>364</v>
      </c>
      <c r="E2" s="233" t="s">
        <v>365</v>
      </c>
      <c r="F2" s="233" t="s">
        <v>5566</v>
      </c>
      <c r="G2" s="233" t="s">
        <v>365</v>
      </c>
      <c r="H2" s="233" t="s">
        <v>5567</v>
      </c>
      <c r="I2" s="1542"/>
      <c r="J2" s="233" t="s">
        <v>83</v>
      </c>
      <c r="K2" s="233" t="s">
        <v>84</v>
      </c>
      <c r="L2" s="55" t="s">
        <v>240</v>
      </c>
      <c r="M2" s="55" t="s">
        <v>5568</v>
      </c>
      <c r="N2" s="55" t="s">
        <v>5569</v>
      </c>
      <c r="O2" s="55" t="s">
        <v>5570</v>
      </c>
      <c r="P2" s="55" t="s">
        <v>5571</v>
      </c>
      <c r="Q2" s="55" t="s">
        <v>5572</v>
      </c>
      <c r="R2" s="234" t="s">
        <v>5573</v>
      </c>
      <c r="S2" s="55" t="s">
        <v>5574</v>
      </c>
      <c r="T2" s="235" t="s">
        <v>5575</v>
      </c>
      <c r="U2" s="236" t="s">
        <v>5576</v>
      </c>
      <c r="V2" s="237" t="s">
        <v>5577</v>
      </c>
      <c r="W2" s="238" t="s">
        <v>5578</v>
      </c>
      <c r="X2" s="238" t="s">
        <v>5579</v>
      </c>
      <c r="AA2" s="235"/>
      <c r="AC2" s="230" t="s">
        <v>5580</v>
      </c>
      <c r="AE2" t="s">
        <v>5581</v>
      </c>
      <c r="AF2" t="s">
        <v>5582</v>
      </c>
      <c r="AJ2" t="s">
        <v>5583</v>
      </c>
      <c r="AK2" t="s">
        <v>2046</v>
      </c>
      <c r="AM2" s="488" t="str">
        <f>RIGHT(AE2,2)</f>
        <v>9A</v>
      </c>
      <c r="AN2" t="str">
        <f t="shared" ref="AN2:AN41" si="0">LEFT(AE2,2) &amp; MID(AE2,3,1) &amp;"/"&amp;MID(AE2,4,1)</f>
        <v>彰濱E/S</v>
      </c>
      <c r="AO2" s="488" t="str">
        <f t="shared" ref="AO2:AO41" si="1">MID(AE2,3,2)</f>
        <v>ES</v>
      </c>
      <c r="AP2" s="230" t="s">
        <v>3222</v>
      </c>
      <c r="AQ2" s="2" t="str">
        <f>VLOOKUP(總表!A8,DATA!$AB$3:$AC$829,2,0)</f>
        <v>斗建線</v>
      </c>
      <c r="AR2" s="2" t="str">
        <f>VLOOKUP(總表!A8,變電所別!$K$2:$L$41,2,1)</f>
        <v>北斗S/S</v>
      </c>
      <c r="AS2" s="2" t="str">
        <f>VLOOKUP(總表!B8,DATA!$AB$3:$AC$829,2,0)</f>
        <v>IR39</v>
      </c>
      <c r="AT2" s="2" t="str">
        <f>VLOOKUP(總表!B8,變電所別!$K$2:$L$41,2,1)</f>
        <v>社頭S/S</v>
      </c>
      <c r="AU2" s="275" t="s">
        <v>5584</v>
      </c>
      <c r="AV2" s="1" t="s">
        <v>5585</v>
      </c>
      <c r="AW2" s="275" t="s">
        <v>5586</v>
      </c>
      <c r="AX2" s="230" t="str">
        <f>AR2 &amp; " " &amp; AQ2</f>
        <v>北斗S/S 斗建線</v>
      </c>
      <c r="BB2" s="547" t="s">
        <v>3222</v>
      </c>
      <c r="BC2" s="547" t="s">
        <v>3223</v>
      </c>
      <c r="BD2" s="547" t="s">
        <v>3224</v>
      </c>
      <c r="BE2" s="547" t="s">
        <v>3225</v>
      </c>
      <c r="BG2" s="1542"/>
      <c r="BH2" s="639" t="s">
        <v>8327</v>
      </c>
      <c r="BI2"/>
      <c r="BJ2" t="s">
        <v>5533</v>
      </c>
      <c r="BL2" s="239"/>
    </row>
    <row r="3" spans="1:64" ht="22.2">
      <c r="A3" s="239" t="s">
        <v>5587</v>
      </c>
      <c r="B3" s="240" t="s">
        <v>5588</v>
      </c>
      <c r="C3" s="240" t="s">
        <v>5589</v>
      </c>
      <c r="D3" s="239" t="s">
        <v>5590</v>
      </c>
      <c r="E3" s="239" t="s">
        <v>5591</v>
      </c>
      <c r="F3" s="239" t="s">
        <v>5590</v>
      </c>
      <c r="G3" s="239" t="s">
        <v>5592</v>
      </c>
      <c r="H3" s="239" t="s">
        <v>5593</v>
      </c>
      <c r="I3" s="239" t="s">
        <v>5594</v>
      </c>
      <c r="J3" s="241" t="s">
        <v>5595</v>
      </c>
      <c r="K3" s="241" t="s">
        <v>5596</v>
      </c>
      <c r="L3" s="230" t="str">
        <f>IF(LEFT(B3,1)="#",IF(LEN(B3)=5,RIGHT(A3,2)&amp;B3,N3&amp;M3),MID(B3,FIND("(",B3)+1,4))</f>
        <v>9A#2DTR</v>
      </c>
      <c r="M3" s="230" t="str">
        <f>IF(LEFT(B3,1)="#",IF(LEN(B3)&lt;&gt;5,"("&amp;MID(B3,3,1)&amp;")",""),"")</f>
        <v/>
      </c>
      <c r="N3" s="230" t="str">
        <f>IF(LEFT(B3,1)="#",IF(LEN(B3)=5,RIGHT(A3,2)&amp;B3,RIGHT(A3,2)&amp;LEFT(B3,2)&amp;"DTR"),"")</f>
        <v>9A#2DTR</v>
      </c>
      <c r="O3" s="230" t="str">
        <f>IF(LEFT(B3,1)="#",IF(LEN(B3)&lt;&gt;5,IF(LEN(B3)&lt;&gt;7,"("&amp;MID(B3,3,1)&amp;")","("&amp;MID(B3,3,2)&amp;")"),""),"")</f>
        <v/>
      </c>
      <c r="P3" s="55" t="str">
        <f>IF(LEFT(B3,1)="#",IF(LEN(B3)=5,RIGHT(A3,2)&amp;B3,N3&amp;M3),MID(B3,FIND("(",B3)+1,4))</f>
        <v>9A#2DTR</v>
      </c>
      <c r="Q3" s="635" t="str">
        <f>I3</f>
        <v>640</v>
      </c>
      <c r="R3" s="234">
        <f>AVERAGE(C3*1,E3*1,G3*1)</f>
        <v>635</v>
      </c>
      <c r="S3" s="55">
        <f>MIN(C3*1,E3*1,G3*1)</f>
        <v>631</v>
      </c>
      <c r="T3" s="242">
        <f ca="1">IF(LEFT(B3,1)="#",ROUND(OFFSET(X3,1,0,1,1)*Q3*SQRT(3)/1000,2),ROUND(Q3*X3*SQRT(3)/1000,2))</f>
        <v>25.27</v>
      </c>
      <c r="U3" s="231">
        <f>IF(ISNUMBER(FIND("#",B3)),ROW(),"")</f>
        <v>3</v>
      </c>
      <c r="V3" s="230" t="str">
        <f t="array" ref="V3">INDEX(P:P,MAX(U$3:U3))</f>
        <v>9A#2DTR</v>
      </c>
      <c r="W3" s="230">
        <f ca="1">IF(LEFT(B3,1)="#",IF(ISNUMBER(FIND("DTR",B3)),IF(MID(OFFSET(P3,1,0,1,1),3,1)*1&lt;5,30,60),25),"")</f>
        <v>60</v>
      </c>
      <c r="X3" s="230" t="str">
        <f>IF(LEFT(B3,1)="#","",IF(MID(P3,3,1)*1&lt;5,11.4,22.8))</f>
        <v/>
      </c>
      <c r="Y3" s="230">
        <f t="shared" ref="Y3:Y66" si="2">SUMIF(L:L,L3,I:I)</f>
        <v>0</v>
      </c>
      <c r="AA3" s="230" t="str">
        <f t="shared" ref="AA3:AA66" si="3">LEFT(A3,2)</f>
        <v>彰濱</v>
      </c>
      <c r="AB3" s="230" t="s">
        <v>2054</v>
      </c>
      <c r="AC3" s="230" t="s">
        <v>2639</v>
      </c>
      <c r="AE3" t="s">
        <v>5597</v>
      </c>
      <c r="AF3" t="s">
        <v>0</v>
      </c>
      <c r="AJ3" t="s">
        <v>5598</v>
      </c>
      <c r="AK3" t="s">
        <v>2046</v>
      </c>
      <c r="AM3" s="488" t="str">
        <f t="shared" ref="AM3:AM41" si="4">RIGHT(AE3,2)</f>
        <v>9B</v>
      </c>
      <c r="AN3" t="str">
        <f t="shared" si="0"/>
        <v>線西D/S</v>
      </c>
      <c r="AO3" s="488" t="str">
        <f t="shared" si="1"/>
        <v>DS</v>
      </c>
      <c r="AQ3" s="2" t="str">
        <f>VLOOKUP(總表!A9,DATA!$AB$3:$AC$829,2,0)</f>
        <v>斗圳線</v>
      </c>
      <c r="AR3" s="2" t="str">
        <f>VLOOKUP(總表!A9,變電所別!$K$2:$L$41,2,1)</f>
        <v>北斗S/S</v>
      </c>
      <c r="AS3" s="2" t="str">
        <f>VLOOKUP(總表!B9,DATA!$AB$3:$AC$829,2,0)</f>
        <v>大田線</v>
      </c>
      <c r="AT3" s="2" t="str">
        <f>VLOOKUP(總表!B9,變電所別!$K$2:$L$41,2,1)</f>
        <v>二水S/S</v>
      </c>
      <c r="AU3" s="275" t="s">
        <v>5599</v>
      </c>
      <c r="AV3" s="1" t="s">
        <v>5600</v>
      </c>
      <c r="AW3" s="275" t="s">
        <v>5601</v>
      </c>
      <c r="BB3" s="547" t="s">
        <v>3226</v>
      </c>
      <c r="BC3" s="547" t="s">
        <v>85</v>
      </c>
      <c r="BD3" s="547" t="s">
        <v>85</v>
      </c>
      <c r="BE3" s="547">
        <v>0</v>
      </c>
      <c r="BG3" s="239" t="s">
        <v>4</v>
      </c>
      <c r="BH3" s="240" t="s">
        <v>8328</v>
      </c>
      <c r="BI3" t="s">
        <v>2054</v>
      </c>
      <c r="BJ3" t="s">
        <v>2054</v>
      </c>
    </row>
    <row r="4" spans="1:64" ht="22.2">
      <c r="A4" s="239" t="s">
        <v>5602</v>
      </c>
      <c r="B4" s="240" t="s">
        <v>5603</v>
      </c>
      <c r="C4" s="240" t="s">
        <v>5604</v>
      </c>
      <c r="D4" s="239" t="s">
        <v>5605</v>
      </c>
      <c r="E4" s="239" t="s">
        <v>5606</v>
      </c>
      <c r="F4" s="239" t="s">
        <v>5608</v>
      </c>
      <c r="G4" s="239" t="s">
        <v>5604</v>
      </c>
      <c r="H4" s="239" t="s">
        <v>5609</v>
      </c>
      <c r="I4" s="239" t="s">
        <v>5606</v>
      </c>
      <c r="J4" s="241" t="s">
        <v>5604</v>
      </c>
      <c r="K4" s="241" t="s">
        <v>5610</v>
      </c>
      <c r="L4" s="230" t="str">
        <f t="shared" ref="L4:L67" si="5">IF(LEFT(B4,1)="#",IF(LEN(B4)=5,RIGHT(A4,2)&amp;B4,N4&amp;M4),MID(B4,FIND("(",B4)+1,4))</f>
        <v>9A70</v>
      </c>
      <c r="M4" s="230" t="str">
        <f t="shared" ref="M4:M67" si="6">IF(LEFT(B4,1)="#",IF(LEN(B4)&lt;&gt;5,"("&amp;MID(B4,3,1)&amp;")",""),"")</f>
        <v/>
      </c>
      <c r="N4" s="230" t="str">
        <f t="shared" ref="N4:N67" si="7">IF(LEFT(B4,1)="#",IF(LEN(B4)=5,RIGHT(A4,2)&amp;B4,RIGHT(A4,2)&amp;LEFT(B4,2)&amp;"DTR"),"")</f>
        <v/>
      </c>
      <c r="O4" s="230" t="str">
        <f t="shared" ref="O4:O67" si="8">IF(LEFT(B4,1)="#",IF(LEN(B4)&lt;&gt;5,IF(LEN(B4)&lt;&gt;7,"("&amp;MID(B4,3,1)&amp;")","("&amp;MID(B4,3,2)&amp;")"),""),"")</f>
        <v/>
      </c>
      <c r="P4" s="55" t="str">
        <f t="shared" ref="P4:P67" si="9">IF(LEFT(B4,1)="#",IF(LEN(B4)=5,RIGHT(A4,2)&amp;B4,N4&amp;M4),MID(B4,FIND("(",B4)+1,4))</f>
        <v>9A70</v>
      </c>
      <c r="Q4" s="635" t="str">
        <f t="shared" ref="Q4:Q67" si="10">I4</f>
        <v>-1</v>
      </c>
      <c r="R4" s="234">
        <f t="shared" ref="R4:R67" si="11">AVERAGE(C4*1,E4*1,G4*1)</f>
        <v>-1</v>
      </c>
      <c r="S4" s="55">
        <f t="shared" ref="S4:S67" si="12">MIN(C4*1,E4*1,G4*1)</f>
        <v>-1</v>
      </c>
      <c r="T4" s="242">
        <f t="shared" ref="T4:T67" ca="1" si="13">IF(LEFT(B4,1)="#",ROUND(OFFSET(X4,1,0,1,1)*Q4*SQRT(3)/1000,2),ROUND(Q4*X4*SQRT(3)/1000,2))</f>
        <v>-0.04</v>
      </c>
      <c r="U4" s="231" t="str">
        <f t="shared" ref="U4:U67" si="14">IF(ISNUMBER(FIND("#",B4)),ROW(),"")</f>
        <v/>
      </c>
      <c r="V4" s="230" t="str">
        <f t="array" ref="V4">INDEX(P:P,MAX(U$3:U4))</f>
        <v>9A#2DTR</v>
      </c>
      <c r="W4" s="230" t="str">
        <f t="shared" ref="W4:W67" ca="1" si="15">IF(LEFT(B4,1)="#",IF(ISNUMBER(FIND("DTR",B4)),IF(MID(OFFSET(P4,1,0,1,1),3,1)*1&lt;5,30,60),25),"")</f>
        <v/>
      </c>
      <c r="X4" s="230">
        <f t="shared" ref="X4:X67" si="16">IF(LEFT(B4,1)="#","",IF(MID(P4,3,1)*1&lt;5,11.4,22.8))</f>
        <v>22.8</v>
      </c>
      <c r="Y4" s="230">
        <f t="shared" si="2"/>
        <v>0</v>
      </c>
      <c r="AA4" s="230" t="str">
        <f t="shared" si="3"/>
        <v>彰濱</v>
      </c>
      <c r="AB4" s="230" t="s">
        <v>2055</v>
      </c>
      <c r="AC4" s="230" t="str">
        <f t="shared" ref="AC4:AC11" si="17">LEFT(B4,4)</f>
        <v>9A70</v>
      </c>
      <c r="AE4" t="s">
        <v>5611</v>
      </c>
      <c r="AF4" t="s">
        <v>5612</v>
      </c>
      <c r="AJ4" t="s">
        <v>5613</v>
      </c>
      <c r="AK4" t="s">
        <v>5614</v>
      </c>
      <c r="AM4" s="488" t="str">
        <f t="shared" si="4"/>
        <v>9C</v>
      </c>
      <c r="AN4" t="str">
        <f t="shared" si="0"/>
        <v>員林D/S</v>
      </c>
      <c r="AO4" s="488" t="str">
        <f t="shared" si="1"/>
        <v>DS</v>
      </c>
      <c r="AQ4" s="2" t="str">
        <f>VLOOKUP(總表!A10,DATA!$AB$3:$AC$829,2,0)</f>
        <v>斗興線</v>
      </c>
      <c r="AR4" s="2" t="str">
        <f>VLOOKUP(總表!A10,變電所別!$K$2:$L$41,2,1)</f>
        <v>北斗S/S</v>
      </c>
      <c r="AS4" s="2" t="str">
        <f>VLOOKUP(總表!B10,DATA!$AB$3:$AC$829,2,0)</f>
        <v>9M27</v>
      </c>
      <c r="AT4" s="2" t="str">
        <f>VLOOKUP(總表!B10,變電所別!$K$2:$L$41,2,1)</f>
        <v>彰林E/S</v>
      </c>
      <c r="AU4" s="275" t="s">
        <v>5615</v>
      </c>
      <c r="AV4" s="1" t="s">
        <v>5616</v>
      </c>
      <c r="AW4" s="275" t="s">
        <v>5617</v>
      </c>
      <c r="BB4" s="547" t="s">
        <v>3227</v>
      </c>
      <c r="BC4" s="547" t="s">
        <v>85</v>
      </c>
      <c r="BD4" s="547" t="s">
        <v>85</v>
      </c>
      <c r="BE4" s="547">
        <v>0</v>
      </c>
      <c r="BG4" s="239" t="s">
        <v>8329</v>
      </c>
      <c r="BH4" s="240" t="s">
        <v>8330</v>
      </c>
      <c r="BI4" t="s">
        <v>2055</v>
      </c>
      <c r="BJ4" t="s">
        <v>2054</v>
      </c>
    </row>
    <row r="5" spans="1:64" ht="22.2">
      <c r="A5" s="239" t="s">
        <v>5618</v>
      </c>
      <c r="B5" s="240" t="s">
        <v>5619</v>
      </c>
      <c r="C5" s="240" t="s">
        <v>5620</v>
      </c>
      <c r="D5" s="239" t="s">
        <v>5621</v>
      </c>
      <c r="E5" s="239" t="s">
        <v>5622</v>
      </c>
      <c r="F5" s="239" t="s">
        <v>5621</v>
      </c>
      <c r="G5" s="239" t="s">
        <v>5622</v>
      </c>
      <c r="H5" s="239" t="s">
        <v>5623</v>
      </c>
      <c r="I5" s="239" t="s">
        <v>5622</v>
      </c>
      <c r="J5" s="241" t="s">
        <v>5625</v>
      </c>
      <c r="K5" s="241" t="s">
        <v>5626</v>
      </c>
      <c r="L5" s="230" t="str">
        <f t="shared" si="5"/>
        <v>9A71</v>
      </c>
      <c r="M5" s="230" t="str">
        <f t="shared" si="6"/>
        <v/>
      </c>
      <c r="N5" s="230" t="str">
        <f t="shared" si="7"/>
        <v/>
      </c>
      <c r="O5" s="230" t="str">
        <f t="shared" si="8"/>
        <v/>
      </c>
      <c r="P5" s="55" t="str">
        <f t="shared" si="9"/>
        <v>9A71</v>
      </c>
      <c r="Q5" s="635" t="str">
        <f t="shared" si="10"/>
        <v>47</v>
      </c>
      <c r="R5" s="234">
        <f t="shared" si="11"/>
        <v>47</v>
      </c>
      <c r="S5" s="55">
        <f t="shared" si="12"/>
        <v>46</v>
      </c>
      <c r="T5" s="242">
        <f t="shared" ca="1" si="13"/>
        <v>1.86</v>
      </c>
      <c r="U5" s="231" t="str">
        <f t="shared" si="14"/>
        <v/>
      </c>
      <c r="V5" s="230" t="str">
        <f t="array" ref="V5">INDEX(P:P,MAX(U$3:U5))</f>
        <v>9A#2DTR</v>
      </c>
      <c r="W5" s="230" t="str">
        <f t="shared" ca="1" si="15"/>
        <v/>
      </c>
      <c r="X5" s="230">
        <f t="shared" si="16"/>
        <v>22.8</v>
      </c>
      <c r="Y5" s="230">
        <f t="shared" si="2"/>
        <v>0</v>
      </c>
      <c r="AA5" s="230" t="str">
        <f t="shared" si="3"/>
        <v>彰濱</v>
      </c>
      <c r="AB5" s="230" t="s">
        <v>2056</v>
      </c>
      <c r="AC5" s="230" t="str">
        <f t="shared" si="17"/>
        <v>9A71</v>
      </c>
      <c r="AE5" t="s">
        <v>5627</v>
      </c>
      <c r="AF5" t="s">
        <v>5628</v>
      </c>
      <c r="AJ5" t="s">
        <v>5629</v>
      </c>
      <c r="AK5" t="s">
        <v>5614</v>
      </c>
      <c r="AM5" s="488" t="str">
        <f t="shared" si="4"/>
        <v>9F</v>
      </c>
      <c r="AN5" t="str">
        <f t="shared" si="0"/>
        <v>鹿西D/S</v>
      </c>
      <c r="AO5" s="488" t="str">
        <f t="shared" si="1"/>
        <v>DS</v>
      </c>
      <c r="AQ5" s="2" t="str">
        <f>VLOOKUP(總表!A11,DATA!$AB$3:$AC$829,2,0)</f>
        <v>斗溪線</v>
      </c>
      <c r="AR5" s="2" t="str">
        <f>VLOOKUP(總表!A11,變電所別!$K$2:$L$41,2,1)</f>
        <v>北斗S/S</v>
      </c>
      <c r="AS5" s="2" t="str">
        <f>VLOOKUP(總表!B11,DATA!$AB$3:$AC$829,2,0)</f>
        <v>9M25</v>
      </c>
      <c r="AT5" s="2" t="str">
        <f>VLOOKUP(總表!B11,變電所別!$K$2:$L$41,2,1)</f>
        <v>彰林E/S</v>
      </c>
      <c r="AU5" s="275" t="s">
        <v>5630</v>
      </c>
      <c r="AV5" s="1" t="s">
        <v>5631</v>
      </c>
      <c r="AW5" s="275" t="s">
        <v>5632</v>
      </c>
      <c r="BB5" s="547" t="s">
        <v>3228</v>
      </c>
      <c r="BC5" s="547" t="s">
        <v>85</v>
      </c>
      <c r="BD5" s="547" t="s">
        <v>85</v>
      </c>
      <c r="BE5" s="547">
        <v>0</v>
      </c>
      <c r="BG5" s="239" t="s">
        <v>8329</v>
      </c>
      <c r="BH5" s="240" t="s">
        <v>8331</v>
      </c>
      <c r="BI5" t="s">
        <v>2056</v>
      </c>
      <c r="BJ5" t="s">
        <v>2054</v>
      </c>
    </row>
    <row r="6" spans="1:64" ht="22.2">
      <c r="A6" s="239" t="s">
        <v>5602</v>
      </c>
      <c r="B6" s="240" t="s">
        <v>5633</v>
      </c>
      <c r="C6" s="240" t="s">
        <v>5634</v>
      </c>
      <c r="D6" s="239" t="s">
        <v>5635</v>
      </c>
      <c r="E6" s="239" t="s">
        <v>5636</v>
      </c>
      <c r="F6" s="239" t="s">
        <v>5635</v>
      </c>
      <c r="G6" s="239" t="s">
        <v>5637</v>
      </c>
      <c r="H6" s="239" t="s">
        <v>5635</v>
      </c>
      <c r="I6" s="239" t="s">
        <v>5636</v>
      </c>
      <c r="J6" s="241" t="s">
        <v>5625</v>
      </c>
      <c r="K6" s="241" t="s">
        <v>5638</v>
      </c>
      <c r="L6" s="230" t="str">
        <f t="shared" si="5"/>
        <v>9A72</v>
      </c>
      <c r="M6" s="230" t="str">
        <f t="shared" si="6"/>
        <v/>
      </c>
      <c r="N6" s="230" t="str">
        <f t="shared" si="7"/>
        <v/>
      </c>
      <c r="O6" s="230" t="str">
        <f t="shared" si="8"/>
        <v/>
      </c>
      <c r="P6" s="55" t="str">
        <f t="shared" si="9"/>
        <v>9A72</v>
      </c>
      <c r="Q6" s="635" t="str">
        <f t="shared" si="10"/>
        <v>117</v>
      </c>
      <c r="R6" s="234">
        <f t="shared" si="11"/>
        <v>116</v>
      </c>
      <c r="S6" s="55">
        <f t="shared" si="12"/>
        <v>115</v>
      </c>
      <c r="T6" s="242">
        <f t="shared" ca="1" si="13"/>
        <v>4.62</v>
      </c>
      <c r="U6" s="231" t="str">
        <f t="shared" si="14"/>
        <v/>
      </c>
      <c r="V6" s="230" t="str">
        <f t="array" ref="V6">INDEX(P:P,MAX(U$3:U6))</f>
        <v>9A#2DTR</v>
      </c>
      <c r="W6" s="230" t="str">
        <f t="shared" ca="1" si="15"/>
        <v/>
      </c>
      <c r="X6" s="230">
        <f t="shared" si="16"/>
        <v>22.8</v>
      </c>
      <c r="Y6" s="230">
        <f t="shared" si="2"/>
        <v>0</v>
      </c>
      <c r="AA6" s="230" t="str">
        <f t="shared" si="3"/>
        <v>彰濱</v>
      </c>
      <c r="AB6" s="230" t="s">
        <v>2057</v>
      </c>
      <c r="AC6" s="230" t="str">
        <f t="shared" si="17"/>
        <v>9A72</v>
      </c>
      <c r="AE6" t="s">
        <v>10</v>
      </c>
      <c r="AF6" t="s">
        <v>5639</v>
      </c>
      <c r="AJ6" t="s">
        <v>5640</v>
      </c>
      <c r="AK6" t="s">
        <v>2046</v>
      </c>
      <c r="AM6" s="488" t="str">
        <f t="shared" si="4"/>
        <v>9G</v>
      </c>
      <c r="AN6" t="str">
        <f t="shared" si="0"/>
        <v>漢寶D/S</v>
      </c>
      <c r="AO6" s="488" t="str">
        <f t="shared" si="1"/>
        <v>DS</v>
      </c>
      <c r="AQ6" s="2" t="str">
        <f>VLOOKUP(總表!A12,DATA!$AB$3:$AC$829,2,0)</f>
        <v>斗鳳線</v>
      </c>
      <c r="AR6" s="2" t="str">
        <f>VLOOKUP(總表!A12,變電所別!$K$2:$L$41,2,1)</f>
        <v>北斗S/S</v>
      </c>
      <c r="AS6" s="2" t="str">
        <f>VLOOKUP(總表!B12,DATA!$AB$3:$AC$829,2,0)</f>
        <v>9C39</v>
      </c>
      <c r="AT6" s="2" t="str">
        <f>VLOOKUP(總表!B12,變電所別!$K$2:$L$41,2,1)</f>
        <v>員林D/S</v>
      </c>
      <c r="AU6" s="275" t="s">
        <v>1073</v>
      </c>
      <c r="AV6" s="1" t="s">
        <v>5641</v>
      </c>
      <c r="AW6" s="275" t="s">
        <v>5642</v>
      </c>
      <c r="BB6" s="547" t="s">
        <v>3229</v>
      </c>
      <c r="BC6" s="547" t="s">
        <v>85</v>
      </c>
      <c r="BD6" s="547" t="s">
        <v>85</v>
      </c>
      <c r="BE6" s="547">
        <v>0</v>
      </c>
      <c r="BG6" s="239" t="s">
        <v>4</v>
      </c>
      <c r="BH6" s="240" t="s">
        <v>370</v>
      </c>
      <c r="BI6" t="s">
        <v>2057</v>
      </c>
      <c r="BJ6" t="s">
        <v>2054</v>
      </c>
    </row>
    <row r="7" spans="1:64" ht="22.2">
      <c r="A7" s="239" t="s">
        <v>5602</v>
      </c>
      <c r="B7" s="240" t="s">
        <v>371</v>
      </c>
      <c r="C7" s="240" t="s">
        <v>988</v>
      </c>
      <c r="D7" s="239" t="s">
        <v>5635</v>
      </c>
      <c r="E7" s="239" t="s">
        <v>5643</v>
      </c>
      <c r="F7" s="239" t="s">
        <v>5635</v>
      </c>
      <c r="G7" s="239" t="s">
        <v>5644</v>
      </c>
      <c r="H7" s="239" t="s">
        <v>5635</v>
      </c>
      <c r="I7" s="239" t="s">
        <v>797</v>
      </c>
      <c r="J7" s="241" t="s">
        <v>5625</v>
      </c>
      <c r="K7" s="241" t="s">
        <v>5609</v>
      </c>
      <c r="L7" s="230" t="str">
        <f t="shared" si="5"/>
        <v>9A73</v>
      </c>
      <c r="M7" s="230" t="str">
        <f t="shared" si="6"/>
        <v/>
      </c>
      <c r="N7" s="230" t="str">
        <f t="shared" si="7"/>
        <v/>
      </c>
      <c r="O7" s="230" t="str">
        <f t="shared" si="8"/>
        <v/>
      </c>
      <c r="P7" s="55" t="str">
        <f t="shared" si="9"/>
        <v>9A73</v>
      </c>
      <c r="Q7" s="635" t="str">
        <f t="shared" si="10"/>
        <v>151</v>
      </c>
      <c r="R7" s="234">
        <f t="shared" si="11"/>
        <v>150</v>
      </c>
      <c r="S7" s="55">
        <f t="shared" si="12"/>
        <v>149</v>
      </c>
      <c r="T7" s="242">
        <f t="shared" ca="1" si="13"/>
        <v>5.96</v>
      </c>
      <c r="U7" s="231" t="str">
        <f t="shared" si="14"/>
        <v/>
      </c>
      <c r="V7" s="230" t="str">
        <f t="array" ref="V7">INDEX(P:P,MAX(U$3:U7))</f>
        <v>9A#2DTR</v>
      </c>
      <c r="W7" s="230" t="str">
        <f t="shared" ca="1" si="15"/>
        <v/>
      </c>
      <c r="X7" s="230">
        <f t="shared" si="16"/>
        <v>22.8</v>
      </c>
      <c r="Y7" s="230">
        <f t="shared" si="2"/>
        <v>0</v>
      </c>
      <c r="AA7" s="230" t="str">
        <f t="shared" si="3"/>
        <v>彰濱</v>
      </c>
      <c r="AB7" s="230" t="s">
        <v>2058</v>
      </c>
      <c r="AC7" s="230" t="str">
        <f t="shared" si="17"/>
        <v>9A73</v>
      </c>
      <c r="AE7" t="s">
        <v>5645</v>
      </c>
      <c r="AF7" t="s">
        <v>5646</v>
      </c>
      <c r="AJ7" t="s">
        <v>5647</v>
      </c>
      <c r="AK7" t="s">
        <v>2046</v>
      </c>
      <c r="AM7" s="488" t="str">
        <f t="shared" si="4"/>
        <v>9H</v>
      </c>
      <c r="AN7" t="str">
        <f t="shared" si="0"/>
        <v>草港D/S</v>
      </c>
      <c r="AO7" s="488" t="str">
        <f t="shared" si="1"/>
        <v>DS</v>
      </c>
      <c r="AQ7" s="2" t="str">
        <f>VLOOKUP(總表!A13,DATA!$AB$3:$AC$829,2,0)</f>
        <v>斗建線</v>
      </c>
      <c r="AR7" s="2" t="str">
        <f>VLOOKUP(總表!A13,變電所別!$K$2:$L$41,2,1)</f>
        <v>北斗S/S</v>
      </c>
      <c r="AS7" s="2" t="str">
        <f>VLOOKUP(總表!B13,DATA!$AB$3:$AC$829,2,0)</f>
        <v>IR39</v>
      </c>
      <c r="AT7" s="2" t="str">
        <f>VLOOKUP(總表!B13,變電所別!$K$2:$L$41,2,1)</f>
        <v>社頭S/S</v>
      </c>
      <c r="AU7" s="275" t="s">
        <v>2648</v>
      </c>
      <c r="AV7" s="1" t="s">
        <v>2649</v>
      </c>
      <c r="AW7" s="275" t="s">
        <v>2650</v>
      </c>
      <c r="BB7" s="547" t="s">
        <v>1998</v>
      </c>
      <c r="BC7" s="547">
        <v>3</v>
      </c>
      <c r="BD7" s="547">
        <v>1</v>
      </c>
      <c r="BE7" s="547">
        <v>4</v>
      </c>
      <c r="BG7" s="239" t="s">
        <v>8329</v>
      </c>
      <c r="BH7" s="240" t="s">
        <v>371</v>
      </c>
      <c r="BI7" t="s">
        <v>2058</v>
      </c>
      <c r="BJ7" t="s">
        <v>2054</v>
      </c>
    </row>
    <row r="8" spans="1:64" ht="22.2">
      <c r="A8" s="239" t="s">
        <v>5602</v>
      </c>
      <c r="B8" s="240" t="s">
        <v>5648</v>
      </c>
      <c r="C8" s="240" t="s">
        <v>5649</v>
      </c>
      <c r="D8" s="239" t="s">
        <v>5623</v>
      </c>
      <c r="E8" s="239" t="s">
        <v>5650</v>
      </c>
      <c r="F8" s="239" t="s">
        <v>5651</v>
      </c>
      <c r="G8" s="239" t="s">
        <v>5652</v>
      </c>
      <c r="H8" s="239" t="s">
        <v>5623</v>
      </c>
      <c r="I8" s="239" t="s">
        <v>5653</v>
      </c>
      <c r="J8" s="241" t="s">
        <v>5655</v>
      </c>
      <c r="K8" s="241" t="s">
        <v>5609</v>
      </c>
      <c r="L8" s="230" t="str">
        <f t="shared" si="5"/>
        <v>9A74</v>
      </c>
      <c r="M8" s="230" t="str">
        <f t="shared" si="6"/>
        <v/>
      </c>
      <c r="N8" s="230" t="str">
        <f t="shared" si="7"/>
        <v/>
      </c>
      <c r="O8" s="230" t="str">
        <f t="shared" si="8"/>
        <v/>
      </c>
      <c r="P8" s="55" t="str">
        <f t="shared" si="9"/>
        <v>9A74</v>
      </c>
      <c r="Q8" s="635" t="str">
        <f t="shared" si="10"/>
        <v>130</v>
      </c>
      <c r="R8" s="234">
        <f t="shared" si="11"/>
        <v>129</v>
      </c>
      <c r="S8" s="55">
        <f t="shared" si="12"/>
        <v>128</v>
      </c>
      <c r="T8" s="242">
        <f t="shared" ca="1" si="13"/>
        <v>5.13</v>
      </c>
      <c r="U8" s="231" t="str">
        <f t="shared" si="14"/>
        <v/>
      </c>
      <c r="V8" s="230" t="str">
        <f t="array" ref="V8">INDEX(P:P,MAX(U$3:U8))</f>
        <v>9A#2DTR</v>
      </c>
      <c r="W8" s="230" t="str">
        <f t="shared" ca="1" si="15"/>
        <v/>
      </c>
      <c r="X8" s="230">
        <f t="shared" si="16"/>
        <v>22.8</v>
      </c>
      <c r="Y8" s="230">
        <f t="shared" si="2"/>
        <v>0</v>
      </c>
      <c r="AA8" s="230" t="str">
        <f t="shared" si="3"/>
        <v>彰濱</v>
      </c>
      <c r="AB8" s="230" t="s">
        <v>2059</v>
      </c>
      <c r="AC8" s="230" t="str">
        <f t="shared" si="17"/>
        <v>9A74</v>
      </c>
      <c r="AE8" t="s">
        <v>5656</v>
      </c>
      <c r="AF8" t="s">
        <v>5657</v>
      </c>
      <c r="AJ8" t="s">
        <v>5658</v>
      </c>
      <c r="AK8" t="s">
        <v>2046</v>
      </c>
      <c r="AM8" s="488" t="str">
        <f t="shared" si="4"/>
        <v>9I</v>
      </c>
      <c r="AN8" t="str">
        <f t="shared" si="0"/>
        <v>福興D/S</v>
      </c>
      <c r="AO8" s="488" t="str">
        <f t="shared" si="1"/>
        <v>DS</v>
      </c>
      <c r="AQ8" s="2" t="str">
        <f>VLOOKUP(總表!A14,DATA!$AB$3:$AC$829,2,0)</f>
        <v>斗圳線</v>
      </c>
      <c r="AR8" s="2" t="str">
        <f>VLOOKUP(總表!A14,變電所別!$K$2:$L$41,2,1)</f>
        <v>北斗S/S</v>
      </c>
      <c r="AS8" s="2" t="str">
        <f>VLOOKUP(總表!B14,DATA!$AB$3:$AC$829,2,0)</f>
        <v>大田線</v>
      </c>
      <c r="AT8" s="2" t="str">
        <f>VLOOKUP(總表!B14,變電所別!$K$2:$L$41,2,1)</f>
        <v>二水S/S</v>
      </c>
      <c r="AU8" s="275" t="s">
        <v>2651</v>
      </c>
      <c r="AV8" s="1" t="s">
        <v>2652</v>
      </c>
      <c r="AW8" s="275" t="s">
        <v>2653</v>
      </c>
      <c r="BB8" s="547" t="s">
        <v>2071</v>
      </c>
      <c r="BC8" s="547">
        <v>3</v>
      </c>
      <c r="BD8" s="547">
        <v>7</v>
      </c>
      <c r="BE8" s="547">
        <v>10</v>
      </c>
      <c r="BG8" s="239" t="s">
        <v>8329</v>
      </c>
      <c r="BH8" s="240" t="s">
        <v>372</v>
      </c>
      <c r="BI8" t="s">
        <v>2059</v>
      </c>
      <c r="BJ8" t="s">
        <v>2054</v>
      </c>
    </row>
    <row r="9" spans="1:64" ht="22.2">
      <c r="A9" s="239" t="s">
        <v>5602</v>
      </c>
      <c r="B9" s="240" t="s">
        <v>373</v>
      </c>
      <c r="C9" s="240" t="s">
        <v>5659</v>
      </c>
      <c r="D9" s="239" t="s">
        <v>5660</v>
      </c>
      <c r="E9" s="239" t="s">
        <v>5662</v>
      </c>
      <c r="F9" s="239" t="s">
        <v>5660</v>
      </c>
      <c r="G9" s="239" t="s">
        <v>5659</v>
      </c>
      <c r="H9" s="239" t="s">
        <v>5663</v>
      </c>
      <c r="I9" s="239" t="s">
        <v>5662</v>
      </c>
      <c r="J9" s="241" t="s">
        <v>5665</v>
      </c>
      <c r="K9" s="241" t="s">
        <v>5663</v>
      </c>
      <c r="L9" s="230" t="str">
        <f t="shared" si="5"/>
        <v>9A75</v>
      </c>
      <c r="M9" s="230" t="str">
        <f t="shared" si="6"/>
        <v/>
      </c>
      <c r="N9" s="230" t="str">
        <f t="shared" si="7"/>
        <v/>
      </c>
      <c r="O9" s="230" t="str">
        <f t="shared" si="8"/>
        <v/>
      </c>
      <c r="P9" s="55" t="str">
        <f t="shared" si="9"/>
        <v>9A75</v>
      </c>
      <c r="Q9" s="635" t="str">
        <f t="shared" si="10"/>
        <v>163</v>
      </c>
      <c r="R9" s="234">
        <f t="shared" si="11"/>
        <v>162</v>
      </c>
      <c r="S9" s="55">
        <f t="shared" si="12"/>
        <v>161</v>
      </c>
      <c r="T9" s="242">
        <f t="shared" ca="1" si="13"/>
        <v>6.44</v>
      </c>
      <c r="U9" s="231" t="str">
        <f t="shared" si="14"/>
        <v/>
      </c>
      <c r="V9" s="230" t="str">
        <f t="array" ref="V9">INDEX(P:P,MAX(U$3:U9))</f>
        <v>9A#2DTR</v>
      </c>
      <c r="W9" s="230" t="str">
        <f t="shared" ca="1" si="15"/>
        <v/>
      </c>
      <c r="X9" s="230">
        <f t="shared" si="16"/>
        <v>22.8</v>
      </c>
      <c r="Y9" s="230">
        <f t="shared" si="2"/>
        <v>0</v>
      </c>
      <c r="AA9" s="230" t="str">
        <f t="shared" si="3"/>
        <v>彰濱</v>
      </c>
      <c r="AB9" s="230" t="s">
        <v>2060</v>
      </c>
      <c r="AC9" s="230" t="str">
        <f t="shared" si="17"/>
        <v>9A75</v>
      </c>
      <c r="AE9" t="s">
        <v>16</v>
      </c>
      <c r="AF9" t="s">
        <v>5666</v>
      </c>
      <c r="AJ9" t="s">
        <v>5667</v>
      </c>
      <c r="AK9" t="s">
        <v>2046</v>
      </c>
      <c r="AM9" s="488" t="str">
        <f t="shared" si="4"/>
        <v>9J</v>
      </c>
      <c r="AN9" t="str">
        <f t="shared" si="0"/>
        <v>埔塩S/S</v>
      </c>
      <c r="AO9" s="488" t="str">
        <f t="shared" si="1"/>
        <v>SS</v>
      </c>
      <c r="AQ9" s="2" t="str">
        <f>VLOOKUP(總表!A15,DATA!$AB$3:$AC$829,2,0)</f>
        <v>斗興線</v>
      </c>
      <c r="AR9" s="2" t="str">
        <f>VLOOKUP(總表!A15,變電所別!$K$2:$L$41,2,1)</f>
        <v>北斗S/S</v>
      </c>
      <c r="AS9" s="2" t="str">
        <f>VLOOKUP(總表!B15,DATA!$AB$3:$AC$829,2,0)</f>
        <v>9M27</v>
      </c>
      <c r="AT9" s="2" t="str">
        <f>VLOOKUP(總表!B15,變電所別!$K$2:$L$41,2,1)</f>
        <v>彰林E/S</v>
      </c>
      <c r="AU9" s="275" t="s">
        <v>2654</v>
      </c>
      <c r="AV9" s="1" t="s">
        <v>2655</v>
      </c>
      <c r="AW9" s="275" t="s">
        <v>2656</v>
      </c>
      <c r="BB9" s="547" t="s">
        <v>2072</v>
      </c>
      <c r="BC9" s="547">
        <v>2</v>
      </c>
      <c r="BD9" s="547">
        <v>5</v>
      </c>
      <c r="BE9" s="547">
        <v>7</v>
      </c>
      <c r="BG9" s="239" t="s">
        <v>4</v>
      </c>
      <c r="BH9" s="240" t="s">
        <v>373</v>
      </c>
      <c r="BI9" t="s">
        <v>2060</v>
      </c>
      <c r="BJ9" t="s">
        <v>2054</v>
      </c>
    </row>
    <row r="10" spans="1:64" ht="22.2">
      <c r="A10" s="239" t="s">
        <v>5602</v>
      </c>
      <c r="B10" s="240" t="s">
        <v>374</v>
      </c>
      <c r="C10" s="240" t="s">
        <v>5668</v>
      </c>
      <c r="D10" s="239" t="s">
        <v>5635</v>
      </c>
      <c r="E10" s="239" t="s">
        <v>5669</v>
      </c>
      <c r="F10" s="239" t="s">
        <v>5635</v>
      </c>
      <c r="G10" s="239" t="s">
        <v>5668</v>
      </c>
      <c r="H10" s="239" t="s">
        <v>5635</v>
      </c>
      <c r="I10" s="239" t="s">
        <v>5669</v>
      </c>
      <c r="J10" s="241" t="s">
        <v>5670</v>
      </c>
      <c r="K10" s="241" t="s">
        <v>5638</v>
      </c>
      <c r="L10" s="230" t="str">
        <f t="shared" si="5"/>
        <v>9A76</v>
      </c>
      <c r="M10" s="230" t="str">
        <f t="shared" si="6"/>
        <v/>
      </c>
      <c r="N10" s="230" t="str">
        <f t="shared" si="7"/>
        <v/>
      </c>
      <c r="O10" s="230" t="str">
        <f t="shared" si="8"/>
        <v/>
      </c>
      <c r="P10" s="55" t="str">
        <f t="shared" si="9"/>
        <v>9A76</v>
      </c>
      <c r="Q10" s="635" t="str">
        <f t="shared" si="10"/>
        <v>94</v>
      </c>
      <c r="R10" s="234">
        <f t="shared" si="11"/>
        <v>93</v>
      </c>
      <c r="S10" s="55">
        <f t="shared" si="12"/>
        <v>93</v>
      </c>
      <c r="T10" s="242">
        <f t="shared" ca="1" si="13"/>
        <v>3.71</v>
      </c>
      <c r="U10" s="231" t="str">
        <f t="shared" si="14"/>
        <v/>
      </c>
      <c r="V10" s="230" t="str">
        <f t="array" ref="V10">INDEX(P:P,MAX(U$3:U10))</f>
        <v>9A#2DTR</v>
      </c>
      <c r="W10" s="230" t="str">
        <f t="shared" ca="1" si="15"/>
        <v/>
      </c>
      <c r="X10" s="230">
        <f t="shared" si="16"/>
        <v>22.8</v>
      </c>
      <c r="Y10" s="230">
        <f t="shared" si="2"/>
        <v>0</v>
      </c>
      <c r="AA10" s="230" t="str">
        <f t="shared" si="3"/>
        <v>彰濱</v>
      </c>
      <c r="AB10" s="230" t="s">
        <v>2061</v>
      </c>
      <c r="AC10" s="230" t="str">
        <f t="shared" si="17"/>
        <v>9A76</v>
      </c>
      <c r="AE10" t="s">
        <v>5671</v>
      </c>
      <c r="AF10" t="s">
        <v>5672</v>
      </c>
      <c r="AJ10" t="s">
        <v>1892</v>
      </c>
      <c r="AK10" t="s">
        <v>2046</v>
      </c>
      <c r="AM10" s="488" t="str">
        <f t="shared" si="4"/>
        <v>9K</v>
      </c>
      <c r="AN10" t="str">
        <f t="shared" si="0"/>
        <v>大霞D/S</v>
      </c>
      <c r="AO10" s="488" t="str">
        <f t="shared" si="1"/>
        <v>DS</v>
      </c>
      <c r="AQ10" s="2" t="str">
        <f>VLOOKUP(總表!A16,DATA!$AB$3:$AC$829,2,0)</f>
        <v>斗溪線</v>
      </c>
      <c r="AR10" s="2" t="str">
        <f>VLOOKUP(總表!A16,變電所別!$K$2:$L$41,2,1)</f>
        <v>北斗S/S</v>
      </c>
      <c r="AS10" s="2" t="str">
        <f>VLOOKUP(總表!B16,DATA!$AB$3:$AC$829,2,0)</f>
        <v>9M25</v>
      </c>
      <c r="AT10" s="2" t="str">
        <f>VLOOKUP(總表!B16,變電所別!$K$2:$L$41,2,1)</f>
        <v>彰林E/S</v>
      </c>
      <c r="AU10" s="275" t="s">
        <v>2657</v>
      </c>
      <c r="AV10" s="1" t="s">
        <v>2658</v>
      </c>
      <c r="AW10" s="275" t="s">
        <v>2659</v>
      </c>
      <c r="AX10" s="636"/>
      <c r="AY10" s="637"/>
      <c r="BB10" s="547" t="s">
        <v>2073</v>
      </c>
      <c r="BC10" s="547" t="s">
        <v>85</v>
      </c>
      <c r="BD10" s="547" t="s">
        <v>85</v>
      </c>
      <c r="BE10" s="547">
        <v>0</v>
      </c>
      <c r="BG10" s="239" t="s">
        <v>4</v>
      </c>
      <c r="BH10" s="240" t="s">
        <v>374</v>
      </c>
      <c r="BI10" t="s">
        <v>2061</v>
      </c>
      <c r="BJ10" t="s">
        <v>2054</v>
      </c>
    </row>
    <row r="11" spans="1:64" ht="22.2">
      <c r="A11" s="239" t="s">
        <v>5602</v>
      </c>
      <c r="B11" s="240" t="s">
        <v>5673</v>
      </c>
      <c r="C11" s="240" t="s">
        <v>5670</v>
      </c>
      <c r="D11" s="239" t="s">
        <v>5638</v>
      </c>
      <c r="E11" s="239" t="s">
        <v>5670</v>
      </c>
      <c r="F11" s="239" t="s">
        <v>5638</v>
      </c>
      <c r="G11" s="239" t="s">
        <v>5670</v>
      </c>
      <c r="H11" s="239" t="s">
        <v>5638</v>
      </c>
      <c r="I11" s="239" t="s">
        <v>5670</v>
      </c>
      <c r="J11" s="241" t="s">
        <v>5670</v>
      </c>
      <c r="K11" s="241" t="s">
        <v>5638</v>
      </c>
      <c r="L11" s="230" t="str">
        <f t="shared" si="5"/>
        <v>9A77</v>
      </c>
      <c r="M11" s="230" t="str">
        <f t="shared" si="6"/>
        <v/>
      </c>
      <c r="N11" s="230" t="str">
        <f t="shared" si="7"/>
        <v/>
      </c>
      <c r="O11" s="230" t="str">
        <f t="shared" si="8"/>
        <v/>
      </c>
      <c r="P11" s="55" t="str">
        <f t="shared" si="9"/>
        <v>9A77</v>
      </c>
      <c r="Q11" s="635" t="str">
        <f t="shared" si="10"/>
        <v>1</v>
      </c>
      <c r="R11" s="234">
        <f t="shared" si="11"/>
        <v>1</v>
      </c>
      <c r="S11" s="55">
        <f t="shared" si="12"/>
        <v>1</v>
      </c>
      <c r="T11" s="242">
        <f t="shared" ca="1" si="13"/>
        <v>0.04</v>
      </c>
      <c r="U11" s="231" t="str">
        <f t="shared" si="14"/>
        <v/>
      </c>
      <c r="V11" s="230" t="str">
        <f t="array" ref="V11">INDEX(P:P,MAX(U$3:U11))</f>
        <v>9A#2DTR</v>
      </c>
      <c r="W11" s="230" t="str">
        <f t="shared" ca="1" si="15"/>
        <v/>
      </c>
      <c r="X11" s="230">
        <f t="shared" si="16"/>
        <v>22.8</v>
      </c>
      <c r="Y11" s="230">
        <f t="shared" si="2"/>
        <v>0</v>
      </c>
      <c r="AA11" s="230" t="str">
        <f t="shared" si="3"/>
        <v>彰濱</v>
      </c>
      <c r="AB11" s="230" t="s">
        <v>2062</v>
      </c>
      <c r="AC11" s="230" t="str">
        <f t="shared" si="17"/>
        <v>9A77</v>
      </c>
      <c r="AE11" t="s">
        <v>5674</v>
      </c>
      <c r="AF11" t="s">
        <v>5675</v>
      </c>
      <c r="AJ11" t="s">
        <v>5676</v>
      </c>
      <c r="AK11" t="s">
        <v>2046</v>
      </c>
      <c r="AM11" s="488" t="str">
        <f t="shared" si="4"/>
        <v>9L</v>
      </c>
      <c r="AN11" t="str">
        <f t="shared" si="0"/>
        <v>大城D/S</v>
      </c>
      <c r="AO11" s="488" t="str">
        <f t="shared" si="1"/>
        <v>DS</v>
      </c>
      <c r="AQ11" s="2" t="str">
        <f>VLOOKUP(總表!A17,DATA!$AB$3:$AC$829,2,0)</f>
        <v>斗鳳線</v>
      </c>
      <c r="AR11" s="2" t="str">
        <f>VLOOKUP(總表!A17,變電所別!$K$2:$L$41,2,1)</f>
        <v>北斗S/S</v>
      </c>
      <c r="AS11" s="2" t="str">
        <f>VLOOKUP(總表!B17,DATA!$AB$3:$AC$829,2,0)</f>
        <v>9C39</v>
      </c>
      <c r="AT11" s="2" t="str">
        <f>VLOOKUP(總表!B17,變電所別!$K$2:$L$41,2,1)</f>
        <v>員林D/S</v>
      </c>
      <c r="AU11" s="275" t="s">
        <v>2660</v>
      </c>
      <c r="AV11" s="1" t="s">
        <v>2661</v>
      </c>
      <c r="AW11" s="275" t="s">
        <v>2662</v>
      </c>
      <c r="AX11" s="257"/>
      <c r="AY11" s="257"/>
      <c r="BB11" s="547" t="s">
        <v>2074</v>
      </c>
      <c r="BC11" s="547" t="s">
        <v>85</v>
      </c>
      <c r="BD11" s="547" t="s">
        <v>85</v>
      </c>
      <c r="BE11" s="547">
        <v>0</v>
      </c>
      <c r="BG11" s="239" t="s">
        <v>8329</v>
      </c>
      <c r="BH11" s="240" t="s">
        <v>8332</v>
      </c>
      <c r="BI11" t="s">
        <v>2062</v>
      </c>
      <c r="BJ11" t="s">
        <v>2054</v>
      </c>
    </row>
    <row r="12" spans="1:64" ht="22.2">
      <c r="A12" s="239" t="s">
        <v>5677</v>
      </c>
      <c r="B12" s="240" t="s">
        <v>5678</v>
      </c>
      <c r="C12" s="240" t="s">
        <v>5679</v>
      </c>
      <c r="D12" s="239" t="s">
        <v>5680</v>
      </c>
      <c r="E12" s="239" t="s">
        <v>5681</v>
      </c>
      <c r="F12" s="239" t="s">
        <v>5682</v>
      </c>
      <c r="G12" s="239" t="s">
        <v>5683</v>
      </c>
      <c r="H12" s="239" t="s">
        <v>5605</v>
      </c>
      <c r="I12" s="239" t="s">
        <v>5683</v>
      </c>
      <c r="J12" s="241" t="s">
        <v>5684</v>
      </c>
      <c r="K12" s="241" t="s">
        <v>5595</v>
      </c>
      <c r="L12" s="230" t="str">
        <f t="shared" si="5"/>
        <v>9A#3DTR</v>
      </c>
      <c r="M12" s="230" t="str">
        <f t="shared" si="6"/>
        <v/>
      </c>
      <c r="N12" s="230" t="str">
        <f t="shared" si="7"/>
        <v>9A#3DTR</v>
      </c>
      <c r="O12" s="230" t="str">
        <f t="shared" si="8"/>
        <v/>
      </c>
      <c r="P12" s="55" t="str">
        <f t="shared" si="9"/>
        <v>9A#3DTR</v>
      </c>
      <c r="Q12" s="635" t="str">
        <f t="shared" si="10"/>
        <v>29</v>
      </c>
      <c r="R12" s="234">
        <f t="shared" si="11"/>
        <v>29</v>
      </c>
      <c r="S12" s="55">
        <f t="shared" si="12"/>
        <v>28</v>
      </c>
      <c r="T12" s="242">
        <f t="shared" ca="1" si="13"/>
        <v>1.1499999999999999</v>
      </c>
      <c r="U12" s="231">
        <f t="shared" si="14"/>
        <v>12</v>
      </c>
      <c r="V12" s="230" t="str">
        <f t="array" ref="V12">INDEX(P:P,MAX(U$3:U12))</f>
        <v>9A#3DTR</v>
      </c>
      <c r="W12" s="230">
        <f t="shared" ca="1" si="15"/>
        <v>60</v>
      </c>
      <c r="X12" s="230" t="str">
        <f t="shared" si="16"/>
        <v/>
      </c>
      <c r="Y12" s="230">
        <f t="shared" si="2"/>
        <v>0</v>
      </c>
      <c r="AA12" s="230" t="str">
        <f t="shared" si="3"/>
        <v>彰濱</v>
      </c>
      <c r="AB12" s="230" t="s">
        <v>2063</v>
      </c>
      <c r="AC12" s="230" t="s">
        <v>5685</v>
      </c>
      <c r="AE12" t="s">
        <v>5686</v>
      </c>
      <c r="AF12" t="s">
        <v>5687</v>
      </c>
      <c r="AJ12" t="s">
        <v>5688</v>
      </c>
      <c r="AK12" t="s">
        <v>2046</v>
      </c>
      <c r="AM12" s="488" t="str">
        <f t="shared" si="4"/>
        <v>9M</v>
      </c>
      <c r="AN12" t="str">
        <f t="shared" si="0"/>
        <v>彰林E/S</v>
      </c>
      <c r="AO12" s="488" t="str">
        <f t="shared" si="1"/>
        <v>ES</v>
      </c>
      <c r="AQ12" s="2" t="e">
        <f>VLOOKUP(總表!A18,DATA!$AB$3:$AC$829,2,0)</f>
        <v>#N/A</v>
      </c>
      <c r="AR12" s="2" t="e">
        <f>VLOOKUP(總表!A18,變電所別!$K$2:$L$41,2,1)</f>
        <v>#N/A</v>
      </c>
      <c r="AS12" s="2" t="e">
        <f>VLOOKUP(總表!B18,DATA!$AB$3:$AC$829,2,0)</f>
        <v>#N/A</v>
      </c>
      <c r="AT12" s="2" t="e">
        <f>VLOOKUP(總表!B18,變電所別!$K$2:$L$41,2,1)</f>
        <v>#N/A</v>
      </c>
      <c r="AU12" s="275" t="s">
        <v>2663</v>
      </c>
      <c r="AV12" s="1" t="s">
        <v>2664</v>
      </c>
      <c r="AW12" s="275" t="s">
        <v>2665</v>
      </c>
      <c r="AX12" s="273"/>
      <c r="AY12" s="274"/>
      <c r="BB12" s="547" t="s">
        <v>2000</v>
      </c>
      <c r="BC12" s="547" t="s">
        <v>85</v>
      </c>
      <c r="BD12" s="547" t="s">
        <v>85</v>
      </c>
      <c r="BE12" s="547">
        <v>0</v>
      </c>
      <c r="BG12" s="239" t="s">
        <v>4</v>
      </c>
      <c r="BH12" s="240" t="s">
        <v>375</v>
      </c>
      <c r="BI12" t="s">
        <v>2063</v>
      </c>
      <c r="BJ12" t="s">
        <v>2063</v>
      </c>
    </row>
    <row r="13" spans="1:64" ht="22.2">
      <c r="A13" s="239" t="s">
        <v>5689</v>
      </c>
      <c r="B13" s="240" t="s">
        <v>5690</v>
      </c>
      <c r="C13" s="240" t="s">
        <v>5691</v>
      </c>
      <c r="D13" s="239" t="s">
        <v>5693</v>
      </c>
      <c r="E13" s="239" t="s">
        <v>5694</v>
      </c>
      <c r="F13" s="239" t="s">
        <v>5695</v>
      </c>
      <c r="G13" s="239" t="s">
        <v>5691</v>
      </c>
      <c r="H13" s="239" t="s">
        <v>5696</v>
      </c>
      <c r="I13" s="239" t="s">
        <v>5694</v>
      </c>
      <c r="J13" s="241" t="s">
        <v>5625</v>
      </c>
      <c r="K13" s="241" t="s">
        <v>5697</v>
      </c>
      <c r="L13" s="230" t="str">
        <f t="shared" si="5"/>
        <v>9A61</v>
      </c>
      <c r="M13" s="230" t="str">
        <f t="shared" si="6"/>
        <v/>
      </c>
      <c r="N13" s="230" t="str">
        <f t="shared" si="7"/>
        <v/>
      </c>
      <c r="O13" s="230" t="str">
        <f t="shared" si="8"/>
        <v/>
      </c>
      <c r="P13" s="55" t="str">
        <f t="shared" si="9"/>
        <v>9A61</v>
      </c>
      <c r="Q13" s="635" t="str">
        <f t="shared" si="10"/>
        <v>25</v>
      </c>
      <c r="R13" s="234">
        <f t="shared" si="11"/>
        <v>25</v>
      </c>
      <c r="S13" s="55">
        <f t="shared" si="12"/>
        <v>25</v>
      </c>
      <c r="T13" s="242">
        <f t="shared" ca="1" si="13"/>
        <v>0.99</v>
      </c>
      <c r="U13" s="231" t="str">
        <f t="shared" si="14"/>
        <v/>
      </c>
      <c r="V13" s="230" t="str">
        <f t="array" ref="V13">INDEX(P:P,MAX(U$3:U13))</f>
        <v>9A#3DTR</v>
      </c>
      <c r="W13" s="230" t="str">
        <f t="shared" ca="1" si="15"/>
        <v/>
      </c>
      <c r="X13" s="230">
        <f t="shared" si="16"/>
        <v>22.8</v>
      </c>
      <c r="Y13" s="230">
        <f t="shared" si="2"/>
        <v>0</v>
      </c>
      <c r="AA13" s="230" t="str">
        <f t="shared" si="3"/>
        <v>彰濱</v>
      </c>
      <c r="AB13" s="230" t="s">
        <v>1923</v>
      </c>
      <c r="AC13" s="230" t="str">
        <f>LEFT(B13,4)</f>
        <v>9A61</v>
      </c>
      <c r="AE13" t="s">
        <v>5698</v>
      </c>
      <c r="AF13" t="s">
        <v>5699</v>
      </c>
      <c r="AJ13" t="s">
        <v>5700</v>
      </c>
      <c r="AK13" t="s">
        <v>2046</v>
      </c>
      <c r="AM13" s="488" t="str">
        <f t="shared" si="4"/>
        <v>9N</v>
      </c>
      <c r="AN13" t="str">
        <f t="shared" si="0"/>
        <v>彰竹D/S</v>
      </c>
      <c r="AO13" s="488" t="str">
        <f t="shared" si="1"/>
        <v>DS</v>
      </c>
      <c r="AQ13" s="2" t="e">
        <f>VLOOKUP(總表!A19,DATA!$AB$3:$AC$829,2,0)</f>
        <v>#N/A</v>
      </c>
      <c r="AR13" s="2" t="e">
        <f>VLOOKUP(總表!A19,變電所別!$K$2:$L$41,2,1)</f>
        <v>#N/A</v>
      </c>
      <c r="AS13" s="2" t="e">
        <f>VLOOKUP(總表!B19,DATA!$AB$3:$AC$829,2,0)</f>
        <v>#N/A</v>
      </c>
      <c r="AT13" s="2" t="e">
        <f>VLOOKUP(總表!B19,變電所別!$K$2:$L$41,2,1)</f>
        <v>#N/A</v>
      </c>
      <c r="AU13" s="275" t="s">
        <v>2666</v>
      </c>
      <c r="AV13" s="1" t="s">
        <v>2667</v>
      </c>
      <c r="AW13" s="275" t="s">
        <v>2668</v>
      </c>
      <c r="AX13" s="273"/>
      <c r="AY13" s="274"/>
      <c r="BB13" s="547" t="s">
        <v>2002</v>
      </c>
      <c r="BC13" s="547">
        <v>2</v>
      </c>
      <c r="BD13" s="547">
        <v>4</v>
      </c>
      <c r="BE13" s="547">
        <v>6</v>
      </c>
      <c r="BG13" s="239" t="s">
        <v>8329</v>
      </c>
      <c r="BH13" s="240" t="s">
        <v>376</v>
      </c>
      <c r="BI13" t="s">
        <v>1923</v>
      </c>
      <c r="BJ13" t="s">
        <v>10147</v>
      </c>
    </row>
    <row r="14" spans="1:64" ht="22.2">
      <c r="A14" s="239" t="s">
        <v>5701</v>
      </c>
      <c r="B14" s="240" t="s">
        <v>5702</v>
      </c>
      <c r="C14" s="240" t="s">
        <v>5703</v>
      </c>
      <c r="D14" s="239" t="s">
        <v>5609</v>
      </c>
      <c r="E14" s="239" t="s">
        <v>5704</v>
      </c>
      <c r="F14" s="239" t="s">
        <v>5609</v>
      </c>
      <c r="G14" s="239" t="s">
        <v>5625</v>
      </c>
      <c r="H14" s="239" t="s">
        <v>5638</v>
      </c>
      <c r="I14" s="239" t="s">
        <v>5665</v>
      </c>
      <c r="J14" s="241" t="s">
        <v>5625</v>
      </c>
      <c r="K14" s="241" t="s">
        <v>5638</v>
      </c>
      <c r="L14" s="230" t="str">
        <f t="shared" si="5"/>
        <v>9A62</v>
      </c>
      <c r="M14" s="230" t="str">
        <f t="shared" si="6"/>
        <v/>
      </c>
      <c r="N14" s="230" t="str">
        <f t="shared" si="7"/>
        <v/>
      </c>
      <c r="O14" s="230" t="str">
        <f t="shared" si="8"/>
        <v/>
      </c>
      <c r="P14" s="55" t="str">
        <f t="shared" si="9"/>
        <v>9A62</v>
      </c>
      <c r="Q14" s="635" t="str">
        <f t="shared" si="10"/>
        <v>2</v>
      </c>
      <c r="R14" s="234">
        <f t="shared" si="11"/>
        <v>1</v>
      </c>
      <c r="S14" s="55">
        <f t="shared" si="12"/>
        <v>0</v>
      </c>
      <c r="T14" s="242">
        <f t="shared" ca="1" si="13"/>
        <v>0.08</v>
      </c>
      <c r="U14" s="231" t="str">
        <f t="shared" si="14"/>
        <v/>
      </c>
      <c r="V14" s="230" t="str">
        <f t="array" ref="V14">INDEX(P:P,MAX(U$3:U14))</f>
        <v>9A#3DTR</v>
      </c>
      <c r="W14" s="230" t="str">
        <f t="shared" ca="1" si="15"/>
        <v/>
      </c>
      <c r="X14" s="230">
        <f t="shared" si="16"/>
        <v>22.8</v>
      </c>
      <c r="Y14" s="230">
        <f t="shared" si="2"/>
        <v>0</v>
      </c>
      <c r="AA14" s="230" t="str">
        <f t="shared" si="3"/>
        <v>彰濱</v>
      </c>
      <c r="AB14" s="230" t="s">
        <v>2064</v>
      </c>
      <c r="AC14" s="230" t="str">
        <f>LEFT(B14,4)</f>
        <v>9A62</v>
      </c>
      <c r="AE14" t="s">
        <v>5705</v>
      </c>
      <c r="AF14" t="s">
        <v>5706</v>
      </c>
      <c r="AJ14" t="s">
        <v>1899</v>
      </c>
      <c r="AK14" t="s">
        <v>2046</v>
      </c>
      <c r="AM14" s="488" t="str">
        <f t="shared" si="4"/>
        <v>9P</v>
      </c>
      <c r="AN14" t="str">
        <f t="shared" si="0"/>
        <v>花壇D/S</v>
      </c>
      <c r="AO14" s="488" t="str">
        <f t="shared" si="1"/>
        <v>DS</v>
      </c>
      <c r="AQ14" s="2" t="e">
        <f>VLOOKUP(總表!A20,DATA!$AB$3:$AC$829,2,0)</f>
        <v>#N/A</v>
      </c>
      <c r="AR14" s="2" t="e">
        <f>VLOOKUP(總表!A20,變電所別!$K$2:$L$41,2,1)</f>
        <v>#N/A</v>
      </c>
      <c r="AS14" s="2" t="e">
        <f>VLOOKUP(總表!B20,DATA!$AB$3:$AC$829,2,0)</f>
        <v>#N/A</v>
      </c>
      <c r="AT14" s="2" t="e">
        <f>VLOOKUP(總表!B20,變電所別!$K$2:$L$41,2,1)</f>
        <v>#N/A</v>
      </c>
      <c r="AU14" s="275" t="s">
        <v>2669</v>
      </c>
      <c r="AV14" s="1" t="s">
        <v>2670</v>
      </c>
      <c r="AW14" s="275" t="s">
        <v>2671</v>
      </c>
      <c r="AX14" s="273"/>
      <c r="AY14" s="274"/>
      <c r="BB14" s="547" t="s">
        <v>2003</v>
      </c>
      <c r="BC14" s="547">
        <v>1</v>
      </c>
      <c r="BD14" s="547">
        <v>1</v>
      </c>
      <c r="BE14" s="547">
        <v>2</v>
      </c>
      <c r="BG14" s="239" t="s">
        <v>4</v>
      </c>
      <c r="BH14" s="240" t="s">
        <v>377</v>
      </c>
      <c r="BI14" t="s">
        <v>2064</v>
      </c>
      <c r="BJ14" t="s">
        <v>10151</v>
      </c>
    </row>
    <row r="15" spans="1:64" ht="22.2">
      <c r="A15" s="239" t="s">
        <v>5581</v>
      </c>
      <c r="B15" s="240" t="s">
        <v>5707</v>
      </c>
      <c r="C15" s="240" t="s">
        <v>5625</v>
      </c>
      <c r="D15" s="239" t="s">
        <v>5609</v>
      </c>
      <c r="E15" s="239" t="s">
        <v>5708</v>
      </c>
      <c r="F15" s="239" t="s">
        <v>5638</v>
      </c>
      <c r="G15" s="239" t="s">
        <v>5709</v>
      </c>
      <c r="H15" s="239" t="s">
        <v>5638</v>
      </c>
      <c r="I15" s="239" t="s">
        <v>5625</v>
      </c>
      <c r="J15" s="241" t="s">
        <v>5709</v>
      </c>
      <c r="K15" s="241" t="s">
        <v>5638</v>
      </c>
      <c r="L15" s="230" t="str">
        <f t="shared" si="5"/>
        <v>9A63</v>
      </c>
      <c r="M15" s="230" t="str">
        <f t="shared" si="6"/>
        <v/>
      </c>
      <c r="N15" s="230" t="str">
        <f t="shared" si="7"/>
        <v/>
      </c>
      <c r="O15" s="230" t="str">
        <f t="shared" si="8"/>
        <v/>
      </c>
      <c r="P15" s="55" t="str">
        <f t="shared" si="9"/>
        <v>9A63</v>
      </c>
      <c r="Q15" s="635" t="str">
        <f t="shared" si="10"/>
        <v>0</v>
      </c>
      <c r="R15" s="234">
        <f t="shared" si="11"/>
        <v>0</v>
      </c>
      <c r="S15" s="55">
        <f t="shared" si="12"/>
        <v>0</v>
      </c>
      <c r="T15" s="242">
        <f t="shared" ca="1" si="13"/>
        <v>0</v>
      </c>
      <c r="U15" s="231" t="str">
        <f t="shared" si="14"/>
        <v/>
      </c>
      <c r="V15" s="230" t="str">
        <f t="array" ref="V15">INDEX(P:P,MAX(U$3:U15))</f>
        <v>9A#3DTR</v>
      </c>
      <c r="W15" s="230" t="str">
        <f t="shared" ca="1" si="15"/>
        <v/>
      </c>
      <c r="X15" s="230">
        <f t="shared" si="16"/>
        <v>22.8</v>
      </c>
      <c r="Y15" s="230">
        <f t="shared" si="2"/>
        <v>0</v>
      </c>
      <c r="AA15" s="230" t="str">
        <f t="shared" si="3"/>
        <v>彰濱</v>
      </c>
      <c r="AB15" s="230" t="s">
        <v>2065</v>
      </c>
      <c r="AC15" s="230" t="str">
        <f>LEFT(B15,4)</f>
        <v>9A63</v>
      </c>
      <c r="AE15" t="s">
        <v>5710</v>
      </c>
      <c r="AF15" t="s">
        <v>5711</v>
      </c>
      <c r="AJ15" t="s">
        <v>5712</v>
      </c>
      <c r="AK15" t="s">
        <v>2046</v>
      </c>
      <c r="AM15" s="488" t="str">
        <f t="shared" si="4"/>
        <v>IA</v>
      </c>
      <c r="AN15" t="str">
        <f t="shared" si="0"/>
        <v>彰新D/S</v>
      </c>
      <c r="AO15" s="488" t="str">
        <f t="shared" si="1"/>
        <v>DS</v>
      </c>
      <c r="AQ15" s="2" t="e">
        <f>VLOOKUP(總表!A21,DATA!$AB$3:$AC$829,2,0)</f>
        <v>#N/A</v>
      </c>
      <c r="AR15" s="2" t="e">
        <f>VLOOKUP(總表!A21,變電所別!$K$2:$L$41,2,1)</f>
        <v>#N/A</v>
      </c>
      <c r="AS15" s="2" t="e">
        <f>VLOOKUP(總表!B21,DATA!$AB$3:$AC$829,2,0)</f>
        <v>#N/A</v>
      </c>
      <c r="AT15" s="2" t="e">
        <f>VLOOKUP(總表!B21,變電所別!$K$2:$L$41,2,1)</f>
        <v>#N/A</v>
      </c>
      <c r="AU15" s="275" t="s">
        <v>2672</v>
      </c>
      <c r="AV15" s="1" t="s">
        <v>2673</v>
      </c>
      <c r="AW15" s="275" t="s">
        <v>2674</v>
      </c>
      <c r="AX15" s="273"/>
      <c r="AY15" s="274"/>
      <c r="BB15" s="547" t="s">
        <v>2004</v>
      </c>
      <c r="BC15" s="547">
        <v>27</v>
      </c>
      <c r="BD15" s="547">
        <v>5</v>
      </c>
      <c r="BE15" s="547">
        <v>32</v>
      </c>
      <c r="BG15" s="239" t="s">
        <v>8333</v>
      </c>
      <c r="BH15" s="240" t="s">
        <v>378</v>
      </c>
      <c r="BI15" t="s">
        <v>2065</v>
      </c>
      <c r="BJ15" t="s">
        <v>10148</v>
      </c>
    </row>
    <row r="16" spans="1:64" ht="22.2">
      <c r="A16" s="239" t="s">
        <v>5713</v>
      </c>
      <c r="B16" s="240" t="s">
        <v>5714</v>
      </c>
      <c r="C16" s="240" t="s">
        <v>5704</v>
      </c>
      <c r="D16" s="239" t="s">
        <v>5638</v>
      </c>
      <c r="E16" s="239" t="s">
        <v>5624</v>
      </c>
      <c r="F16" s="239" t="s">
        <v>5638</v>
      </c>
      <c r="G16" s="239" t="s">
        <v>5624</v>
      </c>
      <c r="H16" s="239" t="s">
        <v>5638</v>
      </c>
      <c r="I16" s="239" t="s">
        <v>5624</v>
      </c>
      <c r="J16" s="241" t="s">
        <v>5624</v>
      </c>
      <c r="K16" s="241" t="s">
        <v>5638</v>
      </c>
      <c r="L16" s="230" t="str">
        <f t="shared" si="5"/>
        <v>9A64</v>
      </c>
      <c r="M16" s="230" t="str">
        <f t="shared" si="6"/>
        <v/>
      </c>
      <c r="N16" s="230" t="str">
        <f t="shared" si="7"/>
        <v/>
      </c>
      <c r="O16" s="230" t="str">
        <f t="shared" si="8"/>
        <v/>
      </c>
      <c r="P16" s="55" t="str">
        <f t="shared" si="9"/>
        <v>9A64</v>
      </c>
      <c r="Q16" s="635" t="str">
        <f t="shared" si="10"/>
        <v>0</v>
      </c>
      <c r="R16" s="234">
        <f t="shared" si="11"/>
        <v>0</v>
      </c>
      <c r="S16" s="55">
        <f t="shared" si="12"/>
        <v>0</v>
      </c>
      <c r="T16" s="242">
        <f t="shared" ca="1" si="13"/>
        <v>0</v>
      </c>
      <c r="U16" s="231" t="str">
        <f t="shared" si="14"/>
        <v/>
      </c>
      <c r="V16" s="230" t="str">
        <f t="array" ref="V16">INDEX(P:P,MAX(U$3:U16))</f>
        <v>9A#3DTR</v>
      </c>
      <c r="W16" s="230" t="str">
        <f t="shared" ca="1" si="15"/>
        <v/>
      </c>
      <c r="X16" s="230">
        <f t="shared" si="16"/>
        <v>22.8</v>
      </c>
      <c r="Y16" s="230">
        <f t="shared" si="2"/>
        <v>0</v>
      </c>
      <c r="AA16" s="230" t="str">
        <f t="shared" si="3"/>
        <v>彰濱</v>
      </c>
      <c r="AB16" s="230" t="s">
        <v>2066</v>
      </c>
      <c r="AC16" s="230" t="str">
        <f>LEFT(B16,4)</f>
        <v>9A64</v>
      </c>
      <c r="AE16" t="s">
        <v>44</v>
      </c>
      <c r="AF16" t="s">
        <v>5715</v>
      </c>
      <c r="AJ16" t="s">
        <v>1972</v>
      </c>
      <c r="AK16" t="s">
        <v>2046</v>
      </c>
      <c r="AM16" s="488" t="str">
        <f t="shared" si="4"/>
        <v>IB</v>
      </c>
      <c r="AN16" t="str">
        <f t="shared" si="0"/>
        <v>鹿港S/S</v>
      </c>
      <c r="AO16" s="488" t="str">
        <f t="shared" si="1"/>
        <v>SS</v>
      </c>
      <c r="AQ16" s="2" t="e">
        <f>VLOOKUP(總表!A22,DATA!$AB$3:$AC$829,2,0)</f>
        <v>#N/A</v>
      </c>
      <c r="AR16" s="2" t="e">
        <f>VLOOKUP(總表!A22,變電所別!$K$2:$L$41,2,1)</f>
        <v>#N/A</v>
      </c>
      <c r="AS16" s="2" t="e">
        <f>VLOOKUP(總表!B22,DATA!$AB$3:$AC$829,2,0)</f>
        <v>#N/A</v>
      </c>
      <c r="AT16" s="2" t="e">
        <f>VLOOKUP(總表!B22,變電所別!$K$2:$L$41,2,1)</f>
        <v>#N/A</v>
      </c>
      <c r="AU16" s="275" t="s">
        <v>2675</v>
      </c>
      <c r="AV16" s="1" t="s">
        <v>2676</v>
      </c>
      <c r="AW16" s="275" t="s">
        <v>2677</v>
      </c>
      <c r="AX16" s="273"/>
      <c r="AY16" s="274"/>
      <c r="BB16" s="547" t="s">
        <v>1923</v>
      </c>
      <c r="BC16" s="547">
        <v>0</v>
      </c>
      <c r="BD16" s="547">
        <v>1</v>
      </c>
      <c r="BE16" s="547">
        <v>1</v>
      </c>
      <c r="BG16" s="239" t="s">
        <v>4</v>
      </c>
      <c r="BH16" s="240" t="s">
        <v>379</v>
      </c>
      <c r="BI16" t="s">
        <v>2066</v>
      </c>
      <c r="BJ16" t="s">
        <v>10150</v>
      </c>
    </row>
    <row r="17" spans="1:62" ht="22.2">
      <c r="A17" s="239" t="s">
        <v>5602</v>
      </c>
      <c r="B17" s="240" t="s">
        <v>380</v>
      </c>
      <c r="C17" s="240" t="s">
        <v>5625</v>
      </c>
      <c r="D17" s="239" t="s">
        <v>793</v>
      </c>
      <c r="E17" s="239" t="s">
        <v>5709</v>
      </c>
      <c r="F17" s="239" t="s">
        <v>5609</v>
      </c>
      <c r="G17" s="239" t="s">
        <v>5625</v>
      </c>
      <c r="H17" s="239" t="s">
        <v>5609</v>
      </c>
      <c r="I17" s="239" t="s">
        <v>5624</v>
      </c>
      <c r="J17" s="241" t="s">
        <v>5625</v>
      </c>
      <c r="K17" s="241" t="s">
        <v>5609</v>
      </c>
      <c r="L17" s="230" t="str">
        <f t="shared" si="5"/>
        <v>9A65</v>
      </c>
      <c r="M17" s="230" t="str">
        <f t="shared" si="6"/>
        <v/>
      </c>
      <c r="N17" s="230" t="str">
        <f t="shared" si="7"/>
        <v/>
      </c>
      <c r="O17" s="230" t="str">
        <f t="shared" si="8"/>
        <v/>
      </c>
      <c r="P17" s="55" t="str">
        <f t="shared" si="9"/>
        <v>9A65</v>
      </c>
      <c r="Q17" s="635" t="str">
        <f t="shared" si="10"/>
        <v>0</v>
      </c>
      <c r="R17" s="234">
        <f t="shared" si="11"/>
        <v>0</v>
      </c>
      <c r="S17" s="55">
        <f t="shared" si="12"/>
        <v>0</v>
      </c>
      <c r="T17" s="242">
        <f t="shared" ca="1" si="13"/>
        <v>0</v>
      </c>
      <c r="U17" s="231" t="str">
        <f t="shared" si="14"/>
        <v/>
      </c>
      <c r="V17" s="230" t="str">
        <f t="array" ref="V17">INDEX(P:P,MAX(U$3:U17))</f>
        <v>9A#3DTR</v>
      </c>
      <c r="W17" s="230" t="str">
        <f t="shared" ca="1" si="15"/>
        <v/>
      </c>
      <c r="X17" s="230">
        <f t="shared" si="16"/>
        <v>22.8</v>
      </c>
      <c r="Y17" s="230">
        <f t="shared" si="2"/>
        <v>0</v>
      </c>
      <c r="AA17" s="230" t="str">
        <f t="shared" si="3"/>
        <v>彰濱</v>
      </c>
      <c r="AB17" s="230" t="s">
        <v>2067</v>
      </c>
      <c r="AC17" s="230" t="str">
        <f>LEFT(B17,4)</f>
        <v>9A65</v>
      </c>
      <c r="AE17" t="s">
        <v>5716</v>
      </c>
      <c r="AF17" t="s">
        <v>5717</v>
      </c>
      <c r="AJ17" t="s">
        <v>5718</v>
      </c>
      <c r="AK17" t="s">
        <v>2046</v>
      </c>
      <c r="AM17" s="488" t="str">
        <f t="shared" si="4"/>
        <v>IC</v>
      </c>
      <c r="AN17" t="str">
        <f t="shared" si="0"/>
        <v>員林S/S</v>
      </c>
      <c r="AO17" s="488" t="str">
        <f t="shared" si="1"/>
        <v>SS</v>
      </c>
      <c r="AQ17" s="2" t="e">
        <f>VLOOKUP(總表!A23,DATA!$AB$3:$AC$829,2,0)</f>
        <v>#N/A</v>
      </c>
      <c r="AR17" s="2" t="e">
        <f>VLOOKUP(總表!A23,變電所別!$K$2:$L$41,2,1)</f>
        <v>#N/A</v>
      </c>
      <c r="AS17" s="2" t="e">
        <f>VLOOKUP(總表!B23,DATA!$AB$3:$AC$829,2,0)</f>
        <v>#N/A</v>
      </c>
      <c r="AT17" s="2" t="e">
        <f>VLOOKUP(總表!B23,變電所別!$K$2:$L$41,2,1)</f>
        <v>#N/A</v>
      </c>
      <c r="AU17" s="275" t="s">
        <v>2678</v>
      </c>
      <c r="AV17" s="1" t="s">
        <v>2679</v>
      </c>
      <c r="AW17" s="275" t="s">
        <v>2680</v>
      </c>
      <c r="BB17" s="547" t="s">
        <v>2064</v>
      </c>
      <c r="BC17" s="547">
        <v>7</v>
      </c>
      <c r="BD17" s="547">
        <v>5</v>
      </c>
      <c r="BE17" s="547">
        <v>12</v>
      </c>
      <c r="BG17" s="239" t="s">
        <v>8329</v>
      </c>
      <c r="BH17" s="240" t="s">
        <v>380</v>
      </c>
      <c r="BI17" t="s">
        <v>2067</v>
      </c>
      <c r="BJ17" t="s">
        <v>10150</v>
      </c>
    </row>
    <row r="18" spans="1:62" ht="22.2">
      <c r="A18" s="239" t="s">
        <v>5602</v>
      </c>
      <c r="B18" s="240" t="s">
        <v>5719</v>
      </c>
      <c r="C18" s="240" t="s">
        <v>5720</v>
      </c>
      <c r="D18" s="239" t="s">
        <v>5720</v>
      </c>
      <c r="E18" s="239" t="s">
        <v>5720</v>
      </c>
      <c r="F18" s="239" t="s">
        <v>5720</v>
      </c>
      <c r="G18" s="239" t="s">
        <v>5721</v>
      </c>
      <c r="H18" s="239" t="s">
        <v>5720</v>
      </c>
      <c r="I18" s="239" t="s">
        <v>5720</v>
      </c>
      <c r="J18" s="241" t="s">
        <v>5595</v>
      </c>
      <c r="K18" s="241" t="s">
        <v>5720</v>
      </c>
      <c r="L18" s="230" t="str">
        <f t="shared" si="5"/>
        <v>9APV</v>
      </c>
      <c r="M18" s="230" t="str">
        <f t="shared" si="6"/>
        <v/>
      </c>
      <c r="N18" s="230" t="str">
        <f t="shared" si="7"/>
        <v/>
      </c>
      <c r="O18" s="230" t="str">
        <f t="shared" si="8"/>
        <v/>
      </c>
      <c r="P18" s="55" t="str">
        <f t="shared" si="9"/>
        <v>9APV</v>
      </c>
      <c r="Q18" s="635" t="str">
        <f t="shared" si="10"/>
        <v xml:space="preserve"> </v>
      </c>
      <c r="R18" s="234" t="e">
        <f t="shared" si="11"/>
        <v>#VALUE!</v>
      </c>
      <c r="S18" s="55" t="e">
        <f t="shared" si="12"/>
        <v>#VALUE!</v>
      </c>
      <c r="T18" s="242" t="e">
        <f t="shared" ca="1" si="13"/>
        <v>#VALUE!</v>
      </c>
      <c r="U18" s="231" t="str">
        <f t="shared" si="14"/>
        <v/>
      </c>
      <c r="V18" s="230" t="str">
        <f t="array" ref="V18">INDEX(P:P,MAX(U$3:U18))</f>
        <v>9A#3DTR</v>
      </c>
      <c r="W18" s="230" t="str">
        <f t="shared" ca="1" si="15"/>
        <v/>
      </c>
      <c r="X18" s="230" t="e">
        <f t="shared" si="16"/>
        <v>#VALUE!</v>
      </c>
      <c r="Y18" s="230">
        <f t="shared" si="2"/>
        <v>0</v>
      </c>
      <c r="AA18" s="230" t="str">
        <f t="shared" si="3"/>
        <v>彰濱</v>
      </c>
      <c r="AB18" s="230" t="s">
        <v>2068</v>
      </c>
      <c r="AC18" s="230" t="s">
        <v>2068</v>
      </c>
      <c r="AE18" t="s">
        <v>5722</v>
      </c>
      <c r="AF18" t="s">
        <v>5723</v>
      </c>
      <c r="AJ18" t="s">
        <v>5724</v>
      </c>
      <c r="AK18" t="s">
        <v>2046</v>
      </c>
      <c r="AM18" s="488" t="str">
        <f t="shared" si="4"/>
        <v>ID</v>
      </c>
      <c r="AN18" t="str">
        <f t="shared" si="0"/>
        <v>溪湖S/S</v>
      </c>
      <c r="AO18" s="488" t="str">
        <f t="shared" si="1"/>
        <v>SS</v>
      </c>
      <c r="AQ18" s="2" t="e">
        <f>VLOOKUP(總表!A24,DATA!$AB$3:$AC$829,2,0)</f>
        <v>#N/A</v>
      </c>
      <c r="AR18" s="2" t="e">
        <f>VLOOKUP(總表!A24,變電所別!$K$2:$L$41,2,1)</f>
        <v>#N/A</v>
      </c>
      <c r="AS18" s="2" t="e">
        <f>VLOOKUP(總表!B24,DATA!$AB$3:$AC$829,2,0)</f>
        <v>#N/A</v>
      </c>
      <c r="AT18" s="2" t="e">
        <f>VLOOKUP(總表!B24,變電所別!$K$2:$L$41,2,1)</f>
        <v>#N/A</v>
      </c>
      <c r="AU18" s="275" t="s">
        <v>2681</v>
      </c>
      <c r="AV18" s="1" t="s">
        <v>2682</v>
      </c>
      <c r="AW18" s="275" t="s">
        <v>2683</v>
      </c>
      <c r="BB18" s="547" t="s">
        <v>2065</v>
      </c>
      <c r="BC18" s="547">
        <v>8</v>
      </c>
      <c r="BD18" s="547">
        <v>2</v>
      </c>
      <c r="BE18" s="547">
        <v>10</v>
      </c>
      <c r="BG18" s="239" t="s">
        <v>8329</v>
      </c>
      <c r="BH18" s="240" t="s">
        <v>381</v>
      </c>
      <c r="BI18" t="s">
        <v>2068</v>
      </c>
      <c r="BJ18" t="s">
        <v>2063</v>
      </c>
    </row>
    <row r="19" spans="1:62" ht="22.2">
      <c r="A19" s="239" t="s">
        <v>5581</v>
      </c>
      <c r="B19" s="240" t="s">
        <v>5725</v>
      </c>
      <c r="C19" s="240" t="s">
        <v>5726</v>
      </c>
      <c r="D19" s="239" t="s">
        <v>5609</v>
      </c>
      <c r="E19" s="239" t="s">
        <v>5726</v>
      </c>
      <c r="F19" s="239" t="s">
        <v>5638</v>
      </c>
      <c r="G19" s="239" t="s">
        <v>5665</v>
      </c>
      <c r="H19" s="239" t="s">
        <v>5638</v>
      </c>
      <c r="I19" s="239" t="s">
        <v>5726</v>
      </c>
      <c r="J19" s="241" t="s">
        <v>5625</v>
      </c>
      <c r="K19" s="241" t="s">
        <v>5638</v>
      </c>
      <c r="L19" s="230" t="str">
        <f t="shared" si="5"/>
        <v>9A66</v>
      </c>
      <c r="M19" s="230" t="str">
        <f t="shared" si="6"/>
        <v/>
      </c>
      <c r="N19" s="230" t="str">
        <f t="shared" si="7"/>
        <v/>
      </c>
      <c r="O19" s="230" t="str">
        <f t="shared" si="8"/>
        <v/>
      </c>
      <c r="P19" s="55" t="str">
        <f t="shared" si="9"/>
        <v>9A66</v>
      </c>
      <c r="Q19" s="635" t="str">
        <f t="shared" si="10"/>
        <v>2</v>
      </c>
      <c r="R19" s="234">
        <f t="shared" si="11"/>
        <v>2</v>
      </c>
      <c r="S19" s="55">
        <f t="shared" si="12"/>
        <v>2</v>
      </c>
      <c r="T19" s="242">
        <f t="shared" ca="1" si="13"/>
        <v>0.08</v>
      </c>
      <c r="U19" s="231" t="str">
        <f t="shared" si="14"/>
        <v/>
      </c>
      <c r="V19" s="230" t="str">
        <f t="array" ref="V19">INDEX(P:P,MAX(U$3:U19))</f>
        <v>9A#3DTR</v>
      </c>
      <c r="W19" s="230" t="str">
        <f t="shared" ca="1" si="15"/>
        <v/>
      </c>
      <c r="X19" s="230">
        <f t="shared" si="16"/>
        <v>22.8</v>
      </c>
      <c r="Y19" s="230">
        <f t="shared" si="2"/>
        <v>0</v>
      </c>
      <c r="AA19" s="230" t="str">
        <f t="shared" si="3"/>
        <v>彰濱</v>
      </c>
      <c r="AB19" s="230" t="s">
        <v>2069</v>
      </c>
      <c r="AC19" s="230" t="str">
        <f>LEFT(B19,4)</f>
        <v>9A66</v>
      </c>
      <c r="AE19" t="s">
        <v>5727</v>
      </c>
      <c r="AF19" t="s">
        <v>5728</v>
      </c>
      <c r="AJ19" t="s">
        <v>5729</v>
      </c>
      <c r="AK19" t="s">
        <v>2046</v>
      </c>
      <c r="AM19" s="488" t="str">
        <f t="shared" si="4"/>
        <v>IE</v>
      </c>
      <c r="AN19" t="str">
        <f t="shared" si="0"/>
        <v>二林S/S</v>
      </c>
      <c r="AO19" s="488" t="str">
        <f t="shared" si="1"/>
        <v>SS</v>
      </c>
      <c r="AQ19" s="2" t="e">
        <f>VLOOKUP(總表!A25,DATA!$AB$3:$AC$829,2,0)</f>
        <v>#N/A</v>
      </c>
      <c r="AR19" s="2" t="e">
        <f>VLOOKUP(總表!A25,變電所別!$K$2:$L$41,2,1)</f>
        <v>#N/A</v>
      </c>
      <c r="AS19" s="2" t="e">
        <f>VLOOKUP(總表!B25,DATA!$AB$3:$AC$829,2,0)</f>
        <v>#N/A</v>
      </c>
      <c r="AT19" s="2" t="e">
        <f>VLOOKUP(總表!B25,變電所別!$K$2:$L$41,2,1)</f>
        <v>#N/A</v>
      </c>
      <c r="AU19" s="275" t="s">
        <v>2684</v>
      </c>
      <c r="AV19" s="1" t="s">
        <v>2685</v>
      </c>
      <c r="AW19" s="275" t="s">
        <v>2686</v>
      </c>
      <c r="BB19" s="547" t="s">
        <v>2066</v>
      </c>
      <c r="BC19" s="547">
        <v>33</v>
      </c>
      <c r="BD19" s="547">
        <v>6</v>
      </c>
      <c r="BE19" s="547">
        <v>39</v>
      </c>
      <c r="BG19" s="239" t="s">
        <v>4</v>
      </c>
      <c r="BH19" s="240" t="s">
        <v>8334</v>
      </c>
      <c r="BI19" t="s">
        <v>2069</v>
      </c>
      <c r="BJ19" t="s">
        <v>10149</v>
      </c>
    </row>
    <row r="20" spans="1:62" ht="22.2">
      <c r="A20" s="239" t="s">
        <v>5602</v>
      </c>
      <c r="B20" s="240" t="s">
        <v>5730</v>
      </c>
      <c r="C20" s="240" t="s">
        <v>5731</v>
      </c>
      <c r="D20" s="239" t="s">
        <v>5732</v>
      </c>
      <c r="E20" s="239" t="s">
        <v>5733</v>
      </c>
      <c r="F20" s="239" t="s">
        <v>5732</v>
      </c>
      <c r="G20" s="239" t="s">
        <v>5731</v>
      </c>
      <c r="H20" s="239" t="s">
        <v>5732</v>
      </c>
      <c r="I20" s="239" t="s">
        <v>5733</v>
      </c>
      <c r="J20" s="241" t="s">
        <v>5595</v>
      </c>
      <c r="K20" s="241" t="s">
        <v>5595</v>
      </c>
      <c r="L20" s="230" t="str">
        <f t="shared" si="5"/>
        <v>9A#4DTR(A)</v>
      </c>
      <c r="M20" s="230" t="str">
        <f t="shared" si="6"/>
        <v>(A)</v>
      </c>
      <c r="N20" s="230" t="str">
        <f t="shared" si="7"/>
        <v>9A#4DTR</v>
      </c>
      <c r="O20" s="230" t="str">
        <f t="shared" si="8"/>
        <v>(A)</v>
      </c>
      <c r="P20" s="55" t="str">
        <f t="shared" si="9"/>
        <v>9A#4DTR(A)</v>
      </c>
      <c r="Q20" s="635" t="str">
        <f t="shared" si="10"/>
        <v>259</v>
      </c>
      <c r="R20" s="234">
        <f t="shared" si="11"/>
        <v>258</v>
      </c>
      <c r="S20" s="55">
        <f t="shared" si="12"/>
        <v>257</v>
      </c>
      <c r="T20" s="242">
        <f t="shared" ca="1" si="13"/>
        <v>10.23</v>
      </c>
      <c r="U20" s="231">
        <f t="shared" si="14"/>
        <v>20</v>
      </c>
      <c r="V20" s="230" t="str">
        <f t="array" ref="V20">INDEX(P:P,MAX(U$3:U20))</f>
        <v>9A#4DTR(A)</v>
      </c>
      <c r="W20" s="230">
        <f t="shared" ca="1" si="15"/>
        <v>60</v>
      </c>
      <c r="X20" s="230" t="str">
        <f t="shared" si="16"/>
        <v/>
      </c>
      <c r="Y20" s="230">
        <f t="shared" si="2"/>
        <v>0</v>
      </c>
      <c r="AA20" s="230" t="str">
        <f t="shared" si="3"/>
        <v>彰濱</v>
      </c>
      <c r="AB20" s="230" t="s">
        <v>2070</v>
      </c>
      <c r="AC20" s="230" t="s">
        <v>5734</v>
      </c>
      <c r="AE20" t="s">
        <v>5735</v>
      </c>
      <c r="AF20" t="s">
        <v>5736</v>
      </c>
      <c r="AJ20" t="s">
        <v>1907</v>
      </c>
      <c r="AK20" t="s">
        <v>2046</v>
      </c>
      <c r="AM20" s="488" t="str">
        <f t="shared" si="4"/>
        <v>IF</v>
      </c>
      <c r="AN20" t="str">
        <f t="shared" si="0"/>
        <v>溪州S/S</v>
      </c>
      <c r="AO20" s="488" t="str">
        <f t="shared" si="1"/>
        <v>SS</v>
      </c>
      <c r="AQ20" s="2" t="e">
        <f>VLOOKUP(總表!A26,DATA!$AB$3:$AC$829,2,0)</f>
        <v>#N/A</v>
      </c>
      <c r="AR20" s="2" t="e">
        <f>VLOOKUP(總表!A26,變電所別!$K$2:$L$41,2,1)</f>
        <v>#N/A</v>
      </c>
      <c r="AS20" s="2" t="e">
        <f>VLOOKUP(總表!B26,DATA!$AB$3:$AC$829,2,0)</f>
        <v>#N/A</v>
      </c>
      <c r="AT20" s="2" t="e">
        <f>VLOOKUP(總表!B26,變電所別!$K$2:$L$41,2,1)</f>
        <v>#N/A</v>
      </c>
      <c r="AU20" s="275" t="s">
        <v>2687</v>
      </c>
      <c r="AV20" s="1" t="s">
        <v>2688</v>
      </c>
      <c r="AW20" s="275" t="s">
        <v>2689</v>
      </c>
      <c r="BB20" s="547" t="s">
        <v>2067</v>
      </c>
      <c r="BC20" s="547">
        <v>1</v>
      </c>
      <c r="BD20" s="547">
        <v>2</v>
      </c>
      <c r="BE20" s="547">
        <v>3</v>
      </c>
      <c r="BG20" s="239" t="s">
        <v>8329</v>
      </c>
      <c r="BH20" s="240" t="s">
        <v>382</v>
      </c>
      <c r="BI20" t="s">
        <v>2070</v>
      </c>
      <c r="BJ20" t="s">
        <v>10146</v>
      </c>
    </row>
    <row r="21" spans="1:62" ht="22.2">
      <c r="A21" s="239" t="s">
        <v>5587</v>
      </c>
      <c r="B21" s="240" t="s">
        <v>383</v>
      </c>
      <c r="C21" s="240" t="s">
        <v>1046</v>
      </c>
      <c r="D21" s="239" t="s">
        <v>5737</v>
      </c>
      <c r="E21" s="239" t="s">
        <v>5738</v>
      </c>
      <c r="F21" s="239" t="s">
        <v>806</v>
      </c>
      <c r="G21" s="239" t="s">
        <v>911</v>
      </c>
      <c r="H21" s="239" t="s">
        <v>5737</v>
      </c>
      <c r="I21" s="239" t="s">
        <v>872</v>
      </c>
      <c r="J21" s="241" t="s">
        <v>5739</v>
      </c>
      <c r="K21" s="241" t="s">
        <v>793</v>
      </c>
      <c r="L21" s="230" t="str">
        <f t="shared" si="5"/>
        <v>9A51</v>
      </c>
      <c r="M21" s="230" t="str">
        <f t="shared" si="6"/>
        <v/>
      </c>
      <c r="N21" s="230" t="str">
        <f t="shared" si="7"/>
        <v/>
      </c>
      <c r="O21" s="230" t="str">
        <f t="shared" si="8"/>
        <v/>
      </c>
      <c r="P21" s="55" t="str">
        <f t="shared" si="9"/>
        <v>9A51</v>
      </c>
      <c r="Q21" s="635" t="str">
        <f t="shared" si="10"/>
        <v>230</v>
      </c>
      <c r="R21" s="234">
        <f t="shared" si="11"/>
        <v>227</v>
      </c>
      <c r="S21" s="55">
        <f t="shared" si="12"/>
        <v>224</v>
      </c>
      <c r="T21" s="242">
        <f t="shared" ca="1" si="13"/>
        <v>9.08</v>
      </c>
      <c r="U21" s="231" t="str">
        <f t="shared" si="14"/>
        <v/>
      </c>
      <c r="V21" s="230" t="str">
        <f t="array" ref="V21">INDEX(P:P,MAX(U$3:U21))</f>
        <v>9A#4DTR(A)</v>
      </c>
      <c r="W21" s="230" t="str">
        <f t="shared" ca="1" si="15"/>
        <v/>
      </c>
      <c r="X21" s="230">
        <f t="shared" si="16"/>
        <v>22.8</v>
      </c>
      <c r="Y21" s="230">
        <f t="shared" si="2"/>
        <v>0</v>
      </c>
      <c r="AA21" s="230" t="str">
        <f t="shared" si="3"/>
        <v>彰濱</v>
      </c>
      <c r="AB21" s="230" t="s">
        <v>1998</v>
      </c>
      <c r="AC21" s="230" t="str">
        <f t="shared" ref="AC21:AC26" si="18">LEFT(B21,4)</f>
        <v>9A51</v>
      </c>
      <c r="AE21" t="s">
        <v>49</v>
      </c>
      <c r="AF21" t="s">
        <v>5740</v>
      </c>
      <c r="AJ21" t="s">
        <v>1908</v>
      </c>
      <c r="AK21" t="s">
        <v>2046</v>
      </c>
      <c r="AM21" s="488" t="str">
        <f t="shared" si="4"/>
        <v>IG</v>
      </c>
      <c r="AN21" t="str">
        <f t="shared" si="0"/>
        <v>田中D/S</v>
      </c>
      <c r="AO21" s="488" t="str">
        <f t="shared" si="1"/>
        <v>DS</v>
      </c>
      <c r="AQ21" s="2" t="e">
        <f>VLOOKUP(總表!A27,DATA!$AB$3:$AC$829,2,0)</f>
        <v>#N/A</v>
      </c>
      <c r="AR21" s="2" t="e">
        <f>VLOOKUP(總表!A27,變電所別!$K$2:$L$41,2,1)</f>
        <v>#N/A</v>
      </c>
      <c r="AS21" s="2" t="e">
        <f>VLOOKUP(總表!B27,DATA!$AB$3:$AC$829,2,0)</f>
        <v>#N/A</v>
      </c>
      <c r="AT21" s="2" t="e">
        <f>VLOOKUP(總表!B27,變電所別!$K$2:$L$41,2,1)</f>
        <v>#N/A</v>
      </c>
      <c r="AU21" s="275" t="s">
        <v>2690</v>
      </c>
      <c r="AV21" s="1" t="s">
        <v>2691</v>
      </c>
      <c r="AW21" s="275" t="s">
        <v>2692</v>
      </c>
      <c r="BB21" s="547" t="s">
        <v>3230</v>
      </c>
      <c r="BC21" s="547" t="s">
        <v>85</v>
      </c>
      <c r="BD21" s="547" t="s">
        <v>85</v>
      </c>
      <c r="BE21" s="547">
        <v>0</v>
      </c>
      <c r="BG21" s="239" t="s">
        <v>8333</v>
      </c>
      <c r="BH21" s="240" t="s">
        <v>8335</v>
      </c>
      <c r="BI21" t="s">
        <v>1998</v>
      </c>
      <c r="BJ21" t="s">
        <v>2070</v>
      </c>
    </row>
    <row r="22" spans="1:62" ht="22.2">
      <c r="A22" s="239" t="s">
        <v>5587</v>
      </c>
      <c r="B22" s="240" t="s">
        <v>5741</v>
      </c>
      <c r="C22" s="240" t="s">
        <v>5742</v>
      </c>
      <c r="D22" s="239" t="s">
        <v>5744</v>
      </c>
      <c r="E22" s="239" t="s">
        <v>5746</v>
      </c>
      <c r="F22" s="239" t="s">
        <v>5744</v>
      </c>
      <c r="G22" s="239" t="s">
        <v>5747</v>
      </c>
      <c r="H22" s="239" t="s">
        <v>5744</v>
      </c>
      <c r="I22" s="239" t="s">
        <v>5742</v>
      </c>
      <c r="J22" s="241" t="s">
        <v>5739</v>
      </c>
      <c r="K22" s="241" t="s">
        <v>5697</v>
      </c>
      <c r="L22" s="230" t="str">
        <f t="shared" si="5"/>
        <v>9A52</v>
      </c>
      <c r="M22" s="230" t="str">
        <f t="shared" si="6"/>
        <v/>
      </c>
      <c r="N22" s="230" t="str">
        <f t="shared" si="7"/>
        <v/>
      </c>
      <c r="O22" s="230" t="str">
        <f t="shared" si="8"/>
        <v/>
      </c>
      <c r="P22" s="55" t="str">
        <f t="shared" si="9"/>
        <v>9A52</v>
      </c>
      <c r="Q22" s="635" t="str">
        <f t="shared" si="10"/>
        <v>33</v>
      </c>
      <c r="R22" s="234">
        <f t="shared" si="11"/>
        <v>32</v>
      </c>
      <c r="S22" s="55">
        <f t="shared" si="12"/>
        <v>32</v>
      </c>
      <c r="T22" s="242">
        <f t="shared" ca="1" si="13"/>
        <v>1.3</v>
      </c>
      <c r="U22" s="231" t="str">
        <f t="shared" si="14"/>
        <v/>
      </c>
      <c r="V22" s="230" t="str">
        <f t="array" ref="V22">INDEX(P:P,MAX(U$3:U22))</f>
        <v>9A#4DTR(A)</v>
      </c>
      <c r="W22" s="230" t="str">
        <f t="shared" ca="1" si="15"/>
        <v/>
      </c>
      <c r="X22" s="230">
        <f t="shared" si="16"/>
        <v>22.8</v>
      </c>
      <c r="Y22" s="230">
        <f t="shared" si="2"/>
        <v>0</v>
      </c>
      <c r="AA22" s="230" t="str">
        <f t="shared" si="3"/>
        <v>彰濱</v>
      </c>
      <c r="AB22" s="230" t="s">
        <v>2071</v>
      </c>
      <c r="AC22" s="230" t="str">
        <f t="shared" si="18"/>
        <v>9A52</v>
      </c>
      <c r="AE22" t="s">
        <v>5748</v>
      </c>
      <c r="AF22" t="s">
        <v>5749</v>
      </c>
      <c r="AJ22" t="s">
        <v>5750</v>
      </c>
      <c r="AK22" t="s">
        <v>2046</v>
      </c>
      <c r="AM22" s="488" t="str">
        <f t="shared" si="4"/>
        <v>IH</v>
      </c>
      <c r="AN22" t="str">
        <f t="shared" si="0"/>
        <v>彰西S/S</v>
      </c>
      <c r="AO22" s="488" t="str">
        <f t="shared" si="1"/>
        <v>SS</v>
      </c>
      <c r="AQ22" s="2" t="e">
        <f>VLOOKUP(總表!A28,DATA!$AB$3:$AC$829,2,0)</f>
        <v>#N/A</v>
      </c>
      <c r="AR22" s="2" t="e">
        <f>VLOOKUP(總表!A28,變電所別!$K$2:$L$41,2,1)</f>
        <v>#N/A</v>
      </c>
      <c r="AS22" s="2" t="e">
        <f>VLOOKUP(總表!B28,DATA!$AB$3:$AC$829,2,0)</f>
        <v>#N/A</v>
      </c>
      <c r="AT22" s="2" t="e">
        <f>VLOOKUP(總表!B28,變電所別!$K$2:$L$41,2,1)</f>
        <v>#N/A</v>
      </c>
      <c r="AU22" s="275" t="s">
        <v>2693</v>
      </c>
      <c r="AV22" s="1" t="s">
        <v>2694</v>
      </c>
      <c r="AW22" s="275" t="s">
        <v>2695</v>
      </c>
      <c r="BB22" s="547" t="s">
        <v>2076</v>
      </c>
      <c r="BC22" s="547" t="s">
        <v>85</v>
      </c>
      <c r="BD22" s="547" t="s">
        <v>85</v>
      </c>
      <c r="BE22" s="547">
        <v>0</v>
      </c>
      <c r="BG22" s="239" t="s">
        <v>8333</v>
      </c>
      <c r="BH22" s="240" t="s">
        <v>8336</v>
      </c>
      <c r="BI22" t="s">
        <v>2071</v>
      </c>
      <c r="BJ22" t="s">
        <v>2070</v>
      </c>
    </row>
    <row r="23" spans="1:62" ht="22.2">
      <c r="A23" s="239" t="s">
        <v>5587</v>
      </c>
      <c r="B23" s="240" t="s">
        <v>5751</v>
      </c>
      <c r="C23" s="240" t="s">
        <v>5752</v>
      </c>
      <c r="D23" s="239" t="s">
        <v>5753</v>
      </c>
      <c r="E23" s="239" t="s">
        <v>5754</v>
      </c>
      <c r="F23" s="239" t="s">
        <v>5753</v>
      </c>
      <c r="G23" s="239" t="s">
        <v>5755</v>
      </c>
      <c r="H23" s="239" t="s">
        <v>5753</v>
      </c>
      <c r="I23" s="239" t="s">
        <v>5756</v>
      </c>
      <c r="J23" s="241" t="s">
        <v>5709</v>
      </c>
      <c r="K23" s="241" t="s">
        <v>5697</v>
      </c>
      <c r="L23" s="230" t="str">
        <f t="shared" si="5"/>
        <v>9A53</v>
      </c>
      <c r="M23" s="230" t="str">
        <f t="shared" si="6"/>
        <v/>
      </c>
      <c r="N23" s="230" t="str">
        <f t="shared" si="7"/>
        <v/>
      </c>
      <c r="O23" s="230" t="str">
        <f t="shared" si="8"/>
        <v/>
      </c>
      <c r="P23" s="55" t="str">
        <f t="shared" si="9"/>
        <v>9A53</v>
      </c>
      <c r="Q23" s="635" t="str">
        <f t="shared" si="10"/>
        <v>21</v>
      </c>
      <c r="R23" s="234">
        <f t="shared" si="11"/>
        <v>20</v>
      </c>
      <c r="S23" s="55">
        <f t="shared" si="12"/>
        <v>19</v>
      </c>
      <c r="T23" s="242">
        <f t="shared" ca="1" si="13"/>
        <v>0.83</v>
      </c>
      <c r="U23" s="231" t="str">
        <f t="shared" si="14"/>
        <v/>
      </c>
      <c r="V23" s="230" t="str">
        <f t="array" ref="V23">INDEX(P:P,MAX(U$3:U23))</f>
        <v>9A#4DTR(A)</v>
      </c>
      <c r="W23" s="230" t="str">
        <f t="shared" ca="1" si="15"/>
        <v/>
      </c>
      <c r="X23" s="230">
        <f t="shared" si="16"/>
        <v>22.8</v>
      </c>
      <c r="Y23" s="230">
        <f t="shared" si="2"/>
        <v>0</v>
      </c>
      <c r="AA23" s="230" t="str">
        <f t="shared" si="3"/>
        <v>彰濱</v>
      </c>
      <c r="AB23" s="230" t="s">
        <v>2072</v>
      </c>
      <c r="AC23" s="230" t="str">
        <f t="shared" si="18"/>
        <v>9A53</v>
      </c>
      <c r="AE23" t="s">
        <v>5757</v>
      </c>
      <c r="AF23" t="s">
        <v>5758</v>
      </c>
      <c r="AJ23" t="s">
        <v>5759</v>
      </c>
      <c r="AK23" t="s">
        <v>2046</v>
      </c>
      <c r="AM23" s="488" t="str">
        <f t="shared" si="4"/>
        <v>II</v>
      </c>
      <c r="AN23" t="str">
        <f t="shared" si="0"/>
        <v>彰南S/S</v>
      </c>
      <c r="AO23" s="488" t="str">
        <f t="shared" si="1"/>
        <v>SS</v>
      </c>
      <c r="AQ23" s="2" t="e">
        <f>VLOOKUP(總表!A29,DATA!$AB$3:$AC$829,2,0)</f>
        <v>#N/A</v>
      </c>
      <c r="AR23" s="2" t="e">
        <f>VLOOKUP(總表!A29,變電所別!$K$2:$L$41,2,1)</f>
        <v>#N/A</v>
      </c>
      <c r="AS23" s="2" t="e">
        <f>VLOOKUP(總表!B29,DATA!$AB$3:$AC$829,2,0)</f>
        <v>#N/A</v>
      </c>
      <c r="AT23" s="2" t="e">
        <f>VLOOKUP(總表!B29,變電所別!$K$2:$L$41,2,1)</f>
        <v>#N/A</v>
      </c>
      <c r="AU23" s="275" t="s">
        <v>2696</v>
      </c>
      <c r="AV23" s="1" t="s">
        <v>2697</v>
      </c>
      <c r="AW23" s="275" t="s">
        <v>2698</v>
      </c>
      <c r="BB23" s="547" t="s">
        <v>1219</v>
      </c>
      <c r="BC23" s="547">
        <v>9</v>
      </c>
      <c r="BD23" s="547">
        <v>9</v>
      </c>
      <c r="BE23" s="547">
        <v>18</v>
      </c>
      <c r="BG23" s="239" t="s">
        <v>8329</v>
      </c>
      <c r="BH23" s="240" t="s">
        <v>384</v>
      </c>
      <c r="BI23" t="s">
        <v>2072</v>
      </c>
      <c r="BJ23" t="s">
        <v>2070</v>
      </c>
    </row>
    <row r="24" spans="1:62" ht="22.2">
      <c r="A24" s="239" t="s">
        <v>5587</v>
      </c>
      <c r="B24" s="240" t="s">
        <v>5760</v>
      </c>
      <c r="C24" s="240" t="s">
        <v>5739</v>
      </c>
      <c r="D24" s="239" t="s">
        <v>5697</v>
      </c>
      <c r="E24" s="239" t="s">
        <v>5739</v>
      </c>
      <c r="F24" s="239" t="s">
        <v>5638</v>
      </c>
      <c r="G24" s="239" t="s">
        <v>5739</v>
      </c>
      <c r="H24" s="239" t="s">
        <v>5638</v>
      </c>
      <c r="I24" s="239" t="s">
        <v>5709</v>
      </c>
      <c r="J24" s="241" t="s">
        <v>5739</v>
      </c>
      <c r="K24" s="241" t="s">
        <v>5638</v>
      </c>
      <c r="L24" s="230" t="str">
        <f t="shared" si="5"/>
        <v>9A54</v>
      </c>
      <c r="M24" s="230" t="str">
        <f t="shared" si="6"/>
        <v/>
      </c>
      <c r="N24" s="230" t="str">
        <f t="shared" si="7"/>
        <v/>
      </c>
      <c r="O24" s="230" t="str">
        <f t="shared" si="8"/>
        <v/>
      </c>
      <c r="P24" s="55" t="str">
        <f t="shared" si="9"/>
        <v>9A54</v>
      </c>
      <c r="Q24" s="635" t="str">
        <f t="shared" si="10"/>
        <v>0</v>
      </c>
      <c r="R24" s="234">
        <f t="shared" si="11"/>
        <v>0</v>
      </c>
      <c r="S24" s="55">
        <f t="shared" si="12"/>
        <v>0</v>
      </c>
      <c r="T24" s="242">
        <f t="shared" ca="1" si="13"/>
        <v>0</v>
      </c>
      <c r="U24" s="231" t="str">
        <f t="shared" si="14"/>
        <v/>
      </c>
      <c r="V24" s="230" t="str">
        <f t="array" ref="V24">INDEX(P:P,MAX(U$3:U24))</f>
        <v>9A#4DTR(A)</v>
      </c>
      <c r="W24" s="230" t="str">
        <f t="shared" ca="1" si="15"/>
        <v/>
      </c>
      <c r="X24" s="230">
        <f t="shared" si="16"/>
        <v>22.8</v>
      </c>
      <c r="Y24" s="230">
        <f t="shared" si="2"/>
        <v>0</v>
      </c>
      <c r="AA24" s="230" t="str">
        <f t="shared" si="3"/>
        <v>彰濱</v>
      </c>
      <c r="AB24" s="230" t="s">
        <v>2073</v>
      </c>
      <c r="AC24" s="230" t="str">
        <f t="shared" si="18"/>
        <v>9A54</v>
      </c>
      <c r="AE24" t="s">
        <v>5761</v>
      </c>
      <c r="AF24" t="s">
        <v>5762</v>
      </c>
      <c r="AJ24" t="s">
        <v>5763</v>
      </c>
      <c r="AK24" t="s">
        <v>2046</v>
      </c>
      <c r="AM24" s="488" t="str">
        <f t="shared" si="4"/>
        <v>IJ</v>
      </c>
      <c r="AN24" t="str">
        <f t="shared" si="0"/>
        <v>和美S/S</v>
      </c>
      <c r="AO24" s="488" t="str">
        <f t="shared" si="1"/>
        <v>SS</v>
      </c>
      <c r="AQ24" s="2" t="e">
        <f>VLOOKUP(總表!A30,DATA!$AB$3:$AC$829,2,0)</f>
        <v>#N/A</v>
      </c>
      <c r="AR24" s="2" t="e">
        <f>VLOOKUP(總表!A30,變電所別!$K$2:$L$41,2,1)</f>
        <v>#N/A</v>
      </c>
      <c r="AS24" s="2" t="e">
        <f>VLOOKUP(總表!B30,DATA!$AB$3:$AC$829,2,0)</f>
        <v>#N/A</v>
      </c>
      <c r="AT24" s="2" t="e">
        <f>VLOOKUP(總表!B30,變電所別!$K$2:$L$41,2,1)</f>
        <v>#N/A</v>
      </c>
      <c r="AU24" s="275" t="s">
        <v>2699</v>
      </c>
      <c r="AV24" s="1" t="s">
        <v>2700</v>
      </c>
      <c r="AW24" s="275" t="s">
        <v>2701</v>
      </c>
      <c r="BB24" s="547" t="s">
        <v>1236</v>
      </c>
      <c r="BC24" s="547">
        <v>49</v>
      </c>
      <c r="BD24" s="547">
        <v>12</v>
      </c>
      <c r="BE24" s="547">
        <v>61</v>
      </c>
      <c r="BG24" s="239" t="s">
        <v>8329</v>
      </c>
      <c r="BH24" s="240" t="s">
        <v>385</v>
      </c>
      <c r="BI24" t="s">
        <v>2073</v>
      </c>
      <c r="BJ24" t="s">
        <v>2070</v>
      </c>
    </row>
    <row r="25" spans="1:62" ht="22.2">
      <c r="A25" s="239" t="s">
        <v>5618</v>
      </c>
      <c r="B25" s="240" t="s">
        <v>5764</v>
      </c>
      <c r="C25" s="240" t="s">
        <v>5765</v>
      </c>
      <c r="D25" s="239" t="s">
        <v>5605</v>
      </c>
      <c r="E25" s="239" t="s">
        <v>5765</v>
      </c>
      <c r="F25" s="239" t="s">
        <v>5626</v>
      </c>
      <c r="G25" s="239" t="s">
        <v>5765</v>
      </c>
      <c r="H25" s="239" t="s">
        <v>5638</v>
      </c>
      <c r="I25" s="239" t="s">
        <v>5765</v>
      </c>
      <c r="J25" s="241" t="s">
        <v>5765</v>
      </c>
      <c r="K25" s="241" t="s">
        <v>5626</v>
      </c>
      <c r="L25" s="230" t="str">
        <f t="shared" si="5"/>
        <v>9A55</v>
      </c>
      <c r="M25" s="230" t="str">
        <f t="shared" si="6"/>
        <v/>
      </c>
      <c r="N25" s="230" t="str">
        <f t="shared" si="7"/>
        <v/>
      </c>
      <c r="O25" s="230" t="str">
        <f t="shared" si="8"/>
        <v/>
      </c>
      <c r="P25" s="55" t="str">
        <f t="shared" si="9"/>
        <v>9A55</v>
      </c>
      <c r="Q25" s="635" t="str">
        <f t="shared" si="10"/>
        <v>0</v>
      </c>
      <c r="R25" s="234">
        <f t="shared" si="11"/>
        <v>0</v>
      </c>
      <c r="S25" s="55">
        <f t="shared" si="12"/>
        <v>0</v>
      </c>
      <c r="T25" s="242">
        <f t="shared" ca="1" si="13"/>
        <v>0</v>
      </c>
      <c r="U25" s="231" t="str">
        <f t="shared" si="14"/>
        <v/>
      </c>
      <c r="V25" s="230" t="str">
        <f t="array" ref="V25">INDEX(P:P,MAX(U$3:U25))</f>
        <v>9A#4DTR(A)</v>
      </c>
      <c r="W25" s="230" t="str">
        <f t="shared" ca="1" si="15"/>
        <v/>
      </c>
      <c r="X25" s="230">
        <f t="shared" si="16"/>
        <v>22.8</v>
      </c>
      <c r="Y25" s="230">
        <f t="shared" si="2"/>
        <v>0</v>
      </c>
      <c r="AA25" s="230" t="str">
        <f t="shared" si="3"/>
        <v>彰濱</v>
      </c>
      <c r="AB25" s="230" t="s">
        <v>2074</v>
      </c>
      <c r="AC25" s="230" t="str">
        <f t="shared" si="18"/>
        <v>9A55</v>
      </c>
      <c r="AE25" t="s">
        <v>5766</v>
      </c>
      <c r="AF25" t="s">
        <v>5767</v>
      </c>
      <c r="AJ25" t="s">
        <v>1981</v>
      </c>
      <c r="AK25" t="s">
        <v>2046</v>
      </c>
      <c r="AM25" s="488" t="str">
        <f t="shared" si="4"/>
        <v>IK</v>
      </c>
      <c r="AN25" t="str">
        <f t="shared" si="0"/>
        <v>彰化D/S</v>
      </c>
      <c r="AO25" s="488" t="str">
        <f t="shared" si="1"/>
        <v>DS</v>
      </c>
      <c r="AQ25" s="2" t="e">
        <f>VLOOKUP(總表!A31,DATA!$AB$3:$AC$829,2,0)</f>
        <v>#N/A</v>
      </c>
      <c r="AR25" s="2" t="e">
        <f>VLOOKUP(總表!A31,變電所別!$K$2:$L$41,2,1)</f>
        <v>#N/A</v>
      </c>
      <c r="AS25" s="2" t="e">
        <f>VLOOKUP(總表!B31,DATA!$AB$3:$AC$829,2,0)</f>
        <v>#N/A</v>
      </c>
      <c r="AT25" s="2" t="e">
        <f>VLOOKUP(總表!B31,變電所別!$K$2:$L$41,2,1)</f>
        <v>#N/A</v>
      </c>
      <c r="AU25" s="275" t="s">
        <v>2702</v>
      </c>
      <c r="AV25" s="1" t="s">
        <v>2703</v>
      </c>
      <c r="AW25" s="275" t="s">
        <v>2704</v>
      </c>
      <c r="BB25" s="547" t="s">
        <v>1273</v>
      </c>
      <c r="BC25" s="547">
        <v>14</v>
      </c>
      <c r="BD25" s="547">
        <v>9</v>
      </c>
      <c r="BE25" s="547">
        <v>23</v>
      </c>
      <c r="BG25" s="239" t="s">
        <v>8329</v>
      </c>
      <c r="BH25" s="240" t="s">
        <v>8337</v>
      </c>
      <c r="BI25" t="s">
        <v>2074</v>
      </c>
      <c r="BJ25" t="s">
        <v>2070</v>
      </c>
    </row>
    <row r="26" spans="1:62" ht="22.2">
      <c r="A26" s="239" t="s">
        <v>5713</v>
      </c>
      <c r="B26" s="240" t="s">
        <v>5768</v>
      </c>
      <c r="C26" s="240" t="s">
        <v>5765</v>
      </c>
      <c r="D26" s="239" t="s">
        <v>5626</v>
      </c>
      <c r="E26" s="239" t="s">
        <v>5709</v>
      </c>
      <c r="F26" s="239" t="s">
        <v>5638</v>
      </c>
      <c r="G26" s="239" t="s">
        <v>5765</v>
      </c>
      <c r="H26" s="239" t="s">
        <v>5638</v>
      </c>
      <c r="I26" s="239" t="s">
        <v>5709</v>
      </c>
      <c r="J26" s="241" t="s">
        <v>5709</v>
      </c>
      <c r="K26" s="241" t="s">
        <v>5638</v>
      </c>
      <c r="L26" s="230" t="str">
        <f t="shared" si="5"/>
        <v>9A56</v>
      </c>
      <c r="M26" s="230" t="str">
        <f t="shared" si="6"/>
        <v/>
      </c>
      <c r="N26" s="230" t="str">
        <f t="shared" si="7"/>
        <v/>
      </c>
      <c r="O26" s="230" t="str">
        <f t="shared" si="8"/>
        <v/>
      </c>
      <c r="P26" s="55" t="str">
        <f t="shared" si="9"/>
        <v>9A56</v>
      </c>
      <c r="Q26" s="635" t="str">
        <f t="shared" si="10"/>
        <v>0</v>
      </c>
      <c r="R26" s="234">
        <f t="shared" si="11"/>
        <v>0</v>
      </c>
      <c r="S26" s="55">
        <f t="shared" si="12"/>
        <v>0</v>
      </c>
      <c r="T26" s="242">
        <f t="shared" ca="1" si="13"/>
        <v>0</v>
      </c>
      <c r="U26" s="231" t="str">
        <f t="shared" si="14"/>
        <v/>
      </c>
      <c r="V26" s="230" t="str">
        <f t="array" ref="V26">INDEX(P:P,MAX(U$3:U26))</f>
        <v>9A#4DTR(A)</v>
      </c>
      <c r="W26" s="230" t="str">
        <f t="shared" ca="1" si="15"/>
        <v/>
      </c>
      <c r="X26" s="230">
        <f t="shared" si="16"/>
        <v>22.8</v>
      </c>
      <c r="Y26" s="230">
        <f t="shared" si="2"/>
        <v>0</v>
      </c>
      <c r="AA26" s="230" t="str">
        <f t="shared" si="3"/>
        <v>彰濱</v>
      </c>
      <c r="AB26" s="230" t="s">
        <v>2000</v>
      </c>
      <c r="AC26" s="230" t="str">
        <f t="shared" si="18"/>
        <v>9A56</v>
      </c>
      <c r="AE26" t="s">
        <v>5769</v>
      </c>
      <c r="AF26" t="s">
        <v>5770</v>
      </c>
      <c r="AJ26" t="s">
        <v>5771</v>
      </c>
      <c r="AK26" t="s">
        <v>2046</v>
      </c>
      <c r="AM26" s="488" t="str">
        <f t="shared" si="4"/>
        <v>IK</v>
      </c>
      <c r="AN26" t="str">
        <f t="shared" si="0"/>
        <v>彰化P/S</v>
      </c>
      <c r="AO26" s="488" t="str">
        <f t="shared" si="1"/>
        <v>PS</v>
      </c>
      <c r="AQ26" s="2" t="e">
        <f>VLOOKUP(總表!A32,DATA!$AB$3:$AC$829,2,0)</f>
        <v>#N/A</v>
      </c>
      <c r="AR26" s="2" t="e">
        <f>VLOOKUP(總表!A32,變電所別!$K$2:$L$41,2,1)</f>
        <v>#N/A</v>
      </c>
      <c r="AS26" s="2" t="e">
        <f>VLOOKUP(總表!B32,DATA!$AB$3:$AC$829,2,0)</f>
        <v>#N/A</v>
      </c>
      <c r="AT26" s="2" t="e">
        <f>VLOOKUP(總表!B32,變電所別!$K$2:$L$41,2,1)</f>
        <v>#N/A</v>
      </c>
      <c r="AU26" s="275" t="s">
        <v>2705</v>
      </c>
      <c r="AV26" s="1" t="s">
        <v>2706</v>
      </c>
      <c r="AW26" s="275" t="s">
        <v>2707</v>
      </c>
      <c r="BB26" s="547" t="s">
        <v>1292</v>
      </c>
      <c r="BC26" s="547">
        <v>13</v>
      </c>
      <c r="BD26" s="547">
        <v>5</v>
      </c>
      <c r="BE26" s="547">
        <v>18</v>
      </c>
      <c r="BG26" s="239" t="s">
        <v>8329</v>
      </c>
      <c r="BH26" s="240" t="s">
        <v>8338</v>
      </c>
      <c r="BI26" t="s">
        <v>2000</v>
      </c>
      <c r="BJ26" t="s">
        <v>2070</v>
      </c>
    </row>
    <row r="27" spans="1:62" ht="22.2">
      <c r="A27" s="239" t="s">
        <v>5713</v>
      </c>
      <c r="B27" s="240" t="s">
        <v>5772</v>
      </c>
      <c r="C27" s="240" t="s">
        <v>5773</v>
      </c>
      <c r="D27" s="239" t="s">
        <v>5774</v>
      </c>
      <c r="E27" s="239" t="s">
        <v>5775</v>
      </c>
      <c r="F27" s="239" t="s">
        <v>5776</v>
      </c>
      <c r="G27" s="239" t="s">
        <v>5777</v>
      </c>
      <c r="H27" s="239" t="s">
        <v>5774</v>
      </c>
      <c r="I27" s="239" t="s">
        <v>5778</v>
      </c>
      <c r="J27" s="241" t="s">
        <v>5595</v>
      </c>
      <c r="K27" s="241" t="s">
        <v>5595</v>
      </c>
      <c r="L27" s="230" t="str">
        <f t="shared" si="5"/>
        <v>9A#4DTR(B)</v>
      </c>
      <c r="M27" s="230" t="str">
        <f t="shared" si="6"/>
        <v>(B)</v>
      </c>
      <c r="N27" s="230" t="str">
        <f t="shared" si="7"/>
        <v>9A#4DTR</v>
      </c>
      <c r="O27" s="230" t="str">
        <f t="shared" si="8"/>
        <v>(B)</v>
      </c>
      <c r="P27" s="55" t="str">
        <f t="shared" si="9"/>
        <v>9A#4DTR(B)</v>
      </c>
      <c r="Q27" s="635" t="str">
        <f t="shared" si="10"/>
        <v>201</v>
      </c>
      <c r="R27" s="234">
        <f t="shared" si="11"/>
        <v>199</v>
      </c>
      <c r="S27" s="55">
        <f t="shared" si="12"/>
        <v>196</v>
      </c>
      <c r="T27" s="242" t="e">
        <f t="shared" ca="1" si="13"/>
        <v>#VALUE!</v>
      </c>
      <c r="U27" s="231">
        <f t="shared" si="14"/>
        <v>27</v>
      </c>
      <c r="V27" s="230" t="str">
        <f t="array" ref="V27">INDEX(P:P,MAX(U$3:U27))</f>
        <v>9A#4DTR(B)</v>
      </c>
      <c r="W27" s="230" t="e">
        <f t="shared" ca="1" si="15"/>
        <v>#VALUE!</v>
      </c>
      <c r="X27" s="230" t="str">
        <f t="shared" si="16"/>
        <v/>
      </c>
      <c r="Y27" s="230">
        <f t="shared" si="2"/>
        <v>0</v>
      </c>
      <c r="AA27" s="230" t="str">
        <f t="shared" si="3"/>
        <v>彰濱</v>
      </c>
      <c r="AB27" s="230" t="s">
        <v>2075</v>
      </c>
      <c r="AC27" s="230" t="s">
        <v>5779</v>
      </c>
      <c r="AE27" t="s">
        <v>5780</v>
      </c>
      <c r="AF27" t="s">
        <v>5781</v>
      </c>
      <c r="AJ27" t="s">
        <v>5782</v>
      </c>
      <c r="AK27" t="s">
        <v>2046</v>
      </c>
      <c r="AM27" s="488" t="str">
        <f t="shared" si="4"/>
        <v>IL</v>
      </c>
      <c r="AN27" t="str">
        <f t="shared" si="0"/>
        <v>員南S/S</v>
      </c>
      <c r="AO27" s="488" t="str">
        <f t="shared" si="1"/>
        <v>SS</v>
      </c>
      <c r="AQ27" s="2" t="e">
        <f>VLOOKUP(總表!A33,DATA!$AB$3:$AC$829,2,0)</f>
        <v>#N/A</v>
      </c>
      <c r="AR27" s="2" t="e">
        <f>VLOOKUP(總表!A33,變電所別!$K$2:$L$41,2,1)</f>
        <v>#N/A</v>
      </c>
      <c r="AS27" s="2" t="e">
        <f>VLOOKUP(總表!B33,DATA!$AB$3:$AC$829,2,0)</f>
        <v>#N/A</v>
      </c>
      <c r="AT27" s="2" t="e">
        <f>VLOOKUP(總表!B33,變電所別!$K$2:$L$41,2,1)</f>
        <v>#N/A</v>
      </c>
      <c r="AU27" s="275" t="s">
        <v>2708</v>
      </c>
      <c r="AV27" s="1" t="s">
        <v>2709</v>
      </c>
      <c r="AW27" s="275" t="s">
        <v>2710</v>
      </c>
      <c r="BB27" s="547" t="s">
        <v>1340</v>
      </c>
      <c r="BC27" s="547">
        <v>9</v>
      </c>
      <c r="BD27" s="547">
        <v>11</v>
      </c>
      <c r="BE27" s="547">
        <v>20</v>
      </c>
      <c r="BG27" s="239" t="s">
        <v>8329</v>
      </c>
      <c r="BH27" s="240" t="s">
        <v>386</v>
      </c>
      <c r="BI27" t="s">
        <v>2075</v>
      </c>
      <c r="BJ27" t="s">
        <v>2075</v>
      </c>
    </row>
    <row r="28" spans="1:62" ht="22.2">
      <c r="A28" s="239" t="s">
        <v>5618</v>
      </c>
      <c r="B28" s="240" t="s">
        <v>5783</v>
      </c>
      <c r="C28" s="240" t="s">
        <v>5784</v>
      </c>
      <c r="D28" s="239" t="s">
        <v>5785</v>
      </c>
      <c r="E28" s="239" t="s">
        <v>5786</v>
      </c>
      <c r="F28" s="239" t="s">
        <v>5787</v>
      </c>
      <c r="G28" s="239" t="s">
        <v>5788</v>
      </c>
      <c r="H28" s="239" t="s">
        <v>5787</v>
      </c>
      <c r="I28" s="239" t="s">
        <v>5786</v>
      </c>
      <c r="J28" s="241" t="s">
        <v>5709</v>
      </c>
      <c r="K28" s="241" t="s">
        <v>5626</v>
      </c>
      <c r="L28" s="230" t="str">
        <f t="shared" si="5"/>
        <v>9AE0</v>
      </c>
      <c r="M28" s="230" t="str">
        <f t="shared" si="6"/>
        <v/>
      </c>
      <c r="N28" s="230" t="str">
        <f t="shared" si="7"/>
        <v/>
      </c>
      <c r="O28" s="230" t="str">
        <f t="shared" si="8"/>
        <v/>
      </c>
      <c r="P28" s="55" t="str">
        <f t="shared" si="9"/>
        <v>9AE0</v>
      </c>
      <c r="Q28" s="635" t="str">
        <f t="shared" si="10"/>
        <v>144</v>
      </c>
      <c r="R28" s="234">
        <f t="shared" si="11"/>
        <v>143</v>
      </c>
      <c r="S28" s="55">
        <f t="shared" si="12"/>
        <v>143</v>
      </c>
      <c r="T28" s="242" t="e">
        <f t="shared" ca="1" si="13"/>
        <v>#VALUE!</v>
      </c>
      <c r="U28" s="231" t="str">
        <f t="shared" si="14"/>
        <v/>
      </c>
      <c r="V28" s="230" t="str">
        <f t="array" ref="V28">INDEX(P:P,MAX(U$3:U28))</f>
        <v>9A#4DTR(B)</v>
      </c>
      <c r="W28" s="230" t="str">
        <f t="shared" ca="1" si="15"/>
        <v/>
      </c>
      <c r="X28" s="230" t="e">
        <f t="shared" si="16"/>
        <v>#VALUE!</v>
      </c>
      <c r="Y28" s="230">
        <f t="shared" si="2"/>
        <v>0</v>
      </c>
      <c r="AA28" s="230" t="str">
        <f t="shared" si="3"/>
        <v>彰濱</v>
      </c>
      <c r="AB28" s="230" t="s">
        <v>2076</v>
      </c>
      <c r="AC28" s="230" t="str">
        <f t="shared" ref="AC28:AC33" si="19">LEFT(B28,4)</f>
        <v>9AE0</v>
      </c>
      <c r="AE28" t="s">
        <v>5789</v>
      </c>
      <c r="AF28" t="s">
        <v>5790</v>
      </c>
      <c r="AJ28" t="s">
        <v>5791</v>
      </c>
      <c r="AK28" t="s">
        <v>2046</v>
      </c>
      <c r="AM28" s="488" t="str">
        <f t="shared" si="4"/>
        <v>IM</v>
      </c>
      <c r="AN28" t="str">
        <f t="shared" si="0"/>
        <v>大竹S/S</v>
      </c>
      <c r="AO28" s="488" t="str">
        <f t="shared" si="1"/>
        <v>SS</v>
      </c>
      <c r="AQ28" s="2" t="e">
        <f>VLOOKUP(總表!A34,DATA!$AB$3:$AC$829,2,0)</f>
        <v>#N/A</v>
      </c>
      <c r="AR28" s="2" t="e">
        <f>VLOOKUP(總表!A34,變電所別!$K$2:$L$41,2,1)</f>
        <v>#N/A</v>
      </c>
      <c r="AS28" s="2" t="e">
        <f>VLOOKUP(總表!B34,DATA!$AB$3:$AC$829,2,0)</f>
        <v>#N/A</v>
      </c>
      <c r="AT28" s="2" t="e">
        <f>VLOOKUP(總表!B34,變電所別!$K$2:$L$41,2,1)</f>
        <v>#N/A</v>
      </c>
      <c r="AU28" s="275" t="s">
        <v>2711</v>
      </c>
      <c r="AV28" s="1" t="s">
        <v>2712</v>
      </c>
      <c r="AW28" s="275" t="s">
        <v>2713</v>
      </c>
      <c r="BB28" s="547" t="s">
        <v>1460</v>
      </c>
      <c r="BC28" s="547">
        <v>4</v>
      </c>
      <c r="BD28" s="547">
        <v>2</v>
      </c>
      <c r="BE28" s="547">
        <v>6</v>
      </c>
      <c r="BG28" s="239" t="s">
        <v>8329</v>
      </c>
      <c r="BH28" s="240" t="s">
        <v>8339</v>
      </c>
      <c r="BI28" t="s">
        <v>2076</v>
      </c>
      <c r="BJ28" t="s">
        <v>2075</v>
      </c>
    </row>
    <row r="29" spans="1:62" ht="22.2">
      <c r="A29" s="239" t="s">
        <v>5581</v>
      </c>
      <c r="B29" s="240" t="s">
        <v>5792</v>
      </c>
      <c r="C29" s="240" t="s">
        <v>5765</v>
      </c>
      <c r="D29" s="239" t="s">
        <v>5626</v>
      </c>
      <c r="E29" s="239" t="s">
        <v>5709</v>
      </c>
      <c r="F29" s="239" t="s">
        <v>5626</v>
      </c>
      <c r="G29" s="239" t="s">
        <v>5709</v>
      </c>
      <c r="H29" s="239" t="s">
        <v>5605</v>
      </c>
      <c r="I29" s="239" t="s">
        <v>5709</v>
      </c>
      <c r="J29" s="241" t="s">
        <v>5765</v>
      </c>
      <c r="K29" s="241" t="s">
        <v>5638</v>
      </c>
      <c r="L29" s="230" t="str">
        <f t="shared" si="5"/>
        <v>9A68</v>
      </c>
      <c r="M29" s="230" t="str">
        <f t="shared" si="6"/>
        <v/>
      </c>
      <c r="N29" s="230" t="str">
        <f t="shared" si="7"/>
        <v/>
      </c>
      <c r="O29" s="230" t="str">
        <f t="shared" si="8"/>
        <v/>
      </c>
      <c r="P29" s="55" t="str">
        <f t="shared" si="9"/>
        <v>9A68</v>
      </c>
      <c r="Q29" s="635" t="str">
        <f t="shared" si="10"/>
        <v>0</v>
      </c>
      <c r="R29" s="234">
        <f t="shared" si="11"/>
        <v>0</v>
      </c>
      <c r="S29" s="55">
        <f t="shared" si="12"/>
        <v>0</v>
      </c>
      <c r="T29" s="242">
        <f t="shared" ca="1" si="13"/>
        <v>0</v>
      </c>
      <c r="U29" s="231" t="str">
        <f t="shared" si="14"/>
        <v/>
      </c>
      <c r="V29" s="230" t="str">
        <f t="array" ref="V29">INDEX(P:P,MAX(U$3:U29))</f>
        <v>9A#4DTR(B)</v>
      </c>
      <c r="W29" s="230" t="str">
        <f t="shared" ca="1" si="15"/>
        <v/>
      </c>
      <c r="X29" s="230">
        <f t="shared" si="16"/>
        <v>22.8</v>
      </c>
      <c r="Y29" s="230">
        <f t="shared" si="2"/>
        <v>0</v>
      </c>
      <c r="AA29" s="230" t="str">
        <f t="shared" si="3"/>
        <v>彰濱</v>
      </c>
      <c r="AB29" s="230" t="s">
        <v>2007</v>
      </c>
      <c r="AC29" s="230" t="str">
        <f t="shared" si="19"/>
        <v>9A68</v>
      </c>
      <c r="AE29" t="s">
        <v>5793</v>
      </c>
      <c r="AF29" t="s">
        <v>5794</v>
      </c>
      <c r="AJ29" t="s">
        <v>5795</v>
      </c>
      <c r="AK29" t="s">
        <v>2046</v>
      </c>
      <c r="AM29" s="488" t="str">
        <f t="shared" si="4"/>
        <v>IN</v>
      </c>
      <c r="AN29" t="str">
        <f t="shared" si="0"/>
        <v>大村S/S</v>
      </c>
      <c r="AO29" s="488" t="str">
        <f t="shared" si="1"/>
        <v>SS</v>
      </c>
      <c r="AQ29" s="2" t="e">
        <f>VLOOKUP(總表!A35,DATA!$AB$3:$AC$829,2,0)</f>
        <v>#N/A</v>
      </c>
      <c r="AR29" s="2" t="e">
        <f>VLOOKUP(總表!A35,變電所別!$K$2:$L$41,2,1)</f>
        <v>#N/A</v>
      </c>
      <c r="AS29" s="2" t="e">
        <f>VLOOKUP(總表!B35,DATA!$AB$3:$AC$829,2,0)</f>
        <v>#N/A</v>
      </c>
      <c r="AT29" s="2" t="e">
        <f>VLOOKUP(總表!B35,變電所別!$K$2:$L$41,2,1)</f>
        <v>#N/A</v>
      </c>
      <c r="AU29" s="275" t="s">
        <v>2714</v>
      </c>
      <c r="AV29" s="1" t="s">
        <v>2715</v>
      </c>
      <c r="AW29" s="275" t="s">
        <v>2716</v>
      </c>
      <c r="BB29" s="547" t="s">
        <v>1496</v>
      </c>
      <c r="BC29" s="547">
        <v>21</v>
      </c>
      <c r="BD29" s="547">
        <v>15</v>
      </c>
      <c r="BE29" s="547">
        <v>36</v>
      </c>
      <c r="BG29" s="239" t="s">
        <v>4</v>
      </c>
      <c r="BH29" s="240" t="s">
        <v>387</v>
      </c>
      <c r="BI29" t="s">
        <v>2007</v>
      </c>
      <c r="BJ29" t="s">
        <v>2075</v>
      </c>
    </row>
    <row r="30" spans="1:62" ht="22.2">
      <c r="A30" s="239" t="s">
        <v>5581</v>
      </c>
      <c r="B30" s="240" t="s">
        <v>5796</v>
      </c>
      <c r="C30" s="240" t="s">
        <v>5765</v>
      </c>
      <c r="D30" s="239" t="s">
        <v>5638</v>
      </c>
      <c r="E30" s="239" t="s">
        <v>5765</v>
      </c>
      <c r="F30" s="239" t="s">
        <v>5638</v>
      </c>
      <c r="G30" s="239" t="s">
        <v>5765</v>
      </c>
      <c r="H30" s="239" t="s">
        <v>5626</v>
      </c>
      <c r="I30" s="239" t="s">
        <v>5765</v>
      </c>
      <c r="J30" s="241" t="s">
        <v>5709</v>
      </c>
      <c r="K30" s="241" t="s">
        <v>5638</v>
      </c>
      <c r="L30" s="230" t="str">
        <f t="shared" si="5"/>
        <v>9A67</v>
      </c>
      <c r="M30" s="230" t="str">
        <f t="shared" si="6"/>
        <v/>
      </c>
      <c r="N30" s="230" t="str">
        <f t="shared" si="7"/>
        <v/>
      </c>
      <c r="O30" s="230" t="str">
        <f t="shared" si="8"/>
        <v/>
      </c>
      <c r="P30" s="55" t="str">
        <f t="shared" si="9"/>
        <v>9A67</v>
      </c>
      <c r="Q30" s="635" t="str">
        <f t="shared" si="10"/>
        <v>0</v>
      </c>
      <c r="R30" s="234">
        <f t="shared" si="11"/>
        <v>0</v>
      </c>
      <c r="S30" s="55">
        <f t="shared" si="12"/>
        <v>0</v>
      </c>
      <c r="T30" s="242">
        <f t="shared" ca="1" si="13"/>
        <v>0</v>
      </c>
      <c r="U30" s="231" t="str">
        <f t="shared" si="14"/>
        <v/>
      </c>
      <c r="V30" s="230" t="str">
        <f t="array" ref="V30">INDEX(P:P,MAX(U$3:U30))</f>
        <v>9A#4DTR(B)</v>
      </c>
      <c r="W30" s="230" t="str">
        <f t="shared" ca="1" si="15"/>
        <v/>
      </c>
      <c r="X30" s="230">
        <f t="shared" si="16"/>
        <v>22.8</v>
      </c>
      <c r="Y30" s="230">
        <f t="shared" si="2"/>
        <v>0</v>
      </c>
      <c r="AA30" s="230" t="str">
        <f t="shared" si="3"/>
        <v>彰濱</v>
      </c>
      <c r="AB30" s="230" t="s">
        <v>2005</v>
      </c>
      <c r="AC30" s="230" t="str">
        <f t="shared" si="19"/>
        <v>9A67</v>
      </c>
      <c r="AE30" t="s">
        <v>5797</v>
      </c>
      <c r="AF30" t="s">
        <v>5798</v>
      </c>
      <c r="AJ30" t="s">
        <v>1985</v>
      </c>
      <c r="AK30" t="s">
        <v>2046</v>
      </c>
      <c r="AM30" s="488" t="str">
        <f t="shared" si="4"/>
        <v>IO</v>
      </c>
      <c r="AN30" t="str">
        <f t="shared" si="0"/>
        <v>鹿東D/S</v>
      </c>
      <c r="AO30" s="488" t="str">
        <f t="shared" si="1"/>
        <v>DS</v>
      </c>
      <c r="AQ30" s="2" t="e">
        <f>VLOOKUP(總表!A36,DATA!$AB$3:$AC$829,2,0)</f>
        <v>#N/A</v>
      </c>
      <c r="AR30" s="2" t="e">
        <f>VLOOKUP(總表!A36,變電所別!$K$2:$L$41,2,1)</f>
        <v>#N/A</v>
      </c>
      <c r="AS30" s="2" t="e">
        <f>VLOOKUP(總表!B36,DATA!$AB$3:$AC$829,2,0)</f>
        <v>#N/A</v>
      </c>
      <c r="AT30" s="2" t="e">
        <f>VLOOKUP(總表!B36,變電所別!$K$2:$L$41,2,1)</f>
        <v>#N/A</v>
      </c>
      <c r="AU30" s="275" t="s">
        <v>2717</v>
      </c>
      <c r="AV30" s="1" t="s">
        <v>2718</v>
      </c>
      <c r="AW30" s="275" t="s">
        <v>2719</v>
      </c>
      <c r="BB30" s="547" t="s">
        <v>1511</v>
      </c>
      <c r="BC30" s="547">
        <v>6</v>
      </c>
      <c r="BD30" s="547">
        <v>5</v>
      </c>
      <c r="BE30" s="547">
        <v>11</v>
      </c>
      <c r="BG30" s="239" t="s">
        <v>4</v>
      </c>
      <c r="BH30" s="240" t="s">
        <v>8340</v>
      </c>
      <c r="BI30" t="s">
        <v>2005</v>
      </c>
      <c r="BJ30" t="s">
        <v>2075</v>
      </c>
    </row>
    <row r="31" spans="1:62" ht="22.2">
      <c r="A31" s="239" t="s">
        <v>5618</v>
      </c>
      <c r="B31" s="240" t="s">
        <v>5799</v>
      </c>
      <c r="C31" s="240" t="s">
        <v>5800</v>
      </c>
      <c r="D31" s="239" t="s">
        <v>5802</v>
      </c>
      <c r="E31" s="239" t="s">
        <v>5803</v>
      </c>
      <c r="F31" s="239" t="s">
        <v>5802</v>
      </c>
      <c r="G31" s="239" t="s">
        <v>5804</v>
      </c>
      <c r="H31" s="239" t="s">
        <v>5802</v>
      </c>
      <c r="I31" s="239" t="s">
        <v>5804</v>
      </c>
      <c r="J31" s="241" t="s">
        <v>5765</v>
      </c>
      <c r="K31" s="241" t="s">
        <v>5626</v>
      </c>
      <c r="L31" s="230" t="str">
        <f t="shared" si="5"/>
        <v>9A59</v>
      </c>
      <c r="M31" s="230" t="str">
        <f t="shared" si="6"/>
        <v/>
      </c>
      <c r="N31" s="230" t="str">
        <f t="shared" si="7"/>
        <v/>
      </c>
      <c r="O31" s="230" t="str">
        <f t="shared" si="8"/>
        <v/>
      </c>
      <c r="P31" s="55" t="str">
        <f t="shared" si="9"/>
        <v>9A59</v>
      </c>
      <c r="Q31" s="635" t="str">
        <f t="shared" si="10"/>
        <v>77</v>
      </c>
      <c r="R31" s="234">
        <f t="shared" si="11"/>
        <v>75</v>
      </c>
      <c r="S31" s="55">
        <f t="shared" si="12"/>
        <v>74</v>
      </c>
      <c r="T31" s="242">
        <f t="shared" ca="1" si="13"/>
        <v>3.04</v>
      </c>
      <c r="U31" s="231" t="str">
        <f t="shared" si="14"/>
        <v/>
      </c>
      <c r="V31" s="230" t="str">
        <f t="array" ref="V31">INDEX(P:P,MAX(U$3:U31))</f>
        <v>9A#4DTR(B)</v>
      </c>
      <c r="W31" s="230" t="str">
        <f t="shared" ca="1" si="15"/>
        <v/>
      </c>
      <c r="X31" s="230">
        <f t="shared" si="16"/>
        <v>22.8</v>
      </c>
      <c r="Y31" s="230">
        <f t="shared" si="2"/>
        <v>0</v>
      </c>
      <c r="AA31" s="230" t="str">
        <f t="shared" si="3"/>
        <v>彰濱</v>
      </c>
      <c r="AB31" s="230" t="s">
        <v>2004</v>
      </c>
      <c r="AC31" s="230" t="str">
        <f t="shared" si="19"/>
        <v>9A59</v>
      </c>
      <c r="AE31" t="s">
        <v>5805</v>
      </c>
      <c r="AF31" t="s">
        <v>5806</v>
      </c>
      <c r="AJ31" t="s">
        <v>1991</v>
      </c>
      <c r="AK31" t="s">
        <v>2046</v>
      </c>
      <c r="AM31" s="488" t="str">
        <f t="shared" si="4"/>
        <v>IP</v>
      </c>
      <c r="AN31" t="str">
        <f t="shared" si="0"/>
        <v>福工S/S</v>
      </c>
      <c r="AO31" s="488" t="str">
        <f t="shared" si="1"/>
        <v>SS</v>
      </c>
      <c r="AQ31" s="2" t="e">
        <f>VLOOKUP(總表!A37,DATA!$AB$3:$AC$829,2,0)</f>
        <v>#N/A</v>
      </c>
      <c r="AR31" s="2" t="e">
        <f>VLOOKUP(總表!A37,變電所別!$K$2:$L$41,2,1)</f>
        <v>#N/A</v>
      </c>
      <c r="AS31" s="2" t="e">
        <f>VLOOKUP(總表!B37,DATA!$AB$3:$AC$829,2,0)</f>
        <v>#N/A</v>
      </c>
      <c r="AT31" s="2" t="e">
        <f>VLOOKUP(總表!B37,變電所別!$K$2:$L$41,2,1)</f>
        <v>#N/A</v>
      </c>
      <c r="AU31" s="275" t="s">
        <v>2720</v>
      </c>
      <c r="AV31" s="1" t="s">
        <v>2721</v>
      </c>
      <c r="AW31" s="275" t="s">
        <v>2722</v>
      </c>
      <c r="BB31" s="547" t="s">
        <v>2010</v>
      </c>
      <c r="BC31" s="547">
        <v>28</v>
      </c>
      <c r="BD31" s="547">
        <v>13</v>
      </c>
      <c r="BE31" s="547">
        <v>41</v>
      </c>
      <c r="BG31" s="239" t="s">
        <v>8329</v>
      </c>
      <c r="BH31" s="240" t="s">
        <v>388</v>
      </c>
      <c r="BI31" t="s">
        <v>2004</v>
      </c>
      <c r="BJ31" t="s">
        <v>2075</v>
      </c>
    </row>
    <row r="32" spans="1:62" ht="22.2">
      <c r="A32" s="239" t="s">
        <v>5581</v>
      </c>
      <c r="B32" s="240" t="s">
        <v>5807</v>
      </c>
      <c r="C32" s="240" t="s">
        <v>5808</v>
      </c>
      <c r="D32" s="239" t="s">
        <v>5621</v>
      </c>
      <c r="E32" s="239" t="s">
        <v>5809</v>
      </c>
      <c r="F32" s="239" t="s">
        <v>5621</v>
      </c>
      <c r="G32" s="239" t="s">
        <v>5810</v>
      </c>
      <c r="H32" s="239" t="s">
        <v>5621</v>
      </c>
      <c r="I32" s="239" t="s">
        <v>5808</v>
      </c>
      <c r="J32" s="241" t="s">
        <v>5765</v>
      </c>
      <c r="K32" s="241" t="s">
        <v>5638</v>
      </c>
      <c r="L32" s="230" t="str">
        <f t="shared" si="5"/>
        <v>9A58</v>
      </c>
      <c r="M32" s="230" t="str">
        <f t="shared" si="6"/>
        <v/>
      </c>
      <c r="N32" s="230" t="str">
        <f t="shared" si="7"/>
        <v/>
      </c>
      <c r="O32" s="230" t="str">
        <f t="shared" si="8"/>
        <v/>
      </c>
      <c r="P32" s="55" t="str">
        <f t="shared" si="9"/>
        <v>9A58</v>
      </c>
      <c r="Q32" s="635" t="str">
        <f t="shared" si="10"/>
        <v>33</v>
      </c>
      <c r="R32" s="234">
        <f t="shared" si="11"/>
        <v>31</v>
      </c>
      <c r="S32" s="55">
        <f t="shared" si="12"/>
        <v>29</v>
      </c>
      <c r="T32" s="242">
        <f t="shared" ca="1" si="13"/>
        <v>1.3</v>
      </c>
      <c r="U32" s="231" t="str">
        <f t="shared" si="14"/>
        <v/>
      </c>
      <c r="V32" s="230" t="str">
        <f t="array" ref="V32">INDEX(P:P,MAX(U$3:U32))</f>
        <v>9A#4DTR(B)</v>
      </c>
      <c r="W32" s="230" t="str">
        <f t="shared" ca="1" si="15"/>
        <v/>
      </c>
      <c r="X32" s="230">
        <f t="shared" si="16"/>
        <v>22.8</v>
      </c>
      <c r="Y32" s="230">
        <f t="shared" si="2"/>
        <v>0</v>
      </c>
      <c r="AA32" s="230" t="str">
        <f t="shared" si="3"/>
        <v>彰濱</v>
      </c>
      <c r="AB32" s="230" t="s">
        <v>2003</v>
      </c>
      <c r="AC32" s="230" t="str">
        <f t="shared" si="19"/>
        <v>9A58</v>
      </c>
      <c r="AE32" t="s">
        <v>5811</v>
      </c>
      <c r="AF32" t="s">
        <v>5812</v>
      </c>
      <c r="AJ32" t="s">
        <v>5813</v>
      </c>
      <c r="AK32" t="s">
        <v>2046</v>
      </c>
      <c r="AM32" s="488" t="str">
        <f t="shared" si="4"/>
        <v>IQ</v>
      </c>
      <c r="AN32" t="str">
        <f t="shared" si="0"/>
        <v>彰東S/S</v>
      </c>
      <c r="AO32" s="488" t="str">
        <f t="shared" si="1"/>
        <v>SS</v>
      </c>
      <c r="AQ32" s="2" t="e">
        <f>VLOOKUP(總表!A38,DATA!$AB$3:$AC$829,2,0)</f>
        <v>#N/A</v>
      </c>
      <c r="AR32" s="2" t="e">
        <f>VLOOKUP(總表!A38,變電所別!$K$2:$L$41,2,1)</f>
        <v>#N/A</v>
      </c>
      <c r="AS32" s="2" t="e">
        <f>VLOOKUP(總表!B38,DATA!$AB$3:$AC$829,2,0)</f>
        <v>#N/A</v>
      </c>
      <c r="AT32" s="2" t="e">
        <f>VLOOKUP(總表!B38,變電所別!$K$2:$L$41,2,1)</f>
        <v>#N/A</v>
      </c>
      <c r="AU32" s="275" t="s">
        <v>2723</v>
      </c>
      <c r="AV32" s="1" t="s">
        <v>2724</v>
      </c>
      <c r="AW32" s="275" t="s">
        <v>2725</v>
      </c>
      <c r="BB32" s="547" t="s">
        <v>1638</v>
      </c>
      <c r="BC32" s="547" t="s">
        <v>85</v>
      </c>
      <c r="BD32" s="547" t="s">
        <v>85</v>
      </c>
      <c r="BE32" s="547">
        <v>0</v>
      </c>
      <c r="BG32" s="239" t="s">
        <v>4</v>
      </c>
      <c r="BH32" s="240" t="s">
        <v>389</v>
      </c>
      <c r="BI32" t="s">
        <v>2003</v>
      </c>
      <c r="BJ32" t="s">
        <v>2075</v>
      </c>
    </row>
    <row r="33" spans="1:62" ht="22.2">
      <c r="A33" s="239" t="s">
        <v>5618</v>
      </c>
      <c r="B33" s="240" t="s">
        <v>5814</v>
      </c>
      <c r="C33" s="240" t="s">
        <v>5815</v>
      </c>
      <c r="D33" s="239" t="s">
        <v>5816</v>
      </c>
      <c r="E33" s="239" t="s">
        <v>5817</v>
      </c>
      <c r="F33" s="239" t="s">
        <v>5816</v>
      </c>
      <c r="G33" s="239" t="s">
        <v>5818</v>
      </c>
      <c r="H33" s="239" t="s">
        <v>5816</v>
      </c>
      <c r="I33" s="239" t="s">
        <v>5817</v>
      </c>
      <c r="J33" s="241" t="s">
        <v>5765</v>
      </c>
      <c r="K33" s="241" t="s">
        <v>5626</v>
      </c>
      <c r="L33" s="230" t="str">
        <f t="shared" si="5"/>
        <v>9A57</v>
      </c>
      <c r="M33" s="230" t="str">
        <f t="shared" si="6"/>
        <v/>
      </c>
      <c r="N33" s="230" t="str">
        <f t="shared" si="7"/>
        <v/>
      </c>
      <c r="O33" s="230" t="str">
        <f t="shared" si="8"/>
        <v/>
      </c>
      <c r="P33" s="55" t="str">
        <f t="shared" si="9"/>
        <v>9A57</v>
      </c>
      <c r="Q33" s="635" t="str">
        <f t="shared" si="10"/>
        <v>101</v>
      </c>
      <c r="R33" s="234">
        <f t="shared" si="11"/>
        <v>98</v>
      </c>
      <c r="S33" s="55">
        <f t="shared" si="12"/>
        <v>96</v>
      </c>
      <c r="T33" s="242">
        <f t="shared" ca="1" si="13"/>
        <v>3.99</v>
      </c>
      <c r="U33" s="231" t="str">
        <f t="shared" si="14"/>
        <v/>
      </c>
      <c r="V33" s="230" t="str">
        <f t="array" ref="V33">INDEX(P:P,MAX(U$3:U33))</f>
        <v>9A#4DTR(B)</v>
      </c>
      <c r="W33" s="230" t="str">
        <f t="shared" ca="1" si="15"/>
        <v/>
      </c>
      <c r="X33" s="230">
        <f t="shared" si="16"/>
        <v>22.8</v>
      </c>
      <c r="Y33" s="230">
        <f t="shared" si="2"/>
        <v>0</v>
      </c>
      <c r="AA33" s="230" t="str">
        <f t="shared" si="3"/>
        <v>彰濱</v>
      </c>
      <c r="AB33" s="230" t="s">
        <v>2002</v>
      </c>
      <c r="AC33" s="230" t="str">
        <f t="shared" si="19"/>
        <v>9A57</v>
      </c>
      <c r="AE33" t="s">
        <v>5819</v>
      </c>
      <c r="AF33" t="s">
        <v>5820</v>
      </c>
      <c r="AJ33" t="s">
        <v>5821</v>
      </c>
      <c r="AK33" t="s">
        <v>2046</v>
      </c>
      <c r="AM33" s="488" t="str">
        <f t="shared" si="4"/>
        <v>IR</v>
      </c>
      <c r="AN33" t="str">
        <f t="shared" si="0"/>
        <v>社頭S/S</v>
      </c>
      <c r="AO33" s="488" t="str">
        <f t="shared" si="1"/>
        <v>SS</v>
      </c>
      <c r="AQ33" s="2" t="e">
        <f>VLOOKUP(總表!A39,DATA!$AB$3:$AC$829,2,0)</f>
        <v>#N/A</v>
      </c>
      <c r="AR33" s="2" t="e">
        <f>VLOOKUP(總表!A39,變電所別!$K$2:$L$41,2,1)</f>
        <v>#N/A</v>
      </c>
      <c r="AS33" s="2" t="e">
        <f>VLOOKUP(總表!B39,DATA!$AB$3:$AC$829,2,0)</f>
        <v>#N/A</v>
      </c>
      <c r="AT33" s="2" t="e">
        <f>VLOOKUP(總表!B39,變電所別!$K$2:$L$41,2,1)</f>
        <v>#N/A</v>
      </c>
      <c r="AU33" s="275" t="s">
        <v>2726</v>
      </c>
      <c r="AV33" s="1" t="s">
        <v>2727</v>
      </c>
      <c r="AW33" s="275" t="s">
        <v>2728</v>
      </c>
      <c r="BB33" s="547" t="s">
        <v>2082</v>
      </c>
      <c r="BC33" s="547">
        <v>858</v>
      </c>
      <c r="BD33" s="547">
        <v>2</v>
      </c>
      <c r="BE33" s="547">
        <v>860</v>
      </c>
      <c r="BG33" s="239" t="s">
        <v>8329</v>
      </c>
      <c r="BH33" s="240" t="s">
        <v>390</v>
      </c>
      <c r="BI33" t="s">
        <v>2002</v>
      </c>
      <c r="BJ33" t="s">
        <v>2075</v>
      </c>
    </row>
    <row r="34" spans="1:62" ht="22.2">
      <c r="A34" s="239" t="s">
        <v>5822</v>
      </c>
      <c r="B34" s="240" t="s">
        <v>5823</v>
      </c>
      <c r="C34" s="240" t="s">
        <v>5824</v>
      </c>
      <c r="D34" s="239" t="s">
        <v>5626</v>
      </c>
      <c r="E34" s="239" t="s">
        <v>5825</v>
      </c>
      <c r="F34" s="239" t="s">
        <v>5626</v>
      </c>
      <c r="G34" s="239" t="s">
        <v>5826</v>
      </c>
      <c r="H34" s="239" t="s">
        <v>5626</v>
      </c>
      <c r="I34" s="239" t="s">
        <v>5826</v>
      </c>
      <c r="J34" s="241" t="s">
        <v>5720</v>
      </c>
      <c r="K34" s="241" t="s">
        <v>5721</v>
      </c>
      <c r="L34" s="230" t="str">
        <f t="shared" si="5"/>
        <v>9B#1DTR</v>
      </c>
      <c r="M34" s="230" t="str">
        <f t="shared" si="6"/>
        <v/>
      </c>
      <c r="N34" s="230" t="str">
        <f t="shared" si="7"/>
        <v>9B#1DTR</v>
      </c>
      <c r="O34" s="230" t="str">
        <f t="shared" si="8"/>
        <v/>
      </c>
      <c r="P34" s="55" t="str">
        <f t="shared" si="9"/>
        <v>9B#1DTR</v>
      </c>
      <c r="Q34" s="635" t="str">
        <f t="shared" si="10"/>
        <v>615</v>
      </c>
      <c r="R34" s="234">
        <f t="shared" si="11"/>
        <v>611</v>
      </c>
      <c r="S34" s="55">
        <f t="shared" si="12"/>
        <v>606</v>
      </c>
      <c r="T34" s="242">
        <f t="shared" ca="1" si="13"/>
        <v>24.29</v>
      </c>
      <c r="U34" s="231">
        <f t="shared" si="14"/>
        <v>34</v>
      </c>
      <c r="V34" s="230" t="str">
        <f t="array" ref="V34">INDEX(P:P,MAX(U$3:U34))</f>
        <v>9B#1DTR</v>
      </c>
      <c r="W34" s="230">
        <f t="shared" ca="1" si="15"/>
        <v>60</v>
      </c>
      <c r="X34" s="230" t="str">
        <f t="shared" si="16"/>
        <v/>
      </c>
      <c r="Y34" s="230">
        <f t="shared" si="2"/>
        <v>0</v>
      </c>
      <c r="AA34" s="230" t="str">
        <f t="shared" si="3"/>
        <v>線西</v>
      </c>
      <c r="AB34" s="230" t="s">
        <v>2077</v>
      </c>
      <c r="AC34" s="230" t="s">
        <v>5827</v>
      </c>
      <c r="AE34" t="s">
        <v>5828</v>
      </c>
      <c r="AF34" t="s">
        <v>5829</v>
      </c>
      <c r="AJ34" t="s">
        <v>5830</v>
      </c>
      <c r="AK34" t="s">
        <v>2046</v>
      </c>
      <c r="AM34" s="488" t="str">
        <f t="shared" si="4"/>
        <v>IS</v>
      </c>
      <c r="AN34" t="str">
        <f t="shared" si="0"/>
        <v>草湖S/S</v>
      </c>
      <c r="AO34" s="488" t="str">
        <f t="shared" si="1"/>
        <v>SS</v>
      </c>
      <c r="AQ34" s="2" t="e">
        <f>VLOOKUP(總表!A40,DATA!$AB$3:$AC$829,2,0)</f>
        <v>#N/A</v>
      </c>
      <c r="AR34" s="2" t="e">
        <f>VLOOKUP(總表!A40,變電所別!$K$2:$L$41,2,1)</f>
        <v>#N/A</v>
      </c>
      <c r="AS34" s="2" t="e">
        <f>VLOOKUP(總表!B40,DATA!$AB$3:$AC$829,2,0)</f>
        <v>#N/A</v>
      </c>
      <c r="AT34" s="2" t="e">
        <f>VLOOKUP(總表!B40,變電所別!$K$2:$L$41,2,1)</f>
        <v>#N/A</v>
      </c>
      <c r="AU34" s="275" t="s">
        <v>2729</v>
      </c>
      <c r="AV34" s="1" t="s">
        <v>2730</v>
      </c>
      <c r="AW34" s="275" t="s">
        <v>2731</v>
      </c>
      <c r="BB34" s="547" t="s">
        <v>1929</v>
      </c>
      <c r="BC34" s="547" t="s">
        <v>85</v>
      </c>
      <c r="BD34" s="547" t="s">
        <v>85</v>
      </c>
      <c r="BE34" s="547">
        <v>0</v>
      </c>
      <c r="BG34" s="239" t="s">
        <v>8341</v>
      </c>
      <c r="BH34" s="240" t="s">
        <v>391</v>
      </c>
      <c r="BI34" t="s">
        <v>2077</v>
      </c>
      <c r="BJ34" t="s">
        <v>2077</v>
      </c>
    </row>
    <row r="35" spans="1:62" ht="22.2">
      <c r="A35" s="239" t="s">
        <v>5822</v>
      </c>
      <c r="B35" s="240" t="s">
        <v>5831</v>
      </c>
      <c r="C35" s="240" t="s">
        <v>5765</v>
      </c>
      <c r="D35" s="239" t="s">
        <v>5605</v>
      </c>
      <c r="E35" s="239" t="s">
        <v>5765</v>
      </c>
      <c r="F35" s="239" t="s">
        <v>5609</v>
      </c>
      <c r="G35" s="239" t="s">
        <v>5625</v>
      </c>
      <c r="H35" s="239" t="s">
        <v>5626</v>
      </c>
      <c r="I35" s="239" t="s">
        <v>5765</v>
      </c>
      <c r="J35" s="241" t="s">
        <v>5625</v>
      </c>
      <c r="K35" s="241" t="s">
        <v>5609</v>
      </c>
      <c r="L35" s="230" t="str">
        <f t="shared" si="5"/>
        <v>9B51</v>
      </c>
      <c r="M35" s="230" t="str">
        <f t="shared" si="6"/>
        <v/>
      </c>
      <c r="N35" s="230" t="str">
        <f t="shared" si="7"/>
        <v/>
      </c>
      <c r="O35" s="230" t="str">
        <f t="shared" si="8"/>
        <v/>
      </c>
      <c r="P35" s="55" t="str">
        <f t="shared" si="9"/>
        <v>9B51</v>
      </c>
      <c r="Q35" s="635" t="str">
        <f t="shared" si="10"/>
        <v>0</v>
      </c>
      <c r="R35" s="234">
        <f t="shared" si="11"/>
        <v>0</v>
      </c>
      <c r="S35" s="55">
        <f t="shared" si="12"/>
        <v>0</v>
      </c>
      <c r="T35" s="242">
        <f t="shared" ca="1" si="13"/>
        <v>0</v>
      </c>
      <c r="U35" s="231" t="str">
        <f t="shared" si="14"/>
        <v/>
      </c>
      <c r="V35" s="230" t="str">
        <f t="array" ref="V35">INDEX(P:P,MAX(U$3:U35))</f>
        <v>9B#1DTR</v>
      </c>
      <c r="W35" s="230" t="str">
        <f t="shared" ca="1" si="15"/>
        <v/>
      </c>
      <c r="X35" s="230">
        <f t="shared" si="16"/>
        <v>22.8</v>
      </c>
      <c r="Y35" s="230">
        <f t="shared" si="2"/>
        <v>0</v>
      </c>
      <c r="AA35" s="230" t="str">
        <f t="shared" si="3"/>
        <v>線西</v>
      </c>
      <c r="AB35" s="230" t="s">
        <v>1925</v>
      </c>
      <c r="AC35" s="230" t="str">
        <f t="shared" ref="AC35:AC42" si="20">LEFT(B35,4)</f>
        <v>9B51</v>
      </c>
      <c r="AE35" t="s">
        <v>5832</v>
      </c>
      <c r="AF35" t="s">
        <v>5833</v>
      </c>
      <c r="AJ35" t="s">
        <v>5834</v>
      </c>
      <c r="AK35" t="s">
        <v>2046</v>
      </c>
      <c r="AM35" s="488" t="str">
        <f t="shared" si="4"/>
        <v>IT</v>
      </c>
      <c r="AN35" t="str">
        <f t="shared" si="0"/>
        <v>溝墘S/S</v>
      </c>
      <c r="AO35" s="488" t="str">
        <f t="shared" si="1"/>
        <v>SS</v>
      </c>
      <c r="AQ35" s="2" t="e">
        <f>VLOOKUP(總表!A41,DATA!$AB$3:$AC$829,2,0)</f>
        <v>#N/A</v>
      </c>
      <c r="AR35" s="2" t="e">
        <f>VLOOKUP(總表!A41,變電所別!$K$2:$L$41,2,1)</f>
        <v>#N/A</v>
      </c>
      <c r="AS35" s="2" t="e">
        <f>VLOOKUP(總表!B41,DATA!$AB$3:$AC$829,2,0)</f>
        <v>#N/A</v>
      </c>
      <c r="AT35" s="2" t="e">
        <f>VLOOKUP(總表!B41,變電所別!$K$2:$L$41,2,1)</f>
        <v>#N/A</v>
      </c>
      <c r="AU35" s="275" t="s">
        <v>2732</v>
      </c>
      <c r="AV35" s="1" t="s">
        <v>2733</v>
      </c>
      <c r="AW35" s="275" t="s">
        <v>2734</v>
      </c>
      <c r="BB35" s="547" t="s">
        <v>2083</v>
      </c>
      <c r="BC35" s="547">
        <v>2085</v>
      </c>
      <c r="BD35" s="547">
        <v>1</v>
      </c>
      <c r="BE35" s="547">
        <v>2086</v>
      </c>
      <c r="BG35" s="239" t="s">
        <v>5</v>
      </c>
      <c r="BH35" s="240" t="s">
        <v>8342</v>
      </c>
      <c r="BI35" t="s">
        <v>1925</v>
      </c>
      <c r="BJ35" t="s">
        <v>2077</v>
      </c>
    </row>
    <row r="36" spans="1:62" ht="22.2">
      <c r="A36" s="239" t="s">
        <v>5835</v>
      </c>
      <c r="B36" s="240" t="s">
        <v>5836</v>
      </c>
      <c r="C36" s="240" t="s">
        <v>5837</v>
      </c>
      <c r="D36" s="239" t="s">
        <v>5838</v>
      </c>
      <c r="E36" s="239" t="s">
        <v>5839</v>
      </c>
      <c r="F36" s="239" t="s">
        <v>5774</v>
      </c>
      <c r="G36" s="239" t="s">
        <v>5839</v>
      </c>
      <c r="H36" s="239" t="s">
        <v>5732</v>
      </c>
      <c r="I36" s="239" t="s">
        <v>5637</v>
      </c>
      <c r="J36" s="241" t="s">
        <v>5765</v>
      </c>
      <c r="K36" s="241" t="s">
        <v>5605</v>
      </c>
      <c r="L36" s="230" t="str">
        <f t="shared" si="5"/>
        <v>9B52</v>
      </c>
      <c r="M36" s="230" t="str">
        <f t="shared" si="6"/>
        <v/>
      </c>
      <c r="N36" s="230" t="str">
        <f t="shared" si="7"/>
        <v/>
      </c>
      <c r="O36" s="230" t="str">
        <f t="shared" si="8"/>
        <v/>
      </c>
      <c r="P36" s="55" t="str">
        <f t="shared" si="9"/>
        <v>9B52</v>
      </c>
      <c r="Q36" s="635" t="str">
        <f t="shared" si="10"/>
        <v>116</v>
      </c>
      <c r="R36" s="234">
        <f t="shared" si="11"/>
        <v>114</v>
      </c>
      <c r="S36" s="55">
        <f t="shared" si="12"/>
        <v>111</v>
      </c>
      <c r="T36" s="242">
        <f t="shared" ca="1" si="13"/>
        <v>4.58</v>
      </c>
      <c r="U36" s="231" t="str">
        <f t="shared" si="14"/>
        <v/>
      </c>
      <c r="V36" s="230" t="str">
        <f t="array" ref="V36">INDEX(P:P,MAX(U$3:U36))</f>
        <v>9B#1DTR</v>
      </c>
      <c r="W36" s="230" t="str">
        <f t="shared" ca="1" si="15"/>
        <v/>
      </c>
      <c r="X36" s="230">
        <f t="shared" si="16"/>
        <v>22.8</v>
      </c>
      <c r="Y36" s="230">
        <f t="shared" si="2"/>
        <v>0</v>
      </c>
      <c r="AA36" s="230" t="str">
        <f t="shared" si="3"/>
        <v>線西</v>
      </c>
      <c r="AB36" s="230" t="s">
        <v>1219</v>
      </c>
      <c r="AC36" s="230" t="str">
        <f t="shared" si="20"/>
        <v>9B52</v>
      </c>
      <c r="AE36" t="s">
        <v>5840</v>
      </c>
      <c r="AF36" t="s">
        <v>5841</v>
      </c>
      <c r="AJ36" t="s">
        <v>5842</v>
      </c>
      <c r="AK36" t="s">
        <v>2046</v>
      </c>
      <c r="AM36" s="488" t="str">
        <f t="shared" si="4"/>
        <v>IU</v>
      </c>
      <c r="AN36" t="str">
        <f t="shared" si="0"/>
        <v>員東D/S</v>
      </c>
      <c r="AO36" s="488" t="str">
        <f t="shared" si="1"/>
        <v>DS</v>
      </c>
      <c r="AQ36" s="2" t="e">
        <f>VLOOKUP(總表!A42,DATA!$AB$3:$AC$829,2,0)</f>
        <v>#N/A</v>
      </c>
      <c r="AR36" s="2" t="e">
        <f>VLOOKUP(總表!A42,變電所別!$K$2:$L$41,2,1)</f>
        <v>#N/A</v>
      </c>
      <c r="AS36" s="2" t="e">
        <f>VLOOKUP(總表!B42,DATA!$AB$3:$AC$829,2,0)</f>
        <v>#N/A</v>
      </c>
      <c r="AT36" s="2" t="e">
        <f>VLOOKUP(總表!B42,變電所別!$K$2:$L$41,2,1)</f>
        <v>#N/A</v>
      </c>
      <c r="AU36" s="275" t="s">
        <v>2735</v>
      </c>
      <c r="AV36" s="1" t="s">
        <v>2736</v>
      </c>
      <c r="AW36" s="275" t="s">
        <v>2737</v>
      </c>
      <c r="BB36" s="547" t="s">
        <v>1274</v>
      </c>
      <c r="BC36" s="547">
        <v>5885</v>
      </c>
      <c r="BD36" s="547">
        <v>5</v>
      </c>
      <c r="BE36" s="547">
        <v>5890</v>
      </c>
      <c r="BG36" s="239" t="s">
        <v>5</v>
      </c>
      <c r="BH36" s="240" t="s">
        <v>8343</v>
      </c>
      <c r="BI36" t="s">
        <v>1219</v>
      </c>
      <c r="BJ36" t="s">
        <v>2077</v>
      </c>
    </row>
    <row r="37" spans="1:62" ht="22.2">
      <c r="A37" s="239" t="s">
        <v>5843</v>
      </c>
      <c r="B37" s="240" t="s">
        <v>5844</v>
      </c>
      <c r="C37" s="240" t="s">
        <v>5845</v>
      </c>
      <c r="D37" s="239" t="s">
        <v>5846</v>
      </c>
      <c r="E37" s="239" t="s">
        <v>5847</v>
      </c>
      <c r="F37" s="239" t="s">
        <v>5846</v>
      </c>
      <c r="G37" s="239" t="s">
        <v>5848</v>
      </c>
      <c r="H37" s="239" t="s">
        <v>5846</v>
      </c>
      <c r="I37" s="239" t="s">
        <v>5845</v>
      </c>
      <c r="J37" s="241" t="s">
        <v>5849</v>
      </c>
      <c r="K37" s="241" t="s">
        <v>5850</v>
      </c>
      <c r="L37" s="230" t="str">
        <f t="shared" si="5"/>
        <v>9B53</v>
      </c>
      <c r="M37" s="230" t="str">
        <f t="shared" si="6"/>
        <v/>
      </c>
      <c r="N37" s="230" t="str">
        <f t="shared" si="7"/>
        <v/>
      </c>
      <c r="O37" s="230" t="str">
        <f t="shared" si="8"/>
        <v/>
      </c>
      <c r="P37" s="55" t="str">
        <f t="shared" si="9"/>
        <v>9B53</v>
      </c>
      <c r="Q37" s="635" t="str">
        <f t="shared" si="10"/>
        <v>175</v>
      </c>
      <c r="R37" s="234">
        <f t="shared" si="11"/>
        <v>174</v>
      </c>
      <c r="S37" s="55">
        <f t="shared" si="12"/>
        <v>173</v>
      </c>
      <c r="T37" s="242">
        <f t="shared" ca="1" si="13"/>
        <v>6.91</v>
      </c>
      <c r="U37" s="231" t="str">
        <f t="shared" si="14"/>
        <v/>
      </c>
      <c r="V37" s="230" t="str">
        <f t="array" ref="V37">INDEX(P:P,MAX(U$3:U37))</f>
        <v>9B#1DTR</v>
      </c>
      <c r="W37" s="230" t="str">
        <f t="shared" ca="1" si="15"/>
        <v/>
      </c>
      <c r="X37" s="230">
        <f t="shared" si="16"/>
        <v>22.8</v>
      </c>
      <c r="Y37" s="230">
        <f t="shared" si="2"/>
        <v>0</v>
      </c>
      <c r="AA37" s="230" t="str">
        <f t="shared" si="3"/>
        <v>線西</v>
      </c>
      <c r="AB37" s="230" t="s">
        <v>1236</v>
      </c>
      <c r="AC37" s="230" t="str">
        <f t="shared" si="20"/>
        <v>9B53</v>
      </c>
      <c r="AE37" t="s">
        <v>5852</v>
      </c>
      <c r="AF37" t="s">
        <v>5853</v>
      </c>
      <c r="AJ37" t="s">
        <v>5854</v>
      </c>
      <c r="AK37" t="s">
        <v>2046</v>
      </c>
      <c r="AM37" s="488" t="str">
        <f t="shared" si="4"/>
        <v>IV</v>
      </c>
      <c r="AN37" t="str">
        <f t="shared" si="0"/>
        <v>伸港S/S</v>
      </c>
      <c r="AO37" s="488" t="str">
        <f t="shared" si="1"/>
        <v>SS</v>
      </c>
      <c r="AQ37" s="2" t="e">
        <f>VLOOKUP(總表!A43,DATA!$AB$3:$AC$829,2,0)</f>
        <v>#N/A</v>
      </c>
      <c r="AR37" s="2" t="e">
        <f>VLOOKUP(總表!A43,變電所別!$K$2:$L$41,2,1)</f>
        <v>#N/A</v>
      </c>
      <c r="AS37" s="2" t="e">
        <f>VLOOKUP(總表!B43,DATA!$AB$3:$AC$829,2,0)</f>
        <v>#N/A</v>
      </c>
      <c r="AT37" s="2" t="e">
        <f>VLOOKUP(總表!B43,變電所別!$K$2:$L$41,2,1)</f>
        <v>#N/A</v>
      </c>
      <c r="AU37" s="275" t="s">
        <v>2738</v>
      </c>
      <c r="AV37" s="1" t="s">
        <v>2739</v>
      </c>
      <c r="AW37" s="275" t="s">
        <v>2740</v>
      </c>
      <c r="BB37" s="547" t="s">
        <v>1293</v>
      </c>
      <c r="BC37" s="547">
        <v>3584</v>
      </c>
      <c r="BD37" s="547">
        <v>3</v>
      </c>
      <c r="BE37" s="547">
        <v>3587</v>
      </c>
      <c r="BG37" s="239" t="s">
        <v>8341</v>
      </c>
      <c r="BH37" s="240" t="s">
        <v>8344</v>
      </c>
      <c r="BI37" t="s">
        <v>1236</v>
      </c>
      <c r="BJ37" t="s">
        <v>2077</v>
      </c>
    </row>
    <row r="38" spans="1:62" ht="22.2">
      <c r="A38" s="239" t="s">
        <v>5843</v>
      </c>
      <c r="B38" s="240" t="s">
        <v>5855</v>
      </c>
      <c r="C38" s="240" t="s">
        <v>5856</v>
      </c>
      <c r="D38" s="239" t="s">
        <v>5857</v>
      </c>
      <c r="E38" s="239" t="s">
        <v>5856</v>
      </c>
      <c r="F38" s="239" t="s">
        <v>5857</v>
      </c>
      <c r="G38" s="239" t="s">
        <v>5858</v>
      </c>
      <c r="H38" s="239" t="s">
        <v>5859</v>
      </c>
      <c r="I38" s="239" t="s">
        <v>5858</v>
      </c>
      <c r="J38" s="241" t="s">
        <v>5704</v>
      </c>
      <c r="K38" s="241" t="s">
        <v>5609</v>
      </c>
      <c r="L38" s="230" t="str">
        <f t="shared" si="5"/>
        <v>9B54</v>
      </c>
      <c r="M38" s="230" t="str">
        <f t="shared" si="6"/>
        <v/>
      </c>
      <c r="N38" s="230" t="str">
        <f t="shared" si="7"/>
        <v/>
      </c>
      <c r="O38" s="230" t="str">
        <f t="shared" si="8"/>
        <v/>
      </c>
      <c r="P38" s="55" t="str">
        <f t="shared" si="9"/>
        <v>9B54</v>
      </c>
      <c r="Q38" s="635" t="str">
        <f t="shared" si="10"/>
        <v>265</v>
      </c>
      <c r="R38" s="234">
        <f t="shared" si="11"/>
        <v>264</v>
      </c>
      <c r="S38" s="55">
        <f t="shared" si="12"/>
        <v>263</v>
      </c>
      <c r="T38" s="242">
        <f t="shared" ca="1" si="13"/>
        <v>10.47</v>
      </c>
      <c r="U38" s="231" t="str">
        <f t="shared" si="14"/>
        <v/>
      </c>
      <c r="V38" s="230" t="str">
        <f t="array" ref="V38">INDEX(P:P,MAX(U$3:U38))</f>
        <v>9B#1DTR</v>
      </c>
      <c r="W38" s="230" t="str">
        <f t="shared" ca="1" si="15"/>
        <v/>
      </c>
      <c r="X38" s="230">
        <f t="shared" si="16"/>
        <v>22.8</v>
      </c>
      <c r="Y38" s="230">
        <f t="shared" si="2"/>
        <v>0</v>
      </c>
      <c r="AA38" s="230" t="str">
        <f t="shared" si="3"/>
        <v>線西</v>
      </c>
      <c r="AB38" s="230" t="s">
        <v>1273</v>
      </c>
      <c r="AC38" s="230" t="str">
        <f t="shared" si="20"/>
        <v>9B54</v>
      </c>
      <c r="AE38" t="s">
        <v>5860</v>
      </c>
      <c r="AF38" t="s">
        <v>5861</v>
      </c>
      <c r="AJ38" t="s">
        <v>5862</v>
      </c>
      <c r="AK38" t="s">
        <v>2046</v>
      </c>
      <c r="AM38" s="488" t="str">
        <f t="shared" si="4"/>
        <v>IW</v>
      </c>
      <c r="AN38" t="str">
        <f t="shared" si="0"/>
        <v>二水S/S</v>
      </c>
      <c r="AO38" s="488" t="str">
        <f t="shared" si="1"/>
        <v>SS</v>
      </c>
      <c r="AQ38" s="2" t="e">
        <f>VLOOKUP(總表!A44,DATA!$AB$3:$AC$829,2,0)</f>
        <v>#N/A</v>
      </c>
      <c r="AR38" s="2" t="e">
        <f>VLOOKUP(總表!A44,變電所別!$K$2:$L$41,2,1)</f>
        <v>#N/A</v>
      </c>
      <c r="AS38" s="2" t="e">
        <f>VLOOKUP(總表!B44,DATA!$AB$3:$AC$829,2,0)</f>
        <v>#N/A</v>
      </c>
      <c r="AT38" s="2" t="e">
        <f>VLOOKUP(總表!B44,變電所別!$K$2:$L$41,2,1)</f>
        <v>#N/A</v>
      </c>
      <c r="AU38" s="275" t="s">
        <v>2741</v>
      </c>
      <c r="AV38" s="1" t="s">
        <v>2742</v>
      </c>
      <c r="AW38" s="275" t="s">
        <v>2743</v>
      </c>
      <c r="BB38" s="547" t="s">
        <v>1931</v>
      </c>
      <c r="BC38" s="547">
        <v>140</v>
      </c>
      <c r="BD38" s="547" t="s">
        <v>85</v>
      </c>
      <c r="BE38" s="547">
        <v>140</v>
      </c>
      <c r="BG38" s="239" t="s">
        <v>8341</v>
      </c>
      <c r="BH38" s="240" t="s">
        <v>8345</v>
      </c>
      <c r="BI38" t="s">
        <v>1273</v>
      </c>
      <c r="BJ38" t="s">
        <v>2077</v>
      </c>
    </row>
    <row r="39" spans="1:62" ht="22.2">
      <c r="A39" s="239" t="s">
        <v>5822</v>
      </c>
      <c r="B39" s="240" t="s">
        <v>5863</v>
      </c>
      <c r="C39" s="240" t="s">
        <v>5864</v>
      </c>
      <c r="D39" s="239" t="s">
        <v>5865</v>
      </c>
      <c r="E39" s="239" t="s">
        <v>5867</v>
      </c>
      <c r="F39" s="239" t="s">
        <v>5868</v>
      </c>
      <c r="G39" s="239" t="s">
        <v>5867</v>
      </c>
      <c r="H39" s="239" t="s">
        <v>5869</v>
      </c>
      <c r="I39" s="239" t="s">
        <v>5870</v>
      </c>
      <c r="J39" s="241" t="s">
        <v>5871</v>
      </c>
      <c r="K39" s="241" t="s">
        <v>5635</v>
      </c>
      <c r="L39" s="230" t="str">
        <f t="shared" si="5"/>
        <v>9B55</v>
      </c>
      <c r="M39" s="230" t="str">
        <f t="shared" si="6"/>
        <v/>
      </c>
      <c r="N39" s="230" t="str">
        <f t="shared" si="7"/>
        <v/>
      </c>
      <c r="O39" s="230" t="str">
        <f t="shared" si="8"/>
        <v/>
      </c>
      <c r="P39" s="55" t="str">
        <f t="shared" si="9"/>
        <v>9B55</v>
      </c>
      <c r="Q39" s="635" t="str">
        <f t="shared" si="10"/>
        <v>27</v>
      </c>
      <c r="R39" s="234">
        <f t="shared" si="11"/>
        <v>26</v>
      </c>
      <c r="S39" s="55">
        <f t="shared" si="12"/>
        <v>26</v>
      </c>
      <c r="T39" s="242">
        <f t="shared" ca="1" si="13"/>
        <v>1.07</v>
      </c>
      <c r="U39" s="231" t="str">
        <f t="shared" si="14"/>
        <v/>
      </c>
      <c r="V39" s="230" t="str">
        <f t="array" ref="V39">INDEX(P:P,MAX(U$3:U39))</f>
        <v>9B#1DTR</v>
      </c>
      <c r="W39" s="230" t="str">
        <f t="shared" ca="1" si="15"/>
        <v/>
      </c>
      <c r="X39" s="230">
        <f t="shared" si="16"/>
        <v>22.8</v>
      </c>
      <c r="Y39" s="230">
        <f t="shared" si="2"/>
        <v>0</v>
      </c>
      <c r="AA39" s="230" t="str">
        <f t="shared" si="3"/>
        <v>線西</v>
      </c>
      <c r="AB39" s="230" t="s">
        <v>1292</v>
      </c>
      <c r="AC39" s="230" t="str">
        <f t="shared" si="20"/>
        <v>9B55</v>
      </c>
      <c r="AE39" t="s">
        <v>5872</v>
      </c>
      <c r="AF39" t="s">
        <v>5873</v>
      </c>
      <c r="AJ39" t="s">
        <v>2003</v>
      </c>
      <c r="AK39" t="s">
        <v>2046</v>
      </c>
      <c r="AM39" s="488" t="str">
        <f t="shared" si="4"/>
        <v>IX</v>
      </c>
      <c r="AN39" t="str">
        <f t="shared" si="0"/>
        <v>北斗S/S</v>
      </c>
      <c r="AO39" s="488" t="str">
        <f t="shared" si="1"/>
        <v>SS</v>
      </c>
      <c r="AQ39" s="2" t="e">
        <f>VLOOKUP(總表!A45,DATA!$AB$3:$AC$829,2,0)</f>
        <v>#N/A</v>
      </c>
      <c r="AR39" s="2" t="e">
        <f>VLOOKUP(總表!A45,變電所別!$K$2:$L$41,2,1)</f>
        <v>#N/A</v>
      </c>
      <c r="AS39" s="2" t="e">
        <f>VLOOKUP(總表!B45,DATA!$AB$3:$AC$829,2,0)</f>
        <v>#N/A</v>
      </c>
      <c r="AT39" s="2" t="e">
        <f>VLOOKUP(總表!B45,變電所別!$K$2:$L$41,2,1)</f>
        <v>#N/A</v>
      </c>
      <c r="AU39" s="275" t="s">
        <v>2744</v>
      </c>
      <c r="AV39" s="1" t="s">
        <v>2745</v>
      </c>
      <c r="AW39" s="275" t="s">
        <v>2746</v>
      </c>
      <c r="BB39" s="547" t="s">
        <v>2085</v>
      </c>
      <c r="BC39" s="547">
        <v>6148</v>
      </c>
      <c r="BD39" s="547">
        <v>4</v>
      </c>
      <c r="BE39" s="547">
        <v>6152</v>
      </c>
      <c r="BG39" s="239" t="s">
        <v>8341</v>
      </c>
      <c r="BH39" s="240" t="s">
        <v>392</v>
      </c>
      <c r="BI39" t="s">
        <v>1292</v>
      </c>
      <c r="BJ39" t="s">
        <v>2077</v>
      </c>
    </row>
    <row r="40" spans="1:62" ht="22.2">
      <c r="A40" s="239" t="s">
        <v>5822</v>
      </c>
      <c r="B40" s="240" t="s">
        <v>5874</v>
      </c>
      <c r="C40" s="240" t="s">
        <v>5625</v>
      </c>
      <c r="D40" s="239" t="s">
        <v>5638</v>
      </c>
      <c r="E40" s="239" t="s">
        <v>5625</v>
      </c>
      <c r="F40" s="239" t="s">
        <v>5638</v>
      </c>
      <c r="G40" s="239" t="s">
        <v>5709</v>
      </c>
      <c r="H40" s="239" t="s">
        <v>5609</v>
      </c>
      <c r="I40" s="239" t="s">
        <v>5625</v>
      </c>
      <c r="J40" s="241" t="s">
        <v>5709</v>
      </c>
      <c r="K40" s="241" t="s">
        <v>5605</v>
      </c>
      <c r="L40" s="230" t="str">
        <f t="shared" si="5"/>
        <v>9B56</v>
      </c>
      <c r="M40" s="230" t="str">
        <f t="shared" si="6"/>
        <v/>
      </c>
      <c r="N40" s="230" t="str">
        <f t="shared" si="7"/>
        <v/>
      </c>
      <c r="O40" s="230" t="str">
        <f t="shared" si="8"/>
        <v/>
      </c>
      <c r="P40" s="55" t="str">
        <f t="shared" si="9"/>
        <v>9B56</v>
      </c>
      <c r="Q40" s="635" t="str">
        <f t="shared" si="10"/>
        <v>0</v>
      </c>
      <c r="R40" s="234">
        <f t="shared" si="11"/>
        <v>0</v>
      </c>
      <c r="S40" s="55">
        <f t="shared" si="12"/>
        <v>0</v>
      </c>
      <c r="T40" s="242">
        <f t="shared" ca="1" si="13"/>
        <v>0</v>
      </c>
      <c r="U40" s="231" t="str">
        <f t="shared" si="14"/>
        <v/>
      </c>
      <c r="V40" s="230" t="str">
        <f t="array" ref="V40">INDEX(P:P,MAX(U$3:U40))</f>
        <v>9B#1DTR</v>
      </c>
      <c r="W40" s="230" t="str">
        <f t="shared" ca="1" si="15"/>
        <v/>
      </c>
      <c r="X40" s="230">
        <f t="shared" si="16"/>
        <v>22.8</v>
      </c>
      <c r="Y40" s="230">
        <f t="shared" si="2"/>
        <v>0</v>
      </c>
      <c r="AA40" s="230" t="str">
        <f t="shared" si="3"/>
        <v>線西</v>
      </c>
      <c r="AB40" s="230" t="s">
        <v>1927</v>
      </c>
      <c r="AC40" s="230" t="str">
        <f t="shared" si="20"/>
        <v>9B56</v>
      </c>
      <c r="AE40" t="s">
        <v>5875</v>
      </c>
      <c r="AF40" t="s">
        <v>5876</v>
      </c>
      <c r="AJ40" t="s">
        <v>2004</v>
      </c>
      <c r="AK40" t="s">
        <v>2046</v>
      </c>
      <c r="AM40" s="488" t="str">
        <f t="shared" si="4"/>
        <v>IY</v>
      </c>
      <c r="AN40" t="str">
        <f t="shared" si="0"/>
        <v>芳苑S/S</v>
      </c>
      <c r="AO40" s="488" t="str">
        <f t="shared" si="1"/>
        <v>SS</v>
      </c>
      <c r="AQ40" s="2" t="e">
        <f>VLOOKUP(總表!A46,DATA!$AB$3:$AC$829,2,0)</f>
        <v>#N/A</v>
      </c>
      <c r="AR40" s="2" t="e">
        <f>VLOOKUP(總表!A46,變電所別!$K$2:$L$41,2,1)</f>
        <v>#N/A</v>
      </c>
      <c r="AS40" s="2" t="e">
        <f>VLOOKUP(總表!B46,DATA!$AB$3:$AC$829,2,0)</f>
        <v>#N/A</v>
      </c>
      <c r="AT40" s="2" t="e">
        <f>VLOOKUP(總表!B46,變電所別!$K$2:$L$41,2,1)</f>
        <v>#N/A</v>
      </c>
      <c r="AU40" s="275" t="s">
        <v>2747</v>
      </c>
      <c r="AV40" s="1" t="s">
        <v>2748</v>
      </c>
      <c r="AW40" s="275" t="s">
        <v>2749</v>
      </c>
      <c r="BB40" s="547" t="s">
        <v>2086</v>
      </c>
      <c r="BC40" s="547">
        <v>827</v>
      </c>
      <c r="BD40" s="547">
        <v>8</v>
      </c>
      <c r="BE40" s="547">
        <v>835</v>
      </c>
      <c r="BG40" s="239" t="s">
        <v>8346</v>
      </c>
      <c r="BH40" s="240" t="s">
        <v>8347</v>
      </c>
      <c r="BI40" t="s">
        <v>1927</v>
      </c>
      <c r="BJ40" t="s">
        <v>2077</v>
      </c>
    </row>
    <row r="41" spans="1:62" ht="22.2">
      <c r="A41" s="239" t="s">
        <v>5843</v>
      </c>
      <c r="B41" s="240" t="s">
        <v>5877</v>
      </c>
      <c r="C41" s="240" t="s">
        <v>5878</v>
      </c>
      <c r="D41" s="239" t="s">
        <v>5879</v>
      </c>
      <c r="E41" s="239" t="s">
        <v>5880</v>
      </c>
      <c r="F41" s="239" t="s">
        <v>5879</v>
      </c>
      <c r="G41" s="239" t="s">
        <v>5881</v>
      </c>
      <c r="H41" s="239" t="s">
        <v>5879</v>
      </c>
      <c r="I41" s="239" t="s">
        <v>5882</v>
      </c>
      <c r="J41" s="241" t="s">
        <v>5625</v>
      </c>
      <c r="K41" s="241" t="s">
        <v>5638</v>
      </c>
      <c r="L41" s="230" t="str">
        <f t="shared" si="5"/>
        <v>9B57</v>
      </c>
      <c r="M41" s="230" t="str">
        <f t="shared" si="6"/>
        <v/>
      </c>
      <c r="N41" s="230" t="str">
        <f t="shared" si="7"/>
        <v/>
      </c>
      <c r="O41" s="230" t="str">
        <f t="shared" si="8"/>
        <v/>
      </c>
      <c r="P41" s="55" t="str">
        <f t="shared" si="9"/>
        <v>9B57</v>
      </c>
      <c r="Q41" s="635" t="str">
        <f t="shared" si="10"/>
        <v>141</v>
      </c>
      <c r="R41" s="234">
        <f t="shared" si="11"/>
        <v>136</v>
      </c>
      <c r="S41" s="55">
        <f t="shared" si="12"/>
        <v>131</v>
      </c>
      <c r="T41" s="242">
        <f t="shared" ca="1" si="13"/>
        <v>5.57</v>
      </c>
      <c r="U41" s="231" t="str">
        <f t="shared" si="14"/>
        <v/>
      </c>
      <c r="V41" s="230" t="str">
        <f t="array" ref="V41">INDEX(P:P,MAX(U$3:U41))</f>
        <v>9B#1DTR</v>
      </c>
      <c r="W41" s="230" t="str">
        <f t="shared" ca="1" si="15"/>
        <v/>
      </c>
      <c r="X41" s="230">
        <f t="shared" si="16"/>
        <v>22.8</v>
      </c>
      <c r="Y41" s="230">
        <f t="shared" si="2"/>
        <v>0</v>
      </c>
      <c r="AA41" s="230" t="str">
        <f t="shared" si="3"/>
        <v>線西</v>
      </c>
      <c r="AB41" s="230" t="s">
        <v>1340</v>
      </c>
      <c r="AC41" s="230" t="str">
        <f t="shared" si="20"/>
        <v>9B57</v>
      </c>
      <c r="AE41" t="s">
        <v>5883</v>
      </c>
      <c r="AF41" t="s">
        <v>5884</v>
      </c>
      <c r="AJ41" t="s">
        <v>5885</v>
      </c>
      <c r="AK41" t="s">
        <v>2046</v>
      </c>
      <c r="AM41" s="488" t="str">
        <f t="shared" si="4"/>
        <v>IZ</v>
      </c>
      <c r="AN41" t="str">
        <f t="shared" si="0"/>
        <v>全興E/S</v>
      </c>
      <c r="AO41" s="488" t="str">
        <f t="shared" si="1"/>
        <v>ES</v>
      </c>
      <c r="AQ41" s="2" t="e">
        <f>VLOOKUP(總表!A47,DATA!$AB$3:$AC$829,2,0)</f>
        <v>#N/A</v>
      </c>
      <c r="AR41" s="2" t="e">
        <f>VLOOKUP(總表!A47,變電所別!$K$2:$L$41,2,1)</f>
        <v>#N/A</v>
      </c>
      <c r="AS41" s="2" t="e">
        <f>VLOOKUP(總表!B47,DATA!$AB$3:$AC$829,2,0)</f>
        <v>#N/A</v>
      </c>
      <c r="AT41" s="2" t="e">
        <f>VLOOKUP(總表!B47,變電所別!$K$2:$L$41,2,1)</f>
        <v>#N/A</v>
      </c>
      <c r="AU41" s="275" t="s">
        <v>2750</v>
      </c>
      <c r="AV41" s="1" t="s">
        <v>2751</v>
      </c>
      <c r="AW41" s="275" t="s">
        <v>2752</v>
      </c>
      <c r="BB41" s="547" t="s">
        <v>1933</v>
      </c>
      <c r="BC41" s="547">
        <v>3097</v>
      </c>
      <c r="BD41" s="547">
        <v>1</v>
      </c>
      <c r="BE41" s="547">
        <v>3098</v>
      </c>
      <c r="BG41" s="239" t="s">
        <v>8346</v>
      </c>
      <c r="BH41" s="240" t="s">
        <v>393</v>
      </c>
      <c r="BI41" t="s">
        <v>1340</v>
      </c>
      <c r="BJ41" t="s">
        <v>2077</v>
      </c>
    </row>
    <row r="42" spans="1:62" ht="22.2">
      <c r="A42" s="239" t="s">
        <v>5</v>
      </c>
      <c r="B42" s="240" t="s">
        <v>5886</v>
      </c>
      <c r="C42" s="240" t="s">
        <v>5625</v>
      </c>
      <c r="D42" s="239" t="s">
        <v>5609</v>
      </c>
      <c r="E42" s="239" t="s">
        <v>5704</v>
      </c>
      <c r="F42" s="239" t="s">
        <v>5609</v>
      </c>
      <c r="G42" s="239" t="s">
        <v>5624</v>
      </c>
      <c r="H42" s="239" t="s">
        <v>5609</v>
      </c>
      <c r="I42" s="239" t="s">
        <v>5625</v>
      </c>
      <c r="J42" s="241" t="s">
        <v>5625</v>
      </c>
      <c r="K42" s="241" t="s">
        <v>793</v>
      </c>
      <c r="L42" s="230" t="str">
        <f t="shared" si="5"/>
        <v>9B58</v>
      </c>
      <c r="M42" s="230" t="str">
        <f t="shared" si="6"/>
        <v/>
      </c>
      <c r="N42" s="230" t="str">
        <f t="shared" si="7"/>
        <v/>
      </c>
      <c r="O42" s="230" t="str">
        <f t="shared" si="8"/>
        <v/>
      </c>
      <c r="P42" s="55" t="str">
        <f t="shared" si="9"/>
        <v>9B58</v>
      </c>
      <c r="Q42" s="635" t="str">
        <f t="shared" si="10"/>
        <v>0</v>
      </c>
      <c r="R42" s="234">
        <f t="shared" si="11"/>
        <v>0</v>
      </c>
      <c r="S42" s="55">
        <f t="shared" si="12"/>
        <v>0</v>
      </c>
      <c r="T42" s="242">
        <f t="shared" ca="1" si="13"/>
        <v>0</v>
      </c>
      <c r="U42" s="231" t="str">
        <f t="shared" si="14"/>
        <v/>
      </c>
      <c r="V42" s="230" t="str">
        <f t="array" ref="V42">INDEX(P:P,MAX(U$3:U42))</f>
        <v>9B#1DTR</v>
      </c>
      <c r="W42" s="230" t="str">
        <f t="shared" ca="1" si="15"/>
        <v/>
      </c>
      <c r="X42" s="230">
        <f t="shared" si="16"/>
        <v>22.8</v>
      </c>
      <c r="Y42" s="230">
        <f t="shared" si="2"/>
        <v>0</v>
      </c>
      <c r="AA42" s="230" t="str">
        <f t="shared" si="3"/>
        <v>線西</v>
      </c>
      <c r="AB42" s="230" t="s">
        <v>1928</v>
      </c>
      <c r="AC42" s="230" t="str">
        <f t="shared" si="20"/>
        <v>9B58</v>
      </c>
      <c r="AJ42" t="s">
        <v>5887</v>
      </c>
      <c r="AK42" t="s">
        <v>5888</v>
      </c>
      <c r="AQ42" s="263"/>
      <c r="AR42" s="263"/>
      <c r="AS42" s="263"/>
      <c r="AT42" s="263"/>
      <c r="AU42" s="510"/>
      <c r="AV42" s="263"/>
      <c r="AW42" s="510"/>
      <c r="BB42" s="547" t="s">
        <v>2087</v>
      </c>
      <c r="BC42" s="547">
        <v>2973</v>
      </c>
      <c r="BD42" s="547">
        <v>5</v>
      </c>
      <c r="BE42" s="547">
        <v>2978</v>
      </c>
      <c r="BG42" s="239" t="s">
        <v>5</v>
      </c>
      <c r="BH42" s="240" t="s">
        <v>394</v>
      </c>
      <c r="BI42" t="s">
        <v>1928</v>
      </c>
      <c r="BJ42" t="s">
        <v>2077</v>
      </c>
    </row>
    <row r="43" spans="1:62">
      <c r="A43" s="239" t="s">
        <v>5835</v>
      </c>
      <c r="B43" s="240" t="s">
        <v>5889</v>
      </c>
      <c r="C43" s="240" t="s">
        <v>5890</v>
      </c>
      <c r="D43" s="239" t="s">
        <v>5776</v>
      </c>
      <c r="E43" s="239" t="s">
        <v>5891</v>
      </c>
      <c r="F43" s="239" t="s">
        <v>5732</v>
      </c>
      <c r="G43" s="239" t="s">
        <v>5892</v>
      </c>
      <c r="H43" s="239" t="s">
        <v>5732</v>
      </c>
      <c r="I43" s="239" t="s">
        <v>5893</v>
      </c>
      <c r="J43" s="241" t="s">
        <v>5720</v>
      </c>
      <c r="K43" s="241" t="s">
        <v>5595</v>
      </c>
      <c r="L43" s="230" t="str">
        <f t="shared" si="5"/>
        <v>9B#2DTR(A)</v>
      </c>
      <c r="M43" s="230" t="str">
        <f t="shared" si="6"/>
        <v>(A)</v>
      </c>
      <c r="N43" s="230" t="str">
        <f t="shared" si="7"/>
        <v>9B#2DTR</v>
      </c>
      <c r="O43" s="230" t="str">
        <f t="shared" si="8"/>
        <v>(A)</v>
      </c>
      <c r="P43" s="55" t="str">
        <f t="shared" si="9"/>
        <v>9B#2DTR(A)</v>
      </c>
      <c r="Q43" s="635" t="str">
        <f t="shared" si="10"/>
        <v>480</v>
      </c>
      <c r="R43" s="234">
        <f t="shared" si="11"/>
        <v>477</v>
      </c>
      <c r="S43" s="55">
        <f t="shared" si="12"/>
        <v>473</v>
      </c>
      <c r="T43" s="242">
        <f t="shared" ca="1" si="13"/>
        <v>18.96</v>
      </c>
      <c r="U43" s="231">
        <f t="shared" si="14"/>
        <v>43</v>
      </c>
      <c r="V43" s="230" t="str">
        <f t="array" ref="V43">INDEX(P:P,MAX(U$3:U43))</f>
        <v>9B#2DTR(A)</v>
      </c>
      <c r="W43" s="230">
        <f t="shared" ca="1" si="15"/>
        <v>60</v>
      </c>
      <c r="X43" s="230" t="str">
        <f t="shared" si="16"/>
        <v/>
      </c>
      <c r="Y43" s="230">
        <f t="shared" si="2"/>
        <v>0</v>
      </c>
      <c r="AA43" s="230" t="str">
        <f t="shared" si="3"/>
        <v>線西</v>
      </c>
      <c r="AB43" s="230" t="s">
        <v>2078</v>
      </c>
      <c r="AC43" s="230" t="s">
        <v>2078</v>
      </c>
      <c r="AJ43" t="s">
        <v>2007</v>
      </c>
      <c r="AK43" t="s">
        <v>2047</v>
      </c>
      <c r="BB43" s="547" t="s">
        <v>1451</v>
      </c>
      <c r="BC43" s="547">
        <v>1495</v>
      </c>
      <c r="BD43" s="547">
        <v>1</v>
      </c>
      <c r="BE43" s="547">
        <v>1496</v>
      </c>
      <c r="BG43" s="239" t="s">
        <v>8348</v>
      </c>
      <c r="BH43" s="240" t="s">
        <v>395</v>
      </c>
      <c r="BI43" t="s">
        <v>2078</v>
      </c>
      <c r="BJ43" t="s">
        <v>2078</v>
      </c>
    </row>
    <row r="44" spans="1:62">
      <c r="A44" s="239" t="s">
        <v>5843</v>
      </c>
      <c r="B44" s="240" t="s">
        <v>5894</v>
      </c>
      <c r="C44" s="240" t="s">
        <v>5709</v>
      </c>
      <c r="D44" s="239" t="s">
        <v>5609</v>
      </c>
      <c r="E44" s="239" t="s">
        <v>5625</v>
      </c>
      <c r="F44" s="239" t="s">
        <v>5609</v>
      </c>
      <c r="G44" s="239" t="s">
        <v>5625</v>
      </c>
      <c r="H44" s="239" t="s">
        <v>5609</v>
      </c>
      <c r="I44" s="239" t="s">
        <v>5709</v>
      </c>
      <c r="J44" s="241" t="s">
        <v>5704</v>
      </c>
      <c r="K44" s="241" t="s">
        <v>5638</v>
      </c>
      <c r="L44" s="230" t="str">
        <f t="shared" si="5"/>
        <v>9B61</v>
      </c>
      <c r="M44" s="230" t="str">
        <f t="shared" si="6"/>
        <v/>
      </c>
      <c r="N44" s="230" t="str">
        <f t="shared" si="7"/>
        <v/>
      </c>
      <c r="O44" s="230" t="str">
        <f t="shared" si="8"/>
        <v/>
      </c>
      <c r="P44" s="55" t="str">
        <f t="shared" si="9"/>
        <v>9B61</v>
      </c>
      <c r="Q44" s="635" t="str">
        <f t="shared" si="10"/>
        <v>0</v>
      </c>
      <c r="R44" s="234">
        <f t="shared" si="11"/>
        <v>0</v>
      </c>
      <c r="S44" s="55">
        <f t="shared" si="12"/>
        <v>0</v>
      </c>
      <c r="T44" s="242">
        <f t="shared" ca="1" si="13"/>
        <v>0</v>
      </c>
      <c r="U44" s="231" t="str">
        <f t="shared" si="14"/>
        <v/>
      </c>
      <c r="V44" s="230" t="str">
        <f t="array" ref="V44">INDEX(P:P,MAX(U$3:U44))</f>
        <v>9B#2DTR(A)</v>
      </c>
      <c r="W44" s="230" t="str">
        <f t="shared" ca="1" si="15"/>
        <v/>
      </c>
      <c r="X44" s="230">
        <f t="shared" si="16"/>
        <v>22.8</v>
      </c>
      <c r="Y44" s="230">
        <f t="shared" si="2"/>
        <v>0</v>
      </c>
      <c r="AA44" s="230" t="str">
        <f t="shared" si="3"/>
        <v>線西</v>
      </c>
      <c r="AB44" s="230" t="s">
        <v>2008</v>
      </c>
      <c r="AC44" s="230" t="str">
        <f>LEFT(B44,4)</f>
        <v>9B61</v>
      </c>
      <c r="AJ44" t="s">
        <v>5895</v>
      </c>
      <c r="AK44" t="s">
        <v>2047</v>
      </c>
      <c r="BB44" s="547" t="s">
        <v>1461</v>
      </c>
      <c r="BC44" s="547">
        <v>2421</v>
      </c>
      <c r="BD44" s="547" t="s">
        <v>85</v>
      </c>
      <c r="BE44" s="547">
        <v>2421</v>
      </c>
      <c r="BG44" s="239" t="s">
        <v>8341</v>
      </c>
      <c r="BH44" s="240" t="s">
        <v>8349</v>
      </c>
      <c r="BI44" t="s">
        <v>2008</v>
      </c>
      <c r="BJ44" t="s">
        <v>2078</v>
      </c>
    </row>
    <row r="45" spans="1:62">
      <c r="A45" s="239" t="s">
        <v>5835</v>
      </c>
      <c r="B45" s="240" t="s">
        <v>5896</v>
      </c>
      <c r="C45" s="240" t="s">
        <v>5897</v>
      </c>
      <c r="D45" s="239" t="s">
        <v>5590</v>
      </c>
      <c r="E45" s="239" t="s">
        <v>5662</v>
      </c>
      <c r="F45" s="239" t="s">
        <v>5635</v>
      </c>
      <c r="G45" s="239" t="s">
        <v>5899</v>
      </c>
      <c r="H45" s="239" t="s">
        <v>5635</v>
      </c>
      <c r="I45" s="239" t="s">
        <v>5662</v>
      </c>
      <c r="J45" s="241" t="s">
        <v>5704</v>
      </c>
      <c r="K45" s="241" t="s">
        <v>5605</v>
      </c>
      <c r="L45" s="230" t="str">
        <f t="shared" si="5"/>
        <v>9B62</v>
      </c>
      <c r="M45" s="230" t="str">
        <f t="shared" si="6"/>
        <v/>
      </c>
      <c r="N45" s="230" t="str">
        <f t="shared" si="7"/>
        <v/>
      </c>
      <c r="O45" s="230" t="str">
        <f t="shared" si="8"/>
        <v/>
      </c>
      <c r="P45" s="55" t="str">
        <f t="shared" si="9"/>
        <v>9B62</v>
      </c>
      <c r="Q45" s="635" t="str">
        <f t="shared" si="10"/>
        <v>163</v>
      </c>
      <c r="R45" s="234">
        <f t="shared" si="11"/>
        <v>160</v>
      </c>
      <c r="S45" s="55">
        <f t="shared" si="12"/>
        <v>157</v>
      </c>
      <c r="T45" s="242">
        <f t="shared" ca="1" si="13"/>
        <v>6.44</v>
      </c>
      <c r="U45" s="231" t="str">
        <f t="shared" si="14"/>
        <v/>
      </c>
      <c r="V45" s="230" t="str">
        <f t="array" ref="V45">INDEX(P:P,MAX(U$3:U45))</f>
        <v>9B#2DTR(A)</v>
      </c>
      <c r="W45" s="230" t="str">
        <f t="shared" ca="1" si="15"/>
        <v/>
      </c>
      <c r="X45" s="230">
        <f t="shared" si="16"/>
        <v>22.8</v>
      </c>
      <c r="Y45" s="230">
        <f t="shared" si="2"/>
        <v>0</v>
      </c>
      <c r="AA45" s="230" t="str">
        <f t="shared" si="3"/>
        <v>線西</v>
      </c>
      <c r="AB45" s="230" t="s">
        <v>1460</v>
      </c>
      <c r="AC45" s="230" t="str">
        <f>LEFT(B45,4)</f>
        <v>9B62</v>
      </c>
      <c r="AJ45" t="s">
        <v>1292</v>
      </c>
      <c r="AK45" t="s">
        <v>2046</v>
      </c>
      <c r="BB45" s="547" t="s">
        <v>1497</v>
      </c>
      <c r="BC45" s="547">
        <v>2778</v>
      </c>
      <c r="BD45" s="547">
        <v>1</v>
      </c>
      <c r="BE45" s="547">
        <v>2779</v>
      </c>
      <c r="BG45" s="239" t="s">
        <v>5</v>
      </c>
      <c r="BH45" s="240" t="s">
        <v>8350</v>
      </c>
      <c r="BI45" t="s">
        <v>1460</v>
      </c>
      <c r="BJ45" t="s">
        <v>2078</v>
      </c>
    </row>
    <row r="46" spans="1:62">
      <c r="A46" s="239" t="s">
        <v>5843</v>
      </c>
      <c r="B46" s="240" t="s">
        <v>5900</v>
      </c>
      <c r="C46" s="240" t="s">
        <v>5901</v>
      </c>
      <c r="D46" s="239" t="s">
        <v>806</v>
      </c>
      <c r="E46" s="239" t="s">
        <v>5902</v>
      </c>
      <c r="F46" s="239" t="s">
        <v>5732</v>
      </c>
      <c r="G46" s="239" t="s">
        <v>5903</v>
      </c>
      <c r="H46" s="239" t="s">
        <v>5774</v>
      </c>
      <c r="I46" s="239" t="s">
        <v>5904</v>
      </c>
      <c r="J46" s="241" t="s">
        <v>5871</v>
      </c>
      <c r="K46" s="241" t="s">
        <v>5905</v>
      </c>
      <c r="L46" s="230" t="str">
        <f t="shared" si="5"/>
        <v>9B63</v>
      </c>
      <c r="M46" s="230" t="str">
        <f t="shared" si="6"/>
        <v/>
      </c>
      <c r="N46" s="230" t="str">
        <f t="shared" si="7"/>
        <v/>
      </c>
      <c r="O46" s="230" t="str">
        <f t="shared" si="8"/>
        <v/>
      </c>
      <c r="P46" s="55" t="str">
        <f t="shared" si="9"/>
        <v>9B63</v>
      </c>
      <c r="Q46" s="635" t="str">
        <f t="shared" si="10"/>
        <v>146</v>
      </c>
      <c r="R46" s="234">
        <f t="shared" si="11"/>
        <v>144</v>
      </c>
      <c r="S46" s="55">
        <f t="shared" si="12"/>
        <v>142</v>
      </c>
      <c r="T46" s="242">
        <f t="shared" ca="1" si="13"/>
        <v>5.77</v>
      </c>
      <c r="U46" s="231" t="str">
        <f t="shared" si="14"/>
        <v/>
      </c>
      <c r="V46" s="230" t="str">
        <f t="array" ref="V46">INDEX(P:P,MAX(U$3:U46))</f>
        <v>9B#2DTR(A)</v>
      </c>
      <c r="W46" s="230" t="str">
        <f t="shared" ca="1" si="15"/>
        <v/>
      </c>
      <c r="X46" s="230">
        <f t="shared" si="16"/>
        <v>22.8</v>
      </c>
      <c r="Y46" s="230">
        <f t="shared" si="2"/>
        <v>0</v>
      </c>
      <c r="AA46" s="230" t="str">
        <f t="shared" si="3"/>
        <v>線西</v>
      </c>
      <c r="AB46" s="230" t="s">
        <v>1496</v>
      </c>
      <c r="AC46" s="230" t="str">
        <f>LEFT(B46,4)</f>
        <v>9B63</v>
      </c>
      <c r="AJ46" t="s">
        <v>1927</v>
      </c>
      <c r="AK46" t="s">
        <v>5906</v>
      </c>
      <c r="BB46" s="547" t="s">
        <v>1512</v>
      </c>
      <c r="BC46" s="547">
        <v>1129</v>
      </c>
      <c r="BD46" s="547" t="s">
        <v>85</v>
      </c>
      <c r="BE46" s="547">
        <v>1129</v>
      </c>
      <c r="BG46" s="239" t="s">
        <v>5</v>
      </c>
      <c r="BH46" s="240" t="s">
        <v>8351</v>
      </c>
      <c r="BI46" t="s">
        <v>1496</v>
      </c>
      <c r="BJ46" t="s">
        <v>2078</v>
      </c>
    </row>
    <row r="47" spans="1:62">
      <c r="A47" s="239" t="s">
        <v>5835</v>
      </c>
      <c r="B47" s="240" t="s">
        <v>5907</v>
      </c>
      <c r="C47" s="240" t="s">
        <v>5908</v>
      </c>
      <c r="D47" s="239" t="s">
        <v>806</v>
      </c>
      <c r="E47" s="239" t="s">
        <v>5908</v>
      </c>
      <c r="F47" s="239" t="s">
        <v>5774</v>
      </c>
      <c r="G47" s="239" t="s">
        <v>5909</v>
      </c>
      <c r="H47" s="239" t="s">
        <v>5776</v>
      </c>
      <c r="I47" s="239" t="s">
        <v>5910</v>
      </c>
      <c r="J47" s="241" t="s">
        <v>5911</v>
      </c>
      <c r="K47" s="241" t="s">
        <v>5912</v>
      </c>
      <c r="L47" s="230" t="str">
        <f t="shared" si="5"/>
        <v>9B64</v>
      </c>
      <c r="M47" s="230" t="str">
        <f t="shared" si="6"/>
        <v/>
      </c>
      <c r="N47" s="230" t="str">
        <f t="shared" si="7"/>
        <v/>
      </c>
      <c r="O47" s="230" t="str">
        <f t="shared" si="8"/>
        <v/>
      </c>
      <c r="P47" s="55" t="str">
        <f t="shared" si="9"/>
        <v>9B64</v>
      </c>
      <c r="Q47" s="635" t="str">
        <f t="shared" si="10"/>
        <v>291</v>
      </c>
      <c r="R47" s="234">
        <f t="shared" si="11"/>
        <v>290</v>
      </c>
      <c r="S47" s="55">
        <f t="shared" si="12"/>
        <v>289</v>
      </c>
      <c r="T47" s="242">
        <f t="shared" ca="1" si="13"/>
        <v>11.49</v>
      </c>
      <c r="U47" s="231" t="str">
        <f t="shared" si="14"/>
        <v/>
      </c>
      <c r="V47" s="230" t="str">
        <f t="array" ref="V47">INDEX(P:P,MAX(U$3:U47))</f>
        <v>9B#2DTR(A)</v>
      </c>
      <c r="W47" s="230" t="str">
        <f t="shared" ca="1" si="15"/>
        <v/>
      </c>
      <c r="X47" s="230">
        <f t="shared" si="16"/>
        <v>22.8</v>
      </c>
      <c r="Y47" s="230">
        <f t="shared" si="2"/>
        <v>0</v>
      </c>
      <c r="AA47" s="230" t="str">
        <f t="shared" si="3"/>
        <v>線西</v>
      </c>
      <c r="AB47" s="230" t="s">
        <v>1511</v>
      </c>
      <c r="AC47" s="230" t="str">
        <f>LEFT(B47,4)</f>
        <v>9B64</v>
      </c>
      <c r="AJ47" t="s">
        <v>1928</v>
      </c>
      <c r="AK47" t="s">
        <v>5906</v>
      </c>
      <c r="BB47" s="547" t="s">
        <v>1546</v>
      </c>
      <c r="BC47" s="547">
        <v>1357</v>
      </c>
      <c r="BD47" s="547">
        <v>6</v>
      </c>
      <c r="BE47" s="547">
        <v>1363</v>
      </c>
      <c r="BG47" s="239" t="s">
        <v>8348</v>
      </c>
      <c r="BH47" s="240" t="s">
        <v>8352</v>
      </c>
      <c r="BI47" t="s">
        <v>1511</v>
      </c>
      <c r="BJ47" t="s">
        <v>2078</v>
      </c>
    </row>
    <row r="48" spans="1:62">
      <c r="A48" s="239" t="s">
        <v>5843</v>
      </c>
      <c r="B48" s="240" t="s">
        <v>5913</v>
      </c>
      <c r="C48" s="240" t="s">
        <v>5720</v>
      </c>
      <c r="D48" s="239" t="s">
        <v>5595</v>
      </c>
      <c r="E48" s="239" t="s">
        <v>5720</v>
      </c>
      <c r="F48" s="239" t="s">
        <v>5720</v>
      </c>
      <c r="G48" s="239" t="s">
        <v>5595</v>
      </c>
      <c r="H48" s="239" t="s">
        <v>5595</v>
      </c>
      <c r="I48" s="239" t="s">
        <v>5595</v>
      </c>
      <c r="J48" s="241" t="s">
        <v>5595</v>
      </c>
      <c r="K48" s="241" t="s">
        <v>5595</v>
      </c>
      <c r="L48" s="230" t="str">
        <f t="shared" si="5"/>
        <v>9BPV</v>
      </c>
      <c r="M48" s="230" t="str">
        <f t="shared" si="6"/>
        <v/>
      </c>
      <c r="N48" s="230" t="str">
        <f t="shared" si="7"/>
        <v/>
      </c>
      <c r="O48" s="230" t="str">
        <f t="shared" si="8"/>
        <v/>
      </c>
      <c r="P48" s="55" t="str">
        <f t="shared" si="9"/>
        <v>9BPV</v>
      </c>
      <c r="Q48" s="635" t="str">
        <f t="shared" si="10"/>
        <v xml:space="preserve"> </v>
      </c>
      <c r="R48" s="234" t="e">
        <f t="shared" si="11"/>
        <v>#VALUE!</v>
      </c>
      <c r="S48" s="55" t="e">
        <f t="shared" si="12"/>
        <v>#VALUE!</v>
      </c>
      <c r="T48" s="242" t="e">
        <f t="shared" ca="1" si="13"/>
        <v>#VALUE!</v>
      </c>
      <c r="U48" s="231" t="str">
        <f t="shared" si="14"/>
        <v/>
      </c>
      <c r="V48" s="230" t="str">
        <f t="array" ref="V48">INDEX(P:P,MAX(U$3:U48))</f>
        <v>9B#2DTR(A)</v>
      </c>
      <c r="W48" s="230" t="str">
        <f t="shared" ca="1" si="15"/>
        <v/>
      </c>
      <c r="X48" s="230" t="e">
        <f t="shared" si="16"/>
        <v>#VALUE!</v>
      </c>
      <c r="Y48" s="230">
        <f t="shared" si="2"/>
        <v>0</v>
      </c>
      <c r="AA48" s="230" t="str">
        <f t="shared" si="3"/>
        <v>線西</v>
      </c>
      <c r="AB48" s="230" t="s">
        <v>2079</v>
      </c>
      <c r="AC48" s="230" t="s">
        <v>2079</v>
      </c>
      <c r="AJ48" t="s">
        <v>5914</v>
      </c>
      <c r="AK48" t="s">
        <v>5906</v>
      </c>
      <c r="BB48" s="547" t="s">
        <v>1604</v>
      </c>
      <c r="BC48" s="547">
        <v>336</v>
      </c>
      <c r="BD48" s="547">
        <v>3</v>
      </c>
      <c r="BE48" s="547">
        <v>339</v>
      </c>
      <c r="BG48" s="239" t="s">
        <v>8348</v>
      </c>
      <c r="BH48" s="240" t="s">
        <v>396</v>
      </c>
      <c r="BI48" t="s">
        <v>2079</v>
      </c>
      <c r="BJ48" t="s">
        <v>2078</v>
      </c>
    </row>
    <row r="49" spans="1:62">
      <c r="A49" s="239" t="s">
        <v>5835</v>
      </c>
      <c r="B49" s="240" t="s">
        <v>5915</v>
      </c>
      <c r="C49" s="240" t="s">
        <v>5916</v>
      </c>
      <c r="D49" s="239" t="s">
        <v>5590</v>
      </c>
      <c r="E49" s="239" t="s">
        <v>5916</v>
      </c>
      <c r="F49" s="239" t="s">
        <v>5590</v>
      </c>
      <c r="G49" s="239" t="s">
        <v>5916</v>
      </c>
      <c r="H49" s="239" t="s">
        <v>5590</v>
      </c>
      <c r="I49" s="239" t="s">
        <v>5916</v>
      </c>
      <c r="J49" s="241" t="s">
        <v>5595</v>
      </c>
      <c r="K49" s="241" t="s">
        <v>5595</v>
      </c>
      <c r="L49" s="230" t="str">
        <f t="shared" si="5"/>
        <v>9B#2DTR(B)</v>
      </c>
      <c r="M49" s="230" t="str">
        <f t="shared" si="6"/>
        <v>(B)</v>
      </c>
      <c r="N49" s="230" t="str">
        <f t="shared" si="7"/>
        <v>9B#2DTR</v>
      </c>
      <c r="O49" s="230" t="str">
        <f t="shared" si="8"/>
        <v>(B)</v>
      </c>
      <c r="P49" s="55" t="str">
        <f t="shared" si="9"/>
        <v>9B#2DTR(B)</v>
      </c>
      <c r="Q49" s="635" t="str">
        <f t="shared" si="10"/>
        <v>111</v>
      </c>
      <c r="R49" s="234">
        <f t="shared" si="11"/>
        <v>111</v>
      </c>
      <c r="S49" s="55">
        <f t="shared" si="12"/>
        <v>111</v>
      </c>
      <c r="T49" s="242">
        <f t="shared" ca="1" si="13"/>
        <v>4.38</v>
      </c>
      <c r="U49" s="231">
        <f t="shared" si="14"/>
        <v>49</v>
      </c>
      <c r="V49" s="230" t="str">
        <f t="array" ref="V49">INDEX(P:P,MAX(U$3:U49))</f>
        <v>9B#2DTR(B)</v>
      </c>
      <c r="W49" s="230">
        <f t="shared" ca="1" si="15"/>
        <v>60</v>
      </c>
      <c r="X49" s="230" t="str">
        <f t="shared" si="16"/>
        <v/>
      </c>
      <c r="Y49" s="230">
        <f t="shared" si="2"/>
        <v>0</v>
      </c>
      <c r="AA49" s="230" t="str">
        <f t="shared" si="3"/>
        <v>線西</v>
      </c>
      <c r="AB49" s="230" t="s">
        <v>2080</v>
      </c>
      <c r="AC49" s="230" t="s">
        <v>2080</v>
      </c>
      <c r="AJ49" t="s">
        <v>1460</v>
      </c>
      <c r="AK49" t="s">
        <v>2046</v>
      </c>
      <c r="BB49" s="547" t="s">
        <v>1639</v>
      </c>
      <c r="BC49" s="547">
        <v>2526</v>
      </c>
      <c r="BD49" s="547" t="s">
        <v>85</v>
      </c>
      <c r="BE49" s="547">
        <v>2526</v>
      </c>
      <c r="BG49" s="239" t="s">
        <v>8348</v>
      </c>
      <c r="BH49" s="240" t="s">
        <v>397</v>
      </c>
      <c r="BI49" t="s">
        <v>2080</v>
      </c>
      <c r="BJ49" t="s">
        <v>2080</v>
      </c>
    </row>
    <row r="50" spans="1:62">
      <c r="A50" s="239" t="s">
        <v>5917</v>
      </c>
      <c r="B50" s="240" t="s">
        <v>5918</v>
      </c>
      <c r="C50" s="240" t="s">
        <v>5919</v>
      </c>
      <c r="D50" s="239" t="s">
        <v>5732</v>
      </c>
      <c r="E50" s="239" t="s">
        <v>5920</v>
      </c>
      <c r="F50" s="239" t="s">
        <v>5732</v>
      </c>
      <c r="G50" s="239" t="s">
        <v>5921</v>
      </c>
      <c r="H50" s="239" t="s">
        <v>5732</v>
      </c>
      <c r="I50" s="239" t="s">
        <v>5920</v>
      </c>
      <c r="J50" s="241" t="s">
        <v>5625</v>
      </c>
      <c r="K50" s="241" t="s">
        <v>5609</v>
      </c>
      <c r="L50" s="230" t="str">
        <f t="shared" si="5"/>
        <v>9B65</v>
      </c>
      <c r="M50" s="230" t="str">
        <f t="shared" si="6"/>
        <v/>
      </c>
      <c r="N50" s="230" t="str">
        <f t="shared" si="7"/>
        <v/>
      </c>
      <c r="O50" s="230" t="str">
        <f t="shared" si="8"/>
        <v/>
      </c>
      <c r="P50" s="55" t="str">
        <f t="shared" si="9"/>
        <v>9B65</v>
      </c>
      <c r="Q50" s="635" t="str">
        <f t="shared" si="10"/>
        <v>200</v>
      </c>
      <c r="R50" s="234">
        <f t="shared" si="11"/>
        <v>195</v>
      </c>
      <c r="S50" s="55">
        <f t="shared" si="12"/>
        <v>191</v>
      </c>
      <c r="T50" s="242">
        <f t="shared" ca="1" si="13"/>
        <v>7.9</v>
      </c>
      <c r="U50" s="231" t="str">
        <f t="shared" si="14"/>
        <v/>
      </c>
      <c r="V50" s="230" t="str">
        <f t="array" ref="V50">INDEX(P:P,MAX(U$3:U50))</f>
        <v>9B#2DTR(B)</v>
      </c>
      <c r="W50" s="230" t="str">
        <f t="shared" ca="1" si="15"/>
        <v/>
      </c>
      <c r="X50" s="230">
        <f t="shared" si="16"/>
        <v>22.8</v>
      </c>
      <c r="Y50" s="230">
        <f t="shared" si="2"/>
        <v>0</v>
      </c>
      <c r="AA50" s="230" t="str">
        <f t="shared" si="3"/>
        <v>線西</v>
      </c>
      <c r="AB50" s="230" t="s">
        <v>2010</v>
      </c>
      <c r="AC50" s="230" t="str">
        <f>LEFT(B50,4)</f>
        <v>9B65</v>
      </c>
      <c r="AJ50" t="s">
        <v>1638</v>
      </c>
      <c r="AK50" t="s">
        <v>2046</v>
      </c>
      <c r="BB50" s="547" t="s">
        <v>1653</v>
      </c>
      <c r="BC50" s="547">
        <v>1798</v>
      </c>
      <c r="BD50" s="547">
        <v>4</v>
      </c>
      <c r="BE50" s="547">
        <v>1802</v>
      </c>
      <c r="BG50" s="239" t="s">
        <v>8348</v>
      </c>
      <c r="BH50" s="240" t="s">
        <v>8353</v>
      </c>
      <c r="BI50" t="s">
        <v>2010</v>
      </c>
      <c r="BJ50" t="s">
        <v>2080</v>
      </c>
    </row>
    <row r="51" spans="1:62">
      <c r="A51" s="239" t="s">
        <v>5</v>
      </c>
      <c r="B51" s="240" t="s">
        <v>398</v>
      </c>
      <c r="C51" s="240" t="s">
        <v>5922</v>
      </c>
      <c r="D51" s="239" t="s">
        <v>806</v>
      </c>
      <c r="E51" s="239" t="s">
        <v>5923</v>
      </c>
      <c r="F51" s="239" t="s">
        <v>806</v>
      </c>
      <c r="G51" s="239" t="s">
        <v>956</v>
      </c>
      <c r="H51" s="239" t="s">
        <v>5924</v>
      </c>
      <c r="I51" s="239" t="s">
        <v>925</v>
      </c>
      <c r="J51" s="241" t="s">
        <v>5624</v>
      </c>
      <c r="K51" s="241" t="s">
        <v>793</v>
      </c>
      <c r="L51" s="230" t="str">
        <f t="shared" si="5"/>
        <v>9B66</v>
      </c>
      <c r="M51" s="230" t="str">
        <f t="shared" si="6"/>
        <v/>
      </c>
      <c r="N51" s="230" t="str">
        <f t="shared" si="7"/>
        <v/>
      </c>
      <c r="O51" s="230" t="str">
        <f t="shared" si="8"/>
        <v/>
      </c>
      <c r="P51" s="55" t="str">
        <f t="shared" si="9"/>
        <v>9B66</v>
      </c>
      <c r="Q51" s="635" t="str">
        <f t="shared" si="10"/>
        <v>200</v>
      </c>
      <c r="R51" s="234">
        <f t="shared" si="11"/>
        <v>198</v>
      </c>
      <c r="S51" s="55">
        <f t="shared" si="12"/>
        <v>197</v>
      </c>
      <c r="T51" s="242">
        <f t="shared" ca="1" si="13"/>
        <v>7.9</v>
      </c>
      <c r="U51" s="231" t="str">
        <f t="shared" si="14"/>
        <v/>
      </c>
      <c r="V51" s="230" t="str">
        <f t="array" ref="V51">INDEX(P:P,MAX(U$3:U51))</f>
        <v>9B#2DTR(B)</v>
      </c>
      <c r="W51" s="230" t="str">
        <f t="shared" ca="1" si="15"/>
        <v/>
      </c>
      <c r="X51" s="230">
        <f t="shared" si="16"/>
        <v>22.8</v>
      </c>
      <c r="Y51" s="230">
        <f t="shared" si="2"/>
        <v>0</v>
      </c>
      <c r="AA51" s="230" t="str">
        <f t="shared" si="3"/>
        <v>線西</v>
      </c>
      <c r="AB51" s="230" t="s">
        <v>1638</v>
      </c>
      <c r="AC51" s="230" t="str">
        <f>LEFT(B51,4)</f>
        <v>9B66</v>
      </c>
      <c r="AJ51" t="s">
        <v>2011</v>
      </c>
      <c r="AK51" t="s">
        <v>5925</v>
      </c>
      <c r="BB51" s="547" t="s">
        <v>1686</v>
      </c>
      <c r="BC51" s="547">
        <v>730</v>
      </c>
      <c r="BD51" s="547">
        <v>2</v>
      </c>
      <c r="BE51" s="547">
        <v>732</v>
      </c>
      <c r="BG51" s="239" t="s">
        <v>5</v>
      </c>
      <c r="BH51" s="240" t="s">
        <v>398</v>
      </c>
      <c r="BI51" t="s">
        <v>1638</v>
      </c>
      <c r="BJ51" t="s">
        <v>2080</v>
      </c>
    </row>
    <row r="52" spans="1:62">
      <c r="A52" s="239" t="s">
        <v>5597</v>
      </c>
      <c r="B52" s="240" t="s">
        <v>399</v>
      </c>
      <c r="C52" s="240" t="s">
        <v>5708</v>
      </c>
      <c r="D52" s="239" t="s">
        <v>5680</v>
      </c>
      <c r="E52" s="239" t="s">
        <v>5709</v>
      </c>
      <c r="F52" s="239" t="s">
        <v>5680</v>
      </c>
      <c r="G52" s="239" t="s">
        <v>5624</v>
      </c>
      <c r="H52" s="239" t="s">
        <v>5638</v>
      </c>
      <c r="I52" s="239" t="s">
        <v>5709</v>
      </c>
      <c r="J52" s="241" t="s">
        <v>5708</v>
      </c>
      <c r="K52" s="241" t="s">
        <v>5638</v>
      </c>
      <c r="L52" s="230" t="str">
        <f t="shared" si="5"/>
        <v>9B67</v>
      </c>
      <c r="M52" s="230" t="str">
        <f t="shared" si="6"/>
        <v/>
      </c>
      <c r="N52" s="230" t="str">
        <f t="shared" si="7"/>
        <v/>
      </c>
      <c r="O52" s="230" t="str">
        <f t="shared" si="8"/>
        <v/>
      </c>
      <c r="P52" s="55" t="str">
        <f t="shared" si="9"/>
        <v>9B67</v>
      </c>
      <c r="Q52" s="635" t="str">
        <f t="shared" si="10"/>
        <v>0</v>
      </c>
      <c r="R52" s="234">
        <f t="shared" si="11"/>
        <v>0</v>
      </c>
      <c r="S52" s="55">
        <f t="shared" si="12"/>
        <v>0</v>
      </c>
      <c r="T52" s="242">
        <f t="shared" ca="1" si="13"/>
        <v>0</v>
      </c>
      <c r="U52" s="231" t="str">
        <f t="shared" si="14"/>
        <v/>
      </c>
      <c r="V52" s="230" t="str">
        <f t="array" ref="V52">INDEX(P:P,MAX(U$3:U52))</f>
        <v>9B#2DTR(B)</v>
      </c>
      <c r="W52" s="230" t="str">
        <f t="shared" ca="1" si="15"/>
        <v/>
      </c>
      <c r="X52" s="230">
        <f t="shared" si="16"/>
        <v>22.8</v>
      </c>
      <c r="Y52" s="230">
        <f t="shared" si="2"/>
        <v>0</v>
      </c>
      <c r="AA52" s="230" t="str">
        <f t="shared" si="3"/>
        <v>線西</v>
      </c>
      <c r="AB52" s="230" t="s">
        <v>2011</v>
      </c>
      <c r="AC52" s="230" t="str">
        <f>LEFT(B52,4)</f>
        <v>9B67</v>
      </c>
      <c r="AJ52" t="s">
        <v>2012</v>
      </c>
      <c r="AK52" t="s">
        <v>5906</v>
      </c>
      <c r="BB52" s="547" t="s">
        <v>1697</v>
      </c>
      <c r="BC52" s="547">
        <v>2608</v>
      </c>
      <c r="BD52" s="547">
        <v>1</v>
      </c>
      <c r="BE52" s="547">
        <v>2609</v>
      </c>
      <c r="BG52" s="239" t="s">
        <v>8341</v>
      </c>
      <c r="BH52" s="240" t="s">
        <v>399</v>
      </c>
      <c r="BI52" t="s">
        <v>2011</v>
      </c>
      <c r="BJ52" t="s">
        <v>2080</v>
      </c>
    </row>
    <row r="53" spans="1:62">
      <c r="A53" s="239" t="s">
        <v>5</v>
      </c>
      <c r="B53" s="240" t="s">
        <v>5926</v>
      </c>
      <c r="C53" s="240" t="s">
        <v>5624</v>
      </c>
      <c r="D53" s="239" t="s">
        <v>5638</v>
      </c>
      <c r="E53" s="239" t="s">
        <v>5624</v>
      </c>
      <c r="F53" s="239" t="s">
        <v>793</v>
      </c>
      <c r="G53" s="239" t="s">
        <v>5624</v>
      </c>
      <c r="H53" s="239" t="s">
        <v>5638</v>
      </c>
      <c r="I53" s="239" t="s">
        <v>5624</v>
      </c>
      <c r="J53" s="241" t="s">
        <v>5709</v>
      </c>
      <c r="K53" s="241" t="s">
        <v>5638</v>
      </c>
      <c r="L53" s="230" t="str">
        <f t="shared" si="5"/>
        <v>9B68</v>
      </c>
      <c r="M53" s="230" t="str">
        <f t="shared" si="6"/>
        <v/>
      </c>
      <c r="N53" s="230" t="str">
        <f t="shared" si="7"/>
        <v/>
      </c>
      <c r="O53" s="230" t="str">
        <f t="shared" si="8"/>
        <v/>
      </c>
      <c r="P53" s="55" t="str">
        <f t="shared" si="9"/>
        <v>9B68</v>
      </c>
      <c r="Q53" s="635" t="str">
        <f t="shared" si="10"/>
        <v>0</v>
      </c>
      <c r="R53" s="234">
        <f t="shared" si="11"/>
        <v>0</v>
      </c>
      <c r="S53" s="55">
        <f t="shared" si="12"/>
        <v>0</v>
      </c>
      <c r="T53" s="242">
        <f t="shared" ca="1" si="13"/>
        <v>0</v>
      </c>
      <c r="U53" s="231" t="str">
        <f t="shared" si="14"/>
        <v/>
      </c>
      <c r="V53" s="230" t="str">
        <f t="array" ref="V53">INDEX(P:P,MAX(U$3:U53))</f>
        <v>9B#2DTR(B)</v>
      </c>
      <c r="W53" s="230" t="str">
        <f t="shared" ca="1" si="15"/>
        <v/>
      </c>
      <c r="X53" s="230">
        <f t="shared" si="16"/>
        <v>22.8</v>
      </c>
      <c r="Y53" s="230">
        <f t="shared" si="2"/>
        <v>0</v>
      </c>
      <c r="AA53" s="230" t="str">
        <f t="shared" si="3"/>
        <v>線西</v>
      </c>
      <c r="AB53" s="230" t="s">
        <v>2012</v>
      </c>
      <c r="AC53" s="230" t="str">
        <f>LEFT(B53,4)</f>
        <v>9B68</v>
      </c>
      <c r="AJ53" t="s">
        <v>5927</v>
      </c>
      <c r="AK53" t="s">
        <v>2047</v>
      </c>
      <c r="BB53" s="547" t="s">
        <v>2091</v>
      </c>
      <c r="BC53" s="547">
        <v>954</v>
      </c>
      <c r="BD53" s="547">
        <v>3</v>
      </c>
      <c r="BE53" s="547">
        <v>957</v>
      </c>
      <c r="BG53" s="239" t="s">
        <v>8348</v>
      </c>
      <c r="BH53" s="240" t="s">
        <v>8354</v>
      </c>
      <c r="BI53" t="s">
        <v>2012</v>
      </c>
      <c r="BJ53" t="s">
        <v>2080</v>
      </c>
    </row>
    <row r="54" spans="1:62">
      <c r="A54" s="239" t="s">
        <v>5928</v>
      </c>
      <c r="B54" s="240" t="s">
        <v>5929</v>
      </c>
      <c r="C54" s="240" t="s">
        <v>5930</v>
      </c>
      <c r="D54" s="239" t="s">
        <v>813</v>
      </c>
      <c r="E54" s="239" t="s">
        <v>5931</v>
      </c>
      <c r="F54" s="239" t="s">
        <v>5932</v>
      </c>
      <c r="G54" s="239" t="s">
        <v>5933</v>
      </c>
      <c r="H54" s="239" t="s">
        <v>5934</v>
      </c>
      <c r="I54" s="239" t="s">
        <v>5935</v>
      </c>
      <c r="J54" s="241" t="s">
        <v>367</v>
      </c>
      <c r="K54" s="241" t="s">
        <v>5936</v>
      </c>
      <c r="L54" s="230" t="str">
        <f t="shared" si="5"/>
        <v>9C#1DTR(A)</v>
      </c>
      <c r="M54" s="230" t="str">
        <f t="shared" si="6"/>
        <v>(A)</v>
      </c>
      <c r="N54" s="230" t="str">
        <f t="shared" si="7"/>
        <v>9C#1DTR</v>
      </c>
      <c r="O54" s="230" t="str">
        <f t="shared" si="8"/>
        <v>(A)</v>
      </c>
      <c r="P54" s="55" t="str">
        <f t="shared" si="9"/>
        <v>9C#1DTR(A)</v>
      </c>
      <c r="Q54" s="635" t="str">
        <f t="shared" si="10"/>
        <v>858</v>
      </c>
      <c r="R54" s="234">
        <f t="shared" si="11"/>
        <v>808</v>
      </c>
      <c r="S54" s="55">
        <f t="shared" si="12"/>
        <v>765</v>
      </c>
      <c r="T54" s="242">
        <f t="shared" ca="1" si="13"/>
        <v>16.940000000000001</v>
      </c>
      <c r="U54" s="231">
        <f t="shared" si="14"/>
        <v>54</v>
      </c>
      <c r="V54" s="230" t="str">
        <f t="array" ref="V54">INDEX(P:P,MAX(U$3:U54))</f>
        <v>9C#1DTR(A)</v>
      </c>
      <c r="W54" s="230">
        <f t="shared" ca="1" si="15"/>
        <v>30</v>
      </c>
      <c r="X54" s="230" t="str">
        <f t="shared" si="16"/>
        <v/>
      </c>
      <c r="Y54" s="230">
        <f t="shared" si="2"/>
        <v>0</v>
      </c>
      <c r="AA54" s="230" t="str">
        <f t="shared" si="3"/>
        <v>員林</v>
      </c>
      <c r="AB54" s="230" t="s">
        <v>2081</v>
      </c>
      <c r="AC54" s="230" t="s">
        <v>2081</v>
      </c>
      <c r="AJ54" t="s">
        <v>5937</v>
      </c>
      <c r="AK54" t="s">
        <v>2046</v>
      </c>
      <c r="BB54" s="547" t="s">
        <v>2092</v>
      </c>
      <c r="BC54" s="547">
        <v>2823</v>
      </c>
      <c r="BD54" s="547">
        <v>4</v>
      </c>
      <c r="BE54" s="547">
        <v>2827</v>
      </c>
      <c r="BG54" s="239" t="s">
        <v>8355</v>
      </c>
      <c r="BH54" s="240" t="s">
        <v>8356</v>
      </c>
      <c r="BI54" t="s">
        <v>2081</v>
      </c>
      <c r="BJ54" t="s">
        <v>2081</v>
      </c>
    </row>
    <row r="55" spans="1:62">
      <c r="A55" s="239" t="s">
        <v>5938</v>
      </c>
      <c r="B55" s="240" t="s">
        <v>5939</v>
      </c>
      <c r="C55" s="240" t="s">
        <v>5940</v>
      </c>
      <c r="D55" s="239" t="s">
        <v>5941</v>
      </c>
      <c r="E55" s="239" t="s">
        <v>5942</v>
      </c>
      <c r="F55" s="239" t="s">
        <v>5943</v>
      </c>
      <c r="G55" s="239" t="s">
        <v>5944</v>
      </c>
      <c r="H55" s="239" t="s">
        <v>5846</v>
      </c>
      <c r="I55" s="239" t="s">
        <v>5945</v>
      </c>
      <c r="J55" s="241" t="s">
        <v>5946</v>
      </c>
      <c r="K55" s="241" t="s">
        <v>5947</v>
      </c>
      <c r="L55" s="230" t="str">
        <f t="shared" si="5"/>
        <v>9C20</v>
      </c>
      <c r="M55" s="230" t="str">
        <f t="shared" si="6"/>
        <v/>
      </c>
      <c r="N55" s="230" t="str">
        <f t="shared" si="7"/>
        <v/>
      </c>
      <c r="O55" s="230" t="str">
        <f t="shared" si="8"/>
        <v/>
      </c>
      <c r="P55" s="55" t="str">
        <f t="shared" si="9"/>
        <v>9C20</v>
      </c>
      <c r="Q55" s="635" t="str">
        <f t="shared" si="10"/>
        <v>134</v>
      </c>
      <c r="R55" s="234">
        <f t="shared" si="11"/>
        <v>109</v>
      </c>
      <c r="S55" s="55">
        <f t="shared" si="12"/>
        <v>82</v>
      </c>
      <c r="T55" s="242">
        <f t="shared" ca="1" si="13"/>
        <v>2.65</v>
      </c>
      <c r="U55" s="231" t="str">
        <f t="shared" si="14"/>
        <v/>
      </c>
      <c r="V55" s="230" t="str">
        <f t="array" ref="V55">INDEX(P:P,MAX(U$3:U55))</f>
        <v>9C#1DTR(A)</v>
      </c>
      <c r="W55" s="230" t="str">
        <f t="shared" ca="1" si="15"/>
        <v/>
      </c>
      <c r="X55" s="230">
        <f t="shared" si="16"/>
        <v>11.4</v>
      </c>
      <c r="Y55" s="230">
        <f t="shared" si="2"/>
        <v>0</v>
      </c>
      <c r="AA55" s="230" t="str">
        <f t="shared" si="3"/>
        <v>員林</v>
      </c>
      <c r="AB55" s="230" t="s">
        <v>2082</v>
      </c>
      <c r="AC55" s="230" t="str">
        <f>LEFT(B55,4)</f>
        <v>9C20</v>
      </c>
      <c r="AJ55" t="s">
        <v>5948</v>
      </c>
      <c r="AK55" t="s">
        <v>2046</v>
      </c>
      <c r="BB55" s="547" t="s">
        <v>2016</v>
      </c>
      <c r="BC55" s="547" t="s">
        <v>85</v>
      </c>
      <c r="BD55" s="547" t="s">
        <v>85</v>
      </c>
      <c r="BE55" s="547">
        <v>0</v>
      </c>
      <c r="BG55" s="239" t="s">
        <v>8355</v>
      </c>
      <c r="BH55" s="240" t="s">
        <v>8357</v>
      </c>
      <c r="BI55" t="s">
        <v>2082</v>
      </c>
      <c r="BJ55" t="s">
        <v>2081</v>
      </c>
    </row>
    <row r="56" spans="1:62">
      <c r="A56" s="239" t="s">
        <v>5949</v>
      </c>
      <c r="B56" s="240" t="s">
        <v>5950</v>
      </c>
      <c r="C56" s="240" t="s">
        <v>5708</v>
      </c>
      <c r="D56" s="239" t="s">
        <v>5680</v>
      </c>
      <c r="E56" s="239" t="s">
        <v>5708</v>
      </c>
      <c r="F56" s="239" t="s">
        <v>5680</v>
      </c>
      <c r="G56" s="239" t="s">
        <v>5708</v>
      </c>
      <c r="H56" s="239" t="s">
        <v>5680</v>
      </c>
      <c r="I56" s="239" t="s">
        <v>5708</v>
      </c>
      <c r="J56" s="241" t="s">
        <v>5708</v>
      </c>
      <c r="K56" s="241" t="s">
        <v>5680</v>
      </c>
      <c r="L56" s="230" t="str">
        <f t="shared" si="5"/>
        <v>9C21</v>
      </c>
      <c r="M56" s="230" t="str">
        <f t="shared" si="6"/>
        <v/>
      </c>
      <c r="N56" s="230" t="str">
        <f t="shared" si="7"/>
        <v/>
      </c>
      <c r="O56" s="230" t="str">
        <f t="shared" si="8"/>
        <v/>
      </c>
      <c r="P56" s="55" t="str">
        <f t="shared" si="9"/>
        <v>9C21</v>
      </c>
      <c r="Q56" s="635" t="str">
        <f t="shared" si="10"/>
        <v>0</v>
      </c>
      <c r="R56" s="234">
        <f t="shared" si="11"/>
        <v>0</v>
      </c>
      <c r="S56" s="55">
        <f t="shared" si="12"/>
        <v>0</v>
      </c>
      <c r="T56" s="242">
        <f t="shared" ca="1" si="13"/>
        <v>0</v>
      </c>
      <c r="U56" s="231" t="str">
        <f t="shared" si="14"/>
        <v/>
      </c>
      <c r="V56" s="230" t="str">
        <f t="array" ref="V56">INDEX(P:P,MAX(U$3:U56))</f>
        <v>9C#1DTR(A)</v>
      </c>
      <c r="W56" s="230" t="str">
        <f t="shared" ca="1" si="15"/>
        <v/>
      </c>
      <c r="X56" s="230">
        <f t="shared" si="16"/>
        <v>11.4</v>
      </c>
      <c r="Y56" s="230">
        <f t="shared" si="2"/>
        <v>0</v>
      </c>
      <c r="AA56" s="230" t="str">
        <f t="shared" si="3"/>
        <v>員林</v>
      </c>
      <c r="AB56" s="230" t="s">
        <v>1929</v>
      </c>
      <c r="AC56" s="230" t="str">
        <f>LEFT(B56,4)</f>
        <v>9C21</v>
      </c>
      <c r="AJ56" t="s">
        <v>5951</v>
      </c>
      <c r="AK56" t="s">
        <v>2046</v>
      </c>
      <c r="BB56" s="547" t="s">
        <v>2018</v>
      </c>
      <c r="BC56" s="547">
        <v>2199</v>
      </c>
      <c r="BD56" s="547">
        <v>6</v>
      </c>
      <c r="BE56" s="547">
        <v>2205</v>
      </c>
      <c r="BG56" s="239" t="s">
        <v>6</v>
      </c>
      <c r="BH56" s="240" t="s">
        <v>8358</v>
      </c>
      <c r="BI56" t="s">
        <v>1929</v>
      </c>
      <c r="BJ56" t="s">
        <v>2081</v>
      </c>
    </row>
    <row r="57" spans="1:62">
      <c r="A57" s="239" t="s">
        <v>5949</v>
      </c>
      <c r="B57" s="240" t="s">
        <v>5952</v>
      </c>
      <c r="C57" s="240" t="s">
        <v>5953</v>
      </c>
      <c r="D57" s="239" t="s">
        <v>5954</v>
      </c>
      <c r="E57" s="239" t="s">
        <v>5955</v>
      </c>
      <c r="F57" s="239" t="s">
        <v>5954</v>
      </c>
      <c r="G57" s="239" t="s">
        <v>5957</v>
      </c>
      <c r="H57" s="239" t="s">
        <v>5954</v>
      </c>
      <c r="I57" s="239" t="s">
        <v>5953</v>
      </c>
      <c r="J57" s="241" t="s">
        <v>5958</v>
      </c>
      <c r="K57" s="241" t="s">
        <v>5960</v>
      </c>
      <c r="L57" s="230" t="str">
        <f t="shared" si="5"/>
        <v>9C22</v>
      </c>
      <c r="M57" s="230" t="str">
        <f t="shared" si="6"/>
        <v/>
      </c>
      <c r="N57" s="230" t="str">
        <f t="shared" si="7"/>
        <v/>
      </c>
      <c r="O57" s="230" t="str">
        <f t="shared" si="8"/>
        <v/>
      </c>
      <c r="P57" s="55" t="str">
        <f t="shared" si="9"/>
        <v>9C22</v>
      </c>
      <c r="Q57" s="635" t="str">
        <f t="shared" si="10"/>
        <v>161</v>
      </c>
      <c r="R57" s="234">
        <f t="shared" si="11"/>
        <v>153</v>
      </c>
      <c r="S57" s="55">
        <f t="shared" si="12"/>
        <v>147</v>
      </c>
      <c r="T57" s="242">
        <f t="shared" ca="1" si="13"/>
        <v>3.18</v>
      </c>
      <c r="U57" s="231" t="str">
        <f t="shared" si="14"/>
        <v/>
      </c>
      <c r="V57" s="230" t="str">
        <f t="array" ref="V57">INDEX(P:P,MAX(U$3:U57))</f>
        <v>9C#1DTR(A)</v>
      </c>
      <c r="W57" s="230" t="str">
        <f t="shared" ca="1" si="15"/>
        <v/>
      </c>
      <c r="X57" s="230">
        <f t="shared" si="16"/>
        <v>11.4</v>
      </c>
      <c r="Y57" s="230">
        <f t="shared" si="2"/>
        <v>0</v>
      </c>
      <c r="AA57" s="230" t="str">
        <f t="shared" si="3"/>
        <v>員林</v>
      </c>
      <c r="AB57" s="230" t="s">
        <v>2083</v>
      </c>
      <c r="AC57" s="230" t="str">
        <f>LEFT(B57,4)</f>
        <v>9C22</v>
      </c>
      <c r="AJ57" t="s">
        <v>5961</v>
      </c>
      <c r="AK57" t="s">
        <v>2046</v>
      </c>
      <c r="BB57" s="547" t="s">
        <v>1770</v>
      </c>
      <c r="BC57" s="547">
        <v>2887</v>
      </c>
      <c r="BD57" s="547">
        <v>6</v>
      </c>
      <c r="BE57" s="547">
        <v>2893</v>
      </c>
      <c r="BG57" s="239" t="s">
        <v>8355</v>
      </c>
      <c r="BH57" s="240" t="s">
        <v>8359</v>
      </c>
      <c r="BI57" t="s">
        <v>2083</v>
      </c>
      <c r="BJ57" t="s">
        <v>2081</v>
      </c>
    </row>
    <row r="58" spans="1:62">
      <c r="A58" s="239" t="s">
        <v>5949</v>
      </c>
      <c r="B58" s="240" t="s">
        <v>5962</v>
      </c>
      <c r="C58" s="240" t="s">
        <v>5963</v>
      </c>
      <c r="D58" s="239" t="s">
        <v>5954</v>
      </c>
      <c r="E58" s="239" t="s">
        <v>5964</v>
      </c>
      <c r="F58" s="239" t="s">
        <v>5954</v>
      </c>
      <c r="G58" s="239" t="s">
        <v>5965</v>
      </c>
      <c r="H58" s="239" t="s">
        <v>5651</v>
      </c>
      <c r="I58" s="239" t="s">
        <v>5965</v>
      </c>
      <c r="J58" s="241" t="s">
        <v>5966</v>
      </c>
      <c r="K58" s="241" t="s">
        <v>5960</v>
      </c>
      <c r="L58" s="230" t="str">
        <f t="shared" si="5"/>
        <v>9C23</v>
      </c>
      <c r="M58" s="230" t="str">
        <f t="shared" si="6"/>
        <v/>
      </c>
      <c r="N58" s="230" t="str">
        <f t="shared" si="7"/>
        <v/>
      </c>
      <c r="O58" s="230" t="str">
        <f t="shared" si="8"/>
        <v/>
      </c>
      <c r="P58" s="55" t="str">
        <f t="shared" si="9"/>
        <v>9C23</v>
      </c>
      <c r="Q58" s="635" t="str">
        <f t="shared" si="10"/>
        <v>362</v>
      </c>
      <c r="R58" s="234">
        <f t="shared" si="11"/>
        <v>339</v>
      </c>
      <c r="S58" s="55">
        <f t="shared" si="12"/>
        <v>313</v>
      </c>
      <c r="T58" s="242">
        <f t="shared" ca="1" si="13"/>
        <v>7.15</v>
      </c>
      <c r="U58" s="231" t="str">
        <f t="shared" si="14"/>
        <v/>
      </c>
      <c r="V58" s="230" t="str">
        <f t="array" ref="V58">INDEX(P:P,MAX(U$3:U58))</f>
        <v>9C#1DTR(A)</v>
      </c>
      <c r="W58" s="230" t="str">
        <f t="shared" ca="1" si="15"/>
        <v/>
      </c>
      <c r="X58" s="230">
        <f t="shared" si="16"/>
        <v>11.4</v>
      </c>
      <c r="Y58" s="230">
        <f t="shared" si="2"/>
        <v>0</v>
      </c>
      <c r="AA58" s="230" t="str">
        <f t="shared" si="3"/>
        <v>員林</v>
      </c>
      <c r="AB58" s="230" t="s">
        <v>1274</v>
      </c>
      <c r="AC58" s="230" t="str">
        <f>LEFT(B58,4)</f>
        <v>9C23</v>
      </c>
      <c r="AJ58" t="s">
        <v>5967</v>
      </c>
      <c r="AK58" t="s">
        <v>2046</v>
      </c>
      <c r="BB58" s="547" t="s">
        <v>2019</v>
      </c>
      <c r="BC58" s="547">
        <v>383</v>
      </c>
      <c r="BD58" s="547" t="s">
        <v>85</v>
      </c>
      <c r="BE58" s="547">
        <v>383</v>
      </c>
      <c r="BG58" s="239" t="s">
        <v>8355</v>
      </c>
      <c r="BH58" s="240" t="s">
        <v>8360</v>
      </c>
      <c r="BI58" t="s">
        <v>1274</v>
      </c>
      <c r="BJ58" t="s">
        <v>2081</v>
      </c>
    </row>
    <row r="59" spans="1:62">
      <c r="A59" s="239" t="s">
        <v>5949</v>
      </c>
      <c r="B59" s="240" t="s">
        <v>5968</v>
      </c>
      <c r="C59" s="240" t="s">
        <v>5969</v>
      </c>
      <c r="D59" s="239" t="s">
        <v>5954</v>
      </c>
      <c r="E59" s="239" t="s">
        <v>5970</v>
      </c>
      <c r="F59" s="239" t="s">
        <v>5971</v>
      </c>
      <c r="G59" s="239" t="s">
        <v>5972</v>
      </c>
      <c r="H59" s="239" t="s">
        <v>5971</v>
      </c>
      <c r="I59" s="239" t="s">
        <v>5972</v>
      </c>
      <c r="J59" s="241" t="s">
        <v>5973</v>
      </c>
      <c r="K59" s="241" t="s">
        <v>5974</v>
      </c>
      <c r="L59" s="230" t="str">
        <f t="shared" si="5"/>
        <v>9C24</v>
      </c>
      <c r="M59" s="230" t="str">
        <f t="shared" si="6"/>
        <v/>
      </c>
      <c r="N59" s="230" t="str">
        <f t="shared" si="7"/>
        <v/>
      </c>
      <c r="O59" s="230" t="str">
        <f t="shared" si="8"/>
        <v/>
      </c>
      <c r="P59" s="55" t="str">
        <f t="shared" si="9"/>
        <v>9C24</v>
      </c>
      <c r="Q59" s="635" t="str">
        <f t="shared" si="10"/>
        <v>252</v>
      </c>
      <c r="R59" s="234">
        <f t="shared" si="11"/>
        <v>221</v>
      </c>
      <c r="S59" s="55">
        <f t="shared" si="12"/>
        <v>198</v>
      </c>
      <c r="T59" s="242">
        <f t="shared" ca="1" si="13"/>
        <v>4.9800000000000004</v>
      </c>
      <c r="U59" s="231" t="str">
        <f t="shared" si="14"/>
        <v/>
      </c>
      <c r="V59" s="230" t="str">
        <f t="array" ref="V59">INDEX(P:P,MAX(U$3:U59))</f>
        <v>9C#1DTR(A)</v>
      </c>
      <c r="W59" s="230" t="str">
        <f t="shared" ca="1" si="15"/>
        <v/>
      </c>
      <c r="X59" s="230">
        <f t="shared" si="16"/>
        <v>11.4</v>
      </c>
      <c r="Y59" s="230">
        <f t="shared" si="2"/>
        <v>0</v>
      </c>
      <c r="AA59" s="230" t="str">
        <f t="shared" si="3"/>
        <v>員林</v>
      </c>
      <c r="AB59" s="230" t="s">
        <v>1293</v>
      </c>
      <c r="AC59" s="230" t="str">
        <f>LEFT(B59,4)</f>
        <v>9C24</v>
      </c>
      <c r="AJ59" t="s">
        <v>5975</v>
      </c>
      <c r="AK59" t="s">
        <v>5925</v>
      </c>
      <c r="BB59" s="547" t="s">
        <v>2094</v>
      </c>
      <c r="BC59" s="547">
        <v>1533</v>
      </c>
      <c r="BD59" s="547">
        <v>3</v>
      </c>
      <c r="BE59" s="547">
        <v>1536</v>
      </c>
      <c r="BG59" s="239" t="s">
        <v>8355</v>
      </c>
      <c r="BH59" s="240" t="s">
        <v>8361</v>
      </c>
      <c r="BI59" t="s">
        <v>1293</v>
      </c>
      <c r="BJ59" t="s">
        <v>2081</v>
      </c>
    </row>
    <row r="60" spans="1:62">
      <c r="A60" s="239" t="s">
        <v>5938</v>
      </c>
      <c r="B60" s="240" t="s">
        <v>5976</v>
      </c>
      <c r="C60" s="240" t="s">
        <v>5977</v>
      </c>
      <c r="D60" s="239" t="s">
        <v>5978</v>
      </c>
      <c r="E60" s="239" t="s">
        <v>5979</v>
      </c>
      <c r="F60" s="239" t="s">
        <v>5978</v>
      </c>
      <c r="G60" s="239" t="s">
        <v>5980</v>
      </c>
      <c r="H60" s="239" t="s">
        <v>5590</v>
      </c>
      <c r="I60" s="239" t="s">
        <v>5981</v>
      </c>
      <c r="J60" s="241" t="s">
        <v>5982</v>
      </c>
      <c r="K60" s="241" t="s">
        <v>5595</v>
      </c>
      <c r="L60" s="230" t="str">
        <f t="shared" si="5"/>
        <v>9C#1DTR(B)</v>
      </c>
      <c r="M60" s="230" t="str">
        <f t="shared" si="6"/>
        <v>(B)</v>
      </c>
      <c r="N60" s="230" t="str">
        <f t="shared" si="7"/>
        <v>9C#1DTR</v>
      </c>
      <c r="O60" s="230" t="str">
        <f t="shared" si="8"/>
        <v>(B)</v>
      </c>
      <c r="P60" s="55" t="str">
        <f t="shared" si="9"/>
        <v>9C#1DTR(B)</v>
      </c>
      <c r="Q60" s="635" t="str">
        <f t="shared" si="10"/>
        <v>954</v>
      </c>
      <c r="R60" s="234">
        <f t="shared" si="11"/>
        <v>924</v>
      </c>
      <c r="S60" s="55">
        <f t="shared" si="12"/>
        <v>878</v>
      </c>
      <c r="T60" s="242">
        <f t="shared" ca="1" si="13"/>
        <v>18.84</v>
      </c>
      <c r="U60" s="231">
        <f t="shared" si="14"/>
        <v>60</v>
      </c>
      <c r="V60" s="230" t="str">
        <f t="array" ref="V60">INDEX(P:P,MAX(U$3:U60))</f>
        <v>9C#1DTR(B)</v>
      </c>
      <c r="W60" s="230">
        <f t="shared" ca="1" si="15"/>
        <v>30</v>
      </c>
      <c r="X60" s="230" t="str">
        <f t="shared" si="16"/>
        <v/>
      </c>
      <c r="Y60" s="230">
        <f t="shared" si="2"/>
        <v>0</v>
      </c>
      <c r="AA60" s="230" t="str">
        <f t="shared" si="3"/>
        <v>員林</v>
      </c>
      <c r="AB60" s="230" t="s">
        <v>2084</v>
      </c>
      <c r="AC60" s="230" t="s">
        <v>2084</v>
      </c>
      <c r="AJ60" t="s">
        <v>2018</v>
      </c>
      <c r="AK60" t="s">
        <v>2046</v>
      </c>
      <c r="BB60" s="547" t="s">
        <v>2095</v>
      </c>
      <c r="BC60" s="547">
        <v>4841</v>
      </c>
      <c r="BD60" s="547">
        <v>1</v>
      </c>
      <c r="BE60" s="547">
        <v>4842</v>
      </c>
      <c r="BG60" s="239" t="s">
        <v>8355</v>
      </c>
      <c r="BH60" s="240" t="s">
        <v>8362</v>
      </c>
      <c r="BI60" t="s">
        <v>2084</v>
      </c>
      <c r="BJ60" t="s">
        <v>2084</v>
      </c>
    </row>
    <row r="61" spans="1:62">
      <c r="A61" s="239" t="s">
        <v>5938</v>
      </c>
      <c r="B61" s="240" t="s">
        <v>5983</v>
      </c>
      <c r="C61" s="240" t="s">
        <v>5984</v>
      </c>
      <c r="D61" s="239" t="s">
        <v>5986</v>
      </c>
      <c r="E61" s="239" t="s">
        <v>5987</v>
      </c>
      <c r="F61" s="239" t="s">
        <v>5774</v>
      </c>
      <c r="G61" s="239" t="s">
        <v>5708</v>
      </c>
      <c r="H61" s="239" t="s">
        <v>5680</v>
      </c>
      <c r="I61" s="239" t="s">
        <v>5988</v>
      </c>
      <c r="J61" s="241" t="s">
        <v>5989</v>
      </c>
      <c r="K61" s="241" t="s">
        <v>5986</v>
      </c>
      <c r="L61" s="230" t="str">
        <f t="shared" si="5"/>
        <v>9C25</v>
      </c>
      <c r="M61" s="230" t="str">
        <f t="shared" si="6"/>
        <v/>
      </c>
      <c r="N61" s="230" t="str">
        <f t="shared" si="7"/>
        <v/>
      </c>
      <c r="O61" s="230" t="str">
        <f t="shared" si="8"/>
        <v/>
      </c>
      <c r="P61" s="55" t="str">
        <f t="shared" si="9"/>
        <v>9C25</v>
      </c>
      <c r="Q61" s="635" t="str">
        <f t="shared" si="10"/>
        <v>13</v>
      </c>
      <c r="R61" s="234">
        <f t="shared" si="11"/>
        <v>7</v>
      </c>
      <c r="S61" s="55">
        <f t="shared" si="12"/>
        <v>0</v>
      </c>
      <c r="T61" s="242">
        <f t="shared" ca="1" si="13"/>
        <v>0.26</v>
      </c>
      <c r="U61" s="231" t="str">
        <f t="shared" si="14"/>
        <v/>
      </c>
      <c r="V61" s="230" t="str">
        <f t="array" ref="V61">INDEX(P:P,MAX(U$3:U61))</f>
        <v>9C#1DTR(B)</v>
      </c>
      <c r="W61" s="230" t="str">
        <f t="shared" ca="1" si="15"/>
        <v/>
      </c>
      <c r="X61" s="230">
        <f t="shared" si="16"/>
        <v>11.4</v>
      </c>
      <c r="Y61" s="230">
        <f t="shared" si="2"/>
        <v>0</v>
      </c>
      <c r="AA61" s="230" t="str">
        <f t="shared" si="3"/>
        <v>員林</v>
      </c>
      <c r="AB61" s="230" t="s">
        <v>1931</v>
      </c>
      <c r="AC61" s="230" t="str">
        <f>LEFT(B61,4)</f>
        <v>9C25</v>
      </c>
      <c r="AJ61" t="s">
        <v>5990</v>
      </c>
      <c r="AK61" t="s">
        <v>2046</v>
      </c>
      <c r="BB61" s="547" t="s">
        <v>2096</v>
      </c>
      <c r="BC61" s="547">
        <v>692</v>
      </c>
      <c r="BD61" s="547">
        <v>6</v>
      </c>
      <c r="BE61" s="547">
        <v>698</v>
      </c>
      <c r="BG61" s="239" t="s">
        <v>8363</v>
      </c>
      <c r="BH61" s="240" t="s">
        <v>8364</v>
      </c>
      <c r="BI61" t="s">
        <v>1931</v>
      </c>
      <c r="BJ61" t="s">
        <v>2084</v>
      </c>
    </row>
    <row r="62" spans="1:62">
      <c r="A62" s="239" t="s">
        <v>5949</v>
      </c>
      <c r="B62" s="240" t="s">
        <v>5991</v>
      </c>
      <c r="C62" s="240" t="s">
        <v>5992</v>
      </c>
      <c r="D62" s="239" t="s">
        <v>5651</v>
      </c>
      <c r="E62" s="239" t="s">
        <v>5993</v>
      </c>
      <c r="F62" s="239" t="s">
        <v>5590</v>
      </c>
      <c r="G62" s="239" t="s">
        <v>5994</v>
      </c>
      <c r="H62" s="239" t="s">
        <v>5954</v>
      </c>
      <c r="I62" s="239" t="s">
        <v>5994</v>
      </c>
      <c r="J62" s="241" t="s">
        <v>5995</v>
      </c>
      <c r="K62" s="241" t="s">
        <v>5996</v>
      </c>
      <c r="L62" s="230" t="str">
        <f t="shared" si="5"/>
        <v>9C26</v>
      </c>
      <c r="M62" s="230" t="str">
        <f t="shared" si="6"/>
        <v/>
      </c>
      <c r="N62" s="230" t="str">
        <f t="shared" si="7"/>
        <v/>
      </c>
      <c r="O62" s="230" t="str">
        <f t="shared" si="8"/>
        <v/>
      </c>
      <c r="P62" s="55" t="str">
        <f t="shared" si="9"/>
        <v>9C26</v>
      </c>
      <c r="Q62" s="635" t="str">
        <f t="shared" si="10"/>
        <v>342</v>
      </c>
      <c r="R62" s="234">
        <f t="shared" si="11"/>
        <v>327</v>
      </c>
      <c r="S62" s="55">
        <f t="shared" si="12"/>
        <v>305</v>
      </c>
      <c r="T62" s="242">
        <f t="shared" ca="1" si="13"/>
        <v>6.75</v>
      </c>
      <c r="U62" s="231" t="str">
        <f t="shared" si="14"/>
        <v/>
      </c>
      <c r="V62" s="230" t="str">
        <f t="array" ref="V62">INDEX(P:P,MAX(U$3:U62))</f>
        <v>9C#1DTR(B)</v>
      </c>
      <c r="W62" s="230" t="str">
        <f t="shared" ca="1" si="15"/>
        <v/>
      </c>
      <c r="X62" s="230">
        <f t="shared" si="16"/>
        <v>11.4</v>
      </c>
      <c r="Y62" s="230">
        <f t="shared" si="2"/>
        <v>0</v>
      </c>
      <c r="AA62" s="230" t="str">
        <f t="shared" si="3"/>
        <v>員林</v>
      </c>
      <c r="AB62" s="230" t="s">
        <v>2085</v>
      </c>
      <c r="AC62" s="230" t="str">
        <f>LEFT(B62,4)</f>
        <v>9C26</v>
      </c>
      <c r="AJ62" t="s">
        <v>1936</v>
      </c>
      <c r="AK62" t="s">
        <v>2046</v>
      </c>
      <c r="BB62" s="547" t="s">
        <v>2097</v>
      </c>
      <c r="BC62" s="547">
        <v>832</v>
      </c>
      <c r="BD62" s="547">
        <v>2</v>
      </c>
      <c r="BE62" s="547">
        <v>834</v>
      </c>
      <c r="BG62" s="239" t="s">
        <v>8363</v>
      </c>
      <c r="BH62" s="240" t="s">
        <v>8365</v>
      </c>
      <c r="BI62" t="s">
        <v>2085</v>
      </c>
      <c r="BJ62" t="s">
        <v>2084</v>
      </c>
    </row>
    <row r="63" spans="1:62">
      <c r="A63" s="239" t="s">
        <v>5949</v>
      </c>
      <c r="B63" s="240" t="s">
        <v>5997</v>
      </c>
      <c r="C63" s="240" t="s">
        <v>5998</v>
      </c>
      <c r="D63" s="239" t="s">
        <v>5954</v>
      </c>
      <c r="E63" s="239" t="s">
        <v>6000</v>
      </c>
      <c r="F63" s="239" t="s">
        <v>6001</v>
      </c>
      <c r="G63" s="239" t="s">
        <v>6002</v>
      </c>
      <c r="H63" s="239" t="s">
        <v>5954</v>
      </c>
      <c r="I63" s="239" t="s">
        <v>6002</v>
      </c>
      <c r="J63" s="241" t="s">
        <v>6003</v>
      </c>
      <c r="K63" s="241" t="s">
        <v>5954</v>
      </c>
      <c r="L63" s="230" t="str">
        <f t="shared" si="5"/>
        <v>9C27</v>
      </c>
      <c r="M63" s="230" t="str">
        <f t="shared" si="6"/>
        <v/>
      </c>
      <c r="N63" s="230" t="str">
        <f t="shared" si="7"/>
        <v/>
      </c>
      <c r="O63" s="230" t="str">
        <f t="shared" si="8"/>
        <v/>
      </c>
      <c r="P63" s="55" t="str">
        <f t="shared" si="9"/>
        <v>9C27</v>
      </c>
      <c r="Q63" s="635" t="str">
        <f t="shared" si="10"/>
        <v>243</v>
      </c>
      <c r="R63" s="234">
        <f t="shared" si="11"/>
        <v>216</v>
      </c>
      <c r="S63" s="55">
        <f t="shared" si="12"/>
        <v>189</v>
      </c>
      <c r="T63" s="242">
        <f t="shared" ca="1" si="13"/>
        <v>4.8</v>
      </c>
      <c r="U63" s="231" t="str">
        <f t="shared" si="14"/>
        <v/>
      </c>
      <c r="V63" s="230" t="str">
        <f t="array" ref="V63">INDEX(P:P,MAX(U$3:U63))</f>
        <v>9C#1DTR(B)</v>
      </c>
      <c r="W63" s="230" t="str">
        <f t="shared" ca="1" si="15"/>
        <v/>
      </c>
      <c r="X63" s="230">
        <f t="shared" si="16"/>
        <v>11.4</v>
      </c>
      <c r="Y63" s="230">
        <f t="shared" si="2"/>
        <v>0</v>
      </c>
      <c r="AA63" s="230" t="str">
        <f t="shared" si="3"/>
        <v>員林</v>
      </c>
      <c r="AB63" s="230" t="s">
        <v>2086</v>
      </c>
      <c r="AC63" s="230" t="str">
        <f>LEFT(B63,4)</f>
        <v>9C27</v>
      </c>
      <c r="AJ63" t="s">
        <v>1938</v>
      </c>
      <c r="AK63" t="s">
        <v>2046</v>
      </c>
      <c r="BB63" s="547" t="s">
        <v>1935</v>
      </c>
      <c r="BC63" s="547">
        <v>3</v>
      </c>
      <c r="BD63" s="547">
        <v>8</v>
      </c>
      <c r="BE63" s="547">
        <v>11</v>
      </c>
      <c r="BG63" s="239" t="s">
        <v>6</v>
      </c>
      <c r="BH63" s="240" t="s">
        <v>402</v>
      </c>
      <c r="BI63" t="s">
        <v>2086</v>
      </c>
      <c r="BJ63" t="s">
        <v>2084</v>
      </c>
    </row>
    <row r="64" spans="1:62">
      <c r="A64" s="239" t="s">
        <v>5949</v>
      </c>
      <c r="B64" s="240" t="s">
        <v>6004</v>
      </c>
      <c r="C64" s="240" t="s">
        <v>6005</v>
      </c>
      <c r="D64" s="239" t="s">
        <v>5924</v>
      </c>
      <c r="E64" s="239" t="s">
        <v>6006</v>
      </c>
      <c r="F64" s="239" t="s">
        <v>5924</v>
      </c>
      <c r="G64" s="239" t="s">
        <v>6007</v>
      </c>
      <c r="H64" s="239" t="s">
        <v>6008</v>
      </c>
      <c r="I64" s="239" t="s">
        <v>6005</v>
      </c>
      <c r="J64" s="241" t="s">
        <v>6009</v>
      </c>
      <c r="K64" s="241" t="s">
        <v>5974</v>
      </c>
      <c r="L64" s="230" t="str">
        <f t="shared" si="5"/>
        <v>9C28</v>
      </c>
      <c r="M64" s="230" t="str">
        <f t="shared" si="6"/>
        <v/>
      </c>
      <c r="N64" s="230" t="str">
        <f t="shared" si="7"/>
        <v/>
      </c>
      <c r="O64" s="230" t="str">
        <f t="shared" si="8"/>
        <v/>
      </c>
      <c r="P64" s="55" t="str">
        <f t="shared" si="9"/>
        <v>9C28</v>
      </c>
      <c r="Q64" s="635" t="str">
        <f t="shared" si="10"/>
        <v>193</v>
      </c>
      <c r="R64" s="234">
        <f t="shared" si="11"/>
        <v>179</v>
      </c>
      <c r="S64" s="55">
        <f t="shared" si="12"/>
        <v>170</v>
      </c>
      <c r="T64" s="242">
        <f t="shared" ca="1" si="13"/>
        <v>3.81</v>
      </c>
      <c r="U64" s="231" t="str">
        <f t="shared" si="14"/>
        <v/>
      </c>
      <c r="V64" s="230" t="str">
        <f t="array" ref="V64">INDEX(P:P,MAX(U$3:U64))</f>
        <v>9C#1DTR(B)</v>
      </c>
      <c r="W64" s="230" t="str">
        <f t="shared" ca="1" si="15"/>
        <v/>
      </c>
      <c r="X64" s="230">
        <f t="shared" si="16"/>
        <v>11.4</v>
      </c>
      <c r="Y64" s="230">
        <f t="shared" si="2"/>
        <v>0</v>
      </c>
      <c r="AA64" s="230" t="str">
        <f t="shared" si="3"/>
        <v>員林</v>
      </c>
      <c r="AB64" s="230" t="s">
        <v>1933</v>
      </c>
      <c r="AC64" s="230" t="str">
        <f>LEFT(B64,4)</f>
        <v>9C28</v>
      </c>
      <c r="AJ64" t="s">
        <v>1329</v>
      </c>
      <c r="AK64" t="s">
        <v>2046</v>
      </c>
      <c r="BB64" s="547" t="s">
        <v>1221</v>
      </c>
      <c r="BC64" s="547">
        <v>25</v>
      </c>
      <c r="BD64" s="547">
        <v>17</v>
      </c>
      <c r="BE64" s="547">
        <v>42</v>
      </c>
      <c r="BG64" s="239" t="s">
        <v>8355</v>
      </c>
      <c r="BH64" s="240" t="s">
        <v>8366</v>
      </c>
      <c r="BI64" t="s">
        <v>1933</v>
      </c>
      <c r="BJ64" t="s">
        <v>2084</v>
      </c>
    </row>
    <row r="65" spans="1:62">
      <c r="A65" s="239" t="s">
        <v>5949</v>
      </c>
      <c r="B65" s="240" t="s">
        <v>6010</v>
      </c>
      <c r="C65" s="240" t="s">
        <v>6012</v>
      </c>
      <c r="D65" s="239" t="s">
        <v>5978</v>
      </c>
      <c r="E65" s="239" t="s">
        <v>6013</v>
      </c>
      <c r="F65" s="239" t="s">
        <v>5978</v>
      </c>
      <c r="G65" s="239" t="s">
        <v>6014</v>
      </c>
      <c r="H65" s="239" t="s">
        <v>5978</v>
      </c>
      <c r="I65" s="239" t="s">
        <v>6012</v>
      </c>
      <c r="J65" s="241" t="s">
        <v>6015</v>
      </c>
      <c r="K65" s="241" t="s">
        <v>6016</v>
      </c>
      <c r="L65" s="230" t="str">
        <f t="shared" si="5"/>
        <v>9C29</v>
      </c>
      <c r="M65" s="230" t="str">
        <f t="shared" si="6"/>
        <v/>
      </c>
      <c r="N65" s="230" t="str">
        <f t="shared" si="7"/>
        <v/>
      </c>
      <c r="O65" s="230" t="str">
        <f t="shared" si="8"/>
        <v/>
      </c>
      <c r="P65" s="55" t="str">
        <f t="shared" si="9"/>
        <v>9C29</v>
      </c>
      <c r="Q65" s="635" t="str">
        <f t="shared" si="10"/>
        <v>250</v>
      </c>
      <c r="R65" s="234">
        <f t="shared" si="11"/>
        <v>239</v>
      </c>
      <c r="S65" s="55">
        <f t="shared" si="12"/>
        <v>226</v>
      </c>
      <c r="T65" s="242">
        <f t="shared" ca="1" si="13"/>
        <v>4.9400000000000004</v>
      </c>
      <c r="U65" s="231" t="str">
        <f t="shared" si="14"/>
        <v/>
      </c>
      <c r="V65" s="230" t="str">
        <f t="array" ref="V65">INDEX(P:P,MAX(U$3:U65))</f>
        <v>9C#1DTR(B)</v>
      </c>
      <c r="W65" s="230" t="str">
        <f t="shared" ca="1" si="15"/>
        <v/>
      </c>
      <c r="X65" s="230">
        <f t="shared" si="16"/>
        <v>11.4</v>
      </c>
      <c r="Y65" s="230">
        <f t="shared" si="2"/>
        <v>0</v>
      </c>
      <c r="AA65" s="230" t="str">
        <f t="shared" si="3"/>
        <v>員林</v>
      </c>
      <c r="AB65" s="230" t="s">
        <v>2087</v>
      </c>
      <c r="AC65" s="230" t="str">
        <f>LEFT(B65,4)</f>
        <v>9C29</v>
      </c>
      <c r="AJ65" t="s">
        <v>1462</v>
      </c>
      <c r="AK65" t="s">
        <v>2046</v>
      </c>
      <c r="BB65" s="547" t="s">
        <v>1936</v>
      </c>
      <c r="BC65" s="547">
        <v>29</v>
      </c>
      <c r="BD65" s="547">
        <v>18</v>
      </c>
      <c r="BE65" s="547">
        <v>47</v>
      </c>
      <c r="BG65" s="239" t="s">
        <v>6</v>
      </c>
      <c r="BH65" s="240" t="s">
        <v>8367</v>
      </c>
      <c r="BI65" t="s">
        <v>2087</v>
      </c>
      <c r="BJ65" t="s">
        <v>2084</v>
      </c>
    </row>
    <row r="66" spans="1:62">
      <c r="A66" s="239" t="s">
        <v>5949</v>
      </c>
      <c r="B66" s="240" t="s">
        <v>6017</v>
      </c>
      <c r="C66" s="240" t="s">
        <v>6018</v>
      </c>
      <c r="D66" s="239" t="s">
        <v>6008</v>
      </c>
      <c r="E66" s="239" t="s">
        <v>6019</v>
      </c>
      <c r="F66" s="239" t="s">
        <v>5924</v>
      </c>
      <c r="G66" s="239" t="s">
        <v>6020</v>
      </c>
      <c r="H66" s="239" t="s">
        <v>5986</v>
      </c>
      <c r="I66" s="239" t="s">
        <v>6019</v>
      </c>
      <c r="J66" s="241" t="s">
        <v>5982</v>
      </c>
      <c r="K66" s="241" t="s">
        <v>5595</v>
      </c>
      <c r="L66" s="230" t="str">
        <f t="shared" si="5"/>
        <v>9C#2DTR(A)</v>
      </c>
      <c r="M66" s="230" t="str">
        <f t="shared" si="6"/>
        <v>(A)</v>
      </c>
      <c r="N66" s="230" t="str">
        <f t="shared" si="7"/>
        <v>9C#2DTR</v>
      </c>
      <c r="O66" s="230" t="str">
        <f t="shared" si="8"/>
        <v>(A1)</v>
      </c>
      <c r="P66" s="55" t="str">
        <f t="shared" si="9"/>
        <v>9C#2DTR(A)</v>
      </c>
      <c r="Q66" s="635" t="str">
        <f t="shared" si="10"/>
        <v>264</v>
      </c>
      <c r="R66" s="234">
        <f t="shared" si="11"/>
        <v>235</v>
      </c>
      <c r="S66" s="55">
        <f t="shared" si="12"/>
        <v>203</v>
      </c>
      <c r="T66" s="242">
        <f t="shared" ca="1" si="13"/>
        <v>5.21</v>
      </c>
      <c r="U66" s="231">
        <f t="shared" si="14"/>
        <v>66</v>
      </c>
      <c r="V66" s="230" t="str">
        <f t="array" ref="V66">INDEX(P:P,MAX(U$3:U66))</f>
        <v>9C#2DTR(A)</v>
      </c>
      <c r="W66" s="230">
        <f t="shared" ca="1" si="15"/>
        <v>30</v>
      </c>
      <c r="X66" s="230" t="str">
        <f t="shared" si="16"/>
        <v/>
      </c>
      <c r="Y66" s="230">
        <f t="shared" si="2"/>
        <v>0</v>
      </c>
      <c r="AA66" s="230" t="str">
        <f t="shared" si="3"/>
        <v>員林</v>
      </c>
      <c r="AB66" s="230" t="s">
        <v>2088</v>
      </c>
      <c r="AC66" s="230" t="s">
        <v>2088</v>
      </c>
      <c r="AJ66" t="s">
        <v>1513</v>
      </c>
      <c r="AK66" t="s">
        <v>2046</v>
      </c>
      <c r="BB66" s="547" t="s">
        <v>1937</v>
      </c>
      <c r="BC66" s="547">
        <v>7</v>
      </c>
      <c r="BD66" s="547">
        <v>5</v>
      </c>
      <c r="BE66" s="547">
        <v>12</v>
      </c>
      <c r="BG66" s="239" t="s">
        <v>8363</v>
      </c>
      <c r="BH66" s="240" t="s">
        <v>8368</v>
      </c>
      <c r="BI66" t="s">
        <v>2088</v>
      </c>
      <c r="BJ66" t="s">
        <v>2088</v>
      </c>
    </row>
    <row r="67" spans="1:62">
      <c r="A67" s="239" t="s">
        <v>5949</v>
      </c>
      <c r="B67" s="240" t="s">
        <v>6021</v>
      </c>
      <c r="C67" s="240" t="s">
        <v>6022</v>
      </c>
      <c r="D67" s="239" t="s">
        <v>5978</v>
      </c>
      <c r="E67" s="239" t="s">
        <v>6023</v>
      </c>
      <c r="F67" s="239" t="s">
        <v>6024</v>
      </c>
      <c r="G67" s="239" t="s">
        <v>6025</v>
      </c>
      <c r="H67" s="239" t="s">
        <v>6024</v>
      </c>
      <c r="I67" s="239" t="s">
        <v>6022</v>
      </c>
      <c r="J67" s="241" t="s">
        <v>6026</v>
      </c>
      <c r="K67" s="241" t="s">
        <v>6008</v>
      </c>
      <c r="L67" s="230" t="str">
        <f t="shared" si="5"/>
        <v>9C30</v>
      </c>
      <c r="M67" s="230" t="str">
        <f t="shared" si="6"/>
        <v/>
      </c>
      <c r="N67" s="230" t="str">
        <f t="shared" si="7"/>
        <v/>
      </c>
      <c r="O67" s="230" t="str">
        <f t="shared" si="8"/>
        <v/>
      </c>
      <c r="P67" s="55" t="str">
        <f t="shared" si="9"/>
        <v>9C30</v>
      </c>
      <c r="Q67" s="635" t="str">
        <f t="shared" si="10"/>
        <v>97</v>
      </c>
      <c r="R67" s="234">
        <f t="shared" si="11"/>
        <v>84</v>
      </c>
      <c r="S67" s="55">
        <f t="shared" si="12"/>
        <v>65</v>
      </c>
      <c r="T67" s="242">
        <f t="shared" ca="1" si="13"/>
        <v>1.92</v>
      </c>
      <c r="U67" s="231" t="str">
        <f t="shared" si="14"/>
        <v/>
      </c>
      <c r="V67" s="230" t="str">
        <f t="array" ref="V67">INDEX(P:P,MAX(U$3:U67))</f>
        <v>9C#2DTR(A)</v>
      </c>
      <c r="W67" s="230" t="str">
        <f t="shared" ca="1" si="15"/>
        <v/>
      </c>
      <c r="X67" s="230">
        <f t="shared" si="16"/>
        <v>11.4</v>
      </c>
      <c r="Y67" s="230">
        <f t="shared" ref="Y67:Y130" si="21">SUMIF(L:L,L67,I:I)</f>
        <v>0</v>
      </c>
      <c r="AA67" s="230" t="str">
        <f t="shared" ref="AA67:AA130" si="22">LEFT(A67,2)</f>
        <v>員林</v>
      </c>
      <c r="AB67" s="230" t="s">
        <v>1451</v>
      </c>
      <c r="AC67" s="230" t="str">
        <f>LEFT(B67,4)</f>
        <v>9C30</v>
      </c>
      <c r="AJ67" t="s">
        <v>6027</v>
      </c>
      <c r="AK67" t="s">
        <v>2046</v>
      </c>
      <c r="BB67" s="547" t="s">
        <v>1938</v>
      </c>
      <c r="BC67" s="547">
        <v>5</v>
      </c>
      <c r="BD67" s="547">
        <v>1</v>
      </c>
      <c r="BE67" s="547">
        <v>6</v>
      </c>
      <c r="BG67" s="239" t="s">
        <v>8355</v>
      </c>
      <c r="BH67" s="240" t="s">
        <v>8369</v>
      </c>
      <c r="BI67" t="s">
        <v>1451</v>
      </c>
      <c r="BJ67" t="s">
        <v>2088</v>
      </c>
    </row>
    <row r="68" spans="1:62">
      <c r="A68" s="239" t="s">
        <v>5949</v>
      </c>
      <c r="B68" s="240" t="s">
        <v>6028</v>
      </c>
      <c r="C68" s="240" t="s">
        <v>6029</v>
      </c>
      <c r="D68" s="239" t="s">
        <v>6008</v>
      </c>
      <c r="E68" s="239" t="s">
        <v>6030</v>
      </c>
      <c r="F68" s="239" t="s">
        <v>5986</v>
      </c>
      <c r="G68" s="239" t="s">
        <v>6031</v>
      </c>
      <c r="H68" s="239" t="s">
        <v>5986</v>
      </c>
      <c r="I68" s="239" t="s">
        <v>6030</v>
      </c>
      <c r="J68" s="241" t="s">
        <v>6032</v>
      </c>
      <c r="K68" s="241" t="s">
        <v>5960</v>
      </c>
      <c r="L68" s="230" t="str">
        <f t="shared" ref="L68:L131" si="23">IF(LEFT(B68,1)="#",IF(LEN(B68)=5,RIGHT(A68,2)&amp;B68,N68&amp;M68),MID(B68,FIND("(",B68)+1,4))</f>
        <v>9C31</v>
      </c>
      <c r="M68" s="230" t="str">
        <f t="shared" ref="M68:M131" si="24">IF(LEFT(B68,1)="#",IF(LEN(B68)&lt;&gt;5,"("&amp;MID(B68,3,1)&amp;")",""),"")</f>
        <v/>
      </c>
      <c r="N68" s="230" t="str">
        <f t="shared" ref="N68:N131" si="25">IF(LEFT(B68,1)="#",IF(LEN(B68)=5,RIGHT(A68,2)&amp;B68,RIGHT(A68,2)&amp;LEFT(B68,2)&amp;"DTR"),"")</f>
        <v/>
      </c>
      <c r="O68" s="230" t="str">
        <f t="shared" ref="O68:O131" si="26">IF(LEFT(B68,1)="#",IF(LEN(B68)&lt;&gt;5,IF(LEN(B68)&lt;&gt;7,"("&amp;MID(B68,3,1)&amp;")","("&amp;MID(B68,3,2)&amp;")"),""),"")</f>
        <v/>
      </c>
      <c r="P68" s="55" t="str">
        <f t="shared" ref="P68:P131" si="27">IF(LEFT(B68,1)="#",IF(LEN(B68)=5,RIGHT(A68,2)&amp;B68,N68&amp;M68),MID(B68,FIND("(",B68)+1,4))</f>
        <v>9C31</v>
      </c>
      <c r="Q68" s="635" t="str">
        <f t="shared" ref="Q68:Q131" si="28">I68</f>
        <v>139</v>
      </c>
      <c r="R68" s="234">
        <f t="shared" ref="R68:R131" si="29">AVERAGE(C68*1,E68*1,G68*1)</f>
        <v>127</v>
      </c>
      <c r="S68" s="55">
        <f t="shared" ref="S68:S131" si="30">MIN(C68*1,E68*1,G68*1)</f>
        <v>119</v>
      </c>
      <c r="T68" s="242">
        <f t="shared" ref="T68:T131" ca="1" si="31">IF(LEFT(B68,1)="#",ROUND(OFFSET(X68,1,0,1,1)*Q68*SQRT(3)/1000,2),ROUND(Q68*X68*SQRT(3)/1000,2))</f>
        <v>2.74</v>
      </c>
      <c r="U68" s="231" t="str">
        <f t="shared" ref="U68:U131" si="32">IF(ISNUMBER(FIND("#",B68)),ROW(),"")</f>
        <v/>
      </c>
      <c r="V68" s="230" t="str">
        <f t="array" ref="V68">INDEX(P:P,MAX(U$3:U68))</f>
        <v>9C#2DTR(A)</v>
      </c>
      <c r="W68" s="230" t="str">
        <f t="shared" ref="W68:W131" ca="1" si="33">IF(LEFT(B68,1)="#",IF(ISNUMBER(FIND("DTR",B68)),IF(MID(OFFSET(P68,1,0,1,1),3,1)*1&lt;5,30,60),25),"")</f>
        <v/>
      </c>
      <c r="X68" s="230">
        <f t="shared" ref="X68:X131" si="34">IF(LEFT(B68,1)="#","",IF(MID(P68,3,1)*1&lt;5,11.4,22.8))</f>
        <v>11.4</v>
      </c>
      <c r="Y68" s="230">
        <f t="shared" si="21"/>
        <v>0</v>
      </c>
      <c r="AA68" s="230" t="str">
        <f t="shared" si="22"/>
        <v>員林</v>
      </c>
      <c r="AB68" s="230" t="s">
        <v>1461</v>
      </c>
      <c r="AC68" s="230" t="str">
        <f>LEFT(B68,4)</f>
        <v>9C31</v>
      </c>
      <c r="AJ68" t="s">
        <v>6033</v>
      </c>
      <c r="AK68" t="s">
        <v>2046</v>
      </c>
      <c r="BB68" s="547" t="s">
        <v>1329</v>
      </c>
      <c r="BC68" s="547">
        <v>7</v>
      </c>
      <c r="BD68" s="547">
        <v>7</v>
      </c>
      <c r="BE68" s="547">
        <v>14</v>
      </c>
      <c r="BG68" s="239" t="s">
        <v>8363</v>
      </c>
      <c r="BH68" s="240" t="s">
        <v>8370</v>
      </c>
      <c r="BI68" t="s">
        <v>1461</v>
      </c>
      <c r="BJ68" t="s">
        <v>2088</v>
      </c>
    </row>
    <row r="69" spans="1:62">
      <c r="A69" s="239" t="s">
        <v>5949</v>
      </c>
      <c r="B69" s="240" t="s">
        <v>6034</v>
      </c>
      <c r="C69" s="240" t="s">
        <v>6035</v>
      </c>
      <c r="D69" s="239" t="s">
        <v>6008</v>
      </c>
      <c r="E69" s="239" t="s">
        <v>6036</v>
      </c>
      <c r="F69" s="239" t="s">
        <v>5978</v>
      </c>
      <c r="G69" s="239" t="s">
        <v>6037</v>
      </c>
      <c r="H69" s="239" t="s">
        <v>6008</v>
      </c>
      <c r="I69" s="239" t="s">
        <v>6036</v>
      </c>
      <c r="J69" s="241" t="s">
        <v>6038</v>
      </c>
      <c r="K69" s="241" t="s">
        <v>6039</v>
      </c>
      <c r="L69" s="230" t="str">
        <f t="shared" si="23"/>
        <v>9C32</v>
      </c>
      <c r="M69" s="230" t="str">
        <f t="shared" si="24"/>
        <v/>
      </c>
      <c r="N69" s="230" t="str">
        <f t="shared" si="25"/>
        <v/>
      </c>
      <c r="O69" s="230" t="str">
        <f t="shared" si="26"/>
        <v/>
      </c>
      <c r="P69" s="55" t="str">
        <f t="shared" si="27"/>
        <v>9C32</v>
      </c>
      <c r="Q69" s="635" t="str">
        <f t="shared" si="28"/>
        <v>172</v>
      </c>
      <c r="R69" s="234">
        <f t="shared" si="29"/>
        <v>150</v>
      </c>
      <c r="S69" s="55">
        <f t="shared" si="30"/>
        <v>132</v>
      </c>
      <c r="T69" s="242">
        <f t="shared" ca="1" si="31"/>
        <v>3.4</v>
      </c>
      <c r="U69" s="231" t="str">
        <f t="shared" si="32"/>
        <v/>
      </c>
      <c r="V69" s="230" t="str">
        <f t="array" ref="V69">INDEX(P:P,MAX(U$3:U69))</f>
        <v>9C#2DTR(A)</v>
      </c>
      <c r="W69" s="230" t="str">
        <f t="shared" ca="1" si="33"/>
        <v/>
      </c>
      <c r="X69" s="230">
        <f t="shared" si="34"/>
        <v>11.4</v>
      </c>
      <c r="Y69" s="230">
        <f t="shared" si="21"/>
        <v>0</v>
      </c>
      <c r="AA69" s="230" t="str">
        <f t="shared" si="22"/>
        <v>員林</v>
      </c>
      <c r="AB69" s="230" t="s">
        <v>1497</v>
      </c>
      <c r="AC69" s="230" t="str">
        <f>LEFT(B69,4)</f>
        <v>9C32</v>
      </c>
      <c r="AJ69" t="s">
        <v>6040</v>
      </c>
      <c r="AK69" t="s">
        <v>2046</v>
      </c>
      <c r="BB69" s="547" t="s">
        <v>1939</v>
      </c>
      <c r="BC69" s="547">
        <v>1</v>
      </c>
      <c r="BD69" s="547">
        <v>10</v>
      </c>
      <c r="BE69" s="547">
        <v>11</v>
      </c>
      <c r="BG69" s="239" t="s">
        <v>8355</v>
      </c>
      <c r="BH69" s="240" t="s">
        <v>8371</v>
      </c>
      <c r="BI69" t="s">
        <v>1497</v>
      </c>
      <c r="BJ69" t="s">
        <v>2088</v>
      </c>
    </row>
    <row r="70" spans="1:62">
      <c r="A70" s="239" t="s">
        <v>5949</v>
      </c>
      <c r="B70" s="240" t="s">
        <v>6041</v>
      </c>
      <c r="C70" s="240" t="s">
        <v>6042</v>
      </c>
      <c r="D70" s="239" t="s">
        <v>5954</v>
      </c>
      <c r="E70" s="239" t="s">
        <v>6043</v>
      </c>
      <c r="F70" s="239" t="s">
        <v>5971</v>
      </c>
      <c r="G70" s="239" t="s">
        <v>6020</v>
      </c>
      <c r="H70" s="239" t="s">
        <v>5971</v>
      </c>
      <c r="I70" s="239" t="s">
        <v>6020</v>
      </c>
      <c r="J70" s="241" t="s">
        <v>5982</v>
      </c>
      <c r="K70" s="241" t="s">
        <v>5982</v>
      </c>
      <c r="L70" s="230" t="str">
        <f t="shared" si="23"/>
        <v>9C#2DTR(A)</v>
      </c>
      <c r="M70" s="230" t="str">
        <f t="shared" si="24"/>
        <v>(A)</v>
      </c>
      <c r="N70" s="230" t="str">
        <f t="shared" si="25"/>
        <v>9C#2DTR</v>
      </c>
      <c r="O70" s="230" t="str">
        <f t="shared" si="26"/>
        <v>(A2)</v>
      </c>
      <c r="P70" s="55" t="str">
        <f t="shared" si="27"/>
        <v>9C#2DTR(A)</v>
      </c>
      <c r="Q70" s="635" t="str">
        <f t="shared" si="28"/>
        <v>203</v>
      </c>
      <c r="R70" s="234">
        <f t="shared" si="29"/>
        <v>186</v>
      </c>
      <c r="S70" s="55">
        <f t="shared" si="30"/>
        <v>171</v>
      </c>
      <c r="T70" s="242">
        <f t="shared" ca="1" si="31"/>
        <v>4.01</v>
      </c>
      <c r="U70" s="231">
        <f t="shared" si="32"/>
        <v>70</v>
      </c>
      <c r="V70" s="230" t="str">
        <f t="array" ref="V70">INDEX(P:P,MAX(U$3:U70))</f>
        <v>9C#2DTR(A)</v>
      </c>
      <c r="W70" s="230">
        <f t="shared" ca="1" si="33"/>
        <v>30</v>
      </c>
      <c r="X70" s="230" t="str">
        <f t="shared" si="34"/>
        <v/>
      </c>
      <c r="Y70" s="230">
        <f t="shared" si="21"/>
        <v>0</v>
      </c>
      <c r="AA70" s="230" t="str">
        <f t="shared" si="22"/>
        <v>員林</v>
      </c>
      <c r="AB70" s="230" t="s">
        <v>2088</v>
      </c>
      <c r="AC70" s="230" t="s">
        <v>2088</v>
      </c>
      <c r="AJ70" t="s">
        <v>1944</v>
      </c>
      <c r="AK70" t="s">
        <v>2046</v>
      </c>
      <c r="BB70" s="547" t="s">
        <v>1940</v>
      </c>
      <c r="BC70" s="547">
        <v>7</v>
      </c>
      <c r="BD70" s="547">
        <v>10</v>
      </c>
      <c r="BE70" s="547">
        <v>17</v>
      </c>
      <c r="BG70" s="239" t="s">
        <v>8355</v>
      </c>
      <c r="BH70" s="240" t="s">
        <v>8372</v>
      </c>
      <c r="BI70" t="s">
        <v>2088</v>
      </c>
      <c r="BJ70" t="s">
        <v>2088</v>
      </c>
    </row>
    <row r="71" spans="1:62">
      <c r="A71" s="239" t="s">
        <v>5949</v>
      </c>
      <c r="B71" s="240" t="s">
        <v>6044</v>
      </c>
      <c r="C71" s="240" t="s">
        <v>6046</v>
      </c>
      <c r="D71" s="239" t="s">
        <v>5986</v>
      </c>
      <c r="E71" s="239" t="s">
        <v>6009</v>
      </c>
      <c r="F71" s="239" t="s">
        <v>6039</v>
      </c>
      <c r="G71" s="239" t="s">
        <v>6047</v>
      </c>
      <c r="H71" s="239" t="s">
        <v>6008</v>
      </c>
      <c r="I71" s="239" t="s">
        <v>6047</v>
      </c>
      <c r="J71" s="241" t="s">
        <v>6048</v>
      </c>
      <c r="K71" s="241" t="s">
        <v>5960</v>
      </c>
      <c r="L71" s="230" t="str">
        <f t="shared" si="23"/>
        <v>9C33</v>
      </c>
      <c r="M71" s="230" t="str">
        <f t="shared" si="24"/>
        <v/>
      </c>
      <c r="N71" s="230" t="str">
        <f t="shared" si="25"/>
        <v/>
      </c>
      <c r="O71" s="230" t="str">
        <f t="shared" si="26"/>
        <v/>
      </c>
      <c r="P71" s="55" t="str">
        <f t="shared" si="27"/>
        <v>9C33</v>
      </c>
      <c r="Q71" s="635" t="str">
        <f t="shared" si="28"/>
        <v>63</v>
      </c>
      <c r="R71" s="234">
        <f t="shared" si="29"/>
        <v>50</v>
      </c>
      <c r="S71" s="55">
        <f t="shared" si="30"/>
        <v>38</v>
      </c>
      <c r="T71" s="242">
        <f t="shared" ca="1" si="31"/>
        <v>1.24</v>
      </c>
      <c r="U71" s="231" t="str">
        <f t="shared" si="32"/>
        <v/>
      </c>
      <c r="V71" s="230" t="str">
        <f t="array" ref="V71">INDEX(P:P,MAX(U$3:U71))</f>
        <v>9C#2DTR(A)</v>
      </c>
      <c r="W71" s="230" t="str">
        <f t="shared" ca="1" si="33"/>
        <v/>
      </c>
      <c r="X71" s="230">
        <f t="shared" si="34"/>
        <v>11.4</v>
      </c>
      <c r="Y71" s="230">
        <f t="shared" si="21"/>
        <v>0</v>
      </c>
      <c r="AA71" s="230" t="str">
        <f t="shared" si="22"/>
        <v>員林</v>
      </c>
      <c r="AB71" s="230" t="s">
        <v>1512</v>
      </c>
      <c r="AC71" s="230" t="str">
        <f>LEFT(B71,4)</f>
        <v>9C33</v>
      </c>
      <c r="AJ71" t="s">
        <v>1946</v>
      </c>
      <c r="AK71" t="s">
        <v>2046</v>
      </c>
      <c r="BB71" s="547" t="s">
        <v>2021</v>
      </c>
      <c r="BC71" s="547" t="s">
        <v>85</v>
      </c>
      <c r="BD71" s="547">
        <v>1</v>
      </c>
      <c r="BE71" s="547">
        <v>1</v>
      </c>
      <c r="BG71" s="239" t="s">
        <v>8355</v>
      </c>
      <c r="BH71" s="240" t="s">
        <v>8373</v>
      </c>
      <c r="BI71" t="s">
        <v>1512</v>
      </c>
      <c r="BJ71" t="s">
        <v>2088</v>
      </c>
    </row>
    <row r="72" spans="1:62">
      <c r="A72" s="239" t="s">
        <v>6049</v>
      </c>
      <c r="B72" s="240" t="s">
        <v>6050</v>
      </c>
      <c r="C72" s="240" t="s">
        <v>6051</v>
      </c>
      <c r="D72" s="239" t="s">
        <v>6052</v>
      </c>
      <c r="E72" s="239" t="s">
        <v>6053</v>
      </c>
      <c r="F72" s="239" t="s">
        <v>6054</v>
      </c>
      <c r="G72" s="239" t="s">
        <v>6055</v>
      </c>
      <c r="H72" s="239" t="s">
        <v>6056</v>
      </c>
      <c r="I72" s="239" t="s">
        <v>6055</v>
      </c>
      <c r="J72" s="241" t="s">
        <v>6057</v>
      </c>
      <c r="K72" s="241" t="s">
        <v>6058</v>
      </c>
      <c r="L72" s="230" t="str">
        <f t="shared" si="23"/>
        <v>9C34</v>
      </c>
      <c r="M72" s="230" t="str">
        <f t="shared" si="24"/>
        <v/>
      </c>
      <c r="N72" s="230" t="str">
        <f t="shared" si="25"/>
        <v/>
      </c>
      <c r="O72" s="230" t="str">
        <f t="shared" si="26"/>
        <v/>
      </c>
      <c r="P72" s="55" t="str">
        <f t="shared" si="27"/>
        <v>9C34</v>
      </c>
      <c r="Q72" s="635" t="str">
        <f t="shared" si="28"/>
        <v>251</v>
      </c>
      <c r="R72" s="234">
        <f t="shared" si="29"/>
        <v>237</v>
      </c>
      <c r="S72" s="55">
        <f t="shared" si="30"/>
        <v>230</v>
      </c>
      <c r="T72" s="242">
        <f t="shared" ca="1" si="31"/>
        <v>4.96</v>
      </c>
      <c r="U72" s="231" t="str">
        <f t="shared" si="32"/>
        <v/>
      </c>
      <c r="V72" s="230" t="str">
        <f t="array" ref="V72">INDEX(P:P,MAX(U$3:U72))</f>
        <v>9C#2DTR(A)</v>
      </c>
      <c r="W72" s="230" t="str">
        <f t="shared" ca="1" si="33"/>
        <v/>
      </c>
      <c r="X72" s="230">
        <f t="shared" si="34"/>
        <v>11.4</v>
      </c>
      <c r="Y72" s="230">
        <f t="shared" si="21"/>
        <v>0</v>
      </c>
      <c r="AA72" s="230" t="str">
        <f t="shared" si="22"/>
        <v>員林</v>
      </c>
      <c r="AB72" s="230" t="s">
        <v>1546</v>
      </c>
      <c r="AC72" s="230" t="str">
        <f>LEFT(B72,4)</f>
        <v>9C34</v>
      </c>
      <c r="AJ72" t="s">
        <v>1947</v>
      </c>
      <c r="AK72" t="s">
        <v>2046</v>
      </c>
      <c r="BB72" s="547" t="s">
        <v>1462</v>
      </c>
      <c r="BC72" s="547" t="s">
        <v>85</v>
      </c>
      <c r="BD72" s="547">
        <v>1</v>
      </c>
      <c r="BE72" s="547">
        <v>1</v>
      </c>
      <c r="BG72" s="239" t="s">
        <v>6</v>
      </c>
      <c r="BH72" s="240" t="s">
        <v>8374</v>
      </c>
      <c r="BI72" t="s">
        <v>1546</v>
      </c>
      <c r="BJ72" t="s">
        <v>2088</v>
      </c>
    </row>
    <row r="73" spans="1:62">
      <c r="A73" s="239" t="s">
        <v>6049</v>
      </c>
      <c r="B73" s="240" t="s">
        <v>6059</v>
      </c>
      <c r="C73" s="240" t="s">
        <v>6060</v>
      </c>
      <c r="D73" s="239" t="s">
        <v>6061</v>
      </c>
      <c r="E73" s="239" t="s">
        <v>6062</v>
      </c>
      <c r="F73" s="239" t="s">
        <v>6052</v>
      </c>
      <c r="G73" s="239" t="s">
        <v>6063</v>
      </c>
      <c r="H73" s="239" t="s">
        <v>6064</v>
      </c>
      <c r="I73" s="239" t="s">
        <v>6063</v>
      </c>
      <c r="J73" s="241" t="s">
        <v>6065</v>
      </c>
      <c r="K73" s="241" t="s">
        <v>6065</v>
      </c>
      <c r="L73" s="230" t="str">
        <f t="shared" si="23"/>
        <v>9C#2DTR(B)</v>
      </c>
      <c r="M73" s="230" t="str">
        <f t="shared" si="24"/>
        <v>(B)</v>
      </c>
      <c r="N73" s="230" t="str">
        <f t="shared" si="25"/>
        <v>9C#2DTR</v>
      </c>
      <c r="O73" s="230" t="str">
        <f t="shared" si="26"/>
        <v>(B1)</v>
      </c>
      <c r="P73" s="55" t="str">
        <f t="shared" si="27"/>
        <v>9C#2DTR(B)</v>
      </c>
      <c r="Q73" s="635" t="str">
        <f t="shared" si="28"/>
        <v>110</v>
      </c>
      <c r="R73" s="234">
        <f t="shared" si="29"/>
        <v>98</v>
      </c>
      <c r="S73" s="55">
        <f t="shared" si="30"/>
        <v>86</v>
      </c>
      <c r="T73" s="242">
        <f t="shared" ca="1" si="31"/>
        <v>2.17</v>
      </c>
      <c r="U73" s="231">
        <f t="shared" si="32"/>
        <v>73</v>
      </c>
      <c r="V73" s="230" t="str">
        <f t="array" ref="V73">INDEX(P:P,MAX(U$3:U73))</f>
        <v>9C#2DTR(B)</v>
      </c>
      <c r="W73" s="230">
        <f t="shared" ca="1" si="33"/>
        <v>30</v>
      </c>
      <c r="X73" s="230" t="str">
        <f t="shared" si="34"/>
        <v/>
      </c>
      <c r="Y73" s="230">
        <f t="shared" si="21"/>
        <v>0</v>
      </c>
      <c r="AA73" s="230" t="str">
        <f t="shared" si="22"/>
        <v>員林</v>
      </c>
      <c r="AB73" s="230" t="s">
        <v>2089</v>
      </c>
      <c r="AC73" s="230" t="s">
        <v>2089</v>
      </c>
      <c r="AJ73" t="s">
        <v>1949</v>
      </c>
      <c r="AK73" t="s">
        <v>2046</v>
      </c>
      <c r="BB73" s="547" t="s">
        <v>2022</v>
      </c>
      <c r="BC73" s="547">
        <v>3</v>
      </c>
      <c r="BD73" s="547">
        <v>6</v>
      </c>
      <c r="BE73" s="547">
        <v>9</v>
      </c>
      <c r="BG73" s="239" t="s">
        <v>6</v>
      </c>
      <c r="BH73" s="240" t="s">
        <v>8375</v>
      </c>
      <c r="BI73" t="s">
        <v>2089</v>
      </c>
      <c r="BJ73" t="s">
        <v>2089</v>
      </c>
    </row>
    <row r="74" spans="1:62">
      <c r="A74" s="239" t="s">
        <v>6066</v>
      </c>
      <c r="B74" s="240" t="s">
        <v>6067</v>
      </c>
      <c r="C74" s="240" t="s">
        <v>6068</v>
      </c>
      <c r="D74" s="239" t="s">
        <v>6069</v>
      </c>
      <c r="E74" s="239" t="s">
        <v>6070</v>
      </c>
      <c r="F74" s="239" t="s">
        <v>6071</v>
      </c>
      <c r="G74" s="239" t="s">
        <v>6072</v>
      </c>
      <c r="H74" s="239" t="s">
        <v>6071</v>
      </c>
      <c r="I74" s="239" t="s">
        <v>6070</v>
      </c>
      <c r="J74" s="241" t="s">
        <v>6073</v>
      </c>
      <c r="K74" s="241" t="s">
        <v>6071</v>
      </c>
      <c r="L74" s="230" t="str">
        <f t="shared" si="23"/>
        <v>9C35</v>
      </c>
      <c r="M74" s="230" t="str">
        <f t="shared" si="24"/>
        <v/>
      </c>
      <c r="N74" s="230" t="str">
        <f t="shared" si="25"/>
        <v/>
      </c>
      <c r="O74" s="230" t="str">
        <f t="shared" si="26"/>
        <v/>
      </c>
      <c r="P74" s="55" t="str">
        <f t="shared" si="27"/>
        <v>9C35</v>
      </c>
      <c r="Q74" s="635" t="str">
        <f t="shared" si="28"/>
        <v>73</v>
      </c>
      <c r="R74" s="234">
        <f t="shared" si="29"/>
        <v>59</v>
      </c>
      <c r="S74" s="55">
        <f t="shared" si="30"/>
        <v>47</v>
      </c>
      <c r="T74" s="242">
        <f t="shared" ca="1" si="31"/>
        <v>1.44</v>
      </c>
      <c r="U74" s="231" t="str">
        <f t="shared" si="32"/>
        <v/>
      </c>
      <c r="V74" s="230" t="str">
        <f t="array" ref="V74">INDEX(P:P,MAX(U$3:U74))</f>
        <v>9C#2DTR(B)</v>
      </c>
      <c r="W74" s="230" t="str">
        <f t="shared" ca="1" si="33"/>
        <v/>
      </c>
      <c r="X74" s="230">
        <f t="shared" si="34"/>
        <v>11.4</v>
      </c>
      <c r="Y74" s="230">
        <f t="shared" si="21"/>
        <v>0</v>
      </c>
      <c r="AA74" s="230" t="str">
        <f t="shared" si="22"/>
        <v>員林</v>
      </c>
      <c r="AB74" s="230" t="s">
        <v>1604</v>
      </c>
      <c r="AC74" s="230" t="str">
        <f>LEFT(B74,4)</f>
        <v>9C35</v>
      </c>
      <c r="AJ74" t="s">
        <v>1951</v>
      </c>
      <c r="AK74" t="s">
        <v>2046</v>
      </c>
      <c r="BB74" s="547" t="s">
        <v>1513</v>
      </c>
      <c r="BC74" s="547">
        <v>7</v>
      </c>
      <c r="BD74" s="547">
        <v>6</v>
      </c>
      <c r="BE74" s="547">
        <v>13</v>
      </c>
      <c r="BG74" s="239" t="s">
        <v>8363</v>
      </c>
      <c r="BH74" s="240" t="s">
        <v>8376</v>
      </c>
      <c r="BI74" t="s">
        <v>1604</v>
      </c>
      <c r="BJ74" t="s">
        <v>2089</v>
      </c>
    </row>
    <row r="75" spans="1:62">
      <c r="A75" s="239" t="s">
        <v>6074</v>
      </c>
      <c r="B75" s="240" t="s">
        <v>6075</v>
      </c>
      <c r="C75" s="240" t="s">
        <v>6076</v>
      </c>
      <c r="D75" s="239" t="s">
        <v>6077</v>
      </c>
      <c r="E75" s="239" t="s">
        <v>6078</v>
      </c>
      <c r="F75" s="239" t="s">
        <v>6079</v>
      </c>
      <c r="G75" s="239" t="s">
        <v>6080</v>
      </c>
      <c r="H75" s="239" t="s">
        <v>6079</v>
      </c>
      <c r="I75" s="239" t="s">
        <v>6081</v>
      </c>
      <c r="J75" s="241" t="s">
        <v>6082</v>
      </c>
      <c r="K75" s="241" t="s">
        <v>6083</v>
      </c>
      <c r="L75" s="230" t="str">
        <f t="shared" si="23"/>
        <v>9C36</v>
      </c>
      <c r="M75" s="230" t="str">
        <f t="shared" si="24"/>
        <v/>
      </c>
      <c r="N75" s="230" t="str">
        <f t="shared" si="25"/>
        <v/>
      </c>
      <c r="O75" s="230" t="str">
        <f t="shared" si="26"/>
        <v/>
      </c>
      <c r="P75" s="55" t="str">
        <f t="shared" si="27"/>
        <v>9C36</v>
      </c>
      <c r="Q75" s="635" t="str">
        <f t="shared" si="28"/>
        <v>143</v>
      </c>
      <c r="R75" s="234">
        <f t="shared" si="29"/>
        <v>107</v>
      </c>
      <c r="S75" s="55">
        <f t="shared" si="30"/>
        <v>82</v>
      </c>
      <c r="T75" s="242">
        <f t="shared" ca="1" si="31"/>
        <v>2.82</v>
      </c>
      <c r="U75" s="231" t="str">
        <f t="shared" si="32"/>
        <v/>
      </c>
      <c r="V75" s="230" t="str">
        <f t="array" ref="V75">INDEX(P:P,MAX(U$3:U75))</f>
        <v>9C#2DTR(B)</v>
      </c>
      <c r="W75" s="230" t="str">
        <f t="shared" ca="1" si="33"/>
        <v/>
      </c>
      <c r="X75" s="230">
        <f t="shared" si="34"/>
        <v>11.4</v>
      </c>
      <c r="Y75" s="230">
        <f t="shared" si="21"/>
        <v>0</v>
      </c>
      <c r="AA75" s="230" t="str">
        <f t="shared" si="22"/>
        <v>員林</v>
      </c>
      <c r="AB75" s="230" t="s">
        <v>1639</v>
      </c>
      <c r="AC75" s="230" t="str">
        <f>LEFT(B75,4)</f>
        <v>9C36</v>
      </c>
      <c r="AJ75" t="s">
        <v>6084</v>
      </c>
      <c r="AK75" t="s">
        <v>2046</v>
      </c>
      <c r="BB75" s="547" t="s">
        <v>2023</v>
      </c>
      <c r="BC75" s="547">
        <v>0</v>
      </c>
      <c r="BD75" s="547">
        <v>2</v>
      </c>
      <c r="BE75" s="547">
        <v>2</v>
      </c>
      <c r="BG75" s="239" t="s">
        <v>8363</v>
      </c>
      <c r="BH75" s="240" t="s">
        <v>406</v>
      </c>
      <c r="BI75" t="s">
        <v>1639</v>
      </c>
      <c r="BJ75" t="s">
        <v>2089</v>
      </c>
    </row>
    <row r="76" spans="1:62">
      <c r="A76" s="239" t="s">
        <v>6085</v>
      </c>
      <c r="B76" s="240" t="s">
        <v>6086</v>
      </c>
      <c r="C76" s="240" t="s">
        <v>6087</v>
      </c>
      <c r="D76" s="239" t="s">
        <v>6088</v>
      </c>
      <c r="E76" s="239" t="s">
        <v>6089</v>
      </c>
      <c r="F76" s="239" t="s">
        <v>6090</v>
      </c>
      <c r="G76" s="239" t="s">
        <v>6092</v>
      </c>
      <c r="H76" s="239" t="s">
        <v>6093</v>
      </c>
      <c r="I76" s="239" t="s">
        <v>6094</v>
      </c>
      <c r="J76" s="241" t="s">
        <v>6095</v>
      </c>
      <c r="K76" s="241" t="s">
        <v>6096</v>
      </c>
      <c r="L76" s="230" t="str">
        <f t="shared" si="23"/>
        <v>9C#2DTR(B)</v>
      </c>
      <c r="M76" s="230" t="str">
        <f t="shared" si="24"/>
        <v>(B)</v>
      </c>
      <c r="N76" s="230" t="str">
        <f t="shared" si="25"/>
        <v>9C#2DTR</v>
      </c>
      <c r="O76" s="230" t="str">
        <f t="shared" si="26"/>
        <v>(B2)</v>
      </c>
      <c r="P76" s="55" t="str">
        <f t="shared" si="27"/>
        <v>9C#2DTR(B)</v>
      </c>
      <c r="Q76" s="635" t="str">
        <f t="shared" si="28"/>
        <v>176</v>
      </c>
      <c r="R76" s="234">
        <f t="shared" si="29"/>
        <v>172</v>
      </c>
      <c r="S76" s="55">
        <f t="shared" si="30"/>
        <v>165</v>
      </c>
      <c r="T76" s="242">
        <f t="shared" ca="1" si="31"/>
        <v>3.48</v>
      </c>
      <c r="U76" s="231">
        <f t="shared" si="32"/>
        <v>76</v>
      </c>
      <c r="V76" s="230" t="str">
        <f t="array" ref="V76">INDEX(P:P,MAX(U$3:U76))</f>
        <v>9C#2DTR(B)</v>
      </c>
      <c r="W76" s="230">
        <f t="shared" ca="1" si="33"/>
        <v>30</v>
      </c>
      <c r="X76" s="230" t="str">
        <f t="shared" si="34"/>
        <v/>
      </c>
      <c r="Y76" s="230">
        <f t="shared" si="21"/>
        <v>0</v>
      </c>
      <c r="AA76" s="230" t="str">
        <f t="shared" si="22"/>
        <v>員林</v>
      </c>
      <c r="AB76" s="230" t="s">
        <v>2089</v>
      </c>
      <c r="AC76" s="230" t="s">
        <v>2089</v>
      </c>
      <c r="AJ76" t="s">
        <v>2028</v>
      </c>
      <c r="AK76" t="s">
        <v>2046</v>
      </c>
      <c r="BB76" s="547" t="s">
        <v>1561</v>
      </c>
      <c r="BC76" s="547">
        <v>21</v>
      </c>
      <c r="BD76" s="547">
        <v>3</v>
      </c>
      <c r="BE76" s="547">
        <v>24</v>
      </c>
      <c r="BG76" s="239" t="s">
        <v>6</v>
      </c>
      <c r="BH76" s="240" t="s">
        <v>407</v>
      </c>
      <c r="BI76" t="s">
        <v>2089</v>
      </c>
      <c r="BJ76" t="s">
        <v>2089</v>
      </c>
    </row>
    <row r="77" spans="1:62">
      <c r="A77" s="239" t="s">
        <v>6097</v>
      </c>
      <c r="B77" s="240" t="s">
        <v>6098</v>
      </c>
      <c r="C77" s="240" t="s">
        <v>6099</v>
      </c>
      <c r="D77" s="239" t="s">
        <v>6100</v>
      </c>
      <c r="E77" s="239" t="s">
        <v>6101</v>
      </c>
      <c r="F77" s="239" t="s">
        <v>6083</v>
      </c>
      <c r="G77" s="239" t="s">
        <v>6102</v>
      </c>
      <c r="H77" s="239" t="s">
        <v>6103</v>
      </c>
      <c r="I77" s="239" t="s">
        <v>6102</v>
      </c>
      <c r="J77" s="241" t="s">
        <v>6104</v>
      </c>
      <c r="K77" s="241" t="s">
        <v>6105</v>
      </c>
      <c r="L77" s="230" t="str">
        <f t="shared" si="23"/>
        <v>9C37</v>
      </c>
      <c r="M77" s="230" t="str">
        <f t="shared" si="24"/>
        <v/>
      </c>
      <c r="N77" s="230" t="str">
        <f t="shared" si="25"/>
        <v/>
      </c>
      <c r="O77" s="230" t="str">
        <f t="shared" si="26"/>
        <v/>
      </c>
      <c r="P77" s="55" t="str">
        <f t="shared" si="27"/>
        <v>9C37</v>
      </c>
      <c r="Q77" s="635" t="str">
        <f t="shared" si="28"/>
        <v>127</v>
      </c>
      <c r="R77" s="234">
        <f t="shared" si="29"/>
        <v>116</v>
      </c>
      <c r="S77" s="55">
        <f t="shared" si="30"/>
        <v>97</v>
      </c>
      <c r="T77" s="242">
        <f t="shared" ca="1" si="31"/>
        <v>2.5099999999999998</v>
      </c>
      <c r="U77" s="231" t="str">
        <f t="shared" si="32"/>
        <v/>
      </c>
      <c r="V77" s="230" t="str">
        <f t="array" ref="V77">INDEX(P:P,MAX(U$3:U77))</f>
        <v>9C#2DTR(B)</v>
      </c>
      <c r="W77" s="230" t="str">
        <f t="shared" ca="1" si="33"/>
        <v/>
      </c>
      <c r="X77" s="230">
        <f t="shared" si="34"/>
        <v>11.4</v>
      </c>
      <c r="Y77" s="230">
        <f t="shared" si="21"/>
        <v>0</v>
      </c>
      <c r="AA77" s="230" t="str">
        <f t="shared" si="22"/>
        <v>員林</v>
      </c>
      <c r="AB77" s="230" t="s">
        <v>1653</v>
      </c>
      <c r="AC77" s="230" t="str">
        <f>LEFT(B77,4)</f>
        <v>9C37</v>
      </c>
      <c r="AJ77" t="s">
        <v>2029</v>
      </c>
      <c r="AK77" t="s">
        <v>2046</v>
      </c>
      <c r="BB77" s="547" t="s">
        <v>2024</v>
      </c>
      <c r="BC77" s="547">
        <v>0</v>
      </c>
      <c r="BD77" s="547">
        <v>2</v>
      </c>
      <c r="BE77" s="547">
        <v>2</v>
      </c>
      <c r="BG77" s="239" t="s">
        <v>6</v>
      </c>
      <c r="BH77" s="240" t="s">
        <v>8377</v>
      </c>
      <c r="BI77" t="s">
        <v>1653</v>
      </c>
      <c r="BJ77" t="s">
        <v>2089</v>
      </c>
    </row>
    <row r="78" spans="1:62">
      <c r="A78" s="239" t="s">
        <v>6097</v>
      </c>
      <c r="B78" s="240" t="s">
        <v>6106</v>
      </c>
      <c r="C78" s="240" t="s">
        <v>6107</v>
      </c>
      <c r="D78" s="239" t="s">
        <v>6061</v>
      </c>
      <c r="E78" s="239" t="s">
        <v>6108</v>
      </c>
      <c r="F78" s="239" t="s">
        <v>6109</v>
      </c>
      <c r="G78" s="239" t="s">
        <v>6111</v>
      </c>
      <c r="H78" s="239" t="s">
        <v>6112</v>
      </c>
      <c r="I78" s="239" t="s">
        <v>6113</v>
      </c>
      <c r="J78" s="241" t="s">
        <v>6114</v>
      </c>
      <c r="K78" s="241" t="s">
        <v>6115</v>
      </c>
      <c r="L78" s="230" t="str">
        <f t="shared" si="23"/>
        <v>9C38</v>
      </c>
      <c r="M78" s="230" t="str">
        <f t="shared" si="24"/>
        <v/>
      </c>
      <c r="N78" s="230" t="str">
        <f t="shared" si="25"/>
        <v/>
      </c>
      <c r="O78" s="230" t="str">
        <f t="shared" si="26"/>
        <v/>
      </c>
      <c r="P78" s="55" t="str">
        <f t="shared" si="27"/>
        <v>9C38</v>
      </c>
      <c r="Q78" s="635" t="str">
        <f t="shared" si="28"/>
        <v>59</v>
      </c>
      <c r="R78" s="234">
        <f t="shared" si="29"/>
        <v>42</v>
      </c>
      <c r="S78" s="55">
        <f t="shared" si="30"/>
        <v>27</v>
      </c>
      <c r="T78" s="242">
        <f t="shared" ca="1" si="31"/>
        <v>1.1599999999999999</v>
      </c>
      <c r="U78" s="231" t="str">
        <f t="shared" si="32"/>
        <v/>
      </c>
      <c r="V78" s="230" t="str">
        <f t="array" ref="V78">INDEX(P:P,MAX(U$3:U78))</f>
        <v>9C#2DTR(B)</v>
      </c>
      <c r="W78" s="230" t="str">
        <f t="shared" ca="1" si="33"/>
        <v/>
      </c>
      <c r="X78" s="230">
        <f t="shared" si="34"/>
        <v>11.4</v>
      </c>
      <c r="Y78" s="230">
        <f t="shared" si="21"/>
        <v>0</v>
      </c>
      <c r="AA78" s="230" t="str">
        <f t="shared" si="22"/>
        <v>員林</v>
      </c>
      <c r="AB78" s="230" t="s">
        <v>1686</v>
      </c>
      <c r="AC78" s="230" t="str">
        <f>LEFT(B78,4)</f>
        <v>9C38</v>
      </c>
      <c r="AJ78" t="s">
        <v>2032</v>
      </c>
      <c r="AK78" t="s">
        <v>2046</v>
      </c>
      <c r="BB78" s="547" t="s">
        <v>2025</v>
      </c>
      <c r="BC78" s="547">
        <v>4</v>
      </c>
      <c r="BD78" s="547">
        <v>2</v>
      </c>
      <c r="BE78" s="547">
        <v>6</v>
      </c>
      <c r="BG78" s="239" t="s">
        <v>8363</v>
      </c>
      <c r="BH78" s="240" t="s">
        <v>8378</v>
      </c>
      <c r="BI78" t="s">
        <v>1686</v>
      </c>
      <c r="BJ78" t="s">
        <v>2089</v>
      </c>
    </row>
    <row r="79" spans="1:62">
      <c r="A79" s="239" t="s">
        <v>6116</v>
      </c>
      <c r="B79" s="240" t="s">
        <v>6117</v>
      </c>
      <c r="C79" s="240" t="s">
        <v>6118</v>
      </c>
      <c r="D79" s="239" t="s">
        <v>6064</v>
      </c>
      <c r="E79" s="239" t="s">
        <v>6119</v>
      </c>
      <c r="F79" s="239" t="s">
        <v>6064</v>
      </c>
      <c r="G79" s="239" t="s">
        <v>6120</v>
      </c>
      <c r="H79" s="239" t="s">
        <v>5857</v>
      </c>
      <c r="I79" s="239" t="s">
        <v>6118</v>
      </c>
      <c r="J79" s="241" t="s">
        <v>6121</v>
      </c>
      <c r="K79" s="241" t="s">
        <v>6052</v>
      </c>
      <c r="L79" s="230" t="str">
        <f t="shared" si="23"/>
        <v>9C39</v>
      </c>
      <c r="M79" s="230" t="str">
        <f t="shared" si="24"/>
        <v/>
      </c>
      <c r="N79" s="230" t="str">
        <f t="shared" si="25"/>
        <v/>
      </c>
      <c r="O79" s="230" t="str">
        <f t="shared" si="26"/>
        <v/>
      </c>
      <c r="P79" s="55" t="str">
        <f t="shared" si="27"/>
        <v>9C39</v>
      </c>
      <c r="Q79" s="635" t="str">
        <f t="shared" si="28"/>
        <v>123</v>
      </c>
      <c r="R79" s="234">
        <f t="shared" si="29"/>
        <v>109</v>
      </c>
      <c r="S79" s="55">
        <f t="shared" si="30"/>
        <v>95</v>
      </c>
      <c r="T79" s="242">
        <f t="shared" ca="1" si="31"/>
        <v>2.4300000000000002</v>
      </c>
      <c r="U79" s="231" t="str">
        <f t="shared" si="32"/>
        <v/>
      </c>
      <c r="V79" s="230" t="str">
        <f t="array" ref="V79">INDEX(P:P,MAX(U$3:U79))</f>
        <v>9C#2DTR(B)</v>
      </c>
      <c r="W79" s="230" t="str">
        <f t="shared" ca="1" si="33"/>
        <v/>
      </c>
      <c r="X79" s="230">
        <f t="shared" si="34"/>
        <v>11.4</v>
      </c>
      <c r="Y79" s="230">
        <f t="shared" si="21"/>
        <v>0</v>
      </c>
      <c r="AA79" s="230" t="str">
        <f t="shared" si="22"/>
        <v>員林</v>
      </c>
      <c r="AB79" s="230" t="s">
        <v>1697</v>
      </c>
      <c r="AC79" s="230" t="str">
        <f>LEFT(B79,4)</f>
        <v>9C39</v>
      </c>
      <c r="AJ79" t="s">
        <v>2034</v>
      </c>
      <c r="AK79" t="s">
        <v>2046</v>
      </c>
      <c r="BB79" s="547" t="s">
        <v>2102</v>
      </c>
      <c r="BC79" s="547">
        <v>497</v>
      </c>
      <c r="BD79" s="547">
        <v>1</v>
      </c>
      <c r="BE79" s="547">
        <v>498</v>
      </c>
      <c r="BG79" s="239" t="s">
        <v>8355</v>
      </c>
      <c r="BH79" s="240" t="s">
        <v>8379</v>
      </c>
      <c r="BI79" t="s">
        <v>1697</v>
      </c>
      <c r="BJ79" t="s">
        <v>2089</v>
      </c>
    </row>
    <row r="80" spans="1:62">
      <c r="A80" s="239" t="s">
        <v>6116</v>
      </c>
      <c r="B80" s="240" t="s">
        <v>6122</v>
      </c>
      <c r="C80" s="240" t="s">
        <v>6123</v>
      </c>
      <c r="D80" s="239" t="s">
        <v>6124</v>
      </c>
      <c r="E80" s="239" t="s">
        <v>6125</v>
      </c>
      <c r="F80" s="239" t="s">
        <v>5776</v>
      </c>
      <c r="G80" s="239" t="s">
        <v>6126</v>
      </c>
      <c r="H80" s="239" t="s">
        <v>5776</v>
      </c>
      <c r="I80" s="239" t="s">
        <v>6127</v>
      </c>
      <c r="J80" s="241" t="s">
        <v>5684</v>
      </c>
      <c r="K80" s="241" t="s">
        <v>5684</v>
      </c>
      <c r="L80" s="230" t="str">
        <f t="shared" si="23"/>
        <v>9C#3DTR(A)</v>
      </c>
      <c r="M80" s="230" t="str">
        <f t="shared" si="24"/>
        <v>(A)</v>
      </c>
      <c r="N80" s="230" t="str">
        <f t="shared" si="25"/>
        <v>9C#3DTR</v>
      </c>
      <c r="O80" s="230" t="str">
        <f t="shared" si="26"/>
        <v>(A)</v>
      </c>
      <c r="P80" s="55" t="str">
        <f t="shared" si="27"/>
        <v>9C#3DTR(A)</v>
      </c>
      <c r="Q80" s="635" t="str">
        <f t="shared" si="28"/>
        <v>732</v>
      </c>
      <c r="R80" s="234">
        <f t="shared" si="29"/>
        <v>721</v>
      </c>
      <c r="S80" s="55">
        <f t="shared" si="30"/>
        <v>714</v>
      </c>
      <c r="T80" s="242">
        <f t="shared" ca="1" si="31"/>
        <v>14.45</v>
      </c>
      <c r="U80" s="231">
        <f t="shared" si="32"/>
        <v>80</v>
      </c>
      <c r="V80" s="230" t="str">
        <f t="array" ref="V80">INDEX(P:P,MAX(U$3:U80))</f>
        <v>9C#3DTR(A)</v>
      </c>
      <c r="W80" s="230">
        <f t="shared" ca="1" si="33"/>
        <v>30</v>
      </c>
      <c r="X80" s="230" t="str">
        <f t="shared" si="34"/>
        <v/>
      </c>
      <c r="Y80" s="230">
        <f t="shared" si="21"/>
        <v>0</v>
      </c>
      <c r="AA80" s="230" t="str">
        <f t="shared" si="22"/>
        <v>員林</v>
      </c>
      <c r="AB80" s="230" t="s">
        <v>2090</v>
      </c>
      <c r="AC80" s="230" t="s">
        <v>2090</v>
      </c>
      <c r="AJ80" t="s">
        <v>2035</v>
      </c>
      <c r="AK80" t="s">
        <v>2046</v>
      </c>
      <c r="BB80" s="547" t="s">
        <v>1222</v>
      </c>
      <c r="BC80" s="547">
        <v>878</v>
      </c>
      <c r="BD80" s="547">
        <v>1</v>
      </c>
      <c r="BE80" s="547">
        <v>879</v>
      </c>
      <c r="BG80" s="239" t="s">
        <v>8363</v>
      </c>
      <c r="BH80" s="240" t="s">
        <v>8380</v>
      </c>
      <c r="BI80" t="s">
        <v>2090</v>
      </c>
      <c r="BJ80" t="s">
        <v>2090</v>
      </c>
    </row>
    <row r="81" spans="1:62">
      <c r="A81" s="239" t="s">
        <v>6128</v>
      </c>
      <c r="B81" s="240" t="s">
        <v>6129</v>
      </c>
      <c r="C81" s="240" t="s">
        <v>6130</v>
      </c>
      <c r="D81" s="239" t="s">
        <v>6131</v>
      </c>
      <c r="E81" s="239" t="s">
        <v>6132</v>
      </c>
      <c r="F81" s="239" t="s">
        <v>6133</v>
      </c>
      <c r="G81" s="239" t="s">
        <v>6134</v>
      </c>
      <c r="H81" s="239" t="s">
        <v>6131</v>
      </c>
      <c r="I81" s="239" t="s">
        <v>6134</v>
      </c>
      <c r="J81" s="241" t="s">
        <v>6135</v>
      </c>
      <c r="K81" s="241" t="s">
        <v>6131</v>
      </c>
      <c r="L81" s="230" t="str">
        <f t="shared" si="23"/>
        <v>9C40</v>
      </c>
      <c r="M81" s="230" t="str">
        <f t="shared" si="24"/>
        <v/>
      </c>
      <c r="N81" s="230" t="str">
        <f t="shared" si="25"/>
        <v/>
      </c>
      <c r="O81" s="230" t="str">
        <f t="shared" si="26"/>
        <v/>
      </c>
      <c r="P81" s="55" t="str">
        <f t="shared" si="27"/>
        <v>9C40</v>
      </c>
      <c r="Q81" s="635" t="str">
        <f t="shared" si="28"/>
        <v>95</v>
      </c>
      <c r="R81" s="234">
        <f t="shared" si="29"/>
        <v>82</v>
      </c>
      <c r="S81" s="55">
        <f t="shared" si="30"/>
        <v>66</v>
      </c>
      <c r="T81" s="242">
        <f t="shared" ca="1" si="31"/>
        <v>1.88</v>
      </c>
      <c r="U81" s="231" t="str">
        <f t="shared" si="32"/>
        <v/>
      </c>
      <c r="V81" s="230" t="str">
        <f t="array" ref="V81">INDEX(P:P,MAX(U$3:U81))</f>
        <v>9C#3DTR(A)</v>
      </c>
      <c r="W81" s="230" t="str">
        <f t="shared" ca="1" si="33"/>
        <v/>
      </c>
      <c r="X81" s="230">
        <f t="shared" si="34"/>
        <v>11.4</v>
      </c>
      <c r="Y81" s="230">
        <f t="shared" si="21"/>
        <v>0</v>
      </c>
      <c r="AA81" s="230" t="str">
        <f t="shared" si="22"/>
        <v>員林</v>
      </c>
      <c r="AB81" s="230" t="s">
        <v>2091</v>
      </c>
      <c r="AC81" s="230" t="str">
        <f>LEFT(B81,4)</f>
        <v>9C40</v>
      </c>
      <c r="AJ81" t="s">
        <v>6136</v>
      </c>
      <c r="AK81" t="s">
        <v>2046</v>
      </c>
      <c r="BB81" s="547" t="s">
        <v>1239</v>
      </c>
      <c r="BC81" s="547">
        <v>1674</v>
      </c>
      <c r="BD81" s="547">
        <v>1</v>
      </c>
      <c r="BE81" s="547">
        <v>1675</v>
      </c>
      <c r="BG81" s="239" t="s">
        <v>8355</v>
      </c>
      <c r="BH81" s="240" t="s">
        <v>8381</v>
      </c>
      <c r="BI81" t="s">
        <v>2091</v>
      </c>
      <c r="BJ81" t="s">
        <v>2090</v>
      </c>
    </row>
    <row r="82" spans="1:62">
      <c r="A82" s="239" t="s">
        <v>6137</v>
      </c>
      <c r="B82" s="240" t="s">
        <v>6138</v>
      </c>
      <c r="C82" s="240" t="s">
        <v>6139</v>
      </c>
      <c r="D82" s="239" t="s">
        <v>5776</v>
      </c>
      <c r="E82" s="239" t="s">
        <v>6140</v>
      </c>
      <c r="F82" s="239" t="s">
        <v>6141</v>
      </c>
      <c r="G82" s="239" t="s">
        <v>6142</v>
      </c>
      <c r="H82" s="239" t="s">
        <v>5776</v>
      </c>
      <c r="I82" s="239" t="s">
        <v>6143</v>
      </c>
      <c r="J82" s="241" t="s">
        <v>6144</v>
      </c>
      <c r="K82" s="241" t="s">
        <v>6145</v>
      </c>
      <c r="L82" s="230" t="str">
        <f t="shared" si="23"/>
        <v>9C41</v>
      </c>
      <c r="M82" s="230" t="str">
        <f t="shared" si="24"/>
        <v/>
      </c>
      <c r="N82" s="230" t="str">
        <f t="shared" si="25"/>
        <v/>
      </c>
      <c r="O82" s="230" t="str">
        <f t="shared" si="26"/>
        <v/>
      </c>
      <c r="P82" s="55" t="str">
        <f t="shared" si="27"/>
        <v>9C41</v>
      </c>
      <c r="Q82" s="635" t="str">
        <f t="shared" si="28"/>
        <v>303</v>
      </c>
      <c r="R82" s="234">
        <f t="shared" si="29"/>
        <v>298</v>
      </c>
      <c r="S82" s="55">
        <f t="shared" si="30"/>
        <v>293</v>
      </c>
      <c r="T82" s="242">
        <f t="shared" ca="1" si="31"/>
        <v>5.98</v>
      </c>
      <c r="U82" s="231" t="str">
        <f t="shared" si="32"/>
        <v/>
      </c>
      <c r="V82" s="230" t="str">
        <f t="array" ref="V82">INDEX(P:P,MAX(U$3:U82))</f>
        <v>9C#3DTR(A)</v>
      </c>
      <c r="W82" s="230" t="str">
        <f t="shared" ca="1" si="33"/>
        <v/>
      </c>
      <c r="X82" s="230">
        <f t="shared" si="34"/>
        <v>11.4</v>
      </c>
      <c r="Y82" s="230">
        <f t="shared" si="21"/>
        <v>0</v>
      </c>
      <c r="AA82" s="230" t="str">
        <f t="shared" si="22"/>
        <v>員林</v>
      </c>
      <c r="AB82" s="230" t="s">
        <v>2092</v>
      </c>
      <c r="AC82" s="230" t="str">
        <f>LEFT(B82,4)</f>
        <v>9C41</v>
      </c>
      <c r="AJ82" t="s">
        <v>6146</v>
      </c>
      <c r="AK82" t="s">
        <v>6147</v>
      </c>
      <c r="BB82" s="547" t="s">
        <v>1276</v>
      </c>
      <c r="BC82" s="547">
        <v>1825</v>
      </c>
      <c r="BD82" s="547" t="s">
        <v>85</v>
      </c>
      <c r="BE82" s="547">
        <v>1825</v>
      </c>
      <c r="BG82" s="239" t="s">
        <v>8363</v>
      </c>
      <c r="BH82" s="240" t="s">
        <v>8382</v>
      </c>
      <c r="BI82" t="s">
        <v>2092</v>
      </c>
      <c r="BJ82" t="s">
        <v>2090</v>
      </c>
    </row>
    <row r="83" spans="1:62">
      <c r="A83" s="239" t="s">
        <v>6116</v>
      </c>
      <c r="B83" s="240" t="s">
        <v>6148</v>
      </c>
      <c r="C83" s="240" t="s">
        <v>5704</v>
      </c>
      <c r="D83" s="239" t="s">
        <v>5605</v>
      </c>
      <c r="E83" s="239" t="s">
        <v>5704</v>
      </c>
      <c r="F83" s="239" t="s">
        <v>5605</v>
      </c>
      <c r="G83" s="239" t="s">
        <v>5704</v>
      </c>
      <c r="H83" s="239" t="s">
        <v>6149</v>
      </c>
      <c r="I83" s="239" t="s">
        <v>5709</v>
      </c>
      <c r="J83" s="241" t="s">
        <v>5709</v>
      </c>
      <c r="K83" s="241" t="s">
        <v>5638</v>
      </c>
      <c r="L83" s="230" t="str">
        <f t="shared" si="23"/>
        <v>9C42</v>
      </c>
      <c r="M83" s="230" t="str">
        <f t="shared" si="24"/>
        <v/>
      </c>
      <c r="N83" s="230" t="str">
        <f t="shared" si="25"/>
        <v/>
      </c>
      <c r="O83" s="230" t="str">
        <f t="shared" si="26"/>
        <v/>
      </c>
      <c r="P83" s="55" t="str">
        <f t="shared" si="27"/>
        <v>9C42</v>
      </c>
      <c r="Q83" s="635" t="str">
        <f t="shared" si="28"/>
        <v>0</v>
      </c>
      <c r="R83" s="234">
        <f t="shared" si="29"/>
        <v>0</v>
      </c>
      <c r="S83" s="55">
        <f t="shared" si="30"/>
        <v>0</v>
      </c>
      <c r="T83" s="242">
        <f t="shared" ca="1" si="31"/>
        <v>0</v>
      </c>
      <c r="U83" s="231" t="str">
        <f t="shared" si="32"/>
        <v/>
      </c>
      <c r="V83" s="230" t="str">
        <f t="array" ref="V83">INDEX(P:P,MAX(U$3:U83))</f>
        <v>9C#3DTR(A)</v>
      </c>
      <c r="W83" s="230" t="str">
        <f t="shared" ca="1" si="33"/>
        <v/>
      </c>
      <c r="X83" s="230">
        <f t="shared" si="34"/>
        <v>11.4</v>
      </c>
      <c r="Y83" s="230">
        <f t="shared" si="21"/>
        <v>0</v>
      </c>
      <c r="AA83" s="230" t="str">
        <f t="shared" si="22"/>
        <v>員林</v>
      </c>
      <c r="AB83" s="230" t="s">
        <v>2016</v>
      </c>
      <c r="AC83" s="230" t="str">
        <f>LEFT(B83,4)</f>
        <v>9C42</v>
      </c>
      <c r="AJ83" t="s">
        <v>1954</v>
      </c>
      <c r="AK83" t="s">
        <v>6147</v>
      </c>
      <c r="BB83" s="547" t="s">
        <v>1295</v>
      </c>
      <c r="BC83" s="547">
        <v>403</v>
      </c>
      <c r="BD83" s="547" t="s">
        <v>85</v>
      </c>
      <c r="BE83" s="547">
        <v>403</v>
      </c>
      <c r="BG83" s="239" t="s">
        <v>8363</v>
      </c>
      <c r="BH83" s="240" t="s">
        <v>8383</v>
      </c>
      <c r="BI83" t="s">
        <v>2016</v>
      </c>
      <c r="BJ83" t="s">
        <v>2090</v>
      </c>
    </row>
    <row r="84" spans="1:62">
      <c r="A84" s="239" t="s">
        <v>6116</v>
      </c>
      <c r="B84" s="240" t="s">
        <v>6150</v>
      </c>
      <c r="C84" s="240" t="s">
        <v>6151</v>
      </c>
      <c r="D84" s="239" t="s">
        <v>6152</v>
      </c>
      <c r="E84" s="239" t="s">
        <v>6154</v>
      </c>
      <c r="F84" s="239" t="s">
        <v>6152</v>
      </c>
      <c r="G84" s="239" t="s">
        <v>6155</v>
      </c>
      <c r="H84" s="239" t="s">
        <v>6156</v>
      </c>
      <c r="I84" s="239" t="s">
        <v>6157</v>
      </c>
      <c r="J84" s="241" t="s">
        <v>6158</v>
      </c>
      <c r="K84" s="241" t="s">
        <v>6159</v>
      </c>
      <c r="L84" s="230" t="str">
        <f t="shared" si="23"/>
        <v>9C43</v>
      </c>
      <c r="M84" s="230" t="str">
        <f t="shared" si="24"/>
        <v/>
      </c>
      <c r="N84" s="230" t="str">
        <f t="shared" si="25"/>
        <v/>
      </c>
      <c r="O84" s="230" t="str">
        <f t="shared" si="26"/>
        <v/>
      </c>
      <c r="P84" s="55" t="str">
        <f t="shared" si="27"/>
        <v>9C43</v>
      </c>
      <c r="Q84" s="635" t="str">
        <f t="shared" si="28"/>
        <v>179</v>
      </c>
      <c r="R84" s="234">
        <f t="shared" si="29"/>
        <v>176</v>
      </c>
      <c r="S84" s="55">
        <f t="shared" si="30"/>
        <v>171</v>
      </c>
      <c r="T84" s="242">
        <f t="shared" ca="1" si="31"/>
        <v>3.53</v>
      </c>
      <c r="U84" s="231" t="str">
        <f t="shared" si="32"/>
        <v/>
      </c>
      <c r="V84" s="230" t="str">
        <f t="array" ref="V84">INDEX(P:P,MAX(U$3:U84))</f>
        <v>9C#3DTR(A)</v>
      </c>
      <c r="W84" s="230" t="str">
        <f t="shared" ca="1" si="33"/>
        <v/>
      </c>
      <c r="X84" s="230">
        <f t="shared" si="34"/>
        <v>11.4</v>
      </c>
      <c r="Y84" s="230">
        <f t="shared" si="21"/>
        <v>0</v>
      </c>
      <c r="AA84" s="230" t="str">
        <f t="shared" si="22"/>
        <v>員林</v>
      </c>
      <c r="AB84" s="230" t="s">
        <v>2018</v>
      </c>
      <c r="AC84" s="230" t="str">
        <f>LEFT(B84,4)</f>
        <v>9C43</v>
      </c>
      <c r="AJ84" t="s">
        <v>1956</v>
      </c>
      <c r="AK84" t="s">
        <v>6147</v>
      </c>
      <c r="BB84" s="547" t="s">
        <v>1343</v>
      </c>
      <c r="BC84" s="547">
        <v>47</v>
      </c>
      <c r="BD84" s="547">
        <v>1</v>
      </c>
      <c r="BE84" s="547">
        <v>48</v>
      </c>
      <c r="BG84" s="239" t="s">
        <v>8355</v>
      </c>
      <c r="BH84" s="240" t="s">
        <v>409</v>
      </c>
      <c r="BI84" t="s">
        <v>2018</v>
      </c>
      <c r="BJ84" t="s">
        <v>2090</v>
      </c>
    </row>
    <row r="85" spans="1:62">
      <c r="A85" s="239" t="s">
        <v>6116</v>
      </c>
      <c r="B85" s="240" t="s">
        <v>6160</v>
      </c>
      <c r="C85" s="240" t="s">
        <v>6161</v>
      </c>
      <c r="D85" s="239" t="s">
        <v>5776</v>
      </c>
      <c r="E85" s="239" t="s">
        <v>6162</v>
      </c>
      <c r="F85" s="239" t="s">
        <v>5776</v>
      </c>
      <c r="G85" s="239" t="s">
        <v>6163</v>
      </c>
      <c r="H85" s="239" t="s">
        <v>5776</v>
      </c>
      <c r="I85" s="239" t="s">
        <v>6164</v>
      </c>
      <c r="J85" s="241" t="s">
        <v>6165</v>
      </c>
      <c r="K85" s="241" t="s">
        <v>6145</v>
      </c>
      <c r="L85" s="230" t="str">
        <f t="shared" si="23"/>
        <v>9C44</v>
      </c>
      <c r="M85" s="230" t="str">
        <f t="shared" si="24"/>
        <v/>
      </c>
      <c r="N85" s="230" t="str">
        <f t="shared" si="25"/>
        <v/>
      </c>
      <c r="O85" s="230" t="str">
        <f t="shared" si="26"/>
        <v/>
      </c>
      <c r="P85" s="55" t="str">
        <f t="shared" si="27"/>
        <v>9C44</v>
      </c>
      <c r="Q85" s="635" t="str">
        <f t="shared" si="28"/>
        <v>220</v>
      </c>
      <c r="R85" s="234">
        <f t="shared" si="29"/>
        <v>200</v>
      </c>
      <c r="S85" s="55">
        <f t="shared" si="30"/>
        <v>177</v>
      </c>
      <c r="T85" s="242">
        <f t="shared" ca="1" si="31"/>
        <v>4.34</v>
      </c>
      <c r="U85" s="231" t="str">
        <f t="shared" si="32"/>
        <v/>
      </c>
      <c r="V85" s="230" t="str">
        <f t="array" ref="V85">INDEX(P:P,MAX(U$3:U85))</f>
        <v>9C#3DTR(A)</v>
      </c>
      <c r="W85" s="230" t="str">
        <f t="shared" ca="1" si="33"/>
        <v/>
      </c>
      <c r="X85" s="230">
        <f t="shared" si="34"/>
        <v>11.4</v>
      </c>
      <c r="Y85" s="230">
        <f t="shared" si="21"/>
        <v>0</v>
      </c>
      <c r="AA85" s="230" t="str">
        <f t="shared" si="22"/>
        <v>員林</v>
      </c>
      <c r="AB85" s="230" t="s">
        <v>1770</v>
      </c>
      <c r="AC85" s="230" t="str">
        <f>LEFT(B85,4)</f>
        <v>9C44</v>
      </c>
      <c r="AJ85" t="s">
        <v>1958</v>
      </c>
      <c r="AK85" t="s">
        <v>6166</v>
      </c>
      <c r="BB85" s="547" t="s">
        <v>766</v>
      </c>
      <c r="BC85" s="547">
        <v>1682</v>
      </c>
      <c r="BD85" s="547" t="s">
        <v>85</v>
      </c>
      <c r="BE85" s="547">
        <v>1682</v>
      </c>
      <c r="BG85" s="239" t="s">
        <v>8355</v>
      </c>
      <c r="BH85" s="240" t="s">
        <v>8384</v>
      </c>
      <c r="BI85" t="s">
        <v>1770</v>
      </c>
      <c r="BJ85" t="s">
        <v>2090</v>
      </c>
    </row>
    <row r="86" spans="1:62">
      <c r="A86" s="239" t="s">
        <v>6049</v>
      </c>
      <c r="B86" s="240" t="s">
        <v>6167</v>
      </c>
      <c r="C86" s="240" t="s">
        <v>6168</v>
      </c>
      <c r="D86" s="239" t="s">
        <v>6169</v>
      </c>
      <c r="E86" s="239" t="s">
        <v>6170</v>
      </c>
      <c r="F86" s="239" t="s">
        <v>6169</v>
      </c>
      <c r="G86" s="239" t="s">
        <v>6171</v>
      </c>
      <c r="H86" s="239" t="s">
        <v>6169</v>
      </c>
      <c r="I86" s="239" t="s">
        <v>6172</v>
      </c>
      <c r="J86" s="241" t="s">
        <v>5684</v>
      </c>
      <c r="K86" s="241" t="s">
        <v>6173</v>
      </c>
      <c r="L86" s="230" t="str">
        <f t="shared" si="23"/>
        <v>9C#3DTR(B)</v>
      </c>
      <c r="M86" s="230" t="str">
        <f t="shared" si="24"/>
        <v>(B)</v>
      </c>
      <c r="N86" s="230" t="str">
        <f t="shared" si="25"/>
        <v>9C#3DTR</v>
      </c>
      <c r="O86" s="230" t="str">
        <f t="shared" si="26"/>
        <v>(B)</v>
      </c>
      <c r="P86" s="55" t="str">
        <f t="shared" si="27"/>
        <v>9C#3DTR(B)</v>
      </c>
      <c r="Q86" s="635" t="str">
        <f t="shared" si="28"/>
        <v>747</v>
      </c>
      <c r="R86" s="234">
        <f t="shared" si="29"/>
        <v>731</v>
      </c>
      <c r="S86" s="55">
        <f t="shared" si="30"/>
        <v>708</v>
      </c>
      <c r="T86" s="242">
        <f t="shared" ca="1" si="31"/>
        <v>14.75</v>
      </c>
      <c r="U86" s="231">
        <f t="shared" si="32"/>
        <v>86</v>
      </c>
      <c r="V86" s="230" t="str">
        <f t="array" ref="V86">INDEX(P:P,MAX(U$3:U86))</f>
        <v>9C#3DTR(B)</v>
      </c>
      <c r="W86" s="230">
        <f t="shared" ca="1" si="33"/>
        <v>30</v>
      </c>
      <c r="X86" s="230" t="str">
        <f t="shared" si="34"/>
        <v/>
      </c>
      <c r="Y86" s="230">
        <f t="shared" si="21"/>
        <v>0</v>
      </c>
      <c r="AA86" s="230" t="str">
        <f t="shared" si="22"/>
        <v>員林</v>
      </c>
      <c r="AB86" s="230" t="s">
        <v>2093</v>
      </c>
      <c r="AC86" s="230" t="s">
        <v>2093</v>
      </c>
      <c r="AJ86" t="s">
        <v>1959</v>
      </c>
      <c r="AK86" t="s">
        <v>2046</v>
      </c>
      <c r="BB86" s="547" t="s">
        <v>767</v>
      </c>
      <c r="BC86" s="547">
        <v>58</v>
      </c>
      <c r="BD86" s="547" t="s">
        <v>85</v>
      </c>
      <c r="BE86" s="547">
        <v>58</v>
      </c>
      <c r="BG86" s="239" t="s">
        <v>6</v>
      </c>
      <c r="BH86" s="240" t="s">
        <v>8385</v>
      </c>
      <c r="BI86" t="s">
        <v>2093</v>
      </c>
      <c r="BJ86" t="s">
        <v>2093</v>
      </c>
    </row>
    <row r="87" spans="1:62">
      <c r="A87" s="239" t="s">
        <v>6116</v>
      </c>
      <c r="B87" s="240" t="s">
        <v>6174</v>
      </c>
      <c r="C87" s="240" t="s">
        <v>6175</v>
      </c>
      <c r="D87" s="239" t="s">
        <v>6176</v>
      </c>
      <c r="E87" s="239" t="s">
        <v>6177</v>
      </c>
      <c r="F87" s="239" t="s">
        <v>6169</v>
      </c>
      <c r="G87" s="239" t="s">
        <v>6178</v>
      </c>
      <c r="H87" s="239" t="s">
        <v>6179</v>
      </c>
      <c r="I87" s="239" t="s">
        <v>6180</v>
      </c>
      <c r="J87" s="241" t="s">
        <v>6181</v>
      </c>
      <c r="K87" s="241" t="s">
        <v>6176</v>
      </c>
      <c r="L87" s="230" t="str">
        <f t="shared" si="23"/>
        <v>9C45</v>
      </c>
      <c r="M87" s="230" t="str">
        <f t="shared" si="24"/>
        <v/>
      </c>
      <c r="N87" s="230" t="str">
        <f t="shared" si="25"/>
        <v/>
      </c>
      <c r="O87" s="230" t="str">
        <f t="shared" si="26"/>
        <v/>
      </c>
      <c r="P87" s="55" t="str">
        <f t="shared" si="27"/>
        <v>9C45</v>
      </c>
      <c r="Q87" s="635" t="str">
        <f t="shared" si="28"/>
        <v>18</v>
      </c>
      <c r="R87" s="234">
        <f t="shared" si="29"/>
        <v>16</v>
      </c>
      <c r="S87" s="55">
        <f t="shared" si="30"/>
        <v>15</v>
      </c>
      <c r="T87" s="242">
        <f t="shared" ca="1" si="31"/>
        <v>0.36</v>
      </c>
      <c r="U87" s="231" t="str">
        <f t="shared" si="32"/>
        <v/>
      </c>
      <c r="V87" s="230" t="str">
        <f t="array" ref="V87">INDEX(P:P,MAX(U$3:U87))</f>
        <v>9C#3DTR(B)</v>
      </c>
      <c r="W87" s="230" t="str">
        <f t="shared" ca="1" si="33"/>
        <v/>
      </c>
      <c r="X87" s="230">
        <f t="shared" si="34"/>
        <v>11.4</v>
      </c>
      <c r="Y87" s="230">
        <f t="shared" si="21"/>
        <v>0</v>
      </c>
      <c r="AA87" s="230" t="str">
        <f t="shared" si="22"/>
        <v>員林</v>
      </c>
      <c r="AB87" s="230" t="s">
        <v>2019</v>
      </c>
      <c r="AC87" s="230" t="str">
        <f>LEFT(B87,4)</f>
        <v>9C45</v>
      </c>
      <c r="AJ87" t="s">
        <v>1392</v>
      </c>
      <c r="AK87" t="s">
        <v>2046</v>
      </c>
      <c r="BB87" s="547" t="s">
        <v>768</v>
      </c>
      <c r="BC87" s="547">
        <v>948</v>
      </c>
      <c r="BD87" s="547" t="s">
        <v>85</v>
      </c>
      <c r="BE87" s="547">
        <v>948</v>
      </c>
      <c r="BG87" s="239" t="s">
        <v>8363</v>
      </c>
      <c r="BH87" s="240" t="s">
        <v>8386</v>
      </c>
      <c r="BI87" t="s">
        <v>2019</v>
      </c>
      <c r="BJ87" t="s">
        <v>2093</v>
      </c>
    </row>
    <row r="88" spans="1:62">
      <c r="A88" s="239" t="s">
        <v>6116</v>
      </c>
      <c r="B88" s="240" t="s">
        <v>6182</v>
      </c>
      <c r="C88" s="240" t="s">
        <v>6183</v>
      </c>
      <c r="D88" s="239" t="s">
        <v>6169</v>
      </c>
      <c r="E88" s="239" t="s">
        <v>6184</v>
      </c>
      <c r="F88" s="239" t="s">
        <v>6185</v>
      </c>
      <c r="G88" s="239" t="s">
        <v>6186</v>
      </c>
      <c r="H88" s="239" t="s">
        <v>6185</v>
      </c>
      <c r="I88" s="239" t="s">
        <v>6187</v>
      </c>
      <c r="J88" s="241" t="s">
        <v>6188</v>
      </c>
      <c r="K88" s="241" t="s">
        <v>6189</v>
      </c>
      <c r="L88" s="230" t="str">
        <f t="shared" si="23"/>
        <v>9C46</v>
      </c>
      <c r="M88" s="230" t="str">
        <f t="shared" si="24"/>
        <v/>
      </c>
      <c r="N88" s="230" t="str">
        <f t="shared" si="25"/>
        <v/>
      </c>
      <c r="O88" s="230" t="str">
        <f t="shared" si="26"/>
        <v/>
      </c>
      <c r="P88" s="55" t="str">
        <f t="shared" si="27"/>
        <v>9C46</v>
      </c>
      <c r="Q88" s="635" t="str">
        <f t="shared" si="28"/>
        <v>214</v>
      </c>
      <c r="R88" s="234">
        <f t="shared" si="29"/>
        <v>210</v>
      </c>
      <c r="S88" s="55">
        <f t="shared" si="30"/>
        <v>206</v>
      </c>
      <c r="T88" s="242">
        <f t="shared" ca="1" si="31"/>
        <v>4.2300000000000004</v>
      </c>
      <c r="U88" s="231" t="str">
        <f t="shared" si="32"/>
        <v/>
      </c>
      <c r="V88" s="230" t="str">
        <f t="array" ref="V88">INDEX(P:P,MAX(U$3:U88))</f>
        <v>9C#3DTR(B)</v>
      </c>
      <c r="W88" s="230" t="str">
        <f t="shared" ca="1" si="33"/>
        <v/>
      </c>
      <c r="X88" s="230">
        <f t="shared" si="34"/>
        <v>11.4</v>
      </c>
      <c r="Y88" s="230">
        <f t="shared" si="21"/>
        <v>0</v>
      </c>
      <c r="AA88" s="230" t="str">
        <f t="shared" si="22"/>
        <v>員林</v>
      </c>
      <c r="AB88" s="230" t="s">
        <v>2094</v>
      </c>
      <c r="AC88" s="230" t="str">
        <f>LEFT(B88,4)</f>
        <v>9C46</v>
      </c>
      <c r="AJ88" t="s">
        <v>1425</v>
      </c>
      <c r="AK88" t="s">
        <v>5906</v>
      </c>
      <c r="BB88" s="547" t="s">
        <v>769</v>
      </c>
      <c r="BC88" s="547">
        <v>877</v>
      </c>
      <c r="BD88" s="547" t="s">
        <v>85</v>
      </c>
      <c r="BE88" s="547">
        <v>877</v>
      </c>
      <c r="BG88" s="239" t="s">
        <v>8355</v>
      </c>
      <c r="BH88" s="240" t="s">
        <v>8387</v>
      </c>
      <c r="BI88" t="s">
        <v>2094</v>
      </c>
      <c r="BJ88" t="s">
        <v>2093</v>
      </c>
    </row>
    <row r="89" spans="1:62">
      <c r="A89" s="239" t="s">
        <v>5938</v>
      </c>
      <c r="B89" s="240" t="s">
        <v>6190</v>
      </c>
      <c r="C89" s="240" t="s">
        <v>6191</v>
      </c>
      <c r="D89" s="239" t="s">
        <v>6159</v>
      </c>
      <c r="E89" s="239" t="s">
        <v>6192</v>
      </c>
      <c r="F89" s="239" t="s">
        <v>5621</v>
      </c>
      <c r="G89" s="239" t="s">
        <v>6193</v>
      </c>
      <c r="H89" s="239" t="s">
        <v>5621</v>
      </c>
      <c r="I89" s="239" t="s">
        <v>6194</v>
      </c>
      <c r="J89" s="241" t="s">
        <v>6195</v>
      </c>
      <c r="K89" s="241" t="s">
        <v>6196</v>
      </c>
      <c r="L89" s="230" t="str">
        <f t="shared" si="23"/>
        <v>9C47</v>
      </c>
      <c r="M89" s="230" t="str">
        <f t="shared" si="24"/>
        <v/>
      </c>
      <c r="N89" s="230" t="str">
        <f t="shared" si="25"/>
        <v/>
      </c>
      <c r="O89" s="230" t="str">
        <f t="shared" si="26"/>
        <v/>
      </c>
      <c r="P89" s="55" t="str">
        <f t="shared" si="27"/>
        <v>9C47</v>
      </c>
      <c r="Q89" s="635" t="str">
        <f t="shared" si="28"/>
        <v>301</v>
      </c>
      <c r="R89" s="234">
        <f t="shared" si="29"/>
        <v>279</v>
      </c>
      <c r="S89" s="55">
        <f t="shared" si="30"/>
        <v>264</v>
      </c>
      <c r="T89" s="242">
        <f t="shared" ca="1" si="31"/>
        <v>5.94</v>
      </c>
      <c r="U89" s="231" t="str">
        <f t="shared" si="32"/>
        <v/>
      </c>
      <c r="V89" s="230" t="str">
        <f t="array" ref="V89">INDEX(P:P,MAX(U$3:U89))</f>
        <v>9C#3DTR(B)</v>
      </c>
      <c r="W89" s="230" t="str">
        <f t="shared" ca="1" si="33"/>
        <v/>
      </c>
      <c r="X89" s="230">
        <f t="shared" si="34"/>
        <v>11.4</v>
      </c>
      <c r="Y89" s="230">
        <f t="shared" si="21"/>
        <v>0</v>
      </c>
      <c r="AA89" s="230" t="str">
        <f t="shared" si="22"/>
        <v>員林</v>
      </c>
      <c r="AB89" s="230" t="s">
        <v>2095</v>
      </c>
      <c r="AC89" s="230" t="str">
        <f>LEFT(B89,4)</f>
        <v>9C47</v>
      </c>
      <c r="AJ89" t="s">
        <v>6197</v>
      </c>
      <c r="AK89" t="s">
        <v>2046</v>
      </c>
      <c r="BB89" s="547" t="s">
        <v>1463</v>
      </c>
      <c r="BC89" s="547">
        <v>639</v>
      </c>
      <c r="BD89" s="547" t="s">
        <v>85</v>
      </c>
      <c r="BE89" s="547">
        <v>639</v>
      </c>
      <c r="BG89" s="239" t="s">
        <v>6</v>
      </c>
      <c r="BH89" s="240" t="s">
        <v>411</v>
      </c>
      <c r="BI89" t="s">
        <v>2095</v>
      </c>
      <c r="BJ89" t="s">
        <v>2093</v>
      </c>
    </row>
    <row r="90" spans="1:62">
      <c r="A90" s="239" t="s">
        <v>6116</v>
      </c>
      <c r="B90" s="240" t="s">
        <v>6198</v>
      </c>
      <c r="C90" s="240" t="s">
        <v>6199</v>
      </c>
      <c r="D90" s="239" t="s">
        <v>6200</v>
      </c>
      <c r="E90" s="239" t="s">
        <v>6201</v>
      </c>
      <c r="F90" s="239" t="s">
        <v>6200</v>
      </c>
      <c r="G90" s="239" t="s">
        <v>6202</v>
      </c>
      <c r="H90" s="239" t="s">
        <v>6200</v>
      </c>
      <c r="I90" s="239" t="s">
        <v>6199</v>
      </c>
      <c r="J90" s="241" t="s">
        <v>6203</v>
      </c>
      <c r="K90" s="241" t="s">
        <v>5776</v>
      </c>
      <c r="L90" s="230" t="str">
        <f t="shared" si="23"/>
        <v>9C48</v>
      </c>
      <c r="M90" s="230" t="str">
        <f t="shared" si="24"/>
        <v/>
      </c>
      <c r="N90" s="230" t="str">
        <f t="shared" si="25"/>
        <v/>
      </c>
      <c r="O90" s="230" t="str">
        <f t="shared" si="26"/>
        <v/>
      </c>
      <c r="P90" s="55" t="str">
        <f t="shared" si="27"/>
        <v>9C48</v>
      </c>
      <c r="Q90" s="635" t="str">
        <f t="shared" si="28"/>
        <v>152</v>
      </c>
      <c r="R90" s="234">
        <f t="shared" si="29"/>
        <v>141</v>
      </c>
      <c r="S90" s="55">
        <f t="shared" si="30"/>
        <v>120</v>
      </c>
      <c r="T90" s="242">
        <f t="shared" ca="1" si="31"/>
        <v>3</v>
      </c>
      <c r="U90" s="231" t="str">
        <f t="shared" si="32"/>
        <v/>
      </c>
      <c r="V90" s="230" t="str">
        <f t="array" ref="V90">INDEX(P:P,MAX(U$3:U90))</f>
        <v>9C#3DTR(B)</v>
      </c>
      <c r="W90" s="230" t="str">
        <f t="shared" ca="1" si="33"/>
        <v/>
      </c>
      <c r="X90" s="230">
        <f t="shared" si="34"/>
        <v>11.4</v>
      </c>
      <c r="Y90" s="230">
        <f t="shared" si="21"/>
        <v>0</v>
      </c>
      <c r="AA90" s="230" t="str">
        <f t="shared" si="22"/>
        <v>員林</v>
      </c>
      <c r="AB90" s="230" t="s">
        <v>2096</v>
      </c>
      <c r="AC90" s="230" t="str">
        <f>LEFT(B90,4)</f>
        <v>9C48</v>
      </c>
      <c r="AJ90" t="s">
        <v>6204</v>
      </c>
      <c r="AK90" t="s">
        <v>2046</v>
      </c>
      <c r="BB90" s="547" t="s">
        <v>1499</v>
      </c>
      <c r="BC90" s="547">
        <v>320</v>
      </c>
      <c r="BD90" s="547" t="s">
        <v>85</v>
      </c>
      <c r="BE90" s="547">
        <v>320</v>
      </c>
      <c r="BG90" s="239" t="s">
        <v>8355</v>
      </c>
      <c r="BH90" s="240" t="s">
        <v>8388</v>
      </c>
      <c r="BI90" t="s">
        <v>2096</v>
      </c>
      <c r="BJ90" t="s">
        <v>2093</v>
      </c>
    </row>
    <row r="91" spans="1:62">
      <c r="A91" s="239" t="s">
        <v>6128</v>
      </c>
      <c r="B91" s="240" t="s">
        <v>6205</v>
      </c>
      <c r="C91" s="240" t="s">
        <v>6206</v>
      </c>
      <c r="D91" s="239" t="s">
        <v>6169</v>
      </c>
      <c r="E91" s="239" t="s">
        <v>6207</v>
      </c>
      <c r="F91" s="239" t="s">
        <v>6208</v>
      </c>
      <c r="G91" s="239" t="s">
        <v>6209</v>
      </c>
      <c r="H91" s="239" t="s">
        <v>6210</v>
      </c>
      <c r="I91" s="239" t="s">
        <v>6211</v>
      </c>
      <c r="J91" s="241" t="s">
        <v>6212</v>
      </c>
      <c r="K91" s="241" t="s">
        <v>6131</v>
      </c>
      <c r="L91" s="230" t="str">
        <f t="shared" si="23"/>
        <v>9C49</v>
      </c>
      <c r="M91" s="230" t="str">
        <f t="shared" si="24"/>
        <v/>
      </c>
      <c r="N91" s="230" t="str">
        <f t="shared" si="25"/>
        <v/>
      </c>
      <c r="O91" s="230" t="str">
        <f t="shared" si="26"/>
        <v/>
      </c>
      <c r="P91" s="55" t="str">
        <f t="shared" si="27"/>
        <v>9C49</v>
      </c>
      <c r="Q91" s="635" t="str">
        <f t="shared" si="28"/>
        <v>117</v>
      </c>
      <c r="R91" s="234">
        <f t="shared" si="29"/>
        <v>99</v>
      </c>
      <c r="S91" s="55">
        <f t="shared" si="30"/>
        <v>83</v>
      </c>
      <c r="T91" s="242">
        <f t="shared" ca="1" si="31"/>
        <v>2.31</v>
      </c>
      <c r="U91" s="231" t="str">
        <f t="shared" si="32"/>
        <v/>
      </c>
      <c r="V91" s="230" t="str">
        <f t="array" ref="V91">INDEX(P:P,MAX(U$3:U91))</f>
        <v>9C#3DTR(B)</v>
      </c>
      <c r="W91" s="230" t="str">
        <f t="shared" ca="1" si="33"/>
        <v/>
      </c>
      <c r="X91" s="230">
        <f t="shared" si="34"/>
        <v>11.4</v>
      </c>
      <c r="Y91" s="230">
        <f t="shared" si="21"/>
        <v>0</v>
      </c>
      <c r="AA91" s="230" t="str">
        <f t="shared" si="22"/>
        <v>員林</v>
      </c>
      <c r="AB91" s="230" t="s">
        <v>2097</v>
      </c>
      <c r="AC91" s="230" t="str">
        <f>LEFT(B91,4)</f>
        <v>9C49</v>
      </c>
      <c r="AJ91" t="s">
        <v>6213</v>
      </c>
      <c r="AK91" t="s">
        <v>6147</v>
      </c>
      <c r="BB91" s="547" t="s">
        <v>1514</v>
      </c>
      <c r="BC91" s="547">
        <v>1269</v>
      </c>
      <c r="BD91" s="547">
        <v>2</v>
      </c>
      <c r="BE91" s="547">
        <v>1271</v>
      </c>
      <c r="BG91" s="239" t="s">
        <v>8355</v>
      </c>
      <c r="BH91" s="240" t="s">
        <v>8389</v>
      </c>
      <c r="BI91" t="s">
        <v>2097</v>
      </c>
      <c r="BJ91" t="s">
        <v>2093</v>
      </c>
    </row>
    <row r="92" spans="1:62">
      <c r="A92" s="239" t="s">
        <v>6214</v>
      </c>
      <c r="B92" s="240" t="s">
        <v>6215</v>
      </c>
      <c r="C92" s="240" t="s">
        <v>6216</v>
      </c>
      <c r="D92" s="239" t="s">
        <v>5776</v>
      </c>
      <c r="E92" s="239" t="s">
        <v>6217</v>
      </c>
      <c r="F92" s="239" t="s">
        <v>798</v>
      </c>
      <c r="G92" s="239" t="s">
        <v>4667</v>
      </c>
      <c r="H92" s="239" t="s">
        <v>5776</v>
      </c>
      <c r="I92" s="239" t="s">
        <v>6218</v>
      </c>
      <c r="J92" s="241" t="s">
        <v>5684</v>
      </c>
      <c r="K92" s="241" t="s">
        <v>6219</v>
      </c>
      <c r="L92" s="230" t="str">
        <f t="shared" si="23"/>
        <v>9F#1DTR</v>
      </c>
      <c r="M92" s="230" t="str">
        <f t="shared" si="24"/>
        <v/>
      </c>
      <c r="N92" s="230" t="str">
        <f t="shared" si="25"/>
        <v>9F#1DTR</v>
      </c>
      <c r="O92" s="230" t="str">
        <f t="shared" si="26"/>
        <v/>
      </c>
      <c r="P92" s="55" t="str">
        <f t="shared" si="27"/>
        <v>9F#1DTR</v>
      </c>
      <c r="Q92" s="635" t="str">
        <f t="shared" si="28"/>
        <v>1047</v>
      </c>
      <c r="R92" s="234">
        <f t="shared" si="29"/>
        <v>1044</v>
      </c>
      <c r="S92" s="55">
        <f t="shared" si="30"/>
        <v>1038</v>
      </c>
      <c r="T92" s="242">
        <f t="shared" ca="1" si="31"/>
        <v>41.35</v>
      </c>
      <c r="U92" s="231">
        <f t="shared" si="32"/>
        <v>92</v>
      </c>
      <c r="V92" s="230" t="str">
        <f t="array" ref="V92">INDEX(P:P,MAX(U$3:U92))</f>
        <v>9F#1DTR</v>
      </c>
      <c r="W92" s="230">
        <f t="shared" ca="1" si="33"/>
        <v>60</v>
      </c>
      <c r="X92" s="230" t="str">
        <f t="shared" si="34"/>
        <v/>
      </c>
      <c r="Y92" s="230">
        <f t="shared" si="21"/>
        <v>0</v>
      </c>
      <c r="AA92" s="230" t="str">
        <f t="shared" si="22"/>
        <v>鹿西</v>
      </c>
      <c r="AB92" s="230" t="s">
        <v>2098</v>
      </c>
      <c r="AC92" s="230" t="s">
        <v>2098</v>
      </c>
      <c r="AJ92" t="s">
        <v>6220</v>
      </c>
      <c r="AK92" t="s">
        <v>2046</v>
      </c>
      <c r="BB92" s="547" t="s">
        <v>1548</v>
      </c>
      <c r="BC92" s="547">
        <v>288</v>
      </c>
      <c r="BD92" s="547">
        <v>4</v>
      </c>
      <c r="BE92" s="547">
        <v>292</v>
      </c>
      <c r="BG92" s="239" t="s">
        <v>8390</v>
      </c>
      <c r="BH92" s="240" t="s">
        <v>8391</v>
      </c>
      <c r="BI92" t="s">
        <v>2098</v>
      </c>
      <c r="BJ92" t="s">
        <v>2098</v>
      </c>
    </row>
    <row r="93" spans="1:62">
      <c r="A93" s="239" t="s">
        <v>6221</v>
      </c>
      <c r="B93" s="240" t="s">
        <v>6222</v>
      </c>
      <c r="C93" s="240" t="s">
        <v>6223</v>
      </c>
      <c r="D93" s="239" t="s">
        <v>6224</v>
      </c>
      <c r="E93" s="239" t="s">
        <v>6225</v>
      </c>
      <c r="F93" s="239" t="s">
        <v>5608</v>
      </c>
      <c r="G93" s="239" t="s">
        <v>6225</v>
      </c>
      <c r="H93" s="239" t="s">
        <v>6226</v>
      </c>
      <c r="I93" s="239" t="s">
        <v>6227</v>
      </c>
      <c r="J93" s="241" t="s">
        <v>5709</v>
      </c>
      <c r="K93" s="241" t="s">
        <v>5638</v>
      </c>
      <c r="L93" s="230" t="str">
        <f t="shared" si="23"/>
        <v>9F51</v>
      </c>
      <c r="M93" s="230" t="str">
        <f t="shared" si="24"/>
        <v/>
      </c>
      <c r="N93" s="230" t="str">
        <f t="shared" si="25"/>
        <v/>
      </c>
      <c r="O93" s="230" t="str">
        <f t="shared" si="26"/>
        <v/>
      </c>
      <c r="P93" s="55" t="str">
        <f t="shared" si="27"/>
        <v>9F51</v>
      </c>
      <c r="Q93" s="635" t="str">
        <f t="shared" si="28"/>
        <v>140</v>
      </c>
      <c r="R93" s="234">
        <f t="shared" si="29"/>
        <v>139</v>
      </c>
      <c r="S93" s="55">
        <f t="shared" si="30"/>
        <v>138</v>
      </c>
      <c r="T93" s="242">
        <f t="shared" ca="1" si="31"/>
        <v>5.53</v>
      </c>
      <c r="U93" s="231" t="str">
        <f t="shared" si="32"/>
        <v/>
      </c>
      <c r="V93" s="230" t="str">
        <f t="array" ref="V93">INDEX(P:P,MAX(U$3:U93))</f>
        <v>9F#1DTR</v>
      </c>
      <c r="W93" s="230" t="str">
        <f t="shared" ca="1" si="33"/>
        <v/>
      </c>
      <c r="X93" s="230">
        <f t="shared" si="34"/>
        <v>22.8</v>
      </c>
      <c r="Y93" s="230">
        <f t="shared" si="21"/>
        <v>0</v>
      </c>
      <c r="AA93" s="230" t="str">
        <f t="shared" si="22"/>
        <v>鹿西</v>
      </c>
      <c r="AB93" s="230" t="s">
        <v>1935</v>
      </c>
      <c r="AC93" s="230" t="str">
        <f t="shared" ref="AC93:AC100" si="35">LEFT(B93,4)</f>
        <v>9F51</v>
      </c>
      <c r="BB93" s="547" t="s">
        <v>1562</v>
      </c>
      <c r="BC93" s="547">
        <v>3569</v>
      </c>
      <c r="BD93" s="547">
        <v>1</v>
      </c>
      <c r="BE93" s="547">
        <v>3570</v>
      </c>
      <c r="BG93" s="239" t="s">
        <v>8392</v>
      </c>
      <c r="BH93" s="240" t="s">
        <v>8393</v>
      </c>
      <c r="BI93" t="s">
        <v>1935</v>
      </c>
      <c r="BJ93" t="s">
        <v>2098</v>
      </c>
    </row>
    <row r="94" spans="1:62">
      <c r="A94" s="239" t="s">
        <v>6228</v>
      </c>
      <c r="B94" s="240" t="s">
        <v>6229</v>
      </c>
      <c r="C94" s="240" t="s">
        <v>6230</v>
      </c>
      <c r="D94" s="239" t="s">
        <v>6131</v>
      </c>
      <c r="E94" s="239" t="s">
        <v>6231</v>
      </c>
      <c r="F94" s="239" t="s">
        <v>6131</v>
      </c>
      <c r="G94" s="239" t="s">
        <v>6202</v>
      </c>
      <c r="H94" s="239" t="s">
        <v>6131</v>
      </c>
      <c r="I94" s="239" t="s">
        <v>6199</v>
      </c>
      <c r="J94" s="241" t="s">
        <v>5765</v>
      </c>
      <c r="K94" s="241" t="s">
        <v>5605</v>
      </c>
      <c r="L94" s="230" t="str">
        <f t="shared" si="23"/>
        <v>9F52</v>
      </c>
      <c r="M94" s="230" t="str">
        <f t="shared" si="24"/>
        <v/>
      </c>
      <c r="N94" s="230" t="str">
        <f t="shared" si="25"/>
        <v/>
      </c>
      <c r="O94" s="230" t="str">
        <f t="shared" si="26"/>
        <v/>
      </c>
      <c r="P94" s="55" t="str">
        <f t="shared" si="27"/>
        <v>9F52</v>
      </c>
      <c r="Q94" s="635" t="str">
        <f t="shared" si="28"/>
        <v>152</v>
      </c>
      <c r="R94" s="234">
        <f t="shared" si="29"/>
        <v>150</v>
      </c>
      <c r="S94" s="55">
        <f t="shared" si="30"/>
        <v>149</v>
      </c>
      <c r="T94" s="242">
        <f t="shared" ca="1" si="31"/>
        <v>6</v>
      </c>
      <c r="U94" s="231" t="str">
        <f t="shared" si="32"/>
        <v/>
      </c>
      <c r="V94" s="230" t="str">
        <f t="array" ref="V94">INDEX(P:P,MAX(U$3:U94))</f>
        <v>9F#1DTR</v>
      </c>
      <c r="W94" s="230" t="str">
        <f t="shared" ca="1" si="33"/>
        <v/>
      </c>
      <c r="X94" s="230">
        <f t="shared" si="34"/>
        <v>22.8</v>
      </c>
      <c r="Y94" s="230">
        <f t="shared" si="21"/>
        <v>0</v>
      </c>
      <c r="AA94" s="230" t="str">
        <f t="shared" si="22"/>
        <v>鹿西</v>
      </c>
      <c r="AB94" s="230" t="s">
        <v>1221</v>
      </c>
      <c r="AC94" s="230" t="str">
        <f t="shared" si="35"/>
        <v>9F52</v>
      </c>
      <c r="BB94" s="547" t="s">
        <v>1606</v>
      </c>
      <c r="BC94" s="547">
        <v>2712</v>
      </c>
      <c r="BD94" s="547">
        <v>3</v>
      </c>
      <c r="BE94" s="547">
        <v>2715</v>
      </c>
      <c r="BG94" s="239" t="s">
        <v>8392</v>
      </c>
      <c r="BH94" s="240" t="s">
        <v>8394</v>
      </c>
      <c r="BI94" t="s">
        <v>1221</v>
      </c>
      <c r="BJ94" t="s">
        <v>2098</v>
      </c>
    </row>
    <row r="95" spans="1:62">
      <c r="A95" s="239" t="s">
        <v>6228</v>
      </c>
      <c r="B95" s="240" t="s">
        <v>6232</v>
      </c>
      <c r="C95" s="240" t="s">
        <v>6134</v>
      </c>
      <c r="D95" s="239" t="s">
        <v>6233</v>
      </c>
      <c r="E95" s="239" t="s">
        <v>6234</v>
      </c>
      <c r="F95" s="239" t="s">
        <v>6233</v>
      </c>
      <c r="G95" s="239" t="s">
        <v>6119</v>
      </c>
      <c r="H95" s="239" t="s">
        <v>6235</v>
      </c>
      <c r="I95" s="239" t="s">
        <v>6134</v>
      </c>
      <c r="J95" s="241" t="s">
        <v>5765</v>
      </c>
      <c r="K95" s="241" t="s">
        <v>5605</v>
      </c>
      <c r="L95" s="230" t="str">
        <f t="shared" si="23"/>
        <v>9F53</v>
      </c>
      <c r="M95" s="230" t="str">
        <f t="shared" si="24"/>
        <v/>
      </c>
      <c r="N95" s="230" t="str">
        <f t="shared" si="25"/>
        <v/>
      </c>
      <c r="O95" s="230" t="str">
        <f t="shared" si="26"/>
        <v/>
      </c>
      <c r="P95" s="55" t="str">
        <f t="shared" si="27"/>
        <v>9F53</v>
      </c>
      <c r="Q95" s="635" t="str">
        <f t="shared" si="28"/>
        <v>95</v>
      </c>
      <c r="R95" s="234">
        <f t="shared" si="29"/>
        <v>94</v>
      </c>
      <c r="S95" s="55">
        <f t="shared" si="30"/>
        <v>93</v>
      </c>
      <c r="T95" s="242">
        <f t="shared" ca="1" si="31"/>
        <v>3.75</v>
      </c>
      <c r="U95" s="231" t="str">
        <f t="shared" si="32"/>
        <v/>
      </c>
      <c r="V95" s="230" t="str">
        <f t="array" ref="V95">INDEX(P:P,MAX(U$3:U95))</f>
        <v>9F#1DTR</v>
      </c>
      <c r="W95" s="230" t="str">
        <f t="shared" ca="1" si="33"/>
        <v/>
      </c>
      <c r="X95" s="230">
        <f t="shared" si="34"/>
        <v>22.8</v>
      </c>
      <c r="Y95" s="230">
        <f t="shared" si="21"/>
        <v>0</v>
      </c>
      <c r="AA95" s="230" t="str">
        <f t="shared" si="22"/>
        <v>鹿西</v>
      </c>
      <c r="AB95" s="230" t="s">
        <v>1936</v>
      </c>
      <c r="AC95" s="230" t="str">
        <f t="shared" si="35"/>
        <v>9F53</v>
      </c>
      <c r="BB95" s="547" t="s">
        <v>1640</v>
      </c>
      <c r="BC95" s="547">
        <v>462</v>
      </c>
      <c r="BD95" s="547">
        <v>2</v>
      </c>
      <c r="BE95" s="547">
        <v>464</v>
      </c>
      <c r="BG95" s="239" t="s">
        <v>8390</v>
      </c>
      <c r="BH95" s="240" t="s">
        <v>8395</v>
      </c>
      <c r="BI95" t="s">
        <v>1936</v>
      </c>
      <c r="BJ95" t="s">
        <v>2098</v>
      </c>
    </row>
    <row r="96" spans="1:62">
      <c r="A96" s="239" t="s">
        <v>6228</v>
      </c>
      <c r="B96" s="240" t="s">
        <v>6236</v>
      </c>
      <c r="C96" s="240" t="s">
        <v>5904</v>
      </c>
      <c r="D96" s="239" t="s">
        <v>5868</v>
      </c>
      <c r="E96" s="239" t="s">
        <v>5904</v>
      </c>
      <c r="F96" s="239" t="s">
        <v>6237</v>
      </c>
      <c r="G96" s="239" t="s">
        <v>6238</v>
      </c>
      <c r="H96" s="239" t="s">
        <v>6239</v>
      </c>
      <c r="I96" s="239" t="s">
        <v>5901</v>
      </c>
      <c r="J96" s="241" t="s">
        <v>5704</v>
      </c>
      <c r="K96" s="241" t="s">
        <v>5638</v>
      </c>
      <c r="L96" s="230" t="str">
        <f t="shared" si="23"/>
        <v>9F54</v>
      </c>
      <c r="M96" s="230" t="str">
        <f t="shared" si="24"/>
        <v/>
      </c>
      <c r="N96" s="230" t="str">
        <f t="shared" si="25"/>
        <v/>
      </c>
      <c r="O96" s="230" t="str">
        <f t="shared" si="26"/>
        <v/>
      </c>
      <c r="P96" s="55" t="str">
        <f t="shared" si="27"/>
        <v>9F54</v>
      </c>
      <c r="Q96" s="635" t="str">
        <f t="shared" si="28"/>
        <v>146</v>
      </c>
      <c r="R96" s="234">
        <f t="shared" si="29"/>
        <v>146</v>
      </c>
      <c r="S96" s="55">
        <f t="shared" si="30"/>
        <v>145</v>
      </c>
      <c r="T96" s="242">
        <f t="shared" ca="1" si="31"/>
        <v>5.77</v>
      </c>
      <c r="U96" s="231" t="str">
        <f t="shared" si="32"/>
        <v/>
      </c>
      <c r="V96" s="230" t="str">
        <f t="array" ref="V96">INDEX(P:P,MAX(U$3:U96))</f>
        <v>9F#1DTR</v>
      </c>
      <c r="W96" s="230" t="str">
        <f t="shared" ca="1" si="33"/>
        <v/>
      </c>
      <c r="X96" s="230">
        <f t="shared" si="34"/>
        <v>22.8</v>
      </c>
      <c r="Y96" s="230">
        <f t="shared" si="21"/>
        <v>0</v>
      </c>
      <c r="AA96" s="230" t="str">
        <f t="shared" si="22"/>
        <v>鹿西</v>
      </c>
      <c r="AB96" s="230" t="s">
        <v>1937</v>
      </c>
      <c r="AC96" s="230" t="str">
        <f t="shared" si="35"/>
        <v>9F54</v>
      </c>
      <c r="BB96" s="547" t="s">
        <v>1654</v>
      </c>
      <c r="BC96" s="547">
        <v>1068</v>
      </c>
      <c r="BD96" s="547">
        <v>3</v>
      </c>
      <c r="BE96" s="547">
        <v>1071</v>
      </c>
      <c r="BG96" s="239" t="s">
        <v>8</v>
      </c>
      <c r="BH96" s="240" t="s">
        <v>8396</v>
      </c>
      <c r="BI96" t="s">
        <v>1937</v>
      </c>
      <c r="BJ96" t="s">
        <v>2098</v>
      </c>
    </row>
    <row r="97" spans="1:62">
      <c r="A97" s="239" t="s">
        <v>6240</v>
      </c>
      <c r="B97" s="240" t="s">
        <v>6241</v>
      </c>
      <c r="C97" s="240" t="s">
        <v>6242</v>
      </c>
      <c r="D97" s="239" t="s">
        <v>6233</v>
      </c>
      <c r="E97" s="239" t="s">
        <v>6243</v>
      </c>
      <c r="F97" s="239" t="s">
        <v>6235</v>
      </c>
      <c r="G97" s="239" t="s">
        <v>6244</v>
      </c>
      <c r="H97" s="239" t="s">
        <v>6235</v>
      </c>
      <c r="I97" s="239" t="s">
        <v>6242</v>
      </c>
      <c r="J97" s="241" t="s">
        <v>5704</v>
      </c>
      <c r="K97" s="241" t="s">
        <v>5638</v>
      </c>
      <c r="L97" s="230" t="str">
        <f t="shared" si="23"/>
        <v>9F55</v>
      </c>
      <c r="M97" s="230" t="str">
        <f t="shared" si="24"/>
        <v/>
      </c>
      <c r="N97" s="230" t="str">
        <f t="shared" si="25"/>
        <v/>
      </c>
      <c r="O97" s="230" t="str">
        <f t="shared" si="26"/>
        <v/>
      </c>
      <c r="P97" s="55" t="str">
        <f t="shared" si="27"/>
        <v>9F55</v>
      </c>
      <c r="Q97" s="635" t="str">
        <f t="shared" si="28"/>
        <v>92</v>
      </c>
      <c r="R97" s="234">
        <f t="shared" si="29"/>
        <v>91</v>
      </c>
      <c r="S97" s="55">
        <f t="shared" si="30"/>
        <v>89</v>
      </c>
      <c r="T97" s="242">
        <f t="shared" ca="1" si="31"/>
        <v>3.63</v>
      </c>
      <c r="U97" s="231" t="str">
        <f t="shared" si="32"/>
        <v/>
      </c>
      <c r="V97" s="230" t="str">
        <f t="array" ref="V97">INDEX(P:P,MAX(U$3:U97))</f>
        <v>9F#1DTR</v>
      </c>
      <c r="W97" s="230" t="str">
        <f t="shared" ca="1" si="33"/>
        <v/>
      </c>
      <c r="X97" s="230">
        <f t="shared" si="34"/>
        <v>22.8</v>
      </c>
      <c r="Y97" s="230">
        <f t="shared" si="21"/>
        <v>0</v>
      </c>
      <c r="AA97" s="230" t="str">
        <f t="shared" si="22"/>
        <v>鹿西</v>
      </c>
      <c r="AB97" s="230" t="s">
        <v>1938</v>
      </c>
      <c r="AC97" s="230" t="str">
        <f t="shared" si="35"/>
        <v>9F55</v>
      </c>
      <c r="BB97" s="547" t="s">
        <v>1687</v>
      </c>
      <c r="BC97" s="547">
        <v>3402</v>
      </c>
      <c r="BD97" s="547">
        <v>4</v>
      </c>
      <c r="BE97" s="547">
        <v>3406</v>
      </c>
      <c r="BG97" s="239" t="s">
        <v>8392</v>
      </c>
      <c r="BH97" s="240" t="s">
        <v>8397</v>
      </c>
      <c r="BI97" t="s">
        <v>1938</v>
      </c>
      <c r="BJ97" t="s">
        <v>2098</v>
      </c>
    </row>
    <row r="98" spans="1:62">
      <c r="A98" s="239" t="s">
        <v>6240</v>
      </c>
      <c r="B98" s="240" t="s">
        <v>6245</v>
      </c>
      <c r="C98" s="240" t="s">
        <v>6246</v>
      </c>
      <c r="D98" s="239" t="s">
        <v>6064</v>
      </c>
      <c r="E98" s="239" t="s">
        <v>6247</v>
      </c>
      <c r="F98" s="239" t="s">
        <v>5857</v>
      </c>
      <c r="G98" s="239" t="s">
        <v>6248</v>
      </c>
      <c r="H98" s="239" t="s">
        <v>5605</v>
      </c>
      <c r="I98" s="239" t="s">
        <v>6248</v>
      </c>
      <c r="J98" s="241" t="s">
        <v>5704</v>
      </c>
      <c r="K98" s="241" t="s">
        <v>5626</v>
      </c>
      <c r="L98" s="230" t="str">
        <f t="shared" si="23"/>
        <v>9F56</v>
      </c>
      <c r="M98" s="230" t="str">
        <f t="shared" si="24"/>
        <v/>
      </c>
      <c r="N98" s="230" t="str">
        <f t="shared" si="25"/>
        <v/>
      </c>
      <c r="O98" s="230" t="str">
        <f t="shared" si="26"/>
        <v/>
      </c>
      <c r="P98" s="55" t="str">
        <f t="shared" si="27"/>
        <v>9F56</v>
      </c>
      <c r="Q98" s="635" t="str">
        <f t="shared" si="28"/>
        <v>139</v>
      </c>
      <c r="R98" s="234">
        <f t="shared" si="29"/>
        <v>138</v>
      </c>
      <c r="S98" s="55">
        <f t="shared" si="30"/>
        <v>137</v>
      </c>
      <c r="T98" s="242">
        <f t="shared" ca="1" si="31"/>
        <v>5.49</v>
      </c>
      <c r="U98" s="231" t="str">
        <f t="shared" si="32"/>
        <v/>
      </c>
      <c r="V98" s="230" t="str">
        <f t="array" ref="V98">INDEX(P:P,MAX(U$3:U98))</f>
        <v>9F#1DTR</v>
      </c>
      <c r="W98" s="230" t="str">
        <f t="shared" ca="1" si="33"/>
        <v/>
      </c>
      <c r="X98" s="230">
        <f t="shared" si="34"/>
        <v>22.8</v>
      </c>
      <c r="Y98" s="230">
        <f t="shared" si="21"/>
        <v>0</v>
      </c>
      <c r="AA98" s="230" t="str">
        <f t="shared" si="22"/>
        <v>鹿西</v>
      </c>
      <c r="AB98" s="230" t="s">
        <v>1329</v>
      </c>
      <c r="AC98" s="230" t="str">
        <f t="shared" si="35"/>
        <v>9F56</v>
      </c>
      <c r="BB98" s="547" t="s">
        <v>1698</v>
      </c>
      <c r="BC98" s="547">
        <v>1962</v>
      </c>
      <c r="BD98" s="547">
        <v>6</v>
      </c>
      <c r="BE98" s="547">
        <v>1968</v>
      </c>
      <c r="BG98" s="239" t="s">
        <v>8390</v>
      </c>
      <c r="BH98" s="240" t="s">
        <v>8398</v>
      </c>
      <c r="BI98" t="s">
        <v>1329</v>
      </c>
      <c r="BJ98" t="s">
        <v>2098</v>
      </c>
    </row>
    <row r="99" spans="1:62">
      <c r="A99" s="239" t="s">
        <v>6240</v>
      </c>
      <c r="B99" s="240" t="s">
        <v>6249</v>
      </c>
      <c r="C99" s="240" t="s">
        <v>6250</v>
      </c>
      <c r="D99" s="239" t="s">
        <v>6131</v>
      </c>
      <c r="E99" s="239" t="s">
        <v>6251</v>
      </c>
      <c r="F99" s="239" t="s">
        <v>6131</v>
      </c>
      <c r="G99" s="239" t="s">
        <v>6252</v>
      </c>
      <c r="H99" s="239" t="s">
        <v>6131</v>
      </c>
      <c r="I99" s="239" t="s">
        <v>6253</v>
      </c>
      <c r="J99" s="241" t="s">
        <v>5765</v>
      </c>
      <c r="K99" s="241" t="s">
        <v>5605</v>
      </c>
      <c r="L99" s="230" t="str">
        <f t="shared" si="23"/>
        <v>9F57</v>
      </c>
      <c r="M99" s="230" t="str">
        <f t="shared" si="24"/>
        <v/>
      </c>
      <c r="N99" s="230" t="str">
        <f t="shared" si="25"/>
        <v/>
      </c>
      <c r="O99" s="230" t="str">
        <f t="shared" si="26"/>
        <v/>
      </c>
      <c r="P99" s="55" t="str">
        <f t="shared" si="27"/>
        <v>9F57</v>
      </c>
      <c r="Q99" s="635" t="str">
        <f t="shared" si="28"/>
        <v>286</v>
      </c>
      <c r="R99" s="234">
        <f t="shared" si="29"/>
        <v>283</v>
      </c>
      <c r="S99" s="55">
        <f t="shared" si="30"/>
        <v>279</v>
      </c>
      <c r="T99" s="242">
        <f t="shared" ca="1" si="31"/>
        <v>11.29</v>
      </c>
      <c r="U99" s="231" t="str">
        <f t="shared" si="32"/>
        <v/>
      </c>
      <c r="V99" s="230" t="str">
        <f t="array" ref="V99">INDEX(P:P,MAX(U$3:U99))</f>
        <v>9F#1DTR</v>
      </c>
      <c r="W99" s="230" t="str">
        <f t="shared" ca="1" si="33"/>
        <v/>
      </c>
      <c r="X99" s="230">
        <f t="shared" si="34"/>
        <v>22.8</v>
      </c>
      <c r="Y99" s="230">
        <f t="shared" si="21"/>
        <v>0</v>
      </c>
      <c r="AA99" s="230" t="str">
        <f t="shared" si="22"/>
        <v>鹿西</v>
      </c>
      <c r="AB99" s="230" t="s">
        <v>1939</v>
      </c>
      <c r="AC99" s="230" t="str">
        <f t="shared" si="35"/>
        <v>9F57</v>
      </c>
      <c r="BB99" s="547" t="s">
        <v>2112</v>
      </c>
      <c r="BC99" s="547" t="s">
        <v>85</v>
      </c>
      <c r="BD99" s="547" t="s">
        <v>85</v>
      </c>
      <c r="BE99" s="547">
        <v>0</v>
      </c>
      <c r="BG99" s="239" t="s">
        <v>8390</v>
      </c>
      <c r="BH99" s="240" t="s">
        <v>8399</v>
      </c>
      <c r="BI99" t="s">
        <v>1939</v>
      </c>
      <c r="BJ99" t="s">
        <v>2098</v>
      </c>
    </row>
    <row r="100" spans="1:62">
      <c r="A100" s="239" t="s">
        <v>6240</v>
      </c>
      <c r="B100" s="240" t="s">
        <v>6254</v>
      </c>
      <c r="C100" s="240" t="s">
        <v>6255</v>
      </c>
      <c r="D100" s="239" t="s">
        <v>6256</v>
      </c>
      <c r="E100" s="239" t="s">
        <v>6257</v>
      </c>
      <c r="F100" s="239" t="s">
        <v>6131</v>
      </c>
      <c r="G100" s="239" t="s">
        <v>6258</v>
      </c>
      <c r="H100" s="239" t="s">
        <v>5996</v>
      </c>
      <c r="I100" s="239" t="s">
        <v>6257</v>
      </c>
      <c r="J100" s="241" t="s">
        <v>5704</v>
      </c>
      <c r="K100" s="241" t="s">
        <v>5626</v>
      </c>
      <c r="L100" s="230" t="str">
        <f t="shared" si="23"/>
        <v>9F58</v>
      </c>
      <c r="M100" s="230" t="str">
        <f t="shared" si="24"/>
        <v/>
      </c>
      <c r="N100" s="230" t="str">
        <f t="shared" si="25"/>
        <v/>
      </c>
      <c r="O100" s="230" t="str">
        <f t="shared" si="26"/>
        <v/>
      </c>
      <c r="P100" s="55" t="str">
        <f t="shared" si="27"/>
        <v>9F58</v>
      </c>
      <c r="Q100" s="635" t="str">
        <f t="shared" si="28"/>
        <v>196</v>
      </c>
      <c r="R100" s="234">
        <f t="shared" si="29"/>
        <v>195</v>
      </c>
      <c r="S100" s="55">
        <f t="shared" si="30"/>
        <v>194</v>
      </c>
      <c r="T100" s="242">
        <f t="shared" ca="1" si="31"/>
        <v>7.74</v>
      </c>
      <c r="U100" s="231" t="str">
        <f t="shared" si="32"/>
        <v/>
      </c>
      <c r="V100" s="230" t="str">
        <f t="array" ref="V100">INDEX(P:P,MAX(U$3:U100))</f>
        <v>9F#1DTR</v>
      </c>
      <c r="W100" s="230" t="str">
        <f t="shared" ca="1" si="33"/>
        <v/>
      </c>
      <c r="X100" s="230">
        <f t="shared" si="34"/>
        <v>22.8</v>
      </c>
      <c r="Y100" s="230">
        <f t="shared" si="21"/>
        <v>0</v>
      </c>
      <c r="AA100" s="230" t="str">
        <f t="shared" si="22"/>
        <v>鹿西</v>
      </c>
      <c r="AB100" s="230" t="s">
        <v>1940</v>
      </c>
      <c r="AC100" s="230" t="str">
        <f t="shared" si="35"/>
        <v>9F58</v>
      </c>
      <c r="BB100" s="547" t="s">
        <v>2111</v>
      </c>
      <c r="BC100" s="547" t="s">
        <v>85</v>
      </c>
      <c r="BD100" s="547" t="s">
        <v>85</v>
      </c>
      <c r="BE100" s="547">
        <v>0</v>
      </c>
      <c r="BG100" s="239" t="s">
        <v>8390</v>
      </c>
      <c r="BH100" s="240" t="s">
        <v>8400</v>
      </c>
      <c r="BI100" t="s">
        <v>1940</v>
      </c>
      <c r="BJ100" t="s">
        <v>2098</v>
      </c>
    </row>
    <row r="101" spans="1:62">
      <c r="A101" s="239" t="s">
        <v>6228</v>
      </c>
      <c r="B101" s="240" t="s">
        <v>6259</v>
      </c>
      <c r="C101" s="240" t="s">
        <v>6260</v>
      </c>
      <c r="D101" s="239" t="s">
        <v>6224</v>
      </c>
      <c r="E101" s="239" t="s">
        <v>6261</v>
      </c>
      <c r="F101" s="239" t="s">
        <v>6226</v>
      </c>
      <c r="G101" s="239" t="s">
        <v>6260</v>
      </c>
      <c r="H101" s="239" t="s">
        <v>6226</v>
      </c>
      <c r="I101" s="239" t="s">
        <v>6262</v>
      </c>
      <c r="J101" s="241" t="s">
        <v>5595</v>
      </c>
      <c r="K101" s="241" t="s">
        <v>5595</v>
      </c>
      <c r="L101" s="230" t="str">
        <f t="shared" si="23"/>
        <v>9F#2DTR(A)</v>
      </c>
      <c r="M101" s="230" t="str">
        <f t="shared" si="24"/>
        <v>(A)</v>
      </c>
      <c r="N101" s="230" t="str">
        <f t="shared" si="25"/>
        <v>9F#2DTR</v>
      </c>
      <c r="O101" s="230" t="str">
        <f t="shared" si="26"/>
        <v>(A)</v>
      </c>
      <c r="P101" s="55" t="str">
        <f t="shared" si="27"/>
        <v>9F#2DTR(A)</v>
      </c>
      <c r="Q101" s="635" t="str">
        <f t="shared" si="28"/>
        <v>233</v>
      </c>
      <c r="R101" s="234">
        <f t="shared" si="29"/>
        <v>231</v>
      </c>
      <c r="S101" s="55">
        <f t="shared" si="30"/>
        <v>230</v>
      </c>
      <c r="T101" s="242">
        <f t="shared" ca="1" si="31"/>
        <v>9.1999999999999993</v>
      </c>
      <c r="U101" s="231">
        <f t="shared" si="32"/>
        <v>101</v>
      </c>
      <c r="V101" s="230" t="str">
        <f t="array" ref="V101">INDEX(P:P,MAX(U$3:U101))</f>
        <v>9F#2DTR(A)</v>
      </c>
      <c r="W101" s="230">
        <f t="shared" ca="1" si="33"/>
        <v>60</v>
      </c>
      <c r="X101" s="230" t="str">
        <f t="shared" si="34"/>
        <v/>
      </c>
      <c r="Y101" s="230">
        <f t="shared" si="21"/>
        <v>0</v>
      </c>
      <c r="AA101" s="230" t="str">
        <f t="shared" si="22"/>
        <v>鹿西</v>
      </c>
      <c r="AB101" s="230" t="s">
        <v>2099</v>
      </c>
      <c r="AC101" s="230" t="s">
        <v>2099</v>
      </c>
      <c r="BB101" s="547" t="s">
        <v>2117</v>
      </c>
      <c r="BC101" s="547" t="s">
        <v>85</v>
      </c>
      <c r="BD101" s="547" t="s">
        <v>85</v>
      </c>
      <c r="BE101" s="547">
        <v>0</v>
      </c>
      <c r="BG101" s="239" t="s">
        <v>8392</v>
      </c>
      <c r="BH101" s="240" t="s">
        <v>395</v>
      </c>
      <c r="BI101" t="s">
        <v>2099</v>
      </c>
      <c r="BJ101" t="s">
        <v>2099</v>
      </c>
    </row>
    <row r="102" spans="1:62">
      <c r="A102" s="239" t="s">
        <v>6221</v>
      </c>
      <c r="B102" s="240" t="s">
        <v>6263</v>
      </c>
      <c r="C102" s="240" t="s">
        <v>6264</v>
      </c>
      <c r="D102" s="239" t="s">
        <v>5996</v>
      </c>
      <c r="E102" s="239" t="s">
        <v>6265</v>
      </c>
      <c r="F102" s="239" t="s">
        <v>5774</v>
      </c>
      <c r="G102" s="239" t="s">
        <v>6266</v>
      </c>
      <c r="H102" s="239" t="s">
        <v>6226</v>
      </c>
      <c r="I102" s="239" t="s">
        <v>6265</v>
      </c>
      <c r="J102" s="241" t="s">
        <v>5704</v>
      </c>
      <c r="K102" s="241" t="s">
        <v>5626</v>
      </c>
      <c r="L102" s="230" t="str">
        <f t="shared" si="23"/>
        <v>9F61</v>
      </c>
      <c r="M102" s="230" t="str">
        <f t="shared" si="24"/>
        <v/>
      </c>
      <c r="N102" s="230" t="str">
        <f t="shared" si="25"/>
        <v/>
      </c>
      <c r="O102" s="230" t="str">
        <f t="shared" si="26"/>
        <v/>
      </c>
      <c r="P102" s="55" t="str">
        <f t="shared" si="27"/>
        <v>9F61</v>
      </c>
      <c r="Q102" s="635" t="str">
        <f t="shared" si="28"/>
        <v>54</v>
      </c>
      <c r="R102" s="234">
        <f t="shared" si="29"/>
        <v>50</v>
      </c>
      <c r="S102" s="55">
        <f t="shared" si="30"/>
        <v>48</v>
      </c>
      <c r="T102" s="242">
        <f t="shared" ca="1" si="31"/>
        <v>2.13</v>
      </c>
      <c r="U102" s="231" t="str">
        <f t="shared" si="32"/>
        <v/>
      </c>
      <c r="V102" s="230" t="str">
        <f t="array" ref="V102">INDEX(P:P,MAX(U$3:U102))</f>
        <v>9F#2DTR(A)</v>
      </c>
      <c r="W102" s="230" t="str">
        <f t="shared" ca="1" si="33"/>
        <v/>
      </c>
      <c r="X102" s="230">
        <f t="shared" si="34"/>
        <v>22.8</v>
      </c>
      <c r="Y102" s="230">
        <f t="shared" si="21"/>
        <v>0</v>
      </c>
      <c r="AA102" s="230" t="str">
        <f t="shared" si="22"/>
        <v>鹿西</v>
      </c>
      <c r="AB102" s="230" t="s">
        <v>2021</v>
      </c>
      <c r="AC102" s="230" t="str">
        <f>LEFT(B102,4)</f>
        <v>9F61</v>
      </c>
      <c r="BB102" s="547" t="s">
        <v>2116</v>
      </c>
      <c r="BC102" s="547" t="s">
        <v>85</v>
      </c>
      <c r="BD102" s="547" t="s">
        <v>85</v>
      </c>
      <c r="BE102" s="547">
        <v>0</v>
      </c>
      <c r="BG102" s="239" t="s">
        <v>8392</v>
      </c>
      <c r="BH102" s="240" t="s">
        <v>8401</v>
      </c>
      <c r="BI102" t="s">
        <v>2021</v>
      </c>
      <c r="BJ102" t="s">
        <v>2099</v>
      </c>
    </row>
    <row r="103" spans="1:62">
      <c r="A103" s="239" t="s">
        <v>6221</v>
      </c>
      <c r="B103" s="240" t="s">
        <v>6267</v>
      </c>
      <c r="C103" s="240" t="s">
        <v>6268</v>
      </c>
      <c r="D103" s="239" t="s">
        <v>5638</v>
      </c>
      <c r="E103" s="239" t="s">
        <v>6269</v>
      </c>
      <c r="F103" s="239" t="s">
        <v>5638</v>
      </c>
      <c r="G103" s="239" t="s">
        <v>6268</v>
      </c>
      <c r="H103" s="239" t="s">
        <v>5638</v>
      </c>
      <c r="I103" s="239" t="s">
        <v>6268</v>
      </c>
      <c r="J103" s="241" t="s">
        <v>5765</v>
      </c>
      <c r="K103" s="241" t="s">
        <v>5638</v>
      </c>
      <c r="L103" s="230" t="str">
        <f t="shared" si="23"/>
        <v>9F62</v>
      </c>
      <c r="M103" s="230" t="str">
        <f t="shared" si="24"/>
        <v/>
      </c>
      <c r="N103" s="230" t="str">
        <f t="shared" si="25"/>
        <v/>
      </c>
      <c r="O103" s="230" t="str">
        <f t="shared" si="26"/>
        <v/>
      </c>
      <c r="P103" s="55" t="str">
        <f t="shared" si="27"/>
        <v>9F62</v>
      </c>
      <c r="Q103" s="635" t="str">
        <f t="shared" si="28"/>
        <v>119</v>
      </c>
      <c r="R103" s="234">
        <f t="shared" si="29"/>
        <v>119</v>
      </c>
      <c r="S103" s="55">
        <f t="shared" si="30"/>
        <v>119</v>
      </c>
      <c r="T103" s="242">
        <f t="shared" ca="1" si="31"/>
        <v>4.7</v>
      </c>
      <c r="U103" s="231" t="str">
        <f t="shared" si="32"/>
        <v/>
      </c>
      <c r="V103" s="230" t="str">
        <f t="array" ref="V103">INDEX(P:P,MAX(U$3:U103))</f>
        <v>9F#2DTR(A)</v>
      </c>
      <c r="W103" s="230" t="str">
        <f t="shared" ca="1" si="33"/>
        <v/>
      </c>
      <c r="X103" s="230">
        <f t="shared" si="34"/>
        <v>22.8</v>
      </c>
      <c r="Y103" s="230">
        <f t="shared" si="21"/>
        <v>0</v>
      </c>
      <c r="AA103" s="230" t="str">
        <f t="shared" si="22"/>
        <v>鹿西</v>
      </c>
      <c r="AB103" s="230" t="s">
        <v>1462</v>
      </c>
      <c r="AC103" s="230" t="str">
        <f>LEFT(B103,4)</f>
        <v>9F62</v>
      </c>
      <c r="BB103" s="547" t="s">
        <v>2120</v>
      </c>
      <c r="BC103" s="547">
        <v>1345</v>
      </c>
      <c r="BD103" s="547">
        <v>8</v>
      </c>
      <c r="BE103" s="547">
        <v>1353</v>
      </c>
      <c r="BG103" s="239" t="s">
        <v>8390</v>
      </c>
      <c r="BH103" s="240" t="s">
        <v>412</v>
      </c>
      <c r="BI103" t="s">
        <v>1462</v>
      </c>
      <c r="BJ103" t="s">
        <v>2099</v>
      </c>
    </row>
    <row r="104" spans="1:62">
      <c r="A104" s="239" t="s">
        <v>6228</v>
      </c>
      <c r="B104" s="240" t="s">
        <v>6270</v>
      </c>
      <c r="C104" s="240" t="s">
        <v>6271</v>
      </c>
      <c r="D104" s="239" t="s">
        <v>6152</v>
      </c>
      <c r="E104" s="239" t="s">
        <v>6271</v>
      </c>
      <c r="F104" s="239" t="s">
        <v>6272</v>
      </c>
      <c r="G104" s="239" t="s">
        <v>6273</v>
      </c>
      <c r="H104" s="239" t="s">
        <v>6152</v>
      </c>
      <c r="I104" s="239" t="s">
        <v>6274</v>
      </c>
      <c r="J104" s="241" t="s">
        <v>5704</v>
      </c>
      <c r="K104" s="241" t="s">
        <v>5638</v>
      </c>
      <c r="L104" s="230" t="str">
        <f t="shared" si="23"/>
        <v>9F63</v>
      </c>
      <c r="M104" s="230" t="str">
        <f t="shared" si="24"/>
        <v/>
      </c>
      <c r="N104" s="230" t="str">
        <f t="shared" si="25"/>
        <v/>
      </c>
      <c r="O104" s="230" t="str">
        <f t="shared" si="26"/>
        <v/>
      </c>
      <c r="P104" s="55" t="str">
        <f t="shared" si="27"/>
        <v>9F63</v>
      </c>
      <c r="Q104" s="635" t="str">
        <f t="shared" si="28"/>
        <v>102</v>
      </c>
      <c r="R104" s="234">
        <f t="shared" si="29"/>
        <v>101</v>
      </c>
      <c r="S104" s="55">
        <f t="shared" si="30"/>
        <v>100</v>
      </c>
      <c r="T104" s="242">
        <f t="shared" ca="1" si="31"/>
        <v>4.03</v>
      </c>
      <c r="U104" s="231" t="str">
        <f t="shared" si="32"/>
        <v/>
      </c>
      <c r="V104" s="230" t="str">
        <f t="array" ref="V104">INDEX(P:P,MAX(U$3:U104))</f>
        <v>9F#2DTR(A)</v>
      </c>
      <c r="W104" s="230" t="str">
        <f t="shared" ca="1" si="33"/>
        <v/>
      </c>
      <c r="X104" s="230">
        <f t="shared" si="34"/>
        <v>22.8</v>
      </c>
      <c r="Y104" s="230">
        <f t="shared" si="21"/>
        <v>0</v>
      </c>
      <c r="AA104" s="230" t="str">
        <f t="shared" si="22"/>
        <v>鹿西</v>
      </c>
      <c r="AB104" s="230" t="s">
        <v>2022</v>
      </c>
      <c r="AC104" s="230" t="str">
        <f>LEFT(B104,4)</f>
        <v>9F63</v>
      </c>
      <c r="BB104" s="547" t="s">
        <v>2121</v>
      </c>
      <c r="BC104" s="547">
        <v>1511</v>
      </c>
      <c r="BD104" s="547">
        <v>1</v>
      </c>
      <c r="BE104" s="547">
        <v>1512</v>
      </c>
      <c r="BG104" s="239" t="s">
        <v>8390</v>
      </c>
      <c r="BH104" s="240" t="s">
        <v>8402</v>
      </c>
      <c r="BI104" t="s">
        <v>2022</v>
      </c>
      <c r="BJ104" t="s">
        <v>2099</v>
      </c>
    </row>
    <row r="105" spans="1:62">
      <c r="A105" s="239" t="s">
        <v>6228</v>
      </c>
      <c r="B105" s="240" t="s">
        <v>6275</v>
      </c>
      <c r="C105" s="240" t="s">
        <v>6277</v>
      </c>
      <c r="D105" s="239" t="s">
        <v>6237</v>
      </c>
      <c r="E105" s="239" t="s">
        <v>6278</v>
      </c>
      <c r="F105" s="239" t="s">
        <v>6237</v>
      </c>
      <c r="G105" s="239" t="s">
        <v>6279</v>
      </c>
      <c r="H105" s="239" t="s">
        <v>6237</v>
      </c>
      <c r="I105" s="239" t="s">
        <v>6280</v>
      </c>
      <c r="J105" s="241" t="s">
        <v>5704</v>
      </c>
      <c r="K105" s="241" t="s">
        <v>5605</v>
      </c>
      <c r="L105" s="230" t="str">
        <f t="shared" si="23"/>
        <v>9F64</v>
      </c>
      <c r="M105" s="230" t="str">
        <f t="shared" si="24"/>
        <v/>
      </c>
      <c r="N105" s="230" t="str">
        <f t="shared" si="25"/>
        <v/>
      </c>
      <c r="O105" s="230" t="str">
        <f t="shared" si="26"/>
        <v/>
      </c>
      <c r="P105" s="55" t="str">
        <f t="shared" si="27"/>
        <v>9F64</v>
      </c>
      <c r="Q105" s="635" t="str">
        <f t="shared" si="28"/>
        <v>70</v>
      </c>
      <c r="R105" s="234">
        <f t="shared" si="29"/>
        <v>69</v>
      </c>
      <c r="S105" s="55">
        <f t="shared" si="30"/>
        <v>68</v>
      </c>
      <c r="T105" s="242">
        <f t="shared" ca="1" si="31"/>
        <v>2.76</v>
      </c>
      <c r="U105" s="231" t="str">
        <f t="shared" si="32"/>
        <v/>
      </c>
      <c r="V105" s="230" t="str">
        <f t="array" ref="V105">INDEX(P:P,MAX(U$3:U105))</f>
        <v>9F#2DTR(A)</v>
      </c>
      <c r="W105" s="230" t="str">
        <f t="shared" ca="1" si="33"/>
        <v/>
      </c>
      <c r="X105" s="230">
        <f t="shared" si="34"/>
        <v>22.8</v>
      </c>
      <c r="Y105" s="230">
        <f t="shared" si="21"/>
        <v>0</v>
      </c>
      <c r="AA105" s="230" t="str">
        <f t="shared" si="22"/>
        <v>鹿西</v>
      </c>
      <c r="AB105" s="230" t="s">
        <v>1513</v>
      </c>
      <c r="AC105" s="230" t="str">
        <f>LEFT(B105,4)</f>
        <v>9F64</v>
      </c>
      <c r="BB105" s="547" t="s">
        <v>2122</v>
      </c>
      <c r="BC105" s="547">
        <v>925</v>
      </c>
      <c r="BD105" s="547" t="s">
        <v>85</v>
      </c>
      <c r="BE105" s="547">
        <v>925</v>
      </c>
      <c r="BG105" s="239" t="s">
        <v>8390</v>
      </c>
      <c r="BH105" s="240" t="s">
        <v>8403</v>
      </c>
      <c r="BI105" t="s">
        <v>1513</v>
      </c>
      <c r="BJ105" t="s">
        <v>2099</v>
      </c>
    </row>
    <row r="106" spans="1:62">
      <c r="A106" s="239" t="s">
        <v>6240</v>
      </c>
      <c r="B106" s="240" t="s">
        <v>6281</v>
      </c>
      <c r="C106" s="240" t="s">
        <v>6282</v>
      </c>
      <c r="D106" s="239" t="s">
        <v>6179</v>
      </c>
      <c r="E106" s="239" t="s">
        <v>6283</v>
      </c>
      <c r="F106" s="239" t="s">
        <v>6179</v>
      </c>
      <c r="G106" s="239" t="s">
        <v>6284</v>
      </c>
      <c r="H106" s="239" t="s">
        <v>6179</v>
      </c>
      <c r="I106" s="239" t="s">
        <v>6284</v>
      </c>
      <c r="J106" s="241" t="s">
        <v>5721</v>
      </c>
      <c r="K106" s="241" t="s">
        <v>5595</v>
      </c>
      <c r="L106" s="230" t="str">
        <f t="shared" si="23"/>
        <v>9F#2DTR(B)</v>
      </c>
      <c r="M106" s="230" t="str">
        <f t="shared" si="24"/>
        <v>(B)</v>
      </c>
      <c r="N106" s="230" t="str">
        <f t="shared" si="25"/>
        <v>9F#2DTR</v>
      </c>
      <c r="O106" s="230" t="str">
        <f t="shared" si="26"/>
        <v>(B)</v>
      </c>
      <c r="P106" s="55" t="str">
        <f t="shared" si="27"/>
        <v>9F#2DTR(B)</v>
      </c>
      <c r="Q106" s="635" t="str">
        <f t="shared" si="28"/>
        <v>456</v>
      </c>
      <c r="R106" s="234">
        <f t="shared" si="29"/>
        <v>451</v>
      </c>
      <c r="S106" s="55">
        <f t="shared" si="30"/>
        <v>443</v>
      </c>
      <c r="T106" s="242">
        <f t="shared" ca="1" si="31"/>
        <v>18.010000000000002</v>
      </c>
      <c r="U106" s="231">
        <f t="shared" si="32"/>
        <v>106</v>
      </c>
      <c r="V106" s="230" t="str">
        <f t="array" ref="V106">INDEX(P:P,MAX(U$3:U106))</f>
        <v>9F#2DTR(B)</v>
      </c>
      <c r="W106" s="230">
        <f t="shared" ca="1" si="33"/>
        <v>60</v>
      </c>
      <c r="X106" s="230" t="str">
        <f t="shared" si="34"/>
        <v/>
      </c>
      <c r="Y106" s="230">
        <f t="shared" si="21"/>
        <v>0</v>
      </c>
      <c r="AA106" s="230" t="str">
        <f t="shared" si="22"/>
        <v>鹿西</v>
      </c>
      <c r="AB106" s="230" t="s">
        <v>2100</v>
      </c>
      <c r="AC106" s="230" t="s">
        <v>2100</v>
      </c>
      <c r="BB106" s="547" t="s">
        <v>2123</v>
      </c>
      <c r="BC106" s="547">
        <v>50</v>
      </c>
      <c r="BD106" s="547">
        <v>1</v>
      </c>
      <c r="BE106" s="547">
        <v>51</v>
      </c>
      <c r="BG106" s="239" t="s">
        <v>8392</v>
      </c>
      <c r="BH106" s="240" t="s">
        <v>397</v>
      </c>
      <c r="BI106" t="s">
        <v>2100</v>
      </c>
      <c r="BJ106" t="s">
        <v>2100</v>
      </c>
    </row>
    <row r="107" spans="1:62">
      <c r="A107" s="239" t="s">
        <v>6221</v>
      </c>
      <c r="B107" s="240" t="s">
        <v>6285</v>
      </c>
      <c r="C107" s="240" t="s">
        <v>6286</v>
      </c>
      <c r="D107" s="239" t="s">
        <v>5857</v>
      </c>
      <c r="E107" s="239" t="s">
        <v>6287</v>
      </c>
      <c r="F107" s="239" t="s">
        <v>6064</v>
      </c>
      <c r="G107" s="239" t="s">
        <v>6288</v>
      </c>
      <c r="H107" s="239" t="s">
        <v>5857</v>
      </c>
      <c r="I107" s="239" t="s">
        <v>6288</v>
      </c>
      <c r="J107" s="241" t="s">
        <v>5704</v>
      </c>
      <c r="K107" s="241" t="s">
        <v>5638</v>
      </c>
      <c r="L107" s="230" t="str">
        <f t="shared" si="23"/>
        <v>9F65</v>
      </c>
      <c r="M107" s="230" t="str">
        <f t="shared" si="24"/>
        <v/>
      </c>
      <c r="N107" s="230" t="str">
        <f t="shared" si="25"/>
        <v/>
      </c>
      <c r="O107" s="230" t="str">
        <f t="shared" si="26"/>
        <v/>
      </c>
      <c r="P107" s="55" t="str">
        <f t="shared" si="27"/>
        <v>9F65</v>
      </c>
      <c r="Q107" s="635" t="str">
        <f t="shared" si="28"/>
        <v>258</v>
      </c>
      <c r="R107" s="234">
        <f t="shared" si="29"/>
        <v>257</v>
      </c>
      <c r="S107" s="55">
        <f t="shared" si="30"/>
        <v>256</v>
      </c>
      <c r="T107" s="242">
        <f t="shared" ca="1" si="31"/>
        <v>10.19</v>
      </c>
      <c r="U107" s="231" t="str">
        <f t="shared" si="32"/>
        <v/>
      </c>
      <c r="V107" s="230" t="str">
        <f t="array" ref="V107">INDEX(P:P,MAX(U$3:U107))</f>
        <v>9F#2DTR(B)</v>
      </c>
      <c r="W107" s="230" t="str">
        <f t="shared" ca="1" si="33"/>
        <v/>
      </c>
      <c r="X107" s="230">
        <f t="shared" si="34"/>
        <v>22.8</v>
      </c>
      <c r="Y107" s="230">
        <f t="shared" si="21"/>
        <v>0</v>
      </c>
      <c r="AA107" s="230" t="str">
        <f t="shared" si="22"/>
        <v>鹿西</v>
      </c>
      <c r="AB107" s="230" t="s">
        <v>2023</v>
      </c>
      <c r="AC107" s="230" t="str">
        <f>LEFT(B107,4)</f>
        <v>9F65</v>
      </c>
      <c r="BB107" s="547" t="s">
        <v>2124</v>
      </c>
      <c r="BC107" s="547">
        <v>291</v>
      </c>
      <c r="BD107" s="547">
        <v>1</v>
      </c>
      <c r="BE107" s="547">
        <v>292</v>
      </c>
      <c r="BG107" s="239" t="s">
        <v>8392</v>
      </c>
      <c r="BH107" s="240" t="s">
        <v>8404</v>
      </c>
      <c r="BI107" t="s">
        <v>2023</v>
      </c>
      <c r="BJ107" t="s">
        <v>2100</v>
      </c>
    </row>
    <row r="108" spans="1:62">
      <c r="A108" s="239" t="s">
        <v>6240</v>
      </c>
      <c r="B108" s="240" t="s">
        <v>6289</v>
      </c>
      <c r="C108" s="240" t="s">
        <v>6290</v>
      </c>
      <c r="D108" s="239" t="s">
        <v>6291</v>
      </c>
      <c r="E108" s="239" t="s">
        <v>6292</v>
      </c>
      <c r="F108" s="239" t="s">
        <v>6291</v>
      </c>
      <c r="G108" s="239" t="s">
        <v>6293</v>
      </c>
      <c r="H108" s="239" t="s">
        <v>6105</v>
      </c>
      <c r="I108" s="239" t="s">
        <v>6293</v>
      </c>
      <c r="J108" s="241" t="s">
        <v>5704</v>
      </c>
      <c r="K108" s="241" t="s">
        <v>5638</v>
      </c>
      <c r="L108" s="230" t="str">
        <f t="shared" si="23"/>
        <v>9F66</v>
      </c>
      <c r="M108" s="230" t="str">
        <f t="shared" si="24"/>
        <v/>
      </c>
      <c r="N108" s="230" t="str">
        <f t="shared" si="25"/>
        <v/>
      </c>
      <c r="O108" s="230" t="str">
        <f t="shared" si="26"/>
        <v/>
      </c>
      <c r="P108" s="55" t="str">
        <f t="shared" si="27"/>
        <v>9F66</v>
      </c>
      <c r="Q108" s="635" t="str">
        <f t="shared" si="28"/>
        <v>62</v>
      </c>
      <c r="R108" s="234">
        <f t="shared" si="29"/>
        <v>59</v>
      </c>
      <c r="S108" s="55">
        <f t="shared" si="30"/>
        <v>54</v>
      </c>
      <c r="T108" s="242">
        <f t="shared" ca="1" si="31"/>
        <v>2.4500000000000002</v>
      </c>
      <c r="U108" s="231" t="str">
        <f t="shared" si="32"/>
        <v/>
      </c>
      <c r="V108" s="230" t="str">
        <f t="array" ref="V108">INDEX(P:P,MAX(U$3:U108))</f>
        <v>9F#2DTR(B)</v>
      </c>
      <c r="W108" s="230" t="str">
        <f t="shared" ca="1" si="33"/>
        <v/>
      </c>
      <c r="X108" s="230">
        <f t="shared" si="34"/>
        <v>22.8</v>
      </c>
      <c r="Y108" s="230">
        <f t="shared" si="21"/>
        <v>0</v>
      </c>
      <c r="AA108" s="230" t="str">
        <f t="shared" si="22"/>
        <v>鹿西</v>
      </c>
      <c r="AB108" s="230" t="s">
        <v>1561</v>
      </c>
      <c r="AC108" s="230" t="str">
        <f>LEFT(B108,4)</f>
        <v>9F66</v>
      </c>
      <c r="BB108" s="547" t="s">
        <v>2126</v>
      </c>
      <c r="BC108" s="547">
        <v>1794</v>
      </c>
      <c r="BD108" s="547">
        <v>3</v>
      </c>
      <c r="BE108" s="547">
        <v>1797</v>
      </c>
      <c r="BG108" s="239" t="s">
        <v>8390</v>
      </c>
      <c r="BH108" s="240" t="s">
        <v>8405</v>
      </c>
      <c r="BI108" t="s">
        <v>1561</v>
      </c>
      <c r="BJ108" t="s">
        <v>2100</v>
      </c>
    </row>
    <row r="109" spans="1:62">
      <c r="A109" s="239" t="s">
        <v>6221</v>
      </c>
      <c r="B109" s="240" t="s">
        <v>6294</v>
      </c>
      <c r="C109" s="240" t="s">
        <v>6295</v>
      </c>
      <c r="D109" s="239" t="s">
        <v>5846</v>
      </c>
      <c r="E109" s="239" t="s">
        <v>6207</v>
      </c>
      <c r="F109" s="239" t="s">
        <v>6237</v>
      </c>
      <c r="G109" s="239" t="s">
        <v>6295</v>
      </c>
      <c r="H109" s="239" t="s">
        <v>5868</v>
      </c>
      <c r="I109" s="239" t="s">
        <v>6295</v>
      </c>
      <c r="J109" s="241" t="s">
        <v>5765</v>
      </c>
      <c r="K109" s="241" t="s">
        <v>5605</v>
      </c>
      <c r="L109" s="230" t="str">
        <f t="shared" si="23"/>
        <v>9F67</v>
      </c>
      <c r="M109" s="230" t="str">
        <f t="shared" si="24"/>
        <v/>
      </c>
      <c r="N109" s="230" t="str">
        <f t="shared" si="25"/>
        <v/>
      </c>
      <c r="O109" s="230" t="str">
        <f t="shared" si="26"/>
        <v/>
      </c>
      <c r="P109" s="55" t="str">
        <f t="shared" si="27"/>
        <v>9F67</v>
      </c>
      <c r="Q109" s="635" t="str">
        <f t="shared" si="28"/>
        <v>99</v>
      </c>
      <c r="R109" s="234">
        <f t="shared" si="29"/>
        <v>99</v>
      </c>
      <c r="S109" s="55">
        <f t="shared" si="30"/>
        <v>98</v>
      </c>
      <c r="T109" s="242">
        <f t="shared" ca="1" si="31"/>
        <v>3.91</v>
      </c>
      <c r="U109" s="231" t="str">
        <f t="shared" si="32"/>
        <v/>
      </c>
      <c r="V109" s="230" t="str">
        <f t="array" ref="V109">INDEX(P:P,MAX(U$3:U109))</f>
        <v>9F#2DTR(B)</v>
      </c>
      <c r="W109" s="230" t="str">
        <f t="shared" ca="1" si="33"/>
        <v/>
      </c>
      <c r="X109" s="230">
        <f t="shared" si="34"/>
        <v>22.8</v>
      </c>
      <c r="Y109" s="230">
        <f t="shared" si="21"/>
        <v>0</v>
      </c>
      <c r="AA109" s="230" t="str">
        <f t="shared" si="22"/>
        <v>鹿西</v>
      </c>
      <c r="AB109" s="230" t="s">
        <v>2024</v>
      </c>
      <c r="AC109" s="230" t="str">
        <f>LEFT(B109,4)</f>
        <v>9F67</v>
      </c>
      <c r="BB109" s="547" t="s">
        <v>2127</v>
      </c>
      <c r="BC109" s="547">
        <v>908</v>
      </c>
      <c r="BD109" s="547">
        <v>1</v>
      </c>
      <c r="BE109" s="547">
        <v>909</v>
      </c>
      <c r="BG109" s="239" t="s">
        <v>8</v>
      </c>
      <c r="BH109" s="240" t="s">
        <v>8406</v>
      </c>
      <c r="BI109" t="s">
        <v>2024</v>
      </c>
      <c r="BJ109" t="s">
        <v>2100</v>
      </c>
    </row>
    <row r="110" spans="1:62">
      <c r="A110" s="239" t="s">
        <v>6221</v>
      </c>
      <c r="B110" s="240" t="s">
        <v>6296</v>
      </c>
      <c r="C110" s="240" t="s">
        <v>6293</v>
      </c>
      <c r="D110" s="239" t="s">
        <v>6105</v>
      </c>
      <c r="E110" s="239" t="s">
        <v>6293</v>
      </c>
      <c r="F110" s="239" t="s">
        <v>6105</v>
      </c>
      <c r="G110" s="239" t="s">
        <v>6132</v>
      </c>
      <c r="H110" s="239" t="s">
        <v>6179</v>
      </c>
      <c r="I110" s="239" t="s">
        <v>6132</v>
      </c>
      <c r="J110" s="241" t="s">
        <v>5704</v>
      </c>
      <c r="K110" s="241" t="s">
        <v>5626</v>
      </c>
      <c r="L110" s="230" t="str">
        <f t="shared" si="23"/>
        <v>9F68</v>
      </c>
      <c r="M110" s="230" t="str">
        <f t="shared" si="24"/>
        <v/>
      </c>
      <c r="N110" s="230" t="str">
        <f t="shared" si="25"/>
        <v/>
      </c>
      <c r="O110" s="230" t="str">
        <f t="shared" si="26"/>
        <v/>
      </c>
      <c r="P110" s="55" t="str">
        <f t="shared" si="27"/>
        <v>9F68</v>
      </c>
      <c r="Q110" s="635" t="str">
        <f t="shared" si="28"/>
        <v>66</v>
      </c>
      <c r="R110" s="234">
        <f t="shared" si="29"/>
        <v>63</v>
      </c>
      <c r="S110" s="55">
        <f t="shared" si="30"/>
        <v>62</v>
      </c>
      <c r="T110" s="242">
        <f t="shared" ca="1" si="31"/>
        <v>2.61</v>
      </c>
      <c r="U110" s="231" t="str">
        <f t="shared" si="32"/>
        <v/>
      </c>
      <c r="V110" s="230" t="str">
        <f t="array" ref="V110">INDEX(P:P,MAX(U$3:U110))</f>
        <v>9F#2DTR(B)</v>
      </c>
      <c r="W110" s="230" t="str">
        <f t="shared" ca="1" si="33"/>
        <v/>
      </c>
      <c r="X110" s="230">
        <f t="shared" si="34"/>
        <v>22.8</v>
      </c>
      <c r="Y110" s="230">
        <f t="shared" si="21"/>
        <v>0</v>
      </c>
      <c r="AA110" s="230" t="str">
        <f t="shared" si="22"/>
        <v>鹿西</v>
      </c>
      <c r="AB110" s="230" t="s">
        <v>2025</v>
      </c>
      <c r="AC110" s="230" t="str">
        <f>LEFT(B110,4)</f>
        <v>9F68</v>
      </c>
      <c r="BB110" s="547" t="s">
        <v>2128</v>
      </c>
      <c r="BC110" s="547">
        <v>1534</v>
      </c>
      <c r="BD110" s="547">
        <v>3</v>
      </c>
      <c r="BE110" s="547">
        <v>1537</v>
      </c>
      <c r="BG110" s="239" t="s">
        <v>8</v>
      </c>
      <c r="BH110" s="240" t="s">
        <v>413</v>
      </c>
      <c r="BI110" t="s">
        <v>2025</v>
      </c>
      <c r="BJ110" t="s">
        <v>2100</v>
      </c>
    </row>
    <row r="111" spans="1:62">
      <c r="A111" s="239" t="s">
        <v>6297</v>
      </c>
      <c r="B111" s="240" t="s">
        <v>6298</v>
      </c>
      <c r="C111" s="240" t="s">
        <v>6299</v>
      </c>
      <c r="D111" s="239" t="s">
        <v>5626</v>
      </c>
      <c r="E111" s="239" t="s">
        <v>6300</v>
      </c>
      <c r="F111" s="239" t="s">
        <v>5605</v>
      </c>
      <c r="G111" s="239" t="s">
        <v>6301</v>
      </c>
      <c r="H111" s="239" t="s">
        <v>5605</v>
      </c>
      <c r="I111" s="239" t="s">
        <v>6302</v>
      </c>
      <c r="J111" s="241" t="s">
        <v>5684</v>
      </c>
      <c r="K111" s="241" t="s">
        <v>5595</v>
      </c>
      <c r="L111" s="230" t="str">
        <f t="shared" si="23"/>
        <v>9G#1DTR(A)</v>
      </c>
      <c r="M111" s="230" t="str">
        <f t="shared" si="24"/>
        <v>(A)</v>
      </c>
      <c r="N111" s="230" t="str">
        <f t="shared" si="25"/>
        <v>9G#1DTR</v>
      </c>
      <c r="O111" s="230" t="str">
        <f t="shared" si="26"/>
        <v>(A)</v>
      </c>
      <c r="P111" s="55" t="str">
        <f t="shared" si="27"/>
        <v>9G#1DTR(A)</v>
      </c>
      <c r="Q111" s="635" t="str">
        <f t="shared" si="28"/>
        <v>437</v>
      </c>
      <c r="R111" s="234">
        <f t="shared" si="29"/>
        <v>399</v>
      </c>
      <c r="S111" s="55">
        <f t="shared" si="30"/>
        <v>375</v>
      </c>
      <c r="T111" s="242">
        <f t="shared" ca="1" si="31"/>
        <v>8.6300000000000008</v>
      </c>
      <c r="U111" s="231">
        <f t="shared" si="32"/>
        <v>111</v>
      </c>
      <c r="V111" s="230" t="str">
        <f t="array" ref="V111">INDEX(P:P,MAX(U$3:U111))</f>
        <v>9G#1DTR(A)</v>
      </c>
      <c r="W111" s="230">
        <f t="shared" ca="1" si="33"/>
        <v>30</v>
      </c>
      <c r="X111" s="230" t="str">
        <f t="shared" si="34"/>
        <v/>
      </c>
      <c r="Y111" s="230">
        <f t="shared" si="21"/>
        <v>0</v>
      </c>
      <c r="AA111" s="230" t="str">
        <f t="shared" si="22"/>
        <v>漢寶</v>
      </c>
      <c r="AB111" s="230" t="s">
        <v>2101</v>
      </c>
      <c r="AC111" s="230" t="s">
        <v>2101</v>
      </c>
      <c r="BB111" s="547" t="s">
        <v>2129</v>
      </c>
      <c r="BC111" s="547">
        <v>4054</v>
      </c>
      <c r="BD111" s="547">
        <v>2</v>
      </c>
      <c r="BE111" s="547">
        <v>4056</v>
      </c>
      <c r="BG111" s="239" t="s">
        <v>8407</v>
      </c>
      <c r="BH111" s="240" t="s">
        <v>8408</v>
      </c>
      <c r="BI111" t="s">
        <v>2101</v>
      </c>
      <c r="BJ111" t="s">
        <v>2101</v>
      </c>
    </row>
    <row r="112" spans="1:62">
      <c r="A112" s="239" t="s">
        <v>6297</v>
      </c>
      <c r="B112" s="240" t="s">
        <v>6303</v>
      </c>
      <c r="C112" s="240" t="s">
        <v>6264</v>
      </c>
      <c r="D112" s="239" t="s">
        <v>6124</v>
      </c>
      <c r="E112" s="239" t="s">
        <v>6121</v>
      </c>
      <c r="F112" s="239" t="s">
        <v>6304</v>
      </c>
      <c r="G112" s="239" t="s">
        <v>6305</v>
      </c>
      <c r="H112" s="239" t="s">
        <v>6306</v>
      </c>
      <c r="I112" s="239" t="s">
        <v>6305</v>
      </c>
      <c r="J112" s="241" t="s">
        <v>6308</v>
      </c>
      <c r="K112" s="241" t="s">
        <v>6309</v>
      </c>
      <c r="L112" s="230" t="str">
        <f t="shared" si="23"/>
        <v>9G20</v>
      </c>
      <c r="M112" s="230" t="str">
        <f t="shared" si="24"/>
        <v/>
      </c>
      <c r="N112" s="230" t="str">
        <f t="shared" si="25"/>
        <v/>
      </c>
      <c r="O112" s="230" t="str">
        <f t="shared" si="26"/>
        <v/>
      </c>
      <c r="P112" s="55" t="str">
        <f t="shared" si="27"/>
        <v>9G20</v>
      </c>
      <c r="Q112" s="635" t="str">
        <f t="shared" si="28"/>
        <v>59</v>
      </c>
      <c r="R112" s="234">
        <f t="shared" si="29"/>
        <v>49</v>
      </c>
      <c r="S112" s="55">
        <f t="shared" si="30"/>
        <v>38</v>
      </c>
      <c r="T112" s="242">
        <f t="shared" ca="1" si="31"/>
        <v>1.1599999999999999</v>
      </c>
      <c r="U112" s="231" t="str">
        <f t="shared" si="32"/>
        <v/>
      </c>
      <c r="V112" s="230" t="str">
        <f t="array" ref="V112">INDEX(P:P,MAX(U$3:U112))</f>
        <v>9G#1DTR(A)</v>
      </c>
      <c r="W112" s="230" t="str">
        <f t="shared" ca="1" si="33"/>
        <v/>
      </c>
      <c r="X112" s="230">
        <f t="shared" si="34"/>
        <v>11.4</v>
      </c>
      <c r="Y112" s="230">
        <f t="shared" si="21"/>
        <v>0</v>
      </c>
      <c r="AA112" s="230" t="str">
        <f t="shared" si="22"/>
        <v>漢寶</v>
      </c>
      <c r="AB112" s="230" t="s">
        <v>2102</v>
      </c>
      <c r="AC112" s="230" t="str">
        <f>LEFT(B112,4)</f>
        <v>9G20</v>
      </c>
      <c r="BB112" s="547" t="s">
        <v>2131</v>
      </c>
      <c r="BC112" s="547" t="s">
        <v>85</v>
      </c>
      <c r="BD112" s="547" t="s">
        <v>85</v>
      </c>
      <c r="BE112" s="547">
        <v>0</v>
      </c>
      <c r="BG112" s="239" t="s">
        <v>8409</v>
      </c>
      <c r="BH112" s="240" t="s">
        <v>8410</v>
      </c>
      <c r="BI112" t="s">
        <v>2102</v>
      </c>
      <c r="BJ112" t="s">
        <v>2101</v>
      </c>
    </row>
    <row r="113" spans="1:62">
      <c r="A113" s="239" t="s">
        <v>6297</v>
      </c>
      <c r="B113" s="240" t="s">
        <v>6310</v>
      </c>
      <c r="C113" s="240" t="s">
        <v>6311</v>
      </c>
      <c r="D113" s="239" t="s">
        <v>6312</v>
      </c>
      <c r="E113" s="239" t="s">
        <v>6313</v>
      </c>
      <c r="F113" s="239" t="s">
        <v>5785</v>
      </c>
      <c r="G113" s="239" t="s">
        <v>6314</v>
      </c>
      <c r="H113" s="239" t="s">
        <v>5785</v>
      </c>
      <c r="I113" s="239" t="s">
        <v>6120</v>
      </c>
      <c r="J113" s="241" t="s">
        <v>6315</v>
      </c>
      <c r="K113" s="241" t="s">
        <v>6291</v>
      </c>
      <c r="L113" s="230" t="str">
        <f t="shared" si="23"/>
        <v>9G21</v>
      </c>
      <c r="M113" s="230" t="str">
        <f t="shared" si="24"/>
        <v/>
      </c>
      <c r="N113" s="230" t="str">
        <f t="shared" si="25"/>
        <v/>
      </c>
      <c r="O113" s="230" t="str">
        <f t="shared" si="26"/>
        <v/>
      </c>
      <c r="P113" s="55" t="str">
        <f t="shared" si="27"/>
        <v>9G21</v>
      </c>
      <c r="Q113" s="635" t="str">
        <f t="shared" si="28"/>
        <v>108</v>
      </c>
      <c r="R113" s="234">
        <f t="shared" si="29"/>
        <v>105</v>
      </c>
      <c r="S113" s="55">
        <f t="shared" si="30"/>
        <v>103</v>
      </c>
      <c r="T113" s="242">
        <f t="shared" ca="1" si="31"/>
        <v>2.13</v>
      </c>
      <c r="U113" s="231" t="str">
        <f t="shared" si="32"/>
        <v/>
      </c>
      <c r="V113" s="230" t="str">
        <f t="array" ref="V113">INDEX(P:P,MAX(U$3:U113))</f>
        <v>9G#1DTR(A)</v>
      </c>
      <c r="W113" s="230" t="str">
        <f t="shared" ca="1" si="33"/>
        <v/>
      </c>
      <c r="X113" s="230">
        <f t="shared" si="34"/>
        <v>11.4</v>
      </c>
      <c r="Y113" s="230">
        <f t="shared" si="21"/>
        <v>0</v>
      </c>
      <c r="AA113" s="230" t="str">
        <f t="shared" si="22"/>
        <v>漢寶</v>
      </c>
      <c r="AB113" s="230" t="s">
        <v>1222</v>
      </c>
      <c r="AC113" s="230" t="str">
        <f>LEFT(B113,4)</f>
        <v>9G21</v>
      </c>
      <c r="BB113" s="547" t="s">
        <v>2132</v>
      </c>
      <c r="BC113" s="547">
        <v>2960</v>
      </c>
      <c r="BD113" s="547">
        <v>3</v>
      </c>
      <c r="BE113" s="547">
        <v>2963</v>
      </c>
      <c r="BG113" s="239" t="s">
        <v>8407</v>
      </c>
      <c r="BH113" s="240" t="s">
        <v>8411</v>
      </c>
      <c r="BI113" t="s">
        <v>1222</v>
      </c>
      <c r="BJ113" t="s">
        <v>2101</v>
      </c>
    </row>
    <row r="114" spans="1:62">
      <c r="A114" s="239" t="s">
        <v>6316</v>
      </c>
      <c r="B114" s="240" t="s">
        <v>6317</v>
      </c>
      <c r="C114" s="240" t="s">
        <v>6318</v>
      </c>
      <c r="D114" s="239" t="s">
        <v>6256</v>
      </c>
      <c r="E114" s="239" t="s">
        <v>6319</v>
      </c>
      <c r="F114" s="239" t="s">
        <v>6124</v>
      </c>
      <c r="G114" s="239" t="s">
        <v>6320</v>
      </c>
      <c r="H114" s="239" t="s">
        <v>6321</v>
      </c>
      <c r="I114" s="239" t="s">
        <v>6320</v>
      </c>
      <c r="J114" s="241" t="s">
        <v>6322</v>
      </c>
      <c r="K114" s="241" t="s">
        <v>6323</v>
      </c>
      <c r="L114" s="230" t="str">
        <f t="shared" si="23"/>
        <v>9G22</v>
      </c>
      <c r="M114" s="230" t="str">
        <f t="shared" si="24"/>
        <v/>
      </c>
      <c r="N114" s="230" t="str">
        <f t="shared" si="25"/>
        <v/>
      </c>
      <c r="O114" s="230" t="str">
        <f t="shared" si="26"/>
        <v/>
      </c>
      <c r="P114" s="55" t="str">
        <f t="shared" si="27"/>
        <v>9G22</v>
      </c>
      <c r="Q114" s="635" t="str">
        <f t="shared" si="28"/>
        <v>204</v>
      </c>
      <c r="R114" s="234">
        <f t="shared" si="29"/>
        <v>179</v>
      </c>
      <c r="S114" s="55">
        <f t="shared" si="30"/>
        <v>156</v>
      </c>
      <c r="T114" s="242">
        <f t="shared" ca="1" si="31"/>
        <v>4.03</v>
      </c>
      <c r="U114" s="231" t="str">
        <f t="shared" si="32"/>
        <v/>
      </c>
      <c r="V114" s="230" t="str">
        <f t="array" ref="V114">INDEX(P:P,MAX(U$3:U114))</f>
        <v>9G#1DTR(A)</v>
      </c>
      <c r="W114" s="230" t="str">
        <f t="shared" ca="1" si="33"/>
        <v/>
      </c>
      <c r="X114" s="230">
        <f t="shared" si="34"/>
        <v>11.4</v>
      </c>
      <c r="Y114" s="230">
        <f t="shared" si="21"/>
        <v>0</v>
      </c>
      <c r="AA114" s="230" t="str">
        <f t="shared" si="22"/>
        <v>漢寶</v>
      </c>
      <c r="AB114" s="230" t="s">
        <v>1239</v>
      </c>
      <c r="AC114" s="230" t="str">
        <f>LEFT(B114,4)</f>
        <v>9G22</v>
      </c>
      <c r="BB114" s="547" t="s">
        <v>2133</v>
      </c>
      <c r="BC114" s="547">
        <v>1075</v>
      </c>
      <c r="BD114" s="547">
        <v>1</v>
      </c>
      <c r="BE114" s="547">
        <v>1076</v>
      </c>
      <c r="BG114" s="239" t="s">
        <v>8409</v>
      </c>
      <c r="BH114" s="240" t="s">
        <v>8412</v>
      </c>
      <c r="BI114" t="s">
        <v>1239</v>
      </c>
      <c r="BJ114" t="s">
        <v>2101</v>
      </c>
    </row>
    <row r="115" spans="1:62">
      <c r="A115" s="239" t="s">
        <v>6297</v>
      </c>
      <c r="B115" s="240" t="s">
        <v>6324</v>
      </c>
      <c r="C115" s="240" t="s">
        <v>6325</v>
      </c>
      <c r="D115" s="239" t="s">
        <v>6256</v>
      </c>
      <c r="E115" s="239" t="s">
        <v>6326</v>
      </c>
      <c r="F115" s="239" t="s">
        <v>6256</v>
      </c>
      <c r="G115" s="239" t="s">
        <v>6327</v>
      </c>
      <c r="H115" s="239" t="s">
        <v>6124</v>
      </c>
      <c r="I115" s="239" t="s">
        <v>6326</v>
      </c>
      <c r="J115" s="241" t="s">
        <v>6328</v>
      </c>
      <c r="K115" s="241" t="s">
        <v>6124</v>
      </c>
      <c r="L115" s="230" t="str">
        <f t="shared" si="23"/>
        <v>9G23</v>
      </c>
      <c r="M115" s="230" t="str">
        <f t="shared" si="24"/>
        <v/>
      </c>
      <c r="N115" s="230" t="str">
        <f t="shared" si="25"/>
        <v/>
      </c>
      <c r="O115" s="230" t="str">
        <f t="shared" si="26"/>
        <v/>
      </c>
      <c r="P115" s="55" t="str">
        <f t="shared" si="27"/>
        <v>9G23</v>
      </c>
      <c r="Q115" s="635" t="str">
        <f t="shared" si="28"/>
        <v>195</v>
      </c>
      <c r="R115" s="234">
        <f t="shared" si="29"/>
        <v>183</v>
      </c>
      <c r="S115" s="55">
        <f t="shared" si="30"/>
        <v>168</v>
      </c>
      <c r="T115" s="242">
        <f t="shared" ca="1" si="31"/>
        <v>3.85</v>
      </c>
      <c r="U115" s="231" t="str">
        <f t="shared" si="32"/>
        <v/>
      </c>
      <c r="V115" s="230" t="str">
        <f t="array" ref="V115">INDEX(P:P,MAX(U$3:U115))</f>
        <v>9G#1DTR(A)</v>
      </c>
      <c r="W115" s="230" t="str">
        <f t="shared" ca="1" si="33"/>
        <v/>
      </c>
      <c r="X115" s="230">
        <f t="shared" si="34"/>
        <v>11.4</v>
      </c>
      <c r="Y115" s="230">
        <f t="shared" si="21"/>
        <v>0</v>
      </c>
      <c r="AA115" s="230" t="str">
        <f t="shared" si="22"/>
        <v>漢寶</v>
      </c>
      <c r="AB115" s="230" t="s">
        <v>1276</v>
      </c>
      <c r="AC115" s="230" t="str">
        <f>LEFT(B115,4)</f>
        <v>9G23</v>
      </c>
      <c r="BB115" s="547" t="s">
        <v>2134</v>
      </c>
      <c r="BC115" s="547">
        <v>1359</v>
      </c>
      <c r="BD115" s="547">
        <v>2</v>
      </c>
      <c r="BE115" s="547">
        <v>1361</v>
      </c>
      <c r="BG115" s="239" t="s">
        <v>8407</v>
      </c>
      <c r="BH115" s="240" t="s">
        <v>8413</v>
      </c>
      <c r="BI115" t="s">
        <v>1276</v>
      </c>
      <c r="BJ115" t="s">
        <v>2101</v>
      </c>
    </row>
    <row r="116" spans="1:62">
      <c r="A116" s="239" t="s">
        <v>6297</v>
      </c>
      <c r="B116" s="240" t="s">
        <v>6329</v>
      </c>
      <c r="C116" s="240" t="s">
        <v>6265</v>
      </c>
      <c r="D116" s="239" t="s">
        <v>6159</v>
      </c>
      <c r="E116" s="239" t="s">
        <v>5809</v>
      </c>
      <c r="F116" s="239" t="s">
        <v>6256</v>
      </c>
      <c r="G116" s="239" t="s">
        <v>6330</v>
      </c>
      <c r="H116" s="239" t="s">
        <v>6124</v>
      </c>
      <c r="I116" s="239" t="s">
        <v>6330</v>
      </c>
      <c r="J116" s="241" t="s">
        <v>6331</v>
      </c>
      <c r="K116" s="241" t="s">
        <v>6185</v>
      </c>
      <c r="L116" s="230" t="str">
        <f t="shared" si="23"/>
        <v>9G24</v>
      </c>
      <c r="M116" s="230" t="str">
        <f t="shared" si="24"/>
        <v/>
      </c>
      <c r="N116" s="230" t="str">
        <f t="shared" si="25"/>
        <v/>
      </c>
      <c r="O116" s="230" t="str">
        <f t="shared" si="26"/>
        <v/>
      </c>
      <c r="P116" s="55" t="str">
        <f t="shared" si="27"/>
        <v>9G24</v>
      </c>
      <c r="Q116" s="635" t="str">
        <f t="shared" si="28"/>
        <v>60</v>
      </c>
      <c r="R116" s="234">
        <f t="shared" si="29"/>
        <v>48</v>
      </c>
      <c r="S116" s="55">
        <f t="shared" si="30"/>
        <v>29</v>
      </c>
      <c r="T116" s="242">
        <f t="shared" ca="1" si="31"/>
        <v>1.18</v>
      </c>
      <c r="U116" s="231" t="str">
        <f t="shared" si="32"/>
        <v/>
      </c>
      <c r="V116" s="230" t="str">
        <f t="array" ref="V116">INDEX(P:P,MAX(U$3:U116))</f>
        <v>9G#1DTR(A)</v>
      </c>
      <c r="W116" s="230" t="str">
        <f t="shared" ca="1" si="33"/>
        <v/>
      </c>
      <c r="X116" s="230">
        <f t="shared" si="34"/>
        <v>11.4</v>
      </c>
      <c r="Y116" s="230">
        <f t="shared" si="21"/>
        <v>0</v>
      </c>
      <c r="AA116" s="230" t="str">
        <f t="shared" si="22"/>
        <v>漢寶</v>
      </c>
      <c r="AB116" s="230" t="s">
        <v>1295</v>
      </c>
      <c r="AC116" s="230" t="str">
        <f>LEFT(B116,4)</f>
        <v>9G24</v>
      </c>
      <c r="BB116" s="547" t="s">
        <v>2135</v>
      </c>
      <c r="BC116" s="547">
        <v>667</v>
      </c>
      <c r="BD116" s="547">
        <v>0</v>
      </c>
      <c r="BE116" s="547">
        <v>667</v>
      </c>
      <c r="BG116" s="239" t="s">
        <v>8409</v>
      </c>
      <c r="BH116" s="240" t="s">
        <v>8414</v>
      </c>
      <c r="BI116" t="s">
        <v>1295</v>
      </c>
      <c r="BJ116" t="s">
        <v>2101</v>
      </c>
    </row>
    <row r="117" spans="1:62">
      <c r="A117" s="239" t="s">
        <v>6332</v>
      </c>
      <c r="B117" s="240" t="s">
        <v>6333</v>
      </c>
      <c r="C117" s="240" t="s">
        <v>6334</v>
      </c>
      <c r="D117" s="239" t="s">
        <v>6335</v>
      </c>
      <c r="E117" s="239" t="s">
        <v>6271</v>
      </c>
      <c r="F117" s="239" t="s">
        <v>6335</v>
      </c>
      <c r="G117" s="239" t="s">
        <v>6271</v>
      </c>
      <c r="H117" s="239" t="s">
        <v>6335</v>
      </c>
      <c r="I117" s="239" t="s">
        <v>6271</v>
      </c>
      <c r="J117" s="241" t="s">
        <v>5721</v>
      </c>
      <c r="K117" s="241" t="s">
        <v>6336</v>
      </c>
      <c r="L117" s="230" t="str">
        <f t="shared" si="23"/>
        <v>9G#1DTR(B)</v>
      </c>
      <c r="M117" s="230" t="str">
        <f t="shared" si="24"/>
        <v>(B)</v>
      </c>
      <c r="N117" s="230" t="str">
        <f t="shared" si="25"/>
        <v>9G#1DTR</v>
      </c>
      <c r="O117" s="230" t="str">
        <f t="shared" si="26"/>
        <v>(B)</v>
      </c>
      <c r="P117" s="55" t="str">
        <f t="shared" si="27"/>
        <v>9G#1DTR(B)</v>
      </c>
      <c r="Q117" s="635" t="str">
        <f t="shared" si="28"/>
        <v>102</v>
      </c>
      <c r="R117" s="234">
        <f t="shared" si="29"/>
        <v>99</v>
      </c>
      <c r="S117" s="55">
        <f t="shared" si="30"/>
        <v>93</v>
      </c>
      <c r="T117" s="242">
        <f t="shared" ca="1" si="31"/>
        <v>2.0099999999999998</v>
      </c>
      <c r="U117" s="231">
        <f t="shared" si="32"/>
        <v>117</v>
      </c>
      <c r="V117" s="230" t="str">
        <f t="array" ref="V117">INDEX(P:P,MAX(U$3:U117))</f>
        <v>9G#1DTR(B)</v>
      </c>
      <c r="W117" s="230">
        <f t="shared" ca="1" si="33"/>
        <v>30</v>
      </c>
      <c r="X117" s="230" t="str">
        <f t="shared" si="34"/>
        <v/>
      </c>
      <c r="Y117" s="230">
        <f t="shared" si="21"/>
        <v>0</v>
      </c>
      <c r="AA117" s="230" t="str">
        <f t="shared" si="22"/>
        <v>漢寶</v>
      </c>
      <c r="AB117" s="230" t="s">
        <v>2103</v>
      </c>
      <c r="AC117" s="230" t="s">
        <v>2103</v>
      </c>
      <c r="BB117" s="547" t="s">
        <v>2136</v>
      </c>
      <c r="BC117" s="547">
        <v>2363</v>
      </c>
      <c r="BD117" s="547">
        <v>1</v>
      </c>
      <c r="BE117" s="547">
        <v>2364</v>
      </c>
      <c r="BG117" s="239" t="s">
        <v>8407</v>
      </c>
      <c r="BH117" s="240" t="s">
        <v>8415</v>
      </c>
      <c r="BI117" t="s">
        <v>2103</v>
      </c>
      <c r="BJ117" t="s">
        <v>2103</v>
      </c>
    </row>
    <row r="118" spans="1:62">
      <c r="A118" s="239" t="s">
        <v>6297</v>
      </c>
      <c r="B118" s="240" t="s">
        <v>6337</v>
      </c>
      <c r="C118" s="240" t="s">
        <v>6338</v>
      </c>
      <c r="D118" s="239" t="s">
        <v>6339</v>
      </c>
      <c r="E118" s="239" t="s">
        <v>6340</v>
      </c>
      <c r="F118" s="239" t="s">
        <v>6339</v>
      </c>
      <c r="G118" s="239" t="s">
        <v>6341</v>
      </c>
      <c r="H118" s="239" t="s">
        <v>6342</v>
      </c>
      <c r="I118" s="239" t="s">
        <v>6341</v>
      </c>
      <c r="J118" s="241" t="s">
        <v>6315</v>
      </c>
      <c r="K118" s="241" t="s">
        <v>5626</v>
      </c>
      <c r="L118" s="230" t="str">
        <f t="shared" si="23"/>
        <v>9G25</v>
      </c>
      <c r="M118" s="230" t="str">
        <f t="shared" si="24"/>
        <v/>
      </c>
      <c r="N118" s="230" t="str">
        <f t="shared" si="25"/>
        <v/>
      </c>
      <c r="O118" s="230" t="str">
        <f t="shared" si="26"/>
        <v/>
      </c>
      <c r="P118" s="55" t="str">
        <f t="shared" si="27"/>
        <v>9G25</v>
      </c>
      <c r="Q118" s="635" t="str">
        <f t="shared" si="28"/>
        <v>138</v>
      </c>
      <c r="R118" s="234">
        <f t="shared" si="29"/>
        <v>134</v>
      </c>
      <c r="S118" s="55">
        <f t="shared" si="30"/>
        <v>127</v>
      </c>
      <c r="T118" s="242">
        <f t="shared" ca="1" si="31"/>
        <v>2.72</v>
      </c>
      <c r="U118" s="231" t="str">
        <f t="shared" si="32"/>
        <v/>
      </c>
      <c r="V118" s="230" t="str">
        <f t="array" ref="V118">INDEX(P:P,MAX(U$3:U118))</f>
        <v>9G#1DTR(B)</v>
      </c>
      <c r="W118" s="230" t="str">
        <f t="shared" ca="1" si="33"/>
        <v/>
      </c>
      <c r="X118" s="230">
        <f t="shared" si="34"/>
        <v>11.4</v>
      </c>
      <c r="Y118" s="230">
        <f t="shared" si="21"/>
        <v>0</v>
      </c>
      <c r="AA118" s="230" t="str">
        <f t="shared" si="22"/>
        <v>漢寶</v>
      </c>
      <c r="AB118" s="230" t="s">
        <v>1343</v>
      </c>
      <c r="AC118" s="230" t="str">
        <f>LEFT(B118,4)</f>
        <v>9G25</v>
      </c>
      <c r="BB118" s="547" t="s">
        <v>2138</v>
      </c>
      <c r="BC118" s="547">
        <v>1960</v>
      </c>
      <c r="BD118" s="547">
        <v>2</v>
      </c>
      <c r="BE118" s="547">
        <v>1962</v>
      </c>
      <c r="BG118" s="239" t="s">
        <v>8409</v>
      </c>
      <c r="BH118" s="240" t="s">
        <v>414</v>
      </c>
      <c r="BI118" t="s">
        <v>1343</v>
      </c>
      <c r="BJ118" t="s">
        <v>2103</v>
      </c>
    </row>
    <row r="119" spans="1:62">
      <c r="A119" s="239" t="s">
        <v>6297</v>
      </c>
      <c r="B119" s="240" t="s">
        <v>6343</v>
      </c>
      <c r="C119" s="240" t="s">
        <v>5765</v>
      </c>
      <c r="D119" s="239" t="s">
        <v>6149</v>
      </c>
      <c r="E119" s="239" t="s">
        <v>5765</v>
      </c>
      <c r="F119" s="239" t="s">
        <v>5626</v>
      </c>
      <c r="G119" s="239" t="s">
        <v>5765</v>
      </c>
      <c r="H119" s="239" t="s">
        <v>5626</v>
      </c>
      <c r="I119" s="239" t="s">
        <v>5765</v>
      </c>
      <c r="J119" s="241" t="s">
        <v>5765</v>
      </c>
      <c r="K119" s="241" t="s">
        <v>5638</v>
      </c>
      <c r="L119" s="230" t="str">
        <f t="shared" si="23"/>
        <v>9G26</v>
      </c>
      <c r="M119" s="230" t="str">
        <f t="shared" si="24"/>
        <v/>
      </c>
      <c r="N119" s="230" t="str">
        <f t="shared" si="25"/>
        <v/>
      </c>
      <c r="O119" s="230" t="str">
        <f t="shared" si="26"/>
        <v/>
      </c>
      <c r="P119" s="55" t="str">
        <f t="shared" si="27"/>
        <v>9G26</v>
      </c>
      <c r="Q119" s="635" t="str">
        <f t="shared" si="28"/>
        <v>0</v>
      </c>
      <c r="R119" s="234">
        <f t="shared" si="29"/>
        <v>0</v>
      </c>
      <c r="S119" s="55">
        <f t="shared" si="30"/>
        <v>0</v>
      </c>
      <c r="T119" s="242">
        <f t="shared" ca="1" si="31"/>
        <v>0</v>
      </c>
      <c r="U119" s="231" t="str">
        <f t="shared" si="32"/>
        <v/>
      </c>
      <c r="V119" s="230" t="str">
        <f t="array" ref="V119">INDEX(P:P,MAX(U$3:U119))</f>
        <v>9G#1DTR(B)</v>
      </c>
      <c r="W119" s="230" t="str">
        <f t="shared" ca="1" si="33"/>
        <v/>
      </c>
      <c r="X119" s="230">
        <f t="shared" si="34"/>
        <v>11.4</v>
      </c>
      <c r="Y119" s="230">
        <f t="shared" si="21"/>
        <v>0</v>
      </c>
      <c r="AA119" s="230" t="str">
        <f t="shared" si="22"/>
        <v>漢寶</v>
      </c>
      <c r="AB119" s="230" t="s">
        <v>766</v>
      </c>
      <c r="AC119" s="230" t="str">
        <f>LEFT(B119,4)</f>
        <v>9G26</v>
      </c>
      <c r="BB119" s="547" t="s">
        <v>2139</v>
      </c>
      <c r="BC119" s="547">
        <v>813</v>
      </c>
      <c r="BD119" s="547">
        <v>9</v>
      </c>
      <c r="BE119" s="547">
        <v>822</v>
      </c>
      <c r="BG119" s="239" t="s">
        <v>10</v>
      </c>
      <c r="BH119" s="240" t="s">
        <v>8416</v>
      </c>
      <c r="BI119" t="s">
        <v>766</v>
      </c>
      <c r="BJ119" t="s">
        <v>2103</v>
      </c>
    </row>
    <row r="120" spans="1:62">
      <c r="A120" s="239" t="s">
        <v>6297</v>
      </c>
      <c r="B120" s="240" t="s">
        <v>6344</v>
      </c>
      <c r="C120" s="240" t="s">
        <v>5709</v>
      </c>
      <c r="D120" s="239" t="s">
        <v>5626</v>
      </c>
      <c r="E120" s="239" t="s">
        <v>5765</v>
      </c>
      <c r="F120" s="239" t="s">
        <v>5638</v>
      </c>
      <c r="G120" s="239" t="s">
        <v>5765</v>
      </c>
      <c r="H120" s="239" t="s">
        <v>5626</v>
      </c>
      <c r="I120" s="239" t="s">
        <v>5709</v>
      </c>
      <c r="J120" s="241" t="s">
        <v>5709</v>
      </c>
      <c r="K120" s="241" t="s">
        <v>5626</v>
      </c>
      <c r="L120" s="230" t="str">
        <f t="shared" si="23"/>
        <v>9G27</v>
      </c>
      <c r="M120" s="230" t="str">
        <f t="shared" si="24"/>
        <v/>
      </c>
      <c r="N120" s="230" t="str">
        <f t="shared" si="25"/>
        <v/>
      </c>
      <c r="O120" s="230" t="str">
        <f t="shared" si="26"/>
        <v/>
      </c>
      <c r="P120" s="55" t="str">
        <f t="shared" si="27"/>
        <v>9G27</v>
      </c>
      <c r="Q120" s="635" t="str">
        <f t="shared" si="28"/>
        <v>0</v>
      </c>
      <c r="R120" s="234">
        <f t="shared" si="29"/>
        <v>0</v>
      </c>
      <c r="S120" s="55">
        <f t="shared" si="30"/>
        <v>0</v>
      </c>
      <c r="T120" s="242">
        <f t="shared" ca="1" si="31"/>
        <v>0</v>
      </c>
      <c r="U120" s="231" t="str">
        <f t="shared" si="32"/>
        <v/>
      </c>
      <c r="V120" s="230" t="str">
        <f t="array" ref="V120">INDEX(P:P,MAX(U$3:U120))</f>
        <v>9G#1DTR(B)</v>
      </c>
      <c r="W120" s="230" t="str">
        <f t="shared" ca="1" si="33"/>
        <v/>
      </c>
      <c r="X120" s="230">
        <f t="shared" si="34"/>
        <v>11.4</v>
      </c>
      <c r="Y120" s="230">
        <f t="shared" si="21"/>
        <v>0</v>
      </c>
      <c r="AA120" s="230" t="str">
        <f t="shared" si="22"/>
        <v>漢寶</v>
      </c>
      <c r="AB120" s="230" t="s">
        <v>767</v>
      </c>
      <c r="AC120" s="230" t="str">
        <f>LEFT(B120,4)</f>
        <v>9G27</v>
      </c>
      <c r="BB120" s="547" t="s">
        <v>2140</v>
      </c>
      <c r="BC120" s="547">
        <v>1751</v>
      </c>
      <c r="BD120" s="547">
        <v>3</v>
      </c>
      <c r="BE120" s="547">
        <v>1754</v>
      </c>
      <c r="BG120" s="239" t="s">
        <v>10</v>
      </c>
      <c r="BH120" s="240" t="s">
        <v>8417</v>
      </c>
      <c r="BI120" t="s">
        <v>767</v>
      </c>
      <c r="BJ120" t="s">
        <v>2103</v>
      </c>
    </row>
    <row r="121" spans="1:62">
      <c r="A121" s="239" t="s">
        <v>6297</v>
      </c>
      <c r="B121" s="240" t="s">
        <v>6345</v>
      </c>
      <c r="C121" s="240" t="s">
        <v>5765</v>
      </c>
      <c r="D121" s="239" t="s">
        <v>5626</v>
      </c>
      <c r="E121" s="239" t="s">
        <v>5709</v>
      </c>
      <c r="F121" s="239" t="s">
        <v>6149</v>
      </c>
      <c r="G121" s="239" t="s">
        <v>5765</v>
      </c>
      <c r="H121" s="239" t="s">
        <v>5626</v>
      </c>
      <c r="I121" s="239" t="s">
        <v>5765</v>
      </c>
      <c r="J121" s="241" t="s">
        <v>5765</v>
      </c>
      <c r="K121" s="241" t="s">
        <v>5638</v>
      </c>
      <c r="L121" s="230" t="str">
        <f t="shared" si="23"/>
        <v>9G28</v>
      </c>
      <c r="M121" s="230" t="str">
        <f t="shared" si="24"/>
        <v/>
      </c>
      <c r="N121" s="230" t="str">
        <f t="shared" si="25"/>
        <v/>
      </c>
      <c r="O121" s="230" t="str">
        <f t="shared" si="26"/>
        <v/>
      </c>
      <c r="P121" s="55" t="str">
        <f t="shared" si="27"/>
        <v>9G28</v>
      </c>
      <c r="Q121" s="635" t="str">
        <f t="shared" si="28"/>
        <v>0</v>
      </c>
      <c r="R121" s="234">
        <f t="shared" si="29"/>
        <v>0</v>
      </c>
      <c r="S121" s="55">
        <f t="shared" si="30"/>
        <v>0</v>
      </c>
      <c r="T121" s="242">
        <f t="shared" ca="1" si="31"/>
        <v>0</v>
      </c>
      <c r="U121" s="231" t="str">
        <f t="shared" si="32"/>
        <v/>
      </c>
      <c r="V121" s="230" t="str">
        <f t="array" ref="V121">INDEX(P:P,MAX(U$3:U121))</f>
        <v>9G#1DTR(B)</v>
      </c>
      <c r="W121" s="230" t="str">
        <f t="shared" ca="1" si="33"/>
        <v/>
      </c>
      <c r="X121" s="230">
        <f t="shared" si="34"/>
        <v>11.4</v>
      </c>
      <c r="Y121" s="230">
        <f t="shared" si="21"/>
        <v>0</v>
      </c>
      <c r="AA121" s="230" t="str">
        <f t="shared" si="22"/>
        <v>漢寶</v>
      </c>
      <c r="AB121" s="230" t="s">
        <v>768</v>
      </c>
      <c r="AC121" s="230" t="str">
        <f>LEFT(B121,4)</f>
        <v>9G28</v>
      </c>
      <c r="BB121" s="547" t="s">
        <v>2141</v>
      </c>
      <c r="BC121" s="547">
        <v>1129</v>
      </c>
      <c r="BD121" s="547">
        <v>4</v>
      </c>
      <c r="BE121" s="547">
        <v>1133</v>
      </c>
      <c r="BG121" s="239" t="s">
        <v>8409</v>
      </c>
      <c r="BH121" s="240" t="s">
        <v>8418</v>
      </c>
      <c r="BI121" t="s">
        <v>768</v>
      </c>
      <c r="BJ121" t="s">
        <v>2103</v>
      </c>
    </row>
    <row r="122" spans="1:62">
      <c r="A122" s="239" t="s">
        <v>6346</v>
      </c>
      <c r="B122" s="240" t="s">
        <v>6347</v>
      </c>
      <c r="C122" s="240" t="s">
        <v>5709</v>
      </c>
      <c r="D122" s="239" t="s">
        <v>5638</v>
      </c>
      <c r="E122" s="239" t="s">
        <v>5765</v>
      </c>
      <c r="F122" s="239" t="s">
        <v>5638</v>
      </c>
      <c r="G122" s="239" t="s">
        <v>5765</v>
      </c>
      <c r="H122" s="239" t="s">
        <v>5638</v>
      </c>
      <c r="I122" s="239" t="s">
        <v>5709</v>
      </c>
      <c r="J122" s="241" t="s">
        <v>5709</v>
      </c>
      <c r="K122" s="241" t="s">
        <v>5638</v>
      </c>
      <c r="L122" s="230" t="str">
        <f t="shared" si="23"/>
        <v>9G29</v>
      </c>
      <c r="M122" s="230" t="str">
        <f t="shared" si="24"/>
        <v/>
      </c>
      <c r="N122" s="230" t="str">
        <f t="shared" si="25"/>
        <v/>
      </c>
      <c r="O122" s="230" t="str">
        <f t="shared" si="26"/>
        <v/>
      </c>
      <c r="P122" s="55" t="str">
        <f t="shared" si="27"/>
        <v>9G29</v>
      </c>
      <c r="Q122" s="635" t="str">
        <f t="shared" si="28"/>
        <v>0</v>
      </c>
      <c r="R122" s="234">
        <f t="shared" si="29"/>
        <v>0</v>
      </c>
      <c r="S122" s="55">
        <f t="shared" si="30"/>
        <v>0</v>
      </c>
      <c r="T122" s="242">
        <f t="shared" ca="1" si="31"/>
        <v>0</v>
      </c>
      <c r="U122" s="231" t="str">
        <f t="shared" si="32"/>
        <v/>
      </c>
      <c r="V122" s="230" t="str">
        <f t="array" ref="V122">INDEX(P:P,MAX(U$3:U122))</f>
        <v>9G#1DTR(B)</v>
      </c>
      <c r="W122" s="230" t="str">
        <f t="shared" ca="1" si="33"/>
        <v/>
      </c>
      <c r="X122" s="230">
        <f t="shared" si="34"/>
        <v>11.4</v>
      </c>
      <c r="Y122" s="230">
        <f t="shared" si="21"/>
        <v>0</v>
      </c>
      <c r="AA122" s="230" t="str">
        <f t="shared" si="22"/>
        <v>漢寶</v>
      </c>
      <c r="AB122" s="230" t="s">
        <v>769</v>
      </c>
      <c r="AC122" s="230" t="str">
        <f>LEFT(B122,4)</f>
        <v>9G29</v>
      </c>
      <c r="BB122" s="547" t="s">
        <v>3231</v>
      </c>
      <c r="BC122" s="547" t="s">
        <v>85</v>
      </c>
      <c r="BD122" s="547" t="s">
        <v>85</v>
      </c>
      <c r="BE122" s="547">
        <v>0</v>
      </c>
      <c r="BG122" s="239" t="s">
        <v>8407</v>
      </c>
      <c r="BH122" s="240" t="s">
        <v>8419</v>
      </c>
      <c r="BI122" t="s">
        <v>769</v>
      </c>
      <c r="BJ122" t="s">
        <v>2103</v>
      </c>
    </row>
    <row r="123" spans="1:62">
      <c r="A123" s="239" t="s">
        <v>6297</v>
      </c>
      <c r="B123" s="240" t="s">
        <v>6348</v>
      </c>
      <c r="C123" s="240" t="s">
        <v>6349</v>
      </c>
      <c r="D123" s="239" t="s">
        <v>5626</v>
      </c>
      <c r="E123" s="239" t="s">
        <v>6350</v>
      </c>
      <c r="F123" s="239" t="s">
        <v>5626</v>
      </c>
      <c r="G123" s="239" t="s">
        <v>6351</v>
      </c>
      <c r="H123" s="239" t="s">
        <v>5626</v>
      </c>
      <c r="I123" s="239" t="s">
        <v>6351</v>
      </c>
      <c r="J123" s="241" t="s">
        <v>5624</v>
      </c>
      <c r="K123" s="241" t="s">
        <v>5638</v>
      </c>
      <c r="L123" s="230" t="str">
        <f t="shared" si="23"/>
        <v>9GE8</v>
      </c>
      <c r="M123" s="230" t="str">
        <f t="shared" si="24"/>
        <v/>
      </c>
      <c r="N123" s="230" t="str">
        <f t="shared" si="25"/>
        <v/>
      </c>
      <c r="O123" s="230" t="str">
        <f t="shared" si="26"/>
        <v/>
      </c>
      <c r="P123" s="55" t="str">
        <f t="shared" si="27"/>
        <v>9GE8</v>
      </c>
      <c r="Q123" s="635" t="str">
        <f t="shared" si="28"/>
        <v>120</v>
      </c>
      <c r="R123" s="234">
        <f t="shared" si="29"/>
        <v>118</v>
      </c>
      <c r="S123" s="55">
        <f t="shared" si="30"/>
        <v>116</v>
      </c>
      <c r="T123" s="242" t="e">
        <f t="shared" ca="1" si="31"/>
        <v>#VALUE!</v>
      </c>
      <c r="U123" s="231" t="str">
        <f t="shared" si="32"/>
        <v/>
      </c>
      <c r="V123" s="230" t="str">
        <f t="array" ref="V123">INDEX(P:P,MAX(U$3:U123))</f>
        <v>9G#1DTR(B)</v>
      </c>
      <c r="W123" s="230" t="str">
        <f t="shared" ca="1" si="33"/>
        <v/>
      </c>
      <c r="X123" s="230" t="e">
        <f t="shared" si="34"/>
        <v>#VALUE!</v>
      </c>
      <c r="Y123" s="230">
        <f t="shared" si="21"/>
        <v>0</v>
      </c>
      <c r="AA123" s="230" t="str">
        <f t="shared" si="22"/>
        <v>漢寶</v>
      </c>
      <c r="AB123" s="230" t="s">
        <v>2104</v>
      </c>
      <c r="AC123" s="230" t="s">
        <v>2104</v>
      </c>
      <c r="BB123" s="547" t="s">
        <v>2143</v>
      </c>
      <c r="BC123" s="547">
        <v>1861</v>
      </c>
      <c r="BD123" s="547">
        <v>1</v>
      </c>
      <c r="BE123" s="547">
        <v>1862</v>
      </c>
      <c r="BG123" s="239" t="s">
        <v>8409</v>
      </c>
      <c r="BH123" s="240" t="s">
        <v>415</v>
      </c>
      <c r="BI123" t="s">
        <v>2104</v>
      </c>
      <c r="BJ123" t="s">
        <v>2103</v>
      </c>
    </row>
    <row r="124" spans="1:62">
      <c r="A124" s="239" t="s">
        <v>6332</v>
      </c>
      <c r="B124" s="240" t="s">
        <v>6352</v>
      </c>
      <c r="C124" s="240" t="s">
        <v>6353</v>
      </c>
      <c r="D124" s="239" t="s">
        <v>6354</v>
      </c>
      <c r="E124" s="239" t="s">
        <v>6355</v>
      </c>
      <c r="F124" s="239" t="s">
        <v>6354</v>
      </c>
      <c r="G124" s="239" t="s">
        <v>6356</v>
      </c>
      <c r="H124" s="239" t="s">
        <v>6354</v>
      </c>
      <c r="I124" s="239" t="s">
        <v>6356</v>
      </c>
      <c r="J124" s="241" t="s">
        <v>5721</v>
      </c>
      <c r="K124" s="241" t="s">
        <v>5721</v>
      </c>
      <c r="L124" s="230" t="str">
        <f t="shared" si="23"/>
        <v>9G#2DTR(A)</v>
      </c>
      <c r="M124" s="230" t="str">
        <f t="shared" si="24"/>
        <v>(A)</v>
      </c>
      <c r="N124" s="230" t="str">
        <f t="shared" si="25"/>
        <v>9G#2DTR</v>
      </c>
      <c r="O124" s="230" t="str">
        <f t="shared" si="26"/>
        <v>(A)</v>
      </c>
      <c r="P124" s="55" t="str">
        <f t="shared" si="27"/>
        <v>9G#2DTR(A)</v>
      </c>
      <c r="Q124" s="635" t="str">
        <f t="shared" si="28"/>
        <v>1038</v>
      </c>
      <c r="R124" s="234">
        <f t="shared" si="29"/>
        <v>995</v>
      </c>
      <c r="S124" s="55">
        <f t="shared" si="30"/>
        <v>935</v>
      </c>
      <c r="T124" s="242">
        <f t="shared" ca="1" si="31"/>
        <v>20.5</v>
      </c>
      <c r="U124" s="231">
        <f t="shared" si="32"/>
        <v>124</v>
      </c>
      <c r="V124" s="230" t="str">
        <f t="array" ref="V124">INDEX(P:P,MAX(U$3:U124))</f>
        <v>9G#2DTR(A)</v>
      </c>
      <c r="W124" s="230">
        <f t="shared" ca="1" si="33"/>
        <v>30</v>
      </c>
      <c r="X124" s="230" t="str">
        <f t="shared" si="34"/>
        <v/>
      </c>
      <c r="Y124" s="230">
        <f t="shared" si="21"/>
        <v>0</v>
      </c>
      <c r="AA124" s="230" t="str">
        <f t="shared" si="22"/>
        <v>漢寶</v>
      </c>
      <c r="AB124" s="230" t="s">
        <v>2105</v>
      </c>
      <c r="AC124" s="230" t="s">
        <v>2105</v>
      </c>
      <c r="BB124" s="547" t="s">
        <v>1223</v>
      </c>
      <c r="BC124" s="547">
        <v>2285</v>
      </c>
      <c r="BD124" s="547">
        <v>7</v>
      </c>
      <c r="BE124" s="547">
        <v>2292</v>
      </c>
      <c r="BG124" s="239" t="s">
        <v>8409</v>
      </c>
      <c r="BH124" s="240" t="s">
        <v>8420</v>
      </c>
      <c r="BI124" t="s">
        <v>2105</v>
      </c>
      <c r="BJ124" t="s">
        <v>2105</v>
      </c>
    </row>
    <row r="125" spans="1:62">
      <c r="A125" s="239" t="s">
        <v>6297</v>
      </c>
      <c r="B125" s="240" t="s">
        <v>6357</v>
      </c>
      <c r="C125" s="240" t="s">
        <v>6358</v>
      </c>
      <c r="D125" s="239" t="s">
        <v>6235</v>
      </c>
      <c r="E125" s="239" t="s">
        <v>6271</v>
      </c>
      <c r="F125" s="239" t="s">
        <v>6235</v>
      </c>
      <c r="G125" s="239" t="s">
        <v>6062</v>
      </c>
      <c r="H125" s="239" t="s">
        <v>6235</v>
      </c>
      <c r="I125" s="239" t="s">
        <v>6358</v>
      </c>
      <c r="J125" s="241" t="s">
        <v>6144</v>
      </c>
      <c r="K125" s="241" t="s">
        <v>6159</v>
      </c>
      <c r="L125" s="230" t="str">
        <f t="shared" si="23"/>
        <v>9G30</v>
      </c>
      <c r="M125" s="230" t="str">
        <f t="shared" si="24"/>
        <v/>
      </c>
      <c r="N125" s="230" t="str">
        <f t="shared" si="25"/>
        <v/>
      </c>
      <c r="O125" s="230" t="str">
        <f t="shared" si="26"/>
        <v/>
      </c>
      <c r="P125" s="55" t="str">
        <f t="shared" si="27"/>
        <v>9G30</v>
      </c>
      <c r="Q125" s="635" t="str">
        <f t="shared" si="28"/>
        <v>126</v>
      </c>
      <c r="R125" s="234">
        <f t="shared" si="29"/>
        <v>109</v>
      </c>
      <c r="S125" s="55">
        <f t="shared" si="30"/>
        <v>99</v>
      </c>
      <c r="T125" s="242">
        <f t="shared" ca="1" si="31"/>
        <v>2.4900000000000002</v>
      </c>
      <c r="U125" s="231" t="str">
        <f t="shared" si="32"/>
        <v/>
      </c>
      <c r="V125" s="230" t="str">
        <f t="array" ref="V125">INDEX(P:P,MAX(U$3:U125))</f>
        <v>9G#2DTR(A)</v>
      </c>
      <c r="W125" s="230" t="str">
        <f t="shared" ca="1" si="33"/>
        <v/>
      </c>
      <c r="X125" s="230">
        <f t="shared" si="34"/>
        <v>11.4</v>
      </c>
      <c r="Y125" s="230">
        <f t="shared" si="21"/>
        <v>0</v>
      </c>
      <c r="AA125" s="230" t="str">
        <f t="shared" si="22"/>
        <v>漢寶</v>
      </c>
      <c r="AB125" s="230" t="s">
        <v>1463</v>
      </c>
      <c r="AC125" s="230" t="str">
        <f>LEFT(B125,4)</f>
        <v>9G30</v>
      </c>
      <c r="BB125" s="547" t="s">
        <v>1241</v>
      </c>
      <c r="BC125" s="547">
        <v>2746</v>
      </c>
      <c r="BD125" s="547">
        <v>6</v>
      </c>
      <c r="BE125" s="547">
        <v>2752</v>
      </c>
      <c r="BG125" s="239" t="s">
        <v>8409</v>
      </c>
      <c r="BH125" s="240" t="s">
        <v>8421</v>
      </c>
      <c r="BI125" t="s">
        <v>1463</v>
      </c>
      <c r="BJ125" t="s">
        <v>2105</v>
      </c>
    </row>
    <row r="126" spans="1:62">
      <c r="A126" s="239" t="s">
        <v>6297</v>
      </c>
      <c r="B126" s="240" t="s">
        <v>6359</v>
      </c>
      <c r="C126" s="240" t="s">
        <v>6360</v>
      </c>
      <c r="D126" s="239" t="s">
        <v>6256</v>
      </c>
      <c r="E126" s="239" t="s">
        <v>6361</v>
      </c>
      <c r="F126" s="239" t="s">
        <v>6185</v>
      </c>
      <c r="G126" s="239" t="s">
        <v>6362</v>
      </c>
      <c r="H126" s="239" t="s">
        <v>6124</v>
      </c>
      <c r="I126" s="239" t="s">
        <v>6361</v>
      </c>
      <c r="J126" s="241" t="s">
        <v>6360</v>
      </c>
      <c r="K126" s="241" t="s">
        <v>5785</v>
      </c>
      <c r="L126" s="230" t="str">
        <f t="shared" si="23"/>
        <v>9G31</v>
      </c>
      <c r="M126" s="230" t="str">
        <f t="shared" si="24"/>
        <v/>
      </c>
      <c r="N126" s="230" t="str">
        <f t="shared" si="25"/>
        <v/>
      </c>
      <c r="O126" s="230" t="str">
        <f t="shared" si="26"/>
        <v/>
      </c>
      <c r="P126" s="55" t="str">
        <f t="shared" si="27"/>
        <v>9G31</v>
      </c>
      <c r="Q126" s="635" t="str">
        <f t="shared" si="28"/>
        <v>41</v>
      </c>
      <c r="R126" s="234">
        <f t="shared" si="29"/>
        <v>36</v>
      </c>
      <c r="S126" s="55">
        <f t="shared" si="30"/>
        <v>28</v>
      </c>
      <c r="T126" s="242">
        <f t="shared" ca="1" si="31"/>
        <v>0.81</v>
      </c>
      <c r="U126" s="231" t="str">
        <f t="shared" si="32"/>
        <v/>
      </c>
      <c r="V126" s="230" t="str">
        <f t="array" ref="V126">INDEX(P:P,MAX(U$3:U126))</f>
        <v>9G#2DTR(A)</v>
      </c>
      <c r="W126" s="230" t="str">
        <f t="shared" ca="1" si="33"/>
        <v/>
      </c>
      <c r="X126" s="230">
        <f t="shared" si="34"/>
        <v>11.4</v>
      </c>
      <c r="Y126" s="230">
        <f t="shared" si="21"/>
        <v>0</v>
      </c>
      <c r="AA126" s="230" t="str">
        <f t="shared" si="22"/>
        <v>漢寶</v>
      </c>
      <c r="AB126" s="230" t="s">
        <v>1499</v>
      </c>
      <c r="AC126" s="230" t="str">
        <f>LEFT(B126,4)</f>
        <v>9G31</v>
      </c>
      <c r="BB126" s="547" t="s">
        <v>1278</v>
      </c>
      <c r="BC126" s="547">
        <v>414</v>
      </c>
      <c r="BD126" s="547" t="s">
        <v>85</v>
      </c>
      <c r="BE126" s="547">
        <v>414</v>
      </c>
      <c r="BG126" s="239" t="s">
        <v>8409</v>
      </c>
      <c r="BH126" s="240" t="s">
        <v>8422</v>
      </c>
      <c r="BI126" t="s">
        <v>1499</v>
      </c>
      <c r="BJ126" t="s">
        <v>2105</v>
      </c>
    </row>
    <row r="127" spans="1:62">
      <c r="A127" s="239" t="s">
        <v>6297</v>
      </c>
      <c r="B127" s="240" t="s">
        <v>6363</v>
      </c>
      <c r="C127" s="240" t="s">
        <v>6364</v>
      </c>
      <c r="D127" s="239" t="s">
        <v>6185</v>
      </c>
      <c r="E127" s="239" t="s">
        <v>6365</v>
      </c>
      <c r="F127" s="239" t="s">
        <v>6185</v>
      </c>
      <c r="G127" s="239" t="s">
        <v>6341</v>
      </c>
      <c r="H127" s="239" t="s">
        <v>6185</v>
      </c>
      <c r="I127" s="239" t="s">
        <v>6341</v>
      </c>
      <c r="J127" s="241" t="s">
        <v>6265</v>
      </c>
      <c r="K127" s="241" t="s">
        <v>5802</v>
      </c>
      <c r="L127" s="230" t="str">
        <f t="shared" si="23"/>
        <v>9G32</v>
      </c>
      <c r="M127" s="230" t="str">
        <f t="shared" si="24"/>
        <v/>
      </c>
      <c r="N127" s="230" t="str">
        <f t="shared" si="25"/>
        <v/>
      </c>
      <c r="O127" s="230" t="str">
        <f t="shared" si="26"/>
        <v/>
      </c>
      <c r="P127" s="55" t="str">
        <f t="shared" si="27"/>
        <v>9G32</v>
      </c>
      <c r="Q127" s="635" t="str">
        <f t="shared" si="28"/>
        <v>138</v>
      </c>
      <c r="R127" s="234">
        <f t="shared" si="29"/>
        <v>121</v>
      </c>
      <c r="S127" s="55">
        <f t="shared" si="30"/>
        <v>112</v>
      </c>
      <c r="T127" s="242">
        <f t="shared" ca="1" si="31"/>
        <v>2.72</v>
      </c>
      <c r="U127" s="231" t="str">
        <f t="shared" si="32"/>
        <v/>
      </c>
      <c r="V127" s="230" t="str">
        <f t="array" ref="V127">INDEX(P:P,MAX(U$3:U127))</f>
        <v>9G#2DTR(A)</v>
      </c>
      <c r="W127" s="230" t="str">
        <f t="shared" ca="1" si="33"/>
        <v/>
      </c>
      <c r="X127" s="230">
        <f t="shared" si="34"/>
        <v>11.4</v>
      </c>
      <c r="Y127" s="230">
        <f t="shared" si="21"/>
        <v>0</v>
      </c>
      <c r="AA127" s="230" t="str">
        <f t="shared" si="22"/>
        <v>漢寶</v>
      </c>
      <c r="AB127" s="230" t="s">
        <v>1514</v>
      </c>
      <c r="AC127" s="230" t="str">
        <f>LEFT(B127,4)</f>
        <v>9G32</v>
      </c>
      <c r="BB127" s="547" t="s">
        <v>1297</v>
      </c>
      <c r="BC127" s="547">
        <v>1340</v>
      </c>
      <c r="BD127" s="547">
        <v>1</v>
      </c>
      <c r="BE127" s="547">
        <v>1341</v>
      </c>
      <c r="BG127" s="239" t="s">
        <v>8407</v>
      </c>
      <c r="BH127" s="240" t="s">
        <v>8423</v>
      </c>
      <c r="BI127" t="s">
        <v>1514</v>
      </c>
      <c r="BJ127" t="s">
        <v>2105</v>
      </c>
    </row>
    <row r="128" spans="1:62">
      <c r="A128" s="239" t="s">
        <v>6366</v>
      </c>
      <c r="B128" s="240" t="s">
        <v>6367</v>
      </c>
      <c r="C128" s="240" t="s">
        <v>6368</v>
      </c>
      <c r="D128" s="239" t="s">
        <v>6256</v>
      </c>
      <c r="E128" s="239" t="s">
        <v>6369</v>
      </c>
      <c r="F128" s="239" t="s">
        <v>6370</v>
      </c>
      <c r="G128" s="239" t="s">
        <v>6371</v>
      </c>
      <c r="H128" s="239" t="s">
        <v>6370</v>
      </c>
      <c r="I128" s="239" t="s">
        <v>6372</v>
      </c>
      <c r="J128" s="241" t="s">
        <v>6373</v>
      </c>
      <c r="K128" s="241" t="s">
        <v>5802</v>
      </c>
      <c r="L128" s="230" t="str">
        <f t="shared" si="23"/>
        <v>9G33</v>
      </c>
      <c r="M128" s="230" t="str">
        <f t="shared" si="24"/>
        <v/>
      </c>
      <c r="N128" s="230" t="str">
        <f t="shared" si="25"/>
        <v/>
      </c>
      <c r="O128" s="230" t="str">
        <f t="shared" si="26"/>
        <v/>
      </c>
      <c r="P128" s="55" t="str">
        <f t="shared" si="27"/>
        <v>9G33</v>
      </c>
      <c r="Q128" s="635" t="str">
        <f t="shared" si="28"/>
        <v>112</v>
      </c>
      <c r="R128" s="234">
        <f t="shared" si="29"/>
        <v>108</v>
      </c>
      <c r="S128" s="55">
        <f t="shared" si="30"/>
        <v>105</v>
      </c>
      <c r="T128" s="242">
        <f t="shared" ca="1" si="31"/>
        <v>2.21</v>
      </c>
      <c r="U128" s="231" t="str">
        <f t="shared" si="32"/>
        <v/>
      </c>
      <c r="V128" s="230" t="str">
        <f t="array" ref="V128">INDEX(P:P,MAX(U$3:U128))</f>
        <v>9G#2DTR(A)</v>
      </c>
      <c r="W128" s="230" t="str">
        <f t="shared" ca="1" si="33"/>
        <v/>
      </c>
      <c r="X128" s="230">
        <f t="shared" si="34"/>
        <v>11.4</v>
      </c>
      <c r="Y128" s="230">
        <f t="shared" si="21"/>
        <v>0</v>
      </c>
      <c r="AA128" s="230" t="str">
        <f t="shared" si="22"/>
        <v>漢寶</v>
      </c>
      <c r="AB128" s="230" t="s">
        <v>1548</v>
      </c>
      <c r="AC128" s="230" t="str">
        <f>LEFT(B128,4)</f>
        <v>9G33</v>
      </c>
      <c r="BB128" s="547" t="s">
        <v>1332</v>
      </c>
      <c r="BC128" s="547">
        <v>2750</v>
      </c>
      <c r="BD128" s="547">
        <v>1</v>
      </c>
      <c r="BE128" s="547">
        <v>2751</v>
      </c>
      <c r="BG128" s="239" t="s">
        <v>8409</v>
      </c>
      <c r="BH128" s="240" t="s">
        <v>8424</v>
      </c>
      <c r="BI128" t="s">
        <v>1548</v>
      </c>
      <c r="BJ128" t="s">
        <v>2105</v>
      </c>
    </row>
    <row r="129" spans="1:62">
      <c r="A129" s="239" t="s">
        <v>6297</v>
      </c>
      <c r="B129" s="240" t="s">
        <v>6374</v>
      </c>
      <c r="C129" s="240" t="s">
        <v>6375</v>
      </c>
      <c r="D129" s="239" t="s">
        <v>6370</v>
      </c>
      <c r="E129" s="239" t="s">
        <v>6376</v>
      </c>
      <c r="F129" s="239" t="s">
        <v>6124</v>
      </c>
      <c r="G129" s="239" t="s">
        <v>6377</v>
      </c>
      <c r="H129" s="239" t="s">
        <v>5776</v>
      </c>
      <c r="I129" s="239" t="s">
        <v>6378</v>
      </c>
      <c r="J129" s="241" t="s">
        <v>6379</v>
      </c>
      <c r="K129" s="241" t="s">
        <v>6124</v>
      </c>
      <c r="L129" s="230" t="str">
        <f t="shared" si="23"/>
        <v>9G34</v>
      </c>
      <c r="M129" s="230" t="str">
        <f t="shared" si="24"/>
        <v/>
      </c>
      <c r="N129" s="230" t="str">
        <f t="shared" si="25"/>
        <v/>
      </c>
      <c r="O129" s="230" t="str">
        <f t="shared" si="26"/>
        <v/>
      </c>
      <c r="P129" s="55" t="str">
        <f t="shared" si="27"/>
        <v>9G34</v>
      </c>
      <c r="Q129" s="635" t="str">
        <f t="shared" si="28"/>
        <v>219</v>
      </c>
      <c r="R129" s="234">
        <f t="shared" si="29"/>
        <v>194</v>
      </c>
      <c r="S129" s="55">
        <f t="shared" si="30"/>
        <v>170</v>
      </c>
      <c r="T129" s="242">
        <f t="shared" ca="1" si="31"/>
        <v>4.32</v>
      </c>
      <c r="U129" s="231" t="str">
        <f t="shared" si="32"/>
        <v/>
      </c>
      <c r="V129" s="230" t="str">
        <f t="array" ref="V129">INDEX(P:P,MAX(U$3:U129))</f>
        <v>9G#2DTR(A)</v>
      </c>
      <c r="W129" s="230" t="str">
        <f t="shared" ca="1" si="33"/>
        <v/>
      </c>
      <c r="X129" s="230">
        <f t="shared" si="34"/>
        <v>11.4</v>
      </c>
      <c r="Y129" s="230">
        <f t="shared" si="21"/>
        <v>0</v>
      </c>
      <c r="AA129" s="230" t="str">
        <f t="shared" si="22"/>
        <v>漢寶</v>
      </c>
      <c r="AB129" s="230" t="s">
        <v>1562</v>
      </c>
      <c r="AC129" s="230" t="str">
        <f>LEFT(B129,4)</f>
        <v>9G34</v>
      </c>
      <c r="BB129" s="547" t="s">
        <v>1465</v>
      </c>
      <c r="BC129" s="547">
        <v>18</v>
      </c>
      <c r="BD129" s="547">
        <v>1</v>
      </c>
      <c r="BE129" s="547">
        <v>19</v>
      </c>
      <c r="BG129" s="239" t="s">
        <v>10</v>
      </c>
      <c r="BH129" s="240" t="s">
        <v>8425</v>
      </c>
      <c r="BI129" t="s">
        <v>1562</v>
      </c>
      <c r="BJ129" t="s">
        <v>2105</v>
      </c>
    </row>
    <row r="130" spans="1:62">
      <c r="A130" s="239" t="s">
        <v>6380</v>
      </c>
      <c r="B130" s="240" t="s">
        <v>6381</v>
      </c>
      <c r="C130" s="240" t="s">
        <v>6382</v>
      </c>
      <c r="D130" s="239" t="s">
        <v>5776</v>
      </c>
      <c r="E130" s="239" t="s">
        <v>6383</v>
      </c>
      <c r="F130" s="239" t="s">
        <v>6384</v>
      </c>
      <c r="G130" s="239" t="s">
        <v>6385</v>
      </c>
      <c r="H130" s="239" t="s">
        <v>6384</v>
      </c>
      <c r="I130" s="239" t="s">
        <v>6386</v>
      </c>
      <c r="J130" s="241" t="s">
        <v>5721</v>
      </c>
      <c r="K130" s="241" t="s">
        <v>5684</v>
      </c>
      <c r="L130" s="230" t="str">
        <f t="shared" si="23"/>
        <v>9G#2DTR(B)</v>
      </c>
      <c r="M130" s="230" t="str">
        <f t="shared" si="24"/>
        <v>(B)</v>
      </c>
      <c r="N130" s="230" t="str">
        <f t="shared" si="25"/>
        <v>9G#2DTR</v>
      </c>
      <c r="O130" s="230" t="str">
        <f t="shared" si="26"/>
        <v>(B)</v>
      </c>
      <c r="P130" s="55" t="str">
        <f t="shared" si="27"/>
        <v>9G#2DTR(B)</v>
      </c>
      <c r="Q130" s="635" t="str">
        <f t="shared" si="28"/>
        <v>831</v>
      </c>
      <c r="R130" s="234">
        <f t="shared" si="29"/>
        <v>823</v>
      </c>
      <c r="S130" s="55">
        <f t="shared" si="30"/>
        <v>815</v>
      </c>
      <c r="T130" s="242">
        <f t="shared" ca="1" si="31"/>
        <v>16.41</v>
      </c>
      <c r="U130" s="231">
        <f t="shared" si="32"/>
        <v>130</v>
      </c>
      <c r="V130" s="230" t="str">
        <f t="array" ref="V130">INDEX(P:P,MAX(U$3:U130))</f>
        <v>9G#2DTR(B)</v>
      </c>
      <c r="W130" s="230">
        <f t="shared" ca="1" si="33"/>
        <v>30</v>
      </c>
      <c r="X130" s="230" t="str">
        <f t="shared" si="34"/>
        <v/>
      </c>
      <c r="Y130" s="230">
        <f t="shared" si="21"/>
        <v>0</v>
      </c>
      <c r="AA130" s="230" t="str">
        <f t="shared" si="22"/>
        <v>漢寶</v>
      </c>
      <c r="AB130" s="230" t="s">
        <v>2106</v>
      </c>
      <c r="AC130" s="230" t="s">
        <v>2106</v>
      </c>
      <c r="BB130" s="547" t="s">
        <v>1501</v>
      </c>
      <c r="BC130" s="547">
        <v>1603</v>
      </c>
      <c r="BD130" s="547">
        <v>0</v>
      </c>
      <c r="BE130" s="547">
        <v>1603</v>
      </c>
      <c r="BG130" s="239" t="s">
        <v>10</v>
      </c>
      <c r="BH130" s="240" t="s">
        <v>397</v>
      </c>
      <c r="BI130" t="s">
        <v>2106</v>
      </c>
      <c r="BJ130" t="s">
        <v>2106</v>
      </c>
    </row>
    <row r="131" spans="1:62">
      <c r="A131" s="239" t="s">
        <v>6297</v>
      </c>
      <c r="B131" s="240" t="s">
        <v>6387</v>
      </c>
      <c r="C131" s="240" t="s">
        <v>6388</v>
      </c>
      <c r="D131" s="239" t="s">
        <v>6185</v>
      </c>
      <c r="E131" s="239" t="s">
        <v>6389</v>
      </c>
      <c r="F131" s="239" t="s">
        <v>6390</v>
      </c>
      <c r="G131" s="239" t="s">
        <v>6391</v>
      </c>
      <c r="H131" s="239" t="s">
        <v>5590</v>
      </c>
      <c r="I131" s="239" t="s">
        <v>6388</v>
      </c>
      <c r="J131" s="241" t="s">
        <v>6392</v>
      </c>
      <c r="K131" s="241" t="s">
        <v>6185</v>
      </c>
      <c r="L131" s="230" t="str">
        <f t="shared" si="23"/>
        <v>9G35</v>
      </c>
      <c r="M131" s="230" t="str">
        <f t="shared" si="24"/>
        <v/>
      </c>
      <c r="N131" s="230" t="str">
        <f t="shared" si="25"/>
        <v/>
      </c>
      <c r="O131" s="230" t="str">
        <f t="shared" si="26"/>
        <v/>
      </c>
      <c r="P131" s="55" t="str">
        <f t="shared" si="27"/>
        <v>9G35</v>
      </c>
      <c r="Q131" s="635" t="str">
        <f t="shared" si="28"/>
        <v>247</v>
      </c>
      <c r="R131" s="234">
        <f t="shared" si="29"/>
        <v>230</v>
      </c>
      <c r="S131" s="55">
        <f t="shared" si="30"/>
        <v>206</v>
      </c>
      <c r="T131" s="242">
        <f t="shared" ca="1" si="31"/>
        <v>4.88</v>
      </c>
      <c r="U131" s="231" t="str">
        <f t="shared" si="32"/>
        <v/>
      </c>
      <c r="V131" s="230" t="str">
        <f t="array" ref="V131">INDEX(P:P,MAX(U$3:U131))</f>
        <v>9G#2DTR(B)</v>
      </c>
      <c r="W131" s="230" t="str">
        <f t="shared" ca="1" si="33"/>
        <v/>
      </c>
      <c r="X131" s="230">
        <f t="shared" si="34"/>
        <v>11.4</v>
      </c>
      <c r="Y131" s="230">
        <f t="shared" ref="Y131:Y194" si="36">SUMIF(L:L,L131,I:I)</f>
        <v>0</v>
      </c>
      <c r="AA131" s="230" t="str">
        <f t="shared" ref="AA131:AA194" si="37">LEFT(A131,2)</f>
        <v>漢寶</v>
      </c>
      <c r="AB131" s="230" t="s">
        <v>1606</v>
      </c>
      <c r="AC131" s="230" t="str">
        <f>LEFT(B131,4)</f>
        <v>9G35</v>
      </c>
      <c r="BB131" s="547" t="s">
        <v>1516</v>
      </c>
      <c r="BC131" s="547">
        <v>2980</v>
      </c>
      <c r="BD131" s="547">
        <v>6</v>
      </c>
      <c r="BE131" s="547">
        <v>2986</v>
      </c>
      <c r="BG131" s="239" t="s">
        <v>8409</v>
      </c>
      <c r="BH131" s="240" t="s">
        <v>8426</v>
      </c>
      <c r="BI131" t="s">
        <v>1606</v>
      </c>
      <c r="BJ131" t="s">
        <v>2106</v>
      </c>
    </row>
    <row r="132" spans="1:62">
      <c r="A132" s="239" t="s">
        <v>6297</v>
      </c>
      <c r="B132" s="240" t="s">
        <v>6393</v>
      </c>
      <c r="C132" s="240" t="s">
        <v>6394</v>
      </c>
      <c r="D132" s="239" t="s">
        <v>6124</v>
      </c>
      <c r="E132" s="239" t="s">
        <v>6395</v>
      </c>
      <c r="F132" s="239" t="s">
        <v>6384</v>
      </c>
      <c r="G132" s="239" t="s">
        <v>6396</v>
      </c>
      <c r="H132" s="239" t="s">
        <v>6124</v>
      </c>
      <c r="I132" s="239" t="s">
        <v>6397</v>
      </c>
      <c r="J132" s="241" t="s">
        <v>6398</v>
      </c>
      <c r="K132" s="241" t="s">
        <v>6233</v>
      </c>
      <c r="L132" s="230" t="str">
        <f t="shared" ref="L132:L195" si="38">IF(LEFT(B132,1)="#",IF(LEN(B132)=5,RIGHT(A132,2)&amp;B132,N132&amp;M132),MID(B132,FIND("(",B132)+1,4))</f>
        <v>9G36</v>
      </c>
      <c r="M132" s="230" t="str">
        <f t="shared" ref="M132:M195" si="39">IF(LEFT(B132,1)="#",IF(LEN(B132)&lt;&gt;5,"("&amp;MID(B132,3,1)&amp;")",""),"")</f>
        <v/>
      </c>
      <c r="N132" s="230" t="str">
        <f t="shared" ref="N132:N195" si="40">IF(LEFT(B132,1)="#",IF(LEN(B132)=5,RIGHT(A132,2)&amp;B132,RIGHT(A132,2)&amp;LEFT(B132,2)&amp;"DTR"),"")</f>
        <v/>
      </c>
      <c r="O132" s="230" t="str">
        <f t="shared" ref="O132:O195" si="41">IF(LEFT(B132,1)="#",IF(LEN(B132)&lt;&gt;5,IF(LEN(B132)&lt;&gt;7,"("&amp;MID(B132,3,1)&amp;")","("&amp;MID(B132,3,2)&amp;")"),""),"")</f>
        <v/>
      </c>
      <c r="P132" s="55" t="str">
        <f t="shared" ref="P132:P195" si="42">IF(LEFT(B132,1)="#",IF(LEN(B132)=5,RIGHT(A132,2)&amp;B132,N132&amp;M132),MID(B132,FIND("(",B132)+1,4))</f>
        <v>9G36</v>
      </c>
      <c r="Q132" s="635" t="str">
        <f t="shared" ref="Q132:Q195" si="43">I132</f>
        <v>163</v>
      </c>
      <c r="R132" s="234">
        <f t="shared" ref="R132:R195" si="44">AVERAGE(C132*1,E132*1,G132*1)</f>
        <v>142</v>
      </c>
      <c r="S132" s="55">
        <f t="shared" ref="S132:S195" si="45">MIN(C132*1,E132*1,G132*1)</f>
        <v>129</v>
      </c>
      <c r="T132" s="242">
        <f t="shared" ref="T132:T195" ca="1" si="46">IF(LEFT(B132,1)="#",ROUND(OFFSET(X132,1,0,1,1)*Q132*SQRT(3)/1000,2),ROUND(Q132*X132*SQRT(3)/1000,2))</f>
        <v>3.22</v>
      </c>
      <c r="U132" s="231" t="str">
        <f t="shared" ref="U132:U195" si="47">IF(ISNUMBER(FIND("#",B132)),ROW(),"")</f>
        <v/>
      </c>
      <c r="V132" s="230" t="str">
        <f t="array" ref="V132">INDEX(P:P,MAX(U$3:U132))</f>
        <v>9G#2DTR(B)</v>
      </c>
      <c r="W132" s="230" t="str">
        <f t="shared" ref="W132:W195" ca="1" si="48">IF(LEFT(B132,1)="#",IF(ISNUMBER(FIND("DTR",B132)),IF(MID(OFFSET(P132,1,0,1,1),3,1)*1&lt;5,30,60),25),"")</f>
        <v/>
      </c>
      <c r="X132" s="230">
        <f t="shared" ref="X132:X195" si="49">IF(LEFT(B132,1)="#","",IF(MID(P132,3,1)*1&lt;5,11.4,22.8))</f>
        <v>11.4</v>
      </c>
      <c r="Y132" s="230">
        <f t="shared" si="36"/>
        <v>0</v>
      </c>
      <c r="AA132" s="230" t="str">
        <f t="shared" si="37"/>
        <v>漢寶</v>
      </c>
      <c r="AB132" s="230" t="s">
        <v>1640</v>
      </c>
      <c r="AC132" s="230" t="str">
        <f>LEFT(B132,4)</f>
        <v>9G36</v>
      </c>
      <c r="BB132" s="547" t="s">
        <v>1550</v>
      </c>
      <c r="BC132" s="547">
        <v>4128</v>
      </c>
      <c r="BD132" s="547" t="s">
        <v>85</v>
      </c>
      <c r="BE132" s="547">
        <v>4128</v>
      </c>
      <c r="BG132" s="239" t="s">
        <v>8409</v>
      </c>
      <c r="BH132" s="240" t="s">
        <v>8427</v>
      </c>
      <c r="BI132" t="s">
        <v>1640</v>
      </c>
      <c r="BJ132" t="s">
        <v>2106</v>
      </c>
    </row>
    <row r="133" spans="1:62">
      <c r="A133" s="239" t="s">
        <v>6366</v>
      </c>
      <c r="B133" s="240" t="s">
        <v>6399</v>
      </c>
      <c r="C133" s="240" t="s">
        <v>6246</v>
      </c>
      <c r="D133" s="239" t="s">
        <v>6400</v>
      </c>
      <c r="E133" s="239" t="s">
        <v>6401</v>
      </c>
      <c r="F133" s="239" t="s">
        <v>6400</v>
      </c>
      <c r="G133" s="239" t="s">
        <v>6402</v>
      </c>
      <c r="H133" s="239" t="s">
        <v>6403</v>
      </c>
      <c r="I133" s="239" t="s">
        <v>6404</v>
      </c>
      <c r="J133" s="241" t="s">
        <v>6405</v>
      </c>
      <c r="K133" s="241" t="s">
        <v>6131</v>
      </c>
      <c r="L133" s="230" t="str">
        <f t="shared" si="38"/>
        <v>9G37</v>
      </c>
      <c r="M133" s="230" t="str">
        <f t="shared" si="39"/>
        <v/>
      </c>
      <c r="N133" s="230" t="str">
        <f t="shared" si="40"/>
        <v/>
      </c>
      <c r="O133" s="230" t="str">
        <f t="shared" si="41"/>
        <v/>
      </c>
      <c r="P133" s="55" t="str">
        <f t="shared" si="42"/>
        <v>9G37</v>
      </c>
      <c r="Q133" s="635" t="str">
        <f t="shared" si="43"/>
        <v>159</v>
      </c>
      <c r="R133" s="234">
        <f t="shared" si="44"/>
        <v>151</v>
      </c>
      <c r="S133" s="55">
        <f t="shared" si="45"/>
        <v>137</v>
      </c>
      <c r="T133" s="242">
        <f t="shared" ca="1" si="46"/>
        <v>3.14</v>
      </c>
      <c r="U133" s="231" t="str">
        <f t="shared" si="47"/>
        <v/>
      </c>
      <c r="V133" s="230" t="str">
        <f t="array" ref="V133">INDEX(P:P,MAX(U$3:U133))</f>
        <v>9G#2DTR(B)</v>
      </c>
      <c r="W133" s="230" t="str">
        <f t="shared" ca="1" si="48"/>
        <v/>
      </c>
      <c r="X133" s="230">
        <f t="shared" si="49"/>
        <v>11.4</v>
      </c>
      <c r="Y133" s="230">
        <f t="shared" si="36"/>
        <v>0</v>
      </c>
      <c r="AA133" s="230" t="str">
        <f t="shared" si="37"/>
        <v>漢寶</v>
      </c>
      <c r="AB133" s="230" t="s">
        <v>1654</v>
      </c>
      <c r="AC133" s="230" t="str">
        <f>LEFT(B133,4)</f>
        <v>9G37</v>
      </c>
      <c r="BB133" s="547" t="s">
        <v>1596</v>
      </c>
      <c r="BC133" s="547">
        <v>1060</v>
      </c>
      <c r="BD133" s="547">
        <v>2</v>
      </c>
      <c r="BE133" s="547">
        <v>1062</v>
      </c>
      <c r="BG133" s="239" t="s">
        <v>8407</v>
      </c>
      <c r="BH133" s="240" t="s">
        <v>8428</v>
      </c>
      <c r="BI133" t="s">
        <v>1654</v>
      </c>
      <c r="BJ133" t="s">
        <v>2106</v>
      </c>
    </row>
    <row r="134" spans="1:62">
      <c r="A134" s="239" t="s">
        <v>6380</v>
      </c>
      <c r="B134" s="240" t="s">
        <v>6406</v>
      </c>
      <c r="C134" s="240" t="s">
        <v>6407</v>
      </c>
      <c r="D134" s="239" t="s">
        <v>6256</v>
      </c>
      <c r="E134" s="239" t="s">
        <v>6408</v>
      </c>
      <c r="F134" s="239" t="s">
        <v>6256</v>
      </c>
      <c r="G134" s="239" t="s">
        <v>6409</v>
      </c>
      <c r="H134" s="239" t="s">
        <v>6256</v>
      </c>
      <c r="I134" s="239" t="s">
        <v>6410</v>
      </c>
      <c r="J134" s="241" t="s">
        <v>6411</v>
      </c>
      <c r="K134" s="241" t="s">
        <v>6179</v>
      </c>
      <c r="L134" s="230" t="str">
        <f t="shared" si="38"/>
        <v>9G38</v>
      </c>
      <c r="M134" s="230" t="str">
        <f t="shared" si="39"/>
        <v/>
      </c>
      <c r="N134" s="230" t="str">
        <f t="shared" si="40"/>
        <v/>
      </c>
      <c r="O134" s="230" t="str">
        <f t="shared" si="41"/>
        <v/>
      </c>
      <c r="P134" s="55" t="str">
        <f t="shared" si="42"/>
        <v>9G38</v>
      </c>
      <c r="Q134" s="635" t="str">
        <f t="shared" si="43"/>
        <v>268</v>
      </c>
      <c r="R134" s="234">
        <f t="shared" si="44"/>
        <v>251</v>
      </c>
      <c r="S134" s="55">
        <f t="shared" si="45"/>
        <v>223</v>
      </c>
      <c r="T134" s="242">
        <f t="shared" ca="1" si="46"/>
        <v>5.29</v>
      </c>
      <c r="U134" s="231" t="str">
        <f t="shared" si="47"/>
        <v/>
      </c>
      <c r="V134" s="230" t="str">
        <f t="array" ref="V134">INDEX(P:P,MAX(U$3:U134))</f>
        <v>9G#2DTR(B)</v>
      </c>
      <c r="W134" s="230" t="str">
        <f t="shared" ca="1" si="48"/>
        <v/>
      </c>
      <c r="X134" s="230">
        <f t="shared" si="49"/>
        <v>11.4</v>
      </c>
      <c r="Y134" s="230">
        <f t="shared" si="36"/>
        <v>0</v>
      </c>
      <c r="AA134" s="230" t="str">
        <f t="shared" si="37"/>
        <v>漢寶</v>
      </c>
      <c r="AB134" s="230" t="s">
        <v>1687</v>
      </c>
      <c r="AC134" s="230" t="str">
        <f>LEFT(B134,4)</f>
        <v>9G38</v>
      </c>
      <c r="BB134" s="547" t="s">
        <v>1608</v>
      </c>
      <c r="BC134" s="547">
        <v>215</v>
      </c>
      <c r="BD134" s="547">
        <v>1</v>
      </c>
      <c r="BE134" s="547">
        <v>216</v>
      </c>
      <c r="BG134" s="239" t="s">
        <v>8409</v>
      </c>
      <c r="BH134" s="240" t="s">
        <v>8429</v>
      </c>
      <c r="BI134" t="s">
        <v>1687</v>
      </c>
      <c r="BJ134" t="s">
        <v>2106</v>
      </c>
    </row>
    <row r="135" spans="1:62">
      <c r="A135" s="239" t="s">
        <v>6297</v>
      </c>
      <c r="B135" s="240" t="s">
        <v>6412</v>
      </c>
      <c r="C135" s="240" t="s">
        <v>6413</v>
      </c>
      <c r="D135" s="239" t="s">
        <v>6256</v>
      </c>
      <c r="E135" s="239" t="s">
        <v>6414</v>
      </c>
      <c r="F135" s="239" t="s">
        <v>6256</v>
      </c>
      <c r="G135" s="239" t="s">
        <v>6415</v>
      </c>
      <c r="H135" s="239" t="s">
        <v>6256</v>
      </c>
      <c r="I135" s="239" t="s">
        <v>6413</v>
      </c>
      <c r="J135" s="241" t="s">
        <v>6416</v>
      </c>
      <c r="K135" s="241" t="s">
        <v>5802</v>
      </c>
      <c r="L135" s="230" t="str">
        <f t="shared" si="38"/>
        <v>9G39</v>
      </c>
      <c r="M135" s="230" t="str">
        <f t="shared" si="39"/>
        <v/>
      </c>
      <c r="N135" s="230" t="str">
        <f t="shared" si="40"/>
        <v/>
      </c>
      <c r="O135" s="230" t="str">
        <f t="shared" si="41"/>
        <v/>
      </c>
      <c r="P135" s="55" t="str">
        <f t="shared" si="42"/>
        <v>9G39</v>
      </c>
      <c r="Q135" s="635" t="str">
        <f t="shared" si="43"/>
        <v>254</v>
      </c>
      <c r="R135" s="234">
        <f t="shared" si="44"/>
        <v>245</v>
      </c>
      <c r="S135" s="55">
        <f t="shared" si="45"/>
        <v>240</v>
      </c>
      <c r="T135" s="242">
        <f t="shared" ca="1" si="46"/>
        <v>5.0199999999999996</v>
      </c>
      <c r="U135" s="231" t="str">
        <f t="shared" si="47"/>
        <v/>
      </c>
      <c r="V135" s="230" t="str">
        <f t="array" ref="V135">INDEX(P:P,MAX(U$3:U135))</f>
        <v>9G#2DTR(B)</v>
      </c>
      <c r="W135" s="230" t="str">
        <f t="shared" ca="1" si="48"/>
        <v/>
      </c>
      <c r="X135" s="230">
        <f t="shared" si="49"/>
        <v>11.4</v>
      </c>
      <c r="Y135" s="230">
        <f t="shared" si="36"/>
        <v>0</v>
      </c>
      <c r="AA135" s="230" t="str">
        <f t="shared" si="37"/>
        <v>漢寶</v>
      </c>
      <c r="AB135" s="230" t="s">
        <v>1698</v>
      </c>
      <c r="AC135" s="230" t="str">
        <f>LEFT(B135,4)</f>
        <v>9G39</v>
      </c>
      <c r="BB135" s="547" t="s">
        <v>1642</v>
      </c>
      <c r="BC135" s="547">
        <v>2606</v>
      </c>
      <c r="BD135" s="547">
        <v>1</v>
      </c>
      <c r="BE135" s="547">
        <v>2607</v>
      </c>
      <c r="BG135" s="239" t="s">
        <v>8407</v>
      </c>
      <c r="BH135" s="240" t="s">
        <v>8430</v>
      </c>
      <c r="BI135" t="s">
        <v>1698</v>
      </c>
      <c r="BJ135" t="s">
        <v>2106</v>
      </c>
    </row>
    <row r="136" spans="1:62">
      <c r="A136" s="239" t="s">
        <v>6297</v>
      </c>
      <c r="B136" s="240" t="s">
        <v>6417</v>
      </c>
      <c r="C136" s="240" t="s">
        <v>6418</v>
      </c>
      <c r="D136" s="239" t="s">
        <v>6152</v>
      </c>
      <c r="E136" s="239" t="s">
        <v>6419</v>
      </c>
      <c r="F136" s="239" t="s">
        <v>6272</v>
      </c>
      <c r="G136" s="239" t="s">
        <v>6419</v>
      </c>
      <c r="H136" s="239" t="s">
        <v>6420</v>
      </c>
      <c r="I136" s="239" t="s">
        <v>6421</v>
      </c>
      <c r="J136" s="241" t="s">
        <v>6422</v>
      </c>
      <c r="K136" s="241" t="s">
        <v>5626</v>
      </c>
      <c r="L136" s="230" t="str">
        <f t="shared" si="38"/>
        <v>9GE9</v>
      </c>
      <c r="M136" s="230" t="str">
        <f t="shared" si="39"/>
        <v/>
      </c>
      <c r="N136" s="230" t="str">
        <f t="shared" si="40"/>
        <v/>
      </c>
      <c r="O136" s="230" t="str">
        <f t="shared" si="41"/>
        <v/>
      </c>
      <c r="P136" s="55" t="str">
        <f t="shared" si="42"/>
        <v>9GE9</v>
      </c>
      <c r="Q136" s="635" t="str">
        <f t="shared" si="43"/>
        <v>383</v>
      </c>
      <c r="R136" s="234">
        <f t="shared" si="44"/>
        <v>382</v>
      </c>
      <c r="S136" s="55">
        <f t="shared" si="45"/>
        <v>381</v>
      </c>
      <c r="T136" s="242" t="e">
        <f t="shared" ca="1" si="46"/>
        <v>#VALUE!</v>
      </c>
      <c r="U136" s="231" t="str">
        <f t="shared" si="47"/>
        <v/>
      </c>
      <c r="V136" s="230" t="str">
        <f t="array" ref="V136">INDEX(P:P,MAX(U$3:U136))</f>
        <v>9G#2DTR(B)</v>
      </c>
      <c r="W136" s="230" t="str">
        <f t="shared" ca="1" si="48"/>
        <v/>
      </c>
      <c r="X136" s="230" t="e">
        <f t="shared" si="49"/>
        <v>#VALUE!</v>
      </c>
      <c r="Y136" s="230">
        <f t="shared" si="36"/>
        <v>0</v>
      </c>
      <c r="AA136" s="230" t="str">
        <f t="shared" si="37"/>
        <v>漢寶</v>
      </c>
      <c r="AB136" s="230" t="s">
        <v>2107</v>
      </c>
      <c r="AC136" s="230" t="s">
        <v>2107</v>
      </c>
      <c r="BB136" s="547" t="s">
        <v>1656</v>
      </c>
      <c r="BC136" s="547">
        <v>2599</v>
      </c>
      <c r="BD136" s="547">
        <v>8</v>
      </c>
      <c r="BE136" s="547">
        <v>2607</v>
      </c>
      <c r="BG136" s="239" t="s">
        <v>8409</v>
      </c>
      <c r="BH136" s="240" t="s">
        <v>8431</v>
      </c>
      <c r="BI136" t="s">
        <v>2107</v>
      </c>
      <c r="BJ136" t="s">
        <v>2106</v>
      </c>
    </row>
    <row r="137" spans="1:62">
      <c r="A137" s="239" t="s">
        <v>6380</v>
      </c>
      <c r="B137" s="240" t="s">
        <v>6423</v>
      </c>
      <c r="C137" s="240" t="s">
        <v>6424</v>
      </c>
      <c r="D137" s="239" t="s">
        <v>6425</v>
      </c>
      <c r="E137" s="239" t="s">
        <v>6426</v>
      </c>
      <c r="F137" s="239" t="s">
        <v>5621</v>
      </c>
      <c r="G137" s="239" t="s">
        <v>6426</v>
      </c>
      <c r="H137" s="239" t="s">
        <v>6425</v>
      </c>
      <c r="I137" s="239" t="s">
        <v>6427</v>
      </c>
      <c r="J137" s="241" t="s">
        <v>5721</v>
      </c>
      <c r="K137" s="241" t="s">
        <v>5595</v>
      </c>
      <c r="L137" s="230" t="str">
        <f t="shared" si="38"/>
        <v>9G#3DTR(A)</v>
      </c>
      <c r="M137" s="230" t="str">
        <f t="shared" si="39"/>
        <v>(A)</v>
      </c>
      <c r="N137" s="230" t="str">
        <f t="shared" si="40"/>
        <v>9G#3DTR</v>
      </c>
      <c r="O137" s="230" t="str">
        <f t="shared" si="41"/>
        <v>(A)</v>
      </c>
      <c r="P137" s="55" t="str">
        <f t="shared" si="42"/>
        <v>9G#3DTR(A)</v>
      </c>
      <c r="Q137" s="635" t="str">
        <f t="shared" si="43"/>
        <v>371</v>
      </c>
      <c r="R137" s="234">
        <f t="shared" si="44"/>
        <v>370</v>
      </c>
      <c r="S137" s="55">
        <f t="shared" si="45"/>
        <v>368</v>
      </c>
      <c r="T137" s="242" t="e">
        <f t="shared" ca="1" si="46"/>
        <v>#VALUE!</v>
      </c>
      <c r="U137" s="231">
        <f t="shared" si="47"/>
        <v>137</v>
      </c>
      <c r="V137" s="230" t="str">
        <f t="array" ref="V137">INDEX(P:P,MAX(U$3:U137))</f>
        <v>9G#3DTR(A)</v>
      </c>
      <c r="W137" s="230" t="e">
        <f t="shared" ca="1" si="48"/>
        <v>#VALUE!</v>
      </c>
      <c r="X137" s="230" t="str">
        <f t="shared" si="49"/>
        <v/>
      </c>
      <c r="Y137" s="230">
        <f t="shared" si="36"/>
        <v>0</v>
      </c>
      <c r="AA137" s="230" t="str">
        <f t="shared" si="37"/>
        <v>漢寶</v>
      </c>
      <c r="AB137" s="230" t="s">
        <v>2108</v>
      </c>
      <c r="AC137" s="230" t="s">
        <v>2108</v>
      </c>
      <c r="BB137" s="547" t="s">
        <v>1689</v>
      </c>
      <c r="BC137" s="547">
        <v>1050</v>
      </c>
      <c r="BD137" s="547">
        <v>4</v>
      </c>
      <c r="BE137" s="547">
        <v>1054</v>
      </c>
      <c r="BG137" s="239" t="s">
        <v>8407</v>
      </c>
      <c r="BH137" s="240" t="s">
        <v>8380</v>
      </c>
      <c r="BI137" t="s">
        <v>2108</v>
      </c>
      <c r="BJ137" t="s">
        <v>2108</v>
      </c>
    </row>
    <row r="138" spans="1:62">
      <c r="A138" s="239" t="s">
        <v>6380</v>
      </c>
      <c r="B138" s="240" t="s">
        <v>6428</v>
      </c>
      <c r="C138" s="240" t="s">
        <v>6422</v>
      </c>
      <c r="D138" s="239" t="s">
        <v>5638</v>
      </c>
      <c r="E138" s="239" t="s">
        <v>6422</v>
      </c>
      <c r="F138" s="239" t="s">
        <v>5638</v>
      </c>
      <c r="G138" s="239" t="s">
        <v>5709</v>
      </c>
      <c r="H138" s="239" t="s">
        <v>5605</v>
      </c>
      <c r="I138" s="239" t="s">
        <v>6422</v>
      </c>
      <c r="J138" s="241" t="s">
        <v>6422</v>
      </c>
      <c r="K138" s="241" t="s">
        <v>5638</v>
      </c>
      <c r="L138" s="230" t="str">
        <f t="shared" si="38"/>
        <v>9GE2</v>
      </c>
      <c r="M138" s="230" t="str">
        <f t="shared" si="39"/>
        <v/>
      </c>
      <c r="N138" s="230" t="str">
        <f t="shared" si="40"/>
        <v/>
      </c>
      <c r="O138" s="230" t="str">
        <f t="shared" si="41"/>
        <v/>
      </c>
      <c r="P138" s="55" t="str">
        <f t="shared" si="42"/>
        <v>9GE2</v>
      </c>
      <c r="Q138" s="635" t="str">
        <f t="shared" si="43"/>
        <v>0</v>
      </c>
      <c r="R138" s="234">
        <f t="shared" si="44"/>
        <v>0</v>
      </c>
      <c r="S138" s="55">
        <f t="shared" si="45"/>
        <v>0</v>
      </c>
      <c r="T138" s="242" t="e">
        <f t="shared" ca="1" si="46"/>
        <v>#VALUE!</v>
      </c>
      <c r="U138" s="231" t="str">
        <f t="shared" si="47"/>
        <v/>
      </c>
      <c r="V138" s="230" t="str">
        <f t="array" ref="V138">INDEX(P:P,MAX(U$3:U138))</f>
        <v>9G#3DTR(A)</v>
      </c>
      <c r="W138" s="230" t="str">
        <f t="shared" ca="1" si="48"/>
        <v/>
      </c>
      <c r="X138" s="230" t="e">
        <f t="shared" si="49"/>
        <v>#VALUE!</v>
      </c>
      <c r="Y138" s="230">
        <f t="shared" si="36"/>
        <v>0</v>
      </c>
      <c r="AA138" s="230" t="str">
        <f t="shared" si="37"/>
        <v>漢寶</v>
      </c>
      <c r="AB138" s="230" t="s">
        <v>2109</v>
      </c>
      <c r="AC138" s="230" t="str">
        <f>LEFT(B138,4)</f>
        <v>9GE2</v>
      </c>
      <c r="BB138" s="547" t="s">
        <v>1699</v>
      </c>
      <c r="BC138" s="547">
        <v>1909</v>
      </c>
      <c r="BD138" s="547">
        <v>4</v>
      </c>
      <c r="BE138" s="547">
        <v>1913</v>
      </c>
      <c r="BG138" s="239" t="s">
        <v>8409</v>
      </c>
      <c r="BH138" s="240" t="s">
        <v>416</v>
      </c>
      <c r="BI138" t="s">
        <v>2109</v>
      </c>
      <c r="BJ138" t="s">
        <v>2108</v>
      </c>
    </row>
    <row r="139" spans="1:62">
      <c r="A139" s="239" t="s">
        <v>6297</v>
      </c>
      <c r="B139" s="240" t="s">
        <v>6429</v>
      </c>
      <c r="C139" s="240" t="s">
        <v>6430</v>
      </c>
      <c r="D139" s="239" t="s">
        <v>5638</v>
      </c>
      <c r="E139" s="239" t="s">
        <v>6430</v>
      </c>
      <c r="F139" s="239" t="s">
        <v>5638</v>
      </c>
      <c r="G139" s="239" t="s">
        <v>6430</v>
      </c>
      <c r="H139" s="239" t="s">
        <v>5638</v>
      </c>
      <c r="I139" s="239" t="s">
        <v>6430</v>
      </c>
      <c r="J139" s="241" t="s">
        <v>6430</v>
      </c>
      <c r="K139" s="241" t="s">
        <v>5638</v>
      </c>
      <c r="L139" s="230" t="str">
        <f t="shared" si="38"/>
        <v>9GE3</v>
      </c>
      <c r="M139" s="230" t="str">
        <f t="shared" si="39"/>
        <v/>
      </c>
      <c r="N139" s="230" t="str">
        <f t="shared" si="40"/>
        <v/>
      </c>
      <c r="O139" s="230" t="str">
        <f t="shared" si="41"/>
        <v/>
      </c>
      <c r="P139" s="55" t="str">
        <f t="shared" si="42"/>
        <v>9GE3</v>
      </c>
      <c r="Q139" s="635" t="str">
        <f t="shared" si="43"/>
        <v>0</v>
      </c>
      <c r="R139" s="234">
        <f t="shared" si="44"/>
        <v>0</v>
      </c>
      <c r="S139" s="55">
        <f t="shared" si="45"/>
        <v>0</v>
      </c>
      <c r="T139" s="242" t="e">
        <f t="shared" ca="1" si="46"/>
        <v>#VALUE!</v>
      </c>
      <c r="U139" s="231" t="str">
        <f t="shared" si="47"/>
        <v/>
      </c>
      <c r="V139" s="230" t="str">
        <f t="array" ref="V139">INDEX(P:P,MAX(U$3:U139))</f>
        <v>9G#3DTR(A)</v>
      </c>
      <c r="W139" s="230" t="str">
        <f t="shared" ca="1" si="48"/>
        <v/>
      </c>
      <c r="X139" s="230" t="e">
        <f t="shared" si="49"/>
        <v>#VALUE!</v>
      </c>
      <c r="Y139" s="230">
        <f t="shared" si="36"/>
        <v>0</v>
      </c>
      <c r="AA139" s="230" t="str">
        <f t="shared" si="37"/>
        <v>漢寶</v>
      </c>
      <c r="AB139" s="230" t="s">
        <v>2110</v>
      </c>
      <c r="AC139" s="230" t="str">
        <f>LEFT(B139,4)</f>
        <v>9GE3</v>
      </c>
      <c r="BB139" s="547" t="s">
        <v>1376</v>
      </c>
      <c r="BC139" s="547">
        <v>1670</v>
      </c>
      <c r="BD139" s="547">
        <v>3</v>
      </c>
      <c r="BE139" s="547">
        <v>1673</v>
      </c>
      <c r="BG139" s="239" t="s">
        <v>10</v>
      </c>
      <c r="BH139" s="240" t="s">
        <v>8432</v>
      </c>
      <c r="BI139" t="s">
        <v>2110</v>
      </c>
      <c r="BJ139" t="s">
        <v>2108</v>
      </c>
    </row>
    <row r="140" spans="1:62">
      <c r="A140" s="239" t="s">
        <v>6431</v>
      </c>
      <c r="B140" s="240" t="s">
        <v>6432</v>
      </c>
      <c r="C140" s="240" t="s">
        <v>965</v>
      </c>
      <c r="D140" s="239" t="s">
        <v>6433</v>
      </c>
      <c r="E140" s="239" t="s">
        <v>6434</v>
      </c>
      <c r="F140" s="239" t="s">
        <v>5660</v>
      </c>
      <c r="G140" s="239" t="s">
        <v>810</v>
      </c>
      <c r="H140" s="239" t="s">
        <v>6435</v>
      </c>
      <c r="I140" s="239" t="s">
        <v>6436</v>
      </c>
      <c r="J140" s="241" t="s">
        <v>5624</v>
      </c>
      <c r="K140" s="241" t="s">
        <v>793</v>
      </c>
      <c r="L140" s="230" t="str">
        <f t="shared" si="38"/>
        <v>9GE1</v>
      </c>
      <c r="M140" s="230" t="str">
        <f t="shared" si="39"/>
        <v/>
      </c>
      <c r="N140" s="230" t="str">
        <f t="shared" si="40"/>
        <v/>
      </c>
      <c r="O140" s="230" t="str">
        <f t="shared" si="41"/>
        <v/>
      </c>
      <c r="P140" s="55" t="str">
        <f t="shared" si="42"/>
        <v>9GE1</v>
      </c>
      <c r="Q140" s="635" t="str">
        <f t="shared" si="43"/>
        <v>141</v>
      </c>
      <c r="R140" s="234">
        <f t="shared" si="44"/>
        <v>141</v>
      </c>
      <c r="S140" s="55">
        <f t="shared" si="45"/>
        <v>140</v>
      </c>
      <c r="T140" s="242" t="e">
        <f t="shared" ca="1" si="46"/>
        <v>#VALUE!</v>
      </c>
      <c r="U140" s="231" t="str">
        <f t="shared" si="47"/>
        <v/>
      </c>
      <c r="V140" s="230" t="str">
        <f t="array" ref="V140">INDEX(P:P,MAX(U$3:U140))</f>
        <v>9G#3DTR(A)</v>
      </c>
      <c r="W140" s="230" t="str">
        <f t="shared" ca="1" si="48"/>
        <v/>
      </c>
      <c r="X140" s="230" t="e">
        <f t="shared" si="49"/>
        <v>#VALUE!</v>
      </c>
      <c r="Y140" s="230">
        <f t="shared" si="36"/>
        <v>0</v>
      </c>
      <c r="AA140" s="230" t="str">
        <f t="shared" si="37"/>
        <v>漢寶</v>
      </c>
      <c r="AB140" s="230" t="s">
        <v>2111</v>
      </c>
      <c r="AC140" s="230" t="s">
        <v>2111</v>
      </c>
      <c r="BB140" s="547" t="s">
        <v>1388</v>
      </c>
      <c r="BC140" s="547">
        <v>1994</v>
      </c>
      <c r="BD140" s="547">
        <v>2</v>
      </c>
      <c r="BE140" s="547">
        <v>1996</v>
      </c>
      <c r="BG140" s="239" t="s">
        <v>8409</v>
      </c>
      <c r="BH140" s="240" t="s">
        <v>8433</v>
      </c>
      <c r="BI140" t="s">
        <v>2111</v>
      </c>
      <c r="BJ140" t="s">
        <v>2108</v>
      </c>
    </row>
    <row r="141" spans="1:62">
      <c r="A141" s="239" t="s">
        <v>6437</v>
      </c>
      <c r="B141" s="240" t="s">
        <v>6438</v>
      </c>
      <c r="C141" s="240" t="s">
        <v>6439</v>
      </c>
      <c r="D141" s="239" t="s">
        <v>6440</v>
      </c>
      <c r="E141" s="239" t="s">
        <v>6439</v>
      </c>
      <c r="F141" s="239" t="s">
        <v>6441</v>
      </c>
      <c r="G141" s="239" t="s">
        <v>6442</v>
      </c>
      <c r="H141" s="239" t="s">
        <v>813</v>
      </c>
      <c r="I141" s="239" t="s">
        <v>6443</v>
      </c>
      <c r="J141" s="241" t="s">
        <v>6444</v>
      </c>
      <c r="K141" s="241" t="s">
        <v>5638</v>
      </c>
      <c r="L141" s="230" t="str">
        <f t="shared" si="38"/>
        <v>9GE0</v>
      </c>
      <c r="M141" s="230" t="str">
        <f t="shared" si="39"/>
        <v/>
      </c>
      <c r="N141" s="230" t="str">
        <f t="shared" si="40"/>
        <v/>
      </c>
      <c r="O141" s="230" t="str">
        <f t="shared" si="41"/>
        <v/>
      </c>
      <c r="P141" s="55" t="str">
        <f t="shared" si="42"/>
        <v>9GE0</v>
      </c>
      <c r="Q141" s="635" t="str">
        <f t="shared" si="43"/>
        <v>228</v>
      </c>
      <c r="R141" s="234">
        <f t="shared" si="44"/>
        <v>228</v>
      </c>
      <c r="S141" s="55">
        <f t="shared" si="45"/>
        <v>228</v>
      </c>
      <c r="T141" s="242" t="e">
        <f t="shared" ca="1" si="46"/>
        <v>#VALUE!</v>
      </c>
      <c r="U141" s="231" t="str">
        <f t="shared" si="47"/>
        <v/>
      </c>
      <c r="V141" s="230" t="str">
        <f t="array" ref="V141">INDEX(P:P,MAX(U$3:U141))</f>
        <v>9G#3DTR(A)</v>
      </c>
      <c r="W141" s="230" t="str">
        <f t="shared" ca="1" si="48"/>
        <v/>
      </c>
      <c r="X141" s="230" t="e">
        <f t="shared" si="49"/>
        <v>#VALUE!</v>
      </c>
      <c r="Y141" s="230">
        <f t="shared" si="36"/>
        <v>0</v>
      </c>
      <c r="AA141" s="230" t="str">
        <f t="shared" si="37"/>
        <v>漢寶</v>
      </c>
      <c r="AB141" s="230" t="s">
        <v>2112</v>
      </c>
      <c r="AC141" s="230" t="s">
        <v>2112</v>
      </c>
      <c r="BB141" s="547" t="s">
        <v>1420</v>
      </c>
      <c r="BC141" s="547">
        <v>944</v>
      </c>
      <c r="BD141" s="547">
        <v>2</v>
      </c>
      <c r="BE141" s="547">
        <v>946</v>
      </c>
      <c r="BG141" s="239" t="s">
        <v>8409</v>
      </c>
      <c r="BH141" s="240" t="s">
        <v>8434</v>
      </c>
      <c r="BI141" t="s">
        <v>2112</v>
      </c>
      <c r="BJ141" t="s">
        <v>2108</v>
      </c>
    </row>
    <row r="142" spans="1:62">
      <c r="A142" s="239" t="s">
        <v>6445</v>
      </c>
      <c r="B142" s="240" t="s">
        <v>6446</v>
      </c>
      <c r="C142" s="240" t="s">
        <v>6447</v>
      </c>
      <c r="D142" s="239" t="s">
        <v>6448</v>
      </c>
      <c r="E142" s="239" t="s">
        <v>6449</v>
      </c>
      <c r="F142" s="239" t="s">
        <v>6450</v>
      </c>
      <c r="G142" s="239" t="s">
        <v>6447</v>
      </c>
      <c r="H142" s="239" t="s">
        <v>5943</v>
      </c>
      <c r="I142" s="239" t="s">
        <v>6451</v>
      </c>
      <c r="J142" s="241" t="s">
        <v>367</v>
      </c>
      <c r="K142" s="241" t="s">
        <v>367</v>
      </c>
      <c r="L142" s="230" t="str">
        <f t="shared" si="38"/>
        <v>9G#3DTR(B)</v>
      </c>
      <c r="M142" s="230" t="str">
        <f t="shared" si="39"/>
        <v>(B)</v>
      </c>
      <c r="N142" s="230" t="str">
        <f t="shared" si="40"/>
        <v>9G#3DTR</v>
      </c>
      <c r="O142" s="230" t="str">
        <f t="shared" si="41"/>
        <v>(B)</v>
      </c>
      <c r="P142" s="55" t="str">
        <f t="shared" si="42"/>
        <v>9G#3DTR(B)</v>
      </c>
      <c r="Q142" s="635" t="str">
        <f t="shared" si="43"/>
        <v>461</v>
      </c>
      <c r="R142" s="234">
        <f t="shared" si="44"/>
        <v>461</v>
      </c>
      <c r="S142" s="55">
        <f t="shared" si="45"/>
        <v>461</v>
      </c>
      <c r="T142" s="242" t="e">
        <f t="shared" ca="1" si="46"/>
        <v>#VALUE!</v>
      </c>
      <c r="U142" s="231">
        <f t="shared" si="47"/>
        <v>142</v>
      </c>
      <c r="V142" s="230" t="str">
        <f t="array" ref="V142">INDEX(P:P,MAX(U$3:U142))</f>
        <v>9G#3DTR(B)</v>
      </c>
      <c r="W142" s="230" t="e">
        <f t="shared" ca="1" si="48"/>
        <v>#VALUE!</v>
      </c>
      <c r="X142" s="230" t="str">
        <f t="shared" si="49"/>
        <v/>
      </c>
      <c r="Y142" s="230">
        <f t="shared" si="36"/>
        <v>0</v>
      </c>
      <c r="AA142" s="230" t="str">
        <f t="shared" si="37"/>
        <v>漢寶</v>
      </c>
      <c r="AB142" s="230" t="s">
        <v>2113</v>
      </c>
      <c r="AC142" s="230" t="str">
        <f>LEFT(B142,4)</f>
        <v>#3BD</v>
      </c>
      <c r="BB142" s="547" t="s">
        <v>1432</v>
      </c>
      <c r="BC142" s="547">
        <v>969</v>
      </c>
      <c r="BD142" s="547">
        <v>1</v>
      </c>
      <c r="BE142" s="547">
        <v>970</v>
      </c>
      <c r="BG142" s="239" t="s">
        <v>8409</v>
      </c>
      <c r="BH142" s="240" t="s">
        <v>8385</v>
      </c>
      <c r="BI142" t="s">
        <v>2113</v>
      </c>
      <c r="BJ142" t="s">
        <v>2113</v>
      </c>
    </row>
    <row r="143" spans="1:62">
      <c r="A143" s="239" t="s">
        <v>6452</v>
      </c>
      <c r="B143" s="240" t="s">
        <v>6453</v>
      </c>
      <c r="C143" s="240" t="s">
        <v>6454</v>
      </c>
      <c r="D143" s="239" t="s">
        <v>6455</v>
      </c>
      <c r="E143" s="239" t="s">
        <v>6456</v>
      </c>
      <c r="F143" s="239" t="s">
        <v>6149</v>
      </c>
      <c r="G143" s="239" t="s">
        <v>5624</v>
      </c>
      <c r="H143" s="239" t="s">
        <v>6457</v>
      </c>
      <c r="I143" s="239" t="s">
        <v>6458</v>
      </c>
      <c r="J143" s="241" t="s">
        <v>5709</v>
      </c>
      <c r="K143" s="241" t="s">
        <v>5638</v>
      </c>
      <c r="L143" s="230" t="str">
        <f t="shared" si="38"/>
        <v>9GE6</v>
      </c>
      <c r="M143" s="230" t="str">
        <f t="shared" si="39"/>
        <v/>
      </c>
      <c r="N143" s="230" t="str">
        <f t="shared" si="40"/>
        <v/>
      </c>
      <c r="O143" s="230" t="str">
        <f t="shared" si="41"/>
        <v/>
      </c>
      <c r="P143" s="55" t="str">
        <f t="shared" si="42"/>
        <v>9GE6</v>
      </c>
      <c r="Q143" s="635" t="str">
        <f t="shared" si="43"/>
        <v>0</v>
      </c>
      <c r="R143" s="234">
        <f t="shared" si="44"/>
        <v>0</v>
      </c>
      <c r="S143" s="55">
        <f t="shared" si="45"/>
        <v>0</v>
      </c>
      <c r="T143" s="242" t="e">
        <f t="shared" ca="1" si="46"/>
        <v>#VALUE!</v>
      </c>
      <c r="U143" s="231" t="str">
        <f t="shared" si="47"/>
        <v/>
      </c>
      <c r="V143" s="230" t="str">
        <f t="array" ref="V143">INDEX(P:P,MAX(U$3:U143))</f>
        <v>9G#3DTR(B)</v>
      </c>
      <c r="W143" s="230" t="str">
        <f t="shared" ca="1" si="48"/>
        <v/>
      </c>
      <c r="X143" s="230" t="e">
        <f t="shared" si="49"/>
        <v>#VALUE!</v>
      </c>
      <c r="Y143" s="230">
        <f t="shared" si="36"/>
        <v>0</v>
      </c>
      <c r="AA143" s="230" t="str">
        <f t="shared" si="37"/>
        <v>漢寶</v>
      </c>
      <c r="AB143" s="230" t="s">
        <v>2114</v>
      </c>
      <c r="AC143" s="230" t="str">
        <f>LEFT(B143,4)</f>
        <v>9GE6</v>
      </c>
      <c r="BB143" s="547" t="s">
        <v>2148</v>
      </c>
      <c r="BC143" s="547">
        <v>907</v>
      </c>
      <c r="BD143" s="547">
        <v>3</v>
      </c>
      <c r="BE143" s="547">
        <v>910</v>
      </c>
      <c r="BG143" s="239" t="s">
        <v>8407</v>
      </c>
      <c r="BH143" s="240" t="s">
        <v>417</v>
      </c>
      <c r="BI143" t="s">
        <v>2114</v>
      </c>
      <c r="BJ143" t="s">
        <v>2113</v>
      </c>
    </row>
    <row r="144" spans="1:62">
      <c r="A144" s="239" t="s">
        <v>6346</v>
      </c>
      <c r="B144" s="240" t="s">
        <v>6459</v>
      </c>
      <c r="C144" s="240" t="s">
        <v>6460</v>
      </c>
      <c r="D144" s="239" t="s">
        <v>5638</v>
      </c>
      <c r="E144" s="239" t="s">
        <v>6461</v>
      </c>
      <c r="F144" s="239" t="s">
        <v>6462</v>
      </c>
      <c r="G144" s="239" t="s">
        <v>5709</v>
      </c>
      <c r="H144" s="239" t="s">
        <v>5638</v>
      </c>
      <c r="I144" s="239" t="s">
        <v>5709</v>
      </c>
      <c r="J144" s="241" t="s">
        <v>6461</v>
      </c>
      <c r="K144" s="241" t="s">
        <v>6457</v>
      </c>
      <c r="L144" s="230" t="str">
        <f t="shared" si="38"/>
        <v>9GE7</v>
      </c>
      <c r="M144" s="230" t="str">
        <f t="shared" si="39"/>
        <v/>
      </c>
      <c r="N144" s="230" t="str">
        <f t="shared" si="40"/>
        <v/>
      </c>
      <c r="O144" s="230" t="str">
        <f t="shared" si="41"/>
        <v/>
      </c>
      <c r="P144" s="55" t="str">
        <f t="shared" si="42"/>
        <v>9GE7</v>
      </c>
      <c r="Q144" s="635" t="str">
        <f t="shared" si="43"/>
        <v>0</v>
      </c>
      <c r="R144" s="234">
        <f t="shared" si="44"/>
        <v>0</v>
      </c>
      <c r="S144" s="55">
        <f t="shared" si="45"/>
        <v>0</v>
      </c>
      <c r="T144" s="242" t="e">
        <f t="shared" ca="1" si="46"/>
        <v>#VALUE!</v>
      </c>
      <c r="U144" s="231" t="str">
        <f t="shared" si="47"/>
        <v/>
      </c>
      <c r="V144" s="230" t="str">
        <f t="array" ref="V144">INDEX(P:P,MAX(U$3:U144))</f>
        <v>9G#3DTR(B)</v>
      </c>
      <c r="W144" s="230" t="str">
        <f t="shared" ca="1" si="48"/>
        <v/>
      </c>
      <c r="X144" s="230" t="e">
        <f t="shared" si="49"/>
        <v>#VALUE!</v>
      </c>
      <c r="Y144" s="230">
        <f t="shared" si="36"/>
        <v>0</v>
      </c>
      <c r="AA144" s="230" t="str">
        <f t="shared" si="37"/>
        <v>漢寶</v>
      </c>
      <c r="AB144" s="230" t="s">
        <v>2115</v>
      </c>
      <c r="AC144" s="230" t="str">
        <f>LEFT(B144,4)</f>
        <v>9GE7</v>
      </c>
      <c r="BB144" s="547" t="s">
        <v>2149</v>
      </c>
      <c r="BC144" s="547">
        <v>1939</v>
      </c>
      <c r="BD144" s="547">
        <v>4</v>
      </c>
      <c r="BE144" s="547">
        <v>1943</v>
      </c>
      <c r="BG144" s="239" t="s">
        <v>8409</v>
      </c>
      <c r="BH144" s="240" t="s">
        <v>8435</v>
      </c>
      <c r="BI144" t="s">
        <v>2115</v>
      </c>
      <c r="BJ144" t="s">
        <v>2113</v>
      </c>
    </row>
    <row r="145" spans="1:62">
      <c r="A145" s="239" t="s">
        <v>6346</v>
      </c>
      <c r="B145" s="240" t="s">
        <v>6463</v>
      </c>
      <c r="C145" s="240" t="s">
        <v>6464</v>
      </c>
      <c r="D145" s="239" t="s">
        <v>5943</v>
      </c>
      <c r="E145" s="239" t="s">
        <v>6465</v>
      </c>
      <c r="F145" s="239" t="s">
        <v>5660</v>
      </c>
      <c r="G145" s="239" t="s">
        <v>6464</v>
      </c>
      <c r="H145" s="239" t="s">
        <v>5660</v>
      </c>
      <c r="I145" s="239" t="s">
        <v>6466</v>
      </c>
      <c r="J145" s="241" t="s">
        <v>6467</v>
      </c>
      <c r="K145" s="241" t="s">
        <v>6468</v>
      </c>
      <c r="L145" s="230" t="str">
        <f t="shared" si="38"/>
        <v>9GE5</v>
      </c>
      <c r="M145" s="230" t="str">
        <f t="shared" si="39"/>
        <v/>
      </c>
      <c r="N145" s="230" t="str">
        <f t="shared" si="40"/>
        <v/>
      </c>
      <c r="O145" s="230" t="str">
        <f t="shared" si="41"/>
        <v/>
      </c>
      <c r="P145" s="55" t="str">
        <f t="shared" si="42"/>
        <v>9GE5</v>
      </c>
      <c r="Q145" s="635" t="str">
        <f t="shared" si="43"/>
        <v>282</v>
      </c>
      <c r="R145" s="234">
        <f t="shared" si="44"/>
        <v>282</v>
      </c>
      <c r="S145" s="55">
        <f t="shared" si="45"/>
        <v>282</v>
      </c>
      <c r="T145" s="242" t="e">
        <f t="shared" ca="1" si="46"/>
        <v>#VALUE!</v>
      </c>
      <c r="U145" s="231" t="str">
        <f t="shared" si="47"/>
        <v/>
      </c>
      <c r="V145" s="230" t="str">
        <f t="array" ref="V145">INDEX(P:P,MAX(U$3:U145))</f>
        <v>9G#3DTR(B)</v>
      </c>
      <c r="W145" s="230" t="str">
        <f t="shared" ca="1" si="48"/>
        <v/>
      </c>
      <c r="X145" s="230" t="e">
        <f t="shared" si="49"/>
        <v>#VALUE!</v>
      </c>
      <c r="Y145" s="230">
        <f t="shared" si="36"/>
        <v>0</v>
      </c>
      <c r="AA145" s="230" t="str">
        <f t="shared" si="37"/>
        <v>漢寶</v>
      </c>
      <c r="AB145" s="230" t="s">
        <v>2116</v>
      </c>
      <c r="AC145" s="230" t="s">
        <v>2116</v>
      </c>
      <c r="BB145" s="547" t="s">
        <v>2150</v>
      </c>
      <c r="BC145" s="547">
        <v>1804</v>
      </c>
      <c r="BD145" s="547" t="s">
        <v>85</v>
      </c>
      <c r="BE145" s="547">
        <v>1804</v>
      </c>
      <c r="BG145" s="239" t="s">
        <v>8409</v>
      </c>
      <c r="BH145" s="240" t="s">
        <v>8436</v>
      </c>
      <c r="BI145" t="s">
        <v>2116</v>
      </c>
      <c r="BJ145" t="s">
        <v>2113</v>
      </c>
    </row>
    <row r="146" spans="1:62">
      <c r="A146" s="239" t="s">
        <v>6346</v>
      </c>
      <c r="B146" s="240" t="s">
        <v>6469</v>
      </c>
      <c r="C146" s="240" t="s">
        <v>6470</v>
      </c>
      <c r="D146" s="239" t="s">
        <v>6471</v>
      </c>
      <c r="E146" s="239" t="s">
        <v>6470</v>
      </c>
      <c r="F146" s="239" t="s">
        <v>5660</v>
      </c>
      <c r="G146" s="239" t="s">
        <v>6472</v>
      </c>
      <c r="H146" s="239" t="s">
        <v>6473</v>
      </c>
      <c r="I146" s="239" t="s">
        <v>6474</v>
      </c>
      <c r="J146" s="241" t="s">
        <v>5709</v>
      </c>
      <c r="K146" s="241" t="s">
        <v>5638</v>
      </c>
      <c r="L146" s="230" t="str">
        <f t="shared" si="38"/>
        <v>9GE4</v>
      </c>
      <c r="M146" s="230" t="str">
        <f t="shared" si="39"/>
        <v/>
      </c>
      <c r="N146" s="230" t="str">
        <f t="shared" si="40"/>
        <v/>
      </c>
      <c r="O146" s="230" t="str">
        <f t="shared" si="41"/>
        <v/>
      </c>
      <c r="P146" s="55" t="str">
        <f t="shared" si="42"/>
        <v>9GE4</v>
      </c>
      <c r="Q146" s="635" t="str">
        <f t="shared" si="43"/>
        <v>181</v>
      </c>
      <c r="R146" s="234">
        <f t="shared" si="44"/>
        <v>181</v>
      </c>
      <c r="S146" s="55">
        <f t="shared" si="45"/>
        <v>181</v>
      </c>
      <c r="T146" s="242" t="e">
        <f t="shared" ca="1" si="46"/>
        <v>#VALUE!</v>
      </c>
      <c r="U146" s="231" t="str">
        <f t="shared" si="47"/>
        <v/>
      </c>
      <c r="V146" s="230" t="str">
        <f t="array" ref="V146">INDEX(P:P,MAX(U$3:U146))</f>
        <v>9G#3DTR(B)</v>
      </c>
      <c r="W146" s="230" t="str">
        <f t="shared" ca="1" si="48"/>
        <v/>
      </c>
      <c r="X146" s="230" t="e">
        <f t="shared" si="49"/>
        <v>#VALUE!</v>
      </c>
      <c r="Y146" s="230">
        <f t="shared" si="36"/>
        <v>0</v>
      </c>
      <c r="AA146" s="230" t="str">
        <f t="shared" si="37"/>
        <v>漢寶</v>
      </c>
      <c r="AB146" s="230" t="s">
        <v>2117</v>
      </c>
      <c r="AC146" s="230" t="s">
        <v>2117</v>
      </c>
      <c r="BB146" s="547" t="s">
        <v>2151</v>
      </c>
      <c r="BC146" s="547" t="s">
        <v>85</v>
      </c>
      <c r="BD146" s="547" t="s">
        <v>85</v>
      </c>
      <c r="BE146" s="547">
        <v>0</v>
      </c>
      <c r="BG146" s="239" t="s">
        <v>8409</v>
      </c>
      <c r="BH146" s="240" t="s">
        <v>418</v>
      </c>
      <c r="BI146" t="s">
        <v>2117</v>
      </c>
      <c r="BJ146" t="s">
        <v>2113</v>
      </c>
    </row>
    <row r="147" spans="1:62">
      <c r="A147" s="239" t="s">
        <v>6475</v>
      </c>
      <c r="B147" s="240" t="s">
        <v>6476</v>
      </c>
      <c r="C147" s="240" t="s">
        <v>6477</v>
      </c>
      <c r="D147" s="239" t="s">
        <v>6478</v>
      </c>
      <c r="E147" s="239" t="s">
        <v>6479</v>
      </c>
      <c r="F147" s="239" t="s">
        <v>6480</v>
      </c>
      <c r="G147" s="239" t="s">
        <v>6481</v>
      </c>
      <c r="H147" s="239" t="s">
        <v>806</v>
      </c>
      <c r="I147" s="239" t="s">
        <v>6482</v>
      </c>
      <c r="J147" s="241" t="s">
        <v>5595</v>
      </c>
      <c r="K147" s="241" t="s">
        <v>5595</v>
      </c>
      <c r="L147" s="230" t="str">
        <f t="shared" si="38"/>
        <v>9H#2DTR(A)</v>
      </c>
      <c r="M147" s="230" t="str">
        <f t="shared" si="39"/>
        <v>(A)</v>
      </c>
      <c r="N147" s="230" t="str">
        <f t="shared" si="40"/>
        <v>9H#2DTR</v>
      </c>
      <c r="O147" s="230" t="str">
        <f t="shared" si="41"/>
        <v>(A)</v>
      </c>
      <c r="P147" s="55" t="str">
        <f t="shared" si="42"/>
        <v>9H#2DTR(A)</v>
      </c>
      <c r="Q147" s="635" t="str">
        <f t="shared" si="43"/>
        <v>741</v>
      </c>
      <c r="R147" s="234">
        <f t="shared" si="44"/>
        <v>722</v>
      </c>
      <c r="S147" s="55">
        <f t="shared" si="45"/>
        <v>692</v>
      </c>
      <c r="T147" s="242">
        <f t="shared" ca="1" si="46"/>
        <v>14.63</v>
      </c>
      <c r="U147" s="231">
        <f t="shared" si="47"/>
        <v>147</v>
      </c>
      <c r="V147" s="230" t="str">
        <f t="array" ref="V147">INDEX(P:P,MAX(U$3:U147))</f>
        <v>9H#2DTR(A)</v>
      </c>
      <c r="W147" s="230">
        <f t="shared" ca="1" si="48"/>
        <v>30</v>
      </c>
      <c r="X147" s="230" t="str">
        <f t="shared" si="49"/>
        <v/>
      </c>
      <c r="Y147" s="230">
        <f t="shared" si="36"/>
        <v>0</v>
      </c>
      <c r="AA147" s="230" t="str">
        <f t="shared" si="37"/>
        <v>草港</v>
      </c>
      <c r="AB147" s="230" t="s">
        <v>2118</v>
      </c>
      <c r="AC147" s="230" t="s">
        <v>2118</v>
      </c>
      <c r="BB147" s="547" t="s">
        <v>2152</v>
      </c>
      <c r="BC147" s="547">
        <v>2315</v>
      </c>
      <c r="BD147" s="547">
        <v>1</v>
      </c>
      <c r="BE147" s="547">
        <v>2316</v>
      </c>
      <c r="BG147" s="239" t="s">
        <v>8437</v>
      </c>
      <c r="BH147" s="240" t="s">
        <v>8438</v>
      </c>
      <c r="BI147" t="s">
        <v>2118</v>
      </c>
      <c r="BJ147" t="s">
        <v>2118</v>
      </c>
    </row>
    <row r="148" spans="1:62">
      <c r="A148" s="239" t="s">
        <v>6483</v>
      </c>
      <c r="B148" s="240" t="s">
        <v>6484</v>
      </c>
      <c r="C148" s="240" t="s">
        <v>6485</v>
      </c>
      <c r="D148" s="239" t="s">
        <v>6149</v>
      </c>
      <c r="E148" s="239" t="s">
        <v>5624</v>
      </c>
      <c r="F148" s="239" t="s">
        <v>6486</v>
      </c>
      <c r="G148" s="239" t="s">
        <v>5624</v>
      </c>
      <c r="H148" s="239" t="s">
        <v>6462</v>
      </c>
      <c r="I148" s="239" t="s">
        <v>5624</v>
      </c>
      <c r="J148" s="241" t="s">
        <v>6444</v>
      </c>
      <c r="K148" s="241" t="s">
        <v>5638</v>
      </c>
      <c r="L148" s="230" t="str">
        <f t="shared" si="38"/>
        <v>9H20</v>
      </c>
      <c r="M148" s="230" t="str">
        <f t="shared" si="39"/>
        <v/>
      </c>
      <c r="N148" s="230" t="str">
        <f t="shared" si="40"/>
        <v/>
      </c>
      <c r="O148" s="230" t="str">
        <f t="shared" si="41"/>
        <v/>
      </c>
      <c r="P148" s="55" t="str">
        <f t="shared" si="42"/>
        <v>9H20</v>
      </c>
      <c r="Q148" s="635" t="str">
        <f t="shared" si="43"/>
        <v>0</v>
      </c>
      <c r="R148" s="234">
        <f t="shared" si="44"/>
        <v>0</v>
      </c>
      <c r="S148" s="55">
        <f t="shared" si="45"/>
        <v>0</v>
      </c>
      <c r="T148" s="242">
        <f t="shared" ca="1" si="46"/>
        <v>0</v>
      </c>
      <c r="U148" s="231" t="str">
        <f t="shared" si="47"/>
        <v/>
      </c>
      <c r="V148" s="230" t="str">
        <f t="array" ref="V148">INDEX(P:P,MAX(U$3:U148))</f>
        <v>9H#2DTR(A)</v>
      </c>
      <c r="W148" s="230" t="str">
        <f t="shared" ca="1" si="48"/>
        <v/>
      </c>
      <c r="X148" s="230">
        <f t="shared" si="49"/>
        <v>11.4</v>
      </c>
      <c r="Y148" s="230">
        <f t="shared" si="36"/>
        <v>0</v>
      </c>
      <c r="AA148" s="230" t="str">
        <f t="shared" si="37"/>
        <v>草港</v>
      </c>
      <c r="AB148" s="230" t="s">
        <v>2119</v>
      </c>
      <c r="AC148" s="230" t="str">
        <f>LEFT(B148,4)</f>
        <v>9H20</v>
      </c>
      <c r="BB148" s="547" t="s">
        <v>2154</v>
      </c>
      <c r="BC148" s="547">
        <v>3682</v>
      </c>
      <c r="BD148" s="547">
        <v>3</v>
      </c>
      <c r="BE148" s="547">
        <v>3685</v>
      </c>
      <c r="BG148" s="239" t="s">
        <v>8437</v>
      </c>
      <c r="BH148" s="240" t="s">
        <v>8439</v>
      </c>
      <c r="BI148" t="s">
        <v>2119</v>
      </c>
      <c r="BJ148" t="s">
        <v>2118</v>
      </c>
    </row>
    <row r="149" spans="1:62">
      <c r="A149" s="239" t="s">
        <v>6487</v>
      </c>
      <c r="B149" s="240" t="s">
        <v>6488</v>
      </c>
      <c r="C149" s="240" t="s">
        <v>6489</v>
      </c>
      <c r="D149" s="239" t="s">
        <v>6056</v>
      </c>
      <c r="E149" s="239" t="s">
        <v>6490</v>
      </c>
      <c r="F149" s="239" t="s">
        <v>6491</v>
      </c>
      <c r="G149" s="239" t="s">
        <v>6492</v>
      </c>
      <c r="H149" s="239" t="s">
        <v>6493</v>
      </c>
      <c r="I149" s="239" t="s">
        <v>6494</v>
      </c>
      <c r="J149" s="241" t="s">
        <v>6495</v>
      </c>
      <c r="K149" s="241" t="s">
        <v>6496</v>
      </c>
      <c r="L149" s="230" t="str">
        <f t="shared" si="38"/>
        <v>9H21</v>
      </c>
      <c r="M149" s="230" t="str">
        <f t="shared" si="39"/>
        <v/>
      </c>
      <c r="N149" s="230" t="str">
        <f t="shared" si="40"/>
        <v/>
      </c>
      <c r="O149" s="230" t="str">
        <f t="shared" si="41"/>
        <v/>
      </c>
      <c r="P149" s="55" t="str">
        <f t="shared" si="42"/>
        <v>9H21</v>
      </c>
      <c r="Q149" s="635" t="str">
        <f t="shared" si="43"/>
        <v>146</v>
      </c>
      <c r="R149" s="234">
        <f t="shared" si="44"/>
        <v>139</v>
      </c>
      <c r="S149" s="55">
        <f t="shared" si="45"/>
        <v>132</v>
      </c>
      <c r="T149" s="242">
        <f t="shared" ca="1" si="46"/>
        <v>2.88</v>
      </c>
      <c r="U149" s="231" t="str">
        <f t="shared" si="47"/>
        <v/>
      </c>
      <c r="V149" s="230" t="str">
        <f t="array" ref="V149">INDEX(P:P,MAX(U$3:U149))</f>
        <v>9H#2DTR(A)</v>
      </c>
      <c r="W149" s="230" t="str">
        <f t="shared" ca="1" si="48"/>
        <v/>
      </c>
      <c r="X149" s="230">
        <f t="shared" si="49"/>
        <v>11.4</v>
      </c>
      <c r="Y149" s="230">
        <f t="shared" si="36"/>
        <v>0</v>
      </c>
      <c r="AA149" s="230" t="str">
        <f t="shared" si="37"/>
        <v>草港</v>
      </c>
      <c r="AB149" s="230" t="s">
        <v>2120</v>
      </c>
      <c r="AC149" s="230" t="str">
        <f>LEFT(B149,3)</f>
        <v>下港線</v>
      </c>
      <c r="BB149" s="547" t="s">
        <v>2155</v>
      </c>
      <c r="BC149" s="547">
        <v>3248</v>
      </c>
      <c r="BD149" s="547">
        <v>3</v>
      </c>
      <c r="BE149" s="547">
        <v>3251</v>
      </c>
      <c r="BG149" s="239" t="s">
        <v>8437</v>
      </c>
      <c r="BH149" s="240" t="s">
        <v>8440</v>
      </c>
      <c r="BI149" t="s">
        <v>2120</v>
      </c>
      <c r="BJ149" t="s">
        <v>2118</v>
      </c>
    </row>
    <row r="150" spans="1:62">
      <c r="A150" s="239" t="s">
        <v>18</v>
      </c>
      <c r="B150" s="240" t="s">
        <v>419</v>
      </c>
      <c r="C150" s="240" t="s">
        <v>6497</v>
      </c>
      <c r="D150" s="239" t="s">
        <v>5996</v>
      </c>
      <c r="E150" s="239" t="s">
        <v>6498</v>
      </c>
      <c r="F150" s="239" t="s">
        <v>792</v>
      </c>
      <c r="G150" s="239" t="s">
        <v>6499</v>
      </c>
      <c r="H150" s="239" t="s">
        <v>6200</v>
      </c>
      <c r="I150" s="239" t="s">
        <v>867</v>
      </c>
      <c r="J150" s="241" t="s">
        <v>6500</v>
      </c>
      <c r="K150" s="241" t="s">
        <v>6501</v>
      </c>
      <c r="L150" s="230" t="str">
        <f t="shared" si="38"/>
        <v>9H22</v>
      </c>
      <c r="M150" s="230" t="str">
        <f t="shared" si="39"/>
        <v/>
      </c>
      <c r="N150" s="230" t="str">
        <f t="shared" si="40"/>
        <v/>
      </c>
      <c r="O150" s="230" t="str">
        <f t="shared" si="41"/>
        <v/>
      </c>
      <c r="P150" s="55" t="str">
        <f t="shared" si="42"/>
        <v>9H22</v>
      </c>
      <c r="Q150" s="635" t="str">
        <f t="shared" si="43"/>
        <v>150</v>
      </c>
      <c r="R150" s="234">
        <f t="shared" si="44"/>
        <v>127</v>
      </c>
      <c r="S150" s="55">
        <f t="shared" si="45"/>
        <v>109</v>
      </c>
      <c r="T150" s="242">
        <f t="shared" ca="1" si="46"/>
        <v>2.96</v>
      </c>
      <c r="U150" s="231" t="str">
        <f t="shared" si="47"/>
        <v/>
      </c>
      <c r="V150" s="230" t="str">
        <f t="array" ref="V150">INDEX(P:P,MAX(U$3:U150))</f>
        <v>9H#2DTR(A)</v>
      </c>
      <c r="W150" s="230" t="str">
        <f t="shared" ca="1" si="48"/>
        <v/>
      </c>
      <c r="X150" s="230">
        <f t="shared" si="49"/>
        <v>11.4</v>
      </c>
      <c r="Y150" s="230">
        <f t="shared" si="36"/>
        <v>0</v>
      </c>
      <c r="AA150" s="230" t="str">
        <f t="shared" si="37"/>
        <v>草港</v>
      </c>
      <c r="AB150" s="230" t="s">
        <v>2121</v>
      </c>
      <c r="AC150" s="230" t="str">
        <f>LEFT(B150,3)</f>
        <v>草塭線</v>
      </c>
      <c r="BB150" s="547" t="s">
        <v>2156</v>
      </c>
      <c r="BC150" s="547">
        <v>948</v>
      </c>
      <c r="BD150" s="547">
        <v>1</v>
      </c>
      <c r="BE150" s="547">
        <v>949</v>
      </c>
      <c r="BG150" s="239" t="s">
        <v>8437</v>
      </c>
      <c r="BH150" s="240" t="s">
        <v>8441</v>
      </c>
      <c r="BI150" t="s">
        <v>2121</v>
      </c>
      <c r="BJ150" t="s">
        <v>2118</v>
      </c>
    </row>
    <row r="151" spans="1:62">
      <c r="A151" s="239" t="s">
        <v>6483</v>
      </c>
      <c r="B151" s="240" t="s">
        <v>6502</v>
      </c>
      <c r="C151" s="240" t="s">
        <v>6503</v>
      </c>
      <c r="D151" s="239" t="s">
        <v>6504</v>
      </c>
      <c r="E151" s="239" t="s">
        <v>6505</v>
      </c>
      <c r="F151" s="239" t="s">
        <v>6506</v>
      </c>
      <c r="G151" s="239" t="s">
        <v>6507</v>
      </c>
      <c r="H151" s="239" t="s">
        <v>6105</v>
      </c>
      <c r="I151" s="239" t="s">
        <v>6503</v>
      </c>
      <c r="J151" s="241" t="s">
        <v>6508</v>
      </c>
      <c r="K151" s="241" t="s">
        <v>5660</v>
      </c>
      <c r="L151" s="230" t="str">
        <f t="shared" si="38"/>
        <v>9H23</v>
      </c>
      <c r="M151" s="230" t="str">
        <f t="shared" si="39"/>
        <v/>
      </c>
      <c r="N151" s="230" t="str">
        <f t="shared" si="40"/>
        <v/>
      </c>
      <c r="O151" s="230" t="str">
        <f t="shared" si="41"/>
        <v/>
      </c>
      <c r="P151" s="55" t="str">
        <f t="shared" si="42"/>
        <v>9H23</v>
      </c>
      <c r="Q151" s="635" t="str">
        <f t="shared" si="43"/>
        <v>104</v>
      </c>
      <c r="R151" s="234">
        <f t="shared" si="44"/>
        <v>94</v>
      </c>
      <c r="S151" s="55">
        <f t="shared" si="45"/>
        <v>81</v>
      </c>
      <c r="T151" s="242">
        <f t="shared" ca="1" si="46"/>
        <v>2.0499999999999998</v>
      </c>
      <c r="U151" s="231" t="str">
        <f t="shared" si="47"/>
        <v/>
      </c>
      <c r="V151" s="230" t="str">
        <f t="array" ref="V151">INDEX(P:P,MAX(U$3:U151))</f>
        <v>9H#2DTR(A)</v>
      </c>
      <c r="W151" s="230" t="str">
        <f t="shared" ca="1" si="48"/>
        <v/>
      </c>
      <c r="X151" s="230">
        <f t="shared" si="49"/>
        <v>11.4</v>
      </c>
      <c r="Y151" s="230">
        <f t="shared" si="36"/>
        <v>0</v>
      </c>
      <c r="AA151" s="230" t="str">
        <f t="shared" si="37"/>
        <v>草港</v>
      </c>
      <c r="AB151" s="230" t="s">
        <v>2122</v>
      </c>
      <c r="AC151" s="230" t="str">
        <f>LEFT(B151,3)</f>
        <v>崙尾線</v>
      </c>
      <c r="BB151" s="547" t="s">
        <v>2157</v>
      </c>
      <c r="BC151" s="547">
        <v>1944</v>
      </c>
      <c r="BD151" s="547">
        <v>1</v>
      </c>
      <c r="BE151" s="547">
        <v>1945</v>
      </c>
      <c r="BG151" s="239" t="s">
        <v>8442</v>
      </c>
      <c r="BH151" s="240" t="s">
        <v>8443</v>
      </c>
      <c r="BI151" t="s">
        <v>2122</v>
      </c>
      <c r="BJ151" t="s">
        <v>2118</v>
      </c>
    </row>
    <row r="152" spans="1:62">
      <c r="A152" s="239" t="s">
        <v>6483</v>
      </c>
      <c r="B152" s="240" t="s">
        <v>420</v>
      </c>
      <c r="C152" s="240" t="s">
        <v>5778</v>
      </c>
      <c r="D152" s="239" t="s">
        <v>5774</v>
      </c>
      <c r="E152" s="239" t="s">
        <v>6509</v>
      </c>
      <c r="F152" s="239" t="s">
        <v>5774</v>
      </c>
      <c r="G152" s="239" t="s">
        <v>6510</v>
      </c>
      <c r="H152" s="239" t="s">
        <v>5774</v>
      </c>
      <c r="I152" s="239" t="s">
        <v>864</v>
      </c>
      <c r="J152" s="241" t="s">
        <v>6511</v>
      </c>
      <c r="K152" s="241" t="s">
        <v>5695</v>
      </c>
      <c r="L152" s="230" t="str">
        <f t="shared" si="38"/>
        <v>9H24</v>
      </c>
      <c r="M152" s="230" t="str">
        <f t="shared" si="39"/>
        <v/>
      </c>
      <c r="N152" s="230" t="str">
        <f t="shared" si="40"/>
        <v/>
      </c>
      <c r="O152" s="230" t="str">
        <f t="shared" si="41"/>
        <v/>
      </c>
      <c r="P152" s="55" t="str">
        <f t="shared" si="42"/>
        <v>9H24</v>
      </c>
      <c r="Q152" s="635" t="str">
        <f t="shared" si="43"/>
        <v>202</v>
      </c>
      <c r="R152" s="234">
        <f t="shared" si="44"/>
        <v>201</v>
      </c>
      <c r="S152" s="55">
        <f t="shared" si="45"/>
        <v>200</v>
      </c>
      <c r="T152" s="242">
        <f t="shared" ca="1" si="46"/>
        <v>3.99</v>
      </c>
      <c r="U152" s="231" t="str">
        <f t="shared" si="47"/>
        <v/>
      </c>
      <c r="V152" s="230" t="str">
        <f t="array" ref="V152">INDEX(P:P,MAX(U$3:U152))</f>
        <v>9H#2DTR(A)</v>
      </c>
      <c r="W152" s="230" t="str">
        <f t="shared" ca="1" si="48"/>
        <v/>
      </c>
      <c r="X152" s="230">
        <f t="shared" si="49"/>
        <v>11.4</v>
      </c>
      <c r="Y152" s="230">
        <f t="shared" si="36"/>
        <v>0</v>
      </c>
      <c r="AA152" s="230" t="str">
        <f t="shared" si="37"/>
        <v>草港</v>
      </c>
      <c r="AB152" s="230" t="s">
        <v>2123</v>
      </c>
      <c r="AC152" s="230" t="str">
        <f>LEFT(B152,3)</f>
        <v>崙草線</v>
      </c>
      <c r="BB152" s="547" t="s">
        <v>2158</v>
      </c>
      <c r="BC152" s="547">
        <v>502</v>
      </c>
      <c r="BD152" s="547" t="s">
        <v>85</v>
      </c>
      <c r="BE152" s="547">
        <v>502</v>
      </c>
      <c r="BG152" s="239" t="s">
        <v>8442</v>
      </c>
      <c r="BH152" s="240" t="s">
        <v>8444</v>
      </c>
      <c r="BI152" t="s">
        <v>2123</v>
      </c>
      <c r="BJ152" t="s">
        <v>2118</v>
      </c>
    </row>
    <row r="153" spans="1:62">
      <c r="A153" s="239" t="s">
        <v>6483</v>
      </c>
      <c r="B153" s="240" t="s">
        <v>6512</v>
      </c>
      <c r="C153" s="240" t="s">
        <v>865</v>
      </c>
      <c r="D153" s="239" t="s">
        <v>5959</v>
      </c>
      <c r="E153" s="239" t="s">
        <v>1026</v>
      </c>
      <c r="F153" s="239" t="s">
        <v>854</v>
      </c>
      <c r="G153" s="239" t="s">
        <v>911</v>
      </c>
      <c r="H153" s="239" t="s">
        <v>5959</v>
      </c>
      <c r="I153" s="239" t="s">
        <v>865</v>
      </c>
      <c r="J153" s="241" t="s">
        <v>951</v>
      </c>
      <c r="K153" s="241" t="s">
        <v>844</v>
      </c>
      <c r="L153" s="230" t="str">
        <f t="shared" si="38"/>
        <v>9H25</v>
      </c>
      <c r="M153" s="230" t="str">
        <f t="shared" si="39"/>
        <v/>
      </c>
      <c r="N153" s="230" t="str">
        <f t="shared" si="40"/>
        <v/>
      </c>
      <c r="O153" s="230" t="str">
        <f t="shared" si="41"/>
        <v/>
      </c>
      <c r="P153" s="55" t="str">
        <f t="shared" si="42"/>
        <v>9H25</v>
      </c>
      <c r="Q153" s="635" t="str">
        <f t="shared" si="43"/>
        <v>244</v>
      </c>
      <c r="R153" s="234">
        <f t="shared" si="44"/>
        <v>232</v>
      </c>
      <c r="S153" s="55">
        <f t="shared" si="45"/>
        <v>223</v>
      </c>
      <c r="T153" s="242">
        <f t="shared" ca="1" si="46"/>
        <v>4.82</v>
      </c>
      <c r="U153" s="231" t="str">
        <f t="shared" si="47"/>
        <v/>
      </c>
      <c r="V153" s="230" t="str">
        <f t="array" ref="V153">INDEX(P:P,MAX(U$3:U153))</f>
        <v>9H#2DTR(A)</v>
      </c>
      <c r="W153" s="230" t="str">
        <f t="shared" ca="1" si="48"/>
        <v/>
      </c>
      <c r="X153" s="230">
        <f t="shared" si="49"/>
        <v>11.4</v>
      </c>
      <c r="Y153" s="230">
        <f t="shared" si="36"/>
        <v>0</v>
      </c>
      <c r="AA153" s="230" t="str">
        <f t="shared" si="37"/>
        <v>草港</v>
      </c>
      <c r="AB153" s="230" t="s">
        <v>2124</v>
      </c>
      <c r="AC153" s="230" t="str">
        <f>LEFT(B153,3)</f>
        <v>南勢線</v>
      </c>
      <c r="BB153" s="547" t="s">
        <v>2160</v>
      </c>
      <c r="BC153" s="547">
        <v>1343</v>
      </c>
      <c r="BD153" s="547" t="s">
        <v>85</v>
      </c>
      <c r="BE153" s="547">
        <v>1343</v>
      </c>
      <c r="BG153" s="239" t="s">
        <v>8442</v>
      </c>
      <c r="BH153" s="240" t="s">
        <v>8445</v>
      </c>
      <c r="BI153" t="s">
        <v>2124</v>
      </c>
      <c r="BJ153" t="s">
        <v>2118</v>
      </c>
    </row>
    <row r="154" spans="1:62">
      <c r="A154" s="239" t="s">
        <v>6513</v>
      </c>
      <c r="B154" s="240" t="s">
        <v>6514</v>
      </c>
      <c r="C154" s="240" t="s">
        <v>6515</v>
      </c>
      <c r="D154" s="239" t="s">
        <v>6516</v>
      </c>
      <c r="E154" s="239" t="s">
        <v>6517</v>
      </c>
      <c r="F154" s="239" t="s">
        <v>6478</v>
      </c>
      <c r="G154" s="239" t="s">
        <v>6518</v>
      </c>
      <c r="H154" s="239" t="s">
        <v>6516</v>
      </c>
      <c r="I154" s="239" t="s">
        <v>6517</v>
      </c>
      <c r="J154" s="241" t="s">
        <v>6519</v>
      </c>
      <c r="K154" s="241" t="s">
        <v>5595</v>
      </c>
      <c r="L154" s="230" t="str">
        <f t="shared" si="38"/>
        <v>9H#2DTR(B)</v>
      </c>
      <c r="M154" s="230" t="str">
        <f t="shared" si="39"/>
        <v>(B)</v>
      </c>
      <c r="N154" s="230" t="str">
        <f t="shared" si="40"/>
        <v>9H#2DTR</v>
      </c>
      <c r="O154" s="230" t="str">
        <f t="shared" si="41"/>
        <v>(B)</v>
      </c>
      <c r="P154" s="55" t="str">
        <f t="shared" si="42"/>
        <v>9H#2DTR(B)</v>
      </c>
      <c r="Q154" s="635" t="str">
        <f t="shared" si="43"/>
        <v>651</v>
      </c>
      <c r="R154" s="234">
        <f t="shared" si="44"/>
        <v>634</v>
      </c>
      <c r="S154" s="55">
        <f t="shared" si="45"/>
        <v>606</v>
      </c>
      <c r="T154" s="242">
        <f t="shared" ca="1" si="46"/>
        <v>12.85</v>
      </c>
      <c r="U154" s="231">
        <f t="shared" si="47"/>
        <v>154</v>
      </c>
      <c r="V154" s="230" t="str">
        <f t="array" ref="V154">INDEX(P:P,MAX(U$3:U154))</f>
        <v>9H#2DTR(B)</v>
      </c>
      <c r="W154" s="230">
        <f t="shared" ca="1" si="48"/>
        <v>30</v>
      </c>
      <c r="X154" s="230" t="str">
        <f t="shared" si="49"/>
        <v/>
      </c>
      <c r="Y154" s="230">
        <f t="shared" si="36"/>
        <v>0</v>
      </c>
      <c r="AA154" s="230" t="str">
        <f t="shared" si="37"/>
        <v>草港</v>
      </c>
      <c r="AB154" s="230" t="s">
        <v>2125</v>
      </c>
      <c r="AC154" s="230" t="s">
        <v>2125</v>
      </c>
      <c r="BB154" s="547" t="s">
        <v>2161</v>
      </c>
      <c r="BC154" s="547">
        <v>236</v>
      </c>
      <c r="BD154" s="547">
        <v>1</v>
      </c>
      <c r="BE154" s="547">
        <v>237</v>
      </c>
      <c r="BG154" s="239" t="s">
        <v>18</v>
      </c>
      <c r="BH154" s="240" t="s">
        <v>397</v>
      </c>
      <c r="BI154" t="s">
        <v>2125</v>
      </c>
      <c r="BJ154" t="s">
        <v>2125</v>
      </c>
    </row>
    <row r="155" spans="1:62">
      <c r="A155" s="239" t="s">
        <v>18</v>
      </c>
      <c r="B155" s="240" t="s">
        <v>421</v>
      </c>
      <c r="C155" s="240" t="s">
        <v>6520</v>
      </c>
      <c r="D155" s="239" t="s">
        <v>855</v>
      </c>
      <c r="E155" s="239" t="s">
        <v>6521</v>
      </c>
      <c r="F155" s="239" t="s">
        <v>6478</v>
      </c>
      <c r="G155" s="239" t="s">
        <v>6153</v>
      </c>
      <c r="H155" s="239" t="s">
        <v>6522</v>
      </c>
      <c r="I155" s="239" t="s">
        <v>6521</v>
      </c>
      <c r="J155" s="241" t="s">
        <v>6523</v>
      </c>
      <c r="K155" s="241" t="s">
        <v>6525</v>
      </c>
      <c r="L155" s="230" t="str">
        <f t="shared" si="38"/>
        <v>9H26</v>
      </c>
      <c r="M155" s="230" t="str">
        <f t="shared" si="39"/>
        <v/>
      </c>
      <c r="N155" s="230" t="str">
        <f t="shared" si="40"/>
        <v/>
      </c>
      <c r="O155" s="230" t="str">
        <f t="shared" si="41"/>
        <v/>
      </c>
      <c r="P155" s="55" t="str">
        <f t="shared" si="42"/>
        <v>9H26</v>
      </c>
      <c r="Q155" s="635" t="str">
        <f t="shared" si="43"/>
        <v>185</v>
      </c>
      <c r="R155" s="234">
        <f t="shared" si="44"/>
        <v>180</v>
      </c>
      <c r="S155" s="55">
        <f t="shared" si="45"/>
        <v>176</v>
      </c>
      <c r="T155" s="242">
        <f t="shared" ca="1" si="46"/>
        <v>3.65</v>
      </c>
      <c r="U155" s="231" t="str">
        <f t="shared" si="47"/>
        <v/>
      </c>
      <c r="V155" s="230" t="str">
        <f t="array" ref="V155">INDEX(P:P,MAX(U$3:U155))</f>
        <v>9H#2DTR(B)</v>
      </c>
      <c r="W155" s="230" t="str">
        <f t="shared" ca="1" si="48"/>
        <v/>
      </c>
      <c r="X155" s="230">
        <f t="shared" si="49"/>
        <v>11.4</v>
      </c>
      <c r="Y155" s="230">
        <f t="shared" si="36"/>
        <v>0</v>
      </c>
      <c r="AA155" s="230" t="str">
        <f t="shared" si="37"/>
        <v>草港</v>
      </c>
      <c r="AB155" s="230" t="s">
        <v>2126</v>
      </c>
      <c r="AC155" s="230" t="str">
        <f>LEFT(B155,3)</f>
        <v>草洋線</v>
      </c>
      <c r="BB155" s="547" t="s">
        <v>2162</v>
      </c>
      <c r="BC155" s="547">
        <v>592</v>
      </c>
      <c r="BD155" s="547">
        <v>3</v>
      </c>
      <c r="BE155" s="547">
        <v>595</v>
      </c>
      <c r="BG155" s="239" t="s">
        <v>8437</v>
      </c>
      <c r="BH155" s="240" t="s">
        <v>8446</v>
      </c>
      <c r="BI155" t="s">
        <v>2126</v>
      </c>
      <c r="BJ155" t="s">
        <v>2125</v>
      </c>
    </row>
    <row r="156" spans="1:62">
      <c r="A156" s="239" t="s">
        <v>18</v>
      </c>
      <c r="B156" s="240" t="s">
        <v>6526</v>
      </c>
      <c r="C156" s="240" t="s">
        <v>6527</v>
      </c>
      <c r="D156" s="239" t="s">
        <v>5743</v>
      </c>
      <c r="E156" s="239" t="s">
        <v>6528</v>
      </c>
      <c r="F156" s="239" t="s">
        <v>6529</v>
      </c>
      <c r="G156" s="239" t="s">
        <v>835</v>
      </c>
      <c r="H156" s="239" t="s">
        <v>5743</v>
      </c>
      <c r="I156" s="239" t="s">
        <v>886</v>
      </c>
      <c r="J156" s="241" t="s">
        <v>6530</v>
      </c>
      <c r="K156" s="241" t="s">
        <v>6491</v>
      </c>
      <c r="L156" s="230" t="str">
        <f t="shared" si="38"/>
        <v>9H27</v>
      </c>
      <c r="M156" s="230" t="str">
        <f t="shared" si="39"/>
        <v/>
      </c>
      <c r="N156" s="230" t="str">
        <f t="shared" si="40"/>
        <v/>
      </c>
      <c r="O156" s="230" t="str">
        <f t="shared" si="41"/>
        <v/>
      </c>
      <c r="P156" s="55" t="str">
        <f t="shared" si="42"/>
        <v>9H27</v>
      </c>
      <c r="Q156" s="635" t="str">
        <f t="shared" si="43"/>
        <v>98</v>
      </c>
      <c r="R156" s="234">
        <f t="shared" si="44"/>
        <v>95</v>
      </c>
      <c r="S156" s="55">
        <f t="shared" si="45"/>
        <v>92</v>
      </c>
      <c r="T156" s="242">
        <f t="shared" ca="1" si="46"/>
        <v>1.94</v>
      </c>
      <c r="U156" s="231" t="str">
        <f t="shared" si="47"/>
        <v/>
      </c>
      <c r="V156" s="230" t="str">
        <f t="array" ref="V156">INDEX(P:P,MAX(U$3:U156))</f>
        <v>9H#2DTR(B)</v>
      </c>
      <c r="W156" s="230" t="str">
        <f t="shared" ca="1" si="48"/>
        <v/>
      </c>
      <c r="X156" s="230">
        <f t="shared" si="49"/>
        <v>11.4</v>
      </c>
      <c r="Y156" s="230">
        <f t="shared" si="36"/>
        <v>0</v>
      </c>
      <c r="AA156" s="230" t="str">
        <f t="shared" si="37"/>
        <v>草港</v>
      </c>
      <c r="AB156" s="230" t="s">
        <v>2127</v>
      </c>
      <c r="AC156" s="230" t="str">
        <f>LEFT(B156,3)</f>
        <v>草港線</v>
      </c>
      <c r="BB156" s="547" t="s">
        <v>2049</v>
      </c>
      <c r="BC156" s="547">
        <v>1606</v>
      </c>
      <c r="BD156" s="547">
        <v>1</v>
      </c>
      <c r="BE156" s="547">
        <v>1607</v>
      </c>
      <c r="BG156" s="239" t="s">
        <v>8437</v>
      </c>
      <c r="BH156" s="240" t="s">
        <v>8447</v>
      </c>
      <c r="BI156" t="s">
        <v>2127</v>
      </c>
      <c r="BJ156" t="s">
        <v>2125</v>
      </c>
    </row>
    <row r="157" spans="1:62">
      <c r="A157" s="239" t="s">
        <v>18</v>
      </c>
      <c r="B157" s="240" t="s">
        <v>422</v>
      </c>
      <c r="C157" s="240" t="s">
        <v>6531</v>
      </c>
      <c r="D157" s="239" t="s">
        <v>841</v>
      </c>
      <c r="E157" s="239" t="s">
        <v>6532</v>
      </c>
      <c r="F157" s="239" t="s">
        <v>6533</v>
      </c>
      <c r="G157" s="239" t="s">
        <v>1015</v>
      </c>
      <c r="H157" s="239" t="s">
        <v>841</v>
      </c>
      <c r="I157" s="239" t="s">
        <v>6534</v>
      </c>
      <c r="J157" s="241" t="s">
        <v>935</v>
      </c>
      <c r="K157" s="241" t="s">
        <v>6535</v>
      </c>
      <c r="L157" s="230" t="str">
        <f t="shared" si="38"/>
        <v>9H28</v>
      </c>
      <c r="M157" s="230" t="str">
        <f t="shared" si="39"/>
        <v/>
      </c>
      <c r="N157" s="230" t="str">
        <f t="shared" si="40"/>
        <v/>
      </c>
      <c r="O157" s="230" t="str">
        <f t="shared" si="41"/>
        <v/>
      </c>
      <c r="P157" s="55" t="str">
        <f t="shared" si="42"/>
        <v>9H28</v>
      </c>
      <c r="Q157" s="635" t="str">
        <f t="shared" si="43"/>
        <v>218</v>
      </c>
      <c r="R157" s="234">
        <f t="shared" si="44"/>
        <v>202</v>
      </c>
      <c r="S157" s="55">
        <f t="shared" si="45"/>
        <v>184</v>
      </c>
      <c r="T157" s="242">
        <f t="shared" ca="1" si="46"/>
        <v>4.3</v>
      </c>
      <c r="U157" s="231" t="str">
        <f t="shared" si="47"/>
        <v/>
      </c>
      <c r="V157" s="230" t="str">
        <f t="array" ref="V157">INDEX(P:P,MAX(U$3:U157))</f>
        <v>9H#2DTR(B)</v>
      </c>
      <c r="W157" s="230" t="str">
        <f t="shared" ca="1" si="48"/>
        <v/>
      </c>
      <c r="X157" s="230">
        <f t="shared" si="49"/>
        <v>11.4</v>
      </c>
      <c r="Y157" s="230">
        <f t="shared" si="36"/>
        <v>0</v>
      </c>
      <c r="AA157" s="230" t="str">
        <f t="shared" si="37"/>
        <v>草港</v>
      </c>
      <c r="AB157" s="230" t="s">
        <v>2128</v>
      </c>
      <c r="AC157" s="230" t="str">
        <f>LEFT(B157,3)</f>
        <v>草莊線</v>
      </c>
      <c r="BB157" s="547" t="s">
        <v>2163</v>
      </c>
      <c r="BC157" s="547">
        <v>3113</v>
      </c>
      <c r="BD157" s="547">
        <v>8</v>
      </c>
      <c r="BE157" s="547">
        <v>3121</v>
      </c>
      <c r="BG157" s="239" t="s">
        <v>8437</v>
      </c>
      <c r="BH157" s="240" t="s">
        <v>8448</v>
      </c>
      <c r="BI157" t="s">
        <v>2128</v>
      </c>
      <c r="BJ157" t="s">
        <v>2125</v>
      </c>
    </row>
    <row r="158" spans="1:62">
      <c r="A158" s="239" t="s">
        <v>18</v>
      </c>
      <c r="B158" s="240" t="s">
        <v>6536</v>
      </c>
      <c r="C158" s="240" t="s">
        <v>6537</v>
      </c>
      <c r="D158" s="239" t="s">
        <v>859</v>
      </c>
      <c r="E158" s="239" t="s">
        <v>6538</v>
      </c>
      <c r="F158" s="239" t="s">
        <v>859</v>
      </c>
      <c r="G158" s="239" t="s">
        <v>6539</v>
      </c>
      <c r="H158" s="239" t="s">
        <v>6540</v>
      </c>
      <c r="I158" s="239" t="s">
        <v>832</v>
      </c>
      <c r="J158" s="241" t="s">
        <v>853</v>
      </c>
      <c r="K158" s="241" t="s">
        <v>5959</v>
      </c>
      <c r="L158" s="230" t="str">
        <f t="shared" si="38"/>
        <v>9H29</v>
      </c>
      <c r="M158" s="230" t="str">
        <f t="shared" si="39"/>
        <v/>
      </c>
      <c r="N158" s="230" t="str">
        <f t="shared" si="40"/>
        <v/>
      </c>
      <c r="O158" s="230" t="str">
        <f t="shared" si="41"/>
        <v/>
      </c>
      <c r="P158" s="55" t="str">
        <f t="shared" si="42"/>
        <v>9H29</v>
      </c>
      <c r="Q158" s="635" t="str">
        <f t="shared" si="43"/>
        <v>241</v>
      </c>
      <c r="R158" s="234">
        <f t="shared" si="44"/>
        <v>226</v>
      </c>
      <c r="S158" s="55">
        <f t="shared" si="45"/>
        <v>214</v>
      </c>
      <c r="T158" s="242">
        <f t="shared" ca="1" si="46"/>
        <v>4.76</v>
      </c>
      <c r="U158" s="231" t="str">
        <f t="shared" si="47"/>
        <v/>
      </c>
      <c r="V158" s="230" t="str">
        <f t="array" ref="V158">INDEX(P:P,MAX(U$3:U158))</f>
        <v>9H#2DTR(B)</v>
      </c>
      <c r="W158" s="230" t="str">
        <f t="shared" ca="1" si="48"/>
        <v/>
      </c>
      <c r="X158" s="230">
        <f t="shared" si="49"/>
        <v>11.4</v>
      </c>
      <c r="Y158" s="230">
        <f t="shared" si="36"/>
        <v>0</v>
      </c>
      <c r="AA158" s="230" t="str">
        <f t="shared" si="37"/>
        <v>草港</v>
      </c>
      <c r="AB158" s="230" t="s">
        <v>2129</v>
      </c>
      <c r="AC158" s="230" t="str">
        <f>LEFT(B158,3)</f>
        <v>草東線</v>
      </c>
      <c r="BB158" s="547" t="s">
        <v>2165</v>
      </c>
      <c r="BC158" s="547">
        <v>179</v>
      </c>
      <c r="BD158" s="547">
        <v>2</v>
      </c>
      <c r="BE158" s="547">
        <v>181</v>
      </c>
      <c r="BG158" s="239" t="s">
        <v>8437</v>
      </c>
      <c r="BH158" s="240" t="s">
        <v>8449</v>
      </c>
      <c r="BI158" t="s">
        <v>2129</v>
      </c>
      <c r="BJ158" t="s">
        <v>2125</v>
      </c>
    </row>
    <row r="159" spans="1:62">
      <c r="A159" s="239" t="s">
        <v>18</v>
      </c>
      <c r="B159" s="240" t="s">
        <v>6541</v>
      </c>
      <c r="C159" s="240" t="s">
        <v>6542</v>
      </c>
      <c r="D159" s="239" t="s">
        <v>6543</v>
      </c>
      <c r="E159" s="239" t="s">
        <v>6544</v>
      </c>
      <c r="F159" s="239" t="s">
        <v>6103</v>
      </c>
      <c r="G159" s="239" t="s">
        <v>4670</v>
      </c>
      <c r="H159" s="239" t="s">
        <v>806</v>
      </c>
      <c r="I159" s="239" t="s">
        <v>3154</v>
      </c>
      <c r="J159" s="241" t="s">
        <v>367</v>
      </c>
      <c r="K159" s="241" t="s">
        <v>6545</v>
      </c>
      <c r="L159" s="230" t="str">
        <f t="shared" si="38"/>
        <v>9H#3DTR(A)</v>
      </c>
      <c r="M159" s="230" t="str">
        <f t="shared" si="39"/>
        <v>(A)</v>
      </c>
      <c r="N159" s="230" t="str">
        <f t="shared" si="40"/>
        <v>9H#3DTR</v>
      </c>
      <c r="O159" s="230" t="str">
        <f t="shared" si="41"/>
        <v>(A)</v>
      </c>
      <c r="P159" s="55" t="str">
        <f t="shared" si="42"/>
        <v>9H#3DTR(A)</v>
      </c>
      <c r="Q159" s="635" t="str">
        <f t="shared" si="43"/>
        <v>763</v>
      </c>
      <c r="R159" s="234">
        <f t="shared" si="44"/>
        <v>722</v>
      </c>
      <c r="S159" s="55">
        <f t="shared" si="45"/>
        <v>660</v>
      </c>
      <c r="T159" s="242">
        <f t="shared" ca="1" si="46"/>
        <v>15.07</v>
      </c>
      <c r="U159" s="231">
        <f t="shared" si="47"/>
        <v>159</v>
      </c>
      <c r="V159" s="230" t="str">
        <f t="array" ref="V159">INDEX(P:P,MAX(U$3:U159))</f>
        <v>9H#3DTR(A)</v>
      </c>
      <c r="W159" s="230">
        <f t="shared" ca="1" si="48"/>
        <v>30</v>
      </c>
      <c r="X159" s="230" t="str">
        <f t="shared" si="49"/>
        <v/>
      </c>
      <c r="Y159" s="230">
        <f t="shared" si="36"/>
        <v>0</v>
      </c>
      <c r="AA159" s="230" t="str">
        <f t="shared" si="37"/>
        <v>草港</v>
      </c>
      <c r="AB159" s="230" t="s">
        <v>2130</v>
      </c>
      <c r="AC159" s="230" t="s">
        <v>2130</v>
      </c>
      <c r="BB159" s="547" t="s">
        <v>1224</v>
      </c>
      <c r="BC159" s="547">
        <v>1931</v>
      </c>
      <c r="BD159" s="547">
        <v>3</v>
      </c>
      <c r="BE159" s="547">
        <v>1934</v>
      </c>
      <c r="BG159" s="239" t="s">
        <v>8442</v>
      </c>
      <c r="BH159" s="240" t="s">
        <v>8450</v>
      </c>
      <c r="BI159" t="s">
        <v>2130</v>
      </c>
      <c r="BJ159" t="s">
        <v>2130</v>
      </c>
    </row>
    <row r="160" spans="1:62">
      <c r="A160" s="239" t="s">
        <v>6546</v>
      </c>
      <c r="B160" s="240" t="s">
        <v>6547</v>
      </c>
      <c r="C160" s="240" t="s">
        <v>5624</v>
      </c>
      <c r="D160" s="239" t="s">
        <v>793</v>
      </c>
      <c r="E160" s="239" t="s">
        <v>6485</v>
      </c>
      <c r="F160" s="239" t="s">
        <v>793</v>
      </c>
      <c r="G160" s="239" t="s">
        <v>5624</v>
      </c>
      <c r="H160" s="239" t="s">
        <v>6455</v>
      </c>
      <c r="I160" s="239" t="s">
        <v>6460</v>
      </c>
      <c r="J160" s="241" t="s">
        <v>6548</v>
      </c>
      <c r="K160" s="241" t="s">
        <v>793</v>
      </c>
      <c r="L160" s="230" t="str">
        <f t="shared" si="38"/>
        <v>9H30</v>
      </c>
      <c r="M160" s="230" t="str">
        <f t="shared" si="39"/>
        <v/>
      </c>
      <c r="N160" s="230" t="str">
        <f t="shared" si="40"/>
        <v/>
      </c>
      <c r="O160" s="230" t="str">
        <f t="shared" si="41"/>
        <v/>
      </c>
      <c r="P160" s="55" t="str">
        <f t="shared" si="42"/>
        <v>9H30</v>
      </c>
      <c r="Q160" s="635" t="str">
        <f t="shared" si="43"/>
        <v>0</v>
      </c>
      <c r="R160" s="234">
        <f t="shared" si="44"/>
        <v>0</v>
      </c>
      <c r="S160" s="55">
        <f t="shared" si="45"/>
        <v>0</v>
      </c>
      <c r="T160" s="242">
        <f t="shared" ca="1" si="46"/>
        <v>0</v>
      </c>
      <c r="U160" s="231" t="str">
        <f t="shared" si="47"/>
        <v/>
      </c>
      <c r="V160" s="230" t="str">
        <f t="array" ref="V160">INDEX(P:P,MAX(U$3:U160))</f>
        <v>9H#3DTR(A)</v>
      </c>
      <c r="W160" s="230" t="str">
        <f t="shared" ca="1" si="48"/>
        <v/>
      </c>
      <c r="X160" s="230">
        <f t="shared" si="49"/>
        <v>11.4</v>
      </c>
      <c r="Y160" s="230">
        <f t="shared" si="36"/>
        <v>0</v>
      </c>
      <c r="AA160" s="230" t="str">
        <f t="shared" si="37"/>
        <v>草港</v>
      </c>
      <c r="AB160" s="230" t="s">
        <v>2131</v>
      </c>
      <c r="AC160" s="230" t="str">
        <f>LEFT(B160,4)</f>
        <v>9H30</v>
      </c>
      <c r="BB160" s="547" t="s">
        <v>1242</v>
      </c>
      <c r="BC160" s="547">
        <v>2175</v>
      </c>
      <c r="BD160" s="547">
        <v>6</v>
      </c>
      <c r="BE160" s="547">
        <v>2181</v>
      </c>
      <c r="BG160" s="239" t="s">
        <v>8437</v>
      </c>
      <c r="BH160" s="240" t="s">
        <v>8451</v>
      </c>
      <c r="BI160" t="s">
        <v>2131</v>
      </c>
      <c r="BJ160" t="s">
        <v>2130</v>
      </c>
    </row>
    <row r="161" spans="1:62">
      <c r="A161" s="239" t="s">
        <v>6483</v>
      </c>
      <c r="B161" s="240" t="s">
        <v>6549</v>
      </c>
      <c r="C161" s="240" t="s">
        <v>6550</v>
      </c>
      <c r="D161" s="239" t="s">
        <v>6189</v>
      </c>
      <c r="E161" s="239" t="s">
        <v>6551</v>
      </c>
      <c r="F161" s="239" t="s">
        <v>6105</v>
      </c>
      <c r="G161" s="239" t="s">
        <v>6552</v>
      </c>
      <c r="H161" s="239" t="s">
        <v>806</v>
      </c>
      <c r="I161" s="239" t="s">
        <v>973</v>
      </c>
      <c r="J161" s="241" t="s">
        <v>6553</v>
      </c>
      <c r="K161" s="241" t="s">
        <v>6554</v>
      </c>
      <c r="L161" s="230" t="str">
        <f t="shared" si="38"/>
        <v>9H31</v>
      </c>
      <c r="M161" s="230" t="str">
        <f t="shared" si="39"/>
        <v/>
      </c>
      <c r="N161" s="230" t="str">
        <f t="shared" si="40"/>
        <v/>
      </c>
      <c r="O161" s="230" t="str">
        <f t="shared" si="41"/>
        <v/>
      </c>
      <c r="P161" s="55" t="str">
        <f t="shared" si="42"/>
        <v>9H31</v>
      </c>
      <c r="Q161" s="635" t="str">
        <f t="shared" si="43"/>
        <v>212</v>
      </c>
      <c r="R161" s="234">
        <f t="shared" si="44"/>
        <v>208</v>
      </c>
      <c r="S161" s="55">
        <f t="shared" si="45"/>
        <v>202</v>
      </c>
      <c r="T161" s="242">
        <f t="shared" ca="1" si="46"/>
        <v>4.1900000000000004</v>
      </c>
      <c r="U161" s="231" t="str">
        <f t="shared" si="47"/>
        <v/>
      </c>
      <c r="V161" s="230" t="str">
        <f t="array" ref="V161">INDEX(P:P,MAX(U$3:U161))</f>
        <v>9H#3DTR(A)</v>
      </c>
      <c r="W161" s="230" t="str">
        <f t="shared" ca="1" si="48"/>
        <v/>
      </c>
      <c r="X161" s="230">
        <f t="shared" si="49"/>
        <v>11.4</v>
      </c>
      <c r="Y161" s="230">
        <f t="shared" si="36"/>
        <v>0</v>
      </c>
      <c r="AA161" s="230" t="str">
        <f t="shared" si="37"/>
        <v>草港</v>
      </c>
      <c r="AB161" s="230" t="s">
        <v>2132</v>
      </c>
      <c r="AC161" s="230" t="str">
        <f>LEFT(B161,3)</f>
        <v>西崙線</v>
      </c>
      <c r="BB161" s="547" t="s">
        <v>1280</v>
      </c>
      <c r="BC161" s="547">
        <v>617</v>
      </c>
      <c r="BD161" s="547">
        <v>0</v>
      </c>
      <c r="BE161" s="547">
        <v>617</v>
      </c>
      <c r="BG161" s="239" t="s">
        <v>8437</v>
      </c>
      <c r="BH161" s="240" t="s">
        <v>8452</v>
      </c>
      <c r="BI161" t="s">
        <v>2132</v>
      </c>
      <c r="BJ161" t="s">
        <v>2130</v>
      </c>
    </row>
    <row r="162" spans="1:62">
      <c r="A162" s="239" t="s">
        <v>18</v>
      </c>
      <c r="B162" s="240" t="s">
        <v>6555</v>
      </c>
      <c r="C162" s="240" t="s">
        <v>6556</v>
      </c>
      <c r="D162" s="239" t="s">
        <v>6557</v>
      </c>
      <c r="E162" s="239" t="s">
        <v>873</v>
      </c>
      <c r="F162" s="239" t="s">
        <v>6558</v>
      </c>
      <c r="G162" s="239" t="s">
        <v>6559</v>
      </c>
      <c r="H162" s="239" t="s">
        <v>6560</v>
      </c>
      <c r="I162" s="239" t="s">
        <v>6556</v>
      </c>
      <c r="J162" s="241" t="s">
        <v>6561</v>
      </c>
      <c r="K162" s="241" t="s">
        <v>806</v>
      </c>
      <c r="L162" s="230" t="str">
        <f t="shared" si="38"/>
        <v>9H32</v>
      </c>
      <c r="M162" s="230" t="str">
        <f t="shared" si="39"/>
        <v/>
      </c>
      <c r="N162" s="230" t="str">
        <f t="shared" si="40"/>
        <v/>
      </c>
      <c r="O162" s="230" t="str">
        <f t="shared" si="41"/>
        <v/>
      </c>
      <c r="P162" s="55" t="str">
        <f t="shared" si="42"/>
        <v>9H32</v>
      </c>
      <c r="Q162" s="635" t="str">
        <f t="shared" si="43"/>
        <v>227</v>
      </c>
      <c r="R162" s="234">
        <f t="shared" si="44"/>
        <v>210</v>
      </c>
      <c r="S162" s="55">
        <f t="shared" si="45"/>
        <v>183</v>
      </c>
      <c r="T162" s="242">
        <f t="shared" ca="1" si="46"/>
        <v>4.4800000000000004</v>
      </c>
      <c r="U162" s="231" t="str">
        <f t="shared" si="47"/>
        <v/>
      </c>
      <c r="V162" s="230" t="str">
        <f t="array" ref="V162">INDEX(P:P,MAX(U$3:U162))</f>
        <v>9H#3DTR(A)</v>
      </c>
      <c r="W162" s="230" t="str">
        <f t="shared" ca="1" si="48"/>
        <v/>
      </c>
      <c r="X162" s="230">
        <f t="shared" si="49"/>
        <v>11.4</v>
      </c>
      <c r="Y162" s="230">
        <f t="shared" si="36"/>
        <v>0</v>
      </c>
      <c r="AA162" s="230" t="str">
        <f t="shared" si="37"/>
        <v>草港</v>
      </c>
      <c r="AB162" s="230" t="s">
        <v>2133</v>
      </c>
      <c r="AC162" s="230" t="str">
        <f>LEFT(B162,3)</f>
        <v>草一線</v>
      </c>
      <c r="BB162" s="547" t="s">
        <v>1298</v>
      </c>
      <c r="BC162" s="547">
        <v>3603</v>
      </c>
      <c r="BD162" s="547">
        <v>3</v>
      </c>
      <c r="BE162" s="547">
        <v>3606</v>
      </c>
      <c r="BG162" s="239" t="s">
        <v>8442</v>
      </c>
      <c r="BH162" s="240" t="s">
        <v>8453</v>
      </c>
      <c r="BI162" t="s">
        <v>2133</v>
      </c>
      <c r="BJ162" t="s">
        <v>2130</v>
      </c>
    </row>
    <row r="163" spans="1:62">
      <c r="A163" s="239" t="s">
        <v>6546</v>
      </c>
      <c r="B163" s="240" t="s">
        <v>423</v>
      </c>
      <c r="C163" s="240" t="s">
        <v>6562</v>
      </c>
      <c r="D163" s="239" t="s">
        <v>6540</v>
      </c>
      <c r="E163" s="239" t="s">
        <v>6563</v>
      </c>
      <c r="F163" s="239" t="s">
        <v>6557</v>
      </c>
      <c r="G163" s="239" t="s">
        <v>6564</v>
      </c>
      <c r="H163" s="239" t="s">
        <v>6565</v>
      </c>
      <c r="I163" s="239" t="s">
        <v>816</v>
      </c>
      <c r="J163" s="241" t="s">
        <v>6567</v>
      </c>
      <c r="K163" s="241" t="s">
        <v>6557</v>
      </c>
      <c r="L163" s="230" t="str">
        <f t="shared" si="38"/>
        <v>9H33</v>
      </c>
      <c r="M163" s="230" t="str">
        <f t="shared" si="39"/>
        <v/>
      </c>
      <c r="N163" s="230" t="str">
        <f t="shared" si="40"/>
        <v/>
      </c>
      <c r="O163" s="230" t="str">
        <f t="shared" si="41"/>
        <v/>
      </c>
      <c r="P163" s="55" t="str">
        <f t="shared" si="42"/>
        <v>9H33</v>
      </c>
      <c r="Q163" s="635" t="str">
        <f t="shared" si="43"/>
        <v>104</v>
      </c>
      <c r="R163" s="234">
        <f t="shared" si="44"/>
        <v>95</v>
      </c>
      <c r="S163" s="55">
        <f t="shared" si="45"/>
        <v>83</v>
      </c>
      <c r="T163" s="242">
        <f t="shared" ca="1" si="46"/>
        <v>2.0499999999999998</v>
      </c>
      <c r="U163" s="231" t="str">
        <f t="shared" si="47"/>
        <v/>
      </c>
      <c r="V163" s="230" t="str">
        <f t="array" ref="V163">INDEX(P:P,MAX(U$3:U163))</f>
        <v>9H#3DTR(A)</v>
      </c>
      <c r="W163" s="230" t="str">
        <f t="shared" ca="1" si="48"/>
        <v/>
      </c>
      <c r="X163" s="230">
        <f t="shared" si="49"/>
        <v>11.4</v>
      </c>
      <c r="Y163" s="230">
        <f t="shared" si="36"/>
        <v>0</v>
      </c>
      <c r="AA163" s="230" t="str">
        <f t="shared" si="37"/>
        <v>草港</v>
      </c>
      <c r="AB163" s="230" t="s">
        <v>2134</v>
      </c>
      <c r="AC163" s="230" t="str">
        <f>LEFT(B163,3)</f>
        <v>草鹿線</v>
      </c>
      <c r="BB163" s="547" t="s">
        <v>2167</v>
      </c>
      <c r="BC163" s="547">
        <v>442</v>
      </c>
      <c r="BD163" s="547">
        <v>1</v>
      </c>
      <c r="BE163" s="547">
        <v>443</v>
      </c>
      <c r="BG163" s="239" t="s">
        <v>8437</v>
      </c>
      <c r="BH163" s="240" t="s">
        <v>8454</v>
      </c>
      <c r="BI163" t="s">
        <v>2134</v>
      </c>
      <c r="BJ163" t="s">
        <v>2130</v>
      </c>
    </row>
    <row r="164" spans="1:62">
      <c r="A164" s="239" t="s">
        <v>6546</v>
      </c>
      <c r="B164" s="240" t="s">
        <v>424</v>
      </c>
      <c r="C164" s="240" t="s">
        <v>6568</v>
      </c>
      <c r="D164" s="239" t="s">
        <v>6506</v>
      </c>
      <c r="E164" s="239" t="s">
        <v>6569</v>
      </c>
      <c r="F164" s="239" t="s">
        <v>6105</v>
      </c>
      <c r="G164" s="239" t="s">
        <v>6570</v>
      </c>
      <c r="H164" s="239" t="s">
        <v>6571</v>
      </c>
      <c r="I164" s="239" t="s">
        <v>6572</v>
      </c>
      <c r="J164" s="241" t="s">
        <v>851</v>
      </c>
      <c r="K164" s="241" t="s">
        <v>854</v>
      </c>
      <c r="L164" s="230" t="str">
        <f t="shared" si="38"/>
        <v>9H34</v>
      </c>
      <c r="M164" s="230" t="str">
        <f t="shared" si="39"/>
        <v/>
      </c>
      <c r="N164" s="230" t="str">
        <f t="shared" si="40"/>
        <v/>
      </c>
      <c r="O164" s="230" t="str">
        <f t="shared" si="41"/>
        <v/>
      </c>
      <c r="P164" s="55" t="str">
        <f t="shared" si="42"/>
        <v>9H34</v>
      </c>
      <c r="Q164" s="635" t="str">
        <f t="shared" si="43"/>
        <v>97</v>
      </c>
      <c r="R164" s="234">
        <f t="shared" si="44"/>
        <v>86</v>
      </c>
      <c r="S164" s="55">
        <f t="shared" si="45"/>
        <v>75</v>
      </c>
      <c r="T164" s="242">
        <f t="shared" ca="1" si="46"/>
        <v>1.92</v>
      </c>
      <c r="U164" s="231" t="str">
        <f t="shared" si="47"/>
        <v/>
      </c>
      <c r="V164" s="230" t="str">
        <f t="array" ref="V164">INDEX(P:P,MAX(U$3:U164))</f>
        <v>9H#3DTR(A)</v>
      </c>
      <c r="W164" s="230" t="str">
        <f t="shared" ca="1" si="48"/>
        <v/>
      </c>
      <c r="X164" s="230">
        <f t="shared" si="49"/>
        <v>11.4</v>
      </c>
      <c r="Y164" s="230">
        <f t="shared" si="36"/>
        <v>0</v>
      </c>
      <c r="AA164" s="230" t="str">
        <f t="shared" si="37"/>
        <v>草港</v>
      </c>
      <c r="AB164" s="230" t="s">
        <v>2135</v>
      </c>
      <c r="AC164" s="230" t="str">
        <f>LEFT(B164,3)</f>
        <v>頂山線</v>
      </c>
      <c r="BB164" s="547" t="s">
        <v>1378</v>
      </c>
      <c r="BC164" s="547">
        <v>729</v>
      </c>
      <c r="BD164" s="547">
        <v>7</v>
      </c>
      <c r="BE164" s="547">
        <v>736</v>
      </c>
      <c r="BG164" s="239" t="s">
        <v>8442</v>
      </c>
      <c r="BH164" s="240" t="s">
        <v>8455</v>
      </c>
      <c r="BI164" t="s">
        <v>2135</v>
      </c>
      <c r="BJ164" t="s">
        <v>2130</v>
      </c>
    </row>
    <row r="165" spans="1:62">
      <c r="A165" s="239" t="s">
        <v>6546</v>
      </c>
      <c r="B165" s="240" t="s">
        <v>6573</v>
      </c>
      <c r="C165" s="240" t="s">
        <v>6574</v>
      </c>
      <c r="D165" s="239" t="s">
        <v>6575</v>
      </c>
      <c r="E165" s="239" t="s">
        <v>6576</v>
      </c>
      <c r="F165" s="239" t="s">
        <v>6558</v>
      </c>
      <c r="G165" s="239" t="s">
        <v>6577</v>
      </c>
      <c r="H165" s="239" t="s">
        <v>5801</v>
      </c>
      <c r="I165" s="239" t="s">
        <v>6578</v>
      </c>
      <c r="J165" s="241" t="s">
        <v>6579</v>
      </c>
      <c r="K165" s="241" t="s">
        <v>6506</v>
      </c>
      <c r="L165" s="230" t="str">
        <f t="shared" si="38"/>
        <v>9H35</v>
      </c>
      <c r="M165" s="230" t="str">
        <f t="shared" si="39"/>
        <v/>
      </c>
      <c r="N165" s="230" t="str">
        <f t="shared" si="40"/>
        <v/>
      </c>
      <c r="O165" s="230" t="str">
        <f t="shared" si="41"/>
        <v/>
      </c>
      <c r="P165" s="55" t="str">
        <f t="shared" si="42"/>
        <v>9H35</v>
      </c>
      <c r="Q165" s="635" t="str">
        <f t="shared" si="43"/>
        <v>232</v>
      </c>
      <c r="R165" s="234">
        <f t="shared" si="44"/>
        <v>207</v>
      </c>
      <c r="S165" s="55">
        <f t="shared" si="45"/>
        <v>186</v>
      </c>
      <c r="T165" s="242">
        <f t="shared" ca="1" si="46"/>
        <v>4.58</v>
      </c>
      <c r="U165" s="231" t="str">
        <f t="shared" si="47"/>
        <v/>
      </c>
      <c r="V165" s="230" t="str">
        <f t="array" ref="V165">INDEX(P:P,MAX(U$3:U165))</f>
        <v>9H#3DTR(A)</v>
      </c>
      <c r="W165" s="230" t="str">
        <f t="shared" ca="1" si="48"/>
        <v/>
      </c>
      <c r="X165" s="230">
        <f t="shared" si="49"/>
        <v>11.4</v>
      </c>
      <c r="Y165" s="230">
        <f t="shared" si="36"/>
        <v>0</v>
      </c>
      <c r="AA165" s="230" t="str">
        <f t="shared" si="37"/>
        <v>草港</v>
      </c>
      <c r="AB165" s="230" t="s">
        <v>2136</v>
      </c>
      <c r="AC165" s="230" t="str">
        <f>LEFT(B165,3)</f>
        <v>草中線</v>
      </c>
      <c r="BB165" s="547" t="s">
        <v>1389</v>
      </c>
      <c r="BC165" s="547">
        <v>595</v>
      </c>
      <c r="BD165" s="547">
        <v>3</v>
      </c>
      <c r="BE165" s="547">
        <v>598</v>
      </c>
      <c r="BG165" s="239" t="s">
        <v>18</v>
      </c>
      <c r="BH165" s="240" t="s">
        <v>8456</v>
      </c>
      <c r="BI165" t="s">
        <v>2136</v>
      </c>
      <c r="BJ165" t="s">
        <v>2130</v>
      </c>
    </row>
    <row r="166" spans="1:62">
      <c r="A166" s="239" t="s">
        <v>6483</v>
      </c>
      <c r="B166" s="240" t="s">
        <v>410</v>
      </c>
      <c r="C166" s="240" t="s">
        <v>6580</v>
      </c>
      <c r="D166" s="239" t="s">
        <v>792</v>
      </c>
      <c r="E166" s="239" t="s">
        <v>6581</v>
      </c>
      <c r="F166" s="239" t="s">
        <v>792</v>
      </c>
      <c r="G166" s="239" t="s">
        <v>4671</v>
      </c>
      <c r="H166" s="239" t="s">
        <v>6582</v>
      </c>
      <c r="I166" s="239" t="s">
        <v>6583</v>
      </c>
      <c r="J166" s="241" t="s">
        <v>6519</v>
      </c>
      <c r="K166" s="241" t="s">
        <v>367</v>
      </c>
      <c r="L166" s="230" t="str">
        <f t="shared" si="38"/>
        <v>9H#3DTR(B)</v>
      </c>
      <c r="M166" s="230" t="str">
        <f t="shared" si="39"/>
        <v>(B)</v>
      </c>
      <c r="N166" s="230" t="str">
        <f t="shared" si="40"/>
        <v>9H#3DTR</v>
      </c>
      <c r="O166" s="230" t="str">
        <f t="shared" si="41"/>
        <v>(B)</v>
      </c>
      <c r="P166" s="55" t="str">
        <f t="shared" si="42"/>
        <v>9H#3DTR(B)</v>
      </c>
      <c r="Q166" s="635" t="str">
        <f t="shared" si="43"/>
        <v>496</v>
      </c>
      <c r="R166" s="234">
        <f t="shared" si="44"/>
        <v>472</v>
      </c>
      <c r="S166" s="55">
        <f t="shared" si="45"/>
        <v>455</v>
      </c>
      <c r="T166" s="242">
        <f t="shared" ca="1" si="46"/>
        <v>9.7899999999999991</v>
      </c>
      <c r="U166" s="231">
        <f t="shared" si="47"/>
        <v>166</v>
      </c>
      <c r="V166" s="230" t="str">
        <f t="array" ref="V166">INDEX(P:P,MAX(U$3:U166))</f>
        <v>9H#3DTR(B)</v>
      </c>
      <c r="W166" s="230">
        <f t="shared" ca="1" si="48"/>
        <v>30</v>
      </c>
      <c r="X166" s="230" t="str">
        <f t="shared" si="49"/>
        <v/>
      </c>
      <c r="Y166" s="230">
        <f t="shared" si="36"/>
        <v>0</v>
      </c>
      <c r="AA166" s="230" t="str">
        <f t="shared" si="37"/>
        <v>草港</v>
      </c>
      <c r="AB166" s="230" t="s">
        <v>2137</v>
      </c>
      <c r="AC166" s="230" t="s">
        <v>2137</v>
      </c>
      <c r="BB166" s="547" t="s">
        <v>1422</v>
      </c>
      <c r="BC166" s="547">
        <v>1379</v>
      </c>
      <c r="BD166" s="547">
        <v>2</v>
      </c>
      <c r="BE166" s="547">
        <v>1381</v>
      </c>
      <c r="BG166" s="239" t="s">
        <v>8442</v>
      </c>
      <c r="BH166" s="240" t="s">
        <v>8385</v>
      </c>
      <c r="BI166" t="s">
        <v>2137</v>
      </c>
      <c r="BJ166" t="s">
        <v>2137</v>
      </c>
    </row>
    <row r="167" spans="1:62">
      <c r="A167" s="239" t="s">
        <v>6483</v>
      </c>
      <c r="B167" s="240" t="s">
        <v>6584</v>
      </c>
      <c r="C167" s="240" t="s">
        <v>6165</v>
      </c>
      <c r="D167" s="239" t="s">
        <v>6321</v>
      </c>
      <c r="E167" s="239" t="s">
        <v>5903</v>
      </c>
      <c r="F167" s="239" t="s">
        <v>6585</v>
      </c>
      <c r="G167" s="239" t="s">
        <v>6503</v>
      </c>
      <c r="H167" s="239" t="s">
        <v>6585</v>
      </c>
      <c r="I167" s="239" t="s">
        <v>6586</v>
      </c>
      <c r="J167" s="241" t="s">
        <v>6587</v>
      </c>
      <c r="K167" s="241" t="s">
        <v>6189</v>
      </c>
      <c r="L167" s="230" t="str">
        <f t="shared" si="38"/>
        <v>9H36</v>
      </c>
      <c r="M167" s="230" t="str">
        <f t="shared" si="39"/>
        <v/>
      </c>
      <c r="N167" s="230" t="str">
        <f t="shared" si="40"/>
        <v/>
      </c>
      <c r="O167" s="230" t="str">
        <f t="shared" si="41"/>
        <v/>
      </c>
      <c r="P167" s="55" t="str">
        <f t="shared" si="42"/>
        <v>9H36</v>
      </c>
      <c r="Q167" s="635" t="str">
        <f t="shared" si="43"/>
        <v>145</v>
      </c>
      <c r="R167" s="234">
        <f t="shared" si="44"/>
        <v>106</v>
      </c>
      <c r="S167" s="55">
        <f t="shared" si="45"/>
        <v>68</v>
      </c>
      <c r="T167" s="242">
        <f t="shared" ca="1" si="46"/>
        <v>2.86</v>
      </c>
      <c r="U167" s="231" t="str">
        <f t="shared" si="47"/>
        <v/>
      </c>
      <c r="V167" s="230" t="str">
        <f t="array" ref="V167">INDEX(P:P,MAX(U$3:U167))</f>
        <v>9H#3DTR(B)</v>
      </c>
      <c r="W167" s="230" t="str">
        <f t="shared" ca="1" si="48"/>
        <v/>
      </c>
      <c r="X167" s="230">
        <f t="shared" si="49"/>
        <v>11.4</v>
      </c>
      <c r="Y167" s="230">
        <f t="shared" si="36"/>
        <v>0</v>
      </c>
      <c r="AA167" s="230" t="str">
        <f t="shared" si="37"/>
        <v>草港</v>
      </c>
      <c r="AB167" s="230" t="s">
        <v>2138</v>
      </c>
      <c r="AC167" s="230" t="str">
        <f>LEFT(B167,3)</f>
        <v>草子線</v>
      </c>
      <c r="BB167" s="547" t="s">
        <v>1433</v>
      </c>
      <c r="BC167" s="547">
        <v>2343</v>
      </c>
      <c r="BD167" s="547">
        <v>2</v>
      </c>
      <c r="BE167" s="547">
        <v>2345</v>
      </c>
      <c r="BG167" s="239" t="s">
        <v>8437</v>
      </c>
      <c r="BH167" s="240" t="s">
        <v>8457</v>
      </c>
      <c r="BI167" t="s">
        <v>2138</v>
      </c>
      <c r="BJ167" t="s">
        <v>2137</v>
      </c>
    </row>
    <row r="168" spans="1:62">
      <c r="A168" s="239" t="s">
        <v>6588</v>
      </c>
      <c r="B168" s="240" t="s">
        <v>6589</v>
      </c>
      <c r="C168" s="240" t="s">
        <v>913</v>
      </c>
      <c r="D168" s="239" t="s">
        <v>6493</v>
      </c>
      <c r="E168" s="239" t="s">
        <v>6590</v>
      </c>
      <c r="F168" s="239" t="s">
        <v>6208</v>
      </c>
      <c r="G168" s="239" t="s">
        <v>6591</v>
      </c>
      <c r="H168" s="239" t="s">
        <v>792</v>
      </c>
      <c r="I168" s="239" t="s">
        <v>6591</v>
      </c>
      <c r="J168" s="241" t="s">
        <v>6592</v>
      </c>
      <c r="K168" s="241" t="s">
        <v>6149</v>
      </c>
      <c r="L168" s="230" t="str">
        <f t="shared" si="38"/>
        <v>9H37</v>
      </c>
      <c r="M168" s="230" t="str">
        <f t="shared" si="39"/>
        <v/>
      </c>
      <c r="N168" s="230" t="str">
        <f t="shared" si="40"/>
        <v/>
      </c>
      <c r="O168" s="230" t="str">
        <f t="shared" si="41"/>
        <v/>
      </c>
      <c r="P168" s="55" t="str">
        <f t="shared" si="42"/>
        <v>9H37</v>
      </c>
      <c r="Q168" s="635" t="str">
        <f t="shared" si="43"/>
        <v>157</v>
      </c>
      <c r="R168" s="234">
        <f t="shared" si="44"/>
        <v>144</v>
      </c>
      <c r="S168" s="55">
        <f t="shared" si="45"/>
        <v>130</v>
      </c>
      <c r="T168" s="242">
        <f t="shared" ca="1" si="46"/>
        <v>3.1</v>
      </c>
      <c r="U168" s="231" t="str">
        <f t="shared" si="47"/>
        <v/>
      </c>
      <c r="V168" s="230" t="str">
        <f t="array" ref="V168">INDEX(P:P,MAX(U$3:U168))</f>
        <v>9H#3DTR(B)</v>
      </c>
      <c r="W168" s="230" t="str">
        <f t="shared" ca="1" si="48"/>
        <v/>
      </c>
      <c r="X168" s="230">
        <f t="shared" si="49"/>
        <v>11.4</v>
      </c>
      <c r="Y168" s="230">
        <f t="shared" si="36"/>
        <v>0</v>
      </c>
      <c r="AA168" s="230" t="str">
        <f t="shared" si="37"/>
        <v>草港</v>
      </c>
      <c r="AB168" s="230" t="s">
        <v>2139</v>
      </c>
      <c r="AC168" s="230" t="str">
        <f>LEFT(B168,3)</f>
        <v>東正線</v>
      </c>
      <c r="BB168" s="547" t="s">
        <v>131</v>
      </c>
      <c r="BC168" s="547">
        <v>235</v>
      </c>
      <c r="BD168" s="547">
        <v>2</v>
      </c>
      <c r="BE168" s="547">
        <v>237</v>
      </c>
      <c r="BG168" s="239" t="s">
        <v>8442</v>
      </c>
      <c r="BH168" s="240" t="s">
        <v>8458</v>
      </c>
      <c r="BI168" t="s">
        <v>2139</v>
      </c>
      <c r="BJ168" t="s">
        <v>2137</v>
      </c>
    </row>
    <row r="169" spans="1:62">
      <c r="A169" s="239" t="s">
        <v>6593</v>
      </c>
      <c r="B169" s="240" t="s">
        <v>6594</v>
      </c>
      <c r="C169" s="240" t="s">
        <v>6595</v>
      </c>
      <c r="D169" s="239" t="s">
        <v>859</v>
      </c>
      <c r="E169" s="239" t="s">
        <v>6596</v>
      </c>
      <c r="F169" s="239" t="s">
        <v>6597</v>
      </c>
      <c r="G169" s="239" t="s">
        <v>966</v>
      </c>
      <c r="H169" s="239" t="s">
        <v>6598</v>
      </c>
      <c r="I169" s="239" t="s">
        <v>6596</v>
      </c>
      <c r="J169" s="241" t="s">
        <v>929</v>
      </c>
      <c r="K169" s="241" t="s">
        <v>6599</v>
      </c>
      <c r="L169" s="230" t="str">
        <f t="shared" si="38"/>
        <v>9H38</v>
      </c>
      <c r="M169" s="230" t="str">
        <f t="shared" si="39"/>
        <v/>
      </c>
      <c r="N169" s="230" t="str">
        <f t="shared" si="40"/>
        <v/>
      </c>
      <c r="O169" s="230" t="str">
        <f t="shared" si="41"/>
        <v/>
      </c>
      <c r="P169" s="55" t="str">
        <f t="shared" si="42"/>
        <v>9H38</v>
      </c>
      <c r="Q169" s="635" t="str">
        <f t="shared" si="43"/>
        <v>131</v>
      </c>
      <c r="R169" s="234">
        <f t="shared" si="44"/>
        <v>113</v>
      </c>
      <c r="S169" s="55">
        <f t="shared" si="45"/>
        <v>93</v>
      </c>
      <c r="T169" s="242">
        <f t="shared" ca="1" si="46"/>
        <v>2.59</v>
      </c>
      <c r="U169" s="231" t="str">
        <f t="shared" si="47"/>
        <v/>
      </c>
      <c r="V169" s="230" t="str">
        <f t="array" ref="V169">INDEX(P:P,MAX(U$3:U169))</f>
        <v>9H#3DTR(B)</v>
      </c>
      <c r="W169" s="230" t="str">
        <f t="shared" ca="1" si="48"/>
        <v/>
      </c>
      <c r="X169" s="230">
        <f t="shared" si="49"/>
        <v>11.4</v>
      </c>
      <c r="Y169" s="230">
        <f t="shared" si="36"/>
        <v>0</v>
      </c>
      <c r="AA169" s="230" t="str">
        <f t="shared" si="37"/>
        <v>草港</v>
      </c>
      <c r="AB169" s="230" t="s">
        <v>2140</v>
      </c>
      <c r="AC169" s="230" t="str">
        <f>LEFT(B169,3)</f>
        <v>草嶺線</v>
      </c>
      <c r="BB169" s="547" t="s">
        <v>128</v>
      </c>
      <c r="BC169" s="547">
        <v>1125</v>
      </c>
      <c r="BD169" s="547">
        <v>1</v>
      </c>
      <c r="BE169" s="547">
        <v>1126</v>
      </c>
      <c r="BG169" s="239" t="s">
        <v>8437</v>
      </c>
      <c r="BH169" s="240" t="s">
        <v>8459</v>
      </c>
      <c r="BI169" t="s">
        <v>2140</v>
      </c>
      <c r="BJ169" t="s">
        <v>2137</v>
      </c>
    </row>
    <row r="170" spans="1:62">
      <c r="A170" s="239" t="s">
        <v>6600</v>
      </c>
      <c r="B170" s="240" t="s">
        <v>6601</v>
      </c>
      <c r="C170" s="240" t="s">
        <v>6520</v>
      </c>
      <c r="D170" s="239" t="s">
        <v>6602</v>
      </c>
      <c r="E170" s="239" t="s">
        <v>6603</v>
      </c>
      <c r="F170" s="239" t="s">
        <v>6602</v>
      </c>
      <c r="G170" s="239" t="s">
        <v>6604</v>
      </c>
      <c r="H170" s="239" t="s">
        <v>848</v>
      </c>
      <c r="I170" s="239" t="s">
        <v>6605</v>
      </c>
      <c r="J170" s="241" t="s">
        <v>6606</v>
      </c>
      <c r="K170" s="241" t="s">
        <v>6054</v>
      </c>
      <c r="L170" s="230" t="str">
        <f t="shared" si="38"/>
        <v>9H39</v>
      </c>
      <c r="M170" s="230" t="str">
        <f t="shared" si="39"/>
        <v/>
      </c>
      <c r="N170" s="230" t="str">
        <f t="shared" si="40"/>
        <v/>
      </c>
      <c r="O170" s="230" t="str">
        <f t="shared" si="41"/>
        <v/>
      </c>
      <c r="P170" s="55" t="str">
        <f t="shared" si="42"/>
        <v>9H39</v>
      </c>
      <c r="Q170" s="635" t="str">
        <f t="shared" si="43"/>
        <v>176</v>
      </c>
      <c r="R170" s="234">
        <f t="shared" si="44"/>
        <v>167</v>
      </c>
      <c r="S170" s="55">
        <f t="shared" si="45"/>
        <v>161</v>
      </c>
      <c r="T170" s="242">
        <f t="shared" ca="1" si="46"/>
        <v>3.48</v>
      </c>
      <c r="U170" s="231" t="str">
        <f t="shared" si="47"/>
        <v/>
      </c>
      <c r="V170" s="230" t="str">
        <f t="array" ref="V170">INDEX(P:P,MAX(U$3:U170))</f>
        <v>9H#3DTR(B)</v>
      </c>
      <c r="W170" s="230" t="str">
        <f t="shared" ca="1" si="48"/>
        <v/>
      </c>
      <c r="X170" s="230">
        <f t="shared" si="49"/>
        <v>11.4</v>
      </c>
      <c r="Y170" s="230">
        <f t="shared" si="36"/>
        <v>0</v>
      </c>
      <c r="AA170" s="230" t="str">
        <f t="shared" si="37"/>
        <v>草港</v>
      </c>
      <c r="AB170" s="230" t="s">
        <v>2141</v>
      </c>
      <c r="AC170" s="230" t="str">
        <f>LEFT(B170,3)</f>
        <v>草伸線</v>
      </c>
      <c r="BB170" s="547" t="s">
        <v>2169</v>
      </c>
      <c r="BC170" s="547">
        <v>509</v>
      </c>
      <c r="BD170" s="547">
        <v>4</v>
      </c>
      <c r="BE170" s="547">
        <v>513</v>
      </c>
      <c r="BG170" s="239" t="s">
        <v>8437</v>
      </c>
      <c r="BH170" s="240" t="s">
        <v>8460</v>
      </c>
      <c r="BI170" t="s">
        <v>2141</v>
      </c>
      <c r="BJ170" t="s">
        <v>2137</v>
      </c>
    </row>
    <row r="171" spans="1:62">
      <c r="A171" s="239" t="s">
        <v>6607</v>
      </c>
      <c r="B171" s="240" t="s">
        <v>6608</v>
      </c>
      <c r="C171" s="240" t="s">
        <v>6609</v>
      </c>
      <c r="D171" s="239" t="s">
        <v>6610</v>
      </c>
      <c r="E171" s="239" t="s">
        <v>6611</v>
      </c>
      <c r="F171" s="239" t="s">
        <v>5590</v>
      </c>
      <c r="G171" s="239" t="s">
        <v>4673</v>
      </c>
      <c r="H171" s="239" t="s">
        <v>841</v>
      </c>
      <c r="I171" s="239" t="s">
        <v>4672</v>
      </c>
      <c r="J171" s="241" t="s">
        <v>6612</v>
      </c>
      <c r="K171" s="241" t="s">
        <v>367</v>
      </c>
      <c r="L171" s="230" t="str">
        <f t="shared" si="38"/>
        <v>9I#1DTR(A)</v>
      </c>
      <c r="M171" s="230" t="str">
        <f t="shared" si="39"/>
        <v>(A)</v>
      </c>
      <c r="N171" s="230" t="str">
        <f t="shared" si="40"/>
        <v>9I#1DTR</v>
      </c>
      <c r="O171" s="230" t="str">
        <f t="shared" si="41"/>
        <v>(A)</v>
      </c>
      <c r="P171" s="55" t="str">
        <f t="shared" si="42"/>
        <v>9I#1DTR(A)</v>
      </c>
      <c r="Q171" s="635" t="str">
        <f t="shared" si="43"/>
        <v>985</v>
      </c>
      <c r="R171" s="234">
        <f t="shared" si="44"/>
        <v>953</v>
      </c>
      <c r="S171" s="55">
        <f t="shared" si="45"/>
        <v>907</v>
      </c>
      <c r="T171" s="242">
        <f t="shared" ca="1" si="46"/>
        <v>19.45</v>
      </c>
      <c r="U171" s="231">
        <f t="shared" si="47"/>
        <v>171</v>
      </c>
      <c r="V171" s="230" t="str">
        <f t="array" ref="V171">INDEX(P:P,MAX(U$3:U171))</f>
        <v>9I#1DTR(A)</v>
      </c>
      <c r="W171" s="230">
        <f t="shared" ca="1" si="48"/>
        <v>30</v>
      </c>
      <c r="X171" s="230" t="str">
        <f t="shared" si="49"/>
        <v/>
      </c>
      <c r="Y171" s="230">
        <f t="shared" si="36"/>
        <v>0</v>
      </c>
      <c r="AA171" s="230" t="str">
        <f t="shared" si="37"/>
        <v>福興</v>
      </c>
      <c r="AB171" s="230" t="s">
        <v>2142</v>
      </c>
      <c r="AC171" s="230" t="s">
        <v>2142</v>
      </c>
      <c r="BB171" s="547" t="s">
        <v>124</v>
      </c>
      <c r="BC171" s="547">
        <v>3482</v>
      </c>
      <c r="BD171" s="547">
        <v>2</v>
      </c>
      <c r="BE171" s="547">
        <v>3484</v>
      </c>
      <c r="BG171" s="239" t="s">
        <v>8461</v>
      </c>
      <c r="BH171" s="240" t="s">
        <v>8408</v>
      </c>
      <c r="BI171" t="s">
        <v>2142</v>
      </c>
      <c r="BJ171" t="s">
        <v>2142</v>
      </c>
    </row>
    <row r="172" spans="1:62">
      <c r="A172" s="239" t="s">
        <v>6613</v>
      </c>
      <c r="B172" s="240" t="s">
        <v>425</v>
      </c>
      <c r="C172" s="240" t="s">
        <v>6614</v>
      </c>
      <c r="D172" s="239" t="s">
        <v>6615</v>
      </c>
      <c r="E172" s="239" t="s">
        <v>6616</v>
      </c>
      <c r="F172" s="239" t="s">
        <v>6109</v>
      </c>
      <c r="G172" s="239" t="s">
        <v>6617</v>
      </c>
      <c r="H172" s="239" t="s">
        <v>6615</v>
      </c>
      <c r="I172" s="239" t="s">
        <v>6616</v>
      </c>
      <c r="J172" s="241" t="s">
        <v>6618</v>
      </c>
      <c r="K172" s="241" t="s">
        <v>855</v>
      </c>
      <c r="L172" s="230" t="str">
        <f t="shared" si="38"/>
        <v>9I20</v>
      </c>
      <c r="M172" s="230" t="str">
        <f t="shared" si="39"/>
        <v/>
      </c>
      <c r="N172" s="230" t="str">
        <f t="shared" si="40"/>
        <v/>
      </c>
      <c r="O172" s="230" t="str">
        <f t="shared" si="41"/>
        <v/>
      </c>
      <c r="P172" s="55" t="str">
        <f t="shared" si="42"/>
        <v>9I20</v>
      </c>
      <c r="Q172" s="635" t="str">
        <f t="shared" si="43"/>
        <v>182</v>
      </c>
      <c r="R172" s="234">
        <f t="shared" si="44"/>
        <v>170</v>
      </c>
      <c r="S172" s="55">
        <f t="shared" si="45"/>
        <v>150</v>
      </c>
      <c r="T172" s="242">
        <f t="shared" ca="1" si="46"/>
        <v>3.59</v>
      </c>
      <c r="U172" s="231" t="str">
        <f t="shared" si="47"/>
        <v/>
      </c>
      <c r="V172" s="230" t="str">
        <f t="array" ref="V172">INDEX(P:P,MAX(U$3:U172))</f>
        <v>9I#1DTR(A)</v>
      </c>
      <c r="W172" s="230" t="str">
        <f t="shared" ca="1" si="48"/>
        <v/>
      </c>
      <c r="X172" s="230">
        <f t="shared" si="49"/>
        <v>11.4</v>
      </c>
      <c r="Y172" s="230">
        <f t="shared" si="36"/>
        <v>0</v>
      </c>
      <c r="AA172" s="230" t="str">
        <f t="shared" si="37"/>
        <v>福興</v>
      </c>
      <c r="AB172" s="230" t="s">
        <v>2143</v>
      </c>
      <c r="AC172" s="230" t="str">
        <f t="shared" ref="AC172:AC177" si="50">LEFT(B172,4)</f>
        <v>9I20</v>
      </c>
      <c r="BB172" s="547" t="s">
        <v>141</v>
      </c>
      <c r="BC172" s="547">
        <v>1589</v>
      </c>
      <c r="BD172" s="547">
        <v>2</v>
      </c>
      <c r="BE172" s="547">
        <v>1591</v>
      </c>
      <c r="BG172" s="239" t="s">
        <v>17</v>
      </c>
      <c r="BH172" s="240" t="s">
        <v>8462</v>
      </c>
      <c r="BI172" t="s">
        <v>2143</v>
      </c>
      <c r="BJ172" t="s">
        <v>2142</v>
      </c>
    </row>
    <row r="173" spans="1:62">
      <c r="A173" s="239" t="s">
        <v>17</v>
      </c>
      <c r="B173" s="240" t="s">
        <v>6619</v>
      </c>
      <c r="C173" s="240" t="s">
        <v>6620</v>
      </c>
      <c r="D173" s="239" t="s">
        <v>6200</v>
      </c>
      <c r="E173" s="239" t="s">
        <v>3161</v>
      </c>
      <c r="F173" s="239" t="s">
        <v>6621</v>
      </c>
      <c r="G173" s="239" t="s">
        <v>6622</v>
      </c>
      <c r="H173" s="239" t="s">
        <v>6621</v>
      </c>
      <c r="I173" s="239" t="s">
        <v>4661</v>
      </c>
      <c r="J173" s="241" t="s">
        <v>6623</v>
      </c>
      <c r="K173" s="241" t="s">
        <v>6624</v>
      </c>
      <c r="L173" s="230" t="str">
        <f t="shared" si="38"/>
        <v>9I21</v>
      </c>
      <c r="M173" s="230" t="str">
        <f t="shared" si="39"/>
        <v/>
      </c>
      <c r="N173" s="230" t="str">
        <f t="shared" si="40"/>
        <v/>
      </c>
      <c r="O173" s="230" t="str">
        <f t="shared" si="41"/>
        <v/>
      </c>
      <c r="P173" s="55" t="str">
        <f t="shared" si="42"/>
        <v>9I21</v>
      </c>
      <c r="Q173" s="635" t="str">
        <f t="shared" si="43"/>
        <v>343</v>
      </c>
      <c r="R173" s="234">
        <f t="shared" si="44"/>
        <v>326</v>
      </c>
      <c r="S173" s="55">
        <f t="shared" si="45"/>
        <v>313</v>
      </c>
      <c r="T173" s="242">
        <f t="shared" ca="1" si="46"/>
        <v>6.77</v>
      </c>
      <c r="U173" s="231" t="str">
        <f t="shared" si="47"/>
        <v/>
      </c>
      <c r="V173" s="230" t="str">
        <f t="array" ref="V173">INDEX(P:P,MAX(U$3:U173))</f>
        <v>9I#1DTR(A)</v>
      </c>
      <c r="W173" s="230" t="str">
        <f t="shared" ca="1" si="48"/>
        <v/>
      </c>
      <c r="X173" s="230">
        <f t="shared" si="49"/>
        <v>11.4</v>
      </c>
      <c r="Y173" s="230">
        <f t="shared" si="36"/>
        <v>0</v>
      </c>
      <c r="AA173" s="230" t="str">
        <f t="shared" si="37"/>
        <v>福興</v>
      </c>
      <c r="AB173" s="230" t="s">
        <v>1223</v>
      </c>
      <c r="AC173" s="230" t="str">
        <f t="shared" si="50"/>
        <v>9I21</v>
      </c>
      <c r="BB173" s="547" t="s">
        <v>155</v>
      </c>
      <c r="BC173" s="547">
        <v>782</v>
      </c>
      <c r="BD173" s="547">
        <v>0</v>
      </c>
      <c r="BE173" s="547">
        <v>782</v>
      </c>
      <c r="BG173" s="239" t="s">
        <v>8463</v>
      </c>
      <c r="BH173" s="240" t="s">
        <v>8464</v>
      </c>
      <c r="BI173" t="s">
        <v>1223</v>
      </c>
      <c r="BJ173" t="s">
        <v>2142</v>
      </c>
    </row>
    <row r="174" spans="1:62">
      <c r="A174" s="239" t="s">
        <v>6625</v>
      </c>
      <c r="B174" s="240" t="s">
        <v>6626</v>
      </c>
      <c r="C174" s="240" t="s">
        <v>6627</v>
      </c>
      <c r="D174" s="239" t="s">
        <v>6628</v>
      </c>
      <c r="E174" s="239" t="s">
        <v>6629</v>
      </c>
      <c r="F174" s="239" t="s">
        <v>6602</v>
      </c>
      <c r="G174" s="239" t="s">
        <v>6630</v>
      </c>
      <c r="H174" s="239" t="s">
        <v>841</v>
      </c>
      <c r="I174" s="239" t="s">
        <v>6631</v>
      </c>
      <c r="J174" s="241" t="s">
        <v>6632</v>
      </c>
      <c r="K174" s="241" t="s">
        <v>813</v>
      </c>
      <c r="L174" s="230" t="str">
        <f t="shared" si="38"/>
        <v>9I22</v>
      </c>
      <c r="M174" s="230" t="str">
        <f t="shared" si="39"/>
        <v/>
      </c>
      <c r="N174" s="230" t="str">
        <f t="shared" si="40"/>
        <v/>
      </c>
      <c r="O174" s="230" t="str">
        <f t="shared" si="41"/>
        <v/>
      </c>
      <c r="P174" s="55" t="str">
        <f t="shared" si="42"/>
        <v>9I22</v>
      </c>
      <c r="Q174" s="635" t="str">
        <f t="shared" si="43"/>
        <v>244</v>
      </c>
      <c r="R174" s="234">
        <f t="shared" si="44"/>
        <v>223</v>
      </c>
      <c r="S174" s="55">
        <f t="shared" si="45"/>
        <v>197</v>
      </c>
      <c r="T174" s="242">
        <f t="shared" ca="1" si="46"/>
        <v>4.82</v>
      </c>
      <c r="U174" s="231" t="str">
        <f t="shared" si="47"/>
        <v/>
      </c>
      <c r="V174" s="230" t="str">
        <f t="array" ref="V174">INDEX(P:P,MAX(U$3:U174))</f>
        <v>9I#1DTR(A)</v>
      </c>
      <c r="W174" s="230" t="str">
        <f t="shared" ca="1" si="48"/>
        <v/>
      </c>
      <c r="X174" s="230">
        <f t="shared" si="49"/>
        <v>11.4</v>
      </c>
      <c r="Y174" s="230">
        <f t="shared" si="36"/>
        <v>0</v>
      </c>
      <c r="AA174" s="230" t="str">
        <f t="shared" si="37"/>
        <v>福興</v>
      </c>
      <c r="AB174" s="230" t="s">
        <v>1241</v>
      </c>
      <c r="AC174" s="230" t="str">
        <f t="shared" si="50"/>
        <v>9I22</v>
      </c>
      <c r="BB174" s="547" t="s">
        <v>158</v>
      </c>
      <c r="BC174" s="547">
        <v>5178</v>
      </c>
      <c r="BD174" s="547">
        <v>4</v>
      </c>
      <c r="BE174" s="547">
        <v>5182</v>
      </c>
      <c r="BG174" s="239" t="s">
        <v>8461</v>
      </c>
      <c r="BH174" s="240" t="s">
        <v>8465</v>
      </c>
      <c r="BI174" t="s">
        <v>1241</v>
      </c>
      <c r="BJ174" t="s">
        <v>2142</v>
      </c>
    </row>
    <row r="175" spans="1:62">
      <c r="A175" s="239" t="s">
        <v>6607</v>
      </c>
      <c r="B175" s="240" t="s">
        <v>6633</v>
      </c>
      <c r="C175" s="240" t="s">
        <v>852</v>
      </c>
      <c r="D175" s="239" t="s">
        <v>5801</v>
      </c>
      <c r="E175" s="239" t="s">
        <v>6634</v>
      </c>
      <c r="F175" s="239" t="s">
        <v>6610</v>
      </c>
      <c r="G175" s="239" t="s">
        <v>6635</v>
      </c>
      <c r="H175" s="239" t="s">
        <v>6636</v>
      </c>
      <c r="I175" s="239" t="s">
        <v>852</v>
      </c>
      <c r="J175" s="241" t="s">
        <v>6618</v>
      </c>
      <c r="K175" s="241" t="s">
        <v>6637</v>
      </c>
      <c r="L175" s="230" t="str">
        <f t="shared" si="38"/>
        <v>9I23</v>
      </c>
      <c r="M175" s="230" t="str">
        <f t="shared" si="39"/>
        <v/>
      </c>
      <c r="N175" s="230" t="str">
        <f t="shared" si="40"/>
        <v/>
      </c>
      <c r="O175" s="230" t="str">
        <f t="shared" si="41"/>
        <v/>
      </c>
      <c r="P175" s="55" t="str">
        <f t="shared" si="42"/>
        <v>9I23</v>
      </c>
      <c r="Q175" s="635" t="str">
        <f t="shared" si="43"/>
        <v>57</v>
      </c>
      <c r="R175" s="234">
        <f t="shared" si="44"/>
        <v>46</v>
      </c>
      <c r="S175" s="55">
        <f t="shared" si="45"/>
        <v>29</v>
      </c>
      <c r="T175" s="242">
        <f t="shared" ca="1" si="46"/>
        <v>1.1299999999999999</v>
      </c>
      <c r="U175" s="231" t="str">
        <f t="shared" si="47"/>
        <v/>
      </c>
      <c r="V175" s="230" t="str">
        <f t="array" ref="V175">INDEX(P:P,MAX(U$3:U175))</f>
        <v>9I#1DTR(A)</v>
      </c>
      <c r="W175" s="230" t="str">
        <f t="shared" ca="1" si="48"/>
        <v/>
      </c>
      <c r="X175" s="230">
        <f t="shared" si="49"/>
        <v>11.4</v>
      </c>
      <c r="Y175" s="230">
        <f t="shared" si="36"/>
        <v>0</v>
      </c>
      <c r="AA175" s="230" t="str">
        <f t="shared" si="37"/>
        <v>福興</v>
      </c>
      <c r="AB175" s="230" t="s">
        <v>1278</v>
      </c>
      <c r="AC175" s="230" t="str">
        <f t="shared" si="50"/>
        <v>9I23</v>
      </c>
      <c r="BB175" s="547" t="s">
        <v>168</v>
      </c>
      <c r="BC175" s="547">
        <v>1294</v>
      </c>
      <c r="BD175" s="547">
        <v>3</v>
      </c>
      <c r="BE175" s="547">
        <v>1297</v>
      </c>
      <c r="BG175" s="239" t="s">
        <v>17</v>
      </c>
      <c r="BH175" s="240" t="s">
        <v>8466</v>
      </c>
      <c r="BI175" t="s">
        <v>1278</v>
      </c>
      <c r="BJ175" t="s">
        <v>2142</v>
      </c>
    </row>
    <row r="176" spans="1:62">
      <c r="A176" s="239" t="s">
        <v>6607</v>
      </c>
      <c r="B176" s="240" t="s">
        <v>426</v>
      </c>
      <c r="C176" s="240" t="s">
        <v>5916</v>
      </c>
      <c r="D176" s="239" t="s">
        <v>6638</v>
      </c>
      <c r="E176" s="239" t="s">
        <v>6639</v>
      </c>
      <c r="F176" s="239" t="s">
        <v>6610</v>
      </c>
      <c r="G176" s="239" t="s">
        <v>6640</v>
      </c>
      <c r="H176" s="239" t="s">
        <v>841</v>
      </c>
      <c r="I176" s="239" t="s">
        <v>6639</v>
      </c>
      <c r="J176" s="241" t="s">
        <v>6641</v>
      </c>
      <c r="K176" s="241" t="s">
        <v>910</v>
      </c>
      <c r="L176" s="230" t="str">
        <f t="shared" si="38"/>
        <v>9I24</v>
      </c>
      <c r="M176" s="230" t="str">
        <f t="shared" si="39"/>
        <v/>
      </c>
      <c r="N176" s="230" t="str">
        <f t="shared" si="40"/>
        <v/>
      </c>
      <c r="O176" s="230" t="str">
        <f t="shared" si="41"/>
        <v/>
      </c>
      <c r="P176" s="55" t="str">
        <f t="shared" si="42"/>
        <v>9I24</v>
      </c>
      <c r="Q176" s="635" t="str">
        <f t="shared" si="43"/>
        <v>123</v>
      </c>
      <c r="R176" s="234">
        <f t="shared" si="44"/>
        <v>116</v>
      </c>
      <c r="S176" s="55">
        <f t="shared" si="45"/>
        <v>111</v>
      </c>
      <c r="T176" s="242">
        <f t="shared" ca="1" si="46"/>
        <v>2.4300000000000002</v>
      </c>
      <c r="U176" s="231" t="str">
        <f t="shared" si="47"/>
        <v/>
      </c>
      <c r="V176" s="230" t="str">
        <f t="array" ref="V176">INDEX(P:P,MAX(U$3:U176))</f>
        <v>9I#1DTR(A)</v>
      </c>
      <c r="W176" s="230" t="str">
        <f t="shared" ca="1" si="48"/>
        <v/>
      </c>
      <c r="X176" s="230">
        <f t="shared" si="49"/>
        <v>11.4</v>
      </c>
      <c r="Y176" s="230">
        <f t="shared" si="36"/>
        <v>0</v>
      </c>
      <c r="AA176" s="230" t="str">
        <f t="shared" si="37"/>
        <v>福興</v>
      </c>
      <c r="AB176" s="230" t="s">
        <v>1297</v>
      </c>
      <c r="AC176" s="230" t="str">
        <f t="shared" si="50"/>
        <v>9I24</v>
      </c>
      <c r="BB176" s="547" t="s">
        <v>171</v>
      </c>
      <c r="BC176" s="547">
        <v>1526</v>
      </c>
      <c r="BD176" s="547">
        <v>5</v>
      </c>
      <c r="BE176" s="547">
        <v>1531</v>
      </c>
      <c r="BG176" s="239" t="s">
        <v>17</v>
      </c>
      <c r="BH176" s="240" t="s">
        <v>426</v>
      </c>
      <c r="BI176" t="s">
        <v>1297</v>
      </c>
      <c r="BJ176" t="s">
        <v>2142</v>
      </c>
    </row>
    <row r="177" spans="1:62">
      <c r="A177" s="239" t="s">
        <v>6642</v>
      </c>
      <c r="B177" s="240" t="s">
        <v>6643</v>
      </c>
      <c r="C177" s="240" t="s">
        <v>6644</v>
      </c>
      <c r="D177" s="239" t="s">
        <v>6645</v>
      </c>
      <c r="E177" s="239" t="s">
        <v>6646</v>
      </c>
      <c r="F177" s="239" t="s">
        <v>6615</v>
      </c>
      <c r="G177" s="239" t="s">
        <v>6647</v>
      </c>
      <c r="H177" s="239" t="s">
        <v>6648</v>
      </c>
      <c r="I177" s="239" t="s">
        <v>6649</v>
      </c>
      <c r="J177" s="241" t="s">
        <v>6650</v>
      </c>
      <c r="K177" s="241" t="s">
        <v>6621</v>
      </c>
      <c r="L177" s="230" t="str">
        <f t="shared" si="38"/>
        <v>9I25</v>
      </c>
      <c r="M177" s="230" t="str">
        <f t="shared" si="39"/>
        <v/>
      </c>
      <c r="N177" s="230" t="str">
        <f t="shared" si="40"/>
        <v/>
      </c>
      <c r="O177" s="230" t="str">
        <f t="shared" si="41"/>
        <v/>
      </c>
      <c r="P177" s="55" t="str">
        <f t="shared" si="42"/>
        <v>9I25</v>
      </c>
      <c r="Q177" s="635" t="str">
        <f t="shared" si="43"/>
        <v>187</v>
      </c>
      <c r="R177" s="234">
        <f t="shared" si="44"/>
        <v>165</v>
      </c>
      <c r="S177" s="55">
        <f t="shared" si="45"/>
        <v>141</v>
      </c>
      <c r="T177" s="242">
        <f t="shared" ca="1" si="46"/>
        <v>3.69</v>
      </c>
      <c r="U177" s="231" t="str">
        <f t="shared" si="47"/>
        <v/>
      </c>
      <c r="V177" s="230" t="str">
        <f t="array" ref="V177">INDEX(P:P,MAX(U$3:U177))</f>
        <v>9I#1DTR(A)</v>
      </c>
      <c r="W177" s="230" t="str">
        <f t="shared" ca="1" si="48"/>
        <v/>
      </c>
      <c r="X177" s="230">
        <f t="shared" si="49"/>
        <v>11.4</v>
      </c>
      <c r="Y177" s="230">
        <f t="shared" si="36"/>
        <v>0</v>
      </c>
      <c r="AA177" s="230" t="str">
        <f t="shared" si="37"/>
        <v>福興</v>
      </c>
      <c r="AB177" s="230" t="s">
        <v>1332</v>
      </c>
      <c r="AC177" s="230" t="str">
        <f t="shared" si="50"/>
        <v>9I25</v>
      </c>
      <c r="BB177" s="547" t="s">
        <v>174</v>
      </c>
      <c r="BC177" s="547">
        <v>2269</v>
      </c>
      <c r="BD177" s="547">
        <v>4</v>
      </c>
      <c r="BE177" s="547">
        <v>2273</v>
      </c>
      <c r="BG177" s="239" t="s">
        <v>8463</v>
      </c>
      <c r="BH177" s="240" t="s">
        <v>8467</v>
      </c>
      <c r="BI177" t="s">
        <v>1332</v>
      </c>
      <c r="BJ177" t="s">
        <v>2142</v>
      </c>
    </row>
    <row r="178" spans="1:62">
      <c r="A178" s="239" t="s">
        <v>6607</v>
      </c>
      <c r="B178" s="240" t="s">
        <v>6651</v>
      </c>
      <c r="C178" s="240" t="s">
        <v>6652</v>
      </c>
      <c r="D178" s="239" t="s">
        <v>6653</v>
      </c>
      <c r="E178" s="239" t="s">
        <v>6654</v>
      </c>
      <c r="F178" s="239" t="s">
        <v>6655</v>
      </c>
      <c r="G178" s="239" t="s">
        <v>6656</v>
      </c>
      <c r="H178" s="239" t="s">
        <v>6540</v>
      </c>
      <c r="I178" s="239" t="s">
        <v>4674</v>
      </c>
      <c r="J178" s="241" t="s">
        <v>6612</v>
      </c>
      <c r="K178" s="241" t="s">
        <v>6657</v>
      </c>
      <c r="L178" s="230" t="str">
        <f t="shared" si="38"/>
        <v>9I#1DTR(B)</v>
      </c>
      <c r="M178" s="230" t="str">
        <f t="shared" si="39"/>
        <v>(B)</v>
      </c>
      <c r="N178" s="230" t="str">
        <f t="shared" si="40"/>
        <v>9I#1DTR</v>
      </c>
      <c r="O178" s="230" t="str">
        <f t="shared" si="41"/>
        <v>(B)</v>
      </c>
      <c r="P178" s="55" t="str">
        <f t="shared" si="42"/>
        <v>9I#1DTR(B)</v>
      </c>
      <c r="Q178" s="635" t="str">
        <f t="shared" si="43"/>
        <v>670</v>
      </c>
      <c r="R178" s="234">
        <f t="shared" si="44"/>
        <v>629</v>
      </c>
      <c r="S178" s="55">
        <f t="shared" si="45"/>
        <v>596</v>
      </c>
      <c r="T178" s="242">
        <f t="shared" ca="1" si="46"/>
        <v>13.23</v>
      </c>
      <c r="U178" s="231">
        <f t="shared" si="47"/>
        <v>178</v>
      </c>
      <c r="V178" s="230" t="str">
        <f t="array" ref="V178">INDEX(P:P,MAX(U$3:U178))</f>
        <v>9I#1DTR(B)</v>
      </c>
      <c r="W178" s="230">
        <f t="shared" ca="1" si="48"/>
        <v>30</v>
      </c>
      <c r="X178" s="230" t="str">
        <f t="shared" si="49"/>
        <v/>
      </c>
      <c r="Y178" s="230">
        <f t="shared" si="36"/>
        <v>0</v>
      </c>
      <c r="AA178" s="230" t="str">
        <f t="shared" si="37"/>
        <v>福興</v>
      </c>
      <c r="AB178" s="230" t="s">
        <v>2144</v>
      </c>
      <c r="AC178" s="230" t="s">
        <v>2144</v>
      </c>
      <c r="BB178" s="547" t="s">
        <v>1941</v>
      </c>
      <c r="BC178" s="547">
        <v>623</v>
      </c>
      <c r="BD178" s="547" t="s">
        <v>85</v>
      </c>
      <c r="BE178" s="547">
        <v>623</v>
      </c>
      <c r="BG178" s="239" t="s">
        <v>8463</v>
      </c>
      <c r="BH178" s="240" t="s">
        <v>8415</v>
      </c>
      <c r="BI178" t="s">
        <v>2144</v>
      </c>
      <c r="BJ178" t="s">
        <v>2144</v>
      </c>
    </row>
    <row r="179" spans="1:62">
      <c r="A179" s="239" t="s">
        <v>17</v>
      </c>
      <c r="B179" s="240" t="s">
        <v>427</v>
      </c>
      <c r="C179" s="240" t="s">
        <v>6658</v>
      </c>
      <c r="D179" s="239" t="s">
        <v>6621</v>
      </c>
      <c r="E179" s="239" t="s">
        <v>6659</v>
      </c>
      <c r="F179" s="239" t="s">
        <v>6660</v>
      </c>
      <c r="G179" s="239" t="s">
        <v>6661</v>
      </c>
      <c r="H179" s="239" t="s">
        <v>6653</v>
      </c>
      <c r="I179" s="239" t="s">
        <v>6662</v>
      </c>
      <c r="J179" s="241" t="s">
        <v>853</v>
      </c>
      <c r="K179" s="241" t="s">
        <v>6663</v>
      </c>
      <c r="L179" s="230" t="str">
        <f t="shared" si="38"/>
        <v>9I39</v>
      </c>
      <c r="M179" s="230" t="str">
        <f t="shared" si="39"/>
        <v/>
      </c>
      <c r="N179" s="230" t="str">
        <f t="shared" si="40"/>
        <v/>
      </c>
      <c r="O179" s="230" t="str">
        <f t="shared" si="41"/>
        <v/>
      </c>
      <c r="P179" s="55" t="str">
        <f t="shared" si="42"/>
        <v>9I39</v>
      </c>
      <c r="Q179" s="635" t="str">
        <f t="shared" si="43"/>
        <v>122</v>
      </c>
      <c r="R179" s="234">
        <f t="shared" si="44"/>
        <v>111</v>
      </c>
      <c r="S179" s="55">
        <f t="shared" si="45"/>
        <v>105</v>
      </c>
      <c r="T179" s="242">
        <f t="shared" ca="1" si="46"/>
        <v>2.41</v>
      </c>
      <c r="U179" s="231" t="str">
        <f t="shared" si="47"/>
        <v/>
      </c>
      <c r="V179" s="230" t="str">
        <f t="array" ref="V179">INDEX(P:P,MAX(U$3:U179))</f>
        <v>9I#1DTR(B)</v>
      </c>
      <c r="W179" s="230" t="str">
        <f t="shared" ca="1" si="48"/>
        <v/>
      </c>
      <c r="X179" s="230">
        <f t="shared" si="49"/>
        <v>11.4</v>
      </c>
      <c r="Y179" s="230">
        <f t="shared" si="36"/>
        <v>0</v>
      </c>
      <c r="AA179" s="230" t="str">
        <f t="shared" si="37"/>
        <v>福興</v>
      </c>
      <c r="AB179" s="230" t="s">
        <v>1432</v>
      </c>
      <c r="AC179" s="230" t="str">
        <f>LEFT(B179,4)</f>
        <v>9I39</v>
      </c>
      <c r="BB179" s="547" t="s">
        <v>1943</v>
      </c>
      <c r="BC179" s="547">
        <v>629</v>
      </c>
      <c r="BD179" s="547" t="s">
        <v>85</v>
      </c>
      <c r="BE179" s="547">
        <v>629</v>
      </c>
      <c r="BG179" s="239" t="s">
        <v>8463</v>
      </c>
      <c r="BH179" s="240" t="s">
        <v>8468</v>
      </c>
      <c r="BI179" t="s">
        <v>1432</v>
      </c>
      <c r="BJ179" t="s">
        <v>2144</v>
      </c>
    </row>
    <row r="180" spans="1:62">
      <c r="A180" s="239" t="s">
        <v>17</v>
      </c>
      <c r="B180" s="240" t="s">
        <v>6664</v>
      </c>
      <c r="C180" s="240" t="s">
        <v>6665</v>
      </c>
      <c r="D180" s="239" t="s">
        <v>6621</v>
      </c>
      <c r="E180" s="239" t="s">
        <v>6666</v>
      </c>
      <c r="F180" s="239" t="s">
        <v>813</v>
      </c>
      <c r="G180" s="239" t="s">
        <v>6667</v>
      </c>
      <c r="H180" s="239" t="s">
        <v>813</v>
      </c>
      <c r="I180" s="239" t="s">
        <v>6668</v>
      </c>
      <c r="J180" s="241" t="s">
        <v>6669</v>
      </c>
      <c r="K180" s="241" t="s">
        <v>6210</v>
      </c>
      <c r="L180" s="230" t="str">
        <f t="shared" si="38"/>
        <v>9I38</v>
      </c>
      <c r="M180" s="230" t="str">
        <f t="shared" si="39"/>
        <v/>
      </c>
      <c r="N180" s="230" t="str">
        <f t="shared" si="40"/>
        <v/>
      </c>
      <c r="O180" s="230" t="str">
        <f t="shared" si="41"/>
        <v/>
      </c>
      <c r="P180" s="55" t="str">
        <f t="shared" si="42"/>
        <v>9I38</v>
      </c>
      <c r="Q180" s="635" t="str">
        <f t="shared" si="43"/>
        <v>147</v>
      </c>
      <c r="R180" s="234">
        <f t="shared" si="44"/>
        <v>132</v>
      </c>
      <c r="S180" s="55">
        <f t="shared" si="45"/>
        <v>103</v>
      </c>
      <c r="T180" s="242">
        <f t="shared" ca="1" si="46"/>
        <v>2.9</v>
      </c>
      <c r="U180" s="231" t="str">
        <f t="shared" si="47"/>
        <v/>
      </c>
      <c r="V180" s="230" t="str">
        <f t="array" ref="V180">INDEX(P:P,MAX(U$3:U180))</f>
        <v>9I#1DTR(B)</v>
      </c>
      <c r="W180" s="230" t="str">
        <f t="shared" ca="1" si="48"/>
        <v/>
      </c>
      <c r="X180" s="230">
        <f t="shared" si="49"/>
        <v>11.4</v>
      </c>
      <c r="Y180" s="230">
        <f t="shared" si="36"/>
        <v>0</v>
      </c>
      <c r="AA180" s="230" t="str">
        <f t="shared" si="37"/>
        <v>福興</v>
      </c>
      <c r="AB180" s="230" t="s">
        <v>1420</v>
      </c>
      <c r="AC180" s="230" t="str">
        <f>LEFT(B180,4)</f>
        <v>9I38</v>
      </c>
      <c r="BB180" s="547" t="s">
        <v>1944</v>
      </c>
      <c r="BC180" s="547">
        <v>1712</v>
      </c>
      <c r="BD180" s="547">
        <v>1</v>
      </c>
      <c r="BE180" s="547">
        <v>1713</v>
      </c>
      <c r="BG180" s="239" t="s">
        <v>8461</v>
      </c>
      <c r="BH180" s="240" t="s">
        <v>8469</v>
      </c>
      <c r="BI180" t="s">
        <v>1420</v>
      </c>
      <c r="BJ180" t="s">
        <v>2144</v>
      </c>
    </row>
    <row r="181" spans="1:62">
      <c r="A181" s="239" t="s">
        <v>6670</v>
      </c>
      <c r="B181" s="240" t="s">
        <v>6671</v>
      </c>
      <c r="C181" s="240" t="s">
        <v>6672</v>
      </c>
      <c r="D181" s="239" t="s">
        <v>5801</v>
      </c>
      <c r="E181" s="239" t="s">
        <v>6673</v>
      </c>
      <c r="F181" s="239" t="s">
        <v>6540</v>
      </c>
      <c r="G181" s="239" t="s">
        <v>6674</v>
      </c>
      <c r="H181" s="239" t="s">
        <v>6675</v>
      </c>
      <c r="I181" s="239" t="s">
        <v>1042</v>
      </c>
      <c r="J181" s="241" t="s">
        <v>6676</v>
      </c>
      <c r="K181" s="241" t="s">
        <v>5959</v>
      </c>
      <c r="L181" s="230" t="str">
        <f t="shared" si="38"/>
        <v>9I37</v>
      </c>
      <c r="M181" s="230" t="str">
        <f t="shared" si="39"/>
        <v/>
      </c>
      <c r="N181" s="230" t="str">
        <f t="shared" si="40"/>
        <v/>
      </c>
      <c r="O181" s="230" t="str">
        <f t="shared" si="41"/>
        <v/>
      </c>
      <c r="P181" s="55" t="str">
        <f t="shared" si="42"/>
        <v>9I37</v>
      </c>
      <c r="Q181" s="635" t="str">
        <f t="shared" si="43"/>
        <v>253</v>
      </c>
      <c r="R181" s="234">
        <f t="shared" si="44"/>
        <v>239</v>
      </c>
      <c r="S181" s="55">
        <f t="shared" si="45"/>
        <v>231</v>
      </c>
      <c r="T181" s="242">
        <f t="shared" ca="1" si="46"/>
        <v>5</v>
      </c>
      <c r="U181" s="231" t="str">
        <f t="shared" si="47"/>
        <v/>
      </c>
      <c r="V181" s="230" t="str">
        <f t="array" ref="V181">INDEX(P:P,MAX(U$3:U181))</f>
        <v>9I#1DTR(B)</v>
      </c>
      <c r="W181" s="230" t="str">
        <f t="shared" ca="1" si="48"/>
        <v/>
      </c>
      <c r="X181" s="230">
        <f t="shared" si="49"/>
        <v>11.4</v>
      </c>
      <c r="Y181" s="230">
        <f t="shared" si="36"/>
        <v>0</v>
      </c>
      <c r="AA181" s="230" t="str">
        <f t="shared" si="37"/>
        <v>福興</v>
      </c>
      <c r="AB181" s="230" t="s">
        <v>1388</v>
      </c>
      <c r="AC181" s="230" t="str">
        <f>LEFT(B181,4)</f>
        <v>9I37</v>
      </c>
      <c r="BB181" s="547" t="s">
        <v>1945</v>
      </c>
      <c r="BC181" s="547">
        <v>952</v>
      </c>
      <c r="BD181" s="547">
        <v>2</v>
      </c>
      <c r="BE181" s="547">
        <v>954</v>
      </c>
      <c r="BG181" s="239" t="s">
        <v>8463</v>
      </c>
      <c r="BH181" s="240" t="s">
        <v>8470</v>
      </c>
      <c r="BI181" t="s">
        <v>1388</v>
      </c>
      <c r="BJ181" t="s">
        <v>2144</v>
      </c>
    </row>
    <row r="182" spans="1:62">
      <c r="A182" s="239" t="s">
        <v>17</v>
      </c>
      <c r="B182" s="240" t="s">
        <v>6677</v>
      </c>
      <c r="C182" s="240" t="s">
        <v>6678</v>
      </c>
      <c r="D182" s="239" t="s">
        <v>6610</v>
      </c>
      <c r="E182" s="239" t="s">
        <v>6679</v>
      </c>
      <c r="F182" s="239" t="s">
        <v>6610</v>
      </c>
      <c r="G182" s="239" t="s">
        <v>6680</v>
      </c>
      <c r="H182" s="239" t="s">
        <v>6681</v>
      </c>
      <c r="I182" s="239" t="s">
        <v>6682</v>
      </c>
      <c r="J182" s="241" t="s">
        <v>6683</v>
      </c>
      <c r="K182" s="241" t="s">
        <v>6663</v>
      </c>
      <c r="L182" s="230" t="str">
        <f t="shared" si="38"/>
        <v>9I36</v>
      </c>
      <c r="M182" s="230" t="str">
        <f t="shared" si="39"/>
        <v/>
      </c>
      <c r="N182" s="230" t="str">
        <f t="shared" si="40"/>
        <v/>
      </c>
      <c r="O182" s="230" t="str">
        <f t="shared" si="41"/>
        <v/>
      </c>
      <c r="P182" s="55" t="str">
        <f t="shared" si="42"/>
        <v>9I36</v>
      </c>
      <c r="Q182" s="635" t="str">
        <f t="shared" si="43"/>
        <v>198</v>
      </c>
      <c r="R182" s="234">
        <f t="shared" si="44"/>
        <v>193</v>
      </c>
      <c r="S182" s="55">
        <f t="shared" si="45"/>
        <v>184</v>
      </c>
      <c r="T182" s="242">
        <f t="shared" ca="1" si="46"/>
        <v>3.91</v>
      </c>
      <c r="U182" s="231" t="str">
        <f t="shared" si="47"/>
        <v/>
      </c>
      <c r="V182" s="230" t="str">
        <f t="array" ref="V182">INDEX(P:P,MAX(U$3:U182))</f>
        <v>9I#1DTR(B)</v>
      </c>
      <c r="W182" s="230" t="str">
        <f t="shared" ca="1" si="48"/>
        <v/>
      </c>
      <c r="X182" s="230">
        <f t="shared" si="49"/>
        <v>11.4</v>
      </c>
      <c r="Y182" s="230">
        <f t="shared" si="36"/>
        <v>0</v>
      </c>
      <c r="AA182" s="230" t="str">
        <f t="shared" si="37"/>
        <v>福興</v>
      </c>
      <c r="AB182" s="230" t="s">
        <v>1376</v>
      </c>
      <c r="AC182" s="230" t="str">
        <f>LEFT(B182,4)</f>
        <v>9I36</v>
      </c>
      <c r="BB182" s="547" t="s">
        <v>1946</v>
      </c>
      <c r="BC182" s="547">
        <v>366</v>
      </c>
      <c r="BD182" s="547" t="s">
        <v>85</v>
      </c>
      <c r="BE182" s="547">
        <v>366</v>
      </c>
      <c r="BG182" s="239" t="s">
        <v>8461</v>
      </c>
      <c r="BH182" s="240" t="s">
        <v>8471</v>
      </c>
      <c r="BI182" t="s">
        <v>1376</v>
      </c>
      <c r="BJ182" t="s">
        <v>2144</v>
      </c>
    </row>
    <row r="183" spans="1:62">
      <c r="A183" s="239" t="s">
        <v>6684</v>
      </c>
      <c r="B183" s="240" t="s">
        <v>6685</v>
      </c>
      <c r="C183" s="240" t="s">
        <v>6686</v>
      </c>
      <c r="D183" s="239" t="s">
        <v>6687</v>
      </c>
      <c r="E183" s="239" t="s">
        <v>6688</v>
      </c>
      <c r="F183" s="239" t="s">
        <v>6689</v>
      </c>
      <c r="G183" s="239" t="s">
        <v>6690</v>
      </c>
      <c r="H183" s="239" t="s">
        <v>6691</v>
      </c>
      <c r="I183" s="239" t="s">
        <v>6686</v>
      </c>
      <c r="J183" s="241" t="s">
        <v>6657</v>
      </c>
      <c r="K183" s="241" t="s">
        <v>6657</v>
      </c>
      <c r="L183" s="230" t="str">
        <f t="shared" si="38"/>
        <v>9I#2DTR(A)</v>
      </c>
      <c r="M183" s="230" t="str">
        <f t="shared" si="39"/>
        <v>(A)</v>
      </c>
      <c r="N183" s="230" t="str">
        <f t="shared" si="40"/>
        <v>9I#2DTR</v>
      </c>
      <c r="O183" s="230" t="str">
        <f t="shared" si="41"/>
        <v>(A)</v>
      </c>
      <c r="P183" s="55" t="str">
        <f t="shared" si="42"/>
        <v>9I#2DTR(A)</v>
      </c>
      <c r="Q183" s="635" t="str">
        <f t="shared" si="43"/>
        <v>651</v>
      </c>
      <c r="R183" s="234">
        <f t="shared" si="44"/>
        <v>641</v>
      </c>
      <c r="S183" s="55">
        <f t="shared" si="45"/>
        <v>633</v>
      </c>
      <c r="T183" s="242">
        <f t="shared" ca="1" si="46"/>
        <v>12.85</v>
      </c>
      <c r="U183" s="231">
        <f t="shared" si="47"/>
        <v>183</v>
      </c>
      <c r="V183" s="230" t="str">
        <f t="array" ref="V183">INDEX(P:P,MAX(U$3:U183))</f>
        <v>9I#2DTR(A)</v>
      </c>
      <c r="W183" s="230">
        <f t="shared" ca="1" si="48"/>
        <v>30</v>
      </c>
      <c r="X183" s="230" t="str">
        <f t="shared" si="49"/>
        <v/>
      </c>
      <c r="Y183" s="230">
        <f t="shared" si="36"/>
        <v>0</v>
      </c>
      <c r="AA183" s="230" t="str">
        <f t="shared" si="37"/>
        <v>福興</v>
      </c>
      <c r="AB183" s="230" t="s">
        <v>2145</v>
      </c>
      <c r="AC183" s="230" t="s">
        <v>2145</v>
      </c>
      <c r="BB183" s="547" t="s">
        <v>1947</v>
      </c>
      <c r="BC183" s="547" t="s">
        <v>85</v>
      </c>
      <c r="BD183" s="547" t="s">
        <v>85</v>
      </c>
      <c r="BE183" s="547">
        <v>0</v>
      </c>
      <c r="BG183" s="239" t="s">
        <v>8463</v>
      </c>
      <c r="BH183" s="240" t="s">
        <v>8420</v>
      </c>
      <c r="BI183" t="s">
        <v>2145</v>
      </c>
      <c r="BJ183" t="s">
        <v>2145</v>
      </c>
    </row>
    <row r="184" spans="1:62">
      <c r="A184" s="239" t="s">
        <v>6684</v>
      </c>
      <c r="B184" s="240" t="s">
        <v>6692</v>
      </c>
      <c r="C184" s="240" t="s">
        <v>6693</v>
      </c>
      <c r="D184" s="239" t="s">
        <v>6493</v>
      </c>
      <c r="E184" s="239" t="s">
        <v>6694</v>
      </c>
      <c r="F184" s="239" t="s">
        <v>6602</v>
      </c>
      <c r="G184" s="239" t="s">
        <v>6695</v>
      </c>
      <c r="H184" s="239" t="s">
        <v>6696</v>
      </c>
      <c r="I184" s="239" t="s">
        <v>6697</v>
      </c>
      <c r="J184" s="241" t="s">
        <v>6698</v>
      </c>
      <c r="K184" s="241" t="s">
        <v>6699</v>
      </c>
      <c r="L184" s="230" t="str">
        <f t="shared" si="38"/>
        <v>9I26</v>
      </c>
      <c r="M184" s="230" t="str">
        <f t="shared" si="39"/>
        <v/>
      </c>
      <c r="N184" s="230" t="str">
        <f t="shared" si="40"/>
        <v/>
      </c>
      <c r="O184" s="230" t="str">
        <f t="shared" si="41"/>
        <v/>
      </c>
      <c r="P184" s="55" t="str">
        <f t="shared" si="42"/>
        <v>9I26</v>
      </c>
      <c r="Q184" s="635" t="str">
        <f t="shared" si="43"/>
        <v>55</v>
      </c>
      <c r="R184" s="234">
        <f t="shared" si="44"/>
        <v>53</v>
      </c>
      <c r="S184" s="55">
        <f t="shared" si="45"/>
        <v>51</v>
      </c>
      <c r="T184" s="242">
        <f t="shared" ca="1" si="46"/>
        <v>1.0900000000000001</v>
      </c>
      <c r="U184" s="231" t="str">
        <f t="shared" si="47"/>
        <v/>
      </c>
      <c r="V184" s="230" t="str">
        <f t="array" ref="V184">INDEX(P:P,MAX(U$3:U184))</f>
        <v>9I#2DTR(A)</v>
      </c>
      <c r="W184" s="230" t="str">
        <f t="shared" ca="1" si="48"/>
        <v/>
      </c>
      <c r="X184" s="230">
        <f t="shared" si="49"/>
        <v>11.4</v>
      </c>
      <c r="Y184" s="230">
        <f t="shared" si="36"/>
        <v>0</v>
      </c>
      <c r="AA184" s="230" t="str">
        <f t="shared" si="37"/>
        <v>福興</v>
      </c>
      <c r="AB184" s="230" t="s">
        <v>1465</v>
      </c>
      <c r="AC184" s="230" t="str">
        <f>LEFT(B184,4)</f>
        <v>9I26</v>
      </c>
      <c r="BB184" s="547" t="s">
        <v>1948</v>
      </c>
      <c r="BC184" s="547">
        <v>645</v>
      </c>
      <c r="BD184" s="547" t="s">
        <v>85</v>
      </c>
      <c r="BE184" s="547">
        <v>645</v>
      </c>
      <c r="BG184" s="239" t="s">
        <v>8461</v>
      </c>
      <c r="BH184" s="240" t="s">
        <v>428</v>
      </c>
      <c r="BI184" t="s">
        <v>1465</v>
      </c>
      <c r="BJ184" t="s">
        <v>2145</v>
      </c>
    </row>
    <row r="185" spans="1:62">
      <c r="A185" s="239" t="s">
        <v>17</v>
      </c>
      <c r="B185" s="240" t="s">
        <v>6700</v>
      </c>
      <c r="C185" s="240" t="s">
        <v>6701</v>
      </c>
      <c r="D185" s="239" t="s">
        <v>6645</v>
      </c>
      <c r="E185" s="239" t="s">
        <v>6702</v>
      </c>
      <c r="F185" s="239" t="s">
        <v>6610</v>
      </c>
      <c r="G185" s="239" t="s">
        <v>843</v>
      </c>
      <c r="H185" s="239" t="s">
        <v>6645</v>
      </c>
      <c r="I185" s="239" t="s">
        <v>6702</v>
      </c>
      <c r="J185" s="241" t="s">
        <v>6703</v>
      </c>
      <c r="K185" s="241" t="s">
        <v>6704</v>
      </c>
      <c r="L185" s="230" t="str">
        <f t="shared" si="38"/>
        <v>9I27</v>
      </c>
      <c r="M185" s="230" t="str">
        <f t="shared" si="39"/>
        <v/>
      </c>
      <c r="N185" s="230" t="str">
        <f t="shared" si="40"/>
        <v/>
      </c>
      <c r="O185" s="230" t="str">
        <f t="shared" si="41"/>
        <v/>
      </c>
      <c r="P185" s="55" t="str">
        <f t="shared" si="42"/>
        <v>9I27</v>
      </c>
      <c r="Q185" s="635" t="str">
        <f t="shared" si="43"/>
        <v>119</v>
      </c>
      <c r="R185" s="234">
        <f t="shared" si="44"/>
        <v>106</v>
      </c>
      <c r="S185" s="55">
        <f t="shared" si="45"/>
        <v>99</v>
      </c>
      <c r="T185" s="242">
        <f t="shared" ca="1" si="46"/>
        <v>2.35</v>
      </c>
      <c r="U185" s="231" t="str">
        <f t="shared" si="47"/>
        <v/>
      </c>
      <c r="V185" s="230" t="str">
        <f t="array" ref="V185">INDEX(P:P,MAX(U$3:U185))</f>
        <v>9I#2DTR(A)</v>
      </c>
      <c r="W185" s="230" t="str">
        <f t="shared" ca="1" si="48"/>
        <v/>
      </c>
      <c r="X185" s="230">
        <f t="shared" si="49"/>
        <v>11.4</v>
      </c>
      <c r="Y185" s="230">
        <f t="shared" si="36"/>
        <v>0</v>
      </c>
      <c r="AA185" s="230" t="str">
        <f t="shared" si="37"/>
        <v>福興</v>
      </c>
      <c r="AB185" s="230" t="s">
        <v>8982</v>
      </c>
      <c r="AC185" s="230" t="str">
        <f>LEFT(B185,4)</f>
        <v>9I27</v>
      </c>
      <c r="BB185" s="547" t="s">
        <v>1949</v>
      </c>
      <c r="BC185" s="547">
        <v>985</v>
      </c>
      <c r="BD185" s="547" t="s">
        <v>85</v>
      </c>
      <c r="BE185" s="547">
        <v>985</v>
      </c>
      <c r="BG185" s="239" t="s">
        <v>17</v>
      </c>
      <c r="BH185" s="240" t="s">
        <v>8472</v>
      </c>
      <c r="BI185" t="s">
        <v>1501</v>
      </c>
      <c r="BJ185" t="s">
        <v>2145</v>
      </c>
    </row>
    <row r="186" spans="1:62" s="664" customFormat="1">
      <c r="A186" s="661" t="s">
        <v>6642</v>
      </c>
      <c r="B186" s="662" t="s">
        <v>6705</v>
      </c>
      <c r="C186" s="662" t="s">
        <v>6706</v>
      </c>
      <c r="D186" s="661" t="s">
        <v>6691</v>
      </c>
      <c r="E186" s="661" t="s">
        <v>6707</v>
      </c>
      <c r="F186" s="661" t="s">
        <v>6628</v>
      </c>
      <c r="G186" s="661" t="s">
        <v>6708</v>
      </c>
      <c r="H186" s="661" t="s">
        <v>6691</v>
      </c>
      <c r="I186" s="661" t="s">
        <v>1008</v>
      </c>
      <c r="J186" s="663" t="s">
        <v>887</v>
      </c>
      <c r="K186" s="663" t="s">
        <v>6709</v>
      </c>
      <c r="L186" s="664" t="str">
        <f t="shared" si="38"/>
        <v>9I28</v>
      </c>
      <c r="M186" s="664" t="str">
        <f t="shared" si="39"/>
        <v/>
      </c>
      <c r="N186" s="664" t="str">
        <f t="shared" si="40"/>
        <v/>
      </c>
      <c r="O186" s="664" t="str">
        <f t="shared" si="41"/>
        <v/>
      </c>
      <c r="P186" s="665" t="str">
        <f t="shared" si="42"/>
        <v>9I28</v>
      </c>
      <c r="Q186" s="663" t="str">
        <f t="shared" si="43"/>
        <v>283</v>
      </c>
      <c r="R186" s="666">
        <f t="shared" si="44"/>
        <v>275</v>
      </c>
      <c r="S186" s="665">
        <f t="shared" si="45"/>
        <v>268</v>
      </c>
      <c r="T186" s="667">
        <f t="shared" ca="1" si="46"/>
        <v>5.59</v>
      </c>
      <c r="U186" s="668" t="str">
        <f t="shared" si="47"/>
        <v/>
      </c>
      <c r="V186" s="664" t="str">
        <f t="array" ref="V186">INDEX(P:P,MAX(U$3:U186))</f>
        <v>9I#2DTR(A)</v>
      </c>
      <c r="W186" s="664" t="str">
        <f t="shared" ca="1" si="48"/>
        <v/>
      </c>
      <c r="X186" s="664">
        <f t="shared" si="49"/>
        <v>11.4</v>
      </c>
      <c r="Y186" s="664">
        <f t="shared" si="36"/>
        <v>0</v>
      </c>
      <c r="AA186" s="664" t="str">
        <f t="shared" si="37"/>
        <v>福興</v>
      </c>
      <c r="AB186" s="664" t="s">
        <v>8983</v>
      </c>
      <c r="AC186" s="664" t="str">
        <f>LEFT(B186,4)</f>
        <v>9I28</v>
      </c>
      <c r="AE186" s="669"/>
      <c r="AF186" s="669"/>
      <c r="AG186" s="669"/>
      <c r="AH186" s="669"/>
      <c r="AI186" s="669"/>
      <c r="AJ186" s="669"/>
      <c r="AK186" s="669"/>
      <c r="AL186" s="669"/>
      <c r="AM186" s="670"/>
      <c r="AN186" s="669"/>
      <c r="AO186" s="670"/>
      <c r="BB186" s="671" t="s">
        <v>1950</v>
      </c>
      <c r="BC186" s="671">
        <v>4670</v>
      </c>
      <c r="BD186" s="671">
        <v>1</v>
      </c>
      <c r="BE186" s="671">
        <v>4671</v>
      </c>
      <c r="BG186" s="661" t="s">
        <v>8461</v>
      </c>
      <c r="BH186" s="662" t="s">
        <v>8473</v>
      </c>
      <c r="BI186" s="669" t="s">
        <v>1516</v>
      </c>
      <c r="BJ186" s="669" t="s">
        <v>2145</v>
      </c>
    </row>
    <row r="187" spans="1:62">
      <c r="A187" s="239" t="s">
        <v>6710</v>
      </c>
      <c r="B187" s="240" t="s">
        <v>6711</v>
      </c>
      <c r="C187" s="240" t="s">
        <v>6712</v>
      </c>
      <c r="D187" s="239" t="s">
        <v>6653</v>
      </c>
      <c r="E187" s="239" t="s">
        <v>6713</v>
      </c>
      <c r="F187" s="239" t="s">
        <v>5932</v>
      </c>
      <c r="G187" s="239" t="s">
        <v>6714</v>
      </c>
      <c r="H187" s="239" t="s">
        <v>5932</v>
      </c>
      <c r="I187" s="239" t="s">
        <v>6715</v>
      </c>
      <c r="J187" s="241" t="s">
        <v>6716</v>
      </c>
      <c r="K187" s="241" t="s">
        <v>6717</v>
      </c>
      <c r="L187" s="230" t="str">
        <f t="shared" si="38"/>
        <v>9I29</v>
      </c>
      <c r="M187" s="230" t="str">
        <f t="shared" si="39"/>
        <v/>
      </c>
      <c r="N187" s="230" t="str">
        <f t="shared" si="40"/>
        <v/>
      </c>
      <c r="O187" s="230" t="str">
        <f t="shared" si="41"/>
        <v/>
      </c>
      <c r="P187" s="55" t="str">
        <f t="shared" si="42"/>
        <v>9I29</v>
      </c>
      <c r="Q187" s="635" t="str">
        <f t="shared" si="43"/>
        <v>270</v>
      </c>
      <c r="R187" s="234">
        <f t="shared" si="44"/>
        <v>249</v>
      </c>
      <c r="S187" s="55">
        <f t="shared" si="45"/>
        <v>238</v>
      </c>
      <c r="T187" s="242">
        <f t="shared" ca="1" si="46"/>
        <v>5.33</v>
      </c>
      <c r="U187" s="231" t="str">
        <f t="shared" si="47"/>
        <v/>
      </c>
      <c r="V187" s="230" t="str">
        <f t="array" ref="V187">INDEX(P:P,MAX(U$3:U187))</f>
        <v>9I#2DTR(A)</v>
      </c>
      <c r="W187" s="230" t="str">
        <f t="shared" ca="1" si="48"/>
        <v/>
      </c>
      <c r="X187" s="230">
        <f t="shared" si="49"/>
        <v>11.4</v>
      </c>
      <c r="Y187" s="230">
        <f t="shared" si="36"/>
        <v>0</v>
      </c>
      <c r="AA187" s="230" t="str">
        <f t="shared" si="37"/>
        <v>福興</v>
      </c>
      <c r="AB187" s="230" t="s">
        <v>1550</v>
      </c>
      <c r="AC187" s="230" t="str">
        <f>LEFT(B187,4)</f>
        <v>9I29</v>
      </c>
      <c r="BB187" s="547" t="s">
        <v>1951</v>
      </c>
      <c r="BC187" s="547">
        <v>393</v>
      </c>
      <c r="BD187" s="547" t="s">
        <v>85</v>
      </c>
      <c r="BE187" s="547">
        <v>393</v>
      </c>
      <c r="BG187" s="239" t="s">
        <v>8461</v>
      </c>
      <c r="BH187" s="240" t="s">
        <v>8474</v>
      </c>
      <c r="BI187" t="s">
        <v>1550</v>
      </c>
      <c r="BJ187" t="s">
        <v>2145</v>
      </c>
    </row>
    <row r="188" spans="1:62">
      <c r="A188" s="239" t="s">
        <v>6718</v>
      </c>
      <c r="B188" s="240" t="s">
        <v>6719</v>
      </c>
      <c r="C188" s="240" t="s">
        <v>6720</v>
      </c>
      <c r="D188" s="239" t="s">
        <v>6493</v>
      </c>
      <c r="E188" s="239" t="s">
        <v>6721</v>
      </c>
      <c r="F188" s="239" t="s">
        <v>6602</v>
      </c>
      <c r="G188" s="239" t="s">
        <v>6722</v>
      </c>
      <c r="H188" s="239" t="s">
        <v>6628</v>
      </c>
      <c r="I188" s="239" t="s">
        <v>6723</v>
      </c>
      <c r="J188" s="241" t="s">
        <v>6724</v>
      </c>
      <c r="K188" s="241" t="s">
        <v>6219</v>
      </c>
      <c r="L188" s="230" t="str">
        <f t="shared" si="38"/>
        <v>9I#2DTR(B)</v>
      </c>
      <c r="M188" s="230" t="str">
        <f t="shared" si="39"/>
        <v>(B)</v>
      </c>
      <c r="N188" s="230" t="str">
        <f t="shared" si="40"/>
        <v>9I#2DTR</v>
      </c>
      <c r="O188" s="230" t="str">
        <f t="shared" si="41"/>
        <v>(B)</v>
      </c>
      <c r="P188" s="55" t="str">
        <f t="shared" si="42"/>
        <v>9I#2DTR(B)</v>
      </c>
      <c r="Q188" s="635" t="str">
        <f t="shared" si="43"/>
        <v>863</v>
      </c>
      <c r="R188" s="234">
        <f t="shared" si="44"/>
        <v>846</v>
      </c>
      <c r="S188" s="55">
        <f t="shared" si="45"/>
        <v>834</v>
      </c>
      <c r="T188" s="242">
        <f t="shared" ca="1" si="46"/>
        <v>17.04</v>
      </c>
      <c r="U188" s="231">
        <f t="shared" si="47"/>
        <v>188</v>
      </c>
      <c r="V188" s="230" t="str">
        <f t="array" ref="V188">INDEX(P:P,MAX(U$3:U188))</f>
        <v>9I#2DTR(B)</v>
      </c>
      <c r="W188" s="230">
        <f t="shared" ca="1" si="48"/>
        <v>30</v>
      </c>
      <c r="X188" s="230" t="str">
        <f t="shared" si="49"/>
        <v/>
      </c>
      <c r="Y188" s="230">
        <f t="shared" si="36"/>
        <v>0</v>
      </c>
      <c r="AA188" s="230" t="str">
        <f t="shared" si="37"/>
        <v>福興</v>
      </c>
      <c r="AB188" s="230" t="s">
        <v>2146</v>
      </c>
      <c r="AC188" s="230" t="s">
        <v>2146</v>
      </c>
      <c r="BB188" s="547" t="s">
        <v>2026</v>
      </c>
      <c r="BC188" s="547">
        <v>996</v>
      </c>
      <c r="BD188" s="547" t="s">
        <v>85</v>
      </c>
      <c r="BE188" s="547">
        <v>996</v>
      </c>
      <c r="BG188" s="239" t="s">
        <v>8461</v>
      </c>
      <c r="BH188" s="240" t="s">
        <v>8475</v>
      </c>
      <c r="BI188" t="s">
        <v>2146</v>
      </c>
      <c r="BJ188" t="s">
        <v>2146</v>
      </c>
    </row>
    <row r="189" spans="1:62">
      <c r="A189" s="239" t="s">
        <v>6607</v>
      </c>
      <c r="B189" s="240" t="s">
        <v>6725</v>
      </c>
      <c r="C189" s="240" t="s">
        <v>6726</v>
      </c>
      <c r="D189" s="239" t="s">
        <v>6602</v>
      </c>
      <c r="E189" s="239" t="s">
        <v>6714</v>
      </c>
      <c r="F189" s="239" t="s">
        <v>6602</v>
      </c>
      <c r="G189" s="239" t="s">
        <v>6727</v>
      </c>
      <c r="H189" s="239" t="s">
        <v>6602</v>
      </c>
      <c r="I189" s="239" t="s">
        <v>6726</v>
      </c>
      <c r="J189" s="241" t="s">
        <v>6728</v>
      </c>
      <c r="K189" s="241" t="s">
        <v>868</v>
      </c>
      <c r="L189" s="230" t="str">
        <f t="shared" si="38"/>
        <v>9I35</v>
      </c>
      <c r="M189" s="230" t="str">
        <f t="shared" si="39"/>
        <v/>
      </c>
      <c r="N189" s="230" t="str">
        <f t="shared" si="40"/>
        <v/>
      </c>
      <c r="O189" s="230" t="str">
        <f t="shared" si="41"/>
        <v/>
      </c>
      <c r="P189" s="55" t="str">
        <f t="shared" si="42"/>
        <v>9I35</v>
      </c>
      <c r="Q189" s="635" t="str">
        <f t="shared" si="43"/>
        <v>258</v>
      </c>
      <c r="R189" s="234">
        <f t="shared" si="44"/>
        <v>246</v>
      </c>
      <c r="S189" s="55">
        <f t="shared" si="45"/>
        <v>238</v>
      </c>
      <c r="T189" s="242">
        <f t="shared" ca="1" si="46"/>
        <v>5.09</v>
      </c>
      <c r="U189" s="231" t="str">
        <f t="shared" si="47"/>
        <v/>
      </c>
      <c r="V189" s="230" t="str">
        <f t="array" ref="V189">INDEX(P:P,MAX(U$3:U189))</f>
        <v>9I#2DTR(B)</v>
      </c>
      <c r="W189" s="230" t="str">
        <f t="shared" ca="1" si="48"/>
        <v/>
      </c>
      <c r="X189" s="230">
        <f t="shared" si="49"/>
        <v>11.4</v>
      </c>
      <c r="Y189" s="230">
        <f t="shared" si="36"/>
        <v>0</v>
      </c>
      <c r="AA189" s="230" t="str">
        <f t="shared" si="37"/>
        <v>福興</v>
      </c>
      <c r="AB189" s="230" t="s">
        <v>1699</v>
      </c>
      <c r="AC189" s="230" t="str">
        <f t="shared" ref="AC189:AC194" si="51">LEFT(B189,4)</f>
        <v>9I35</v>
      </c>
      <c r="BB189" s="547" t="s">
        <v>2028</v>
      </c>
      <c r="BC189" s="547" t="s">
        <v>85</v>
      </c>
      <c r="BD189" s="547" t="s">
        <v>85</v>
      </c>
      <c r="BE189" s="547">
        <v>0</v>
      </c>
      <c r="BG189" s="239" t="s">
        <v>8461</v>
      </c>
      <c r="BH189" s="240" t="s">
        <v>429</v>
      </c>
      <c r="BI189" t="s">
        <v>1699</v>
      </c>
      <c r="BJ189" t="s">
        <v>2146</v>
      </c>
    </row>
    <row r="190" spans="1:62">
      <c r="A190" s="239" t="s">
        <v>6729</v>
      </c>
      <c r="B190" s="240" t="s">
        <v>6730</v>
      </c>
      <c r="C190" s="240" t="s">
        <v>831</v>
      </c>
      <c r="D190" s="239" t="s">
        <v>841</v>
      </c>
      <c r="E190" s="239" t="s">
        <v>6731</v>
      </c>
      <c r="F190" s="239" t="s">
        <v>6069</v>
      </c>
      <c r="G190" s="239" t="s">
        <v>6732</v>
      </c>
      <c r="H190" s="239" t="s">
        <v>6733</v>
      </c>
      <c r="I190" s="239" t="s">
        <v>6734</v>
      </c>
      <c r="J190" s="241" t="s">
        <v>6045</v>
      </c>
      <c r="K190" s="241" t="s">
        <v>813</v>
      </c>
      <c r="L190" s="230" t="str">
        <f t="shared" si="38"/>
        <v>9I34</v>
      </c>
      <c r="M190" s="230" t="str">
        <f t="shared" si="39"/>
        <v/>
      </c>
      <c r="N190" s="230" t="str">
        <f t="shared" si="40"/>
        <v/>
      </c>
      <c r="O190" s="230" t="str">
        <f t="shared" si="41"/>
        <v/>
      </c>
      <c r="P190" s="55" t="str">
        <f t="shared" si="42"/>
        <v>9I34</v>
      </c>
      <c r="Q190" s="635" t="str">
        <f t="shared" si="43"/>
        <v>148</v>
      </c>
      <c r="R190" s="234">
        <f t="shared" si="44"/>
        <v>138</v>
      </c>
      <c r="S190" s="55">
        <f t="shared" si="45"/>
        <v>132</v>
      </c>
      <c r="T190" s="242">
        <f t="shared" ca="1" si="46"/>
        <v>2.92</v>
      </c>
      <c r="U190" s="231" t="str">
        <f t="shared" si="47"/>
        <v/>
      </c>
      <c r="V190" s="230" t="str">
        <f t="array" ref="V190">INDEX(P:P,MAX(U$3:U190))</f>
        <v>9I#2DTR(B)</v>
      </c>
      <c r="W190" s="230" t="str">
        <f t="shared" ca="1" si="48"/>
        <v/>
      </c>
      <c r="X190" s="230">
        <f t="shared" si="49"/>
        <v>11.4</v>
      </c>
      <c r="Y190" s="230">
        <f t="shared" si="36"/>
        <v>0</v>
      </c>
      <c r="AA190" s="230" t="str">
        <f t="shared" si="37"/>
        <v>福興</v>
      </c>
      <c r="AB190" s="230" t="s">
        <v>1689</v>
      </c>
      <c r="AC190" s="230" t="str">
        <f t="shared" si="51"/>
        <v>9I34</v>
      </c>
      <c r="BB190" s="547" t="s">
        <v>2029</v>
      </c>
      <c r="BC190" s="547" t="s">
        <v>85</v>
      </c>
      <c r="BD190" s="547" t="s">
        <v>85</v>
      </c>
      <c r="BE190" s="547">
        <v>0</v>
      </c>
      <c r="BG190" s="239" t="s">
        <v>8461</v>
      </c>
      <c r="BH190" s="240" t="s">
        <v>8476</v>
      </c>
      <c r="BI190" t="s">
        <v>1689</v>
      </c>
      <c r="BJ190" t="s">
        <v>2146</v>
      </c>
    </row>
    <row r="191" spans="1:62">
      <c r="A191" s="239" t="s">
        <v>17</v>
      </c>
      <c r="B191" s="240" t="s">
        <v>430</v>
      </c>
      <c r="C191" s="240" t="s">
        <v>6735</v>
      </c>
      <c r="D191" s="239" t="s">
        <v>6069</v>
      </c>
      <c r="E191" s="239" t="s">
        <v>6736</v>
      </c>
      <c r="F191" s="239" t="s">
        <v>841</v>
      </c>
      <c r="G191" s="239" t="s">
        <v>6737</v>
      </c>
      <c r="H191" s="239" t="s">
        <v>5924</v>
      </c>
      <c r="I191" s="239" t="s">
        <v>6738</v>
      </c>
      <c r="J191" s="241" t="s">
        <v>808</v>
      </c>
      <c r="K191" s="241" t="s">
        <v>6739</v>
      </c>
      <c r="L191" s="230" t="str">
        <f t="shared" si="38"/>
        <v>9I33</v>
      </c>
      <c r="M191" s="230" t="str">
        <f t="shared" si="39"/>
        <v/>
      </c>
      <c r="N191" s="230" t="str">
        <f t="shared" si="40"/>
        <v/>
      </c>
      <c r="O191" s="230" t="str">
        <f t="shared" si="41"/>
        <v/>
      </c>
      <c r="P191" s="55" t="str">
        <f t="shared" si="42"/>
        <v>9I33</v>
      </c>
      <c r="Q191" s="635" t="str">
        <f t="shared" si="43"/>
        <v>215</v>
      </c>
      <c r="R191" s="234">
        <f t="shared" si="44"/>
        <v>214</v>
      </c>
      <c r="S191" s="55">
        <f t="shared" si="45"/>
        <v>212</v>
      </c>
      <c r="T191" s="242">
        <f t="shared" ca="1" si="46"/>
        <v>4.25</v>
      </c>
      <c r="U191" s="231" t="str">
        <f t="shared" si="47"/>
        <v/>
      </c>
      <c r="V191" s="230" t="str">
        <f t="array" ref="V191">INDEX(P:P,MAX(U$3:U191))</f>
        <v>9I#2DTR(B)</v>
      </c>
      <c r="W191" s="230" t="str">
        <f t="shared" ca="1" si="48"/>
        <v/>
      </c>
      <c r="X191" s="230">
        <f t="shared" si="49"/>
        <v>11.4</v>
      </c>
      <c r="Y191" s="230">
        <f t="shared" si="36"/>
        <v>0</v>
      </c>
      <c r="AA191" s="230" t="str">
        <f t="shared" si="37"/>
        <v>福興</v>
      </c>
      <c r="AB191" s="230" t="s">
        <v>1656</v>
      </c>
      <c r="AC191" s="230" t="str">
        <f t="shared" si="51"/>
        <v>9I33</v>
      </c>
      <c r="BB191" s="547" t="s">
        <v>2030</v>
      </c>
      <c r="BC191" s="547">
        <v>911</v>
      </c>
      <c r="BD191" s="547" t="s">
        <v>85</v>
      </c>
      <c r="BE191" s="547">
        <v>911</v>
      </c>
      <c r="BG191" s="239" t="s">
        <v>8461</v>
      </c>
      <c r="BH191" s="240" t="s">
        <v>430</v>
      </c>
      <c r="BI191" t="s">
        <v>1656</v>
      </c>
      <c r="BJ191" t="s">
        <v>2146</v>
      </c>
    </row>
    <row r="192" spans="1:62">
      <c r="A192" s="239" t="s">
        <v>17</v>
      </c>
      <c r="B192" s="240" t="s">
        <v>431</v>
      </c>
      <c r="C192" s="240" t="s">
        <v>989</v>
      </c>
      <c r="D192" s="239" t="s">
        <v>855</v>
      </c>
      <c r="E192" s="239" t="s">
        <v>6740</v>
      </c>
      <c r="F192" s="239" t="s">
        <v>6741</v>
      </c>
      <c r="G192" s="239" t="s">
        <v>6742</v>
      </c>
      <c r="H192" s="239" t="s">
        <v>806</v>
      </c>
      <c r="I192" s="239" t="s">
        <v>6091</v>
      </c>
      <c r="J192" s="241" t="s">
        <v>1018</v>
      </c>
      <c r="K192" s="241" t="s">
        <v>806</v>
      </c>
      <c r="L192" s="230" t="str">
        <f t="shared" si="38"/>
        <v>9I32</v>
      </c>
      <c r="M192" s="230" t="str">
        <f t="shared" si="39"/>
        <v/>
      </c>
      <c r="N192" s="230" t="str">
        <f t="shared" si="40"/>
        <v/>
      </c>
      <c r="O192" s="230" t="str">
        <f t="shared" si="41"/>
        <v/>
      </c>
      <c r="P192" s="55" t="str">
        <f t="shared" si="42"/>
        <v>9I32</v>
      </c>
      <c r="Q192" s="635" t="str">
        <f t="shared" si="43"/>
        <v>176</v>
      </c>
      <c r="R192" s="234">
        <f t="shared" si="44"/>
        <v>145</v>
      </c>
      <c r="S192" s="55">
        <f t="shared" si="45"/>
        <v>130</v>
      </c>
      <c r="T192" s="242">
        <f t="shared" ca="1" si="46"/>
        <v>3.48</v>
      </c>
      <c r="U192" s="231" t="str">
        <f t="shared" si="47"/>
        <v/>
      </c>
      <c r="V192" s="230" t="str">
        <f t="array" ref="V192">INDEX(P:P,MAX(U$3:U192))</f>
        <v>9I#2DTR(B)</v>
      </c>
      <c r="W192" s="230" t="str">
        <f t="shared" ca="1" si="48"/>
        <v/>
      </c>
      <c r="X192" s="230">
        <f t="shared" si="49"/>
        <v>11.4</v>
      </c>
      <c r="Y192" s="230">
        <f t="shared" si="36"/>
        <v>0</v>
      </c>
      <c r="AA192" s="230" t="str">
        <f t="shared" si="37"/>
        <v>福興</v>
      </c>
      <c r="AB192" s="230" t="s">
        <v>1642</v>
      </c>
      <c r="AC192" s="230" t="str">
        <f t="shared" si="51"/>
        <v>9I32</v>
      </c>
      <c r="BB192" s="547" t="s">
        <v>2031</v>
      </c>
      <c r="BC192" s="547">
        <v>2470</v>
      </c>
      <c r="BD192" s="547">
        <v>1</v>
      </c>
      <c r="BE192" s="547">
        <v>2471</v>
      </c>
      <c r="BG192" s="239" t="s">
        <v>8461</v>
      </c>
      <c r="BH192" s="240" t="s">
        <v>8477</v>
      </c>
      <c r="BI192" t="s">
        <v>1642</v>
      </c>
      <c r="BJ192" t="s">
        <v>2146</v>
      </c>
    </row>
    <row r="193" spans="1:62">
      <c r="A193" s="239" t="s">
        <v>17</v>
      </c>
      <c r="B193" s="240" t="s">
        <v>6743</v>
      </c>
      <c r="C193" s="240" t="s">
        <v>6744</v>
      </c>
      <c r="D193" s="239" t="s">
        <v>813</v>
      </c>
      <c r="E193" s="239" t="s">
        <v>6745</v>
      </c>
      <c r="F193" s="239" t="s">
        <v>848</v>
      </c>
      <c r="G193" s="239" t="s">
        <v>6746</v>
      </c>
      <c r="H193" s="239" t="s">
        <v>813</v>
      </c>
      <c r="I193" s="239" t="s">
        <v>6746</v>
      </c>
      <c r="J193" s="241" t="s">
        <v>6747</v>
      </c>
      <c r="K193" s="241" t="s">
        <v>6748</v>
      </c>
      <c r="L193" s="230" t="str">
        <f t="shared" si="38"/>
        <v>9I31</v>
      </c>
      <c r="M193" s="230" t="str">
        <f t="shared" si="39"/>
        <v/>
      </c>
      <c r="N193" s="230" t="str">
        <f t="shared" si="40"/>
        <v/>
      </c>
      <c r="O193" s="230" t="str">
        <f t="shared" si="41"/>
        <v/>
      </c>
      <c r="P193" s="55" t="str">
        <f t="shared" si="42"/>
        <v>9I31</v>
      </c>
      <c r="Q193" s="635" t="str">
        <f t="shared" si="43"/>
        <v>88</v>
      </c>
      <c r="R193" s="234">
        <f t="shared" si="44"/>
        <v>81</v>
      </c>
      <c r="S193" s="55">
        <f t="shared" si="45"/>
        <v>75</v>
      </c>
      <c r="T193" s="242">
        <f t="shared" ca="1" si="46"/>
        <v>1.74</v>
      </c>
      <c r="U193" s="231" t="str">
        <f t="shared" si="47"/>
        <v/>
      </c>
      <c r="V193" s="230" t="str">
        <f t="array" ref="V193">INDEX(P:P,MAX(U$3:U193))</f>
        <v>9I#2DTR(B)</v>
      </c>
      <c r="W193" s="230" t="str">
        <f t="shared" ca="1" si="48"/>
        <v/>
      </c>
      <c r="X193" s="230">
        <f t="shared" si="49"/>
        <v>11.4</v>
      </c>
      <c r="Y193" s="230">
        <f t="shared" si="36"/>
        <v>0</v>
      </c>
      <c r="AA193" s="230" t="str">
        <f t="shared" si="37"/>
        <v>福興</v>
      </c>
      <c r="AB193" s="230" t="s">
        <v>1608</v>
      </c>
      <c r="AC193" s="230" t="str">
        <f t="shared" si="51"/>
        <v>9I31</v>
      </c>
      <c r="BB193" s="547" t="s">
        <v>2032</v>
      </c>
      <c r="BC193" s="547">
        <v>824</v>
      </c>
      <c r="BD193" s="547" t="s">
        <v>85</v>
      </c>
      <c r="BE193" s="547">
        <v>824</v>
      </c>
      <c r="BG193" s="239" t="s">
        <v>8461</v>
      </c>
      <c r="BH193" s="240" t="s">
        <v>8478</v>
      </c>
      <c r="BI193" t="s">
        <v>1608</v>
      </c>
      <c r="BJ193" t="s">
        <v>2146</v>
      </c>
    </row>
    <row r="194" spans="1:62">
      <c r="A194" s="239" t="s">
        <v>6749</v>
      </c>
      <c r="B194" s="240" t="s">
        <v>432</v>
      </c>
      <c r="C194" s="240" t="s">
        <v>6750</v>
      </c>
      <c r="D194" s="239" t="s">
        <v>6069</v>
      </c>
      <c r="E194" s="239" t="s">
        <v>984</v>
      </c>
      <c r="F194" s="239" t="s">
        <v>6751</v>
      </c>
      <c r="G194" s="239" t="s">
        <v>6752</v>
      </c>
      <c r="H194" s="239" t="s">
        <v>6753</v>
      </c>
      <c r="I194" s="239" t="s">
        <v>810</v>
      </c>
      <c r="J194" s="241" t="s">
        <v>6754</v>
      </c>
      <c r="K194" s="241" t="s">
        <v>6755</v>
      </c>
      <c r="L194" s="230" t="str">
        <f t="shared" si="38"/>
        <v>9I30</v>
      </c>
      <c r="M194" s="230" t="str">
        <f t="shared" si="39"/>
        <v/>
      </c>
      <c r="N194" s="230" t="str">
        <f t="shared" si="40"/>
        <v/>
      </c>
      <c r="O194" s="230" t="str">
        <f t="shared" si="41"/>
        <v/>
      </c>
      <c r="P194" s="55" t="str">
        <f t="shared" si="42"/>
        <v>9I30</v>
      </c>
      <c r="Q194" s="635" t="str">
        <f t="shared" si="43"/>
        <v>141</v>
      </c>
      <c r="R194" s="234">
        <f t="shared" si="44"/>
        <v>126</v>
      </c>
      <c r="S194" s="55">
        <f t="shared" si="45"/>
        <v>117</v>
      </c>
      <c r="T194" s="242">
        <f t="shared" ca="1" si="46"/>
        <v>2.78</v>
      </c>
      <c r="U194" s="231" t="str">
        <f t="shared" si="47"/>
        <v/>
      </c>
      <c r="V194" s="230" t="str">
        <f t="array" ref="V194">INDEX(P:P,MAX(U$3:U194))</f>
        <v>9I#2DTR(B)</v>
      </c>
      <c r="W194" s="230" t="str">
        <f t="shared" ca="1" si="48"/>
        <v/>
      </c>
      <c r="X194" s="230">
        <f t="shared" si="49"/>
        <v>11.4</v>
      </c>
      <c r="Y194" s="230">
        <f t="shared" si="36"/>
        <v>0</v>
      </c>
      <c r="AA194" s="230" t="str">
        <f t="shared" si="37"/>
        <v>福興</v>
      </c>
      <c r="AB194" s="230" t="s">
        <v>1596</v>
      </c>
      <c r="AC194" s="230" t="str">
        <f t="shared" si="51"/>
        <v>9I30</v>
      </c>
      <c r="BB194" s="547" t="s">
        <v>2033</v>
      </c>
      <c r="BC194" s="547">
        <v>1730</v>
      </c>
      <c r="BD194" s="547" t="s">
        <v>85</v>
      </c>
      <c r="BE194" s="547">
        <v>1730</v>
      </c>
      <c r="BG194" s="239" t="s">
        <v>8461</v>
      </c>
      <c r="BH194" s="240" t="s">
        <v>432</v>
      </c>
      <c r="BI194" t="s">
        <v>1596</v>
      </c>
      <c r="BJ194" t="s">
        <v>2146</v>
      </c>
    </row>
    <row r="195" spans="1:62">
      <c r="A195" s="239" t="s">
        <v>433</v>
      </c>
      <c r="B195" s="240" t="s">
        <v>434</v>
      </c>
      <c r="C195" s="240" t="s">
        <v>6756</v>
      </c>
      <c r="D195" s="239" t="s">
        <v>841</v>
      </c>
      <c r="E195" s="239" t="s">
        <v>6757</v>
      </c>
      <c r="F195" s="239" t="s">
        <v>6733</v>
      </c>
      <c r="G195" s="239" t="s">
        <v>6758</v>
      </c>
      <c r="H195" s="239" t="s">
        <v>841</v>
      </c>
      <c r="I195" s="239" t="s">
        <v>6759</v>
      </c>
      <c r="J195" s="241" t="s">
        <v>5982</v>
      </c>
      <c r="K195" s="241" t="s">
        <v>367</v>
      </c>
      <c r="L195" s="230" t="str">
        <f t="shared" si="38"/>
        <v>9J#1MTR</v>
      </c>
      <c r="M195" s="230" t="str">
        <f t="shared" si="39"/>
        <v/>
      </c>
      <c r="N195" s="230" t="str">
        <f t="shared" si="40"/>
        <v>9J#1MTR</v>
      </c>
      <c r="O195" s="230" t="str">
        <f t="shared" si="41"/>
        <v/>
      </c>
      <c r="P195" s="55" t="str">
        <f t="shared" si="42"/>
        <v>9J#1MTR</v>
      </c>
      <c r="Q195" s="635" t="str">
        <f t="shared" si="43"/>
        <v>515</v>
      </c>
      <c r="R195" s="234">
        <f t="shared" si="44"/>
        <v>508</v>
      </c>
      <c r="S195" s="55">
        <f t="shared" si="45"/>
        <v>504</v>
      </c>
      <c r="T195" s="242">
        <f t="shared" ca="1" si="46"/>
        <v>10.17</v>
      </c>
      <c r="U195" s="231">
        <f t="shared" si="47"/>
        <v>195</v>
      </c>
      <c r="V195" s="230" t="str">
        <f t="array" ref="V195">INDEX(P:P,MAX(U$3:U195))</f>
        <v>9J#1MTR</v>
      </c>
      <c r="W195" s="230">
        <f t="shared" ca="1" si="48"/>
        <v>25</v>
      </c>
      <c r="X195" s="230" t="str">
        <f t="shared" si="49"/>
        <v/>
      </c>
      <c r="Y195" s="230">
        <f t="shared" ref="Y195:Y258" si="52">SUMIF(L:L,L195,I:I)</f>
        <v>0</v>
      </c>
      <c r="AA195" s="230" t="str">
        <f t="shared" ref="AA195:AA258" si="53">LEFT(A195,2)</f>
        <v>埔鹽</v>
      </c>
      <c r="AB195" s="230" t="s">
        <v>2147</v>
      </c>
      <c r="AC195" s="230" t="s">
        <v>2147</v>
      </c>
      <c r="BB195" s="547" t="s">
        <v>2034</v>
      </c>
      <c r="BC195" s="547">
        <v>706</v>
      </c>
      <c r="BD195" s="547" t="s">
        <v>85</v>
      </c>
      <c r="BE195" s="547">
        <v>706</v>
      </c>
      <c r="BG195" s="239" t="s">
        <v>8479</v>
      </c>
      <c r="BH195" s="240" t="s">
        <v>8480</v>
      </c>
      <c r="BI195" t="s">
        <v>2147</v>
      </c>
      <c r="BJ195" t="s">
        <v>2147</v>
      </c>
    </row>
    <row r="196" spans="1:62">
      <c r="A196" s="239" t="s">
        <v>6760</v>
      </c>
      <c r="B196" s="240" t="s">
        <v>435</v>
      </c>
      <c r="C196" s="240" t="s">
        <v>6761</v>
      </c>
      <c r="D196" s="239" t="s">
        <v>792</v>
      </c>
      <c r="E196" s="239" t="s">
        <v>936</v>
      </c>
      <c r="F196" s="239" t="s">
        <v>6733</v>
      </c>
      <c r="G196" s="239" t="s">
        <v>6762</v>
      </c>
      <c r="H196" s="239" t="s">
        <v>841</v>
      </c>
      <c r="I196" s="239" t="s">
        <v>889</v>
      </c>
      <c r="J196" s="241" t="s">
        <v>6763</v>
      </c>
      <c r="K196" s="241" t="s">
        <v>855</v>
      </c>
      <c r="L196" s="230" t="str">
        <f t="shared" ref="L196:L259" si="54">IF(LEFT(B196,1)="#",IF(LEN(B196)=5,RIGHT(A196,2)&amp;B196,N196&amp;M196),MID(B196,FIND("(",B196)+1,4))</f>
        <v>9J11</v>
      </c>
      <c r="M196" s="230" t="str">
        <f t="shared" ref="M196:M259" si="55">IF(LEFT(B196,1)="#",IF(LEN(B196)&lt;&gt;5,"("&amp;MID(B196,3,1)&amp;")",""),"")</f>
        <v/>
      </c>
      <c r="N196" s="230" t="str">
        <f t="shared" ref="N196:N259" si="56">IF(LEFT(B196,1)="#",IF(LEN(B196)=5,RIGHT(A196,2)&amp;B196,RIGHT(A196,2)&amp;LEFT(B196,2)&amp;"DTR"),"")</f>
        <v/>
      </c>
      <c r="O196" s="230" t="str">
        <f t="shared" ref="O196:O259" si="57">IF(LEFT(B196,1)="#",IF(LEN(B196)&lt;&gt;5,IF(LEN(B196)&lt;&gt;7,"("&amp;MID(B196,3,1)&amp;")","("&amp;MID(B196,3,2)&amp;")"),""),"")</f>
        <v/>
      </c>
      <c r="P196" s="55" t="str">
        <f t="shared" ref="P196:P259" si="58">IF(LEFT(B196,1)="#",IF(LEN(B196)=5,RIGHT(A196,2)&amp;B196,N196&amp;M196),MID(B196,FIND("(",B196)+1,4))</f>
        <v>9J11</v>
      </c>
      <c r="Q196" s="635" t="str">
        <f t="shared" ref="Q196:Q205" si="59">I196</f>
        <v>119</v>
      </c>
      <c r="R196" s="234">
        <f t="shared" ref="R196:R259" si="60">AVERAGE(C196*1,E196*1,G196*1)</f>
        <v>112</v>
      </c>
      <c r="S196" s="55">
        <f t="shared" ref="S196:S259" si="61">MIN(C196*1,E196*1,G196*1)</f>
        <v>100</v>
      </c>
      <c r="T196" s="242">
        <f t="shared" ref="T196:T259" ca="1" si="62">IF(LEFT(B196,1)="#",ROUND(OFFSET(X196,1,0,1,1)*Q196*SQRT(3)/1000,2),ROUND(Q196*X196*SQRT(3)/1000,2))</f>
        <v>2.35</v>
      </c>
      <c r="U196" s="231" t="str">
        <f t="shared" ref="U196:U259" si="63">IF(ISNUMBER(FIND("#",B196)),ROW(),"")</f>
        <v/>
      </c>
      <c r="V196" s="230" t="str">
        <f t="array" ref="V196">INDEX(P:P,MAX(U$3:U196))</f>
        <v>9J#1MTR</v>
      </c>
      <c r="W196" s="230" t="str">
        <f t="shared" ref="W196:W259" ca="1" si="64">IF(LEFT(B196,1)="#",IF(ISNUMBER(FIND("DTR",B196)),IF(MID(OFFSET(P196,1,0,1,1),3,1)*1&lt;5,30,60),25),"")</f>
        <v/>
      </c>
      <c r="X196" s="230">
        <f t="shared" ref="X196:X259" si="65">IF(LEFT(B196,1)="#","",IF(MID(P196,3,1)*1&lt;5,11.4,22.8))</f>
        <v>11.4</v>
      </c>
      <c r="Y196" s="230">
        <f t="shared" si="52"/>
        <v>0</v>
      </c>
      <c r="AA196" s="230" t="str">
        <f t="shared" si="53"/>
        <v>埔鹽</v>
      </c>
      <c r="AB196" s="230" t="s">
        <v>2148</v>
      </c>
      <c r="AC196" s="230" t="str">
        <f>LEFT(B196,4)</f>
        <v>9J11</v>
      </c>
      <c r="BB196" s="547" t="s">
        <v>2035</v>
      </c>
      <c r="BC196" s="547">
        <v>221</v>
      </c>
      <c r="BD196" s="547">
        <v>2</v>
      </c>
      <c r="BE196" s="547">
        <v>223</v>
      </c>
      <c r="BG196" s="239" t="s">
        <v>8481</v>
      </c>
      <c r="BH196" s="240" t="s">
        <v>8482</v>
      </c>
      <c r="BI196" t="s">
        <v>2148</v>
      </c>
      <c r="BJ196" t="s">
        <v>2147</v>
      </c>
    </row>
    <row r="197" spans="1:62">
      <c r="A197" s="239" t="s">
        <v>433</v>
      </c>
      <c r="B197" s="240" t="s">
        <v>6764</v>
      </c>
      <c r="C197" s="240" t="s">
        <v>6765</v>
      </c>
      <c r="D197" s="239" t="s">
        <v>841</v>
      </c>
      <c r="E197" s="239" t="s">
        <v>6766</v>
      </c>
      <c r="F197" s="239" t="s">
        <v>813</v>
      </c>
      <c r="G197" s="239" t="s">
        <v>6765</v>
      </c>
      <c r="H197" s="239" t="s">
        <v>6069</v>
      </c>
      <c r="I197" s="239" t="s">
        <v>956</v>
      </c>
      <c r="J197" s="241" t="s">
        <v>877</v>
      </c>
      <c r="K197" s="241" t="s">
        <v>859</v>
      </c>
      <c r="L197" s="230" t="str">
        <f t="shared" si="54"/>
        <v>9J12</v>
      </c>
      <c r="M197" s="230" t="str">
        <f t="shared" si="55"/>
        <v/>
      </c>
      <c r="N197" s="230" t="str">
        <f t="shared" si="56"/>
        <v/>
      </c>
      <c r="O197" s="230" t="str">
        <f t="shared" si="57"/>
        <v/>
      </c>
      <c r="P197" s="55" t="str">
        <f t="shared" si="58"/>
        <v>9J12</v>
      </c>
      <c r="Q197" s="635" t="str">
        <f t="shared" si="59"/>
        <v>197</v>
      </c>
      <c r="R197" s="234">
        <f t="shared" si="60"/>
        <v>195</v>
      </c>
      <c r="S197" s="55">
        <f t="shared" si="61"/>
        <v>194</v>
      </c>
      <c r="T197" s="242">
        <f t="shared" ca="1" si="62"/>
        <v>3.89</v>
      </c>
      <c r="U197" s="231" t="str">
        <f t="shared" si="63"/>
        <v/>
      </c>
      <c r="V197" s="230" t="str">
        <f t="array" ref="V197">INDEX(P:P,MAX(U$3:U197))</f>
        <v>9J#1MTR</v>
      </c>
      <c r="W197" s="230" t="str">
        <f t="shared" ca="1" si="64"/>
        <v/>
      </c>
      <c r="X197" s="230">
        <f t="shared" si="65"/>
        <v>11.4</v>
      </c>
      <c r="Y197" s="230">
        <f t="shared" si="52"/>
        <v>0</v>
      </c>
      <c r="AA197" s="230" t="str">
        <f t="shared" si="53"/>
        <v>埔鹽</v>
      </c>
      <c r="AB197" s="230" t="s">
        <v>2149</v>
      </c>
      <c r="AC197" s="230" t="str">
        <f>LEFT(B197,4)</f>
        <v>9J12</v>
      </c>
      <c r="BB197" s="547" t="s">
        <v>2036</v>
      </c>
      <c r="BC197" s="547">
        <v>1707</v>
      </c>
      <c r="BD197" s="547">
        <v>2</v>
      </c>
      <c r="BE197" s="547">
        <v>1709</v>
      </c>
      <c r="BG197" s="239" t="s">
        <v>8481</v>
      </c>
      <c r="BH197" s="240" t="s">
        <v>8483</v>
      </c>
      <c r="BI197" t="s">
        <v>2149</v>
      </c>
      <c r="BJ197" t="s">
        <v>2147</v>
      </c>
    </row>
    <row r="198" spans="1:62">
      <c r="A198" s="239" t="s">
        <v>433</v>
      </c>
      <c r="B198" s="240" t="s">
        <v>6767</v>
      </c>
      <c r="C198" s="240" t="s">
        <v>6768</v>
      </c>
      <c r="D198" s="239" t="s">
        <v>841</v>
      </c>
      <c r="E198" s="239" t="s">
        <v>816</v>
      </c>
      <c r="F198" s="239" t="s">
        <v>6733</v>
      </c>
      <c r="G198" s="239" t="s">
        <v>6769</v>
      </c>
      <c r="H198" s="239" t="s">
        <v>6770</v>
      </c>
      <c r="I198" s="239" t="s">
        <v>6769</v>
      </c>
      <c r="J198" s="241" t="s">
        <v>890</v>
      </c>
      <c r="K198" s="241" t="s">
        <v>5692</v>
      </c>
      <c r="L198" s="230" t="str">
        <f t="shared" si="54"/>
        <v>9J13</v>
      </c>
      <c r="M198" s="230" t="str">
        <f t="shared" si="55"/>
        <v/>
      </c>
      <c r="N198" s="230" t="str">
        <f t="shared" si="56"/>
        <v/>
      </c>
      <c r="O198" s="230" t="str">
        <f t="shared" si="57"/>
        <v/>
      </c>
      <c r="P198" s="55" t="str">
        <f t="shared" si="58"/>
        <v>9J13</v>
      </c>
      <c r="Q198" s="635" t="str">
        <f t="shared" si="59"/>
        <v>116</v>
      </c>
      <c r="R198" s="234">
        <f t="shared" si="60"/>
        <v>100</v>
      </c>
      <c r="S198" s="55">
        <f t="shared" si="61"/>
        <v>81</v>
      </c>
      <c r="T198" s="242">
        <f t="shared" ca="1" si="62"/>
        <v>2.29</v>
      </c>
      <c r="U198" s="231" t="str">
        <f t="shared" si="63"/>
        <v/>
      </c>
      <c r="V198" s="230" t="str">
        <f t="array" ref="V198">INDEX(P:P,MAX(U$3:U198))</f>
        <v>9J#1MTR</v>
      </c>
      <c r="W198" s="230" t="str">
        <f t="shared" ca="1" si="64"/>
        <v/>
      </c>
      <c r="X198" s="230">
        <f t="shared" si="65"/>
        <v>11.4</v>
      </c>
      <c r="Y198" s="230">
        <f t="shared" si="52"/>
        <v>0</v>
      </c>
      <c r="AA198" s="230" t="str">
        <f t="shared" si="53"/>
        <v>埔鹽</v>
      </c>
      <c r="AB198" s="230" t="s">
        <v>2150</v>
      </c>
      <c r="AC198" s="230" t="str">
        <f>LEFT(B198,4)</f>
        <v>9J13</v>
      </c>
      <c r="BB198" s="547" t="s">
        <v>2176</v>
      </c>
      <c r="BC198" s="547">
        <v>3366</v>
      </c>
      <c r="BD198" s="547">
        <v>2</v>
      </c>
      <c r="BE198" s="547">
        <v>3368</v>
      </c>
      <c r="BG198" s="239" t="s">
        <v>8481</v>
      </c>
      <c r="BH198" s="240" t="s">
        <v>8484</v>
      </c>
      <c r="BI198" t="s">
        <v>2150</v>
      </c>
      <c r="BJ198" t="s">
        <v>2147</v>
      </c>
    </row>
    <row r="199" spans="1:62">
      <c r="A199" s="239" t="s">
        <v>6760</v>
      </c>
      <c r="B199" s="240" t="s">
        <v>6771</v>
      </c>
      <c r="C199" s="240" t="s">
        <v>6772</v>
      </c>
      <c r="D199" s="239" t="s">
        <v>5638</v>
      </c>
      <c r="E199" s="239" t="s">
        <v>5624</v>
      </c>
      <c r="F199" s="239" t="s">
        <v>5638</v>
      </c>
      <c r="G199" s="239" t="s">
        <v>6772</v>
      </c>
      <c r="H199" s="239" t="s">
        <v>793</v>
      </c>
      <c r="I199" s="239" t="s">
        <v>5709</v>
      </c>
      <c r="J199" s="241" t="s">
        <v>5709</v>
      </c>
      <c r="K199" s="241" t="s">
        <v>5638</v>
      </c>
      <c r="L199" s="230" t="str">
        <f t="shared" si="54"/>
        <v>9J14</v>
      </c>
      <c r="M199" s="230" t="str">
        <f t="shared" si="55"/>
        <v/>
      </c>
      <c r="N199" s="230" t="str">
        <f t="shared" si="56"/>
        <v/>
      </c>
      <c r="O199" s="230" t="str">
        <f t="shared" si="57"/>
        <v/>
      </c>
      <c r="P199" s="55" t="str">
        <f t="shared" si="58"/>
        <v>9J14</v>
      </c>
      <c r="Q199" s="635" t="str">
        <f t="shared" si="59"/>
        <v>0</v>
      </c>
      <c r="R199" s="234">
        <f t="shared" si="60"/>
        <v>0</v>
      </c>
      <c r="S199" s="55">
        <f t="shared" si="61"/>
        <v>0</v>
      </c>
      <c r="T199" s="242">
        <f t="shared" ca="1" si="62"/>
        <v>0</v>
      </c>
      <c r="U199" s="231" t="str">
        <f t="shared" si="63"/>
        <v/>
      </c>
      <c r="V199" s="230" t="str">
        <f t="array" ref="V199">INDEX(P:P,MAX(U$3:U199))</f>
        <v>9J#1MTR</v>
      </c>
      <c r="W199" s="230" t="str">
        <f t="shared" ca="1" si="64"/>
        <v/>
      </c>
      <c r="X199" s="230">
        <f t="shared" si="65"/>
        <v>11.4</v>
      </c>
      <c r="Y199" s="230">
        <f t="shared" si="52"/>
        <v>0</v>
      </c>
      <c r="AA199" s="230" t="str">
        <f t="shared" si="53"/>
        <v>埔鹽</v>
      </c>
      <c r="AB199" s="230" t="s">
        <v>2151</v>
      </c>
      <c r="AC199" s="230" t="str">
        <f>LEFT(B199,4)</f>
        <v>9J14</v>
      </c>
      <c r="BB199" s="547" t="s">
        <v>1226</v>
      </c>
      <c r="BC199" s="547">
        <v>1712</v>
      </c>
      <c r="BD199" s="547">
        <v>0</v>
      </c>
      <c r="BE199" s="547">
        <v>1712</v>
      </c>
      <c r="BG199" s="239" t="s">
        <v>8481</v>
      </c>
      <c r="BH199" s="240" t="s">
        <v>8485</v>
      </c>
      <c r="BI199" t="s">
        <v>2151</v>
      </c>
      <c r="BJ199" t="s">
        <v>2147</v>
      </c>
    </row>
    <row r="200" spans="1:62">
      <c r="A200" s="239" t="s">
        <v>6760</v>
      </c>
      <c r="B200" s="240" t="s">
        <v>6773</v>
      </c>
      <c r="C200" s="240" t="s">
        <v>6774</v>
      </c>
      <c r="D200" s="239" t="s">
        <v>6733</v>
      </c>
      <c r="E200" s="239" t="s">
        <v>6775</v>
      </c>
      <c r="F200" s="239" t="s">
        <v>6733</v>
      </c>
      <c r="G200" s="239" t="s">
        <v>6776</v>
      </c>
      <c r="H200" s="239" t="s">
        <v>6733</v>
      </c>
      <c r="I200" s="239" t="s">
        <v>6774</v>
      </c>
      <c r="J200" s="241" t="s">
        <v>6777</v>
      </c>
      <c r="K200" s="241" t="s">
        <v>6105</v>
      </c>
      <c r="L200" s="230" t="str">
        <f t="shared" si="54"/>
        <v>9J15</v>
      </c>
      <c r="M200" s="230" t="str">
        <f t="shared" si="55"/>
        <v/>
      </c>
      <c r="N200" s="230" t="str">
        <f t="shared" si="56"/>
        <v/>
      </c>
      <c r="O200" s="230" t="str">
        <f t="shared" si="57"/>
        <v/>
      </c>
      <c r="P200" s="55" t="str">
        <f t="shared" si="58"/>
        <v>9J15</v>
      </c>
      <c r="Q200" s="635" t="str">
        <f t="shared" si="59"/>
        <v>162</v>
      </c>
      <c r="R200" s="234">
        <f t="shared" si="60"/>
        <v>154</v>
      </c>
      <c r="S200" s="55">
        <f t="shared" si="61"/>
        <v>149</v>
      </c>
      <c r="T200" s="242">
        <f t="shared" ca="1" si="62"/>
        <v>3.2</v>
      </c>
      <c r="U200" s="231" t="str">
        <f t="shared" si="63"/>
        <v/>
      </c>
      <c r="V200" s="230" t="str">
        <f t="array" ref="V200">INDEX(P:P,MAX(U$3:U200))</f>
        <v>9J#1MTR</v>
      </c>
      <c r="W200" s="230" t="str">
        <f t="shared" ca="1" si="64"/>
        <v/>
      </c>
      <c r="X200" s="230">
        <f t="shared" si="65"/>
        <v>11.4</v>
      </c>
      <c r="Y200" s="230">
        <f t="shared" si="52"/>
        <v>0</v>
      </c>
      <c r="AA200" s="230" t="str">
        <f t="shared" si="53"/>
        <v>埔鹽</v>
      </c>
      <c r="AB200" s="230" t="s">
        <v>2152</v>
      </c>
      <c r="AC200" s="230" t="str">
        <f>LEFT(B200,4)</f>
        <v>9J15</v>
      </c>
      <c r="BB200" s="547" t="s">
        <v>1244</v>
      </c>
      <c r="BC200" s="547">
        <v>2334</v>
      </c>
      <c r="BD200" s="547">
        <v>2</v>
      </c>
      <c r="BE200" s="547">
        <v>2336</v>
      </c>
      <c r="BG200" s="239" t="s">
        <v>8479</v>
      </c>
      <c r="BH200" s="240" t="s">
        <v>8486</v>
      </c>
      <c r="BI200" t="s">
        <v>2152</v>
      </c>
      <c r="BJ200" t="s">
        <v>2147</v>
      </c>
    </row>
    <row r="201" spans="1:62">
      <c r="A201" s="239" t="s">
        <v>433</v>
      </c>
      <c r="B201" s="240" t="s">
        <v>6778</v>
      </c>
      <c r="C201" s="240" t="s">
        <v>5591</v>
      </c>
      <c r="D201" s="239" t="s">
        <v>5590</v>
      </c>
      <c r="E201" s="239" t="s">
        <v>6779</v>
      </c>
      <c r="F201" s="239" t="s">
        <v>5590</v>
      </c>
      <c r="G201" s="239" t="s">
        <v>6780</v>
      </c>
      <c r="H201" s="239" t="s">
        <v>5590</v>
      </c>
      <c r="I201" s="239" t="s">
        <v>5591</v>
      </c>
      <c r="J201" s="241" t="s">
        <v>5595</v>
      </c>
      <c r="K201" s="241" t="s">
        <v>5595</v>
      </c>
      <c r="L201" s="230" t="str">
        <f t="shared" si="54"/>
        <v>9J#2MTR</v>
      </c>
      <c r="M201" s="230" t="str">
        <f t="shared" si="55"/>
        <v/>
      </c>
      <c r="N201" s="230" t="str">
        <f t="shared" si="56"/>
        <v>9J#2MTR</v>
      </c>
      <c r="O201" s="230" t="str">
        <f t="shared" si="57"/>
        <v/>
      </c>
      <c r="P201" s="55" t="str">
        <f t="shared" si="58"/>
        <v>9J#2MTR</v>
      </c>
      <c r="Q201" s="635" t="str">
        <f t="shared" si="59"/>
        <v>640</v>
      </c>
      <c r="R201" s="234">
        <f t="shared" si="60"/>
        <v>611</v>
      </c>
      <c r="S201" s="55">
        <f t="shared" si="61"/>
        <v>583</v>
      </c>
      <c r="T201" s="242">
        <f t="shared" ca="1" si="62"/>
        <v>12.64</v>
      </c>
      <c r="U201" s="231">
        <f t="shared" si="63"/>
        <v>201</v>
      </c>
      <c r="V201" s="230" t="str">
        <f t="array" ref="V201">INDEX(P:P,MAX(U$3:U201))</f>
        <v>9J#2MTR</v>
      </c>
      <c r="W201" s="230">
        <f t="shared" ca="1" si="64"/>
        <v>25</v>
      </c>
      <c r="X201" s="230" t="str">
        <f t="shared" si="65"/>
        <v/>
      </c>
      <c r="Y201" s="230">
        <f t="shared" si="52"/>
        <v>0</v>
      </c>
      <c r="AA201" s="230" t="str">
        <f t="shared" si="53"/>
        <v>埔鹽</v>
      </c>
      <c r="AB201" s="230" t="s">
        <v>2153</v>
      </c>
      <c r="AC201" s="230" t="s">
        <v>2153</v>
      </c>
      <c r="BB201" s="547" t="s">
        <v>1282</v>
      </c>
      <c r="BC201" s="547">
        <v>654</v>
      </c>
      <c r="BD201" s="547">
        <v>2</v>
      </c>
      <c r="BE201" s="547">
        <v>656</v>
      </c>
      <c r="BG201" s="239" t="s">
        <v>8481</v>
      </c>
      <c r="BH201" s="240" t="s">
        <v>8487</v>
      </c>
      <c r="BI201" t="s">
        <v>2153</v>
      </c>
      <c r="BJ201" t="s">
        <v>2153</v>
      </c>
    </row>
    <row r="202" spans="1:62">
      <c r="A202" s="239" t="s">
        <v>6781</v>
      </c>
      <c r="B202" s="240" t="s">
        <v>6782</v>
      </c>
      <c r="C202" s="240" t="s">
        <v>6783</v>
      </c>
      <c r="D202" s="239" t="s">
        <v>5996</v>
      </c>
      <c r="E202" s="239" t="s">
        <v>998</v>
      </c>
      <c r="F202" s="239" t="s">
        <v>5774</v>
      </c>
      <c r="G202" s="239" t="s">
        <v>6784</v>
      </c>
      <c r="H202" s="239" t="s">
        <v>6785</v>
      </c>
      <c r="I202" s="239" t="s">
        <v>6784</v>
      </c>
      <c r="J202" s="241" t="s">
        <v>6786</v>
      </c>
      <c r="K202" s="241" t="s">
        <v>6189</v>
      </c>
      <c r="L202" s="230" t="str">
        <f t="shared" si="54"/>
        <v>9J21</v>
      </c>
      <c r="M202" s="230" t="str">
        <f t="shared" si="55"/>
        <v/>
      </c>
      <c r="N202" s="230" t="str">
        <f t="shared" si="56"/>
        <v/>
      </c>
      <c r="O202" s="230" t="str">
        <f t="shared" si="57"/>
        <v/>
      </c>
      <c r="P202" s="55" t="str">
        <f t="shared" si="58"/>
        <v>9J21</v>
      </c>
      <c r="Q202" s="635" t="str">
        <f t="shared" si="59"/>
        <v>203</v>
      </c>
      <c r="R202" s="234">
        <f t="shared" si="60"/>
        <v>183</v>
      </c>
      <c r="S202" s="55">
        <f t="shared" si="61"/>
        <v>172</v>
      </c>
      <c r="T202" s="242">
        <f t="shared" ca="1" si="62"/>
        <v>4.01</v>
      </c>
      <c r="U202" s="231" t="str">
        <f t="shared" si="63"/>
        <v/>
      </c>
      <c r="V202" s="230" t="str">
        <f t="array" ref="V202">INDEX(P:P,MAX(U$3:U202))</f>
        <v>9J#2MTR</v>
      </c>
      <c r="W202" s="230" t="str">
        <f t="shared" ca="1" si="64"/>
        <v/>
      </c>
      <c r="X202" s="230">
        <f t="shared" si="65"/>
        <v>11.4</v>
      </c>
      <c r="Y202" s="230">
        <f t="shared" si="52"/>
        <v>0</v>
      </c>
      <c r="AA202" s="230" t="str">
        <f t="shared" si="53"/>
        <v>埔鹽</v>
      </c>
      <c r="AB202" s="230" t="s">
        <v>2154</v>
      </c>
      <c r="AC202" s="230" t="str">
        <f>LEFT(B202,4)</f>
        <v>9J21</v>
      </c>
      <c r="BB202" s="547" t="s">
        <v>1300</v>
      </c>
      <c r="BC202" s="547" t="s">
        <v>85</v>
      </c>
      <c r="BD202" s="547" t="s">
        <v>85</v>
      </c>
      <c r="BE202" s="547">
        <v>0</v>
      </c>
      <c r="BG202" s="239" t="s">
        <v>8481</v>
      </c>
      <c r="BH202" s="240" t="s">
        <v>8488</v>
      </c>
      <c r="BI202" t="s">
        <v>2154</v>
      </c>
      <c r="BJ202" t="s">
        <v>2153</v>
      </c>
    </row>
    <row r="203" spans="1:62">
      <c r="A203" s="239" t="s">
        <v>6760</v>
      </c>
      <c r="B203" s="240" t="s">
        <v>6787</v>
      </c>
      <c r="C203" s="240" t="s">
        <v>6788</v>
      </c>
      <c r="D203" s="239" t="s">
        <v>6789</v>
      </c>
      <c r="E203" s="239" t="s">
        <v>6790</v>
      </c>
      <c r="F203" s="239" t="s">
        <v>6789</v>
      </c>
      <c r="G203" s="239" t="s">
        <v>6791</v>
      </c>
      <c r="H203" s="239" t="s">
        <v>6789</v>
      </c>
      <c r="I203" s="239" t="s">
        <v>6790</v>
      </c>
      <c r="J203" s="241" t="s">
        <v>6792</v>
      </c>
      <c r="K203" s="241" t="s">
        <v>6793</v>
      </c>
      <c r="L203" s="230" t="str">
        <f t="shared" si="54"/>
        <v>9J22</v>
      </c>
      <c r="M203" s="230" t="str">
        <f t="shared" si="55"/>
        <v/>
      </c>
      <c r="N203" s="230" t="str">
        <f t="shared" si="56"/>
        <v/>
      </c>
      <c r="O203" s="230" t="str">
        <f t="shared" si="57"/>
        <v/>
      </c>
      <c r="P203" s="55" t="str">
        <f t="shared" si="58"/>
        <v>9J22</v>
      </c>
      <c r="Q203" s="635" t="str">
        <f t="shared" si="59"/>
        <v>254</v>
      </c>
      <c r="R203" s="234">
        <f t="shared" si="60"/>
        <v>239</v>
      </c>
      <c r="S203" s="55">
        <f t="shared" si="61"/>
        <v>216</v>
      </c>
      <c r="T203" s="242">
        <f t="shared" ca="1" si="62"/>
        <v>5.0199999999999996</v>
      </c>
      <c r="U203" s="231" t="str">
        <f t="shared" si="63"/>
        <v/>
      </c>
      <c r="V203" s="230" t="str">
        <f t="array" ref="V203">INDEX(P:P,MAX(U$3:U203))</f>
        <v>9J#2MTR</v>
      </c>
      <c r="W203" s="230" t="str">
        <f t="shared" ca="1" si="64"/>
        <v/>
      </c>
      <c r="X203" s="230">
        <f t="shared" si="65"/>
        <v>11.4</v>
      </c>
      <c r="Y203" s="230">
        <f t="shared" si="52"/>
        <v>0</v>
      </c>
      <c r="AA203" s="230" t="str">
        <f t="shared" si="53"/>
        <v>埔鹽</v>
      </c>
      <c r="AB203" s="230" t="s">
        <v>2155</v>
      </c>
      <c r="AC203" s="230" t="str">
        <f>LEFT(B203,4)</f>
        <v>9J22</v>
      </c>
      <c r="BB203" s="547" t="s">
        <v>2178</v>
      </c>
      <c r="BC203" s="547">
        <v>2664</v>
      </c>
      <c r="BD203" s="547">
        <v>6</v>
      </c>
      <c r="BE203" s="547">
        <v>2670</v>
      </c>
      <c r="BG203" s="239" t="s">
        <v>8479</v>
      </c>
      <c r="BH203" s="240" t="s">
        <v>8489</v>
      </c>
      <c r="BI203" t="s">
        <v>2155</v>
      </c>
      <c r="BJ203" t="s">
        <v>2153</v>
      </c>
    </row>
    <row r="204" spans="1:62">
      <c r="A204" s="239" t="s">
        <v>6760</v>
      </c>
      <c r="B204" s="240" t="s">
        <v>6794</v>
      </c>
      <c r="C204" s="240" t="s">
        <v>6795</v>
      </c>
      <c r="D204" s="239" t="s">
        <v>6733</v>
      </c>
      <c r="E204" s="239" t="s">
        <v>6796</v>
      </c>
      <c r="F204" s="239" t="s">
        <v>841</v>
      </c>
      <c r="G204" s="239" t="s">
        <v>827</v>
      </c>
      <c r="H204" s="239" t="s">
        <v>6733</v>
      </c>
      <c r="I204" s="239" t="s">
        <v>6795</v>
      </c>
      <c r="J204" s="241" t="s">
        <v>6797</v>
      </c>
      <c r="K204" s="241" t="s">
        <v>6798</v>
      </c>
      <c r="L204" s="230" t="str">
        <f t="shared" si="54"/>
        <v>9J23</v>
      </c>
      <c r="M204" s="230" t="str">
        <f t="shared" si="55"/>
        <v/>
      </c>
      <c r="N204" s="230" t="str">
        <f t="shared" si="56"/>
        <v/>
      </c>
      <c r="O204" s="230" t="str">
        <f t="shared" si="57"/>
        <v/>
      </c>
      <c r="P204" s="55" t="str">
        <f t="shared" si="58"/>
        <v>9J23</v>
      </c>
      <c r="Q204" s="635" t="str">
        <f t="shared" si="59"/>
        <v>127</v>
      </c>
      <c r="R204" s="234">
        <f t="shared" si="60"/>
        <v>111</v>
      </c>
      <c r="S204" s="55">
        <f t="shared" si="61"/>
        <v>100</v>
      </c>
      <c r="T204" s="242">
        <f t="shared" ca="1" si="62"/>
        <v>2.5099999999999998</v>
      </c>
      <c r="U204" s="231" t="str">
        <f t="shared" si="63"/>
        <v/>
      </c>
      <c r="V204" s="230" t="str">
        <f t="array" ref="V204">INDEX(P:P,MAX(U$3:U204))</f>
        <v>9J#2MTR</v>
      </c>
      <c r="W204" s="230" t="str">
        <f t="shared" ca="1" si="64"/>
        <v/>
      </c>
      <c r="X204" s="230">
        <f t="shared" si="65"/>
        <v>11.4</v>
      </c>
      <c r="Y204" s="230">
        <f t="shared" si="52"/>
        <v>0</v>
      </c>
      <c r="AA204" s="230" t="str">
        <f t="shared" si="53"/>
        <v>埔鹽</v>
      </c>
      <c r="AB204" s="230" t="s">
        <v>2156</v>
      </c>
      <c r="AC204" s="230" t="str">
        <f>LEFT(B204,4)</f>
        <v>9J23</v>
      </c>
      <c r="BB204" s="547" t="s">
        <v>1380</v>
      </c>
      <c r="BC204" s="547">
        <v>3640</v>
      </c>
      <c r="BD204" s="547">
        <v>1</v>
      </c>
      <c r="BE204" s="547">
        <v>3641</v>
      </c>
      <c r="BG204" s="239" t="s">
        <v>8479</v>
      </c>
      <c r="BH204" s="240" t="s">
        <v>437</v>
      </c>
      <c r="BI204" t="s">
        <v>2156</v>
      </c>
      <c r="BJ204" t="s">
        <v>2153</v>
      </c>
    </row>
    <row r="205" spans="1:62">
      <c r="A205" s="239" t="s">
        <v>6760</v>
      </c>
      <c r="B205" s="240" t="s">
        <v>6799</v>
      </c>
      <c r="C205" s="240" t="s">
        <v>6800</v>
      </c>
      <c r="D205" s="239" t="s">
        <v>6069</v>
      </c>
      <c r="E205" s="239" t="s">
        <v>6732</v>
      </c>
      <c r="F205" s="239" t="s">
        <v>6069</v>
      </c>
      <c r="G205" s="239" t="s">
        <v>6801</v>
      </c>
      <c r="H205" s="239" t="s">
        <v>6069</v>
      </c>
      <c r="I205" s="239" t="s">
        <v>6800</v>
      </c>
      <c r="J205" s="241" t="s">
        <v>6802</v>
      </c>
      <c r="K205" s="241" t="s">
        <v>6803</v>
      </c>
      <c r="L205" s="230" t="str">
        <f t="shared" si="54"/>
        <v>9J24</v>
      </c>
      <c r="M205" s="230" t="str">
        <f t="shared" si="55"/>
        <v/>
      </c>
      <c r="N205" s="230" t="str">
        <f t="shared" si="56"/>
        <v/>
      </c>
      <c r="O205" s="230" t="str">
        <f t="shared" si="57"/>
        <v/>
      </c>
      <c r="P205" s="55" t="str">
        <f t="shared" si="58"/>
        <v>9J24</v>
      </c>
      <c r="Q205" s="635" t="str">
        <f t="shared" si="59"/>
        <v>146</v>
      </c>
      <c r="R205" s="234">
        <f t="shared" si="60"/>
        <v>139</v>
      </c>
      <c r="S205" s="55">
        <f t="shared" si="61"/>
        <v>132</v>
      </c>
      <c r="T205" s="242">
        <f t="shared" ca="1" si="62"/>
        <v>2.88</v>
      </c>
      <c r="U205" s="231" t="str">
        <f t="shared" si="63"/>
        <v/>
      </c>
      <c r="V205" s="230" t="str">
        <f t="array" ref="V205">INDEX(P:P,MAX(U$3:U205))</f>
        <v>9J#2MTR</v>
      </c>
      <c r="W205" s="230" t="str">
        <f t="shared" ca="1" si="64"/>
        <v/>
      </c>
      <c r="X205" s="230">
        <f t="shared" si="65"/>
        <v>11.4</v>
      </c>
      <c r="Y205" s="230">
        <f t="shared" si="52"/>
        <v>0</v>
      </c>
      <c r="AA205" s="230" t="str">
        <f t="shared" si="53"/>
        <v>埔鹽</v>
      </c>
      <c r="AB205" s="230" t="s">
        <v>2157</v>
      </c>
      <c r="AC205" s="230" t="str">
        <f>LEFT(B205,4)</f>
        <v>9J24</v>
      </c>
      <c r="BB205" s="547" t="s">
        <v>1391</v>
      </c>
      <c r="BC205" s="547">
        <v>3068</v>
      </c>
      <c r="BD205" s="547">
        <v>5</v>
      </c>
      <c r="BE205" s="547">
        <v>3073</v>
      </c>
      <c r="BG205" s="239" t="s">
        <v>8481</v>
      </c>
      <c r="BH205" s="240" t="s">
        <v>438</v>
      </c>
      <c r="BI205" t="s">
        <v>2157</v>
      </c>
      <c r="BJ205" t="s">
        <v>2153</v>
      </c>
    </row>
    <row r="206" spans="1:62">
      <c r="A206" s="239" t="s">
        <v>6760</v>
      </c>
      <c r="B206" s="240" t="s">
        <v>6804</v>
      </c>
      <c r="C206" s="240" t="s">
        <v>6805</v>
      </c>
      <c r="D206" s="239" t="s">
        <v>6770</v>
      </c>
      <c r="E206" s="239" t="s">
        <v>6806</v>
      </c>
      <c r="F206" s="239" t="s">
        <v>6807</v>
      </c>
      <c r="G206" s="239" t="s">
        <v>6808</v>
      </c>
      <c r="H206" s="239" t="s">
        <v>6741</v>
      </c>
      <c r="I206" s="239" t="s">
        <v>6808</v>
      </c>
      <c r="J206" s="241" t="s">
        <v>6806</v>
      </c>
      <c r="K206" s="241" t="s">
        <v>6807</v>
      </c>
      <c r="L206" s="230" t="str">
        <f t="shared" si="54"/>
        <v>9J25</v>
      </c>
      <c r="M206" s="230" t="str">
        <f t="shared" si="55"/>
        <v/>
      </c>
      <c r="N206" s="230" t="str">
        <f t="shared" si="56"/>
        <v/>
      </c>
      <c r="O206" s="230" t="str">
        <f t="shared" si="57"/>
        <v/>
      </c>
      <c r="P206" s="55" t="str">
        <f t="shared" si="58"/>
        <v>9J25</v>
      </c>
      <c r="Q206" s="635" t="s">
        <v>6809</v>
      </c>
      <c r="R206" s="234">
        <f t="shared" si="60"/>
        <v>24</v>
      </c>
      <c r="S206" s="55">
        <f t="shared" si="61"/>
        <v>20</v>
      </c>
      <c r="T206" s="242">
        <f t="shared" ca="1" si="62"/>
        <v>0.22</v>
      </c>
      <c r="U206" s="231" t="str">
        <f t="shared" si="63"/>
        <v/>
      </c>
      <c r="V206" s="230" t="str">
        <f t="array" ref="V206">INDEX(P:P,MAX(U$3:U206))</f>
        <v>9J#2MTR</v>
      </c>
      <c r="W206" s="230" t="str">
        <f t="shared" ca="1" si="64"/>
        <v/>
      </c>
      <c r="X206" s="230">
        <f t="shared" si="65"/>
        <v>11.4</v>
      </c>
      <c r="Y206" s="230">
        <f t="shared" si="52"/>
        <v>0</v>
      </c>
      <c r="AA206" s="230" t="str">
        <f t="shared" si="53"/>
        <v>埔鹽</v>
      </c>
      <c r="AB206" s="230" t="s">
        <v>2158</v>
      </c>
      <c r="AC206" s="230" t="str">
        <f>LEFT(B206,4)</f>
        <v>9J25</v>
      </c>
      <c r="BB206" s="547" t="s">
        <v>1424</v>
      </c>
      <c r="BC206" s="547">
        <v>3317</v>
      </c>
      <c r="BD206" s="547">
        <v>2</v>
      </c>
      <c r="BE206" s="547">
        <v>3319</v>
      </c>
      <c r="BG206" s="239" t="s">
        <v>433</v>
      </c>
      <c r="BH206" s="240" t="s">
        <v>8490</v>
      </c>
      <c r="BI206" t="s">
        <v>2158</v>
      </c>
      <c r="BJ206" t="s">
        <v>2153</v>
      </c>
    </row>
    <row r="207" spans="1:62">
      <c r="A207" s="239" t="s">
        <v>6760</v>
      </c>
      <c r="B207" s="240" t="s">
        <v>6810</v>
      </c>
      <c r="C207" s="240" t="s">
        <v>6811</v>
      </c>
      <c r="D207" s="239" t="s">
        <v>6733</v>
      </c>
      <c r="E207" s="239" t="s">
        <v>6812</v>
      </c>
      <c r="F207" s="239" t="s">
        <v>6733</v>
      </c>
      <c r="G207" s="239" t="s">
        <v>6813</v>
      </c>
      <c r="H207" s="239" t="s">
        <v>6733</v>
      </c>
      <c r="I207" s="239" t="s">
        <v>6811</v>
      </c>
      <c r="J207" s="241" t="s">
        <v>6814</v>
      </c>
      <c r="K207" s="241" t="s">
        <v>6814</v>
      </c>
      <c r="L207" s="230" t="str">
        <f t="shared" si="54"/>
        <v>9J#3MTR</v>
      </c>
      <c r="M207" s="230" t="str">
        <f t="shared" si="55"/>
        <v/>
      </c>
      <c r="N207" s="230" t="str">
        <f t="shared" si="56"/>
        <v>9J#3MTR</v>
      </c>
      <c r="O207" s="230" t="str">
        <f t="shared" si="57"/>
        <v/>
      </c>
      <c r="P207" s="55" t="str">
        <f t="shared" si="58"/>
        <v>9J#3MTR</v>
      </c>
      <c r="Q207" s="635" t="str">
        <f t="shared" ref="Q207:Q270" si="66">I207</f>
        <v>727</v>
      </c>
      <c r="R207" s="234">
        <f t="shared" si="60"/>
        <v>715</v>
      </c>
      <c r="S207" s="55">
        <f t="shared" si="61"/>
        <v>700</v>
      </c>
      <c r="T207" s="242">
        <f t="shared" ca="1" si="62"/>
        <v>14.35</v>
      </c>
      <c r="U207" s="231">
        <f t="shared" si="63"/>
        <v>207</v>
      </c>
      <c r="V207" s="230" t="str">
        <f t="array" ref="V207">INDEX(P:P,MAX(U$3:U207))</f>
        <v>9J#3MTR</v>
      </c>
      <c r="W207" s="230">
        <f t="shared" ca="1" si="64"/>
        <v>25</v>
      </c>
      <c r="X207" s="230" t="str">
        <f t="shared" si="65"/>
        <v/>
      </c>
      <c r="Y207" s="230">
        <f t="shared" si="52"/>
        <v>0</v>
      </c>
      <c r="AA207" s="230" t="str">
        <f t="shared" si="53"/>
        <v>埔鹽</v>
      </c>
      <c r="AB207" s="230" t="s">
        <v>2159</v>
      </c>
      <c r="AC207" s="230" t="s">
        <v>2159</v>
      </c>
      <c r="BB207" s="547" t="s">
        <v>1435</v>
      </c>
      <c r="BC207" s="547">
        <v>513</v>
      </c>
      <c r="BD207" s="547">
        <v>1</v>
      </c>
      <c r="BE207" s="547">
        <v>514</v>
      </c>
      <c r="BG207" s="239" t="s">
        <v>8481</v>
      </c>
      <c r="BH207" s="240" t="s">
        <v>8491</v>
      </c>
      <c r="BI207" t="s">
        <v>2159</v>
      </c>
      <c r="BJ207" t="s">
        <v>2159</v>
      </c>
    </row>
    <row r="208" spans="1:62">
      <c r="A208" s="239" t="s">
        <v>6760</v>
      </c>
      <c r="B208" s="240" t="s">
        <v>6815</v>
      </c>
      <c r="C208" s="240" t="s">
        <v>6816</v>
      </c>
      <c r="D208" s="239" t="s">
        <v>6770</v>
      </c>
      <c r="E208" s="239" t="s">
        <v>6746</v>
      </c>
      <c r="F208" s="239" t="s">
        <v>6741</v>
      </c>
      <c r="G208" s="239" t="s">
        <v>6817</v>
      </c>
      <c r="H208" s="239" t="s">
        <v>6770</v>
      </c>
      <c r="I208" s="239" t="s">
        <v>6816</v>
      </c>
      <c r="J208" s="241" t="s">
        <v>6818</v>
      </c>
      <c r="K208" s="241" t="s">
        <v>6755</v>
      </c>
      <c r="L208" s="230" t="str">
        <f t="shared" si="54"/>
        <v>9J31</v>
      </c>
      <c r="M208" s="230" t="str">
        <f t="shared" si="55"/>
        <v/>
      </c>
      <c r="N208" s="230" t="str">
        <f t="shared" si="56"/>
        <v/>
      </c>
      <c r="O208" s="230" t="str">
        <f t="shared" si="57"/>
        <v/>
      </c>
      <c r="P208" s="55" t="str">
        <f t="shared" si="58"/>
        <v>9J31</v>
      </c>
      <c r="Q208" s="635" t="str">
        <f t="shared" si="66"/>
        <v>92</v>
      </c>
      <c r="R208" s="234">
        <f t="shared" si="60"/>
        <v>88</v>
      </c>
      <c r="S208" s="55">
        <f t="shared" si="61"/>
        <v>83</v>
      </c>
      <c r="T208" s="242">
        <f t="shared" ca="1" si="62"/>
        <v>1.82</v>
      </c>
      <c r="U208" s="231" t="str">
        <f t="shared" si="63"/>
        <v/>
      </c>
      <c r="V208" s="230" t="str">
        <f t="array" ref="V208">INDEX(P:P,MAX(U$3:U208))</f>
        <v>9J#3MTR</v>
      </c>
      <c r="W208" s="230" t="str">
        <f t="shared" ca="1" si="64"/>
        <v/>
      </c>
      <c r="X208" s="230">
        <f t="shared" si="65"/>
        <v>11.4</v>
      </c>
      <c r="Y208" s="230">
        <f t="shared" si="52"/>
        <v>0</v>
      </c>
      <c r="AA208" s="230" t="str">
        <f t="shared" si="53"/>
        <v>埔鹽</v>
      </c>
      <c r="AB208" s="230" t="s">
        <v>2160</v>
      </c>
      <c r="AC208" s="230" t="str">
        <f>LEFT(B208,4)</f>
        <v>9J31</v>
      </c>
      <c r="BB208" s="547" t="s">
        <v>2180</v>
      </c>
      <c r="BC208" s="547">
        <v>3221</v>
      </c>
      <c r="BD208" s="547">
        <v>6</v>
      </c>
      <c r="BE208" s="547">
        <v>3227</v>
      </c>
      <c r="BG208" s="239" t="s">
        <v>8479</v>
      </c>
      <c r="BH208" s="240" t="s">
        <v>8492</v>
      </c>
      <c r="BI208" t="s">
        <v>2160</v>
      </c>
      <c r="BJ208" t="s">
        <v>2159</v>
      </c>
    </row>
    <row r="209" spans="1:62">
      <c r="A209" s="239" t="s">
        <v>6819</v>
      </c>
      <c r="B209" s="240" t="s">
        <v>6820</v>
      </c>
      <c r="C209" s="240" t="s">
        <v>5867</v>
      </c>
      <c r="D209" s="239" t="s">
        <v>6821</v>
      </c>
      <c r="E209" s="239" t="s">
        <v>6822</v>
      </c>
      <c r="F209" s="239" t="s">
        <v>5635</v>
      </c>
      <c r="G209" s="239" t="s">
        <v>6823</v>
      </c>
      <c r="H209" s="239" t="s">
        <v>5635</v>
      </c>
      <c r="I209" s="239" t="s">
        <v>6822</v>
      </c>
      <c r="J209" s="241" t="s">
        <v>5679</v>
      </c>
      <c r="K209" s="241" t="s">
        <v>5912</v>
      </c>
      <c r="L209" s="230" t="str">
        <f t="shared" si="54"/>
        <v>9J32</v>
      </c>
      <c r="M209" s="230" t="str">
        <f t="shared" si="55"/>
        <v/>
      </c>
      <c r="N209" s="230" t="str">
        <f t="shared" si="56"/>
        <v/>
      </c>
      <c r="O209" s="230" t="str">
        <f t="shared" si="57"/>
        <v/>
      </c>
      <c r="P209" s="55" t="str">
        <f t="shared" si="58"/>
        <v>9J32</v>
      </c>
      <c r="Q209" s="635" t="str">
        <f t="shared" si="66"/>
        <v>40</v>
      </c>
      <c r="R209" s="234">
        <f t="shared" si="60"/>
        <v>34</v>
      </c>
      <c r="S209" s="55">
        <f t="shared" si="61"/>
        <v>26</v>
      </c>
      <c r="T209" s="242">
        <f t="shared" ca="1" si="62"/>
        <v>0.79</v>
      </c>
      <c r="U209" s="231" t="str">
        <f t="shared" si="63"/>
        <v/>
      </c>
      <c r="V209" s="230" t="str">
        <f t="array" ref="V209">INDEX(P:P,MAX(U$3:U209))</f>
        <v>9J#3MTR</v>
      </c>
      <c r="W209" s="230" t="str">
        <f t="shared" ca="1" si="64"/>
        <v/>
      </c>
      <c r="X209" s="230">
        <f t="shared" si="65"/>
        <v>11.4</v>
      </c>
      <c r="Y209" s="230">
        <f t="shared" si="52"/>
        <v>0</v>
      </c>
      <c r="AA209" s="230" t="str">
        <f t="shared" si="53"/>
        <v>埔鹽</v>
      </c>
      <c r="AB209" s="230" t="s">
        <v>2161</v>
      </c>
      <c r="AC209" s="230" t="str">
        <f>LEFT(B209,4)</f>
        <v>9J32</v>
      </c>
      <c r="BB209" s="547" t="s">
        <v>1504</v>
      </c>
      <c r="BC209" s="547">
        <v>700</v>
      </c>
      <c r="BD209" s="547">
        <v>12</v>
      </c>
      <c r="BE209" s="547">
        <v>712</v>
      </c>
      <c r="BG209" s="239" t="s">
        <v>433</v>
      </c>
      <c r="BH209" s="240" t="s">
        <v>440</v>
      </c>
      <c r="BI209" t="s">
        <v>2161</v>
      </c>
      <c r="BJ209" t="s">
        <v>2159</v>
      </c>
    </row>
    <row r="210" spans="1:62">
      <c r="A210" s="239" t="s">
        <v>6819</v>
      </c>
      <c r="B210" s="240" t="s">
        <v>6824</v>
      </c>
      <c r="C210" s="240" t="s">
        <v>6825</v>
      </c>
      <c r="D210" s="239" t="s">
        <v>5635</v>
      </c>
      <c r="E210" s="239" t="s">
        <v>6826</v>
      </c>
      <c r="F210" s="239" t="s">
        <v>5635</v>
      </c>
      <c r="G210" s="239" t="s">
        <v>6827</v>
      </c>
      <c r="H210" s="239" t="s">
        <v>5879</v>
      </c>
      <c r="I210" s="239" t="s">
        <v>6827</v>
      </c>
      <c r="J210" s="241" t="s">
        <v>6828</v>
      </c>
      <c r="K210" s="241" t="s">
        <v>5859</v>
      </c>
      <c r="L210" s="230" t="str">
        <f t="shared" si="54"/>
        <v>9J33</v>
      </c>
      <c r="M210" s="230" t="str">
        <f t="shared" si="55"/>
        <v/>
      </c>
      <c r="N210" s="230" t="str">
        <f t="shared" si="56"/>
        <v/>
      </c>
      <c r="O210" s="230" t="str">
        <f t="shared" si="57"/>
        <v/>
      </c>
      <c r="P210" s="55" t="str">
        <f t="shared" si="58"/>
        <v>9J33</v>
      </c>
      <c r="Q210" s="635" t="str">
        <f t="shared" si="66"/>
        <v>206</v>
      </c>
      <c r="R210" s="234">
        <f t="shared" si="60"/>
        <v>201</v>
      </c>
      <c r="S210" s="55">
        <f t="shared" si="61"/>
        <v>194</v>
      </c>
      <c r="T210" s="242">
        <f t="shared" ca="1" si="62"/>
        <v>4.07</v>
      </c>
      <c r="U210" s="231" t="str">
        <f t="shared" si="63"/>
        <v/>
      </c>
      <c r="V210" s="230" t="str">
        <f t="array" ref="V210">INDEX(P:P,MAX(U$3:U210))</f>
        <v>9J#3MTR</v>
      </c>
      <c r="W210" s="230" t="str">
        <f t="shared" ca="1" si="64"/>
        <v/>
      </c>
      <c r="X210" s="230">
        <f t="shared" si="65"/>
        <v>11.4</v>
      </c>
      <c r="Y210" s="230">
        <f t="shared" si="52"/>
        <v>0</v>
      </c>
      <c r="AA210" s="230" t="str">
        <f t="shared" si="53"/>
        <v>埔鹽</v>
      </c>
      <c r="AB210" s="230" t="s">
        <v>2162</v>
      </c>
      <c r="AC210" s="230" t="str">
        <f>LEFT(B210,4)</f>
        <v>9J33</v>
      </c>
      <c r="BB210" s="547" t="s">
        <v>1518</v>
      </c>
      <c r="BC210" s="547">
        <v>1990</v>
      </c>
      <c r="BD210" s="547">
        <v>9</v>
      </c>
      <c r="BE210" s="547">
        <v>1999</v>
      </c>
      <c r="BG210" s="239" t="s">
        <v>8479</v>
      </c>
      <c r="BH210" s="240" t="s">
        <v>441</v>
      </c>
      <c r="BI210" t="s">
        <v>2162</v>
      </c>
      <c r="BJ210" t="s">
        <v>2159</v>
      </c>
    </row>
    <row r="211" spans="1:62">
      <c r="A211" s="239" t="s">
        <v>6819</v>
      </c>
      <c r="B211" s="240" t="s">
        <v>6829</v>
      </c>
      <c r="C211" s="240" t="s">
        <v>6830</v>
      </c>
      <c r="D211" s="239" t="s">
        <v>5869</v>
      </c>
      <c r="E211" s="239" t="s">
        <v>6831</v>
      </c>
      <c r="F211" s="239" t="s">
        <v>5869</v>
      </c>
      <c r="G211" s="239" t="s">
        <v>6832</v>
      </c>
      <c r="H211" s="239" t="s">
        <v>5869</v>
      </c>
      <c r="I211" s="239" t="s">
        <v>6830</v>
      </c>
      <c r="J211" s="241" t="s">
        <v>6833</v>
      </c>
      <c r="K211" s="241" t="s">
        <v>6834</v>
      </c>
      <c r="L211" s="230" t="str">
        <f t="shared" si="54"/>
        <v>9J34</v>
      </c>
      <c r="M211" s="230" t="str">
        <f t="shared" si="55"/>
        <v/>
      </c>
      <c r="N211" s="230" t="str">
        <f t="shared" si="56"/>
        <v/>
      </c>
      <c r="O211" s="230" t="str">
        <f t="shared" si="57"/>
        <v/>
      </c>
      <c r="P211" s="55" t="str">
        <f t="shared" si="58"/>
        <v>9J34</v>
      </c>
      <c r="Q211" s="635" t="str">
        <f t="shared" si="66"/>
        <v>242</v>
      </c>
      <c r="R211" s="234">
        <f t="shared" si="60"/>
        <v>236</v>
      </c>
      <c r="S211" s="55">
        <f t="shared" si="61"/>
        <v>230</v>
      </c>
      <c r="T211" s="242">
        <f t="shared" ca="1" si="62"/>
        <v>4.78</v>
      </c>
      <c r="U211" s="231" t="str">
        <f t="shared" si="63"/>
        <v/>
      </c>
      <c r="V211" s="230" t="str">
        <f t="array" ref="V211">INDEX(P:P,MAX(U$3:U211))</f>
        <v>9J#3MTR</v>
      </c>
      <c r="W211" s="230" t="str">
        <f t="shared" ca="1" si="64"/>
        <v/>
      </c>
      <c r="X211" s="230">
        <f t="shared" si="65"/>
        <v>11.4</v>
      </c>
      <c r="Y211" s="230">
        <f t="shared" si="52"/>
        <v>0</v>
      </c>
      <c r="AA211" s="230" t="str">
        <f t="shared" si="53"/>
        <v>埔鹽</v>
      </c>
      <c r="AB211" s="230" t="s">
        <v>2049</v>
      </c>
      <c r="AC211" s="230" t="str">
        <f>LEFT(B211,4)</f>
        <v>9J34</v>
      </c>
      <c r="BB211" s="547" t="s">
        <v>1554</v>
      </c>
      <c r="BC211" s="547">
        <v>1484</v>
      </c>
      <c r="BD211" s="547">
        <v>3</v>
      </c>
      <c r="BE211" s="547">
        <v>1487</v>
      </c>
      <c r="BG211" s="239" t="s">
        <v>8481</v>
      </c>
      <c r="BH211" s="240" t="s">
        <v>8493</v>
      </c>
      <c r="BI211" t="s">
        <v>2049</v>
      </c>
      <c r="BJ211" t="s">
        <v>2159</v>
      </c>
    </row>
    <row r="212" spans="1:62">
      <c r="A212" s="239" t="s">
        <v>6819</v>
      </c>
      <c r="B212" s="240" t="s">
        <v>6835</v>
      </c>
      <c r="C212" s="240" t="s">
        <v>6836</v>
      </c>
      <c r="D212" s="239" t="s">
        <v>5635</v>
      </c>
      <c r="E212" s="239" t="s">
        <v>6837</v>
      </c>
      <c r="F212" s="239" t="s">
        <v>5635</v>
      </c>
      <c r="G212" s="239" t="s">
        <v>6838</v>
      </c>
      <c r="H212" s="239" t="s">
        <v>5732</v>
      </c>
      <c r="I212" s="239" t="s">
        <v>6837</v>
      </c>
      <c r="J212" s="241" t="s">
        <v>6839</v>
      </c>
      <c r="K212" s="241" t="s">
        <v>6834</v>
      </c>
      <c r="L212" s="230" t="str">
        <f t="shared" si="54"/>
        <v>9J35</v>
      </c>
      <c r="M212" s="230" t="str">
        <f t="shared" si="55"/>
        <v/>
      </c>
      <c r="N212" s="230" t="str">
        <f t="shared" si="56"/>
        <v/>
      </c>
      <c r="O212" s="230" t="str">
        <f t="shared" si="57"/>
        <v/>
      </c>
      <c r="P212" s="55" t="str">
        <f t="shared" si="58"/>
        <v>9J35</v>
      </c>
      <c r="Q212" s="635" t="str">
        <f t="shared" si="66"/>
        <v>286</v>
      </c>
      <c r="R212" s="234">
        <f t="shared" si="60"/>
        <v>267</v>
      </c>
      <c r="S212" s="55">
        <f t="shared" si="61"/>
        <v>246</v>
      </c>
      <c r="T212" s="242">
        <f t="shared" ca="1" si="62"/>
        <v>5.65</v>
      </c>
      <c r="U212" s="231" t="str">
        <f t="shared" si="63"/>
        <v/>
      </c>
      <c r="V212" s="230" t="str">
        <f t="array" ref="V212">INDEX(P:P,MAX(U$3:U212))</f>
        <v>9J#3MTR</v>
      </c>
      <c r="W212" s="230" t="str">
        <f t="shared" ca="1" si="64"/>
        <v/>
      </c>
      <c r="X212" s="230">
        <f t="shared" si="65"/>
        <v>11.4</v>
      </c>
      <c r="Y212" s="230">
        <f t="shared" si="52"/>
        <v>0</v>
      </c>
      <c r="AA212" s="230" t="str">
        <f t="shared" si="53"/>
        <v>埔鹽</v>
      </c>
      <c r="AB212" s="230" t="s">
        <v>2163</v>
      </c>
      <c r="AC212" s="230" t="str">
        <f>LEFT(B212,4)</f>
        <v>9J35</v>
      </c>
      <c r="BB212" s="547" t="s">
        <v>1566</v>
      </c>
      <c r="BC212" s="547">
        <v>128</v>
      </c>
      <c r="BD212" s="547">
        <v>6</v>
      </c>
      <c r="BE212" s="547">
        <v>134</v>
      </c>
      <c r="BG212" s="239" t="s">
        <v>8481</v>
      </c>
      <c r="BH212" s="240" t="s">
        <v>8494</v>
      </c>
      <c r="BI212" t="s">
        <v>2163</v>
      </c>
      <c r="BJ212" t="s">
        <v>2159</v>
      </c>
    </row>
    <row r="213" spans="1:62">
      <c r="A213" s="239" t="s">
        <v>5671</v>
      </c>
      <c r="B213" s="240" t="s">
        <v>6840</v>
      </c>
      <c r="C213" s="240" t="s">
        <v>6841</v>
      </c>
      <c r="D213" s="239" t="s">
        <v>5635</v>
      </c>
      <c r="E213" s="239" t="s">
        <v>6842</v>
      </c>
      <c r="F213" s="239" t="s">
        <v>5635</v>
      </c>
      <c r="G213" s="239" t="s">
        <v>6843</v>
      </c>
      <c r="H213" s="239" t="s">
        <v>5635</v>
      </c>
      <c r="I213" s="239" t="s">
        <v>6843</v>
      </c>
      <c r="J213" s="241" t="s">
        <v>5720</v>
      </c>
      <c r="K213" s="241" t="s">
        <v>5720</v>
      </c>
      <c r="L213" s="230" t="str">
        <f t="shared" si="54"/>
        <v>9K#1DTR(A)</v>
      </c>
      <c r="M213" s="230" t="str">
        <f t="shared" si="55"/>
        <v>(A)</v>
      </c>
      <c r="N213" s="230" t="str">
        <f t="shared" si="56"/>
        <v>9K#1DTR</v>
      </c>
      <c r="O213" s="230" t="str">
        <f t="shared" si="57"/>
        <v>(A)</v>
      </c>
      <c r="P213" s="55" t="str">
        <f t="shared" si="58"/>
        <v>9K#1DTR(A)</v>
      </c>
      <c r="Q213" s="635" t="str">
        <f t="shared" si="66"/>
        <v>894</v>
      </c>
      <c r="R213" s="234">
        <f t="shared" si="60"/>
        <v>852</v>
      </c>
      <c r="S213" s="55">
        <f t="shared" si="61"/>
        <v>828</v>
      </c>
      <c r="T213" s="242">
        <f t="shared" ca="1" si="62"/>
        <v>17.649999999999999</v>
      </c>
      <c r="U213" s="231">
        <f t="shared" si="63"/>
        <v>213</v>
      </c>
      <c r="V213" s="230" t="str">
        <f t="array" ref="V213">INDEX(P:P,MAX(U$3:U213))</f>
        <v>9K#1DTR(A)</v>
      </c>
      <c r="W213" s="230">
        <f t="shared" ca="1" si="64"/>
        <v>30</v>
      </c>
      <c r="X213" s="230" t="str">
        <f t="shared" si="65"/>
        <v/>
      </c>
      <c r="Y213" s="230">
        <f t="shared" si="52"/>
        <v>0</v>
      </c>
      <c r="AA213" s="230" t="str">
        <f t="shared" si="53"/>
        <v>大霞</v>
      </c>
      <c r="AB213" s="230" t="s">
        <v>2164</v>
      </c>
      <c r="AC213" s="230" t="s">
        <v>2164</v>
      </c>
      <c r="BB213" s="547" t="s">
        <v>2182</v>
      </c>
      <c r="BC213" s="547">
        <v>1094</v>
      </c>
      <c r="BD213" s="547" t="s">
        <v>85</v>
      </c>
      <c r="BE213" s="547">
        <v>1094</v>
      </c>
      <c r="BG213" s="239" t="s">
        <v>8495</v>
      </c>
      <c r="BH213" s="240" t="s">
        <v>400</v>
      </c>
      <c r="BI213" t="s">
        <v>2164</v>
      </c>
      <c r="BJ213" t="s">
        <v>2164</v>
      </c>
    </row>
    <row r="214" spans="1:62">
      <c r="A214" s="239" t="s">
        <v>5671</v>
      </c>
      <c r="B214" s="240" t="s">
        <v>6844</v>
      </c>
      <c r="C214" s="240" t="s">
        <v>6845</v>
      </c>
      <c r="D214" s="239" t="s">
        <v>5623</v>
      </c>
      <c r="E214" s="239" t="s">
        <v>6846</v>
      </c>
      <c r="F214" s="239" t="s">
        <v>5623</v>
      </c>
      <c r="G214" s="239" t="s">
        <v>6847</v>
      </c>
      <c r="H214" s="239" t="s">
        <v>5623</v>
      </c>
      <c r="I214" s="239" t="s">
        <v>6845</v>
      </c>
      <c r="J214" s="241" t="s">
        <v>5679</v>
      </c>
      <c r="K214" s="241" t="s">
        <v>6848</v>
      </c>
      <c r="L214" s="230" t="str">
        <f t="shared" si="54"/>
        <v>9K21</v>
      </c>
      <c r="M214" s="230" t="str">
        <f t="shared" si="55"/>
        <v/>
      </c>
      <c r="N214" s="230" t="str">
        <f t="shared" si="56"/>
        <v/>
      </c>
      <c r="O214" s="230" t="str">
        <f t="shared" si="57"/>
        <v/>
      </c>
      <c r="P214" s="55" t="str">
        <f t="shared" si="58"/>
        <v>9K21</v>
      </c>
      <c r="Q214" s="635" t="str">
        <f t="shared" si="66"/>
        <v>64</v>
      </c>
      <c r="R214" s="234">
        <f t="shared" si="60"/>
        <v>54</v>
      </c>
      <c r="S214" s="55">
        <f t="shared" si="61"/>
        <v>49</v>
      </c>
      <c r="T214" s="242">
        <f t="shared" ca="1" si="62"/>
        <v>1.26</v>
      </c>
      <c r="U214" s="231" t="str">
        <f t="shared" si="63"/>
        <v/>
      </c>
      <c r="V214" s="230" t="str">
        <f t="array" ref="V214">INDEX(P:P,MAX(U$3:U214))</f>
        <v>9K#1DTR(A)</v>
      </c>
      <c r="W214" s="230" t="str">
        <f t="shared" ca="1" si="64"/>
        <v/>
      </c>
      <c r="X214" s="230">
        <f t="shared" si="65"/>
        <v>11.4</v>
      </c>
      <c r="Y214" s="230">
        <f t="shared" si="52"/>
        <v>0</v>
      </c>
      <c r="AA214" s="230" t="str">
        <f t="shared" si="53"/>
        <v>大霞</v>
      </c>
      <c r="AB214" s="230" t="s">
        <v>2165</v>
      </c>
      <c r="AC214" s="230" t="str">
        <f>LEFT(B214,4)</f>
        <v>9K21</v>
      </c>
      <c r="BB214" s="547" t="s">
        <v>1646</v>
      </c>
      <c r="BC214" s="547">
        <v>3403</v>
      </c>
      <c r="BD214" s="547">
        <v>8</v>
      </c>
      <c r="BE214" s="547">
        <v>3411</v>
      </c>
      <c r="BG214" s="239" t="s">
        <v>15</v>
      </c>
      <c r="BH214" s="240" t="s">
        <v>8496</v>
      </c>
      <c r="BI214" t="s">
        <v>2165</v>
      </c>
      <c r="BJ214" t="s">
        <v>2164</v>
      </c>
    </row>
    <row r="215" spans="1:62">
      <c r="A215" s="239" t="s">
        <v>5671</v>
      </c>
      <c r="B215" s="240" t="s">
        <v>6849</v>
      </c>
      <c r="C215" s="240" t="s">
        <v>6850</v>
      </c>
      <c r="D215" s="239" t="s">
        <v>5635</v>
      </c>
      <c r="E215" s="239" t="s">
        <v>6831</v>
      </c>
      <c r="F215" s="239" t="s">
        <v>5635</v>
      </c>
      <c r="G215" s="239" t="s">
        <v>5731</v>
      </c>
      <c r="H215" s="239" t="s">
        <v>5635</v>
      </c>
      <c r="I215" s="239" t="s">
        <v>6850</v>
      </c>
      <c r="J215" s="241" t="s">
        <v>6851</v>
      </c>
      <c r="K215" s="241" t="s">
        <v>5635</v>
      </c>
      <c r="L215" s="230" t="str">
        <f t="shared" si="54"/>
        <v>9K22</v>
      </c>
      <c r="M215" s="230" t="str">
        <f t="shared" si="55"/>
        <v/>
      </c>
      <c r="N215" s="230" t="str">
        <f t="shared" si="56"/>
        <v/>
      </c>
      <c r="O215" s="230" t="str">
        <f t="shared" si="57"/>
        <v/>
      </c>
      <c r="P215" s="55" t="str">
        <f t="shared" si="58"/>
        <v>9K22</v>
      </c>
      <c r="Q215" s="635" t="str">
        <f t="shared" si="66"/>
        <v>292</v>
      </c>
      <c r="R215" s="234">
        <f t="shared" si="60"/>
        <v>260</v>
      </c>
      <c r="S215" s="55">
        <f t="shared" si="61"/>
        <v>230</v>
      </c>
      <c r="T215" s="242">
        <f t="shared" ca="1" si="62"/>
        <v>5.77</v>
      </c>
      <c r="U215" s="231" t="str">
        <f t="shared" si="63"/>
        <v/>
      </c>
      <c r="V215" s="230" t="str">
        <f t="array" ref="V215">INDEX(P:P,MAX(U$3:U215))</f>
        <v>9K#1DTR(A)</v>
      </c>
      <c r="W215" s="230" t="str">
        <f t="shared" ca="1" si="64"/>
        <v/>
      </c>
      <c r="X215" s="230">
        <f t="shared" si="65"/>
        <v>11.4</v>
      </c>
      <c r="Y215" s="230">
        <f t="shared" si="52"/>
        <v>0</v>
      </c>
      <c r="AA215" s="230" t="str">
        <f t="shared" si="53"/>
        <v>大霞</v>
      </c>
      <c r="AB215" s="230" t="s">
        <v>1224</v>
      </c>
      <c r="AC215" s="230" t="str">
        <f>LEFT(B215,4)</f>
        <v>9K22</v>
      </c>
      <c r="BB215" s="547" t="s">
        <v>1658</v>
      </c>
      <c r="BC215" s="547">
        <v>4835</v>
      </c>
      <c r="BD215" s="547">
        <v>3</v>
      </c>
      <c r="BE215" s="547">
        <v>4838</v>
      </c>
      <c r="BG215" s="239" t="s">
        <v>8495</v>
      </c>
      <c r="BH215" s="240" t="s">
        <v>8497</v>
      </c>
      <c r="BI215" t="s">
        <v>1224</v>
      </c>
      <c r="BJ215" t="s">
        <v>2164</v>
      </c>
    </row>
    <row r="216" spans="1:62">
      <c r="A216" s="239" t="s">
        <v>5671</v>
      </c>
      <c r="B216" s="240" t="s">
        <v>6852</v>
      </c>
      <c r="C216" s="240" t="s">
        <v>6853</v>
      </c>
      <c r="D216" s="239" t="s">
        <v>6834</v>
      </c>
      <c r="E216" s="239" t="s">
        <v>6854</v>
      </c>
      <c r="F216" s="239" t="s">
        <v>5635</v>
      </c>
      <c r="G216" s="239" t="s">
        <v>6855</v>
      </c>
      <c r="H216" s="239" t="s">
        <v>5635</v>
      </c>
      <c r="I216" s="239" t="s">
        <v>6855</v>
      </c>
      <c r="J216" s="241" t="s">
        <v>6856</v>
      </c>
      <c r="K216" s="241" t="s">
        <v>6857</v>
      </c>
      <c r="L216" s="230" t="str">
        <f t="shared" si="54"/>
        <v>9K23</v>
      </c>
      <c r="M216" s="230" t="str">
        <f t="shared" si="55"/>
        <v/>
      </c>
      <c r="N216" s="230" t="str">
        <f t="shared" si="56"/>
        <v/>
      </c>
      <c r="O216" s="230" t="str">
        <f t="shared" si="57"/>
        <v/>
      </c>
      <c r="P216" s="55" t="str">
        <f t="shared" si="58"/>
        <v>9K23</v>
      </c>
      <c r="Q216" s="635" t="str">
        <f t="shared" si="66"/>
        <v>290</v>
      </c>
      <c r="R216" s="234">
        <f t="shared" si="60"/>
        <v>275</v>
      </c>
      <c r="S216" s="55">
        <f t="shared" si="61"/>
        <v>255</v>
      </c>
      <c r="T216" s="242">
        <f t="shared" ca="1" si="62"/>
        <v>5.73</v>
      </c>
      <c r="U216" s="231" t="str">
        <f t="shared" si="63"/>
        <v/>
      </c>
      <c r="V216" s="230" t="str">
        <f t="array" ref="V216">INDEX(P:P,MAX(U$3:U216))</f>
        <v>9K#1DTR(A)</v>
      </c>
      <c r="W216" s="230" t="str">
        <f t="shared" ca="1" si="64"/>
        <v/>
      </c>
      <c r="X216" s="230">
        <f t="shared" si="65"/>
        <v>11.4</v>
      </c>
      <c r="Y216" s="230">
        <f t="shared" si="52"/>
        <v>0</v>
      </c>
      <c r="AA216" s="230" t="str">
        <f t="shared" si="53"/>
        <v>大霞</v>
      </c>
      <c r="AB216" s="230" t="s">
        <v>1242</v>
      </c>
      <c r="AC216" s="230" t="str">
        <f>LEFT(B216,4)</f>
        <v>9K23</v>
      </c>
      <c r="BB216" s="547" t="s">
        <v>1693</v>
      </c>
      <c r="BC216" s="547">
        <v>5845</v>
      </c>
      <c r="BD216" s="547">
        <v>2</v>
      </c>
      <c r="BE216" s="547">
        <v>5847</v>
      </c>
      <c r="BG216" s="239" t="s">
        <v>8495</v>
      </c>
      <c r="BH216" s="240" t="s">
        <v>8498</v>
      </c>
      <c r="BI216" t="s">
        <v>1242</v>
      </c>
      <c r="BJ216" t="s">
        <v>2164</v>
      </c>
    </row>
    <row r="217" spans="1:62">
      <c r="A217" s="239" t="s">
        <v>5671</v>
      </c>
      <c r="B217" s="240" t="s">
        <v>6858</v>
      </c>
      <c r="C217" s="240" t="s">
        <v>6859</v>
      </c>
      <c r="D217" s="239" t="s">
        <v>5635</v>
      </c>
      <c r="E217" s="239" t="s">
        <v>6860</v>
      </c>
      <c r="F217" s="239" t="s">
        <v>5865</v>
      </c>
      <c r="G217" s="239" t="s">
        <v>6861</v>
      </c>
      <c r="H217" s="239" t="s">
        <v>5623</v>
      </c>
      <c r="I217" s="239" t="s">
        <v>6860</v>
      </c>
      <c r="J217" s="241" t="s">
        <v>6862</v>
      </c>
      <c r="K217" s="241" t="s">
        <v>5865</v>
      </c>
      <c r="L217" s="230" t="str">
        <f t="shared" si="54"/>
        <v>9K24</v>
      </c>
      <c r="M217" s="230" t="str">
        <f t="shared" si="55"/>
        <v/>
      </c>
      <c r="N217" s="230" t="str">
        <f t="shared" si="56"/>
        <v/>
      </c>
      <c r="O217" s="230" t="str">
        <f t="shared" si="57"/>
        <v/>
      </c>
      <c r="P217" s="55" t="str">
        <f t="shared" si="58"/>
        <v>9K24</v>
      </c>
      <c r="Q217" s="635" t="str">
        <f t="shared" si="66"/>
        <v>62</v>
      </c>
      <c r="R217" s="234">
        <f t="shared" si="60"/>
        <v>54</v>
      </c>
      <c r="S217" s="55">
        <f t="shared" si="61"/>
        <v>47</v>
      </c>
      <c r="T217" s="242">
        <f t="shared" ca="1" si="62"/>
        <v>1.22</v>
      </c>
      <c r="U217" s="231" t="str">
        <f t="shared" si="63"/>
        <v/>
      </c>
      <c r="V217" s="230" t="str">
        <f t="array" ref="V217">INDEX(P:P,MAX(U$3:U217))</f>
        <v>9K#1DTR(A)</v>
      </c>
      <c r="W217" s="230" t="str">
        <f t="shared" ca="1" si="64"/>
        <v/>
      </c>
      <c r="X217" s="230">
        <f t="shared" si="65"/>
        <v>11.4</v>
      </c>
      <c r="Y217" s="230">
        <f t="shared" si="52"/>
        <v>0</v>
      </c>
      <c r="AA217" s="230" t="str">
        <f t="shared" si="53"/>
        <v>大霞</v>
      </c>
      <c r="AB217" s="230" t="s">
        <v>1280</v>
      </c>
      <c r="AC217" s="230" t="str">
        <f>LEFT(B217,4)</f>
        <v>9K24</v>
      </c>
      <c r="BB217" s="547" t="s">
        <v>1702</v>
      </c>
      <c r="BC217" s="547">
        <v>1235</v>
      </c>
      <c r="BD217" s="547" t="s">
        <v>85</v>
      </c>
      <c r="BE217" s="547">
        <v>1235</v>
      </c>
      <c r="BG217" s="239" t="s">
        <v>8499</v>
      </c>
      <c r="BH217" s="240" t="s">
        <v>8500</v>
      </c>
      <c r="BI217" t="s">
        <v>1280</v>
      </c>
      <c r="BJ217" t="s">
        <v>2164</v>
      </c>
    </row>
    <row r="218" spans="1:62">
      <c r="A218" s="239" t="s">
        <v>5671</v>
      </c>
      <c r="B218" s="240" t="s">
        <v>6863</v>
      </c>
      <c r="C218" s="240" t="s">
        <v>6864</v>
      </c>
      <c r="D218" s="239" t="s">
        <v>5635</v>
      </c>
      <c r="E218" s="239" t="s">
        <v>6865</v>
      </c>
      <c r="F218" s="239" t="s">
        <v>5635</v>
      </c>
      <c r="G218" s="239" t="s">
        <v>6850</v>
      </c>
      <c r="H218" s="239" t="s">
        <v>5859</v>
      </c>
      <c r="I218" s="239" t="s">
        <v>6850</v>
      </c>
      <c r="J218" s="241" t="s">
        <v>6866</v>
      </c>
      <c r="K218" s="241" t="s">
        <v>5859</v>
      </c>
      <c r="L218" s="230" t="str">
        <f t="shared" si="54"/>
        <v>9K25</v>
      </c>
      <c r="M218" s="230" t="str">
        <f t="shared" si="55"/>
        <v/>
      </c>
      <c r="N218" s="230" t="str">
        <f t="shared" si="56"/>
        <v/>
      </c>
      <c r="O218" s="230" t="str">
        <f t="shared" si="57"/>
        <v/>
      </c>
      <c r="P218" s="55" t="str">
        <f t="shared" si="58"/>
        <v>9K25</v>
      </c>
      <c r="Q218" s="635" t="str">
        <f t="shared" si="66"/>
        <v>292</v>
      </c>
      <c r="R218" s="234">
        <f t="shared" si="60"/>
        <v>258</v>
      </c>
      <c r="S218" s="55">
        <f t="shared" si="61"/>
        <v>229</v>
      </c>
      <c r="T218" s="242">
        <f t="shared" ca="1" si="62"/>
        <v>5.77</v>
      </c>
      <c r="U218" s="231" t="str">
        <f t="shared" si="63"/>
        <v/>
      </c>
      <c r="V218" s="230" t="str">
        <f t="array" ref="V218">INDEX(P:P,MAX(U$3:U218))</f>
        <v>9K#1DTR(A)</v>
      </c>
      <c r="W218" s="230" t="str">
        <f t="shared" ca="1" si="64"/>
        <v/>
      </c>
      <c r="X218" s="230">
        <f t="shared" si="65"/>
        <v>11.4</v>
      </c>
      <c r="Y218" s="230">
        <f t="shared" si="52"/>
        <v>0</v>
      </c>
      <c r="AA218" s="230" t="str">
        <f t="shared" si="53"/>
        <v>大霞</v>
      </c>
      <c r="AB218" s="230" t="s">
        <v>1298</v>
      </c>
      <c r="AC218" s="230" t="str">
        <f>LEFT(B218,4)</f>
        <v>9K25</v>
      </c>
      <c r="BB218" s="547" t="s">
        <v>1954</v>
      </c>
      <c r="BC218" s="547" t="s">
        <v>85</v>
      </c>
      <c r="BD218" s="547" t="s">
        <v>85</v>
      </c>
      <c r="BE218" s="547">
        <v>0</v>
      </c>
      <c r="BG218" s="239" t="s">
        <v>8495</v>
      </c>
      <c r="BH218" s="240" t="s">
        <v>8501</v>
      </c>
      <c r="BI218" t="s">
        <v>1298</v>
      </c>
      <c r="BJ218" t="s">
        <v>2164</v>
      </c>
    </row>
    <row r="219" spans="1:62">
      <c r="A219" s="239" t="s">
        <v>5671</v>
      </c>
      <c r="B219" s="240" t="s">
        <v>6867</v>
      </c>
      <c r="C219" s="240" t="s">
        <v>6868</v>
      </c>
      <c r="D219" s="239" t="s">
        <v>5865</v>
      </c>
      <c r="E219" s="239" t="s">
        <v>6869</v>
      </c>
      <c r="F219" s="239" t="s">
        <v>5865</v>
      </c>
      <c r="G219" s="239" t="s">
        <v>6870</v>
      </c>
      <c r="H219" s="239" t="s">
        <v>5865</v>
      </c>
      <c r="I219" s="239" t="s">
        <v>6868</v>
      </c>
      <c r="J219" s="241" t="s">
        <v>5720</v>
      </c>
      <c r="K219" s="241" t="s">
        <v>5720</v>
      </c>
      <c r="L219" s="230" t="str">
        <f t="shared" si="54"/>
        <v>9K#1DTR(B)</v>
      </c>
      <c r="M219" s="230" t="str">
        <f t="shared" si="55"/>
        <v>(B)</v>
      </c>
      <c r="N219" s="230" t="str">
        <f t="shared" si="56"/>
        <v>9K#1DTR</v>
      </c>
      <c r="O219" s="230" t="str">
        <f t="shared" si="57"/>
        <v>(B)</v>
      </c>
      <c r="P219" s="55" t="str">
        <f t="shared" si="58"/>
        <v>9K#1DTR(B)</v>
      </c>
      <c r="Q219" s="635" t="str">
        <f t="shared" si="66"/>
        <v>624</v>
      </c>
      <c r="R219" s="234">
        <f t="shared" si="60"/>
        <v>594</v>
      </c>
      <c r="S219" s="55">
        <f t="shared" si="61"/>
        <v>578</v>
      </c>
      <c r="T219" s="242">
        <f t="shared" ca="1" si="62"/>
        <v>12.32</v>
      </c>
      <c r="U219" s="231">
        <f t="shared" si="63"/>
        <v>219</v>
      </c>
      <c r="V219" s="230" t="str">
        <f t="array" ref="V219">INDEX(P:P,MAX(U$3:U219))</f>
        <v>9K#1DTR(B)</v>
      </c>
      <c r="W219" s="230">
        <f t="shared" ca="1" si="64"/>
        <v>30</v>
      </c>
      <c r="X219" s="230" t="str">
        <f t="shared" si="65"/>
        <v/>
      </c>
      <c r="Y219" s="230">
        <f t="shared" si="52"/>
        <v>0</v>
      </c>
      <c r="AA219" s="230" t="str">
        <f t="shared" si="53"/>
        <v>大霞</v>
      </c>
      <c r="AB219" s="230" t="s">
        <v>2166</v>
      </c>
      <c r="AC219" s="230" t="s">
        <v>2166</v>
      </c>
      <c r="BB219" s="547" t="s">
        <v>1955</v>
      </c>
      <c r="BC219" s="547">
        <v>1670</v>
      </c>
      <c r="BD219" s="547">
        <v>4</v>
      </c>
      <c r="BE219" s="547">
        <v>1674</v>
      </c>
      <c r="BG219" s="239" t="s">
        <v>8499</v>
      </c>
      <c r="BH219" s="240" t="s">
        <v>8362</v>
      </c>
      <c r="BI219" t="s">
        <v>2166</v>
      </c>
      <c r="BJ219" t="s">
        <v>2166</v>
      </c>
    </row>
    <row r="220" spans="1:62">
      <c r="A220" s="239" t="s">
        <v>6871</v>
      </c>
      <c r="B220" s="240" t="s">
        <v>6872</v>
      </c>
      <c r="C220" s="240" t="s">
        <v>6873</v>
      </c>
      <c r="D220" s="239" t="s">
        <v>5865</v>
      </c>
      <c r="E220" s="239" t="s">
        <v>6874</v>
      </c>
      <c r="F220" s="239" t="s">
        <v>5623</v>
      </c>
      <c r="G220" s="239" t="s">
        <v>6875</v>
      </c>
      <c r="H220" s="239" t="s">
        <v>6848</v>
      </c>
      <c r="I220" s="239" t="s">
        <v>6846</v>
      </c>
      <c r="J220" s="241" t="s">
        <v>6876</v>
      </c>
      <c r="K220" s="241" t="s">
        <v>6848</v>
      </c>
      <c r="L220" s="230" t="str">
        <f t="shared" si="54"/>
        <v>9K26</v>
      </c>
      <c r="M220" s="230" t="str">
        <f t="shared" si="55"/>
        <v/>
      </c>
      <c r="N220" s="230" t="str">
        <f t="shared" si="56"/>
        <v/>
      </c>
      <c r="O220" s="230" t="str">
        <f t="shared" si="57"/>
        <v/>
      </c>
      <c r="P220" s="55" t="str">
        <f t="shared" si="58"/>
        <v>9K26</v>
      </c>
      <c r="Q220" s="635" t="str">
        <f t="shared" si="66"/>
        <v>50</v>
      </c>
      <c r="R220" s="234">
        <f t="shared" si="60"/>
        <v>39</v>
      </c>
      <c r="S220" s="55">
        <f t="shared" si="61"/>
        <v>21</v>
      </c>
      <c r="T220" s="242">
        <f t="shared" ca="1" si="62"/>
        <v>0.99</v>
      </c>
      <c r="U220" s="231" t="str">
        <f t="shared" si="63"/>
        <v/>
      </c>
      <c r="V220" s="230" t="str">
        <f t="array" ref="V220">INDEX(P:P,MAX(U$3:U220))</f>
        <v>9K#1DTR(B)</v>
      </c>
      <c r="W220" s="230" t="str">
        <f t="shared" ca="1" si="64"/>
        <v/>
      </c>
      <c r="X220" s="230">
        <f t="shared" si="65"/>
        <v>11.4</v>
      </c>
      <c r="Y220" s="230">
        <f t="shared" si="52"/>
        <v>0</v>
      </c>
      <c r="AA220" s="230" t="str">
        <f t="shared" si="53"/>
        <v>大霞</v>
      </c>
      <c r="AB220" s="230" t="s">
        <v>2167</v>
      </c>
      <c r="AC220" s="230" t="str">
        <f>LEFT(B220,4)</f>
        <v>9K26</v>
      </c>
      <c r="BB220" s="547" t="s">
        <v>1957</v>
      </c>
      <c r="BC220" s="547">
        <v>2958</v>
      </c>
      <c r="BD220" s="547">
        <v>6</v>
      </c>
      <c r="BE220" s="547">
        <v>2964</v>
      </c>
      <c r="BG220" s="239" t="s">
        <v>8495</v>
      </c>
      <c r="BH220" s="240" t="s">
        <v>442</v>
      </c>
      <c r="BI220" t="s">
        <v>2167</v>
      </c>
      <c r="BJ220" t="s">
        <v>2166</v>
      </c>
    </row>
    <row r="221" spans="1:62">
      <c r="A221" s="239" t="s">
        <v>5671</v>
      </c>
      <c r="B221" s="240" t="s">
        <v>6877</v>
      </c>
      <c r="C221" s="240" t="s">
        <v>6878</v>
      </c>
      <c r="D221" s="239" t="s">
        <v>5865</v>
      </c>
      <c r="E221" s="239" t="s">
        <v>6879</v>
      </c>
      <c r="F221" s="239" t="s">
        <v>5865</v>
      </c>
      <c r="G221" s="239" t="s">
        <v>6880</v>
      </c>
      <c r="H221" s="239" t="s">
        <v>5865</v>
      </c>
      <c r="I221" s="239" t="s">
        <v>6878</v>
      </c>
      <c r="J221" s="241" t="s">
        <v>6881</v>
      </c>
      <c r="K221" s="241" t="s">
        <v>5732</v>
      </c>
      <c r="L221" s="230" t="str">
        <f t="shared" si="54"/>
        <v>9K27</v>
      </c>
      <c r="M221" s="230" t="str">
        <f t="shared" si="55"/>
        <v/>
      </c>
      <c r="N221" s="230" t="str">
        <f t="shared" si="56"/>
        <v/>
      </c>
      <c r="O221" s="230" t="str">
        <f t="shared" si="57"/>
        <v/>
      </c>
      <c r="P221" s="55" t="str">
        <f t="shared" si="58"/>
        <v>9K27</v>
      </c>
      <c r="Q221" s="635" t="str">
        <f t="shared" si="66"/>
        <v>180</v>
      </c>
      <c r="R221" s="234">
        <f t="shared" si="60"/>
        <v>159</v>
      </c>
      <c r="S221" s="55">
        <f t="shared" si="61"/>
        <v>145</v>
      </c>
      <c r="T221" s="242">
        <f t="shared" ca="1" si="62"/>
        <v>3.55</v>
      </c>
      <c r="U221" s="231" t="str">
        <f t="shared" si="63"/>
        <v/>
      </c>
      <c r="V221" s="230" t="str">
        <f t="array" ref="V221">INDEX(P:P,MAX(U$3:U221))</f>
        <v>9K#1DTR(B)</v>
      </c>
      <c r="W221" s="230" t="str">
        <f t="shared" ca="1" si="64"/>
        <v/>
      </c>
      <c r="X221" s="230">
        <f t="shared" si="65"/>
        <v>11.4</v>
      </c>
      <c r="Y221" s="230">
        <f t="shared" si="52"/>
        <v>0</v>
      </c>
      <c r="AA221" s="230" t="str">
        <f t="shared" si="53"/>
        <v>大霞</v>
      </c>
      <c r="AB221" s="230" t="s">
        <v>1378</v>
      </c>
      <c r="AC221" s="230" t="str">
        <f>LEFT(B221,4)</f>
        <v>9K27</v>
      </c>
      <c r="BB221" s="547" t="s">
        <v>1959</v>
      </c>
      <c r="BC221" s="547">
        <v>658</v>
      </c>
      <c r="BD221" s="547">
        <v>3</v>
      </c>
      <c r="BE221" s="547">
        <v>661</v>
      </c>
      <c r="BG221" s="239" t="s">
        <v>8499</v>
      </c>
      <c r="BH221" s="240" t="s">
        <v>8502</v>
      </c>
      <c r="BI221" t="s">
        <v>1378</v>
      </c>
      <c r="BJ221" t="s">
        <v>2166</v>
      </c>
    </row>
    <row r="222" spans="1:62">
      <c r="A222" s="239" t="s">
        <v>5671</v>
      </c>
      <c r="B222" s="240" t="s">
        <v>6882</v>
      </c>
      <c r="C222" s="240" t="s">
        <v>6883</v>
      </c>
      <c r="D222" s="239" t="s">
        <v>5623</v>
      </c>
      <c r="E222" s="239" t="s">
        <v>6884</v>
      </c>
      <c r="F222" s="239" t="s">
        <v>5623</v>
      </c>
      <c r="G222" s="239" t="s">
        <v>5880</v>
      </c>
      <c r="H222" s="239" t="s">
        <v>5623</v>
      </c>
      <c r="I222" s="239" t="s">
        <v>6884</v>
      </c>
      <c r="J222" s="241" t="s">
        <v>6839</v>
      </c>
      <c r="K222" s="241" t="s">
        <v>6885</v>
      </c>
      <c r="L222" s="230" t="str">
        <f t="shared" si="54"/>
        <v>9K28</v>
      </c>
      <c r="M222" s="230" t="str">
        <f t="shared" si="55"/>
        <v/>
      </c>
      <c r="N222" s="230" t="str">
        <f t="shared" si="56"/>
        <v/>
      </c>
      <c r="O222" s="230" t="str">
        <f t="shared" si="57"/>
        <v/>
      </c>
      <c r="P222" s="55" t="str">
        <f t="shared" si="58"/>
        <v>9K28</v>
      </c>
      <c r="Q222" s="635" t="str">
        <f t="shared" si="66"/>
        <v>158</v>
      </c>
      <c r="R222" s="234">
        <f t="shared" si="60"/>
        <v>145</v>
      </c>
      <c r="S222" s="55">
        <f t="shared" si="61"/>
        <v>131</v>
      </c>
      <c r="T222" s="242">
        <f t="shared" ca="1" si="62"/>
        <v>3.12</v>
      </c>
      <c r="U222" s="231" t="str">
        <f t="shared" si="63"/>
        <v/>
      </c>
      <c r="V222" s="230" t="str">
        <f t="array" ref="V222">INDEX(P:P,MAX(U$3:U222))</f>
        <v>9K#1DTR(B)</v>
      </c>
      <c r="W222" s="230" t="str">
        <f t="shared" ca="1" si="64"/>
        <v/>
      </c>
      <c r="X222" s="230">
        <f t="shared" si="65"/>
        <v>11.4</v>
      </c>
      <c r="Y222" s="230">
        <f t="shared" si="52"/>
        <v>0</v>
      </c>
      <c r="AA222" s="230" t="str">
        <f t="shared" si="53"/>
        <v>大霞</v>
      </c>
      <c r="AB222" s="230" t="s">
        <v>1389</v>
      </c>
      <c r="AC222" s="230" t="str">
        <f>LEFT(B222,4)</f>
        <v>9K28</v>
      </c>
      <c r="BB222" s="547" t="s">
        <v>1392</v>
      </c>
      <c r="BC222" s="547">
        <v>589</v>
      </c>
      <c r="BD222" s="547" t="s">
        <v>85</v>
      </c>
      <c r="BE222" s="547">
        <v>589</v>
      </c>
      <c r="BG222" s="239" t="s">
        <v>15</v>
      </c>
      <c r="BH222" s="240" t="s">
        <v>8503</v>
      </c>
      <c r="BI222" t="s">
        <v>1389</v>
      </c>
      <c r="BJ222" t="s">
        <v>2166</v>
      </c>
    </row>
    <row r="223" spans="1:62">
      <c r="A223" s="239" t="s">
        <v>5671</v>
      </c>
      <c r="B223" s="240" t="s">
        <v>6886</v>
      </c>
      <c r="C223" s="240" t="s">
        <v>6887</v>
      </c>
      <c r="D223" s="239" t="s">
        <v>5905</v>
      </c>
      <c r="E223" s="239" t="s">
        <v>5644</v>
      </c>
      <c r="F223" s="239" t="s">
        <v>5905</v>
      </c>
      <c r="G223" s="239" t="s">
        <v>5662</v>
      </c>
      <c r="H223" s="239" t="s">
        <v>5905</v>
      </c>
      <c r="I223" s="239" t="s">
        <v>6887</v>
      </c>
      <c r="J223" s="241" t="s">
        <v>6888</v>
      </c>
      <c r="K223" s="241" t="s">
        <v>5663</v>
      </c>
      <c r="L223" s="230" t="str">
        <f t="shared" si="54"/>
        <v>9K29</v>
      </c>
      <c r="M223" s="230" t="str">
        <f t="shared" si="55"/>
        <v/>
      </c>
      <c r="N223" s="230" t="str">
        <f t="shared" si="56"/>
        <v/>
      </c>
      <c r="O223" s="230" t="str">
        <f t="shared" si="57"/>
        <v/>
      </c>
      <c r="P223" s="55" t="str">
        <f t="shared" si="58"/>
        <v>9K29</v>
      </c>
      <c r="Q223" s="635" t="str">
        <f t="shared" si="66"/>
        <v>196</v>
      </c>
      <c r="R223" s="234">
        <f t="shared" si="60"/>
        <v>169</v>
      </c>
      <c r="S223" s="55">
        <f t="shared" si="61"/>
        <v>149</v>
      </c>
      <c r="T223" s="242">
        <f t="shared" ca="1" si="62"/>
        <v>3.87</v>
      </c>
      <c r="U223" s="231" t="str">
        <f t="shared" si="63"/>
        <v/>
      </c>
      <c r="V223" s="230" t="str">
        <f t="array" ref="V223">INDEX(P:P,MAX(U$3:U223))</f>
        <v>9K#1DTR(B)</v>
      </c>
      <c r="W223" s="230" t="str">
        <f t="shared" ca="1" si="64"/>
        <v/>
      </c>
      <c r="X223" s="230">
        <f t="shared" si="65"/>
        <v>11.4</v>
      </c>
      <c r="Y223" s="230">
        <f t="shared" si="52"/>
        <v>0</v>
      </c>
      <c r="AA223" s="230" t="str">
        <f t="shared" si="53"/>
        <v>大霞</v>
      </c>
      <c r="AB223" s="230" t="s">
        <v>1422</v>
      </c>
      <c r="AC223" s="230" t="str">
        <f>LEFT(B223,4)</f>
        <v>9K29</v>
      </c>
      <c r="BB223" s="547" t="s">
        <v>1436</v>
      </c>
      <c r="BC223" s="547">
        <v>1242</v>
      </c>
      <c r="BD223" s="547">
        <v>2</v>
      </c>
      <c r="BE223" s="547">
        <v>1244</v>
      </c>
      <c r="BG223" s="239" t="s">
        <v>8499</v>
      </c>
      <c r="BH223" s="240" t="s">
        <v>8504</v>
      </c>
      <c r="BI223" t="s">
        <v>1422</v>
      </c>
      <c r="BJ223" t="s">
        <v>2166</v>
      </c>
    </row>
    <row r="224" spans="1:62">
      <c r="A224" s="239" t="s">
        <v>5671</v>
      </c>
      <c r="B224" s="240" t="s">
        <v>6889</v>
      </c>
      <c r="C224" s="240" t="s">
        <v>6890</v>
      </c>
      <c r="D224" s="239" t="s">
        <v>6885</v>
      </c>
      <c r="E224" s="239" t="s">
        <v>6891</v>
      </c>
      <c r="F224" s="239" t="s">
        <v>5732</v>
      </c>
      <c r="G224" s="239" t="s">
        <v>6892</v>
      </c>
      <c r="H224" s="239" t="s">
        <v>5732</v>
      </c>
      <c r="I224" s="239" t="s">
        <v>6891</v>
      </c>
      <c r="J224" s="241" t="s">
        <v>6893</v>
      </c>
      <c r="K224" s="241" t="s">
        <v>5912</v>
      </c>
      <c r="L224" s="230" t="str">
        <f t="shared" si="54"/>
        <v>9K30</v>
      </c>
      <c r="M224" s="230" t="str">
        <f t="shared" si="55"/>
        <v/>
      </c>
      <c r="N224" s="230" t="str">
        <f t="shared" si="56"/>
        <v/>
      </c>
      <c r="O224" s="230" t="str">
        <f t="shared" si="57"/>
        <v/>
      </c>
      <c r="P224" s="55" t="str">
        <f t="shared" si="58"/>
        <v>9K30</v>
      </c>
      <c r="Q224" s="635" t="str">
        <f t="shared" si="66"/>
        <v>155</v>
      </c>
      <c r="R224" s="234">
        <f t="shared" si="60"/>
        <v>134</v>
      </c>
      <c r="S224" s="55">
        <f t="shared" si="61"/>
        <v>122</v>
      </c>
      <c r="T224" s="242">
        <f t="shared" ca="1" si="62"/>
        <v>3.06</v>
      </c>
      <c r="U224" s="231" t="str">
        <f t="shared" si="63"/>
        <v/>
      </c>
      <c r="V224" s="230" t="str">
        <f t="array" ref="V224">INDEX(P:P,MAX(U$3:U224))</f>
        <v>9K#1DTR(B)</v>
      </c>
      <c r="W224" s="230" t="str">
        <f t="shared" ca="1" si="64"/>
        <v/>
      </c>
      <c r="X224" s="230">
        <f t="shared" si="65"/>
        <v>11.4</v>
      </c>
      <c r="Y224" s="230">
        <f t="shared" si="52"/>
        <v>0</v>
      </c>
      <c r="AA224" s="230" t="str">
        <f t="shared" si="53"/>
        <v>大霞</v>
      </c>
      <c r="AB224" s="230" t="s">
        <v>1433</v>
      </c>
      <c r="AC224" s="230" t="str">
        <f>LEFT(B224,4)</f>
        <v>9K30</v>
      </c>
      <c r="BB224" s="547" t="s">
        <v>2038</v>
      </c>
      <c r="BC224" s="547">
        <v>2392</v>
      </c>
      <c r="BD224" s="547">
        <v>1</v>
      </c>
      <c r="BE224" s="547">
        <v>2393</v>
      </c>
      <c r="BG224" s="239" t="s">
        <v>8499</v>
      </c>
      <c r="BH224" s="240" t="s">
        <v>8505</v>
      </c>
      <c r="BI224" t="s">
        <v>1433</v>
      </c>
      <c r="BJ224" t="s">
        <v>2166</v>
      </c>
    </row>
    <row r="225" spans="1:62">
      <c r="A225" s="239" t="s">
        <v>5671</v>
      </c>
      <c r="B225" s="240" t="s">
        <v>5889</v>
      </c>
      <c r="C225" s="240" t="s">
        <v>6894</v>
      </c>
      <c r="D225" s="239" t="s">
        <v>5623</v>
      </c>
      <c r="E225" s="239" t="s">
        <v>6895</v>
      </c>
      <c r="F225" s="239" t="s">
        <v>5623</v>
      </c>
      <c r="G225" s="239" t="s">
        <v>6896</v>
      </c>
      <c r="H225" s="239" t="s">
        <v>5623</v>
      </c>
      <c r="I225" s="239" t="s">
        <v>6896</v>
      </c>
      <c r="J225" s="241" t="s">
        <v>5720</v>
      </c>
      <c r="K225" s="241" t="s">
        <v>5720</v>
      </c>
      <c r="L225" s="230" t="str">
        <f t="shared" si="54"/>
        <v>9K#2DTR(A)</v>
      </c>
      <c r="M225" s="230" t="str">
        <f t="shared" si="55"/>
        <v>(A)</v>
      </c>
      <c r="N225" s="230" t="str">
        <f t="shared" si="56"/>
        <v>9K#2DTR</v>
      </c>
      <c r="O225" s="230" t="str">
        <f t="shared" si="57"/>
        <v>(A)</v>
      </c>
      <c r="P225" s="55" t="str">
        <f t="shared" si="58"/>
        <v>9K#2DTR(A)</v>
      </c>
      <c r="Q225" s="635" t="str">
        <f t="shared" si="66"/>
        <v>1043</v>
      </c>
      <c r="R225" s="234">
        <f t="shared" si="60"/>
        <v>1025</v>
      </c>
      <c r="S225" s="55">
        <f t="shared" si="61"/>
        <v>998</v>
      </c>
      <c r="T225" s="242">
        <f t="shared" ca="1" si="62"/>
        <v>20.59</v>
      </c>
      <c r="U225" s="231">
        <f t="shared" si="63"/>
        <v>225</v>
      </c>
      <c r="V225" s="230" t="str">
        <f t="array" ref="V225">INDEX(P:P,MAX(U$3:U225))</f>
        <v>9K#2DTR(A)</v>
      </c>
      <c r="W225" s="230">
        <f t="shared" ca="1" si="64"/>
        <v>30</v>
      </c>
      <c r="X225" s="230" t="str">
        <f t="shared" si="65"/>
        <v/>
      </c>
      <c r="Y225" s="230">
        <f t="shared" si="52"/>
        <v>0</v>
      </c>
      <c r="AA225" s="230" t="str">
        <f t="shared" si="53"/>
        <v>大霞</v>
      </c>
      <c r="AB225" s="230" t="s">
        <v>2168</v>
      </c>
      <c r="AC225" s="230" t="s">
        <v>2168</v>
      </c>
      <c r="BB225" s="547" t="s">
        <v>2189</v>
      </c>
      <c r="BC225" s="547">
        <v>2690</v>
      </c>
      <c r="BD225" s="547">
        <v>7</v>
      </c>
      <c r="BE225" s="547">
        <v>2697</v>
      </c>
      <c r="BG225" s="239" t="s">
        <v>8495</v>
      </c>
      <c r="BH225" s="240" t="s">
        <v>8438</v>
      </c>
      <c r="BI225" t="s">
        <v>2168</v>
      </c>
      <c r="BJ225" t="s">
        <v>2168</v>
      </c>
    </row>
    <row r="226" spans="1:62">
      <c r="A226" s="239" t="s">
        <v>5671</v>
      </c>
      <c r="B226" s="240" t="s">
        <v>6897</v>
      </c>
      <c r="C226" s="240" t="s">
        <v>5847</v>
      </c>
      <c r="D226" s="239" t="s">
        <v>5865</v>
      </c>
      <c r="E226" s="239" t="s">
        <v>6898</v>
      </c>
      <c r="F226" s="239" t="s">
        <v>5865</v>
      </c>
      <c r="G226" s="239" t="s">
        <v>5662</v>
      </c>
      <c r="H226" s="239" t="s">
        <v>5865</v>
      </c>
      <c r="I226" s="239" t="s">
        <v>5847</v>
      </c>
      <c r="J226" s="241" t="s">
        <v>5867</v>
      </c>
      <c r="K226" s="241" t="s">
        <v>5663</v>
      </c>
      <c r="L226" s="230" t="str">
        <f t="shared" si="54"/>
        <v>9K31</v>
      </c>
      <c r="M226" s="230" t="str">
        <f t="shared" si="55"/>
        <v/>
      </c>
      <c r="N226" s="230" t="str">
        <f t="shared" si="56"/>
        <v/>
      </c>
      <c r="O226" s="230" t="str">
        <f t="shared" si="57"/>
        <v/>
      </c>
      <c r="P226" s="55" t="str">
        <f t="shared" si="58"/>
        <v>9K31</v>
      </c>
      <c r="Q226" s="635" t="str">
        <f t="shared" si="66"/>
        <v>173</v>
      </c>
      <c r="R226" s="234">
        <f t="shared" si="60"/>
        <v>169</v>
      </c>
      <c r="S226" s="55">
        <f t="shared" si="61"/>
        <v>163</v>
      </c>
      <c r="T226" s="242">
        <f t="shared" ca="1" si="62"/>
        <v>3.42</v>
      </c>
      <c r="U226" s="231" t="str">
        <f t="shared" si="63"/>
        <v/>
      </c>
      <c r="V226" s="230" t="str">
        <f t="array" ref="V226">INDEX(P:P,MAX(U$3:U226))</f>
        <v>9K#2DTR(A)</v>
      </c>
      <c r="W226" s="230" t="str">
        <f t="shared" ca="1" si="64"/>
        <v/>
      </c>
      <c r="X226" s="230">
        <f t="shared" si="65"/>
        <v>11.4</v>
      </c>
      <c r="Y226" s="230">
        <f t="shared" si="52"/>
        <v>0</v>
      </c>
      <c r="AA226" s="230" t="str">
        <f t="shared" si="53"/>
        <v>大霞</v>
      </c>
      <c r="AB226" s="230" t="s">
        <v>131</v>
      </c>
      <c r="AC226" s="230" t="str">
        <f>LEFT(B226,4)</f>
        <v>9K31</v>
      </c>
      <c r="BB226" s="547" t="s">
        <v>2190</v>
      </c>
      <c r="BC226" s="547">
        <v>331</v>
      </c>
      <c r="BD226" s="547">
        <v>4</v>
      </c>
      <c r="BE226" s="547">
        <v>335</v>
      </c>
      <c r="BG226" s="239" t="s">
        <v>15</v>
      </c>
      <c r="BH226" s="240" t="s">
        <v>8506</v>
      </c>
      <c r="BI226" t="s">
        <v>131</v>
      </c>
      <c r="BJ226" t="s">
        <v>2168</v>
      </c>
    </row>
    <row r="227" spans="1:62">
      <c r="A227" s="239" t="s">
        <v>5671</v>
      </c>
      <c r="B227" s="240" t="s">
        <v>6899</v>
      </c>
      <c r="C227" s="240" t="s">
        <v>6884</v>
      </c>
      <c r="D227" s="239" t="s">
        <v>5623</v>
      </c>
      <c r="E227" s="239" t="s">
        <v>6900</v>
      </c>
      <c r="F227" s="239" t="s">
        <v>5865</v>
      </c>
      <c r="G227" s="239" t="s">
        <v>5899</v>
      </c>
      <c r="H227" s="239" t="s">
        <v>5623</v>
      </c>
      <c r="I227" s="239" t="s">
        <v>5899</v>
      </c>
      <c r="J227" s="241" t="s">
        <v>6901</v>
      </c>
      <c r="K227" s="241" t="s">
        <v>5838</v>
      </c>
      <c r="L227" s="230" t="str">
        <f t="shared" si="54"/>
        <v>9K32</v>
      </c>
      <c r="M227" s="230" t="str">
        <f t="shared" si="55"/>
        <v/>
      </c>
      <c r="N227" s="230" t="str">
        <f t="shared" si="56"/>
        <v/>
      </c>
      <c r="O227" s="230" t="str">
        <f t="shared" si="57"/>
        <v/>
      </c>
      <c r="P227" s="55" t="str">
        <f t="shared" si="58"/>
        <v>9K32</v>
      </c>
      <c r="Q227" s="635" t="str">
        <f t="shared" si="66"/>
        <v>160</v>
      </c>
      <c r="R227" s="234">
        <f t="shared" si="60"/>
        <v>158</v>
      </c>
      <c r="S227" s="55">
        <f t="shared" si="61"/>
        <v>157</v>
      </c>
      <c r="T227" s="242">
        <f t="shared" ca="1" si="62"/>
        <v>3.16</v>
      </c>
      <c r="U227" s="231" t="str">
        <f t="shared" si="63"/>
        <v/>
      </c>
      <c r="V227" s="230" t="str">
        <f t="array" ref="V227">INDEX(P:P,MAX(U$3:U227))</f>
        <v>9K#2DTR(A)</v>
      </c>
      <c r="W227" s="230" t="str">
        <f t="shared" ca="1" si="64"/>
        <v/>
      </c>
      <c r="X227" s="230">
        <f t="shared" si="65"/>
        <v>11.4</v>
      </c>
      <c r="Y227" s="230">
        <f t="shared" si="52"/>
        <v>0</v>
      </c>
      <c r="AA227" s="230" t="str">
        <f t="shared" si="53"/>
        <v>大霞</v>
      </c>
      <c r="AB227" s="230" t="s">
        <v>128</v>
      </c>
      <c r="AC227" s="230" t="str">
        <f>LEFT(B227,4)</f>
        <v>9K32</v>
      </c>
      <c r="BB227" s="547" t="s">
        <v>2191</v>
      </c>
      <c r="BC227" s="547">
        <v>175</v>
      </c>
      <c r="BD227" s="547">
        <v>2</v>
      </c>
      <c r="BE227" s="547">
        <v>177</v>
      </c>
      <c r="BG227" s="239" t="s">
        <v>8499</v>
      </c>
      <c r="BH227" s="240" t="s">
        <v>8507</v>
      </c>
      <c r="BI227" t="s">
        <v>128</v>
      </c>
      <c r="BJ227" t="s">
        <v>2168</v>
      </c>
    </row>
    <row r="228" spans="1:62">
      <c r="A228" s="239" t="s">
        <v>5671</v>
      </c>
      <c r="B228" s="240" t="s">
        <v>6902</v>
      </c>
      <c r="C228" s="240" t="s">
        <v>6903</v>
      </c>
      <c r="D228" s="239" t="s">
        <v>5623</v>
      </c>
      <c r="E228" s="239" t="s">
        <v>6904</v>
      </c>
      <c r="F228" s="239" t="s">
        <v>5623</v>
      </c>
      <c r="G228" s="239" t="s">
        <v>5920</v>
      </c>
      <c r="H228" s="239" t="s">
        <v>5623</v>
      </c>
      <c r="I228" s="239" t="s">
        <v>6904</v>
      </c>
      <c r="J228" s="241" t="s">
        <v>6905</v>
      </c>
      <c r="K228" s="241" t="s">
        <v>5663</v>
      </c>
      <c r="L228" s="230" t="str">
        <f t="shared" si="54"/>
        <v>9K33</v>
      </c>
      <c r="M228" s="230" t="str">
        <f t="shared" si="55"/>
        <v/>
      </c>
      <c r="N228" s="230" t="str">
        <f t="shared" si="56"/>
        <v/>
      </c>
      <c r="O228" s="230" t="str">
        <f t="shared" si="57"/>
        <v/>
      </c>
      <c r="P228" s="55" t="str">
        <f t="shared" si="58"/>
        <v>9K33</v>
      </c>
      <c r="Q228" s="635" t="str">
        <f t="shared" si="66"/>
        <v>212</v>
      </c>
      <c r="R228" s="234">
        <f t="shared" si="60"/>
        <v>205</v>
      </c>
      <c r="S228" s="55">
        <f t="shared" si="61"/>
        <v>200</v>
      </c>
      <c r="T228" s="242">
        <f t="shared" ca="1" si="62"/>
        <v>4.1900000000000004</v>
      </c>
      <c r="U228" s="231" t="str">
        <f t="shared" si="63"/>
        <v/>
      </c>
      <c r="V228" s="230" t="str">
        <f t="array" ref="V228">INDEX(P:P,MAX(U$3:U228))</f>
        <v>9K#2DTR(A)</v>
      </c>
      <c r="W228" s="230" t="str">
        <f t="shared" ca="1" si="64"/>
        <v/>
      </c>
      <c r="X228" s="230">
        <f t="shared" si="65"/>
        <v>11.4</v>
      </c>
      <c r="Y228" s="230">
        <f t="shared" si="52"/>
        <v>0</v>
      </c>
      <c r="AA228" s="230" t="str">
        <f t="shared" si="53"/>
        <v>大霞</v>
      </c>
      <c r="AB228" s="230" t="s">
        <v>2169</v>
      </c>
      <c r="AC228" s="230" t="str">
        <f>LEFT(B228,4)</f>
        <v>9K33</v>
      </c>
      <c r="BB228" s="547" t="s">
        <v>2192</v>
      </c>
      <c r="BC228" s="547">
        <v>131</v>
      </c>
      <c r="BD228" s="547">
        <v>1</v>
      </c>
      <c r="BE228" s="547">
        <v>132</v>
      </c>
      <c r="BG228" s="239" t="s">
        <v>8499</v>
      </c>
      <c r="BH228" s="240" t="s">
        <v>8508</v>
      </c>
      <c r="BI228" t="s">
        <v>2169</v>
      </c>
      <c r="BJ228" t="s">
        <v>2168</v>
      </c>
    </row>
    <row r="229" spans="1:62">
      <c r="A229" s="239" t="s">
        <v>5671</v>
      </c>
      <c r="B229" s="240" t="s">
        <v>6906</v>
      </c>
      <c r="C229" s="240" t="s">
        <v>6907</v>
      </c>
      <c r="D229" s="239" t="s">
        <v>5732</v>
      </c>
      <c r="E229" s="239" t="s">
        <v>6907</v>
      </c>
      <c r="F229" s="239" t="s">
        <v>5905</v>
      </c>
      <c r="G229" s="239" t="s">
        <v>6908</v>
      </c>
      <c r="H229" s="239" t="s">
        <v>5912</v>
      </c>
      <c r="I229" s="239" t="s">
        <v>6908</v>
      </c>
      <c r="J229" s="241" t="s">
        <v>6909</v>
      </c>
      <c r="K229" s="241" t="s">
        <v>5905</v>
      </c>
      <c r="L229" s="230" t="str">
        <f t="shared" si="54"/>
        <v>9K34</v>
      </c>
      <c r="M229" s="230" t="str">
        <f t="shared" si="55"/>
        <v/>
      </c>
      <c r="N229" s="230" t="str">
        <f t="shared" si="56"/>
        <v/>
      </c>
      <c r="O229" s="230" t="str">
        <f t="shared" si="57"/>
        <v/>
      </c>
      <c r="P229" s="55" t="str">
        <f t="shared" si="58"/>
        <v>9K34</v>
      </c>
      <c r="Q229" s="635" t="str">
        <f t="shared" si="66"/>
        <v>237</v>
      </c>
      <c r="R229" s="234">
        <f t="shared" si="60"/>
        <v>227</v>
      </c>
      <c r="S229" s="55">
        <f t="shared" si="61"/>
        <v>222</v>
      </c>
      <c r="T229" s="242">
        <f t="shared" ca="1" si="62"/>
        <v>4.68</v>
      </c>
      <c r="U229" s="231" t="str">
        <f t="shared" si="63"/>
        <v/>
      </c>
      <c r="V229" s="230" t="str">
        <f t="array" ref="V229">INDEX(P:P,MAX(U$3:U229))</f>
        <v>9K#2DTR(A)</v>
      </c>
      <c r="W229" s="230" t="str">
        <f t="shared" ca="1" si="64"/>
        <v/>
      </c>
      <c r="X229" s="230">
        <f t="shared" si="65"/>
        <v>11.4</v>
      </c>
      <c r="Y229" s="230">
        <f t="shared" si="52"/>
        <v>0</v>
      </c>
      <c r="AA229" s="230" t="str">
        <f t="shared" si="53"/>
        <v>大霞</v>
      </c>
      <c r="AB229" s="230" t="s">
        <v>124</v>
      </c>
      <c r="AC229" s="230" t="str">
        <f>LEFT(B229,4)</f>
        <v>9K34</v>
      </c>
      <c r="BB229" s="547" t="s">
        <v>2194</v>
      </c>
      <c r="BC229" s="547">
        <v>1959</v>
      </c>
      <c r="BD229" s="547">
        <v>2</v>
      </c>
      <c r="BE229" s="547">
        <v>1961</v>
      </c>
      <c r="BG229" s="239" t="s">
        <v>8495</v>
      </c>
      <c r="BH229" s="240" t="s">
        <v>8509</v>
      </c>
      <c r="BI229" t="s">
        <v>124</v>
      </c>
      <c r="BJ229" t="s">
        <v>2168</v>
      </c>
    </row>
    <row r="230" spans="1:62">
      <c r="A230" s="239" t="s">
        <v>5671</v>
      </c>
      <c r="B230" s="240" t="s">
        <v>6910</v>
      </c>
      <c r="C230" s="240" t="s">
        <v>6911</v>
      </c>
      <c r="D230" s="239" t="s">
        <v>5623</v>
      </c>
      <c r="E230" s="239" t="s">
        <v>6837</v>
      </c>
      <c r="F230" s="239" t="s">
        <v>5623</v>
      </c>
      <c r="G230" s="239" t="s">
        <v>6912</v>
      </c>
      <c r="H230" s="239" t="s">
        <v>5623</v>
      </c>
      <c r="I230" s="239" t="s">
        <v>6912</v>
      </c>
      <c r="J230" s="241" t="s">
        <v>6913</v>
      </c>
      <c r="K230" s="241" t="s">
        <v>5635</v>
      </c>
      <c r="L230" s="230" t="str">
        <f t="shared" si="54"/>
        <v>9K35</v>
      </c>
      <c r="M230" s="230" t="str">
        <f t="shared" si="55"/>
        <v/>
      </c>
      <c r="N230" s="230" t="str">
        <f t="shared" si="56"/>
        <v/>
      </c>
      <c r="O230" s="230" t="str">
        <f t="shared" si="57"/>
        <v/>
      </c>
      <c r="P230" s="55" t="str">
        <f t="shared" si="58"/>
        <v>9K35</v>
      </c>
      <c r="Q230" s="635" t="str">
        <f t="shared" si="66"/>
        <v>293</v>
      </c>
      <c r="R230" s="234">
        <f t="shared" si="60"/>
        <v>284</v>
      </c>
      <c r="S230" s="55">
        <f t="shared" si="61"/>
        <v>272</v>
      </c>
      <c r="T230" s="242">
        <f t="shared" ca="1" si="62"/>
        <v>5.79</v>
      </c>
      <c r="U230" s="231" t="str">
        <f t="shared" si="63"/>
        <v/>
      </c>
      <c r="V230" s="230" t="str">
        <f t="array" ref="V230">INDEX(P:P,MAX(U$3:U230))</f>
        <v>9K#2DTR(A)</v>
      </c>
      <c r="W230" s="230" t="str">
        <f t="shared" ca="1" si="64"/>
        <v/>
      </c>
      <c r="X230" s="230">
        <f t="shared" si="65"/>
        <v>11.4</v>
      </c>
      <c r="Y230" s="230">
        <f t="shared" si="52"/>
        <v>0</v>
      </c>
      <c r="AA230" s="230" t="str">
        <f t="shared" si="53"/>
        <v>大霞</v>
      </c>
      <c r="AB230" s="230" t="s">
        <v>141</v>
      </c>
      <c r="AC230" s="230" t="str">
        <f>LEFT(B230,4)</f>
        <v>9K35</v>
      </c>
      <c r="BB230" s="547" t="s">
        <v>2195</v>
      </c>
      <c r="BC230" s="547">
        <v>1326</v>
      </c>
      <c r="BD230" s="547">
        <v>7</v>
      </c>
      <c r="BE230" s="547">
        <v>1333</v>
      </c>
      <c r="BG230" s="239" t="s">
        <v>15</v>
      </c>
      <c r="BH230" s="240" t="s">
        <v>8510</v>
      </c>
      <c r="BI230" t="s">
        <v>141</v>
      </c>
      <c r="BJ230" t="s">
        <v>2168</v>
      </c>
    </row>
    <row r="231" spans="1:62">
      <c r="A231" s="239" t="s">
        <v>5671</v>
      </c>
      <c r="B231" s="240" t="s">
        <v>397</v>
      </c>
      <c r="C231" s="240" t="s">
        <v>6914</v>
      </c>
      <c r="D231" s="239" t="s">
        <v>841</v>
      </c>
      <c r="E231" s="239" t="s">
        <v>6915</v>
      </c>
      <c r="F231" s="239" t="s">
        <v>5635</v>
      </c>
      <c r="G231" s="239" t="s">
        <v>6916</v>
      </c>
      <c r="H231" s="239" t="s">
        <v>5635</v>
      </c>
      <c r="I231" s="239" t="s">
        <v>6914</v>
      </c>
      <c r="J231" s="241" t="s">
        <v>5720</v>
      </c>
      <c r="K231" s="241" t="s">
        <v>5720</v>
      </c>
      <c r="L231" s="230" t="str">
        <f t="shared" si="54"/>
        <v>9K#2DTR(B)</v>
      </c>
      <c r="M231" s="230" t="str">
        <f t="shared" si="55"/>
        <v>(B)</v>
      </c>
      <c r="N231" s="230" t="str">
        <f t="shared" si="56"/>
        <v>9K#2DTR</v>
      </c>
      <c r="O231" s="230" t="str">
        <f t="shared" si="57"/>
        <v>(B)</v>
      </c>
      <c r="P231" s="55" t="str">
        <f t="shared" si="58"/>
        <v>9K#2DTR(B)</v>
      </c>
      <c r="Q231" s="635" t="str">
        <f t="shared" si="66"/>
        <v>888</v>
      </c>
      <c r="R231" s="234">
        <f t="shared" si="60"/>
        <v>867</v>
      </c>
      <c r="S231" s="55">
        <f t="shared" si="61"/>
        <v>851</v>
      </c>
      <c r="T231" s="242">
        <f t="shared" ca="1" si="62"/>
        <v>17.53</v>
      </c>
      <c r="U231" s="231">
        <f t="shared" si="63"/>
        <v>231</v>
      </c>
      <c r="V231" s="230" t="str">
        <f t="array" ref="V231">INDEX(P:P,MAX(U$3:U231))</f>
        <v>9K#2DTR(B)</v>
      </c>
      <c r="W231" s="230">
        <f t="shared" ca="1" si="64"/>
        <v>30</v>
      </c>
      <c r="X231" s="230" t="str">
        <f t="shared" si="65"/>
        <v/>
      </c>
      <c r="Y231" s="230">
        <f t="shared" si="52"/>
        <v>0</v>
      </c>
      <c r="AA231" s="230" t="str">
        <f t="shared" si="53"/>
        <v>大霞</v>
      </c>
      <c r="AB231" s="230" t="s">
        <v>2170</v>
      </c>
      <c r="AC231" s="230" t="s">
        <v>2170</v>
      </c>
      <c r="BB231" s="547" t="s">
        <v>2196</v>
      </c>
      <c r="BC231" s="547">
        <v>2193</v>
      </c>
      <c r="BD231" s="547">
        <v>2</v>
      </c>
      <c r="BE231" s="547">
        <v>2195</v>
      </c>
      <c r="BG231" s="239" t="s">
        <v>8495</v>
      </c>
      <c r="BH231" s="240" t="s">
        <v>8475</v>
      </c>
      <c r="BI231" t="s">
        <v>2170</v>
      </c>
      <c r="BJ231" t="s">
        <v>2170</v>
      </c>
    </row>
    <row r="232" spans="1:62">
      <c r="A232" s="239" t="s">
        <v>5671</v>
      </c>
      <c r="B232" s="240" t="s">
        <v>6917</v>
      </c>
      <c r="C232" s="240" t="s">
        <v>6866</v>
      </c>
      <c r="D232" s="239" t="s">
        <v>5635</v>
      </c>
      <c r="E232" s="239" t="s">
        <v>6918</v>
      </c>
      <c r="F232" s="239" t="s">
        <v>5695</v>
      </c>
      <c r="G232" s="239" t="s">
        <v>6861</v>
      </c>
      <c r="H232" s="239" t="s">
        <v>5623</v>
      </c>
      <c r="I232" s="239" t="s">
        <v>1029</v>
      </c>
      <c r="J232" s="241" t="s">
        <v>6859</v>
      </c>
      <c r="K232" s="241" t="s">
        <v>5635</v>
      </c>
      <c r="L232" s="230" t="str">
        <f t="shared" si="54"/>
        <v>9K36</v>
      </c>
      <c r="M232" s="230" t="str">
        <f t="shared" si="55"/>
        <v/>
      </c>
      <c r="N232" s="230" t="str">
        <f t="shared" si="56"/>
        <v/>
      </c>
      <c r="O232" s="230" t="str">
        <f t="shared" si="57"/>
        <v/>
      </c>
      <c r="P232" s="55" t="str">
        <f t="shared" si="58"/>
        <v>9K36</v>
      </c>
      <c r="Q232" s="635" t="str">
        <f t="shared" si="66"/>
        <v>75</v>
      </c>
      <c r="R232" s="234">
        <f t="shared" si="60"/>
        <v>59</v>
      </c>
      <c r="S232" s="55">
        <f t="shared" si="61"/>
        <v>48</v>
      </c>
      <c r="T232" s="242">
        <f t="shared" ca="1" si="62"/>
        <v>1.48</v>
      </c>
      <c r="U232" s="231" t="str">
        <f t="shared" si="63"/>
        <v/>
      </c>
      <c r="V232" s="230" t="str">
        <f t="array" ref="V232">INDEX(P:P,MAX(U$3:U232))</f>
        <v>9K#2DTR(B)</v>
      </c>
      <c r="W232" s="230" t="str">
        <f t="shared" ca="1" si="64"/>
        <v/>
      </c>
      <c r="X232" s="230">
        <f t="shared" si="65"/>
        <v>11.4</v>
      </c>
      <c r="Y232" s="230">
        <f t="shared" si="52"/>
        <v>0</v>
      </c>
      <c r="AA232" s="230" t="str">
        <f t="shared" si="53"/>
        <v>大霞</v>
      </c>
      <c r="AB232" s="230" t="s">
        <v>155</v>
      </c>
      <c r="AC232" s="230" t="str">
        <f>LEFT(B232,4)</f>
        <v>9K36</v>
      </c>
      <c r="BB232" s="547" t="s">
        <v>2040</v>
      </c>
      <c r="BC232" s="547" t="s">
        <v>85</v>
      </c>
      <c r="BD232" s="547" t="s">
        <v>85</v>
      </c>
      <c r="BE232" s="547">
        <v>0</v>
      </c>
      <c r="BG232" s="239" t="s">
        <v>8499</v>
      </c>
      <c r="BH232" s="240" t="s">
        <v>443</v>
      </c>
      <c r="BI232" t="s">
        <v>155</v>
      </c>
      <c r="BJ232" t="s">
        <v>2170</v>
      </c>
    </row>
    <row r="233" spans="1:62">
      <c r="A233" s="239" t="s">
        <v>5671</v>
      </c>
      <c r="B233" s="240" t="s">
        <v>6919</v>
      </c>
      <c r="C233" s="240" t="s">
        <v>4676</v>
      </c>
      <c r="D233" s="239" t="s">
        <v>6857</v>
      </c>
      <c r="E233" s="239" t="s">
        <v>6920</v>
      </c>
      <c r="F233" s="239" t="s">
        <v>6857</v>
      </c>
      <c r="G233" s="239" t="s">
        <v>6921</v>
      </c>
      <c r="H233" s="239" t="s">
        <v>6885</v>
      </c>
      <c r="I233" s="239" t="s">
        <v>6920</v>
      </c>
      <c r="J233" s="241" t="s">
        <v>6888</v>
      </c>
      <c r="K233" s="241" t="s">
        <v>6922</v>
      </c>
      <c r="L233" s="230" t="str">
        <f t="shared" si="54"/>
        <v>9K37</v>
      </c>
      <c r="M233" s="230" t="str">
        <f t="shared" si="55"/>
        <v/>
      </c>
      <c r="N233" s="230" t="str">
        <f t="shared" si="56"/>
        <v/>
      </c>
      <c r="O233" s="230" t="str">
        <f t="shared" si="57"/>
        <v/>
      </c>
      <c r="P233" s="55" t="str">
        <f t="shared" si="58"/>
        <v>9K37</v>
      </c>
      <c r="Q233" s="635" t="str">
        <f t="shared" si="66"/>
        <v>323</v>
      </c>
      <c r="R233" s="234">
        <f t="shared" si="60"/>
        <v>288</v>
      </c>
      <c r="S233" s="55">
        <f t="shared" si="61"/>
        <v>261</v>
      </c>
      <c r="T233" s="242">
        <f t="shared" ca="1" si="62"/>
        <v>6.38</v>
      </c>
      <c r="U233" s="231" t="str">
        <f t="shared" si="63"/>
        <v/>
      </c>
      <c r="V233" s="230" t="str">
        <f t="array" ref="V233">INDEX(P:P,MAX(U$3:U233))</f>
        <v>9K#2DTR(B)</v>
      </c>
      <c r="W233" s="230" t="str">
        <f t="shared" ca="1" si="64"/>
        <v/>
      </c>
      <c r="X233" s="230">
        <f t="shared" si="65"/>
        <v>11.4</v>
      </c>
      <c r="Y233" s="230">
        <f t="shared" si="52"/>
        <v>0</v>
      </c>
      <c r="AA233" s="230" t="str">
        <f t="shared" si="53"/>
        <v>大霞</v>
      </c>
      <c r="AB233" s="230" t="s">
        <v>158</v>
      </c>
      <c r="AC233" s="230" t="str">
        <f>LEFT(B233,4)</f>
        <v>9K37</v>
      </c>
      <c r="BB233" s="547" t="s">
        <v>2197</v>
      </c>
      <c r="BC233" s="547">
        <v>360</v>
      </c>
      <c r="BD233" s="547">
        <v>1</v>
      </c>
      <c r="BE233" s="547">
        <v>361</v>
      </c>
      <c r="BG233" s="239" t="s">
        <v>8495</v>
      </c>
      <c r="BH233" s="240" t="s">
        <v>8511</v>
      </c>
      <c r="BI233" t="s">
        <v>158</v>
      </c>
      <c r="BJ233" t="s">
        <v>2170</v>
      </c>
    </row>
    <row r="234" spans="1:62">
      <c r="A234" s="239" t="s">
        <v>6923</v>
      </c>
      <c r="B234" s="240" t="s">
        <v>6924</v>
      </c>
      <c r="C234" s="240" t="s">
        <v>6925</v>
      </c>
      <c r="D234" s="239" t="s">
        <v>5635</v>
      </c>
      <c r="E234" s="239" t="s">
        <v>5649</v>
      </c>
      <c r="F234" s="239" t="s">
        <v>5635</v>
      </c>
      <c r="G234" s="239" t="s">
        <v>6926</v>
      </c>
      <c r="H234" s="239" t="s">
        <v>6857</v>
      </c>
      <c r="I234" s="239" t="s">
        <v>6925</v>
      </c>
      <c r="J234" s="241" t="s">
        <v>6893</v>
      </c>
      <c r="K234" s="241" t="s">
        <v>5879</v>
      </c>
      <c r="L234" s="230" t="str">
        <f t="shared" si="54"/>
        <v>9K38</v>
      </c>
      <c r="M234" s="230" t="str">
        <f t="shared" si="55"/>
        <v/>
      </c>
      <c r="N234" s="230" t="str">
        <f t="shared" si="56"/>
        <v/>
      </c>
      <c r="O234" s="230" t="str">
        <f t="shared" si="57"/>
        <v/>
      </c>
      <c r="P234" s="55" t="str">
        <f t="shared" si="58"/>
        <v>9K38</v>
      </c>
      <c r="Q234" s="635" t="str">
        <f t="shared" si="66"/>
        <v>138</v>
      </c>
      <c r="R234" s="234">
        <f t="shared" si="60"/>
        <v>126</v>
      </c>
      <c r="S234" s="55">
        <f t="shared" si="61"/>
        <v>113</v>
      </c>
      <c r="T234" s="242">
        <f t="shared" ca="1" si="62"/>
        <v>2.72</v>
      </c>
      <c r="U234" s="231" t="str">
        <f t="shared" si="63"/>
        <v/>
      </c>
      <c r="V234" s="230" t="str">
        <f t="array" ref="V234">INDEX(P:P,MAX(U$3:U234))</f>
        <v>9K#2DTR(B)</v>
      </c>
      <c r="W234" s="230" t="str">
        <f t="shared" ca="1" si="64"/>
        <v/>
      </c>
      <c r="X234" s="230">
        <f t="shared" si="65"/>
        <v>11.4</v>
      </c>
      <c r="Y234" s="230">
        <f t="shared" si="52"/>
        <v>0</v>
      </c>
      <c r="AA234" s="230" t="str">
        <f t="shared" si="53"/>
        <v>大霞</v>
      </c>
      <c r="AB234" s="230" t="s">
        <v>168</v>
      </c>
      <c r="AC234" s="230" t="str">
        <f>LEFT(B234,4)</f>
        <v>9K38</v>
      </c>
      <c r="BB234" s="547" t="s">
        <v>2199</v>
      </c>
      <c r="BC234" s="547">
        <v>951</v>
      </c>
      <c r="BD234" s="547">
        <v>11</v>
      </c>
      <c r="BE234" s="547">
        <v>962</v>
      </c>
      <c r="BG234" s="239" t="s">
        <v>8495</v>
      </c>
      <c r="BH234" s="240" t="s">
        <v>8512</v>
      </c>
      <c r="BI234" t="s">
        <v>168</v>
      </c>
      <c r="BJ234" t="s">
        <v>2170</v>
      </c>
    </row>
    <row r="235" spans="1:62">
      <c r="A235" s="239" t="s">
        <v>5671</v>
      </c>
      <c r="B235" s="240" t="s">
        <v>6927</v>
      </c>
      <c r="C235" s="240" t="s">
        <v>6928</v>
      </c>
      <c r="D235" s="239" t="s">
        <v>5865</v>
      </c>
      <c r="E235" s="239" t="s">
        <v>6929</v>
      </c>
      <c r="F235" s="239" t="s">
        <v>5623</v>
      </c>
      <c r="G235" s="239" t="s">
        <v>6930</v>
      </c>
      <c r="H235" s="239" t="s">
        <v>6857</v>
      </c>
      <c r="I235" s="239" t="s">
        <v>6930</v>
      </c>
      <c r="J235" s="241" t="s">
        <v>6847</v>
      </c>
      <c r="K235" s="241" t="s">
        <v>6857</v>
      </c>
      <c r="L235" s="230" t="str">
        <f t="shared" si="54"/>
        <v>9K39</v>
      </c>
      <c r="M235" s="230" t="str">
        <f t="shared" si="55"/>
        <v/>
      </c>
      <c r="N235" s="230" t="str">
        <f t="shared" si="56"/>
        <v/>
      </c>
      <c r="O235" s="230" t="str">
        <f t="shared" si="57"/>
        <v/>
      </c>
      <c r="P235" s="55" t="str">
        <f t="shared" si="58"/>
        <v>9K39</v>
      </c>
      <c r="Q235" s="635" t="str">
        <f t="shared" si="66"/>
        <v>135</v>
      </c>
      <c r="R235" s="234">
        <f t="shared" si="60"/>
        <v>119</v>
      </c>
      <c r="S235" s="55">
        <f t="shared" si="61"/>
        <v>104</v>
      </c>
      <c r="T235" s="242">
        <f t="shared" ca="1" si="62"/>
        <v>2.67</v>
      </c>
      <c r="U235" s="231" t="str">
        <f t="shared" si="63"/>
        <v/>
      </c>
      <c r="V235" s="230" t="str">
        <f t="array" ref="V235">INDEX(P:P,MAX(U$3:U235))</f>
        <v>9K#2DTR(B)</v>
      </c>
      <c r="W235" s="230" t="str">
        <f t="shared" ca="1" si="64"/>
        <v/>
      </c>
      <c r="X235" s="230">
        <f t="shared" si="65"/>
        <v>11.4</v>
      </c>
      <c r="Y235" s="230">
        <f t="shared" si="52"/>
        <v>0</v>
      </c>
      <c r="AA235" s="230" t="str">
        <f t="shared" si="53"/>
        <v>大霞</v>
      </c>
      <c r="AB235" s="230" t="s">
        <v>171</v>
      </c>
      <c r="AC235" s="230" t="str">
        <f>LEFT(B235,4)</f>
        <v>9K39</v>
      </c>
      <c r="BB235" s="547" t="s">
        <v>2200</v>
      </c>
      <c r="BC235" s="547">
        <v>1859</v>
      </c>
      <c r="BD235" s="547">
        <v>4</v>
      </c>
      <c r="BE235" s="547">
        <v>1863</v>
      </c>
      <c r="BG235" s="239" t="s">
        <v>8495</v>
      </c>
      <c r="BH235" s="240" t="s">
        <v>8513</v>
      </c>
      <c r="BI235" t="s">
        <v>171</v>
      </c>
      <c r="BJ235" t="s">
        <v>2170</v>
      </c>
    </row>
    <row r="236" spans="1:62">
      <c r="A236" s="239" t="s">
        <v>5671</v>
      </c>
      <c r="B236" s="240" t="s">
        <v>6931</v>
      </c>
      <c r="C236" s="240" t="s">
        <v>6932</v>
      </c>
      <c r="D236" s="239" t="s">
        <v>5635</v>
      </c>
      <c r="E236" s="239" t="s">
        <v>6933</v>
      </c>
      <c r="F236" s="239" t="s">
        <v>5635</v>
      </c>
      <c r="G236" s="239" t="s">
        <v>6934</v>
      </c>
      <c r="H236" s="239" t="s">
        <v>5635</v>
      </c>
      <c r="I236" s="239" t="s">
        <v>6932</v>
      </c>
      <c r="J236" s="241" t="s">
        <v>6847</v>
      </c>
      <c r="K236" s="241" t="s">
        <v>6935</v>
      </c>
      <c r="L236" s="230" t="str">
        <f t="shared" si="54"/>
        <v>9K40</v>
      </c>
      <c r="M236" s="230" t="str">
        <f t="shared" si="55"/>
        <v/>
      </c>
      <c r="N236" s="230" t="str">
        <f t="shared" si="56"/>
        <v/>
      </c>
      <c r="O236" s="230" t="str">
        <f t="shared" si="57"/>
        <v/>
      </c>
      <c r="P236" s="55" t="str">
        <f t="shared" si="58"/>
        <v>9K40</v>
      </c>
      <c r="Q236" s="635" t="str">
        <f t="shared" si="66"/>
        <v>363</v>
      </c>
      <c r="R236" s="234">
        <f t="shared" si="60"/>
        <v>348</v>
      </c>
      <c r="S236" s="55">
        <f t="shared" si="61"/>
        <v>331</v>
      </c>
      <c r="T236" s="242">
        <f t="shared" ca="1" si="62"/>
        <v>7.17</v>
      </c>
      <c r="U236" s="231" t="str">
        <f t="shared" si="63"/>
        <v/>
      </c>
      <c r="V236" s="230" t="str">
        <f t="array" ref="V236">INDEX(P:P,MAX(U$3:U236))</f>
        <v>9K#2DTR(B)</v>
      </c>
      <c r="W236" s="230" t="str">
        <f t="shared" ca="1" si="64"/>
        <v/>
      </c>
      <c r="X236" s="230">
        <f t="shared" si="65"/>
        <v>11.4</v>
      </c>
      <c r="Y236" s="230">
        <f t="shared" si="52"/>
        <v>0</v>
      </c>
      <c r="AA236" s="230" t="str">
        <f t="shared" si="53"/>
        <v>大霞</v>
      </c>
      <c r="AB236" s="230" t="s">
        <v>174</v>
      </c>
      <c r="AC236" s="230" t="str">
        <f>LEFT(B236,4)</f>
        <v>9K40</v>
      </c>
      <c r="BB236" s="547" t="s">
        <v>2201</v>
      </c>
      <c r="BC236" s="547">
        <v>1706</v>
      </c>
      <c r="BD236" s="547">
        <v>3</v>
      </c>
      <c r="BE236" s="547">
        <v>1709</v>
      </c>
      <c r="BG236" s="239" t="s">
        <v>8499</v>
      </c>
      <c r="BH236" s="240" t="s">
        <v>8514</v>
      </c>
      <c r="BI236" t="s">
        <v>174</v>
      </c>
      <c r="BJ236" t="s">
        <v>2170</v>
      </c>
    </row>
    <row r="237" spans="1:62">
      <c r="A237" s="239" t="s">
        <v>6936</v>
      </c>
      <c r="B237" s="240" t="s">
        <v>6840</v>
      </c>
      <c r="C237" s="240" t="s">
        <v>6937</v>
      </c>
      <c r="D237" s="239" t="s">
        <v>6885</v>
      </c>
      <c r="E237" s="239" t="s">
        <v>6938</v>
      </c>
      <c r="F237" s="239" t="s">
        <v>5732</v>
      </c>
      <c r="G237" s="239" t="s">
        <v>6939</v>
      </c>
      <c r="H237" s="239" t="s">
        <v>6885</v>
      </c>
      <c r="I237" s="239" t="s">
        <v>6937</v>
      </c>
      <c r="J237" s="241" t="s">
        <v>5720</v>
      </c>
      <c r="K237" s="241" t="s">
        <v>5595</v>
      </c>
      <c r="L237" s="230" t="str">
        <f t="shared" si="54"/>
        <v>9L#1DTR(A)</v>
      </c>
      <c r="M237" s="230" t="str">
        <f t="shared" si="55"/>
        <v>(A)</v>
      </c>
      <c r="N237" s="230" t="str">
        <f t="shared" si="56"/>
        <v>9L#1DTR</v>
      </c>
      <c r="O237" s="230" t="str">
        <f t="shared" si="57"/>
        <v>(A)</v>
      </c>
      <c r="P237" s="55" t="str">
        <f t="shared" si="58"/>
        <v>9L#1DTR(A)</v>
      </c>
      <c r="Q237" s="635" t="str">
        <f t="shared" si="66"/>
        <v>401</v>
      </c>
      <c r="R237" s="234">
        <f t="shared" si="60"/>
        <v>358</v>
      </c>
      <c r="S237" s="55">
        <f t="shared" si="61"/>
        <v>329</v>
      </c>
      <c r="T237" s="242">
        <f t="shared" ca="1" si="62"/>
        <v>7.92</v>
      </c>
      <c r="U237" s="231">
        <f t="shared" si="63"/>
        <v>237</v>
      </c>
      <c r="V237" s="230" t="str">
        <f t="array" ref="V237">INDEX(P:P,MAX(U$3:U237))</f>
        <v>9L#1DTR(A)</v>
      </c>
      <c r="W237" s="230">
        <f t="shared" ca="1" si="64"/>
        <v>30</v>
      </c>
      <c r="X237" s="230" t="str">
        <f t="shared" si="65"/>
        <v/>
      </c>
      <c r="Y237" s="230">
        <f t="shared" si="52"/>
        <v>0</v>
      </c>
      <c r="AA237" s="230" t="str">
        <f t="shared" si="53"/>
        <v>大城</v>
      </c>
      <c r="AB237" s="230" t="s">
        <v>2171</v>
      </c>
      <c r="AC237" s="230" t="s">
        <v>2171</v>
      </c>
      <c r="BB237" s="547" t="s">
        <v>2202</v>
      </c>
      <c r="BC237" s="547">
        <v>1126</v>
      </c>
      <c r="BD237" s="547" t="s">
        <v>85</v>
      </c>
      <c r="BE237" s="547">
        <v>1126</v>
      </c>
      <c r="BG237" s="239" t="s">
        <v>8515</v>
      </c>
      <c r="BH237" s="240" t="s">
        <v>8408</v>
      </c>
      <c r="BI237" t="s">
        <v>2171</v>
      </c>
      <c r="BJ237" t="s">
        <v>2171</v>
      </c>
    </row>
    <row r="238" spans="1:62">
      <c r="A238" s="239" t="s">
        <v>6936</v>
      </c>
      <c r="B238" s="240" t="s">
        <v>6940</v>
      </c>
      <c r="C238" s="240" t="s">
        <v>6845</v>
      </c>
      <c r="D238" s="239" t="s">
        <v>5912</v>
      </c>
      <c r="E238" s="239" t="s">
        <v>6941</v>
      </c>
      <c r="F238" s="239" t="s">
        <v>5663</v>
      </c>
      <c r="G238" s="239" t="s">
        <v>6942</v>
      </c>
      <c r="H238" s="239" t="s">
        <v>5663</v>
      </c>
      <c r="I238" s="239" t="s">
        <v>6942</v>
      </c>
      <c r="J238" s="241" t="s">
        <v>6866</v>
      </c>
      <c r="K238" s="241" t="s">
        <v>5635</v>
      </c>
      <c r="L238" s="230" t="str">
        <f t="shared" si="54"/>
        <v>9L21</v>
      </c>
      <c r="M238" s="230" t="str">
        <f t="shared" si="55"/>
        <v/>
      </c>
      <c r="N238" s="230" t="str">
        <f t="shared" si="56"/>
        <v/>
      </c>
      <c r="O238" s="230" t="str">
        <f t="shared" si="57"/>
        <v/>
      </c>
      <c r="P238" s="55" t="str">
        <f t="shared" si="58"/>
        <v>9L21</v>
      </c>
      <c r="Q238" s="635" t="str">
        <f t="shared" si="66"/>
        <v>89</v>
      </c>
      <c r="R238" s="234">
        <f t="shared" si="60"/>
        <v>77</v>
      </c>
      <c r="S238" s="55">
        <f t="shared" si="61"/>
        <v>64</v>
      </c>
      <c r="T238" s="242">
        <f t="shared" ca="1" si="62"/>
        <v>1.76</v>
      </c>
      <c r="U238" s="231" t="str">
        <f t="shared" si="63"/>
        <v/>
      </c>
      <c r="V238" s="230" t="str">
        <f t="array" ref="V238">INDEX(P:P,MAX(U$3:U238))</f>
        <v>9L#1DTR(A)</v>
      </c>
      <c r="W238" s="230" t="str">
        <f t="shared" ca="1" si="64"/>
        <v/>
      </c>
      <c r="X238" s="230">
        <f t="shared" si="65"/>
        <v>11.4</v>
      </c>
      <c r="Y238" s="230">
        <f t="shared" si="52"/>
        <v>0</v>
      </c>
      <c r="AA238" s="230" t="str">
        <f t="shared" si="53"/>
        <v>大城</v>
      </c>
      <c r="AB238" s="230" t="s">
        <v>1941</v>
      </c>
      <c r="AC238" s="230" t="str">
        <f>LEFT(B238,4)</f>
        <v>9L21</v>
      </c>
      <c r="BB238" s="547" t="s">
        <v>2044</v>
      </c>
      <c r="BC238" s="547">
        <v>2650</v>
      </c>
      <c r="BD238" s="547">
        <v>4</v>
      </c>
      <c r="BE238" s="547">
        <v>2654</v>
      </c>
      <c r="BG238" s="239" t="s">
        <v>8516</v>
      </c>
      <c r="BH238" s="240" t="s">
        <v>8517</v>
      </c>
      <c r="BI238" t="s">
        <v>1941</v>
      </c>
      <c r="BJ238" t="s">
        <v>2171</v>
      </c>
    </row>
    <row r="239" spans="1:62">
      <c r="A239" s="239" t="s">
        <v>6936</v>
      </c>
      <c r="B239" s="240" t="s">
        <v>6943</v>
      </c>
      <c r="C239" s="240" t="s">
        <v>6847</v>
      </c>
      <c r="D239" s="239" t="s">
        <v>5905</v>
      </c>
      <c r="E239" s="239" t="s">
        <v>6944</v>
      </c>
      <c r="F239" s="239" t="s">
        <v>5905</v>
      </c>
      <c r="G239" s="239" t="s">
        <v>6945</v>
      </c>
      <c r="H239" s="239" t="s">
        <v>6885</v>
      </c>
      <c r="I239" s="239" t="s">
        <v>6847</v>
      </c>
      <c r="J239" s="241" t="s">
        <v>6946</v>
      </c>
      <c r="K239" s="241" t="s">
        <v>5912</v>
      </c>
      <c r="L239" s="230" t="str">
        <f t="shared" si="54"/>
        <v>9L22</v>
      </c>
      <c r="M239" s="230" t="str">
        <f t="shared" si="55"/>
        <v/>
      </c>
      <c r="N239" s="230" t="str">
        <f t="shared" si="56"/>
        <v/>
      </c>
      <c r="O239" s="230" t="str">
        <f t="shared" si="57"/>
        <v/>
      </c>
      <c r="P239" s="55" t="str">
        <f t="shared" si="58"/>
        <v>9L22</v>
      </c>
      <c r="Q239" s="635" t="str">
        <f t="shared" si="66"/>
        <v>49</v>
      </c>
      <c r="R239" s="234">
        <f t="shared" si="60"/>
        <v>44</v>
      </c>
      <c r="S239" s="55">
        <f t="shared" si="61"/>
        <v>41</v>
      </c>
      <c r="T239" s="242">
        <f t="shared" ca="1" si="62"/>
        <v>0.97</v>
      </c>
      <c r="U239" s="231" t="str">
        <f t="shared" si="63"/>
        <v/>
      </c>
      <c r="V239" s="230" t="str">
        <f t="array" ref="V239">INDEX(P:P,MAX(U$3:U239))</f>
        <v>9L#1DTR(A)</v>
      </c>
      <c r="W239" s="230" t="str">
        <f t="shared" ca="1" si="64"/>
        <v/>
      </c>
      <c r="X239" s="230">
        <f t="shared" si="65"/>
        <v>11.4</v>
      </c>
      <c r="Y239" s="230">
        <f t="shared" si="52"/>
        <v>0</v>
      </c>
      <c r="AA239" s="230" t="str">
        <f t="shared" si="53"/>
        <v>大城</v>
      </c>
      <c r="AB239" s="230" t="s">
        <v>1943</v>
      </c>
      <c r="AC239" s="230" t="str">
        <f>LEFT(B239,4)</f>
        <v>9L22</v>
      </c>
      <c r="BB239" s="547" t="s">
        <v>2204</v>
      </c>
      <c r="BC239" s="547">
        <v>1860</v>
      </c>
      <c r="BD239" s="547">
        <v>1</v>
      </c>
      <c r="BE239" s="547">
        <v>1861</v>
      </c>
      <c r="BG239" s="239" t="s">
        <v>8516</v>
      </c>
      <c r="BH239" s="240" t="s">
        <v>444</v>
      </c>
      <c r="BI239" t="s">
        <v>1943</v>
      </c>
      <c r="BJ239" t="s">
        <v>2171</v>
      </c>
    </row>
    <row r="240" spans="1:62">
      <c r="A240" s="239" t="s">
        <v>6936</v>
      </c>
      <c r="B240" s="240" t="s">
        <v>6947</v>
      </c>
      <c r="C240" s="240" t="s">
        <v>6948</v>
      </c>
      <c r="D240" s="239" t="s">
        <v>6857</v>
      </c>
      <c r="E240" s="239" t="s">
        <v>6949</v>
      </c>
      <c r="F240" s="239" t="s">
        <v>5912</v>
      </c>
      <c r="G240" s="239" t="s">
        <v>6950</v>
      </c>
      <c r="H240" s="239" t="s">
        <v>5732</v>
      </c>
      <c r="I240" s="239" t="s">
        <v>6948</v>
      </c>
      <c r="J240" s="241" t="s">
        <v>6951</v>
      </c>
      <c r="K240" s="241" t="s">
        <v>5609</v>
      </c>
      <c r="L240" s="230" t="str">
        <f t="shared" si="54"/>
        <v>9L23</v>
      </c>
      <c r="M240" s="230" t="str">
        <f t="shared" si="55"/>
        <v/>
      </c>
      <c r="N240" s="230" t="str">
        <f t="shared" si="56"/>
        <v/>
      </c>
      <c r="O240" s="230" t="str">
        <f t="shared" si="57"/>
        <v/>
      </c>
      <c r="P240" s="55" t="str">
        <f t="shared" si="58"/>
        <v>9L23</v>
      </c>
      <c r="Q240" s="635" t="str">
        <f t="shared" si="66"/>
        <v>101</v>
      </c>
      <c r="R240" s="234">
        <f t="shared" si="60"/>
        <v>94</v>
      </c>
      <c r="S240" s="55">
        <f t="shared" si="61"/>
        <v>85</v>
      </c>
      <c r="T240" s="242">
        <f t="shared" ca="1" si="62"/>
        <v>1.99</v>
      </c>
      <c r="U240" s="231" t="str">
        <f t="shared" si="63"/>
        <v/>
      </c>
      <c r="V240" s="230" t="str">
        <f t="array" ref="V240">INDEX(P:P,MAX(U$3:U240))</f>
        <v>9L#1DTR(A)</v>
      </c>
      <c r="W240" s="230" t="str">
        <f t="shared" ca="1" si="64"/>
        <v/>
      </c>
      <c r="X240" s="230">
        <f t="shared" si="65"/>
        <v>11.4</v>
      </c>
      <c r="Y240" s="230">
        <f t="shared" si="52"/>
        <v>0</v>
      </c>
      <c r="AA240" s="230" t="str">
        <f t="shared" si="53"/>
        <v>大城</v>
      </c>
      <c r="AB240" s="230" t="s">
        <v>1944</v>
      </c>
      <c r="AC240" s="230" t="str">
        <f>LEFT(B240,4)</f>
        <v>9L23</v>
      </c>
      <c r="BB240" s="547" t="s">
        <v>2205</v>
      </c>
      <c r="BC240" s="547">
        <v>361</v>
      </c>
      <c r="BD240" s="547">
        <v>4</v>
      </c>
      <c r="BE240" s="547">
        <v>365</v>
      </c>
      <c r="BG240" s="239" t="s">
        <v>8516</v>
      </c>
      <c r="BH240" s="240" t="s">
        <v>445</v>
      </c>
      <c r="BI240" t="s">
        <v>1944</v>
      </c>
      <c r="BJ240" t="s">
        <v>2171</v>
      </c>
    </row>
    <row r="241" spans="1:62">
      <c r="A241" s="239" t="s">
        <v>6936</v>
      </c>
      <c r="B241" s="240" t="s">
        <v>6952</v>
      </c>
      <c r="C241" s="240" t="s">
        <v>6878</v>
      </c>
      <c r="D241" s="239" t="s">
        <v>6885</v>
      </c>
      <c r="E241" s="239" t="s">
        <v>6900</v>
      </c>
      <c r="F241" s="239" t="s">
        <v>6885</v>
      </c>
      <c r="G241" s="239" t="s">
        <v>6879</v>
      </c>
      <c r="H241" s="239" t="s">
        <v>6885</v>
      </c>
      <c r="I241" s="239" t="s">
        <v>6878</v>
      </c>
      <c r="J241" s="241" t="s">
        <v>6846</v>
      </c>
      <c r="K241" s="241" t="s">
        <v>5732</v>
      </c>
      <c r="L241" s="230" t="str">
        <f t="shared" si="54"/>
        <v>9L24</v>
      </c>
      <c r="M241" s="230" t="str">
        <f t="shared" si="55"/>
        <v/>
      </c>
      <c r="N241" s="230" t="str">
        <f t="shared" si="56"/>
        <v/>
      </c>
      <c r="O241" s="230" t="str">
        <f t="shared" si="57"/>
        <v/>
      </c>
      <c r="P241" s="55" t="str">
        <f t="shared" si="58"/>
        <v>9L24</v>
      </c>
      <c r="Q241" s="635" t="str">
        <f t="shared" si="66"/>
        <v>180</v>
      </c>
      <c r="R241" s="234">
        <f t="shared" si="60"/>
        <v>161</v>
      </c>
      <c r="S241" s="55">
        <f t="shared" si="61"/>
        <v>145</v>
      </c>
      <c r="T241" s="242">
        <f t="shared" ca="1" si="62"/>
        <v>3.55</v>
      </c>
      <c r="U241" s="231" t="str">
        <f t="shared" si="63"/>
        <v/>
      </c>
      <c r="V241" s="230" t="str">
        <f t="array" ref="V241">INDEX(P:P,MAX(U$3:U241))</f>
        <v>9L#1DTR(A)</v>
      </c>
      <c r="W241" s="230" t="str">
        <f t="shared" ca="1" si="64"/>
        <v/>
      </c>
      <c r="X241" s="230">
        <f t="shared" si="65"/>
        <v>11.4</v>
      </c>
      <c r="Y241" s="230">
        <f t="shared" si="52"/>
        <v>0</v>
      </c>
      <c r="AA241" s="230" t="str">
        <f t="shared" si="53"/>
        <v>大城</v>
      </c>
      <c r="AB241" s="230" t="s">
        <v>1945</v>
      </c>
      <c r="AC241" s="230" t="str">
        <f>LEFT(B241,4)</f>
        <v>9L24</v>
      </c>
      <c r="BB241" s="547" t="s">
        <v>2206</v>
      </c>
      <c r="BC241" s="547">
        <v>837</v>
      </c>
      <c r="BD241" s="547">
        <v>1</v>
      </c>
      <c r="BE241" s="547">
        <v>838</v>
      </c>
      <c r="BG241" s="239" t="s">
        <v>8516</v>
      </c>
      <c r="BH241" s="240" t="s">
        <v>8518</v>
      </c>
      <c r="BI241" t="s">
        <v>1945</v>
      </c>
      <c r="BJ241" t="s">
        <v>2171</v>
      </c>
    </row>
    <row r="242" spans="1:62">
      <c r="A242" s="239" t="s">
        <v>6936</v>
      </c>
      <c r="B242" s="240" t="s">
        <v>6953</v>
      </c>
      <c r="C242" s="240" t="s">
        <v>6888</v>
      </c>
      <c r="D242" s="239" t="s">
        <v>5912</v>
      </c>
      <c r="E242" s="239" t="s">
        <v>6954</v>
      </c>
      <c r="F242" s="239" t="s">
        <v>5912</v>
      </c>
      <c r="G242" s="239" t="s">
        <v>6955</v>
      </c>
      <c r="H242" s="239" t="s">
        <v>5912</v>
      </c>
      <c r="I242" s="239" t="s">
        <v>6954</v>
      </c>
      <c r="J242" s="241" t="s">
        <v>6945</v>
      </c>
      <c r="K242" s="241" t="s">
        <v>5905</v>
      </c>
      <c r="L242" s="230" t="str">
        <f t="shared" si="54"/>
        <v>9L25</v>
      </c>
      <c r="M242" s="230" t="str">
        <f t="shared" si="55"/>
        <v/>
      </c>
      <c r="N242" s="230" t="str">
        <f t="shared" si="56"/>
        <v/>
      </c>
      <c r="O242" s="230" t="str">
        <f t="shared" si="57"/>
        <v/>
      </c>
      <c r="P242" s="55" t="str">
        <f t="shared" si="58"/>
        <v>9L25</v>
      </c>
      <c r="Q242" s="635" t="str">
        <f t="shared" si="66"/>
        <v>91</v>
      </c>
      <c r="R242" s="234">
        <f t="shared" si="60"/>
        <v>78</v>
      </c>
      <c r="S242" s="55">
        <f t="shared" si="61"/>
        <v>70</v>
      </c>
      <c r="T242" s="242">
        <f t="shared" ca="1" si="62"/>
        <v>1.8</v>
      </c>
      <c r="U242" s="231" t="str">
        <f t="shared" si="63"/>
        <v/>
      </c>
      <c r="V242" s="230" t="str">
        <f t="array" ref="V242">INDEX(P:P,MAX(U$3:U242))</f>
        <v>9L#1DTR(A)</v>
      </c>
      <c r="W242" s="230" t="str">
        <f t="shared" ca="1" si="64"/>
        <v/>
      </c>
      <c r="X242" s="230">
        <f t="shared" si="65"/>
        <v>11.4</v>
      </c>
      <c r="Y242" s="230">
        <f t="shared" si="52"/>
        <v>0</v>
      </c>
      <c r="AA242" s="230" t="str">
        <f t="shared" si="53"/>
        <v>大城</v>
      </c>
      <c r="AB242" s="230" t="s">
        <v>1946</v>
      </c>
      <c r="AC242" s="230" t="str">
        <f>LEFT(B242,4)</f>
        <v>9L25</v>
      </c>
      <c r="BB242" s="547" t="s">
        <v>2207</v>
      </c>
      <c r="BC242" s="547">
        <v>206</v>
      </c>
      <c r="BD242" s="547">
        <v>3</v>
      </c>
      <c r="BE242" s="547">
        <v>209</v>
      </c>
      <c r="BG242" s="239" t="s">
        <v>20</v>
      </c>
      <c r="BH242" s="240" t="s">
        <v>8519</v>
      </c>
      <c r="BI242" t="s">
        <v>1946</v>
      </c>
      <c r="BJ242" t="s">
        <v>2171</v>
      </c>
    </row>
    <row r="243" spans="1:62">
      <c r="A243" s="239" t="s">
        <v>6936</v>
      </c>
      <c r="B243" s="240" t="s">
        <v>6867</v>
      </c>
      <c r="C243" s="240" t="s">
        <v>6956</v>
      </c>
      <c r="D243" s="239" t="s">
        <v>5912</v>
      </c>
      <c r="E243" s="239" t="s">
        <v>6957</v>
      </c>
      <c r="F243" s="239" t="s">
        <v>5912</v>
      </c>
      <c r="G243" s="239" t="s">
        <v>6958</v>
      </c>
      <c r="H243" s="239" t="s">
        <v>5912</v>
      </c>
      <c r="I243" s="239" t="s">
        <v>6956</v>
      </c>
      <c r="J243" s="241" t="s">
        <v>5720</v>
      </c>
      <c r="K243" s="241" t="s">
        <v>5720</v>
      </c>
      <c r="L243" s="230" t="str">
        <f t="shared" si="54"/>
        <v>9L#1DTR(B)</v>
      </c>
      <c r="M243" s="230" t="str">
        <f t="shared" si="55"/>
        <v>(B)</v>
      </c>
      <c r="N243" s="230" t="str">
        <f t="shared" si="56"/>
        <v>9L#1DTR</v>
      </c>
      <c r="O243" s="230" t="str">
        <f t="shared" si="57"/>
        <v>(B)</v>
      </c>
      <c r="P243" s="55" t="str">
        <f t="shared" si="58"/>
        <v>9L#1DTR(B)</v>
      </c>
      <c r="Q243" s="635" t="str">
        <f t="shared" si="66"/>
        <v>456</v>
      </c>
      <c r="R243" s="234">
        <f t="shared" si="60"/>
        <v>439</v>
      </c>
      <c r="S243" s="55">
        <f t="shared" si="61"/>
        <v>411</v>
      </c>
      <c r="T243" s="242">
        <f t="shared" ca="1" si="62"/>
        <v>9</v>
      </c>
      <c r="U243" s="231">
        <f t="shared" si="63"/>
        <v>243</v>
      </c>
      <c r="V243" s="230" t="str">
        <f t="array" ref="V243">INDEX(P:P,MAX(U$3:U243))</f>
        <v>9L#1DTR(B)</v>
      </c>
      <c r="W243" s="230">
        <f t="shared" ca="1" si="64"/>
        <v>30</v>
      </c>
      <c r="X243" s="230" t="str">
        <f t="shared" si="65"/>
        <v/>
      </c>
      <c r="Y243" s="230">
        <f t="shared" si="52"/>
        <v>0</v>
      </c>
      <c r="AA243" s="230" t="str">
        <f t="shared" si="53"/>
        <v>大城</v>
      </c>
      <c r="AB243" s="230" t="s">
        <v>2172</v>
      </c>
      <c r="AC243" s="230" t="s">
        <v>2172</v>
      </c>
      <c r="BB243" s="547" t="s">
        <v>2227</v>
      </c>
      <c r="BC243" s="547">
        <v>2274</v>
      </c>
      <c r="BD243" s="547">
        <v>6</v>
      </c>
      <c r="BE243" s="547">
        <v>2280</v>
      </c>
      <c r="BG243" s="239" t="s">
        <v>8516</v>
      </c>
      <c r="BH243" s="240" t="s">
        <v>8415</v>
      </c>
      <c r="BI243" t="s">
        <v>2172</v>
      </c>
      <c r="BJ243" t="s">
        <v>2172</v>
      </c>
    </row>
    <row r="244" spans="1:62">
      <c r="A244" s="239" t="s">
        <v>6936</v>
      </c>
      <c r="B244" s="240" t="s">
        <v>6959</v>
      </c>
      <c r="C244" s="240" t="s">
        <v>5625</v>
      </c>
      <c r="D244" s="239" t="s">
        <v>5609</v>
      </c>
      <c r="E244" s="239" t="s">
        <v>5625</v>
      </c>
      <c r="F244" s="239" t="s">
        <v>5609</v>
      </c>
      <c r="G244" s="239" t="s">
        <v>5709</v>
      </c>
      <c r="H244" s="239" t="s">
        <v>5638</v>
      </c>
      <c r="I244" s="239" t="s">
        <v>5709</v>
      </c>
      <c r="J244" s="241" t="s">
        <v>5625</v>
      </c>
      <c r="K244" s="241" t="s">
        <v>5638</v>
      </c>
      <c r="L244" s="230" t="str">
        <f t="shared" si="54"/>
        <v>9L26</v>
      </c>
      <c r="M244" s="230" t="str">
        <f t="shared" si="55"/>
        <v/>
      </c>
      <c r="N244" s="230" t="str">
        <f t="shared" si="56"/>
        <v/>
      </c>
      <c r="O244" s="230" t="str">
        <f t="shared" si="57"/>
        <v/>
      </c>
      <c r="P244" s="55" t="str">
        <f t="shared" si="58"/>
        <v>9L26</v>
      </c>
      <c r="Q244" s="635" t="str">
        <f t="shared" si="66"/>
        <v>0</v>
      </c>
      <c r="R244" s="234">
        <f t="shared" si="60"/>
        <v>0</v>
      </c>
      <c r="S244" s="55">
        <f t="shared" si="61"/>
        <v>0</v>
      </c>
      <c r="T244" s="242">
        <f t="shared" ca="1" si="62"/>
        <v>0</v>
      </c>
      <c r="U244" s="231" t="str">
        <f t="shared" si="63"/>
        <v/>
      </c>
      <c r="V244" s="230" t="str">
        <f t="array" ref="V244">INDEX(P:P,MAX(U$3:U244))</f>
        <v>9L#1DTR(B)</v>
      </c>
      <c r="W244" s="230" t="str">
        <f t="shared" ca="1" si="64"/>
        <v/>
      </c>
      <c r="X244" s="230">
        <f t="shared" si="65"/>
        <v>11.4</v>
      </c>
      <c r="Y244" s="230">
        <f t="shared" si="52"/>
        <v>0</v>
      </c>
      <c r="AA244" s="230" t="str">
        <f t="shared" si="53"/>
        <v>大城</v>
      </c>
      <c r="AB244" s="230" t="s">
        <v>1947</v>
      </c>
      <c r="AC244" s="230" t="str">
        <f>LEFT(B244,4)</f>
        <v>9L26</v>
      </c>
      <c r="BB244" s="547" t="s">
        <v>1881</v>
      </c>
      <c r="BC244" s="547">
        <v>692</v>
      </c>
      <c r="BD244" s="547">
        <v>2</v>
      </c>
      <c r="BE244" s="547">
        <v>694</v>
      </c>
      <c r="BG244" s="239" t="s">
        <v>20</v>
      </c>
      <c r="BH244" s="240" t="s">
        <v>8520</v>
      </c>
      <c r="BI244" t="s">
        <v>1947</v>
      </c>
      <c r="BJ244" t="s">
        <v>2172</v>
      </c>
    </row>
    <row r="245" spans="1:62">
      <c r="A245" s="239" t="s">
        <v>6936</v>
      </c>
      <c r="B245" s="240" t="s">
        <v>6960</v>
      </c>
      <c r="C245" s="240" t="s">
        <v>5867</v>
      </c>
      <c r="D245" s="239" t="s">
        <v>5635</v>
      </c>
      <c r="E245" s="239" t="s">
        <v>6961</v>
      </c>
      <c r="F245" s="239" t="s">
        <v>6885</v>
      </c>
      <c r="G245" s="239" t="s">
        <v>6876</v>
      </c>
      <c r="H245" s="239" t="s">
        <v>6885</v>
      </c>
      <c r="I245" s="239" t="s">
        <v>6876</v>
      </c>
      <c r="J245" s="241" t="s">
        <v>6962</v>
      </c>
      <c r="K245" s="241" t="s">
        <v>6857</v>
      </c>
      <c r="L245" s="230" t="str">
        <f t="shared" si="54"/>
        <v>9L27</v>
      </c>
      <c r="M245" s="230" t="str">
        <f t="shared" si="55"/>
        <v/>
      </c>
      <c r="N245" s="230" t="str">
        <f t="shared" si="56"/>
        <v/>
      </c>
      <c r="O245" s="230" t="str">
        <f t="shared" si="57"/>
        <v/>
      </c>
      <c r="P245" s="55" t="str">
        <f t="shared" si="58"/>
        <v>9L27</v>
      </c>
      <c r="Q245" s="635" t="str">
        <f t="shared" si="66"/>
        <v>42</v>
      </c>
      <c r="R245" s="234">
        <f t="shared" si="60"/>
        <v>35</v>
      </c>
      <c r="S245" s="55">
        <f t="shared" si="61"/>
        <v>26</v>
      </c>
      <c r="T245" s="242">
        <f t="shared" ca="1" si="62"/>
        <v>0.83</v>
      </c>
      <c r="U245" s="231" t="str">
        <f t="shared" si="63"/>
        <v/>
      </c>
      <c r="V245" s="230" t="str">
        <f t="array" ref="V245">INDEX(P:P,MAX(U$3:U245))</f>
        <v>9L#1DTR(B)</v>
      </c>
      <c r="W245" s="230" t="str">
        <f t="shared" ca="1" si="64"/>
        <v/>
      </c>
      <c r="X245" s="230">
        <f t="shared" si="65"/>
        <v>11.4</v>
      </c>
      <c r="Y245" s="230">
        <f t="shared" si="52"/>
        <v>0</v>
      </c>
      <c r="AA245" s="230" t="str">
        <f t="shared" si="53"/>
        <v>大城</v>
      </c>
      <c r="AB245" s="230" t="s">
        <v>1948</v>
      </c>
      <c r="AC245" s="230" t="str">
        <f>LEFT(B245,4)</f>
        <v>9L27</v>
      </c>
      <c r="BB245" s="547" t="s">
        <v>2222</v>
      </c>
      <c r="BC245" s="547">
        <v>1095</v>
      </c>
      <c r="BD245" s="547">
        <v>4</v>
      </c>
      <c r="BE245" s="547">
        <v>1099</v>
      </c>
      <c r="BG245" s="239" t="s">
        <v>8515</v>
      </c>
      <c r="BH245" s="240" t="s">
        <v>8521</v>
      </c>
      <c r="BI245" t="s">
        <v>1948</v>
      </c>
      <c r="BJ245" t="s">
        <v>2172</v>
      </c>
    </row>
    <row r="246" spans="1:62">
      <c r="A246" s="239" t="s">
        <v>6936</v>
      </c>
      <c r="B246" s="240" t="s">
        <v>6963</v>
      </c>
      <c r="C246" s="240" t="s">
        <v>6964</v>
      </c>
      <c r="D246" s="239" t="s">
        <v>6965</v>
      </c>
      <c r="E246" s="239" t="s">
        <v>6967</v>
      </c>
      <c r="F246" s="239" t="s">
        <v>5912</v>
      </c>
      <c r="G246" s="239" t="s">
        <v>6968</v>
      </c>
      <c r="H246" s="239" t="s">
        <v>5912</v>
      </c>
      <c r="I246" s="239" t="s">
        <v>6969</v>
      </c>
      <c r="J246" s="241" t="s">
        <v>6955</v>
      </c>
      <c r="K246" s="241" t="s">
        <v>5869</v>
      </c>
      <c r="L246" s="230" t="str">
        <f t="shared" si="54"/>
        <v>9L28</v>
      </c>
      <c r="M246" s="230" t="str">
        <f t="shared" si="55"/>
        <v/>
      </c>
      <c r="N246" s="230" t="str">
        <f t="shared" si="56"/>
        <v/>
      </c>
      <c r="O246" s="230" t="str">
        <f t="shared" si="57"/>
        <v/>
      </c>
      <c r="P246" s="55" t="str">
        <f t="shared" si="58"/>
        <v>9L28</v>
      </c>
      <c r="Q246" s="635" t="str">
        <f t="shared" si="66"/>
        <v>188</v>
      </c>
      <c r="R246" s="234">
        <f t="shared" si="60"/>
        <v>169</v>
      </c>
      <c r="S246" s="55">
        <f t="shared" si="61"/>
        <v>154</v>
      </c>
      <c r="T246" s="242">
        <f t="shared" ca="1" si="62"/>
        <v>3.71</v>
      </c>
      <c r="U246" s="231" t="str">
        <f t="shared" si="63"/>
        <v/>
      </c>
      <c r="V246" s="230" t="str">
        <f t="array" ref="V246">INDEX(P:P,MAX(U$3:U246))</f>
        <v>9L#1DTR(B)</v>
      </c>
      <c r="W246" s="230" t="str">
        <f t="shared" ca="1" si="64"/>
        <v/>
      </c>
      <c r="X246" s="230">
        <f t="shared" si="65"/>
        <v>11.4</v>
      </c>
      <c r="Y246" s="230">
        <f t="shared" si="52"/>
        <v>0</v>
      </c>
      <c r="AA246" s="230" t="str">
        <f t="shared" si="53"/>
        <v>大城</v>
      </c>
      <c r="AB246" s="230" t="s">
        <v>1949</v>
      </c>
      <c r="AC246" s="230" t="str">
        <f>LEFT(B246,4)</f>
        <v>9L28</v>
      </c>
      <c r="BB246" s="547" t="s">
        <v>2220</v>
      </c>
      <c r="BC246" s="547">
        <v>3315</v>
      </c>
      <c r="BD246" s="547">
        <v>1</v>
      </c>
      <c r="BE246" s="547">
        <v>3316</v>
      </c>
      <c r="BG246" s="239" t="s">
        <v>8515</v>
      </c>
      <c r="BH246" s="240" t="s">
        <v>8522</v>
      </c>
      <c r="BI246" t="s">
        <v>1949</v>
      </c>
      <c r="BJ246" t="s">
        <v>2172</v>
      </c>
    </row>
    <row r="247" spans="1:62">
      <c r="A247" s="239" t="s">
        <v>6936</v>
      </c>
      <c r="B247" s="240" t="s">
        <v>6970</v>
      </c>
      <c r="C247" s="240" t="s">
        <v>6855</v>
      </c>
      <c r="D247" s="239" t="s">
        <v>5912</v>
      </c>
      <c r="E247" s="239" t="s">
        <v>1039</v>
      </c>
      <c r="F247" s="239" t="s">
        <v>848</v>
      </c>
      <c r="G247" s="239" t="s">
        <v>1056</v>
      </c>
      <c r="H247" s="239" t="s">
        <v>5912</v>
      </c>
      <c r="I247" s="239" t="s">
        <v>6855</v>
      </c>
      <c r="J247" s="241" t="s">
        <v>6893</v>
      </c>
      <c r="K247" s="241" t="s">
        <v>6922</v>
      </c>
      <c r="L247" s="230" t="str">
        <f t="shared" si="54"/>
        <v>9L29</v>
      </c>
      <c r="M247" s="230" t="str">
        <f t="shared" si="55"/>
        <v/>
      </c>
      <c r="N247" s="230" t="str">
        <f t="shared" si="56"/>
        <v/>
      </c>
      <c r="O247" s="230" t="str">
        <f t="shared" si="57"/>
        <v/>
      </c>
      <c r="P247" s="55" t="str">
        <f t="shared" si="58"/>
        <v>9L29</v>
      </c>
      <c r="Q247" s="635" t="str">
        <f t="shared" si="66"/>
        <v>290</v>
      </c>
      <c r="R247" s="234">
        <f t="shared" si="60"/>
        <v>272</v>
      </c>
      <c r="S247" s="55">
        <f t="shared" si="61"/>
        <v>261</v>
      </c>
      <c r="T247" s="242">
        <f t="shared" ca="1" si="62"/>
        <v>5.73</v>
      </c>
      <c r="U247" s="231" t="str">
        <f t="shared" si="63"/>
        <v/>
      </c>
      <c r="V247" s="230" t="str">
        <f t="array" ref="V247">INDEX(P:P,MAX(U$3:U247))</f>
        <v>9L#1DTR(B)</v>
      </c>
      <c r="W247" s="230" t="str">
        <f t="shared" ca="1" si="64"/>
        <v/>
      </c>
      <c r="X247" s="230">
        <f t="shared" si="65"/>
        <v>11.4</v>
      </c>
      <c r="Y247" s="230">
        <f t="shared" si="52"/>
        <v>0</v>
      </c>
      <c r="AA247" s="230" t="str">
        <f t="shared" si="53"/>
        <v>大城</v>
      </c>
      <c r="AB247" s="230" t="s">
        <v>1950</v>
      </c>
      <c r="AC247" s="230" t="str">
        <f>LEFT(B247,4)</f>
        <v>9L29</v>
      </c>
      <c r="BB247" s="547" t="s">
        <v>2214</v>
      </c>
      <c r="BC247" s="547">
        <v>4224</v>
      </c>
      <c r="BD247" s="547">
        <v>2</v>
      </c>
      <c r="BE247" s="547">
        <v>4226</v>
      </c>
      <c r="BG247" s="239" t="s">
        <v>20</v>
      </c>
      <c r="BH247" s="240" t="s">
        <v>8523</v>
      </c>
      <c r="BI247" t="s">
        <v>1950</v>
      </c>
      <c r="BJ247" t="s">
        <v>2172</v>
      </c>
    </row>
    <row r="248" spans="1:62">
      <c r="A248" s="239" t="s">
        <v>6936</v>
      </c>
      <c r="B248" s="240" t="s">
        <v>6971</v>
      </c>
      <c r="C248" s="240" t="s">
        <v>6972</v>
      </c>
      <c r="D248" s="239" t="s">
        <v>5623</v>
      </c>
      <c r="E248" s="239" t="s">
        <v>6973</v>
      </c>
      <c r="F248" s="239" t="s">
        <v>6834</v>
      </c>
      <c r="G248" s="239" t="s">
        <v>6876</v>
      </c>
      <c r="H248" s="239" t="s">
        <v>5623</v>
      </c>
      <c r="I248" s="239" t="s">
        <v>6876</v>
      </c>
      <c r="J248" s="241" t="s">
        <v>6974</v>
      </c>
      <c r="K248" s="241" t="s">
        <v>5635</v>
      </c>
      <c r="L248" s="230" t="str">
        <f t="shared" si="54"/>
        <v>9L30</v>
      </c>
      <c r="M248" s="230" t="str">
        <f t="shared" si="55"/>
        <v/>
      </c>
      <c r="N248" s="230" t="str">
        <f t="shared" si="56"/>
        <v/>
      </c>
      <c r="O248" s="230" t="str">
        <f t="shared" si="57"/>
        <v/>
      </c>
      <c r="P248" s="55" t="str">
        <f t="shared" si="58"/>
        <v>9L30</v>
      </c>
      <c r="Q248" s="635" t="str">
        <f t="shared" si="66"/>
        <v>42</v>
      </c>
      <c r="R248" s="234">
        <f t="shared" si="60"/>
        <v>36</v>
      </c>
      <c r="S248" s="55">
        <f t="shared" si="61"/>
        <v>33</v>
      </c>
      <c r="T248" s="242">
        <f t="shared" ca="1" si="62"/>
        <v>0.83</v>
      </c>
      <c r="U248" s="231" t="str">
        <f t="shared" si="63"/>
        <v/>
      </c>
      <c r="V248" s="230" t="str">
        <f t="array" ref="V248">INDEX(P:P,MAX(U$3:U248))</f>
        <v>9L#1DTR(B)</v>
      </c>
      <c r="W248" s="230" t="str">
        <f t="shared" ca="1" si="64"/>
        <v/>
      </c>
      <c r="X248" s="230">
        <f t="shared" si="65"/>
        <v>11.4</v>
      </c>
      <c r="Y248" s="230">
        <f t="shared" si="52"/>
        <v>0</v>
      </c>
      <c r="AA248" s="230" t="str">
        <f t="shared" si="53"/>
        <v>大城</v>
      </c>
      <c r="AB248" s="230" t="s">
        <v>1951</v>
      </c>
      <c r="AC248" s="230" t="str">
        <f>LEFT(B248,4)</f>
        <v>9L30</v>
      </c>
      <c r="BB248" s="547" t="s">
        <v>2225</v>
      </c>
      <c r="BC248" s="547">
        <v>2037</v>
      </c>
      <c r="BD248" s="547">
        <v>2</v>
      </c>
      <c r="BE248" s="547">
        <v>2039</v>
      </c>
      <c r="BG248" s="239" t="s">
        <v>8516</v>
      </c>
      <c r="BH248" s="240" t="s">
        <v>8524</v>
      </c>
      <c r="BI248" t="s">
        <v>1951</v>
      </c>
      <c r="BJ248" t="s">
        <v>2172</v>
      </c>
    </row>
    <row r="249" spans="1:62">
      <c r="A249" s="239" t="s">
        <v>6975</v>
      </c>
      <c r="B249" s="240" t="s">
        <v>395</v>
      </c>
      <c r="C249" s="240" t="s">
        <v>824</v>
      </c>
      <c r="D249" s="239" t="s">
        <v>6976</v>
      </c>
      <c r="E249" s="239" t="s">
        <v>6977</v>
      </c>
      <c r="F249" s="239" t="s">
        <v>855</v>
      </c>
      <c r="G249" s="239" t="s">
        <v>883</v>
      </c>
      <c r="H249" s="239" t="s">
        <v>855</v>
      </c>
      <c r="I249" s="239" t="s">
        <v>6977</v>
      </c>
      <c r="J249" s="241" t="s">
        <v>5720</v>
      </c>
      <c r="K249" s="241" t="s">
        <v>5720</v>
      </c>
      <c r="L249" s="230" t="str">
        <f t="shared" si="54"/>
        <v>9L#2DTR(A)</v>
      </c>
      <c r="M249" s="230" t="str">
        <f t="shared" si="55"/>
        <v>(A)</v>
      </c>
      <c r="N249" s="230" t="str">
        <f t="shared" si="56"/>
        <v>9L#2DTR</v>
      </c>
      <c r="O249" s="230" t="str">
        <f t="shared" si="57"/>
        <v>(A)</v>
      </c>
      <c r="P249" s="55" t="str">
        <f t="shared" si="58"/>
        <v>9L#2DTR(A)</v>
      </c>
      <c r="Q249" s="635" t="str">
        <f t="shared" si="66"/>
        <v>273</v>
      </c>
      <c r="R249" s="234">
        <f t="shared" si="60"/>
        <v>252</v>
      </c>
      <c r="S249" s="55">
        <f t="shared" si="61"/>
        <v>231</v>
      </c>
      <c r="T249" s="242">
        <f t="shared" ca="1" si="62"/>
        <v>5.39</v>
      </c>
      <c r="U249" s="231">
        <f t="shared" si="63"/>
        <v>249</v>
      </c>
      <c r="V249" s="230" t="str">
        <f t="array" ref="V249">INDEX(P:P,MAX(U$3:U249))</f>
        <v>9L#2DTR(A)</v>
      </c>
      <c r="W249" s="230">
        <f t="shared" ca="1" si="64"/>
        <v>30</v>
      </c>
      <c r="X249" s="230" t="str">
        <f t="shared" si="65"/>
        <v/>
      </c>
      <c r="Y249" s="230">
        <f t="shared" si="52"/>
        <v>0</v>
      </c>
      <c r="AA249" s="230" t="str">
        <f t="shared" si="53"/>
        <v>大城</v>
      </c>
      <c r="AB249" s="230" t="s">
        <v>2173</v>
      </c>
      <c r="AC249" s="230" t="s">
        <v>2173</v>
      </c>
      <c r="BB249" s="547" t="s">
        <v>2221</v>
      </c>
      <c r="BC249" s="547">
        <v>5019</v>
      </c>
      <c r="BD249" s="547">
        <v>2</v>
      </c>
      <c r="BE249" s="547">
        <v>5021</v>
      </c>
      <c r="BG249" s="239" t="s">
        <v>8516</v>
      </c>
      <c r="BH249" s="240" t="s">
        <v>395</v>
      </c>
      <c r="BI249" t="s">
        <v>2173</v>
      </c>
      <c r="BJ249" t="s">
        <v>2173</v>
      </c>
    </row>
    <row r="250" spans="1:62">
      <c r="A250" s="239" t="s">
        <v>6936</v>
      </c>
      <c r="B250" s="240" t="s">
        <v>6978</v>
      </c>
      <c r="C250" s="240" t="s">
        <v>6859</v>
      </c>
      <c r="D250" s="239" t="s">
        <v>6857</v>
      </c>
      <c r="E250" s="239" t="s">
        <v>6979</v>
      </c>
      <c r="F250" s="239" t="s">
        <v>6885</v>
      </c>
      <c r="G250" s="239" t="s">
        <v>6918</v>
      </c>
      <c r="H250" s="239" t="s">
        <v>6885</v>
      </c>
      <c r="I250" s="239" t="s">
        <v>6979</v>
      </c>
      <c r="J250" s="241" t="s">
        <v>6847</v>
      </c>
      <c r="K250" s="241" t="s">
        <v>5663</v>
      </c>
      <c r="L250" s="230" t="str">
        <f t="shared" si="54"/>
        <v>9L31</v>
      </c>
      <c r="M250" s="230" t="str">
        <f t="shared" si="55"/>
        <v/>
      </c>
      <c r="N250" s="230" t="str">
        <f t="shared" si="56"/>
        <v/>
      </c>
      <c r="O250" s="230" t="str">
        <f t="shared" si="57"/>
        <v/>
      </c>
      <c r="P250" s="55" t="str">
        <f t="shared" si="58"/>
        <v>9L31</v>
      </c>
      <c r="Q250" s="635" t="str">
        <f t="shared" si="66"/>
        <v>87</v>
      </c>
      <c r="R250" s="234">
        <f t="shared" si="60"/>
        <v>61</v>
      </c>
      <c r="S250" s="55">
        <f t="shared" si="61"/>
        <v>47</v>
      </c>
      <c r="T250" s="242">
        <f t="shared" ca="1" si="62"/>
        <v>1.72</v>
      </c>
      <c r="U250" s="231" t="str">
        <f t="shared" si="63"/>
        <v/>
      </c>
      <c r="V250" s="230" t="str">
        <f t="array" ref="V250">INDEX(P:P,MAX(U$3:U250))</f>
        <v>9L#2DTR(A)</v>
      </c>
      <c r="W250" s="230" t="str">
        <f t="shared" ca="1" si="64"/>
        <v/>
      </c>
      <c r="X250" s="230">
        <f t="shared" si="65"/>
        <v>11.4</v>
      </c>
      <c r="Y250" s="230">
        <f t="shared" si="52"/>
        <v>0</v>
      </c>
      <c r="AA250" s="230" t="str">
        <f t="shared" si="53"/>
        <v>大城</v>
      </c>
      <c r="AB250" s="230" t="s">
        <v>2026</v>
      </c>
      <c r="AC250" s="230" t="str">
        <f>LEFT(B250,4)</f>
        <v>9L31</v>
      </c>
      <c r="BB250" s="547" t="s">
        <v>2218</v>
      </c>
      <c r="BC250" s="547">
        <v>3039</v>
      </c>
      <c r="BD250" s="547">
        <v>3</v>
      </c>
      <c r="BE250" s="547">
        <v>3042</v>
      </c>
      <c r="BG250" s="239" t="s">
        <v>8515</v>
      </c>
      <c r="BH250" s="240" t="s">
        <v>8525</v>
      </c>
      <c r="BI250" t="s">
        <v>2026</v>
      </c>
      <c r="BJ250" t="s">
        <v>2173</v>
      </c>
    </row>
    <row r="251" spans="1:62">
      <c r="A251" s="239" t="s">
        <v>6936</v>
      </c>
      <c r="B251" s="240" t="s">
        <v>6980</v>
      </c>
      <c r="C251" s="240" t="s">
        <v>5625</v>
      </c>
      <c r="D251" s="239" t="s">
        <v>5609</v>
      </c>
      <c r="E251" s="239" t="s">
        <v>5709</v>
      </c>
      <c r="F251" s="239" t="s">
        <v>5609</v>
      </c>
      <c r="G251" s="239" t="s">
        <v>5625</v>
      </c>
      <c r="H251" s="239" t="s">
        <v>5609</v>
      </c>
      <c r="I251" s="239" t="s">
        <v>5625</v>
      </c>
      <c r="J251" s="241" t="s">
        <v>5625</v>
      </c>
      <c r="K251" s="241" t="s">
        <v>5609</v>
      </c>
      <c r="L251" s="230" t="str">
        <f t="shared" si="54"/>
        <v>9L32</v>
      </c>
      <c r="M251" s="230" t="str">
        <f t="shared" si="55"/>
        <v/>
      </c>
      <c r="N251" s="230" t="str">
        <f t="shared" si="56"/>
        <v/>
      </c>
      <c r="O251" s="230" t="str">
        <f t="shared" si="57"/>
        <v/>
      </c>
      <c r="P251" s="55" t="str">
        <f t="shared" si="58"/>
        <v>9L32</v>
      </c>
      <c r="Q251" s="635" t="str">
        <f t="shared" si="66"/>
        <v>0</v>
      </c>
      <c r="R251" s="234">
        <f t="shared" si="60"/>
        <v>0</v>
      </c>
      <c r="S251" s="55">
        <f t="shared" si="61"/>
        <v>0</v>
      </c>
      <c r="T251" s="242">
        <f t="shared" ca="1" si="62"/>
        <v>0</v>
      </c>
      <c r="U251" s="231" t="str">
        <f t="shared" si="63"/>
        <v/>
      </c>
      <c r="V251" s="230" t="str">
        <f t="array" ref="V251">INDEX(P:P,MAX(U$3:U251))</f>
        <v>9L#2DTR(A)</v>
      </c>
      <c r="W251" s="230" t="str">
        <f t="shared" ca="1" si="64"/>
        <v/>
      </c>
      <c r="X251" s="230">
        <f t="shared" si="65"/>
        <v>11.4</v>
      </c>
      <c r="Y251" s="230">
        <f t="shared" si="52"/>
        <v>0</v>
      </c>
      <c r="AA251" s="230" t="str">
        <f t="shared" si="53"/>
        <v>大城</v>
      </c>
      <c r="AB251" s="230" t="s">
        <v>2028</v>
      </c>
      <c r="AC251" s="230" t="str">
        <f>LEFT(B251,4)</f>
        <v>9L32</v>
      </c>
      <c r="BB251" s="547" t="s">
        <v>2209</v>
      </c>
      <c r="BC251" s="547">
        <v>2193</v>
      </c>
      <c r="BD251" s="547">
        <v>3</v>
      </c>
      <c r="BE251" s="547">
        <v>2196</v>
      </c>
      <c r="BG251" s="239" t="s">
        <v>20</v>
      </c>
      <c r="BH251" s="240" t="s">
        <v>8526</v>
      </c>
      <c r="BI251" t="s">
        <v>2028</v>
      </c>
      <c r="BJ251" t="s">
        <v>2173</v>
      </c>
    </row>
    <row r="252" spans="1:62">
      <c r="A252" s="239" t="s">
        <v>6936</v>
      </c>
      <c r="B252" s="240" t="s">
        <v>6981</v>
      </c>
      <c r="C252" s="240" t="s">
        <v>5625</v>
      </c>
      <c r="D252" s="239" t="s">
        <v>5609</v>
      </c>
      <c r="E252" s="239" t="s">
        <v>5625</v>
      </c>
      <c r="F252" s="239" t="s">
        <v>5609</v>
      </c>
      <c r="G252" s="239" t="s">
        <v>5709</v>
      </c>
      <c r="H252" s="239" t="s">
        <v>5638</v>
      </c>
      <c r="I252" s="239" t="s">
        <v>5625</v>
      </c>
      <c r="J252" s="241" t="s">
        <v>5709</v>
      </c>
      <c r="K252" s="241" t="s">
        <v>5609</v>
      </c>
      <c r="L252" s="230" t="str">
        <f t="shared" si="54"/>
        <v>9L33</v>
      </c>
      <c r="M252" s="230" t="str">
        <f t="shared" si="55"/>
        <v/>
      </c>
      <c r="N252" s="230" t="str">
        <f t="shared" si="56"/>
        <v/>
      </c>
      <c r="O252" s="230" t="str">
        <f t="shared" si="57"/>
        <v/>
      </c>
      <c r="P252" s="55" t="str">
        <f t="shared" si="58"/>
        <v>9L33</v>
      </c>
      <c r="Q252" s="635" t="str">
        <f t="shared" si="66"/>
        <v>0</v>
      </c>
      <c r="R252" s="234">
        <f t="shared" si="60"/>
        <v>0</v>
      </c>
      <c r="S252" s="55">
        <f t="shared" si="61"/>
        <v>0</v>
      </c>
      <c r="T252" s="242">
        <f t="shared" ca="1" si="62"/>
        <v>0</v>
      </c>
      <c r="U252" s="231" t="str">
        <f t="shared" si="63"/>
        <v/>
      </c>
      <c r="V252" s="230" t="str">
        <f t="array" ref="V252">INDEX(P:P,MAX(U$3:U252))</f>
        <v>9L#2DTR(A)</v>
      </c>
      <c r="W252" s="230" t="str">
        <f t="shared" ca="1" si="64"/>
        <v/>
      </c>
      <c r="X252" s="230">
        <f t="shared" si="65"/>
        <v>11.4</v>
      </c>
      <c r="Y252" s="230">
        <f t="shared" si="52"/>
        <v>0</v>
      </c>
      <c r="AA252" s="230" t="str">
        <f t="shared" si="53"/>
        <v>大城</v>
      </c>
      <c r="AB252" s="230" t="s">
        <v>2029</v>
      </c>
      <c r="AC252" s="230" t="str">
        <f>LEFT(B252,4)</f>
        <v>9L33</v>
      </c>
      <c r="BB252" s="547" t="s">
        <v>2215</v>
      </c>
      <c r="BC252" s="547">
        <v>242</v>
      </c>
      <c r="BD252" s="547">
        <v>3</v>
      </c>
      <c r="BE252" s="547">
        <v>245</v>
      </c>
      <c r="BG252" s="239" t="s">
        <v>8516</v>
      </c>
      <c r="BH252" s="240" t="s">
        <v>8527</v>
      </c>
      <c r="BI252" t="s">
        <v>2029</v>
      </c>
      <c r="BJ252" t="s">
        <v>2173</v>
      </c>
    </row>
    <row r="253" spans="1:62">
      <c r="A253" s="239" t="s">
        <v>6936</v>
      </c>
      <c r="B253" s="240" t="s">
        <v>6982</v>
      </c>
      <c r="C253" s="240" t="s">
        <v>5683</v>
      </c>
      <c r="D253" s="239" t="s">
        <v>5732</v>
      </c>
      <c r="E253" s="239" t="s">
        <v>6847</v>
      </c>
      <c r="F253" s="239" t="s">
        <v>6885</v>
      </c>
      <c r="G253" s="239" t="s">
        <v>6983</v>
      </c>
      <c r="H253" s="239" t="s">
        <v>6885</v>
      </c>
      <c r="I253" s="239" t="s">
        <v>6847</v>
      </c>
      <c r="J253" s="241" t="s">
        <v>6984</v>
      </c>
      <c r="K253" s="241" t="s">
        <v>6857</v>
      </c>
      <c r="L253" s="230" t="str">
        <f t="shared" si="54"/>
        <v>9L34</v>
      </c>
      <c r="M253" s="230" t="str">
        <f t="shared" si="55"/>
        <v/>
      </c>
      <c r="N253" s="230" t="str">
        <f t="shared" si="56"/>
        <v/>
      </c>
      <c r="O253" s="230" t="str">
        <f t="shared" si="57"/>
        <v/>
      </c>
      <c r="P253" s="55" t="str">
        <f t="shared" si="58"/>
        <v>9L34</v>
      </c>
      <c r="Q253" s="635" t="str">
        <f t="shared" si="66"/>
        <v>49</v>
      </c>
      <c r="R253" s="234">
        <f t="shared" si="60"/>
        <v>39</v>
      </c>
      <c r="S253" s="55">
        <f t="shared" si="61"/>
        <v>29</v>
      </c>
      <c r="T253" s="242">
        <f t="shared" ca="1" si="62"/>
        <v>0.97</v>
      </c>
      <c r="U253" s="231" t="str">
        <f t="shared" si="63"/>
        <v/>
      </c>
      <c r="V253" s="230" t="str">
        <f t="array" ref="V253">INDEX(P:P,MAX(U$3:U253))</f>
        <v>9L#2DTR(A)</v>
      </c>
      <c r="W253" s="230" t="str">
        <f t="shared" ca="1" si="64"/>
        <v/>
      </c>
      <c r="X253" s="230">
        <f t="shared" si="65"/>
        <v>11.4</v>
      </c>
      <c r="Y253" s="230">
        <f t="shared" si="52"/>
        <v>0</v>
      </c>
      <c r="AA253" s="230" t="str">
        <f t="shared" si="53"/>
        <v>大城</v>
      </c>
      <c r="AB253" s="230" t="s">
        <v>2030</v>
      </c>
      <c r="AC253" s="230" t="str">
        <f>LEFT(B253,4)</f>
        <v>9L34</v>
      </c>
      <c r="BB253" s="547" t="s">
        <v>129</v>
      </c>
      <c r="BC253" s="547">
        <v>1667</v>
      </c>
      <c r="BD253" s="547">
        <v>1</v>
      </c>
      <c r="BE253" s="547">
        <v>1668</v>
      </c>
      <c r="BG253" s="239" t="s">
        <v>8516</v>
      </c>
      <c r="BH253" s="240" t="s">
        <v>446</v>
      </c>
      <c r="BI253" t="s">
        <v>2030</v>
      </c>
      <c r="BJ253" t="s">
        <v>2173</v>
      </c>
    </row>
    <row r="254" spans="1:62">
      <c r="A254" s="239" t="s">
        <v>6985</v>
      </c>
      <c r="B254" s="240" t="s">
        <v>6986</v>
      </c>
      <c r="C254" s="240" t="s">
        <v>6987</v>
      </c>
      <c r="D254" s="239" t="s">
        <v>6988</v>
      </c>
      <c r="E254" s="239" t="s">
        <v>6989</v>
      </c>
      <c r="F254" s="239" t="s">
        <v>6988</v>
      </c>
      <c r="G254" s="239" t="s">
        <v>913</v>
      </c>
      <c r="H254" s="239" t="s">
        <v>6988</v>
      </c>
      <c r="I254" s="239" t="s">
        <v>6987</v>
      </c>
      <c r="J254" s="241" t="s">
        <v>6990</v>
      </c>
      <c r="K254" s="241" t="s">
        <v>6991</v>
      </c>
      <c r="L254" s="230" t="str">
        <f t="shared" si="54"/>
        <v>9L35</v>
      </c>
      <c r="M254" s="230" t="str">
        <f t="shared" si="55"/>
        <v/>
      </c>
      <c r="N254" s="230" t="str">
        <f t="shared" si="56"/>
        <v/>
      </c>
      <c r="O254" s="230" t="str">
        <f t="shared" si="57"/>
        <v/>
      </c>
      <c r="P254" s="55" t="str">
        <f t="shared" si="58"/>
        <v>9L35</v>
      </c>
      <c r="Q254" s="635" t="str">
        <f t="shared" si="66"/>
        <v>178</v>
      </c>
      <c r="R254" s="234">
        <f t="shared" si="60"/>
        <v>154</v>
      </c>
      <c r="S254" s="55">
        <f t="shared" si="61"/>
        <v>140</v>
      </c>
      <c r="T254" s="242">
        <f t="shared" ca="1" si="62"/>
        <v>3.51</v>
      </c>
      <c r="U254" s="231" t="str">
        <f t="shared" si="63"/>
        <v/>
      </c>
      <c r="V254" s="230" t="str">
        <f t="array" ref="V254">INDEX(P:P,MAX(U$3:U254))</f>
        <v>9L#2DTR(A)</v>
      </c>
      <c r="W254" s="230" t="str">
        <f t="shared" ca="1" si="64"/>
        <v/>
      </c>
      <c r="X254" s="230">
        <f t="shared" si="65"/>
        <v>11.4</v>
      </c>
      <c r="Y254" s="230">
        <f t="shared" si="52"/>
        <v>0</v>
      </c>
      <c r="AA254" s="230" t="str">
        <f t="shared" si="53"/>
        <v>大城</v>
      </c>
      <c r="AB254" s="230" t="s">
        <v>2031</v>
      </c>
      <c r="AC254" s="230" t="str">
        <f>LEFT(B254,4)</f>
        <v>9L35</v>
      </c>
      <c r="BB254" s="547" t="s">
        <v>2226</v>
      </c>
      <c r="BC254" s="547">
        <v>146</v>
      </c>
      <c r="BD254" s="547">
        <v>1</v>
      </c>
      <c r="BE254" s="547">
        <v>147</v>
      </c>
      <c r="BG254" s="239" t="s">
        <v>8515</v>
      </c>
      <c r="BH254" s="240" t="s">
        <v>8528</v>
      </c>
      <c r="BI254" t="s">
        <v>2031</v>
      </c>
      <c r="BJ254" t="s">
        <v>2173</v>
      </c>
    </row>
    <row r="255" spans="1:62">
      <c r="A255" s="239" t="s">
        <v>20</v>
      </c>
      <c r="B255" s="240" t="s">
        <v>397</v>
      </c>
      <c r="C255" s="240" t="s">
        <v>3150</v>
      </c>
      <c r="D255" s="239" t="s">
        <v>806</v>
      </c>
      <c r="E255" s="239" t="s">
        <v>3183</v>
      </c>
      <c r="F255" s="239" t="s">
        <v>806</v>
      </c>
      <c r="G255" s="239" t="s">
        <v>4679</v>
      </c>
      <c r="H255" s="239" t="s">
        <v>806</v>
      </c>
      <c r="I255" s="239" t="s">
        <v>4679</v>
      </c>
      <c r="J255" s="241" t="s">
        <v>367</v>
      </c>
      <c r="K255" s="241" t="s">
        <v>367</v>
      </c>
      <c r="L255" s="230" t="str">
        <f t="shared" si="54"/>
        <v>9L#2DTR(B)</v>
      </c>
      <c r="M255" s="230" t="str">
        <f t="shared" si="55"/>
        <v>(B)</v>
      </c>
      <c r="N255" s="230" t="str">
        <f t="shared" si="56"/>
        <v>9L#2DTR</v>
      </c>
      <c r="O255" s="230" t="str">
        <f t="shared" si="57"/>
        <v>(B)</v>
      </c>
      <c r="P255" s="55" t="str">
        <f t="shared" si="58"/>
        <v>9L#2DTR(B)</v>
      </c>
      <c r="Q255" s="635" t="str">
        <f t="shared" si="66"/>
        <v>554</v>
      </c>
      <c r="R255" s="234">
        <f t="shared" si="60"/>
        <v>531</v>
      </c>
      <c r="S255" s="55">
        <f t="shared" si="61"/>
        <v>486</v>
      </c>
      <c r="T255" s="242">
        <f t="shared" ca="1" si="62"/>
        <v>10.94</v>
      </c>
      <c r="U255" s="231">
        <f t="shared" si="63"/>
        <v>255</v>
      </c>
      <c r="V255" s="230" t="str">
        <f t="array" ref="V255">INDEX(P:P,MAX(U$3:U255))</f>
        <v>9L#2DTR(B)</v>
      </c>
      <c r="W255" s="230">
        <f t="shared" ca="1" si="64"/>
        <v>30</v>
      </c>
      <c r="X255" s="230" t="str">
        <f t="shared" si="65"/>
        <v/>
      </c>
      <c r="Y255" s="230">
        <f t="shared" si="52"/>
        <v>0</v>
      </c>
      <c r="AA255" s="230" t="str">
        <f t="shared" si="53"/>
        <v>大城</v>
      </c>
      <c r="AB255" s="230" t="s">
        <v>2174</v>
      </c>
      <c r="AC255" s="230" t="s">
        <v>2174</v>
      </c>
      <c r="BB255" s="547" t="s">
        <v>1879</v>
      </c>
      <c r="BC255" s="547" t="s">
        <v>85</v>
      </c>
      <c r="BD255" s="547">
        <v>0</v>
      </c>
      <c r="BE255" s="547">
        <v>0</v>
      </c>
      <c r="BG255" s="239" t="s">
        <v>8516</v>
      </c>
      <c r="BH255" s="240" t="s">
        <v>8529</v>
      </c>
      <c r="BI255" t="s">
        <v>2174</v>
      </c>
      <c r="BJ255" t="s">
        <v>2174</v>
      </c>
    </row>
    <row r="256" spans="1:62">
      <c r="A256" s="239" t="s">
        <v>20</v>
      </c>
      <c r="B256" s="240" t="s">
        <v>447</v>
      </c>
      <c r="C256" s="240" t="s">
        <v>881</v>
      </c>
      <c r="D256" s="239" t="s">
        <v>806</v>
      </c>
      <c r="E256" s="239" t="s">
        <v>887</v>
      </c>
      <c r="F256" s="239" t="s">
        <v>5774</v>
      </c>
      <c r="G256" s="239" t="s">
        <v>6992</v>
      </c>
      <c r="H256" s="239" t="s">
        <v>806</v>
      </c>
      <c r="I256" s="239" t="s">
        <v>6993</v>
      </c>
      <c r="J256" s="241" t="s">
        <v>6994</v>
      </c>
      <c r="K256" s="241" t="s">
        <v>963</v>
      </c>
      <c r="L256" s="230" t="str">
        <f t="shared" si="54"/>
        <v>9L36</v>
      </c>
      <c r="M256" s="230" t="str">
        <f t="shared" si="55"/>
        <v/>
      </c>
      <c r="N256" s="230" t="str">
        <f t="shared" si="56"/>
        <v/>
      </c>
      <c r="O256" s="230" t="str">
        <f t="shared" si="57"/>
        <v/>
      </c>
      <c r="P256" s="55" t="str">
        <f t="shared" si="58"/>
        <v>9L36</v>
      </c>
      <c r="Q256" s="635" t="str">
        <f t="shared" si="66"/>
        <v>62</v>
      </c>
      <c r="R256" s="234">
        <f t="shared" si="60"/>
        <v>54</v>
      </c>
      <c r="S256" s="55">
        <f t="shared" si="61"/>
        <v>47</v>
      </c>
      <c r="T256" s="242">
        <f t="shared" ca="1" si="62"/>
        <v>1.22</v>
      </c>
      <c r="U256" s="231" t="str">
        <f t="shared" si="63"/>
        <v/>
      </c>
      <c r="V256" s="230" t="str">
        <f t="array" ref="V256">INDEX(P:P,MAX(U$3:U256))</f>
        <v>9L#2DTR(B)</v>
      </c>
      <c r="W256" s="230" t="str">
        <f t="shared" ca="1" si="64"/>
        <v/>
      </c>
      <c r="X256" s="230">
        <f t="shared" si="65"/>
        <v>11.4</v>
      </c>
      <c r="Y256" s="230">
        <f t="shared" si="52"/>
        <v>0</v>
      </c>
      <c r="AA256" s="230" t="str">
        <f t="shared" si="53"/>
        <v>大城</v>
      </c>
      <c r="AB256" s="230" t="s">
        <v>2032</v>
      </c>
      <c r="AC256" s="230" t="str">
        <f>LEFT(B256,4)</f>
        <v>9L36</v>
      </c>
      <c r="BB256" s="547" t="s">
        <v>2216</v>
      </c>
      <c r="BC256" s="547">
        <v>493</v>
      </c>
      <c r="BD256" s="547">
        <v>1</v>
      </c>
      <c r="BE256" s="547">
        <v>494</v>
      </c>
      <c r="BG256" s="239" t="s">
        <v>8516</v>
      </c>
      <c r="BH256" s="240" t="s">
        <v>8530</v>
      </c>
      <c r="BI256" t="s">
        <v>2032</v>
      </c>
      <c r="BJ256" t="s">
        <v>2174</v>
      </c>
    </row>
    <row r="257" spans="1:62">
      <c r="A257" s="239" t="s">
        <v>20</v>
      </c>
      <c r="B257" s="240" t="s">
        <v>6995</v>
      </c>
      <c r="C257" s="240" t="s">
        <v>984</v>
      </c>
      <c r="D257" s="239" t="s">
        <v>5996</v>
      </c>
      <c r="E257" s="239" t="s">
        <v>6207</v>
      </c>
      <c r="F257" s="239" t="s">
        <v>5774</v>
      </c>
      <c r="G257" s="239" t="s">
        <v>6207</v>
      </c>
      <c r="H257" s="239" t="s">
        <v>806</v>
      </c>
      <c r="I257" s="239" t="s">
        <v>984</v>
      </c>
      <c r="J257" s="241" t="s">
        <v>6996</v>
      </c>
      <c r="K257" s="241" t="s">
        <v>6524</v>
      </c>
      <c r="L257" s="230" t="str">
        <f t="shared" si="54"/>
        <v>9L37</v>
      </c>
      <c r="M257" s="230" t="str">
        <f t="shared" si="55"/>
        <v/>
      </c>
      <c r="N257" s="230" t="str">
        <f t="shared" si="56"/>
        <v/>
      </c>
      <c r="O257" s="230" t="str">
        <f t="shared" si="57"/>
        <v/>
      </c>
      <c r="P257" s="55" t="str">
        <f t="shared" si="58"/>
        <v>9L37</v>
      </c>
      <c r="Q257" s="635" t="str">
        <f t="shared" si="66"/>
        <v>117</v>
      </c>
      <c r="R257" s="234">
        <f t="shared" si="60"/>
        <v>104</v>
      </c>
      <c r="S257" s="55">
        <f t="shared" si="61"/>
        <v>98</v>
      </c>
      <c r="T257" s="242">
        <f t="shared" ca="1" si="62"/>
        <v>2.31</v>
      </c>
      <c r="U257" s="231" t="str">
        <f t="shared" si="63"/>
        <v/>
      </c>
      <c r="V257" s="230" t="str">
        <f t="array" ref="V257">INDEX(P:P,MAX(U$3:U257))</f>
        <v>9L#2DTR(B)</v>
      </c>
      <c r="W257" s="230" t="str">
        <f t="shared" ca="1" si="64"/>
        <v/>
      </c>
      <c r="X257" s="230">
        <f t="shared" si="65"/>
        <v>11.4</v>
      </c>
      <c r="Y257" s="230">
        <f t="shared" si="52"/>
        <v>0</v>
      </c>
      <c r="AA257" s="230" t="str">
        <f t="shared" si="53"/>
        <v>大城</v>
      </c>
      <c r="AB257" s="230" t="s">
        <v>2033</v>
      </c>
      <c r="AC257" s="230" t="str">
        <f>LEFT(B257,4)</f>
        <v>9L37</v>
      </c>
      <c r="BB257" s="547" t="s">
        <v>2219</v>
      </c>
      <c r="BC257" s="547">
        <v>2061</v>
      </c>
      <c r="BD257" s="547">
        <v>6</v>
      </c>
      <c r="BE257" s="547">
        <v>2067</v>
      </c>
      <c r="BG257" s="239" t="s">
        <v>8516</v>
      </c>
      <c r="BH257" s="240" t="s">
        <v>448</v>
      </c>
      <c r="BI257" t="s">
        <v>2033</v>
      </c>
      <c r="BJ257" t="s">
        <v>2174</v>
      </c>
    </row>
    <row r="258" spans="1:62">
      <c r="A258" s="239" t="s">
        <v>6936</v>
      </c>
      <c r="B258" s="240" t="s">
        <v>6997</v>
      </c>
      <c r="C258" s="240" t="s">
        <v>6945</v>
      </c>
      <c r="D258" s="239" t="s">
        <v>5635</v>
      </c>
      <c r="E258" s="239" t="s">
        <v>6998</v>
      </c>
      <c r="F258" s="239" t="s">
        <v>5663</v>
      </c>
      <c r="G258" s="239" t="s">
        <v>6909</v>
      </c>
      <c r="H258" s="239" t="s">
        <v>5732</v>
      </c>
      <c r="I258" s="239" t="s">
        <v>6909</v>
      </c>
      <c r="J258" s="241" t="s">
        <v>6999</v>
      </c>
      <c r="K258" s="241" t="s">
        <v>5623</v>
      </c>
      <c r="L258" s="230" t="str">
        <f t="shared" si="54"/>
        <v>9L38</v>
      </c>
      <c r="M258" s="230" t="str">
        <f t="shared" si="55"/>
        <v/>
      </c>
      <c r="N258" s="230" t="str">
        <f t="shared" si="56"/>
        <v/>
      </c>
      <c r="O258" s="230" t="str">
        <f t="shared" si="57"/>
        <v/>
      </c>
      <c r="P258" s="55" t="str">
        <f t="shared" si="58"/>
        <v>9L38</v>
      </c>
      <c r="Q258" s="635" t="str">
        <f t="shared" si="66"/>
        <v>56</v>
      </c>
      <c r="R258" s="234">
        <f t="shared" si="60"/>
        <v>38</v>
      </c>
      <c r="S258" s="55">
        <f t="shared" si="61"/>
        <v>18</v>
      </c>
      <c r="T258" s="242">
        <f t="shared" ca="1" si="62"/>
        <v>1.1100000000000001</v>
      </c>
      <c r="U258" s="231" t="str">
        <f t="shared" si="63"/>
        <v/>
      </c>
      <c r="V258" s="230" t="str">
        <f t="array" ref="V258">INDEX(P:P,MAX(U$3:U258))</f>
        <v>9L#2DTR(B)</v>
      </c>
      <c r="W258" s="230" t="str">
        <f t="shared" ca="1" si="64"/>
        <v/>
      </c>
      <c r="X258" s="230">
        <f t="shared" si="65"/>
        <v>11.4</v>
      </c>
      <c r="Y258" s="230">
        <f t="shared" si="52"/>
        <v>0</v>
      </c>
      <c r="AA258" s="230" t="str">
        <f t="shared" si="53"/>
        <v>大城</v>
      </c>
      <c r="AB258" s="230" t="s">
        <v>2034</v>
      </c>
      <c r="AC258" s="230" t="str">
        <f>LEFT(B258,4)</f>
        <v>9L38</v>
      </c>
      <c r="BB258" s="547" t="s">
        <v>2211</v>
      </c>
      <c r="BC258" s="547">
        <v>2833</v>
      </c>
      <c r="BD258" s="547">
        <v>1</v>
      </c>
      <c r="BE258" s="547">
        <v>2834</v>
      </c>
      <c r="BG258" s="239" t="s">
        <v>8515</v>
      </c>
      <c r="BH258" s="240" t="s">
        <v>449</v>
      </c>
      <c r="BI258" t="s">
        <v>2034</v>
      </c>
      <c r="BJ258" t="s">
        <v>2174</v>
      </c>
    </row>
    <row r="259" spans="1:62">
      <c r="A259" s="239" t="s">
        <v>6936</v>
      </c>
      <c r="B259" s="240" t="s">
        <v>7000</v>
      </c>
      <c r="C259" s="240" t="s">
        <v>7001</v>
      </c>
      <c r="D259" s="239" t="s">
        <v>5859</v>
      </c>
      <c r="E259" s="239" t="s">
        <v>7002</v>
      </c>
      <c r="F259" s="239" t="s">
        <v>5859</v>
      </c>
      <c r="G259" s="239" t="s">
        <v>7003</v>
      </c>
      <c r="H259" s="239" t="s">
        <v>5859</v>
      </c>
      <c r="I259" s="239" t="s">
        <v>7002</v>
      </c>
      <c r="J259" s="241" t="s">
        <v>6945</v>
      </c>
      <c r="K259" s="241" t="s">
        <v>5663</v>
      </c>
      <c r="L259" s="230" t="str">
        <f t="shared" si="54"/>
        <v>9L39</v>
      </c>
      <c r="M259" s="230" t="str">
        <f t="shared" si="55"/>
        <v/>
      </c>
      <c r="N259" s="230" t="str">
        <f t="shared" si="56"/>
        <v/>
      </c>
      <c r="O259" s="230" t="str">
        <f t="shared" si="57"/>
        <v/>
      </c>
      <c r="P259" s="55" t="str">
        <f t="shared" si="58"/>
        <v>9L39</v>
      </c>
      <c r="Q259" s="635" t="str">
        <f t="shared" si="66"/>
        <v>277</v>
      </c>
      <c r="R259" s="234">
        <f t="shared" si="60"/>
        <v>264</v>
      </c>
      <c r="S259" s="55">
        <f t="shared" si="61"/>
        <v>245</v>
      </c>
      <c r="T259" s="242">
        <f t="shared" ca="1" si="62"/>
        <v>5.47</v>
      </c>
      <c r="U259" s="231" t="str">
        <f t="shared" si="63"/>
        <v/>
      </c>
      <c r="V259" s="230" t="str">
        <f t="array" ref="V259">INDEX(P:P,MAX(U$3:U259))</f>
        <v>9L#2DTR(B)</v>
      </c>
      <c r="W259" s="230" t="str">
        <f t="shared" ca="1" si="64"/>
        <v/>
      </c>
      <c r="X259" s="230">
        <f t="shared" si="65"/>
        <v>11.4</v>
      </c>
      <c r="Y259" s="230">
        <f t="shared" ref="Y259:Y322" si="67">SUMIF(L:L,L259,I:I)</f>
        <v>0</v>
      </c>
      <c r="AA259" s="230" t="str">
        <f t="shared" ref="AA259:AA322" si="68">LEFT(A259,2)</f>
        <v>大城</v>
      </c>
      <c r="AB259" s="230" t="s">
        <v>2035</v>
      </c>
      <c r="AC259" s="230" t="str">
        <f>LEFT(B259,4)</f>
        <v>9L39</v>
      </c>
      <c r="BB259" s="547" t="s">
        <v>1960</v>
      </c>
      <c r="BC259" s="547">
        <v>1285</v>
      </c>
      <c r="BD259" s="547">
        <v>3</v>
      </c>
      <c r="BE259" s="547">
        <v>1288</v>
      </c>
      <c r="BG259" s="239" t="s">
        <v>20</v>
      </c>
      <c r="BH259" s="240" t="s">
        <v>8531</v>
      </c>
      <c r="BI259" t="s">
        <v>2035</v>
      </c>
      <c r="BJ259" t="s">
        <v>2174</v>
      </c>
    </row>
    <row r="260" spans="1:62">
      <c r="A260" s="239" t="s">
        <v>6936</v>
      </c>
      <c r="B260" s="240" t="s">
        <v>7004</v>
      </c>
      <c r="C260" s="240" t="s">
        <v>6925</v>
      </c>
      <c r="D260" s="239" t="s">
        <v>5732</v>
      </c>
      <c r="E260" s="239" t="s">
        <v>7005</v>
      </c>
      <c r="F260" s="239" t="s">
        <v>5732</v>
      </c>
      <c r="G260" s="239" t="s">
        <v>6890</v>
      </c>
      <c r="H260" s="239" t="s">
        <v>5732</v>
      </c>
      <c r="I260" s="239" t="s">
        <v>6925</v>
      </c>
      <c r="J260" s="241" t="s">
        <v>6888</v>
      </c>
      <c r="K260" s="241" t="s">
        <v>5623</v>
      </c>
      <c r="L260" s="230" t="str">
        <f t="shared" ref="L260:L323" si="69">IF(LEFT(B260,1)="#",IF(LEN(B260)=5,RIGHT(A260,2)&amp;B260,N260&amp;M260),MID(B260,FIND("(",B260)+1,4))</f>
        <v>9L40</v>
      </c>
      <c r="M260" s="230" t="str">
        <f t="shared" ref="M260:M323" si="70">IF(LEFT(B260,1)="#",IF(LEN(B260)&lt;&gt;5,"("&amp;MID(B260,3,1)&amp;")",""),"")</f>
        <v/>
      </c>
      <c r="N260" s="230" t="str">
        <f t="shared" ref="N260:N323" si="71">IF(LEFT(B260,1)="#",IF(LEN(B260)=5,RIGHT(A260,2)&amp;B260,RIGHT(A260,2)&amp;LEFT(B260,2)&amp;"DTR"),"")</f>
        <v/>
      </c>
      <c r="O260" s="230" t="str">
        <f t="shared" ref="O260:O323" si="72">IF(LEFT(B260,1)="#",IF(LEN(B260)&lt;&gt;5,IF(LEN(B260)&lt;&gt;7,"("&amp;MID(B260,3,1)&amp;")","("&amp;MID(B260,3,2)&amp;")"),""),"")</f>
        <v/>
      </c>
      <c r="P260" s="55" t="str">
        <f t="shared" ref="P260:P323" si="73">IF(LEFT(B260,1)="#",IF(LEN(B260)=5,RIGHT(A260,2)&amp;B260,N260&amp;M260),MID(B260,FIND("(",B260)+1,4))</f>
        <v>9L40</v>
      </c>
      <c r="Q260" s="635" t="str">
        <f t="shared" si="66"/>
        <v>138</v>
      </c>
      <c r="R260" s="234">
        <f t="shared" ref="R260:R287" si="74">AVERAGE(C260*1,E260*1,G260*1)</f>
        <v>115</v>
      </c>
      <c r="S260" s="55">
        <f t="shared" ref="S260:S323" si="75">MIN(C260*1,E260*1,G260*1)</f>
        <v>80</v>
      </c>
      <c r="T260" s="242">
        <f t="shared" ref="T260:T323" ca="1" si="76">IF(LEFT(B260,1)="#",ROUND(OFFSET(X260,1,0,1,1)*Q260*SQRT(3)/1000,2),ROUND(Q260*X260*SQRT(3)/1000,2))</f>
        <v>2.72</v>
      </c>
      <c r="U260" s="231" t="str">
        <f t="shared" ref="U260:U323" si="77">IF(ISNUMBER(FIND("#",B260)),ROW(),"")</f>
        <v/>
      </c>
      <c r="V260" s="230" t="str">
        <f t="array" ref="V260">INDEX(P:P,MAX(U$3:U260))</f>
        <v>9L#2DTR(B)</v>
      </c>
      <c r="W260" s="230" t="str">
        <f t="shared" ref="W260:W323" ca="1" si="78">IF(LEFT(B260,1)="#",IF(ISNUMBER(FIND("DTR",B260)),IF(MID(OFFSET(P260,1,0,1,1),3,1)*1&lt;5,30,60),25),"")</f>
        <v/>
      </c>
      <c r="X260" s="230">
        <f t="shared" ref="X260:X323" si="79">IF(LEFT(B260,1)="#","",IF(MID(P260,3,1)*1&lt;5,11.4,22.8))</f>
        <v>11.4</v>
      </c>
      <c r="Y260" s="230">
        <f t="shared" si="67"/>
        <v>0</v>
      </c>
      <c r="AA260" s="230" t="str">
        <f t="shared" si="68"/>
        <v>大城</v>
      </c>
      <c r="AB260" s="230" t="s">
        <v>2036</v>
      </c>
      <c r="AC260" s="230" t="str">
        <f>LEFT(B260,4)</f>
        <v>9L40</v>
      </c>
      <c r="BB260" s="547" t="s">
        <v>2210</v>
      </c>
      <c r="BC260" s="547">
        <v>1770</v>
      </c>
      <c r="BD260" s="547">
        <v>1</v>
      </c>
      <c r="BE260" s="547">
        <v>1771</v>
      </c>
      <c r="BG260" s="239" t="s">
        <v>8515</v>
      </c>
      <c r="BH260" s="240" t="s">
        <v>8532</v>
      </c>
      <c r="BI260" t="s">
        <v>2036</v>
      </c>
      <c r="BJ260" t="s">
        <v>2174</v>
      </c>
    </row>
    <row r="261" spans="1:62">
      <c r="A261" s="239" t="s">
        <v>7006</v>
      </c>
      <c r="B261" s="240" t="s">
        <v>5889</v>
      </c>
      <c r="C261" s="240" t="s">
        <v>7007</v>
      </c>
      <c r="D261" s="239" t="s">
        <v>6885</v>
      </c>
      <c r="E261" s="239" t="s">
        <v>7008</v>
      </c>
      <c r="F261" s="239" t="s">
        <v>6885</v>
      </c>
      <c r="G261" s="239" t="s">
        <v>7009</v>
      </c>
      <c r="H261" s="239" t="s">
        <v>6885</v>
      </c>
      <c r="I261" s="239" t="s">
        <v>7007</v>
      </c>
      <c r="J261" s="241" t="s">
        <v>5720</v>
      </c>
      <c r="K261" s="241" t="s">
        <v>5720</v>
      </c>
      <c r="L261" s="230" t="str">
        <f t="shared" si="69"/>
        <v>9M#2DTR(A)</v>
      </c>
      <c r="M261" s="230" t="str">
        <f t="shared" si="70"/>
        <v>(A)</v>
      </c>
      <c r="N261" s="230" t="str">
        <f t="shared" si="71"/>
        <v>9M#2DTR</v>
      </c>
      <c r="O261" s="230" t="str">
        <f t="shared" si="72"/>
        <v>(A)</v>
      </c>
      <c r="P261" s="55" t="str">
        <f t="shared" si="73"/>
        <v>9M#2DTR(A)</v>
      </c>
      <c r="Q261" s="635" t="str">
        <f t="shared" si="66"/>
        <v>473</v>
      </c>
      <c r="R261" s="234">
        <f t="shared" si="74"/>
        <v>400</v>
      </c>
      <c r="S261" s="55">
        <f t="shared" si="75"/>
        <v>345</v>
      </c>
      <c r="T261" s="242">
        <f t="shared" ca="1" si="76"/>
        <v>9.34</v>
      </c>
      <c r="U261" s="231">
        <f t="shared" si="77"/>
        <v>261</v>
      </c>
      <c r="V261" s="230" t="str">
        <f t="array" ref="V261">INDEX(P:P,MAX(U$3:U261))</f>
        <v>9M#2DTR(A)</v>
      </c>
      <c r="W261" s="230">
        <f t="shared" ca="1" si="78"/>
        <v>30</v>
      </c>
      <c r="X261" s="230" t="str">
        <f t="shared" si="79"/>
        <v/>
      </c>
      <c r="Y261" s="230">
        <f t="shared" si="67"/>
        <v>0</v>
      </c>
      <c r="AA261" s="230" t="str">
        <f t="shared" si="68"/>
        <v>彰林</v>
      </c>
      <c r="AB261" s="230" t="s">
        <v>2175</v>
      </c>
      <c r="AC261" s="230" t="s">
        <v>2175</v>
      </c>
      <c r="BB261" s="547" t="s">
        <v>2224</v>
      </c>
      <c r="BC261" s="547">
        <v>2266</v>
      </c>
      <c r="BD261" s="547" t="s">
        <v>85</v>
      </c>
      <c r="BE261" s="547">
        <v>2266</v>
      </c>
      <c r="BG261" s="239" t="s">
        <v>8533</v>
      </c>
      <c r="BH261" s="240" t="s">
        <v>8420</v>
      </c>
      <c r="BI261" t="s">
        <v>2175</v>
      </c>
      <c r="BJ261" t="s">
        <v>2175</v>
      </c>
    </row>
    <row r="262" spans="1:62">
      <c r="A262" s="239" t="s">
        <v>7010</v>
      </c>
      <c r="B262" s="240" t="s">
        <v>7011</v>
      </c>
      <c r="C262" s="240" t="s">
        <v>7012</v>
      </c>
      <c r="D262" s="239" t="s">
        <v>6857</v>
      </c>
      <c r="E262" s="239" t="s">
        <v>7013</v>
      </c>
      <c r="F262" s="239" t="s">
        <v>5865</v>
      </c>
      <c r="G262" s="239" t="s">
        <v>6880</v>
      </c>
      <c r="H262" s="239" t="s">
        <v>5865</v>
      </c>
      <c r="I262" s="239" t="s">
        <v>7012</v>
      </c>
      <c r="J262" s="241" t="s">
        <v>6951</v>
      </c>
      <c r="K262" s="241" t="s">
        <v>5869</v>
      </c>
      <c r="L262" s="230" t="str">
        <f t="shared" si="69"/>
        <v>9M20</v>
      </c>
      <c r="M262" s="230" t="str">
        <f t="shared" si="70"/>
        <v/>
      </c>
      <c r="N262" s="230" t="str">
        <f t="shared" si="71"/>
        <v/>
      </c>
      <c r="O262" s="230" t="str">
        <f t="shared" si="72"/>
        <v/>
      </c>
      <c r="P262" s="55" t="str">
        <f t="shared" si="73"/>
        <v>9M20</v>
      </c>
      <c r="Q262" s="635" t="str">
        <f t="shared" si="66"/>
        <v>178</v>
      </c>
      <c r="R262" s="234">
        <f t="shared" si="74"/>
        <v>166</v>
      </c>
      <c r="S262" s="55">
        <f t="shared" si="75"/>
        <v>153</v>
      </c>
      <c r="T262" s="242">
        <f t="shared" ca="1" si="76"/>
        <v>3.51</v>
      </c>
      <c r="U262" s="231" t="str">
        <f t="shared" si="77"/>
        <v/>
      </c>
      <c r="V262" s="230" t="str">
        <f t="array" ref="V262">INDEX(P:P,MAX(U$3:U262))</f>
        <v>9M#2DTR(A)</v>
      </c>
      <c r="W262" s="230" t="str">
        <f t="shared" ca="1" si="78"/>
        <v/>
      </c>
      <c r="X262" s="230">
        <f t="shared" si="79"/>
        <v>11.4</v>
      </c>
      <c r="Y262" s="230">
        <f t="shared" si="67"/>
        <v>0</v>
      </c>
      <c r="AA262" s="230" t="str">
        <f t="shared" si="68"/>
        <v>彰林</v>
      </c>
      <c r="AB262" s="230" t="s">
        <v>2176</v>
      </c>
      <c r="AC262" s="230" t="str">
        <f>LEFT(B262,4)</f>
        <v>9M20</v>
      </c>
      <c r="BB262" s="547" t="s">
        <v>2213</v>
      </c>
      <c r="BC262" s="547">
        <v>1055</v>
      </c>
      <c r="BD262" s="547" t="s">
        <v>85</v>
      </c>
      <c r="BE262" s="547">
        <v>1055</v>
      </c>
      <c r="BG262" s="239" t="s">
        <v>40</v>
      </c>
      <c r="BH262" s="240" t="s">
        <v>450</v>
      </c>
      <c r="BI262" t="s">
        <v>2176</v>
      </c>
      <c r="BJ262" t="s">
        <v>2175</v>
      </c>
    </row>
    <row r="263" spans="1:62">
      <c r="A263" s="239" t="s">
        <v>7006</v>
      </c>
      <c r="B263" s="240" t="s">
        <v>7014</v>
      </c>
      <c r="C263" s="240" t="s">
        <v>7015</v>
      </c>
      <c r="D263" s="239" t="s">
        <v>5869</v>
      </c>
      <c r="E263" s="239" t="s">
        <v>6913</v>
      </c>
      <c r="F263" s="239" t="s">
        <v>5859</v>
      </c>
      <c r="G263" s="239" t="s">
        <v>6839</v>
      </c>
      <c r="H263" s="239" t="s">
        <v>5869</v>
      </c>
      <c r="I263" s="239" t="s">
        <v>6839</v>
      </c>
      <c r="J263" s="241" t="s">
        <v>7016</v>
      </c>
      <c r="K263" s="241" t="s">
        <v>5865</v>
      </c>
      <c r="L263" s="230" t="str">
        <f t="shared" si="69"/>
        <v>9M21</v>
      </c>
      <c r="M263" s="230" t="str">
        <f t="shared" si="70"/>
        <v/>
      </c>
      <c r="N263" s="230" t="str">
        <f t="shared" si="71"/>
        <v/>
      </c>
      <c r="O263" s="230" t="str">
        <f t="shared" si="72"/>
        <v/>
      </c>
      <c r="P263" s="55" t="str">
        <f t="shared" si="73"/>
        <v>9M21</v>
      </c>
      <c r="Q263" s="635" t="str">
        <f t="shared" si="66"/>
        <v>65</v>
      </c>
      <c r="R263" s="234">
        <f t="shared" si="74"/>
        <v>61</v>
      </c>
      <c r="S263" s="55">
        <f t="shared" si="75"/>
        <v>54</v>
      </c>
      <c r="T263" s="242">
        <f t="shared" ca="1" si="76"/>
        <v>1.28</v>
      </c>
      <c r="U263" s="231" t="str">
        <f t="shared" si="77"/>
        <v/>
      </c>
      <c r="V263" s="230" t="str">
        <f t="array" ref="V263">INDEX(P:P,MAX(U$3:U263))</f>
        <v>9M#2DTR(A)</v>
      </c>
      <c r="W263" s="230" t="str">
        <f t="shared" ca="1" si="78"/>
        <v/>
      </c>
      <c r="X263" s="230">
        <f t="shared" si="79"/>
        <v>11.4</v>
      </c>
      <c r="Y263" s="230">
        <f t="shared" si="67"/>
        <v>0</v>
      </c>
      <c r="AA263" s="230" t="str">
        <f t="shared" si="68"/>
        <v>彰林</v>
      </c>
      <c r="AB263" s="230" t="s">
        <v>1226</v>
      </c>
      <c r="AC263" s="230" t="str">
        <f>LEFT(B263,4)</f>
        <v>9M21</v>
      </c>
      <c r="BB263" s="547" t="s">
        <v>2229</v>
      </c>
      <c r="BC263" s="547">
        <v>906</v>
      </c>
      <c r="BD263" s="547">
        <v>8</v>
      </c>
      <c r="BE263" s="547">
        <v>914</v>
      </c>
      <c r="BG263" s="239" t="s">
        <v>8534</v>
      </c>
      <c r="BH263" s="240" t="s">
        <v>451</v>
      </c>
      <c r="BI263" t="s">
        <v>1226</v>
      </c>
      <c r="BJ263" t="s">
        <v>2175</v>
      </c>
    </row>
    <row r="264" spans="1:62">
      <c r="A264" s="239" t="s">
        <v>7006</v>
      </c>
      <c r="B264" s="240" t="s">
        <v>7017</v>
      </c>
      <c r="C264" s="240" t="s">
        <v>5848</v>
      </c>
      <c r="D264" s="239" t="s">
        <v>6885</v>
      </c>
      <c r="E264" s="239" t="s">
        <v>5636</v>
      </c>
      <c r="F264" s="239" t="s">
        <v>5905</v>
      </c>
      <c r="G264" s="239" t="s">
        <v>7018</v>
      </c>
      <c r="H264" s="239" t="s">
        <v>6885</v>
      </c>
      <c r="I264" s="239" t="s">
        <v>5848</v>
      </c>
      <c r="J264" s="241" t="s">
        <v>6954</v>
      </c>
      <c r="K264" s="241" t="s">
        <v>6922</v>
      </c>
      <c r="L264" s="230" t="str">
        <f t="shared" si="69"/>
        <v>9M22</v>
      </c>
      <c r="M264" s="230" t="str">
        <f t="shared" si="70"/>
        <v/>
      </c>
      <c r="N264" s="230" t="str">
        <f t="shared" si="71"/>
        <v/>
      </c>
      <c r="O264" s="230" t="str">
        <f t="shared" si="72"/>
        <v/>
      </c>
      <c r="P264" s="55" t="str">
        <f t="shared" si="73"/>
        <v>9M22</v>
      </c>
      <c r="Q264" s="635" t="str">
        <f t="shared" si="66"/>
        <v>175</v>
      </c>
      <c r="R264" s="234">
        <f t="shared" si="74"/>
        <v>142</v>
      </c>
      <c r="S264" s="55">
        <f t="shared" si="75"/>
        <v>117</v>
      </c>
      <c r="T264" s="242">
        <f t="shared" ca="1" si="76"/>
        <v>3.46</v>
      </c>
      <c r="U264" s="231" t="str">
        <f t="shared" si="77"/>
        <v/>
      </c>
      <c r="V264" s="230" t="str">
        <f t="array" ref="V264">INDEX(P:P,MAX(U$3:U264))</f>
        <v>9M#2DTR(A)</v>
      </c>
      <c r="W264" s="230" t="str">
        <f t="shared" ca="1" si="78"/>
        <v/>
      </c>
      <c r="X264" s="230">
        <f t="shared" si="79"/>
        <v>11.4</v>
      </c>
      <c r="Y264" s="230">
        <f t="shared" si="67"/>
        <v>0</v>
      </c>
      <c r="AA264" s="230" t="str">
        <f t="shared" si="68"/>
        <v>彰林</v>
      </c>
      <c r="AB264" s="230" t="s">
        <v>1244</v>
      </c>
      <c r="AC264" s="230" t="str">
        <f>LEFT(B264,4)</f>
        <v>9M22</v>
      </c>
      <c r="BB264" s="547" t="s">
        <v>1962</v>
      </c>
      <c r="BC264" s="547">
        <v>1878</v>
      </c>
      <c r="BD264" s="547" t="s">
        <v>85</v>
      </c>
      <c r="BE264" s="547">
        <v>1878</v>
      </c>
      <c r="BG264" s="239" t="s">
        <v>8533</v>
      </c>
      <c r="BH264" s="240" t="s">
        <v>8535</v>
      </c>
      <c r="BI264" t="s">
        <v>1244</v>
      </c>
      <c r="BJ264" t="s">
        <v>2175</v>
      </c>
    </row>
    <row r="265" spans="1:62">
      <c r="A265" s="239" t="s">
        <v>7006</v>
      </c>
      <c r="B265" s="240" t="s">
        <v>7019</v>
      </c>
      <c r="C265" s="240" t="s">
        <v>6973</v>
      </c>
      <c r="D265" s="239" t="s">
        <v>6885</v>
      </c>
      <c r="E265" s="239" t="s">
        <v>7020</v>
      </c>
      <c r="F265" s="239" t="s">
        <v>6857</v>
      </c>
      <c r="G265" s="239" t="s">
        <v>6862</v>
      </c>
      <c r="H265" s="239" t="s">
        <v>5732</v>
      </c>
      <c r="I265" s="239" t="s">
        <v>6973</v>
      </c>
      <c r="J265" s="241" t="s">
        <v>6901</v>
      </c>
      <c r="K265" s="241" t="s">
        <v>5905</v>
      </c>
      <c r="L265" s="230" t="str">
        <f t="shared" si="69"/>
        <v>9M23</v>
      </c>
      <c r="M265" s="230" t="str">
        <f t="shared" si="70"/>
        <v/>
      </c>
      <c r="N265" s="230" t="str">
        <f t="shared" si="71"/>
        <v/>
      </c>
      <c r="O265" s="230" t="str">
        <f t="shared" si="72"/>
        <v/>
      </c>
      <c r="P265" s="55" t="str">
        <f t="shared" si="73"/>
        <v>9M23</v>
      </c>
      <c r="Q265" s="635" t="str">
        <f t="shared" si="66"/>
        <v>34</v>
      </c>
      <c r="R265" s="234">
        <f t="shared" si="74"/>
        <v>32</v>
      </c>
      <c r="S265" s="55">
        <f t="shared" si="75"/>
        <v>30</v>
      </c>
      <c r="T265" s="242">
        <f t="shared" ca="1" si="76"/>
        <v>0.67</v>
      </c>
      <c r="U265" s="231" t="str">
        <f t="shared" si="77"/>
        <v/>
      </c>
      <c r="V265" s="230" t="str">
        <f t="array" ref="V265">INDEX(P:P,MAX(U$3:U265))</f>
        <v>9M#2DTR(A)</v>
      </c>
      <c r="W265" s="230" t="str">
        <f t="shared" ca="1" si="78"/>
        <v/>
      </c>
      <c r="X265" s="230">
        <f t="shared" si="79"/>
        <v>11.4</v>
      </c>
      <c r="Y265" s="230">
        <f t="shared" si="67"/>
        <v>0</v>
      </c>
      <c r="AA265" s="230" t="str">
        <f t="shared" si="68"/>
        <v>彰林</v>
      </c>
      <c r="AB265" s="230" t="s">
        <v>1282</v>
      </c>
      <c r="AC265" s="230" t="str">
        <f>LEFT(B265,4)</f>
        <v>9M23</v>
      </c>
      <c r="BB265" s="547" t="s">
        <v>2230</v>
      </c>
      <c r="BC265" s="547">
        <v>754</v>
      </c>
      <c r="BD265" s="547">
        <v>3</v>
      </c>
      <c r="BE265" s="547">
        <v>757</v>
      </c>
      <c r="BG265" s="239" t="s">
        <v>8533</v>
      </c>
      <c r="BH265" s="240" t="s">
        <v>452</v>
      </c>
      <c r="BI265" t="s">
        <v>1282</v>
      </c>
      <c r="BJ265" t="s">
        <v>2175</v>
      </c>
    </row>
    <row r="266" spans="1:62">
      <c r="A266" s="239" t="s">
        <v>7006</v>
      </c>
      <c r="B266" s="240" t="s">
        <v>7021</v>
      </c>
      <c r="C266" s="240" t="s">
        <v>6862</v>
      </c>
      <c r="D266" s="239" t="s">
        <v>5869</v>
      </c>
      <c r="E266" s="239" t="s">
        <v>5679</v>
      </c>
      <c r="F266" s="239" t="s">
        <v>6885</v>
      </c>
      <c r="G266" s="239" t="s">
        <v>6998</v>
      </c>
      <c r="H266" s="239" t="s">
        <v>5663</v>
      </c>
      <c r="I266" s="239" t="s">
        <v>6862</v>
      </c>
      <c r="J266" s="241" t="s">
        <v>5679</v>
      </c>
      <c r="K266" s="241" t="s">
        <v>5865</v>
      </c>
      <c r="L266" s="230" t="str">
        <f t="shared" si="69"/>
        <v>9M24</v>
      </c>
      <c r="M266" s="230" t="str">
        <f t="shared" si="70"/>
        <v/>
      </c>
      <c r="N266" s="230" t="str">
        <f t="shared" si="71"/>
        <v/>
      </c>
      <c r="O266" s="230" t="str">
        <f t="shared" si="72"/>
        <v/>
      </c>
      <c r="P266" s="55" t="str">
        <f t="shared" si="73"/>
        <v>9M24</v>
      </c>
      <c r="Q266" s="635" t="str">
        <f t="shared" si="66"/>
        <v>30</v>
      </c>
      <c r="R266" s="234">
        <f t="shared" si="74"/>
        <v>25</v>
      </c>
      <c r="S266" s="55">
        <f t="shared" si="75"/>
        <v>18</v>
      </c>
      <c r="T266" s="242">
        <f t="shared" ca="1" si="76"/>
        <v>0.59</v>
      </c>
      <c r="U266" s="231" t="str">
        <f t="shared" si="77"/>
        <v/>
      </c>
      <c r="V266" s="230" t="str">
        <f t="array" ref="V266">INDEX(P:P,MAX(U$3:U266))</f>
        <v>9M#2DTR(A)</v>
      </c>
      <c r="W266" s="230" t="str">
        <f t="shared" ca="1" si="78"/>
        <v/>
      </c>
      <c r="X266" s="230">
        <f t="shared" si="79"/>
        <v>11.4</v>
      </c>
      <c r="Y266" s="230">
        <f t="shared" si="67"/>
        <v>0</v>
      </c>
      <c r="AA266" s="230" t="str">
        <f t="shared" si="68"/>
        <v>彰林</v>
      </c>
      <c r="AB266" s="230" t="s">
        <v>1300</v>
      </c>
      <c r="AC266" s="230" t="str">
        <f>LEFT(B266,4)</f>
        <v>9M24</v>
      </c>
      <c r="BB266" s="547" t="s">
        <v>2231</v>
      </c>
      <c r="BC266" s="547">
        <v>604</v>
      </c>
      <c r="BD266" s="547">
        <v>2</v>
      </c>
      <c r="BE266" s="547">
        <v>606</v>
      </c>
      <c r="BG266" s="239" t="s">
        <v>8533</v>
      </c>
      <c r="BH266" s="240" t="s">
        <v>8536</v>
      </c>
      <c r="BI266" t="s">
        <v>1300</v>
      </c>
      <c r="BJ266" t="s">
        <v>2175</v>
      </c>
    </row>
    <row r="267" spans="1:62">
      <c r="A267" s="239" t="s">
        <v>40</v>
      </c>
      <c r="B267" s="240" t="s">
        <v>7022</v>
      </c>
      <c r="C267" s="240" t="s">
        <v>7023</v>
      </c>
      <c r="D267" s="239" t="s">
        <v>7024</v>
      </c>
      <c r="E267" s="239" t="s">
        <v>7025</v>
      </c>
      <c r="F267" s="239" t="s">
        <v>7026</v>
      </c>
      <c r="G267" s="239" t="s">
        <v>7027</v>
      </c>
      <c r="H267" s="239" t="s">
        <v>806</v>
      </c>
      <c r="I267" s="239" t="s">
        <v>7028</v>
      </c>
      <c r="J267" s="241" t="s">
        <v>7029</v>
      </c>
      <c r="K267" s="241" t="s">
        <v>7030</v>
      </c>
      <c r="L267" s="230" t="str">
        <f t="shared" si="69"/>
        <v>9M#2DTR(B)</v>
      </c>
      <c r="M267" s="230" t="str">
        <f t="shared" si="70"/>
        <v>(B)</v>
      </c>
      <c r="N267" s="230" t="str">
        <f t="shared" si="71"/>
        <v>9M#2DTR</v>
      </c>
      <c r="O267" s="230" t="str">
        <f t="shared" si="72"/>
        <v>(B)</v>
      </c>
      <c r="P267" s="55" t="str">
        <f t="shared" si="73"/>
        <v>9M#2DTR(B)</v>
      </c>
      <c r="Q267" s="635" t="str">
        <f t="shared" si="66"/>
        <v>846</v>
      </c>
      <c r="R267" s="234">
        <f t="shared" si="74"/>
        <v>820</v>
      </c>
      <c r="S267" s="55">
        <f t="shared" si="75"/>
        <v>777</v>
      </c>
      <c r="T267" s="242">
        <f t="shared" ca="1" si="76"/>
        <v>16.7</v>
      </c>
      <c r="U267" s="231">
        <f t="shared" si="77"/>
        <v>267</v>
      </c>
      <c r="V267" s="230" t="str">
        <f t="array" ref="V267">INDEX(P:P,MAX(U$3:U267))</f>
        <v>9M#2DTR(B)</v>
      </c>
      <c r="W267" s="230">
        <f t="shared" ca="1" si="78"/>
        <v>30</v>
      </c>
      <c r="X267" s="230" t="str">
        <f t="shared" si="79"/>
        <v/>
      </c>
      <c r="Y267" s="230">
        <f t="shared" si="67"/>
        <v>0</v>
      </c>
      <c r="AA267" s="230" t="str">
        <f t="shared" si="68"/>
        <v>彰林</v>
      </c>
      <c r="AB267" s="230" t="s">
        <v>2177</v>
      </c>
      <c r="AC267" s="230" t="s">
        <v>2177</v>
      </c>
      <c r="BB267" s="547" t="s">
        <v>1964</v>
      </c>
      <c r="BC267" s="547">
        <v>186</v>
      </c>
      <c r="BD267" s="547">
        <v>1</v>
      </c>
      <c r="BE267" s="547">
        <v>187</v>
      </c>
      <c r="BG267" s="239" t="s">
        <v>8533</v>
      </c>
      <c r="BH267" s="240" t="s">
        <v>8529</v>
      </c>
      <c r="BI267" t="s">
        <v>2177</v>
      </c>
      <c r="BJ267" t="s">
        <v>2177</v>
      </c>
    </row>
    <row r="268" spans="1:62">
      <c r="A268" s="239" t="s">
        <v>7010</v>
      </c>
      <c r="B268" s="240" t="s">
        <v>7031</v>
      </c>
      <c r="C268" s="240" t="s">
        <v>7032</v>
      </c>
      <c r="D268" s="239" t="s">
        <v>5846</v>
      </c>
      <c r="E268" s="239" t="s">
        <v>7033</v>
      </c>
      <c r="F268" s="239" t="s">
        <v>5846</v>
      </c>
      <c r="G268" s="239" t="s">
        <v>7034</v>
      </c>
      <c r="H268" s="239" t="s">
        <v>7026</v>
      </c>
      <c r="I268" s="239" t="s">
        <v>7035</v>
      </c>
      <c r="J268" s="241" t="s">
        <v>7036</v>
      </c>
      <c r="K268" s="241" t="s">
        <v>7037</v>
      </c>
      <c r="L268" s="230" t="str">
        <f t="shared" si="69"/>
        <v>9M25</v>
      </c>
      <c r="M268" s="230" t="str">
        <f t="shared" si="70"/>
        <v/>
      </c>
      <c r="N268" s="230" t="str">
        <f t="shared" si="71"/>
        <v/>
      </c>
      <c r="O268" s="230" t="str">
        <f t="shared" si="72"/>
        <v/>
      </c>
      <c r="P268" s="55" t="str">
        <f t="shared" si="73"/>
        <v>9M25</v>
      </c>
      <c r="Q268" s="635" t="str">
        <f t="shared" si="66"/>
        <v>224</v>
      </c>
      <c r="R268" s="234">
        <f t="shared" si="74"/>
        <v>207</v>
      </c>
      <c r="S268" s="55">
        <f t="shared" si="75"/>
        <v>198</v>
      </c>
      <c r="T268" s="242">
        <f t="shared" ca="1" si="76"/>
        <v>4.42</v>
      </c>
      <c r="U268" s="231" t="str">
        <f t="shared" si="77"/>
        <v/>
      </c>
      <c r="V268" s="230" t="str">
        <f t="array" ref="V268">INDEX(P:P,MAX(U$3:U268))</f>
        <v>9M#2DTR(B)</v>
      </c>
      <c r="W268" s="230" t="str">
        <f t="shared" ca="1" si="78"/>
        <v/>
      </c>
      <c r="X268" s="230">
        <f t="shared" si="79"/>
        <v>11.4</v>
      </c>
      <c r="Y268" s="230">
        <f t="shared" si="67"/>
        <v>0</v>
      </c>
      <c r="AA268" s="230" t="str">
        <f t="shared" si="68"/>
        <v>彰林</v>
      </c>
      <c r="AB268" s="230" t="s">
        <v>2178</v>
      </c>
      <c r="AC268" s="230" t="str">
        <f>LEFT(B268,4)</f>
        <v>9M25</v>
      </c>
      <c r="BB268" s="547" t="s">
        <v>2233</v>
      </c>
      <c r="BC268" s="547">
        <v>4577</v>
      </c>
      <c r="BD268" s="547">
        <v>6</v>
      </c>
      <c r="BE268" s="547">
        <v>4583</v>
      </c>
      <c r="BG268" s="239" t="s">
        <v>8533</v>
      </c>
      <c r="BH268" s="240" t="s">
        <v>8537</v>
      </c>
      <c r="BI268" t="s">
        <v>2178</v>
      </c>
      <c r="BJ268" t="s">
        <v>2177</v>
      </c>
    </row>
    <row r="269" spans="1:62">
      <c r="A269" s="239" t="s">
        <v>40</v>
      </c>
      <c r="B269" s="240" t="s">
        <v>453</v>
      </c>
      <c r="C269" s="240" t="s">
        <v>1015</v>
      </c>
      <c r="D269" s="239" t="s">
        <v>855</v>
      </c>
      <c r="E269" s="239" t="s">
        <v>6091</v>
      </c>
      <c r="F269" s="239" t="s">
        <v>859</v>
      </c>
      <c r="G269" s="239" t="s">
        <v>904</v>
      </c>
      <c r="H269" s="239" t="s">
        <v>859</v>
      </c>
      <c r="I269" s="239" t="s">
        <v>1015</v>
      </c>
      <c r="J269" s="241" t="s">
        <v>946</v>
      </c>
      <c r="K269" s="241" t="s">
        <v>855</v>
      </c>
      <c r="L269" s="230" t="str">
        <f t="shared" si="69"/>
        <v>9M26</v>
      </c>
      <c r="M269" s="230" t="str">
        <f t="shared" si="70"/>
        <v/>
      </c>
      <c r="N269" s="230" t="str">
        <f t="shared" si="71"/>
        <v/>
      </c>
      <c r="O269" s="230" t="str">
        <f t="shared" si="72"/>
        <v/>
      </c>
      <c r="P269" s="55" t="str">
        <f t="shared" si="73"/>
        <v>9M26</v>
      </c>
      <c r="Q269" s="635" t="str">
        <f t="shared" si="66"/>
        <v>218</v>
      </c>
      <c r="R269" s="234">
        <f t="shared" si="74"/>
        <v>193</v>
      </c>
      <c r="S269" s="55">
        <f t="shared" si="75"/>
        <v>176</v>
      </c>
      <c r="T269" s="242">
        <f t="shared" ca="1" si="76"/>
        <v>4.3</v>
      </c>
      <c r="U269" s="231" t="str">
        <f t="shared" si="77"/>
        <v/>
      </c>
      <c r="V269" s="230" t="str">
        <f t="array" ref="V269">INDEX(P:P,MAX(U$3:U269))</f>
        <v>9M#2DTR(B)</v>
      </c>
      <c r="W269" s="230" t="str">
        <f t="shared" ca="1" si="78"/>
        <v/>
      </c>
      <c r="X269" s="230">
        <f t="shared" si="79"/>
        <v>11.4</v>
      </c>
      <c r="Y269" s="230">
        <f t="shared" si="67"/>
        <v>0</v>
      </c>
      <c r="AA269" s="230" t="str">
        <f t="shared" si="68"/>
        <v>彰林</v>
      </c>
      <c r="AB269" s="230" t="s">
        <v>1380</v>
      </c>
      <c r="AC269" s="230" t="str">
        <f>LEFT(B269,4)</f>
        <v>9M26</v>
      </c>
      <c r="BB269" s="547" t="s">
        <v>2234</v>
      </c>
      <c r="BC269" s="547">
        <v>1825</v>
      </c>
      <c r="BD269" s="547">
        <v>3</v>
      </c>
      <c r="BE269" s="547">
        <v>1828</v>
      </c>
      <c r="BG269" s="239" t="s">
        <v>40</v>
      </c>
      <c r="BH269" s="240" t="s">
        <v>8538</v>
      </c>
      <c r="BI269" t="s">
        <v>1380</v>
      </c>
      <c r="BJ269" t="s">
        <v>2177</v>
      </c>
    </row>
    <row r="270" spans="1:62">
      <c r="A270" s="239" t="s">
        <v>7006</v>
      </c>
      <c r="B270" s="240" t="s">
        <v>7038</v>
      </c>
      <c r="C270" s="240" t="s">
        <v>7039</v>
      </c>
      <c r="D270" s="239" t="s">
        <v>5732</v>
      </c>
      <c r="E270" s="239" t="s">
        <v>7040</v>
      </c>
      <c r="F270" s="239" t="s">
        <v>5732</v>
      </c>
      <c r="G270" s="239" t="s">
        <v>7041</v>
      </c>
      <c r="H270" s="239" t="s">
        <v>5732</v>
      </c>
      <c r="I270" s="239" t="s">
        <v>7041</v>
      </c>
      <c r="J270" s="241" t="s">
        <v>6845</v>
      </c>
      <c r="K270" s="241" t="s">
        <v>5635</v>
      </c>
      <c r="L270" s="230" t="str">
        <f t="shared" si="69"/>
        <v>9M27</v>
      </c>
      <c r="M270" s="230" t="str">
        <f t="shared" si="70"/>
        <v/>
      </c>
      <c r="N270" s="230" t="str">
        <f t="shared" si="71"/>
        <v/>
      </c>
      <c r="O270" s="230" t="str">
        <f t="shared" si="72"/>
        <v/>
      </c>
      <c r="P270" s="55" t="str">
        <f t="shared" si="73"/>
        <v>9M27</v>
      </c>
      <c r="Q270" s="635" t="str">
        <f t="shared" si="66"/>
        <v>240</v>
      </c>
      <c r="R270" s="234">
        <f t="shared" si="74"/>
        <v>225</v>
      </c>
      <c r="S270" s="55">
        <f t="shared" si="75"/>
        <v>211</v>
      </c>
      <c r="T270" s="242">
        <f t="shared" ca="1" si="76"/>
        <v>4.74</v>
      </c>
      <c r="U270" s="231" t="str">
        <f t="shared" si="77"/>
        <v/>
      </c>
      <c r="V270" s="230" t="str">
        <f t="array" ref="V270">INDEX(P:P,MAX(U$3:U270))</f>
        <v>9M#2DTR(B)</v>
      </c>
      <c r="W270" s="230" t="str">
        <f t="shared" ca="1" si="78"/>
        <v/>
      </c>
      <c r="X270" s="230">
        <f t="shared" si="79"/>
        <v>11.4</v>
      </c>
      <c r="Y270" s="230">
        <f t="shared" si="67"/>
        <v>0</v>
      </c>
      <c r="AA270" s="230" t="str">
        <f t="shared" si="68"/>
        <v>彰林</v>
      </c>
      <c r="AB270" s="230" t="s">
        <v>1391</v>
      </c>
      <c r="AC270" s="230" t="str">
        <f>LEFT(B270,4)</f>
        <v>9M27</v>
      </c>
      <c r="BB270" s="547" t="s">
        <v>2235</v>
      </c>
      <c r="BC270" s="547">
        <v>2312</v>
      </c>
      <c r="BD270" s="547">
        <v>2</v>
      </c>
      <c r="BE270" s="547">
        <v>2314</v>
      </c>
      <c r="BG270" s="239" t="s">
        <v>8533</v>
      </c>
      <c r="BH270" s="240" t="s">
        <v>454</v>
      </c>
      <c r="BI270" t="s">
        <v>1391</v>
      </c>
      <c r="BJ270" t="s">
        <v>2177</v>
      </c>
    </row>
    <row r="271" spans="1:62">
      <c r="A271" s="239" t="s">
        <v>7042</v>
      </c>
      <c r="B271" s="240" t="s">
        <v>7043</v>
      </c>
      <c r="C271" s="240" t="s">
        <v>7044</v>
      </c>
      <c r="D271" s="239" t="s">
        <v>7045</v>
      </c>
      <c r="E271" s="239" t="s">
        <v>7046</v>
      </c>
      <c r="F271" s="239" t="s">
        <v>7047</v>
      </c>
      <c r="G271" s="239" t="s">
        <v>7048</v>
      </c>
      <c r="H271" s="239" t="s">
        <v>7045</v>
      </c>
      <c r="I271" s="239" t="s">
        <v>7048</v>
      </c>
      <c r="J271" s="241" t="s">
        <v>7049</v>
      </c>
      <c r="K271" s="241" t="s">
        <v>7050</v>
      </c>
      <c r="L271" s="230" t="str">
        <f t="shared" si="69"/>
        <v>9M28</v>
      </c>
      <c r="M271" s="230" t="str">
        <f t="shared" si="70"/>
        <v/>
      </c>
      <c r="N271" s="230" t="str">
        <f t="shared" si="71"/>
        <v/>
      </c>
      <c r="O271" s="230" t="str">
        <f t="shared" si="72"/>
        <v/>
      </c>
      <c r="P271" s="55" t="str">
        <f t="shared" si="73"/>
        <v>9M28</v>
      </c>
      <c r="Q271" s="635" t="str">
        <f t="shared" ref="Q271:Q334" si="80">I271</f>
        <v>137</v>
      </c>
      <c r="R271" s="234">
        <f t="shared" si="74"/>
        <v>123</v>
      </c>
      <c r="S271" s="55">
        <f t="shared" si="75"/>
        <v>116</v>
      </c>
      <c r="T271" s="242">
        <f t="shared" ca="1" si="76"/>
        <v>2.71</v>
      </c>
      <c r="U271" s="231" t="str">
        <f t="shared" si="77"/>
        <v/>
      </c>
      <c r="V271" s="230" t="str">
        <f t="array" ref="V271">INDEX(P:P,MAX(U$3:U271))</f>
        <v>9M#2DTR(B)</v>
      </c>
      <c r="W271" s="230" t="str">
        <f t="shared" ca="1" si="78"/>
        <v/>
      </c>
      <c r="X271" s="230">
        <f t="shared" si="79"/>
        <v>11.4</v>
      </c>
      <c r="Y271" s="230">
        <f t="shared" si="67"/>
        <v>0</v>
      </c>
      <c r="AA271" s="230" t="str">
        <f t="shared" si="68"/>
        <v>彰林</v>
      </c>
      <c r="AB271" s="230" t="s">
        <v>1424</v>
      </c>
      <c r="AC271" s="230" t="str">
        <f>LEFT(B271,4)</f>
        <v>9M28</v>
      </c>
      <c r="BB271" s="547" t="s">
        <v>2236</v>
      </c>
      <c r="BC271" s="547">
        <v>683</v>
      </c>
      <c r="BD271" s="547">
        <v>3</v>
      </c>
      <c r="BE271" s="547">
        <v>686</v>
      </c>
      <c r="BG271" s="239" t="s">
        <v>40</v>
      </c>
      <c r="BH271" s="240" t="s">
        <v>8539</v>
      </c>
      <c r="BI271" t="s">
        <v>1424</v>
      </c>
      <c r="BJ271" t="s">
        <v>2177</v>
      </c>
    </row>
    <row r="272" spans="1:62">
      <c r="A272" s="239" t="s">
        <v>7051</v>
      </c>
      <c r="B272" s="240" t="s">
        <v>7052</v>
      </c>
      <c r="C272" s="240" t="s">
        <v>7053</v>
      </c>
      <c r="D272" s="239" t="s">
        <v>5732</v>
      </c>
      <c r="E272" s="239" t="s">
        <v>7054</v>
      </c>
      <c r="F272" s="239" t="s">
        <v>5732</v>
      </c>
      <c r="G272" s="239" t="s">
        <v>7055</v>
      </c>
      <c r="H272" s="239" t="s">
        <v>5732</v>
      </c>
      <c r="I272" s="239" t="s">
        <v>7054</v>
      </c>
      <c r="J272" s="241" t="s">
        <v>7056</v>
      </c>
      <c r="K272" s="241" t="s">
        <v>7057</v>
      </c>
      <c r="L272" s="230" t="str">
        <f t="shared" si="69"/>
        <v>9M29</v>
      </c>
      <c r="M272" s="230" t="str">
        <f t="shared" si="70"/>
        <v/>
      </c>
      <c r="N272" s="230" t="str">
        <f t="shared" si="71"/>
        <v/>
      </c>
      <c r="O272" s="230" t="str">
        <f t="shared" si="72"/>
        <v/>
      </c>
      <c r="P272" s="55" t="str">
        <f t="shared" si="73"/>
        <v>9M29</v>
      </c>
      <c r="Q272" s="635" t="str">
        <f t="shared" si="80"/>
        <v>115</v>
      </c>
      <c r="R272" s="234">
        <f t="shared" si="74"/>
        <v>106</v>
      </c>
      <c r="S272" s="55">
        <f t="shared" si="75"/>
        <v>99</v>
      </c>
      <c r="T272" s="242">
        <f t="shared" ca="1" si="76"/>
        <v>2.27</v>
      </c>
      <c r="U272" s="231" t="str">
        <f t="shared" si="77"/>
        <v/>
      </c>
      <c r="V272" s="230" t="str">
        <f t="array" ref="V272">INDEX(P:P,MAX(U$3:U272))</f>
        <v>9M#2DTR(B)</v>
      </c>
      <c r="W272" s="230" t="str">
        <f t="shared" ca="1" si="78"/>
        <v/>
      </c>
      <c r="X272" s="230">
        <f t="shared" si="79"/>
        <v>11.4</v>
      </c>
      <c r="Y272" s="230">
        <f t="shared" si="67"/>
        <v>0</v>
      </c>
      <c r="AA272" s="230" t="str">
        <f t="shared" si="68"/>
        <v>彰林</v>
      </c>
      <c r="AB272" s="230" t="s">
        <v>1435</v>
      </c>
      <c r="AC272" s="230" t="str">
        <f>LEFT(B272,4)</f>
        <v>9M29</v>
      </c>
      <c r="BB272" s="547" t="s">
        <v>2237</v>
      </c>
      <c r="BC272" s="547">
        <v>4375</v>
      </c>
      <c r="BD272" s="547" t="s">
        <v>85</v>
      </c>
      <c r="BE272" s="547">
        <v>4375</v>
      </c>
      <c r="BG272" s="239" t="s">
        <v>8533</v>
      </c>
      <c r="BH272" s="240" t="s">
        <v>8540</v>
      </c>
      <c r="BI272" t="s">
        <v>1435</v>
      </c>
      <c r="BJ272" t="s">
        <v>2177</v>
      </c>
    </row>
    <row r="273" spans="1:62">
      <c r="A273" s="239" t="s">
        <v>7058</v>
      </c>
      <c r="B273" s="240" t="s">
        <v>408</v>
      </c>
      <c r="C273" s="240" t="s">
        <v>7059</v>
      </c>
      <c r="D273" s="239" t="s">
        <v>7060</v>
      </c>
      <c r="E273" s="239" t="s">
        <v>4680</v>
      </c>
      <c r="F273" s="239" t="s">
        <v>7061</v>
      </c>
      <c r="G273" s="239" t="s">
        <v>7062</v>
      </c>
      <c r="H273" s="239" t="s">
        <v>855</v>
      </c>
      <c r="I273" s="239" t="s">
        <v>4680</v>
      </c>
      <c r="J273" s="241" t="s">
        <v>367</v>
      </c>
      <c r="K273" s="241" t="s">
        <v>367</v>
      </c>
      <c r="L273" s="230" t="str">
        <f t="shared" si="69"/>
        <v>9M#3DTR(A)</v>
      </c>
      <c r="M273" s="230" t="str">
        <f t="shared" si="70"/>
        <v>(A)</v>
      </c>
      <c r="N273" s="230" t="str">
        <f t="shared" si="71"/>
        <v>9M#3DTR</v>
      </c>
      <c r="O273" s="230" t="str">
        <f t="shared" si="72"/>
        <v>(A)</v>
      </c>
      <c r="P273" s="55" t="str">
        <f t="shared" si="73"/>
        <v>9M#3DTR(A)</v>
      </c>
      <c r="Q273" s="635" t="str">
        <f t="shared" si="80"/>
        <v>749</v>
      </c>
      <c r="R273" s="234">
        <f t="shared" si="74"/>
        <v>739</v>
      </c>
      <c r="S273" s="55">
        <f t="shared" si="75"/>
        <v>722</v>
      </c>
      <c r="T273" s="242">
        <f t="shared" ca="1" si="76"/>
        <v>14.79</v>
      </c>
      <c r="U273" s="231">
        <f t="shared" si="77"/>
        <v>273</v>
      </c>
      <c r="V273" s="230" t="str">
        <f t="array" ref="V273">INDEX(P:P,MAX(U$3:U273))</f>
        <v>9M#3DTR(A)</v>
      </c>
      <c r="W273" s="230">
        <f t="shared" ca="1" si="78"/>
        <v>30</v>
      </c>
      <c r="X273" s="230" t="str">
        <f t="shared" si="79"/>
        <v/>
      </c>
      <c r="Y273" s="230">
        <f t="shared" si="67"/>
        <v>0</v>
      </c>
      <c r="AA273" s="230" t="str">
        <f t="shared" si="68"/>
        <v>彰林</v>
      </c>
      <c r="AB273" s="230" t="s">
        <v>2179</v>
      </c>
      <c r="AC273" s="230" t="s">
        <v>2179</v>
      </c>
      <c r="BB273" s="547" t="s">
        <v>3232</v>
      </c>
      <c r="BC273" s="547" t="s">
        <v>85</v>
      </c>
      <c r="BD273" s="547" t="s">
        <v>85</v>
      </c>
      <c r="BE273" s="547">
        <v>0</v>
      </c>
      <c r="BG273" s="239" t="s">
        <v>8533</v>
      </c>
      <c r="BH273" s="240" t="s">
        <v>8380</v>
      </c>
      <c r="BI273" t="s">
        <v>2179</v>
      </c>
      <c r="BJ273" t="s">
        <v>2179</v>
      </c>
    </row>
    <row r="274" spans="1:62">
      <c r="A274" s="239" t="s">
        <v>40</v>
      </c>
      <c r="B274" s="240" t="s">
        <v>455</v>
      </c>
      <c r="C274" s="240" t="s">
        <v>7063</v>
      </c>
      <c r="D274" s="239" t="s">
        <v>854</v>
      </c>
      <c r="E274" s="239" t="s">
        <v>901</v>
      </c>
      <c r="F274" s="239" t="s">
        <v>854</v>
      </c>
      <c r="G274" s="239" t="s">
        <v>7064</v>
      </c>
      <c r="H274" s="239" t="s">
        <v>859</v>
      </c>
      <c r="I274" s="239" t="s">
        <v>3165</v>
      </c>
      <c r="J274" s="241" t="s">
        <v>919</v>
      </c>
      <c r="K274" s="241" t="s">
        <v>5660</v>
      </c>
      <c r="L274" s="230" t="str">
        <f t="shared" si="69"/>
        <v>9M30</v>
      </c>
      <c r="M274" s="230" t="str">
        <f t="shared" si="70"/>
        <v/>
      </c>
      <c r="N274" s="230" t="str">
        <f t="shared" si="71"/>
        <v/>
      </c>
      <c r="O274" s="230" t="str">
        <f t="shared" si="72"/>
        <v/>
      </c>
      <c r="P274" s="55" t="str">
        <f t="shared" si="73"/>
        <v>9M30</v>
      </c>
      <c r="Q274" s="635" t="str">
        <f t="shared" si="80"/>
        <v>293</v>
      </c>
      <c r="R274" s="234">
        <f t="shared" si="74"/>
        <v>271</v>
      </c>
      <c r="S274" s="55">
        <f t="shared" si="75"/>
        <v>252</v>
      </c>
      <c r="T274" s="242">
        <f t="shared" ca="1" si="76"/>
        <v>5.79</v>
      </c>
      <c r="U274" s="231" t="str">
        <f t="shared" si="77"/>
        <v/>
      </c>
      <c r="V274" s="230" t="str">
        <f t="array" ref="V274">INDEX(P:P,MAX(U$3:U274))</f>
        <v>9M#3DTR(A)</v>
      </c>
      <c r="W274" s="230" t="str">
        <f t="shared" ca="1" si="78"/>
        <v/>
      </c>
      <c r="X274" s="230">
        <f t="shared" si="79"/>
        <v>11.4</v>
      </c>
      <c r="Y274" s="230">
        <f t="shared" si="67"/>
        <v>0</v>
      </c>
      <c r="AA274" s="230" t="str">
        <f t="shared" si="68"/>
        <v>彰林</v>
      </c>
      <c r="AB274" s="230" t="s">
        <v>2180</v>
      </c>
      <c r="AC274" s="230" t="str">
        <f>LEFT(B274,4)</f>
        <v>9M30</v>
      </c>
      <c r="BB274" s="547" t="s">
        <v>2239</v>
      </c>
      <c r="BC274" s="547">
        <v>1956</v>
      </c>
      <c r="BD274" s="547">
        <v>1</v>
      </c>
      <c r="BE274" s="547">
        <v>1957</v>
      </c>
      <c r="BG274" s="239" t="s">
        <v>40</v>
      </c>
      <c r="BH274" s="240" t="s">
        <v>455</v>
      </c>
      <c r="BI274" t="s">
        <v>2180</v>
      </c>
      <c r="BJ274" t="s">
        <v>2179</v>
      </c>
    </row>
    <row r="275" spans="1:62">
      <c r="A275" s="239" t="s">
        <v>40</v>
      </c>
      <c r="B275" s="240" t="s">
        <v>7065</v>
      </c>
      <c r="C275" s="240" t="s">
        <v>889</v>
      </c>
      <c r="D275" s="239" t="s">
        <v>7066</v>
      </c>
      <c r="E275" s="239" t="s">
        <v>978</v>
      </c>
      <c r="F275" s="239" t="s">
        <v>7067</v>
      </c>
      <c r="G275" s="239" t="s">
        <v>5898</v>
      </c>
      <c r="H275" s="239" t="s">
        <v>5801</v>
      </c>
      <c r="I275" s="239" t="s">
        <v>978</v>
      </c>
      <c r="J275" s="241" t="s">
        <v>7068</v>
      </c>
      <c r="K275" s="241" t="s">
        <v>7069</v>
      </c>
      <c r="L275" s="230" t="str">
        <f t="shared" si="69"/>
        <v>9M31</v>
      </c>
      <c r="M275" s="230" t="str">
        <f t="shared" si="70"/>
        <v/>
      </c>
      <c r="N275" s="230" t="str">
        <f t="shared" si="71"/>
        <v/>
      </c>
      <c r="O275" s="230" t="str">
        <f t="shared" si="72"/>
        <v/>
      </c>
      <c r="P275" s="55" t="str">
        <f t="shared" si="73"/>
        <v>9M31</v>
      </c>
      <c r="Q275" s="635" t="str">
        <f t="shared" si="80"/>
        <v>169</v>
      </c>
      <c r="R275" s="234">
        <f t="shared" si="74"/>
        <v>149</v>
      </c>
      <c r="S275" s="55">
        <f t="shared" si="75"/>
        <v>119</v>
      </c>
      <c r="T275" s="242">
        <f t="shared" ca="1" si="76"/>
        <v>3.34</v>
      </c>
      <c r="U275" s="231" t="str">
        <f t="shared" si="77"/>
        <v/>
      </c>
      <c r="V275" s="230" t="str">
        <f t="array" ref="V275">INDEX(P:P,MAX(U$3:U275))</f>
        <v>9M#3DTR(A)</v>
      </c>
      <c r="W275" s="230" t="str">
        <f t="shared" ca="1" si="78"/>
        <v/>
      </c>
      <c r="X275" s="230">
        <f t="shared" si="79"/>
        <v>11.4</v>
      </c>
      <c r="Y275" s="230">
        <f t="shared" si="67"/>
        <v>0</v>
      </c>
      <c r="AA275" s="230" t="str">
        <f t="shared" si="68"/>
        <v>彰林</v>
      </c>
      <c r="AB275" s="230" t="s">
        <v>1504</v>
      </c>
      <c r="AC275" s="230" t="str">
        <f>LEFT(B275,4)</f>
        <v>9M31</v>
      </c>
      <c r="BB275" s="547" t="s">
        <v>1883</v>
      </c>
      <c r="BC275" s="547" t="s">
        <v>85</v>
      </c>
      <c r="BD275" s="547" t="s">
        <v>85</v>
      </c>
      <c r="BE275" s="547">
        <v>0</v>
      </c>
      <c r="BG275" s="239" t="s">
        <v>8534</v>
      </c>
      <c r="BH275" s="240" t="s">
        <v>456</v>
      </c>
      <c r="BI275" t="s">
        <v>1504</v>
      </c>
      <c r="BJ275" t="s">
        <v>2179</v>
      </c>
    </row>
    <row r="276" spans="1:62">
      <c r="A276" s="239" t="s">
        <v>7070</v>
      </c>
      <c r="B276" s="240" t="s">
        <v>7071</v>
      </c>
      <c r="C276" s="240" t="s">
        <v>1037</v>
      </c>
      <c r="D276" s="239" t="s">
        <v>806</v>
      </c>
      <c r="E276" s="239" t="s">
        <v>870</v>
      </c>
      <c r="F276" s="239" t="s">
        <v>7072</v>
      </c>
      <c r="G276" s="239" t="s">
        <v>1038</v>
      </c>
      <c r="H276" s="239" t="s">
        <v>806</v>
      </c>
      <c r="I276" s="239" t="s">
        <v>1038</v>
      </c>
      <c r="J276" s="241" t="s">
        <v>808</v>
      </c>
      <c r="K276" s="241" t="s">
        <v>854</v>
      </c>
      <c r="L276" s="230" t="str">
        <f t="shared" si="69"/>
        <v>9M32</v>
      </c>
      <c r="M276" s="230" t="str">
        <f t="shared" si="70"/>
        <v/>
      </c>
      <c r="N276" s="230" t="str">
        <f t="shared" si="71"/>
        <v/>
      </c>
      <c r="O276" s="230" t="str">
        <f t="shared" si="72"/>
        <v/>
      </c>
      <c r="P276" s="55" t="str">
        <f t="shared" si="73"/>
        <v>9M32</v>
      </c>
      <c r="Q276" s="635" t="str">
        <f t="shared" si="80"/>
        <v>254</v>
      </c>
      <c r="R276" s="234">
        <f t="shared" si="74"/>
        <v>240</v>
      </c>
      <c r="S276" s="55">
        <f t="shared" si="75"/>
        <v>225</v>
      </c>
      <c r="T276" s="242">
        <f t="shared" ca="1" si="76"/>
        <v>5.0199999999999996</v>
      </c>
      <c r="U276" s="231" t="str">
        <f t="shared" si="77"/>
        <v/>
      </c>
      <c r="V276" s="230" t="str">
        <f t="array" ref="V276">INDEX(P:P,MAX(U$3:U276))</f>
        <v>9M#3DTR(A)</v>
      </c>
      <c r="W276" s="230" t="str">
        <f t="shared" ca="1" si="78"/>
        <v/>
      </c>
      <c r="X276" s="230">
        <f t="shared" si="79"/>
        <v>11.4</v>
      </c>
      <c r="Y276" s="230">
        <f t="shared" si="67"/>
        <v>0</v>
      </c>
      <c r="AA276" s="230" t="str">
        <f t="shared" si="68"/>
        <v>彰林</v>
      </c>
      <c r="AB276" s="230" t="s">
        <v>1518</v>
      </c>
      <c r="AC276" s="230" t="str">
        <f>LEFT(B276,4)</f>
        <v>9M32</v>
      </c>
      <c r="BB276" s="547" t="s">
        <v>2240</v>
      </c>
      <c r="BC276" s="547">
        <v>134</v>
      </c>
      <c r="BD276" s="547">
        <v>3</v>
      </c>
      <c r="BE276" s="547">
        <v>137</v>
      </c>
      <c r="BG276" s="239" t="s">
        <v>8533</v>
      </c>
      <c r="BH276" s="240" t="s">
        <v>8541</v>
      </c>
      <c r="BI276" t="s">
        <v>1518</v>
      </c>
      <c r="BJ276" t="s">
        <v>2179</v>
      </c>
    </row>
    <row r="277" spans="1:62">
      <c r="A277" s="239" t="s">
        <v>40</v>
      </c>
      <c r="B277" s="240" t="s">
        <v>7073</v>
      </c>
      <c r="C277" s="240" t="s">
        <v>835</v>
      </c>
      <c r="D277" s="239" t="s">
        <v>7060</v>
      </c>
      <c r="E277" s="239" t="s">
        <v>843</v>
      </c>
      <c r="F277" s="239" t="s">
        <v>806</v>
      </c>
      <c r="G277" s="239" t="s">
        <v>800</v>
      </c>
      <c r="H277" s="239" t="s">
        <v>7074</v>
      </c>
      <c r="I277" s="239" t="s">
        <v>800</v>
      </c>
      <c r="J277" s="241" t="s">
        <v>803</v>
      </c>
      <c r="K277" s="241" t="s">
        <v>5660</v>
      </c>
      <c r="L277" s="230" t="str">
        <f t="shared" si="69"/>
        <v>9M33</v>
      </c>
      <c r="M277" s="230" t="str">
        <f t="shared" si="70"/>
        <v/>
      </c>
      <c r="N277" s="230" t="str">
        <f t="shared" si="71"/>
        <v/>
      </c>
      <c r="O277" s="230" t="str">
        <f t="shared" si="72"/>
        <v/>
      </c>
      <c r="P277" s="55" t="str">
        <f t="shared" si="73"/>
        <v>9M33</v>
      </c>
      <c r="Q277" s="635" t="str">
        <f t="shared" si="80"/>
        <v>102</v>
      </c>
      <c r="R277" s="234">
        <f t="shared" si="74"/>
        <v>98</v>
      </c>
      <c r="S277" s="55">
        <f t="shared" si="75"/>
        <v>92</v>
      </c>
      <c r="T277" s="242">
        <f t="shared" ca="1" si="76"/>
        <v>2.0099999999999998</v>
      </c>
      <c r="U277" s="231" t="str">
        <f t="shared" si="77"/>
        <v/>
      </c>
      <c r="V277" s="230" t="str">
        <f t="array" ref="V277">INDEX(P:P,MAX(U$3:U277))</f>
        <v>9M#3DTR(A)</v>
      </c>
      <c r="W277" s="230" t="str">
        <f t="shared" ca="1" si="78"/>
        <v/>
      </c>
      <c r="X277" s="230">
        <f t="shared" si="79"/>
        <v>11.4</v>
      </c>
      <c r="Y277" s="230">
        <f t="shared" si="67"/>
        <v>0</v>
      </c>
      <c r="AA277" s="230" t="str">
        <f t="shared" si="68"/>
        <v>彰林</v>
      </c>
      <c r="AB277" s="230" t="s">
        <v>1554</v>
      </c>
      <c r="AC277" s="230" t="str">
        <f>LEFT(B277,4)</f>
        <v>9M33</v>
      </c>
      <c r="BB277" s="547" t="s">
        <v>2254</v>
      </c>
      <c r="BC277" s="547">
        <v>811</v>
      </c>
      <c r="BD277" s="547" t="s">
        <v>85</v>
      </c>
      <c r="BE277" s="547">
        <v>811</v>
      </c>
      <c r="BG277" s="239" t="s">
        <v>8533</v>
      </c>
      <c r="BH277" s="240" t="s">
        <v>8542</v>
      </c>
      <c r="BI277" t="s">
        <v>1554</v>
      </c>
      <c r="BJ277" t="s">
        <v>2179</v>
      </c>
    </row>
    <row r="278" spans="1:62">
      <c r="A278" s="239" t="s">
        <v>40</v>
      </c>
      <c r="B278" s="240" t="s">
        <v>7075</v>
      </c>
      <c r="C278" s="240" t="s">
        <v>985</v>
      </c>
      <c r="D278" s="239" t="s">
        <v>868</v>
      </c>
      <c r="E278" s="239" t="s">
        <v>948</v>
      </c>
      <c r="F278" s="239" t="s">
        <v>868</v>
      </c>
      <c r="G278" s="239" t="s">
        <v>7076</v>
      </c>
      <c r="H278" s="239" t="s">
        <v>868</v>
      </c>
      <c r="I278" s="239" t="s">
        <v>985</v>
      </c>
      <c r="J278" s="241" t="s">
        <v>1047</v>
      </c>
      <c r="K278" s="241" t="s">
        <v>806</v>
      </c>
      <c r="L278" s="230" t="str">
        <f t="shared" si="69"/>
        <v>9M34</v>
      </c>
      <c r="M278" s="230" t="str">
        <f t="shared" si="70"/>
        <v/>
      </c>
      <c r="N278" s="230" t="str">
        <f t="shared" si="71"/>
        <v/>
      </c>
      <c r="O278" s="230" t="str">
        <f t="shared" si="72"/>
        <v/>
      </c>
      <c r="P278" s="55" t="str">
        <f t="shared" si="73"/>
        <v>9M34</v>
      </c>
      <c r="Q278" s="635" t="str">
        <f t="shared" si="80"/>
        <v>118</v>
      </c>
      <c r="R278" s="234">
        <f t="shared" si="74"/>
        <v>115</v>
      </c>
      <c r="S278" s="55">
        <f t="shared" si="75"/>
        <v>112</v>
      </c>
      <c r="T278" s="242">
        <f t="shared" ca="1" si="76"/>
        <v>2.33</v>
      </c>
      <c r="U278" s="231" t="str">
        <f t="shared" si="77"/>
        <v/>
      </c>
      <c r="V278" s="230" t="str">
        <f t="array" ref="V278">INDEX(P:P,MAX(U$3:U278))</f>
        <v>9M#3DTR(A)</v>
      </c>
      <c r="W278" s="230" t="str">
        <f t="shared" ca="1" si="78"/>
        <v/>
      </c>
      <c r="X278" s="230">
        <f t="shared" si="79"/>
        <v>11.4</v>
      </c>
      <c r="Y278" s="230">
        <f t="shared" si="67"/>
        <v>0</v>
      </c>
      <c r="AA278" s="230" t="str">
        <f t="shared" si="68"/>
        <v>彰林</v>
      </c>
      <c r="AB278" s="230" t="s">
        <v>1566</v>
      </c>
      <c r="AC278" s="230" t="str">
        <f>LEFT(B278,4)</f>
        <v>9M34</v>
      </c>
      <c r="BB278" s="547" t="s">
        <v>2247</v>
      </c>
      <c r="BC278" s="547">
        <v>1269</v>
      </c>
      <c r="BD278" s="547">
        <v>2</v>
      </c>
      <c r="BE278" s="547">
        <v>1271</v>
      </c>
      <c r="BG278" s="239" t="s">
        <v>8533</v>
      </c>
      <c r="BH278" s="240" t="s">
        <v>457</v>
      </c>
      <c r="BI278" t="s">
        <v>1566</v>
      </c>
      <c r="BJ278" t="s">
        <v>2179</v>
      </c>
    </row>
    <row r="279" spans="1:62">
      <c r="A279" s="239" t="s">
        <v>40</v>
      </c>
      <c r="B279" s="240" t="s">
        <v>410</v>
      </c>
      <c r="C279" s="240" t="s">
        <v>3191</v>
      </c>
      <c r="D279" s="239" t="s">
        <v>855</v>
      </c>
      <c r="E279" s="239" t="s">
        <v>3151</v>
      </c>
      <c r="F279" s="239" t="s">
        <v>855</v>
      </c>
      <c r="G279" s="239" t="s">
        <v>7077</v>
      </c>
      <c r="H279" s="239" t="s">
        <v>806</v>
      </c>
      <c r="I279" s="239" t="s">
        <v>7078</v>
      </c>
      <c r="J279" s="241" t="s">
        <v>367</v>
      </c>
      <c r="K279" s="241" t="s">
        <v>7079</v>
      </c>
      <c r="L279" s="230" t="str">
        <f t="shared" si="69"/>
        <v>9M#3DTR(B)</v>
      </c>
      <c r="M279" s="230" t="str">
        <f t="shared" si="70"/>
        <v>(B)</v>
      </c>
      <c r="N279" s="230" t="str">
        <f t="shared" si="71"/>
        <v>9M#3DTR</v>
      </c>
      <c r="O279" s="230" t="str">
        <f t="shared" si="72"/>
        <v>(B)</v>
      </c>
      <c r="P279" s="55" t="str">
        <f t="shared" si="73"/>
        <v>9M#3DTR(B)</v>
      </c>
      <c r="Q279" s="635" t="str">
        <f t="shared" si="80"/>
        <v>812</v>
      </c>
      <c r="R279" s="234">
        <f t="shared" si="74"/>
        <v>780</v>
      </c>
      <c r="S279" s="55">
        <f t="shared" si="75"/>
        <v>762</v>
      </c>
      <c r="T279" s="242">
        <f t="shared" ca="1" si="76"/>
        <v>16.03</v>
      </c>
      <c r="U279" s="231">
        <f t="shared" si="77"/>
        <v>279</v>
      </c>
      <c r="V279" s="230" t="str">
        <f t="array" ref="V279">INDEX(P:P,MAX(U$3:U279))</f>
        <v>9M#3DTR(B)</v>
      </c>
      <c r="W279" s="230">
        <f t="shared" ca="1" si="78"/>
        <v>30</v>
      </c>
      <c r="X279" s="230" t="str">
        <f t="shared" si="79"/>
        <v/>
      </c>
      <c r="Y279" s="230">
        <f t="shared" si="67"/>
        <v>0</v>
      </c>
      <c r="AA279" s="230" t="str">
        <f t="shared" si="68"/>
        <v>彰林</v>
      </c>
      <c r="AB279" s="230" t="s">
        <v>2181</v>
      </c>
      <c r="AC279" s="230" t="s">
        <v>2181</v>
      </c>
      <c r="BB279" s="547" t="s">
        <v>2245</v>
      </c>
      <c r="BC279" s="547">
        <v>4954</v>
      </c>
      <c r="BD279" s="547">
        <v>2</v>
      </c>
      <c r="BE279" s="547">
        <v>4956</v>
      </c>
      <c r="BG279" s="239" t="s">
        <v>8533</v>
      </c>
      <c r="BH279" s="240" t="s">
        <v>8385</v>
      </c>
      <c r="BI279" t="s">
        <v>2181</v>
      </c>
      <c r="BJ279" t="s">
        <v>2181</v>
      </c>
    </row>
    <row r="280" spans="1:62">
      <c r="A280" s="239" t="s">
        <v>7058</v>
      </c>
      <c r="B280" s="240" t="s">
        <v>458</v>
      </c>
      <c r="C280" s="240" t="s">
        <v>7080</v>
      </c>
      <c r="D280" s="239" t="s">
        <v>855</v>
      </c>
      <c r="E280" s="239" t="s">
        <v>6566</v>
      </c>
      <c r="F280" s="239" t="s">
        <v>868</v>
      </c>
      <c r="G280" s="239" t="s">
        <v>7081</v>
      </c>
      <c r="H280" s="239" t="s">
        <v>848</v>
      </c>
      <c r="I280" s="239" t="s">
        <v>7080</v>
      </c>
      <c r="J280" s="241" t="s">
        <v>932</v>
      </c>
      <c r="K280" s="241" t="s">
        <v>7082</v>
      </c>
      <c r="L280" s="230" t="str">
        <f t="shared" si="69"/>
        <v>9M35</v>
      </c>
      <c r="M280" s="230" t="str">
        <f t="shared" si="70"/>
        <v/>
      </c>
      <c r="N280" s="230" t="str">
        <f t="shared" si="71"/>
        <v/>
      </c>
      <c r="O280" s="230" t="str">
        <f t="shared" si="72"/>
        <v/>
      </c>
      <c r="P280" s="55" t="str">
        <f t="shared" si="73"/>
        <v>9M35</v>
      </c>
      <c r="Q280" s="635" t="str">
        <f t="shared" si="80"/>
        <v>91</v>
      </c>
      <c r="R280" s="234">
        <f t="shared" si="74"/>
        <v>79</v>
      </c>
      <c r="S280" s="55">
        <f t="shared" si="75"/>
        <v>71</v>
      </c>
      <c r="T280" s="242">
        <f t="shared" ca="1" si="76"/>
        <v>1.8</v>
      </c>
      <c r="U280" s="231" t="str">
        <f t="shared" si="77"/>
        <v/>
      </c>
      <c r="V280" s="230" t="str">
        <f t="array" ref="V280">INDEX(P:P,MAX(U$3:U280))</f>
        <v>9M#3DTR(B)</v>
      </c>
      <c r="W280" s="230" t="str">
        <f t="shared" ca="1" si="78"/>
        <v/>
      </c>
      <c r="X280" s="230">
        <f t="shared" si="79"/>
        <v>11.4</v>
      </c>
      <c r="Y280" s="230">
        <f t="shared" si="67"/>
        <v>0</v>
      </c>
      <c r="AA280" s="230" t="str">
        <f t="shared" si="68"/>
        <v>彰林</v>
      </c>
      <c r="AB280" s="230" t="s">
        <v>2182</v>
      </c>
      <c r="AC280" s="230" t="str">
        <f>LEFT(B280,4)</f>
        <v>9M35</v>
      </c>
      <c r="BB280" s="547" t="s">
        <v>2253</v>
      </c>
      <c r="BC280" s="547">
        <v>2576</v>
      </c>
      <c r="BD280" s="547">
        <v>0</v>
      </c>
      <c r="BE280" s="547">
        <v>2576</v>
      </c>
      <c r="BG280" s="239" t="s">
        <v>8533</v>
      </c>
      <c r="BH280" s="240" t="s">
        <v>8543</v>
      </c>
      <c r="BI280" t="s">
        <v>2182</v>
      </c>
      <c r="BJ280" t="s">
        <v>2181</v>
      </c>
    </row>
    <row r="281" spans="1:62">
      <c r="A281" s="239" t="s">
        <v>40</v>
      </c>
      <c r="B281" s="240" t="s">
        <v>7083</v>
      </c>
      <c r="C281" s="240" t="s">
        <v>1038</v>
      </c>
      <c r="D281" s="239" t="s">
        <v>855</v>
      </c>
      <c r="E281" s="239" t="s">
        <v>1054</v>
      </c>
      <c r="F281" s="239" t="s">
        <v>806</v>
      </c>
      <c r="G281" s="239" t="s">
        <v>994</v>
      </c>
      <c r="H281" s="239" t="s">
        <v>806</v>
      </c>
      <c r="I281" s="239" t="s">
        <v>1038</v>
      </c>
      <c r="J281" s="241" t="s">
        <v>981</v>
      </c>
      <c r="K281" s="241" t="s">
        <v>963</v>
      </c>
      <c r="L281" s="230" t="str">
        <f t="shared" si="69"/>
        <v>9M36</v>
      </c>
      <c r="M281" s="230" t="str">
        <f t="shared" si="70"/>
        <v/>
      </c>
      <c r="N281" s="230" t="str">
        <f t="shared" si="71"/>
        <v/>
      </c>
      <c r="O281" s="230" t="str">
        <f t="shared" si="72"/>
        <v/>
      </c>
      <c r="P281" s="55" t="str">
        <f t="shared" si="73"/>
        <v>9M36</v>
      </c>
      <c r="Q281" s="635" t="str">
        <f t="shared" si="80"/>
        <v>254</v>
      </c>
      <c r="R281" s="234">
        <f t="shared" si="74"/>
        <v>238</v>
      </c>
      <c r="S281" s="55">
        <f t="shared" si="75"/>
        <v>215</v>
      </c>
      <c r="T281" s="242">
        <f t="shared" ca="1" si="76"/>
        <v>5.0199999999999996</v>
      </c>
      <c r="U281" s="231" t="str">
        <f t="shared" si="77"/>
        <v/>
      </c>
      <c r="V281" s="230" t="str">
        <f t="array" ref="V281">INDEX(P:P,MAX(U$3:U281))</f>
        <v>9M#3DTR(B)</v>
      </c>
      <c r="W281" s="230" t="str">
        <f t="shared" ca="1" si="78"/>
        <v/>
      </c>
      <c r="X281" s="230">
        <f t="shared" si="79"/>
        <v>11.4</v>
      </c>
      <c r="Y281" s="230">
        <f t="shared" si="67"/>
        <v>0</v>
      </c>
      <c r="AA281" s="230" t="str">
        <f t="shared" si="68"/>
        <v>彰林</v>
      </c>
      <c r="AB281" s="230" t="s">
        <v>1646</v>
      </c>
      <c r="AC281" s="230" t="str">
        <f>LEFT(B281,4)</f>
        <v>9M36</v>
      </c>
      <c r="BB281" s="547" t="s">
        <v>2248</v>
      </c>
      <c r="BC281" s="547">
        <v>1257</v>
      </c>
      <c r="BD281" s="547">
        <v>2</v>
      </c>
      <c r="BE281" s="547">
        <v>1259</v>
      </c>
      <c r="BG281" s="239" t="s">
        <v>8533</v>
      </c>
      <c r="BH281" s="240" t="s">
        <v>8544</v>
      </c>
      <c r="BI281" t="s">
        <v>1646</v>
      </c>
      <c r="BJ281" t="s">
        <v>2181</v>
      </c>
    </row>
    <row r="282" spans="1:62">
      <c r="A282" s="239" t="s">
        <v>40</v>
      </c>
      <c r="B282" s="240" t="s">
        <v>459</v>
      </c>
      <c r="C282" s="240" t="s">
        <v>907</v>
      </c>
      <c r="D282" s="239" t="s">
        <v>859</v>
      </c>
      <c r="E282" s="239" t="s">
        <v>856</v>
      </c>
      <c r="F282" s="239" t="s">
        <v>855</v>
      </c>
      <c r="G282" s="239" t="s">
        <v>986</v>
      </c>
      <c r="H282" s="239" t="s">
        <v>5996</v>
      </c>
      <c r="I282" s="239" t="s">
        <v>907</v>
      </c>
      <c r="J282" s="241" t="s">
        <v>6566</v>
      </c>
      <c r="K282" s="241" t="s">
        <v>5743</v>
      </c>
      <c r="L282" s="230" t="str">
        <f t="shared" si="69"/>
        <v>9M37</v>
      </c>
      <c r="M282" s="230" t="str">
        <f t="shared" si="70"/>
        <v/>
      </c>
      <c r="N282" s="230" t="str">
        <f t="shared" si="71"/>
        <v/>
      </c>
      <c r="O282" s="230" t="str">
        <f t="shared" si="72"/>
        <v/>
      </c>
      <c r="P282" s="55" t="str">
        <f t="shared" si="73"/>
        <v>9M37</v>
      </c>
      <c r="Q282" s="635" t="str">
        <f t="shared" si="80"/>
        <v>195</v>
      </c>
      <c r="R282" s="234">
        <f t="shared" si="74"/>
        <v>182</v>
      </c>
      <c r="S282" s="55">
        <f t="shared" si="75"/>
        <v>158</v>
      </c>
      <c r="T282" s="242">
        <f t="shared" ca="1" si="76"/>
        <v>3.85</v>
      </c>
      <c r="U282" s="231" t="str">
        <f t="shared" si="77"/>
        <v/>
      </c>
      <c r="V282" s="230" t="str">
        <f t="array" ref="V282">INDEX(P:P,MAX(U$3:U282))</f>
        <v>9M#3DTR(B)</v>
      </c>
      <c r="W282" s="230" t="str">
        <f t="shared" ca="1" si="78"/>
        <v/>
      </c>
      <c r="X282" s="230">
        <f t="shared" si="79"/>
        <v>11.4</v>
      </c>
      <c r="Y282" s="230">
        <f t="shared" si="67"/>
        <v>0</v>
      </c>
      <c r="AA282" s="230" t="str">
        <f t="shared" si="68"/>
        <v>彰林</v>
      </c>
      <c r="AB282" s="230" t="s">
        <v>1658</v>
      </c>
      <c r="AC282" s="230" t="str">
        <f>LEFT(B282,4)</f>
        <v>9M37</v>
      </c>
      <c r="BB282" s="547" t="s">
        <v>2246</v>
      </c>
      <c r="BC282" s="547">
        <v>755</v>
      </c>
      <c r="BD282" s="547">
        <v>2</v>
      </c>
      <c r="BE282" s="547">
        <v>757</v>
      </c>
      <c r="BG282" s="239" t="s">
        <v>8533</v>
      </c>
      <c r="BH282" s="240" t="s">
        <v>8545</v>
      </c>
      <c r="BI282" t="s">
        <v>1658</v>
      </c>
      <c r="BJ282" t="s">
        <v>2181</v>
      </c>
    </row>
    <row r="283" spans="1:62">
      <c r="A283" s="239" t="s">
        <v>7010</v>
      </c>
      <c r="B283" s="240" t="s">
        <v>7084</v>
      </c>
      <c r="C283" s="240" t="s">
        <v>1065</v>
      </c>
      <c r="D283" s="239" t="s">
        <v>806</v>
      </c>
      <c r="E283" s="239" t="s">
        <v>7085</v>
      </c>
      <c r="F283" s="239" t="s">
        <v>806</v>
      </c>
      <c r="G283" s="239" t="s">
        <v>895</v>
      </c>
      <c r="H283" s="239" t="s">
        <v>7086</v>
      </c>
      <c r="I283" s="239" t="s">
        <v>895</v>
      </c>
      <c r="J283" s="241" t="s">
        <v>877</v>
      </c>
      <c r="K283" s="241" t="s">
        <v>910</v>
      </c>
      <c r="L283" s="230" t="str">
        <f t="shared" si="69"/>
        <v>9M38</v>
      </c>
      <c r="M283" s="230" t="str">
        <f t="shared" si="70"/>
        <v/>
      </c>
      <c r="N283" s="230" t="str">
        <f t="shared" si="71"/>
        <v/>
      </c>
      <c r="O283" s="230" t="str">
        <f t="shared" si="72"/>
        <v/>
      </c>
      <c r="P283" s="55" t="str">
        <f t="shared" si="73"/>
        <v>9M38</v>
      </c>
      <c r="Q283" s="635" t="str">
        <f t="shared" si="80"/>
        <v>269</v>
      </c>
      <c r="R283" s="234">
        <f t="shared" si="74"/>
        <v>267</v>
      </c>
      <c r="S283" s="55">
        <f t="shared" si="75"/>
        <v>265</v>
      </c>
      <c r="T283" s="242">
        <f t="shared" ca="1" si="76"/>
        <v>5.31</v>
      </c>
      <c r="U283" s="231" t="str">
        <f t="shared" si="77"/>
        <v/>
      </c>
      <c r="V283" s="230" t="str">
        <f t="array" ref="V283">INDEX(P:P,MAX(U$3:U283))</f>
        <v>9M#3DTR(B)</v>
      </c>
      <c r="W283" s="230" t="str">
        <f t="shared" ca="1" si="78"/>
        <v/>
      </c>
      <c r="X283" s="230">
        <f t="shared" si="79"/>
        <v>11.4</v>
      </c>
      <c r="Y283" s="230">
        <f t="shared" si="67"/>
        <v>0</v>
      </c>
      <c r="AA283" s="230" t="str">
        <f t="shared" si="68"/>
        <v>彰林</v>
      </c>
      <c r="AB283" s="230" t="s">
        <v>1693</v>
      </c>
      <c r="AC283" s="230" t="str">
        <f>LEFT(B283,4)</f>
        <v>9M38</v>
      </c>
      <c r="BB283" s="547" t="s">
        <v>2251</v>
      </c>
      <c r="BC283" s="547">
        <v>2970</v>
      </c>
      <c r="BD283" s="547">
        <v>5</v>
      </c>
      <c r="BE283" s="547">
        <v>2975</v>
      </c>
      <c r="BG283" s="239" t="s">
        <v>8533</v>
      </c>
      <c r="BH283" s="240" t="s">
        <v>8546</v>
      </c>
      <c r="BI283" t="s">
        <v>1693</v>
      </c>
      <c r="BJ283" t="s">
        <v>2181</v>
      </c>
    </row>
    <row r="284" spans="1:62">
      <c r="A284" s="239" t="s">
        <v>40</v>
      </c>
      <c r="B284" s="240" t="s">
        <v>7087</v>
      </c>
      <c r="C284" s="240" t="s">
        <v>906</v>
      </c>
      <c r="D284" s="239" t="s">
        <v>792</v>
      </c>
      <c r="E284" s="239" t="s">
        <v>951</v>
      </c>
      <c r="F284" s="239" t="s">
        <v>859</v>
      </c>
      <c r="G284" s="239" t="s">
        <v>6566</v>
      </c>
      <c r="H284" s="239" t="s">
        <v>859</v>
      </c>
      <c r="I284" s="239" t="s">
        <v>6566</v>
      </c>
      <c r="J284" s="241" t="s">
        <v>915</v>
      </c>
      <c r="K284" s="241" t="s">
        <v>792</v>
      </c>
      <c r="L284" s="230" t="str">
        <f t="shared" si="69"/>
        <v>9M39</v>
      </c>
      <c r="M284" s="230" t="str">
        <f t="shared" si="70"/>
        <v/>
      </c>
      <c r="N284" s="230" t="str">
        <f t="shared" si="71"/>
        <v/>
      </c>
      <c r="O284" s="230" t="str">
        <f t="shared" si="72"/>
        <v/>
      </c>
      <c r="P284" s="55" t="str">
        <f t="shared" si="73"/>
        <v>9M39</v>
      </c>
      <c r="Q284" s="635" t="str">
        <f t="shared" si="80"/>
        <v>71</v>
      </c>
      <c r="R284" s="234">
        <f t="shared" si="74"/>
        <v>52</v>
      </c>
      <c r="S284" s="55">
        <f t="shared" si="75"/>
        <v>30</v>
      </c>
      <c r="T284" s="242">
        <f t="shared" ca="1" si="76"/>
        <v>1.4</v>
      </c>
      <c r="U284" s="231" t="str">
        <f t="shared" si="77"/>
        <v/>
      </c>
      <c r="V284" s="230" t="str">
        <f t="array" ref="V284">INDEX(P:P,MAX(U$3:U284))</f>
        <v>9M#3DTR(B)</v>
      </c>
      <c r="W284" s="230" t="str">
        <f t="shared" ca="1" si="78"/>
        <v/>
      </c>
      <c r="X284" s="230">
        <f t="shared" si="79"/>
        <v>11.4</v>
      </c>
      <c r="Y284" s="230">
        <f t="shared" si="67"/>
        <v>0</v>
      </c>
      <c r="AA284" s="230" t="str">
        <f t="shared" si="68"/>
        <v>彰林</v>
      </c>
      <c r="AB284" s="230" t="s">
        <v>1702</v>
      </c>
      <c r="AC284" s="230" t="str">
        <f>LEFT(B284,4)</f>
        <v>9M39</v>
      </c>
      <c r="BB284" s="547" t="s">
        <v>2241</v>
      </c>
      <c r="BC284" s="547">
        <v>2836</v>
      </c>
      <c r="BD284" s="547">
        <v>2</v>
      </c>
      <c r="BE284" s="547">
        <v>2838</v>
      </c>
      <c r="BG284" s="239" t="s">
        <v>8534</v>
      </c>
      <c r="BH284" s="240" t="s">
        <v>8547</v>
      </c>
      <c r="BI284" t="s">
        <v>1702</v>
      </c>
      <c r="BJ284" t="s">
        <v>2181</v>
      </c>
    </row>
    <row r="285" spans="1:62">
      <c r="A285" s="239" t="s">
        <v>40</v>
      </c>
      <c r="B285" s="240" t="s">
        <v>434</v>
      </c>
      <c r="C285" s="240" t="s">
        <v>1051</v>
      </c>
      <c r="D285" s="239" t="s">
        <v>859</v>
      </c>
      <c r="E285" s="239" t="s">
        <v>7088</v>
      </c>
      <c r="F285" s="239" t="s">
        <v>367</v>
      </c>
      <c r="G285" s="239" t="s">
        <v>5595</v>
      </c>
      <c r="H285" s="239" t="s">
        <v>7088</v>
      </c>
      <c r="I285" s="239" t="s">
        <v>7089</v>
      </c>
      <c r="J285" s="241" t="s">
        <v>7088</v>
      </c>
      <c r="K285" s="241" t="s">
        <v>7088</v>
      </c>
      <c r="L285" s="230" t="str">
        <f t="shared" si="69"/>
        <v>9M#1MTR</v>
      </c>
      <c r="M285" s="230" t="str">
        <f t="shared" si="70"/>
        <v/>
      </c>
      <c r="N285" s="230" t="str">
        <f t="shared" si="71"/>
        <v>9M#1MTR</v>
      </c>
      <c r="O285" s="230" t="str">
        <f t="shared" si="72"/>
        <v/>
      </c>
      <c r="P285" s="55" t="str">
        <f t="shared" si="73"/>
        <v>9M#1MTR</v>
      </c>
      <c r="Q285" s="635" t="str">
        <f t="shared" si="80"/>
        <v>639</v>
      </c>
      <c r="R285" s="234" t="e">
        <f t="shared" si="74"/>
        <v>#VALUE!</v>
      </c>
      <c r="S285" s="55" t="e">
        <f t="shared" si="75"/>
        <v>#VALUE!</v>
      </c>
      <c r="T285" s="242" t="e">
        <f t="shared" ca="1" si="76"/>
        <v>#VALUE!</v>
      </c>
      <c r="U285" s="231">
        <f t="shared" si="77"/>
        <v>285</v>
      </c>
      <c r="V285" s="230" t="str">
        <f t="array" ref="V285">INDEX(P:P,MAX(U$3:U285))</f>
        <v>9M#1MTR</v>
      </c>
      <c r="W285" s="230">
        <f t="shared" ca="1" si="78"/>
        <v>25</v>
      </c>
      <c r="X285" s="230" t="str">
        <f t="shared" si="79"/>
        <v/>
      </c>
      <c r="Y285" s="230">
        <f t="shared" si="67"/>
        <v>0</v>
      </c>
      <c r="AA285" s="230" t="str">
        <f t="shared" si="68"/>
        <v>彰林</v>
      </c>
      <c r="AB285" s="230" t="s">
        <v>2183</v>
      </c>
      <c r="AC285" s="230" t="s">
        <v>2183</v>
      </c>
      <c r="BB285" s="547" t="s">
        <v>2242</v>
      </c>
      <c r="BC285" s="547">
        <v>1641</v>
      </c>
      <c r="BD285" s="547">
        <v>7</v>
      </c>
      <c r="BE285" s="547">
        <v>1648</v>
      </c>
      <c r="BG285" s="239" t="s">
        <v>8534</v>
      </c>
      <c r="BH285" s="240" t="s">
        <v>8480</v>
      </c>
      <c r="BI285" t="s">
        <v>2183</v>
      </c>
      <c r="BJ285" t="s">
        <v>2183</v>
      </c>
    </row>
    <row r="286" spans="1:62">
      <c r="A286" s="239" t="s">
        <v>40</v>
      </c>
      <c r="B286" s="240" t="s">
        <v>436</v>
      </c>
      <c r="C286" s="240" t="s">
        <v>3200</v>
      </c>
      <c r="D286" s="239" t="s">
        <v>859</v>
      </c>
      <c r="E286" s="239" t="s">
        <v>7090</v>
      </c>
      <c r="F286" s="239" t="s">
        <v>7090</v>
      </c>
      <c r="G286" s="239" t="s">
        <v>7090</v>
      </c>
      <c r="H286" s="239" t="s">
        <v>7090</v>
      </c>
      <c r="I286" s="239" t="s">
        <v>7091</v>
      </c>
      <c r="J286" s="241" t="s">
        <v>7090</v>
      </c>
      <c r="K286" s="241" t="s">
        <v>7090</v>
      </c>
      <c r="L286" s="230" t="str">
        <f t="shared" si="69"/>
        <v>9M#2MTR</v>
      </c>
      <c r="M286" s="230" t="str">
        <f t="shared" si="70"/>
        <v/>
      </c>
      <c r="N286" s="230" t="str">
        <f t="shared" si="71"/>
        <v>9M#2MTR</v>
      </c>
      <c r="O286" s="230" t="str">
        <f t="shared" si="72"/>
        <v/>
      </c>
      <c r="P286" s="55" t="str">
        <f t="shared" si="73"/>
        <v>9M#2MTR</v>
      </c>
      <c r="Q286" s="635" t="str">
        <f t="shared" si="80"/>
        <v>637</v>
      </c>
      <c r="R286" s="234" t="e">
        <f t="shared" si="74"/>
        <v>#VALUE!</v>
      </c>
      <c r="S286" s="55" t="e">
        <f t="shared" si="75"/>
        <v>#VALUE!</v>
      </c>
      <c r="T286" s="242" t="e">
        <f t="shared" ca="1" si="76"/>
        <v>#VALUE!</v>
      </c>
      <c r="U286" s="231">
        <f t="shared" si="77"/>
        <v>286</v>
      </c>
      <c r="V286" s="230" t="str">
        <f t="array" ref="V286">INDEX(P:P,MAX(U$3:U286))</f>
        <v>9M#2MTR</v>
      </c>
      <c r="W286" s="230">
        <f t="shared" ca="1" si="78"/>
        <v>25</v>
      </c>
      <c r="X286" s="230" t="str">
        <f t="shared" si="79"/>
        <v/>
      </c>
      <c r="Y286" s="230">
        <f t="shared" si="67"/>
        <v>0</v>
      </c>
      <c r="AA286" s="230" t="str">
        <f t="shared" si="68"/>
        <v>彰林</v>
      </c>
      <c r="AB286" s="230" t="s">
        <v>2184</v>
      </c>
      <c r="AC286" s="230" t="s">
        <v>2184</v>
      </c>
      <c r="BB286" s="547" t="s">
        <v>2252</v>
      </c>
      <c r="BC286" s="547">
        <v>1621</v>
      </c>
      <c r="BD286" s="547">
        <v>1</v>
      </c>
      <c r="BE286" s="547">
        <v>1622</v>
      </c>
      <c r="BG286" s="239" t="s">
        <v>8534</v>
      </c>
      <c r="BH286" s="240" t="s">
        <v>8487</v>
      </c>
      <c r="BI286" t="s">
        <v>2184</v>
      </c>
      <c r="BJ286" t="s">
        <v>2184</v>
      </c>
    </row>
    <row r="287" spans="1:62">
      <c r="A287" s="239" t="s">
        <v>40</v>
      </c>
      <c r="B287" s="240" t="s">
        <v>7092</v>
      </c>
      <c r="C287" s="240" t="s">
        <v>3200</v>
      </c>
      <c r="D287" s="239" t="s">
        <v>859</v>
      </c>
      <c r="E287" s="239" t="s">
        <v>7088</v>
      </c>
      <c r="F287" s="239" t="s">
        <v>367</v>
      </c>
      <c r="G287" s="239" t="s">
        <v>367</v>
      </c>
      <c r="H287" s="239" t="s">
        <v>7088</v>
      </c>
      <c r="I287" s="239" t="s">
        <v>3200</v>
      </c>
      <c r="J287" s="241" t="s">
        <v>367</v>
      </c>
      <c r="K287" s="241" t="s">
        <v>367</v>
      </c>
      <c r="L287" s="230" t="str">
        <f t="shared" si="69"/>
        <v>9M#3MTR</v>
      </c>
      <c r="M287" s="230" t="str">
        <f t="shared" si="70"/>
        <v/>
      </c>
      <c r="N287" s="230" t="str">
        <f t="shared" si="71"/>
        <v>9M#3MTR</v>
      </c>
      <c r="O287" s="230" t="str">
        <f t="shared" si="72"/>
        <v/>
      </c>
      <c r="P287" s="55" t="str">
        <f t="shared" si="73"/>
        <v>9M#3MTR</v>
      </c>
      <c r="Q287" s="635" t="str">
        <f t="shared" si="80"/>
        <v>637</v>
      </c>
      <c r="R287" s="234" t="e">
        <f t="shared" si="74"/>
        <v>#VALUE!</v>
      </c>
      <c r="S287" s="55" t="e">
        <f t="shared" si="75"/>
        <v>#VALUE!</v>
      </c>
      <c r="T287" s="242" t="e">
        <f t="shared" ca="1" si="76"/>
        <v>#VALUE!</v>
      </c>
      <c r="U287" s="231">
        <f t="shared" si="77"/>
        <v>287</v>
      </c>
      <c r="V287" s="230" t="str">
        <f t="array" ref="V287">INDEX(P:P,MAX(U$3:U287))</f>
        <v>9M#3MTR</v>
      </c>
      <c r="W287" s="230">
        <f t="shared" ca="1" si="78"/>
        <v>25</v>
      </c>
      <c r="X287" s="230" t="str">
        <f t="shared" si="79"/>
        <v/>
      </c>
      <c r="Y287" s="230">
        <f t="shared" si="67"/>
        <v>0</v>
      </c>
      <c r="AA287" s="230" t="str">
        <f t="shared" si="68"/>
        <v>彰林</v>
      </c>
      <c r="AB287" s="230" t="s">
        <v>2185</v>
      </c>
      <c r="AC287" s="230" t="s">
        <v>2185</v>
      </c>
      <c r="BB287" s="547" t="s">
        <v>2244</v>
      </c>
      <c r="BC287" s="547">
        <v>849</v>
      </c>
      <c r="BD287" s="547">
        <v>5</v>
      </c>
      <c r="BE287" s="547">
        <v>854</v>
      </c>
      <c r="BG287" s="239" t="s">
        <v>8534</v>
      </c>
      <c r="BH287" s="240" t="s">
        <v>8548</v>
      </c>
      <c r="BI287" t="s">
        <v>2185</v>
      </c>
      <c r="BJ287" t="s">
        <v>2185</v>
      </c>
    </row>
    <row r="288" spans="1:62">
      <c r="A288" s="239" t="s">
        <v>41</v>
      </c>
      <c r="B288" s="240" t="s">
        <v>400</v>
      </c>
      <c r="C288" s="240" t="s">
        <v>4681</v>
      </c>
      <c r="D288" s="239" t="s">
        <v>813</v>
      </c>
      <c r="E288" s="239" t="s">
        <v>4678</v>
      </c>
      <c r="F288" s="239" t="s">
        <v>813</v>
      </c>
      <c r="G288" s="239" t="s">
        <v>7093</v>
      </c>
      <c r="H288" s="239" t="s">
        <v>813</v>
      </c>
      <c r="I288" s="239" t="s">
        <v>7094</v>
      </c>
      <c r="J288" s="241" t="s">
        <v>367</v>
      </c>
      <c r="K288" s="241" t="s">
        <v>7095</v>
      </c>
      <c r="L288" s="230" t="str">
        <f t="shared" si="69"/>
        <v>9N#1DTR(A)</v>
      </c>
      <c r="M288" s="230" t="str">
        <f t="shared" si="70"/>
        <v>(A)</v>
      </c>
      <c r="N288" s="230" t="str">
        <f t="shared" si="71"/>
        <v>9N#1DTR</v>
      </c>
      <c r="O288" s="230" t="str">
        <f t="shared" si="72"/>
        <v>(A)</v>
      </c>
      <c r="P288" s="55" t="str">
        <f t="shared" si="73"/>
        <v>9N#1DTR(A)</v>
      </c>
      <c r="Q288" s="635" t="str">
        <f t="shared" si="80"/>
        <v>449</v>
      </c>
      <c r="R288" s="234">
        <f>AVERAGE(C288*1,E288*1,G288*1)</f>
        <v>439</v>
      </c>
      <c r="S288" s="55">
        <f t="shared" si="75"/>
        <v>429</v>
      </c>
      <c r="T288" s="242">
        <f t="shared" ca="1" si="76"/>
        <v>8.8699999999999992</v>
      </c>
      <c r="U288" s="231">
        <f t="shared" si="77"/>
        <v>288</v>
      </c>
      <c r="V288" s="230" t="str">
        <f t="array" ref="V288">INDEX(P:P,MAX(U$3:U288))</f>
        <v>9N#1DTR(A)</v>
      </c>
      <c r="W288" s="230">
        <f t="shared" ca="1" si="78"/>
        <v>30</v>
      </c>
      <c r="X288" s="230" t="str">
        <f t="shared" si="79"/>
        <v/>
      </c>
      <c r="Y288" s="230">
        <f t="shared" si="67"/>
        <v>0</v>
      </c>
      <c r="AA288" s="230" t="str">
        <f t="shared" si="68"/>
        <v>彰竹</v>
      </c>
      <c r="AB288" s="230" t="s">
        <v>2186</v>
      </c>
      <c r="AC288" s="230" t="s">
        <v>2186</v>
      </c>
      <c r="BB288" s="547" t="s">
        <v>2250</v>
      </c>
      <c r="BC288" s="547">
        <v>110</v>
      </c>
      <c r="BD288" s="547">
        <v>1</v>
      </c>
      <c r="BE288" s="547">
        <v>111</v>
      </c>
      <c r="BG288" s="239" t="s">
        <v>8549</v>
      </c>
      <c r="BH288" s="240" t="s">
        <v>400</v>
      </c>
      <c r="BI288" t="s">
        <v>2186</v>
      </c>
      <c r="BJ288" t="s">
        <v>2186</v>
      </c>
    </row>
    <row r="289" spans="1:62">
      <c r="A289" s="239" t="s">
        <v>7096</v>
      </c>
      <c r="B289" s="240" t="s">
        <v>460</v>
      </c>
      <c r="C289" s="240" t="s">
        <v>5624</v>
      </c>
      <c r="D289" s="239" t="s">
        <v>793</v>
      </c>
      <c r="E289" s="239" t="s">
        <v>7097</v>
      </c>
      <c r="F289" s="239" t="s">
        <v>5638</v>
      </c>
      <c r="G289" s="239" t="s">
        <v>5624</v>
      </c>
      <c r="H289" s="239" t="s">
        <v>793</v>
      </c>
      <c r="I289" s="239" t="s">
        <v>5624</v>
      </c>
      <c r="J289" s="241" t="s">
        <v>5624</v>
      </c>
      <c r="K289" s="241" t="s">
        <v>793</v>
      </c>
      <c r="L289" s="230" t="str">
        <f t="shared" si="69"/>
        <v>9N20</v>
      </c>
      <c r="M289" s="230" t="str">
        <f t="shared" si="70"/>
        <v/>
      </c>
      <c r="N289" s="230" t="str">
        <f t="shared" si="71"/>
        <v/>
      </c>
      <c r="O289" s="230" t="str">
        <f t="shared" si="72"/>
        <v/>
      </c>
      <c r="P289" s="55" t="str">
        <f t="shared" si="73"/>
        <v>9N20</v>
      </c>
      <c r="Q289" s="635" t="str">
        <f t="shared" si="80"/>
        <v>0</v>
      </c>
      <c r="R289" s="234">
        <f t="shared" ref="R289:R352" si="81">AVERAGE(C289*1,E289*1,G289*1)</f>
        <v>0</v>
      </c>
      <c r="S289" s="55">
        <f t="shared" si="75"/>
        <v>0</v>
      </c>
      <c r="T289" s="242">
        <f t="shared" ca="1" si="76"/>
        <v>0</v>
      </c>
      <c r="U289" s="231" t="str">
        <f t="shared" si="77"/>
        <v/>
      </c>
      <c r="V289" s="230" t="str">
        <f t="array" ref="V289">INDEX(P:P,MAX(U$3:U289))</f>
        <v>9N#1DTR(A)</v>
      </c>
      <c r="W289" s="230" t="str">
        <f t="shared" ca="1" si="78"/>
        <v/>
      </c>
      <c r="X289" s="230">
        <f t="shared" si="79"/>
        <v>11.4</v>
      </c>
      <c r="Y289" s="230">
        <f t="shared" si="67"/>
        <v>0</v>
      </c>
      <c r="AA289" s="230" t="str">
        <f t="shared" si="68"/>
        <v>彰竹</v>
      </c>
      <c r="AB289" s="230" t="s">
        <v>1952</v>
      </c>
      <c r="AC289" s="230" t="str">
        <f>LEFT(B289,4)</f>
        <v>9N20</v>
      </c>
      <c r="BB289" s="547" t="s">
        <v>3233</v>
      </c>
      <c r="BC289" s="547" t="s">
        <v>85</v>
      </c>
      <c r="BD289" s="547" t="s">
        <v>85</v>
      </c>
      <c r="BE289" s="547">
        <v>0</v>
      </c>
      <c r="BG289" s="239" t="s">
        <v>8549</v>
      </c>
      <c r="BH289" s="240" t="s">
        <v>8550</v>
      </c>
      <c r="BI289" t="s">
        <v>1952</v>
      </c>
      <c r="BJ289" t="s">
        <v>2186</v>
      </c>
    </row>
    <row r="290" spans="1:62">
      <c r="A290" s="239" t="s">
        <v>7098</v>
      </c>
      <c r="B290" s="240" t="s">
        <v>461</v>
      </c>
      <c r="C290" s="240" t="s">
        <v>5624</v>
      </c>
      <c r="D290" s="239" t="s">
        <v>7099</v>
      </c>
      <c r="E290" s="239" t="s">
        <v>7097</v>
      </c>
      <c r="F290" s="239" t="s">
        <v>5638</v>
      </c>
      <c r="G290" s="239" t="s">
        <v>5624</v>
      </c>
      <c r="H290" s="239" t="s">
        <v>793</v>
      </c>
      <c r="I290" s="239" t="s">
        <v>5624</v>
      </c>
      <c r="J290" s="241" t="s">
        <v>7100</v>
      </c>
      <c r="K290" s="241" t="s">
        <v>7101</v>
      </c>
      <c r="L290" s="230" t="str">
        <f t="shared" si="69"/>
        <v>9N21</v>
      </c>
      <c r="M290" s="230" t="str">
        <f t="shared" si="70"/>
        <v/>
      </c>
      <c r="N290" s="230" t="str">
        <f t="shared" si="71"/>
        <v/>
      </c>
      <c r="O290" s="230" t="str">
        <f t="shared" si="72"/>
        <v/>
      </c>
      <c r="P290" s="55" t="str">
        <f t="shared" si="73"/>
        <v>9N21</v>
      </c>
      <c r="Q290" s="635" t="str">
        <f t="shared" si="80"/>
        <v>0</v>
      </c>
      <c r="R290" s="234">
        <f t="shared" si="81"/>
        <v>0</v>
      </c>
      <c r="S290" s="55">
        <f t="shared" si="75"/>
        <v>0</v>
      </c>
      <c r="T290" s="242">
        <f t="shared" ca="1" si="76"/>
        <v>0</v>
      </c>
      <c r="U290" s="231" t="str">
        <f t="shared" si="77"/>
        <v/>
      </c>
      <c r="V290" s="230" t="str">
        <f t="array" ref="V290">INDEX(P:P,MAX(U$3:U290))</f>
        <v>9N#1DTR(A)</v>
      </c>
      <c r="W290" s="230" t="str">
        <f t="shared" ca="1" si="78"/>
        <v/>
      </c>
      <c r="X290" s="230">
        <f t="shared" si="79"/>
        <v>11.4</v>
      </c>
      <c r="Y290" s="230">
        <f t="shared" si="67"/>
        <v>0</v>
      </c>
      <c r="AA290" s="230" t="str">
        <f t="shared" si="68"/>
        <v>彰竹</v>
      </c>
      <c r="AB290" s="230" t="s">
        <v>1954</v>
      </c>
      <c r="AC290" s="230" t="str">
        <f>LEFT(B290,4)</f>
        <v>9N21</v>
      </c>
      <c r="BB290" s="547" t="s">
        <v>3234</v>
      </c>
      <c r="BC290" s="547" t="s">
        <v>85</v>
      </c>
      <c r="BD290" s="547" t="s">
        <v>85</v>
      </c>
      <c r="BE290" s="547">
        <v>0</v>
      </c>
      <c r="BG290" s="239" t="s">
        <v>8549</v>
      </c>
      <c r="BH290" s="240" t="s">
        <v>461</v>
      </c>
      <c r="BI290" t="s">
        <v>1954</v>
      </c>
      <c r="BJ290" t="s">
        <v>2186</v>
      </c>
    </row>
    <row r="291" spans="1:62">
      <c r="A291" s="239" t="s">
        <v>41</v>
      </c>
      <c r="B291" s="240" t="s">
        <v>462</v>
      </c>
      <c r="C291" s="240" t="s">
        <v>1035</v>
      </c>
      <c r="D291" s="239" t="s">
        <v>813</v>
      </c>
      <c r="E291" s="239" t="s">
        <v>6164</v>
      </c>
      <c r="F291" s="239" t="s">
        <v>813</v>
      </c>
      <c r="G291" s="239" t="s">
        <v>7102</v>
      </c>
      <c r="H291" s="239" t="s">
        <v>848</v>
      </c>
      <c r="I291" s="239" t="s">
        <v>6164</v>
      </c>
      <c r="J291" s="241" t="s">
        <v>909</v>
      </c>
      <c r="K291" s="241" t="s">
        <v>5692</v>
      </c>
      <c r="L291" s="230" t="str">
        <f t="shared" si="69"/>
        <v>9N22</v>
      </c>
      <c r="M291" s="230" t="str">
        <f t="shared" si="70"/>
        <v/>
      </c>
      <c r="N291" s="230" t="str">
        <f t="shared" si="71"/>
        <v/>
      </c>
      <c r="O291" s="230" t="str">
        <f t="shared" si="72"/>
        <v/>
      </c>
      <c r="P291" s="55" t="str">
        <f t="shared" si="73"/>
        <v>9N22</v>
      </c>
      <c r="Q291" s="635" t="str">
        <f t="shared" si="80"/>
        <v>220</v>
      </c>
      <c r="R291" s="234">
        <f t="shared" si="81"/>
        <v>218</v>
      </c>
      <c r="S291" s="55">
        <f t="shared" si="75"/>
        <v>214</v>
      </c>
      <c r="T291" s="242">
        <f t="shared" ca="1" si="76"/>
        <v>4.34</v>
      </c>
      <c r="U291" s="231" t="str">
        <f t="shared" si="77"/>
        <v/>
      </c>
      <c r="V291" s="230" t="str">
        <f t="array" ref="V291">INDEX(P:P,MAX(U$3:U291))</f>
        <v>9N#1DTR(A)</v>
      </c>
      <c r="W291" s="230" t="str">
        <f t="shared" ca="1" si="78"/>
        <v/>
      </c>
      <c r="X291" s="230">
        <f t="shared" si="79"/>
        <v>11.4</v>
      </c>
      <c r="Y291" s="230">
        <f t="shared" si="67"/>
        <v>0</v>
      </c>
      <c r="AA291" s="230" t="str">
        <f t="shared" si="68"/>
        <v>彰竹</v>
      </c>
      <c r="AB291" s="230" t="s">
        <v>1955</v>
      </c>
      <c r="AC291" s="230" t="str">
        <f>LEFT(B291,4)</f>
        <v>9N22</v>
      </c>
      <c r="BB291" s="547" t="s">
        <v>3235</v>
      </c>
      <c r="BC291" s="547" t="s">
        <v>85</v>
      </c>
      <c r="BD291" s="547" t="s">
        <v>85</v>
      </c>
      <c r="BE291" s="547">
        <v>0</v>
      </c>
      <c r="BG291" s="239" t="s">
        <v>8549</v>
      </c>
      <c r="BH291" s="240" t="s">
        <v>8551</v>
      </c>
      <c r="BI291" t="s">
        <v>1955</v>
      </c>
      <c r="BJ291" t="s">
        <v>2186</v>
      </c>
    </row>
    <row r="292" spans="1:62">
      <c r="A292" s="239" t="s">
        <v>41</v>
      </c>
      <c r="B292" s="240" t="s">
        <v>7103</v>
      </c>
      <c r="C292" s="240" t="s">
        <v>5709</v>
      </c>
      <c r="D292" s="239" t="s">
        <v>793</v>
      </c>
      <c r="E292" s="239" t="s">
        <v>5709</v>
      </c>
      <c r="F292" s="239" t="s">
        <v>5638</v>
      </c>
      <c r="G292" s="239" t="s">
        <v>7097</v>
      </c>
      <c r="H292" s="239" t="s">
        <v>793</v>
      </c>
      <c r="I292" s="239" t="s">
        <v>5709</v>
      </c>
      <c r="J292" s="241" t="s">
        <v>5624</v>
      </c>
      <c r="K292" s="241" t="s">
        <v>793</v>
      </c>
      <c r="L292" s="230" t="str">
        <f t="shared" si="69"/>
        <v>9N23</v>
      </c>
      <c r="M292" s="230" t="str">
        <f t="shared" si="70"/>
        <v/>
      </c>
      <c r="N292" s="230" t="str">
        <f t="shared" si="71"/>
        <v/>
      </c>
      <c r="O292" s="230" t="str">
        <f t="shared" si="72"/>
        <v/>
      </c>
      <c r="P292" s="55" t="str">
        <f t="shared" si="73"/>
        <v>9N23</v>
      </c>
      <c r="Q292" s="635" t="str">
        <f t="shared" si="80"/>
        <v>0</v>
      </c>
      <c r="R292" s="234">
        <f t="shared" si="81"/>
        <v>0</v>
      </c>
      <c r="S292" s="55">
        <f t="shared" si="75"/>
        <v>0</v>
      </c>
      <c r="T292" s="242">
        <f t="shared" ca="1" si="76"/>
        <v>0</v>
      </c>
      <c r="U292" s="231" t="str">
        <f t="shared" si="77"/>
        <v/>
      </c>
      <c r="V292" s="230" t="str">
        <f t="array" ref="V292">INDEX(P:P,MAX(U$3:U292))</f>
        <v>9N#1DTR(A)</v>
      </c>
      <c r="W292" s="230" t="str">
        <f t="shared" ca="1" si="78"/>
        <v/>
      </c>
      <c r="X292" s="230">
        <f t="shared" si="79"/>
        <v>11.4</v>
      </c>
      <c r="Y292" s="230">
        <f t="shared" si="67"/>
        <v>0</v>
      </c>
      <c r="AA292" s="230" t="str">
        <f t="shared" si="68"/>
        <v>彰竹</v>
      </c>
      <c r="AB292" s="230" t="s">
        <v>1956</v>
      </c>
      <c r="AC292" s="230" t="str">
        <f>LEFT(B292,4)</f>
        <v>9N23</v>
      </c>
      <c r="BB292" s="547" t="s">
        <v>3236</v>
      </c>
      <c r="BC292" s="547" t="s">
        <v>85</v>
      </c>
      <c r="BD292" s="547" t="s">
        <v>85</v>
      </c>
      <c r="BE292" s="547">
        <v>0</v>
      </c>
      <c r="BG292" s="239" t="s">
        <v>8549</v>
      </c>
      <c r="BH292" s="240" t="s">
        <v>8552</v>
      </c>
      <c r="BI292" t="s">
        <v>1956</v>
      </c>
      <c r="BJ292" t="s">
        <v>2186</v>
      </c>
    </row>
    <row r="293" spans="1:62">
      <c r="A293" s="239" t="s">
        <v>7104</v>
      </c>
      <c r="B293" s="240" t="s">
        <v>463</v>
      </c>
      <c r="C293" s="240" t="s">
        <v>7105</v>
      </c>
      <c r="D293" s="239" t="s">
        <v>5651</v>
      </c>
      <c r="E293" s="239" t="s">
        <v>958</v>
      </c>
      <c r="F293" s="239" t="s">
        <v>5651</v>
      </c>
      <c r="G293" s="239" t="s">
        <v>7106</v>
      </c>
      <c r="H293" s="239" t="s">
        <v>813</v>
      </c>
      <c r="I293" s="239" t="s">
        <v>958</v>
      </c>
      <c r="J293" s="241" t="s">
        <v>794</v>
      </c>
      <c r="K293" s="241" t="s">
        <v>6558</v>
      </c>
      <c r="L293" s="230" t="str">
        <f t="shared" si="69"/>
        <v>9N24</v>
      </c>
      <c r="M293" s="230" t="str">
        <f t="shared" si="70"/>
        <v/>
      </c>
      <c r="N293" s="230" t="str">
        <f t="shared" si="71"/>
        <v/>
      </c>
      <c r="O293" s="230" t="str">
        <f t="shared" si="72"/>
        <v/>
      </c>
      <c r="P293" s="55" t="str">
        <f t="shared" si="73"/>
        <v>9N24</v>
      </c>
      <c r="Q293" s="635" t="str">
        <f t="shared" si="80"/>
        <v>234</v>
      </c>
      <c r="R293" s="234">
        <f t="shared" si="81"/>
        <v>228</v>
      </c>
      <c r="S293" s="55">
        <f t="shared" si="75"/>
        <v>222</v>
      </c>
      <c r="T293" s="242">
        <f t="shared" ca="1" si="76"/>
        <v>4.62</v>
      </c>
      <c r="U293" s="231" t="str">
        <f t="shared" si="77"/>
        <v/>
      </c>
      <c r="V293" s="230" t="str">
        <f t="array" ref="V293">INDEX(P:P,MAX(U$3:U293))</f>
        <v>9N#1DTR(A)</v>
      </c>
      <c r="W293" s="230" t="str">
        <f t="shared" ca="1" si="78"/>
        <v/>
      </c>
      <c r="X293" s="230">
        <f t="shared" si="79"/>
        <v>11.4</v>
      </c>
      <c r="Y293" s="230">
        <f t="shared" si="67"/>
        <v>0</v>
      </c>
      <c r="AA293" s="230" t="str">
        <f t="shared" si="68"/>
        <v>彰竹</v>
      </c>
      <c r="AB293" s="230" t="s">
        <v>1957</v>
      </c>
      <c r="AC293" s="230" t="str">
        <f>LEFT(B293,4)</f>
        <v>9N24</v>
      </c>
      <c r="BB293" s="547" t="s">
        <v>3237</v>
      </c>
      <c r="BC293" s="547" t="s">
        <v>85</v>
      </c>
      <c r="BD293" s="547" t="s">
        <v>85</v>
      </c>
      <c r="BE293" s="547">
        <v>0</v>
      </c>
      <c r="BG293" s="239" t="s">
        <v>8549</v>
      </c>
      <c r="BH293" s="240" t="s">
        <v>8553</v>
      </c>
      <c r="BI293" t="s">
        <v>1957</v>
      </c>
      <c r="BJ293" t="s">
        <v>2186</v>
      </c>
    </row>
    <row r="294" spans="1:62">
      <c r="A294" s="239" t="s">
        <v>7107</v>
      </c>
      <c r="B294" s="240" t="s">
        <v>7108</v>
      </c>
      <c r="C294" s="240" t="s">
        <v>7109</v>
      </c>
      <c r="D294" s="239" t="s">
        <v>792</v>
      </c>
      <c r="E294" s="239" t="s">
        <v>992</v>
      </c>
      <c r="F294" s="239" t="s">
        <v>5590</v>
      </c>
      <c r="G294" s="239" t="s">
        <v>1056</v>
      </c>
      <c r="H294" s="239" t="s">
        <v>841</v>
      </c>
      <c r="I294" s="239" t="s">
        <v>3170</v>
      </c>
      <c r="J294" s="241" t="s">
        <v>367</v>
      </c>
      <c r="K294" s="241" t="s">
        <v>5595</v>
      </c>
      <c r="L294" s="230" t="str">
        <f t="shared" si="69"/>
        <v>9N#1DTR(B)</v>
      </c>
      <c r="M294" s="230" t="str">
        <f t="shared" si="70"/>
        <v>(B)</v>
      </c>
      <c r="N294" s="230" t="str">
        <f t="shared" si="71"/>
        <v>9N#1DTR</v>
      </c>
      <c r="O294" s="230" t="str">
        <f t="shared" si="72"/>
        <v>(B)</v>
      </c>
      <c r="P294" s="55" t="str">
        <f t="shared" si="73"/>
        <v>9N#1DTR(B)</v>
      </c>
      <c r="Q294" s="635" t="str">
        <f t="shared" si="80"/>
        <v>290</v>
      </c>
      <c r="R294" s="234">
        <f t="shared" si="81"/>
        <v>263</v>
      </c>
      <c r="S294" s="55">
        <f t="shared" si="75"/>
        <v>239</v>
      </c>
      <c r="T294" s="242">
        <f t="shared" ca="1" si="76"/>
        <v>5.73</v>
      </c>
      <c r="U294" s="231">
        <f t="shared" si="77"/>
        <v>294</v>
      </c>
      <c r="V294" s="230" t="str">
        <f t="array" ref="V294">INDEX(P:P,MAX(U$3:U294))</f>
        <v>9N#1DTR(B)</v>
      </c>
      <c r="W294" s="230">
        <f t="shared" ca="1" si="78"/>
        <v>30</v>
      </c>
      <c r="X294" s="230" t="str">
        <f t="shared" si="79"/>
        <v/>
      </c>
      <c r="Y294" s="230">
        <f t="shared" si="67"/>
        <v>0</v>
      </c>
      <c r="AA294" s="230" t="str">
        <f t="shared" si="68"/>
        <v>彰竹</v>
      </c>
      <c r="AB294" s="230" t="s">
        <v>2187</v>
      </c>
      <c r="AC294" s="230" t="s">
        <v>2187</v>
      </c>
      <c r="BB294" s="547" t="s">
        <v>3238</v>
      </c>
      <c r="BC294" s="547" t="s">
        <v>85</v>
      </c>
      <c r="BD294" s="547" t="s">
        <v>85</v>
      </c>
      <c r="BE294" s="547">
        <v>0</v>
      </c>
      <c r="BG294" s="239" t="s">
        <v>8549</v>
      </c>
      <c r="BH294" s="240" t="s">
        <v>8362</v>
      </c>
      <c r="BI294" t="s">
        <v>2187</v>
      </c>
      <c r="BJ294" t="s">
        <v>2187</v>
      </c>
    </row>
    <row r="295" spans="1:62">
      <c r="A295" s="239" t="s">
        <v>7096</v>
      </c>
      <c r="B295" s="240" t="s">
        <v>464</v>
      </c>
      <c r="C295" s="240" t="s">
        <v>5624</v>
      </c>
      <c r="D295" s="239" t="s">
        <v>793</v>
      </c>
      <c r="E295" s="239" t="s">
        <v>5624</v>
      </c>
      <c r="F295" s="239" t="s">
        <v>793</v>
      </c>
      <c r="G295" s="239" t="s">
        <v>5624</v>
      </c>
      <c r="H295" s="239" t="s">
        <v>793</v>
      </c>
      <c r="I295" s="239" t="s">
        <v>7110</v>
      </c>
      <c r="J295" s="241" t="s">
        <v>5709</v>
      </c>
      <c r="K295" s="241" t="s">
        <v>793</v>
      </c>
      <c r="L295" s="230" t="str">
        <f t="shared" si="69"/>
        <v>9N25</v>
      </c>
      <c r="M295" s="230" t="str">
        <f t="shared" si="70"/>
        <v/>
      </c>
      <c r="N295" s="230" t="str">
        <f t="shared" si="71"/>
        <v/>
      </c>
      <c r="O295" s="230" t="str">
        <f t="shared" si="72"/>
        <v/>
      </c>
      <c r="P295" s="55" t="str">
        <f t="shared" si="73"/>
        <v>9N25</v>
      </c>
      <c r="Q295" s="635" t="str">
        <f t="shared" si="80"/>
        <v>0</v>
      </c>
      <c r="R295" s="234">
        <f t="shared" si="81"/>
        <v>0</v>
      </c>
      <c r="S295" s="55">
        <f t="shared" si="75"/>
        <v>0</v>
      </c>
      <c r="T295" s="242">
        <f t="shared" ca="1" si="76"/>
        <v>0</v>
      </c>
      <c r="U295" s="231" t="str">
        <f t="shared" si="77"/>
        <v/>
      </c>
      <c r="V295" s="230" t="str">
        <f t="array" ref="V295">INDEX(P:P,MAX(U$3:U295))</f>
        <v>9N#1DTR(B)</v>
      </c>
      <c r="W295" s="230" t="str">
        <f t="shared" ca="1" si="78"/>
        <v/>
      </c>
      <c r="X295" s="230">
        <f t="shared" si="79"/>
        <v>11.4</v>
      </c>
      <c r="Y295" s="230">
        <f t="shared" si="67"/>
        <v>0</v>
      </c>
      <c r="AA295" s="230" t="str">
        <f t="shared" si="68"/>
        <v>彰竹</v>
      </c>
      <c r="AB295" s="230" t="s">
        <v>1958</v>
      </c>
      <c r="AC295" s="230" t="str">
        <f>LEFT(B295,4)</f>
        <v>9N25</v>
      </c>
      <c r="BB295" s="547" t="s">
        <v>3239</v>
      </c>
      <c r="BC295" s="547" t="s">
        <v>85</v>
      </c>
      <c r="BD295" s="547" t="s">
        <v>85</v>
      </c>
      <c r="BE295" s="547">
        <v>0</v>
      </c>
      <c r="BG295" s="239" t="s">
        <v>41</v>
      </c>
      <c r="BH295" s="240" t="s">
        <v>8554</v>
      </c>
      <c r="BI295" t="s">
        <v>1958</v>
      </c>
      <c r="BJ295" t="s">
        <v>2187</v>
      </c>
    </row>
    <row r="296" spans="1:62">
      <c r="A296" s="239" t="s">
        <v>7096</v>
      </c>
      <c r="B296" s="240" t="s">
        <v>7111</v>
      </c>
      <c r="C296" s="240" t="s">
        <v>6207</v>
      </c>
      <c r="D296" s="239" t="s">
        <v>5651</v>
      </c>
      <c r="E296" s="239" t="s">
        <v>7112</v>
      </c>
      <c r="F296" s="239" t="s">
        <v>5651</v>
      </c>
      <c r="G296" s="239" t="s">
        <v>7113</v>
      </c>
      <c r="H296" s="239" t="s">
        <v>813</v>
      </c>
      <c r="I296" s="239" t="s">
        <v>886</v>
      </c>
      <c r="J296" s="241" t="s">
        <v>964</v>
      </c>
      <c r="K296" s="241" t="s">
        <v>7114</v>
      </c>
      <c r="L296" s="230" t="str">
        <f t="shared" si="69"/>
        <v>9N26</v>
      </c>
      <c r="M296" s="230" t="str">
        <f t="shared" si="70"/>
        <v/>
      </c>
      <c r="N296" s="230" t="str">
        <f t="shared" si="71"/>
        <v/>
      </c>
      <c r="O296" s="230" t="str">
        <f t="shared" si="72"/>
        <v/>
      </c>
      <c r="P296" s="55" t="str">
        <f t="shared" si="73"/>
        <v>9N26</v>
      </c>
      <c r="Q296" s="635" t="str">
        <f t="shared" si="80"/>
        <v>98</v>
      </c>
      <c r="R296" s="234">
        <f t="shared" si="81"/>
        <v>84</v>
      </c>
      <c r="S296" s="55">
        <f t="shared" si="75"/>
        <v>69</v>
      </c>
      <c r="T296" s="242">
        <f t="shared" ca="1" si="76"/>
        <v>1.94</v>
      </c>
      <c r="U296" s="231" t="str">
        <f t="shared" si="77"/>
        <v/>
      </c>
      <c r="V296" s="230" t="str">
        <f t="array" ref="V296">INDEX(P:P,MAX(U$3:U296))</f>
        <v>9N#1DTR(B)</v>
      </c>
      <c r="W296" s="230" t="str">
        <f t="shared" ca="1" si="78"/>
        <v/>
      </c>
      <c r="X296" s="230">
        <f t="shared" si="79"/>
        <v>11.4</v>
      </c>
      <c r="Y296" s="230">
        <f t="shared" si="67"/>
        <v>0</v>
      </c>
      <c r="AA296" s="230" t="str">
        <f t="shared" si="68"/>
        <v>彰竹</v>
      </c>
      <c r="AB296" s="230" t="s">
        <v>1959</v>
      </c>
      <c r="AC296" s="230" t="str">
        <f>LEFT(B296,4)</f>
        <v>9N26</v>
      </c>
      <c r="BB296" s="547" t="s">
        <v>3240</v>
      </c>
      <c r="BC296" s="547" t="s">
        <v>85</v>
      </c>
      <c r="BD296" s="547" t="s">
        <v>85</v>
      </c>
      <c r="BE296" s="547">
        <v>0</v>
      </c>
      <c r="BG296" s="239" t="s">
        <v>8555</v>
      </c>
      <c r="BH296" s="240" t="s">
        <v>8556</v>
      </c>
      <c r="BI296" t="s">
        <v>1959</v>
      </c>
      <c r="BJ296" t="s">
        <v>2187</v>
      </c>
    </row>
    <row r="297" spans="1:62">
      <c r="A297" s="239" t="s">
        <v>7096</v>
      </c>
      <c r="B297" s="240" t="s">
        <v>7115</v>
      </c>
      <c r="C297" s="240" t="s">
        <v>7112</v>
      </c>
      <c r="D297" s="239" t="s">
        <v>6200</v>
      </c>
      <c r="E297" s="239" t="s">
        <v>7116</v>
      </c>
      <c r="F297" s="239" t="s">
        <v>7114</v>
      </c>
      <c r="G297" s="239" t="s">
        <v>6993</v>
      </c>
      <c r="H297" s="239" t="s">
        <v>5590</v>
      </c>
      <c r="I297" s="239" t="s">
        <v>7112</v>
      </c>
      <c r="J297" s="241" t="s">
        <v>7117</v>
      </c>
      <c r="K297" s="241" t="s">
        <v>6200</v>
      </c>
      <c r="L297" s="230" t="str">
        <f t="shared" si="69"/>
        <v>9N27</v>
      </c>
      <c r="M297" s="230" t="str">
        <f t="shared" si="70"/>
        <v/>
      </c>
      <c r="N297" s="230" t="str">
        <f t="shared" si="71"/>
        <v/>
      </c>
      <c r="O297" s="230" t="str">
        <f t="shared" si="72"/>
        <v/>
      </c>
      <c r="P297" s="55" t="str">
        <f t="shared" si="73"/>
        <v>9N27</v>
      </c>
      <c r="Q297" s="635" t="str">
        <f t="shared" si="80"/>
        <v>69</v>
      </c>
      <c r="R297" s="234">
        <f t="shared" si="81"/>
        <v>58</v>
      </c>
      <c r="S297" s="55">
        <f t="shared" si="75"/>
        <v>43</v>
      </c>
      <c r="T297" s="242">
        <f t="shared" ca="1" si="76"/>
        <v>1.36</v>
      </c>
      <c r="U297" s="231" t="str">
        <f t="shared" si="77"/>
        <v/>
      </c>
      <c r="V297" s="230" t="str">
        <f t="array" ref="V297">INDEX(P:P,MAX(U$3:U297))</f>
        <v>9N#1DTR(B)</v>
      </c>
      <c r="W297" s="230" t="str">
        <f t="shared" ca="1" si="78"/>
        <v/>
      </c>
      <c r="X297" s="230">
        <f t="shared" si="79"/>
        <v>11.4</v>
      </c>
      <c r="Y297" s="230">
        <f t="shared" si="67"/>
        <v>0</v>
      </c>
      <c r="AA297" s="230" t="str">
        <f t="shared" si="68"/>
        <v>彰竹</v>
      </c>
      <c r="AB297" s="230" t="s">
        <v>1392</v>
      </c>
      <c r="AC297" s="230" t="str">
        <f>LEFT(B297,4)</f>
        <v>9N27</v>
      </c>
      <c r="BB297" s="547" t="s">
        <v>3241</v>
      </c>
      <c r="BC297" s="547" t="s">
        <v>85</v>
      </c>
      <c r="BD297" s="547" t="s">
        <v>85</v>
      </c>
      <c r="BE297" s="547">
        <v>0</v>
      </c>
      <c r="BG297" s="239" t="s">
        <v>8549</v>
      </c>
      <c r="BH297" s="240" t="s">
        <v>8557</v>
      </c>
      <c r="BI297" t="s">
        <v>1392</v>
      </c>
      <c r="BJ297" t="s">
        <v>2187</v>
      </c>
    </row>
    <row r="298" spans="1:62">
      <c r="A298" s="239" t="s">
        <v>7118</v>
      </c>
      <c r="B298" s="240" t="s">
        <v>7119</v>
      </c>
      <c r="C298" s="240" t="s">
        <v>5624</v>
      </c>
      <c r="D298" s="239" t="s">
        <v>793</v>
      </c>
      <c r="E298" s="239" t="s">
        <v>5709</v>
      </c>
      <c r="F298" s="239" t="s">
        <v>5638</v>
      </c>
      <c r="G298" s="239" t="s">
        <v>5709</v>
      </c>
      <c r="H298" s="239" t="s">
        <v>5638</v>
      </c>
      <c r="I298" s="239" t="s">
        <v>5709</v>
      </c>
      <c r="J298" s="241" t="s">
        <v>5709</v>
      </c>
      <c r="K298" s="241" t="s">
        <v>793</v>
      </c>
      <c r="L298" s="230" t="str">
        <f t="shared" si="69"/>
        <v>9N28</v>
      </c>
      <c r="M298" s="230" t="str">
        <f t="shared" si="70"/>
        <v/>
      </c>
      <c r="N298" s="230" t="str">
        <f t="shared" si="71"/>
        <v/>
      </c>
      <c r="O298" s="230" t="str">
        <f t="shared" si="72"/>
        <v/>
      </c>
      <c r="P298" s="55" t="str">
        <f t="shared" si="73"/>
        <v>9N28</v>
      </c>
      <c r="Q298" s="635" t="str">
        <f t="shared" si="80"/>
        <v>0</v>
      </c>
      <c r="R298" s="234">
        <f t="shared" si="81"/>
        <v>0</v>
      </c>
      <c r="S298" s="55">
        <f t="shared" si="75"/>
        <v>0</v>
      </c>
      <c r="T298" s="242">
        <f t="shared" ca="1" si="76"/>
        <v>0</v>
      </c>
      <c r="U298" s="231" t="str">
        <f t="shared" si="77"/>
        <v/>
      </c>
      <c r="V298" s="230" t="str">
        <f t="array" ref="V298">INDEX(P:P,MAX(U$3:U298))</f>
        <v>9N#1DTR(B)</v>
      </c>
      <c r="W298" s="230" t="str">
        <f t="shared" ca="1" si="78"/>
        <v/>
      </c>
      <c r="X298" s="230">
        <f t="shared" si="79"/>
        <v>11.4</v>
      </c>
      <c r="Y298" s="230">
        <f t="shared" si="67"/>
        <v>0</v>
      </c>
      <c r="AA298" s="230" t="str">
        <f t="shared" si="68"/>
        <v>彰竹</v>
      </c>
      <c r="AB298" s="230" t="s">
        <v>1425</v>
      </c>
      <c r="AC298" s="230" t="str">
        <f>LEFT(B298,4)</f>
        <v>9N28</v>
      </c>
      <c r="BB298" s="547" t="s">
        <v>3242</v>
      </c>
      <c r="BC298" s="547" t="s">
        <v>85</v>
      </c>
      <c r="BD298" s="547" t="s">
        <v>85</v>
      </c>
      <c r="BE298" s="547">
        <v>0</v>
      </c>
      <c r="BG298" s="239" t="s">
        <v>41</v>
      </c>
      <c r="BH298" s="240" t="s">
        <v>8558</v>
      </c>
      <c r="BI298" t="s">
        <v>1425</v>
      </c>
      <c r="BJ298" t="s">
        <v>2187</v>
      </c>
    </row>
    <row r="299" spans="1:62">
      <c r="A299" s="239" t="s">
        <v>41</v>
      </c>
      <c r="B299" s="240" t="s">
        <v>465</v>
      </c>
      <c r="C299" s="240" t="s">
        <v>828</v>
      </c>
      <c r="D299" s="239" t="s">
        <v>841</v>
      </c>
      <c r="E299" s="239" t="s">
        <v>7120</v>
      </c>
      <c r="F299" s="239" t="s">
        <v>841</v>
      </c>
      <c r="G299" s="239" t="s">
        <v>878</v>
      </c>
      <c r="H299" s="239" t="s">
        <v>841</v>
      </c>
      <c r="I299" s="239" t="s">
        <v>828</v>
      </c>
      <c r="J299" s="241" t="s">
        <v>812</v>
      </c>
      <c r="K299" s="241" t="s">
        <v>813</v>
      </c>
      <c r="L299" s="230" t="str">
        <f t="shared" si="69"/>
        <v>9N29</v>
      </c>
      <c r="M299" s="230" t="str">
        <f t="shared" si="70"/>
        <v/>
      </c>
      <c r="N299" s="230" t="str">
        <f t="shared" si="71"/>
        <v/>
      </c>
      <c r="O299" s="230" t="str">
        <f t="shared" si="72"/>
        <v/>
      </c>
      <c r="P299" s="55" t="str">
        <f t="shared" si="73"/>
        <v>9N29</v>
      </c>
      <c r="Q299" s="635" t="str">
        <f t="shared" si="80"/>
        <v>139</v>
      </c>
      <c r="R299" s="234">
        <f t="shared" si="81"/>
        <v>133</v>
      </c>
      <c r="S299" s="55">
        <f t="shared" si="75"/>
        <v>124</v>
      </c>
      <c r="T299" s="242">
        <f t="shared" ca="1" si="76"/>
        <v>2.74</v>
      </c>
      <c r="U299" s="231" t="str">
        <f t="shared" si="77"/>
        <v/>
      </c>
      <c r="V299" s="230" t="str">
        <f t="array" ref="V299">INDEX(P:P,MAX(U$3:U299))</f>
        <v>9N#1DTR(B)</v>
      </c>
      <c r="W299" s="230" t="str">
        <f t="shared" ca="1" si="78"/>
        <v/>
      </c>
      <c r="X299" s="230">
        <f t="shared" si="79"/>
        <v>11.4</v>
      </c>
      <c r="Y299" s="230">
        <f t="shared" si="67"/>
        <v>0</v>
      </c>
      <c r="AA299" s="230" t="str">
        <f t="shared" si="68"/>
        <v>彰竹</v>
      </c>
      <c r="AB299" s="230" t="s">
        <v>1436</v>
      </c>
      <c r="AC299" s="230" t="str">
        <f>LEFT(B299,4)</f>
        <v>9N29</v>
      </c>
      <c r="BB299" s="547" t="s">
        <v>3243</v>
      </c>
      <c r="BC299" s="547" t="s">
        <v>85</v>
      </c>
      <c r="BD299" s="547" t="s">
        <v>85</v>
      </c>
      <c r="BE299" s="547">
        <v>0</v>
      </c>
      <c r="BG299" s="239" t="s">
        <v>41</v>
      </c>
      <c r="BH299" s="240" t="s">
        <v>465</v>
      </c>
      <c r="BI299" t="s">
        <v>1436</v>
      </c>
      <c r="BJ299" t="s">
        <v>2187</v>
      </c>
    </row>
    <row r="300" spans="1:62">
      <c r="A300" s="239" t="s">
        <v>42</v>
      </c>
      <c r="B300" s="240" t="s">
        <v>7121</v>
      </c>
      <c r="C300" s="240" t="s">
        <v>4682</v>
      </c>
      <c r="D300" s="239" t="s">
        <v>841</v>
      </c>
      <c r="E300" s="239" t="s">
        <v>7122</v>
      </c>
      <c r="F300" s="239" t="s">
        <v>7123</v>
      </c>
      <c r="G300" s="239" t="s">
        <v>2755</v>
      </c>
      <c r="H300" s="239" t="s">
        <v>7123</v>
      </c>
      <c r="I300" s="239" t="s">
        <v>2755</v>
      </c>
      <c r="J300" s="241" t="s">
        <v>367</v>
      </c>
      <c r="K300" s="241" t="s">
        <v>7124</v>
      </c>
      <c r="L300" s="230" t="str">
        <f t="shared" si="69"/>
        <v>9P#1DTR(A)</v>
      </c>
      <c r="M300" s="230" t="str">
        <f t="shared" si="70"/>
        <v>(A)</v>
      </c>
      <c r="N300" s="230" t="str">
        <f t="shared" si="71"/>
        <v>9P#1DTR</v>
      </c>
      <c r="O300" s="230" t="str">
        <f t="shared" si="72"/>
        <v>(A)</v>
      </c>
      <c r="P300" s="55" t="str">
        <f t="shared" si="73"/>
        <v>9P#1DTR(A)</v>
      </c>
      <c r="Q300" s="635" t="str">
        <f t="shared" si="80"/>
        <v>456</v>
      </c>
      <c r="R300" s="234">
        <f t="shared" si="81"/>
        <v>427</v>
      </c>
      <c r="S300" s="55">
        <f t="shared" si="75"/>
        <v>378</v>
      </c>
      <c r="T300" s="242">
        <f t="shared" ca="1" si="76"/>
        <v>9</v>
      </c>
      <c r="U300" s="231">
        <f t="shared" si="77"/>
        <v>300</v>
      </c>
      <c r="V300" s="230" t="str">
        <f t="array" ref="V300">INDEX(P:P,MAX(U$3:U300))</f>
        <v>9P#1DTR(A)</v>
      </c>
      <c r="W300" s="230">
        <f t="shared" ca="1" si="78"/>
        <v>30</v>
      </c>
      <c r="X300" s="230" t="str">
        <f t="shared" si="79"/>
        <v/>
      </c>
      <c r="Y300" s="230">
        <f t="shared" si="67"/>
        <v>0</v>
      </c>
      <c r="AA300" s="230" t="str">
        <f t="shared" si="68"/>
        <v>花壇</v>
      </c>
      <c r="AB300" s="230" t="s">
        <v>2188</v>
      </c>
      <c r="AC300" s="230" t="s">
        <v>2188</v>
      </c>
      <c r="BB300" s="547" t="s">
        <v>3244</v>
      </c>
      <c r="BC300" s="547" t="s">
        <v>85</v>
      </c>
      <c r="BD300" s="547" t="s">
        <v>85</v>
      </c>
      <c r="BE300" s="547">
        <v>0</v>
      </c>
      <c r="BG300" s="239" t="s">
        <v>8559</v>
      </c>
      <c r="BH300" s="240" t="s">
        <v>8356</v>
      </c>
      <c r="BI300" t="s">
        <v>2188</v>
      </c>
      <c r="BJ300" t="s">
        <v>2188</v>
      </c>
    </row>
    <row r="301" spans="1:62">
      <c r="A301" s="239" t="s">
        <v>42</v>
      </c>
      <c r="B301" s="240" t="s">
        <v>7125</v>
      </c>
      <c r="C301" s="240" t="s">
        <v>7126</v>
      </c>
      <c r="D301" s="239" t="s">
        <v>813</v>
      </c>
      <c r="E301" s="239" t="s">
        <v>838</v>
      </c>
      <c r="F301" s="239" t="s">
        <v>806</v>
      </c>
      <c r="G301" s="239" t="s">
        <v>7127</v>
      </c>
      <c r="H301" s="239" t="s">
        <v>7066</v>
      </c>
      <c r="I301" s="239" t="s">
        <v>810</v>
      </c>
      <c r="J301" s="241" t="s">
        <v>851</v>
      </c>
      <c r="K301" s="241" t="s">
        <v>5959</v>
      </c>
      <c r="L301" s="230" t="str">
        <f t="shared" si="69"/>
        <v>9P10</v>
      </c>
      <c r="M301" s="230" t="str">
        <f t="shared" si="70"/>
        <v/>
      </c>
      <c r="N301" s="230" t="str">
        <f t="shared" si="71"/>
        <v/>
      </c>
      <c r="O301" s="230" t="str">
        <f t="shared" si="72"/>
        <v/>
      </c>
      <c r="P301" s="55" t="str">
        <f t="shared" si="73"/>
        <v>9P10</v>
      </c>
      <c r="Q301" s="635" t="str">
        <f t="shared" si="80"/>
        <v>141</v>
      </c>
      <c r="R301" s="234">
        <f t="shared" si="81"/>
        <v>127</v>
      </c>
      <c r="S301" s="55">
        <f t="shared" si="75"/>
        <v>115</v>
      </c>
      <c r="T301" s="242">
        <f t="shared" ca="1" si="76"/>
        <v>2.78</v>
      </c>
      <c r="U301" s="231" t="str">
        <f t="shared" si="77"/>
        <v/>
      </c>
      <c r="V301" s="230" t="str">
        <f t="array" ref="V301">INDEX(P:P,MAX(U$3:U301))</f>
        <v>9P#1DTR(A)</v>
      </c>
      <c r="W301" s="230" t="str">
        <f t="shared" ca="1" si="78"/>
        <v/>
      </c>
      <c r="X301" s="230">
        <f t="shared" si="79"/>
        <v>11.4</v>
      </c>
      <c r="Y301" s="230">
        <f t="shared" si="67"/>
        <v>0</v>
      </c>
      <c r="AA301" s="230" t="str">
        <f t="shared" si="68"/>
        <v>花壇</v>
      </c>
      <c r="AB301" s="230" t="s">
        <v>2038</v>
      </c>
      <c r="AC301" s="230" t="str">
        <f>LEFT(B301,4)</f>
        <v>9P10</v>
      </c>
      <c r="BB301" s="547" t="s">
        <v>3245</v>
      </c>
      <c r="BC301" s="547" t="s">
        <v>85</v>
      </c>
      <c r="BD301" s="547" t="s">
        <v>85</v>
      </c>
      <c r="BE301" s="547">
        <v>0</v>
      </c>
      <c r="BG301" s="239" t="s">
        <v>8559</v>
      </c>
      <c r="BH301" s="240" t="s">
        <v>8560</v>
      </c>
      <c r="BI301" t="s">
        <v>2038</v>
      </c>
      <c r="BJ301" t="s">
        <v>2188</v>
      </c>
    </row>
    <row r="302" spans="1:62">
      <c r="A302" s="239" t="s">
        <v>42</v>
      </c>
      <c r="B302" s="240" t="s">
        <v>466</v>
      </c>
      <c r="C302" s="240" t="s">
        <v>996</v>
      </c>
      <c r="D302" s="239" t="s">
        <v>7066</v>
      </c>
      <c r="E302" s="239" t="s">
        <v>1058</v>
      </c>
      <c r="F302" s="239" t="s">
        <v>841</v>
      </c>
      <c r="G302" s="239" t="s">
        <v>923</v>
      </c>
      <c r="H302" s="239" t="s">
        <v>813</v>
      </c>
      <c r="I302" s="239" t="s">
        <v>923</v>
      </c>
      <c r="J302" s="241" t="s">
        <v>999</v>
      </c>
      <c r="K302" s="241" t="s">
        <v>7128</v>
      </c>
      <c r="L302" s="230" t="str">
        <f t="shared" si="69"/>
        <v>9P11</v>
      </c>
      <c r="M302" s="230" t="str">
        <f t="shared" si="70"/>
        <v/>
      </c>
      <c r="N302" s="230" t="str">
        <f t="shared" si="71"/>
        <v/>
      </c>
      <c r="O302" s="230" t="str">
        <f t="shared" si="72"/>
        <v/>
      </c>
      <c r="P302" s="55" t="str">
        <f t="shared" si="73"/>
        <v>9P11</v>
      </c>
      <c r="Q302" s="635" t="str">
        <f t="shared" si="80"/>
        <v>221</v>
      </c>
      <c r="R302" s="234">
        <f t="shared" si="81"/>
        <v>201</v>
      </c>
      <c r="S302" s="55">
        <f t="shared" si="75"/>
        <v>171</v>
      </c>
      <c r="T302" s="242">
        <f t="shared" ca="1" si="76"/>
        <v>4.3600000000000003</v>
      </c>
      <c r="U302" s="231" t="str">
        <f t="shared" si="77"/>
        <v/>
      </c>
      <c r="V302" s="230" t="str">
        <f t="array" ref="V302">INDEX(P:P,MAX(U$3:U302))</f>
        <v>9P#1DTR(A)</v>
      </c>
      <c r="W302" s="230" t="str">
        <f t="shared" ca="1" si="78"/>
        <v/>
      </c>
      <c r="X302" s="230">
        <f t="shared" si="79"/>
        <v>11.4</v>
      </c>
      <c r="Y302" s="230">
        <f t="shared" si="67"/>
        <v>0</v>
      </c>
      <c r="AA302" s="230" t="str">
        <f t="shared" si="68"/>
        <v>花壇</v>
      </c>
      <c r="AB302" s="230" t="s">
        <v>2189</v>
      </c>
      <c r="AC302" s="230" t="str">
        <f>LEFT(B302,4)</f>
        <v>9P11</v>
      </c>
      <c r="BB302" s="547" t="s">
        <v>3246</v>
      </c>
      <c r="BC302" s="547" t="s">
        <v>85</v>
      </c>
      <c r="BD302" s="547" t="s">
        <v>85</v>
      </c>
      <c r="BE302" s="547">
        <v>0</v>
      </c>
      <c r="BG302" s="239" t="s">
        <v>42</v>
      </c>
      <c r="BH302" s="240" t="s">
        <v>8561</v>
      </c>
      <c r="BI302" t="s">
        <v>2189</v>
      </c>
      <c r="BJ302" t="s">
        <v>2188</v>
      </c>
    </row>
    <row r="303" spans="1:62">
      <c r="A303" s="239" t="s">
        <v>42</v>
      </c>
      <c r="B303" s="240" t="s">
        <v>467</v>
      </c>
      <c r="C303" s="240" t="s">
        <v>944</v>
      </c>
      <c r="D303" s="239" t="s">
        <v>792</v>
      </c>
      <c r="E303" s="239" t="s">
        <v>7129</v>
      </c>
      <c r="F303" s="239" t="s">
        <v>5801</v>
      </c>
      <c r="G303" s="239" t="s">
        <v>1024</v>
      </c>
      <c r="H303" s="239" t="s">
        <v>5801</v>
      </c>
      <c r="I303" s="239" t="s">
        <v>7130</v>
      </c>
      <c r="J303" s="241" t="s">
        <v>805</v>
      </c>
      <c r="K303" s="241" t="s">
        <v>5692</v>
      </c>
      <c r="L303" s="230" t="str">
        <f t="shared" si="69"/>
        <v>9P12</v>
      </c>
      <c r="M303" s="230" t="str">
        <f t="shared" si="70"/>
        <v/>
      </c>
      <c r="N303" s="230" t="str">
        <f t="shared" si="71"/>
        <v/>
      </c>
      <c r="O303" s="230" t="str">
        <f t="shared" si="72"/>
        <v/>
      </c>
      <c r="P303" s="55" t="str">
        <f t="shared" si="73"/>
        <v>9P12</v>
      </c>
      <c r="Q303" s="635" t="str">
        <f t="shared" si="80"/>
        <v>86</v>
      </c>
      <c r="R303" s="234">
        <f t="shared" si="81"/>
        <v>84</v>
      </c>
      <c r="S303" s="55">
        <f t="shared" si="75"/>
        <v>80</v>
      </c>
      <c r="T303" s="242">
        <f t="shared" ca="1" si="76"/>
        <v>1.7</v>
      </c>
      <c r="U303" s="231" t="str">
        <f t="shared" si="77"/>
        <v/>
      </c>
      <c r="V303" s="230" t="str">
        <f t="array" ref="V303">INDEX(P:P,MAX(U$3:U303))</f>
        <v>9P#1DTR(A)</v>
      </c>
      <c r="W303" s="230" t="str">
        <f t="shared" ca="1" si="78"/>
        <v/>
      </c>
      <c r="X303" s="230">
        <f t="shared" si="79"/>
        <v>11.4</v>
      </c>
      <c r="Y303" s="230">
        <f t="shared" si="67"/>
        <v>0</v>
      </c>
      <c r="AA303" s="230" t="str">
        <f t="shared" si="68"/>
        <v>花壇</v>
      </c>
      <c r="AB303" s="230" t="s">
        <v>2190</v>
      </c>
      <c r="AC303" s="230" t="str">
        <f>LEFT(B303,4)</f>
        <v>9P12</v>
      </c>
      <c r="BB303" s="547" t="s">
        <v>3247</v>
      </c>
      <c r="BC303" s="547" t="s">
        <v>85</v>
      </c>
      <c r="BD303" s="547" t="s">
        <v>85</v>
      </c>
      <c r="BE303" s="547">
        <v>0</v>
      </c>
      <c r="BG303" s="239" t="s">
        <v>8559</v>
      </c>
      <c r="BH303" s="240" t="s">
        <v>8562</v>
      </c>
      <c r="BI303" t="s">
        <v>2190</v>
      </c>
      <c r="BJ303" t="s">
        <v>2188</v>
      </c>
    </row>
    <row r="304" spans="1:62">
      <c r="A304" s="239" t="s">
        <v>42</v>
      </c>
      <c r="B304" s="240" t="s">
        <v>7131</v>
      </c>
      <c r="C304" s="240" t="s">
        <v>809</v>
      </c>
      <c r="D304" s="239" t="s">
        <v>910</v>
      </c>
      <c r="E304" s="239" t="s">
        <v>7132</v>
      </c>
      <c r="F304" s="239" t="s">
        <v>868</v>
      </c>
      <c r="G304" s="239" t="s">
        <v>7133</v>
      </c>
      <c r="H304" s="239" t="s">
        <v>7134</v>
      </c>
      <c r="I304" s="239" t="s">
        <v>6110</v>
      </c>
      <c r="J304" s="241" t="s">
        <v>358</v>
      </c>
      <c r="K304" s="241" t="s">
        <v>806</v>
      </c>
      <c r="L304" s="230" t="str">
        <f t="shared" si="69"/>
        <v>9P13</v>
      </c>
      <c r="M304" s="230" t="str">
        <f t="shared" si="70"/>
        <v/>
      </c>
      <c r="N304" s="230" t="str">
        <f t="shared" si="71"/>
        <v/>
      </c>
      <c r="O304" s="230" t="str">
        <f t="shared" si="72"/>
        <v/>
      </c>
      <c r="P304" s="55" t="str">
        <f t="shared" si="73"/>
        <v>9P13</v>
      </c>
      <c r="Q304" s="635" t="str">
        <f t="shared" si="80"/>
        <v>39</v>
      </c>
      <c r="R304" s="234">
        <f t="shared" si="81"/>
        <v>36</v>
      </c>
      <c r="S304" s="55">
        <f t="shared" si="75"/>
        <v>33</v>
      </c>
      <c r="T304" s="242">
        <f t="shared" ca="1" si="76"/>
        <v>0.77</v>
      </c>
      <c r="U304" s="231" t="str">
        <f t="shared" si="77"/>
        <v/>
      </c>
      <c r="V304" s="230" t="str">
        <f t="array" ref="V304">INDEX(P:P,MAX(U$3:U304))</f>
        <v>9P#1DTR(A)</v>
      </c>
      <c r="W304" s="230" t="str">
        <f t="shared" ca="1" si="78"/>
        <v/>
      </c>
      <c r="X304" s="230">
        <f t="shared" si="79"/>
        <v>11.4</v>
      </c>
      <c r="Y304" s="230">
        <f t="shared" si="67"/>
        <v>0</v>
      </c>
      <c r="AA304" s="230" t="str">
        <f t="shared" si="68"/>
        <v>花壇</v>
      </c>
      <c r="AB304" s="230" t="s">
        <v>2191</v>
      </c>
      <c r="AC304" s="230" t="str">
        <f>LEFT(B304,4)</f>
        <v>9P13</v>
      </c>
      <c r="BB304" s="547" t="s">
        <v>3248</v>
      </c>
      <c r="BC304" s="547" t="s">
        <v>85</v>
      </c>
      <c r="BD304" s="547" t="s">
        <v>85</v>
      </c>
      <c r="BE304" s="547">
        <v>0</v>
      </c>
      <c r="BG304" s="239" t="s">
        <v>42</v>
      </c>
      <c r="BH304" s="240" t="s">
        <v>8563</v>
      </c>
      <c r="BI304" t="s">
        <v>2191</v>
      </c>
      <c r="BJ304" t="s">
        <v>2188</v>
      </c>
    </row>
    <row r="305" spans="1:62">
      <c r="A305" s="239" t="s">
        <v>42</v>
      </c>
      <c r="B305" s="240" t="s">
        <v>7135</v>
      </c>
      <c r="C305" s="240" t="s">
        <v>7136</v>
      </c>
      <c r="D305" s="239" t="s">
        <v>855</v>
      </c>
      <c r="E305" s="239" t="s">
        <v>358</v>
      </c>
      <c r="F305" s="239" t="s">
        <v>841</v>
      </c>
      <c r="G305" s="239" t="s">
        <v>858</v>
      </c>
      <c r="H305" s="239" t="s">
        <v>868</v>
      </c>
      <c r="I305" s="239" t="s">
        <v>858</v>
      </c>
      <c r="J305" s="241" t="s">
        <v>1003</v>
      </c>
      <c r="K305" s="241" t="s">
        <v>841</v>
      </c>
      <c r="L305" s="230" t="str">
        <f t="shared" si="69"/>
        <v>9P14</v>
      </c>
      <c r="M305" s="230" t="str">
        <f t="shared" si="70"/>
        <v/>
      </c>
      <c r="N305" s="230" t="str">
        <f t="shared" si="71"/>
        <v/>
      </c>
      <c r="O305" s="230" t="str">
        <f t="shared" si="72"/>
        <v/>
      </c>
      <c r="P305" s="55" t="str">
        <f t="shared" si="73"/>
        <v>9P14</v>
      </c>
      <c r="Q305" s="635" t="str">
        <f t="shared" si="80"/>
        <v>14</v>
      </c>
      <c r="R305" s="234">
        <f t="shared" si="81"/>
        <v>11</v>
      </c>
      <c r="S305" s="55">
        <f t="shared" si="75"/>
        <v>8</v>
      </c>
      <c r="T305" s="242">
        <f t="shared" ca="1" si="76"/>
        <v>0.28000000000000003</v>
      </c>
      <c r="U305" s="231" t="str">
        <f t="shared" si="77"/>
        <v/>
      </c>
      <c r="V305" s="230" t="str">
        <f t="array" ref="V305">INDEX(P:P,MAX(U$3:U305))</f>
        <v>9P#1DTR(A)</v>
      </c>
      <c r="W305" s="230" t="str">
        <f t="shared" ca="1" si="78"/>
        <v/>
      </c>
      <c r="X305" s="230">
        <f t="shared" si="79"/>
        <v>11.4</v>
      </c>
      <c r="Y305" s="230">
        <f t="shared" si="67"/>
        <v>0</v>
      </c>
      <c r="AA305" s="230" t="str">
        <f t="shared" si="68"/>
        <v>花壇</v>
      </c>
      <c r="AB305" s="230" t="s">
        <v>2192</v>
      </c>
      <c r="AC305" s="230" t="str">
        <f>LEFT(B305,4)</f>
        <v>9P14</v>
      </c>
      <c r="BB305" s="547" t="s">
        <v>3249</v>
      </c>
      <c r="BC305" s="547" t="s">
        <v>85</v>
      </c>
      <c r="BD305" s="547" t="s">
        <v>85</v>
      </c>
      <c r="BE305" s="547">
        <v>0</v>
      </c>
      <c r="BG305" s="239" t="s">
        <v>8559</v>
      </c>
      <c r="BH305" s="240" t="s">
        <v>468</v>
      </c>
      <c r="BI305" t="s">
        <v>2192</v>
      </c>
      <c r="BJ305" t="s">
        <v>2188</v>
      </c>
    </row>
    <row r="306" spans="1:62">
      <c r="A306" s="239" t="s">
        <v>7137</v>
      </c>
      <c r="B306" s="240" t="s">
        <v>7138</v>
      </c>
      <c r="C306" s="240" t="s">
        <v>4668</v>
      </c>
      <c r="D306" s="239" t="s">
        <v>813</v>
      </c>
      <c r="E306" s="239" t="s">
        <v>4683</v>
      </c>
      <c r="F306" s="239" t="s">
        <v>813</v>
      </c>
      <c r="G306" s="239" t="s">
        <v>4684</v>
      </c>
      <c r="H306" s="239" t="s">
        <v>7066</v>
      </c>
      <c r="I306" s="239" t="s">
        <v>4668</v>
      </c>
      <c r="J306" s="241" t="s">
        <v>367</v>
      </c>
      <c r="K306" s="241" t="s">
        <v>367</v>
      </c>
      <c r="L306" s="230" t="str">
        <f t="shared" si="69"/>
        <v>9P#1DTR(B)</v>
      </c>
      <c r="M306" s="230" t="str">
        <f t="shared" si="70"/>
        <v>(B)</v>
      </c>
      <c r="N306" s="230" t="str">
        <f t="shared" si="71"/>
        <v>9P#1DTR</v>
      </c>
      <c r="O306" s="230" t="str">
        <f t="shared" si="72"/>
        <v>(B)</v>
      </c>
      <c r="P306" s="55" t="str">
        <f t="shared" si="73"/>
        <v>9P#1DTR(B)</v>
      </c>
      <c r="Q306" s="635" t="str">
        <f t="shared" si="80"/>
        <v>386</v>
      </c>
      <c r="R306" s="234">
        <f t="shared" si="81"/>
        <v>382</v>
      </c>
      <c r="S306" s="55">
        <f t="shared" si="75"/>
        <v>379</v>
      </c>
      <c r="T306" s="242">
        <f t="shared" ca="1" si="76"/>
        <v>7.62</v>
      </c>
      <c r="U306" s="231">
        <f t="shared" si="77"/>
        <v>306</v>
      </c>
      <c r="V306" s="230" t="str">
        <f t="array" ref="V306">INDEX(P:P,MAX(U$3:U306))</f>
        <v>9P#1DTR(B)</v>
      </c>
      <c r="W306" s="230">
        <f t="shared" ca="1" si="78"/>
        <v>30</v>
      </c>
      <c r="X306" s="230" t="str">
        <f t="shared" si="79"/>
        <v/>
      </c>
      <c r="Y306" s="230">
        <f t="shared" si="67"/>
        <v>0</v>
      </c>
      <c r="AA306" s="230" t="str">
        <f t="shared" si="68"/>
        <v>花壇</v>
      </c>
      <c r="AB306" s="230" t="s">
        <v>2193</v>
      </c>
      <c r="AC306" s="230" t="s">
        <v>2193</v>
      </c>
      <c r="BB306" s="547" t="s">
        <v>3250</v>
      </c>
      <c r="BC306" s="547" t="s">
        <v>85</v>
      </c>
      <c r="BD306" s="547" t="s">
        <v>85</v>
      </c>
      <c r="BE306" s="547">
        <v>0</v>
      </c>
      <c r="BG306" s="239" t="s">
        <v>8564</v>
      </c>
      <c r="BH306" s="240" t="s">
        <v>8415</v>
      </c>
      <c r="BI306" t="s">
        <v>2193</v>
      </c>
      <c r="BJ306" t="s">
        <v>2193</v>
      </c>
    </row>
    <row r="307" spans="1:62">
      <c r="A307" s="239" t="s">
        <v>42</v>
      </c>
      <c r="B307" s="240" t="s">
        <v>469</v>
      </c>
      <c r="C307" s="240" t="s">
        <v>1046</v>
      </c>
      <c r="D307" s="239" t="s">
        <v>813</v>
      </c>
      <c r="E307" s="239" t="s">
        <v>7139</v>
      </c>
      <c r="F307" s="239" t="s">
        <v>5651</v>
      </c>
      <c r="G307" s="239" t="s">
        <v>958</v>
      </c>
      <c r="H307" s="239" t="s">
        <v>5651</v>
      </c>
      <c r="I307" s="239" t="s">
        <v>894</v>
      </c>
      <c r="J307" s="241" t="s">
        <v>6110</v>
      </c>
      <c r="K307" s="241" t="s">
        <v>5801</v>
      </c>
      <c r="L307" s="230" t="str">
        <f t="shared" si="69"/>
        <v>9P15</v>
      </c>
      <c r="M307" s="230" t="str">
        <f t="shared" si="70"/>
        <v/>
      </c>
      <c r="N307" s="230" t="str">
        <f t="shared" si="71"/>
        <v/>
      </c>
      <c r="O307" s="230" t="str">
        <f t="shared" si="72"/>
        <v/>
      </c>
      <c r="P307" s="55" t="str">
        <f t="shared" si="73"/>
        <v>9P15</v>
      </c>
      <c r="Q307" s="635" t="str">
        <f t="shared" si="80"/>
        <v>248</v>
      </c>
      <c r="R307" s="234">
        <f t="shared" si="81"/>
        <v>235</v>
      </c>
      <c r="S307" s="55">
        <f t="shared" si="75"/>
        <v>224</v>
      </c>
      <c r="T307" s="242">
        <f t="shared" ca="1" si="76"/>
        <v>4.9000000000000004</v>
      </c>
      <c r="U307" s="231" t="str">
        <f t="shared" si="77"/>
        <v/>
      </c>
      <c r="V307" s="230" t="str">
        <f t="array" ref="V307">INDEX(P:P,MAX(U$3:U307))</f>
        <v>9P#1DTR(B)</v>
      </c>
      <c r="W307" s="230" t="str">
        <f t="shared" ca="1" si="78"/>
        <v/>
      </c>
      <c r="X307" s="230">
        <f t="shared" si="79"/>
        <v>11.4</v>
      </c>
      <c r="Y307" s="230">
        <f t="shared" si="67"/>
        <v>0</v>
      </c>
      <c r="AA307" s="230" t="str">
        <f t="shared" si="68"/>
        <v>花壇</v>
      </c>
      <c r="AB307" s="230" t="s">
        <v>2194</v>
      </c>
      <c r="AC307" s="230" t="str">
        <f>LEFT(B307,4)</f>
        <v>9P15</v>
      </c>
      <c r="BB307" s="547" t="s">
        <v>3251</v>
      </c>
      <c r="BC307" s="547" t="s">
        <v>85</v>
      </c>
      <c r="BD307" s="547" t="s">
        <v>85</v>
      </c>
      <c r="BE307" s="547">
        <v>0</v>
      </c>
      <c r="BG307" s="239" t="s">
        <v>8559</v>
      </c>
      <c r="BH307" s="240" t="s">
        <v>8565</v>
      </c>
      <c r="BI307" t="s">
        <v>2194</v>
      </c>
      <c r="BJ307" t="s">
        <v>2193</v>
      </c>
    </row>
    <row r="308" spans="1:62">
      <c r="A308" s="239" t="s">
        <v>42</v>
      </c>
      <c r="B308" s="240" t="s">
        <v>7140</v>
      </c>
      <c r="C308" s="240" t="s">
        <v>7141</v>
      </c>
      <c r="D308" s="239" t="s">
        <v>841</v>
      </c>
      <c r="E308" s="239" t="s">
        <v>977</v>
      </c>
      <c r="F308" s="239" t="s">
        <v>841</v>
      </c>
      <c r="G308" s="239" t="s">
        <v>6576</v>
      </c>
      <c r="H308" s="239" t="s">
        <v>841</v>
      </c>
      <c r="I308" s="239" t="s">
        <v>1012</v>
      </c>
      <c r="J308" s="241" t="s">
        <v>7116</v>
      </c>
      <c r="K308" s="241" t="s">
        <v>5801</v>
      </c>
      <c r="L308" s="230" t="str">
        <f t="shared" si="69"/>
        <v>9P16</v>
      </c>
      <c r="M308" s="230" t="str">
        <f t="shared" si="70"/>
        <v/>
      </c>
      <c r="N308" s="230" t="str">
        <f t="shared" si="71"/>
        <v/>
      </c>
      <c r="O308" s="230" t="str">
        <f t="shared" si="72"/>
        <v/>
      </c>
      <c r="P308" s="55" t="str">
        <f t="shared" si="73"/>
        <v>9P16</v>
      </c>
      <c r="Q308" s="635" t="str">
        <f t="shared" si="80"/>
        <v>207</v>
      </c>
      <c r="R308" s="234">
        <f t="shared" si="81"/>
        <v>199</v>
      </c>
      <c r="S308" s="55">
        <f t="shared" si="75"/>
        <v>186</v>
      </c>
      <c r="T308" s="242">
        <f t="shared" ca="1" si="76"/>
        <v>4.09</v>
      </c>
      <c r="U308" s="231" t="str">
        <f t="shared" si="77"/>
        <v/>
      </c>
      <c r="V308" s="230" t="str">
        <f t="array" ref="V308">INDEX(P:P,MAX(U$3:U308))</f>
        <v>9P#1DTR(B)</v>
      </c>
      <c r="W308" s="230" t="str">
        <f t="shared" ca="1" si="78"/>
        <v/>
      </c>
      <c r="X308" s="230">
        <f t="shared" si="79"/>
        <v>11.4</v>
      </c>
      <c r="Y308" s="230">
        <f t="shared" si="67"/>
        <v>0</v>
      </c>
      <c r="AA308" s="230" t="str">
        <f t="shared" si="68"/>
        <v>花壇</v>
      </c>
      <c r="AB308" s="230" t="s">
        <v>2195</v>
      </c>
      <c r="AC308" s="230" t="str">
        <f>LEFT(B308,4)</f>
        <v>9P16</v>
      </c>
      <c r="BB308" s="547" t="s">
        <v>3252</v>
      </c>
      <c r="BC308" s="547" t="s">
        <v>85</v>
      </c>
      <c r="BD308" s="547" t="s">
        <v>85</v>
      </c>
      <c r="BE308" s="547">
        <v>0</v>
      </c>
      <c r="BG308" s="239" t="s">
        <v>8564</v>
      </c>
      <c r="BH308" s="240" t="s">
        <v>8566</v>
      </c>
      <c r="BI308" t="s">
        <v>2195</v>
      </c>
      <c r="BJ308" t="s">
        <v>2193</v>
      </c>
    </row>
    <row r="309" spans="1:62">
      <c r="A309" s="239" t="s">
        <v>7142</v>
      </c>
      <c r="B309" s="240" t="s">
        <v>470</v>
      </c>
      <c r="C309" s="240" t="s">
        <v>7143</v>
      </c>
      <c r="D309" s="239" t="s">
        <v>7144</v>
      </c>
      <c r="E309" s="239" t="s">
        <v>7145</v>
      </c>
      <c r="F309" s="239" t="s">
        <v>5774</v>
      </c>
      <c r="G309" s="239" t="s">
        <v>797</v>
      </c>
      <c r="H309" s="239" t="s">
        <v>792</v>
      </c>
      <c r="I309" s="239" t="s">
        <v>797</v>
      </c>
      <c r="J309" s="241" t="s">
        <v>1018</v>
      </c>
      <c r="K309" s="241" t="s">
        <v>5801</v>
      </c>
      <c r="L309" s="230" t="str">
        <f t="shared" si="69"/>
        <v>9P17</v>
      </c>
      <c r="M309" s="230" t="str">
        <f t="shared" si="70"/>
        <v/>
      </c>
      <c r="N309" s="230" t="str">
        <f t="shared" si="71"/>
        <v/>
      </c>
      <c r="O309" s="230" t="str">
        <f t="shared" si="72"/>
        <v/>
      </c>
      <c r="P309" s="55" t="str">
        <f t="shared" si="73"/>
        <v>9P17</v>
      </c>
      <c r="Q309" s="635" t="str">
        <f t="shared" si="80"/>
        <v>151</v>
      </c>
      <c r="R309" s="234">
        <f t="shared" si="81"/>
        <v>140</v>
      </c>
      <c r="S309" s="55">
        <f t="shared" si="75"/>
        <v>123</v>
      </c>
      <c r="T309" s="242">
        <f t="shared" ca="1" si="76"/>
        <v>2.98</v>
      </c>
      <c r="U309" s="231" t="str">
        <f t="shared" si="77"/>
        <v/>
      </c>
      <c r="V309" s="230" t="str">
        <f t="array" ref="V309">INDEX(P:P,MAX(U$3:U309))</f>
        <v>9P#1DTR(B)</v>
      </c>
      <c r="W309" s="230" t="str">
        <f t="shared" ca="1" si="78"/>
        <v/>
      </c>
      <c r="X309" s="230">
        <f t="shared" si="79"/>
        <v>11.4</v>
      </c>
      <c r="Y309" s="230">
        <f t="shared" si="67"/>
        <v>0</v>
      </c>
      <c r="AA309" s="230" t="str">
        <f t="shared" si="68"/>
        <v>花壇</v>
      </c>
      <c r="AB309" s="230" t="s">
        <v>2196</v>
      </c>
      <c r="AC309" s="230" t="str">
        <f>LEFT(B309,4)</f>
        <v>9P17</v>
      </c>
      <c r="BB309" s="547" t="s">
        <v>3253</v>
      </c>
      <c r="BC309" s="547" t="s">
        <v>85</v>
      </c>
      <c r="BD309" s="547" t="s">
        <v>85</v>
      </c>
      <c r="BE309" s="547">
        <v>0</v>
      </c>
      <c r="BG309" s="239" t="s">
        <v>42</v>
      </c>
      <c r="BH309" s="240" t="s">
        <v>8567</v>
      </c>
      <c r="BI309" t="s">
        <v>2196</v>
      </c>
      <c r="BJ309" t="s">
        <v>2193</v>
      </c>
    </row>
    <row r="310" spans="1:62">
      <c r="A310" s="239" t="s">
        <v>42</v>
      </c>
      <c r="B310" s="240" t="s">
        <v>7146</v>
      </c>
      <c r="C310" s="240" t="s">
        <v>5624</v>
      </c>
      <c r="D310" s="239" t="s">
        <v>5638</v>
      </c>
      <c r="E310" s="239" t="s">
        <v>5624</v>
      </c>
      <c r="F310" s="239" t="s">
        <v>7147</v>
      </c>
      <c r="G310" s="239" t="s">
        <v>7100</v>
      </c>
      <c r="H310" s="239" t="s">
        <v>5638</v>
      </c>
      <c r="I310" s="239" t="s">
        <v>5624</v>
      </c>
      <c r="J310" s="241" t="s">
        <v>5624</v>
      </c>
      <c r="K310" s="241" t="s">
        <v>5638</v>
      </c>
      <c r="L310" s="230" t="str">
        <f t="shared" si="69"/>
        <v>9P18</v>
      </c>
      <c r="M310" s="230" t="str">
        <f t="shared" si="70"/>
        <v/>
      </c>
      <c r="N310" s="230" t="str">
        <f t="shared" si="71"/>
        <v/>
      </c>
      <c r="O310" s="230" t="str">
        <f t="shared" si="72"/>
        <v/>
      </c>
      <c r="P310" s="55" t="str">
        <f t="shared" si="73"/>
        <v>9P18</v>
      </c>
      <c r="Q310" s="635" t="str">
        <f t="shared" si="80"/>
        <v>0</v>
      </c>
      <c r="R310" s="234">
        <f t="shared" si="81"/>
        <v>0</v>
      </c>
      <c r="S310" s="55">
        <f t="shared" si="75"/>
        <v>0</v>
      </c>
      <c r="T310" s="242">
        <f t="shared" ca="1" si="76"/>
        <v>0</v>
      </c>
      <c r="U310" s="231" t="str">
        <f t="shared" si="77"/>
        <v/>
      </c>
      <c r="V310" s="230" t="str">
        <f t="array" ref="V310">INDEX(P:P,MAX(U$3:U310))</f>
        <v>9P#1DTR(B)</v>
      </c>
      <c r="W310" s="230" t="str">
        <f t="shared" ca="1" si="78"/>
        <v/>
      </c>
      <c r="X310" s="230">
        <f t="shared" si="79"/>
        <v>11.4</v>
      </c>
      <c r="Y310" s="230">
        <f t="shared" si="67"/>
        <v>0</v>
      </c>
      <c r="AA310" s="230" t="str">
        <f t="shared" si="68"/>
        <v>花壇</v>
      </c>
      <c r="AB310" s="230" t="s">
        <v>2040</v>
      </c>
      <c r="AC310" s="230" t="str">
        <f>LEFT(B310,4)</f>
        <v>9P18</v>
      </c>
      <c r="BB310" s="547" t="s">
        <v>3254</v>
      </c>
      <c r="BC310" s="547" t="s">
        <v>85</v>
      </c>
      <c r="BD310" s="547" t="s">
        <v>85</v>
      </c>
      <c r="BE310" s="547">
        <v>0</v>
      </c>
      <c r="BG310" s="239" t="s">
        <v>8559</v>
      </c>
      <c r="BH310" s="240" t="s">
        <v>8568</v>
      </c>
      <c r="BI310" t="s">
        <v>2040</v>
      </c>
      <c r="BJ310" t="s">
        <v>2193</v>
      </c>
    </row>
    <row r="311" spans="1:62">
      <c r="A311" s="239" t="s">
        <v>7142</v>
      </c>
      <c r="B311" s="240" t="s">
        <v>471</v>
      </c>
      <c r="C311" s="240" t="s">
        <v>7148</v>
      </c>
      <c r="D311" s="239" t="s">
        <v>5996</v>
      </c>
      <c r="E311" s="239" t="s">
        <v>899</v>
      </c>
      <c r="F311" s="239" t="s">
        <v>7114</v>
      </c>
      <c r="G311" s="239" t="s">
        <v>7149</v>
      </c>
      <c r="H311" s="239" t="s">
        <v>5996</v>
      </c>
      <c r="I311" s="239" t="s">
        <v>853</v>
      </c>
      <c r="J311" s="241" t="s">
        <v>7150</v>
      </c>
      <c r="K311" s="241" t="s">
        <v>7151</v>
      </c>
      <c r="L311" s="230" t="str">
        <f t="shared" si="69"/>
        <v>9P19</v>
      </c>
      <c r="M311" s="230" t="str">
        <f t="shared" si="70"/>
        <v/>
      </c>
      <c r="N311" s="230" t="str">
        <f t="shared" si="71"/>
        <v/>
      </c>
      <c r="O311" s="230" t="str">
        <f t="shared" si="72"/>
        <v/>
      </c>
      <c r="P311" s="55" t="str">
        <f t="shared" si="73"/>
        <v>9P19</v>
      </c>
      <c r="Q311" s="635" t="str">
        <f t="shared" si="80"/>
        <v>51</v>
      </c>
      <c r="R311" s="234">
        <f t="shared" si="81"/>
        <v>37</v>
      </c>
      <c r="S311" s="55">
        <f t="shared" si="75"/>
        <v>21</v>
      </c>
      <c r="T311" s="242">
        <f t="shared" ca="1" si="76"/>
        <v>1.01</v>
      </c>
      <c r="U311" s="231" t="str">
        <f t="shared" si="77"/>
        <v/>
      </c>
      <c r="V311" s="230" t="str">
        <f t="array" ref="V311">INDEX(P:P,MAX(U$3:U311))</f>
        <v>9P#1DTR(B)</v>
      </c>
      <c r="W311" s="230" t="str">
        <f t="shared" ca="1" si="78"/>
        <v/>
      </c>
      <c r="X311" s="230">
        <f t="shared" si="79"/>
        <v>11.4</v>
      </c>
      <c r="Y311" s="230">
        <f t="shared" si="67"/>
        <v>0</v>
      </c>
      <c r="AA311" s="230" t="str">
        <f t="shared" si="68"/>
        <v>花壇</v>
      </c>
      <c r="AB311" s="230" t="s">
        <v>2197</v>
      </c>
      <c r="AC311" s="230" t="str">
        <f>LEFT(B311,4)</f>
        <v>9P19</v>
      </c>
      <c r="BB311" s="547" t="s">
        <v>3255</v>
      </c>
      <c r="BC311" s="547" t="s">
        <v>85</v>
      </c>
      <c r="BD311" s="547" t="s">
        <v>85</v>
      </c>
      <c r="BE311" s="547">
        <v>0</v>
      </c>
      <c r="BG311" s="239" t="s">
        <v>42</v>
      </c>
      <c r="BH311" s="240" t="s">
        <v>8569</v>
      </c>
      <c r="BI311" t="s">
        <v>2197</v>
      </c>
      <c r="BJ311" t="s">
        <v>2193</v>
      </c>
    </row>
    <row r="312" spans="1:62">
      <c r="A312" s="239" t="s">
        <v>42</v>
      </c>
      <c r="B312" s="240" t="s">
        <v>395</v>
      </c>
      <c r="C312" s="240" t="s">
        <v>3152</v>
      </c>
      <c r="D312" s="239" t="s">
        <v>813</v>
      </c>
      <c r="E312" s="239" t="s">
        <v>4685</v>
      </c>
      <c r="F312" s="239" t="s">
        <v>813</v>
      </c>
      <c r="G312" s="239" t="s">
        <v>1071</v>
      </c>
      <c r="H312" s="239" t="s">
        <v>813</v>
      </c>
      <c r="I312" s="239" t="s">
        <v>1071</v>
      </c>
      <c r="J312" s="241" t="s">
        <v>367</v>
      </c>
      <c r="K312" s="241" t="s">
        <v>5595</v>
      </c>
      <c r="L312" s="230" t="str">
        <f t="shared" si="69"/>
        <v>9P#2DTR(A)</v>
      </c>
      <c r="M312" s="230" t="str">
        <f t="shared" si="70"/>
        <v>(A)</v>
      </c>
      <c r="N312" s="230" t="str">
        <f t="shared" si="71"/>
        <v>9P#2DTR</v>
      </c>
      <c r="O312" s="230" t="str">
        <f t="shared" si="72"/>
        <v>(A)</v>
      </c>
      <c r="P312" s="55" t="str">
        <f t="shared" si="73"/>
        <v>9P#2DTR(A)</v>
      </c>
      <c r="Q312" s="635" t="str">
        <f t="shared" si="80"/>
        <v>569</v>
      </c>
      <c r="R312" s="234">
        <f t="shared" si="81"/>
        <v>535</v>
      </c>
      <c r="S312" s="55">
        <f t="shared" si="75"/>
        <v>509</v>
      </c>
      <c r="T312" s="242">
        <f t="shared" ca="1" si="76"/>
        <v>11.24</v>
      </c>
      <c r="U312" s="231">
        <f t="shared" si="77"/>
        <v>312</v>
      </c>
      <c r="V312" s="230" t="str">
        <f t="array" ref="V312">INDEX(P:P,MAX(U$3:U312))</f>
        <v>9P#2DTR(A)</v>
      </c>
      <c r="W312" s="230">
        <f t="shared" ca="1" si="78"/>
        <v>30</v>
      </c>
      <c r="X312" s="230" t="str">
        <f t="shared" si="79"/>
        <v/>
      </c>
      <c r="Y312" s="230">
        <f t="shared" si="67"/>
        <v>0</v>
      </c>
      <c r="AA312" s="230" t="str">
        <f t="shared" si="68"/>
        <v>花壇</v>
      </c>
      <c r="AB312" s="230" t="s">
        <v>2198</v>
      </c>
      <c r="AC312" s="230" t="s">
        <v>2198</v>
      </c>
      <c r="BB312" s="547" t="s">
        <v>3256</v>
      </c>
      <c r="BC312" s="547" t="s">
        <v>85</v>
      </c>
      <c r="BD312" s="547" t="s">
        <v>85</v>
      </c>
      <c r="BE312" s="547">
        <v>0</v>
      </c>
      <c r="BG312" s="239" t="s">
        <v>42</v>
      </c>
      <c r="BH312" s="240" t="s">
        <v>395</v>
      </c>
      <c r="BI312" t="s">
        <v>2198</v>
      </c>
      <c r="BJ312" t="s">
        <v>2198</v>
      </c>
    </row>
    <row r="313" spans="1:62">
      <c r="A313" s="239" t="s">
        <v>42</v>
      </c>
      <c r="B313" s="240" t="s">
        <v>472</v>
      </c>
      <c r="C313" s="240" t="s">
        <v>1059</v>
      </c>
      <c r="D313" s="239" t="s">
        <v>813</v>
      </c>
      <c r="E313" s="239" t="s">
        <v>974</v>
      </c>
      <c r="F313" s="239" t="s">
        <v>813</v>
      </c>
      <c r="G313" s="239" t="s">
        <v>1040</v>
      </c>
      <c r="H313" s="239" t="s">
        <v>813</v>
      </c>
      <c r="I313" s="239" t="s">
        <v>974</v>
      </c>
      <c r="J313" s="241" t="s">
        <v>950</v>
      </c>
      <c r="K313" s="241" t="s">
        <v>854</v>
      </c>
      <c r="L313" s="230" t="str">
        <f t="shared" si="69"/>
        <v>9P20</v>
      </c>
      <c r="M313" s="230" t="str">
        <f t="shared" si="70"/>
        <v/>
      </c>
      <c r="N313" s="230" t="str">
        <f t="shared" si="71"/>
        <v/>
      </c>
      <c r="O313" s="230" t="str">
        <f t="shared" si="72"/>
        <v/>
      </c>
      <c r="P313" s="55" t="str">
        <f t="shared" si="73"/>
        <v>9P20</v>
      </c>
      <c r="Q313" s="635" t="str">
        <f t="shared" si="80"/>
        <v>204</v>
      </c>
      <c r="R313" s="234">
        <f t="shared" si="81"/>
        <v>194</v>
      </c>
      <c r="S313" s="55">
        <f t="shared" si="75"/>
        <v>181</v>
      </c>
      <c r="T313" s="242">
        <f t="shared" ca="1" si="76"/>
        <v>4.03</v>
      </c>
      <c r="U313" s="231" t="str">
        <f t="shared" si="77"/>
        <v/>
      </c>
      <c r="V313" s="230" t="str">
        <f t="array" ref="V313">INDEX(P:P,MAX(U$3:U313))</f>
        <v>9P#2DTR(A)</v>
      </c>
      <c r="W313" s="230" t="str">
        <f t="shared" ca="1" si="78"/>
        <v/>
      </c>
      <c r="X313" s="230">
        <f t="shared" si="79"/>
        <v>11.4</v>
      </c>
      <c r="Y313" s="230">
        <f t="shared" si="67"/>
        <v>0</v>
      </c>
      <c r="AA313" s="230" t="str">
        <f t="shared" si="68"/>
        <v>花壇</v>
      </c>
      <c r="AB313" s="230" t="s">
        <v>2199</v>
      </c>
      <c r="AC313" s="230" t="str">
        <f>LEFT(B313,4)</f>
        <v>9P20</v>
      </c>
      <c r="BB313" s="547" t="s">
        <v>3257</v>
      </c>
      <c r="BC313" s="547" t="s">
        <v>85</v>
      </c>
      <c r="BD313" s="547" t="s">
        <v>85</v>
      </c>
      <c r="BE313" s="547">
        <v>0</v>
      </c>
      <c r="BG313" s="239" t="s">
        <v>8559</v>
      </c>
      <c r="BH313" s="240" t="s">
        <v>8570</v>
      </c>
      <c r="BI313" t="s">
        <v>2199</v>
      </c>
      <c r="BJ313" t="s">
        <v>2198</v>
      </c>
    </row>
    <row r="314" spans="1:62">
      <c r="A314" s="239" t="s">
        <v>42</v>
      </c>
      <c r="B314" s="240" t="s">
        <v>473</v>
      </c>
      <c r="C314" s="240" t="s">
        <v>907</v>
      </c>
      <c r="D314" s="239" t="s">
        <v>813</v>
      </c>
      <c r="E314" s="239" t="s">
        <v>1013</v>
      </c>
      <c r="F314" s="239" t="s">
        <v>813</v>
      </c>
      <c r="G314" s="239" t="s">
        <v>871</v>
      </c>
      <c r="H314" s="239" t="s">
        <v>5801</v>
      </c>
      <c r="I314" s="239" t="s">
        <v>1013</v>
      </c>
      <c r="J314" s="241" t="s">
        <v>7152</v>
      </c>
      <c r="K314" s="241" t="s">
        <v>841</v>
      </c>
      <c r="L314" s="230" t="str">
        <f t="shared" si="69"/>
        <v>9P21</v>
      </c>
      <c r="M314" s="230" t="str">
        <f t="shared" si="70"/>
        <v/>
      </c>
      <c r="N314" s="230" t="str">
        <f t="shared" si="71"/>
        <v/>
      </c>
      <c r="O314" s="230" t="str">
        <f t="shared" si="72"/>
        <v/>
      </c>
      <c r="P314" s="55" t="str">
        <f t="shared" si="73"/>
        <v>9P21</v>
      </c>
      <c r="Q314" s="635" t="str">
        <f t="shared" si="80"/>
        <v>206</v>
      </c>
      <c r="R314" s="234">
        <f t="shared" si="81"/>
        <v>200</v>
      </c>
      <c r="S314" s="55">
        <f t="shared" si="75"/>
        <v>195</v>
      </c>
      <c r="T314" s="242">
        <f t="shared" ca="1" si="76"/>
        <v>4.07</v>
      </c>
      <c r="U314" s="231" t="str">
        <f t="shared" si="77"/>
        <v/>
      </c>
      <c r="V314" s="230" t="str">
        <f t="array" ref="V314">INDEX(P:P,MAX(U$3:U314))</f>
        <v>9P#2DTR(A)</v>
      </c>
      <c r="W314" s="230" t="str">
        <f t="shared" ca="1" si="78"/>
        <v/>
      </c>
      <c r="X314" s="230">
        <f t="shared" si="79"/>
        <v>11.4</v>
      </c>
      <c r="Y314" s="230">
        <f t="shared" si="67"/>
        <v>0</v>
      </c>
      <c r="AA314" s="230" t="str">
        <f t="shared" si="68"/>
        <v>花壇</v>
      </c>
      <c r="AB314" s="230" t="s">
        <v>2200</v>
      </c>
      <c r="AC314" s="230" t="str">
        <f>LEFT(B314,4)</f>
        <v>9P21</v>
      </c>
      <c r="BB314" s="547" t="s">
        <v>3258</v>
      </c>
      <c r="BC314" s="547" t="s">
        <v>85</v>
      </c>
      <c r="BD314" s="547" t="s">
        <v>85</v>
      </c>
      <c r="BE314" s="547">
        <v>0</v>
      </c>
      <c r="BG314" s="239" t="s">
        <v>8564</v>
      </c>
      <c r="BH314" s="240" t="s">
        <v>8571</v>
      </c>
      <c r="BI314" t="s">
        <v>2200</v>
      </c>
      <c r="BJ314" t="s">
        <v>2198</v>
      </c>
    </row>
    <row r="315" spans="1:62">
      <c r="A315" s="239" t="s">
        <v>42</v>
      </c>
      <c r="B315" s="240" t="s">
        <v>7153</v>
      </c>
      <c r="C315" s="240" t="s">
        <v>5624</v>
      </c>
      <c r="D315" s="239" t="s">
        <v>793</v>
      </c>
      <c r="E315" s="239" t="s">
        <v>5624</v>
      </c>
      <c r="F315" s="239" t="s">
        <v>793</v>
      </c>
      <c r="G315" s="239" t="s">
        <v>5624</v>
      </c>
      <c r="H315" s="239" t="s">
        <v>793</v>
      </c>
      <c r="I315" s="239" t="s">
        <v>5624</v>
      </c>
      <c r="J315" s="241" t="s">
        <v>5624</v>
      </c>
      <c r="K315" s="241" t="s">
        <v>793</v>
      </c>
      <c r="L315" s="230" t="str">
        <f t="shared" si="69"/>
        <v>9P22</v>
      </c>
      <c r="M315" s="230" t="str">
        <f t="shared" si="70"/>
        <v/>
      </c>
      <c r="N315" s="230" t="str">
        <f t="shared" si="71"/>
        <v/>
      </c>
      <c r="O315" s="230" t="str">
        <f t="shared" si="72"/>
        <v/>
      </c>
      <c r="P315" s="55" t="str">
        <f t="shared" si="73"/>
        <v>9P22</v>
      </c>
      <c r="Q315" s="635" t="str">
        <f t="shared" si="80"/>
        <v>0</v>
      </c>
      <c r="R315" s="234">
        <f t="shared" si="81"/>
        <v>0</v>
      </c>
      <c r="S315" s="55">
        <f t="shared" si="75"/>
        <v>0</v>
      </c>
      <c r="T315" s="242">
        <f t="shared" ca="1" si="76"/>
        <v>0</v>
      </c>
      <c r="U315" s="231" t="str">
        <f t="shared" si="77"/>
        <v/>
      </c>
      <c r="V315" s="230" t="str">
        <f t="array" ref="V315">INDEX(P:P,MAX(U$3:U315))</f>
        <v>9P#2DTR(A)</v>
      </c>
      <c r="W315" s="230" t="str">
        <f t="shared" ca="1" si="78"/>
        <v/>
      </c>
      <c r="X315" s="230">
        <f t="shared" si="79"/>
        <v>11.4</v>
      </c>
      <c r="Y315" s="230">
        <f t="shared" si="67"/>
        <v>0</v>
      </c>
      <c r="AA315" s="230" t="str">
        <f t="shared" si="68"/>
        <v>花壇</v>
      </c>
      <c r="AB315" s="230" t="s">
        <v>2042</v>
      </c>
      <c r="AC315" s="230" t="str">
        <f>LEFT(B315,4)</f>
        <v>9P22</v>
      </c>
      <c r="BB315" s="547" t="s">
        <v>2258</v>
      </c>
      <c r="BC315" s="547">
        <v>2975</v>
      </c>
      <c r="BD315" s="547">
        <v>8</v>
      </c>
      <c r="BE315" s="547">
        <v>2983</v>
      </c>
      <c r="BG315" s="239" t="s">
        <v>8559</v>
      </c>
      <c r="BH315" s="240" t="s">
        <v>8572</v>
      </c>
      <c r="BI315" t="s">
        <v>2042</v>
      </c>
      <c r="BJ315" t="s">
        <v>2198</v>
      </c>
    </row>
    <row r="316" spans="1:62">
      <c r="A316" s="239" t="s">
        <v>42</v>
      </c>
      <c r="B316" s="240" t="s">
        <v>474</v>
      </c>
      <c r="C316" s="240" t="s">
        <v>7154</v>
      </c>
      <c r="D316" s="239" t="s">
        <v>813</v>
      </c>
      <c r="E316" s="239" t="s">
        <v>933</v>
      </c>
      <c r="F316" s="239" t="s">
        <v>7155</v>
      </c>
      <c r="G316" s="239" t="s">
        <v>7156</v>
      </c>
      <c r="H316" s="239" t="s">
        <v>7157</v>
      </c>
      <c r="I316" s="239" t="s">
        <v>987</v>
      </c>
      <c r="J316" s="241" t="s">
        <v>888</v>
      </c>
      <c r="K316" s="241" t="s">
        <v>855</v>
      </c>
      <c r="L316" s="230" t="str">
        <f t="shared" si="69"/>
        <v>9P23</v>
      </c>
      <c r="M316" s="230" t="str">
        <f t="shared" si="70"/>
        <v/>
      </c>
      <c r="N316" s="230" t="str">
        <f t="shared" si="71"/>
        <v/>
      </c>
      <c r="O316" s="230" t="str">
        <f t="shared" si="72"/>
        <v/>
      </c>
      <c r="P316" s="55" t="str">
        <f t="shared" si="73"/>
        <v>9P23</v>
      </c>
      <c r="Q316" s="635" t="str">
        <f t="shared" si="80"/>
        <v>136</v>
      </c>
      <c r="R316" s="234">
        <f t="shared" si="81"/>
        <v>112</v>
      </c>
      <c r="S316" s="55">
        <f t="shared" si="75"/>
        <v>78</v>
      </c>
      <c r="T316" s="242">
        <f t="shared" ca="1" si="76"/>
        <v>2.69</v>
      </c>
      <c r="U316" s="231" t="str">
        <f t="shared" si="77"/>
        <v/>
      </c>
      <c r="V316" s="230" t="str">
        <f t="array" ref="V316">INDEX(P:P,MAX(U$3:U316))</f>
        <v>9P#2DTR(A)</v>
      </c>
      <c r="W316" s="230" t="str">
        <f t="shared" ca="1" si="78"/>
        <v/>
      </c>
      <c r="X316" s="230">
        <f t="shared" si="79"/>
        <v>11.4</v>
      </c>
      <c r="Y316" s="230">
        <f t="shared" si="67"/>
        <v>0</v>
      </c>
      <c r="AA316" s="230" t="str">
        <f t="shared" si="68"/>
        <v>花壇</v>
      </c>
      <c r="AB316" s="230" t="s">
        <v>2201</v>
      </c>
      <c r="AC316" s="230" t="str">
        <f>LEFT(B316,4)</f>
        <v>9P23</v>
      </c>
      <c r="BB316" s="547" t="s">
        <v>2266</v>
      </c>
      <c r="BC316" s="547">
        <v>2993</v>
      </c>
      <c r="BD316" s="547">
        <v>4</v>
      </c>
      <c r="BE316" s="547">
        <v>2997</v>
      </c>
      <c r="BG316" s="239" t="s">
        <v>8564</v>
      </c>
      <c r="BH316" s="240" t="s">
        <v>474</v>
      </c>
      <c r="BI316" t="s">
        <v>2201</v>
      </c>
      <c r="BJ316" t="s">
        <v>2198</v>
      </c>
    </row>
    <row r="317" spans="1:62">
      <c r="A317" s="239" t="s">
        <v>42</v>
      </c>
      <c r="B317" s="240" t="s">
        <v>475</v>
      </c>
      <c r="C317" s="240" t="s">
        <v>976</v>
      </c>
      <c r="D317" s="239" t="s">
        <v>859</v>
      </c>
      <c r="E317" s="239" t="s">
        <v>941</v>
      </c>
      <c r="F317" s="239" t="s">
        <v>859</v>
      </c>
      <c r="G317" s="239" t="s">
        <v>944</v>
      </c>
      <c r="H317" s="239" t="s">
        <v>859</v>
      </c>
      <c r="I317" s="239" t="s">
        <v>944</v>
      </c>
      <c r="J317" s="241" t="s">
        <v>999</v>
      </c>
      <c r="K317" s="241" t="s">
        <v>6200</v>
      </c>
      <c r="L317" s="230" t="str">
        <f t="shared" si="69"/>
        <v>9P24</v>
      </c>
      <c r="M317" s="230" t="str">
        <f t="shared" si="70"/>
        <v/>
      </c>
      <c r="N317" s="230" t="str">
        <f t="shared" si="71"/>
        <v/>
      </c>
      <c r="O317" s="230" t="str">
        <f t="shared" si="72"/>
        <v/>
      </c>
      <c r="P317" s="55" t="str">
        <f t="shared" si="73"/>
        <v>9P24</v>
      </c>
      <c r="Q317" s="635" t="str">
        <f t="shared" si="80"/>
        <v>85</v>
      </c>
      <c r="R317" s="234">
        <f t="shared" si="81"/>
        <v>61</v>
      </c>
      <c r="S317" s="55">
        <f t="shared" si="75"/>
        <v>31</v>
      </c>
      <c r="T317" s="242">
        <f t="shared" ca="1" si="76"/>
        <v>1.68</v>
      </c>
      <c r="U317" s="231" t="str">
        <f t="shared" si="77"/>
        <v/>
      </c>
      <c r="V317" s="230" t="str">
        <f t="array" ref="V317">INDEX(P:P,MAX(U$3:U317))</f>
        <v>9P#2DTR(A)</v>
      </c>
      <c r="W317" s="230" t="str">
        <f t="shared" ca="1" si="78"/>
        <v/>
      </c>
      <c r="X317" s="230">
        <f t="shared" si="79"/>
        <v>11.4</v>
      </c>
      <c r="Y317" s="230">
        <f t="shared" si="67"/>
        <v>0</v>
      </c>
      <c r="AA317" s="230" t="str">
        <f t="shared" si="68"/>
        <v>花壇</v>
      </c>
      <c r="AB317" s="230" t="s">
        <v>2202</v>
      </c>
      <c r="AC317" s="230" t="str">
        <f>LEFT(B317,4)</f>
        <v>9P24</v>
      </c>
      <c r="BB317" s="547" t="s">
        <v>2271</v>
      </c>
      <c r="BC317" s="547">
        <v>586</v>
      </c>
      <c r="BD317" s="547">
        <v>1</v>
      </c>
      <c r="BE317" s="547">
        <v>587</v>
      </c>
      <c r="BG317" s="239" t="s">
        <v>8564</v>
      </c>
      <c r="BH317" s="240" t="s">
        <v>8573</v>
      </c>
      <c r="BI317" t="s">
        <v>2202</v>
      </c>
      <c r="BJ317" t="s">
        <v>2198</v>
      </c>
    </row>
    <row r="318" spans="1:62">
      <c r="A318" s="239" t="s">
        <v>42</v>
      </c>
      <c r="B318" s="240" t="s">
        <v>397</v>
      </c>
      <c r="C318" s="240" t="s">
        <v>4686</v>
      </c>
      <c r="D318" s="239" t="s">
        <v>792</v>
      </c>
      <c r="E318" s="239" t="s">
        <v>4687</v>
      </c>
      <c r="F318" s="239" t="s">
        <v>7123</v>
      </c>
      <c r="G318" s="239" t="s">
        <v>4688</v>
      </c>
      <c r="H318" s="239" t="s">
        <v>5801</v>
      </c>
      <c r="I318" s="239" t="s">
        <v>4688</v>
      </c>
      <c r="J318" s="241" t="s">
        <v>367</v>
      </c>
      <c r="K318" s="241" t="s">
        <v>5595</v>
      </c>
      <c r="L318" s="230" t="str">
        <f t="shared" si="69"/>
        <v>9P#2DTR(B)</v>
      </c>
      <c r="M318" s="230" t="str">
        <f t="shared" si="70"/>
        <v>(B)</v>
      </c>
      <c r="N318" s="230" t="str">
        <f t="shared" si="71"/>
        <v>9P#2DTR</v>
      </c>
      <c r="O318" s="230" t="str">
        <f t="shared" si="72"/>
        <v>(B)</v>
      </c>
      <c r="P318" s="55" t="str">
        <f t="shared" si="73"/>
        <v>9P#2DTR(B)</v>
      </c>
      <c r="Q318" s="635" t="str">
        <f t="shared" si="80"/>
        <v>623</v>
      </c>
      <c r="R318" s="234">
        <f t="shared" si="81"/>
        <v>618</v>
      </c>
      <c r="S318" s="55">
        <f t="shared" si="75"/>
        <v>612</v>
      </c>
      <c r="T318" s="242">
        <f t="shared" ca="1" si="76"/>
        <v>12.3</v>
      </c>
      <c r="U318" s="231">
        <f t="shared" si="77"/>
        <v>318</v>
      </c>
      <c r="V318" s="230" t="str">
        <f t="array" ref="V318">INDEX(P:P,MAX(U$3:U318))</f>
        <v>9P#2DTR(B)</v>
      </c>
      <c r="W318" s="230">
        <f t="shared" ca="1" si="78"/>
        <v>30</v>
      </c>
      <c r="X318" s="230" t="str">
        <f t="shared" si="79"/>
        <v/>
      </c>
      <c r="Y318" s="230">
        <f t="shared" si="67"/>
        <v>0</v>
      </c>
      <c r="AA318" s="230" t="str">
        <f t="shared" si="68"/>
        <v>花壇</v>
      </c>
      <c r="AB318" s="230" t="s">
        <v>2203</v>
      </c>
      <c r="AC318" s="230" t="s">
        <v>2203</v>
      </c>
      <c r="BB318" s="547" t="s">
        <v>2259</v>
      </c>
      <c r="BC318" s="547">
        <v>215</v>
      </c>
      <c r="BD318" s="547">
        <v>1</v>
      </c>
      <c r="BE318" s="547">
        <v>216</v>
      </c>
      <c r="BG318" s="239" t="s">
        <v>8559</v>
      </c>
      <c r="BH318" s="240" t="s">
        <v>8475</v>
      </c>
      <c r="BI318" t="s">
        <v>2203</v>
      </c>
      <c r="BJ318" t="s">
        <v>2203</v>
      </c>
    </row>
    <row r="319" spans="1:62">
      <c r="A319" s="239" t="s">
        <v>42</v>
      </c>
      <c r="B319" s="240" t="s">
        <v>7158</v>
      </c>
      <c r="C319" s="240" t="s">
        <v>923</v>
      </c>
      <c r="D319" s="239" t="s">
        <v>7159</v>
      </c>
      <c r="E319" s="239" t="s">
        <v>1026</v>
      </c>
      <c r="F319" s="239" t="s">
        <v>813</v>
      </c>
      <c r="G319" s="239" t="s">
        <v>6576</v>
      </c>
      <c r="H319" s="239" t="s">
        <v>813</v>
      </c>
      <c r="I319" s="239" t="s">
        <v>1026</v>
      </c>
      <c r="J319" s="241" t="s">
        <v>1023</v>
      </c>
      <c r="K319" s="241" t="s">
        <v>855</v>
      </c>
      <c r="L319" s="230" t="str">
        <f t="shared" si="69"/>
        <v>9P25</v>
      </c>
      <c r="M319" s="230" t="str">
        <f t="shared" si="70"/>
        <v/>
      </c>
      <c r="N319" s="230" t="str">
        <f t="shared" si="71"/>
        <v/>
      </c>
      <c r="O319" s="230" t="str">
        <f t="shared" si="72"/>
        <v/>
      </c>
      <c r="P319" s="55" t="str">
        <f t="shared" si="73"/>
        <v>9P25</v>
      </c>
      <c r="Q319" s="635" t="str">
        <f t="shared" si="80"/>
        <v>223</v>
      </c>
      <c r="R319" s="234">
        <f t="shared" si="81"/>
        <v>210</v>
      </c>
      <c r="S319" s="55">
        <f t="shared" si="75"/>
        <v>186</v>
      </c>
      <c r="T319" s="242">
        <f t="shared" ca="1" si="76"/>
        <v>4.4000000000000004</v>
      </c>
      <c r="U319" s="231" t="str">
        <f t="shared" si="77"/>
        <v/>
      </c>
      <c r="V319" s="230" t="str">
        <f t="array" ref="V319">INDEX(P:P,MAX(U$3:U319))</f>
        <v>9P#2DTR(B)</v>
      </c>
      <c r="W319" s="230" t="str">
        <f t="shared" ca="1" si="78"/>
        <v/>
      </c>
      <c r="X319" s="230">
        <f t="shared" si="79"/>
        <v>11.4</v>
      </c>
      <c r="Y319" s="230">
        <f t="shared" si="67"/>
        <v>0</v>
      </c>
      <c r="AA319" s="230" t="str">
        <f t="shared" si="68"/>
        <v>花壇</v>
      </c>
      <c r="AB319" s="230" t="s">
        <v>2044</v>
      </c>
      <c r="AC319" s="230" t="str">
        <f>LEFT(B319,4)</f>
        <v>9P25</v>
      </c>
      <c r="BB319" s="547" t="s">
        <v>2265</v>
      </c>
      <c r="BC319" s="547">
        <v>123</v>
      </c>
      <c r="BD319" s="547">
        <v>2</v>
      </c>
      <c r="BE319" s="547">
        <v>125</v>
      </c>
      <c r="BG319" s="239" t="s">
        <v>8564</v>
      </c>
      <c r="BH319" s="240" t="s">
        <v>476</v>
      </c>
      <c r="BI319" t="s">
        <v>2044</v>
      </c>
      <c r="BJ319" t="s">
        <v>2203</v>
      </c>
    </row>
    <row r="320" spans="1:62">
      <c r="A320" s="239" t="s">
        <v>42</v>
      </c>
      <c r="B320" s="240" t="s">
        <v>7160</v>
      </c>
      <c r="C320" s="240" t="s">
        <v>797</v>
      </c>
      <c r="D320" s="239" t="s">
        <v>859</v>
      </c>
      <c r="E320" s="239" t="s">
        <v>846</v>
      </c>
      <c r="F320" s="239" t="s">
        <v>859</v>
      </c>
      <c r="G320" s="239" t="s">
        <v>836</v>
      </c>
      <c r="H320" s="239" t="s">
        <v>859</v>
      </c>
      <c r="I320" s="239" t="s">
        <v>836</v>
      </c>
      <c r="J320" s="241" t="s">
        <v>7161</v>
      </c>
      <c r="K320" s="241" t="s">
        <v>5959</v>
      </c>
      <c r="L320" s="230" t="str">
        <f t="shared" si="69"/>
        <v>9P26</v>
      </c>
      <c r="M320" s="230" t="str">
        <f t="shared" si="70"/>
        <v/>
      </c>
      <c r="N320" s="230" t="str">
        <f t="shared" si="71"/>
        <v/>
      </c>
      <c r="O320" s="230" t="str">
        <f t="shared" si="72"/>
        <v/>
      </c>
      <c r="P320" s="55" t="str">
        <f t="shared" si="73"/>
        <v>9P26</v>
      </c>
      <c r="Q320" s="635" t="str">
        <f t="shared" si="80"/>
        <v>159</v>
      </c>
      <c r="R320" s="234">
        <f t="shared" si="81"/>
        <v>151</v>
      </c>
      <c r="S320" s="55">
        <f t="shared" si="75"/>
        <v>143</v>
      </c>
      <c r="T320" s="242">
        <f t="shared" ca="1" si="76"/>
        <v>3.14</v>
      </c>
      <c r="U320" s="231" t="str">
        <f t="shared" si="77"/>
        <v/>
      </c>
      <c r="V320" s="230" t="str">
        <f t="array" ref="V320">INDEX(P:P,MAX(U$3:U320))</f>
        <v>9P#2DTR(B)</v>
      </c>
      <c r="W320" s="230" t="str">
        <f t="shared" ca="1" si="78"/>
        <v/>
      </c>
      <c r="X320" s="230">
        <f t="shared" si="79"/>
        <v>11.4</v>
      </c>
      <c r="Y320" s="230">
        <f t="shared" si="67"/>
        <v>0</v>
      </c>
      <c r="AA320" s="230" t="str">
        <f t="shared" si="68"/>
        <v>花壇</v>
      </c>
      <c r="AB320" s="230" t="s">
        <v>2204</v>
      </c>
      <c r="AC320" s="230" t="str">
        <f>LEFT(B320,4)</f>
        <v>9P26</v>
      </c>
      <c r="BB320" s="547" t="s">
        <v>2268</v>
      </c>
      <c r="BC320" s="547">
        <v>2152</v>
      </c>
      <c r="BD320" s="547" t="s">
        <v>85</v>
      </c>
      <c r="BE320" s="547">
        <v>2152</v>
      </c>
      <c r="BG320" s="239" t="s">
        <v>42</v>
      </c>
      <c r="BH320" s="240" t="s">
        <v>8574</v>
      </c>
      <c r="BI320" t="s">
        <v>2204</v>
      </c>
      <c r="BJ320" t="s">
        <v>2203</v>
      </c>
    </row>
    <row r="321" spans="1:62">
      <c r="A321" s="239" t="s">
        <v>42</v>
      </c>
      <c r="B321" s="240" t="s">
        <v>477</v>
      </c>
      <c r="C321" s="240" t="s">
        <v>7162</v>
      </c>
      <c r="D321" s="239" t="s">
        <v>6558</v>
      </c>
      <c r="E321" s="239" t="s">
        <v>7163</v>
      </c>
      <c r="F321" s="239" t="s">
        <v>7123</v>
      </c>
      <c r="G321" s="239" t="s">
        <v>7164</v>
      </c>
      <c r="H321" s="239" t="s">
        <v>6558</v>
      </c>
      <c r="I321" s="239" t="s">
        <v>997</v>
      </c>
      <c r="J321" s="241" t="s">
        <v>7165</v>
      </c>
      <c r="K321" s="241" t="s">
        <v>813</v>
      </c>
      <c r="L321" s="230" t="str">
        <f t="shared" si="69"/>
        <v>9P27</v>
      </c>
      <c r="M321" s="230" t="str">
        <f t="shared" si="70"/>
        <v/>
      </c>
      <c r="N321" s="230" t="str">
        <f t="shared" si="71"/>
        <v/>
      </c>
      <c r="O321" s="230" t="str">
        <f t="shared" si="72"/>
        <v/>
      </c>
      <c r="P321" s="55" t="str">
        <f t="shared" si="73"/>
        <v>9P27</v>
      </c>
      <c r="Q321" s="635" t="str">
        <f t="shared" si="80"/>
        <v>164</v>
      </c>
      <c r="R321" s="234">
        <f t="shared" si="81"/>
        <v>149</v>
      </c>
      <c r="S321" s="55">
        <f t="shared" si="75"/>
        <v>131</v>
      </c>
      <c r="T321" s="242">
        <f t="shared" ca="1" si="76"/>
        <v>3.24</v>
      </c>
      <c r="U321" s="231" t="str">
        <f t="shared" si="77"/>
        <v/>
      </c>
      <c r="V321" s="230" t="str">
        <f t="array" ref="V321">INDEX(P:P,MAX(U$3:U321))</f>
        <v>9P#2DTR(B)</v>
      </c>
      <c r="W321" s="230" t="str">
        <f t="shared" ca="1" si="78"/>
        <v/>
      </c>
      <c r="X321" s="230">
        <f t="shared" si="79"/>
        <v>11.4</v>
      </c>
      <c r="Y321" s="230">
        <f t="shared" si="67"/>
        <v>0</v>
      </c>
      <c r="AA321" s="230" t="str">
        <f t="shared" si="68"/>
        <v>花壇</v>
      </c>
      <c r="AB321" s="230" t="s">
        <v>2205</v>
      </c>
      <c r="AC321" s="230" t="str">
        <f>LEFT(B321,4)</f>
        <v>9P27</v>
      </c>
      <c r="BB321" s="547" t="s">
        <v>2261</v>
      </c>
      <c r="BC321" s="547">
        <v>988</v>
      </c>
      <c r="BD321" s="547">
        <v>6</v>
      </c>
      <c r="BE321" s="547">
        <v>994</v>
      </c>
      <c r="BG321" s="239" t="s">
        <v>8559</v>
      </c>
      <c r="BH321" s="240" t="s">
        <v>8575</v>
      </c>
      <c r="BI321" t="s">
        <v>2205</v>
      </c>
      <c r="BJ321" t="s">
        <v>2203</v>
      </c>
    </row>
    <row r="322" spans="1:62">
      <c r="A322" s="239" t="s">
        <v>42</v>
      </c>
      <c r="B322" s="240" t="s">
        <v>478</v>
      </c>
      <c r="C322" s="240" t="s">
        <v>940</v>
      </c>
      <c r="D322" s="239" t="s">
        <v>5996</v>
      </c>
      <c r="E322" s="239" t="s">
        <v>898</v>
      </c>
      <c r="F322" s="239" t="s">
        <v>813</v>
      </c>
      <c r="G322" s="239" t="s">
        <v>887</v>
      </c>
      <c r="H322" s="239" t="s">
        <v>841</v>
      </c>
      <c r="I322" s="239" t="s">
        <v>887</v>
      </c>
      <c r="J322" s="241" t="s">
        <v>898</v>
      </c>
      <c r="K322" s="241" t="s">
        <v>6558</v>
      </c>
      <c r="L322" s="230" t="str">
        <f t="shared" si="69"/>
        <v>9P28</v>
      </c>
      <c r="M322" s="230" t="str">
        <f t="shared" si="70"/>
        <v/>
      </c>
      <c r="N322" s="230" t="str">
        <f t="shared" si="71"/>
        <v/>
      </c>
      <c r="O322" s="230" t="str">
        <f t="shared" si="72"/>
        <v/>
      </c>
      <c r="P322" s="55" t="str">
        <f t="shared" si="73"/>
        <v>9P28</v>
      </c>
      <c r="Q322" s="635" t="str">
        <f t="shared" si="80"/>
        <v>53</v>
      </c>
      <c r="R322" s="234">
        <f t="shared" si="81"/>
        <v>41</v>
      </c>
      <c r="S322" s="55">
        <f t="shared" si="75"/>
        <v>23</v>
      </c>
      <c r="T322" s="242">
        <f t="shared" ca="1" si="76"/>
        <v>1.05</v>
      </c>
      <c r="U322" s="231" t="str">
        <f t="shared" si="77"/>
        <v/>
      </c>
      <c r="V322" s="230" t="str">
        <f t="array" ref="V322">INDEX(P:P,MAX(U$3:U322))</f>
        <v>9P#2DTR(B)</v>
      </c>
      <c r="W322" s="230" t="str">
        <f t="shared" ca="1" si="78"/>
        <v/>
      </c>
      <c r="X322" s="230">
        <f t="shared" si="79"/>
        <v>11.4</v>
      </c>
      <c r="Y322" s="230">
        <f t="shared" si="67"/>
        <v>0</v>
      </c>
      <c r="AA322" s="230" t="str">
        <f t="shared" si="68"/>
        <v>花壇</v>
      </c>
      <c r="AB322" s="230" t="s">
        <v>2206</v>
      </c>
      <c r="AC322" s="230" t="str">
        <f>LEFT(B322,4)</f>
        <v>9P28</v>
      </c>
      <c r="BB322" s="547" t="s">
        <v>2270</v>
      </c>
      <c r="BC322" s="547">
        <v>1176</v>
      </c>
      <c r="BD322" s="547">
        <v>9</v>
      </c>
      <c r="BE322" s="547">
        <v>1185</v>
      </c>
      <c r="BG322" s="239" t="s">
        <v>42</v>
      </c>
      <c r="BH322" s="240" t="s">
        <v>478</v>
      </c>
      <c r="BI322" t="s">
        <v>2206</v>
      </c>
      <c r="BJ322" t="s">
        <v>2203</v>
      </c>
    </row>
    <row r="323" spans="1:62">
      <c r="A323" s="239" t="s">
        <v>42</v>
      </c>
      <c r="B323" s="240" t="s">
        <v>479</v>
      </c>
      <c r="C323" s="240" t="s">
        <v>838</v>
      </c>
      <c r="D323" s="239" t="s">
        <v>848</v>
      </c>
      <c r="E323" s="239" t="s">
        <v>917</v>
      </c>
      <c r="F323" s="239" t="s">
        <v>848</v>
      </c>
      <c r="G323" s="239" t="s">
        <v>1036</v>
      </c>
      <c r="H323" s="239" t="s">
        <v>7166</v>
      </c>
      <c r="I323" s="239" t="s">
        <v>1036</v>
      </c>
      <c r="J323" s="241" t="s">
        <v>7167</v>
      </c>
      <c r="K323" s="241" t="s">
        <v>844</v>
      </c>
      <c r="L323" s="230" t="str">
        <f t="shared" si="69"/>
        <v>9P29</v>
      </c>
      <c r="M323" s="230" t="str">
        <f t="shared" si="70"/>
        <v/>
      </c>
      <c r="N323" s="230" t="str">
        <f t="shared" si="71"/>
        <v/>
      </c>
      <c r="O323" s="230" t="str">
        <f t="shared" si="72"/>
        <v/>
      </c>
      <c r="P323" s="55" t="str">
        <f t="shared" si="73"/>
        <v>9P29</v>
      </c>
      <c r="Q323" s="635" t="str">
        <f t="shared" si="80"/>
        <v>128</v>
      </c>
      <c r="R323" s="234">
        <f t="shared" si="81"/>
        <v>113</v>
      </c>
      <c r="S323" s="55">
        <f t="shared" si="75"/>
        <v>97</v>
      </c>
      <c r="T323" s="242">
        <f t="shared" ca="1" si="76"/>
        <v>2.5299999999999998</v>
      </c>
      <c r="U323" s="231" t="str">
        <f t="shared" si="77"/>
        <v/>
      </c>
      <c r="V323" s="230" t="str">
        <f t="array" ref="V323">INDEX(P:P,MAX(U$3:U323))</f>
        <v>9P#2DTR(B)</v>
      </c>
      <c r="W323" s="230" t="str">
        <f t="shared" ca="1" si="78"/>
        <v/>
      </c>
      <c r="X323" s="230">
        <f t="shared" si="79"/>
        <v>11.4</v>
      </c>
      <c r="Y323" s="230">
        <f t="shared" ref="Y323:Y386" si="82">SUMIF(L:L,L323,I:I)</f>
        <v>0</v>
      </c>
      <c r="AA323" s="230" t="str">
        <f t="shared" ref="AA323:AA386" si="83">LEFT(A323,2)</f>
        <v>花壇</v>
      </c>
      <c r="AB323" s="230" t="s">
        <v>2207</v>
      </c>
      <c r="AC323" s="230" t="str">
        <f>LEFT(B323,4)</f>
        <v>9P29</v>
      </c>
      <c r="BB323" s="547" t="s">
        <v>2260</v>
      </c>
      <c r="BC323" s="547">
        <v>2581</v>
      </c>
      <c r="BD323" s="547" t="s">
        <v>85</v>
      </c>
      <c r="BE323" s="547">
        <v>2581</v>
      </c>
      <c r="BG323" s="239" t="s">
        <v>8559</v>
      </c>
      <c r="BH323" s="240" t="s">
        <v>8576</v>
      </c>
      <c r="BI323" t="s">
        <v>2207</v>
      </c>
      <c r="BJ323" t="s">
        <v>2203</v>
      </c>
    </row>
    <row r="324" spans="1:62">
      <c r="A324" s="239" t="s">
        <v>43</v>
      </c>
      <c r="B324" s="240" t="s">
        <v>7168</v>
      </c>
      <c r="C324" s="240" t="s">
        <v>3167</v>
      </c>
      <c r="D324" s="239" t="s">
        <v>841</v>
      </c>
      <c r="E324" s="239" t="s">
        <v>4689</v>
      </c>
      <c r="F324" s="239" t="s">
        <v>841</v>
      </c>
      <c r="G324" s="239" t="s">
        <v>3157</v>
      </c>
      <c r="H324" s="239" t="s">
        <v>7066</v>
      </c>
      <c r="I324" s="239" t="s">
        <v>4689</v>
      </c>
      <c r="J324" s="241" t="s">
        <v>367</v>
      </c>
      <c r="K324" s="241" t="s">
        <v>7169</v>
      </c>
      <c r="L324" s="230" t="str">
        <f t="shared" ref="L324:L387" si="84">IF(LEFT(B324,1)="#",IF(LEN(B324)=5,RIGHT(A324,2)&amp;B324,N324&amp;M324),MID(B324,FIND("(",B324)+1,4))</f>
        <v>IA#1DTR(A)</v>
      </c>
      <c r="M324" s="230" t="str">
        <f t="shared" ref="M324:M387" si="85">IF(LEFT(B324,1)="#",IF(LEN(B324)&lt;&gt;5,"("&amp;MID(B324,3,1)&amp;")",""),"")</f>
        <v>(A)</v>
      </c>
      <c r="N324" s="230" t="str">
        <f t="shared" ref="N324:N387" si="86">IF(LEFT(B324,1)="#",IF(LEN(B324)=5,RIGHT(A324,2)&amp;B324,RIGHT(A324,2)&amp;LEFT(B324,2)&amp;"DTR"),"")</f>
        <v>IA#1DTR</v>
      </c>
      <c r="O324" s="230" t="str">
        <f t="shared" ref="O324:O387" si="87">IF(LEFT(B324,1)="#",IF(LEN(B324)&lt;&gt;5,IF(LEN(B324)&lt;&gt;7,"("&amp;MID(B324,3,1)&amp;")","("&amp;MID(B324,3,2)&amp;")"),""),"")</f>
        <v>(A)</v>
      </c>
      <c r="P324" s="55" t="str">
        <f t="shared" ref="P324:P387" si="88">IF(LEFT(B324,1)="#",IF(LEN(B324)=5,RIGHT(A324,2)&amp;B324,N324&amp;M324),MID(B324,FIND("(",B324)+1,4))</f>
        <v>IA#1DTR(A)</v>
      </c>
      <c r="Q324" s="635" t="str">
        <f t="shared" si="80"/>
        <v>723</v>
      </c>
      <c r="R324" s="234">
        <f t="shared" si="81"/>
        <v>691</v>
      </c>
      <c r="S324" s="55">
        <f t="shared" ref="S324:S387" si="89">MIN(C324*1,E324*1,G324*1)</f>
        <v>669</v>
      </c>
      <c r="T324" s="242">
        <f t="shared" ref="T324:T387" ca="1" si="90">IF(LEFT(B324,1)="#",ROUND(OFFSET(X324,1,0,1,1)*Q324*SQRT(3)/1000,2),ROUND(Q324*X324*SQRT(3)/1000,2))</f>
        <v>14.28</v>
      </c>
      <c r="U324" s="231">
        <f t="shared" ref="U324:U387" si="91">IF(ISNUMBER(FIND("#",B324)),ROW(),"")</f>
        <v>324</v>
      </c>
      <c r="V324" s="230" t="str">
        <f t="array" ref="V324">INDEX(P:P,MAX(U$3:U324))</f>
        <v>IA#1DTR(A)</v>
      </c>
      <c r="W324" s="230">
        <f t="shared" ref="W324:W387" ca="1" si="92">IF(LEFT(B324,1)="#",IF(ISNUMBER(FIND("DTR",B324)),IF(MID(OFFSET(P324,1,0,1,1),3,1)*1&lt;5,30,60),25),"")</f>
        <v>30</v>
      </c>
      <c r="X324" s="230" t="str">
        <f t="shared" ref="X324:X387" si="93">IF(LEFT(B324,1)="#","",IF(MID(P324,3,1)*1&lt;5,11.4,22.8))</f>
        <v/>
      </c>
      <c r="Y324" s="230">
        <f t="shared" si="82"/>
        <v>0</v>
      </c>
      <c r="AA324" s="230" t="str">
        <f t="shared" si="83"/>
        <v>彰新</v>
      </c>
      <c r="AB324" s="230" t="s">
        <v>2208</v>
      </c>
      <c r="AC324" s="230" t="s">
        <v>2208</v>
      </c>
      <c r="BB324" s="547" t="s">
        <v>2267</v>
      </c>
      <c r="BC324" s="547">
        <v>3747</v>
      </c>
      <c r="BD324" s="547" t="s">
        <v>85</v>
      </c>
      <c r="BE324" s="547">
        <v>3747</v>
      </c>
      <c r="BG324" s="239" t="s">
        <v>8577</v>
      </c>
      <c r="BH324" s="240" t="s">
        <v>8356</v>
      </c>
      <c r="BI324" t="s">
        <v>2208</v>
      </c>
      <c r="BJ324" t="s">
        <v>2208</v>
      </c>
    </row>
    <row r="325" spans="1:62">
      <c r="A325" s="239" t="s">
        <v>5710</v>
      </c>
      <c r="B325" s="240" t="s">
        <v>480</v>
      </c>
      <c r="C325" s="240" t="s">
        <v>5788</v>
      </c>
      <c r="D325" s="239" t="s">
        <v>841</v>
      </c>
      <c r="E325" s="239" t="s">
        <v>7170</v>
      </c>
      <c r="F325" s="239" t="s">
        <v>7171</v>
      </c>
      <c r="G325" s="239" t="s">
        <v>7172</v>
      </c>
      <c r="H325" s="239" t="s">
        <v>5651</v>
      </c>
      <c r="I325" s="239" t="s">
        <v>7170</v>
      </c>
      <c r="J325" s="241" t="s">
        <v>6875</v>
      </c>
      <c r="K325" s="241" t="s">
        <v>5651</v>
      </c>
      <c r="L325" s="230" t="str">
        <f t="shared" si="84"/>
        <v>IA28</v>
      </c>
      <c r="M325" s="230" t="str">
        <f t="shared" si="85"/>
        <v/>
      </c>
      <c r="N325" s="230" t="str">
        <f t="shared" si="86"/>
        <v/>
      </c>
      <c r="O325" s="230" t="str">
        <f t="shared" si="87"/>
        <v/>
      </c>
      <c r="P325" s="55" t="str">
        <f t="shared" si="88"/>
        <v>IA28</v>
      </c>
      <c r="Q325" s="635" t="str">
        <f t="shared" si="80"/>
        <v>176</v>
      </c>
      <c r="R325" s="234">
        <f t="shared" si="81"/>
        <v>163</v>
      </c>
      <c r="S325" s="55">
        <f t="shared" si="89"/>
        <v>143</v>
      </c>
      <c r="T325" s="242">
        <f t="shared" ca="1" si="90"/>
        <v>3.48</v>
      </c>
      <c r="U325" s="231" t="str">
        <f t="shared" si="91"/>
        <v/>
      </c>
      <c r="V325" s="230" t="str">
        <f t="array" ref="V325">INDEX(P:P,MAX(U$3:U325))</f>
        <v>IA#1DTR(A)</v>
      </c>
      <c r="W325" s="230" t="str">
        <f t="shared" ca="1" si="92"/>
        <v/>
      </c>
      <c r="X325" s="230">
        <f t="shared" si="93"/>
        <v>11.4</v>
      </c>
      <c r="Y325" s="230">
        <f t="shared" si="82"/>
        <v>0</v>
      </c>
      <c r="AA325" s="230" t="str">
        <f t="shared" si="83"/>
        <v>彰新</v>
      </c>
      <c r="AB325" s="230" t="s">
        <v>2209</v>
      </c>
      <c r="AC325" s="230" t="str">
        <f>LEFT(B325,3)</f>
        <v>民生線</v>
      </c>
      <c r="BB325" s="547" t="s">
        <v>2264</v>
      </c>
      <c r="BC325" s="547">
        <v>1701</v>
      </c>
      <c r="BD325" s="547">
        <v>1</v>
      </c>
      <c r="BE325" s="547">
        <v>1702</v>
      </c>
      <c r="BG325" s="239" t="s">
        <v>8577</v>
      </c>
      <c r="BH325" s="240" t="s">
        <v>480</v>
      </c>
      <c r="BI325" t="s">
        <v>2209</v>
      </c>
      <c r="BJ325" t="s">
        <v>2208</v>
      </c>
    </row>
    <row r="326" spans="1:62">
      <c r="A326" s="239" t="s">
        <v>43</v>
      </c>
      <c r="B326" s="240" t="s">
        <v>481</v>
      </c>
      <c r="C326" s="240" t="s">
        <v>1014</v>
      </c>
      <c r="D326" s="239" t="s">
        <v>813</v>
      </c>
      <c r="E326" s="239" t="s">
        <v>904</v>
      </c>
      <c r="F326" s="239" t="s">
        <v>792</v>
      </c>
      <c r="G326" s="239" t="s">
        <v>983</v>
      </c>
      <c r="H326" s="239" t="s">
        <v>813</v>
      </c>
      <c r="I326" s="239" t="s">
        <v>983</v>
      </c>
      <c r="J326" s="241" t="s">
        <v>811</v>
      </c>
      <c r="K326" s="241" t="s">
        <v>848</v>
      </c>
      <c r="L326" s="230" t="str">
        <f t="shared" si="84"/>
        <v>IA37</v>
      </c>
      <c r="M326" s="230" t="str">
        <f t="shared" si="85"/>
        <v/>
      </c>
      <c r="N326" s="230" t="str">
        <f t="shared" si="86"/>
        <v/>
      </c>
      <c r="O326" s="230" t="str">
        <f t="shared" si="87"/>
        <v/>
      </c>
      <c r="P326" s="55" t="str">
        <f t="shared" si="88"/>
        <v>IA37</v>
      </c>
      <c r="Q326" s="635" t="str">
        <f t="shared" si="80"/>
        <v>213</v>
      </c>
      <c r="R326" s="234">
        <f t="shared" si="81"/>
        <v>202</v>
      </c>
      <c r="S326" s="55">
        <f t="shared" si="89"/>
        <v>184</v>
      </c>
      <c r="T326" s="242">
        <f t="shared" ca="1" si="90"/>
        <v>4.21</v>
      </c>
      <c r="U326" s="231" t="str">
        <f t="shared" si="91"/>
        <v/>
      </c>
      <c r="V326" s="230" t="str">
        <f t="array" ref="V326">INDEX(P:P,MAX(U$3:U326))</f>
        <v>IA#1DTR(A)</v>
      </c>
      <c r="W326" s="230" t="str">
        <f t="shared" ca="1" si="92"/>
        <v/>
      </c>
      <c r="X326" s="230">
        <f t="shared" si="93"/>
        <v>11.4</v>
      </c>
      <c r="Y326" s="230">
        <f t="shared" si="82"/>
        <v>0</v>
      </c>
      <c r="AA326" s="230" t="str">
        <f t="shared" si="83"/>
        <v>彰新</v>
      </c>
      <c r="AB326" s="230" t="s">
        <v>2210</v>
      </c>
      <c r="AC326" s="230" t="str">
        <f>LEFT(B326,3)</f>
        <v>北部線</v>
      </c>
      <c r="BB326" s="547" t="s">
        <v>2262</v>
      </c>
      <c r="BC326" s="547">
        <v>5279</v>
      </c>
      <c r="BD326" s="547">
        <v>5</v>
      </c>
      <c r="BE326" s="547">
        <v>5284</v>
      </c>
      <c r="BG326" s="239" t="s">
        <v>8578</v>
      </c>
      <c r="BH326" s="240" t="s">
        <v>8579</v>
      </c>
      <c r="BI326" t="s">
        <v>2210</v>
      </c>
      <c r="BJ326" t="s">
        <v>2208</v>
      </c>
    </row>
    <row r="327" spans="1:62">
      <c r="A327" s="239" t="s">
        <v>7173</v>
      </c>
      <c r="B327" s="240" t="s">
        <v>482</v>
      </c>
      <c r="C327" s="240" t="s">
        <v>7174</v>
      </c>
      <c r="D327" s="239" t="s">
        <v>854</v>
      </c>
      <c r="E327" s="239" t="s">
        <v>6153</v>
      </c>
      <c r="F327" s="239" t="s">
        <v>7175</v>
      </c>
      <c r="G327" s="239" t="s">
        <v>1004</v>
      </c>
      <c r="H327" s="239" t="s">
        <v>7176</v>
      </c>
      <c r="I327" s="239" t="s">
        <v>7177</v>
      </c>
      <c r="J327" s="241" t="s">
        <v>857</v>
      </c>
      <c r="K327" s="241" t="s">
        <v>5985</v>
      </c>
      <c r="L327" s="230" t="str">
        <f t="shared" si="84"/>
        <v>IA30</v>
      </c>
      <c r="M327" s="230" t="str">
        <f t="shared" si="85"/>
        <v/>
      </c>
      <c r="N327" s="230" t="str">
        <f t="shared" si="86"/>
        <v/>
      </c>
      <c r="O327" s="230" t="str">
        <f t="shared" si="87"/>
        <v/>
      </c>
      <c r="P327" s="55" t="str">
        <f t="shared" si="88"/>
        <v>IA30</v>
      </c>
      <c r="Q327" s="635" t="str">
        <f t="shared" si="80"/>
        <v>179</v>
      </c>
      <c r="R327" s="234">
        <f t="shared" si="81"/>
        <v>149</v>
      </c>
      <c r="S327" s="55">
        <f t="shared" si="89"/>
        <v>132</v>
      </c>
      <c r="T327" s="242">
        <f t="shared" ca="1" si="90"/>
        <v>3.53</v>
      </c>
      <c r="U327" s="231" t="str">
        <f t="shared" si="91"/>
        <v/>
      </c>
      <c r="V327" s="230" t="str">
        <f t="array" ref="V327">INDEX(P:P,MAX(U$3:U327))</f>
        <v>IA#1DTR(A)</v>
      </c>
      <c r="W327" s="230" t="str">
        <f t="shared" ca="1" si="92"/>
        <v/>
      </c>
      <c r="X327" s="230">
        <f t="shared" si="93"/>
        <v>11.4</v>
      </c>
      <c r="Y327" s="230">
        <f t="shared" si="82"/>
        <v>0</v>
      </c>
      <c r="AA327" s="230" t="str">
        <f t="shared" si="83"/>
        <v>彰新</v>
      </c>
      <c r="AB327" s="230" t="s">
        <v>129</v>
      </c>
      <c r="AC327" s="230" t="str">
        <f>LEFT(B327,3)</f>
        <v>磚瑤線</v>
      </c>
      <c r="BB327" s="547" t="s">
        <v>1966</v>
      </c>
      <c r="BC327" s="547" t="s">
        <v>85</v>
      </c>
      <c r="BD327" s="547" t="s">
        <v>85</v>
      </c>
      <c r="BE327" s="547">
        <v>0</v>
      </c>
      <c r="BG327" s="239" t="s">
        <v>8577</v>
      </c>
      <c r="BH327" s="240" t="s">
        <v>8580</v>
      </c>
      <c r="BI327" t="s">
        <v>129</v>
      </c>
      <c r="BJ327" t="s">
        <v>2208</v>
      </c>
    </row>
    <row r="328" spans="1:62">
      <c r="A328" s="239" t="s">
        <v>43</v>
      </c>
      <c r="B328" s="240" t="s">
        <v>483</v>
      </c>
      <c r="C328" s="240" t="s">
        <v>7178</v>
      </c>
      <c r="D328" s="239" t="s">
        <v>793</v>
      </c>
      <c r="E328" s="239" t="s">
        <v>5664</v>
      </c>
      <c r="F328" s="239" t="s">
        <v>793</v>
      </c>
      <c r="G328" s="239" t="s">
        <v>5664</v>
      </c>
      <c r="H328" s="239" t="s">
        <v>7179</v>
      </c>
      <c r="I328" s="239" t="s">
        <v>5664</v>
      </c>
      <c r="J328" s="241" t="s">
        <v>7097</v>
      </c>
      <c r="K328" s="241" t="s">
        <v>793</v>
      </c>
      <c r="L328" s="230" t="str">
        <f t="shared" si="84"/>
        <v>IA32</v>
      </c>
      <c r="M328" s="230" t="str">
        <f t="shared" si="85"/>
        <v/>
      </c>
      <c r="N328" s="230" t="str">
        <f t="shared" si="86"/>
        <v/>
      </c>
      <c r="O328" s="230" t="str">
        <f t="shared" si="87"/>
        <v/>
      </c>
      <c r="P328" s="55" t="str">
        <f t="shared" si="88"/>
        <v>IA32</v>
      </c>
      <c r="Q328" s="635" t="str">
        <f t="shared" si="80"/>
        <v>2</v>
      </c>
      <c r="R328" s="234">
        <f t="shared" si="81"/>
        <v>2</v>
      </c>
      <c r="S328" s="55">
        <f t="shared" si="89"/>
        <v>2</v>
      </c>
      <c r="T328" s="242">
        <f t="shared" ca="1" si="90"/>
        <v>0.04</v>
      </c>
      <c r="U328" s="231" t="str">
        <f t="shared" si="91"/>
        <v/>
      </c>
      <c r="V328" s="230" t="str">
        <f t="array" ref="V328">INDEX(P:P,MAX(U$3:U328))</f>
        <v>IA#1DTR(A)</v>
      </c>
      <c r="W328" s="230" t="str">
        <f t="shared" ca="1" si="92"/>
        <v/>
      </c>
      <c r="X328" s="230">
        <f t="shared" si="93"/>
        <v>11.4</v>
      </c>
      <c r="Y328" s="230">
        <f t="shared" si="82"/>
        <v>0</v>
      </c>
      <c r="AA328" s="230" t="str">
        <f t="shared" si="83"/>
        <v>彰新</v>
      </c>
      <c r="AB328" s="230" t="s">
        <v>1879</v>
      </c>
      <c r="AC328" s="230" t="str">
        <f>LEFT(B328,3)</f>
        <v>鐵山線</v>
      </c>
      <c r="BB328" s="547" t="s">
        <v>3259</v>
      </c>
      <c r="BC328" s="547" t="s">
        <v>85</v>
      </c>
      <c r="BD328" s="547" t="s">
        <v>85</v>
      </c>
      <c r="BE328" s="547">
        <v>0</v>
      </c>
      <c r="BG328" s="239" t="s">
        <v>8578</v>
      </c>
      <c r="BH328" s="240" t="s">
        <v>483</v>
      </c>
      <c r="BI328" t="s">
        <v>1879</v>
      </c>
      <c r="BJ328" t="s">
        <v>2208</v>
      </c>
    </row>
    <row r="329" spans="1:62">
      <c r="A329" s="239" t="s">
        <v>43</v>
      </c>
      <c r="B329" s="240" t="s">
        <v>7180</v>
      </c>
      <c r="C329" s="240" t="s">
        <v>961</v>
      </c>
      <c r="D329" s="239" t="s">
        <v>841</v>
      </c>
      <c r="E329" s="239" t="s">
        <v>1045</v>
      </c>
      <c r="F329" s="239" t="s">
        <v>841</v>
      </c>
      <c r="G329" s="239" t="s">
        <v>7181</v>
      </c>
      <c r="H329" s="239" t="s">
        <v>841</v>
      </c>
      <c r="I329" s="239" t="s">
        <v>6464</v>
      </c>
      <c r="J329" s="241" t="s">
        <v>7081</v>
      </c>
      <c r="K329" s="241" t="s">
        <v>5801</v>
      </c>
      <c r="L329" s="230" t="str">
        <f t="shared" si="84"/>
        <v>IA35</v>
      </c>
      <c r="M329" s="230" t="str">
        <f t="shared" si="85"/>
        <v/>
      </c>
      <c r="N329" s="230" t="str">
        <f t="shared" si="86"/>
        <v/>
      </c>
      <c r="O329" s="230" t="str">
        <f t="shared" si="87"/>
        <v/>
      </c>
      <c r="P329" s="55" t="str">
        <f t="shared" si="88"/>
        <v>IA35</v>
      </c>
      <c r="Q329" s="635" t="str">
        <f t="shared" si="80"/>
        <v>282</v>
      </c>
      <c r="R329" s="234">
        <f t="shared" si="81"/>
        <v>264</v>
      </c>
      <c r="S329" s="55">
        <f t="shared" si="89"/>
        <v>251</v>
      </c>
      <c r="T329" s="242">
        <f t="shared" ca="1" si="90"/>
        <v>5.57</v>
      </c>
      <c r="U329" s="231" t="str">
        <f t="shared" si="91"/>
        <v/>
      </c>
      <c r="V329" s="230" t="str">
        <f t="array" ref="V329">INDEX(P:P,MAX(U$3:U329))</f>
        <v>IA#1DTR(A)</v>
      </c>
      <c r="W329" s="230" t="str">
        <f t="shared" ca="1" si="92"/>
        <v/>
      </c>
      <c r="X329" s="230">
        <f t="shared" si="93"/>
        <v>11.4</v>
      </c>
      <c r="Y329" s="230">
        <f t="shared" si="82"/>
        <v>0</v>
      </c>
      <c r="AA329" s="230" t="str">
        <f t="shared" si="83"/>
        <v>彰新</v>
      </c>
      <c r="AB329" s="230" t="s">
        <v>2211</v>
      </c>
      <c r="AC329" s="230" t="str">
        <f>LEFT(B329,3)</f>
        <v>彰茂線</v>
      </c>
      <c r="BB329" s="547" t="s">
        <v>3260</v>
      </c>
      <c r="BC329" s="547" t="s">
        <v>85</v>
      </c>
      <c r="BD329" s="547" t="s">
        <v>85</v>
      </c>
      <c r="BE329" s="547">
        <v>0</v>
      </c>
      <c r="BG329" s="239" t="s">
        <v>43</v>
      </c>
      <c r="BH329" s="240" t="s">
        <v>8581</v>
      </c>
      <c r="BI329" t="s">
        <v>2211</v>
      </c>
      <c r="BJ329" t="s">
        <v>2208</v>
      </c>
    </row>
    <row r="330" spans="1:62">
      <c r="A330" s="239" t="s">
        <v>43</v>
      </c>
      <c r="B330" s="240" t="s">
        <v>401</v>
      </c>
      <c r="C330" s="240" t="s">
        <v>4690</v>
      </c>
      <c r="D330" s="239" t="s">
        <v>813</v>
      </c>
      <c r="E330" s="239" t="s">
        <v>3145</v>
      </c>
      <c r="F330" s="239" t="s">
        <v>5651</v>
      </c>
      <c r="G330" s="239" t="s">
        <v>4691</v>
      </c>
      <c r="H330" s="239" t="s">
        <v>813</v>
      </c>
      <c r="I330" s="239" t="s">
        <v>7182</v>
      </c>
      <c r="J330" s="241" t="s">
        <v>367</v>
      </c>
      <c r="K330" s="241" t="s">
        <v>367</v>
      </c>
      <c r="L330" s="230" t="str">
        <f t="shared" si="84"/>
        <v>IA#1DTR(B)</v>
      </c>
      <c r="M330" s="230" t="str">
        <f t="shared" si="85"/>
        <v>(B)</v>
      </c>
      <c r="N330" s="230" t="str">
        <f t="shared" si="86"/>
        <v>IA#1DTR</v>
      </c>
      <c r="O330" s="230" t="str">
        <f t="shared" si="87"/>
        <v>(B)</v>
      </c>
      <c r="P330" s="55" t="str">
        <f t="shared" si="88"/>
        <v>IA#1DTR(B)</v>
      </c>
      <c r="Q330" s="635" t="str">
        <f t="shared" si="80"/>
        <v>587</v>
      </c>
      <c r="R330" s="234">
        <f t="shared" si="81"/>
        <v>570</v>
      </c>
      <c r="S330" s="55">
        <f t="shared" si="89"/>
        <v>555</v>
      </c>
      <c r="T330" s="242">
        <f t="shared" ca="1" si="90"/>
        <v>11.59</v>
      </c>
      <c r="U330" s="231">
        <f t="shared" si="91"/>
        <v>330</v>
      </c>
      <c r="V330" s="230" t="str">
        <f t="array" ref="V330">INDEX(P:P,MAX(U$3:U330))</f>
        <v>IA#1DTR(B)</v>
      </c>
      <c r="W330" s="230">
        <f t="shared" ca="1" si="92"/>
        <v>30</v>
      </c>
      <c r="X330" s="230" t="str">
        <f t="shared" si="93"/>
        <v/>
      </c>
      <c r="Y330" s="230">
        <f t="shared" si="82"/>
        <v>0</v>
      </c>
      <c r="AA330" s="230" t="str">
        <f t="shared" si="83"/>
        <v>彰新</v>
      </c>
      <c r="AB330" s="230" t="s">
        <v>2212</v>
      </c>
      <c r="AC330" s="230" t="s">
        <v>2212</v>
      </c>
      <c r="BB330" s="547" t="s">
        <v>3261</v>
      </c>
      <c r="BC330" s="547" t="s">
        <v>85</v>
      </c>
      <c r="BD330" s="547" t="s">
        <v>85</v>
      </c>
      <c r="BE330" s="547">
        <v>0</v>
      </c>
      <c r="BG330" s="239" t="s">
        <v>43</v>
      </c>
      <c r="BH330" s="240" t="s">
        <v>8415</v>
      </c>
      <c r="BI330" t="s">
        <v>2212</v>
      </c>
      <c r="BJ330" t="s">
        <v>2212</v>
      </c>
    </row>
    <row r="331" spans="1:62">
      <c r="A331" s="239" t="s">
        <v>43</v>
      </c>
      <c r="B331" s="240" t="s">
        <v>484</v>
      </c>
      <c r="C331" s="240" t="s">
        <v>794</v>
      </c>
      <c r="D331" s="239" t="s">
        <v>5801</v>
      </c>
      <c r="E331" s="239" t="s">
        <v>811</v>
      </c>
      <c r="F331" s="239" t="s">
        <v>841</v>
      </c>
      <c r="G331" s="239" t="s">
        <v>888</v>
      </c>
      <c r="H331" s="239" t="s">
        <v>7183</v>
      </c>
      <c r="I331" s="239" t="s">
        <v>7184</v>
      </c>
      <c r="J331" s="241" t="s">
        <v>6996</v>
      </c>
      <c r="K331" s="241" t="s">
        <v>7175</v>
      </c>
      <c r="L331" s="230" t="str">
        <f t="shared" si="84"/>
        <v>IA39</v>
      </c>
      <c r="M331" s="230" t="str">
        <f t="shared" si="85"/>
        <v/>
      </c>
      <c r="N331" s="230" t="str">
        <f t="shared" si="86"/>
        <v/>
      </c>
      <c r="O331" s="230" t="str">
        <f t="shared" si="87"/>
        <v/>
      </c>
      <c r="P331" s="55" t="str">
        <f t="shared" si="88"/>
        <v>IA39</v>
      </c>
      <c r="Q331" s="635" t="str">
        <f t="shared" si="80"/>
        <v>67</v>
      </c>
      <c r="R331" s="234">
        <f t="shared" si="81"/>
        <v>60</v>
      </c>
      <c r="S331" s="55">
        <f t="shared" si="89"/>
        <v>50</v>
      </c>
      <c r="T331" s="242">
        <f t="shared" ca="1" si="90"/>
        <v>1.32</v>
      </c>
      <c r="U331" s="231" t="str">
        <f t="shared" si="91"/>
        <v/>
      </c>
      <c r="V331" s="230" t="str">
        <f t="array" ref="V331">INDEX(P:P,MAX(U$3:U331))</f>
        <v>IA#1DTR(B)</v>
      </c>
      <c r="W331" s="230" t="str">
        <f t="shared" ca="1" si="92"/>
        <v/>
      </c>
      <c r="X331" s="230">
        <f t="shared" si="93"/>
        <v>11.4</v>
      </c>
      <c r="Y331" s="230">
        <f t="shared" si="82"/>
        <v>0</v>
      </c>
      <c r="AA331" s="230" t="str">
        <f t="shared" si="83"/>
        <v>彰新</v>
      </c>
      <c r="AB331" s="230" t="s">
        <v>2213</v>
      </c>
      <c r="AC331" s="230" t="str">
        <f>LEFT(B331,3)</f>
        <v>北安線</v>
      </c>
      <c r="BB331" s="547" t="s">
        <v>2283</v>
      </c>
      <c r="BC331" s="547">
        <v>1375</v>
      </c>
      <c r="BD331" s="547">
        <v>2</v>
      </c>
      <c r="BE331" s="547">
        <v>1377</v>
      </c>
      <c r="BG331" s="239" t="s">
        <v>43</v>
      </c>
      <c r="BH331" s="240" t="s">
        <v>484</v>
      </c>
      <c r="BI331" t="s">
        <v>2213</v>
      </c>
      <c r="BJ331" t="s">
        <v>2212</v>
      </c>
    </row>
    <row r="332" spans="1:62">
      <c r="A332" s="239" t="s">
        <v>5710</v>
      </c>
      <c r="B332" s="240" t="s">
        <v>7185</v>
      </c>
      <c r="C332" s="240" t="s">
        <v>894</v>
      </c>
      <c r="D332" s="239" t="s">
        <v>7186</v>
      </c>
      <c r="E332" s="239" t="s">
        <v>1046</v>
      </c>
      <c r="F332" s="239" t="s">
        <v>855</v>
      </c>
      <c r="G332" s="239" t="s">
        <v>7187</v>
      </c>
      <c r="H332" s="239" t="s">
        <v>855</v>
      </c>
      <c r="I332" s="239" t="s">
        <v>7188</v>
      </c>
      <c r="J332" s="241" t="s">
        <v>7189</v>
      </c>
      <c r="K332" s="241" t="s">
        <v>7190</v>
      </c>
      <c r="L332" s="230" t="str">
        <f t="shared" si="84"/>
        <v>IA24</v>
      </c>
      <c r="M332" s="230" t="str">
        <f t="shared" si="85"/>
        <v/>
      </c>
      <c r="N332" s="230" t="str">
        <f t="shared" si="86"/>
        <v/>
      </c>
      <c r="O332" s="230" t="str">
        <f t="shared" si="87"/>
        <v/>
      </c>
      <c r="P332" s="55" t="str">
        <f t="shared" si="88"/>
        <v>IA24</v>
      </c>
      <c r="Q332" s="635" t="str">
        <f t="shared" si="80"/>
        <v>248</v>
      </c>
      <c r="R332" s="234">
        <f t="shared" si="81"/>
        <v>240</v>
      </c>
      <c r="S332" s="55">
        <f t="shared" si="89"/>
        <v>224</v>
      </c>
      <c r="T332" s="242">
        <f t="shared" ca="1" si="90"/>
        <v>4.9000000000000004</v>
      </c>
      <c r="U332" s="231" t="str">
        <f t="shared" si="91"/>
        <v/>
      </c>
      <c r="V332" s="230" t="str">
        <f t="array" ref="V332">INDEX(P:P,MAX(U$3:U332))</f>
        <v>IA#1DTR(B)</v>
      </c>
      <c r="W332" s="230" t="str">
        <f t="shared" ca="1" si="92"/>
        <v/>
      </c>
      <c r="X332" s="230">
        <f t="shared" si="93"/>
        <v>11.4</v>
      </c>
      <c r="Y332" s="230">
        <f t="shared" si="82"/>
        <v>0</v>
      </c>
      <c r="AA332" s="230" t="str">
        <f t="shared" si="83"/>
        <v>彰新</v>
      </c>
      <c r="AB332" s="230" t="s">
        <v>2214</v>
      </c>
      <c r="AC332" s="230" t="str">
        <f>LEFT(B332,3)</f>
        <v>阿夷線</v>
      </c>
      <c r="BB332" s="547" t="s">
        <v>2277</v>
      </c>
      <c r="BC332" s="547">
        <v>464</v>
      </c>
      <c r="BD332" s="547">
        <v>1</v>
      </c>
      <c r="BE332" s="547">
        <v>465</v>
      </c>
      <c r="BG332" s="239" t="s">
        <v>43</v>
      </c>
      <c r="BH332" s="240" t="s">
        <v>8582</v>
      </c>
      <c r="BI332" t="s">
        <v>2214</v>
      </c>
      <c r="BJ332" t="s">
        <v>2212</v>
      </c>
    </row>
    <row r="333" spans="1:62">
      <c r="A333" s="239" t="s">
        <v>7173</v>
      </c>
      <c r="B333" s="240" t="s">
        <v>485</v>
      </c>
      <c r="C333" s="240" t="s">
        <v>942</v>
      </c>
      <c r="D333" s="239" t="s">
        <v>7191</v>
      </c>
      <c r="E333" s="239" t="s">
        <v>7192</v>
      </c>
      <c r="F333" s="239" t="s">
        <v>7151</v>
      </c>
      <c r="G333" s="239" t="s">
        <v>916</v>
      </c>
      <c r="H333" s="239" t="s">
        <v>7191</v>
      </c>
      <c r="I333" s="239" t="s">
        <v>6665</v>
      </c>
      <c r="J333" s="241" t="s">
        <v>940</v>
      </c>
      <c r="K333" s="241" t="s">
        <v>6105</v>
      </c>
      <c r="L333" s="230" t="str">
        <f t="shared" si="84"/>
        <v>IA29</v>
      </c>
      <c r="M333" s="230" t="str">
        <f t="shared" si="85"/>
        <v/>
      </c>
      <c r="N333" s="230" t="str">
        <f t="shared" si="86"/>
        <v/>
      </c>
      <c r="O333" s="230" t="str">
        <f t="shared" si="87"/>
        <v/>
      </c>
      <c r="P333" s="55" t="str">
        <f t="shared" si="88"/>
        <v>IA29</v>
      </c>
      <c r="Q333" s="635" t="str">
        <f t="shared" si="80"/>
        <v>147</v>
      </c>
      <c r="R333" s="234">
        <f t="shared" si="81"/>
        <v>139</v>
      </c>
      <c r="S333" s="55">
        <f t="shared" si="89"/>
        <v>133</v>
      </c>
      <c r="T333" s="242">
        <f t="shared" ca="1" si="90"/>
        <v>2.9</v>
      </c>
      <c r="U333" s="231" t="str">
        <f t="shared" si="91"/>
        <v/>
      </c>
      <c r="V333" s="230" t="str">
        <f t="array" ref="V333">INDEX(P:P,MAX(U$3:U333))</f>
        <v>IA#1DTR(B)</v>
      </c>
      <c r="W333" s="230" t="str">
        <f t="shared" ca="1" si="92"/>
        <v/>
      </c>
      <c r="X333" s="230">
        <f t="shared" si="93"/>
        <v>11.4</v>
      </c>
      <c r="Y333" s="230">
        <f t="shared" si="82"/>
        <v>0</v>
      </c>
      <c r="AA333" s="230" t="str">
        <f t="shared" si="83"/>
        <v>彰新</v>
      </c>
      <c r="AB333" s="230" t="s">
        <v>2215</v>
      </c>
      <c r="AC333" s="230" t="str">
        <f>LEFT(B333,3)</f>
        <v>新庄線</v>
      </c>
      <c r="BB333" s="547" t="s">
        <v>2279</v>
      </c>
      <c r="BC333" s="547">
        <v>3179</v>
      </c>
      <c r="BD333" s="547" t="s">
        <v>85</v>
      </c>
      <c r="BE333" s="547">
        <v>3179</v>
      </c>
      <c r="BG333" s="239" t="s">
        <v>8577</v>
      </c>
      <c r="BH333" s="240" t="s">
        <v>8583</v>
      </c>
      <c r="BI333" t="s">
        <v>2215</v>
      </c>
      <c r="BJ333" t="s">
        <v>2212</v>
      </c>
    </row>
    <row r="334" spans="1:62">
      <c r="A334" s="239" t="s">
        <v>7193</v>
      </c>
      <c r="B334" s="240" t="s">
        <v>486</v>
      </c>
      <c r="C334" s="240" t="s">
        <v>919</v>
      </c>
      <c r="D334" s="239" t="s">
        <v>5590</v>
      </c>
      <c r="E334" s="239" t="s">
        <v>893</v>
      </c>
      <c r="F334" s="239" t="s">
        <v>841</v>
      </c>
      <c r="G334" s="239" t="s">
        <v>7194</v>
      </c>
      <c r="H334" s="239" t="s">
        <v>841</v>
      </c>
      <c r="I334" s="239" t="s">
        <v>919</v>
      </c>
      <c r="J334" s="241" t="s">
        <v>887</v>
      </c>
      <c r="K334" s="241" t="s">
        <v>5692</v>
      </c>
      <c r="L334" s="230" t="str">
        <f t="shared" si="84"/>
        <v>IA33</v>
      </c>
      <c r="M334" s="230" t="str">
        <f t="shared" si="85"/>
        <v/>
      </c>
      <c r="N334" s="230" t="str">
        <f t="shared" si="86"/>
        <v/>
      </c>
      <c r="O334" s="230" t="str">
        <f t="shared" si="87"/>
        <v/>
      </c>
      <c r="P334" s="55" t="str">
        <f t="shared" si="88"/>
        <v>IA33</v>
      </c>
      <c r="Q334" s="635" t="str">
        <f t="shared" si="80"/>
        <v>66</v>
      </c>
      <c r="R334" s="234">
        <f t="shared" si="81"/>
        <v>57</v>
      </c>
      <c r="S334" s="55">
        <f t="shared" si="89"/>
        <v>41</v>
      </c>
      <c r="T334" s="242">
        <f t="shared" ca="1" si="90"/>
        <v>1.3</v>
      </c>
      <c r="U334" s="231" t="str">
        <f t="shared" si="91"/>
        <v/>
      </c>
      <c r="V334" s="230" t="str">
        <f t="array" ref="V334">INDEX(P:P,MAX(U$3:U334))</f>
        <v>IA#1DTR(B)</v>
      </c>
      <c r="W334" s="230" t="str">
        <f t="shared" ca="1" si="92"/>
        <v/>
      </c>
      <c r="X334" s="230">
        <f t="shared" si="93"/>
        <v>11.4</v>
      </c>
      <c r="Y334" s="230">
        <f t="shared" si="82"/>
        <v>0</v>
      </c>
      <c r="AA334" s="230" t="str">
        <f t="shared" si="83"/>
        <v>彰新</v>
      </c>
      <c r="AB334" s="230" t="s">
        <v>2216</v>
      </c>
      <c r="AC334" s="230" t="str">
        <f>LEFT(B334,3)</f>
        <v>犁盛線</v>
      </c>
      <c r="BB334" s="547" t="s">
        <v>2281</v>
      </c>
      <c r="BC334" s="547">
        <v>2276</v>
      </c>
      <c r="BD334" s="547" t="s">
        <v>85</v>
      </c>
      <c r="BE334" s="547">
        <v>2276</v>
      </c>
      <c r="BG334" s="239" t="s">
        <v>8578</v>
      </c>
      <c r="BH334" s="240" t="s">
        <v>8584</v>
      </c>
      <c r="BI334" t="s">
        <v>2216</v>
      </c>
      <c r="BJ334" t="s">
        <v>2212</v>
      </c>
    </row>
    <row r="335" spans="1:62">
      <c r="A335" s="239" t="s">
        <v>43</v>
      </c>
      <c r="B335" s="240" t="s">
        <v>487</v>
      </c>
      <c r="C335" s="240" t="s">
        <v>6507</v>
      </c>
      <c r="D335" s="239" t="s">
        <v>841</v>
      </c>
      <c r="E335" s="239" t="s">
        <v>975</v>
      </c>
      <c r="F335" s="239" t="s">
        <v>841</v>
      </c>
      <c r="G335" s="239" t="s">
        <v>942</v>
      </c>
      <c r="H335" s="239" t="s">
        <v>7195</v>
      </c>
      <c r="I335" s="239" t="s">
        <v>7196</v>
      </c>
      <c r="J335" s="241" t="s">
        <v>943</v>
      </c>
      <c r="K335" s="241" t="s">
        <v>806</v>
      </c>
      <c r="L335" s="230" t="str">
        <f t="shared" si="84"/>
        <v>IA36</v>
      </c>
      <c r="M335" s="230" t="str">
        <f t="shared" si="85"/>
        <v/>
      </c>
      <c r="N335" s="230" t="str">
        <f t="shared" si="86"/>
        <v/>
      </c>
      <c r="O335" s="230" t="str">
        <f t="shared" si="87"/>
        <v/>
      </c>
      <c r="P335" s="55" t="str">
        <f t="shared" si="88"/>
        <v>IA36</v>
      </c>
      <c r="Q335" s="635" t="str">
        <f t="shared" ref="Q335:Q398" si="94">I335</f>
        <v>133</v>
      </c>
      <c r="R335" s="234">
        <f t="shared" si="81"/>
        <v>113</v>
      </c>
      <c r="S335" s="55">
        <f t="shared" si="89"/>
        <v>96</v>
      </c>
      <c r="T335" s="242">
        <f t="shared" ca="1" si="90"/>
        <v>2.63</v>
      </c>
      <c r="U335" s="231" t="str">
        <f t="shared" si="91"/>
        <v/>
      </c>
      <c r="V335" s="230" t="str">
        <f t="array" ref="V335">INDEX(P:P,MAX(U$3:U335))</f>
        <v>IA#1DTR(B)</v>
      </c>
      <c r="W335" s="230" t="str">
        <f t="shared" ca="1" si="92"/>
        <v/>
      </c>
      <c r="X335" s="230">
        <f t="shared" si="93"/>
        <v>11.4</v>
      </c>
      <c r="Y335" s="230">
        <f t="shared" si="82"/>
        <v>0</v>
      </c>
      <c r="AA335" s="230" t="str">
        <f t="shared" si="83"/>
        <v>彰新</v>
      </c>
      <c r="AB335" s="230" t="s">
        <v>1960</v>
      </c>
      <c r="AC335" s="230" t="str">
        <f>LEFT(B335,3)</f>
        <v>成功線</v>
      </c>
      <c r="BB335" s="547" t="s">
        <v>2276</v>
      </c>
      <c r="BC335" s="547">
        <v>1126</v>
      </c>
      <c r="BD335" s="547" t="s">
        <v>85</v>
      </c>
      <c r="BE335" s="547">
        <v>1126</v>
      </c>
      <c r="BG335" s="239" t="s">
        <v>8577</v>
      </c>
      <c r="BH335" s="240" t="s">
        <v>8585</v>
      </c>
      <c r="BI335" t="s">
        <v>1960</v>
      </c>
      <c r="BJ335" t="s">
        <v>2212</v>
      </c>
    </row>
    <row r="336" spans="1:62">
      <c r="A336" s="239" t="s">
        <v>43</v>
      </c>
      <c r="B336" s="240" t="s">
        <v>395</v>
      </c>
      <c r="C336" s="240" t="s">
        <v>4669</v>
      </c>
      <c r="D336" s="239" t="s">
        <v>841</v>
      </c>
      <c r="E336" s="239" t="s">
        <v>3197</v>
      </c>
      <c r="F336" s="239" t="s">
        <v>5660</v>
      </c>
      <c r="G336" s="239" t="s">
        <v>1070</v>
      </c>
      <c r="H336" s="239" t="s">
        <v>5660</v>
      </c>
      <c r="I336" s="239" t="s">
        <v>4669</v>
      </c>
      <c r="J336" s="241" t="s">
        <v>367</v>
      </c>
      <c r="K336" s="241" t="s">
        <v>367</v>
      </c>
      <c r="L336" s="230" t="str">
        <f t="shared" si="84"/>
        <v>IA#2DTR(A)</v>
      </c>
      <c r="M336" s="230" t="str">
        <f t="shared" si="85"/>
        <v>(A)</v>
      </c>
      <c r="N336" s="230" t="str">
        <f t="shared" si="86"/>
        <v>IA#2DTR</v>
      </c>
      <c r="O336" s="230" t="str">
        <f t="shared" si="87"/>
        <v>(A)</v>
      </c>
      <c r="P336" s="55" t="str">
        <f t="shared" si="88"/>
        <v>IA#2DTR(A)</v>
      </c>
      <c r="Q336" s="635" t="str">
        <f t="shared" si="94"/>
        <v>831</v>
      </c>
      <c r="R336" s="234">
        <f t="shared" si="81"/>
        <v>823</v>
      </c>
      <c r="S336" s="55">
        <f t="shared" si="89"/>
        <v>811</v>
      </c>
      <c r="T336" s="242">
        <f t="shared" ca="1" si="90"/>
        <v>16.41</v>
      </c>
      <c r="U336" s="231">
        <f t="shared" si="91"/>
        <v>336</v>
      </c>
      <c r="V336" s="230" t="str">
        <f t="array" ref="V336">INDEX(P:P,MAX(U$3:U336))</f>
        <v>IA#2DTR(A)</v>
      </c>
      <c r="W336" s="230">
        <f t="shared" ca="1" si="92"/>
        <v>30</v>
      </c>
      <c r="X336" s="230" t="str">
        <f t="shared" si="93"/>
        <v/>
      </c>
      <c r="Y336" s="230">
        <f t="shared" si="82"/>
        <v>0</v>
      </c>
      <c r="AA336" s="230" t="str">
        <f t="shared" si="83"/>
        <v>彰新</v>
      </c>
      <c r="AB336" s="230" t="s">
        <v>2217</v>
      </c>
      <c r="AC336" s="230" t="s">
        <v>2217</v>
      </c>
      <c r="BB336" s="547" t="s">
        <v>2275</v>
      </c>
      <c r="BC336" s="547">
        <v>1085</v>
      </c>
      <c r="BD336" s="547">
        <v>5</v>
      </c>
      <c r="BE336" s="547">
        <v>1090</v>
      </c>
      <c r="BG336" s="239" t="s">
        <v>8577</v>
      </c>
      <c r="BH336" s="240" t="s">
        <v>395</v>
      </c>
      <c r="BI336" t="s">
        <v>2217</v>
      </c>
      <c r="BJ336" t="s">
        <v>2217</v>
      </c>
    </row>
    <row r="337" spans="1:62">
      <c r="A337" s="239" t="s">
        <v>43</v>
      </c>
      <c r="B337" s="240" t="s">
        <v>488</v>
      </c>
      <c r="C337" s="240" t="s">
        <v>7197</v>
      </c>
      <c r="D337" s="239" t="s">
        <v>813</v>
      </c>
      <c r="E337" s="239" t="s">
        <v>973</v>
      </c>
      <c r="F337" s="239" t="s">
        <v>5651</v>
      </c>
      <c r="G337" s="239" t="s">
        <v>872</v>
      </c>
      <c r="H337" s="239" t="s">
        <v>813</v>
      </c>
      <c r="I337" s="239" t="s">
        <v>872</v>
      </c>
      <c r="J337" s="241" t="s">
        <v>6110</v>
      </c>
      <c r="K337" s="241" t="s">
        <v>859</v>
      </c>
      <c r="L337" s="230" t="str">
        <f t="shared" si="84"/>
        <v>IA27</v>
      </c>
      <c r="M337" s="230" t="str">
        <f t="shared" si="85"/>
        <v/>
      </c>
      <c r="N337" s="230" t="str">
        <f t="shared" si="86"/>
        <v/>
      </c>
      <c r="O337" s="230" t="str">
        <f t="shared" si="87"/>
        <v/>
      </c>
      <c r="P337" s="55" t="str">
        <f t="shared" si="88"/>
        <v>IA27</v>
      </c>
      <c r="Q337" s="635" t="str">
        <f t="shared" si="94"/>
        <v>230</v>
      </c>
      <c r="R337" s="234">
        <f t="shared" si="81"/>
        <v>220</v>
      </c>
      <c r="S337" s="55">
        <f t="shared" si="89"/>
        <v>212</v>
      </c>
      <c r="T337" s="242">
        <f t="shared" ca="1" si="90"/>
        <v>4.54</v>
      </c>
      <c r="U337" s="231" t="str">
        <f t="shared" si="91"/>
        <v/>
      </c>
      <c r="V337" s="230" t="str">
        <f t="array" ref="V337">INDEX(P:P,MAX(U$3:U337))</f>
        <v>IA#2DTR(A)</v>
      </c>
      <c r="W337" s="230" t="str">
        <f t="shared" ca="1" si="92"/>
        <v/>
      </c>
      <c r="X337" s="230">
        <f t="shared" si="93"/>
        <v>11.4</v>
      </c>
      <c r="Y337" s="230">
        <f t="shared" si="82"/>
        <v>0</v>
      </c>
      <c r="AA337" s="230" t="str">
        <f t="shared" si="83"/>
        <v>彰新</v>
      </c>
      <c r="AB337" s="230" t="s">
        <v>2218</v>
      </c>
      <c r="AC337" s="230" t="str">
        <f>LEFT(B337,3)</f>
        <v>辭修線</v>
      </c>
      <c r="BB337" s="547" t="s">
        <v>2284</v>
      </c>
      <c r="BC337" s="547">
        <v>4818</v>
      </c>
      <c r="BD337" s="547">
        <v>1</v>
      </c>
      <c r="BE337" s="547">
        <v>4819</v>
      </c>
      <c r="BG337" s="239" t="s">
        <v>8578</v>
      </c>
      <c r="BH337" s="240" t="s">
        <v>8586</v>
      </c>
      <c r="BI337" t="s">
        <v>2218</v>
      </c>
      <c r="BJ337" t="s">
        <v>2217</v>
      </c>
    </row>
    <row r="338" spans="1:62">
      <c r="A338" s="239" t="s">
        <v>43</v>
      </c>
      <c r="B338" s="240" t="s">
        <v>489</v>
      </c>
      <c r="C338" s="240" t="s">
        <v>892</v>
      </c>
      <c r="D338" s="239" t="s">
        <v>813</v>
      </c>
      <c r="E338" s="239" t="s">
        <v>7172</v>
      </c>
      <c r="F338" s="239" t="s">
        <v>841</v>
      </c>
      <c r="G338" s="239" t="s">
        <v>7164</v>
      </c>
      <c r="H338" s="239" t="s">
        <v>813</v>
      </c>
      <c r="I338" s="239" t="s">
        <v>1058</v>
      </c>
      <c r="J338" s="241" t="s">
        <v>7149</v>
      </c>
      <c r="K338" s="241" t="s">
        <v>868</v>
      </c>
      <c r="L338" s="230" t="str">
        <f t="shared" si="84"/>
        <v>IA34</v>
      </c>
      <c r="M338" s="230" t="str">
        <f t="shared" si="85"/>
        <v/>
      </c>
      <c r="N338" s="230" t="str">
        <f t="shared" si="86"/>
        <v/>
      </c>
      <c r="O338" s="230" t="str">
        <f t="shared" si="87"/>
        <v/>
      </c>
      <c r="P338" s="55" t="str">
        <f t="shared" si="88"/>
        <v>IA34</v>
      </c>
      <c r="Q338" s="635" t="str">
        <f t="shared" si="94"/>
        <v>171</v>
      </c>
      <c r="R338" s="234">
        <f t="shared" si="81"/>
        <v>163</v>
      </c>
      <c r="S338" s="55">
        <f t="shared" si="89"/>
        <v>153</v>
      </c>
      <c r="T338" s="242">
        <f t="shared" ca="1" si="90"/>
        <v>3.38</v>
      </c>
      <c r="U338" s="231" t="str">
        <f t="shared" si="91"/>
        <v/>
      </c>
      <c r="V338" s="230" t="str">
        <f t="array" ref="V338">INDEX(P:P,MAX(U$3:U338))</f>
        <v>IA#2DTR(A)</v>
      </c>
      <c r="W338" s="230" t="str">
        <f t="shared" ca="1" si="92"/>
        <v/>
      </c>
      <c r="X338" s="230">
        <f t="shared" si="93"/>
        <v>11.4</v>
      </c>
      <c r="Y338" s="230">
        <f t="shared" si="82"/>
        <v>0</v>
      </c>
      <c r="AA338" s="230" t="str">
        <f t="shared" si="83"/>
        <v>彰新</v>
      </c>
      <c r="AB338" s="230" t="s">
        <v>2219</v>
      </c>
      <c r="AC338" s="230" t="str">
        <f>LEFT(B338,3)</f>
        <v>車站線</v>
      </c>
      <c r="BB338" s="547" t="s">
        <v>2278</v>
      </c>
      <c r="BC338" s="547">
        <v>4595</v>
      </c>
      <c r="BD338" s="547">
        <v>4</v>
      </c>
      <c r="BE338" s="547">
        <v>4599</v>
      </c>
      <c r="BG338" s="239" t="s">
        <v>8577</v>
      </c>
      <c r="BH338" s="240" t="s">
        <v>489</v>
      </c>
      <c r="BI338" t="s">
        <v>2219</v>
      </c>
      <c r="BJ338" t="s">
        <v>2217</v>
      </c>
    </row>
    <row r="339" spans="1:62">
      <c r="A339" s="239" t="s">
        <v>5710</v>
      </c>
      <c r="B339" s="240" t="s">
        <v>490</v>
      </c>
      <c r="C339" s="240" t="s">
        <v>905</v>
      </c>
      <c r="D339" s="239" t="s">
        <v>859</v>
      </c>
      <c r="E339" s="239" t="s">
        <v>937</v>
      </c>
      <c r="F339" s="239" t="s">
        <v>859</v>
      </c>
      <c r="G339" s="239" t="s">
        <v>6616</v>
      </c>
      <c r="H339" s="239" t="s">
        <v>854</v>
      </c>
      <c r="I339" s="239" t="s">
        <v>1011</v>
      </c>
      <c r="J339" s="241" t="s">
        <v>898</v>
      </c>
      <c r="K339" s="241" t="s">
        <v>5959</v>
      </c>
      <c r="L339" s="230" t="str">
        <f t="shared" si="84"/>
        <v>IA23</v>
      </c>
      <c r="M339" s="230" t="str">
        <f t="shared" si="85"/>
        <v/>
      </c>
      <c r="N339" s="230" t="str">
        <f t="shared" si="86"/>
        <v/>
      </c>
      <c r="O339" s="230" t="str">
        <f t="shared" si="87"/>
        <v/>
      </c>
      <c r="P339" s="55" t="str">
        <f t="shared" si="88"/>
        <v>IA23</v>
      </c>
      <c r="Q339" s="635" t="str">
        <f t="shared" si="94"/>
        <v>182</v>
      </c>
      <c r="R339" s="234">
        <f t="shared" si="81"/>
        <v>166</v>
      </c>
      <c r="S339" s="55">
        <f t="shared" si="89"/>
        <v>154</v>
      </c>
      <c r="T339" s="242">
        <f t="shared" ca="1" si="90"/>
        <v>3.59</v>
      </c>
      <c r="U339" s="231" t="str">
        <f t="shared" si="91"/>
        <v/>
      </c>
      <c r="V339" s="230" t="str">
        <f t="array" ref="V339">INDEX(P:P,MAX(U$3:U339))</f>
        <v>IA#2DTR(A)</v>
      </c>
      <c r="W339" s="230" t="str">
        <f t="shared" ca="1" si="92"/>
        <v/>
      </c>
      <c r="X339" s="230">
        <f t="shared" si="93"/>
        <v>11.4</v>
      </c>
      <c r="Y339" s="230">
        <f t="shared" si="82"/>
        <v>0</v>
      </c>
      <c r="AA339" s="230" t="str">
        <f t="shared" si="83"/>
        <v>彰新</v>
      </c>
      <c r="AB339" s="230" t="s">
        <v>2220</v>
      </c>
      <c r="AC339" s="230" t="str">
        <f>LEFT(B339,3)</f>
        <v>中山線</v>
      </c>
      <c r="BB339" s="547" t="s">
        <v>2282</v>
      </c>
      <c r="BC339" s="547">
        <v>2421</v>
      </c>
      <c r="BD339" s="547">
        <v>1</v>
      </c>
      <c r="BE339" s="547">
        <v>2422</v>
      </c>
      <c r="BG339" s="239" t="s">
        <v>43</v>
      </c>
      <c r="BH339" s="240" t="s">
        <v>490</v>
      </c>
      <c r="BI339" t="s">
        <v>2220</v>
      </c>
      <c r="BJ339" t="s">
        <v>2217</v>
      </c>
    </row>
    <row r="340" spans="1:62">
      <c r="A340" s="239" t="s">
        <v>7198</v>
      </c>
      <c r="B340" s="240" t="s">
        <v>491</v>
      </c>
      <c r="C340" s="240" t="s">
        <v>3168</v>
      </c>
      <c r="D340" s="239" t="s">
        <v>7060</v>
      </c>
      <c r="E340" s="239" t="s">
        <v>921</v>
      </c>
      <c r="F340" s="239" t="s">
        <v>859</v>
      </c>
      <c r="G340" s="239" t="s">
        <v>832</v>
      </c>
      <c r="H340" s="239" t="s">
        <v>859</v>
      </c>
      <c r="I340" s="239" t="s">
        <v>3168</v>
      </c>
      <c r="J340" s="241" t="s">
        <v>975</v>
      </c>
      <c r="K340" s="241" t="s">
        <v>792</v>
      </c>
      <c r="L340" s="230" t="str">
        <f t="shared" si="84"/>
        <v>IA26</v>
      </c>
      <c r="M340" s="230" t="str">
        <f t="shared" si="85"/>
        <v/>
      </c>
      <c r="N340" s="230" t="str">
        <f t="shared" si="86"/>
        <v/>
      </c>
      <c r="O340" s="230" t="str">
        <f t="shared" si="87"/>
        <v/>
      </c>
      <c r="P340" s="55" t="str">
        <f t="shared" si="88"/>
        <v>IA26</v>
      </c>
      <c r="Q340" s="635" t="str">
        <f t="shared" si="94"/>
        <v>279</v>
      </c>
      <c r="R340" s="234">
        <f t="shared" si="81"/>
        <v>261</v>
      </c>
      <c r="S340" s="55">
        <f t="shared" si="89"/>
        <v>241</v>
      </c>
      <c r="T340" s="242">
        <f t="shared" ca="1" si="90"/>
        <v>5.51</v>
      </c>
      <c r="U340" s="231" t="str">
        <f t="shared" si="91"/>
        <v/>
      </c>
      <c r="V340" s="230" t="str">
        <f t="array" ref="V340">INDEX(P:P,MAX(U$3:U340))</f>
        <v>IA#2DTR(A)</v>
      </c>
      <c r="W340" s="230" t="str">
        <f t="shared" ca="1" si="92"/>
        <v/>
      </c>
      <c r="X340" s="230">
        <f t="shared" si="93"/>
        <v>11.4</v>
      </c>
      <c r="Y340" s="230">
        <f t="shared" si="82"/>
        <v>0</v>
      </c>
      <c r="AA340" s="230" t="str">
        <f t="shared" si="83"/>
        <v>彰新</v>
      </c>
      <c r="AB340" s="230" t="s">
        <v>2221</v>
      </c>
      <c r="AC340" s="230" t="str">
        <f>LEFT(B340,3)</f>
        <v>泰和線</v>
      </c>
      <c r="BB340" s="547" t="s">
        <v>2285</v>
      </c>
      <c r="BC340" s="547">
        <v>5376</v>
      </c>
      <c r="BD340" s="547">
        <v>2</v>
      </c>
      <c r="BE340" s="547">
        <v>5378</v>
      </c>
      <c r="BG340" s="239" t="s">
        <v>43</v>
      </c>
      <c r="BH340" s="240" t="s">
        <v>8587</v>
      </c>
      <c r="BI340" t="s">
        <v>2221</v>
      </c>
      <c r="BJ340" t="s">
        <v>2217</v>
      </c>
    </row>
    <row r="341" spans="1:62">
      <c r="A341" s="239" t="s">
        <v>43</v>
      </c>
      <c r="B341" s="240" t="s">
        <v>7199</v>
      </c>
      <c r="C341" s="240" t="s">
        <v>944</v>
      </c>
      <c r="D341" s="239" t="s">
        <v>7123</v>
      </c>
      <c r="E341" s="239" t="s">
        <v>944</v>
      </c>
      <c r="F341" s="239" t="s">
        <v>5651</v>
      </c>
      <c r="G341" s="239" t="s">
        <v>866</v>
      </c>
      <c r="H341" s="239" t="s">
        <v>7123</v>
      </c>
      <c r="I341" s="239" t="s">
        <v>944</v>
      </c>
      <c r="J341" s="241" t="s">
        <v>909</v>
      </c>
      <c r="K341" s="241" t="s">
        <v>854</v>
      </c>
      <c r="L341" s="230" t="str">
        <f t="shared" si="84"/>
        <v>IA22</v>
      </c>
      <c r="M341" s="230" t="str">
        <f t="shared" si="85"/>
        <v/>
      </c>
      <c r="N341" s="230" t="str">
        <f t="shared" si="86"/>
        <v/>
      </c>
      <c r="O341" s="230" t="str">
        <f t="shared" si="87"/>
        <v/>
      </c>
      <c r="P341" s="55" t="str">
        <f t="shared" si="88"/>
        <v>IA22</v>
      </c>
      <c r="Q341" s="635" t="str">
        <f t="shared" si="94"/>
        <v>85</v>
      </c>
      <c r="R341" s="234">
        <f t="shared" si="81"/>
        <v>84</v>
      </c>
      <c r="S341" s="55">
        <f t="shared" si="89"/>
        <v>82</v>
      </c>
      <c r="T341" s="242">
        <f t="shared" ca="1" si="90"/>
        <v>1.68</v>
      </c>
      <c r="U341" s="231" t="str">
        <f t="shared" si="91"/>
        <v/>
      </c>
      <c r="V341" s="230" t="str">
        <f t="array" ref="V341">INDEX(P:P,MAX(U$3:U341))</f>
        <v>IA#2DTR(A)</v>
      </c>
      <c r="W341" s="230" t="str">
        <f t="shared" ca="1" si="92"/>
        <v/>
      </c>
      <c r="X341" s="230">
        <f t="shared" si="93"/>
        <v>11.4</v>
      </c>
      <c r="Y341" s="230">
        <f t="shared" si="82"/>
        <v>0</v>
      </c>
      <c r="AA341" s="230" t="str">
        <f t="shared" si="83"/>
        <v>彰新</v>
      </c>
      <c r="AB341" s="230" t="s">
        <v>2222</v>
      </c>
      <c r="AC341" s="230" t="str">
        <f>LEFT(B341,3)</f>
        <v>大成線</v>
      </c>
      <c r="BB341" s="547" t="s">
        <v>2306</v>
      </c>
      <c r="BC341" s="547">
        <v>6092</v>
      </c>
      <c r="BD341" s="547">
        <v>6</v>
      </c>
      <c r="BE341" s="547">
        <v>6098</v>
      </c>
      <c r="BG341" s="239" t="s">
        <v>8577</v>
      </c>
      <c r="BH341" s="240" t="s">
        <v>8588</v>
      </c>
      <c r="BI341" t="s">
        <v>2222</v>
      </c>
      <c r="BJ341" t="s">
        <v>2217</v>
      </c>
    </row>
    <row r="342" spans="1:62">
      <c r="A342" s="239" t="s">
        <v>43</v>
      </c>
      <c r="B342" s="240" t="s">
        <v>397</v>
      </c>
      <c r="C342" s="240" t="s">
        <v>4692</v>
      </c>
      <c r="D342" s="239" t="s">
        <v>855</v>
      </c>
      <c r="E342" s="239" t="s">
        <v>2965</v>
      </c>
      <c r="F342" s="239" t="s">
        <v>813</v>
      </c>
      <c r="G342" s="239" t="s">
        <v>3177</v>
      </c>
      <c r="H342" s="239" t="s">
        <v>855</v>
      </c>
      <c r="I342" s="239" t="s">
        <v>4692</v>
      </c>
      <c r="J342" s="241" t="s">
        <v>367</v>
      </c>
      <c r="K342" s="241" t="s">
        <v>7088</v>
      </c>
      <c r="L342" s="230" t="str">
        <f t="shared" si="84"/>
        <v>IA#2DTR(B)</v>
      </c>
      <c r="M342" s="230" t="str">
        <f t="shared" si="85"/>
        <v>(B)</v>
      </c>
      <c r="N342" s="230" t="str">
        <f t="shared" si="86"/>
        <v>IA#2DTR</v>
      </c>
      <c r="O342" s="230" t="str">
        <f t="shared" si="87"/>
        <v>(B)</v>
      </c>
      <c r="P342" s="55" t="str">
        <f t="shared" si="88"/>
        <v>IA#2DTR(B)</v>
      </c>
      <c r="Q342" s="635" t="str">
        <f t="shared" si="94"/>
        <v>805</v>
      </c>
      <c r="R342" s="234">
        <f t="shared" si="81"/>
        <v>788</v>
      </c>
      <c r="S342" s="55">
        <f t="shared" si="89"/>
        <v>756</v>
      </c>
      <c r="T342" s="242">
        <f t="shared" ca="1" si="90"/>
        <v>15.9</v>
      </c>
      <c r="U342" s="231">
        <f t="shared" si="91"/>
        <v>342</v>
      </c>
      <c r="V342" s="230" t="str">
        <f t="array" ref="V342">INDEX(P:P,MAX(U$3:U342))</f>
        <v>IA#2DTR(B)</v>
      </c>
      <c r="W342" s="230">
        <f t="shared" ca="1" si="92"/>
        <v>30</v>
      </c>
      <c r="X342" s="230" t="str">
        <f t="shared" si="93"/>
        <v/>
      </c>
      <c r="Y342" s="230">
        <f t="shared" si="82"/>
        <v>0</v>
      </c>
      <c r="AA342" s="230" t="str">
        <f t="shared" si="83"/>
        <v>彰新</v>
      </c>
      <c r="AB342" s="230" t="s">
        <v>2223</v>
      </c>
      <c r="AC342" s="230" t="s">
        <v>2223</v>
      </c>
      <c r="BB342" s="547" t="s">
        <v>2287</v>
      </c>
      <c r="BC342" s="547">
        <v>668</v>
      </c>
      <c r="BD342" s="547" t="s">
        <v>85</v>
      </c>
      <c r="BE342" s="547">
        <v>668</v>
      </c>
      <c r="BG342" s="239" t="s">
        <v>8578</v>
      </c>
      <c r="BH342" s="240" t="s">
        <v>8529</v>
      </c>
      <c r="BI342" t="s">
        <v>2223</v>
      </c>
      <c r="BJ342" t="s">
        <v>2223</v>
      </c>
    </row>
    <row r="343" spans="1:62">
      <c r="A343" s="239" t="s">
        <v>7200</v>
      </c>
      <c r="B343" s="240" t="s">
        <v>7201</v>
      </c>
      <c r="C343" s="240" t="s">
        <v>838</v>
      </c>
      <c r="D343" s="239" t="s">
        <v>854</v>
      </c>
      <c r="E343" s="239" t="s">
        <v>7202</v>
      </c>
      <c r="F343" s="239" t="s">
        <v>854</v>
      </c>
      <c r="G343" s="239" t="s">
        <v>7203</v>
      </c>
      <c r="H343" s="239" t="s">
        <v>854</v>
      </c>
      <c r="I343" s="239" t="s">
        <v>889</v>
      </c>
      <c r="J343" s="241" t="s">
        <v>7204</v>
      </c>
      <c r="K343" s="241" t="s">
        <v>5959</v>
      </c>
      <c r="L343" s="230" t="str">
        <f t="shared" si="84"/>
        <v>IA38</v>
      </c>
      <c r="M343" s="230" t="str">
        <f t="shared" si="85"/>
        <v/>
      </c>
      <c r="N343" s="230" t="str">
        <f t="shared" si="86"/>
        <v/>
      </c>
      <c r="O343" s="230" t="str">
        <f t="shared" si="87"/>
        <v/>
      </c>
      <c r="P343" s="55" t="str">
        <f t="shared" si="88"/>
        <v>IA38</v>
      </c>
      <c r="Q343" s="635" t="str">
        <f t="shared" si="94"/>
        <v>119</v>
      </c>
      <c r="R343" s="234">
        <f t="shared" si="81"/>
        <v>111</v>
      </c>
      <c r="S343" s="55">
        <f t="shared" si="89"/>
        <v>100</v>
      </c>
      <c r="T343" s="242">
        <f t="shared" ca="1" si="90"/>
        <v>2.35</v>
      </c>
      <c r="U343" s="231" t="str">
        <f t="shared" si="91"/>
        <v/>
      </c>
      <c r="V343" s="230" t="str">
        <f t="array" ref="V343">INDEX(P:P,MAX(U$3:U343))</f>
        <v>IA#2DTR(B)</v>
      </c>
      <c r="W343" s="230" t="str">
        <f t="shared" ca="1" si="92"/>
        <v/>
      </c>
      <c r="X343" s="230">
        <f t="shared" si="93"/>
        <v>11.4</v>
      </c>
      <c r="Y343" s="230">
        <f t="shared" si="82"/>
        <v>0</v>
      </c>
      <c r="AA343" s="230" t="str">
        <f t="shared" si="83"/>
        <v>彰新</v>
      </c>
      <c r="AB343" s="230" t="s">
        <v>2224</v>
      </c>
      <c r="AC343" s="230" t="str">
        <f>LEFT(B343,3)</f>
        <v>北建線</v>
      </c>
      <c r="BB343" s="547" t="s">
        <v>2293</v>
      </c>
      <c r="BC343" s="547">
        <v>19</v>
      </c>
      <c r="BD343" s="547">
        <v>3</v>
      </c>
      <c r="BE343" s="547">
        <v>22</v>
      </c>
      <c r="BG343" s="239" t="s">
        <v>43</v>
      </c>
      <c r="BH343" s="240" t="s">
        <v>8589</v>
      </c>
      <c r="BI343" t="s">
        <v>2224</v>
      </c>
      <c r="BJ343" t="s">
        <v>2223</v>
      </c>
    </row>
    <row r="344" spans="1:62">
      <c r="A344" s="239" t="s">
        <v>43</v>
      </c>
      <c r="B344" s="240" t="s">
        <v>7205</v>
      </c>
      <c r="C344" s="240" t="s">
        <v>904</v>
      </c>
      <c r="D344" s="239" t="s">
        <v>7159</v>
      </c>
      <c r="E344" s="239" t="s">
        <v>938</v>
      </c>
      <c r="F344" s="239" t="s">
        <v>841</v>
      </c>
      <c r="G344" s="239" t="s">
        <v>7206</v>
      </c>
      <c r="H344" s="239" t="s">
        <v>855</v>
      </c>
      <c r="I344" s="239" t="s">
        <v>904</v>
      </c>
      <c r="J344" s="241" t="s">
        <v>7207</v>
      </c>
      <c r="K344" s="241" t="s">
        <v>7208</v>
      </c>
      <c r="L344" s="230" t="str">
        <f t="shared" si="84"/>
        <v>IA21</v>
      </c>
      <c r="M344" s="230" t="str">
        <f t="shared" si="85"/>
        <v/>
      </c>
      <c r="N344" s="230" t="str">
        <f t="shared" si="86"/>
        <v/>
      </c>
      <c r="O344" s="230" t="str">
        <f t="shared" si="87"/>
        <v/>
      </c>
      <c r="P344" s="55" t="str">
        <f t="shared" si="88"/>
        <v>IA21</v>
      </c>
      <c r="Q344" s="635" t="str">
        <f t="shared" si="94"/>
        <v>184</v>
      </c>
      <c r="R344" s="234">
        <f t="shared" si="81"/>
        <v>173</v>
      </c>
      <c r="S344" s="55">
        <f t="shared" si="89"/>
        <v>156</v>
      </c>
      <c r="T344" s="242">
        <f t="shared" ca="1" si="90"/>
        <v>3.63</v>
      </c>
      <c r="U344" s="231" t="str">
        <f t="shared" si="91"/>
        <v/>
      </c>
      <c r="V344" s="230" t="str">
        <f t="array" ref="V344">INDEX(P:P,MAX(U$3:U344))</f>
        <v>IA#2DTR(B)</v>
      </c>
      <c r="W344" s="230" t="str">
        <f t="shared" ca="1" si="92"/>
        <v/>
      </c>
      <c r="X344" s="230">
        <f t="shared" si="93"/>
        <v>11.4</v>
      </c>
      <c r="Y344" s="230">
        <f t="shared" si="82"/>
        <v>0</v>
      </c>
      <c r="AA344" s="230" t="str">
        <f t="shared" si="83"/>
        <v>彰新</v>
      </c>
      <c r="AB344" s="230" t="s">
        <v>1881</v>
      </c>
      <c r="AC344" s="230" t="str">
        <f>LEFT(B344,3)</f>
        <v>北廠線</v>
      </c>
      <c r="BB344" s="547" t="s">
        <v>2294</v>
      </c>
      <c r="BC344" s="547">
        <v>2411</v>
      </c>
      <c r="BD344" s="547">
        <v>2</v>
      </c>
      <c r="BE344" s="547">
        <v>2413</v>
      </c>
      <c r="BG344" s="239" t="s">
        <v>8577</v>
      </c>
      <c r="BH344" s="240" t="s">
        <v>8590</v>
      </c>
      <c r="BI344" t="s">
        <v>1881</v>
      </c>
      <c r="BJ344" t="s">
        <v>2223</v>
      </c>
    </row>
    <row r="345" spans="1:62">
      <c r="A345" s="239" t="s">
        <v>43</v>
      </c>
      <c r="B345" s="240" t="s">
        <v>7209</v>
      </c>
      <c r="C345" s="240" t="s">
        <v>1022</v>
      </c>
      <c r="D345" s="239" t="s">
        <v>855</v>
      </c>
      <c r="E345" s="239" t="s">
        <v>907</v>
      </c>
      <c r="F345" s="239" t="s">
        <v>855</v>
      </c>
      <c r="G345" s="239" t="s">
        <v>7210</v>
      </c>
      <c r="H345" s="239" t="s">
        <v>813</v>
      </c>
      <c r="I345" s="239" t="s">
        <v>907</v>
      </c>
      <c r="J345" s="241" t="s">
        <v>7129</v>
      </c>
      <c r="K345" s="241" t="s">
        <v>5959</v>
      </c>
      <c r="L345" s="230" t="str">
        <f t="shared" si="84"/>
        <v>IA25</v>
      </c>
      <c r="M345" s="230" t="str">
        <f t="shared" si="85"/>
        <v/>
      </c>
      <c r="N345" s="230" t="str">
        <f t="shared" si="86"/>
        <v/>
      </c>
      <c r="O345" s="230" t="str">
        <f t="shared" si="87"/>
        <v/>
      </c>
      <c r="P345" s="55" t="str">
        <f t="shared" si="88"/>
        <v>IA25</v>
      </c>
      <c r="Q345" s="635" t="str">
        <f t="shared" si="94"/>
        <v>195</v>
      </c>
      <c r="R345" s="234">
        <f t="shared" si="81"/>
        <v>170</v>
      </c>
      <c r="S345" s="55">
        <f t="shared" si="89"/>
        <v>139</v>
      </c>
      <c r="T345" s="242">
        <f t="shared" ca="1" si="90"/>
        <v>3.85</v>
      </c>
      <c r="U345" s="231" t="str">
        <f t="shared" si="91"/>
        <v/>
      </c>
      <c r="V345" s="230" t="str">
        <f t="array" ref="V345">INDEX(P:P,MAX(U$3:U345))</f>
        <v>IA#2DTR(B)</v>
      </c>
      <c r="W345" s="230" t="str">
        <f t="shared" ca="1" si="92"/>
        <v/>
      </c>
      <c r="X345" s="230">
        <f t="shared" si="93"/>
        <v>11.4</v>
      </c>
      <c r="Y345" s="230">
        <f t="shared" si="82"/>
        <v>0</v>
      </c>
      <c r="AA345" s="230" t="str">
        <f t="shared" si="83"/>
        <v>彰新</v>
      </c>
      <c r="AB345" s="230" t="s">
        <v>2225</v>
      </c>
      <c r="AC345" s="230" t="str">
        <f>LEFT(B345,3)</f>
        <v>北美線</v>
      </c>
      <c r="BB345" s="547" t="s">
        <v>2296</v>
      </c>
      <c r="BC345" s="547">
        <v>2490</v>
      </c>
      <c r="BD345" s="547">
        <v>14</v>
      </c>
      <c r="BE345" s="547">
        <v>2504</v>
      </c>
      <c r="BG345" s="239" t="s">
        <v>8578</v>
      </c>
      <c r="BH345" s="240" t="s">
        <v>8591</v>
      </c>
      <c r="BI345" t="s">
        <v>2225</v>
      </c>
      <c r="BJ345" t="s">
        <v>2223</v>
      </c>
    </row>
    <row r="346" spans="1:62">
      <c r="A346" s="239" t="s">
        <v>43</v>
      </c>
      <c r="B346" s="240" t="s">
        <v>7211</v>
      </c>
      <c r="C346" s="240" t="s">
        <v>1013</v>
      </c>
      <c r="D346" s="239" t="s">
        <v>7212</v>
      </c>
      <c r="E346" s="239" t="s">
        <v>1037</v>
      </c>
      <c r="F346" s="239" t="s">
        <v>5801</v>
      </c>
      <c r="G346" s="239" t="s">
        <v>993</v>
      </c>
      <c r="H346" s="239" t="s">
        <v>7212</v>
      </c>
      <c r="I346" s="239" t="s">
        <v>1037</v>
      </c>
      <c r="J346" s="241" t="s">
        <v>951</v>
      </c>
      <c r="K346" s="241" t="s">
        <v>813</v>
      </c>
      <c r="L346" s="230" t="str">
        <f t="shared" si="84"/>
        <v>IA31</v>
      </c>
      <c r="M346" s="230" t="str">
        <f t="shared" si="85"/>
        <v/>
      </c>
      <c r="N346" s="230" t="str">
        <f t="shared" si="86"/>
        <v/>
      </c>
      <c r="O346" s="230" t="str">
        <f t="shared" si="87"/>
        <v/>
      </c>
      <c r="P346" s="55" t="str">
        <f t="shared" si="88"/>
        <v>IA31</v>
      </c>
      <c r="Q346" s="635" t="str">
        <f t="shared" si="94"/>
        <v>225</v>
      </c>
      <c r="R346" s="234">
        <f t="shared" si="81"/>
        <v>216</v>
      </c>
      <c r="S346" s="55">
        <f t="shared" si="89"/>
        <v>206</v>
      </c>
      <c r="T346" s="242">
        <f t="shared" ca="1" si="90"/>
        <v>4.4400000000000004</v>
      </c>
      <c r="U346" s="231" t="str">
        <f t="shared" si="91"/>
        <v/>
      </c>
      <c r="V346" s="230" t="str">
        <f t="array" ref="V346">INDEX(P:P,MAX(U$3:U346))</f>
        <v>IA#2DTR(B)</v>
      </c>
      <c r="W346" s="230" t="str">
        <f t="shared" ca="1" si="92"/>
        <v/>
      </c>
      <c r="X346" s="230">
        <f t="shared" si="93"/>
        <v>11.4</v>
      </c>
      <c r="Y346" s="230">
        <f t="shared" si="82"/>
        <v>0</v>
      </c>
      <c r="AA346" s="230" t="str">
        <f t="shared" si="83"/>
        <v>彰新</v>
      </c>
      <c r="AB346" s="230" t="s">
        <v>2226</v>
      </c>
      <c r="AC346" s="230" t="str">
        <f>LEFT(B346,3)</f>
        <v>北新線</v>
      </c>
      <c r="BB346" s="547" t="s">
        <v>2288</v>
      </c>
      <c r="BC346" s="547">
        <v>1475</v>
      </c>
      <c r="BD346" s="547">
        <v>1</v>
      </c>
      <c r="BE346" s="547">
        <v>1476</v>
      </c>
      <c r="BG346" s="239" t="s">
        <v>43</v>
      </c>
      <c r="BH346" s="240" t="s">
        <v>492</v>
      </c>
      <c r="BI346" t="s">
        <v>2226</v>
      </c>
      <c r="BJ346" t="s">
        <v>2223</v>
      </c>
    </row>
    <row r="347" spans="1:62">
      <c r="A347" s="239" t="s">
        <v>43</v>
      </c>
      <c r="B347" s="240" t="s">
        <v>493</v>
      </c>
      <c r="C347" s="240" t="s">
        <v>970</v>
      </c>
      <c r="D347" s="239" t="s">
        <v>854</v>
      </c>
      <c r="E347" s="239" t="s">
        <v>7213</v>
      </c>
      <c r="F347" s="239" t="s">
        <v>813</v>
      </c>
      <c r="G347" s="239" t="s">
        <v>807</v>
      </c>
      <c r="H347" s="239" t="s">
        <v>813</v>
      </c>
      <c r="I347" s="239" t="s">
        <v>970</v>
      </c>
      <c r="J347" s="241" t="s">
        <v>7214</v>
      </c>
      <c r="K347" s="241" t="s">
        <v>7159</v>
      </c>
      <c r="L347" s="230" t="str">
        <f t="shared" si="84"/>
        <v>IA20</v>
      </c>
      <c r="M347" s="230" t="str">
        <f t="shared" si="85"/>
        <v/>
      </c>
      <c r="N347" s="230" t="str">
        <f t="shared" si="86"/>
        <v/>
      </c>
      <c r="O347" s="230" t="str">
        <f t="shared" si="87"/>
        <v/>
      </c>
      <c r="P347" s="55" t="str">
        <f t="shared" si="88"/>
        <v>IA20</v>
      </c>
      <c r="Q347" s="635" t="str">
        <f t="shared" si="94"/>
        <v>196</v>
      </c>
      <c r="R347" s="234">
        <f t="shared" si="81"/>
        <v>179</v>
      </c>
      <c r="S347" s="55">
        <f t="shared" si="89"/>
        <v>146</v>
      </c>
      <c r="T347" s="242">
        <f t="shared" ca="1" si="90"/>
        <v>3.87</v>
      </c>
      <c r="U347" s="231" t="str">
        <f t="shared" si="91"/>
        <v/>
      </c>
      <c r="V347" s="230" t="str">
        <f t="array" ref="V347">INDEX(P:P,MAX(U$3:U347))</f>
        <v>IA#2DTR(B)</v>
      </c>
      <c r="W347" s="230" t="str">
        <f t="shared" ca="1" si="92"/>
        <v/>
      </c>
      <c r="X347" s="230">
        <f t="shared" si="93"/>
        <v>11.4</v>
      </c>
      <c r="Y347" s="230">
        <f t="shared" si="82"/>
        <v>0</v>
      </c>
      <c r="AA347" s="230" t="str">
        <f t="shared" si="83"/>
        <v>彰新</v>
      </c>
      <c r="AB347" s="230" t="s">
        <v>2227</v>
      </c>
      <c r="AC347" s="230" t="str">
        <f>LEFT(B347,3)</f>
        <v>中圍線</v>
      </c>
      <c r="BB347" s="547" t="s">
        <v>2297</v>
      </c>
      <c r="BC347" s="547">
        <v>4358</v>
      </c>
      <c r="BD347" s="547">
        <v>7</v>
      </c>
      <c r="BE347" s="547">
        <v>4365</v>
      </c>
      <c r="BG347" s="239" t="s">
        <v>8578</v>
      </c>
      <c r="BH347" s="240" t="s">
        <v>8592</v>
      </c>
      <c r="BI347" t="s">
        <v>2227</v>
      </c>
      <c r="BJ347" t="s">
        <v>2223</v>
      </c>
    </row>
    <row r="348" spans="1:62">
      <c r="A348" s="239" t="s">
        <v>7200</v>
      </c>
      <c r="B348" s="240" t="s">
        <v>7215</v>
      </c>
      <c r="C348" s="240" t="s">
        <v>7216</v>
      </c>
      <c r="D348" s="239" t="s">
        <v>7217</v>
      </c>
      <c r="E348" s="239" t="s">
        <v>7218</v>
      </c>
      <c r="F348" s="239" t="s">
        <v>7219</v>
      </c>
      <c r="G348" s="239" t="s">
        <v>3172</v>
      </c>
      <c r="H348" s="239" t="s">
        <v>841</v>
      </c>
      <c r="I348" s="239" t="s">
        <v>7220</v>
      </c>
      <c r="J348" s="241" t="s">
        <v>367</v>
      </c>
      <c r="K348" s="241" t="s">
        <v>7221</v>
      </c>
      <c r="L348" s="230" t="str">
        <f t="shared" si="84"/>
        <v>IA#3DTR(A)</v>
      </c>
      <c r="M348" s="230" t="str">
        <f t="shared" si="85"/>
        <v>(A)</v>
      </c>
      <c r="N348" s="230" t="str">
        <f t="shared" si="86"/>
        <v>IA#3DTR</v>
      </c>
      <c r="O348" s="230" t="str">
        <f t="shared" si="87"/>
        <v>(A)</v>
      </c>
      <c r="P348" s="55" t="str">
        <f t="shared" si="88"/>
        <v>IA#3DTR(A)</v>
      </c>
      <c r="Q348" s="635" t="str">
        <f t="shared" si="94"/>
        <v>904</v>
      </c>
      <c r="R348" s="234">
        <f t="shared" si="81"/>
        <v>866</v>
      </c>
      <c r="S348" s="55">
        <f t="shared" si="89"/>
        <v>827</v>
      </c>
      <c r="T348" s="242">
        <f t="shared" ca="1" si="90"/>
        <v>17.850000000000001</v>
      </c>
      <c r="U348" s="231">
        <f t="shared" si="91"/>
        <v>348</v>
      </c>
      <c r="V348" s="230" t="str">
        <f t="array" ref="V348">INDEX(P:P,MAX(U$3:U348))</f>
        <v>IA#3DTR(A)</v>
      </c>
      <c r="W348" s="230">
        <f t="shared" ca="1" si="92"/>
        <v>30</v>
      </c>
      <c r="X348" s="230" t="str">
        <f t="shared" si="93"/>
        <v/>
      </c>
      <c r="Y348" s="230">
        <f t="shared" si="82"/>
        <v>0</v>
      </c>
      <c r="AA348" s="230" t="str">
        <f t="shared" si="83"/>
        <v>彰新</v>
      </c>
      <c r="AB348" s="230" t="s">
        <v>2228</v>
      </c>
      <c r="AC348" s="230" t="s">
        <v>2228</v>
      </c>
      <c r="BB348" s="547" t="s">
        <v>2305</v>
      </c>
      <c r="BC348" s="547">
        <v>1311</v>
      </c>
      <c r="BD348" s="547" t="s">
        <v>85</v>
      </c>
      <c r="BE348" s="547">
        <v>1311</v>
      </c>
      <c r="BG348" s="239" t="s">
        <v>8578</v>
      </c>
      <c r="BH348" s="240" t="s">
        <v>8380</v>
      </c>
      <c r="BI348" t="s">
        <v>2228</v>
      </c>
      <c r="BJ348" t="s">
        <v>2228</v>
      </c>
    </row>
    <row r="349" spans="1:62">
      <c r="A349" s="239" t="s">
        <v>43</v>
      </c>
      <c r="B349" s="240" t="s">
        <v>494</v>
      </c>
      <c r="C349" s="240" t="s">
        <v>4677</v>
      </c>
      <c r="D349" s="239" t="s">
        <v>6200</v>
      </c>
      <c r="E349" s="239" t="s">
        <v>4693</v>
      </c>
      <c r="F349" s="239" t="s">
        <v>792</v>
      </c>
      <c r="G349" s="239" t="s">
        <v>4693</v>
      </c>
      <c r="H349" s="239" t="s">
        <v>792</v>
      </c>
      <c r="I349" s="239" t="s">
        <v>4677</v>
      </c>
      <c r="J349" s="241" t="s">
        <v>1029</v>
      </c>
      <c r="K349" s="241" t="s">
        <v>868</v>
      </c>
      <c r="L349" s="230" t="str">
        <f t="shared" si="84"/>
        <v>IA40</v>
      </c>
      <c r="M349" s="230" t="str">
        <f t="shared" si="85"/>
        <v/>
      </c>
      <c r="N349" s="230" t="str">
        <f t="shared" si="86"/>
        <v/>
      </c>
      <c r="O349" s="230" t="str">
        <f t="shared" si="87"/>
        <v/>
      </c>
      <c r="P349" s="55" t="str">
        <f t="shared" si="88"/>
        <v>IA40</v>
      </c>
      <c r="Q349" s="635" t="str">
        <f t="shared" si="94"/>
        <v>331</v>
      </c>
      <c r="R349" s="234">
        <f t="shared" si="81"/>
        <v>306</v>
      </c>
      <c r="S349" s="55">
        <f t="shared" si="89"/>
        <v>294</v>
      </c>
      <c r="T349" s="242">
        <f t="shared" ca="1" si="90"/>
        <v>6.54</v>
      </c>
      <c r="U349" s="231" t="str">
        <f t="shared" si="91"/>
        <v/>
      </c>
      <c r="V349" s="230" t="str">
        <f t="array" ref="V349">INDEX(P:P,MAX(U$3:U349))</f>
        <v>IA#3DTR(A)</v>
      </c>
      <c r="W349" s="230" t="str">
        <f t="shared" ca="1" si="92"/>
        <v/>
      </c>
      <c r="X349" s="230">
        <f t="shared" si="93"/>
        <v>11.4</v>
      </c>
      <c r="Y349" s="230">
        <f t="shared" si="82"/>
        <v>0</v>
      </c>
      <c r="AA349" s="230" t="str">
        <f t="shared" si="83"/>
        <v>彰新</v>
      </c>
      <c r="AB349" s="230" t="s">
        <v>2229</v>
      </c>
      <c r="AC349" s="230" t="str">
        <f>LEFT(B349,3)</f>
        <v>國聖線</v>
      </c>
      <c r="BB349" s="547" t="s">
        <v>2307</v>
      </c>
      <c r="BC349" s="547">
        <v>3009</v>
      </c>
      <c r="BD349" s="547">
        <v>4</v>
      </c>
      <c r="BE349" s="547">
        <v>3013</v>
      </c>
      <c r="BG349" s="239" t="s">
        <v>8577</v>
      </c>
      <c r="BH349" s="240" t="s">
        <v>8593</v>
      </c>
      <c r="BI349" t="s">
        <v>2229</v>
      </c>
      <c r="BJ349" t="s">
        <v>2228</v>
      </c>
    </row>
    <row r="350" spans="1:62">
      <c r="A350" s="239" t="s">
        <v>7222</v>
      </c>
      <c r="B350" s="240" t="s">
        <v>495</v>
      </c>
      <c r="C350" s="240" t="s">
        <v>7223</v>
      </c>
      <c r="D350" s="239" t="s">
        <v>7219</v>
      </c>
      <c r="E350" s="239" t="s">
        <v>978</v>
      </c>
      <c r="F350" s="239" t="s">
        <v>7066</v>
      </c>
      <c r="G350" s="239" t="s">
        <v>988</v>
      </c>
      <c r="H350" s="239" t="s">
        <v>841</v>
      </c>
      <c r="I350" s="239" t="s">
        <v>978</v>
      </c>
      <c r="J350" s="241" t="s">
        <v>7224</v>
      </c>
      <c r="K350" s="241" t="s">
        <v>844</v>
      </c>
      <c r="L350" s="230" t="str">
        <f t="shared" si="84"/>
        <v>IA41</v>
      </c>
      <c r="M350" s="230" t="str">
        <f t="shared" si="85"/>
        <v/>
      </c>
      <c r="N350" s="230" t="str">
        <f t="shared" si="86"/>
        <v/>
      </c>
      <c r="O350" s="230" t="str">
        <f t="shared" si="87"/>
        <v/>
      </c>
      <c r="P350" s="55" t="str">
        <f t="shared" si="88"/>
        <v>IA41</v>
      </c>
      <c r="Q350" s="635" t="str">
        <f t="shared" si="94"/>
        <v>169</v>
      </c>
      <c r="R350" s="234">
        <f t="shared" si="81"/>
        <v>160</v>
      </c>
      <c r="S350" s="55">
        <f t="shared" si="89"/>
        <v>149</v>
      </c>
      <c r="T350" s="242">
        <f t="shared" ca="1" si="90"/>
        <v>3.34</v>
      </c>
      <c r="U350" s="231" t="str">
        <f t="shared" si="91"/>
        <v/>
      </c>
      <c r="V350" s="230" t="str">
        <f t="array" ref="V350">INDEX(P:P,MAX(U$3:U350))</f>
        <v>IA#3DTR(A)</v>
      </c>
      <c r="W350" s="230" t="str">
        <f t="shared" ca="1" si="92"/>
        <v/>
      </c>
      <c r="X350" s="230">
        <f t="shared" si="93"/>
        <v>11.4</v>
      </c>
      <c r="Y350" s="230">
        <f t="shared" si="82"/>
        <v>0</v>
      </c>
      <c r="AA350" s="230" t="str">
        <f t="shared" si="83"/>
        <v>彰新</v>
      </c>
      <c r="AB350" s="230" t="s">
        <v>1962</v>
      </c>
      <c r="AC350" s="230" t="str">
        <f>LEFT(B350,3)</f>
        <v>忠孝線</v>
      </c>
      <c r="BB350" s="547" t="s">
        <v>2309</v>
      </c>
      <c r="BC350" s="547">
        <v>194</v>
      </c>
      <c r="BD350" s="547" t="s">
        <v>85</v>
      </c>
      <c r="BE350" s="547">
        <v>194</v>
      </c>
      <c r="BG350" s="239" t="s">
        <v>8577</v>
      </c>
      <c r="BH350" s="240" t="s">
        <v>8594</v>
      </c>
      <c r="BI350" t="s">
        <v>1962</v>
      </c>
      <c r="BJ350" t="s">
        <v>2228</v>
      </c>
    </row>
    <row r="351" spans="1:62">
      <c r="A351" s="239" t="s">
        <v>43</v>
      </c>
      <c r="B351" s="240" t="s">
        <v>496</v>
      </c>
      <c r="C351" s="240" t="s">
        <v>7225</v>
      </c>
      <c r="D351" s="239" t="s">
        <v>848</v>
      </c>
      <c r="E351" s="239" t="s">
        <v>819</v>
      </c>
      <c r="F351" s="239" t="s">
        <v>7166</v>
      </c>
      <c r="G351" s="239" t="s">
        <v>7226</v>
      </c>
      <c r="H351" s="239" t="s">
        <v>7227</v>
      </c>
      <c r="I351" s="239" t="s">
        <v>920</v>
      </c>
      <c r="J351" s="241" t="s">
        <v>940</v>
      </c>
      <c r="K351" s="241" t="s">
        <v>7228</v>
      </c>
      <c r="L351" s="230" t="str">
        <f t="shared" si="84"/>
        <v>IA42</v>
      </c>
      <c r="M351" s="230" t="str">
        <f t="shared" si="85"/>
        <v/>
      </c>
      <c r="N351" s="230" t="str">
        <f t="shared" si="86"/>
        <v/>
      </c>
      <c r="O351" s="230" t="str">
        <f t="shared" si="87"/>
        <v/>
      </c>
      <c r="P351" s="55" t="str">
        <f t="shared" si="88"/>
        <v>IA42</v>
      </c>
      <c r="Q351" s="635" t="str">
        <f t="shared" si="94"/>
        <v>137</v>
      </c>
      <c r="R351" s="234">
        <f t="shared" si="81"/>
        <v>130</v>
      </c>
      <c r="S351" s="55">
        <f t="shared" si="89"/>
        <v>125</v>
      </c>
      <c r="T351" s="242">
        <f t="shared" ca="1" si="90"/>
        <v>2.71</v>
      </c>
      <c r="U351" s="231" t="str">
        <f t="shared" si="91"/>
        <v/>
      </c>
      <c r="V351" s="230" t="str">
        <f t="array" ref="V351">INDEX(P:P,MAX(U$3:U351))</f>
        <v>IA#3DTR(A)</v>
      </c>
      <c r="W351" s="230" t="str">
        <f t="shared" ca="1" si="92"/>
        <v/>
      </c>
      <c r="X351" s="230">
        <f t="shared" si="93"/>
        <v>11.4</v>
      </c>
      <c r="Y351" s="230">
        <f t="shared" si="82"/>
        <v>0</v>
      </c>
      <c r="AA351" s="230" t="str">
        <f t="shared" si="83"/>
        <v>彰新</v>
      </c>
      <c r="AB351" s="230" t="s">
        <v>2230</v>
      </c>
      <c r="AC351" s="230" t="str">
        <f>LEFT(B351,3)</f>
        <v>建國線</v>
      </c>
      <c r="BB351" s="547" t="s">
        <v>2289</v>
      </c>
      <c r="BC351" s="547">
        <v>3420</v>
      </c>
      <c r="BD351" s="547">
        <v>4</v>
      </c>
      <c r="BE351" s="547">
        <v>3424</v>
      </c>
      <c r="BG351" s="239" t="s">
        <v>8578</v>
      </c>
      <c r="BH351" s="240" t="s">
        <v>8595</v>
      </c>
      <c r="BI351" t="s">
        <v>2230</v>
      </c>
      <c r="BJ351" t="s">
        <v>2228</v>
      </c>
    </row>
    <row r="352" spans="1:62">
      <c r="A352" s="239" t="s">
        <v>43</v>
      </c>
      <c r="B352" s="240" t="s">
        <v>497</v>
      </c>
      <c r="C352" s="240" t="s">
        <v>7229</v>
      </c>
      <c r="D352" s="239" t="s">
        <v>7159</v>
      </c>
      <c r="E352" s="239" t="s">
        <v>1024</v>
      </c>
      <c r="F352" s="239" t="s">
        <v>7230</v>
      </c>
      <c r="G352" s="239" t="s">
        <v>7231</v>
      </c>
      <c r="H352" s="239" t="s">
        <v>841</v>
      </c>
      <c r="I352" s="239" t="s">
        <v>7232</v>
      </c>
      <c r="J352" s="241" t="s">
        <v>7233</v>
      </c>
      <c r="K352" s="241" t="s">
        <v>848</v>
      </c>
      <c r="L352" s="230" t="str">
        <f t="shared" si="84"/>
        <v>IA43</v>
      </c>
      <c r="M352" s="230" t="str">
        <f t="shared" si="85"/>
        <v/>
      </c>
      <c r="N352" s="230" t="str">
        <f t="shared" si="86"/>
        <v/>
      </c>
      <c r="O352" s="230" t="str">
        <f t="shared" si="87"/>
        <v/>
      </c>
      <c r="P352" s="55" t="str">
        <f t="shared" si="88"/>
        <v>IA43</v>
      </c>
      <c r="Q352" s="635" t="str">
        <f t="shared" si="94"/>
        <v>103</v>
      </c>
      <c r="R352" s="234">
        <f t="shared" si="81"/>
        <v>97</v>
      </c>
      <c r="S352" s="55">
        <f t="shared" si="89"/>
        <v>86</v>
      </c>
      <c r="T352" s="242">
        <f t="shared" ca="1" si="90"/>
        <v>2.0299999999999998</v>
      </c>
      <c r="U352" s="231" t="str">
        <f t="shared" si="91"/>
        <v/>
      </c>
      <c r="V352" s="230" t="str">
        <f t="array" ref="V352">INDEX(P:P,MAX(U$3:U352))</f>
        <v>IA#3DTR(A)</v>
      </c>
      <c r="W352" s="230" t="str">
        <f t="shared" ca="1" si="92"/>
        <v/>
      </c>
      <c r="X352" s="230">
        <f t="shared" si="93"/>
        <v>11.4</v>
      </c>
      <c r="Y352" s="230">
        <f t="shared" si="82"/>
        <v>0</v>
      </c>
      <c r="AA352" s="230" t="str">
        <f t="shared" si="83"/>
        <v>彰新</v>
      </c>
      <c r="AB352" s="230" t="s">
        <v>2231</v>
      </c>
      <c r="AC352" s="230" t="str">
        <f>LEFT(B352,3)</f>
        <v>公園線</v>
      </c>
      <c r="BB352" s="547" t="s">
        <v>2295</v>
      </c>
      <c r="BC352" s="547">
        <v>1279</v>
      </c>
      <c r="BD352" s="547">
        <v>1</v>
      </c>
      <c r="BE352" s="547">
        <v>1280</v>
      </c>
      <c r="BG352" s="239" t="s">
        <v>8578</v>
      </c>
      <c r="BH352" s="240" t="s">
        <v>497</v>
      </c>
      <c r="BI352" t="s">
        <v>2231</v>
      </c>
      <c r="BJ352" t="s">
        <v>2228</v>
      </c>
    </row>
    <row r="353" spans="1:62">
      <c r="A353" s="239" t="s">
        <v>43</v>
      </c>
      <c r="B353" s="240" t="s">
        <v>7234</v>
      </c>
      <c r="C353" s="240" t="s">
        <v>924</v>
      </c>
      <c r="D353" s="239" t="s">
        <v>5660</v>
      </c>
      <c r="E353" s="239" t="s">
        <v>907</v>
      </c>
      <c r="F353" s="239" t="s">
        <v>7066</v>
      </c>
      <c r="G353" s="239" t="s">
        <v>924</v>
      </c>
      <c r="H353" s="239" t="s">
        <v>7066</v>
      </c>
      <c r="I353" s="239" t="s">
        <v>7235</v>
      </c>
      <c r="J353" s="241" t="s">
        <v>858</v>
      </c>
      <c r="K353" s="241" t="s">
        <v>7082</v>
      </c>
      <c r="L353" s="230" t="str">
        <f t="shared" si="84"/>
        <v>IA44</v>
      </c>
      <c r="M353" s="230" t="str">
        <f t="shared" si="85"/>
        <v/>
      </c>
      <c r="N353" s="230" t="str">
        <f t="shared" si="86"/>
        <v/>
      </c>
      <c r="O353" s="230" t="str">
        <f t="shared" si="87"/>
        <v/>
      </c>
      <c r="P353" s="55" t="str">
        <f t="shared" si="88"/>
        <v>IA44</v>
      </c>
      <c r="Q353" s="635" t="str">
        <f t="shared" si="94"/>
        <v>203</v>
      </c>
      <c r="R353" s="234">
        <f t="shared" ref="R353:R416" si="95">AVERAGE(C353*1,E353*1,G353*1)</f>
        <v>200</v>
      </c>
      <c r="S353" s="55">
        <f t="shared" si="89"/>
        <v>195</v>
      </c>
      <c r="T353" s="242">
        <f t="shared" ca="1" si="90"/>
        <v>4.01</v>
      </c>
      <c r="U353" s="231" t="str">
        <f t="shared" si="91"/>
        <v/>
      </c>
      <c r="V353" s="230" t="str">
        <f t="array" ref="V353">INDEX(P:P,MAX(U$3:U353))</f>
        <v>IA#3DTR(A)</v>
      </c>
      <c r="W353" s="230" t="str">
        <f t="shared" ca="1" si="92"/>
        <v/>
      </c>
      <c r="X353" s="230">
        <f t="shared" si="93"/>
        <v>11.4</v>
      </c>
      <c r="Y353" s="230">
        <f t="shared" si="82"/>
        <v>0</v>
      </c>
      <c r="AA353" s="230" t="str">
        <f t="shared" si="83"/>
        <v>彰新</v>
      </c>
      <c r="AB353" s="230" t="s">
        <v>1964</v>
      </c>
      <c r="AC353" s="230" t="str">
        <f>LEFT(B353,3)</f>
        <v>東頭線</v>
      </c>
      <c r="BB353" s="547" t="s">
        <v>2308</v>
      </c>
      <c r="BC353" s="547">
        <v>1550</v>
      </c>
      <c r="BD353" s="547">
        <v>1</v>
      </c>
      <c r="BE353" s="547">
        <v>1551</v>
      </c>
      <c r="BG353" s="239" t="s">
        <v>8577</v>
      </c>
      <c r="BH353" s="240" t="s">
        <v>8596</v>
      </c>
      <c r="BI353" t="s">
        <v>1964</v>
      </c>
      <c r="BJ353" t="s">
        <v>2228</v>
      </c>
    </row>
    <row r="354" spans="1:62">
      <c r="A354" s="239" t="s">
        <v>7236</v>
      </c>
      <c r="B354" s="240" t="s">
        <v>7237</v>
      </c>
      <c r="C354" s="240" t="s">
        <v>4694</v>
      </c>
      <c r="D354" s="239" t="s">
        <v>813</v>
      </c>
      <c r="E354" s="239" t="s">
        <v>4664</v>
      </c>
      <c r="F354" s="239" t="s">
        <v>7238</v>
      </c>
      <c r="G354" s="239" t="s">
        <v>7239</v>
      </c>
      <c r="H354" s="239" t="s">
        <v>813</v>
      </c>
      <c r="I354" s="239" t="s">
        <v>4694</v>
      </c>
      <c r="J354" s="241" t="s">
        <v>7240</v>
      </c>
      <c r="K354" s="241" t="s">
        <v>367</v>
      </c>
      <c r="L354" s="230" t="str">
        <f t="shared" si="84"/>
        <v>IA#3DTR(B)</v>
      </c>
      <c r="M354" s="230" t="str">
        <f t="shared" si="85"/>
        <v>(B)</v>
      </c>
      <c r="N354" s="230" t="str">
        <f t="shared" si="86"/>
        <v>IA#3DTR</v>
      </c>
      <c r="O354" s="230" t="str">
        <f t="shared" si="87"/>
        <v>(B)</v>
      </c>
      <c r="P354" s="55" t="str">
        <f t="shared" si="88"/>
        <v>IA#3DTR(B)</v>
      </c>
      <c r="Q354" s="635" t="str">
        <f t="shared" si="94"/>
        <v>945</v>
      </c>
      <c r="R354" s="234">
        <f t="shared" si="95"/>
        <v>876</v>
      </c>
      <c r="S354" s="55">
        <f t="shared" si="89"/>
        <v>805</v>
      </c>
      <c r="T354" s="242">
        <f t="shared" ca="1" si="90"/>
        <v>18.66</v>
      </c>
      <c r="U354" s="231">
        <f t="shared" si="91"/>
        <v>354</v>
      </c>
      <c r="V354" s="230" t="str">
        <f t="array" ref="V354">INDEX(P:P,MAX(U$3:U354))</f>
        <v>IA#3DTR(B)</v>
      </c>
      <c r="W354" s="230">
        <f t="shared" ca="1" si="92"/>
        <v>30</v>
      </c>
      <c r="X354" s="230" t="str">
        <f t="shared" si="93"/>
        <v/>
      </c>
      <c r="Y354" s="230">
        <f t="shared" si="82"/>
        <v>0</v>
      </c>
      <c r="AA354" s="230" t="str">
        <f t="shared" si="83"/>
        <v>彰新</v>
      </c>
      <c r="AB354" s="230" t="s">
        <v>2232</v>
      </c>
      <c r="AC354" s="230" t="s">
        <v>2232</v>
      </c>
      <c r="BB354" s="547" t="s">
        <v>2290</v>
      </c>
      <c r="BC354" s="547">
        <v>172</v>
      </c>
      <c r="BD354" s="547">
        <v>7</v>
      </c>
      <c r="BE354" s="547">
        <v>179</v>
      </c>
      <c r="BG354" s="239" t="s">
        <v>43</v>
      </c>
      <c r="BH354" s="240" t="s">
        <v>8385</v>
      </c>
      <c r="BI354" t="s">
        <v>2232</v>
      </c>
      <c r="BJ354" t="s">
        <v>2232</v>
      </c>
    </row>
    <row r="355" spans="1:62">
      <c r="A355" s="239" t="s">
        <v>43</v>
      </c>
      <c r="B355" s="240" t="s">
        <v>498</v>
      </c>
      <c r="C355" s="240" t="s">
        <v>4676</v>
      </c>
      <c r="D355" s="239" t="s">
        <v>854</v>
      </c>
      <c r="E355" s="239" t="s">
        <v>962</v>
      </c>
      <c r="F355" s="239" t="s">
        <v>859</v>
      </c>
      <c r="G355" s="239" t="s">
        <v>7102</v>
      </c>
      <c r="H355" s="239" t="s">
        <v>813</v>
      </c>
      <c r="I355" s="239" t="s">
        <v>4676</v>
      </c>
      <c r="J355" s="241" t="s">
        <v>834</v>
      </c>
      <c r="K355" s="241" t="s">
        <v>854</v>
      </c>
      <c r="L355" s="230" t="str">
        <f t="shared" si="84"/>
        <v>IA45</v>
      </c>
      <c r="M355" s="230" t="str">
        <f t="shared" si="85"/>
        <v/>
      </c>
      <c r="N355" s="230" t="str">
        <f t="shared" si="86"/>
        <v/>
      </c>
      <c r="O355" s="230" t="str">
        <f t="shared" si="87"/>
        <v/>
      </c>
      <c r="P355" s="55" t="str">
        <f t="shared" si="88"/>
        <v>IA45</v>
      </c>
      <c r="Q355" s="635" t="str">
        <f t="shared" si="94"/>
        <v>281</v>
      </c>
      <c r="R355" s="234">
        <f t="shared" si="95"/>
        <v>253</v>
      </c>
      <c r="S355" s="55">
        <f t="shared" si="89"/>
        <v>219</v>
      </c>
      <c r="T355" s="242">
        <f t="shared" ca="1" si="90"/>
        <v>5.55</v>
      </c>
      <c r="U355" s="231" t="str">
        <f t="shared" si="91"/>
        <v/>
      </c>
      <c r="V355" s="230" t="str">
        <f t="array" ref="V355">INDEX(P:P,MAX(U$3:U355))</f>
        <v>IA#3DTR(B)</v>
      </c>
      <c r="W355" s="230" t="str">
        <f t="shared" ca="1" si="92"/>
        <v/>
      </c>
      <c r="X355" s="230">
        <f t="shared" si="93"/>
        <v>11.4</v>
      </c>
      <c r="Y355" s="230">
        <f t="shared" si="82"/>
        <v>0</v>
      </c>
      <c r="AA355" s="230" t="str">
        <f t="shared" si="83"/>
        <v>彰新</v>
      </c>
      <c r="AB355" s="230" t="s">
        <v>2233</v>
      </c>
      <c r="AC355" s="230" t="str">
        <f>LEFT(B355,3)</f>
        <v>牛稠線</v>
      </c>
      <c r="BB355" s="547" t="s">
        <v>2291</v>
      </c>
      <c r="BC355" s="547" t="s">
        <v>85</v>
      </c>
      <c r="BD355" s="547" t="s">
        <v>85</v>
      </c>
      <c r="BE355" s="547">
        <v>0</v>
      </c>
      <c r="BG355" s="239" t="s">
        <v>8577</v>
      </c>
      <c r="BH355" s="240" t="s">
        <v>498</v>
      </c>
      <c r="BI355" t="s">
        <v>2233</v>
      </c>
      <c r="BJ355" t="s">
        <v>2232</v>
      </c>
    </row>
    <row r="356" spans="1:62">
      <c r="A356" s="239" t="s">
        <v>43</v>
      </c>
      <c r="B356" s="240" t="s">
        <v>7241</v>
      </c>
      <c r="C356" s="240" t="s">
        <v>3170</v>
      </c>
      <c r="D356" s="239" t="s">
        <v>813</v>
      </c>
      <c r="E356" s="239" t="s">
        <v>1052</v>
      </c>
      <c r="F356" s="239" t="s">
        <v>841</v>
      </c>
      <c r="G356" s="239" t="s">
        <v>1027</v>
      </c>
      <c r="H356" s="239" t="s">
        <v>813</v>
      </c>
      <c r="I356" s="239" t="s">
        <v>7242</v>
      </c>
      <c r="J356" s="241" t="s">
        <v>6045</v>
      </c>
      <c r="K356" s="241" t="s">
        <v>855</v>
      </c>
      <c r="L356" s="230" t="str">
        <f t="shared" si="84"/>
        <v>IA46</v>
      </c>
      <c r="M356" s="230" t="str">
        <f t="shared" si="85"/>
        <v/>
      </c>
      <c r="N356" s="230" t="str">
        <f t="shared" si="86"/>
        <v/>
      </c>
      <c r="O356" s="230" t="str">
        <f t="shared" si="87"/>
        <v/>
      </c>
      <c r="P356" s="55" t="str">
        <f t="shared" si="88"/>
        <v>IA46</v>
      </c>
      <c r="Q356" s="635" t="str">
        <f t="shared" si="94"/>
        <v>290</v>
      </c>
      <c r="R356" s="234">
        <f t="shared" si="95"/>
        <v>285</v>
      </c>
      <c r="S356" s="55">
        <f t="shared" si="89"/>
        <v>280</v>
      </c>
      <c r="T356" s="242">
        <f t="shared" ca="1" si="90"/>
        <v>5.73</v>
      </c>
      <c r="U356" s="231" t="str">
        <f t="shared" si="91"/>
        <v/>
      </c>
      <c r="V356" s="230" t="str">
        <f t="array" ref="V356">INDEX(P:P,MAX(U$3:U356))</f>
        <v>IA#3DTR(B)</v>
      </c>
      <c r="W356" s="230" t="str">
        <f t="shared" ca="1" si="92"/>
        <v/>
      </c>
      <c r="X356" s="230">
        <f t="shared" si="93"/>
        <v>11.4</v>
      </c>
      <c r="Y356" s="230">
        <f t="shared" si="82"/>
        <v>0</v>
      </c>
      <c r="AA356" s="230" t="str">
        <f t="shared" si="83"/>
        <v>彰新</v>
      </c>
      <c r="AB356" s="230" t="s">
        <v>2234</v>
      </c>
      <c r="AC356" s="230" t="str">
        <f>LEFT(B356,3)</f>
        <v>茄苳線</v>
      </c>
      <c r="BB356" s="547" t="s">
        <v>2299</v>
      </c>
      <c r="BC356" s="547">
        <v>379</v>
      </c>
      <c r="BD356" s="547" t="s">
        <v>85</v>
      </c>
      <c r="BE356" s="547">
        <v>379</v>
      </c>
      <c r="BG356" s="239" t="s">
        <v>8577</v>
      </c>
      <c r="BH356" s="240" t="s">
        <v>499</v>
      </c>
      <c r="BI356" t="s">
        <v>2234</v>
      </c>
      <c r="BJ356" t="s">
        <v>2232</v>
      </c>
    </row>
    <row r="357" spans="1:62">
      <c r="A357" s="239" t="s">
        <v>5710</v>
      </c>
      <c r="B357" s="240" t="s">
        <v>500</v>
      </c>
      <c r="C357" s="240" t="s">
        <v>1049</v>
      </c>
      <c r="D357" s="239" t="s">
        <v>855</v>
      </c>
      <c r="E357" s="239" t="s">
        <v>7243</v>
      </c>
      <c r="F357" s="239" t="s">
        <v>806</v>
      </c>
      <c r="G357" s="239" t="s">
        <v>800</v>
      </c>
      <c r="H357" s="239" t="s">
        <v>855</v>
      </c>
      <c r="I357" s="239" t="s">
        <v>1049</v>
      </c>
      <c r="J357" s="241" t="s">
        <v>7244</v>
      </c>
      <c r="K357" s="241" t="s">
        <v>806</v>
      </c>
      <c r="L357" s="230" t="str">
        <f t="shared" si="84"/>
        <v>IA47</v>
      </c>
      <c r="M357" s="230" t="str">
        <f t="shared" si="85"/>
        <v/>
      </c>
      <c r="N357" s="230" t="str">
        <f t="shared" si="86"/>
        <v/>
      </c>
      <c r="O357" s="230" t="str">
        <f t="shared" si="87"/>
        <v/>
      </c>
      <c r="P357" s="55" t="str">
        <f t="shared" si="88"/>
        <v>IA47</v>
      </c>
      <c r="Q357" s="635" t="str">
        <f t="shared" si="94"/>
        <v>153</v>
      </c>
      <c r="R357" s="234">
        <f t="shared" si="95"/>
        <v>128</v>
      </c>
      <c r="S357" s="55">
        <f t="shared" si="89"/>
        <v>102</v>
      </c>
      <c r="T357" s="242">
        <f t="shared" ca="1" si="90"/>
        <v>3.02</v>
      </c>
      <c r="U357" s="231" t="str">
        <f t="shared" si="91"/>
        <v/>
      </c>
      <c r="V357" s="230" t="str">
        <f t="array" ref="V357">INDEX(P:P,MAX(U$3:U357))</f>
        <v>IA#3DTR(B)</v>
      </c>
      <c r="W357" s="230" t="str">
        <f t="shared" ca="1" si="92"/>
        <v/>
      </c>
      <c r="X357" s="230">
        <f t="shared" si="93"/>
        <v>11.4</v>
      </c>
      <c r="Y357" s="230">
        <f t="shared" si="82"/>
        <v>0</v>
      </c>
      <c r="AA357" s="230" t="str">
        <f t="shared" si="83"/>
        <v>彰新</v>
      </c>
      <c r="AB357" s="230" t="s">
        <v>2235</v>
      </c>
      <c r="AC357" s="230" t="str">
        <f>LEFT(B357,3)</f>
        <v>卦山線</v>
      </c>
      <c r="BB357" s="547" t="s">
        <v>2303</v>
      </c>
      <c r="BC357" s="547">
        <v>2206</v>
      </c>
      <c r="BD357" s="547">
        <v>1</v>
      </c>
      <c r="BE357" s="547">
        <v>2207</v>
      </c>
      <c r="BG357" s="239" t="s">
        <v>8577</v>
      </c>
      <c r="BH357" s="240" t="s">
        <v>8597</v>
      </c>
      <c r="BI357" t="s">
        <v>2235</v>
      </c>
      <c r="BJ357" t="s">
        <v>2232</v>
      </c>
    </row>
    <row r="358" spans="1:62">
      <c r="A358" s="239" t="s">
        <v>43</v>
      </c>
      <c r="B358" s="240" t="s">
        <v>501</v>
      </c>
      <c r="C358" s="240" t="s">
        <v>897</v>
      </c>
      <c r="D358" s="239" t="s">
        <v>841</v>
      </c>
      <c r="E358" s="239" t="s">
        <v>984</v>
      </c>
      <c r="F358" s="239" t="s">
        <v>792</v>
      </c>
      <c r="G358" s="239" t="s">
        <v>999</v>
      </c>
      <c r="H358" s="239" t="s">
        <v>841</v>
      </c>
      <c r="I358" s="239" t="s">
        <v>984</v>
      </c>
      <c r="J358" s="241" t="s">
        <v>853</v>
      </c>
      <c r="K358" s="241" t="s">
        <v>792</v>
      </c>
      <c r="L358" s="230" t="str">
        <f t="shared" si="84"/>
        <v>IA48</v>
      </c>
      <c r="M358" s="230" t="str">
        <f t="shared" si="85"/>
        <v/>
      </c>
      <c r="N358" s="230" t="str">
        <f t="shared" si="86"/>
        <v/>
      </c>
      <c r="O358" s="230" t="str">
        <f t="shared" si="87"/>
        <v/>
      </c>
      <c r="P358" s="55" t="str">
        <f t="shared" si="88"/>
        <v>IA48</v>
      </c>
      <c r="Q358" s="635" t="str">
        <f t="shared" si="94"/>
        <v>117</v>
      </c>
      <c r="R358" s="234">
        <f t="shared" si="95"/>
        <v>97</v>
      </c>
      <c r="S358" s="55">
        <f t="shared" si="89"/>
        <v>72</v>
      </c>
      <c r="T358" s="242">
        <f t="shared" ca="1" si="90"/>
        <v>2.31</v>
      </c>
      <c r="U358" s="231" t="str">
        <f t="shared" si="91"/>
        <v/>
      </c>
      <c r="V358" s="230" t="str">
        <f t="array" ref="V358">INDEX(P:P,MAX(U$3:U358))</f>
        <v>IA#3DTR(B)</v>
      </c>
      <c r="W358" s="230" t="str">
        <f t="shared" ca="1" si="92"/>
        <v/>
      </c>
      <c r="X358" s="230">
        <f t="shared" si="93"/>
        <v>11.4</v>
      </c>
      <c r="Y358" s="230">
        <f t="shared" si="82"/>
        <v>0</v>
      </c>
      <c r="AA358" s="230" t="str">
        <f t="shared" si="83"/>
        <v>彰新</v>
      </c>
      <c r="AB358" s="230" t="s">
        <v>2236</v>
      </c>
      <c r="AC358" s="230" t="str">
        <f>LEFT(B358,3)</f>
        <v>保警線</v>
      </c>
      <c r="BB358" s="547" t="s">
        <v>2301</v>
      </c>
      <c r="BC358" s="547">
        <v>4825</v>
      </c>
      <c r="BD358" s="547">
        <v>2</v>
      </c>
      <c r="BE358" s="547">
        <v>4827</v>
      </c>
      <c r="BG358" s="239" t="s">
        <v>8577</v>
      </c>
      <c r="BH358" s="240" t="s">
        <v>8598</v>
      </c>
      <c r="BI358" t="s">
        <v>2236</v>
      </c>
      <c r="BJ358" t="s">
        <v>2232</v>
      </c>
    </row>
    <row r="359" spans="1:62">
      <c r="A359" s="239" t="s">
        <v>7245</v>
      </c>
      <c r="B359" s="240" t="s">
        <v>502</v>
      </c>
      <c r="C359" s="240" t="s">
        <v>930</v>
      </c>
      <c r="D359" s="239" t="s">
        <v>859</v>
      </c>
      <c r="E359" s="239" t="s">
        <v>1030</v>
      </c>
      <c r="F359" s="239" t="s">
        <v>854</v>
      </c>
      <c r="G359" s="239" t="s">
        <v>7246</v>
      </c>
      <c r="H359" s="239" t="s">
        <v>7175</v>
      </c>
      <c r="I359" s="239" t="s">
        <v>930</v>
      </c>
      <c r="J359" s="241" t="s">
        <v>931</v>
      </c>
      <c r="K359" s="241" t="s">
        <v>859</v>
      </c>
      <c r="L359" s="230" t="str">
        <f t="shared" si="84"/>
        <v>IA49</v>
      </c>
      <c r="M359" s="230" t="str">
        <f t="shared" si="85"/>
        <v/>
      </c>
      <c r="N359" s="230" t="str">
        <f t="shared" si="86"/>
        <v/>
      </c>
      <c r="O359" s="230" t="str">
        <f t="shared" si="87"/>
        <v/>
      </c>
      <c r="P359" s="55" t="str">
        <f t="shared" si="88"/>
        <v>IA49</v>
      </c>
      <c r="Q359" s="635" t="str">
        <f t="shared" si="94"/>
        <v>236</v>
      </c>
      <c r="R359" s="234">
        <f t="shared" si="95"/>
        <v>200</v>
      </c>
      <c r="S359" s="55">
        <f t="shared" si="89"/>
        <v>174</v>
      </c>
      <c r="T359" s="242">
        <f t="shared" ca="1" si="90"/>
        <v>4.66</v>
      </c>
      <c r="U359" s="231" t="str">
        <f t="shared" si="91"/>
        <v/>
      </c>
      <c r="V359" s="230" t="str">
        <f t="array" ref="V359">INDEX(P:P,MAX(U$3:U359))</f>
        <v>IA#3DTR(B)</v>
      </c>
      <c r="W359" s="230" t="str">
        <f t="shared" ca="1" si="92"/>
        <v/>
      </c>
      <c r="X359" s="230">
        <f t="shared" si="93"/>
        <v>11.4</v>
      </c>
      <c r="Y359" s="230">
        <f t="shared" si="82"/>
        <v>0</v>
      </c>
      <c r="AA359" s="230" t="str">
        <f t="shared" si="83"/>
        <v>彰新</v>
      </c>
      <c r="AB359" s="230" t="s">
        <v>2237</v>
      </c>
      <c r="AC359" s="230" t="str">
        <f>LEFT(B359,3)</f>
        <v>西勢線</v>
      </c>
      <c r="BB359" s="547" t="s">
        <v>2302</v>
      </c>
      <c r="BC359" s="547">
        <v>3119</v>
      </c>
      <c r="BD359" s="547">
        <v>2</v>
      </c>
      <c r="BE359" s="547">
        <v>3121</v>
      </c>
      <c r="BG359" s="239" t="s">
        <v>8578</v>
      </c>
      <c r="BH359" s="240" t="s">
        <v>8599</v>
      </c>
      <c r="BI359" t="s">
        <v>2237</v>
      </c>
      <c r="BJ359" t="s">
        <v>2232</v>
      </c>
    </row>
    <row r="360" spans="1:62">
      <c r="A360" s="239" t="s">
        <v>7247</v>
      </c>
      <c r="B360" s="240" t="s">
        <v>7248</v>
      </c>
      <c r="C360" s="240" t="s">
        <v>3150</v>
      </c>
      <c r="D360" s="239" t="s">
        <v>7249</v>
      </c>
      <c r="E360" s="239" t="s">
        <v>3145</v>
      </c>
      <c r="F360" s="239" t="s">
        <v>841</v>
      </c>
      <c r="G360" s="239" t="s">
        <v>4695</v>
      </c>
      <c r="H360" s="239" t="s">
        <v>841</v>
      </c>
      <c r="I360" s="239" t="s">
        <v>7250</v>
      </c>
      <c r="J360" s="241" t="s">
        <v>7251</v>
      </c>
      <c r="K360" s="241" t="s">
        <v>367</v>
      </c>
      <c r="L360" s="230" t="str">
        <f t="shared" si="84"/>
        <v>IB#1MTR</v>
      </c>
      <c r="M360" s="230" t="str">
        <f t="shared" si="85"/>
        <v/>
      </c>
      <c r="N360" s="230" t="str">
        <f t="shared" si="86"/>
        <v>IB#1MTR</v>
      </c>
      <c r="O360" s="230" t="str">
        <f t="shared" si="87"/>
        <v/>
      </c>
      <c r="P360" s="55" t="str">
        <f t="shared" si="88"/>
        <v>IB#1MTR</v>
      </c>
      <c r="Q360" s="635" t="str">
        <f t="shared" si="94"/>
        <v>567</v>
      </c>
      <c r="R360" s="234">
        <f t="shared" si="95"/>
        <v>546</v>
      </c>
      <c r="S360" s="55">
        <f t="shared" si="89"/>
        <v>518</v>
      </c>
      <c r="T360" s="242">
        <f t="shared" ca="1" si="90"/>
        <v>11.2</v>
      </c>
      <c r="U360" s="231">
        <f t="shared" si="91"/>
        <v>360</v>
      </c>
      <c r="V360" s="230" t="str">
        <f t="array" ref="V360">INDEX(P:P,MAX(U$3:U360))</f>
        <v>IB#1MTR</v>
      </c>
      <c r="W360" s="230">
        <f t="shared" ca="1" si="92"/>
        <v>25</v>
      </c>
      <c r="X360" s="230" t="str">
        <f t="shared" si="93"/>
        <v/>
      </c>
      <c r="Y360" s="230">
        <f t="shared" si="82"/>
        <v>0</v>
      </c>
      <c r="AA360" s="230" t="str">
        <f t="shared" si="83"/>
        <v>鹿港</v>
      </c>
      <c r="AB360" s="230" t="s">
        <v>2238</v>
      </c>
      <c r="AC360" s="230" t="s">
        <v>2238</v>
      </c>
      <c r="BB360" s="547" t="s">
        <v>2300</v>
      </c>
      <c r="BC360" s="547">
        <v>2463</v>
      </c>
      <c r="BD360" s="547" t="s">
        <v>85</v>
      </c>
      <c r="BE360" s="547">
        <v>2463</v>
      </c>
      <c r="BG360" s="239" t="s">
        <v>8600</v>
      </c>
      <c r="BH360" s="240" t="s">
        <v>8601</v>
      </c>
      <c r="BI360" t="s">
        <v>2238</v>
      </c>
      <c r="BJ360" t="s">
        <v>2238</v>
      </c>
    </row>
    <row r="361" spans="1:62">
      <c r="A361" s="239" t="s">
        <v>7252</v>
      </c>
      <c r="B361" s="240" t="s">
        <v>503</v>
      </c>
      <c r="C361" s="240" t="s">
        <v>7253</v>
      </c>
      <c r="D361" s="239" t="s">
        <v>7254</v>
      </c>
      <c r="E361" s="239" t="s">
        <v>7255</v>
      </c>
      <c r="F361" s="239" t="s">
        <v>7256</v>
      </c>
      <c r="G361" s="239" t="s">
        <v>7257</v>
      </c>
      <c r="H361" s="239" t="s">
        <v>859</v>
      </c>
      <c r="I361" s="239" t="s">
        <v>7258</v>
      </c>
      <c r="J361" s="241" t="s">
        <v>7259</v>
      </c>
      <c r="K361" s="241" t="s">
        <v>854</v>
      </c>
      <c r="L361" s="230" t="str">
        <f t="shared" si="84"/>
        <v>IB20</v>
      </c>
      <c r="M361" s="230" t="str">
        <f t="shared" si="85"/>
        <v/>
      </c>
      <c r="N361" s="230" t="str">
        <f t="shared" si="86"/>
        <v/>
      </c>
      <c r="O361" s="230" t="str">
        <f t="shared" si="87"/>
        <v/>
      </c>
      <c r="P361" s="55" t="str">
        <f t="shared" si="88"/>
        <v>IB20</v>
      </c>
      <c r="Q361" s="635" t="str">
        <f t="shared" si="94"/>
        <v>180</v>
      </c>
      <c r="R361" s="234">
        <f t="shared" si="95"/>
        <v>157</v>
      </c>
      <c r="S361" s="55">
        <f t="shared" si="89"/>
        <v>131</v>
      </c>
      <c r="T361" s="242">
        <f t="shared" ca="1" si="90"/>
        <v>3.55</v>
      </c>
      <c r="U361" s="231" t="str">
        <f t="shared" si="91"/>
        <v/>
      </c>
      <c r="V361" s="230" t="str">
        <f t="array" ref="V361">INDEX(P:P,MAX(U$3:U361))</f>
        <v>IB#1MTR</v>
      </c>
      <c r="W361" s="230" t="str">
        <f t="shared" ca="1" si="92"/>
        <v/>
      </c>
      <c r="X361" s="230">
        <f t="shared" si="93"/>
        <v>11.4</v>
      </c>
      <c r="Y361" s="230">
        <f t="shared" si="82"/>
        <v>0</v>
      </c>
      <c r="AA361" s="230" t="str">
        <f t="shared" si="83"/>
        <v>鹿港</v>
      </c>
      <c r="AB361" s="230" t="s">
        <v>2239</v>
      </c>
      <c r="AC361" s="230" t="str">
        <f>LEFT(B361,3)</f>
        <v>二港線</v>
      </c>
      <c r="BB361" s="547" t="s">
        <v>3262</v>
      </c>
      <c r="BC361" s="547" t="s">
        <v>85</v>
      </c>
      <c r="BD361" s="547" t="s">
        <v>85</v>
      </c>
      <c r="BE361" s="547">
        <v>0</v>
      </c>
      <c r="BG361" s="239" t="s">
        <v>8600</v>
      </c>
      <c r="BH361" s="240" t="s">
        <v>8602</v>
      </c>
      <c r="BI361" t="s">
        <v>2239</v>
      </c>
      <c r="BJ361" t="s">
        <v>2238</v>
      </c>
    </row>
    <row r="362" spans="1:62">
      <c r="A362" s="239" t="s">
        <v>7260</v>
      </c>
      <c r="B362" s="240" t="s">
        <v>504</v>
      </c>
      <c r="C362" s="240" t="s">
        <v>7261</v>
      </c>
      <c r="D362" s="239" t="s">
        <v>5743</v>
      </c>
      <c r="E362" s="239" t="s">
        <v>7262</v>
      </c>
      <c r="F362" s="239" t="s">
        <v>5743</v>
      </c>
      <c r="G362" s="239" t="s">
        <v>814</v>
      </c>
      <c r="H362" s="239" t="s">
        <v>813</v>
      </c>
      <c r="I362" s="239" t="s">
        <v>1021</v>
      </c>
      <c r="J362" s="241" t="s">
        <v>7263</v>
      </c>
      <c r="K362" s="241" t="s">
        <v>868</v>
      </c>
      <c r="L362" s="230" t="str">
        <f t="shared" si="84"/>
        <v>IB22</v>
      </c>
      <c r="M362" s="230" t="str">
        <f t="shared" si="85"/>
        <v/>
      </c>
      <c r="N362" s="230" t="str">
        <f t="shared" si="86"/>
        <v/>
      </c>
      <c r="O362" s="230" t="str">
        <f t="shared" si="87"/>
        <v/>
      </c>
      <c r="P362" s="55" t="str">
        <f t="shared" si="88"/>
        <v>IB22</v>
      </c>
      <c r="Q362" s="635" t="str">
        <f t="shared" si="94"/>
        <v>25</v>
      </c>
      <c r="R362" s="234">
        <f t="shared" si="95"/>
        <v>21</v>
      </c>
      <c r="S362" s="55">
        <f t="shared" si="89"/>
        <v>18</v>
      </c>
      <c r="T362" s="242">
        <f t="shared" ca="1" si="90"/>
        <v>0.49</v>
      </c>
      <c r="U362" s="231" t="str">
        <f t="shared" si="91"/>
        <v/>
      </c>
      <c r="V362" s="230" t="str">
        <f t="array" ref="V362">INDEX(P:P,MAX(U$3:U362))</f>
        <v>IB#1MTR</v>
      </c>
      <c r="W362" s="230" t="str">
        <f t="shared" ca="1" si="92"/>
        <v/>
      </c>
      <c r="X362" s="230">
        <f t="shared" si="93"/>
        <v>11.4</v>
      </c>
      <c r="Y362" s="230">
        <f t="shared" si="82"/>
        <v>0</v>
      </c>
      <c r="AA362" s="230" t="str">
        <f t="shared" si="83"/>
        <v>鹿港</v>
      </c>
      <c r="AB362" s="230" t="s">
        <v>2240</v>
      </c>
      <c r="AC362" s="230" t="str">
        <f>LEFT(B362,3)</f>
        <v>海埔線</v>
      </c>
      <c r="BB362" s="547" t="s">
        <v>1885</v>
      </c>
      <c r="BC362" s="547">
        <v>165</v>
      </c>
      <c r="BD362" s="547">
        <v>5</v>
      </c>
      <c r="BE362" s="547">
        <v>170</v>
      </c>
      <c r="BG362" s="239" t="s">
        <v>8603</v>
      </c>
      <c r="BH362" s="240" t="s">
        <v>504</v>
      </c>
      <c r="BI362" t="s">
        <v>2240</v>
      </c>
      <c r="BJ362" t="s">
        <v>2238</v>
      </c>
    </row>
    <row r="363" spans="1:62">
      <c r="A363" s="239" t="s">
        <v>7264</v>
      </c>
      <c r="B363" s="240" t="s">
        <v>505</v>
      </c>
      <c r="C363" s="240" t="s">
        <v>7265</v>
      </c>
      <c r="D363" s="239" t="s">
        <v>5651</v>
      </c>
      <c r="E363" s="239" t="s">
        <v>1048</v>
      </c>
      <c r="F363" s="239" t="s">
        <v>813</v>
      </c>
      <c r="G363" s="239" t="s">
        <v>960</v>
      </c>
      <c r="H363" s="239" t="s">
        <v>813</v>
      </c>
      <c r="I363" s="239" t="s">
        <v>7266</v>
      </c>
      <c r="J363" s="241" t="s">
        <v>926</v>
      </c>
      <c r="K363" s="241" t="s">
        <v>7267</v>
      </c>
      <c r="L363" s="230" t="str">
        <f t="shared" si="84"/>
        <v>IB30</v>
      </c>
      <c r="M363" s="230" t="str">
        <f t="shared" si="85"/>
        <v/>
      </c>
      <c r="N363" s="230" t="str">
        <f t="shared" si="86"/>
        <v/>
      </c>
      <c r="O363" s="230" t="str">
        <f t="shared" si="87"/>
        <v/>
      </c>
      <c r="P363" s="55" t="str">
        <f t="shared" si="88"/>
        <v>IB30</v>
      </c>
      <c r="Q363" s="635" t="str">
        <f t="shared" si="94"/>
        <v>297</v>
      </c>
      <c r="R363" s="234">
        <f t="shared" si="95"/>
        <v>283</v>
      </c>
      <c r="S363" s="55">
        <f t="shared" si="89"/>
        <v>275</v>
      </c>
      <c r="T363" s="242">
        <f t="shared" ca="1" si="90"/>
        <v>5.86</v>
      </c>
      <c r="U363" s="231" t="str">
        <f t="shared" si="91"/>
        <v/>
      </c>
      <c r="V363" s="230" t="str">
        <f t="array" ref="V363">INDEX(P:P,MAX(U$3:U363))</f>
        <v>IB#1MTR</v>
      </c>
      <c r="W363" s="230" t="str">
        <f t="shared" ca="1" si="92"/>
        <v/>
      </c>
      <c r="X363" s="230">
        <f t="shared" si="93"/>
        <v>11.4</v>
      </c>
      <c r="Y363" s="230">
        <f t="shared" si="82"/>
        <v>0</v>
      </c>
      <c r="AA363" s="230" t="str">
        <f t="shared" si="83"/>
        <v>鹿港</v>
      </c>
      <c r="AB363" s="230" t="s">
        <v>2241</v>
      </c>
      <c r="AC363" s="230" t="str">
        <f>LEFT(B363,3)</f>
        <v>下庄線</v>
      </c>
      <c r="BB363" s="547" t="s">
        <v>1214</v>
      </c>
      <c r="BC363" s="547">
        <v>117</v>
      </c>
      <c r="BD363" s="547">
        <v>7</v>
      </c>
      <c r="BE363" s="547">
        <v>124</v>
      </c>
      <c r="BG363" s="239" t="s">
        <v>8603</v>
      </c>
      <c r="BH363" s="240" t="s">
        <v>8604</v>
      </c>
      <c r="BI363" t="s">
        <v>2241</v>
      </c>
      <c r="BJ363" t="s">
        <v>2238</v>
      </c>
    </row>
    <row r="364" spans="1:62">
      <c r="A364" s="239" t="s">
        <v>44</v>
      </c>
      <c r="B364" s="240" t="s">
        <v>506</v>
      </c>
      <c r="C364" s="240" t="s">
        <v>1036</v>
      </c>
      <c r="D364" s="239" t="s">
        <v>7268</v>
      </c>
      <c r="E364" s="239" t="s">
        <v>3171</v>
      </c>
      <c r="F364" s="239" t="s">
        <v>7269</v>
      </c>
      <c r="G364" s="239" t="s">
        <v>7270</v>
      </c>
      <c r="H364" s="239" t="s">
        <v>7271</v>
      </c>
      <c r="I364" s="239" t="s">
        <v>7272</v>
      </c>
      <c r="J364" s="241" t="s">
        <v>7273</v>
      </c>
      <c r="K364" s="241" t="s">
        <v>859</v>
      </c>
      <c r="L364" s="230" t="str">
        <f t="shared" si="84"/>
        <v>IB31</v>
      </c>
      <c r="M364" s="230" t="str">
        <f t="shared" si="85"/>
        <v/>
      </c>
      <c r="N364" s="230" t="str">
        <f t="shared" si="86"/>
        <v/>
      </c>
      <c r="O364" s="230" t="str">
        <f t="shared" si="87"/>
        <v/>
      </c>
      <c r="P364" s="55" t="str">
        <f t="shared" si="88"/>
        <v>IB31</v>
      </c>
      <c r="Q364" s="635" t="str">
        <f t="shared" si="94"/>
        <v>168</v>
      </c>
      <c r="R364" s="234">
        <f t="shared" si="95"/>
        <v>148</v>
      </c>
      <c r="S364" s="55">
        <f t="shared" si="89"/>
        <v>128</v>
      </c>
      <c r="T364" s="242">
        <f t="shared" ca="1" si="90"/>
        <v>3.32</v>
      </c>
      <c r="U364" s="231" t="str">
        <f t="shared" si="91"/>
        <v/>
      </c>
      <c r="V364" s="230" t="str">
        <f t="array" ref="V364">INDEX(P:P,MAX(U$3:U364))</f>
        <v>IB#1MTR</v>
      </c>
      <c r="W364" s="230" t="str">
        <f t="shared" ca="1" si="92"/>
        <v/>
      </c>
      <c r="X364" s="230">
        <f t="shared" si="93"/>
        <v>11.4</v>
      </c>
      <c r="Y364" s="230">
        <f t="shared" si="82"/>
        <v>0</v>
      </c>
      <c r="AA364" s="230" t="str">
        <f t="shared" si="83"/>
        <v>鹿港</v>
      </c>
      <c r="AB364" s="230" t="s">
        <v>2242</v>
      </c>
      <c r="AC364" s="230" t="str">
        <f>LEFT(B364,3)</f>
        <v>鹿一線</v>
      </c>
      <c r="BB364" s="547" t="s">
        <v>1229</v>
      </c>
      <c r="BC364" s="547">
        <v>151</v>
      </c>
      <c r="BD364" s="547">
        <v>9</v>
      </c>
      <c r="BE364" s="547">
        <v>160</v>
      </c>
      <c r="BG364" s="239" t="s">
        <v>8603</v>
      </c>
      <c r="BH364" s="240" t="s">
        <v>8605</v>
      </c>
      <c r="BI364" t="s">
        <v>2242</v>
      </c>
      <c r="BJ364" t="s">
        <v>2238</v>
      </c>
    </row>
    <row r="365" spans="1:62">
      <c r="A365" s="239" t="s">
        <v>7264</v>
      </c>
      <c r="B365" s="240" t="s">
        <v>507</v>
      </c>
      <c r="C365" s="240" t="s">
        <v>7274</v>
      </c>
      <c r="D365" s="239" t="s">
        <v>793</v>
      </c>
      <c r="E365" s="239" t="s">
        <v>5709</v>
      </c>
      <c r="F365" s="239" t="s">
        <v>7275</v>
      </c>
      <c r="G365" s="239" t="s">
        <v>7276</v>
      </c>
      <c r="H365" s="239" t="s">
        <v>7277</v>
      </c>
      <c r="I365" s="239" t="s">
        <v>5709</v>
      </c>
      <c r="J365" s="241" t="s">
        <v>7278</v>
      </c>
      <c r="K365" s="241" t="s">
        <v>7279</v>
      </c>
      <c r="L365" s="230" t="str">
        <f t="shared" si="84"/>
        <v>IB21</v>
      </c>
      <c r="M365" s="230" t="str">
        <f t="shared" si="85"/>
        <v/>
      </c>
      <c r="N365" s="230" t="str">
        <f t="shared" si="86"/>
        <v/>
      </c>
      <c r="O365" s="230" t="str">
        <f t="shared" si="87"/>
        <v/>
      </c>
      <c r="P365" s="55" t="str">
        <f t="shared" si="88"/>
        <v>IB21</v>
      </c>
      <c r="Q365" s="635" t="str">
        <f t="shared" si="94"/>
        <v>0</v>
      </c>
      <c r="R365" s="234">
        <f t="shared" si="95"/>
        <v>0</v>
      </c>
      <c r="S365" s="55">
        <f t="shared" si="89"/>
        <v>0</v>
      </c>
      <c r="T365" s="242">
        <f t="shared" ca="1" si="90"/>
        <v>0</v>
      </c>
      <c r="U365" s="231" t="str">
        <f t="shared" si="91"/>
        <v/>
      </c>
      <c r="V365" s="230" t="str">
        <f t="array" ref="V365">INDEX(P:P,MAX(U$3:U365))</f>
        <v>IB#1MTR</v>
      </c>
      <c r="W365" s="230" t="str">
        <f t="shared" ca="1" si="92"/>
        <v/>
      </c>
      <c r="X365" s="230">
        <f t="shared" si="93"/>
        <v>11.4</v>
      </c>
      <c r="Y365" s="230">
        <f t="shared" si="82"/>
        <v>0</v>
      </c>
      <c r="AA365" s="230" t="str">
        <f t="shared" si="83"/>
        <v>鹿港</v>
      </c>
      <c r="AB365" s="230" t="s">
        <v>1883</v>
      </c>
      <c r="AC365" s="230" t="str">
        <f>LEFT(B365,3)</f>
        <v>橋頭線</v>
      </c>
      <c r="BB365" s="547" t="s">
        <v>1253</v>
      </c>
      <c r="BC365" s="547">
        <v>5148</v>
      </c>
      <c r="BD365" s="547">
        <v>8</v>
      </c>
      <c r="BE365" s="547">
        <v>5156</v>
      </c>
      <c r="BG365" s="239" t="s">
        <v>8603</v>
      </c>
      <c r="BH365" s="240" t="s">
        <v>8606</v>
      </c>
      <c r="BI365" t="s">
        <v>1883</v>
      </c>
      <c r="BJ365" t="s">
        <v>2238</v>
      </c>
    </row>
    <row r="366" spans="1:62">
      <c r="A366" s="239" t="s">
        <v>7280</v>
      </c>
      <c r="B366" s="240" t="s">
        <v>6778</v>
      </c>
      <c r="C366" s="240" t="s">
        <v>7281</v>
      </c>
      <c r="D366" s="239" t="s">
        <v>813</v>
      </c>
      <c r="E366" s="239" t="s">
        <v>7282</v>
      </c>
      <c r="F366" s="239" t="s">
        <v>5651</v>
      </c>
      <c r="G366" s="239" t="s">
        <v>7283</v>
      </c>
      <c r="H366" s="239" t="s">
        <v>5651</v>
      </c>
      <c r="I366" s="239" t="s">
        <v>7284</v>
      </c>
      <c r="J366" s="241" t="s">
        <v>5595</v>
      </c>
      <c r="K366" s="241" t="s">
        <v>367</v>
      </c>
      <c r="L366" s="230" t="str">
        <f t="shared" si="84"/>
        <v>IB#2MTR</v>
      </c>
      <c r="M366" s="230" t="str">
        <f t="shared" si="85"/>
        <v/>
      </c>
      <c r="N366" s="230" t="str">
        <f t="shared" si="86"/>
        <v>IB#2MTR</v>
      </c>
      <c r="O366" s="230" t="str">
        <f t="shared" si="87"/>
        <v/>
      </c>
      <c r="P366" s="55" t="str">
        <f t="shared" si="88"/>
        <v>IB#2MTR</v>
      </c>
      <c r="Q366" s="635" t="str">
        <f t="shared" si="94"/>
        <v>851</v>
      </c>
      <c r="R366" s="234">
        <f t="shared" si="95"/>
        <v>819</v>
      </c>
      <c r="S366" s="55">
        <f t="shared" si="89"/>
        <v>791</v>
      </c>
      <c r="T366" s="242">
        <f t="shared" ca="1" si="90"/>
        <v>16.8</v>
      </c>
      <c r="U366" s="231">
        <f t="shared" si="91"/>
        <v>366</v>
      </c>
      <c r="V366" s="230" t="str">
        <f t="array" ref="V366">INDEX(P:P,MAX(U$3:U366))</f>
        <v>IB#2MTR</v>
      </c>
      <c r="W366" s="230">
        <f t="shared" ca="1" si="92"/>
        <v>25</v>
      </c>
      <c r="X366" s="230" t="str">
        <f t="shared" si="93"/>
        <v/>
      </c>
      <c r="Y366" s="230">
        <f t="shared" si="82"/>
        <v>0</v>
      </c>
      <c r="AA366" s="230" t="str">
        <f t="shared" si="83"/>
        <v>鹿港</v>
      </c>
      <c r="AB366" s="230" t="s">
        <v>2243</v>
      </c>
      <c r="AC366" s="230" t="s">
        <v>2243</v>
      </c>
      <c r="BB366" s="547" t="s">
        <v>1285</v>
      </c>
      <c r="BC366" s="547">
        <v>1906</v>
      </c>
      <c r="BD366" s="547">
        <v>1</v>
      </c>
      <c r="BE366" s="547">
        <v>1907</v>
      </c>
      <c r="BG366" s="239" t="s">
        <v>44</v>
      </c>
      <c r="BH366" s="240" t="s">
        <v>8607</v>
      </c>
      <c r="BI366" t="s">
        <v>2243</v>
      </c>
      <c r="BJ366" t="s">
        <v>2243</v>
      </c>
    </row>
    <row r="367" spans="1:62">
      <c r="A367" s="239" t="s">
        <v>44</v>
      </c>
      <c r="B367" s="240" t="s">
        <v>7285</v>
      </c>
      <c r="C367" s="240" t="s">
        <v>7286</v>
      </c>
      <c r="D367" s="239" t="s">
        <v>841</v>
      </c>
      <c r="E367" s="239" t="s">
        <v>7287</v>
      </c>
      <c r="F367" s="239" t="s">
        <v>7288</v>
      </c>
      <c r="G367" s="239" t="s">
        <v>7289</v>
      </c>
      <c r="H367" s="239" t="s">
        <v>6200</v>
      </c>
      <c r="I367" s="239" t="s">
        <v>7286</v>
      </c>
      <c r="J367" s="241" t="s">
        <v>6266</v>
      </c>
      <c r="K367" s="241" t="s">
        <v>7290</v>
      </c>
      <c r="L367" s="230" t="str">
        <f t="shared" si="84"/>
        <v>IB33</v>
      </c>
      <c r="M367" s="230" t="str">
        <f t="shared" si="85"/>
        <v/>
      </c>
      <c r="N367" s="230" t="str">
        <f t="shared" si="86"/>
        <v/>
      </c>
      <c r="O367" s="230" t="str">
        <f t="shared" si="87"/>
        <v/>
      </c>
      <c r="P367" s="55" t="str">
        <f t="shared" si="88"/>
        <v>IB33</v>
      </c>
      <c r="Q367" s="635" t="str">
        <f t="shared" si="94"/>
        <v>192</v>
      </c>
      <c r="R367" s="234">
        <f t="shared" si="95"/>
        <v>188</v>
      </c>
      <c r="S367" s="55">
        <f t="shared" si="89"/>
        <v>180</v>
      </c>
      <c r="T367" s="242">
        <f t="shared" ca="1" si="90"/>
        <v>3.79</v>
      </c>
      <c r="U367" s="231" t="str">
        <f t="shared" si="91"/>
        <v/>
      </c>
      <c r="V367" s="230" t="str">
        <f t="array" ref="V367">INDEX(P:P,MAX(U$3:U367))</f>
        <v>IB#2MTR</v>
      </c>
      <c r="W367" s="230" t="str">
        <f t="shared" ca="1" si="92"/>
        <v/>
      </c>
      <c r="X367" s="230">
        <f t="shared" si="93"/>
        <v>11.4</v>
      </c>
      <c r="Y367" s="230">
        <f t="shared" si="82"/>
        <v>0</v>
      </c>
      <c r="AA367" s="230" t="str">
        <f t="shared" si="83"/>
        <v>鹿港</v>
      </c>
      <c r="AB367" s="230" t="s">
        <v>2244</v>
      </c>
      <c r="AC367" s="230" t="str">
        <f>LEFT(B367,3)</f>
        <v>鹿三線</v>
      </c>
      <c r="BB367" s="547" t="s">
        <v>1887</v>
      </c>
      <c r="BC367" s="547">
        <v>590</v>
      </c>
      <c r="BD367" s="547">
        <v>10</v>
      </c>
      <c r="BE367" s="547">
        <v>600</v>
      </c>
      <c r="BG367" s="239" t="s">
        <v>8600</v>
      </c>
      <c r="BH367" s="240" t="s">
        <v>8608</v>
      </c>
      <c r="BI367" t="s">
        <v>2244</v>
      </c>
      <c r="BJ367" t="s">
        <v>2243</v>
      </c>
    </row>
    <row r="368" spans="1:62">
      <c r="A368" s="239" t="s">
        <v>7291</v>
      </c>
      <c r="B368" s="240" t="s">
        <v>7292</v>
      </c>
      <c r="C368" s="240" t="s">
        <v>4696</v>
      </c>
      <c r="D368" s="239" t="s">
        <v>859</v>
      </c>
      <c r="E368" s="239" t="s">
        <v>7293</v>
      </c>
      <c r="F368" s="239" t="s">
        <v>859</v>
      </c>
      <c r="G368" s="239" t="s">
        <v>7294</v>
      </c>
      <c r="H368" s="239" t="s">
        <v>813</v>
      </c>
      <c r="I368" s="239" t="s">
        <v>7295</v>
      </c>
      <c r="J368" s="241" t="s">
        <v>6567</v>
      </c>
      <c r="K368" s="241" t="s">
        <v>7166</v>
      </c>
      <c r="L368" s="230" t="str">
        <f t="shared" si="84"/>
        <v>IB25</v>
      </c>
      <c r="M368" s="230" t="str">
        <f t="shared" si="85"/>
        <v/>
      </c>
      <c r="N368" s="230" t="str">
        <f t="shared" si="86"/>
        <v/>
      </c>
      <c r="O368" s="230" t="str">
        <f t="shared" si="87"/>
        <v/>
      </c>
      <c r="P368" s="55" t="str">
        <f t="shared" si="88"/>
        <v>IB25</v>
      </c>
      <c r="Q368" s="635" t="str">
        <f t="shared" si="94"/>
        <v>308</v>
      </c>
      <c r="R368" s="234">
        <f t="shared" si="95"/>
        <v>282</v>
      </c>
      <c r="S368" s="55">
        <f t="shared" si="89"/>
        <v>259</v>
      </c>
      <c r="T368" s="242">
        <f t="shared" ca="1" si="90"/>
        <v>6.08</v>
      </c>
      <c r="U368" s="231" t="str">
        <f t="shared" si="91"/>
        <v/>
      </c>
      <c r="V368" s="230" t="str">
        <f t="array" ref="V368">INDEX(P:P,MAX(U$3:U368))</f>
        <v>IB#2MTR</v>
      </c>
      <c r="W368" s="230" t="str">
        <f t="shared" ca="1" si="92"/>
        <v/>
      </c>
      <c r="X368" s="230">
        <f t="shared" si="93"/>
        <v>11.4</v>
      </c>
      <c r="Y368" s="230">
        <f t="shared" si="82"/>
        <v>0</v>
      </c>
      <c r="AA368" s="230" t="str">
        <f t="shared" si="83"/>
        <v>鹿港</v>
      </c>
      <c r="AB368" s="230" t="s">
        <v>2245</v>
      </c>
      <c r="AC368" s="230" t="str">
        <f>LEFT(B368,3)</f>
        <v>鹽場線</v>
      </c>
      <c r="BB368" s="547" t="s">
        <v>1355</v>
      </c>
      <c r="BC368" s="547">
        <v>3104</v>
      </c>
      <c r="BD368" s="547" t="s">
        <v>85</v>
      </c>
      <c r="BE368" s="547">
        <v>3104</v>
      </c>
      <c r="BG368" s="239" t="s">
        <v>8603</v>
      </c>
      <c r="BH368" s="240" t="s">
        <v>8609</v>
      </c>
      <c r="BI368" t="s">
        <v>2245</v>
      </c>
      <c r="BJ368" t="s">
        <v>2243</v>
      </c>
    </row>
    <row r="369" spans="1:62">
      <c r="A369" s="239" t="s">
        <v>7291</v>
      </c>
      <c r="B369" s="240" t="s">
        <v>508</v>
      </c>
      <c r="C369" s="240" t="s">
        <v>6184</v>
      </c>
      <c r="D369" s="239" t="s">
        <v>7296</v>
      </c>
      <c r="E369" s="239" t="s">
        <v>7297</v>
      </c>
      <c r="F369" s="239" t="s">
        <v>5695</v>
      </c>
      <c r="G369" s="239" t="s">
        <v>7298</v>
      </c>
      <c r="H369" s="239" t="s">
        <v>5651</v>
      </c>
      <c r="I369" s="239" t="s">
        <v>1001</v>
      </c>
      <c r="J369" s="241" t="s">
        <v>7299</v>
      </c>
      <c r="K369" s="241" t="s">
        <v>6200</v>
      </c>
      <c r="L369" s="230" t="str">
        <f t="shared" si="84"/>
        <v>IB28</v>
      </c>
      <c r="M369" s="230" t="str">
        <f t="shared" si="85"/>
        <v/>
      </c>
      <c r="N369" s="230" t="str">
        <f t="shared" si="86"/>
        <v/>
      </c>
      <c r="O369" s="230" t="str">
        <f t="shared" si="87"/>
        <v/>
      </c>
      <c r="P369" s="55" t="str">
        <f t="shared" si="88"/>
        <v>IB28</v>
      </c>
      <c r="Q369" s="635" t="str">
        <f t="shared" si="94"/>
        <v>211</v>
      </c>
      <c r="R369" s="234">
        <f t="shared" si="95"/>
        <v>204</v>
      </c>
      <c r="S369" s="55">
        <f t="shared" si="89"/>
        <v>194</v>
      </c>
      <c r="T369" s="242">
        <f t="shared" ca="1" si="90"/>
        <v>4.17</v>
      </c>
      <c r="U369" s="231" t="str">
        <f t="shared" si="91"/>
        <v/>
      </c>
      <c r="V369" s="230" t="str">
        <f t="array" ref="V369">INDEX(P:P,MAX(U$3:U369))</f>
        <v>IB#2MTR</v>
      </c>
      <c r="W369" s="230" t="str">
        <f t="shared" ca="1" si="92"/>
        <v/>
      </c>
      <c r="X369" s="230">
        <f t="shared" si="93"/>
        <v>11.4</v>
      </c>
      <c r="Y369" s="230">
        <f t="shared" si="82"/>
        <v>0</v>
      </c>
      <c r="AA369" s="230" t="str">
        <f t="shared" si="83"/>
        <v>鹿港</v>
      </c>
      <c r="AB369" s="230" t="s">
        <v>2246</v>
      </c>
      <c r="AC369" s="230" t="str">
        <f>LEFT(B369,3)</f>
        <v>龍山線</v>
      </c>
      <c r="BB369" s="547" t="s">
        <v>1383</v>
      </c>
      <c r="BC369" s="547">
        <v>2937</v>
      </c>
      <c r="BD369" s="547">
        <v>9</v>
      </c>
      <c r="BE369" s="547">
        <v>2946</v>
      </c>
      <c r="BG369" s="239" t="s">
        <v>8600</v>
      </c>
      <c r="BH369" s="240" t="s">
        <v>8610</v>
      </c>
      <c r="BI369" t="s">
        <v>2246</v>
      </c>
      <c r="BJ369" t="s">
        <v>2243</v>
      </c>
    </row>
    <row r="370" spans="1:62">
      <c r="A370" s="239" t="s">
        <v>7291</v>
      </c>
      <c r="B370" s="240" t="s">
        <v>7300</v>
      </c>
      <c r="C370" s="240" t="s">
        <v>7301</v>
      </c>
      <c r="D370" s="239" t="s">
        <v>813</v>
      </c>
      <c r="E370" s="239" t="s">
        <v>818</v>
      </c>
      <c r="F370" s="239" t="s">
        <v>5590</v>
      </c>
      <c r="G370" s="239" t="s">
        <v>835</v>
      </c>
      <c r="H370" s="239" t="s">
        <v>7066</v>
      </c>
      <c r="I370" s="239" t="s">
        <v>6268</v>
      </c>
      <c r="J370" s="241" t="s">
        <v>7150</v>
      </c>
      <c r="K370" s="241" t="s">
        <v>5996</v>
      </c>
      <c r="L370" s="230" t="str">
        <f t="shared" si="84"/>
        <v>IB24</v>
      </c>
      <c r="M370" s="230" t="str">
        <f t="shared" si="85"/>
        <v/>
      </c>
      <c r="N370" s="230" t="str">
        <f t="shared" si="86"/>
        <v/>
      </c>
      <c r="O370" s="230" t="str">
        <f t="shared" si="87"/>
        <v/>
      </c>
      <c r="P370" s="55" t="str">
        <f t="shared" si="88"/>
        <v>IB24</v>
      </c>
      <c r="Q370" s="635" t="str">
        <f t="shared" si="94"/>
        <v>119</v>
      </c>
      <c r="R370" s="234">
        <f t="shared" si="95"/>
        <v>106</v>
      </c>
      <c r="S370" s="55">
        <f t="shared" si="89"/>
        <v>92</v>
      </c>
      <c r="T370" s="242">
        <f t="shared" ca="1" si="90"/>
        <v>2.35</v>
      </c>
      <c r="U370" s="231" t="str">
        <f t="shared" si="91"/>
        <v/>
      </c>
      <c r="V370" s="230" t="str">
        <f t="array" ref="V370">INDEX(P:P,MAX(U$3:U370))</f>
        <v>IB#2MTR</v>
      </c>
      <c r="W370" s="230" t="str">
        <f t="shared" ca="1" si="92"/>
        <v/>
      </c>
      <c r="X370" s="230">
        <f t="shared" si="93"/>
        <v>11.4</v>
      </c>
      <c r="Y370" s="230">
        <f t="shared" si="82"/>
        <v>0</v>
      </c>
      <c r="AA370" s="230" t="str">
        <f t="shared" si="83"/>
        <v>鹿港</v>
      </c>
      <c r="AB370" s="230" t="s">
        <v>2247</v>
      </c>
      <c r="AC370" s="230" t="str">
        <f>LEFT(B370,3)</f>
        <v>鹿溪線</v>
      </c>
      <c r="BB370" s="547" t="s">
        <v>1400</v>
      </c>
      <c r="BC370" s="547">
        <v>4439</v>
      </c>
      <c r="BD370" s="547">
        <v>4</v>
      </c>
      <c r="BE370" s="547">
        <v>4443</v>
      </c>
      <c r="BG370" s="239" t="s">
        <v>8603</v>
      </c>
      <c r="BH370" s="240" t="s">
        <v>8611</v>
      </c>
      <c r="BI370" t="s">
        <v>2247</v>
      </c>
      <c r="BJ370" t="s">
        <v>2243</v>
      </c>
    </row>
    <row r="371" spans="1:62">
      <c r="A371" s="239" t="s">
        <v>7291</v>
      </c>
      <c r="B371" s="240" t="s">
        <v>7302</v>
      </c>
      <c r="C371" s="240" t="s">
        <v>7081</v>
      </c>
      <c r="D371" s="239" t="s">
        <v>5638</v>
      </c>
      <c r="E371" s="239" t="s">
        <v>953</v>
      </c>
      <c r="F371" s="239" t="s">
        <v>793</v>
      </c>
      <c r="G371" s="239" t="s">
        <v>7303</v>
      </c>
      <c r="H371" s="239" t="s">
        <v>7099</v>
      </c>
      <c r="I371" s="239" t="s">
        <v>953</v>
      </c>
      <c r="J371" s="241" t="s">
        <v>6511</v>
      </c>
      <c r="K371" s="241" t="s">
        <v>793</v>
      </c>
      <c r="L371" s="230" t="str">
        <f t="shared" si="84"/>
        <v>IB27</v>
      </c>
      <c r="M371" s="230" t="str">
        <f t="shared" si="85"/>
        <v/>
      </c>
      <c r="N371" s="230" t="str">
        <f t="shared" si="86"/>
        <v/>
      </c>
      <c r="O371" s="230" t="str">
        <f t="shared" si="87"/>
        <v/>
      </c>
      <c r="P371" s="55" t="str">
        <f t="shared" si="88"/>
        <v>IB27</v>
      </c>
      <c r="Q371" s="635" t="str">
        <f t="shared" si="94"/>
        <v>91</v>
      </c>
      <c r="R371" s="234">
        <f t="shared" si="95"/>
        <v>82</v>
      </c>
      <c r="S371" s="55">
        <f t="shared" si="89"/>
        <v>74</v>
      </c>
      <c r="T371" s="242">
        <f t="shared" ca="1" si="90"/>
        <v>1.8</v>
      </c>
      <c r="U371" s="231" t="str">
        <f t="shared" si="91"/>
        <v/>
      </c>
      <c r="V371" s="230" t="str">
        <f t="array" ref="V371">INDEX(P:P,MAX(U$3:U371))</f>
        <v>IB#2MTR</v>
      </c>
      <c r="W371" s="230" t="str">
        <f t="shared" ca="1" si="92"/>
        <v/>
      </c>
      <c r="X371" s="230">
        <f t="shared" si="93"/>
        <v>11.4</v>
      </c>
      <c r="Y371" s="230">
        <f t="shared" si="82"/>
        <v>0</v>
      </c>
      <c r="AA371" s="230" t="str">
        <f t="shared" si="83"/>
        <v>鹿港</v>
      </c>
      <c r="AB371" s="230" t="s">
        <v>2248</v>
      </c>
      <c r="AC371" s="230" t="str">
        <f>LEFT(B371,3)</f>
        <v>鹿東線</v>
      </c>
      <c r="BB371" s="547" t="s">
        <v>1427</v>
      </c>
      <c r="BC371" s="547">
        <v>3150</v>
      </c>
      <c r="BD371" s="547">
        <v>1</v>
      </c>
      <c r="BE371" s="547">
        <v>3151</v>
      </c>
      <c r="BG371" s="239" t="s">
        <v>8603</v>
      </c>
      <c r="BH371" s="240" t="s">
        <v>8612</v>
      </c>
      <c r="BI371" t="s">
        <v>2248</v>
      </c>
      <c r="BJ371" t="s">
        <v>2243</v>
      </c>
    </row>
    <row r="372" spans="1:62">
      <c r="A372" s="239" t="s">
        <v>44</v>
      </c>
      <c r="B372" s="240" t="s">
        <v>7304</v>
      </c>
      <c r="C372" s="240" t="s">
        <v>3164</v>
      </c>
      <c r="D372" s="239" t="s">
        <v>855</v>
      </c>
      <c r="E372" s="239" t="s">
        <v>4697</v>
      </c>
      <c r="F372" s="239" t="s">
        <v>5996</v>
      </c>
      <c r="G372" s="239" t="s">
        <v>3198</v>
      </c>
      <c r="H372" s="239" t="s">
        <v>855</v>
      </c>
      <c r="I372" s="239" t="s">
        <v>4697</v>
      </c>
      <c r="J372" s="241" t="s">
        <v>7088</v>
      </c>
      <c r="K372" s="241" t="s">
        <v>367</v>
      </c>
      <c r="L372" s="230" t="str">
        <f t="shared" si="84"/>
        <v>IB#3MTR</v>
      </c>
      <c r="M372" s="230" t="str">
        <f t="shared" si="85"/>
        <v/>
      </c>
      <c r="N372" s="230" t="str">
        <f t="shared" si="86"/>
        <v>IB#3MTR</v>
      </c>
      <c r="O372" s="230" t="str">
        <f t="shared" si="87"/>
        <v/>
      </c>
      <c r="P372" s="55" t="str">
        <f t="shared" si="88"/>
        <v>IB#3MTR</v>
      </c>
      <c r="Q372" s="635" t="str">
        <f t="shared" si="94"/>
        <v>450</v>
      </c>
      <c r="R372" s="234">
        <f t="shared" si="95"/>
        <v>442</v>
      </c>
      <c r="S372" s="55">
        <f t="shared" si="89"/>
        <v>437</v>
      </c>
      <c r="T372" s="242">
        <f t="shared" ca="1" si="90"/>
        <v>8.89</v>
      </c>
      <c r="U372" s="231">
        <f t="shared" si="91"/>
        <v>372</v>
      </c>
      <c r="V372" s="230" t="str">
        <f t="array" ref="V372">INDEX(P:P,MAX(U$3:U372))</f>
        <v>IB#3MTR</v>
      </c>
      <c r="W372" s="230">
        <f t="shared" ca="1" si="92"/>
        <v>25</v>
      </c>
      <c r="X372" s="230" t="str">
        <f t="shared" si="93"/>
        <v/>
      </c>
      <c r="Y372" s="230">
        <f t="shared" si="82"/>
        <v>0</v>
      </c>
      <c r="AA372" s="230" t="str">
        <f t="shared" si="83"/>
        <v>鹿港</v>
      </c>
      <c r="AB372" s="230" t="s">
        <v>2249</v>
      </c>
      <c r="AC372" s="230" t="s">
        <v>2249</v>
      </c>
      <c r="BB372" s="547" t="s">
        <v>1888</v>
      </c>
      <c r="BC372" s="547">
        <v>362</v>
      </c>
      <c r="BD372" s="547">
        <v>16</v>
      </c>
      <c r="BE372" s="547">
        <v>378</v>
      </c>
      <c r="BG372" s="239" t="s">
        <v>8600</v>
      </c>
      <c r="BH372" s="240" t="s">
        <v>8491</v>
      </c>
      <c r="BI372" t="s">
        <v>2249</v>
      </c>
      <c r="BJ372" t="s">
        <v>2249</v>
      </c>
    </row>
    <row r="373" spans="1:62">
      <c r="A373" s="239" t="s">
        <v>7291</v>
      </c>
      <c r="B373" s="240" t="s">
        <v>7305</v>
      </c>
      <c r="C373" s="240" t="s">
        <v>6175</v>
      </c>
      <c r="D373" s="239" t="s">
        <v>6558</v>
      </c>
      <c r="E373" s="239" t="s">
        <v>7306</v>
      </c>
      <c r="F373" s="239" t="s">
        <v>5743</v>
      </c>
      <c r="G373" s="239" t="s">
        <v>1003</v>
      </c>
      <c r="H373" s="239" t="s">
        <v>6558</v>
      </c>
      <c r="I373" s="239" t="s">
        <v>934</v>
      </c>
      <c r="J373" s="241" t="s">
        <v>7307</v>
      </c>
      <c r="K373" s="241" t="s">
        <v>6176</v>
      </c>
      <c r="L373" s="230" t="str">
        <f t="shared" si="84"/>
        <v>IB34</v>
      </c>
      <c r="M373" s="230" t="str">
        <f t="shared" si="85"/>
        <v/>
      </c>
      <c r="N373" s="230" t="str">
        <f t="shared" si="86"/>
        <v/>
      </c>
      <c r="O373" s="230" t="str">
        <f t="shared" si="87"/>
        <v/>
      </c>
      <c r="P373" s="55" t="str">
        <f t="shared" si="88"/>
        <v>IB34</v>
      </c>
      <c r="Q373" s="635" t="str">
        <f t="shared" si="94"/>
        <v>17</v>
      </c>
      <c r="R373" s="234">
        <f t="shared" si="95"/>
        <v>16</v>
      </c>
      <c r="S373" s="55">
        <f t="shared" si="89"/>
        <v>15</v>
      </c>
      <c r="T373" s="242">
        <f t="shared" ca="1" si="90"/>
        <v>0.34</v>
      </c>
      <c r="U373" s="231" t="str">
        <f t="shared" si="91"/>
        <v/>
      </c>
      <c r="V373" s="230" t="str">
        <f t="array" ref="V373">INDEX(P:P,MAX(U$3:U373))</f>
        <v>IB#3MTR</v>
      </c>
      <c r="W373" s="230" t="str">
        <f t="shared" ca="1" si="92"/>
        <v/>
      </c>
      <c r="X373" s="230">
        <f t="shared" si="93"/>
        <v>11.4</v>
      </c>
      <c r="Y373" s="230">
        <f t="shared" si="82"/>
        <v>0</v>
      </c>
      <c r="AA373" s="230" t="str">
        <f t="shared" si="83"/>
        <v>鹿港</v>
      </c>
      <c r="AB373" s="230" t="s">
        <v>2250</v>
      </c>
      <c r="AC373" s="230" t="str">
        <f>LEFT(B373,3)</f>
        <v>永豐線</v>
      </c>
      <c r="BB373" s="547" t="s">
        <v>1455</v>
      </c>
      <c r="BC373" s="547">
        <v>1441</v>
      </c>
      <c r="BD373" s="547">
        <v>6</v>
      </c>
      <c r="BE373" s="547">
        <v>1447</v>
      </c>
      <c r="BG373" s="239" t="s">
        <v>8600</v>
      </c>
      <c r="BH373" s="240" t="s">
        <v>8613</v>
      </c>
      <c r="BI373" t="s">
        <v>2250</v>
      </c>
      <c r="BJ373" t="s">
        <v>2249</v>
      </c>
    </row>
    <row r="374" spans="1:62">
      <c r="A374" s="239" t="s">
        <v>7291</v>
      </c>
      <c r="B374" s="240" t="s">
        <v>7308</v>
      </c>
      <c r="C374" s="240" t="s">
        <v>6551</v>
      </c>
      <c r="D374" s="239" t="s">
        <v>5651</v>
      </c>
      <c r="E374" s="239" t="s">
        <v>7309</v>
      </c>
      <c r="F374" s="239" t="s">
        <v>6558</v>
      </c>
      <c r="G374" s="239" t="s">
        <v>7310</v>
      </c>
      <c r="H374" s="239" t="s">
        <v>6558</v>
      </c>
      <c r="I374" s="239" t="s">
        <v>7309</v>
      </c>
      <c r="J374" s="241" t="s">
        <v>7299</v>
      </c>
      <c r="K374" s="241" t="s">
        <v>7114</v>
      </c>
      <c r="L374" s="230" t="str">
        <f t="shared" si="84"/>
        <v>IB29</v>
      </c>
      <c r="M374" s="230" t="str">
        <f t="shared" si="85"/>
        <v/>
      </c>
      <c r="N374" s="230" t="str">
        <f t="shared" si="86"/>
        <v/>
      </c>
      <c r="O374" s="230" t="str">
        <f t="shared" si="87"/>
        <v/>
      </c>
      <c r="P374" s="55" t="str">
        <f t="shared" si="88"/>
        <v>IB29</v>
      </c>
      <c r="Q374" s="635" t="str">
        <f t="shared" si="94"/>
        <v>227</v>
      </c>
      <c r="R374" s="234">
        <f t="shared" si="95"/>
        <v>216</v>
      </c>
      <c r="S374" s="55">
        <f t="shared" si="89"/>
        <v>209</v>
      </c>
      <c r="T374" s="242">
        <f t="shared" ca="1" si="90"/>
        <v>4.4800000000000004</v>
      </c>
      <c r="U374" s="231" t="str">
        <f t="shared" si="91"/>
        <v/>
      </c>
      <c r="V374" s="230" t="str">
        <f t="array" ref="V374">INDEX(P:P,MAX(U$3:U374))</f>
        <v>IB#3MTR</v>
      </c>
      <c r="W374" s="230" t="str">
        <f t="shared" ca="1" si="92"/>
        <v/>
      </c>
      <c r="X374" s="230">
        <f t="shared" si="93"/>
        <v>11.4</v>
      </c>
      <c r="Y374" s="230">
        <f t="shared" si="82"/>
        <v>0</v>
      </c>
      <c r="AA374" s="230" t="str">
        <f t="shared" si="83"/>
        <v>鹿港</v>
      </c>
      <c r="AB374" s="230" t="s">
        <v>2251</v>
      </c>
      <c r="AC374" s="230" t="str">
        <f>LEFT(B374,3)</f>
        <v>鹿管線</v>
      </c>
      <c r="BB374" s="547" t="s">
        <v>1476</v>
      </c>
      <c r="BC374" s="547">
        <v>1341</v>
      </c>
      <c r="BD374" s="547">
        <v>4</v>
      </c>
      <c r="BE374" s="547">
        <v>1345</v>
      </c>
      <c r="BG374" s="239" t="s">
        <v>44</v>
      </c>
      <c r="BH374" s="240" t="s">
        <v>8614</v>
      </c>
      <c r="BI374" t="s">
        <v>2251</v>
      </c>
      <c r="BJ374" t="s">
        <v>2249</v>
      </c>
    </row>
    <row r="375" spans="1:62">
      <c r="A375" s="239" t="s">
        <v>44</v>
      </c>
      <c r="B375" s="240" t="s">
        <v>509</v>
      </c>
      <c r="C375" s="240" t="s">
        <v>7311</v>
      </c>
      <c r="D375" s="239" t="s">
        <v>7066</v>
      </c>
      <c r="E375" s="239" t="s">
        <v>966</v>
      </c>
      <c r="F375" s="239" t="s">
        <v>813</v>
      </c>
      <c r="G375" s="239" t="s">
        <v>935</v>
      </c>
      <c r="H375" s="239" t="s">
        <v>7312</v>
      </c>
      <c r="I375" s="239" t="s">
        <v>966</v>
      </c>
      <c r="J375" s="241" t="s">
        <v>808</v>
      </c>
      <c r="K375" s="241" t="s">
        <v>5801</v>
      </c>
      <c r="L375" s="230" t="str">
        <f t="shared" si="84"/>
        <v>IB32</v>
      </c>
      <c r="M375" s="230" t="str">
        <f t="shared" si="85"/>
        <v/>
      </c>
      <c r="N375" s="230" t="str">
        <f t="shared" si="86"/>
        <v/>
      </c>
      <c r="O375" s="230" t="str">
        <f t="shared" si="87"/>
        <v/>
      </c>
      <c r="P375" s="55" t="str">
        <f t="shared" si="88"/>
        <v>IB32</v>
      </c>
      <c r="Q375" s="635" t="str">
        <f t="shared" si="94"/>
        <v>93</v>
      </c>
      <c r="R375" s="234">
        <f t="shared" si="95"/>
        <v>77</v>
      </c>
      <c r="S375" s="55">
        <f t="shared" si="89"/>
        <v>63</v>
      </c>
      <c r="T375" s="242">
        <f t="shared" ca="1" si="90"/>
        <v>1.84</v>
      </c>
      <c r="U375" s="231" t="str">
        <f t="shared" si="91"/>
        <v/>
      </c>
      <c r="V375" s="230" t="str">
        <f t="array" ref="V375">INDEX(P:P,MAX(U$3:U375))</f>
        <v>IB#3MTR</v>
      </c>
      <c r="W375" s="230" t="str">
        <f t="shared" ca="1" si="92"/>
        <v/>
      </c>
      <c r="X375" s="230">
        <f t="shared" si="93"/>
        <v>11.4</v>
      </c>
      <c r="Y375" s="230">
        <f t="shared" si="82"/>
        <v>0</v>
      </c>
      <c r="AA375" s="230" t="str">
        <f t="shared" si="83"/>
        <v>鹿港</v>
      </c>
      <c r="AB375" s="230" t="s">
        <v>2252</v>
      </c>
      <c r="AC375" s="230" t="str">
        <f>LEFT(B375,3)</f>
        <v>鹿二線</v>
      </c>
      <c r="BB375" s="547" t="s">
        <v>1889</v>
      </c>
      <c r="BC375" s="547">
        <v>2216</v>
      </c>
      <c r="BD375" s="547">
        <v>3</v>
      </c>
      <c r="BE375" s="547">
        <v>2219</v>
      </c>
      <c r="BG375" s="239" t="s">
        <v>8600</v>
      </c>
      <c r="BH375" s="240" t="s">
        <v>8615</v>
      </c>
      <c r="BI375" t="s">
        <v>2252</v>
      </c>
      <c r="BJ375" t="s">
        <v>2249</v>
      </c>
    </row>
    <row r="376" spans="1:62">
      <c r="A376" s="239" t="s">
        <v>44</v>
      </c>
      <c r="B376" s="240" t="s">
        <v>510</v>
      </c>
      <c r="C376" s="240" t="s">
        <v>942</v>
      </c>
      <c r="D376" s="239" t="s">
        <v>854</v>
      </c>
      <c r="E376" s="239" t="s">
        <v>7313</v>
      </c>
      <c r="F376" s="239" t="s">
        <v>855</v>
      </c>
      <c r="G376" s="239" t="s">
        <v>878</v>
      </c>
      <c r="H376" s="239" t="s">
        <v>7314</v>
      </c>
      <c r="I376" s="239" t="s">
        <v>7315</v>
      </c>
      <c r="J376" s="241" t="s">
        <v>802</v>
      </c>
      <c r="K376" s="241" t="s">
        <v>854</v>
      </c>
      <c r="L376" s="230" t="str">
        <f t="shared" si="84"/>
        <v>IB26</v>
      </c>
      <c r="M376" s="230" t="str">
        <f t="shared" si="85"/>
        <v/>
      </c>
      <c r="N376" s="230" t="str">
        <f t="shared" si="86"/>
        <v/>
      </c>
      <c r="O376" s="230" t="str">
        <f t="shared" si="87"/>
        <v/>
      </c>
      <c r="P376" s="55" t="str">
        <f t="shared" si="88"/>
        <v>IB26</v>
      </c>
      <c r="Q376" s="635" t="str">
        <f t="shared" si="94"/>
        <v>133</v>
      </c>
      <c r="R376" s="234">
        <f t="shared" si="95"/>
        <v>127</v>
      </c>
      <c r="S376" s="55">
        <f t="shared" si="89"/>
        <v>124</v>
      </c>
      <c r="T376" s="242">
        <f t="shared" ca="1" si="90"/>
        <v>2.63</v>
      </c>
      <c r="U376" s="231" t="str">
        <f t="shared" si="91"/>
        <v/>
      </c>
      <c r="V376" s="230" t="str">
        <f t="array" ref="V376">INDEX(P:P,MAX(U$3:U376))</f>
        <v>IB#3MTR</v>
      </c>
      <c r="W376" s="230" t="str">
        <f t="shared" ca="1" si="92"/>
        <v/>
      </c>
      <c r="X376" s="230">
        <f t="shared" si="93"/>
        <v>11.4</v>
      </c>
      <c r="Y376" s="230">
        <f t="shared" si="82"/>
        <v>0</v>
      </c>
      <c r="AA376" s="230" t="str">
        <f t="shared" si="83"/>
        <v>鹿港</v>
      </c>
      <c r="AB376" s="230" t="s">
        <v>2253</v>
      </c>
      <c r="AC376" s="230" t="str">
        <f>LEFT(B376,3)</f>
        <v>頂厝線</v>
      </c>
      <c r="BB376" s="547" t="s">
        <v>1890</v>
      </c>
      <c r="BC376" s="547">
        <v>2210</v>
      </c>
      <c r="BD376" s="547" t="s">
        <v>85</v>
      </c>
      <c r="BE376" s="547">
        <v>2210</v>
      </c>
      <c r="BG376" s="239" t="s">
        <v>8603</v>
      </c>
      <c r="BH376" s="240" t="s">
        <v>8616</v>
      </c>
      <c r="BI376" t="s">
        <v>2253</v>
      </c>
      <c r="BJ376" t="s">
        <v>2249</v>
      </c>
    </row>
    <row r="377" spans="1:62">
      <c r="A377" s="239" t="s">
        <v>44</v>
      </c>
      <c r="B377" s="240" t="s">
        <v>511</v>
      </c>
      <c r="C377" s="240" t="s">
        <v>946</v>
      </c>
      <c r="D377" s="239" t="s">
        <v>806</v>
      </c>
      <c r="E377" s="239" t="s">
        <v>7316</v>
      </c>
      <c r="F377" s="239" t="s">
        <v>855</v>
      </c>
      <c r="G377" s="239" t="s">
        <v>7317</v>
      </c>
      <c r="H377" s="239" t="s">
        <v>7082</v>
      </c>
      <c r="I377" s="239" t="s">
        <v>946</v>
      </c>
      <c r="J377" s="241" t="s">
        <v>882</v>
      </c>
      <c r="K377" s="241" t="s">
        <v>806</v>
      </c>
      <c r="L377" s="230" t="str">
        <f t="shared" si="84"/>
        <v>IB23</v>
      </c>
      <c r="M377" s="230" t="str">
        <f t="shared" si="85"/>
        <v/>
      </c>
      <c r="N377" s="230" t="str">
        <f t="shared" si="86"/>
        <v/>
      </c>
      <c r="O377" s="230" t="str">
        <f t="shared" si="87"/>
        <v/>
      </c>
      <c r="P377" s="55" t="str">
        <f t="shared" si="88"/>
        <v>IB23</v>
      </c>
      <c r="Q377" s="635" t="str">
        <f t="shared" si="94"/>
        <v>54</v>
      </c>
      <c r="R377" s="234">
        <f t="shared" si="95"/>
        <v>43</v>
      </c>
      <c r="S377" s="55">
        <f t="shared" si="89"/>
        <v>23</v>
      </c>
      <c r="T377" s="242">
        <f t="shared" ca="1" si="90"/>
        <v>1.07</v>
      </c>
      <c r="U377" s="231" t="str">
        <f t="shared" si="91"/>
        <v/>
      </c>
      <c r="V377" s="230" t="str">
        <f t="array" ref="V377">INDEX(P:P,MAX(U$3:U377))</f>
        <v>IB#3MTR</v>
      </c>
      <c r="W377" s="230" t="str">
        <f t="shared" ca="1" si="92"/>
        <v/>
      </c>
      <c r="X377" s="230">
        <f t="shared" si="93"/>
        <v>11.4</v>
      </c>
      <c r="Y377" s="230">
        <f t="shared" si="82"/>
        <v>0</v>
      </c>
      <c r="AA377" s="230" t="str">
        <f t="shared" si="83"/>
        <v>鹿港</v>
      </c>
      <c r="AB377" s="230" t="s">
        <v>2254</v>
      </c>
      <c r="AC377" s="230" t="str">
        <f>LEFT(B377,3)</f>
        <v>鹿中線</v>
      </c>
      <c r="BB377" s="547" t="s">
        <v>1891</v>
      </c>
      <c r="BC377" s="547">
        <v>345</v>
      </c>
      <c r="BD377" s="547">
        <v>20</v>
      </c>
      <c r="BE377" s="547">
        <v>365</v>
      </c>
      <c r="BG377" s="239" t="s">
        <v>8600</v>
      </c>
      <c r="BH377" s="240" t="s">
        <v>8617</v>
      </c>
      <c r="BI377" t="s">
        <v>2254</v>
      </c>
      <c r="BJ377" t="s">
        <v>2249</v>
      </c>
    </row>
    <row r="378" spans="1:62">
      <c r="A378" s="239" t="s">
        <v>7318</v>
      </c>
      <c r="B378" s="240" t="s">
        <v>434</v>
      </c>
      <c r="C378" s="240" t="s">
        <v>5624</v>
      </c>
      <c r="D378" s="239" t="s">
        <v>793</v>
      </c>
      <c r="E378" s="239" t="s">
        <v>7097</v>
      </c>
      <c r="F378" s="239" t="s">
        <v>7279</v>
      </c>
      <c r="G378" s="239" t="s">
        <v>7097</v>
      </c>
      <c r="H378" s="239" t="s">
        <v>793</v>
      </c>
      <c r="I378" s="239" t="s">
        <v>5624</v>
      </c>
      <c r="J378" s="241" t="s">
        <v>367</v>
      </c>
      <c r="K378" s="241" t="s">
        <v>367</v>
      </c>
      <c r="L378" s="230" t="str">
        <f t="shared" si="84"/>
        <v>IC#1MTR</v>
      </c>
      <c r="M378" s="230" t="str">
        <f t="shared" si="85"/>
        <v/>
      </c>
      <c r="N378" s="230" t="str">
        <f t="shared" si="86"/>
        <v>IC#1MTR</v>
      </c>
      <c r="O378" s="230" t="str">
        <f t="shared" si="87"/>
        <v/>
      </c>
      <c r="P378" s="55" t="str">
        <f t="shared" si="88"/>
        <v>IC#1MTR</v>
      </c>
      <c r="Q378" s="635" t="str">
        <f t="shared" si="94"/>
        <v>0</v>
      </c>
      <c r="R378" s="234">
        <f t="shared" si="95"/>
        <v>0</v>
      </c>
      <c r="S378" s="55">
        <f t="shared" si="89"/>
        <v>0</v>
      </c>
      <c r="T378" s="242" t="e">
        <f t="shared" ca="1" si="90"/>
        <v>#VALUE!</v>
      </c>
      <c r="U378" s="231">
        <f t="shared" si="91"/>
        <v>378</v>
      </c>
      <c r="V378" s="230" t="str">
        <f t="array" ref="V378">INDEX(P:P,MAX(U$3:U378))</f>
        <v>IC#1MTR</v>
      </c>
      <c r="W378" s="230">
        <f t="shared" ca="1" si="92"/>
        <v>25</v>
      </c>
      <c r="X378" s="230" t="str">
        <f t="shared" si="93"/>
        <v/>
      </c>
      <c r="Y378" s="230">
        <f t="shared" si="82"/>
        <v>0</v>
      </c>
      <c r="AA378" s="230" t="str">
        <f t="shared" si="83"/>
        <v>員林</v>
      </c>
      <c r="AB378" s="230" t="s">
        <v>2255</v>
      </c>
      <c r="AC378" s="230" t="s">
        <v>2255</v>
      </c>
      <c r="BB378" s="547" t="s">
        <v>1892</v>
      </c>
      <c r="BC378" s="547">
        <v>998</v>
      </c>
      <c r="BD378" s="547" t="s">
        <v>85</v>
      </c>
      <c r="BE378" s="547">
        <v>998</v>
      </c>
      <c r="BG378" s="239" t="s">
        <v>8618</v>
      </c>
      <c r="BH378" s="240" t="s">
        <v>434</v>
      </c>
      <c r="BI378" t="s">
        <v>2255</v>
      </c>
      <c r="BJ378" t="s">
        <v>2255</v>
      </c>
    </row>
    <row r="379" spans="1:62">
      <c r="A379" s="239" t="s">
        <v>45</v>
      </c>
      <c r="B379" s="240" t="s">
        <v>439</v>
      </c>
      <c r="C379" s="240" t="s">
        <v>5624</v>
      </c>
      <c r="D379" s="239" t="s">
        <v>793</v>
      </c>
      <c r="E379" s="239" t="s">
        <v>5624</v>
      </c>
      <c r="F379" s="239" t="s">
        <v>793</v>
      </c>
      <c r="G379" s="239" t="s">
        <v>5624</v>
      </c>
      <c r="H379" s="239" t="s">
        <v>7319</v>
      </c>
      <c r="I379" s="239" t="s">
        <v>5624</v>
      </c>
      <c r="J379" s="241" t="s">
        <v>7088</v>
      </c>
      <c r="K379" s="241" t="s">
        <v>367</v>
      </c>
      <c r="L379" s="230" t="str">
        <f t="shared" si="84"/>
        <v>IC#3MTR</v>
      </c>
      <c r="M379" s="230" t="str">
        <f t="shared" si="85"/>
        <v/>
      </c>
      <c r="N379" s="230" t="str">
        <f t="shared" si="86"/>
        <v>IC#3MTR</v>
      </c>
      <c r="O379" s="230" t="str">
        <f t="shared" si="87"/>
        <v/>
      </c>
      <c r="P379" s="55" t="str">
        <f t="shared" si="88"/>
        <v>IC#3MTR</v>
      </c>
      <c r="Q379" s="635" t="str">
        <f t="shared" si="94"/>
        <v>0</v>
      </c>
      <c r="R379" s="234">
        <f t="shared" si="95"/>
        <v>0</v>
      </c>
      <c r="S379" s="55">
        <f t="shared" si="89"/>
        <v>0</v>
      </c>
      <c r="T379" s="242" t="e">
        <f t="shared" ca="1" si="90"/>
        <v>#VALUE!</v>
      </c>
      <c r="U379" s="231">
        <f t="shared" si="91"/>
        <v>379</v>
      </c>
      <c r="V379" s="230" t="str">
        <f t="array" ref="V379">INDEX(P:P,MAX(U$3:U379))</f>
        <v>IC#3MTR</v>
      </c>
      <c r="W379" s="230">
        <f t="shared" ca="1" si="92"/>
        <v>25</v>
      </c>
      <c r="X379" s="230" t="str">
        <f t="shared" si="93"/>
        <v/>
      </c>
      <c r="Y379" s="230">
        <f t="shared" si="82"/>
        <v>0</v>
      </c>
      <c r="AA379" s="230" t="str">
        <f t="shared" si="83"/>
        <v>員林</v>
      </c>
      <c r="AB379" s="230" t="s">
        <v>2256</v>
      </c>
      <c r="AC379" s="230" t="s">
        <v>2256</v>
      </c>
      <c r="BB379" s="547" t="s">
        <v>1893</v>
      </c>
      <c r="BC379" s="547">
        <v>343</v>
      </c>
      <c r="BD379" s="547">
        <v>5</v>
      </c>
      <c r="BE379" s="547">
        <v>348</v>
      </c>
      <c r="BG379" s="239" t="s">
        <v>8618</v>
      </c>
      <c r="BH379" s="240" t="s">
        <v>8548</v>
      </c>
      <c r="BI379" t="s">
        <v>2256</v>
      </c>
      <c r="BJ379" t="s">
        <v>2256</v>
      </c>
    </row>
    <row r="380" spans="1:62">
      <c r="A380" s="239" t="s">
        <v>7320</v>
      </c>
      <c r="B380" s="240" t="s">
        <v>7321</v>
      </c>
      <c r="C380" s="240" t="s">
        <v>7322</v>
      </c>
      <c r="D380" s="239" t="s">
        <v>5774</v>
      </c>
      <c r="E380" s="239" t="s">
        <v>7323</v>
      </c>
      <c r="F380" s="239" t="s">
        <v>5774</v>
      </c>
      <c r="G380" s="239" t="s">
        <v>7324</v>
      </c>
      <c r="H380" s="239" t="s">
        <v>7325</v>
      </c>
      <c r="I380" s="239" t="s">
        <v>7326</v>
      </c>
      <c r="J380" s="241" t="s">
        <v>5595</v>
      </c>
      <c r="K380" s="241" t="s">
        <v>7327</v>
      </c>
      <c r="L380" s="230" t="str">
        <f t="shared" si="84"/>
        <v>ID#1MTR</v>
      </c>
      <c r="M380" s="230" t="str">
        <f t="shared" si="85"/>
        <v/>
      </c>
      <c r="N380" s="230" t="str">
        <f t="shared" si="86"/>
        <v>ID#1MTR</v>
      </c>
      <c r="O380" s="230" t="str">
        <f t="shared" si="87"/>
        <v/>
      </c>
      <c r="P380" s="55" t="str">
        <f t="shared" si="88"/>
        <v>ID#1MTR</v>
      </c>
      <c r="Q380" s="635" t="str">
        <f t="shared" si="94"/>
        <v>761</v>
      </c>
      <c r="R380" s="234">
        <f t="shared" si="95"/>
        <v>714</v>
      </c>
      <c r="S380" s="55">
        <f t="shared" si="89"/>
        <v>672</v>
      </c>
      <c r="T380" s="242">
        <f t="shared" ca="1" si="90"/>
        <v>15.03</v>
      </c>
      <c r="U380" s="231">
        <f t="shared" si="91"/>
        <v>380</v>
      </c>
      <c r="V380" s="230" t="str">
        <f t="array" ref="V380">INDEX(P:P,MAX(U$3:U380))</f>
        <v>ID#1MTR</v>
      </c>
      <c r="W380" s="230">
        <f t="shared" ca="1" si="92"/>
        <v>25</v>
      </c>
      <c r="X380" s="230" t="str">
        <f t="shared" si="93"/>
        <v/>
      </c>
      <c r="Y380" s="230">
        <f t="shared" si="82"/>
        <v>0</v>
      </c>
      <c r="AA380" s="230" t="str">
        <f t="shared" si="83"/>
        <v>溪湖</v>
      </c>
      <c r="AB380" s="230" t="s">
        <v>2257</v>
      </c>
      <c r="AC380" s="230" t="s">
        <v>2257</v>
      </c>
      <c r="BB380" s="547" t="s">
        <v>1695</v>
      </c>
      <c r="BC380" s="547">
        <v>3055</v>
      </c>
      <c r="BD380" s="547">
        <v>16</v>
      </c>
      <c r="BE380" s="547">
        <v>3071</v>
      </c>
      <c r="BG380" s="239" t="s">
        <v>46</v>
      </c>
      <c r="BH380" s="240" t="s">
        <v>8601</v>
      </c>
      <c r="BI380" t="s">
        <v>2257</v>
      </c>
      <c r="BJ380" t="s">
        <v>2257</v>
      </c>
    </row>
    <row r="381" spans="1:62">
      <c r="A381" s="239" t="s">
        <v>46</v>
      </c>
      <c r="B381" s="240" t="s">
        <v>7328</v>
      </c>
      <c r="C381" s="240" t="s">
        <v>5999</v>
      </c>
      <c r="D381" s="239" t="s">
        <v>7329</v>
      </c>
      <c r="E381" s="239" t="s">
        <v>7330</v>
      </c>
      <c r="F381" s="239" t="s">
        <v>5774</v>
      </c>
      <c r="G381" s="239" t="s">
        <v>7331</v>
      </c>
      <c r="H381" s="239" t="s">
        <v>5774</v>
      </c>
      <c r="I381" s="239" t="s">
        <v>884</v>
      </c>
      <c r="J381" s="241" t="s">
        <v>7332</v>
      </c>
      <c r="K381" s="241" t="s">
        <v>7333</v>
      </c>
      <c r="L381" s="230" t="str">
        <f t="shared" si="84"/>
        <v>ID20</v>
      </c>
      <c r="M381" s="230" t="str">
        <f t="shared" si="85"/>
        <v/>
      </c>
      <c r="N381" s="230" t="str">
        <f t="shared" si="86"/>
        <v/>
      </c>
      <c r="O381" s="230" t="str">
        <f t="shared" si="87"/>
        <v/>
      </c>
      <c r="P381" s="55" t="str">
        <f t="shared" si="88"/>
        <v>ID20</v>
      </c>
      <c r="Q381" s="635" t="str">
        <f t="shared" si="94"/>
        <v>227</v>
      </c>
      <c r="R381" s="234">
        <f t="shared" si="95"/>
        <v>211</v>
      </c>
      <c r="S381" s="55">
        <f t="shared" si="89"/>
        <v>189</v>
      </c>
      <c r="T381" s="242">
        <f t="shared" ca="1" si="90"/>
        <v>4.4800000000000004</v>
      </c>
      <c r="U381" s="231" t="str">
        <f t="shared" si="91"/>
        <v/>
      </c>
      <c r="V381" s="230" t="str">
        <f t="array" ref="V381">INDEX(P:P,MAX(U$3:U381))</f>
        <v>ID#1MTR</v>
      </c>
      <c r="W381" s="230" t="str">
        <f t="shared" ca="1" si="92"/>
        <v/>
      </c>
      <c r="X381" s="230">
        <f t="shared" si="93"/>
        <v>11.4</v>
      </c>
      <c r="Y381" s="230">
        <f t="shared" si="82"/>
        <v>0</v>
      </c>
      <c r="AA381" s="230" t="str">
        <f t="shared" si="83"/>
        <v>溪湖</v>
      </c>
      <c r="AB381" s="230" t="s">
        <v>2258</v>
      </c>
      <c r="AC381" s="230" t="str">
        <f>LEFT(B381,3)</f>
        <v>西寮線</v>
      </c>
      <c r="BB381" s="547" t="s">
        <v>1704</v>
      </c>
      <c r="BC381" s="547">
        <v>92</v>
      </c>
      <c r="BD381" s="547">
        <v>4</v>
      </c>
      <c r="BE381" s="547">
        <v>96</v>
      </c>
      <c r="BG381" s="239" t="s">
        <v>46</v>
      </c>
      <c r="BH381" s="240" t="s">
        <v>8619</v>
      </c>
      <c r="BI381" t="s">
        <v>2258</v>
      </c>
      <c r="BJ381" t="s">
        <v>2257</v>
      </c>
    </row>
    <row r="382" spans="1:62">
      <c r="A382" s="239" t="s">
        <v>46</v>
      </c>
      <c r="B382" s="240" t="s">
        <v>7334</v>
      </c>
      <c r="C382" s="240" t="s">
        <v>1003</v>
      </c>
      <c r="D382" s="239" t="s">
        <v>6200</v>
      </c>
      <c r="E382" s="239" t="s">
        <v>861</v>
      </c>
      <c r="F382" s="239" t="s">
        <v>7335</v>
      </c>
      <c r="G382" s="239" t="s">
        <v>1002</v>
      </c>
      <c r="H382" s="239" t="s">
        <v>6200</v>
      </c>
      <c r="I382" s="239" t="s">
        <v>1002</v>
      </c>
      <c r="J382" s="241" t="s">
        <v>858</v>
      </c>
      <c r="K382" s="241" t="s">
        <v>7335</v>
      </c>
      <c r="L382" s="230" t="str">
        <f t="shared" si="84"/>
        <v>ID23</v>
      </c>
      <c r="M382" s="230" t="str">
        <f t="shared" si="85"/>
        <v/>
      </c>
      <c r="N382" s="230" t="str">
        <f t="shared" si="86"/>
        <v/>
      </c>
      <c r="O382" s="230" t="str">
        <f t="shared" si="87"/>
        <v/>
      </c>
      <c r="P382" s="55" t="str">
        <f t="shared" si="88"/>
        <v>ID23</v>
      </c>
      <c r="Q382" s="635" t="str">
        <f t="shared" si="94"/>
        <v>22</v>
      </c>
      <c r="R382" s="234">
        <f t="shared" si="95"/>
        <v>17</v>
      </c>
      <c r="S382" s="55">
        <f t="shared" si="89"/>
        <v>13</v>
      </c>
      <c r="T382" s="242">
        <f t="shared" ca="1" si="90"/>
        <v>0.43</v>
      </c>
      <c r="U382" s="231" t="str">
        <f t="shared" si="91"/>
        <v/>
      </c>
      <c r="V382" s="230" t="str">
        <f t="array" ref="V382">INDEX(P:P,MAX(U$3:U382))</f>
        <v>ID#1MTR</v>
      </c>
      <c r="W382" s="230" t="str">
        <f t="shared" ca="1" si="92"/>
        <v/>
      </c>
      <c r="X382" s="230">
        <f t="shared" si="93"/>
        <v>11.4</v>
      </c>
      <c r="Y382" s="230">
        <f t="shared" si="82"/>
        <v>0</v>
      </c>
      <c r="AA382" s="230" t="str">
        <f t="shared" si="83"/>
        <v>溪湖</v>
      </c>
      <c r="AB382" s="230" t="s">
        <v>2259</v>
      </c>
      <c r="AC382" s="230" t="str">
        <f>LEFT(B382,3)</f>
        <v>湖南線</v>
      </c>
      <c r="BB382" s="547" t="s">
        <v>2331</v>
      </c>
      <c r="BC382" s="547">
        <v>923</v>
      </c>
      <c r="BD382" s="547">
        <v>1</v>
      </c>
      <c r="BE382" s="547">
        <v>924</v>
      </c>
      <c r="BG382" s="239" t="s">
        <v>8620</v>
      </c>
      <c r="BH382" s="240" t="s">
        <v>8621</v>
      </c>
      <c r="BI382" t="s">
        <v>2259</v>
      </c>
      <c r="BJ382" t="s">
        <v>2257</v>
      </c>
    </row>
    <row r="383" spans="1:62">
      <c r="A383" s="239" t="s">
        <v>5722</v>
      </c>
      <c r="B383" s="240" t="s">
        <v>512</v>
      </c>
      <c r="C383" s="240" t="s">
        <v>847</v>
      </c>
      <c r="D383" s="239" t="s">
        <v>5996</v>
      </c>
      <c r="E383" s="239" t="s">
        <v>7336</v>
      </c>
      <c r="F383" s="239" t="s">
        <v>806</v>
      </c>
      <c r="G383" s="239" t="s">
        <v>7337</v>
      </c>
      <c r="H383" s="239" t="s">
        <v>5996</v>
      </c>
      <c r="I383" s="239" t="s">
        <v>7338</v>
      </c>
      <c r="J383" s="241" t="s">
        <v>941</v>
      </c>
      <c r="K383" s="241" t="s">
        <v>6105</v>
      </c>
      <c r="L383" s="230" t="str">
        <f t="shared" si="84"/>
        <v>ID28</v>
      </c>
      <c r="M383" s="230" t="str">
        <f t="shared" si="85"/>
        <v/>
      </c>
      <c r="N383" s="230" t="str">
        <f t="shared" si="86"/>
        <v/>
      </c>
      <c r="O383" s="230" t="str">
        <f t="shared" si="87"/>
        <v/>
      </c>
      <c r="P383" s="55" t="str">
        <f t="shared" si="88"/>
        <v>ID28</v>
      </c>
      <c r="Q383" s="635" t="str">
        <f t="shared" si="94"/>
        <v>126</v>
      </c>
      <c r="R383" s="234">
        <f t="shared" si="95"/>
        <v>119</v>
      </c>
      <c r="S383" s="55">
        <f t="shared" si="89"/>
        <v>108</v>
      </c>
      <c r="T383" s="242">
        <f t="shared" ca="1" si="90"/>
        <v>2.4900000000000002</v>
      </c>
      <c r="U383" s="231" t="str">
        <f t="shared" si="91"/>
        <v/>
      </c>
      <c r="V383" s="230" t="str">
        <f t="array" ref="V383">INDEX(P:P,MAX(U$3:U383))</f>
        <v>ID#1MTR</v>
      </c>
      <c r="W383" s="230" t="str">
        <f t="shared" ca="1" si="92"/>
        <v/>
      </c>
      <c r="X383" s="230">
        <f t="shared" si="93"/>
        <v>11.4</v>
      </c>
      <c r="Y383" s="230">
        <f t="shared" si="82"/>
        <v>0</v>
      </c>
      <c r="AA383" s="230" t="str">
        <f t="shared" si="83"/>
        <v>溪湖</v>
      </c>
      <c r="AB383" s="230" t="s">
        <v>2260</v>
      </c>
      <c r="AC383" s="230" t="str">
        <f>LEFT(B383,3)</f>
        <v>溪湖線</v>
      </c>
      <c r="BB383" s="547" t="s">
        <v>2316</v>
      </c>
      <c r="BC383" s="547">
        <v>587</v>
      </c>
      <c r="BD383" s="547">
        <v>1</v>
      </c>
      <c r="BE383" s="547">
        <v>588</v>
      </c>
      <c r="BG383" s="239" t="s">
        <v>8622</v>
      </c>
      <c r="BH383" s="240" t="s">
        <v>8623</v>
      </c>
      <c r="BI383" t="s">
        <v>2260</v>
      </c>
      <c r="BJ383" t="s">
        <v>2257</v>
      </c>
    </row>
    <row r="384" spans="1:62">
      <c r="A384" s="239" t="s">
        <v>7320</v>
      </c>
      <c r="B384" s="240" t="s">
        <v>513</v>
      </c>
      <c r="C384" s="240" t="s">
        <v>7339</v>
      </c>
      <c r="D384" s="239" t="s">
        <v>5743</v>
      </c>
      <c r="E384" s="239" t="s">
        <v>6184</v>
      </c>
      <c r="F384" s="239" t="s">
        <v>7296</v>
      </c>
      <c r="G384" s="239" t="s">
        <v>7340</v>
      </c>
      <c r="H384" s="239" t="s">
        <v>841</v>
      </c>
      <c r="I384" s="239" t="s">
        <v>7341</v>
      </c>
      <c r="J384" s="241" t="s">
        <v>7342</v>
      </c>
      <c r="K384" s="241" t="s">
        <v>7114</v>
      </c>
      <c r="L384" s="230" t="str">
        <f t="shared" si="84"/>
        <v>ID26</v>
      </c>
      <c r="M384" s="230" t="str">
        <f t="shared" si="85"/>
        <v/>
      </c>
      <c r="N384" s="230" t="str">
        <f t="shared" si="86"/>
        <v/>
      </c>
      <c r="O384" s="230" t="str">
        <f t="shared" si="87"/>
        <v/>
      </c>
      <c r="P384" s="55" t="str">
        <f t="shared" si="88"/>
        <v>ID26</v>
      </c>
      <c r="Q384" s="635" t="str">
        <f t="shared" si="94"/>
        <v>222</v>
      </c>
      <c r="R384" s="234">
        <f t="shared" si="95"/>
        <v>197</v>
      </c>
      <c r="S384" s="55">
        <f t="shared" si="89"/>
        <v>162</v>
      </c>
      <c r="T384" s="242">
        <f t="shared" ca="1" si="90"/>
        <v>4.38</v>
      </c>
      <c r="U384" s="231" t="str">
        <f t="shared" si="91"/>
        <v/>
      </c>
      <c r="V384" s="230" t="str">
        <f t="array" ref="V384">INDEX(P:P,MAX(U$3:U384))</f>
        <v>ID#1MTR</v>
      </c>
      <c r="W384" s="230" t="str">
        <f t="shared" ca="1" si="92"/>
        <v/>
      </c>
      <c r="X384" s="230">
        <f t="shared" si="93"/>
        <v>11.4</v>
      </c>
      <c r="Y384" s="230">
        <f t="shared" si="82"/>
        <v>0</v>
      </c>
      <c r="AA384" s="230" t="str">
        <f t="shared" si="83"/>
        <v>溪湖</v>
      </c>
      <c r="AB384" s="230" t="s">
        <v>2261</v>
      </c>
      <c r="AC384" s="230" t="str">
        <f>LEFT(B384,3)</f>
        <v>湳底線</v>
      </c>
      <c r="BB384" s="547" t="s">
        <v>2329</v>
      </c>
      <c r="BC384" s="547">
        <v>1271</v>
      </c>
      <c r="BD384" s="547">
        <v>7</v>
      </c>
      <c r="BE384" s="547">
        <v>1278</v>
      </c>
      <c r="BG384" s="239" t="s">
        <v>8620</v>
      </c>
      <c r="BH384" s="240" t="s">
        <v>8624</v>
      </c>
      <c r="BI384" t="s">
        <v>2261</v>
      </c>
      <c r="BJ384" t="s">
        <v>2257</v>
      </c>
    </row>
    <row r="385" spans="1:62">
      <c r="A385" s="239" t="s">
        <v>7343</v>
      </c>
      <c r="B385" s="240" t="s">
        <v>7344</v>
      </c>
      <c r="C385" s="240" t="s">
        <v>1044</v>
      </c>
      <c r="D385" s="239" t="s">
        <v>5996</v>
      </c>
      <c r="E385" s="239" t="s">
        <v>6627</v>
      </c>
      <c r="F385" s="239" t="s">
        <v>5996</v>
      </c>
      <c r="G385" s="239" t="s">
        <v>1056</v>
      </c>
      <c r="H385" s="239" t="s">
        <v>6189</v>
      </c>
      <c r="I385" s="239" t="s">
        <v>1044</v>
      </c>
      <c r="J385" s="241" t="s">
        <v>834</v>
      </c>
      <c r="K385" s="241" t="s">
        <v>848</v>
      </c>
      <c r="L385" s="230" t="str">
        <f t="shared" si="84"/>
        <v>ID31</v>
      </c>
      <c r="M385" s="230" t="str">
        <f t="shared" si="85"/>
        <v/>
      </c>
      <c r="N385" s="230" t="str">
        <f t="shared" si="86"/>
        <v/>
      </c>
      <c r="O385" s="230" t="str">
        <f t="shared" si="87"/>
        <v/>
      </c>
      <c r="P385" s="55" t="str">
        <f t="shared" si="88"/>
        <v>ID31</v>
      </c>
      <c r="Q385" s="635" t="str">
        <f t="shared" si="94"/>
        <v>284</v>
      </c>
      <c r="R385" s="234">
        <f t="shared" si="95"/>
        <v>263</v>
      </c>
      <c r="S385" s="55">
        <f t="shared" si="89"/>
        <v>244</v>
      </c>
      <c r="T385" s="242">
        <f t="shared" ca="1" si="90"/>
        <v>5.61</v>
      </c>
      <c r="U385" s="231" t="str">
        <f t="shared" si="91"/>
        <v/>
      </c>
      <c r="V385" s="230" t="str">
        <f t="array" ref="V385">INDEX(P:P,MAX(U$3:U385))</f>
        <v>ID#1MTR</v>
      </c>
      <c r="W385" s="230" t="str">
        <f t="shared" ca="1" si="92"/>
        <v/>
      </c>
      <c r="X385" s="230">
        <f t="shared" si="93"/>
        <v>11.4</v>
      </c>
      <c r="Y385" s="230">
        <f t="shared" si="82"/>
        <v>0</v>
      </c>
      <c r="AA385" s="230" t="str">
        <f t="shared" si="83"/>
        <v>溪湖</v>
      </c>
      <c r="AB385" s="230" t="s">
        <v>2262</v>
      </c>
      <c r="AC385" s="230" t="str">
        <f>LEFT(B385,3)</f>
        <v>湖北線</v>
      </c>
      <c r="BB385" s="547" t="s">
        <v>2328</v>
      </c>
      <c r="BC385" s="547">
        <v>3309</v>
      </c>
      <c r="BD385" s="547" t="s">
        <v>85</v>
      </c>
      <c r="BE385" s="547">
        <v>3309</v>
      </c>
      <c r="BG385" s="239" t="s">
        <v>8622</v>
      </c>
      <c r="BH385" s="240" t="s">
        <v>8625</v>
      </c>
      <c r="BI385" t="s">
        <v>2262</v>
      </c>
      <c r="BJ385" t="s">
        <v>2257</v>
      </c>
    </row>
    <row r="386" spans="1:62">
      <c r="A386" s="239" t="s">
        <v>46</v>
      </c>
      <c r="B386" s="240" t="s">
        <v>7345</v>
      </c>
      <c r="C386" s="240" t="s">
        <v>3155</v>
      </c>
      <c r="D386" s="239" t="s">
        <v>806</v>
      </c>
      <c r="E386" s="239" t="s">
        <v>4698</v>
      </c>
      <c r="F386" s="239" t="s">
        <v>7329</v>
      </c>
      <c r="G386" s="239" t="s">
        <v>7346</v>
      </c>
      <c r="H386" s="239" t="s">
        <v>806</v>
      </c>
      <c r="I386" s="239" t="s">
        <v>3155</v>
      </c>
      <c r="J386" s="241" t="s">
        <v>5595</v>
      </c>
      <c r="K386" s="241" t="s">
        <v>367</v>
      </c>
      <c r="L386" s="230" t="str">
        <f t="shared" si="84"/>
        <v>ID#2MTR</v>
      </c>
      <c r="M386" s="230" t="str">
        <f t="shared" si="85"/>
        <v/>
      </c>
      <c r="N386" s="230" t="str">
        <f t="shared" si="86"/>
        <v>ID#2MTR</v>
      </c>
      <c r="O386" s="230" t="str">
        <f t="shared" si="87"/>
        <v/>
      </c>
      <c r="P386" s="55" t="str">
        <f t="shared" si="88"/>
        <v>ID#2MTR</v>
      </c>
      <c r="Q386" s="635" t="str">
        <f t="shared" si="94"/>
        <v>797</v>
      </c>
      <c r="R386" s="234">
        <f t="shared" si="95"/>
        <v>789</v>
      </c>
      <c r="S386" s="55">
        <f t="shared" si="89"/>
        <v>782</v>
      </c>
      <c r="T386" s="242">
        <f t="shared" ca="1" si="90"/>
        <v>15.74</v>
      </c>
      <c r="U386" s="231">
        <f t="shared" si="91"/>
        <v>386</v>
      </c>
      <c r="V386" s="230" t="str">
        <f t="array" ref="V386">INDEX(P:P,MAX(U$3:U386))</f>
        <v>ID#2MTR</v>
      </c>
      <c r="W386" s="230">
        <f t="shared" ca="1" si="92"/>
        <v>25</v>
      </c>
      <c r="X386" s="230" t="str">
        <f t="shared" si="93"/>
        <v/>
      </c>
      <c r="Y386" s="230">
        <f t="shared" si="82"/>
        <v>0</v>
      </c>
      <c r="AA386" s="230" t="str">
        <f t="shared" si="83"/>
        <v>溪湖</v>
      </c>
      <c r="AB386" s="230" t="s">
        <v>2263</v>
      </c>
      <c r="AC386" s="230" t="s">
        <v>2263</v>
      </c>
      <c r="BB386" s="547" t="s">
        <v>2318</v>
      </c>
      <c r="BC386" s="547">
        <v>491</v>
      </c>
      <c r="BD386" s="547">
        <v>1</v>
      </c>
      <c r="BE386" s="547">
        <v>492</v>
      </c>
      <c r="BG386" s="239" t="s">
        <v>8622</v>
      </c>
      <c r="BH386" s="240" t="s">
        <v>8487</v>
      </c>
      <c r="BI386" t="s">
        <v>2263</v>
      </c>
      <c r="BJ386" t="s">
        <v>2263</v>
      </c>
    </row>
    <row r="387" spans="1:62">
      <c r="A387" s="239" t="s">
        <v>46</v>
      </c>
      <c r="B387" s="240" t="s">
        <v>7347</v>
      </c>
      <c r="C387" s="240" t="s">
        <v>7348</v>
      </c>
      <c r="D387" s="239" t="s">
        <v>806</v>
      </c>
      <c r="E387" s="239" t="s">
        <v>816</v>
      </c>
      <c r="F387" s="239" t="s">
        <v>5774</v>
      </c>
      <c r="G387" s="239" t="s">
        <v>6503</v>
      </c>
      <c r="H387" s="239" t="s">
        <v>5774</v>
      </c>
      <c r="I387" s="239" t="s">
        <v>6503</v>
      </c>
      <c r="J387" s="241" t="s">
        <v>7349</v>
      </c>
      <c r="K387" s="241" t="s">
        <v>6558</v>
      </c>
      <c r="L387" s="230" t="str">
        <f t="shared" si="84"/>
        <v>ID30</v>
      </c>
      <c r="M387" s="230" t="str">
        <f t="shared" si="85"/>
        <v/>
      </c>
      <c r="N387" s="230" t="str">
        <f t="shared" si="86"/>
        <v/>
      </c>
      <c r="O387" s="230" t="str">
        <f t="shared" si="87"/>
        <v/>
      </c>
      <c r="P387" s="55" t="str">
        <f t="shared" si="88"/>
        <v>ID30</v>
      </c>
      <c r="Q387" s="635" t="str">
        <f t="shared" si="94"/>
        <v>104</v>
      </c>
      <c r="R387" s="234">
        <f t="shared" si="95"/>
        <v>103</v>
      </c>
      <c r="S387" s="55">
        <f t="shared" si="89"/>
        <v>101</v>
      </c>
      <c r="T387" s="242">
        <f t="shared" ca="1" si="90"/>
        <v>2.0499999999999998</v>
      </c>
      <c r="U387" s="231" t="str">
        <f t="shared" si="91"/>
        <v/>
      </c>
      <c r="V387" s="230" t="str">
        <f t="array" ref="V387">INDEX(P:P,MAX(U$3:U387))</f>
        <v>ID#2MTR</v>
      </c>
      <c r="W387" s="230" t="str">
        <f t="shared" ca="1" si="92"/>
        <v/>
      </c>
      <c r="X387" s="230">
        <f t="shared" si="93"/>
        <v>11.4</v>
      </c>
      <c r="Y387" s="230">
        <f t="shared" ref="Y387:Y450" si="96">SUMIF(L:L,L387,I:I)</f>
        <v>0</v>
      </c>
      <c r="AA387" s="230" t="str">
        <f t="shared" ref="AA387:AA450" si="97">LEFT(A387,2)</f>
        <v>溪湖</v>
      </c>
      <c r="AB387" s="230" t="s">
        <v>2264</v>
      </c>
      <c r="AC387" s="230" t="str">
        <f>LEFT(B387,3)</f>
        <v>湖中線</v>
      </c>
      <c r="BB387" s="547" t="s">
        <v>2317</v>
      </c>
      <c r="BC387" s="547">
        <v>1649</v>
      </c>
      <c r="BD387" s="547">
        <v>1</v>
      </c>
      <c r="BE387" s="547">
        <v>1650</v>
      </c>
      <c r="BG387" s="239" t="s">
        <v>8620</v>
      </c>
      <c r="BH387" s="240" t="s">
        <v>8626</v>
      </c>
      <c r="BI387" t="s">
        <v>2264</v>
      </c>
      <c r="BJ387" t="s">
        <v>2263</v>
      </c>
    </row>
    <row r="388" spans="1:62">
      <c r="A388" s="239" t="s">
        <v>7320</v>
      </c>
      <c r="B388" s="240" t="s">
        <v>7350</v>
      </c>
      <c r="C388" s="240" t="s">
        <v>7309</v>
      </c>
      <c r="D388" s="239" t="s">
        <v>7351</v>
      </c>
      <c r="E388" s="239" t="s">
        <v>7352</v>
      </c>
      <c r="F388" s="239" t="s">
        <v>7151</v>
      </c>
      <c r="G388" s="239" t="s">
        <v>7353</v>
      </c>
      <c r="H388" s="239" t="s">
        <v>7296</v>
      </c>
      <c r="I388" s="239" t="s">
        <v>7354</v>
      </c>
      <c r="J388" s="241" t="s">
        <v>7355</v>
      </c>
      <c r="K388" s="241" t="s">
        <v>7356</v>
      </c>
      <c r="L388" s="230" t="str">
        <f t="shared" ref="L388:L451" si="98">IF(LEFT(B388,1)="#",IF(LEN(B388)=5,RIGHT(A388,2)&amp;B388,N388&amp;M388),MID(B388,FIND("(",B388)+1,4))</f>
        <v>ID24</v>
      </c>
      <c r="M388" s="230" t="str">
        <f t="shared" ref="M388:M451" si="99">IF(LEFT(B388,1)="#",IF(LEN(B388)&lt;&gt;5,"("&amp;MID(B388,3,1)&amp;")",""),"")</f>
        <v/>
      </c>
      <c r="N388" s="230" t="str">
        <f t="shared" ref="N388:N451" si="100">IF(LEFT(B388,1)="#",IF(LEN(B388)=5,RIGHT(A388,2)&amp;B388,RIGHT(A388,2)&amp;LEFT(B388,2)&amp;"DTR"),"")</f>
        <v/>
      </c>
      <c r="O388" s="230" t="str">
        <f t="shared" ref="O388:O451" si="101">IF(LEFT(B388,1)="#",IF(LEN(B388)&lt;&gt;5,IF(LEN(B388)&lt;&gt;7,"("&amp;MID(B388,3,1)&amp;")","("&amp;MID(B388,3,2)&amp;")"),""),"")</f>
        <v/>
      </c>
      <c r="P388" s="55" t="str">
        <f t="shared" ref="P388:P451" si="102">IF(LEFT(B388,1)="#",IF(LEN(B388)=5,RIGHT(A388,2)&amp;B388,N388&amp;M388),MID(B388,FIND("(",B388)+1,4))</f>
        <v>ID24</v>
      </c>
      <c r="Q388" s="635" t="str">
        <f t="shared" si="94"/>
        <v>227</v>
      </c>
      <c r="R388" s="234">
        <f t="shared" si="95"/>
        <v>222</v>
      </c>
      <c r="S388" s="55">
        <f t="shared" ref="S388:S451" si="103">MIN(C388*1,E388*1,G388*1)</f>
        <v>216</v>
      </c>
      <c r="T388" s="242">
        <f t="shared" ref="T388:T451" ca="1" si="104">IF(LEFT(B388,1)="#",ROUND(OFFSET(X388,1,0,1,1)*Q388*SQRT(3)/1000,2),ROUND(Q388*X388*SQRT(3)/1000,2))</f>
        <v>4.4800000000000004</v>
      </c>
      <c r="U388" s="231" t="str">
        <f t="shared" ref="U388:U451" si="105">IF(ISNUMBER(FIND("#",B388)),ROW(),"")</f>
        <v/>
      </c>
      <c r="V388" s="230" t="str">
        <f t="array" ref="V388">INDEX(P:P,MAX(U$3:U388))</f>
        <v>ID#2MTR</v>
      </c>
      <c r="W388" s="230" t="str">
        <f t="shared" ref="W388:W451" ca="1" si="106">IF(LEFT(B388,1)="#",IF(ISNUMBER(FIND("DTR",B388)),IF(MID(OFFSET(P388,1,0,1,1),3,1)*1&lt;5,30,60),25),"")</f>
        <v/>
      </c>
      <c r="X388" s="230">
        <f t="shared" ref="X388:X451" si="107">IF(LEFT(B388,1)="#","",IF(MID(P388,3,1)*1&lt;5,11.4,22.8))</f>
        <v>11.4</v>
      </c>
      <c r="Y388" s="230">
        <f t="shared" si="96"/>
        <v>0</v>
      </c>
      <c r="AA388" s="230" t="str">
        <f t="shared" si="97"/>
        <v>溪湖</v>
      </c>
      <c r="AB388" s="230" t="s">
        <v>2265</v>
      </c>
      <c r="AC388" s="230" t="str">
        <f>LEFT(B388,3)</f>
        <v>溪東線</v>
      </c>
      <c r="BB388" s="547" t="s">
        <v>2330</v>
      </c>
      <c r="BC388" s="547">
        <v>1896</v>
      </c>
      <c r="BD388" s="547">
        <v>4</v>
      </c>
      <c r="BE388" s="547">
        <v>1900</v>
      </c>
      <c r="BG388" s="239" t="s">
        <v>8622</v>
      </c>
      <c r="BH388" s="240" t="s">
        <v>8627</v>
      </c>
      <c r="BI388" t="s">
        <v>2265</v>
      </c>
      <c r="BJ388" t="s">
        <v>2263</v>
      </c>
    </row>
    <row r="389" spans="1:62">
      <c r="A389" s="239" t="s">
        <v>46</v>
      </c>
      <c r="B389" s="240" t="s">
        <v>514</v>
      </c>
      <c r="C389" s="240" t="s">
        <v>832</v>
      </c>
      <c r="D389" s="239" t="s">
        <v>806</v>
      </c>
      <c r="E389" s="239" t="s">
        <v>833</v>
      </c>
      <c r="F389" s="239" t="s">
        <v>806</v>
      </c>
      <c r="G389" s="239" t="s">
        <v>991</v>
      </c>
      <c r="H389" s="239" t="s">
        <v>806</v>
      </c>
      <c r="I389" s="239" t="s">
        <v>991</v>
      </c>
      <c r="J389" s="241" t="s">
        <v>804</v>
      </c>
      <c r="K389" s="241" t="s">
        <v>5801</v>
      </c>
      <c r="L389" s="230" t="str">
        <f t="shared" si="98"/>
        <v>ID21</v>
      </c>
      <c r="M389" s="230" t="str">
        <f t="shared" si="99"/>
        <v/>
      </c>
      <c r="N389" s="230" t="str">
        <f t="shared" si="100"/>
        <v/>
      </c>
      <c r="O389" s="230" t="str">
        <f t="shared" si="101"/>
        <v/>
      </c>
      <c r="P389" s="55" t="str">
        <f t="shared" si="102"/>
        <v>ID21</v>
      </c>
      <c r="Q389" s="635" t="str">
        <f t="shared" si="94"/>
        <v>262</v>
      </c>
      <c r="R389" s="234">
        <f t="shared" si="95"/>
        <v>248</v>
      </c>
      <c r="S389" s="55">
        <f t="shared" si="103"/>
        <v>241</v>
      </c>
      <c r="T389" s="242">
        <f t="shared" ca="1" si="104"/>
        <v>5.17</v>
      </c>
      <c r="U389" s="231" t="str">
        <f t="shared" si="105"/>
        <v/>
      </c>
      <c r="V389" s="230" t="str">
        <f t="array" ref="V389">INDEX(P:P,MAX(U$3:U389))</f>
        <v>ID#2MTR</v>
      </c>
      <c r="W389" s="230" t="str">
        <f t="shared" ca="1" si="106"/>
        <v/>
      </c>
      <c r="X389" s="230">
        <f t="shared" si="107"/>
        <v>11.4</v>
      </c>
      <c r="Y389" s="230">
        <f t="shared" si="96"/>
        <v>0</v>
      </c>
      <c r="AA389" s="230" t="str">
        <f t="shared" si="97"/>
        <v>溪湖</v>
      </c>
      <c r="AB389" s="230" t="s">
        <v>2266</v>
      </c>
      <c r="AC389" s="230" t="str">
        <f>LEFT(B389,3)</f>
        <v>二重線</v>
      </c>
      <c r="BB389" s="547" t="s">
        <v>2315</v>
      </c>
      <c r="BC389" s="547">
        <v>1582</v>
      </c>
      <c r="BD389" s="547">
        <v>3</v>
      </c>
      <c r="BE389" s="547">
        <v>1585</v>
      </c>
      <c r="BG389" s="239" t="s">
        <v>8620</v>
      </c>
      <c r="BH389" s="240" t="s">
        <v>8628</v>
      </c>
      <c r="BI389" t="s">
        <v>2266</v>
      </c>
      <c r="BJ389" t="s">
        <v>2263</v>
      </c>
    </row>
    <row r="390" spans="1:62">
      <c r="A390" s="239" t="s">
        <v>46</v>
      </c>
      <c r="B390" s="240" t="s">
        <v>515</v>
      </c>
      <c r="C390" s="240" t="s">
        <v>7357</v>
      </c>
      <c r="D390" s="239" t="s">
        <v>7358</v>
      </c>
      <c r="E390" s="239" t="s">
        <v>873</v>
      </c>
      <c r="F390" s="239" t="s">
        <v>855</v>
      </c>
      <c r="G390" s="239" t="s">
        <v>7359</v>
      </c>
      <c r="H390" s="239" t="s">
        <v>855</v>
      </c>
      <c r="I390" s="239" t="s">
        <v>7360</v>
      </c>
      <c r="J390" s="241" t="s">
        <v>919</v>
      </c>
      <c r="K390" s="241" t="s">
        <v>806</v>
      </c>
      <c r="L390" s="230" t="str">
        <f t="shared" si="98"/>
        <v>ID29</v>
      </c>
      <c r="M390" s="230" t="str">
        <f t="shared" si="99"/>
        <v/>
      </c>
      <c r="N390" s="230" t="str">
        <f t="shared" si="100"/>
        <v/>
      </c>
      <c r="O390" s="230" t="str">
        <f t="shared" si="101"/>
        <v/>
      </c>
      <c r="P390" s="55" t="str">
        <f t="shared" si="102"/>
        <v>ID29</v>
      </c>
      <c r="Q390" s="635" t="str">
        <f t="shared" si="94"/>
        <v>224</v>
      </c>
      <c r="R390" s="234">
        <f t="shared" si="95"/>
        <v>199</v>
      </c>
      <c r="S390" s="55">
        <f t="shared" si="103"/>
        <v>183</v>
      </c>
      <c r="T390" s="242">
        <f t="shared" ca="1" si="104"/>
        <v>4.42</v>
      </c>
      <c r="U390" s="231" t="str">
        <f t="shared" si="105"/>
        <v/>
      </c>
      <c r="V390" s="230" t="str">
        <f t="array" ref="V390">INDEX(P:P,MAX(U$3:U390))</f>
        <v>ID#2MTR</v>
      </c>
      <c r="W390" s="230" t="str">
        <f t="shared" ca="1" si="106"/>
        <v/>
      </c>
      <c r="X390" s="230">
        <f t="shared" si="107"/>
        <v>11.4</v>
      </c>
      <c r="Y390" s="230">
        <f t="shared" si="96"/>
        <v>0</v>
      </c>
      <c r="AA390" s="230" t="str">
        <f t="shared" si="97"/>
        <v>溪湖</v>
      </c>
      <c r="AB390" s="230" t="s">
        <v>2267</v>
      </c>
      <c r="AC390" s="230" t="str">
        <f>LEFT(B390,3)</f>
        <v>南新線</v>
      </c>
      <c r="BB390" s="547" t="s">
        <v>2319</v>
      </c>
      <c r="BC390" s="547">
        <v>2184</v>
      </c>
      <c r="BD390" s="547">
        <v>3</v>
      </c>
      <c r="BE390" s="547">
        <v>2187</v>
      </c>
      <c r="BG390" s="239" t="s">
        <v>46</v>
      </c>
      <c r="BH390" s="240" t="s">
        <v>8629</v>
      </c>
      <c r="BI390" t="s">
        <v>2267</v>
      </c>
      <c r="BJ390" t="s">
        <v>2263</v>
      </c>
    </row>
    <row r="391" spans="1:62">
      <c r="A391" s="239" t="s">
        <v>7361</v>
      </c>
      <c r="B391" s="240" t="s">
        <v>516</v>
      </c>
      <c r="C391" s="240" t="s">
        <v>7362</v>
      </c>
      <c r="D391" s="239" t="s">
        <v>7363</v>
      </c>
      <c r="E391" s="239" t="s">
        <v>1060</v>
      </c>
      <c r="F391" s="239" t="s">
        <v>806</v>
      </c>
      <c r="G391" s="239" t="s">
        <v>7364</v>
      </c>
      <c r="H391" s="239" t="s">
        <v>7365</v>
      </c>
      <c r="I391" s="239" t="s">
        <v>1022</v>
      </c>
      <c r="J391" s="241" t="s">
        <v>919</v>
      </c>
      <c r="K391" s="241" t="s">
        <v>806</v>
      </c>
      <c r="L391" s="230" t="str">
        <f t="shared" si="98"/>
        <v>ID25</v>
      </c>
      <c r="M391" s="230" t="str">
        <f t="shared" si="99"/>
        <v/>
      </c>
      <c r="N391" s="230" t="str">
        <f t="shared" si="100"/>
        <v/>
      </c>
      <c r="O391" s="230" t="str">
        <f t="shared" si="101"/>
        <v/>
      </c>
      <c r="P391" s="55" t="str">
        <f t="shared" si="102"/>
        <v>ID25</v>
      </c>
      <c r="Q391" s="635" t="str">
        <f t="shared" si="94"/>
        <v>175</v>
      </c>
      <c r="R391" s="234">
        <f t="shared" si="95"/>
        <v>150</v>
      </c>
      <c r="S391" s="55">
        <f t="shared" si="103"/>
        <v>107</v>
      </c>
      <c r="T391" s="242">
        <f t="shared" ca="1" si="104"/>
        <v>3.46</v>
      </c>
      <c r="U391" s="231" t="str">
        <f t="shared" si="105"/>
        <v/>
      </c>
      <c r="V391" s="230" t="str">
        <f t="array" ref="V391">INDEX(P:P,MAX(U$3:U391))</f>
        <v>ID#2MTR</v>
      </c>
      <c r="W391" s="230" t="str">
        <f t="shared" ca="1" si="106"/>
        <v/>
      </c>
      <c r="X391" s="230">
        <f t="shared" si="107"/>
        <v>11.4</v>
      </c>
      <c r="Y391" s="230">
        <f t="shared" si="96"/>
        <v>0</v>
      </c>
      <c r="AA391" s="230" t="str">
        <f t="shared" si="97"/>
        <v>溪湖</v>
      </c>
      <c r="AB391" s="230" t="s">
        <v>2268</v>
      </c>
      <c r="AC391" s="230" t="str">
        <f>LEFT(B391,3)</f>
        <v>東寮線</v>
      </c>
      <c r="BB391" s="547" t="s">
        <v>2327</v>
      </c>
      <c r="BC391" s="547">
        <v>3130</v>
      </c>
      <c r="BD391" s="547">
        <v>5</v>
      </c>
      <c r="BE391" s="547">
        <v>3135</v>
      </c>
      <c r="BG391" s="239" t="s">
        <v>46</v>
      </c>
      <c r="BH391" s="240" t="s">
        <v>8630</v>
      </c>
      <c r="BI391" t="s">
        <v>2268</v>
      </c>
      <c r="BJ391" t="s">
        <v>2263</v>
      </c>
    </row>
    <row r="392" spans="1:62">
      <c r="A392" s="239" t="s">
        <v>7320</v>
      </c>
      <c r="B392" s="240" t="s">
        <v>439</v>
      </c>
      <c r="C392" s="240" t="s">
        <v>7366</v>
      </c>
      <c r="D392" s="239" t="s">
        <v>5743</v>
      </c>
      <c r="E392" s="239" t="s">
        <v>7367</v>
      </c>
      <c r="F392" s="239" t="s">
        <v>841</v>
      </c>
      <c r="G392" s="239" t="s">
        <v>4700</v>
      </c>
      <c r="H392" s="239" t="s">
        <v>841</v>
      </c>
      <c r="I392" s="239" t="s">
        <v>1062</v>
      </c>
      <c r="J392" s="241" t="s">
        <v>367</v>
      </c>
      <c r="K392" s="241" t="s">
        <v>7368</v>
      </c>
      <c r="L392" s="230" t="str">
        <f t="shared" si="98"/>
        <v>ID#3MTR</v>
      </c>
      <c r="M392" s="230" t="str">
        <f t="shared" si="99"/>
        <v/>
      </c>
      <c r="N392" s="230" t="str">
        <f t="shared" si="100"/>
        <v>ID#3MTR</v>
      </c>
      <c r="O392" s="230" t="str">
        <f t="shared" si="101"/>
        <v/>
      </c>
      <c r="P392" s="55" t="str">
        <f t="shared" si="102"/>
        <v>ID#3MTR</v>
      </c>
      <c r="Q392" s="635" t="str">
        <f t="shared" si="94"/>
        <v>332</v>
      </c>
      <c r="R392" s="234">
        <f t="shared" si="95"/>
        <v>306</v>
      </c>
      <c r="S392" s="55">
        <f t="shared" si="103"/>
        <v>292</v>
      </c>
      <c r="T392" s="242">
        <f t="shared" ca="1" si="104"/>
        <v>6.56</v>
      </c>
      <c r="U392" s="231">
        <f t="shared" si="105"/>
        <v>392</v>
      </c>
      <c r="V392" s="230" t="str">
        <f t="array" ref="V392">INDEX(P:P,MAX(U$3:U392))</f>
        <v>ID#3MTR</v>
      </c>
      <c r="W392" s="230">
        <f t="shared" ca="1" si="106"/>
        <v>25</v>
      </c>
      <c r="X392" s="230" t="str">
        <f t="shared" si="107"/>
        <v/>
      </c>
      <c r="Y392" s="230">
        <f t="shared" si="96"/>
        <v>0</v>
      </c>
      <c r="AA392" s="230" t="str">
        <f t="shared" si="97"/>
        <v>溪湖</v>
      </c>
      <c r="AB392" s="230" t="s">
        <v>2269</v>
      </c>
      <c r="BB392" s="547" t="s">
        <v>3263</v>
      </c>
      <c r="BC392" s="547" t="s">
        <v>85</v>
      </c>
      <c r="BD392" s="547" t="s">
        <v>85</v>
      </c>
      <c r="BE392" s="547">
        <v>0</v>
      </c>
      <c r="BG392" s="239" t="s">
        <v>46</v>
      </c>
      <c r="BH392" s="240" t="s">
        <v>8548</v>
      </c>
      <c r="BI392" t="s">
        <v>2269</v>
      </c>
      <c r="BJ392" t="s">
        <v>2269</v>
      </c>
    </row>
    <row r="393" spans="1:62">
      <c r="A393" s="239" t="s">
        <v>7369</v>
      </c>
      <c r="B393" s="240" t="s">
        <v>517</v>
      </c>
      <c r="C393" s="240" t="s">
        <v>962</v>
      </c>
      <c r="D393" s="239" t="s">
        <v>7370</v>
      </c>
      <c r="E393" s="239" t="s">
        <v>7371</v>
      </c>
      <c r="F393" s="239" t="s">
        <v>841</v>
      </c>
      <c r="G393" s="239" t="s">
        <v>7372</v>
      </c>
      <c r="H393" s="239" t="s">
        <v>7230</v>
      </c>
      <c r="I393" s="239" t="s">
        <v>1044</v>
      </c>
      <c r="J393" s="241" t="s">
        <v>6307</v>
      </c>
      <c r="K393" s="241" t="s">
        <v>5801</v>
      </c>
      <c r="L393" s="230" t="str">
        <f t="shared" si="98"/>
        <v>ID27</v>
      </c>
      <c r="M393" s="230" t="str">
        <f t="shared" si="99"/>
        <v/>
      </c>
      <c r="N393" s="230" t="str">
        <f t="shared" si="100"/>
        <v/>
      </c>
      <c r="O393" s="230" t="str">
        <f t="shared" si="101"/>
        <v/>
      </c>
      <c r="P393" s="55" t="str">
        <f t="shared" si="102"/>
        <v>ID27</v>
      </c>
      <c r="Q393" s="635" t="str">
        <f t="shared" si="94"/>
        <v>284</v>
      </c>
      <c r="R393" s="234">
        <f t="shared" si="95"/>
        <v>275</v>
      </c>
      <c r="S393" s="55">
        <f t="shared" si="103"/>
        <v>259</v>
      </c>
      <c r="T393" s="242">
        <f t="shared" ca="1" si="104"/>
        <v>5.61</v>
      </c>
      <c r="U393" s="231" t="str">
        <f t="shared" si="105"/>
        <v/>
      </c>
      <c r="V393" s="230" t="str">
        <f t="array" ref="V393">INDEX(P:P,MAX(U$3:U393))</f>
        <v>ID#3MTR</v>
      </c>
      <c r="W393" s="230" t="str">
        <f t="shared" ca="1" si="106"/>
        <v/>
      </c>
      <c r="X393" s="230">
        <f t="shared" si="107"/>
        <v>11.4</v>
      </c>
      <c r="Y393" s="230">
        <f t="shared" si="96"/>
        <v>0</v>
      </c>
      <c r="AA393" s="230" t="str">
        <f t="shared" si="97"/>
        <v>溪湖</v>
      </c>
      <c r="AB393" s="230" t="s">
        <v>2270</v>
      </c>
      <c r="AC393" s="230" t="str">
        <f>LEFT(B393,3)</f>
        <v>巫厝線</v>
      </c>
      <c r="BB393" s="547" t="s">
        <v>2323</v>
      </c>
      <c r="BC393" s="547">
        <v>1608</v>
      </c>
      <c r="BD393" s="547" t="s">
        <v>85</v>
      </c>
      <c r="BE393" s="547">
        <v>1608</v>
      </c>
      <c r="BG393" s="239" t="s">
        <v>46</v>
      </c>
      <c r="BH393" s="240" t="s">
        <v>8631</v>
      </c>
      <c r="BI393" t="s">
        <v>2270</v>
      </c>
      <c r="BJ393" t="s">
        <v>2269</v>
      </c>
    </row>
    <row r="394" spans="1:62">
      <c r="A394" s="239" t="s">
        <v>46</v>
      </c>
      <c r="B394" s="240" t="s">
        <v>518</v>
      </c>
      <c r="C394" s="240" t="s">
        <v>7097</v>
      </c>
      <c r="D394" s="239" t="s">
        <v>5638</v>
      </c>
      <c r="E394" s="239" t="s">
        <v>5624</v>
      </c>
      <c r="F394" s="239" t="s">
        <v>7373</v>
      </c>
      <c r="G394" s="239" t="s">
        <v>5624</v>
      </c>
      <c r="H394" s="239" t="s">
        <v>793</v>
      </c>
      <c r="I394" s="239" t="s">
        <v>7374</v>
      </c>
      <c r="J394" s="241" t="s">
        <v>5709</v>
      </c>
      <c r="K394" s="241" t="s">
        <v>793</v>
      </c>
      <c r="L394" s="230" t="str">
        <f t="shared" si="98"/>
        <v>ID32</v>
      </c>
      <c r="M394" s="230" t="str">
        <f t="shared" si="99"/>
        <v/>
      </c>
      <c r="N394" s="230" t="str">
        <f t="shared" si="100"/>
        <v/>
      </c>
      <c r="O394" s="230" t="str">
        <f t="shared" si="101"/>
        <v/>
      </c>
      <c r="P394" s="55" t="str">
        <f t="shared" si="102"/>
        <v>ID32</v>
      </c>
      <c r="Q394" s="635" t="str">
        <f t="shared" si="94"/>
        <v>0</v>
      </c>
      <c r="R394" s="234">
        <f t="shared" si="95"/>
        <v>0</v>
      </c>
      <c r="S394" s="55">
        <f t="shared" si="103"/>
        <v>0</v>
      </c>
      <c r="T394" s="242">
        <f t="shared" ca="1" si="104"/>
        <v>0</v>
      </c>
      <c r="U394" s="231" t="str">
        <f t="shared" si="105"/>
        <v/>
      </c>
      <c r="V394" s="230" t="str">
        <f t="array" ref="V394">INDEX(P:P,MAX(U$3:U394))</f>
        <v>ID#3MTR</v>
      </c>
      <c r="W394" s="230" t="str">
        <f t="shared" ca="1" si="106"/>
        <v/>
      </c>
      <c r="X394" s="230">
        <f t="shared" si="107"/>
        <v>11.4</v>
      </c>
      <c r="Y394" s="230">
        <f t="shared" si="96"/>
        <v>0</v>
      </c>
      <c r="AA394" s="230" t="str">
        <f t="shared" si="97"/>
        <v>溪湖</v>
      </c>
      <c r="AB394" s="230" t="s">
        <v>1966</v>
      </c>
      <c r="AC394" s="230" t="str">
        <f>LEFT(B394,3)</f>
        <v>番婆線</v>
      </c>
      <c r="BB394" s="547" t="s">
        <v>2322</v>
      </c>
      <c r="BC394" s="547">
        <v>865</v>
      </c>
      <c r="BD394" s="547">
        <v>2</v>
      </c>
      <c r="BE394" s="547">
        <v>867</v>
      </c>
      <c r="BG394" s="239" t="s">
        <v>8622</v>
      </c>
      <c r="BH394" s="240" t="s">
        <v>518</v>
      </c>
      <c r="BI394" t="s">
        <v>1966</v>
      </c>
      <c r="BJ394" t="s">
        <v>2269</v>
      </c>
    </row>
    <row r="395" spans="1:62">
      <c r="A395" s="239" t="s">
        <v>46</v>
      </c>
      <c r="B395" s="240" t="s">
        <v>519</v>
      </c>
      <c r="C395" s="240" t="s">
        <v>6045</v>
      </c>
      <c r="D395" s="239" t="s">
        <v>5695</v>
      </c>
      <c r="E395" s="239" t="s">
        <v>857</v>
      </c>
      <c r="F395" s="239" t="s">
        <v>855</v>
      </c>
      <c r="G395" s="239" t="s">
        <v>7375</v>
      </c>
      <c r="H395" s="239" t="s">
        <v>855</v>
      </c>
      <c r="I395" s="239" t="s">
        <v>7376</v>
      </c>
      <c r="J395" s="241" t="s">
        <v>794</v>
      </c>
      <c r="K395" s="241" t="s">
        <v>841</v>
      </c>
      <c r="L395" s="230" t="str">
        <f t="shared" si="98"/>
        <v>ID22</v>
      </c>
      <c r="M395" s="230" t="str">
        <f t="shared" si="99"/>
        <v/>
      </c>
      <c r="N395" s="230" t="str">
        <f t="shared" si="100"/>
        <v/>
      </c>
      <c r="O395" s="230" t="str">
        <f t="shared" si="101"/>
        <v/>
      </c>
      <c r="P395" s="55" t="str">
        <f t="shared" si="102"/>
        <v>ID22</v>
      </c>
      <c r="Q395" s="635" t="str">
        <f t="shared" si="94"/>
        <v>60</v>
      </c>
      <c r="R395" s="234">
        <f t="shared" si="95"/>
        <v>39</v>
      </c>
      <c r="S395" s="55">
        <f t="shared" si="103"/>
        <v>20</v>
      </c>
      <c r="T395" s="242">
        <f t="shared" ca="1" si="104"/>
        <v>1.18</v>
      </c>
      <c r="U395" s="231" t="str">
        <f t="shared" si="105"/>
        <v/>
      </c>
      <c r="V395" s="230" t="str">
        <f t="array" ref="V395">INDEX(P:P,MAX(U$3:U395))</f>
        <v>ID#3MTR</v>
      </c>
      <c r="W395" s="230" t="str">
        <f t="shared" ca="1" si="106"/>
        <v/>
      </c>
      <c r="X395" s="230">
        <f t="shared" si="107"/>
        <v>11.4</v>
      </c>
      <c r="Y395" s="230">
        <f t="shared" si="96"/>
        <v>0</v>
      </c>
      <c r="AA395" s="230" t="str">
        <f t="shared" si="97"/>
        <v>溪湖</v>
      </c>
      <c r="AB395" s="230" t="s">
        <v>2271</v>
      </c>
      <c r="AC395" s="230" t="str">
        <f>LEFT(B395,3)</f>
        <v>湖西線</v>
      </c>
      <c r="BB395" s="547" t="s">
        <v>2321</v>
      </c>
      <c r="BC395" s="547">
        <v>2585</v>
      </c>
      <c r="BD395" s="547">
        <v>4</v>
      </c>
      <c r="BE395" s="547">
        <v>2589</v>
      </c>
      <c r="BG395" s="239" t="s">
        <v>8620</v>
      </c>
      <c r="BH395" s="240" t="s">
        <v>8632</v>
      </c>
      <c r="BI395" t="s">
        <v>2271</v>
      </c>
      <c r="BJ395" t="s">
        <v>2269</v>
      </c>
    </row>
    <row r="396" spans="1:62">
      <c r="A396" s="239" t="s">
        <v>46</v>
      </c>
      <c r="B396" s="240" t="s">
        <v>7377</v>
      </c>
      <c r="C396" s="240" t="s">
        <v>5709</v>
      </c>
      <c r="D396" s="239" t="s">
        <v>793</v>
      </c>
      <c r="E396" s="239" t="s">
        <v>5709</v>
      </c>
      <c r="F396" s="239" t="s">
        <v>7378</v>
      </c>
      <c r="G396" s="239" t="s">
        <v>5624</v>
      </c>
      <c r="H396" s="239" t="s">
        <v>7319</v>
      </c>
      <c r="I396" s="239" t="s">
        <v>5624</v>
      </c>
      <c r="J396" s="241" t="s">
        <v>5709</v>
      </c>
      <c r="K396" s="241" t="s">
        <v>5638</v>
      </c>
      <c r="L396" s="230" t="str">
        <f t="shared" si="98"/>
        <v>F14)</v>
      </c>
      <c r="M396" s="230" t="str">
        <f t="shared" si="99"/>
        <v/>
      </c>
      <c r="N396" s="230" t="str">
        <f t="shared" si="100"/>
        <v/>
      </c>
      <c r="O396" s="230" t="str">
        <f t="shared" si="101"/>
        <v/>
      </c>
      <c r="P396" s="55" t="str">
        <f t="shared" si="102"/>
        <v>F14)</v>
      </c>
      <c r="Q396" s="635" t="str">
        <f t="shared" si="94"/>
        <v>0</v>
      </c>
      <c r="R396" s="234">
        <f t="shared" si="95"/>
        <v>0</v>
      </c>
      <c r="S396" s="55">
        <f t="shared" si="103"/>
        <v>0</v>
      </c>
      <c r="T396" s="242">
        <f t="shared" ca="1" si="104"/>
        <v>0</v>
      </c>
      <c r="U396" s="231" t="str">
        <f t="shared" si="105"/>
        <v/>
      </c>
      <c r="V396" s="230" t="str">
        <f t="array" ref="V396">INDEX(P:P,MAX(U$3:U396))</f>
        <v>ID#3MTR</v>
      </c>
      <c r="W396" s="230" t="str">
        <f t="shared" ca="1" si="106"/>
        <v/>
      </c>
      <c r="X396" s="230">
        <f t="shared" si="107"/>
        <v>11.4</v>
      </c>
      <c r="Y396" s="230">
        <f t="shared" si="96"/>
        <v>0</v>
      </c>
      <c r="AA396" s="230" t="str">
        <f t="shared" si="97"/>
        <v>溪湖</v>
      </c>
      <c r="AB396" s="230" t="s">
        <v>2272</v>
      </c>
      <c r="BB396" s="547" t="s">
        <v>2324</v>
      </c>
      <c r="BC396" s="547">
        <v>1942</v>
      </c>
      <c r="BD396" s="547" t="s">
        <v>85</v>
      </c>
      <c r="BE396" s="547">
        <v>1942</v>
      </c>
      <c r="BG396" s="239" t="s">
        <v>8620</v>
      </c>
      <c r="BH396" s="240" t="s">
        <v>8633</v>
      </c>
      <c r="BI396" t="s">
        <v>2272</v>
      </c>
      <c r="BJ396" t="s">
        <v>2269</v>
      </c>
    </row>
    <row r="397" spans="1:62">
      <c r="A397" s="239" t="s">
        <v>46</v>
      </c>
      <c r="B397" s="240" t="s">
        <v>521</v>
      </c>
      <c r="C397" s="240" t="s">
        <v>5709</v>
      </c>
      <c r="D397" s="239" t="s">
        <v>793</v>
      </c>
      <c r="E397" s="239" t="s">
        <v>5709</v>
      </c>
      <c r="F397" s="239" t="s">
        <v>5638</v>
      </c>
      <c r="G397" s="239" t="s">
        <v>5709</v>
      </c>
      <c r="H397" s="239" t="s">
        <v>5638</v>
      </c>
      <c r="I397" s="239" t="s">
        <v>5709</v>
      </c>
      <c r="J397" s="241" t="s">
        <v>5709</v>
      </c>
      <c r="K397" s="241" t="s">
        <v>5638</v>
      </c>
      <c r="L397" s="230" t="str">
        <f t="shared" si="98"/>
        <v>F15)</v>
      </c>
      <c r="M397" s="230" t="str">
        <f t="shared" si="99"/>
        <v/>
      </c>
      <c r="N397" s="230" t="str">
        <f t="shared" si="100"/>
        <v/>
      </c>
      <c r="O397" s="230" t="str">
        <f t="shared" si="101"/>
        <v/>
      </c>
      <c r="P397" s="55" t="str">
        <f t="shared" si="102"/>
        <v>F15)</v>
      </c>
      <c r="Q397" s="635" t="str">
        <f t="shared" si="94"/>
        <v>0</v>
      </c>
      <c r="R397" s="234">
        <f t="shared" si="95"/>
        <v>0</v>
      </c>
      <c r="S397" s="55">
        <f t="shared" si="103"/>
        <v>0</v>
      </c>
      <c r="T397" s="242">
        <f t="shared" ca="1" si="104"/>
        <v>0</v>
      </c>
      <c r="U397" s="231" t="str">
        <f t="shared" si="105"/>
        <v/>
      </c>
      <c r="V397" s="230" t="str">
        <f t="array" ref="V397">INDEX(P:P,MAX(U$3:U397))</f>
        <v>ID#3MTR</v>
      </c>
      <c r="W397" s="230" t="str">
        <f t="shared" ca="1" si="106"/>
        <v/>
      </c>
      <c r="X397" s="230">
        <f t="shared" si="107"/>
        <v>22.8</v>
      </c>
      <c r="Y397" s="230">
        <f t="shared" si="96"/>
        <v>0</v>
      </c>
      <c r="AA397" s="230" t="str">
        <f t="shared" si="97"/>
        <v>溪湖</v>
      </c>
      <c r="AB397" s="230" t="s">
        <v>2273</v>
      </c>
      <c r="BB397" s="547" t="s">
        <v>2325</v>
      </c>
      <c r="BC397" s="547">
        <v>3781</v>
      </c>
      <c r="BD397" s="547">
        <v>2</v>
      </c>
      <c r="BE397" s="547">
        <v>3783</v>
      </c>
      <c r="BG397" s="239" t="s">
        <v>8620</v>
      </c>
      <c r="BH397" s="240" t="s">
        <v>8634</v>
      </c>
      <c r="BI397" t="s">
        <v>2273</v>
      </c>
      <c r="BJ397" t="s">
        <v>2269</v>
      </c>
    </row>
    <row r="398" spans="1:62">
      <c r="A398" s="239" t="s">
        <v>5727</v>
      </c>
      <c r="B398" s="240" t="s">
        <v>434</v>
      </c>
      <c r="C398" s="240" t="s">
        <v>7379</v>
      </c>
      <c r="D398" s="239" t="s">
        <v>5996</v>
      </c>
      <c r="E398" s="239" t="s">
        <v>7380</v>
      </c>
      <c r="F398" s="239" t="s">
        <v>855</v>
      </c>
      <c r="G398" s="239" t="s">
        <v>3175</v>
      </c>
      <c r="H398" s="239" t="s">
        <v>855</v>
      </c>
      <c r="I398" s="239" t="s">
        <v>7381</v>
      </c>
      <c r="J398" s="241" t="s">
        <v>5595</v>
      </c>
      <c r="K398" s="241" t="s">
        <v>367</v>
      </c>
      <c r="L398" s="230" t="str">
        <f t="shared" si="98"/>
        <v>IE#1MTR</v>
      </c>
      <c r="M398" s="230" t="str">
        <f t="shared" si="99"/>
        <v/>
      </c>
      <c r="N398" s="230" t="str">
        <f t="shared" si="100"/>
        <v>IE#1MTR</v>
      </c>
      <c r="O398" s="230" t="str">
        <f t="shared" si="101"/>
        <v/>
      </c>
      <c r="P398" s="55" t="str">
        <f t="shared" si="102"/>
        <v>IE#1MTR</v>
      </c>
      <c r="Q398" s="635" t="str">
        <f t="shared" si="94"/>
        <v>582</v>
      </c>
      <c r="R398" s="234">
        <f t="shared" si="95"/>
        <v>568</v>
      </c>
      <c r="S398" s="55">
        <f t="shared" si="103"/>
        <v>550</v>
      </c>
      <c r="T398" s="242">
        <f t="shared" ca="1" si="104"/>
        <v>11.49</v>
      </c>
      <c r="U398" s="231">
        <f t="shared" si="105"/>
        <v>398</v>
      </c>
      <c r="V398" s="230" t="str">
        <f t="array" ref="V398">INDEX(P:P,MAX(U$3:U398))</f>
        <v>IE#1MTR</v>
      </c>
      <c r="W398" s="230">
        <f t="shared" ca="1" si="106"/>
        <v>25</v>
      </c>
      <c r="X398" s="230" t="str">
        <f t="shared" si="107"/>
        <v/>
      </c>
      <c r="Y398" s="230">
        <f t="shared" si="96"/>
        <v>0</v>
      </c>
      <c r="AA398" s="230" t="str">
        <f t="shared" si="97"/>
        <v>二林</v>
      </c>
      <c r="AB398" s="230" t="s">
        <v>2274</v>
      </c>
      <c r="BB398" s="547" t="s">
        <v>2335</v>
      </c>
      <c r="BC398" s="547">
        <v>3828</v>
      </c>
      <c r="BD398" s="547">
        <v>2</v>
      </c>
      <c r="BE398" s="547">
        <v>3830</v>
      </c>
      <c r="BG398" s="239" t="s">
        <v>8635</v>
      </c>
      <c r="BH398" s="240" t="s">
        <v>434</v>
      </c>
      <c r="BI398" t="s">
        <v>2274</v>
      </c>
      <c r="BJ398" t="s">
        <v>2274</v>
      </c>
    </row>
    <row r="399" spans="1:62">
      <c r="A399" s="239" t="s">
        <v>5727</v>
      </c>
      <c r="B399" s="240" t="s">
        <v>522</v>
      </c>
      <c r="C399" s="240" t="s">
        <v>7382</v>
      </c>
      <c r="D399" s="239" t="s">
        <v>7383</v>
      </c>
      <c r="E399" s="239" t="s">
        <v>6507</v>
      </c>
      <c r="F399" s="239" t="s">
        <v>6105</v>
      </c>
      <c r="G399" s="239" t="s">
        <v>7384</v>
      </c>
      <c r="H399" s="239" t="s">
        <v>5590</v>
      </c>
      <c r="I399" s="239" t="s">
        <v>6507</v>
      </c>
      <c r="J399" s="241" t="s">
        <v>7385</v>
      </c>
      <c r="K399" s="241" t="s">
        <v>5695</v>
      </c>
      <c r="L399" s="230" t="str">
        <f t="shared" si="98"/>
        <v>IE25</v>
      </c>
      <c r="M399" s="230" t="str">
        <f t="shared" si="99"/>
        <v/>
      </c>
      <c r="N399" s="230" t="str">
        <f t="shared" si="100"/>
        <v/>
      </c>
      <c r="O399" s="230" t="str">
        <f t="shared" si="101"/>
        <v/>
      </c>
      <c r="P399" s="55" t="str">
        <f t="shared" si="102"/>
        <v>IE25</v>
      </c>
      <c r="Q399" s="635" t="str">
        <f t="shared" ref="Q399:Q462" si="108">I399</f>
        <v>96</v>
      </c>
      <c r="R399" s="234">
        <f t="shared" si="95"/>
        <v>87</v>
      </c>
      <c r="S399" s="55">
        <f t="shared" si="103"/>
        <v>78</v>
      </c>
      <c r="T399" s="242">
        <f t="shared" ca="1" si="104"/>
        <v>1.9</v>
      </c>
      <c r="U399" s="231" t="str">
        <f t="shared" si="105"/>
        <v/>
      </c>
      <c r="V399" s="230" t="str">
        <f t="array" ref="V399">INDEX(P:P,MAX(U$3:U399))</f>
        <v>IE#1MTR</v>
      </c>
      <c r="W399" s="230" t="str">
        <f t="shared" ca="1" si="106"/>
        <v/>
      </c>
      <c r="X399" s="230">
        <f t="shared" si="107"/>
        <v>11.4</v>
      </c>
      <c r="Y399" s="230">
        <f t="shared" si="96"/>
        <v>0</v>
      </c>
      <c r="AA399" s="230" t="str">
        <f t="shared" si="97"/>
        <v>二林</v>
      </c>
      <c r="AB399" s="230" t="s">
        <v>2275</v>
      </c>
      <c r="AC399" s="230" t="str">
        <f>LEFT(B399,3)</f>
        <v>永安線</v>
      </c>
      <c r="BB399" s="547" t="s">
        <v>2347</v>
      </c>
      <c r="BC399" s="547">
        <v>367</v>
      </c>
      <c r="BD399" s="547" t="s">
        <v>85</v>
      </c>
      <c r="BE399" s="547">
        <v>367</v>
      </c>
      <c r="BG399" s="239" t="s">
        <v>8635</v>
      </c>
      <c r="BH399" s="240" t="s">
        <v>8636</v>
      </c>
      <c r="BI399" t="s">
        <v>2275</v>
      </c>
      <c r="BJ399" t="s">
        <v>2274</v>
      </c>
    </row>
    <row r="400" spans="1:62">
      <c r="A400" s="239" t="s">
        <v>47</v>
      </c>
      <c r="B400" s="240" t="s">
        <v>523</v>
      </c>
      <c r="C400" s="240" t="s">
        <v>7386</v>
      </c>
      <c r="D400" s="239" t="s">
        <v>5943</v>
      </c>
      <c r="E400" s="239" t="s">
        <v>808</v>
      </c>
      <c r="F400" s="239" t="s">
        <v>5660</v>
      </c>
      <c r="G400" s="239" t="s">
        <v>7387</v>
      </c>
      <c r="H400" s="239" t="s">
        <v>5774</v>
      </c>
      <c r="I400" s="239" t="s">
        <v>7388</v>
      </c>
      <c r="J400" s="241" t="s">
        <v>7389</v>
      </c>
      <c r="K400" s="241" t="s">
        <v>859</v>
      </c>
      <c r="L400" s="230" t="str">
        <f t="shared" si="98"/>
        <v>IE24</v>
      </c>
      <c r="M400" s="230" t="str">
        <f t="shared" si="99"/>
        <v/>
      </c>
      <c r="N400" s="230" t="str">
        <f t="shared" si="100"/>
        <v/>
      </c>
      <c r="O400" s="230" t="str">
        <f t="shared" si="101"/>
        <v/>
      </c>
      <c r="P400" s="55" t="str">
        <f t="shared" si="102"/>
        <v>IE24</v>
      </c>
      <c r="Q400" s="635" t="str">
        <f t="shared" si="108"/>
        <v>44</v>
      </c>
      <c r="R400" s="234">
        <f t="shared" si="95"/>
        <v>42</v>
      </c>
      <c r="S400" s="55">
        <f t="shared" si="103"/>
        <v>39</v>
      </c>
      <c r="T400" s="242">
        <f t="shared" ca="1" si="104"/>
        <v>0.87</v>
      </c>
      <c r="U400" s="231" t="str">
        <f t="shared" si="105"/>
        <v/>
      </c>
      <c r="V400" s="230" t="str">
        <f t="array" ref="V400">INDEX(P:P,MAX(U$3:U400))</f>
        <v>IE#1MTR</v>
      </c>
      <c r="W400" s="230" t="str">
        <f t="shared" ca="1" si="106"/>
        <v/>
      </c>
      <c r="X400" s="230">
        <f t="shared" si="107"/>
        <v>11.4</v>
      </c>
      <c r="Y400" s="230">
        <f t="shared" si="96"/>
        <v>0</v>
      </c>
      <c r="AA400" s="230" t="str">
        <f t="shared" si="97"/>
        <v>二林</v>
      </c>
      <c r="AB400" s="230" t="s">
        <v>2276</v>
      </c>
      <c r="AC400" s="230" t="str">
        <f>LEFT(B400,3)</f>
        <v>溝頭線</v>
      </c>
      <c r="BB400" s="547" t="s">
        <v>2333</v>
      </c>
      <c r="BC400" s="547">
        <v>415</v>
      </c>
      <c r="BD400" s="547">
        <v>1</v>
      </c>
      <c r="BE400" s="547">
        <v>416</v>
      </c>
      <c r="BG400" s="239" t="s">
        <v>8635</v>
      </c>
      <c r="BH400" s="240" t="s">
        <v>8637</v>
      </c>
      <c r="BI400" t="s">
        <v>2276</v>
      </c>
      <c r="BJ400" t="s">
        <v>2274</v>
      </c>
    </row>
    <row r="401" spans="1:62">
      <c r="A401" s="239" t="s">
        <v>47</v>
      </c>
      <c r="B401" s="240" t="s">
        <v>524</v>
      </c>
      <c r="C401" s="240" t="s">
        <v>7390</v>
      </c>
      <c r="D401" s="239" t="s">
        <v>7066</v>
      </c>
      <c r="E401" s="239" t="s">
        <v>6207</v>
      </c>
      <c r="F401" s="239" t="s">
        <v>813</v>
      </c>
      <c r="G401" s="239" t="s">
        <v>7391</v>
      </c>
      <c r="H401" s="239" t="s">
        <v>5651</v>
      </c>
      <c r="I401" s="239" t="s">
        <v>7390</v>
      </c>
      <c r="J401" s="241" t="s">
        <v>7392</v>
      </c>
      <c r="K401" s="241" t="s">
        <v>7393</v>
      </c>
      <c r="L401" s="230" t="str">
        <f t="shared" si="98"/>
        <v>IE21</v>
      </c>
      <c r="M401" s="230" t="str">
        <f t="shared" si="99"/>
        <v/>
      </c>
      <c r="N401" s="230" t="str">
        <f t="shared" si="100"/>
        <v/>
      </c>
      <c r="O401" s="230" t="str">
        <f t="shared" si="101"/>
        <v/>
      </c>
      <c r="P401" s="55" t="str">
        <f t="shared" si="102"/>
        <v>IE21</v>
      </c>
      <c r="Q401" s="635" t="str">
        <f t="shared" si="108"/>
        <v>110</v>
      </c>
      <c r="R401" s="234">
        <f t="shared" si="95"/>
        <v>100</v>
      </c>
      <c r="S401" s="55">
        <f t="shared" si="103"/>
        <v>92</v>
      </c>
      <c r="T401" s="242">
        <f t="shared" ca="1" si="104"/>
        <v>2.17</v>
      </c>
      <c r="U401" s="231" t="str">
        <f t="shared" si="105"/>
        <v/>
      </c>
      <c r="V401" s="230" t="str">
        <f t="array" ref="V401">INDEX(P:P,MAX(U$3:U401))</f>
        <v>IE#1MTR</v>
      </c>
      <c r="W401" s="230" t="str">
        <f t="shared" ca="1" si="106"/>
        <v/>
      </c>
      <c r="X401" s="230">
        <f t="shared" si="107"/>
        <v>11.4</v>
      </c>
      <c r="Y401" s="230">
        <f t="shared" si="96"/>
        <v>0</v>
      </c>
      <c r="AA401" s="230" t="str">
        <f t="shared" si="97"/>
        <v>二林</v>
      </c>
      <c r="AB401" s="230" t="s">
        <v>2277</v>
      </c>
      <c r="AC401" s="230" t="str">
        <f>LEFT(B401,3)</f>
        <v>中西線</v>
      </c>
      <c r="BB401" s="547" t="s">
        <v>2349</v>
      </c>
      <c r="BC401" s="547">
        <v>51</v>
      </c>
      <c r="BD401" s="547">
        <v>3</v>
      </c>
      <c r="BE401" s="547">
        <v>54</v>
      </c>
      <c r="BG401" s="239" t="s">
        <v>8638</v>
      </c>
      <c r="BH401" s="240" t="s">
        <v>8639</v>
      </c>
      <c r="BI401" t="s">
        <v>2277</v>
      </c>
      <c r="BJ401" t="s">
        <v>2274</v>
      </c>
    </row>
    <row r="402" spans="1:62">
      <c r="A402" s="239" t="s">
        <v>7394</v>
      </c>
      <c r="B402" s="240" t="s">
        <v>7395</v>
      </c>
      <c r="C402" s="240" t="s">
        <v>7396</v>
      </c>
      <c r="D402" s="239" t="s">
        <v>5996</v>
      </c>
      <c r="E402" s="239" t="s">
        <v>826</v>
      </c>
      <c r="F402" s="239" t="s">
        <v>5996</v>
      </c>
      <c r="G402" s="239" t="s">
        <v>7397</v>
      </c>
      <c r="H402" s="239" t="s">
        <v>5996</v>
      </c>
      <c r="I402" s="239" t="s">
        <v>7398</v>
      </c>
      <c r="J402" s="241" t="s">
        <v>6996</v>
      </c>
      <c r="K402" s="241" t="s">
        <v>7399</v>
      </c>
      <c r="L402" s="230" t="str">
        <f t="shared" si="98"/>
        <v>IE27</v>
      </c>
      <c r="M402" s="230" t="str">
        <f t="shared" si="99"/>
        <v/>
      </c>
      <c r="N402" s="230" t="str">
        <f t="shared" si="100"/>
        <v/>
      </c>
      <c r="O402" s="230" t="str">
        <f t="shared" si="101"/>
        <v/>
      </c>
      <c r="P402" s="55" t="str">
        <f t="shared" si="102"/>
        <v>IE27</v>
      </c>
      <c r="Q402" s="635" t="str">
        <f t="shared" si="108"/>
        <v>274</v>
      </c>
      <c r="R402" s="234">
        <f t="shared" si="95"/>
        <v>261</v>
      </c>
      <c r="S402" s="55">
        <f t="shared" si="103"/>
        <v>250</v>
      </c>
      <c r="T402" s="242">
        <f t="shared" ca="1" si="104"/>
        <v>5.41</v>
      </c>
      <c r="U402" s="231" t="str">
        <f t="shared" si="105"/>
        <v/>
      </c>
      <c r="V402" s="230" t="str">
        <f t="array" ref="V402">INDEX(P:P,MAX(U$3:U402))</f>
        <v>IE#1MTR</v>
      </c>
      <c r="W402" s="230" t="str">
        <f t="shared" ca="1" si="106"/>
        <v/>
      </c>
      <c r="X402" s="230">
        <f t="shared" si="107"/>
        <v>11.4</v>
      </c>
      <c r="Y402" s="230">
        <f t="shared" si="96"/>
        <v>0</v>
      </c>
      <c r="AA402" s="230" t="str">
        <f t="shared" si="97"/>
        <v>二林</v>
      </c>
      <c r="AB402" s="230" t="s">
        <v>2278</v>
      </c>
      <c r="AC402" s="230" t="str">
        <f>LEFT(B402,3)</f>
        <v>埤北線</v>
      </c>
      <c r="BB402" s="547" t="s">
        <v>2345</v>
      </c>
      <c r="BC402" s="547">
        <v>2180</v>
      </c>
      <c r="BD402" s="547">
        <v>4</v>
      </c>
      <c r="BE402" s="547">
        <v>2184</v>
      </c>
      <c r="BG402" s="239" t="s">
        <v>8635</v>
      </c>
      <c r="BH402" s="240" t="s">
        <v>8640</v>
      </c>
      <c r="BI402" t="s">
        <v>2278</v>
      </c>
      <c r="BJ402" t="s">
        <v>2274</v>
      </c>
    </row>
    <row r="403" spans="1:62">
      <c r="A403" s="239" t="s">
        <v>7400</v>
      </c>
      <c r="B403" s="240" t="s">
        <v>7401</v>
      </c>
      <c r="C403" s="240" t="s">
        <v>7402</v>
      </c>
      <c r="D403" s="239" t="s">
        <v>7403</v>
      </c>
      <c r="E403" s="239" t="s">
        <v>7404</v>
      </c>
      <c r="F403" s="239" t="s">
        <v>5996</v>
      </c>
      <c r="G403" s="239" t="s">
        <v>5881</v>
      </c>
      <c r="H403" s="239" t="s">
        <v>7314</v>
      </c>
      <c r="I403" s="239" t="s">
        <v>7402</v>
      </c>
      <c r="J403" s="241" t="s">
        <v>7299</v>
      </c>
      <c r="K403" s="241" t="s">
        <v>5651</v>
      </c>
      <c r="L403" s="230" t="str">
        <f t="shared" si="98"/>
        <v>IE22</v>
      </c>
      <c r="M403" s="230" t="str">
        <f t="shared" si="99"/>
        <v/>
      </c>
      <c r="N403" s="230" t="str">
        <f t="shared" si="100"/>
        <v/>
      </c>
      <c r="O403" s="230" t="str">
        <f t="shared" si="101"/>
        <v/>
      </c>
      <c r="P403" s="55" t="str">
        <f t="shared" si="102"/>
        <v>IE22</v>
      </c>
      <c r="Q403" s="635" t="str">
        <f t="shared" si="108"/>
        <v>191</v>
      </c>
      <c r="R403" s="234">
        <f t="shared" si="95"/>
        <v>162</v>
      </c>
      <c r="S403" s="55">
        <f t="shared" si="103"/>
        <v>141</v>
      </c>
      <c r="T403" s="242">
        <f t="shared" ca="1" si="104"/>
        <v>3.77</v>
      </c>
      <c r="U403" s="231" t="str">
        <f t="shared" si="105"/>
        <v/>
      </c>
      <c r="V403" s="230" t="str">
        <f t="array" ref="V403">INDEX(P:P,MAX(U$3:U403))</f>
        <v>IE#1MTR</v>
      </c>
      <c r="W403" s="230" t="str">
        <f t="shared" ca="1" si="106"/>
        <v/>
      </c>
      <c r="X403" s="230">
        <f t="shared" si="107"/>
        <v>11.4</v>
      </c>
      <c r="Y403" s="230">
        <f t="shared" si="96"/>
        <v>0</v>
      </c>
      <c r="AA403" s="230" t="str">
        <f t="shared" si="97"/>
        <v>二林</v>
      </c>
      <c r="AB403" s="230" t="s">
        <v>2279</v>
      </c>
      <c r="AC403" s="230" t="str">
        <f>LEFT(B403,3)</f>
        <v>西斗線</v>
      </c>
      <c r="BB403" s="547" t="s">
        <v>2334</v>
      </c>
      <c r="BC403" s="547">
        <v>1239</v>
      </c>
      <c r="BD403" s="547">
        <v>2</v>
      </c>
      <c r="BE403" s="547">
        <v>1241</v>
      </c>
      <c r="BG403" s="239" t="s">
        <v>8635</v>
      </c>
      <c r="BH403" s="240" t="s">
        <v>8641</v>
      </c>
      <c r="BI403" t="s">
        <v>2279</v>
      </c>
      <c r="BJ403" t="s">
        <v>2274</v>
      </c>
    </row>
    <row r="404" spans="1:62">
      <c r="A404" s="239" t="s">
        <v>47</v>
      </c>
      <c r="B404" s="240" t="s">
        <v>7405</v>
      </c>
      <c r="C404" s="240" t="s">
        <v>7406</v>
      </c>
      <c r="D404" s="239" t="s">
        <v>5774</v>
      </c>
      <c r="E404" s="239" t="s">
        <v>7407</v>
      </c>
      <c r="F404" s="239" t="s">
        <v>7365</v>
      </c>
      <c r="G404" s="239" t="s">
        <v>7408</v>
      </c>
      <c r="H404" s="239" t="s">
        <v>5996</v>
      </c>
      <c r="I404" s="239" t="s">
        <v>7409</v>
      </c>
      <c r="J404" s="241" t="s">
        <v>5595</v>
      </c>
      <c r="K404" s="241" t="s">
        <v>367</v>
      </c>
      <c r="L404" s="230" t="str">
        <f t="shared" si="98"/>
        <v>IE#2MTR</v>
      </c>
      <c r="M404" s="230" t="str">
        <f t="shared" si="99"/>
        <v/>
      </c>
      <c r="N404" s="230" t="str">
        <f t="shared" si="100"/>
        <v>IE#2MTR</v>
      </c>
      <c r="O404" s="230" t="str">
        <f t="shared" si="101"/>
        <v/>
      </c>
      <c r="P404" s="55" t="str">
        <f t="shared" si="102"/>
        <v>IE#2MTR</v>
      </c>
      <c r="Q404" s="635" t="str">
        <f t="shared" si="108"/>
        <v>939</v>
      </c>
      <c r="R404" s="234">
        <f t="shared" si="95"/>
        <v>862</v>
      </c>
      <c r="S404" s="55">
        <f t="shared" si="103"/>
        <v>799</v>
      </c>
      <c r="T404" s="242">
        <f t="shared" ca="1" si="104"/>
        <v>18.54</v>
      </c>
      <c r="U404" s="231">
        <f t="shared" si="105"/>
        <v>404</v>
      </c>
      <c r="V404" s="230" t="str">
        <f t="array" ref="V404">INDEX(P:P,MAX(U$3:U404))</f>
        <v>IE#2MTR</v>
      </c>
      <c r="W404" s="230">
        <f t="shared" ca="1" si="106"/>
        <v>25</v>
      </c>
      <c r="X404" s="230" t="str">
        <f t="shared" si="107"/>
        <v/>
      </c>
      <c r="Y404" s="230">
        <f t="shared" si="96"/>
        <v>0</v>
      </c>
      <c r="AA404" s="230" t="str">
        <f t="shared" si="97"/>
        <v>二林</v>
      </c>
      <c r="AB404" s="230" t="s">
        <v>2280</v>
      </c>
      <c r="BB404" s="547" t="s">
        <v>2336</v>
      </c>
      <c r="BC404" s="547">
        <v>1025</v>
      </c>
      <c r="BD404" s="547">
        <v>1</v>
      </c>
      <c r="BE404" s="547">
        <v>1026</v>
      </c>
      <c r="BG404" s="239" t="s">
        <v>8635</v>
      </c>
      <c r="BH404" s="240" t="s">
        <v>8487</v>
      </c>
      <c r="BI404" t="s">
        <v>2280</v>
      </c>
      <c r="BJ404" t="s">
        <v>2280</v>
      </c>
    </row>
    <row r="405" spans="1:62">
      <c r="A405" s="239" t="s">
        <v>7394</v>
      </c>
      <c r="B405" s="240" t="s">
        <v>525</v>
      </c>
      <c r="C405" s="240" t="s">
        <v>816</v>
      </c>
      <c r="D405" s="239" t="s">
        <v>7314</v>
      </c>
      <c r="E405" s="239" t="s">
        <v>7410</v>
      </c>
      <c r="F405" s="239" t="s">
        <v>7411</v>
      </c>
      <c r="G405" s="239" t="s">
        <v>916</v>
      </c>
      <c r="H405" s="239" t="s">
        <v>7412</v>
      </c>
      <c r="I405" s="239" t="s">
        <v>7413</v>
      </c>
      <c r="J405" s="241" t="s">
        <v>981</v>
      </c>
      <c r="K405" s="241" t="s">
        <v>7414</v>
      </c>
      <c r="L405" s="230" t="str">
        <f t="shared" si="98"/>
        <v>IE23</v>
      </c>
      <c r="M405" s="230" t="str">
        <f t="shared" si="99"/>
        <v/>
      </c>
      <c r="N405" s="230" t="str">
        <f t="shared" si="100"/>
        <v/>
      </c>
      <c r="O405" s="230" t="str">
        <f t="shared" si="101"/>
        <v/>
      </c>
      <c r="P405" s="55" t="str">
        <f t="shared" si="102"/>
        <v>IE23</v>
      </c>
      <c r="Q405" s="635" t="str">
        <f t="shared" si="108"/>
        <v>138</v>
      </c>
      <c r="R405" s="234">
        <f t="shared" si="95"/>
        <v>109</v>
      </c>
      <c r="S405" s="55">
        <f t="shared" si="103"/>
        <v>85</v>
      </c>
      <c r="T405" s="242">
        <f t="shared" ca="1" si="104"/>
        <v>2.72</v>
      </c>
      <c r="U405" s="231" t="str">
        <f t="shared" si="105"/>
        <v/>
      </c>
      <c r="V405" s="230" t="str">
        <f t="array" ref="V405">INDEX(P:P,MAX(U$3:U405))</f>
        <v>IE#2MTR</v>
      </c>
      <c r="W405" s="230" t="str">
        <f t="shared" ca="1" si="106"/>
        <v/>
      </c>
      <c r="X405" s="230">
        <f t="shared" si="107"/>
        <v>11.4</v>
      </c>
      <c r="Y405" s="230">
        <f t="shared" si="96"/>
        <v>0</v>
      </c>
      <c r="AA405" s="230" t="str">
        <f t="shared" si="97"/>
        <v>二林</v>
      </c>
      <c r="AB405" s="230" t="s">
        <v>2281</v>
      </c>
      <c r="AC405" s="230" t="str">
        <f>LEFT(B405,3)</f>
        <v>北平線</v>
      </c>
      <c r="BB405" s="547" t="s">
        <v>2337</v>
      </c>
      <c r="BC405" s="547">
        <v>451</v>
      </c>
      <c r="BD405" s="547">
        <v>2</v>
      </c>
      <c r="BE405" s="547">
        <v>453</v>
      </c>
      <c r="BG405" s="239" t="s">
        <v>8638</v>
      </c>
      <c r="BH405" s="240" t="s">
        <v>8642</v>
      </c>
      <c r="BI405" t="s">
        <v>2281</v>
      </c>
      <c r="BJ405" t="s">
        <v>2280</v>
      </c>
    </row>
    <row r="406" spans="1:62">
      <c r="A406" s="239" t="s">
        <v>7415</v>
      </c>
      <c r="B406" s="240" t="s">
        <v>7416</v>
      </c>
      <c r="C406" s="240" t="s">
        <v>7417</v>
      </c>
      <c r="D406" s="239" t="s">
        <v>7412</v>
      </c>
      <c r="E406" s="239" t="s">
        <v>7418</v>
      </c>
      <c r="F406" s="239" t="s">
        <v>7082</v>
      </c>
      <c r="G406" s="239" t="s">
        <v>7419</v>
      </c>
      <c r="H406" s="239" t="s">
        <v>5985</v>
      </c>
      <c r="I406" s="239" t="s">
        <v>7420</v>
      </c>
      <c r="J406" s="241" t="s">
        <v>7421</v>
      </c>
      <c r="K406" s="241" t="s">
        <v>7422</v>
      </c>
      <c r="L406" s="230" t="str">
        <f t="shared" si="98"/>
        <v>IE28</v>
      </c>
      <c r="M406" s="230" t="str">
        <f t="shared" si="99"/>
        <v/>
      </c>
      <c r="N406" s="230" t="str">
        <f t="shared" si="100"/>
        <v/>
      </c>
      <c r="O406" s="230" t="str">
        <f t="shared" si="101"/>
        <v/>
      </c>
      <c r="P406" s="55" t="str">
        <f t="shared" si="102"/>
        <v>IE28</v>
      </c>
      <c r="Q406" s="635" t="str">
        <f t="shared" si="108"/>
        <v>170</v>
      </c>
      <c r="R406" s="234">
        <f t="shared" si="95"/>
        <v>125</v>
      </c>
      <c r="S406" s="55">
        <f t="shared" si="103"/>
        <v>99</v>
      </c>
      <c r="T406" s="242">
        <f t="shared" ca="1" si="104"/>
        <v>3.36</v>
      </c>
      <c r="U406" s="231" t="str">
        <f t="shared" si="105"/>
        <v/>
      </c>
      <c r="V406" s="230" t="str">
        <f t="array" ref="V406">INDEX(P:P,MAX(U$3:U406))</f>
        <v>IE#2MTR</v>
      </c>
      <c r="W406" s="230" t="str">
        <f t="shared" ca="1" si="106"/>
        <v/>
      </c>
      <c r="X406" s="230">
        <f t="shared" si="107"/>
        <v>11.4</v>
      </c>
      <c r="Y406" s="230">
        <f t="shared" si="96"/>
        <v>0</v>
      </c>
      <c r="AA406" s="230" t="str">
        <f t="shared" si="97"/>
        <v>二林</v>
      </c>
      <c r="AB406" s="230" t="s">
        <v>2282</v>
      </c>
      <c r="AC406" s="230" t="str">
        <f>LEFT(B406,3)</f>
        <v>廣西線</v>
      </c>
      <c r="BB406" s="547" t="s">
        <v>2343</v>
      </c>
      <c r="BC406" s="547">
        <v>3757</v>
      </c>
      <c r="BD406" s="547">
        <v>1</v>
      </c>
      <c r="BE406" s="547">
        <v>3758</v>
      </c>
      <c r="BG406" s="239" t="s">
        <v>8635</v>
      </c>
      <c r="BH406" s="240" t="s">
        <v>8643</v>
      </c>
      <c r="BI406" t="s">
        <v>2282</v>
      </c>
      <c r="BJ406" t="s">
        <v>2280</v>
      </c>
    </row>
    <row r="407" spans="1:62">
      <c r="A407" s="239" t="s">
        <v>47</v>
      </c>
      <c r="B407" s="240" t="s">
        <v>526</v>
      </c>
      <c r="C407" s="240" t="s">
        <v>7423</v>
      </c>
      <c r="D407" s="239" t="s">
        <v>7424</v>
      </c>
      <c r="E407" s="239" t="s">
        <v>7425</v>
      </c>
      <c r="F407" s="239" t="s">
        <v>855</v>
      </c>
      <c r="G407" s="239" t="s">
        <v>816</v>
      </c>
      <c r="H407" s="239" t="s">
        <v>7426</v>
      </c>
      <c r="I407" s="239" t="s">
        <v>7427</v>
      </c>
      <c r="J407" s="241" t="s">
        <v>7428</v>
      </c>
      <c r="K407" s="241" t="s">
        <v>5801</v>
      </c>
      <c r="L407" s="230" t="str">
        <f t="shared" si="98"/>
        <v>IE20</v>
      </c>
      <c r="M407" s="230" t="str">
        <f t="shared" si="99"/>
        <v/>
      </c>
      <c r="N407" s="230" t="str">
        <f t="shared" si="100"/>
        <v/>
      </c>
      <c r="O407" s="230" t="str">
        <f t="shared" si="101"/>
        <v/>
      </c>
      <c r="P407" s="55" t="str">
        <f t="shared" si="102"/>
        <v>IE20</v>
      </c>
      <c r="Q407" s="635" t="str">
        <f t="shared" si="108"/>
        <v>109</v>
      </c>
      <c r="R407" s="234">
        <f t="shared" si="95"/>
        <v>107</v>
      </c>
      <c r="S407" s="55">
        <f t="shared" si="103"/>
        <v>104</v>
      </c>
      <c r="T407" s="242">
        <f t="shared" ca="1" si="104"/>
        <v>2.15</v>
      </c>
      <c r="U407" s="231" t="str">
        <f t="shared" si="105"/>
        <v/>
      </c>
      <c r="V407" s="230" t="str">
        <f t="array" ref="V407">INDEX(P:P,MAX(U$3:U407))</f>
        <v>IE#2MTR</v>
      </c>
      <c r="W407" s="230" t="str">
        <f t="shared" ca="1" si="106"/>
        <v/>
      </c>
      <c r="X407" s="230">
        <f t="shared" si="107"/>
        <v>11.4</v>
      </c>
      <c r="Y407" s="230">
        <f t="shared" si="96"/>
        <v>0</v>
      </c>
      <c r="AA407" s="230" t="str">
        <f t="shared" si="97"/>
        <v>二林</v>
      </c>
      <c r="AB407" s="230" t="s">
        <v>2283</v>
      </c>
      <c r="AC407" s="230" t="str">
        <f>LEFT(B407,3)</f>
        <v>三合線</v>
      </c>
      <c r="BB407" s="547" t="s">
        <v>2348</v>
      </c>
      <c r="BC407" s="547">
        <v>728</v>
      </c>
      <c r="BD407" s="547">
        <v>2</v>
      </c>
      <c r="BE407" s="547">
        <v>730</v>
      </c>
      <c r="BG407" s="239" t="s">
        <v>8638</v>
      </c>
      <c r="BH407" s="240" t="s">
        <v>8644</v>
      </c>
      <c r="BI407" t="s">
        <v>2283</v>
      </c>
      <c r="BJ407" t="s">
        <v>2280</v>
      </c>
    </row>
    <row r="408" spans="1:62">
      <c r="A408" s="239" t="s">
        <v>47</v>
      </c>
      <c r="B408" s="240" t="s">
        <v>527</v>
      </c>
      <c r="C408" s="240" t="s">
        <v>7429</v>
      </c>
      <c r="D408" s="239" t="s">
        <v>813</v>
      </c>
      <c r="E408" s="239" t="s">
        <v>7430</v>
      </c>
      <c r="F408" s="239" t="s">
        <v>7431</v>
      </c>
      <c r="G408" s="239" t="s">
        <v>1072</v>
      </c>
      <c r="H408" s="239" t="s">
        <v>7432</v>
      </c>
      <c r="I408" s="239" t="s">
        <v>4676</v>
      </c>
      <c r="J408" s="241" t="s">
        <v>7433</v>
      </c>
      <c r="K408" s="241" t="s">
        <v>7060</v>
      </c>
      <c r="L408" s="230" t="str">
        <f t="shared" si="98"/>
        <v>IE26</v>
      </c>
      <c r="M408" s="230" t="str">
        <f t="shared" si="99"/>
        <v/>
      </c>
      <c r="N408" s="230" t="str">
        <f t="shared" si="100"/>
        <v/>
      </c>
      <c r="O408" s="230" t="str">
        <f t="shared" si="101"/>
        <v/>
      </c>
      <c r="P408" s="55" t="str">
        <f t="shared" si="102"/>
        <v>IE26</v>
      </c>
      <c r="Q408" s="635" t="str">
        <f t="shared" si="108"/>
        <v>281</v>
      </c>
      <c r="R408" s="234">
        <f t="shared" si="95"/>
        <v>259</v>
      </c>
      <c r="S408" s="55">
        <f t="shared" si="103"/>
        <v>223</v>
      </c>
      <c r="T408" s="242">
        <f t="shared" ca="1" si="104"/>
        <v>5.55</v>
      </c>
      <c r="U408" s="231" t="str">
        <f t="shared" si="105"/>
        <v/>
      </c>
      <c r="V408" s="230" t="str">
        <f t="array" ref="V408">INDEX(P:P,MAX(U$3:U408))</f>
        <v>IE#2MTR</v>
      </c>
      <c r="W408" s="230" t="str">
        <f t="shared" ca="1" si="106"/>
        <v/>
      </c>
      <c r="X408" s="230">
        <f t="shared" si="107"/>
        <v>11.4</v>
      </c>
      <c r="Y408" s="230">
        <f t="shared" si="96"/>
        <v>0</v>
      </c>
      <c r="AA408" s="230" t="str">
        <f t="shared" si="97"/>
        <v>二林</v>
      </c>
      <c r="AB408" s="230" t="s">
        <v>2284</v>
      </c>
      <c r="AC408" s="230" t="str">
        <f>LEFT(B408,3)</f>
        <v>舊社線</v>
      </c>
      <c r="BB408" s="547" t="s">
        <v>2341</v>
      </c>
      <c r="BC408" s="547">
        <v>3155</v>
      </c>
      <c r="BD408" s="547">
        <v>2</v>
      </c>
      <c r="BE408" s="547">
        <v>3157</v>
      </c>
      <c r="BG408" s="239" t="s">
        <v>8635</v>
      </c>
      <c r="BH408" s="240" t="s">
        <v>8645</v>
      </c>
      <c r="BI408" t="s">
        <v>2284</v>
      </c>
      <c r="BJ408" t="s">
        <v>2280</v>
      </c>
    </row>
    <row r="409" spans="1:62">
      <c r="A409" s="239" t="s">
        <v>47</v>
      </c>
      <c r="B409" s="240" t="s">
        <v>528</v>
      </c>
      <c r="C409" s="240" t="s">
        <v>7434</v>
      </c>
      <c r="D409" s="239" t="s">
        <v>7365</v>
      </c>
      <c r="E409" s="239" t="s">
        <v>3159</v>
      </c>
      <c r="F409" s="239" t="s">
        <v>7082</v>
      </c>
      <c r="G409" s="239" t="s">
        <v>3209</v>
      </c>
      <c r="H409" s="239" t="s">
        <v>7435</v>
      </c>
      <c r="I409" s="239" t="s">
        <v>3209</v>
      </c>
      <c r="J409" s="241" t="s">
        <v>808</v>
      </c>
      <c r="K409" s="241" t="s">
        <v>5801</v>
      </c>
      <c r="L409" s="230" t="str">
        <f t="shared" si="98"/>
        <v>IE29</v>
      </c>
      <c r="M409" s="230" t="str">
        <f t="shared" si="99"/>
        <v/>
      </c>
      <c r="N409" s="230" t="str">
        <f t="shared" si="100"/>
        <v/>
      </c>
      <c r="O409" s="230" t="str">
        <f t="shared" si="101"/>
        <v/>
      </c>
      <c r="P409" s="55" t="str">
        <f t="shared" si="102"/>
        <v>IE29</v>
      </c>
      <c r="Q409" s="635" t="str">
        <f t="shared" si="108"/>
        <v>310</v>
      </c>
      <c r="R409" s="234">
        <f t="shared" si="95"/>
        <v>300</v>
      </c>
      <c r="S409" s="55">
        <f t="shared" si="103"/>
        <v>289</v>
      </c>
      <c r="T409" s="242">
        <f t="shared" ca="1" si="104"/>
        <v>6.12</v>
      </c>
      <c r="U409" s="231" t="str">
        <f t="shared" si="105"/>
        <v/>
      </c>
      <c r="V409" s="230" t="str">
        <f t="array" ref="V409">INDEX(P:P,MAX(U$3:U409))</f>
        <v>IE#2MTR</v>
      </c>
      <c r="W409" s="230" t="str">
        <f t="shared" ca="1" si="106"/>
        <v/>
      </c>
      <c r="X409" s="230">
        <f t="shared" si="107"/>
        <v>11.4</v>
      </c>
      <c r="Y409" s="230">
        <f t="shared" si="96"/>
        <v>0</v>
      </c>
      <c r="AA409" s="230" t="str">
        <f t="shared" si="97"/>
        <v>二林</v>
      </c>
      <c r="AB409" s="230" t="s">
        <v>2285</v>
      </c>
      <c r="AC409" s="230" t="str">
        <f>LEFT(B409,3)</f>
        <v>東興線</v>
      </c>
      <c r="BB409" s="547" t="s">
        <v>2342</v>
      </c>
      <c r="BC409" s="547">
        <v>2688</v>
      </c>
      <c r="BD409" s="547">
        <v>2</v>
      </c>
      <c r="BE409" s="547">
        <v>2690</v>
      </c>
      <c r="BG409" s="239" t="s">
        <v>47</v>
      </c>
      <c r="BH409" s="240" t="s">
        <v>8646</v>
      </c>
      <c r="BI409" t="s">
        <v>2285</v>
      </c>
      <c r="BJ409" t="s">
        <v>2280</v>
      </c>
    </row>
    <row r="410" spans="1:62">
      <c r="A410" s="239" t="s">
        <v>7436</v>
      </c>
      <c r="B410" s="240" t="s">
        <v>434</v>
      </c>
      <c r="C410" s="240" t="s">
        <v>4701</v>
      </c>
      <c r="D410" s="239" t="s">
        <v>7437</v>
      </c>
      <c r="E410" s="239" t="s">
        <v>4702</v>
      </c>
      <c r="F410" s="239" t="s">
        <v>806</v>
      </c>
      <c r="G410" s="239" t="s">
        <v>7438</v>
      </c>
      <c r="H410" s="239" t="s">
        <v>7439</v>
      </c>
      <c r="I410" s="239" t="s">
        <v>4701</v>
      </c>
      <c r="J410" s="241" t="s">
        <v>367</v>
      </c>
      <c r="K410" s="241" t="s">
        <v>367</v>
      </c>
      <c r="L410" s="230" t="str">
        <f t="shared" si="98"/>
        <v>IF#1MTR</v>
      </c>
      <c r="M410" s="230" t="str">
        <f t="shared" si="99"/>
        <v/>
      </c>
      <c r="N410" s="230" t="str">
        <f t="shared" si="100"/>
        <v>IF#1MTR</v>
      </c>
      <c r="O410" s="230" t="str">
        <f t="shared" si="101"/>
        <v/>
      </c>
      <c r="P410" s="55" t="str">
        <f t="shared" si="102"/>
        <v>IF#1MTR</v>
      </c>
      <c r="Q410" s="635" t="str">
        <f t="shared" si="108"/>
        <v>494</v>
      </c>
      <c r="R410" s="234">
        <f t="shared" si="95"/>
        <v>481</v>
      </c>
      <c r="S410" s="55">
        <f t="shared" si="103"/>
        <v>460</v>
      </c>
      <c r="T410" s="242">
        <f t="shared" ca="1" si="104"/>
        <v>9.75</v>
      </c>
      <c r="U410" s="231">
        <f t="shared" si="105"/>
        <v>410</v>
      </c>
      <c r="V410" s="230" t="str">
        <f t="array" ref="V410">INDEX(P:P,MAX(U$3:U410))</f>
        <v>IF#1MTR</v>
      </c>
      <c r="W410" s="230">
        <f t="shared" ca="1" si="106"/>
        <v>25</v>
      </c>
      <c r="X410" s="230" t="str">
        <f t="shared" si="107"/>
        <v/>
      </c>
      <c r="Y410" s="230">
        <f t="shared" si="96"/>
        <v>0</v>
      </c>
      <c r="AA410" s="230" t="str">
        <f t="shared" si="97"/>
        <v>溪州</v>
      </c>
      <c r="AB410" s="230" t="s">
        <v>2286</v>
      </c>
      <c r="BB410" s="547" t="s">
        <v>2339</v>
      </c>
      <c r="BC410" s="547">
        <v>977</v>
      </c>
      <c r="BD410" s="547">
        <v>1</v>
      </c>
      <c r="BE410" s="547">
        <v>978</v>
      </c>
      <c r="BG410" s="239" t="s">
        <v>8647</v>
      </c>
      <c r="BH410" s="240" t="s">
        <v>8601</v>
      </c>
      <c r="BI410" t="s">
        <v>2286</v>
      </c>
      <c r="BJ410" t="s">
        <v>2286</v>
      </c>
    </row>
    <row r="411" spans="1:62">
      <c r="A411" s="239" t="s">
        <v>48</v>
      </c>
      <c r="B411" s="240" t="s">
        <v>7440</v>
      </c>
      <c r="C411" s="240" t="s">
        <v>7441</v>
      </c>
      <c r="D411" s="239" t="s">
        <v>806</v>
      </c>
      <c r="E411" s="239" t="s">
        <v>358</v>
      </c>
      <c r="F411" s="239" t="s">
        <v>7432</v>
      </c>
      <c r="G411" s="239" t="s">
        <v>893</v>
      </c>
      <c r="H411" s="239" t="s">
        <v>5660</v>
      </c>
      <c r="I411" s="239" t="s">
        <v>877</v>
      </c>
      <c r="J411" s="241" t="s">
        <v>898</v>
      </c>
      <c r="K411" s="241" t="s">
        <v>868</v>
      </c>
      <c r="L411" s="230" t="str">
        <f t="shared" si="98"/>
        <v>IF21</v>
      </c>
      <c r="M411" s="230" t="str">
        <f t="shared" si="99"/>
        <v/>
      </c>
      <c r="N411" s="230" t="str">
        <f t="shared" si="100"/>
        <v/>
      </c>
      <c r="O411" s="230" t="str">
        <f t="shared" si="101"/>
        <v/>
      </c>
      <c r="P411" s="55" t="str">
        <f t="shared" si="102"/>
        <v>IF21</v>
      </c>
      <c r="Q411" s="635" t="str">
        <f t="shared" si="108"/>
        <v>45</v>
      </c>
      <c r="R411" s="234">
        <f t="shared" si="95"/>
        <v>32</v>
      </c>
      <c r="S411" s="55">
        <f t="shared" si="103"/>
        <v>11</v>
      </c>
      <c r="T411" s="242">
        <f t="shared" ca="1" si="104"/>
        <v>0.89</v>
      </c>
      <c r="U411" s="231" t="str">
        <f t="shared" si="105"/>
        <v/>
      </c>
      <c r="V411" s="230" t="str">
        <f t="array" ref="V411">INDEX(P:P,MAX(U$3:U411))</f>
        <v>IF#1MTR</v>
      </c>
      <c r="W411" s="230" t="str">
        <f t="shared" ca="1" si="106"/>
        <v/>
      </c>
      <c r="X411" s="230">
        <f t="shared" si="107"/>
        <v>11.4</v>
      </c>
      <c r="Y411" s="230">
        <f t="shared" si="96"/>
        <v>0</v>
      </c>
      <c r="AA411" s="230" t="str">
        <f t="shared" si="97"/>
        <v>溪州</v>
      </c>
      <c r="AB411" s="230" t="s">
        <v>2287</v>
      </c>
      <c r="AC411" s="230" t="str">
        <f>LEFT(B411,3)</f>
        <v>埤頭線</v>
      </c>
      <c r="BB411" s="547" t="s">
        <v>2346</v>
      </c>
      <c r="BC411" s="547">
        <v>2096</v>
      </c>
      <c r="BD411" s="547">
        <v>3</v>
      </c>
      <c r="BE411" s="547">
        <v>2099</v>
      </c>
      <c r="BG411" s="239" t="s">
        <v>8647</v>
      </c>
      <c r="BH411" s="240" t="s">
        <v>529</v>
      </c>
      <c r="BI411" t="s">
        <v>2287</v>
      </c>
      <c r="BJ411" t="s">
        <v>2286</v>
      </c>
    </row>
    <row r="412" spans="1:62">
      <c r="A412" s="239" t="s">
        <v>48</v>
      </c>
      <c r="B412" s="240" t="s">
        <v>530</v>
      </c>
      <c r="C412" s="240" t="s">
        <v>1040</v>
      </c>
      <c r="D412" s="239" t="s">
        <v>5660</v>
      </c>
      <c r="E412" s="239" t="s">
        <v>6966</v>
      </c>
      <c r="F412" s="239" t="s">
        <v>5660</v>
      </c>
      <c r="G412" s="239" t="s">
        <v>904</v>
      </c>
      <c r="H412" s="239" t="s">
        <v>5943</v>
      </c>
      <c r="I412" s="239" t="s">
        <v>1040</v>
      </c>
      <c r="J412" s="241" t="s">
        <v>850</v>
      </c>
      <c r="K412" s="241" t="s">
        <v>7208</v>
      </c>
      <c r="L412" s="230" t="str">
        <f t="shared" si="98"/>
        <v>IF25</v>
      </c>
      <c r="M412" s="230" t="str">
        <f t="shared" si="99"/>
        <v/>
      </c>
      <c r="N412" s="230" t="str">
        <f t="shared" si="100"/>
        <v/>
      </c>
      <c r="O412" s="230" t="str">
        <f t="shared" si="101"/>
        <v/>
      </c>
      <c r="P412" s="55" t="str">
        <f t="shared" si="102"/>
        <v>IF25</v>
      </c>
      <c r="Q412" s="635" t="str">
        <f t="shared" si="108"/>
        <v>198</v>
      </c>
      <c r="R412" s="234">
        <f t="shared" si="95"/>
        <v>190</v>
      </c>
      <c r="S412" s="55">
        <f t="shared" si="103"/>
        <v>184</v>
      </c>
      <c r="T412" s="242">
        <f t="shared" ca="1" si="104"/>
        <v>3.91</v>
      </c>
      <c r="U412" s="231" t="str">
        <f t="shared" si="105"/>
        <v/>
      </c>
      <c r="V412" s="230" t="str">
        <f t="array" ref="V412">INDEX(P:P,MAX(U$3:U412))</f>
        <v>IF#1MTR</v>
      </c>
      <c r="W412" s="230" t="str">
        <f t="shared" ca="1" si="106"/>
        <v/>
      </c>
      <c r="X412" s="230">
        <f t="shared" si="107"/>
        <v>11.4</v>
      </c>
      <c r="Y412" s="230">
        <f t="shared" si="96"/>
        <v>0</v>
      </c>
      <c r="AA412" s="230" t="str">
        <f t="shared" si="97"/>
        <v>溪州</v>
      </c>
      <c r="AB412" s="230" t="s">
        <v>2288</v>
      </c>
      <c r="AC412" s="230" t="str">
        <f>LEFT(B412,3)</f>
        <v>下霸線</v>
      </c>
      <c r="BB412" s="547" t="s">
        <v>2340</v>
      </c>
      <c r="BC412" s="547">
        <v>1794</v>
      </c>
      <c r="BD412" s="547">
        <v>2</v>
      </c>
      <c r="BE412" s="547">
        <v>1796</v>
      </c>
      <c r="BG412" s="239" t="s">
        <v>8647</v>
      </c>
      <c r="BH412" s="240" t="s">
        <v>530</v>
      </c>
      <c r="BI412" t="s">
        <v>2288</v>
      </c>
      <c r="BJ412" t="s">
        <v>2286</v>
      </c>
    </row>
    <row r="413" spans="1:62">
      <c r="A413" s="239" t="s">
        <v>48</v>
      </c>
      <c r="B413" s="240" t="s">
        <v>531</v>
      </c>
      <c r="C413" s="240" t="s">
        <v>7442</v>
      </c>
      <c r="D413" s="239" t="s">
        <v>5774</v>
      </c>
      <c r="E413" s="239" t="s">
        <v>865</v>
      </c>
      <c r="F413" s="239" t="s">
        <v>7439</v>
      </c>
      <c r="G413" s="239" t="s">
        <v>7443</v>
      </c>
      <c r="H413" s="239" t="s">
        <v>7393</v>
      </c>
      <c r="I413" s="239" t="s">
        <v>865</v>
      </c>
      <c r="J413" s="241" t="s">
        <v>906</v>
      </c>
      <c r="K413" s="241" t="s">
        <v>7066</v>
      </c>
      <c r="L413" s="230" t="str">
        <f t="shared" si="98"/>
        <v>IF30</v>
      </c>
      <c r="M413" s="230" t="str">
        <f t="shared" si="99"/>
        <v/>
      </c>
      <c r="N413" s="230" t="str">
        <f t="shared" si="100"/>
        <v/>
      </c>
      <c r="O413" s="230" t="str">
        <f t="shared" si="101"/>
        <v/>
      </c>
      <c r="P413" s="55" t="str">
        <f t="shared" si="102"/>
        <v>IF30</v>
      </c>
      <c r="Q413" s="635" t="str">
        <f t="shared" si="108"/>
        <v>244</v>
      </c>
      <c r="R413" s="234">
        <f t="shared" si="95"/>
        <v>237</v>
      </c>
      <c r="S413" s="55">
        <f t="shared" si="103"/>
        <v>230</v>
      </c>
      <c r="T413" s="242">
        <f t="shared" ca="1" si="104"/>
        <v>4.82</v>
      </c>
      <c r="U413" s="231" t="str">
        <f t="shared" si="105"/>
        <v/>
      </c>
      <c r="V413" s="230" t="str">
        <f t="array" ref="V413">INDEX(P:P,MAX(U$3:U413))</f>
        <v>IF#1MTR</v>
      </c>
      <c r="W413" s="230" t="str">
        <f t="shared" ca="1" si="106"/>
        <v/>
      </c>
      <c r="X413" s="230">
        <f t="shared" si="107"/>
        <v>11.4</v>
      </c>
      <c r="Y413" s="230">
        <f t="shared" si="96"/>
        <v>0</v>
      </c>
      <c r="AA413" s="230" t="str">
        <f t="shared" si="97"/>
        <v>溪州</v>
      </c>
      <c r="AB413" s="230" t="s">
        <v>2289</v>
      </c>
      <c r="AC413" s="230" t="str">
        <f>LEFT(B413,3)</f>
        <v>田頭線</v>
      </c>
      <c r="BB413" s="547" t="s">
        <v>3264</v>
      </c>
      <c r="BC413" s="547" t="s">
        <v>85</v>
      </c>
      <c r="BD413" s="547" t="s">
        <v>85</v>
      </c>
      <c r="BE413" s="547">
        <v>0</v>
      </c>
      <c r="BG413" s="239" t="s">
        <v>8647</v>
      </c>
      <c r="BH413" s="240" t="s">
        <v>8648</v>
      </c>
      <c r="BI413" t="s">
        <v>2289</v>
      </c>
      <c r="BJ413" t="s">
        <v>2286</v>
      </c>
    </row>
    <row r="414" spans="1:62">
      <c r="A414" s="239" t="s">
        <v>48</v>
      </c>
      <c r="B414" s="240" t="s">
        <v>7444</v>
      </c>
      <c r="C414" s="240" t="s">
        <v>849</v>
      </c>
      <c r="D414" s="239" t="s">
        <v>792</v>
      </c>
      <c r="E414" s="239" t="s">
        <v>7445</v>
      </c>
      <c r="F414" s="239" t="s">
        <v>7446</v>
      </c>
      <c r="G414" s="239" t="s">
        <v>987</v>
      </c>
      <c r="H414" s="239" t="s">
        <v>792</v>
      </c>
      <c r="I414" s="239" t="s">
        <v>7447</v>
      </c>
      <c r="J414" s="241" t="s">
        <v>814</v>
      </c>
      <c r="K414" s="241" t="s">
        <v>806</v>
      </c>
      <c r="L414" s="230" t="str">
        <f t="shared" si="98"/>
        <v>IF33</v>
      </c>
      <c r="M414" s="230" t="str">
        <f t="shared" si="99"/>
        <v/>
      </c>
      <c r="N414" s="230" t="str">
        <f t="shared" si="100"/>
        <v/>
      </c>
      <c r="O414" s="230" t="str">
        <f t="shared" si="101"/>
        <v/>
      </c>
      <c r="P414" s="55" t="str">
        <f t="shared" si="102"/>
        <v>IF33</v>
      </c>
      <c r="Q414" s="635" t="str">
        <f t="shared" si="108"/>
        <v>136</v>
      </c>
      <c r="R414" s="234">
        <f t="shared" si="95"/>
        <v>131</v>
      </c>
      <c r="S414" s="55">
        <f t="shared" si="103"/>
        <v>129</v>
      </c>
      <c r="T414" s="242">
        <f t="shared" ca="1" si="104"/>
        <v>2.69</v>
      </c>
      <c r="U414" s="231" t="str">
        <f t="shared" si="105"/>
        <v/>
      </c>
      <c r="V414" s="230" t="str">
        <f t="array" ref="V414">INDEX(P:P,MAX(U$3:U414))</f>
        <v>IF#1MTR</v>
      </c>
      <c r="W414" s="230" t="str">
        <f t="shared" ca="1" si="106"/>
        <v/>
      </c>
      <c r="X414" s="230">
        <f t="shared" si="107"/>
        <v>11.4</v>
      </c>
      <c r="Y414" s="230">
        <f t="shared" si="96"/>
        <v>0</v>
      </c>
      <c r="AA414" s="230" t="str">
        <f t="shared" si="97"/>
        <v>溪州</v>
      </c>
      <c r="AB414" s="230" t="s">
        <v>2290</v>
      </c>
      <c r="AC414" s="230" t="str">
        <f>LEFT(B414,3)</f>
        <v>溪工線</v>
      </c>
      <c r="BB414" s="547" t="s">
        <v>2359</v>
      </c>
      <c r="BC414" s="547">
        <v>692</v>
      </c>
      <c r="BD414" s="547">
        <v>4</v>
      </c>
      <c r="BE414" s="547">
        <v>696</v>
      </c>
      <c r="BG414" s="239" t="s">
        <v>8647</v>
      </c>
      <c r="BH414" s="240" t="s">
        <v>8649</v>
      </c>
      <c r="BI414" t="s">
        <v>2290</v>
      </c>
      <c r="BJ414" t="s">
        <v>2286</v>
      </c>
    </row>
    <row r="415" spans="1:62">
      <c r="A415" s="239" t="s">
        <v>48</v>
      </c>
      <c r="B415" s="240" t="s">
        <v>7448</v>
      </c>
      <c r="C415" s="240" t="s">
        <v>5624</v>
      </c>
      <c r="D415" s="239" t="s">
        <v>7279</v>
      </c>
      <c r="E415" s="239" t="s">
        <v>5624</v>
      </c>
      <c r="F415" s="239" t="s">
        <v>7279</v>
      </c>
      <c r="G415" s="239" t="s">
        <v>7449</v>
      </c>
      <c r="H415" s="239" t="s">
        <v>793</v>
      </c>
      <c r="I415" s="239" t="s">
        <v>7097</v>
      </c>
      <c r="J415" s="241" t="s">
        <v>5709</v>
      </c>
      <c r="K415" s="241" t="s">
        <v>7450</v>
      </c>
      <c r="L415" s="230" t="str">
        <f t="shared" si="98"/>
        <v>IF34</v>
      </c>
      <c r="M415" s="230" t="str">
        <f t="shared" si="99"/>
        <v/>
      </c>
      <c r="N415" s="230" t="str">
        <f t="shared" si="100"/>
        <v/>
      </c>
      <c r="O415" s="230" t="str">
        <f t="shared" si="101"/>
        <v/>
      </c>
      <c r="P415" s="55" t="str">
        <f t="shared" si="102"/>
        <v>IF34</v>
      </c>
      <c r="Q415" s="635" t="str">
        <f t="shared" si="108"/>
        <v>0</v>
      </c>
      <c r="R415" s="234">
        <f t="shared" si="95"/>
        <v>0</v>
      </c>
      <c r="S415" s="55">
        <f t="shared" si="103"/>
        <v>0</v>
      </c>
      <c r="T415" s="242">
        <f t="shared" ca="1" si="104"/>
        <v>0</v>
      </c>
      <c r="U415" s="231" t="str">
        <f t="shared" si="105"/>
        <v/>
      </c>
      <c r="V415" s="230" t="str">
        <f t="array" ref="V415">INDEX(P:P,MAX(U$3:U415))</f>
        <v>IF#1MTR</v>
      </c>
      <c r="W415" s="230" t="str">
        <f t="shared" ca="1" si="106"/>
        <v/>
      </c>
      <c r="X415" s="230">
        <f t="shared" si="107"/>
        <v>11.4</v>
      </c>
      <c r="Y415" s="230">
        <f t="shared" si="96"/>
        <v>0</v>
      </c>
      <c r="AA415" s="230" t="str">
        <f t="shared" si="97"/>
        <v>溪州</v>
      </c>
      <c r="AB415" s="230" t="s">
        <v>2291</v>
      </c>
      <c r="AC415" s="230" t="str">
        <f>LEFT(B415,3)</f>
        <v>農場線</v>
      </c>
      <c r="BB415" s="547" t="s">
        <v>2366</v>
      </c>
      <c r="BC415" s="547" t="s">
        <v>85</v>
      </c>
      <c r="BD415" s="547" t="s">
        <v>85</v>
      </c>
      <c r="BE415" s="547">
        <v>0</v>
      </c>
      <c r="BG415" s="239" t="s">
        <v>8647</v>
      </c>
      <c r="BH415" s="240" t="s">
        <v>8650</v>
      </c>
      <c r="BI415" t="s">
        <v>2291</v>
      </c>
      <c r="BJ415" t="s">
        <v>2286</v>
      </c>
    </row>
    <row r="416" spans="1:62">
      <c r="A416" s="239" t="s">
        <v>48</v>
      </c>
      <c r="B416" s="240" t="s">
        <v>7451</v>
      </c>
      <c r="C416" s="240" t="s">
        <v>4703</v>
      </c>
      <c r="D416" s="239" t="s">
        <v>7082</v>
      </c>
      <c r="E416" s="239" t="s">
        <v>4704</v>
      </c>
      <c r="F416" s="239" t="s">
        <v>806</v>
      </c>
      <c r="G416" s="239" t="s">
        <v>4705</v>
      </c>
      <c r="H416" s="239" t="s">
        <v>855</v>
      </c>
      <c r="I416" s="239" t="s">
        <v>7452</v>
      </c>
      <c r="J416" s="241" t="s">
        <v>367</v>
      </c>
      <c r="K416" s="241" t="s">
        <v>367</v>
      </c>
      <c r="L416" s="230" t="str">
        <f t="shared" si="98"/>
        <v>IF#2MTR</v>
      </c>
      <c r="M416" s="230" t="str">
        <f t="shared" si="99"/>
        <v/>
      </c>
      <c r="N416" s="230" t="str">
        <f t="shared" si="100"/>
        <v>IF#2MTR</v>
      </c>
      <c r="O416" s="230" t="str">
        <f t="shared" si="101"/>
        <v/>
      </c>
      <c r="P416" s="55" t="str">
        <f t="shared" si="102"/>
        <v>IF#2MTR</v>
      </c>
      <c r="Q416" s="635" t="str">
        <f t="shared" si="108"/>
        <v>613</v>
      </c>
      <c r="R416" s="234">
        <f t="shared" si="95"/>
        <v>585</v>
      </c>
      <c r="S416" s="55">
        <f t="shared" si="103"/>
        <v>564</v>
      </c>
      <c r="T416" s="242">
        <f t="shared" ca="1" si="104"/>
        <v>12.1</v>
      </c>
      <c r="U416" s="231">
        <f t="shared" si="105"/>
        <v>416</v>
      </c>
      <c r="V416" s="230" t="str">
        <f t="array" ref="V416">INDEX(P:P,MAX(U$3:U416))</f>
        <v>IF#2MTR</v>
      </c>
      <c r="W416" s="230">
        <f t="shared" ca="1" si="106"/>
        <v>25</v>
      </c>
      <c r="X416" s="230" t="str">
        <f t="shared" si="107"/>
        <v/>
      </c>
      <c r="Y416" s="230">
        <f t="shared" si="96"/>
        <v>0</v>
      </c>
      <c r="AA416" s="230" t="str">
        <f t="shared" si="97"/>
        <v>溪州</v>
      </c>
      <c r="AB416" s="230" t="s">
        <v>2292</v>
      </c>
      <c r="BB416" s="547" t="s">
        <v>2354</v>
      </c>
      <c r="BC416" s="547">
        <v>2120</v>
      </c>
      <c r="BD416" s="547">
        <v>6</v>
      </c>
      <c r="BE416" s="547">
        <v>2126</v>
      </c>
      <c r="BG416" s="239" t="s">
        <v>8647</v>
      </c>
      <c r="BH416" s="240" t="s">
        <v>8487</v>
      </c>
      <c r="BI416" t="s">
        <v>2292</v>
      </c>
      <c r="BJ416" t="s">
        <v>2292</v>
      </c>
    </row>
    <row r="417" spans="1:62">
      <c r="A417" s="239" t="s">
        <v>48</v>
      </c>
      <c r="B417" s="240" t="s">
        <v>532</v>
      </c>
      <c r="C417" s="240" t="s">
        <v>1033</v>
      </c>
      <c r="D417" s="239" t="s">
        <v>792</v>
      </c>
      <c r="E417" s="239" t="s">
        <v>7453</v>
      </c>
      <c r="F417" s="239" t="s">
        <v>7123</v>
      </c>
      <c r="G417" s="239" t="s">
        <v>7454</v>
      </c>
      <c r="H417" s="239" t="s">
        <v>7455</v>
      </c>
      <c r="I417" s="239" t="s">
        <v>7456</v>
      </c>
      <c r="J417" s="241" t="s">
        <v>7457</v>
      </c>
      <c r="K417" s="241" t="s">
        <v>806</v>
      </c>
      <c r="L417" s="230" t="str">
        <f t="shared" si="98"/>
        <v>IF22</v>
      </c>
      <c r="M417" s="230" t="str">
        <f t="shared" si="99"/>
        <v/>
      </c>
      <c r="N417" s="230" t="str">
        <f t="shared" si="100"/>
        <v/>
      </c>
      <c r="O417" s="230" t="str">
        <f t="shared" si="101"/>
        <v/>
      </c>
      <c r="P417" s="55" t="str">
        <f t="shared" si="102"/>
        <v>IF22</v>
      </c>
      <c r="Q417" s="635" t="str">
        <f t="shared" si="108"/>
        <v>19</v>
      </c>
      <c r="R417" s="234">
        <f t="shared" ref="R417:R480" si="109">AVERAGE(C417*1,E417*1,G417*1)</f>
        <v>19</v>
      </c>
      <c r="S417" s="55">
        <f t="shared" si="103"/>
        <v>18</v>
      </c>
      <c r="T417" s="242">
        <f t="shared" ca="1" si="104"/>
        <v>0.38</v>
      </c>
      <c r="U417" s="231" t="str">
        <f t="shared" si="105"/>
        <v/>
      </c>
      <c r="V417" s="230" t="str">
        <f t="array" ref="V417">INDEX(P:P,MAX(U$3:U417))</f>
        <v>IF#2MTR</v>
      </c>
      <c r="W417" s="230" t="str">
        <f t="shared" ca="1" si="106"/>
        <v/>
      </c>
      <c r="X417" s="230">
        <f t="shared" si="107"/>
        <v>11.4</v>
      </c>
      <c r="Y417" s="230">
        <f t="shared" si="96"/>
        <v>0</v>
      </c>
      <c r="AA417" s="230" t="str">
        <f t="shared" si="97"/>
        <v>溪州</v>
      </c>
      <c r="AB417" s="230" t="s">
        <v>2293</v>
      </c>
      <c r="AC417" s="230" t="str">
        <f>LEFT(B417,3)</f>
        <v>潮洋線</v>
      </c>
      <c r="BB417" s="547" t="s">
        <v>2351</v>
      </c>
      <c r="BC417" s="547">
        <v>1752</v>
      </c>
      <c r="BD417" s="547">
        <v>7</v>
      </c>
      <c r="BE417" s="547">
        <v>1759</v>
      </c>
      <c r="BG417" s="239" t="s">
        <v>8647</v>
      </c>
      <c r="BH417" s="240" t="s">
        <v>8651</v>
      </c>
      <c r="BI417" t="s">
        <v>2293</v>
      </c>
      <c r="BJ417" t="s">
        <v>2292</v>
      </c>
    </row>
    <row r="418" spans="1:62">
      <c r="A418" s="239" t="s">
        <v>48</v>
      </c>
      <c r="B418" s="240" t="s">
        <v>533</v>
      </c>
      <c r="C418" s="240" t="s">
        <v>7458</v>
      </c>
      <c r="D418" s="239" t="s">
        <v>5846</v>
      </c>
      <c r="E418" s="239" t="s">
        <v>874</v>
      </c>
      <c r="F418" s="239" t="s">
        <v>859</v>
      </c>
      <c r="G418" s="239" t="s">
        <v>7459</v>
      </c>
      <c r="H418" s="239" t="s">
        <v>855</v>
      </c>
      <c r="I418" s="239" t="s">
        <v>886</v>
      </c>
      <c r="J418" s="241" t="s">
        <v>7460</v>
      </c>
      <c r="K418" s="241" t="s">
        <v>859</v>
      </c>
      <c r="L418" s="230" t="str">
        <f t="shared" si="98"/>
        <v>IF23</v>
      </c>
      <c r="M418" s="230" t="str">
        <f t="shared" si="99"/>
        <v/>
      </c>
      <c r="N418" s="230" t="str">
        <f t="shared" si="100"/>
        <v/>
      </c>
      <c r="O418" s="230" t="str">
        <f t="shared" si="101"/>
        <v/>
      </c>
      <c r="P418" s="55" t="str">
        <f t="shared" si="102"/>
        <v>IF23</v>
      </c>
      <c r="Q418" s="635" t="str">
        <f t="shared" si="108"/>
        <v>98</v>
      </c>
      <c r="R418" s="234">
        <f t="shared" si="109"/>
        <v>76</v>
      </c>
      <c r="S418" s="55">
        <f t="shared" si="103"/>
        <v>49</v>
      </c>
      <c r="T418" s="242">
        <f t="shared" ca="1" si="104"/>
        <v>1.94</v>
      </c>
      <c r="U418" s="231" t="str">
        <f t="shared" si="105"/>
        <v/>
      </c>
      <c r="V418" s="230" t="str">
        <f t="array" ref="V418">INDEX(P:P,MAX(U$3:U418))</f>
        <v>IF#2MTR</v>
      </c>
      <c r="W418" s="230" t="str">
        <f t="shared" ca="1" si="106"/>
        <v/>
      </c>
      <c r="X418" s="230">
        <f t="shared" si="107"/>
        <v>11.4</v>
      </c>
      <c r="Y418" s="230">
        <f t="shared" si="96"/>
        <v>0</v>
      </c>
      <c r="AA418" s="230" t="str">
        <f t="shared" si="97"/>
        <v>溪州</v>
      </c>
      <c r="AB418" s="230" t="s">
        <v>2294</v>
      </c>
      <c r="AC418" s="230" t="str">
        <f>LEFT(B418,3)</f>
        <v>路口線</v>
      </c>
      <c r="BB418" s="547" t="s">
        <v>2364</v>
      </c>
      <c r="BC418" s="547">
        <v>1778</v>
      </c>
      <c r="BD418" s="547">
        <v>4</v>
      </c>
      <c r="BE418" s="547">
        <v>1782</v>
      </c>
      <c r="BG418" s="239" t="s">
        <v>8652</v>
      </c>
      <c r="BH418" s="240" t="s">
        <v>8653</v>
      </c>
      <c r="BI418" t="s">
        <v>2294</v>
      </c>
      <c r="BJ418" t="s">
        <v>2292</v>
      </c>
    </row>
    <row r="419" spans="1:62">
      <c r="A419" s="239" t="s">
        <v>48</v>
      </c>
      <c r="B419" s="240" t="s">
        <v>534</v>
      </c>
      <c r="C419" s="240" t="s">
        <v>851</v>
      </c>
      <c r="D419" s="239" t="s">
        <v>5959</v>
      </c>
      <c r="E419" s="239" t="s">
        <v>6266</v>
      </c>
      <c r="F419" s="239" t="s">
        <v>848</v>
      </c>
      <c r="G419" s="239" t="s">
        <v>6307</v>
      </c>
      <c r="H419" s="239" t="s">
        <v>5774</v>
      </c>
      <c r="I419" s="239" t="s">
        <v>7461</v>
      </c>
      <c r="J419" s="241" t="s">
        <v>934</v>
      </c>
      <c r="K419" s="241" t="s">
        <v>868</v>
      </c>
      <c r="L419" s="230" t="str">
        <f t="shared" si="98"/>
        <v>IF31</v>
      </c>
      <c r="M419" s="230" t="str">
        <f t="shared" si="99"/>
        <v/>
      </c>
      <c r="N419" s="230" t="str">
        <f t="shared" si="100"/>
        <v/>
      </c>
      <c r="O419" s="230" t="str">
        <f t="shared" si="101"/>
        <v/>
      </c>
      <c r="P419" s="55" t="str">
        <f t="shared" si="102"/>
        <v>IF31</v>
      </c>
      <c r="Q419" s="635" t="str">
        <f t="shared" si="108"/>
        <v>48</v>
      </c>
      <c r="R419" s="234">
        <f t="shared" si="109"/>
        <v>46</v>
      </c>
      <c r="S419" s="55">
        <f t="shared" si="103"/>
        <v>44</v>
      </c>
      <c r="T419" s="242">
        <f t="shared" ca="1" si="104"/>
        <v>0.95</v>
      </c>
      <c r="U419" s="231" t="str">
        <f t="shared" si="105"/>
        <v/>
      </c>
      <c r="V419" s="230" t="str">
        <f t="array" ref="V419">INDEX(P:P,MAX(U$3:U419))</f>
        <v>IF#2MTR</v>
      </c>
      <c r="W419" s="230" t="str">
        <f t="shared" ca="1" si="106"/>
        <v/>
      </c>
      <c r="X419" s="230">
        <f t="shared" si="107"/>
        <v>11.4</v>
      </c>
      <c r="Y419" s="230">
        <f t="shared" si="96"/>
        <v>0</v>
      </c>
      <c r="AA419" s="230" t="str">
        <f t="shared" si="97"/>
        <v>溪州</v>
      </c>
      <c r="AB419" s="230" t="s">
        <v>2295</v>
      </c>
      <c r="AC419" s="230" t="str">
        <f>LEFT(B419,3)</f>
        <v>溪竹線</v>
      </c>
      <c r="BB419" s="547" t="s">
        <v>2365</v>
      </c>
      <c r="BC419" s="547" t="s">
        <v>85</v>
      </c>
      <c r="BD419" s="547" t="s">
        <v>85</v>
      </c>
      <c r="BE419" s="547">
        <v>0</v>
      </c>
      <c r="BG419" s="239" t="s">
        <v>8647</v>
      </c>
      <c r="BH419" s="240" t="s">
        <v>8654</v>
      </c>
      <c r="BI419" t="s">
        <v>2295</v>
      </c>
      <c r="BJ419" t="s">
        <v>2292</v>
      </c>
    </row>
    <row r="420" spans="1:62">
      <c r="A420" s="239" t="s">
        <v>48</v>
      </c>
      <c r="B420" s="240" t="s">
        <v>7462</v>
      </c>
      <c r="C420" s="240" t="s">
        <v>912</v>
      </c>
      <c r="D420" s="239" t="s">
        <v>844</v>
      </c>
      <c r="E420" s="239" t="s">
        <v>885</v>
      </c>
      <c r="F420" s="239" t="s">
        <v>792</v>
      </c>
      <c r="G420" s="239" t="s">
        <v>824</v>
      </c>
      <c r="H420" s="239" t="s">
        <v>844</v>
      </c>
      <c r="I420" s="239" t="s">
        <v>824</v>
      </c>
      <c r="J420" s="241" t="s">
        <v>809</v>
      </c>
      <c r="K420" s="241" t="s">
        <v>5743</v>
      </c>
      <c r="L420" s="230" t="str">
        <f t="shared" si="98"/>
        <v>IF24</v>
      </c>
      <c r="M420" s="230" t="str">
        <f t="shared" si="99"/>
        <v/>
      </c>
      <c r="N420" s="230" t="str">
        <f t="shared" si="100"/>
        <v/>
      </c>
      <c r="O420" s="230" t="str">
        <f t="shared" si="101"/>
        <v/>
      </c>
      <c r="P420" s="55" t="str">
        <f t="shared" si="102"/>
        <v>IF24</v>
      </c>
      <c r="Q420" s="635" t="str">
        <f t="shared" si="108"/>
        <v>251</v>
      </c>
      <c r="R420" s="234">
        <f t="shared" si="109"/>
        <v>244</v>
      </c>
      <c r="S420" s="55">
        <f t="shared" si="103"/>
        <v>237</v>
      </c>
      <c r="T420" s="242">
        <f t="shared" ca="1" si="104"/>
        <v>4.96</v>
      </c>
      <c r="U420" s="231" t="str">
        <f t="shared" si="105"/>
        <v/>
      </c>
      <c r="V420" s="230" t="str">
        <f t="array" ref="V420">INDEX(P:P,MAX(U$3:U420))</f>
        <v>IF#2MTR</v>
      </c>
      <c r="W420" s="230" t="str">
        <f t="shared" ca="1" si="106"/>
        <v/>
      </c>
      <c r="X420" s="230">
        <f t="shared" si="107"/>
        <v>11.4</v>
      </c>
      <c r="Y420" s="230">
        <f t="shared" si="96"/>
        <v>0</v>
      </c>
      <c r="AA420" s="230" t="str">
        <f t="shared" si="97"/>
        <v>溪州</v>
      </c>
      <c r="AB420" s="230" t="s">
        <v>2296</v>
      </c>
      <c r="AC420" s="230" t="str">
        <f>LEFT(B420,3)</f>
        <v>埤工線</v>
      </c>
      <c r="BB420" s="547" t="s">
        <v>2357</v>
      </c>
      <c r="BC420" s="547">
        <v>1580</v>
      </c>
      <c r="BD420" s="547">
        <v>3</v>
      </c>
      <c r="BE420" s="547">
        <v>1583</v>
      </c>
      <c r="BG420" s="239" t="s">
        <v>8647</v>
      </c>
      <c r="BH420" s="240" t="s">
        <v>8655</v>
      </c>
      <c r="BI420" t="s">
        <v>2296</v>
      </c>
      <c r="BJ420" t="s">
        <v>2292</v>
      </c>
    </row>
    <row r="421" spans="1:62">
      <c r="A421" s="239" t="s">
        <v>48</v>
      </c>
      <c r="B421" s="240" t="s">
        <v>7463</v>
      </c>
      <c r="C421" s="240" t="s">
        <v>7464</v>
      </c>
      <c r="D421" s="239" t="s">
        <v>855</v>
      </c>
      <c r="E421" s="239" t="s">
        <v>1037</v>
      </c>
      <c r="F421" s="239" t="s">
        <v>855</v>
      </c>
      <c r="G421" s="239" t="s">
        <v>826</v>
      </c>
      <c r="H421" s="239" t="s">
        <v>855</v>
      </c>
      <c r="I421" s="239" t="s">
        <v>7464</v>
      </c>
      <c r="J421" s="241" t="s">
        <v>804</v>
      </c>
      <c r="K421" s="241" t="s">
        <v>806</v>
      </c>
      <c r="L421" s="230" t="str">
        <f t="shared" si="98"/>
        <v>IF26</v>
      </c>
      <c r="M421" s="230" t="str">
        <f t="shared" si="99"/>
        <v/>
      </c>
      <c r="N421" s="230" t="str">
        <f t="shared" si="100"/>
        <v/>
      </c>
      <c r="O421" s="230" t="str">
        <f t="shared" si="101"/>
        <v/>
      </c>
      <c r="P421" s="55" t="str">
        <f t="shared" si="102"/>
        <v>IF26</v>
      </c>
      <c r="Q421" s="635" t="str">
        <f t="shared" si="108"/>
        <v>269</v>
      </c>
      <c r="R421" s="234">
        <f t="shared" si="109"/>
        <v>248</v>
      </c>
      <c r="S421" s="55">
        <f t="shared" si="103"/>
        <v>225</v>
      </c>
      <c r="T421" s="242">
        <f t="shared" ca="1" si="104"/>
        <v>5.31</v>
      </c>
      <c r="U421" s="231" t="str">
        <f t="shared" si="105"/>
        <v/>
      </c>
      <c r="V421" s="230" t="str">
        <f t="array" ref="V421">INDEX(P:P,MAX(U$3:U421))</f>
        <v>IF#2MTR</v>
      </c>
      <c r="W421" s="230" t="str">
        <f t="shared" ca="1" si="106"/>
        <v/>
      </c>
      <c r="X421" s="230">
        <f t="shared" si="107"/>
        <v>11.4</v>
      </c>
      <c r="Y421" s="230">
        <f t="shared" si="96"/>
        <v>0</v>
      </c>
      <c r="AA421" s="230" t="str">
        <f t="shared" si="97"/>
        <v>溪州</v>
      </c>
      <c r="AB421" s="230" t="s">
        <v>2297</v>
      </c>
      <c r="AC421" s="230" t="str">
        <f>LEFT(B421,3)</f>
        <v>埔尾線</v>
      </c>
      <c r="BB421" s="547" t="s">
        <v>2367</v>
      </c>
      <c r="BC421" s="547" t="s">
        <v>85</v>
      </c>
      <c r="BD421" s="547" t="s">
        <v>85</v>
      </c>
      <c r="BE421" s="547">
        <v>0</v>
      </c>
      <c r="BG421" s="239" t="s">
        <v>8652</v>
      </c>
      <c r="BH421" s="240" t="s">
        <v>8656</v>
      </c>
      <c r="BI421" t="s">
        <v>2297</v>
      </c>
      <c r="BJ421" t="s">
        <v>2292</v>
      </c>
    </row>
    <row r="422" spans="1:62">
      <c r="A422" s="239" t="s">
        <v>48</v>
      </c>
      <c r="B422" s="240" t="s">
        <v>439</v>
      </c>
      <c r="C422" s="240" t="s">
        <v>4706</v>
      </c>
      <c r="D422" s="239" t="s">
        <v>806</v>
      </c>
      <c r="E422" s="239" t="s">
        <v>4707</v>
      </c>
      <c r="F422" s="239" t="s">
        <v>855</v>
      </c>
      <c r="G422" s="239" t="s">
        <v>3157</v>
      </c>
      <c r="H422" s="239" t="s">
        <v>855</v>
      </c>
      <c r="I422" s="239" t="s">
        <v>3157</v>
      </c>
      <c r="J422" s="241" t="s">
        <v>367</v>
      </c>
      <c r="K422" s="241" t="s">
        <v>367</v>
      </c>
      <c r="L422" s="230" t="str">
        <f t="shared" si="98"/>
        <v>IF#3MTR</v>
      </c>
      <c r="M422" s="230" t="str">
        <f t="shared" si="99"/>
        <v/>
      </c>
      <c r="N422" s="230" t="str">
        <f t="shared" si="100"/>
        <v>IF#3MTR</v>
      </c>
      <c r="O422" s="230" t="str">
        <f t="shared" si="101"/>
        <v/>
      </c>
      <c r="P422" s="55" t="str">
        <f t="shared" si="102"/>
        <v>IF#3MTR</v>
      </c>
      <c r="Q422" s="635" t="str">
        <f t="shared" si="108"/>
        <v>680</v>
      </c>
      <c r="R422" s="234">
        <f t="shared" si="109"/>
        <v>664</v>
      </c>
      <c r="S422" s="55">
        <f t="shared" si="103"/>
        <v>649</v>
      </c>
      <c r="T422" s="242">
        <f t="shared" ca="1" si="104"/>
        <v>13.43</v>
      </c>
      <c r="U422" s="231">
        <f t="shared" si="105"/>
        <v>422</v>
      </c>
      <c r="V422" s="230" t="str">
        <f t="array" ref="V422">INDEX(P:P,MAX(U$3:U422))</f>
        <v>IF#3MTR</v>
      </c>
      <c r="W422" s="230">
        <f t="shared" ca="1" si="106"/>
        <v>25</v>
      </c>
      <c r="X422" s="230" t="str">
        <f t="shared" si="107"/>
        <v/>
      </c>
      <c r="Y422" s="230">
        <f t="shared" si="96"/>
        <v>0</v>
      </c>
      <c r="AA422" s="230" t="str">
        <f t="shared" si="97"/>
        <v>溪州</v>
      </c>
      <c r="AB422" s="230" t="s">
        <v>2298</v>
      </c>
      <c r="BB422" s="547" t="s">
        <v>2358</v>
      </c>
      <c r="BC422" s="547">
        <v>747</v>
      </c>
      <c r="BD422" s="547">
        <v>4</v>
      </c>
      <c r="BE422" s="547">
        <v>751</v>
      </c>
      <c r="BG422" s="239" t="s">
        <v>8652</v>
      </c>
      <c r="BH422" s="240" t="s">
        <v>8548</v>
      </c>
      <c r="BI422" t="s">
        <v>2298</v>
      </c>
      <c r="BJ422" t="s">
        <v>2298</v>
      </c>
    </row>
    <row r="423" spans="1:62">
      <c r="A423" s="239" t="s">
        <v>48</v>
      </c>
      <c r="B423" s="240" t="s">
        <v>535</v>
      </c>
      <c r="C423" s="240" t="s">
        <v>815</v>
      </c>
      <c r="D423" s="239" t="s">
        <v>792</v>
      </c>
      <c r="E423" s="239" t="s">
        <v>940</v>
      </c>
      <c r="F423" s="239" t="s">
        <v>855</v>
      </c>
      <c r="G423" s="239" t="s">
        <v>934</v>
      </c>
      <c r="H423" s="239" t="s">
        <v>7128</v>
      </c>
      <c r="I423" s="239" t="s">
        <v>940</v>
      </c>
      <c r="J423" s="241" t="s">
        <v>1032</v>
      </c>
      <c r="K423" s="241" t="s">
        <v>7465</v>
      </c>
      <c r="L423" s="230" t="str">
        <f t="shared" si="98"/>
        <v>IF35</v>
      </c>
      <c r="M423" s="230" t="str">
        <f t="shared" si="99"/>
        <v/>
      </c>
      <c r="N423" s="230" t="str">
        <f t="shared" si="100"/>
        <v/>
      </c>
      <c r="O423" s="230" t="str">
        <f t="shared" si="101"/>
        <v/>
      </c>
      <c r="P423" s="55" t="str">
        <f t="shared" si="102"/>
        <v>IF35</v>
      </c>
      <c r="Q423" s="635" t="str">
        <f t="shared" si="108"/>
        <v>23</v>
      </c>
      <c r="R423" s="234">
        <f t="shared" si="109"/>
        <v>19</v>
      </c>
      <c r="S423" s="55">
        <f t="shared" si="103"/>
        <v>16</v>
      </c>
      <c r="T423" s="242">
        <f t="shared" ca="1" si="104"/>
        <v>0.45</v>
      </c>
      <c r="U423" s="231" t="str">
        <f t="shared" si="105"/>
        <v/>
      </c>
      <c r="V423" s="230" t="str">
        <f t="array" ref="V423">INDEX(P:P,MAX(U$3:U423))</f>
        <v>IF#3MTR</v>
      </c>
      <c r="W423" s="230" t="str">
        <f t="shared" ca="1" si="106"/>
        <v/>
      </c>
      <c r="X423" s="230">
        <f t="shared" si="107"/>
        <v>11.4</v>
      </c>
      <c r="Y423" s="230">
        <f t="shared" si="96"/>
        <v>0</v>
      </c>
      <c r="AA423" s="230" t="str">
        <f t="shared" si="97"/>
        <v>溪州</v>
      </c>
      <c r="AB423" s="230" t="s">
        <v>2299</v>
      </c>
      <c r="AC423" s="230" t="str">
        <f t="shared" ref="AC423:AC428" si="110">LEFT(B423,4)</f>
        <v>IF35</v>
      </c>
      <c r="BB423" s="547" t="s">
        <v>2360</v>
      </c>
      <c r="BC423" s="547">
        <v>1537</v>
      </c>
      <c r="BD423" s="547">
        <v>3</v>
      </c>
      <c r="BE423" s="547">
        <v>1540</v>
      </c>
      <c r="BG423" s="239" t="s">
        <v>48</v>
      </c>
      <c r="BH423" s="240" t="s">
        <v>8657</v>
      </c>
      <c r="BI423" t="s">
        <v>2299</v>
      </c>
      <c r="BJ423" t="s">
        <v>2298</v>
      </c>
    </row>
    <row r="424" spans="1:62">
      <c r="A424" s="239" t="s">
        <v>7466</v>
      </c>
      <c r="B424" s="240" t="s">
        <v>536</v>
      </c>
      <c r="C424" s="240" t="s">
        <v>835</v>
      </c>
      <c r="D424" s="239" t="s">
        <v>5801</v>
      </c>
      <c r="E424" s="239" t="s">
        <v>897</v>
      </c>
      <c r="F424" s="239" t="s">
        <v>855</v>
      </c>
      <c r="G424" s="239" t="s">
        <v>842</v>
      </c>
      <c r="H424" s="239" t="s">
        <v>7467</v>
      </c>
      <c r="I424" s="239" t="s">
        <v>7425</v>
      </c>
      <c r="J424" s="241" t="s">
        <v>7468</v>
      </c>
      <c r="K424" s="241" t="s">
        <v>5660</v>
      </c>
      <c r="L424" s="230" t="str">
        <f t="shared" si="98"/>
        <v>IF39</v>
      </c>
      <c r="M424" s="230" t="str">
        <f t="shared" si="99"/>
        <v/>
      </c>
      <c r="N424" s="230" t="str">
        <f t="shared" si="100"/>
        <v/>
      </c>
      <c r="O424" s="230" t="str">
        <f t="shared" si="101"/>
        <v/>
      </c>
      <c r="P424" s="55" t="str">
        <f t="shared" si="102"/>
        <v>IF39</v>
      </c>
      <c r="Q424" s="635" t="str">
        <f t="shared" si="108"/>
        <v>109</v>
      </c>
      <c r="R424" s="234">
        <f t="shared" si="109"/>
        <v>101</v>
      </c>
      <c r="S424" s="55">
        <f t="shared" si="103"/>
        <v>92</v>
      </c>
      <c r="T424" s="242">
        <f t="shared" ca="1" si="104"/>
        <v>2.15</v>
      </c>
      <c r="U424" s="231" t="str">
        <f t="shared" si="105"/>
        <v/>
      </c>
      <c r="V424" s="230" t="str">
        <f t="array" ref="V424">INDEX(P:P,MAX(U$3:U424))</f>
        <v>IF#3MTR</v>
      </c>
      <c r="W424" s="230" t="str">
        <f t="shared" ca="1" si="106"/>
        <v/>
      </c>
      <c r="X424" s="230">
        <f t="shared" si="107"/>
        <v>11.4</v>
      </c>
      <c r="Y424" s="230">
        <f t="shared" si="96"/>
        <v>0</v>
      </c>
      <c r="AA424" s="230" t="str">
        <f t="shared" si="97"/>
        <v>溪州</v>
      </c>
      <c r="AB424" s="230" t="s">
        <v>2300</v>
      </c>
      <c r="AC424" s="230" t="str">
        <f t="shared" si="110"/>
        <v>IF39</v>
      </c>
      <c r="BB424" s="547" t="s">
        <v>2353</v>
      </c>
      <c r="BC424" s="547">
        <v>88</v>
      </c>
      <c r="BD424" s="547">
        <v>4</v>
      </c>
      <c r="BE424" s="547">
        <v>92</v>
      </c>
      <c r="BG424" s="239" t="s">
        <v>8652</v>
      </c>
      <c r="BH424" s="240" t="s">
        <v>8658</v>
      </c>
      <c r="BI424" t="s">
        <v>2300</v>
      </c>
      <c r="BJ424" t="s">
        <v>2298</v>
      </c>
    </row>
    <row r="425" spans="1:62">
      <c r="A425" s="239" t="s">
        <v>48</v>
      </c>
      <c r="B425" s="240" t="s">
        <v>537</v>
      </c>
      <c r="C425" s="240" t="s">
        <v>4676</v>
      </c>
      <c r="D425" s="239" t="s">
        <v>806</v>
      </c>
      <c r="E425" s="239" t="s">
        <v>4676</v>
      </c>
      <c r="F425" s="239" t="s">
        <v>806</v>
      </c>
      <c r="G425" s="239" t="s">
        <v>1020</v>
      </c>
      <c r="H425" s="239" t="s">
        <v>855</v>
      </c>
      <c r="I425" s="239" t="s">
        <v>1020</v>
      </c>
      <c r="J425" s="241" t="s">
        <v>851</v>
      </c>
      <c r="K425" s="241" t="s">
        <v>5801</v>
      </c>
      <c r="L425" s="230" t="str">
        <f t="shared" si="98"/>
        <v>IF37</v>
      </c>
      <c r="M425" s="230" t="str">
        <f t="shared" si="99"/>
        <v/>
      </c>
      <c r="N425" s="230" t="str">
        <f t="shared" si="100"/>
        <v/>
      </c>
      <c r="O425" s="230" t="str">
        <f t="shared" si="101"/>
        <v/>
      </c>
      <c r="P425" s="55" t="str">
        <f t="shared" si="102"/>
        <v>IF37</v>
      </c>
      <c r="Q425" s="635" t="str">
        <f t="shared" si="108"/>
        <v>297</v>
      </c>
      <c r="R425" s="234">
        <f t="shared" si="109"/>
        <v>286</v>
      </c>
      <c r="S425" s="55">
        <f t="shared" si="103"/>
        <v>281</v>
      </c>
      <c r="T425" s="242">
        <f t="shared" ca="1" si="104"/>
        <v>5.86</v>
      </c>
      <c r="U425" s="231" t="str">
        <f t="shared" si="105"/>
        <v/>
      </c>
      <c r="V425" s="230" t="str">
        <f t="array" ref="V425">INDEX(P:P,MAX(U$3:U425))</f>
        <v>IF#3MTR</v>
      </c>
      <c r="W425" s="230" t="str">
        <f t="shared" ca="1" si="106"/>
        <v/>
      </c>
      <c r="X425" s="230">
        <f t="shared" si="107"/>
        <v>11.4</v>
      </c>
      <c r="Y425" s="230">
        <f t="shared" si="96"/>
        <v>0</v>
      </c>
      <c r="AA425" s="230" t="str">
        <f t="shared" si="97"/>
        <v>溪州</v>
      </c>
      <c r="AB425" s="230" t="s">
        <v>2301</v>
      </c>
      <c r="AC425" s="230" t="str">
        <f t="shared" si="110"/>
        <v>IF37</v>
      </c>
      <c r="BB425" s="547" t="s">
        <v>2363</v>
      </c>
      <c r="BC425" s="547" t="s">
        <v>85</v>
      </c>
      <c r="BD425" s="547" t="s">
        <v>85</v>
      </c>
      <c r="BE425" s="547">
        <v>0</v>
      </c>
      <c r="BG425" s="239" t="s">
        <v>8652</v>
      </c>
      <c r="BH425" s="240" t="s">
        <v>8659</v>
      </c>
      <c r="BI425" t="s">
        <v>2301</v>
      </c>
      <c r="BJ425" t="s">
        <v>2298</v>
      </c>
    </row>
    <row r="426" spans="1:62">
      <c r="A426" s="239" t="s">
        <v>48</v>
      </c>
      <c r="B426" s="240" t="s">
        <v>538</v>
      </c>
      <c r="C426" s="240" t="s">
        <v>5898</v>
      </c>
      <c r="D426" s="239" t="s">
        <v>855</v>
      </c>
      <c r="E426" s="239" t="s">
        <v>7469</v>
      </c>
      <c r="F426" s="239" t="s">
        <v>855</v>
      </c>
      <c r="G426" s="239" t="s">
        <v>968</v>
      </c>
      <c r="H426" s="239" t="s">
        <v>7403</v>
      </c>
      <c r="I426" s="239" t="s">
        <v>968</v>
      </c>
      <c r="J426" s="241" t="s">
        <v>805</v>
      </c>
      <c r="K426" s="241" t="s">
        <v>5660</v>
      </c>
      <c r="L426" s="230" t="str">
        <f t="shared" si="98"/>
        <v>IF38</v>
      </c>
      <c r="M426" s="230" t="str">
        <f t="shared" si="99"/>
        <v/>
      </c>
      <c r="N426" s="230" t="str">
        <f t="shared" si="100"/>
        <v/>
      </c>
      <c r="O426" s="230" t="str">
        <f t="shared" si="101"/>
        <v/>
      </c>
      <c r="P426" s="55" t="str">
        <f t="shared" si="102"/>
        <v>IF38</v>
      </c>
      <c r="Q426" s="635" t="str">
        <f t="shared" si="108"/>
        <v>170</v>
      </c>
      <c r="R426" s="234">
        <f t="shared" si="109"/>
        <v>165</v>
      </c>
      <c r="S426" s="55">
        <f t="shared" si="103"/>
        <v>160</v>
      </c>
      <c r="T426" s="242">
        <f t="shared" ca="1" si="104"/>
        <v>3.36</v>
      </c>
      <c r="U426" s="231" t="str">
        <f t="shared" si="105"/>
        <v/>
      </c>
      <c r="V426" s="230" t="str">
        <f t="array" ref="V426">INDEX(P:P,MAX(U$3:U426))</f>
        <v>IF#3MTR</v>
      </c>
      <c r="W426" s="230" t="str">
        <f t="shared" ca="1" si="106"/>
        <v/>
      </c>
      <c r="X426" s="230">
        <f t="shared" si="107"/>
        <v>11.4</v>
      </c>
      <c r="Y426" s="230">
        <f t="shared" si="96"/>
        <v>0</v>
      </c>
      <c r="AA426" s="230" t="str">
        <f t="shared" si="97"/>
        <v>溪州</v>
      </c>
      <c r="AB426" s="230" t="s">
        <v>2302</v>
      </c>
      <c r="AC426" s="230" t="str">
        <f t="shared" si="110"/>
        <v>IF38</v>
      </c>
      <c r="BB426" s="547" t="s">
        <v>2361</v>
      </c>
      <c r="BC426" s="547">
        <v>3226</v>
      </c>
      <c r="BD426" s="547">
        <v>2</v>
      </c>
      <c r="BE426" s="547">
        <v>3228</v>
      </c>
      <c r="BG426" s="239" t="s">
        <v>8647</v>
      </c>
      <c r="BH426" s="240" t="s">
        <v>8660</v>
      </c>
      <c r="BI426" t="s">
        <v>2302</v>
      </c>
      <c r="BJ426" t="s">
        <v>2298</v>
      </c>
    </row>
    <row r="427" spans="1:62">
      <c r="A427" s="239" t="s">
        <v>48</v>
      </c>
      <c r="B427" s="240" t="s">
        <v>539</v>
      </c>
      <c r="C427" s="240" t="s">
        <v>1058</v>
      </c>
      <c r="D427" s="239" t="s">
        <v>859</v>
      </c>
      <c r="E427" s="239" t="s">
        <v>816</v>
      </c>
      <c r="F427" s="239" t="s">
        <v>859</v>
      </c>
      <c r="G427" s="239" t="s">
        <v>7470</v>
      </c>
      <c r="H427" s="239" t="s">
        <v>859</v>
      </c>
      <c r="I427" s="239" t="s">
        <v>1058</v>
      </c>
      <c r="J427" s="241" t="s">
        <v>7184</v>
      </c>
      <c r="K427" s="241" t="s">
        <v>5985</v>
      </c>
      <c r="L427" s="230" t="str">
        <f t="shared" si="98"/>
        <v>IF36</v>
      </c>
      <c r="M427" s="230" t="str">
        <f t="shared" si="99"/>
        <v/>
      </c>
      <c r="N427" s="230" t="str">
        <f t="shared" si="100"/>
        <v/>
      </c>
      <c r="O427" s="230" t="str">
        <f t="shared" si="101"/>
        <v/>
      </c>
      <c r="P427" s="55" t="str">
        <f t="shared" si="102"/>
        <v>IF36</v>
      </c>
      <c r="Q427" s="635" t="str">
        <f t="shared" si="108"/>
        <v>171</v>
      </c>
      <c r="R427" s="234">
        <f t="shared" si="109"/>
        <v>130</v>
      </c>
      <c r="S427" s="55">
        <f t="shared" si="103"/>
        <v>104</v>
      </c>
      <c r="T427" s="242">
        <f t="shared" ca="1" si="104"/>
        <v>3.38</v>
      </c>
      <c r="U427" s="231" t="str">
        <f t="shared" si="105"/>
        <v/>
      </c>
      <c r="V427" s="230" t="str">
        <f t="array" ref="V427">INDEX(P:P,MAX(U$3:U427))</f>
        <v>IF#3MTR</v>
      </c>
      <c r="W427" s="230" t="str">
        <f t="shared" ca="1" si="106"/>
        <v/>
      </c>
      <c r="X427" s="230">
        <f t="shared" si="107"/>
        <v>11.4</v>
      </c>
      <c r="Y427" s="230">
        <f t="shared" si="96"/>
        <v>0</v>
      </c>
      <c r="AA427" s="230" t="str">
        <f t="shared" si="97"/>
        <v>溪州</v>
      </c>
      <c r="AB427" s="230" t="s">
        <v>2303</v>
      </c>
      <c r="AC427" s="230" t="str">
        <f t="shared" si="110"/>
        <v>IF36</v>
      </c>
      <c r="BB427" s="547" t="s">
        <v>2352</v>
      </c>
      <c r="BC427" s="547">
        <v>1279</v>
      </c>
      <c r="BD427" s="547">
        <v>2</v>
      </c>
      <c r="BE427" s="547">
        <v>1281</v>
      </c>
      <c r="BG427" s="239" t="s">
        <v>8652</v>
      </c>
      <c r="BH427" s="240" t="s">
        <v>8661</v>
      </c>
      <c r="BI427" t="s">
        <v>2303</v>
      </c>
      <c r="BJ427" t="s">
        <v>2298</v>
      </c>
    </row>
    <row r="428" spans="1:62">
      <c r="A428" s="239" t="s">
        <v>48</v>
      </c>
      <c r="B428" s="240" t="s">
        <v>540</v>
      </c>
      <c r="C428" s="240" t="s">
        <v>4708</v>
      </c>
      <c r="D428" s="239" t="s">
        <v>806</v>
      </c>
      <c r="E428" s="239" t="s">
        <v>4709</v>
      </c>
      <c r="F428" s="239" t="s">
        <v>7471</v>
      </c>
      <c r="G428" s="239" t="s">
        <v>4690</v>
      </c>
      <c r="H428" s="239" t="s">
        <v>855</v>
      </c>
      <c r="I428" s="239" t="s">
        <v>4708</v>
      </c>
      <c r="J428" s="241" t="s">
        <v>367</v>
      </c>
      <c r="K428" s="241" t="s">
        <v>367</v>
      </c>
      <c r="L428" s="230" t="str">
        <f t="shared" si="98"/>
        <v>IF#4MTR</v>
      </c>
      <c r="M428" s="230" t="str">
        <f t="shared" si="99"/>
        <v/>
      </c>
      <c r="N428" s="230" t="str">
        <f t="shared" si="100"/>
        <v>IF#4MTR</v>
      </c>
      <c r="O428" s="230" t="str">
        <f t="shared" si="101"/>
        <v/>
      </c>
      <c r="P428" s="55" t="str">
        <f t="shared" si="102"/>
        <v>IF#4MTR</v>
      </c>
      <c r="Q428" s="635" t="str">
        <f t="shared" si="108"/>
        <v>574</v>
      </c>
      <c r="R428" s="234">
        <f t="shared" si="109"/>
        <v>540</v>
      </c>
      <c r="S428" s="55">
        <f t="shared" si="103"/>
        <v>492</v>
      </c>
      <c r="T428" s="242">
        <f t="shared" ca="1" si="104"/>
        <v>11.33</v>
      </c>
      <c r="U428" s="231">
        <f t="shared" si="105"/>
        <v>428</v>
      </c>
      <c r="V428" s="230" t="str">
        <f t="array" ref="V428">INDEX(P:P,MAX(U$3:U428))</f>
        <v>IF#4MTR</v>
      </c>
      <c r="W428" s="230">
        <f t="shared" ca="1" si="106"/>
        <v>25</v>
      </c>
      <c r="X428" s="230" t="str">
        <f t="shared" si="107"/>
        <v/>
      </c>
      <c r="Y428" s="230">
        <f t="shared" si="96"/>
        <v>0</v>
      </c>
      <c r="AA428" s="230" t="str">
        <f t="shared" si="97"/>
        <v>溪州</v>
      </c>
      <c r="AB428" s="230" t="s">
        <v>2304</v>
      </c>
      <c r="AC428" s="230" t="str">
        <f t="shared" si="110"/>
        <v>#4MT</v>
      </c>
      <c r="BB428" s="547" t="s">
        <v>2355</v>
      </c>
      <c r="BC428" s="547">
        <v>1209</v>
      </c>
      <c r="BD428" s="547">
        <v>2</v>
      </c>
      <c r="BE428" s="547">
        <v>1211</v>
      </c>
      <c r="BG428" s="239" t="s">
        <v>8652</v>
      </c>
      <c r="BH428" s="240" t="s">
        <v>540</v>
      </c>
      <c r="BI428" t="s">
        <v>2304</v>
      </c>
      <c r="BJ428" t="s">
        <v>2304</v>
      </c>
    </row>
    <row r="429" spans="1:62">
      <c r="A429" s="239" t="s">
        <v>48</v>
      </c>
      <c r="B429" s="240" t="s">
        <v>541</v>
      </c>
      <c r="C429" s="240" t="s">
        <v>7472</v>
      </c>
      <c r="D429" s="239" t="s">
        <v>7082</v>
      </c>
      <c r="E429" s="239" t="s">
        <v>877</v>
      </c>
      <c r="F429" s="239" t="s">
        <v>855</v>
      </c>
      <c r="G429" s="239" t="s">
        <v>898</v>
      </c>
      <c r="H429" s="239" t="s">
        <v>806</v>
      </c>
      <c r="I429" s="239" t="s">
        <v>898</v>
      </c>
      <c r="J429" s="241" t="s">
        <v>7473</v>
      </c>
      <c r="K429" s="241" t="s">
        <v>798</v>
      </c>
      <c r="L429" s="230" t="str">
        <f t="shared" si="98"/>
        <v>IF27</v>
      </c>
      <c r="M429" s="230" t="str">
        <f t="shared" si="99"/>
        <v/>
      </c>
      <c r="N429" s="230" t="str">
        <f t="shared" si="100"/>
        <v/>
      </c>
      <c r="O429" s="230" t="str">
        <f t="shared" si="101"/>
        <v/>
      </c>
      <c r="P429" s="55" t="str">
        <f t="shared" si="102"/>
        <v>IF27</v>
      </c>
      <c r="Q429" s="635" t="str">
        <f t="shared" si="108"/>
        <v>46</v>
      </c>
      <c r="R429" s="234">
        <f t="shared" si="109"/>
        <v>45</v>
      </c>
      <c r="S429" s="55">
        <f t="shared" si="103"/>
        <v>45</v>
      </c>
      <c r="T429" s="242">
        <f t="shared" ca="1" si="104"/>
        <v>0.91</v>
      </c>
      <c r="U429" s="231" t="str">
        <f t="shared" si="105"/>
        <v/>
      </c>
      <c r="V429" s="230" t="str">
        <f t="array" ref="V429">INDEX(P:P,MAX(U$3:U429))</f>
        <v>IF#4MTR</v>
      </c>
      <c r="W429" s="230" t="str">
        <f t="shared" ca="1" si="106"/>
        <v/>
      </c>
      <c r="X429" s="230">
        <f t="shared" si="107"/>
        <v>11.4</v>
      </c>
      <c r="Y429" s="230">
        <f t="shared" si="96"/>
        <v>0</v>
      </c>
      <c r="AA429" s="230" t="str">
        <f t="shared" si="97"/>
        <v>溪州</v>
      </c>
      <c r="AB429" s="230" t="s">
        <v>2305</v>
      </c>
      <c r="AC429" s="230" t="str">
        <f>LEFT(B429,3)</f>
        <v>元埔線</v>
      </c>
      <c r="BB429" s="547" t="s">
        <v>3265</v>
      </c>
      <c r="BC429" s="547" t="s">
        <v>85</v>
      </c>
      <c r="BD429" s="547" t="s">
        <v>85</v>
      </c>
      <c r="BE429" s="547">
        <v>0</v>
      </c>
      <c r="BG429" s="239" t="s">
        <v>8652</v>
      </c>
      <c r="BH429" s="240" t="s">
        <v>8662</v>
      </c>
      <c r="BI429" t="s">
        <v>2305</v>
      </c>
      <c r="BJ429" t="s">
        <v>2304</v>
      </c>
    </row>
    <row r="430" spans="1:62">
      <c r="A430" s="239" t="s">
        <v>48</v>
      </c>
      <c r="B430" s="240" t="s">
        <v>542</v>
      </c>
      <c r="C430" s="240" t="s">
        <v>3180</v>
      </c>
      <c r="D430" s="239" t="s">
        <v>806</v>
      </c>
      <c r="E430" s="239" t="s">
        <v>4676</v>
      </c>
      <c r="F430" s="239" t="s">
        <v>7060</v>
      </c>
      <c r="G430" s="239" t="s">
        <v>1019</v>
      </c>
      <c r="H430" s="239" t="s">
        <v>855</v>
      </c>
      <c r="I430" s="239" t="s">
        <v>7474</v>
      </c>
      <c r="J430" s="241" t="s">
        <v>890</v>
      </c>
      <c r="K430" s="241" t="s">
        <v>5959</v>
      </c>
      <c r="L430" s="230" t="str">
        <f t="shared" si="98"/>
        <v>IF20</v>
      </c>
      <c r="M430" s="230" t="str">
        <f t="shared" si="99"/>
        <v/>
      </c>
      <c r="N430" s="230" t="str">
        <f t="shared" si="100"/>
        <v/>
      </c>
      <c r="O430" s="230" t="str">
        <f t="shared" si="101"/>
        <v/>
      </c>
      <c r="P430" s="55" t="str">
        <f t="shared" si="102"/>
        <v>IF20</v>
      </c>
      <c r="Q430" s="635" t="str">
        <f t="shared" si="108"/>
        <v>319</v>
      </c>
      <c r="R430" s="234">
        <f t="shared" si="109"/>
        <v>302</v>
      </c>
      <c r="S430" s="55">
        <f t="shared" si="103"/>
        <v>281</v>
      </c>
      <c r="T430" s="242">
        <f t="shared" ca="1" si="104"/>
        <v>6.3</v>
      </c>
      <c r="U430" s="231" t="str">
        <f t="shared" si="105"/>
        <v/>
      </c>
      <c r="V430" s="230" t="str">
        <f t="array" ref="V430">INDEX(P:P,MAX(U$3:U430))</f>
        <v>IF#4MTR</v>
      </c>
      <c r="W430" s="230" t="str">
        <f t="shared" ca="1" si="106"/>
        <v/>
      </c>
      <c r="X430" s="230">
        <f t="shared" si="107"/>
        <v>11.4</v>
      </c>
      <c r="Y430" s="230">
        <f t="shared" si="96"/>
        <v>0</v>
      </c>
      <c r="AA430" s="230" t="str">
        <f t="shared" si="97"/>
        <v>溪州</v>
      </c>
      <c r="AB430" s="230" t="s">
        <v>2306</v>
      </c>
      <c r="AC430" s="230" t="str">
        <f>LEFT(B430,3)</f>
        <v>溪斗線</v>
      </c>
      <c r="BB430" s="547" t="s">
        <v>2369</v>
      </c>
      <c r="BC430" s="547">
        <v>1299</v>
      </c>
      <c r="BD430" s="547">
        <v>6</v>
      </c>
      <c r="BE430" s="547">
        <v>1305</v>
      </c>
      <c r="BG430" s="239" t="s">
        <v>8652</v>
      </c>
      <c r="BH430" s="240" t="s">
        <v>8663</v>
      </c>
      <c r="BI430" t="s">
        <v>2306</v>
      </c>
      <c r="BJ430" t="s">
        <v>2304</v>
      </c>
    </row>
    <row r="431" spans="1:62">
      <c r="A431" s="239" t="s">
        <v>7466</v>
      </c>
      <c r="B431" s="240" t="s">
        <v>543</v>
      </c>
      <c r="C431" s="240" t="s">
        <v>829</v>
      </c>
      <c r="D431" s="239" t="s">
        <v>806</v>
      </c>
      <c r="E431" s="239" t="s">
        <v>989</v>
      </c>
      <c r="F431" s="239" t="s">
        <v>855</v>
      </c>
      <c r="G431" s="239" t="s">
        <v>1004</v>
      </c>
      <c r="H431" s="239" t="s">
        <v>855</v>
      </c>
      <c r="I431" s="239" t="s">
        <v>829</v>
      </c>
      <c r="J431" s="241" t="s">
        <v>7475</v>
      </c>
      <c r="K431" s="241" t="s">
        <v>841</v>
      </c>
      <c r="L431" s="230" t="str">
        <f t="shared" si="98"/>
        <v>IF28</v>
      </c>
      <c r="M431" s="230" t="str">
        <f t="shared" si="99"/>
        <v/>
      </c>
      <c r="N431" s="230" t="str">
        <f t="shared" si="100"/>
        <v/>
      </c>
      <c r="O431" s="230" t="str">
        <f t="shared" si="101"/>
        <v/>
      </c>
      <c r="P431" s="55" t="str">
        <f t="shared" si="102"/>
        <v>IF28</v>
      </c>
      <c r="Q431" s="635" t="str">
        <f t="shared" si="108"/>
        <v>144</v>
      </c>
      <c r="R431" s="234">
        <f t="shared" si="109"/>
        <v>135</v>
      </c>
      <c r="S431" s="55">
        <f t="shared" si="103"/>
        <v>130</v>
      </c>
      <c r="T431" s="242">
        <f t="shared" ca="1" si="104"/>
        <v>2.84</v>
      </c>
      <c r="U431" s="231" t="str">
        <f t="shared" si="105"/>
        <v/>
      </c>
      <c r="V431" s="230" t="str">
        <f t="array" ref="V431">INDEX(P:P,MAX(U$3:U431))</f>
        <v>IF#4MTR</v>
      </c>
      <c r="W431" s="230" t="str">
        <f t="shared" ca="1" si="106"/>
        <v/>
      </c>
      <c r="X431" s="230">
        <f t="shared" si="107"/>
        <v>11.4</v>
      </c>
      <c r="Y431" s="230">
        <f t="shared" si="96"/>
        <v>0</v>
      </c>
      <c r="AA431" s="230" t="str">
        <f t="shared" si="97"/>
        <v>溪州</v>
      </c>
      <c r="AB431" s="230" t="s">
        <v>2307</v>
      </c>
      <c r="AC431" s="230" t="str">
        <f>LEFT(B431,3)</f>
        <v>南州線</v>
      </c>
      <c r="BB431" s="547" t="s">
        <v>2370</v>
      </c>
      <c r="BC431" s="547">
        <v>149</v>
      </c>
      <c r="BD431" s="547">
        <v>1</v>
      </c>
      <c r="BE431" s="547">
        <v>150</v>
      </c>
      <c r="BG431" s="239" t="s">
        <v>8647</v>
      </c>
      <c r="BH431" s="240" t="s">
        <v>8664</v>
      </c>
      <c r="BI431" t="s">
        <v>2307</v>
      </c>
      <c r="BJ431" t="s">
        <v>2304</v>
      </c>
    </row>
    <row r="432" spans="1:62">
      <c r="A432" s="239" t="s">
        <v>48</v>
      </c>
      <c r="B432" s="240" t="s">
        <v>544</v>
      </c>
      <c r="C432" s="240" t="s">
        <v>834</v>
      </c>
      <c r="D432" s="239" t="s">
        <v>859</v>
      </c>
      <c r="E432" s="239" t="s">
        <v>802</v>
      </c>
      <c r="F432" s="239" t="s">
        <v>6524</v>
      </c>
      <c r="G432" s="239" t="s">
        <v>1018</v>
      </c>
      <c r="H432" s="239" t="s">
        <v>854</v>
      </c>
      <c r="I432" s="239" t="s">
        <v>7476</v>
      </c>
      <c r="J432" s="241" t="s">
        <v>853</v>
      </c>
      <c r="K432" s="241" t="s">
        <v>859</v>
      </c>
      <c r="L432" s="230" t="str">
        <f t="shared" si="98"/>
        <v>IF32</v>
      </c>
      <c r="M432" s="230" t="str">
        <f t="shared" si="99"/>
        <v/>
      </c>
      <c r="N432" s="230" t="str">
        <f t="shared" si="100"/>
        <v/>
      </c>
      <c r="O432" s="230" t="str">
        <f t="shared" si="101"/>
        <v/>
      </c>
      <c r="P432" s="55" t="str">
        <f t="shared" si="102"/>
        <v>IF32</v>
      </c>
      <c r="Q432" s="635" t="str">
        <f t="shared" si="108"/>
        <v>89</v>
      </c>
      <c r="R432" s="234">
        <f t="shared" si="109"/>
        <v>62</v>
      </c>
      <c r="S432" s="55">
        <f t="shared" si="103"/>
        <v>37</v>
      </c>
      <c r="T432" s="242">
        <f t="shared" ca="1" si="104"/>
        <v>1.76</v>
      </c>
      <c r="U432" s="231" t="str">
        <f t="shared" si="105"/>
        <v/>
      </c>
      <c r="V432" s="230" t="str">
        <f t="array" ref="V432">INDEX(P:P,MAX(U$3:U432))</f>
        <v>IF#4MTR</v>
      </c>
      <c r="W432" s="230" t="str">
        <f t="shared" ca="1" si="106"/>
        <v/>
      </c>
      <c r="X432" s="230">
        <f t="shared" si="107"/>
        <v>11.4</v>
      </c>
      <c r="Y432" s="230">
        <f t="shared" si="96"/>
        <v>0</v>
      </c>
      <c r="AA432" s="230" t="str">
        <f t="shared" si="97"/>
        <v>溪州</v>
      </c>
      <c r="AB432" s="230" t="s">
        <v>2308</v>
      </c>
      <c r="AC432" s="230" t="str">
        <f>LEFT(B432,3)</f>
        <v>溪林線</v>
      </c>
      <c r="BB432" s="547" t="s">
        <v>2371</v>
      </c>
      <c r="BC432" s="547">
        <v>924</v>
      </c>
      <c r="BD432" s="547">
        <v>4</v>
      </c>
      <c r="BE432" s="547">
        <v>928</v>
      </c>
      <c r="BG432" s="239" t="s">
        <v>48</v>
      </c>
      <c r="BH432" s="240" t="s">
        <v>8665</v>
      </c>
      <c r="BI432" t="s">
        <v>2308</v>
      </c>
      <c r="BJ432" t="s">
        <v>2304</v>
      </c>
    </row>
    <row r="433" spans="1:62">
      <c r="A433" s="239" t="s">
        <v>7477</v>
      </c>
      <c r="B433" s="240" t="s">
        <v>545</v>
      </c>
      <c r="C433" s="240" t="s">
        <v>1047</v>
      </c>
      <c r="D433" s="239" t="s">
        <v>855</v>
      </c>
      <c r="E433" s="239" t="s">
        <v>358</v>
      </c>
      <c r="F433" s="239" t="s">
        <v>841</v>
      </c>
      <c r="G433" s="239" t="s">
        <v>1041</v>
      </c>
      <c r="H433" s="239" t="s">
        <v>841</v>
      </c>
      <c r="I433" s="239" t="s">
        <v>358</v>
      </c>
      <c r="J433" s="241" t="s">
        <v>815</v>
      </c>
      <c r="K433" s="241" t="s">
        <v>813</v>
      </c>
      <c r="L433" s="230" t="str">
        <f t="shared" si="98"/>
        <v>IF29</v>
      </c>
      <c r="M433" s="230" t="str">
        <f t="shared" si="99"/>
        <v/>
      </c>
      <c r="N433" s="230" t="str">
        <f t="shared" si="100"/>
        <v/>
      </c>
      <c r="O433" s="230" t="str">
        <f t="shared" si="101"/>
        <v/>
      </c>
      <c r="P433" s="55" t="str">
        <f t="shared" si="102"/>
        <v>IF29</v>
      </c>
      <c r="Q433" s="635" t="str">
        <f t="shared" si="108"/>
        <v>11</v>
      </c>
      <c r="R433" s="234">
        <f t="shared" si="109"/>
        <v>9</v>
      </c>
      <c r="S433" s="55">
        <f t="shared" si="103"/>
        <v>5</v>
      </c>
      <c r="T433" s="242">
        <f t="shared" ca="1" si="104"/>
        <v>0.22</v>
      </c>
      <c r="U433" s="231" t="str">
        <f t="shared" si="105"/>
        <v/>
      </c>
      <c r="V433" s="230" t="str">
        <f t="array" ref="V433">INDEX(P:P,MAX(U$3:U433))</f>
        <v>IF#4MTR</v>
      </c>
      <c r="W433" s="230" t="str">
        <f t="shared" ca="1" si="106"/>
        <v/>
      </c>
      <c r="X433" s="230">
        <f t="shared" si="107"/>
        <v>11.4</v>
      </c>
      <c r="Y433" s="230">
        <f t="shared" si="96"/>
        <v>0</v>
      </c>
      <c r="AA433" s="230" t="str">
        <f t="shared" si="97"/>
        <v>溪州</v>
      </c>
      <c r="AB433" s="230" t="s">
        <v>2309</v>
      </c>
      <c r="AC433" s="230" t="str">
        <f>LEFT(B433,3)</f>
        <v>合興線</v>
      </c>
      <c r="BB433" s="547" t="s">
        <v>2372</v>
      </c>
      <c r="BC433" s="547">
        <v>2704</v>
      </c>
      <c r="BD433" s="547">
        <v>8</v>
      </c>
      <c r="BE433" s="547">
        <v>2712</v>
      </c>
      <c r="BG433" s="239" t="s">
        <v>48</v>
      </c>
      <c r="BH433" s="240" t="s">
        <v>8666</v>
      </c>
      <c r="BI433" t="s">
        <v>2309</v>
      </c>
      <c r="BJ433" t="s">
        <v>2304</v>
      </c>
    </row>
    <row r="434" spans="1:62">
      <c r="A434" s="239" t="s">
        <v>49</v>
      </c>
      <c r="B434" s="240" t="s">
        <v>7478</v>
      </c>
      <c r="C434" s="240" t="s">
        <v>7479</v>
      </c>
      <c r="D434" s="239" t="s">
        <v>5651</v>
      </c>
      <c r="E434" s="239" t="s">
        <v>7480</v>
      </c>
      <c r="F434" s="239" t="s">
        <v>5651</v>
      </c>
      <c r="G434" s="239" t="s">
        <v>7481</v>
      </c>
      <c r="H434" s="239" t="s">
        <v>5651</v>
      </c>
      <c r="I434" s="239" t="s">
        <v>3176</v>
      </c>
      <c r="J434" s="241" t="s">
        <v>367</v>
      </c>
      <c r="K434" s="241" t="s">
        <v>7079</v>
      </c>
      <c r="L434" s="230" t="str">
        <f t="shared" si="98"/>
        <v>IG#1DTR(A)</v>
      </c>
      <c r="M434" s="230" t="str">
        <f t="shared" si="99"/>
        <v>(A)</v>
      </c>
      <c r="N434" s="230" t="str">
        <f t="shared" si="100"/>
        <v>IG#1DTR</v>
      </c>
      <c r="O434" s="230" t="str">
        <f t="shared" si="101"/>
        <v>(A)</v>
      </c>
      <c r="P434" s="55" t="str">
        <f t="shared" si="102"/>
        <v>IG#1DTR(A)</v>
      </c>
      <c r="Q434" s="635" t="str">
        <f t="shared" si="108"/>
        <v>726</v>
      </c>
      <c r="R434" s="234">
        <f t="shared" si="109"/>
        <v>711</v>
      </c>
      <c r="S434" s="55">
        <f t="shared" si="103"/>
        <v>698</v>
      </c>
      <c r="T434" s="242">
        <f t="shared" ca="1" si="104"/>
        <v>14.34</v>
      </c>
      <c r="U434" s="231">
        <f t="shared" si="105"/>
        <v>434</v>
      </c>
      <c r="V434" s="230" t="str">
        <f t="array" ref="V434">INDEX(P:P,MAX(U$3:U434))</f>
        <v>IG#1DTR(A)</v>
      </c>
      <c r="W434" s="230">
        <f t="shared" ca="1" si="106"/>
        <v>30</v>
      </c>
      <c r="X434" s="230" t="str">
        <f t="shared" si="107"/>
        <v/>
      </c>
      <c r="Y434" s="230">
        <f t="shared" si="96"/>
        <v>0</v>
      </c>
      <c r="AA434" s="230" t="str">
        <f t="shared" si="97"/>
        <v>田中</v>
      </c>
      <c r="AB434" s="230" t="s">
        <v>2310</v>
      </c>
      <c r="BB434" s="547" t="s">
        <v>2373</v>
      </c>
      <c r="BC434" s="547">
        <v>324</v>
      </c>
      <c r="BD434" s="547" t="s">
        <v>85</v>
      </c>
      <c r="BE434" s="547">
        <v>324</v>
      </c>
      <c r="BG434" s="239" t="s">
        <v>8667</v>
      </c>
      <c r="BH434" s="240" t="s">
        <v>8356</v>
      </c>
      <c r="BI434" t="s">
        <v>2310</v>
      </c>
      <c r="BJ434" t="s">
        <v>2310</v>
      </c>
    </row>
    <row r="435" spans="1:62">
      <c r="A435" s="239" t="s">
        <v>49</v>
      </c>
      <c r="B435" s="240" t="s">
        <v>546</v>
      </c>
      <c r="C435" s="240" t="s">
        <v>976</v>
      </c>
      <c r="D435" s="239" t="s">
        <v>5801</v>
      </c>
      <c r="E435" s="239" t="s">
        <v>964</v>
      </c>
      <c r="F435" s="239" t="s">
        <v>813</v>
      </c>
      <c r="G435" s="239" t="s">
        <v>857</v>
      </c>
      <c r="H435" s="239" t="s">
        <v>5801</v>
      </c>
      <c r="I435" s="239" t="s">
        <v>7482</v>
      </c>
      <c r="J435" s="241" t="s">
        <v>7483</v>
      </c>
      <c r="K435" s="241" t="s">
        <v>5801</v>
      </c>
      <c r="L435" s="230" t="str">
        <f t="shared" si="98"/>
        <v>IG30</v>
      </c>
      <c r="M435" s="230" t="str">
        <f t="shared" si="99"/>
        <v/>
      </c>
      <c r="N435" s="230" t="str">
        <f t="shared" si="100"/>
        <v/>
      </c>
      <c r="O435" s="230" t="str">
        <f t="shared" si="101"/>
        <v/>
      </c>
      <c r="P435" s="55" t="str">
        <f t="shared" si="102"/>
        <v>IG30</v>
      </c>
      <c r="Q435" s="635" t="str">
        <f t="shared" si="108"/>
        <v>68</v>
      </c>
      <c r="R435" s="234">
        <f t="shared" si="109"/>
        <v>57</v>
      </c>
      <c r="S435" s="55">
        <f t="shared" si="103"/>
        <v>42</v>
      </c>
      <c r="T435" s="242">
        <f t="shared" ca="1" si="104"/>
        <v>1.34</v>
      </c>
      <c r="U435" s="231" t="str">
        <f t="shared" si="105"/>
        <v/>
      </c>
      <c r="V435" s="230" t="str">
        <f t="array" ref="V435">INDEX(P:P,MAX(U$3:U435))</f>
        <v>IG#1DTR(A)</v>
      </c>
      <c r="W435" s="230" t="str">
        <f t="shared" ca="1" si="106"/>
        <v/>
      </c>
      <c r="X435" s="230">
        <f t="shared" si="107"/>
        <v>11.4</v>
      </c>
      <c r="Y435" s="230">
        <f t="shared" si="96"/>
        <v>0</v>
      </c>
      <c r="AA435" s="230" t="str">
        <f t="shared" si="97"/>
        <v>田中</v>
      </c>
      <c r="AB435" s="230" t="s">
        <v>1885</v>
      </c>
      <c r="AC435" s="230" t="str">
        <f t="shared" ref="AC435:AC460" si="111">LEFT(B435,4)</f>
        <v>IG30</v>
      </c>
      <c r="BB435" s="547" t="s">
        <v>2374</v>
      </c>
      <c r="BC435" s="547" t="s">
        <v>85</v>
      </c>
      <c r="BD435" s="547" t="s">
        <v>85</v>
      </c>
      <c r="BE435" s="547">
        <v>0</v>
      </c>
      <c r="BG435" s="239" t="s">
        <v>8668</v>
      </c>
      <c r="BH435" s="240" t="s">
        <v>8669</v>
      </c>
      <c r="BI435" t="s">
        <v>1885</v>
      </c>
      <c r="BJ435" t="s">
        <v>2310</v>
      </c>
    </row>
    <row r="436" spans="1:62">
      <c r="A436" s="239" t="s">
        <v>7484</v>
      </c>
      <c r="B436" s="240" t="s">
        <v>547</v>
      </c>
      <c r="C436" s="240" t="s">
        <v>973</v>
      </c>
      <c r="D436" s="239" t="s">
        <v>806</v>
      </c>
      <c r="E436" s="239" t="s">
        <v>922</v>
      </c>
      <c r="F436" s="239" t="s">
        <v>7467</v>
      </c>
      <c r="G436" s="239" t="s">
        <v>983</v>
      </c>
      <c r="H436" s="239" t="s">
        <v>806</v>
      </c>
      <c r="I436" s="239" t="s">
        <v>922</v>
      </c>
      <c r="J436" s="241" t="s">
        <v>1021</v>
      </c>
      <c r="K436" s="241" t="s">
        <v>7485</v>
      </c>
      <c r="L436" s="230" t="str">
        <f t="shared" si="98"/>
        <v>IG31</v>
      </c>
      <c r="M436" s="230" t="str">
        <f t="shared" si="99"/>
        <v/>
      </c>
      <c r="N436" s="230" t="str">
        <f t="shared" si="100"/>
        <v/>
      </c>
      <c r="O436" s="230" t="str">
        <f t="shared" si="101"/>
        <v/>
      </c>
      <c r="P436" s="55" t="str">
        <f t="shared" si="102"/>
        <v>IG31</v>
      </c>
      <c r="Q436" s="635" t="str">
        <f t="shared" si="108"/>
        <v>219</v>
      </c>
      <c r="R436" s="234">
        <f t="shared" si="109"/>
        <v>215</v>
      </c>
      <c r="S436" s="55">
        <f t="shared" si="103"/>
        <v>212</v>
      </c>
      <c r="T436" s="242">
        <f t="shared" ca="1" si="104"/>
        <v>4.32</v>
      </c>
      <c r="U436" s="231" t="str">
        <f t="shared" si="105"/>
        <v/>
      </c>
      <c r="V436" s="230" t="str">
        <f t="array" ref="V436">INDEX(P:P,MAX(U$3:U436))</f>
        <v>IG#1DTR(A)</v>
      </c>
      <c r="W436" s="230" t="str">
        <f t="shared" ca="1" si="106"/>
        <v/>
      </c>
      <c r="X436" s="230">
        <f t="shared" si="107"/>
        <v>11.4</v>
      </c>
      <c r="Y436" s="230">
        <f t="shared" si="96"/>
        <v>0</v>
      </c>
      <c r="AA436" s="230" t="str">
        <f t="shared" si="97"/>
        <v>田中</v>
      </c>
      <c r="AB436" s="230" t="s">
        <v>1214</v>
      </c>
      <c r="AC436" s="230" t="str">
        <f t="shared" si="111"/>
        <v>IG31</v>
      </c>
      <c r="BB436" s="547" t="s">
        <v>2381</v>
      </c>
      <c r="BC436" s="547">
        <v>653</v>
      </c>
      <c r="BD436" s="547">
        <v>4</v>
      </c>
      <c r="BE436" s="547">
        <v>657</v>
      </c>
      <c r="BG436" s="239" t="s">
        <v>8667</v>
      </c>
      <c r="BH436" s="240" t="s">
        <v>547</v>
      </c>
      <c r="BI436" t="s">
        <v>1214</v>
      </c>
      <c r="BJ436" t="s">
        <v>2310</v>
      </c>
    </row>
    <row r="437" spans="1:62">
      <c r="A437" s="239" t="s">
        <v>7486</v>
      </c>
      <c r="B437" s="240" t="s">
        <v>7487</v>
      </c>
      <c r="C437" s="240" t="s">
        <v>978</v>
      </c>
      <c r="D437" s="239" t="s">
        <v>7488</v>
      </c>
      <c r="E437" s="239" t="s">
        <v>978</v>
      </c>
      <c r="F437" s="239" t="s">
        <v>813</v>
      </c>
      <c r="G437" s="239" t="s">
        <v>892</v>
      </c>
      <c r="H437" s="239" t="s">
        <v>7296</v>
      </c>
      <c r="I437" s="239" t="s">
        <v>7489</v>
      </c>
      <c r="J437" s="241" t="s">
        <v>7490</v>
      </c>
      <c r="K437" s="241" t="s">
        <v>813</v>
      </c>
      <c r="L437" s="230" t="str">
        <f t="shared" si="98"/>
        <v>IG32</v>
      </c>
      <c r="M437" s="230" t="str">
        <f t="shared" si="99"/>
        <v/>
      </c>
      <c r="N437" s="230" t="str">
        <f t="shared" si="100"/>
        <v/>
      </c>
      <c r="O437" s="230" t="str">
        <f t="shared" si="101"/>
        <v/>
      </c>
      <c r="P437" s="55" t="str">
        <f t="shared" si="102"/>
        <v>IG32</v>
      </c>
      <c r="Q437" s="635" t="str">
        <f t="shared" si="108"/>
        <v>169</v>
      </c>
      <c r="R437" s="234">
        <f t="shared" si="109"/>
        <v>168</v>
      </c>
      <c r="S437" s="55">
        <f t="shared" si="103"/>
        <v>165</v>
      </c>
      <c r="T437" s="242">
        <f t="shared" ca="1" si="104"/>
        <v>3.34</v>
      </c>
      <c r="U437" s="231" t="str">
        <f t="shared" si="105"/>
        <v/>
      </c>
      <c r="V437" s="230" t="str">
        <f t="array" ref="V437">INDEX(P:P,MAX(U$3:U437))</f>
        <v>IG#1DTR(A)</v>
      </c>
      <c r="W437" s="230" t="str">
        <f t="shared" ca="1" si="106"/>
        <v/>
      </c>
      <c r="X437" s="230">
        <f t="shared" si="107"/>
        <v>11.4</v>
      </c>
      <c r="Y437" s="230">
        <f t="shared" si="96"/>
        <v>0</v>
      </c>
      <c r="AA437" s="230" t="str">
        <f t="shared" si="97"/>
        <v>田中</v>
      </c>
      <c r="AB437" s="230" t="s">
        <v>1229</v>
      </c>
      <c r="AC437" s="230" t="str">
        <f t="shared" si="111"/>
        <v>IG32</v>
      </c>
      <c r="BB437" s="547" t="s">
        <v>2382</v>
      </c>
      <c r="BC437" s="547">
        <v>1085</v>
      </c>
      <c r="BD437" s="547">
        <v>5</v>
      </c>
      <c r="BE437" s="547">
        <v>1090</v>
      </c>
      <c r="BG437" s="239" t="s">
        <v>8667</v>
      </c>
      <c r="BH437" s="240" t="s">
        <v>8670</v>
      </c>
      <c r="BI437" t="s">
        <v>1229</v>
      </c>
      <c r="BJ437" t="s">
        <v>2310</v>
      </c>
    </row>
    <row r="438" spans="1:62">
      <c r="A438" s="239" t="s">
        <v>7491</v>
      </c>
      <c r="B438" s="240" t="s">
        <v>7492</v>
      </c>
      <c r="C438" s="240" t="s">
        <v>7493</v>
      </c>
      <c r="D438" s="239" t="s">
        <v>7060</v>
      </c>
      <c r="E438" s="239" t="s">
        <v>7494</v>
      </c>
      <c r="F438" s="239" t="s">
        <v>7314</v>
      </c>
      <c r="G438" s="239" t="s">
        <v>7495</v>
      </c>
      <c r="H438" s="239" t="s">
        <v>854</v>
      </c>
      <c r="I438" s="239" t="s">
        <v>7496</v>
      </c>
      <c r="J438" s="241" t="s">
        <v>946</v>
      </c>
      <c r="K438" s="241" t="s">
        <v>854</v>
      </c>
      <c r="L438" s="230" t="str">
        <f t="shared" si="98"/>
        <v>IG33</v>
      </c>
      <c r="M438" s="230" t="str">
        <f t="shared" si="99"/>
        <v/>
      </c>
      <c r="N438" s="230" t="str">
        <f t="shared" si="100"/>
        <v/>
      </c>
      <c r="O438" s="230" t="str">
        <f t="shared" si="101"/>
        <v/>
      </c>
      <c r="P438" s="55" t="str">
        <f t="shared" si="102"/>
        <v>IG33</v>
      </c>
      <c r="Q438" s="635" t="str">
        <f t="shared" si="108"/>
        <v>279</v>
      </c>
      <c r="R438" s="234">
        <f t="shared" si="109"/>
        <v>267</v>
      </c>
      <c r="S438" s="55">
        <f t="shared" si="103"/>
        <v>256</v>
      </c>
      <c r="T438" s="242">
        <f t="shared" ca="1" si="104"/>
        <v>5.51</v>
      </c>
      <c r="U438" s="231" t="str">
        <f t="shared" si="105"/>
        <v/>
      </c>
      <c r="V438" s="230" t="str">
        <f t="array" ref="V438">INDEX(P:P,MAX(U$3:U438))</f>
        <v>IG#1DTR(A)</v>
      </c>
      <c r="W438" s="230" t="str">
        <f t="shared" ca="1" si="106"/>
        <v/>
      </c>
      <c r="X438" s="230">
        <f t="shared" si="107"/>
        <v>11.4</v>
      </c>
      <c r="Y438" s="230">
        <f t="shared" si="96"/>
        <v>0</v>
      </c>
      <c r="AA438" s="230" t="str">
        <f t="shared" si="97"/>
        <v>田中</v>
      </c>
      <c r="AB438" s="230" t="s">
        <v>1253</v>
      </c>
      <c r="AC438" s="230" t="str">
        <f t="shared" si="111"/>
        <v>IG33</v>
      </c>
      <c r="BB438" s="547" t="s">
        <v>2383</v>
      </c>
      <c r="BC438" s="547">
        <v>598</v>
      </c>
      <c r="BD438" s="547">
        <v>7</v>
      </c>
      <c r="BE438" s="547">
        <v>605</v>
      </c>
      <c r="BG438" s="239" t="s">
        <v>49</v>
      </c>
      <c r="BH438" s="240" t="s">
        <v>8671</v>
      </c>
      <c r="BI438" t="s">
        <v>1253</v>
      </c>
      <c r="BJ438" t="s">
        <v>2310</v>
      </c>
    </row>
    <row r="439" spans="1:62">
      <c r="A439" s="239" t="s">
        <v>7497</v>
      </c>
      <c r="B439" s="240" t="s">
        <v>7498</v>
      </c>
      <c r="C439" s="240" t="s">
        <v>1024</v>
      </c>
      <c r="D439" s="239" t="s">
        <v>792</v>
      </c>
      <c r="E439" s="239" t="s">
        <v>1024</v>
      </c>
      <c r="F439" s="239" t="s">
        <v>813</v>
      </c>
      <c r="G439" s="239" t="s">
        <v>7499</v>
      </c>
      <c r="H439" s="239" t="s">
        <v>859</v>
      </c>
      <c r="I439" s="239" t="s">
        <v>1024</v>
      </c>
      <c r="J439" s="241" t="s">
        <v>882</v>
      </c>
      <c r="K439" s="241" t="s">
        <v>7500</v>
      </c>
      <c r="L439" s="230" t="str">
        <f t="shared" si="98"/>
        <v>IG34</v>
      </c>
      <c r="M439" s="230" t="str">
        <f t="shared" si="99"/>
        <v/>
      </c>
      <c r="N439" s="230" t="str">
        <f t="shared" si="100"/>
        <v/>
      </c>
      <c r="O439" s="230" t="str">
        <f t="shared" si="101"/>
        <v/>
      </c>
      <c r="P439" s="55" t="str">
        <f t="shared" si="102"/>
        <v>IG34</v>
      </c>
      <c r="Q439" s="635" t="str">
        <f t="shared" si="108"/>
        <v>86</v>
      </c>
      <c r="R439" s="234">
        <f t="shared" si="109"/>
        <v>80</v>
      </c>
      <c r="S439" s="55">
        <f t="shared" si="103"/>
        <v>67</v>
      </c>
      <c r="T439" s="242">
        <f t="shared" ca="1" si="104"/>
        <v>1.7</v>
      </c>
      <c r="U439" s="231" t="str">
        <f t="shared" si="105"/>
        <v/>
      </c>
      <c r="V439" s="230" t="str">
        <f t="array" ref="V439">INDEX(P:P,MAX(U$3:U439))</f>
        <v>IG#1DTR(A)</v>
      </c>
      <c r="W439" s="230" t="str">
        <f t="shared" ca="1" si="106"/>
        <v/>
      </c>
      <c r="X439" s="230">
        <f t="shared" si="107"/>
        <v>11.4</v>
      </c>
      <c r="Y439" s="230">
        <f t="shared" si="96"/>
        <v>0</v>
      </c>
      <c r="AA439" s="230" t="str">
        <f t="shared" si="97"/>
        <v>田中</v>
      </c>
      <c r="AB439" s="230" t="s">
        <v>1285</v>
      </c>
      <c r="AC439" s="230" t="str">
        <f t="shared" si="111"/>
        <v>IG34</v>
      </c>
      <c r="BB439" s="547" t="s">
        <v>2384</v>
      </c>
      <c r="BC439" s="547">
        <v>1267</v>
      </c>
      <c r="BD439" s="547">
        <v>4</v>
      </c>
      <c r="BE439" s="547">
        <v>1271</v>
      </c>
      <c r="BG439" s="239" t="s">
        <v>8668</v>
      </c>
      <c r="BH439" s="240" t="s">
        <v>8672</v>
      </c>
      <c r="BI439" t="s">
        <v>1285</v>
      </c>
      <c r="BJ439" t="s">
        <v>2310</v>
      </c>
    </row>
    <row r="440" spans="1:62">
      <c r="A440" s="239" t="s">
        <v>49</v>
      </c>
      <c r="B440" s="240" t="s">
        <v>401</v>
      </c>
      <c r="C440" s="240" t="s">
        <v>4710</v>
      </c>
      <c r="D440" s="239" t="s">
        <v>813</v>
      </c>
      <c r="E440" s="239" t="s">
        <v>7501</v>
      </c>
      <c r="F440" s="239" t="s">
        <v>855</v>
      </c>
      <c r="G440" s="239" t="s">
        <v>3204</v>
      </c>
      <c r="H440" s="239" t="s">
        <v>855</v>
      </c>
      <c r="I440" s="239" t="s">
        <v>3151</v>
      </c>
      <c r="J440" s="241" t="s">
        <v>367</v>
      </c>
      <c r="K440" s="241" t="s">
        <v>367</v>
      </c>
      <c r="L440" s="230" t="str">
        <f t="shared" si="98"/>
        <v>IG#1DTR(B)</v>
      </c>
      <c r="M440" s="230" t="str">
        <f t="shared" si="99"/>
        <v>(B)</v>
      </c>
      <c r="N440" s="230" t="str">
        <f t="shared" si="100"/>
        <v>IG#1DTR</v>
      </c>
      <c r="O440" s="230" t="str">
        <f t="shared" si="101"/>
        <v>(B)</v>
      </c>
      <c r="P440" s="55" t="str">
        <f t="shared" si="102"/>
        <v>IG#1DTR(B)</v>
      </c>
      <c r="Q440" s="635" t="str">
        <f t="shared" si="108"/>
        <v>767</v>
      </c>
      <c r="R440" s="234">
        <f t="shared" si="109"/>
        <v>752</v>
      </c>
      <c r="S440" s="55">
        <f t="shared" si="103"/>
        <v>725</v>
      </c>
      <c r="T440" s="242">
        <f t="shared" ca="1" si="104"/>
        <v>15.14</v>
      </c>
      <c r="U440" s="231">
        <f t="shared" si="105"/>
        <v>440</v>
      </c>
      <c r="V440" s="230" t="str">
        <f t="array" ref="V440">INDEX(P:P,MAX(U$3:U440))</f>
        <v>IG#1DTR(B)</v>
      </c>
      <c r="W440" s="230">
        <f t="shared" ca="1" si="106"/>
        <v>30</v>
      </c>
      <c r="X440" s="230" t="str">
        <f t="shared" si="107"/>
        <v/>
      </c>
      <c r="Y440" s="230">
        <f t="shared" si="96"/>
        <v>0</v>
      </c>
      <c r="AA440" s="230" t="str">
        <f t="shared" si="97"/>
        <v>田中</v>
      </c>
      <c r="AB440" s="230" t="s">
        <v>2311</v>
      </c>
      <c r="AC440" s="230" t="str">
        <f t="shared" si="111"/>
        <v>#1BD</v>
      </c>
      <c r="BB440" s="547" t="s">
        <v>2391</v>
      </c>
      <c r="BC440" s="547">
        <v>2178</v>
      </c>
      <c r="BD440" s="547">
        <v>2</v>
      </c>
      <c r="BE440" s="547">
        <v>2180</v>
      </c>
      <c r="BG440" s="239" t="s">
        <v>49</v>
      </c>
      <c r="BH440" s="240" t="s">
        <v>8415</v>
      </c>
      <c r="BI440" t="s">
        <v>2311</v>
      </c>
      <c r="BJ440" t="s">
        <v>2311</v>
      </c>
    </row>
    <row r="441" spans="1:62">
      <c r="A441" s="239" t="s">
        <v>49</v>
      </c>
      <c r="B441" s="240" t="s">
        <v>7502</v>
      </c>
      <c r="C441" s="240" t="s">
        <v>880</v>
      </c>
      <c r="D441" s="239" t="s">
        <v>5590</v>
      </c>
      <c r="E441" s="239" t="s">
        <v>818</v>
      </c>
      <c r="F441" s="239" t="s">
        <v>868</v>
      </c>
      <c r="G441" s="239" t="s">
        <v>816</v>
      </c>
      <c r="H441" s="239" t="s">
        <v>841</v>
      </c>
      <c r="I441" s="239" t="s">
        <v>880</v>
      </c>
      <c r="J441" s="241" t="s">
        <v>7149</v>
      </c>
      <c r="K441" s="241" t="s">
        <v>6524</v>
      </c>
      <c r="L441" s="230" t="str">
        <f t="shared" si="98"/>
        <v>IG35</v>
      </c>
      <c r="M441" s="230" t="str">
        <f t="shared" si="99"/>
        <v/>
      </c>
      <c r="N441" s="230" t="str">
        <f t="shared" si="100"/>
        <v/>
      </c>
      <c r="O441" s="230" t="str">
        <f t="shared" si="101"/>
        <v/>
      </c>
      <c r="P441" s="55" t="str">
        <f t="shared" si="102"/>
        <v>IG35</v>
      </c>
      <c r="Q441" s="635" t="str">
        <f t="shared" si="108"/>
        <v>114</v>
      </c>
      <c r="R441" s="234">
        <f t="shared" si="109"/>
        <v>108</v>
      </c>
      <c r="S441" s="55">
        <f t="shared" si="103"/>
        <v>104</v>
      </c>
      <c r="T441" s="242">
        <f t="shared" ca="1" si="104"/>
        <v>2.25</v>
      </c>
      <c r="U441" s="231" t="str">
        <f t="shared" si="105"/>
        <v/>
      </c>
      <c r="V441" s="230" t="str">
        <f t="array" ref="V441">INDEX(P:P,MAX(U$3:U441))</f>
        <v>IG#1DTR(B)</v>
      </c>
      <c r="W441" s="230" t="str">
        <f t="shared" ca="1" si="106"/>
        <v/>
      </c>
      <c r="X441" s="230">
        <f t="shared" si="107"/>
        <v>11.4</v>
      </c>
      <c r="Y441" s="230">
        <f t="shared" si="96"/>
        <v>0</v>
      </c>
      <c r="AA441" s="230" t="str">
        <f t="shared" si="97"/>
        <v>田中</v>
      </c>
      <c r="AB441" s="230" t="s">
        <v>1887</v>
      </c>
      <c r="AC441" s="230" t="str">
        <f t="shared" si="111"/>
        <v>IG35</v>
      </c>
      <c r="BB441" s="547" t="s">
        <v>2390</v>
      </c>
      <c r="BC441" s="547">
        <v>1846</v>
      </c>
      <c r="BD441" s="547">
        <v>2</v>
      </c>
      <c r="BE441" s="547">
        <v>1848</v>
      </c>
      <c r="BG441" s="239" t="s">
        <v>49</v>
      </c>
      <c r="BH441" s="240" t="s">
        <v>548</v>
      </c>
      <c r="BI441" t="s">
        <v>1887</v>
      </c>
      <c r="BJ441" t="s">
        <v>2311</v>
      </c>
    </row>
    <row r="442" spans="1:62">
      <c r="A442" s="239" t="s">
        <v>7497</v>
      </c>
      <c r="B442" s="240" t="s">
        <v>7503</v>
      </c>
      <c r="C442" s="240" t="s">
        <v>6665</v>
      </c>
      <c r="D442" s="239" t="s">
        <v>854</v>
      </c>
      <c r="E442" s="239" t="s">
        <v>821</v>
      </c>
      <c r="F442" s="239" t="s">
        <v>855</v>
      </c>
      <c r="G442" s="239" t="s">
        <v>889</v>
      </c>
      <c r="H442" s="239" t="s">
        <v>7333</v>
      </c>
      <c r="I442" s="239" t="s">
        <v>6665</v>
      </c>
      <c r="J442" s="241" t="s">
        <v>6992</v>
      </c>
      <c r="K442" s="241" t="s">
        <v>854</v>
      </c>
      <c r="L442" s="230" t="str">
        <f t="shared" si="98"/>
        <v>IG36</v>
      </c>
      <c r="M442" s="230" t="str">
        <f t="shared" si="99"/>
        <v/>
      </c>
      <c r="N442" s="230" t="str">
        <f t="shared" si="100"/>
        <v/>
      </c>
      <c r="O442" s="230" t="str">
        <f t="shared" si="101"/>
        <v/>
      </c>
      <c r="P442" s="55" t="str">
        <f t="shared" si="102"/>
        <v>IG36</v>
      </c>
      <c r="Q442" s="635" t="str">
        <f t="shared" si="108"/>
        <v>147</v>
      </c>
      <c r="R442" s="234">
        <f t="shared" si="109"/>
        <v>129</v>
      </c>
      <c r="S442" s="55">
        <f t="shared" si="103"/>
        <v>119</v>
      </c>
      <c r="T442" s="242">
        <f t="shared" ca="1" si="104"/>
        <v>2.9</v>
      </c>
      <c r="U442" s="231" t="str">
        <f t="shared" si="105"/>
        <v/>
      </c>
      <c r="V442" s="230" t="str">
        <f t="array" ref="V442">INDEX(P:P,MAX(U$3:U442))</f>
        <v>IG#1DTR(B)</v>
      </c>
      <c r="W442" s="230" t="str">
        <f t="shared" ca="1" si="106"/>
        <v/>
      </c>
      <c r="X442" s="230">
        <f t="shared" si="107"/>
        <v>11.4</v>
      </c>
      <c r="Y442" s="230">
        <f t="shared" si="96"/>
        <v>0</v>
      </c>
      <c r="AA442" s="230" t="str">
        <f t="shared" si="97"/>
        <v>田中</v>
      </c>
      <c r="AB442" s="230" t="s">
        <v>1355</v>
      </c>
      <c r="AC442" s="230" t="str">
        <f t="shared" si="111"/>
        <v>IG36</v>
      </c>
      <c r="BB442" s="547" t="s">
        <v>2389</v>
      </c>
      <c r="BC442" s="547">
        <v>5237</v>
      </c>
      <c r="BD442" s="547">
        <v>4</v>
      </c>
      <c r="BE442" s="547">
        <v>5241</v>
      </c>
      <c r="BG442" s="239" t="s">
        <v>8667</v>
      </c>
      <c r="BH442" s="240" t="s">
        <v>8673</v>
      </c>
      <c r="BI442" t="s">
        <v>1355</v>
      </c>
      <c r="BJ442" t="s">
        <v>2311</v>
      </c>
    </row>
    <row r="443" spans="1:62">
      <c r="A443" s="239" t="s">
        <v>49</v>
      </c>
      <c r="B443" s="240" t="s">
        <v>549</v>
      </c>
      <c r="C443" s="240" t="s">
        <v>990</v>
      </c>
      <c r="D443" s="239" t="s">
        <v>792</v>
      </c>
      <c r="E443" s="239" t="s">
        <v>930</v>
      </c>
      <c r="F443" s="239" t="s">
        <v>813</v>
      </c>
      <c r="G443" s="239" t="s">
        <v>1054</v>
      </c>
      <c r="H443" s="239" t="s">
        <v>7066</v>
      </c>
      <c r="I443" s="239" t="s">
        <v>1054</v>
      </c>
      <c r="J443" s="241" t="s">
        <v>7504</v>
      </c>
      <c r="K443" s="241" t="s">
        <v>855</v>
      </c>
      <c r="L443" s="230" t="str">
        <f t="shared" si="98"/>
        <v>IG37</v>
      </c>
      <c r="M443" s="230" t="str">
        <f t="shared" si="99"/>
        <v/>
      </c>
      <c r="N443" s="230" t="str">
        <f t="shared" si="100"/>
        <v/>
      </c>
      <c r="O443" s="230" t="str">
        <f t="shared" si="101"/>
        <v/>
      </c>
      <c r="P443" s="55" t="str">
        <f t="shared" si="102"/>
        <v>IG37</v>
      </c>
      <c r="Q443" s="635" t="str">
        <f t="shared" si="108"/>
        <v>246</v>
      </c>
      <c r="R443" s="234">
        <f t="shared" si="109"/>
        <v>238</v>
      </c>
      <c r="S443" s="55">
        <f t="shared" si="103"/>
        <v>233</v>
      </c>
      <c r="T443" s="242">
        <f t="shared" ca="1" si="104"/>
        <v>4.8600000000000003</v>
      </c>
      <c r="U443" s="231" t="str">
        <f t="shared" si="105"/>
        <v/>
      </c>
      <c r="V443" s="230" t="str">
        <f t="array" ref="V443">INDEX(P:P,MAX(U$3:U443))</f>
        <v>IG#1DTR(B)</v>
      </c>
      <c r="W443" s="230" t="str">
        <f t="shared" ca="1" si="106"/>
        <v/>
      </c>
      <c r="X443" s="230">
        <f t="shared" si="107"/>
        <v>11.4</v>
      </c>
      <c r="Y443" s="230">
        <f t="shared" si="96"/>
        <v>0</v>
      </c>
      <c r="AA443" s="230" t="str">
        <f t="shared" si="97"/>
        <v>田中</v>
      </c>
      <c r="AB443" s="230" t="s">
        <v>1383</v>
      </c>
      <c r="AC443" s="230" t="str">
        <f t="shared" si="111"/>
        <v>IG37</v>
      </c>
      <c r="BB443" s="547" t="s">
        <v>2388</v>
      </c>
      <c r="BC443" s="547">
        <v>1368</v>
      </c>
      <c r="BD443" s="547">
        <v>4</v>
      </c>
      <c r="BE443" s="547">
        <v>1372</v>
      </c>
      <c r="BG443" s="239" t="s">
        <v>8667</v>
      </c>
      <c r="BH443" s="240" t="s">
        <v>8674</v>
      </c>
      <c r="BI443" t="s">
        <v>1383</v>
      </c>
      <c r="BJ443" t="s">
        <v>2311</v>
      </c>
    </row>
    <row r="444" spans="1:62">
      <c r="A444" s="239" t="s">
        <v>7491</v>
      </c>
      <c r="B444" s="240" t="s">
        <v>550</v>
      </c>
      <c r="C444" s="240" t="s">
        <v>7505</v>
      </c>
      <c r="D444" s="239" t="s">
        <v>7060</v>
      </c>
      <c r="E444" s="239" t="s">
        <v>864</v>
      </c>
      <c r="F444" s="239" t="s">
        <v>859</v>
      </c>
      <c r="G444" s="239" t="s">
        <v>6153</v>
      </c>
      <c r="H444" s="239" t="s">
        <v>7506</v>
      </c>
      <c r="I444" s="239" t="s">
        <v>863</v>
      </c>
      <c r="J444" s="241" t="s">
        <v>1018</v>
      </c>
      <c r="K444" s="241" t="s">
        <v>859</v>
      </c>
      <c r="L444" s="230" t="str">
        <f t="shared" si="98"/>
        <v>IG38</v>
      </c>
      <c r="M444" s="230" t="str">
        <f t="shared" si="99"/>
        <v/>
      </c>
      <c r="N444" s="230" t="str">
        <f t="shared" si="100"/>
        <v/>
      </c>
      <c r="O444" s="230" t="str">
        <f t="shared" si="101"/>
        <v/>
      </c>
      <c r="P444" s="55" t="str">
        <f t="shared" si="102"/>
        <v>IG38</v>
      </c>
      <c r="Q444" s="635" t="str">
        <f t="shared" si="108"/>
        <v>217</v>
      </c>
      <c r="R444" s="234">
        <f t="shared" si="109"/>
        <v>199</v>
      </c>
      <c r="S444" s="55">
        <f t="shared" si="103"/>
        <v>179</v>
      </c>
      <c r="T444" s="242">
        <f t="shared" ca="1" si="104"/>
        <v>4.28</v>
      </c>
      <c r="U444" s="231" t="str">
        <f t="shared" si="105"/>
        <v/>
      </c>
      <c r="V444" s="230" t="str">
        <f t="array" ref="V444">INDEX(P:P,MAX(U$3:U444))</f>
        <v>IG#1DTR(B)</v>
      </c>
      <c r="W444" s="230" t="str">
        <f t="shared" ca="1" si="106"/>
        <v/>
      </c>
      <c r="X444" s="230">
        <f t="shared" si="107"/>
        <v>11.4</v>
      </c>
      <c r="Y444" s="230">
        <f t="shared" si="96"/>
        <v>0</v>
      </c>
      <c r="AA444" s="230" t="str">
        <f t="shared" si="97"/>
        <v>田中</v>
      </c>
      <c r="AB444" s="230" t="s">
        <v>1400</v>
      </c>
      <c r="AC444" s="230" t="str">
        <f t="shared" si="111"/>
        <v>IG38</v>
      </c>
      <c r="BB444" s="547" t="s">
        <v>2387</v>
      </c>
      <c r="BC444" s="547">
        <v>1775</v>
      </c>
      <c r="BD444" s="547">
        <v>6</v>
      </c>
      <c r="BE444" s="547">
        <v>1781</v>
      </c>
      <c r="BG444" s="239" t="s">
        <v>8667</v>
      </c>
      <c r="BH444" s="240" t="s">
        <v>8675</v>
      </c>
      <c r="BI444" t="s">
        <v>1400</v>
      </c>
      <c r="BJ444" t="s">
        <v>2311</v>
      </c>
    </row>
    <row r="445" spans="1:62">
      <c r="A445" s="239" t="s">
        <v>49</v>
      </c>
      <c r="B445" s="240" t="s">
        <v>7507</v>
      </c>
      <c r="C445" s="240" t="s">
        <v>987</v>
      </c>
      <c r="D445" s="239" t="s">
        <v>5985</v>
      </c>
      <c r="E445" s="239" t="s">
        <v>5661</v>
      </c>
      <c r="F445" s="239" t="s">
        <v>7508</v>
      </c>
      <c r="G445" s="239" t="s">
        <v>7509</v>
      </c>
      <c r="H445" s="239" t="s">
        <v>859</v>
      </c>
      <c r="I445" s="239" t="s">
        <v>5661</v>
      </c>
      <c r="J445" s="241" t="s">
        <v>932</v>
      </c>
      <c r="K445" s="241" t="s">
        <v>7099</v>
      </c>
      <c r="L445" s="230" t="str">
        <f t="shared" si="98"/>
        <v>IG39</v>
      </c>
      <c r="M445" s="230" t="str">
        <f t="shared" si="99"/>
        <v/>
      </c>
      <c r="N445" s="230" t="str">
        <f t="shared" si="100"/>
        <v/>
      </c>
      <c r="O445" s="230" t="str">
        <f t="shared" si="101"/>
        <v/>
      </c>
      <c r="P445" s="55" t="str">
        <f t="shared" si="102"/>
        <v>IG39</v>
      </c>
      <c r="Q445" s="635" t="str">
        <f t="shared" si="108"/>
        <v>163</v>
      </c>
      <c r="R445" s="234">
        <f t="shared" si="109"/>
        <v>145</v>
      </c>
      <c r="S445" s="55">
        <f t="shared" si="103"/>
        <v>136</v>
      </c>
      <c r="T445" s="242">
        <f t="shared" ca="1" si="104"/>
        <v>3.22</v>
      </c>
      <c r="U445" s="231" t="str">
        <f t="shared" si="105"/>
        <v/>
      </c>
      <c r="V445" s="230" t="str">
        <f t="array" ref="V445">INDEX(P:P,MAX(U$3:U445))</f>
        <v>IG#1DTR(B)</v>
      </c>
      <c r="W445" s="230" t="str">
        <f t="shared" ca="1" si="106"/>
        <v/>
      </c>
      <c r="X445" s="230">
        <f t="shared" si="107"/>
        <v>11.4</v>
      </c>
      <c r="Y445" s="230">
        <f t="shared" si="96"/>
        <v>0</v>
      </c>
      <c r="AA445" s="230" t="str">
        <f t="shared" si="97"/>
        <v>田中</v>
      </c>
      <c r="AB445" s="230" t="s">
        <v>1427</v>
      </c>
      <c r="AC445" s="230" t="str">
        <f t="shared" si="111"/>
        <v>IG39</v>
      </c>
      <c r="BB445" s="547" t="s">
        <v>2386</v>
      </c>
      <c r="BC445" s="547" t="s">
        <v>85</v>
      </c>
      <c r="BD445" s="547" t="s">
        <v>85</v>
      </c>
      <c r="BE445" s="547">
        <v>0</v>
      </c>
      <c r="BG445" s="239" t="s">
        <v>49</v>
      </c>
      <c r="BH445" s="240" t="s">
        <v>8676</v>
      </c>
      <c r="BI445" t="s">
        <v>1427</v>
      </c>
      <c r="BJ445" t="s">
        <v>2311</v>
      </c>
    </row>
    <row r="446" spans="1:62">
      <c r="A446" s="239" t="s">
        <v>7497</v>
      </c>
      <c r="B446" s="240" t="s">
        <v>403</v>
      </c>
      <c r="C446" s="240" t="s">
        <v>4711</v>
      </c>
      <c r="D446" s="239" t="s">
        <v>7500</v>
      </c>
      <c r="E446" s="239" t="s">
        <v>4712</v>
      </c>
      <c r="F446" s="239" t="s">
        <v>5692</v>
      </c>
      <c r="G446" s="239" t="s">
        <v>2756</v>
      </c>
      <c r="H446" s="239" t="s">
        <v>7267</v>
      </c>
      <c r="I446" s="239" t="s">
        <v>7510</v>
      </c>
      <c r="J446" s="241" t="s">
        <v>367</v>
      </c>
      <c r="K446" s="241" t="s">
        <v>367</v>
      </c>
      <c r="L446" s="230" t="str">
        <f t="shared" si="98"/>
        <v>IG#2DTR(A)</v>
      </c>
      <c r="M446" s="230" t="str">
        <f t="shared" si="99"/>
        <v>(A)</v>
      </c>
      <c r="N446" s="230" t="str">
        <f t="shared" si="100"/>
        <v>IG#2DTR</v>
      </c>
      <c r="O446" s="230" t="str">
        <f t="shared" si="101"/>
        <v>(A1)</v>
      </c>
      <c r="P446" s="55" t="str">
        <f t="shared" si="102"/>
        <v>IG#2DTR(A)</v>
      </c>
      <c r="Q446" s="635" t="str">
        <f t="shared" si="108"/>
        <v>516</v>
      </c>
      <c r="R446" s="234">
        <f t="shared" si="109"/>
        <v>505</v>
      </c>
      <c r="S446" s="55">
        <f t="shared" si="103"/>
        <v>488</v>
      </c>
      <c r="T446" s="242">
        <f t="shared" ca="1" si="104"/>
        <v>10.19</v>
      </c>
      <c r="U446" s="231">
        <f t="shared" si="105"/>
        <v>446</v>
      </c>
      <c r="V446" s="230" t="str">
        <f t="array" ref="V446">INDEX(P:P,MAX(U$3:U446))</f>
        <v>IG#2DTR(A)</v>
      </c>
      <c r="W446" s="230">
        <f t="shared" ca="1" si="106"/>
        <v>30</v>
      </c>
      <c r="X446" s="230" t="str">
        <f t="shared" si="107"/>
        <v/>
      </c>
      <c r="Y446" s="230">
        <f t="shared" si="96"/>
        <v>0</v>
      </c>
      <c r="AA446" s="230" t="str">
        <f t="shared" si="97"/>
        <v>田中</v>
      </c>
      <c r="AB446" s="230" t="s">
        <v>2312</v>
      </c>
      <c r="AC446" s="230" t="str">
        <f t="shared" si="111"/>
        <v>#2A1</v>
      </c>
      <c r="BB446" s="547" t="s">
        <v>2379</v>
      </c>
      <c r="BC446" s="547" t="s">
        <v>85</v>
      </c>
      <c r="BD446" s="547">
        <v>1</v>
      </c>
      <c r="BE446" s="547">
        <v>1</v>
      </c>
      <c r="BG446" s="239" t="s">
        <v>8668</v>
      </c>
      <c r="BH446" s="240" t="s">
        <v>8368</v>
      </c>
      <c r="BI446" t="s">
        <v>2312</v>
      </c>
      <c r="BJ446" t="s">
        <v>2312</v>
      </c>
    </row>
    <row r="447" spans="1:62">
      <c r="A447" s="239" t="s">
        <v>49</v>
      </c>
      <c r="B447" s="240" t="s">
        <v>551</v>
      </c>
      <c r="C447" s="240" t="s">
        <v>1045</v>
      </c>
      <c r="D447" s="239" t="s">
        <v>813</v>
      </c>
      <c r="E447" s="239" t="s">
        <v>901</v>
      </c>
      <c r="F447" s="239" t="s">
        <v>813</v>
      </c>
      <c r="G447" s="239" t="s">
        <v>1006</v>
      </c>
      <c r="H447" s="239" t="s">
        <v>813</v>
      </c>
      <c r="I447" s="239" t="s">
        <v>1045</v>
      </c>
      <c r="J447" s="241" t="s">
        <v>808</v>
      </c>
      <c r="K447" s="241" t="s">
        <v>5801</v>
      </c>
      <c r="L447" s="230" t="str">
        <f t="shared" si="98"/>
        <v>IG40</v>
      </c>
      <c r="M447" s="230" t="str">
        <f t="shared" si="99"/>
        <v/>
      </c>
      <c r="N447" s="230" t="str">
        <f t="shared" si="100"/>
        <v/>
      </c>
      <c r="O447" s="230" t="str">
        <f t="shared" si="101"/>
        <v/>
      </c>
      <c r="P447" s="55" t="str">
        <f t="shared" si="102"/>
        <v>IG40</v>
      </c>
      <c r="Q447" s="635" t="str">
        <f t="shared" si="108"/>
        <v>282</v>
      </c>
      <c r="R447" s="234">
        <f t="shared" si="109"/>
        <v>274</v>
      </c>
      <c r="S447" s="55">
        <f t="shared" si="103"/>
        <v>268</v>
      </c>
      <c r="T447" s="242">
        <f t="shared" ca="1" si="104"/>
        <v>5.57</v>
      </c>
      <c r="U447" s="231" t="str">
        <f t="shared" si="105"/>
        <v/>
      </c>
      <c r="V447" s="230" t="str">
        <f t="array" ref="V447">INDEX(P:P,MAX(U$3:U447))</f>
        <v>IG#2DTR(A)</v>
      </c>
      <c r="W447" s="230" t="str">
        <f t="shared" ca="1" si="106"/>
        <v/>
      </c>
      <c r="X447" s="230">
        <f t="shared" si="107"/>
        <v>11.4</v>
      </c>
      <c r="Y447" s="230">
        <f t="shared" si="96"/>
        <v>0</v>
      </c>
      <c r="AA447" s="230" t="str">
        <f t="shared" si="97"/>
        <v>田中</v>
      </c>
      <c r="AB447" s="230" t="s">
        <v>1888</v>
      </c>
      <c r="AC447" s="230" t="str">
        <f t="shared" si="111"/>
        <v>IG40</v>
      </c>
      <c r="BB447" s="547" t="s">
        <v>2378</v>
      </c>
      <c r="BC447" s="547">
        <v>2340</v>
      </c>
      <c r="BD447" s="547" t="s">
        <v>85</v>
      </c>
      <c r="BE447" s="547">
        <v>2340</v>
      </c>
      <c r="BG447" s="239" t="s">
        <v>8668</v>
      </c>
      <c r="BH447" s="240" t="s">
        <v>551</v>
      </c>
      <c r="BI447" t="s">
        <v>1888</v>
      </c>
      <c r="BJ447" t="s">
        <v>2312</v>
      </c>
    </row>
    <row r="448" spans="1:62">
      <c r="A448" s="239" t="s">
        <v>49</v>
      </c>
      <c r="B448" s="240" t="s">
        <v>552</v>
      </c>
      <c r="C448" s="240" t="s">
        <v>925</v>
      </c>
      <c r="D448" s="239" t="s">
        <v>5692</v>
      </c>
      <c r="E448" s="239" t="s">
        <v>979</v>
      </c>
      <c r="F448" s="239" t="s">
        <v>5692</v>
      </c>
      <c r="G448" s="239" t="s">
        <v>7309</v>
      </c>
      <c r="H448" s="239" t="s">
        <v>5692</v>
      </c>
      <c r="I448" s="239" t="s">
        <v>884</v>
      </c>
      <c r="J448" s="241" t="s">
        <v>1018</v>
      </c>
      <c r="K448" s="241" t="s">
        <v>813</v>
      </c>
      <c r="L448" s="230" t="str">
        <f t="shared" si="98"/>
        <v>IG41</v>
      </c>
      <c r="M448" s="230" t="str">
        <f t="shared" si="99"/>
        <v/>
      </c>
      <c r="N448" s="230" t="str">
        <f t="shared" si="100"/>
        <v/>
      </c>
      <c r="O448" s="230" t="str">
        <f t="shared" si="101"/>
        <v/>
      </c>
      <c r="P448" s="55" t="str">
        <f t="shared" si="102"/>
        <v>IG41</v>
      </c>
      <c r="Q448" s="635" t="str">
        <f t="shared" si="108"/>
        <v>227</v>
      </c>
      <c r="R448" s="234">
        <f t="shared" si="109"/>
        <v>206</v>
      </c>
      <c r="S448" s="55">
        <f t="shared" si="103"/>
        <v>190</v>
      </c>
      <c r="T448" s="242">
        <f t="shared" ca="1" si="104"/>
        <v>4.4800000000000004</v>
      </c>
      <c r="U448" s="231" t="str">
        <f t="shared" si="105"/>
        <v/>
      </c>
      <c r="V448" s="230" t="str">
        <f t="array" ref="V448">INDEX(P:P,MAX(U$3:U448))</f>
        <v>IG#2DTR(A)</v>
      </c>
      <c r="W448" s="230" t="str">
        <f t="shared" ca="1" si="106"/>
        <v/>
      </c>
      <c r="X448" s="230">
        <f t="shared" si="107"/>
        <v>11.4</v>
      </c>
      <c r="Y448" s="230">
        <f t="shared" si="96"/>
        <v>0</v>
      </c>
      <c r="AA448" s="230" t="str">
        <f t="shared" si="97"/>
        <v>田中</v>
      </c>
      <c r="AB448" s="230" t="s">
        <v>1455</v>
      </c>
      <c r="AC448" s="230" t="str">
        <f t="shared" si="111"/>
        <v>IG41</v>
      </c>
      <c r="BB448" s="547" t="s">
        <v>2377</v>
      </c>
      <c r="BC448" s="547">
        <v>1103</v>
      </c>
      <c r="BD448" s="547">
        <v>3</v>
      </c>
      <c r="BE448" s="547">
        <v>1106</v>
      </c>
      <c r="BG448" s="239" t="s">
        <v>8667</v>
      </c>
      <c r="BH448" s="240" t="s">
        <v>8677</v>
      </c>
      <c r="BI448" t="s">
        <v>1455</v>
      </c>
      <c r="BJ448" t="s">
        <v>2312</v>
      </c>
    </row>
    <row r="449" spans="1:62">
      <c r="A449" s="239" t="s">
        <v>49</v>
      </c>
      <c r="B449" s="240" t="s">
        <v>553</v>
      </c>
      <c r="C449" s="240" t="s">
        <v>7417</v>
      </c>
      <c r="D449" s="239" t="s">
        <v>813</v>
      </c>
      <c r="E449" s="239" t="s">
        <v>936</v>
      </c>
      <c r="F449" s="239" t="s">
        <v>813</v>
      </c>
      <c r="G449" s="239" t="s">
        <v>834</v>
      </c>
      <c r="H449" s="239" t="s">
        <v>813</v>
      </c>
      <c r="I449" s="239" t="s">
        <v>818</v>
      </c>
      <c r="J449" s="241" t="s">
        <v>7511</v>
      </c>
      <c r="K449" s="241" t="s">
        <v>5959</v>
      </c>
      <c r="L449" s="230" t="str">
        <f t="shared" si="98"/>
        <v>IG42</v>
      </c>
      <c r="M449" s="230" t="str">
        <f t="shared" si="99"/>
        <v/>
      </c>
      <c r="N449" s="230" t="str">
        <f t="shared" si="100"/>
        <v/>
      </c>
      <c r="O449" s="230" t="str">
        <f t="shared" si="101"/>
        <v/>
      </c>
      <c r="P449" s="55" t="str">
        <f t="shared" si="102"/>
        <v>IG42</v>
      </c>
      <c r="Q449" s="635" t="str">
        <f t="shared" si="108"/>
        <v>106</v>
      </c>
      <c r="R449" s="234">
        <f t="shared" si="109"/>
        <v>98</v>
      </c>
      <c r="S449" s="55">
        <f t="shared" si="103"/>
        <v>89</v>
      </c>
      <c r="T449" s="242">
        <f t="shared" ca="1" si="104"/>
        <v>2.09</v>
      </c>
      <c r="U449" s="231" t="str">
        <f t="shared" si="105"/>
        <v/>
      </c>
      <c r="V449" s="230" t="str">
        <f t="array" ref="V449">INDEX(P:P,MAX(U$3:U449))</f>
        <v>IG#2DTR(A)</v>
      </c>
      <c r="W449" s="230" t="str">
        <f t="shared" ca="1" si="106"/>
        <v/>
      </c>
      <c r="X449" s="230">
        <f t="shared" si="107"/>
        <v>11.4</v>
      </c>
      <c r="Y449" s="230">
        <f t="shared" si="96"/>
        <v>0</v>
      </c>
      <c r="AA449" s="230" t="str">
        <f t="shared" si="97"/>
        <v>田中</v>
      </c>
      <c r="AB449" s="230" t="s">
        <v>1476</v>
      </c>
      <c r="AC449" s="230" t="str">
        <f t="shared" si="111"/>
        <v>IG42</v>
      </c>
      <c r="BB449" s="547" t="s">
        <v>2376</v>
      </c>
      <c r="BC449" s="547">
        <v>2315</v>
      </c>
      <c r="BD449" s="547">
        <v>6</v>
      </c>
      <c r="BE449" s="547">
        <v>2321</v>
      </c>
      <c r="BG449" s="239" t="s">
        <v>8667</v>
      </c>
      <c r="BH449" s="240" t="s">
        <v>8678</v>
      </c>
      <c r="BI449" t="s">
        <v>1476</v>
      </c>
      <c r="BJ449" t="s">
        <v>2312</v>
      </c>
    </row>
    <row r="450" spans="1:62">
      <c r="A450" s="239" t="s">
        <v>49</v>
      </c>
      <c r="B450" s="240" t="s">
        <v>404</v>
      </c>
      <c r="C450" s="240" t="s">
        <v>3201</v>
      </c>
      <c r="D450" s="239" t="s">
        <v>813</v>
      </c>
      <c r="E450" s="239" t="s">
        <v>982</v>
      </c>
      <c r="F450" s="239" t="s">
        <v>7512</v>
      </c>
      <c r="G450" s="239" t="s">
        <v>7513</v>
      </c>
      <c r="H450" s="239" t="s">
        <v>813</v>
      </c>
      <c r="I450" s="239" t="s">
        <v>3201</v>
      </c>
      <c r="J450" s="241" t="s">
        <v>7088</v>
      </c>
      <c r="K450" s="241" t="s">
        <v>367</v>
      </c>
      <c r="L450" s="230" t="str">
        <f t="shared" si="98"/>
        <v>IG#2DTR(A)</v>
      </c>
      <c r="M450" s="230" t="str">
        <f t="shared" si="99"/>
        <v>(A)</v>
      </c>
      <c r="N450" s="230" t="str">
        <f t="shared" si="100"/>
        <v>IG#2DTR</v>
      </c>
      <c r="O450" s="230" t="str">
        <f t="shared" si="101"/>
        <v>(A2)</v>
      </c>
      <c r="P450" s="55" t="str">
        <f t="shared" si="102"/>
        <v>IG#2DTR(A)</v>
      </c>
      <c r="Q450" s="635" t="str">
        <f t="shared" si="108"/>
        <v>341</v>
      </c>
      <c r="R450" s="234">
        <f t="shared" si="109"/>
        <v>338</v>
      </c>
      <c r="S450" s="55">
        <f t="shared" si="103"/>
        <v>335</v>
      </c>
      <c r="T450" s="242">
        <f t="shared" ca="1" si="104"/>
        <v>6.73</v>
      </c>
      <c r="U450" s="231">
        <f t="shared" si="105"/>
        <v>450</v>
      </c>
      <c r="V450" s="230" t="str">
        <f t="array" ref="V450">INDEX(P:P,MAX(U$3:U450))</f>
        <v>IG#2DTR(A)</v>
      </c>
      <c r="W450" s="230">
        <f t="shared" ca="1" si="106"/>
        <v>30</v>
      </c>
      <c r="X450" s="230" t="str">
        <f t="shared" si="107"/>
        <v/>
      </c>
      <c r="Y450" s="230">
        <f t="shared" si="96"/>
        <v>0</v>
      </c>
      <c r="AA450" s="230" t="str">
        <f t="shared" si="97"/>
        <v>田中</v>
      </c>
      <c r="AB450" s="230" t="s">
        <v>2312</v>
      </c>
      <c r="AC450" s="230" t="str">
        <f t="shared" si="111"/>
        <v>#2A2</v>
      </c>
      <c r="BB450" s="547" t="s">
        <v>3266</v>
      </c>
      <c r="BC450" s="547" t="s">
        <v>85</v>
      </c>
      <c r="BD450" s="547" t="s">
        <v>85</v>
      </c>
      <c r="BE450" s="547">
        <v>0</v>
      </c>
      <c r="BG450" s="239" t="s">
        <v>8668</v>
      </c>
      <c r="BH450" s="240" t="s">
        <v>8679</v>
      </c>
      <c r="BI450" t="s">
        <v>2312</v>
      </c>
      <c r="BJ450" t="s">
        <v>2312</v>
      </c>
    </row>
    <row r="451" spans="1:62">
      <c r="A451" s="239" t="s">
        <v>49</v>
      </c>
      <c r="B451" s="240" t="s">
        <v>554</v>
      </c>
      <c r="C451" s="240" t="s">
        <v>1008</v>
      </c>
      <c r="D451" s="239" t="s">
        <v>813</v>
      </c>
      <c r="E451" s="239" t="s">
        <v>960</v>
      </c>
      <c r="F451" s="239" t="s">
        <v>5651</v>
      </c>
      <c r="G451" s="239" t="s">
        <v>962</v>
      </c>
      <c r="H451" s="239" t="s">
        <v>813</v>
      </c>
      <c r="I451" s="239" t="s">
        <v>1008</v>
      </c>
      <c r="J451" s="241" t="s">
        <v>919</v>
      </c>
      <c r="K451" s="241" t="s">
        <v>6189</v>
      </c>
      <c r="L451" s="230" t="str">
        <f t="shared" si="98"/>
        <v>IG43</v>
      </c>
      <c r="M451" s="230" t="str">
        <f t="shared" si="99"/>
        <v/>
      </c>
      <c r="N451" s="230" t="str">
        <f t="shared" si="100"/>
        <v/>
      </c>
      <c r="O451" s="230" t="str">
        <f t="shared" si="101"/>
        <v/>
      </c>
      <c r="P451" s="55" t="str">
        <f t="shared" si="102"/>
        <v>IG43</v>
      </c>
      <c r="Q451" s="635" t="str">
        <f t="shared" si="108"/>
        <v>283</v>
      </c>
      <c r="R451" s="234">
        <f t="shared" si="109"/>
        <v>273</v>
      </c>
      <c r="S451" s="55">
        <f t="shared" si="103"/>
        <v>259</v>
      </c>
      <c r="T451" s="242">
        <f t="shared" ca="1" si="104"/>
        <v>5.59</v>
      </c>
      <c r="U451" s="231" t="str">
        <f t="shared" si="105"/>
        <v/>
      </c>
      <c r="V451" s="230" t="str">
        <f t="array" ref="V451">INDEX(P:P,MAX(U$3:U451))</f>
        <v>IG#2DTR(A)</v>
      </c>
      <c r="W451" s="230" t="str">
        <f t="shared" ca="1" si="106"/>
        <v/>
      </c>
      <c r="X451" s="230">
        <f t="shared" si="107"/>
        <v>11.4</v>
      </c>
      <c r="Y451" s="230">
        <f t="shared" ref="Y451:Y514" si="112">SUMIF(L:L,L451,I:I)</f>
        <v>0</v>
      </c>
      <c r="AA451" s="230" t="str">
        <f t="shared" ref="AA451:AA514" si="113">LEFT(A451,2)</f>
        <v>田中</v>
      </c>
      <c r="AB451" s="230" t="s">
        <v>1889</v>
      </c>
      <c r="AC451" s="230" t="str">
        <f t="shared" si="111"/>
        <v>IG43</v>
      </c>
      <c r="BB451" s="547" t="s">
        <v>2406</v>
      </c>
      <c r="BC451" s="547">
        <v>2</v>
      </c>
      <c r="BD451" s="547">
        <v>1</v>
      </c>
      <c r="BE451" s="547">
        <v>3</v>
      </c>
      <c r="BG451" s="239" t="s">
        <v>8667</v>
      </c>
      <c r="BH451" s="240" t="s">
        <v>8680</v>
      </c>
      <c r="BI451" t="s">
        <v>1889</v>
      </c>
      <c r="BJ451" t="s">
        <v>2312</v>
      </c>
    </row>
    <row r="452" spans="1:62">
      <c r="A452" s="239" t="s">
        <v>49</v>
      </c>
      <c r="B452" s="240" t="s">
        <v>7514</v>
      </c>
      <c r="C452" s="240" t="s">
        <v>840</v>
      </c>
      <c r="D452" s="239" t="s">
        <v>7515</v>
      </c>
      <c r="E452" s="239" t="s">
        <v>7516</v>
      </c>
      <c r="F452" s="239" t="s">
        <v>859</v>
      </c>
      <c r="G452" s="239" t="s">
        <v>818</v>
      </c>
      <c r="H452" s="239" t="s">
        <v>859</v>
      </c>
      <c r="I452" s="239" t="s">
        <v>7517</v>
      </c>
      <c r="J452" s="241" t="s">
        <v>7518</v>
      </c>
      <c r="K452" s="241" t="s">
        <v>792</v>
      </c>
      <c r="L452" s="230" t="str">
        <f t="shared" ref="L452:L515" si="114">IF(LEFT(B452,1)="#",IF(LEN(B452)=5,RIGHT(A452,2)&amp;B452,N452&amp;M452),MID(B452,FIND("(",B452)+1,4))</f>
        <v>IG44</v>
      </c>
      <c r="M452" s="230" t="str">
        <f t="shared" ref="M452:M515" si="115">IF(LEFT(B452,1)="#",IF(LEN(B452)&lt;&gt;5,"("&amp;MID(B452,3,1)&amp;")",""),"")</f>
        <v/>
      </c>
      <c r="N452" s="230" t="str">
        <f t="shared" ref="N452:N515" si="116">IF(LEFT(B452,1)="#",IF(LEN(B452)=5,RIGHT(A452,2)&amp;B452,RIGHT(A452,2)&amp;LEFT(B452,2)&amp;"DTR"),"")</f>
        <v/>
      </c>
      <c r="O452" s="230" t="str">
        <f t="shared" ref="O452:O515" si="117">IF(LEFT(B452,1)="#",IF(LEN(B452)&lt;&gt;5,IF(LEN(B452)&lt;&gt;7,"("&amp;MID(B452,3,1)&amp;")","("&amp;MID(B452,3,2)&amp;")"),""),"")</f>
        <v/>
      </c>
      <c r="P452" s="55" t="str">
        <f t="shared" ref="P452:P515" si="118">IF(LEFT(B452,1)="#",IF(LEN(B452)=5,RIGHT(A452,2)&amp;B452,N452&amp;M452),MID(B452,FIND("(",B452)+1,4))</f>
        <v>IG44</v>
      </c>
      <c r="Q452" s="635" t="str">
        <f t="shared" si="108"/>
        <v>106</v>
      </c>
      <c r="R452" s="234">
        <f t="shared" si="109"/>
        <v>87</v>
      </c>
      <c r="S452" s="55">
        <f t="shared" ref="S452:S515" si="119">MIN(C452*1,E452*1,G452*1)</f>
        <v>73</v>
      </c>
      <c r="T452" s="242">
        <f t="shared" ref="T452:T515" ca="1" si="120">IF(LEFT(B452,1)="#",ROUND(OFFSET(X452,1,0,1,1)*Q452*SQRT(3)/1000,2),ROUND(Q452*X452*SQRT(3)/1000,2))</f>
        <v>2.09</v>
      </c>
      <c r="U452" s="231" t="str">
        <f t="shared" ref="U452:U515" si="121">IF(ISNUMBER(FIND("#",B452)),ROW(),"")</f>
        <v/>
      </c>
      <c r="V452" s="230" t="str">
        <f t="array" ref="V452">INDEX(P:P,MAX(U$3:U452))</f>
        <v>IG#2DTR(A)</v>
      </c>
      <c r="W452" s="230" t="str">
        <f t="shared" ref="W452:W515" ca="1" si="122">IF(LEFT(B452,1)="#",IF(ISNUMBER(FIND("DTR",B452)),IF(MID(OFFSET(P452,1,0,1,1),3,1)*1&lt;5,30,60),25),"")</f>
        <v/>
      </c>
      <c r="X452" s="230">
        <f t="shared" ref="X452:X515" si="123">IF(LEFT(B452,1)="#","",IF(MID(P452,3,1)*1&lt;5,11.4,22.8))</f>
        <v>11.4</v>
      </c>
      <c r="Y452" s="230">
        <f t="shared" si="112"/>
        <v>0</v>
      </c>
      <c r="AA452" s="230" t="str">
        <f t="shared" si="113"/>
        <v>田中</v>
      </c>
      <c r="AB452" s="230" t="s">
        <v>1890</v>
      </c>
      <c r="AC452" s="230" t="str">
        <f t="shared" si="111"/>
        <v>IG44</v>
      </c>
      <c r="BB452" s="547" t="s">
        <v>2399</v>
      </c>
      <c r="BC452" s="547">
        <v>1461</v>
      </c>
      <c r="BD452" s="547">
        <v>3</v>
      </c>
      <c r="BE452" s="547">
        <v>1464</v>
      </c>
      <c r="BG452" s="239" t="s">
        <v>8668</v>
      </c>
      <c r="BH452" s="240" t="s">
        <v>8681</v>
      </c>
      <c r="BI452" t="s">
        <v>1890</v>
      </c>
      <c r="BJ452" t="s">
        <v>2312</v>
      </c>
    </row>
    <row r="453" spans="1:62">
      <c r="A453" s="239" t="s">
        <v>49</v>
      </c>
      <c r="B453" s="240" t="s">
        <v>405</v>
      </c>
      <c r="C453" s="240" t="s">
        <v>4713</v>
      </c>
      <c r="D453" s="239" t="s">
        <v>813</v>
      </c>
      <c r="E453" s="239" t="s">
        <v>1027</v>
      </c>
      <c r="F453" s="239" t="s">
        <v>813</v>
      </c>
      <c r="G453" s="239" t="s">
        <v>1063</v>
      </c>
      <c r="H453" s="239" t="s">
        <v>7249</v>
      </c>
      <c r="I453" s="239" t="s">
        <v>1063</v>
      </c>
      <c r="J453" s="241" t="s">
        <v>367</v>
      </c>
      <c r="K453" s="241" t="s">
        <v>367</v>
      </c>
      <c r="L453" s="230" t="str">
        <f t="shared" si="114"/>
        <v>IG#2DTR(B)</v>
      </c>
      <c r="M453" s="230" t="str">
        <f t="shared" si="115"/>
        <v>(B)</v>
      </c>
      <c r="N453" s="230" t="str">
        <f t="shared" si="116"/>
        <v>IG#2DTR</v>
      </c>
      <c r="O453" s="230" t="str">
        <f t="shared" si="117"/>
        <v>(B1)</v>
      </c>
      <c r="P453" s="55" t="str">
        <f t="shared" si="118"/>
        <v>IG#2DTR(B)</v>
      </c>
      <c r="Q453" s="635" t="str">
        <f t="shared" si="108"/>
        <v>317</v>
      </c>
      <c r="R453" s="234">
        <f t="shared" si="109"/>
        <v>304</v>
      </c>
      <c r="S453" s="55">
        <f t="shared" si="119"/>
        <v>285</v>
      </c>
      <c r="T453" s="242">
        <f t="shared" ca="1" si="120"/>
        <v>6.26</v>
      </c>
      <c r="U453" s="231">
        <f t="shared" si="121"/>
        <v>453</v>
      </c>
      <c r="V453" s="230" t="str">
        <f t="array" ref="V453">INDEX(P:P,MAX(U$3:U453))</f>
        <v>IG#2DTR(B)</v>
      </c>
      <c r="W453" s="230">
        <f t="shared" ca="1" si="122"/>
        <v>30</v>
      </c>
      <c r="X453" s="230" t="str">
        <f t="shared" si="123"/>
        <v/>
      </c>
      <c r="Y453" s="230">
        <f t="shared" si="112"/>
        <v>0</v>
      </c>
      <c r="AA453" s="230" t="str">
        <f t="shared" si="113"/>
        <v>田中</v>
      </c>
      <c r="AB453" s="230" t="s">
        <v>2313</v>
      </c>
      <c r="AC453" s="230" t="str">
        <f t="shared" si="111"/>
        <v>#2B1</v>
      </c>
      <c r="BB453" s="547" t="s">
        <v>2398</v>
      </c>
      <c r="BC453" s="547">
        <v>4264</v>
      </c>
      <c r="BD453" s="547">
        <v>2</v>
      </c>
      <c r="BE453" s="547">
        <v>4266</v>
      </c>
      <c r="BG453" s="239" t="s">
        <v>8667</v>
      </c>
      <c r="BH453" s="240" t="s">
        <v>8682</v>
      </c>
      <c r="BI453" t="s">
        <v>2313</v>
      </c>
      <c r="BJ453" t="s">
        <v>2313</v>
      </c>
    </row>
    <row r="454" spans="1:62">
      <c r="A454" s="239" t="s">
        <v>7497</v>
      </c>
      <c r="B454" s="240" t="s">
        <v>555</v>
      </c>
      <c r="C454" s="240" t="s">
        <v>7519</v>
      </c>
      <c r="D454" s="239" t="s">
        <v>7159</v>
      </c>
      <c r="E454" s="239" t="s">
        <v>7520</v>
      </c>
      <c r="F454" s="239" t="s">
        <v>841</v>
      </c>
      <c r="G454" s="239" t="s">
        <v>901</v>
      </c>
      <c r="H454" s="239" t="s">
        <v>841</v>
      </c>
      <c r="I454" s="239" t="s">
        <v>900</v>
      </c>
      <c r="J454" s="241" t="s">
        <v>7521</v>
      </c>
      <c r="K454" s="241" t="s">
        <v>854</v>
      </c>
      <c r="L454" s="230" t="str">
        <f t="shared" si="114"/>
        <v>IG45</v>
      </c>
      <c r="M454" s="230" t="str">
        <f t="shared" si="115"/>
        <v/>
      </c>
      <c r="N454" s="230" t="str">
        <f t="shared" si="116"/>
        <v/>
      </c>
      <c r="O454" s="230" t="str">
        <f t="shared" si="117"/>
        <v/>
      </c>
      <c r="P454" s="55" t="str">
        <f t="shared" si="118"/>
        <v>IG45</v>
      </c>
      <c r="Q454" s="635" t="str">
        <f t="shared" si="108"/>
        <v>276</v>
      </c>
      <c r="R454" s="234">
        <f t="shared" si="109"/>
        <v>268</v>
      </c>
      <c r="S454" s="55">
        <f t="shared" si="119"/>
        <v>259</v>
      </c>
      <c r="T454" s="242">
        <f t="shared" ca="1" si="120"/>
        <v>5.45</v>
      </c>
      <c r="U454" s="231" t="str">
        <f t="shared" si="121"/>
        <v/>
      </c>
      <c r="V454" s="230" t="str">
        <f t="array" ref="V454">INDEX(P:P,MAX(U$3:U454))</f>
        <v>IG#2DTR(B)</v>
      </c>
      <c r="W454" s="230" t="str">
        <f t="shared" ca="1" si="122"/>
        <v/>
      </c>
      <c r="X454" s="230">
        <f t="shared" si="123"/>
        <v>11.4</v>
      </c>
      <c r="Y454" s="230">
        <f t="shared" si="112"/>
        <v>0</v>
      </c>
      <c r="AA454" s="230" t="str">
        <f t="shared" si="113"/>
        <v>田中</v>
      </c>
      <c r="AB454" s="230" t="s">
        <v>1891</v>
      </c>
      <c r="AC454" s="230" t="str">
        <f t="shared" si="111"/>
        <v>IG45</v>
      </c>
      <c r="BB454" s="547" t="s">
        <v>2400</v>
      </c>
      <c r="BC454" s="547">
        <v>741</v>
      </c>
      <c r="BD454" s="547">
        <v>4</v>
      </c>
      <c r="BE454" s="547">
        <v>745</v>
      </c>
      <c r="BG454" s="239" t="s">
        <v>8667</v>
      </c>
      <c r="BH454" s="240" t="s">
        <v>8683</v>
      </c>
      <c r="BI454" t="s">
        <v>1891</v>
      </c>
      <c r="BJ454" t="s">
        <v>2313</v>
      </c>
    </row>
    <row r="455" spans="1:62">
      <c r="A455" s="239" t="s">
        <v>49</v>
      </c>
      <c r="B455" s="240" t="s">
        <v>556</v>
      </c>
      <c r="C455" s="240" t="s">
        <v>7522</v>
      </c>
      <c r="D455" s="239" t="s">
        <v>5985</v>
      </c>
      <c r="E455" s="239" t="s">
        <v>932</v>
      </c>
      <c r="F455" s="239" t="s">
        <v>7356</v>
      </c>
      <c r="G455" s="239" t="s">
        <v>7523</v>
      </c>
      <c r="H455" s="239" t="s">
        <v>806</v>
      </c>
      <c r="I455" s="239" t="s">
        <v>811</v>
      </c>
      <c r="J455" s="241" t="s">
        <v>5745</v>
      </c>
      <c r="K455" s="241" t="s">
        <v>5743</v>
      </c>
      <c r="L455" s="230" t="str">
        <f t="shared" si="114"/>
        <v>IG46</v>
      </c>
      <c r="M455" s="230" t="str">
        <f t="shared" si="115"/>
        <v/>
      </c>
      <c r="N455" s="230" t="str">
        <f t="shared" si="116"/>
        <v/>
      </c>
      <c r="O455" s="230" t="str">
        <f t="shared" si="117"/>
        <v/>
      </c>
      <c r="P455" s="55" t="str">
        <f t="shared" si="118"/>
        <v>IG46</v>
      </c>
      <c r="Q455" s="635" t="str">
        <f t="shared" si="108"/>
        <v>67</v>
      </c>
      <c r="R455" s="234">
        <f t="shared" si="109"/>
        <v>59</v>
      </c>
      <c r="S455" s="55">
        <f t="shared" si="119"/>
        <v>48</v>
      </c>
      <c r="T455" s="242">
        <f t="shared" ca="1" si="120"/>
        <v>1.32</v>
      </c>
      <c r="U455" s="231" t="str">
        <f t="shared" si="121"/>
        <v/>
      </c>
      <c r="V455" s="230" t="str">
        <f t="array" ref="V455">INDEX(P:P,MAX(U$3:U455))</f>
        <v>IG#2DTR(B)</v>
      </c>
      <c r="W455" s="230" t="str">
        <f t="shared" ca="1" si="122"/>
        <v/>
      </c>
      <c r="X455" s="230">
        <f t="shared" si="123"/>
        <v>11.4</v>
      </c>
      <c r="Y455" s="230">
        <f t="shared" si="112"/>
        <v>0</v>
      </c>
      <c r="AA455" s="230" t="str">
        <f t="shared" si="113"/>
        <v>田中</v>
      </c>
      <c r="AB455" s="230" t="s">
        <v>1892</v>
      </c>
      <c r="AC455" s="230" t="str">
        <f t="shared" si="111"/>
        <v>IG46</v>
      </c>
      <c r="BB455" s="547" t="s">
        <v>2401</v>
      </c>
      <c r="BC455" s="547">
        <v>49</v>
      </c>
      <c r="BD455" s="547">
        <v>4</v>
      </c>
      <c r="BE455" s="547">
        <v>53</v>
      </c>
      <c r="BG455" s="239" t="s">
        <v>8667</v>
      </c>
      <c r="BH455" s="240" t="s">
        <v>556</v>
      </c>
      <c r="BI455" t="s">
        <v>1892</v>
      </c>
      <c r="BJ455" t="s">
        <v>2313</v>
      </c>
    </row>
    <row r="456" spans="1:62">
      <c r="A456" s="239" t="s">
        <v>49</v>
      </c>
      <c r="B456" s="240" t="s">
        <v>407</v>
      </c>
      <c r="C456" s="240" t="s">
        <v>4714</v>
      </c>
      <c r="D456" s="239" t="s">
        <v>792</v>
      </c>
      <c r="E456" s="239" t="s">
        <v>4715</v>
      </c>
      <c r="F456" s="239" t="s">
        <v>792</v>
      </c>
      <c r="G456" s="239" t="s">
        <v>7524</v>
      </c>
      <c r="H456" s="239" t="s">
        <v>792</v>
      </c>
      <c r="I456" s="239" t="s">
        <v>7525</v>
      </c>
      <c r="J456" s="241" t="s">
        <v>367</v>
      </c>
      <c r="K456" s="241" t="s">
        <v>367</v>
      </c>
      <c r="L456" s="230" t="str">
        <f t="shared" si="114"/>
        <v>IG#2DTR(B)</v>
      </c>
      <c r="M456" s="230" t="str">
        <f t="shared" si="115"/>
        <v>(B)</v>
      </c>
      <c r="N456" s="230" t="str">
        <f t="shared" si="116"/>
        <v>IG#2DTR</v>
      </c>
      <c r="O456" s="230" t="str">
        <f t="shared" si="117"/>
        <v>(B2)</v>
      </c>
      <c r="P456" s="55" t="str">
        <f t="shared" si="118"/>
        <v>IG#2DTR(B)</v>
      </c>
      <c r="Q456" s="635" t="str">
        <f t="shared" si="108"/>
        <v>693</v>
      </c>
      <c r="R456" s="234">
        <f t="shared" si="109"/>
        <v>673</v>
      </c>
      <c r="S456" s="55">
        <f t="shared" si="119"/>
        <v>656</v>
      </c>
      <c r="T456" s="242">
        <f t="shared" ca="1" si="120"/>
        <v>13.68</v>
      </c>
      <c r="U456" s="231">
        <f t="shared" si="121"/>
        <v>456</v>
      </c>
      <c r="V456" s="230" t="str">
        <f t="array" ref="V456">INDEX(P:P,MAX(U$3:U456))</f>
        <v>IG#2DTR(B)</v>
      </c>
      <c r="W456" s="230">
        <f t="shared" ca="1" si="122"/>
        <v>30</v>
      </c>
      <c r="X456" s="230" t="str">
        <f t="shared" si="123"/>
        <v/>
      </c>
      <c r="Y456" s="230">
        <f t="shared" si="112"/>
        <v>0</v>
      </c>
      <c r="AA456" s="230" t="str">
        <f t="shared" si="113"/>
        <v>田中</v>
      </c>
      <c r="AB456" s="230" t="s">
        <v>2313</v>
      </c>
      <c r="AC456" s="230" t="str">
        <f t="shared" si="111"/>
        <v>#2B2</v>
      </c>
      <c r="BB456" s="547" t="s">
        <v>2405</v>
      </c>
      <c r="BC456" s="547">
        <v>2461</v>
      </c>
      <c r="BD456" s="547">
        <v>2</v>
      </c>
      <c r="BE456" s="547">
        <v>2463</v>
      </c>
      <c r="BG456" s="239" t="s">
        <v>49</v>
      </c>
      <c r="BH456" s="240" t="s">
        <v>8684</v>
      </c>
      <c r="BI456" t="s">
        <v>2313</v>
      </c>
      <c r="BJ456" t="s">
        <v>2313</v>
      </c>
    </row>
    <row r="457" spans="1:62">
      <c r="A457" s="239" t="s">
        <v>49</v>
      </c>
      <c r="B457" s="240" t="s">
        <v>7526</v>
      </c>
      <c r="C457" s="240" t="s">
        <v>960</v>
      </c>
      <c r="D457" s="239" t="s">
        <v>7123</v>
      </c>
      <c r="E457" s="239" t="s">
        <v>7527</v>
      </c>
      <c r="F457" s="239" t="s">
        <v>6200</v>
      </c>
      <c r="G457" s="239" t="s">
        <v>7528</v>
      </c>
      <c r="H457" s="239" t="s">
        <v>7529</v>
      </c>
      <c r="I457" s="239" t="s">
        <v>7530</v>
      </c>
      <c r="J457" s="241" t="s">
        <v>940</v>
      </c>
      <c r="K457" s="241" t="s">
        <v>5692</v>
      </c>
      <c r="L457" s="230" t="str">
        <f t="shared" si="114"/>
        <v>IG47</v>
      </c>
      <c r="M457" s="230" t="str">
        <f t="shared" si="115"/>
        <v/>
      </c>
      <c r="N457" s="230" t="str">
        <f t="shared" si="116"/>
        <v/>
      </c>
      <c r="O457" s="230" t="str">
        <f t="shared" si="117"/>
        <v/>
      </c>
      <c r="P457" s="55" t="str">
        <f t="shared" si="118"/>
        <v>IG47</v>
      </c>
      <c r="Q457" s="635" t="str">
        <f t="shared" si="108"/>
        <v>278</v>
      </c>
      <c r="R457" s="234">
        <f t="shared" si="109"/>
        <v>276</v>
      </c>
      <c r="S457" s="55">
        <f t="shared" si="119"/>
        <v>275</v>
      </c>
      <c r="T457" s="242">
        <f t="shared" ca="1" si="120"/>
        <v>5.49</v>
      </c>
      <c r="U457" s="231" t="str">
        <f t="shared" si="121"/>
        <v/>
      </c>
      <c r="V457" s="230" t="str">
        <f t="array" ref="V457">INDEX(P:P,MAX(U$3:U457))</f>
        <v>IG#2DTR(B)</v>
      </c>
      <c r="W457" s="230" t="str">
        <f t="shared" ca="1" si="122"/>
        <v/>
      </c>
      <c r="X457" s="230">
        <f t="shared" si="123"/>
        <v>11.4</v>
      </c>
      <c r="Y457" s="230">
        <f t="shared" si="112"/>
        <v>0</v>
      </c>
      <c r="AA457" s="230" t="str">
        <f t="shared" si="113"/>
        <v>田中</v>
      </c>
      <c r="AB457" s="230" t="s">
        <v>1893</v>
      </c>
      <c r="AC457" s="230" t="str">
        <f t="shared" si="111"/>
        <v>IG47</v>
      </c>
      <c r="BB457" s="547" t="s">
        <v>2407</v>
      </c>
      <c r="BC457" s="547">
        <v>2218</v>
      </c>
      <c r="BD457" s="547">
        <v>6</v>
      </c>
      <c r="BE457" s="547">
        <v>2224</v>
      </c>
      <c r="BG457" s="239" t="s">
        <v>8667</v>
      </c>
      <c r="BH457" s="240" t="s">
        <v>557</v>
      </c>
      <c r="BI457" t="s">
        <v>1893</v>
      </c>
      <c r="BJ457" t="s">
        <v>2313</v>
      </c>
    </row>
    <row r="458" spans="1:62">
      <c r="A458" s="239" t="s">
        <v>49</v>
      </c>
      <c r="B458" s="240" t="s">
        <v>558</v>
      </c>
      <c r="C458" s="240" t="s">
        <v>824</v>
      </c>
      <c r="D458" s="239" t="s">
        <v>841</v>
      </c>
      <c r="E458" s="239" t="s">
        <v>4675</v>
      </c>
      <c r="F458" s="239" t="s">
        <v>7531</v>
      </c>
      <c r="G458" s="239" t="s">
        <v>1016</v>
      </c>
      <c r="H458" s="239" t="s">
        <v>813</v>
      </c>
      <c r="I458" s="239" t="s">
        <v>4675</v>
      </c>
      <c r="J458" s="241" t="s">
        <v>7532</v>
      </c>
      <c r="K458" s="241" t="s">
        <v>813</v>
      </c>
      <c r="L458" s="230" t="str">
        <f t="shared" si="114"/>
        <v>IG48</v>
      </c>
      <c r="M458" s="230" t="str">
        <f t="shared" si="115"/>
        <v/>
      </c>
      <c r="N458" s="230" t="str">
        <f t="shared" si="116"/>
        <v/>
      </c>
      <c r="O458" s="230" t="str">
        <f t="shared" si="117"/>
        <v/>
      </c>
      <c r="P458" s="55" t="str">
        <f t="shared" si="118"/>
        <v>IG48</v>
      </c>
      <c r="Q458" s="635" t="str">
        <f t="shared" si="108"/>
        <v>292</v>
      </c>
      <c r="R458" s="234">
        <f t="shared" si="109"/>
        <v>266</v>
      </c>
      <c r="S458" s="55">
        <f t="shared" si="119"/>
        <v>251</v>
      </c>
      <c r="T458" s="242">
        <f t="shared" ca="1" si="120"/>
        <v>5.77</v>
      </c>
      <c r="U458" s="231" t="str">
        <f t="shared" si="121"/>
        <v/>
      </c>
      <c r="V458" s="230" t="str">
        <f t="array" ref="V458">INDEX(P:P,MAX(U$3:U458))</f>
        <v>IG#2DTR(B)</v>
      </c>
      <c r="W458" s="230" t="str">
        <f t="shared" ca="1" si="122"/>
        <v/>
      </c>
      <c r="X458" s="230">
        <f t="shared" si="123"/>
        <v>11.4</v>
      </c>
      <c r="Y458" s="230">
        <f t="shared" si="112"/>
        <v>0</v>
      </c>
      <c r="AA458" s="230" t="str">
        <f t="shared" si="113"/>
        <v>田中</v>
      </c>
      <c r="AB458" s="230" t="s">
        <v>1695</v>
      </c>
      <c r="AC458" s="230" t="str">
        <f t="shared" si="111"/>
        <v>IG48</v>
      </c>
      <c r="BB458" s="547" t="s">
        <v>2397</v>
      </c>
      <c r="BC458" s="547" t="s">
        <v>85</v>
      </c>
      <c r="BD458" s="547" t="s">
        <v>85</v>
      </c>
      <c r="BE458" s="547">
        <v>0</v>
      </c>
      <c r="BG458" s="239" t="s">
        <v>8668</v>
      </c>
      <c r="BH458" s="240" t="s">
        <v>8685</v>
      </c>
      <c r="BI458" t="s">
        <v>1695</v>
      </c>
      <c r="BJ458" t="s">
        <v>2313</v>
      </c>
    </row>
    <row r="459" spans="1:62">
      <c r="A459" s="239" t="s">
        <v>49</v>
      </c>
      <c r="B459" s="240" t="s">
        <v>7533</v>
      </c>
      <c r="C459" s="240" t="s">
        <v>1001</v>
      </c>
      <c r="D459" s="239" t="s">
        <v>848</v>
      </c>
      <c r="E459" s="239" t="s">
        <v>903</v>
      </c>
      <c r="F459" s="239" t="s">
        <v>841</v>
      </c>
      <c r="G459" s="239" t="s">
        <v>973</v>
      </c>
      <c r="H459" s="239" t="s">
        <v>848</v>
      </c>
      <c r="I459" s="239" t="s">
        <v>973</v>
      </c>
      <c r="J459" s="241" t="s">
        <v>7511</v>
      </c>
      <c r="K459" s="241" t="s">
        <v>7151</v>
      </c>
      <c r="L459" s="230" t="str">
        <f t="shared" si="114"/>
        <v>IG49</v>
      </c>
      <c r="M459" s="230" t="str">
        <f t="shared" si="115"/>
        <v/>
      </c>
      <c r="N459" s="230" t="str">
        <f t="shared" si="116"/>
        <v/>
      </c>
      <c r="O459" s="230" t="str">
        <f t="shared" si="117"/>
        <v/>
      </c>
      <c r="P459" s="55" t="str">
        <f t="shared" si="118"/>
        <v>IG49</v>
      </c>
      <c r="Q459" s="635" t="str">
        <f t="shared" si="108"/>
        <v>212</v>
      </c>
      <c r="R459" s="234">
        <f t="shared" si="109"/>
        <v>206</v>
      </c>
      <c r="S459" s="55">
        <f t="shared" si="119"/>
        <v>194</v>
      </c>
      <c r="T459" s="242">
        <f t="shared" ca="1" si="120"/>
        <v>4.1900000000000004</v>
      </c>
      <c r="U459" s="231" t="str">
        <f t="shared" si="121"/>
        <v/>
      </c>
      <c r="V459" s="230" t="str">
        <f t="array" ref="V459">INDEX(P:P,MAX(U$3:U459))</f>
        <v>IG#2DTR(B)</v>
      </c>
      <c r="W459" s="230" t="str">
        <f t="shared" ca="1" si="122"/>
        <v/>
      </c>
      <c r="X459" s="230">
        <f t="shared" si="123"/>
        <v>11.4</v>
      </c>
      <c r="Y459" s="230">
        <f t="shared" si="112"/>
        <v>0</v>
      </c>
      <c r="AA459" s="230" t="str">
        <f t="shared" si="113"/>
        <v>田中</v>
      </c>
      <c r="AB459" s="230" t="s">
        <v>1704</v>
      </c>
      <c r="AC459" s="230" t="str">
        <f t="shared" si="111"/>
        <v>IG49</v>
      </c>
      <c r="BB459" s="547" t="s">
        <v>2410</v>
      </c>
      <c r="BC459" s="547">
        <v>1685</v>
      </c>
      <c r="BD459" s="547">
        <v>6</v>
      </c>
      <c r="BE459" s="547">
        <v>1691</v>
      </c>
      <c r="BG459" s="239" t="s">
        <v>8667</v>
      </c>
      <c r="BH459" s="240" t="s">
        <v>8686</v>
      </c>
      <c r="BI459" t="s">
        <v>1704</v>
      </c>
      <c r="BJ459" t="s">
        <v>2313</v>
      </c>
    </row>
    <row r="460" spans="1:62">
      <c r="A460" s="239" t="s">
        <v>7534</v>
      </c>
      <c r="B460" s="240" t="s">
        <v>7535</v>
      </c>
      <c r="C460" s="240" t="s">
        <v>4665</v>
      </c>
      <c r="D460" s="239" t="s">
        <v>7529</v>
      </c>
      <c r="E460" s="239" t="s">
        <v>4694</v>
      </c>
      <c r="F460" s="239" t="s">
        <v>792</v>
      </c>
      <c r="G460" s="239" t="s">
        <v>4716</v>
      </c>
      <c r="H460" s="239" t="s">
        <v>813</v>
      </c>
      <c r="I460" s="239" t="s">
        <v>4716</v>
      </c>
      <c r="J460" s="241" t="s">
        <v>367</v>
      </c>
      <c r="K460" s="241" t="s">
        <v>7536</v>
      </c>
      <c r="L460" s="230" t="str">
        <f t="shared" si="114"/>
        <v>IH#1MTR</v>
      </c>
      <c r="M460" s="230" t="str">
        <f t="shared" si="115"/>
        <v/>
      </c>
      <c r="N460" s="230" t="str">
        <f t="shared" si="116"/>
        <v>IH#1MTR</v>
      </c>
      <c r="O460" s="230" t="str">
        <f t="shared" si="117"/>
        <v/>
      </c>
      <c r="P460" s="55" t="str">
        <f t="shared" si="118"/>
        <v>IH#1MTR</v>
      </c>
      <c r="Q460" s="635" t="str">
        <f t="shared" si="108"/>
        <v>974</v>
      </c>
      <c r="R460" s="234">
        <f t="shared" si="109"/>
        <v>953</v>
      </c>
      <c r="S460" s="55">
        <f t="shared" si="119"/>
        <v>941</v>
      </c>
      <c r="T460" s="242">
        <f t="shared" ca="1" si="120"/>
        <v>19.23</v>
      </c>
      <c r="U460" s="231">
        <f t="shared" si="121"/>
        <v>460</v>
      </c>
      <c r="V460" s="230" t="str">
        <f t="array" ref="V460">INDEX(P:P,MAX(U$3:U460))</f>
        <v>IH#1MTR</v>
      </c>
      <c r="W460" s="230">
        <f t="shared" ca="1" si="122"/>
        <v>25</v>
      </c>
      <c r="X460" s="230" t="str">
        <f t="shared" si="123"/>
        <v/>
      </c>
      <c r="Y460" s="230">
        <f t="shared" si="112"/>
        <v>0</v>
      </c>
      <c r="AA460" s="230" t="str">
        <f t="shared" si="113"/>
        <v>彰西</v>
      </c>
      <c r="AB460" s="230" t="s">
        <v>2314</v>
      </c>
      <c r="AC460" s="230" t="str">
        <f t="shared" si="111"/>
        <v>#1MT</v>
      </c>
      <c r="BB460" s="547" t="s">
        <v>2404</v>
      </c>
      <c r="BC460" s="547">
        <v>1208</v>
      </c>
      <c r="BD460" s="547">
        <v>1</v>
      </c>
      <c r="BE460" s="547">
        <v>1209</v>
      </c>
      <c r="BG460" s="239" t="s">
        <v>8687</v>
      </c>
      <c r="BH460" s="240" t="s">
        <v>434</v>
      </c>
      <c r="BI460" t="s">
        <v>2314</v>
      </c>
      <c r="BJ460" t="s">
        <v>2314</v>
      </c>
    </row>
    <row r="461" spans="1:62">
      <c r="A461" s="239" t="s">
        <v>7537</v>
      </c>
      <c r="B461" s="240" t="s">
        <v>7538</v>
      </c>
      <c r="C461" s="240" t="s">
        <v>967</v>
      </c>
      <c r="D461" s="239" t="s">
        <v>813</v>
      </c>
      <c r="E461" s="239" t="s">
        <v>883</v>
      </c>
      <c r="F461" s="239" t="s">
        <v>7066</v>
      </c>
      <c r="G461" s="239" t="s">
        <v>1053</v>
      </c>
      <c r="H461" s="239" t="s">
        <v>813</v>
      </c>
      <c r="I461" s="239" t="s">
        <v>7539</v>
      </c>
      <c r="J461" s="241" t="s">
        <v>1024</v>
      </c>
      <c r="K461" s="241" t="s">
        <v>813</v>
      </c>
      <c r="L461" s="230" t="str">
        <f t="shared" si="114"/>
        <v>IH27</v>
      </c>
      <c r="M461" s="230" t="str">
        <f t="shared" si="115"/>
        <v/>
      </c>
      <c r="N461" s="230" t="str">
        <f t="shared" si="116"/>
        <v/>
      </c>
      <c r="O461" s="230" t="str">
        <f t="shared" si="117"/>
        <v/>
      </c>
      <c r="P461" s="55" t="str">
        <f t="shared" si="118"/>
        <v>IH27</v>
      </c>
      <c r="Q461" s="635" t="str">
        <f t="shared" si="108"/>
        <v>270</v>
      </c>
      <c r="R461" s="234">
        <f t="shared" si="109"/>
        <v>242</v>
      </c>
      <c r="S461" s="55">
        <f t="shared" si="119"/>
        <v>226</v>
      </c>
      <c r="T461" s="242">
        <f t="shared" ca="1" si="120"/>
        <v>5.33</v>
      </c>
      <c r="U461" s="231" t="str">
        <f t="shared" si="121"/>
        <v/>
      </c>
      <c r="V461" s="230" t="str">
        <f t="array" ref="V461">INDEX(P:P,MAX(U$3:U461))</f>
        <v>IH#1MTR</v>
      </c>
      <c r="W461" s="230" t="str">
        <f t="shared" ca="1" si="122"/>
        <v/>
      </c>
      <c r="X461" s="230">
        <f t="shared" si="123"/>
        <v>11.4</v>
      </c>
      <c r="Y461" s="230">
        <f t="shared" si="112"/>
        <v>0</v>
      </c>
      <c r="AA461" s="230" t="str">
        <f t="shared" si="113"/>
        <v>彰西</v>
      </c>
      <c r="AB461" s="230" t="s">
        <v>2315</v>
      </c>
      <c r="AC461" s="230" t="str">
        <f t="shared" ref="AC461:AC501" si="124">LEFT(B461,3)</f>
        <v>西鎮線</v>
      </c>
      <c r="BB461" s="547" t="s">
        <v>2409</v>
      </c>
      <c r="BC461" s="547">
        <v>3094</v>
      </c>
      <c r="BD461" s="547">
        <v>5</v>
      </c>
      <c r="BE461" s="547">
        <v>3099</v>
      </c>
      <c r="BG461" s="239" t="s">
        <v>8687</v>
      </c>
      <c r="BH461" s="240" t="s">
        <v>8688</v>
      </c>
      <c r="BI461" t="s">
        <v>2315</v>
      </c>
      <c r="BJ461" t="s">
        <v>2314</v>
      </c>
    </row>
    <row r="462" spans="1:62">
      <c r="A462" s="239" t="s">
        <v>7537</v>
      </c>
      <c r="B462" s="240" t="s">
        <v>7540</v>
      </c>
      <c r="C462" s="240" t="s">
        <v>7541</v>
      </c>
      <c r="D462" s="239" t="s">
        <v>7069</v>
      </c>
      <c r="E462" s="239" t="s">
        <v>7542</v>
      </c>
      <c r="F462" s="239" t="s">
        <v>841</v>
      </c>
      <c r="G462" s="239" t="s">
        <v>5898</v>
      </c>
      <c r="H462" s="239" t="s">
        <v>5801</v>
      </c>
      <c r="I462" s="239" t="s">
        <v>5898</v>
      </c>
      <c r="J462" s="241" t="s">
        <v>857</v>
      </c>
      <c r="K462" s="241" t="s">
        <v>7543</v>
      </c>
      <c r="L462" s="230" t="str">
        <f t="shared" si="114"/>
        <v>IH21</v>
      </c>
      <c r="M462" s="230" t="str">
        <f t="shared" si="115"/>
        <v/>
      </c>
      <c r="N462" s="230" t="str">
        <f t="shared" si="116"/>
        <v/>
      </c>
      <c r="O462" s="230" t="str">
        <f t="shared" si="117"/>
        <v/>
      </c>
      <c r="P462" s="55" t="str">
        <f t="shared" si="118"/>
        <v>IH21</v>
      </c>
      <c r="Q462" s="635" t="str">
        <f t="shared" si="108"/>
        <v>160</v>
      </c>
      <c r="R462" s="234">
        <f t="shared" si="109"/>
        <v>154</v>
      </c>
      <c r="S462" s="55">
        <f t="shared" si="119"/>
        <v>143</v>
      </c>
      <c r="T462" s="242">
        <f t="shared" ca="1" si="120"/>
        <v>3.16</v>
      </c>
      <c r="U462" s="231" t="str">
        <f t="shared" si="121"/>
        <v/>
      </c>
      <c r="V462" s="230" t="str">
        <f t="array" ref="V462">INDEX(P:P,MAX(U$3:U462))</f>
        <v>IH#1MTR</v>
      </c>
      <c r="W462" s="230" t="str">
        <f t="shared" ca="1" si="122"/>
        <v/>
      </c>
      <c r="X462" s="230">
        <f t="shared" si="123"/>
        <v>11.4</v>
      </c>
      <c r="Y462" s="230">
        <f t="shared" si="112"/>
        <v>0</v>
      </c>
      <c r="AA462" s="230" t="str">
        <f t="shared" si="113"/>
        <v>彰西</v>
      </c>
      <c r="AB462" s="230" t="s">
        <v>2316</v>
      </c>
      <c r="AC462" s="230" t="str">
        <f t="shared" si="124"/>
        <v>西美線</v>
      </c>
      <c r="BB462" s="547" t="s">
        <v>2411</v>
      </c>
      <c r="BC462" s="547">
        <v>2204</v>
      </c>
      <c r="BD462" s="547">
        <v>7</v>
      </c>
      <c r="BE462" s="547">
        <v>2211</v>
      </c>
      <c r="BG462" s="239" t="s">
        <v>8687</v>
      </c>
      <c r="BH462" s="240" t="s">
        <v>8689</v>
      </c>
      <c r="BI462" t="s">
        <v>2316</v>
      </c>
      <c r="BJ462" t="s">
        <v>2314</v>
      </c>
    </row>
    <row r="463" spans="1:62">
      <c r="A463" s="239" t="s">
        <v>7534</v>
      </c>
      <c r="B463" s="240" t="s">
        <v>559</v>
      </c>
      <c r="C463" s="240" t="s">
        <v>7544</v>
      </c>
      <c r="D463" s="239" t="s">
        <v>792</v>
      </c>
      <c r="E463" s="239" t="s">
        <v>948</v>
      </c>
      <c r="F463" s="239" t="s">
        <v>841</v>
      </c>
      <c r="G463" s="239" t="s">
        <v>7545</v>
      </c>
      <c r="H463" s="239" t="s">
        <v>841</v>
      </c>
      <c r="I463" s="239" t="s">
        <v>7546</v>
      </c>
      <c r="J463" s="241" t="s">
        <v>6307</v>
      </c>
      <c r="K463" s="241" t="s">
        <v>7159</v>
      </c>
      <c r="L463" s="230" t="str">
        <f t="shared" si="114"/>
        <v>IH25</v>
      </c>
      <c r="M463" s="230" t="str">
        <f t="shared" si="115"/>
        <v/>
      </c>
      <c r="N463" s="230" t="str">
        <f t="shared" si="116"/>
        <v/>
      </c>
      <c r="O463" s="230" t="str">
        <f t="shared" si="117"/>
        <v/>
      </c>
      <c r="P463" s="55" t="str">
        <f t="shared" si="118"/>
        <v>IH25</v>
      </c>
      <c r="Q463" s="635" t="str">
        <f t="shared" ref="Q463:Q526" si="125">I463</f>
        <v>124</v>
      </c>
      <c r="R463" s="234">
        <f t="shared" si="109"/>
        <v>114</v>
      </c>
      <c r="S463" s="55">
        <f t="shared" si="119"/>
        <v>101</v>
      </c>
      <c r="T463" s="242">
        <f t="shared" ca="1" si="120"/>
        <v>2.4500000000000002</v>
      </c>
      <c r="U463" s="231" t="str">
        <f t="shared" si="121"/>
        <v/>
      </c>
      <c r="V463" s="230" t="str">
        <f t="array" ref="V463">INDEX(P:P,MAX(U$3:U463))</f>
        <v>IH#1MTR</v>
      </c>
      <c r="W463" s="230" t="str">
        <f t="shared" ca="1" si="122"/>
        <v/>
      </c>
      <c r="X463" s="230">
        <f t="shared" si="123"/>
        <v>11.4</v>
      </c>
      <c r="Y463" s="230">
        <f t="shared" si="112"/>
        <v>0</v>
      </c>
      <c r="AA463" s="230" t="str">
        <f t="shared" si="113"/>
        <v>彰西</v>
      </c>
      <c r="AB463" s="230" t="s">
        <v>2317</v>
      </c>
      <c r="AC463" s="230" t="str">
        <f t="shared" si="124"/>
        <v>西安線</v>
      </c>
      <c r="BB463" s="547" t="s">
        <v>2403</v>
      </c>
      <c r="BC463" s="547">
        <v>1776</v>
      </c>
      <c r="BD463" s="547">
        <v>2</v>
      </c>
      <c r="BE463" s="547">
        <v>1778</v>
      </c>
      <c r="BG463" s="239" t="s">
        <v>8687</v>
      </c>
      <c r="BH463" s="240" t="s">
        <v>559</v>
      </c>
      <c r="BI463" t="s">
        <v>2317</v>
      </c>
      <c r="BJ463" t="s">
        <v>2314</v>
      </c>
    </row>
    <row r="464" spans="1:62">
      <c r="A464" s="239" t="s">
        <v>7537</v>
      </c>
      <c r="B464" s="240" t="s">
        <v>7547</v>
      </c>
      <c r="C464" s="240" t="s">
        <v>7548</v>
      </c>
      <c r="D464" s="239" t="s">
        <v>841</v>
      </c>
      <c r="E464" s="239" t="s">
        <v>894</v>
      </c>
      <c r="F464" s="239" t="s">
        <v>792</v>
      </c>
      <c r="G464" s="239" t="s">
        <v>883</v>
      </c>
      <c r="H464" s="239" t="s">
        <v>7159</v>
      </c>
      <c r="I464" s="239" t="s">
        <v>7549</v>
      </c>
      <c r="J464" s="241" t="s">
        <v>898</v>
      </c>
      <c r="K464" s="241" t="s">
        <v>859</v>
      </c>
      <c r="L464" s="230" t="str">
        <f t="shared" si="114"/>
        <v>IH24</v>
      </c>
      <c r="M464" s="230" t="str">
        <f t="shared" si="115"/>
        <v/>
      </c>
      <c r="N464" s="230" t="str">
        <f t="shared" si="116"/>
        <v/>
      </c>
      <c r="O464" s="230" t="str">
        <f t="shared" si="117"/>
        <v/>
      </c>
      <c r="P464" s="55" t="str">
        <f t="shared" si="118"/>
        <v>IH24</v>
      </c>
      <c r="Q464" s="635" t="str">
        <f t="shared" si="125"/>
        <v>258</v>
      </c>
      <c r="R464" s="234">
        <f t="shared" si="109"/>
        <v>246</v>
      </c>
      <c r="S464" s="55">
        <f t="shared" si="119"/>
        <v>231</v>
      </c>
      <c r="T464" s="242">
        <f t="shared" ca="1" si="120"/>
        <v>5.09</v>
      </c>
      <c r="U464" s="231" t="str">
        <f t="shared" si="121"/>
        <v/>
      </c>
      <c r="V464" s="230" t="str">
        <f t="array" ref="V464">INDEX(P:P,MAX(U$3:U464))</f>
        <v>IH#1MTR</v>
      </c>
      <c r="W464" s="230" t="str">
        <f t="shared" ca="1" si="122"/>
        <v/>
      </c>
      <c r="X464" s="230">
        <f t="shared" si="123"/>
        <v>11.4</v>
      </c>
      <c r="Y464" s="230">
        <f t="shared" si="112"/>
        <v>0</v>
      </c>
      <c r="AA464" s="230" t="str">
        <f t="shared" si="113"/>
        <v>彰西</v>
      </c>
      <c r="AB464" s="230" t="s">
        <v>2318</v>
      </c>
      <c r="AC464" s="230" t="str">
        <f t="shared" si="124"/>
        <v>下湳線</v>
      </c>
      <c r="BB464" s="547" t="s">
        <v>3267</v>
      </c>
      <c r="BC464" s="547" t="s">
        <v>85</v>
      </c>
      <c r="BD464" s="547" t="s">
        <v>85</v>
      </c>
      <c r="BE464" s="547">
        <v>0</v>
      </c>
      <c r="BG464" s="239" t="s">
        <v>8687</v>
      </c>
      <c r="BH464" s="240" t="s">
        <v>8690</v>
      </c>
      <c r="BI464" t="s">
        <v>2318</v>
      </c>
      <c r="BJ464" t="s">
        <v>2314</v>
      </c>
    </row>
    <row r="465" spans="1:62">
      <c r="A465" s="239" t="s">
        <v>7537</v>
      </c>
      <c r="B465" s="240" t="s">
        <v>560</v>
      </c>
      <c r="C465" s="240" t="s">
        <v>3170</v>
      </c>
      <c r="D465" s="239" t="s">
        <v>792</v>
      </c>
      <c r="E465" s="239" t="s">
        <v>7550</v>
      </c>
      <c r="F465" s="239" t="s">
        <v>792</v>
      </c>
      <c r="G465" s="239" t="s">
        <v>1039</v>
      </c>
      <c r="H465" s="239" t="s">
        <v>792</v>
      </c>
      <c r="I465" s="239" t="s">
        <v>7550</v>
      </c>
      <c r="J465" s="241" t="s">
        <v>1029</v>
      </c>
      <c r="K465" s="241" t="s">
        <v>868</v>
      </c>
      <c r="L465" s="230" t="str">
        <f t="shared" si="114"/>
        <v>IH28</v>
      </c>
      <c r="M465" s="230" t="str">
        <f t="shared" si="115"/>
        <v/>
      </c>
      <c r="N465" s="230" t="str">
        <f t="shared" si="116"/>
        <v/>
      </c>
      <c r="O465" s="230" t="str">
        <f t="shared" si="117"/>
        <v/>
      </c>
      <c r="P465" s="55" t="str">
        <f t="shared" si="118"/>
        <v>IH28</v>
      </c>
      <c r="Q465" s="635" t="str">
        <f t="shared" si="125"/>
        <v>299</v>
      </c>
      <c r="R465" s="234">
        <f t="shared" si="109"/>
        <v>285</v>
      </c>
      <c r="S465" s="55">
        <f t="shared" si="119"/>
        <v>266</v>
      </c>
      <c r="T465" s="242">
        <f t="shared" ca="1" si="120"/>
        <v>5.9</v>
      </c>
      <c r="U465" s="231" t="str">
        <f t="shared" si="121"/>
        <v/>
      </c>
      <c r="V465" s="230" t="str">
        <f t="array" ref="V465">INDEX(P:P,MAX(U$3:U465))</f>
        <v>IH#1MTR</v>
      </c>
      <c r="W465" s="230" t="str">
        <f t="shared" ca="1" si="122"/>
        <v/>
      </c>
      <c r="X465" s="230">
        <f t="shared" si="123"/>
        <v>11.4</v>
      </c>
      <c r="Y465" s="230">
        <f t="shared" si="112"/>
        <v>0</v>
      </c>
      <c r="AA465" s="230" t="str">
        <f t="shared" si="113"/>
        <v>彰西</v>
      </c>
      <c r="AB465" s="230" t="s">
        <v>2319</v>
      </c>
      <c r="AC465" s="230" t="str">
        <f t="shared" si="124"/>
        <v>西溝線</v>
      </c>
      <c r="BB465" s="547" t="s">
        <v>3268</v>
      </c>
      <c r="BC465" s="547" t="s">
        <v>85</v>
      </c>
      <c r="BD465" s="547" t="s">
        <v>85</v>
      </c>
      <c r="BE465" s="547">
        <v>0</v>
      </c>
      <c r="BG465" s="239" t="s">
        <v>8687</v>
      </c>
      <c r="BH465" s="240" t="s">
        <v>8691</v>
      </c>
      <c r="BI465" t="s">
        <v>2319</v>
      </c>
      <c r="BJ465" t="s">
        <v>2314</v>
      </c>
    </row>
    <row r="466" spans="1:62">
      <c r="A466" s="239" t="s">
        <v>7537</v>
      </c>
      <c r="B466" s="240" t="s">
        <v>7551</v>
      </c>
      <c r="C466" s="240" t="s">
        <v>7552</v>
      </c>
      <c r="D466" s="239" t="s">
        <v>859</v>
      </c>
      <c r="E466" s="239" t="s">
        <v>4706</v>
      </c>
      <c r="F466" s="239" t="s">
        <v>5985</v>
      </c>
      <c r="G466" s="239" t="s">
        <v>7553</v>
      </c>
      <c r="H466" s="239" t="s">
        <v>5985</v>
      </c>
      <c r="I466" s="239" t="s">
        <v>7552</v>
      </c>
      <c r="J466" s="241" t="s">
        <v>367</v>
      </c>
      <c r="K466" s="241" t="s">
        <v>367</v>
      </c>
      <c r="L466" s="230" t="str">
        <f t="shared" si="114"/>
        <v>IH#2MTR</v>
      </c>
      <c r="M466" s="230" t="str">
        <f t="shared" si="115"/>
        <v/>
      </c>
      <c r="N466" s="230" t="str">
        <f t="shared" si="116"/>
        <v>IH#2MTR</v>
      </c>
      <c r="O466" s="230" t="str">
        <f t="shared" si="117"/>
        <v/>
      </c>
      <c r="P466" s="55" t="str">
        <f t="shared" si="118"/>
        <v>IH#2MTR</v>
      </c>
      <c r="Q466" s="635" t="str">
        <f t="shared" si="125"/>
        <v>723</v>
      </c>
      <c r="R466" s="234">
        <f t="shared" si="109"/>
        <v>659</v>
      </c>
      <c r="S466" s="55">
        <f t="shared" si="119"/>
        <v>590</v>
      </c>
      <c r="T466" s="242">
        <f t="shared" ca="1" si="120"/>
        <v>14.28</v>
      </c>
      <c r="U466" s="231">
        <f t="shared" si="121"/>
        <v>466</v>
      </c>
      <c r="V466" s="230" t="str">
        <f t="array" ref="V466">INDEX(P:P,MAX(U$3:U466))</f>
        <v>IH#2MTR</v>
      </c>
      <c r="W466" s="230">
        <f t="shared" ca="1" si="122"/>
        <v>25</v>
      </c>
      <c r="X466" s="230" t="str">
        <f t="shared" si="123"/>
        <v/>
      </c>
      <c r="Y466" s="230">
        <f t="shared" si="112"/>
        <v>0</v>
      </c>
      <c r="AA466" s="230" t="str">
        <f t="shared" si="113"/>
        <v>彰西</v>
      </c>
      <c r="AB466" s="230" t="s">
        <v>2320</v>
      </c>
      <c r="AC466" s="230" t="str">
        <f t="shared" si="124"/>
        <v>#2M</v>
      </c>
      <c r="BB466" s="547" t="s">
        <v>3269</v>
      </c>
      <c r="BC466" s="547" t="s">
        <v>85</v>
      </c>
      <c r="BD466" s="547" t="s">
        <v>85</v>
      </c>
      <c r="BE466" s="547">
        <v>0</v>
      </c>
      <c r="BG466" s="239" t="s">
        <v>7537</v>
      </c>
      <c r="BH466" s="240" t="s">
        <v>436</v>
      </c>
      <c r="BI466" t="s">
        <v>2320</v>
      </c>
      <c r="BJ466" t="s">
        <v>2320</v>
      </c>
    </row>
    <row r="467" spans="1:62">
      <c r="A467" s="239" t="s">
        <v>7537</v>
      </c>
      <c r="B467" s="240" t="s">
        <v>561</v>
      </c>
      <c r="C467" s="240" t="s">
        <v>979</v>
      </c>
      <c r="D467" s="239" t="s">
        <v>813</v>
      </c>
      <c r="E467" s="239" t="s">
        <v>993</v>
      </c>
      <c r="F467" s="239" t="s">
        <v>813</v>
      </c>
      <c r="G467" s="239" t="s">
        <v>6091</v>
      </c>
      <c r="H467" s="239" t="s">
        <v>813</v>
      </c>
      <c r="I467" s="239" t="s">
        <v>993</v>
      </c>
      <c r="J467" s="241" t="s">
        <v>6276</v>
      </c>
      <c r="K467" s="241" t="s">
        <v>844</v>
      </c>
      <c r="L467" s="230" t="str">
        <f t="shared" si="114"/>
        <v>IH33</v>
      </c>
      <c r="M467" s="230" t="str">
        <f t="shared" si="115"/>
        <v/>
      </c>
      <c r="N467" s="230" t="str">
        <f t="shared" si="116"/>
        <v/>
      </c>
      <c r="O467" s="230" t="str">
        <f t="shared" si="117"/>
        <v/>
      </c>
      <c r="P467" s="55" t="str">
        <f t="shared" si="118"/>
        <v>IH33</v>
      </c>
      <c r="Q467" s="635" t="str">
        <f t="shared" si="125"/>
        <v>216</v>
      </c>
      <c r="R467" s="234">
        <f t="shared" si="109"/>
        <v>194</v>
      </c>
      <c r="S467" s="55">
        <f t="shared" si="119"/>
        <v>176</v>
      </c>
      <c r="T467" s="242">
        <f t="shared" ca="1" si="120"/>
        <v>4.2699999999999996</v>
      </c>
      <c r="U467" s="231" t="str">
        <f t="shared" si="121"/>
        <v/>
      </c>
      <c r="V467" s="230" t="str">
        <f t="array" ref="V467">INDEX(P:P,MAX(U$3:U467))</f>
        <v>IH#2MTR</v>
      </c>
      <c r="W467" s="230" t="str">
        <f t="shared" ca="1" si="122"/>
        <v/>
      </c>
      <c r="X467" s="230">
        <f t="shared" si="123"/>
        <v>11.4</v>
      </c>
      <c r="Y467" s="230">
        <f t="shared" si="112"/>
        <v>0</v>
      </c>
      <c r="AA467" s="230" t="str">
        <f t="shared" si="113"/>
        <v>彰西</v>
      </c>
      <c r="AB467" s="230" t="s">
        <v>2321</v>
      </c>
      <c r="AC467" s="230" t="str">
        <f t="shared" si="124"/>
        <v>建和線</v>
      </c>
      <c r="BB467" s="547" t="s">
        <v>2417</v>
      </c>
      <c r="BC467" s="547">
        <v>1256</v>
      </c>
      <c r="BD467" s="547">
        <v>4</v>
      </c>
      <c r="BE467" s="547">
        <v>1260</v>
      </c>
      <c r="BG467" s="239" t="s">
        <v>8687</v>
      </c>
      <c r="BH467" s="240" t="s">
        <v>8692</v>
      </c>
      <c r="BI467" t="s">
        <v>2321</v>
      </c>
      <c r="BJ467" t="s">
        <v>2320</v>
      </c>
    </row>
    <row r="468" spans="1:62">
      <c r="A468" s="239" t="s">
        <v>7537</v>
      </c>
      <c r="B468" s="240" t="s">
        <v>7554</v>
      </c>
      <c r="C468" s="240" t="s">
        <v>881</v>
      </c>
      <c r="D468" s="239" t="s">
        <v>859</v>
      </c>
      <c r="E468" s="239" t="s">
        <v>929</v>
      </c>
      <c r="F468" s="239" t="s">
        <v>7060</v>
      </c>
      <c r="G468" s="239" t="s">
        <v>7555</v>
      </c>
      <c r="H468" s="239" t="s">
        <v>7556</v>
      </c>
      <c r="I468" s="239" t="s">
        <v>929</v>
      </c>
      <c r="J468" s="241" t="s">
        <v>954</v>
      </c>
      <c r="K468" s="241" t="s">
        <v>848</v>
      </c>
      <c r="L468" s="230" t="str">
        <f t="shared" si="114"/>
        <v>IH32</v>
      </c>
      <c r="M468" s="230" t="str">
        <f t="shared" si="115"/>
        <v/>
      </c>
      <c r="N468" s="230" t="str">
        <f t="shared" si="116"/>
        <v/>
      </c>
      <c r="O468" s="230" t="str">
        <f t="shared" si="117"/>
        <v/>
      </c>
      <c r="P468" s="55" t="str">
        <f t="shared" si="118"/>
        <v>IH32</v>
      </c>
      <c r="Q468" s="635" t="str">
        <f t="shared" si="125"/>
        <v>63</v>
      </c>
      <c r="R468" s="234">
        <f t="shared" si="109"/>
        <v>60</v>
      </c>
      <c r="S468" s="55">
        <f t="shared" si="119"/>
        <v>56</v>
      </c>
      <c r="T468" s="242">
        <f t="shared" ca="1" si="120"/>
        <v>1.24</v>
      </c>
      <c r="U468" s="231" t="str">
        <f t="shared" si="121"/>
        <v/>
      </c>
      <c r="V468" s="230" t="str">
        <f t="array" ref="V468">INDEX(P:P,MAX(U$3:U468))</f>
        <v>IH#2MTR</v>
      </c>
      <c r="W468" s="230" t="str">
        <f t="shared" ca="1" si="122"/>
        <v/>
      </c>
      <c r="X468" s="230">
        <f t="shared" si="123"/>
        <v>11.4</v>
      </c>
      <c r="Y468" s="230">
        <f t="shared" si="112"/>
        <v>0</v>
      </c>
      <c r="AA468" s="230" t="str">
        <f t="shared" si="113"/>
        <v>彰西</v>
      </c>
      <c r="AB468" s="230" t="s">
        <v>2322</v>
      </c>
      <c r="AC468" s="230" t="str">
        <f t="shared" si="124"/>
        <v>中華線</v>
      </c>
      <c r="BB468" s="547" t="s">
        <v>1968</v>
      </c>
      <c r="BC468" s="547" t="s">
        <v>85</v>
      </c>
      <c r="BD468" s="547" t="s">
        <v>85</v>
      </c>
      <c r="BE468" s="547">
        <v>0</v>
      </c>
      <c r="BG468" s="239" t="s">
        <v>8687</v>
      </c>
      <c r="BH468" s="240" t="s">
        <v>8693</v>
      </c>
      <c r="BI468" t="s">
        <v>2322</v>
      </c>
      <c r="BJ468" t="s">
        <v>2320</v>
      </c>
    </row>
    <row r="469" spans="1:62">
      <c r="A469" s="239" t="s">
        <v>7537</v>
      </c>
      <c r="B469" s="240" t="s">
        <v>7557</v>
      </c>
      <c r="C469" s="240" t="s">
        <v>878</v>
      </c>
      <c r="D469" s="239" t="s">
        <v>859</v>
      </c>
      <c r="E469" s="239" t="s">
        <v>984</v>
      </c>
      <c r="F469" s="239" t="s">
        <v>854</v>
      </c>
      <c r="G469" s="239" t="s">
        <v>840</v>
      </c>
      <c r="H469" s="239" t="s">
        <v>855</v>
      </c>
      <c r="I469" s="239" t="s">
        <v>878</v>
      </c>
      <c r="J469" s="241" t="s">
        <v>7558</v>
      </c>
      <c r="K469" s="241" t="s">
        <v>806</v>
      </c>
      <c r="L469" s="230" t="str">
        <f t="shared" si="114"/>
        <v>IH31</v>
      </c>
      <c r="M469" s="230" t="str">
        <f t="shared" si="115"/>
        <v/>
      </c>
      <c r="N469" s="230" t="str">
        <f t="shared" si="116"/>
        <v/>
      </c>
      <c r="O469" s="230" t="str">
        <f t="shared" si="117"/>
        <v/>
      </c>
      <c r="P469" s="55" t="str">
        <f t="shared" si="118"/>
        <v>IH31</v>
      </c>
      <c r="Q469" s="635" t="str">
        <f t="shared" si="125"/>
        <v>124</v>
      </c>
      <c r="R469" s="234">
        <f t="shared" si="109"/>
        <v>105</v>
      </c>
      <c r="S469" s="55">
        <f t="shared" si="119"/>
        <v>73</v>
      </c>
      <c r="T469" s="242">
        <f t="shared" ca="1" si="120"/>
        <v>2.4500000000000002</v>
      </c>
      <c r="U469" s="231" t="str">
        <f t="shared" si="121"/>
        <v/>
      </c>
      <c r="V469" s="230" t="str">
        <f t="array" ref="V469">INDEX(P:P,MAX(U$3:U469))</f>
        <v>IH#2MTR</v>
      </c>
      <c r="W469" s="230" t="str">
        <f t="shared" ca="1" si="122"/>
        <v/>
      </c>
      <c r="X469" s="230">
        <f t="shared" si="123"/>
        <v>11.4</v>
      </c>
      <c r="Y469" s="230">
        <f t="shared" si="112"/>
        <v>0</v>
      </c>
      <c r="AA469" s="230" t="str">
        <f t="shared" si="113"/>
        <v>彰西</v>
      </c>
      <c r="AB469" s="230" t="s">
        <v>2323</v>
      </c>
      <c r="AC469" s="230" t="str">
        <f t="shared" si="124"/>
        <v>林森線</v>
      </c>
      <c r="BB469" s="547" t="s">
        <v>2416</v>
      </c>
      <c r="BC469" s="547">
        <v>1437</v>
      </c>
      <c r="BD469" s="547">
        <v>2</v>
      </c>
      <c r="BE469" s="547">
        <v>1439</v>
      </c>
      <c r="BG469" s="239" t="s">
        <v>8687</v>
      </c>
      <c r="BH469" s="240" t="s">
        <v>562</v>
      </c>
      <c r="BI469" t="s">
        <v>2323</v>
      </c>
      <c r="BJ469" t="s">
        <v>2320</v>
      </c>
    </row>
    <row r="470" spans="1:62">
      <c r="A470" s="239" t="s">
        <v>7537</v>
      </c>
      <c r="B470" s="240" t="s">
        <v>7559</v>
      </c>
      <c r="C470" s="240" t="s">
        <v>7560</v>
      </c>
      <c r="D470" s="239" t="s">
        <v>5959</v>
      </c>
      <c r="E470" s="239" t="s">
        <v>7561</v>
      </c>
      <c r="F470" s="239" t="s">
        <v>841</v>
      </c>
      <c r="G470" s="239" t="s">
        <v>842</v>
      </c>
      <c r="H470" s="239" t="s">
        <v>7066</v>
      </c>
      <c r="I470" s="239" t="s">
        <v>797</v>
      </c>
      <c r="J470" s="241" t="s">
        <v>976</v>
      </c>
      <c r="K470" s="241" t="s">
        <v>5959</v>
      </c>
      <c r="L470" s="230" t="str">
        <f t="shared" si="114"/>
        <v>IH34</v>
      </c>
      <c r="M470" s="230" t="str">
        <f t="shared" si="115"/>
        <v/>
      </c>
      <c r="N470" s="230" t="str">
        <f t="shared" si="116"/>
        <v/>
      </c>
      <c r="O470" s="230" t="str">
        <f t="shared" si="117"/>
        <v/>
      </c>
      <c r="P470" s="55" t="str">
        <f t="shared" si="118"/>
        <v>IH34</v>
      </c>
      <c r="Q470" s="635" t="str">
        <f t="shared" si="125"/>
        <v>151</v>
      </c>
      <c r="R470" s="234">
        <f t="shared" si="109"/>
        <v>116</v>
      </c>
      <c r="S470" s="55">
        <f t="shared" si="119"/>
        <v>89</v>
      </c>
      <c r="T470" s="242">
        <f t="shared" ca="1" si="120"/>
        <v>2.98</v>
      </c>
      <c r="U470" s="231" t="str">
        <f t="shared" si="121"/>
        <v/>
      </c>
      <c r="V470" s="230" t="str">
        <f t="array" ref="V470">INDEX(P:P,MAX(U$3:U470))</f>
        <v>IH#2MTR</v>
      </c>
      <c r="W470" s="230" t="str">
        <f t="shared" ca="1" si="122"/>
        <v/>
      </c>
      <c r="X470" s="230">
        <f t="shared" si="123"/>
        <v>11.4</v>
      </c>
      <c r="Y470" s="230">
        <f t="shared" si="112"/>
        <v>0</v>
      </c>
      <c r="AA470" s="230" t="str">
        <f t="shared" si="113"/>
        <v>彰西</v>
      </c>
      <c r="AB470" s="230" t="s">
        <v>2324</v>
      </c>
      <c r="AC470" s="230" t="str">
        <f t="shared" si="124"/>
        <v>平和線</v>
      </c>
      <c r="BB470" s="547" t="s">
        <v>2423</v>
      </c>
      <c r="BC470" s="547">
        <v>604</v>
      </c>
      <c r="BD470" s="547">
        <v>0</v>
      </c>
      <c r="BE470" s="547">
        <v>604</v>
      </c>
      <c r="BG470" s="239" t="s">
        <v>8687</v>
      </c>
      <c r="BH470" s="240" t="s">
        <v>563</v>
      </c>
      <c r="BI470" t="s">
        <v>2324</v>
      </c>
      <c r="BJ470" t="s">
        <v>2320</v>
      </c>
    </row>
    <row r="471" spans="1:62">
      <c r="A471" s="239" t="s">
        <v>7537</v>
      </c>
      <c r="B471" s="240" t="s">
        <v>564</v>
      </c>
      <c r="C471" s="240" t="s">
        <v>872</v>
      </c>
      <c r="D471" s="239" t="s">
        <v>859</v>
      </c>
      <c r="E471" s="239" t="s">
        <v>7562</v>
      </c>
      <c r="F471" s="239" t="s">
        <v>5985</v>
      </c>
      <c r="G471" s="239" t="s">
        <v>1046</v>
      </c>
      <c r="H471" s="239" t="s">
        <v>859</v>
      </c>
      <c r="I471" s="239" t="s">
        <v>872</v>
      </c>
      <c r="J471" s="241" t="s">
        <v>976</v>
      </c>
      <c r="K471" s="241" t="s">
        <v>813</v>
      </c>
      <c r="L471" s="230" t="str">
        <f t="shared" si="114"/>
        <v>IH35</v>
      </c>
      <c r="M471" s="230" t="str">
        <f t="shared" si="115"/>
        <v/>
      </c>
      <c r="N471" s="230" t="str">
        <f t="shared" si="116"/>
        <v/>
      </c>
      <c r="O471" s="230" t="str">
        <f t="shared" si="117"/>
        <v/>
      </c>
      <c r="P471" s="55" t="str">
        <f t="shared" si="118"/>
        <v>IH35</v>
      </c>
      <c r="Q471" s="635" t="str">
        <f t="shared" si="125"/>
        <v>230</v>
      </c>
      <c r="R471" s="234">
        <f t="shared" si="109"/>
        <v>223</v>
      </c>
      <c r="S471" s="55">
        <f t="shared" si="119"/>
        <v>214</v>
      </c>
      <c r="T471" s="242">
        <f t="shared" ca="1" si="120"/>
        <v>4.54</v>
      </c>
      <c r="U471" s="231" t="str">
        <f t="shared" si="121"/>
        <v/>
      </c>
      <c r="V471" s="230" t="str">
        <f t="array" ref="V471">INDEX(P:P,MAX(U$3:U471))</f>
        <v>IH#2MTR</v>
      </c>
      <c r="W471" s="230" t="str">
        <f t="shared" ca="1" si="122"/>
        <v/>
      </c>
      <c r="X471" s="230">
        <f t="shared" si="123"/>
        <v>11.4</v>
      </c>
      <c r="Y471" s="230">
        <f t="shared" si="112"/>
        <v>0</v>
      </c>
      <c r="AA471" s="230" t="str">
        <f t="shared" si="113"/>
        <v>彰西</v>
      </c>
      <c r="AB471" s="230" t="s">
        <v>2325</v>
      </c>
      <c r="AC471" s="230" t="str">
        <f t="shared" si="124"/>
        <v>崙平線</v>
      </c>
      <c r="BB471" s="547" t="s">
        <v>2422</v>
      </c>
      <c r="BC471" s="547">
        <v>1653</v>
      </c>
      <c r="BD471" s="547">
        <v>1</v>
      </c>
      <c r="BE471" s="547">
        <v>1654</v>
      </c>
      <c r="BG471" s="239" t="s">
        <v>8687</v>
      </c>
      <c r="BH471" s="240" t="s">
        <v>8694</v>
      </c>
      <c r="BI471" t="s">
        <v>2325</v>
      </c>
      <c r="BJ471" t="s">
        <v>2320</v>
      </c>
    </row>
    <row r="472" spans="1:62">
      <c r="A472" s="239" t="s">
        <v>7537</v>
      </c>
      <c r="B472" s="240" t="s">
        <v>439</v>
      </c>
      <c r="C472" s="240" t="s">
        <v>4717</v>
      </c>
      <c r="D472" s="239" t="s">
        <v>841</v>
      </c>
      <c r="E472" s="239" t="s">
        <v>4718</v>
      </c>
      <c r="F472" s="239" t="s">
        <v>7512</v>
      </c>
      <c r="G472" s="239" t="s">
        <v>4719</v>
      </c>
      <c r="H472" s="239" t="s">
        <v>841</v>
      </c>
      <c r="I472" s="239" t="s">
        <v>7563</v>
      </c>
      <c r="J472" s="241" t="s">
        <v>367</v>
      </c>
      <c r="K472" s="241" t="s">
        <v>367</v>
      </c>
      <c r="L472" s="230" t="str">
        <f t="shared" si="114"/>
        <v>IH#3MTR</v>
      </c>
      <c r="M472" s="230" t="str">
        <f t="shared" si="115"/>
        <v/>
      </c>
      <c r="N472" s="230" t="str">
        <f t="shared" si="116"/>
        <v>IH#3MTR</v>
      </c>
      <c r="O472" s="230" t="str">
        <f t="shared" si="117"/>
        <v/>
      </c>
      <c r="P472" s="55" t="str">
        <f t="shared" si="118"/>
        <v>IH#3MTR</v>
      </c>
      <c r="Q472" s="635" t="str">
        <f t="shared" si="125"/>
        <v>964</v>
      </c>
      <c r="R472" s="234">
        <f t="shared" si="109"/>
        <v>934</v>
      </c>
      <c r="S472" s="55">
        <f t="shared" si="119"/>
        <v>917</v>
      </c>
      <c r="T472" s="242">
        <f t="shared" ca="1" si="120"/>
        <v>19.03</v>
      </c>
      <c r="U472" s="231">
        <f t="shared" si="121"/>
        <v>472</v>
      </c>
      <c r="V472" s="230" t="str">
        <f t="array" ref="V472">INDEX(P:P,MAX(U$3:U472))</f>
        <v>IH#3MTR</v>
      </c>
      <c r="W472" s="230">
        <f t="shared" ca="1" si="122"/>
        <v>25</v>
      </c>
      <c r="X472" s="230" t="str">
        <f t="shared" si="123"/>
        <v/>
      </c>
      <c r="Y472" s="230">
        <f t="shared" si="112"/>
        <v>0</v>
      </c>
      <c r="AA472" s="230" t="str">
        <f t="shared" si="113"/>
        <v>彰西</v>
      </c>
      <c r="AB472" s="230" t="s">
        <v>2326</v>
      </c>
      <c r="AC472" s="230" t="str">
        <f t="shared" si="124"/>
        <v>#3M</v>
      </c>
      <c r="BB472" s="547" t="s">
        <v>2421</v>
      </c>
      <c r="BC472" s="547">
        <v>2604</v>
      </c>
      <c r="BD472" s="547">
        <v>1</v>
      </c>
      <c r="BE472" s="547">
        <v>2605</v>
      </c>
      <c r="BG472" s="239" t="s">
        <v>8695</v>
      </c>
      <c r="BH472" s="240" t="s">
        <v>439</v>
      </c>
      <c r="BI472" t="s">
        <v>2326</v>
      </c>
      <c r="BJ472" t="s">
        <v>2326</v>
      </c>
    </row>
    <row r="473" spans="1:62">
      <c r="A473" s="239" t="s">
        <v>7537</v>
      </c>
      <c r="B473" s="240" t="s">
        <v>565</v>
      </c>
      <c r="C473" s="240" t="s">
        <v>1045</v>
      </c>
      <c r="D473" s="239" t="s">
        <v>7564</v>
      </c>
      <c r="E473" s="239" t="s">
        <v>4662</v>
      </c>
      <c r="F473" s="239" t="s">
        <v>813</v>
      </c>
      <c r="G473" s="239" t="s">
        <v>2754</v>
      </c>
      <c r="H473" s="239" t="s">
        <v>7531</v>
      </c>
      <c r="I473" s="239" t="s">
        <v>7565</v>
      </c>
      <c r="J473" s="241" t="s">
        <v>7566</v>
      </c>
      <c r="K473" s="241" t="s">
        <v>813</v>
      </c>
      <c r="L473" s="230" t="str">
        <f t="shared" si="114"/>
        <v>IH29</v>
      </c>
      <c r="M473" s="230" t="str">
        <f t="shared" si="115"/>
        <v/>
      </c>
      <c r="N473" s="230" t="str">
        <f t="shared" si="116"/>
        <v/>
      </c>
      <c r="O473" s="230" t="str">
        <f t="shared" si="117"/>
        <v/>
      </c>
      <c r="P473" s="55" t="str">
        <f t="shared" si="118"/>
        <v>IH29</v>
      </c>
      <c r="Q473" s="635" t="str">
        <f t="shared" si="125"/>
        <v>362</v>
      </c>
      <c r="R473" s="234">
        <f t="shared" si="109"/>
        <v>320</v>
      </c>
      <c r="S473" s="55">
        <f t="shared" si="119"/>
        <v>282</v>
      </c>
      <c r="T473" s="242">
        <f t="shared" ca="1" si="120"/>
        <v>7.15</v>
      </c>
      <c r="U473" s="231" t="str">
        <f t="shared" si="121"/>
        <v/>
      </c>
      <c r="V473" s="230" t="str">
        <f t="array" ref="V473">INDEX(P:P,MAX(U$3:U473))</f>
        <v>IH#3MTR</v>
      </c>
      <c r="W473" s="230" t="str">
        <f t="shared" ca="1" si="122"/>
        <v/>
      </c>
      <c r="X473" s="230">
        <f t="shared" si="123"/>
        <v>11.4</v>
      </c>
      <c r="Y473" s="230">
        <f t="shared" si="112"/>
        <v>0</v>
      </c>
      <c r="AA473" s="230" t="str">
        <f t="shared" si="113"/>
        <v>彰西</v>
      </c>
      <c r="AB473" s="230" t="s">
        <v>2327</v>
      </c>
      <c r="AC473" s="230" t="str">
        <f t="shared" si="124"/>
        <v>西南線</v>
      </c>
      <c r="BB473" s="547" t="s">
        <v>2415</v>
      </c>
      <c r="BC473" s="547">
        <v>1527</v>
      </c>
      <c r="BD473" s="547">
        <v>1</v>
      </c>
      <c r="BE473" s="547">
        <v>1528</v>
      </c>
      <c r="BG473" s="239" t="s">
        <v>8687</v>
      </c>
      <c r="BH473" s="240" t="s">
        <v>8696</v>
      </c>
      <c r="BI473" t="s">
        <v>2327</v>
      </c>
      <c r="BJ473" t="s">
        <v>2326</v>
      </c>
    </row>
    <row r="474" spans="1:62">
      <c r="A474" s="239" t="s">
        <v>7537</v>
      </c>
      <c r="B474" s="240" t="s">
        <v>566</v>
      </c>
      <c r="C474" s="240" t="s">
        <v>7567</v>
      </c>
      <c r="D474" s="239" t="s">
        <v>7568</v>
      </c>
      <c r="E474" s="239" t="s">
        <v>1030</v>
      </c>
      <c r="F474" s="239" t="s">
        <v>855</v>
      </c>
      <c r="G474" s="239" t="s">
        <v>925</v>
      </c>
      <c r="H474" s="239" t="s">
        <v>855</v>
      </c>
      <c r="I474" s="239" t="s">
        <v>925</v>
      </c>
      <c r="J474" s="241" t="s">
        <v>6276</v>
      </c>
      <c r="K474" s="241" t="s">
        <v>5943</v>
      </c>
      <c r="L474" s="230" t="str">
        <f t="shared" si="114"/>
        <v>IH23</v>
      </c>
      <c r="M474" s="230" t="str">
        <f t="shared" si="115"/>
        <v/>
      </c>
      <c r="N474" s="230" t="str">
        <f t="shared" si="116"/>
        <v/>
      </c>
      <c r="O474" s="230" t="str">
        <f t="shared" si="117"/>
        <v/>
      </c>
      <c r="P474" s="55" t="str">
        <f t="shared" si="118"/>
        <v>IH23</v>
      </c>
      <c r="Q474" s="635" t="str">
        <f t="shared" si="125"/>
        <v>200</v>
      </c>
      <c r="R474" s="234">
        <f t="shared" si="109"/>
        <v>175</v>
      </c>
      <c r="S474" s="55">
        <f t="shared" si="119"/>
        <v>152</v>
      </c>
      <c r="T474" s="242">
        <f t="shared" ca="1" si="120"/>
        <v>3.95</v>
      </c>
      <c r="U474" s="231" t="str">
        <f t="shared" si="121"/>
        <v/>
      </c>
      <c r="V474" s="230" t="str">
        <f t="array" ref="V474">INDEX(P:P,MAX(U$3:U474))</f>
        <v>IH#3MTR</v>
      </c>
      <c r="W474" s="230" t="str">
        <f t="shared" ca="1" si="122"/>
        <v/>
      </c>
      <c r="X474" s="230">
        <f t="shared" si="123"/>
        <v>11.4</v>
      </c>
      <c r="Y474" s="230">
        <f t="shared" si="112"/>
        <v>0</v>
      </c>
      <c r="AA474" s="230" t="str">
        <f t="shared" si="113"/>
        <v>彰西</v>
      </c>
      <c r="AB474" s="230" t="s">
        <v>2328</v>
      </c>
      <c r="AC474" s="230" t="str">
        <f t="shared" si="124"/>
        <v>頂湳線</v>
      </c>
      <c r="BB474" s="547" t="s">
        <v>2420</v>
      </c>
      <c r="BC474" s="547">
        <v>1444</v>
      </c>
      <c r="BD474" s="547">
        <v>2</v>
      </c>
      <c r="BE474" s="547">
        <v>1446</v>
      </c>
      <c r="BG474" s="239" t="s">
        <v>8687</v>
      </c>
      <c r="BH474" s="240" t="s">
        <v>566</v>
      </c>
      <c r="BI474" t="s">
        <v>2328</v>
      </c>
      <c r="BJ474" t="s">
        <v>2326</v>
      </c>
    </row>
    <row r="475" spans="1:62">
      <c r="A475" s="239" t="s">
        <v>7537</v>
      </c>
      <c r="B475" s="240" t="s">
        <v>567</v>
      </c>
      <c r="C475" s="240" t="s">
        <v>924</v>
      </c>
      <c r="D475" s="239" t="s">
        <v>848</v>
      </c>
      <c r="E475" s="239" t="s">
        <v>1022</v>
      </c>
      <c r="F475" s="239" t="s">
        <v>7569</v>
      </c>
      <c r="G475" s="239" t="s">
        <v>904</v>
      </c>
      <c r="H475" s="239" t="s">
        <v>792</v>
      </c>
      <c r="I475" s="239" t="s">
        <v>7570</v>
      </c>
      <c r="J475" s="241" t="s">
        <v>7571</v>
      </c>
      <c r="K475" s="241" t="s">
        <v>7572</v>
      </c>
      <c r="L475" s="230" t="str">
        <f t="shared" si="114"/>
        <v>IH22</v>
      </c>
      <c r="M475" s="230" t="str">
        <f t="shared" si="115"/>
        <v/>
      </c>
      <c r="N475" s="230" t="str">
        <f t="shared" si="116"/>
        <v/>
      </c>
      <c r="O475" s="230" t="str">
        <f t="shared" si="117"/>
        <v/>
      </c>
      <c r="P475" s="55" t="str">
        <f t="shared" si="118"/>
        <v>IH22</v>
      </c>
      <c r="Q475" s="635" t="str">
        <f t="shared" si="125"/>
        <v>203</v>
      </c>
      <c r="R475" s="234">
        <f t="shared" si="109"/>
        <v>187</v>
      </c>
      <c r="S475" s="55">
        <f t="shared" si="119"/>
        <v>175</v>
      </c>
      <c r="T475" s="242">
        <f t="shared" ca="1" si="120"/>
        <v>4.01</v>
      </c>
      <c r="U475" s="231" t="str">
        <f t="shared" si="121"/>
        <v/>
      </c>
      <c r="V475" s="230" t="str">
        <f t="array" ref="V475">INDEX(P:P,MAX(U$3:U475))</f>
        <v>IH#3MTR</v>
      </c>
      <c r="W475" s="230" t="str">
        <f t="shared" ca="1" si="122"/>
        <v/>
      </c>
      <c r="X475" s="230">
        <f t="shared" si="123"/>
        <v>11.4</v>
      </c>
      <c r="Y475" s="230">
        <f t="shared" si="112"/>
        <v>0</v>
      </c>
      <c r="AA475" s="230" t="str">
        <f t="shared" si="113"/>
        <v>彰西</v>
      </c>
      <c r="AB475" s="230" t="s">
        <v>2329</v>
      </c>
      <c r="AC475" s="230" t="str">
        <f t="shared" si="124"/>
        <v>源埤線</v>
      </c>
      <c r="BB475" s="547" t="s">
        <v>2419</v>
      </c>
      <c r="BC475" s="547">
        <v>596</v>
      </c>
      <c r="BD475" s="547">
        <v>1</v>
      </c>
      <c r="BE475" s="547">
        <v>597</v>
      </c>
      <c r="BG475" s="239" t="s">
        <v>8687</v>
      </c>
      <c r="BH475" s="240" t="s">
        <v>8697</v>
      </c>
      <c r="BI475" t="s">
        <v>2329</v>
      </c>
      <c r="BJ475" t="s">
        <v>2326</v>
      </c>
    </row>
    <row r="476" spans="1:62">
      <c r="A476" s="239" t="s">
        <v>7537</v>
      </c>
      <c r="B476" s="240" t="s">
        <v>568</v>
      </c>
      <c r="C476" s="240" t="s">
        <v>1015</v>
      </c>
      <c r="D476" s="239" t="s">
        <v>841</v>
      </c>
      <c r="E476" s="239" t="s">
        <v>7573</v>
      </c>
      <c r="F476" s="239" t="s">
        <v>813</v>
      </c>
      <c r="G476" s="239" t="s">
        <v>904</v>
      </c>
      <c r="H476" s="239" t="s">
        <v>841</v>
      </c>
      <c r="I476" s="239" t="s">
        <v>1015</v>
      </c>
      <c r="J476" s="241" t="s">
        <v>853</v>
      </c>
      <c r="K476" s="241" t="s">
        <v>7217</v>
      </c>
      <c r="L476" s="230" t="str">
        <f t="shared" si="114"/>
        <v>IH26</v>
      </c>
      <c r="M476" s="230" t="str">
        <f t="shared" si="115"/>
        <v/>
      </c>
      <c r="N476" s="230" t="str">
        <f t="shared" si="116"/>
        <v/>
      </c>
      <c r="O476" s="230" t="str">
        <f t="shared" si="117"/>
        <v/>
      </c>
      <c r="P476" s="55" t="str">
        <f t="shared" si="118"/>
        <v>IH26</v>
      </c>
      <c r="Q476" s="635" t="str">
        <f t="shared" si="125"/>
        <v>218</v>
      </c>
      <c r="R476" s="234">
        <f t="shared" si="109"/>
        <v>195</v>
      </c>
      <c r="S476" s="55">
        <f t="shared" si="119"/>
        <v>182</v>
      </c>
      <c r="T476" s="242">
        <f t="shared" ca="1" si="120"/>
        <v>4.3</v>
      </c>
      <c r="U476" s="231" t="str">
        <f t="shared" si="121"/>
        <v/>
      </c>
      <c r="V476" s="230" t="str">
        <f t="array" ref="V476">INDEX(P:P,MAX(U$3:U476))</f>
        <v>IH#3MTR</v>
      </c>
      <c r="W476" s="230" t="str">
        <f t="shared" ca="1" si="122"/>
        <v/>
      </c>
      <c r="X476" s="230">
        <f t="shared" si="123"/>
        <v>11.4</v>
      </c>
      <c r="Y476" s="230">
        <f t="shared" si="112"/>
        <v>0</v>
      </c>
      <c r="AA476" s="230" t="str">
        <f t="shared" si="113"/>
        <v>彰西</v>
      </c>
      <c r="AB476" s="230" t="s">
        <v>2330</v>
      </c>
      <c r="AC476" s="230" t="str">
        <f t="shared" si="124"/>
        <v>西華線</v>
      </c>
      <c r="BB476" s="547" t="s">
        <v>2414</v>
      </c>
      <c r="BC476" s="547">
        <v>2770</v>
      </c>
      <c r="BD476" s="547">
        <v>7</v>
      </c>
      <c r="BE476" s="547">
        <v>2777</v>
      </c>
      <c r="BG476" s="239" t="s">
        <v>8695</v>
      </c>
      <c r="BH476" s="240" t="s">
        <v>8698</v>
      </c>
      <c r="BI476" t="s">
        <v>2330</v>
      </c>
      <c r="BJ476" t="s">
        <v>2326</v>
      </c>
    </row>
    <row r="477" spans="1:62">
      <c r="A477" s="239" t="s">
        <v>7537</v>
      </c>
      <c r="B477" s="240" t="s">
        <v>7574</v>
      </c>
      <c r="C477" s="240" t="s">
        <v>7575</v>
      </c>
      <c r="D477" s="239" t="s">
        <v>792</v>
      </c>
      <c r="E477" s="239" t="s">
        <v>838</v>
      </c>
      <c r="F477" s="239" t="s">
        <v>792</v>
      </c>
      <c r="G477" s="239" t="s">
        <v>5661</v>
      </c>
      <c r="H477" s="239" t="s">
        <v>792</v>
      </c>
      <c r="I477" s="239" t="s">
        <v>5661</v>
      </c>
      <c r="J477" s="241" t="s">
        <v>7576</v>
      </c>
      <c r="K477" s="241" t="s">
        <v>7066</v>
      </c>
      <c r="L477" s="230" t="str">
        <f t="shared" si="114"/>
        <v>IH20</v>
      </c>
      <c r="M477" s="230" t="str">
        <f t="shared" si="115"/>
        <v/>
      </c>
      <c r="N477" s="230" t="str">
        <f t="shared" si="116"/>
        <v/>
      </c>
      <c r="O477" s="230" t="str">
        <f t="shared" si="117"/>
        <v/>
      </c>
      <c r="P477" s="55" t="str">
        <f t="shared" si="118"/>
        <v>IH20</v>
      </c>
      <c r="Q477" s="635" t="str">
        <f t="shared" si="125"/>
        <v>163</v>
      </c>
      <c r="R477" s="234">
        <f t="shared" si="109"/>
        <v>141</v>
      </c>
      <c r="S477" s="55">
        <f t="shared" si="119"/>
        <v>115</v>
      </c>
      <c r="T477" s="242">
        <f t="shared" ca="1" si="120"/>
        <v>3.22</v>
      </c>
      <c r="U477" s="231" t="str">
        <f t="shared" si="121"/>
        <v/>
      </c>
      <c r="V477" s="230" t="str">
        <f t="array" ref="V477">INDEX(P:P,MAX(U$3:U477))</f>
        <v>IH#3MTR</v>
      </c>
      <c r="W477" s="230" t="str">
        <f t="shared" ca="1" si="122"/>
        <v/>
      </c>
      <c r="X477" s="230">
        <f t="shared" si="123"/>
        <v>11.4</v>
      </c>
      <c r="Y477" s="230">
        <f t="shared" si="112"/>
        <v>0</v>
      </c>
      <c r="AA477" s="230" t="str">
        <f t="shared" si="113"/>
        <v>彰西</v>
      </c>
      <c r="AB477" s="230" t="s">
        <v>2331</v>
      </c>
      <c r="AC477" s="230" t="str">
        <f t="shared" si="124"/>
        <v>後港線</v>
      </c>
      <c r="BB477" s="547" t="s">
        <v>2413</v>
      </c>
      <c r="BC477" s="547">
        <v>2352</v>
      </c>
      <c r="BD477" s="547">
        <v>2</v>
      </c>
      <c r="BE477" s="547">
        <v>2354</v>
      </c>
      <c r="BG477" s="239" t="s">
        <v>8695</v>
      </c>
      <c r="BH477" s="240" t="s">
        <v>8699</v>
      </c>
      <c r="BI477" t="s">
        <v>2331</v>
      </c>
      <c r="BJ477" t="s">
        <v>2326</v>
      </c>
    </row>
    <row r="478" spans="1:62">
      <c r="A478" s="239" t="s">
        <v>51</v>
      </c>
      <c r="B478" s="240" t="s">
        <v>434</v>
      </c>
      <c r="C478" s="240" t="s">
        <v>4697</v>
      </c>
      <c r="D478" s="239" t="s">
        <v>7568</v>
      </c>
      <c r="E478" s="239" t="s">
        <v>3184</v>
      </c>
      <c r="F478" s="239" t="s">
        <v>813</v>
      </c>
      <c r="G478" s="239" t="s">
        <v>4720</v>
      </c>
      <c r="H478" s="239" t="s">
        <v>813</v>
      </c>
      <c r="I478" s="239" t="s">
        <v>4697</v>
      </c>
      <c r="J478" s="241" t="s">
        <v>7088</v>
      </c>
      <c r="K478" s="241" t="s">
        <v>7577</v>
      </c>
      <c r="L478" s="230" t="str">
        <f t="shared" si="114"/>
        <v>II#1MTR</v>
      </c>
      <c r="M478" s="230" t="str">
        <f t="shared" si="115"/>
        <v/>
      </c>
      <c r="N478" s="230" t="str">
        <f t="shared" si="116"/>
        <v>II#1MTR</v>
      </c>
      <c r="O478" s="230" t="str">
        <f t="shared" si="117"/>
        <v/>
      </c>
      <c r="P478" s="55" t="str">
        <f t="shared" si="118"/>
        <v>II#1MTR</v>
      </c>
      <c r="Q478" s="635" t="str">
        <f t="shared" si="125"/>
        <v>450</v>
      </c>
      <c r="R478" s="234">
        <f t="shared" si="109"/>
        <v>428</v>
      </c>
      <c r="S478" s="55">
        <f t="shared" si="119"/>
        <v>400</v>
      </c>
      <c r="T478" s="242">
        <f t="shared" ca="1" si="120"/>
        <v>8.89</v>
      </c>
      <c r="U478" s="231">
        <f t="shared" si="121"/>
        <v>478</v>
      </c>
      <c r="V478" s="230" t="str">
        <f t="array" ref="V478">INDEX(P:P,MAX(U$3:U478))</f>
        <v>II#1MTR</v>
      </c>
      <c r="W478" s="230">
        <f t="shared" ca="1" si="122"/>
        <v>25</v>
      </c>
      <c r="X478" s="230" t="str">
        <f t="shared" si="123"/>
        <v/>
      </c>
      <c r="Y478" s="230">
        <f t="shared" si="112"/>
        <v>0</v>
      </c>
      <c r="AA478" s="230" t="str">
        <f t="shared" si="113"/>
        <v>彰南</v>
      </c>
      <c r="AB478" s="230" t="s">
        <v>2332</v>
      </c>
      <c r="AC478" s="230" t="str">
        <f t="shared" si="124"/>
        <v>#1M</v>
      </c>
      <c r="BB478" s="547" t="s">
        <v>1895</v>
      </c>
      <c r="BC478" s="547" t="s">
        <v>85</v>
      </c>
      <c r="BD478" s="547" t="s">
        <v>85</v>
      </c>
      <c r="BE478" s="547">
        <v>0</v>
      </c>
      <c r="BG478" s="239" t="s">
        <v>8700</v>
      </c>
      <c r="BH478" s="240" t="s">
        <v>8601</v>
      </c>
      <c r="BI478" t="s">
        <v>2332</v>
      </c>
      <c r="BJ478" t="s">
        <v>2332</v>
      </c>
    </row>
    <row r="479" spans="1:62">
      <c r="A479" s="239" t="s">
        <v>51</v>
      </c>
      <c r="B479" s="240" t="s">
        <v>569</v>
      </c>
      <c r="C479" s="240" t="s">
        <v>906</v>
      </c>
      <c r="D479" s="239" t="s">
        <v>848</v>
      </c>
      <c r="E479" s="239" t="s">
        <v>876</v>
      </c>
      <c r="F479" s="239" t="s">
        <v>813</v>
      </c>
      <c r="G479" s="239" t="s">
        <v>7578</v>
      </c>
      <c r="H479" s="239" t="s">
        <v>792</v>
      </c>
      <c r="I479" s="239" t="s">
        <v>7579</v>
      </c>
      <c r="J479" s="241" t="s">
        <v>934</v>
      </c>
      <c r="K479" s="241" t="s">
        <v>844</v>
      </c>
      <c r="L479" s="230" t="str">
        <f t="shared" si="114"/>
        <v>II22</v>
      </c>
      <c r="M479" s="230" t="str">
        <f t="shared" si="115"/>
        <v/>
      </c>
      <c r="N479" s="230" t="str">
        <f t="shared" si="116"/>
        <v/>
      </c>
      <c r="O479" s="230" t="str">
        <f t="shared" si="117"/>
        <v/>
      </c>
      <c r="P479" s="55" t="str">
        <f t="shared" si="118"/>
        <v>II22</v>
      </c>
      <c r="Q479" s="635" t="str">
        <f t="shared" si="125"/>
        <v>58</v>
      </c>
      <c r="R479" s="234">
        <f t="shared" si="109"/>
        <v>56</v>
      </c>
      <c r="S479" s="55">
        <f t="shared" si="119"/>
        <v>54</v>
      </c>
      <c r="T479" s="242">
        <f t="shared" ca="1" si="120"/>
        <v>1.1499999999999999</v>
      </c>
      <c r="U479" s="231" t="str">
        <f t="shared" si="121"/>
        <v/>
      </c>
      <c r="V479" s="230" t="str">
        <f t="array" ref="V479">INDEX(P:P,MAX(U$3:U479))</f>
        <v>II#1MTR</v>
      </c>
      <c r="W479" s="230" t="str">
        <f t="shared" ca="1" si="122"/>
        <v/>
      </c>
      <c r="X479" s="230">
        <f t="shared" si="123"/>
        <v>11.4</v>
      </c>
      <c r="Y479" s="230">
        <f t="shared" si="112"/>
        <v>0</v>
      </c>
      <c r="AA479" s="230" t="str">
        <f t="shared" si="113"/>
        <v>彰南</v>
      </c>
      <c r="AB479" s="230" t="s">
        <v>2333</v>
      </c>
      <c r="AC479" s="230" t="str">
        <f t="shared" si="124"/>
        <v>縣府線</v>
      </c>
      <c r="BB479" s="547" t="s">
        <v>1894</v>
      </c>
      <c r="BC479" s="547">
        <v>81</v>
      </c>
      <c r="BD479" s="547">
        <v>1</v>
      </c>
      <c r="BE479" s="547">
        <v>82</v>
      </c>
      <c r="BG479" s="239" t="s">
        <v>8700</v>
      </c>
      <c r="BH479" s="240" t="s">
        <v>8701</v>
      </c>
      <c r="BI479" t="s">
        <v>2333</v>
      </c>
      <c r="BJ479" t="s">
        <v>2332</v>
      </c>
    </row>
    <row r="480" spans="1:62">
      <c r="A480" s="239" t="s">
        <v>51</v>
      </c>
      <c r="B480" s="240" t="s">
        <v>570</v>
      </c>
      <c r="C480" s="240" t="s">
        <v>804</v>
      </c>
      <c r="D480" s="239" t="s">
        <v>7531</v>
      </c>
      <c r="E480" s="239" t="s">
        <v>952</v>
      </c>
      <c r="F480" s="239" t="s">
        <v>841</v>
      </c>
      <c r="G480" s="239" t="s">
        <v>888</v>
      </c>
      <c r="H480" s="239" t="s">
        <v>841</v>
      </c>
      <c r="I480" s="239" t="s">
        <v>952</v>
      </c>
      <c r="J480" s="241" t="s">
        <v>6110</v>
      </c>
      <c r="K480" s="241" t="s">
        <v>848</v>
      </c>
      <c r="L480" s="230" t="str">
        <f t="shared" si="114"/>
        <v>II25</v>
      </c>
      <c r="M480" s="230" t="str">
        <f t="shared" si="115"/>
        <v/>
      </c>
      <c r="N480" s="230" t="str">
        <f t="shared" si="116"/>
        <v/>
      </c>
      <c r="O480" s="230" t="str">
        <f t="shared" si="117"/>
        <v/>
      </c>
      <c r="P480" s="55" t="str">
        <f t="shared" si="118"/>
        <v>II25</v>
      </c>
      <c r="Q480" s="635" t="str">
        <f t="shared" si="125"/>
        <v>94</v>
      </c>
      <c r="R480" s="234">
        <f t="shared" si="109"/>
        <v>76</v>
      </c>
      <c r="S480" s="55">
        <f t="shared" si="119"/>
        <v>64</v>
      </c>
      <c r="T480" s="242">
        <f t="shared" ca="1" si="120"/>
        <v>1.86</v>
      </c>
      <c r="U480" s="231" t="str">
        <f t="shared" si="121"/>
        <v/>
      </c>
      <c r="V480" s="230" t="str">
        <f t="array" ref="V480">INDEX(P:P,MAX(U$3:U480))</f>
        <v>II#1MTR</v>
      </c>
      <c r="W480" s="230" t="str">
        <f t="shared" ca="1" si="122"/>
        <v/>
      </c>
      <c r="X480" s="230">
        <f t="shared" si="123"/>
        <v>11.4</v>
      </c>
      <c r="Y480" s="230">
        <f t="shared" si="112"/>
        <v>0</v>
      </c>
      <c r="AA480" s="230" t="str">
        <f t="shared" si="113"/>
        <v>彰南</v>
      </c>
      <c r="AB480" s="230" t="s">
        <v>2334</v>
      </c>
      <c r="AC480" s="230" t="str">
        <f t="shared" si="124"/>
        <v>西門線</v>
      </c>
      <c r="BB480" s="547" t="s">
        <v>2431</v>
      </c>
      <c r="BC480" s="547">
        <v>3663</v>
      </c>
      <c r="BD480" s="547">
        <v>5</v>
      </c>
      <c r="BE480" s="547">
        <v>3668</v>
      </c>
      <c r="BG480" s="239" t="s">
        <v>51</v>
      </c>
      <c r="BH480" s="240" t="s">
        <v>8702</v>
      </c>
      <c r="BI480" t="s">
        <v>2334</v>
      </c>
      <c r="BJ480" t="s">
        <v>2332</v>
      </c>
    </row>
    <row r="481" spans="1:62">
      <c r="A481" s="239" t="s">
        <v>51</v>
      </c>
      <c r="B481" s="240" t="s">
        <v>7580</v>
      </c>
      <c r="C481" s="240" t="s">
        <v>7581</v>
      </c>
      <c r="D481" s="239" t="s">
        <v>859</v>
      </c>
      <c r="E481" s="239" t="s">
        <v>955</v>
      </c>
      <c r="F481" s="239" t="s">
        <v>855</v>
      </c>
      <c r="G481" s="239" t="s">
        <v>1040</v>
      </c>
      <c r="H481" s="239" t="s">
        <v>855</v>
      </c>
      <c r="I481" s="239" t="s">
        <v>7581</v>
      </c>
      <c r="J481" s="241" t="s">
        <v>794</v>
      </c>
      <c r="K481" s="241" t="s">
        <v>5959</v>
      </c>
      <c r="L481" s="230" t="str">
        <f t="shared" si="114"/>
        <v>II20</v>
      </c>
      <c r="M481" s="230" t="str">
        <f t="shared" si="115"/>
        <v/>
      </c>
      <c r="N481" s="230" t="str">
        <f t="shared" si="116"/>
        <v/>
      </c>
      <c r="O481" s="230" t="str">
        <f t="shared" si="117"/>
        <v/>
      </c>
      <c r="P481" s="55" t="str">
        <f t="shared" si="118"/>
        <v>II20</v>
      </c>
      <c r="Q481" s="635" t="str">
        <f t="shared" si="125"/>
        <v>206</v>
      </c>
      <c r="R481" s="234">
        <f t="shared" ref="R481:R544" si="126">AVERAGE(C481*1,E481*1,G481*1)</f>
        <v>199</v>
      </c>
      <c r="S481" s="55">
        <f t="shared" si="119"/>
        <v>193</v>
      </c>
      <c r="T481" s="242">
        <f t="shared" ca="1" si="120"/>
        <v>4.07</v>
      </c>
      <c r="U481" s="231" t="str">
        <f t="shared" si="121"/>
        <v/>
      </c>
      <c r="V481" s="230" t="str">
        <f t="array" ref="V481">INDEX(P:P,MAX(U$3:U481))</f>
        <v>II#1MTR</v>
      </c>
      <c r="W481" s="230" t="str">
        <f t="shared" ca="1" si="122"/>
        <v/>
      </c>
      <c r="X481" s="230">
        <f t="shared" si="123"/>
        <v>11.4</v>
      </c>
      <c r="Y481" s="230">
        <f t="shared" si="112"/>
        <v>0</v>
      </c>
      <c r="AA481" s="230" t="str">
        <f t="shared" si="113"/>
        <v>彰南</v>
      </c>
      <c r="AB481" s="230" t="s">
        <v>2335</v>
      </c>
      <c r="AC481" s="230" t="str">
        <f t="shared" si="124"/>
        <v>新生線</v>
      </c>
      <c r="BB481" s="547" t="s">
        <v>2432</v>
      </c>
      <c r="BC481" s="547">
        <v>181</v>
      </c>
      <c r="BD481" s="547">
        <v>1</v>
      </c>
      <c r="BE481" s="547">
        <v>182</v>
      </c>
      <c r="BG481" s="239" t="s">
        <v>8700</v>
      </c>
      <c r="BH481" s="240" t="s">
        <v>8703</v>
      </c>
      <c r="BI481" t="s">
        <v>2335</v>
      </c>
      <c r="BJ481" t="s">
        <v>2332</v>
      </c>
    </row>
    <row r="482" spans="1:62">
      <c r="A482" s="239" t="s">
        <v>7582</v>
      </c>
      <c r="B482" s="240" t="s">
        <v>7583</v>
      </c>
      <c r="C482" s="240" t="s">
        <v>839</v>
      </c>
      <c r="D482" s="239" t="s">
        <v>7506</v>
      </c>
      <c r="E482" s="239" t="s">
        <v>804</v>
      </c>
      <c r="F482" s="239" t="s">
        <v>7584</v>
      </c>
      <c r="G482" s="239" t="s">
        <v>7585</v>
      </c>
      <c r="H482" s="239" t="s">
        <v>7506</v>
      </c>
      <c r="I482" s="239" t="s">
        <v>7586</v>
      </c>
      <c r="J482" s="241" t="s">
        <v>881</v>
      </c>
      <c r="K482" s="241" t="s">
        <v>7556</v>
      </c>
      <c r="L482" s="230" t="str">
        <f t="shared" si="114"/>
        <v>II26</v>
      </c>
      <c r="M482" s="230" t="str">
        <f t="shared" si="115"/>
        <v/>
      </c>
      <c r="N482" s="230" t="str">
        <f t="shared" si="116"/>
        <v/>
      </c>
      <c r="O482" s="230" t="str">
        <f t="shared" si="117"/>
        <v/>
      </c>
      <c r="P482" s="55" t="str">
        <f t="shared" si="118"/>
        <v>II26</v>
      </c>
      <c r="Q482" s="635" t="str">
        <f t="shared" si="125"/>
        <v>112</v>
      </c>
      <c r="R482" s="234">
        <f t="shared" si="126"/>
        <v>79</v>
      </c>
      <c r="S482" s="55">
        <f t="shared" si="119"/>
        <v>56</v>
      </c>
      <c r="T482" s="242">
        <f t="shared" ca="1" si="120"/>
        <v>2.21</v>
      </c>
      <c r="U482" s="231" t="str">
        <f t="shared" si="121"/>
        <v/>
      </c>
      <c r="V482" s="230" t="str">
        <f t="array" ref="V482">INDEX(P:P,MAX(U$3:U482))</f>
        <v>II#1MTR</v>
      </c>
      <c r="W482" s="230" t="str">
        <f t="shared" ca="1" si="122"/>
        <v/>
      </c>
      <c r="X482" s="230">
        <f t="shared" si="123"/>
        <v>11.4</v>
      </c>
      <c r="Y482" s="230">
        <f t="shared" si="112"/>
        <v>0</v>
      </c>
      <c r="AA482" s="230" t="str">
        <f t="shared" si="113"/>
        <v>彰南</v>
      </c>
      <c r="AB482" s="230" t="s">
        <v>2336</v>
      </c>
      <c r="AC482" s="230" t="str">
        <f t="shared" si="124"/>
        <v>南興線</v>
      </c>
      <c r="BB482" s="547" t="s">
        <v>2427</v>
      </c>
      <c r="BC482" s="547">
        <v>39</v>
      </c>
      <c r="BD482" s="547">
        <v>2</v>
      </c>
      <c r="BE482" s="547">
        <v>41</v>
      </c>
      <c r="BG482" s="239" t="s">
        <v>8704</v>
      </c>
      <c r="BH482" s="240" t="s">
        <v>8705</v>
      </c>
      <c r="BI482" t="s">
        <v>2336</v>
      </c>
      <c r="BJ482" t="s">
        <v>2332</v>
      </c>
    </row>
    <row r="483" spans="1:62">
      <c r="A483" s="239" t="s">
        <v>51</v>
      </c>
      <c r="B483" s="240" t="s">
        <v>571</v>
      </c>
      <c r="C483" s="240" t="s">
        <v>964</v>
      </c>
      <c r="D483" s="239" t="s">
        <v>855</v>
      </c>
      <c r="E483" s="239" t="s">
        <v>794</v>
      </c>
      <c r="F483" s="239" t="s">
        <v>841</v>
      </c>
      <c r="G483" s="239" t="s">
        <v>7311</v>
      </c>
      <c r="H483" s="239" t="s">
        <v>841</v>
      </c>
      <c r="I483" s="239" t="s">
        <v>929</v>
      </c>
      <c r="J483" s="241" t="s">
        <v>893</v>
      </c>
      <c r="K483" s="241" t="s">
        <v>841</v>
      </c>
      <c r="L483" s="230" t="str">
        <f t="shared" si="114"/>
        <v>II27</v>
      </c>
      <c r="M483" s="230" t="str">
        <f t="shared" si="115"/>
        <v/>
      </c>
      <c r="N483" s="230" t="str">
        <f t="shared" si="116"/>
        <v/>
      </c>
      <c r="O483" s="230" t="str">
        <f t="shared" si="117"/>
        <v/>
      </c>
      <c r="P483" s="55" t="str">
        <f t="shared" si="118"/>
        <v>II27</v>
      </c>
      <c r="Q483" s="635" t="str">
        <f t="shared" si="125"/>
        <v>63</v>
      </c>
      <c r="R483" s="234">
        <f t="shared" si="126"/>
        <v>52</v>
      </c>
      <c r="S483" s="55">
        <f t="shared" si="119"/>
        <v>42</v>
      </c>
      <c r="T483" s="242">
        <f t="shared" ca="1" si="120"/>
        <v>1.24</v>
      </c>
      <c r="U483" s="231" t="str">
        <f t="shared" si="121"/>
        <v/>
      </c>
      <c r="V483" s="230" t="str">
        <f t="array" ref="V483">INDEX(P:P,MAX(U$3:U483))</f>
        <v>II#1MTR</v>
      </c>
      <c r="W483" s="230" t="str">
        <f t="shared" ca="1" si="122"/>
        <v/>
      </c>
      <c r="X483" s="230">
        <f t="shared" si="123"/>
        <v>11.4</v>
      </c>
      <c r="Y483" s="230">
        <f t="shared" si="112"/>
        <v>0</v>
      </c>
      <c r="AA483" s="230" t="str">
        <f t="shared" si="113"/>
        <v>彰南</v>
      </c>
      <c r="AB483" s="230" t="s">
        <v>2337</v>
      </c>
      <c r="AC483" s="230" t="str">
        <f t="shared" si="124"/>
        <v>南和線</v>
      </c>
      <c r="BB483" s="547" t="s">
        <v>2439</v>
      </c>
      <c r="BC483" s="547">
        <v>556</v>
      </c>
      <c r="BD483" s="547" t="s">
        <v>85</v>
      </c>
      <c r="BE483" s="547">
        <v>556</v>
      </c>
      <c r="BG483" s="239" t="s">
        <v>8700</v>
      </c>
      <c r="BH483" s="240" t="s">
        <v>8706</v>
      </c>
      <c r="BI483" t="s">
        <v>2337</v>
      </c>
      <c r="BJ483" t="s">
        <v>2332</v>
      </c>
    </row>
    <row r="484" spans="1:62">
      <c r="A484" s="239" t="s">
        <v>7587</v>
      </c>
      <c r="B484" s="240" t="s">
        <v>7551</v>
      </c>
      <c r="C484" s="240" t="s">
        <v>7588</v>
      </c>
      <c r="D484" s="239" t="s">
        <v>7312</v>
      </c>
      <c r="E484" s="239" t="s">
        <v>4721</v>
      </c>
      <c r="F484" s="239" t="s">
        <v>813</v>
      </c>
      <c r="G484" s="239" t="s">
        <v>7589</v>
      </c>
      <c r="H484" s="239" t="s">
        <v>806</v>
      </c>
      <c r="I484" s="239" t="s">
        <v>7590</v>
      </c>
      <c r="J484" s="241" t="s">
        <v>367</v>
      </c>
      <c r="K484" s="241" t="s">
        <v>367</v>
      </c>
      <c r="L484" s="230" t="str">
        <f t="shared" si="114"/>
        <v>II#2MTR</v>
      </c>
      <c r="M484" s="230" t="str">
        <f t="shared" si="115"/>
        <v/>
      </c>
      <c r="N484" s="230" t="str">
        <f t="shared" si="116"/>
        <v>II#2MTR</v>
      </c>
      <c r="O484" s="230" t="str">
        <f t="shared" si="117"/>
        <v/>
      </c>
      <c r="P484" s="55" t="str">
        <f t="shared" si="118"/>
        <v>II#2MTR</v>
      </c>
      <c r="Q484" s="635" t="str">
        <f t="shared" si="125"/>
        <v>929</v>
      </c>
      <c r="R484" s="234">
        <f t="shared" si="126"/>
        <v>896</v>
      </c>
      <c r="S484" s="55">
        <f t="shared" si="119"/>
        <v>860</v>
      </c>
      <c r="T484" s="242">
        <f t="shared" ca="1" si="120"/>
        <v>18.34</v>
      </c>
      <c r="U484" s="231">
        <f t="shared" si="121"/>
        <v>484</v>
      </c>
      <c r="V484" s="230" t="str">
        <f t="array" ref="V484">INDEX(P:P,MAX(U$3:U484))</f>
        <v>II#2MTR</v>
      </c>
      <c r="W484" s="230">
        <f t="shared" ca="1" si="122"/>
        <v>25</v>
      </c>
      <c r="X484" s="230" t="str">
        <f t="shared" si="123"/>
        <v/>
      </c>
      <c r="Y484" s="230">
        <f t="shared" si="112"/>
        <v>0</v>
      </c>
      <c r="AA484" s="230" t="str">
        <f t="shared" si="113"/>
        <v>彰南</v>
      </c>
      <c r="AB484" s="230" t="s">
        <v>2338</v>
      </c>
      <c r="AC484" s="230" t="str">
        <f t="shared" si="124"/>
        <v>#2M</v>
      </c>
      <c r="BB484" s="547" t="s">
        <v>2434</v>
      </c>
      <c r="BC484" s="547">
        <v>792</v>
      </c>
      <c r="BD484" s="547">
        <v>8</v>
      </c>
      <c r="BE484" s="547">
        <v>800</v>
      </c>
      <c r="BG484" s="239" t="s">
        <v>8704</v>
      </c>
      <c r="BH484" s="240" t="s">
        <v>8607</v>
      </c>
      <c r="BI484" t="s">
        <v>2338</v>
      </c>
      <c r="BJ484" t="s">
        <v>2338</v>
      </c>
    </row>
    <row r="485" spans="1:62">
      <c r="A485" s="239" t="s">
        <v>51</v>
      </c>
      <c r="B485" s="240" t="s">
        <v>7591</v>
      </c>
      <c r="C485" s="240" t="s">
        <v>7592</v>
      </c>
      <c r="D485" s="239" t="s">
        <v>7593</v>
      </c>
      <c r="E485" s="239" t="s">
        <v>7594</v>
      </c>
      <c r="F485" s="239" t="s">
        <v>7066</v>
      </c>
      <c r="G485" s="239" t="s">
        <v>7595</v>
      </c>
      <c r="H485" s="239" t="s">
        <v>5651</v>
      </c>
      <c r="I485" s="239" t="s">
        <v>7596</v>
      </c>
      <c r="J485" s="241" t="s">
        <v>7597</v>
      </c>
      <c r="K485" s="241" t="s">
        <v>5846</v>
      </c>
      <c r="L485" s="230" t="str">
        <f t="shared" si="114"/>
        <v>II32</v>
      </c>
      <c r="M485" s="230" t="str">
        <f t="shared" si="115"/>
        <v/>
      </c>
      <c r="N485" s="230" t="str">
        <f t="shared" si="116"/>
        <v/>
      </c>
      <c r="O485" s="230" t="str">
        <f t="shared" si="117"/>
        <v/>
      </c>
      <c r="P485" s="55" t="str">
        <f t="shared" si="118"/>
        <v>II32</v>
      </c>
      <c r="Q485" s="635" t="str">
        <f t="shared" si="125"/>
        <v>169</v>
      </c>
      <c r="R485" s="234">
        <f t="shared" si="126"/>
        <v>151</v>
      </c>
      <c r="S485" s="55">
        <f t="shared" si="119"/>
        <v>127</v>
      </c>
      <c r="T485" s="242">
        <f t="shared" ca="1" si="120"/>
        <v>3.34</v>
      </c>
      <c r="U485" s="231" t="str">
        <f t="shared" si="121"/>
        <v/>
      </c>
      <c r="V485" s="230" t="str">
        <f t="array" ref="V485">INDEX(P:P,MAX(U$3:U485))</f>
        <v>II#2MTR</v>
      </c>
      <c r="W485" s="230" t="str">
        <f t="shared" ca="1" si="122"/>
        <v/>
      </c>
      <c r="X485" s="230">
        <f t="shared" si="123"/>
        <v>11.4</v>
      </c>
      <c r="Y485" s="230">
        <f t="shared" si="112"/>
        <v>0</v>
      </c>
      <c r="AA485" s="230" t="str">
        <f t="shared" si="113"/>
        <v>彰南</v>
      </c>
      <c r="AB485" s="230" t="s">
        <v>2339</v>
      </c>
      <c r="AC485" s="230" t="str">
        <f t="shared" si="124"/>
        <v>南郭線</v>
      </c>
      <c r="BB485" s="547" t="s">
        <v>2435</v>
      </c>
      <c r="BC485" s="547">
        <v>997</v>
      </c>
      <c r="BD485" s="547" t="s">
        <v>85</v>
      </c>
      <c r="BE485" s="547">
        <v>997</v>
      </c>
      <c r="BG485" s="239" t="s">
        <v>8700</v>
      </c>
      <c r="BH485" s="240" t="s">
        <v>572</v>
      </c>
      <c r="BI485" t="s">
        <v>2339</v>
      </c>
      <c r="BJ485" t="s">
        <v>2338</v>
      </c>
    </row>
    <row r="486" spans="1:62">
      <c r="A486" s="239" t="s">
        <v>7598</v>
      </c>
      <c r="B486" s="240" t="s">
        <v>573</v>
      </c>
      <c r="C486" s="240" t="s">
        <v>987</v>
      </c>
      <c r="D486" s="239" t="s">
        <v>7082</v>
      </c>
      <c r="E486" s="239" t="s">
        <v>7196</v>
      </c>
      <c r="F486" s="239" t="s">
        <v>5651</v>
      </c>
      <c r="G486" s="239" t="s">
        <v>7599</v>
      </c>
      <c r="H486" s="239" t="s">
        <v>7082</v>
      </c>
      <c r="I486" s="239" t="s">
        <v>7156</v>
      </c>
      <c r="J486" s="241" t="s">
        <v>7385</v>
      </c>
      <c r="K486" s="241" t="s">
        <v>7114</v>
      </c>
      <c r="L486" s="230" t="str">
        <f t="shared" si="114"/>
        <v>II34</v>
      </c>
      <c r="M486" s="230" t="str">
        <f t="shared" si="115"/>
        <v/>
      </c>
      <c r="N486" s="230" t="str">
        <f t="shared" si="116"/>
        <v/>
      </c>
      <c r="O486" s="230" t="str">
        <f t="shared" si="117"/>
        <v/>
      </c>
      <c r="P486" s="55" t="str">
        <f t="shared" si="118"/>
        <v>II34</v>
      </c>
      <c r="Q486" s="635" t="str">
        <f t="shared" si="125"/>
        <v>136</v>
      </c>
      <c r="R486" s="234">
        <f t="shared" si="126"/>
        <v>130</v>
      </c>
      <c r="S486" s="55">
        <f t="shared" si="119"/>
        <v>120</v>
      </c>
      <c r="T486" s="242">
        <f t="shared" ca="1" si="120"/>
        <v>2.69</v>
      </c>
      <c r="U486" s="231" t="str">
        <f t="shared" si="121"/>
        <v/>
      </c>
      <c r="V486" s="230" t="str">
        <f t="array" ref="V486">INDEX(P:P,MAX(U$3:U486))</f>
        <v>II#2MTR</v>
      </c>
      <c r="W486" s="230" t="str">
        <f t="shared" ca="1" si="122"/>
        <v/>
      </c>
      <c r="X486" s="230">
        <f t="shared" si="123"/>
        <v>11.4</v>
      </c>
      <c r="Y486" s="230">
        <f t="shared" si="112"/>
        <v>0</v>
      </c>
      <c r="AA486" s="230" t="str">
        <f t="shared" si="113"/>
        <v>彰南</v>
      </c>
      <c r="AB486" s="230" t="s">
        <v>2340</v>
      </c>
      <c r="AC486" s="230" t="str">
        <f t="shared" si="124"/>
        <v>民權線</v>
      </c>
      <c r="BB486" s="547" t="s">
        <v>2426</v>
      </c>
      <c r="BC486" s="547">
        <v>2336</v>
      </c>
      <c r="BD486" s="547">
        <v>3</v>
      </c>
      <c r="BE486" s="547">
        <v>2339</v>
      </c>
      <c r="BG486" s="239" t="s">
        <v>51</v>
      </c>
      <c r="BH486" s="240" t="s">
        <v>8707</v>
      </c>
      <c r="BI486" t="s">
        <v>2340</v>
      </c>
      <c r="BJ486" t="s">
        <v>2338</v>
      </c>
    </row>
    <row r="487" spans="1:62">
      <c r="A487" s="239" t="s">
        <v>51</v>
      </c>
      <c r="B487" s="240" t="s">
        <v>574</v>
      </c>
      <c r="C487" s="240" t="s">
        <v>991</v>
      </c>
      <c r="D487" s="239" t="s">
        <v>841</v>
      </c>
      <c r="E487" s="239" t="s">
        <v>961</v>
      </c>
      <c r="F487" s="239" t="s">
        <v>813</v>
      </c>
      <c r="G487" s="239" t="s">
        <v>6966</v>
      </c>
      <c r="H487" s="239" t="s">
        <v>813</v>
      </c>
      <c r="I487" s="239" t="s">
        <v>991</v>
      </c>
      <c r="J487" s="241" t="s">
        <v>984</v>
      </c>
      <c r="K487" s="241" t="s">
        <v>841</v>
      </c>
      <c r="L487" s="230" t="str">
        <f t="shared" si="114"/>
        <v>II30</v>
      </c>
      <c r="M487" s="230" t="str">
        <f t="shared" si="115"/>
        <v/>
      </c>
      <c r="N487" s="230" t="str">
        <f t="shared" si="116"/>
        <v/>
      </c>
      <c r="O487" s="230" t="str">
        <f t="shared" si="117"/>
        <v/>
      </c>
      <c r="P487" s="55" t="str">
        <f t="shared" si="118"/>
        <v>II30</v>
      </c>
      <c r="Q487" s="635" t="str">
        <f t="shared" si="125"/>
        <v>262</v>
      </c>
      <c r="R487" s="234">
        <f t="shared" si="126"/>
        <v>236</v>
      </c>
      <c r="S487" s="55">
        <f t="shared" si="119"/>
        <v>188</v>
      </c>
      <c r="T487" s="242">
        <f t="shared" ca="1" si="120"/>
        <v>5.17</v>
      </c>
      <c r="U487" s="231" t="str">
        <f t="shared" si="121"/>
        <v/>
      </c>
      <c r="V487" s="230" t="str">
        <f t="array" ref="V487">INDEX(P:P,MAX(U$3:U487))</f>
        <v>II#2MTR</v>
      </c>
      <c r="W487" s="230" t="str">
        <f t="shared" ca="1" si="122"/>
        <v/>
      </c>
      <c r="X487" s="230">
        <f t="shared" si="123"/>
        <v>11.4</v>
      </c>
      <c r="Y487" s="230">
        <f t="shared" si="112"/>
        <v>0</v>
      </c>
      <c r="AA487" s="230" t="str">
        <f t="shared" si="113"/>
        <v>彰南</v>
      </c>
      <c r="AB487" s="230" t="s">
        <v>2341</v>
      </c>
      <c r="AC487" s="230" t="str">
        <f t="shared" si="124"/>
        <v>虎山線</v>
      </c>
      <c r="BB487" s="547" t="s">
        <v>2429</v>
      </c>
      <c r="BC487" s="547">
        <v>344</v>
      </c>
      <c r="BD487" s="547">
        <v>1</v>
      </c>
      <c r="BE487" s="547">
        <v>345</v>
      </c>
      <c r="BG487" s="239" t="s">
        <v>8700</v>
      </c>
      <c r="BH487" s="240" t="s">
        <v>8708</v>
      </c>
      <c r="BI487" t="s">
        <v>2341</v>
      </c>
      <c r="BJ487" t="s">
        <v>2338</v>
      </c>
    </row>
    <row r="488" spans="1:62">
      <c r="A488" s="239" t="s">
        <v>51</v>
      </c>
      <c r="B488" s="240" t="s">
        <v>575</v>
      </c>
      <c r="C488" s="240" t="s">
        <v>7600</v>
      </c>
      <c r="D488" s="239" t="s">
        <v>806</v>
      </c>
      <c r="E488" s="239" t="s">
        <v>873</v>
      </c>
      <c r="F488" s="239" t="s">
        <v>813</v>
      </c>
      <c r="G488" s="239" t="s">
        <v>990</v>
      </c>
      <c r="H488" s="239" t="s">
        <v>806</v>
      </c>
      <c r="I488" s="239" t="s">
        <v>990</v>
      </c>
      <c r="J488" s="241" t="s">
        <v>881</v>
      </c>
      <c r="K488" s="241" t="s">
        <v>855</v>
      </c>
      <c r="L488" s="230" t="str">
        <f t="shared" si="114"/>
        <v>II31</v>
      </c>
      <c r="M488" s="230" t="str">
        <f t="shared" si="115"/>
        <v/>
      </c>
      <c r="N488" s="230" t="str">
        <f t="shared" si="116"/>
        <v/>
      </c>
      <c r="O488" s="230" t="str">
        <f t="shared" si="117"/>
        <v/>
      </c>
      <c r="P488" s="55" t="str">
        <f t="shared" si="118"/>
        <v>II31</v>
      </c>
      <c r="Q488" s="635" t="str">
        <f t="shared" si="125"/>
        <v>233</v>
      </c>
      <c r="R488" s="234">
        <f t="shared" si="126"/>
        <v>210</v>
      </c>
      <c r="S488" s="55">
        <f t="shared" si="119"/>
        <v>183</v>
      </c>
      <c r="T488" s="242">
        <f t="shared" ca="1" si="120"/>
        <v>4.5999999999999996</v>
      </c>
      <c r="U488" s="231" t="str">
        <f t="shared" si="121"/>
        <v/>
      </c>
      <c r="V488" s="230" t="str">
        <f t="array" ref="V488">INDEX(P:P,MAX(U$3:U488))</f>
        <v>II#2MTR</v>
      </c>
      <c r="W488" s="230" t="str">
        <f t="shared" ca="1" si="122"/>
        <v/>
      </c>
      <c r="X488" s="230">
        <f t="shared" si="123"/>
        <v>11.4</v>
      </c>
      <c r="Y488" s="230">
        <f t="shared" si="112"/>
        <v>0</v>
      </c>
      <c r="AA488" s="230" t="str">
        <f t="shared" si="113"/>
        <v>彰南</v>
      </c>
      <c r="AB488" s="230" t="s">
        <v>2342</v>
      </c>
      <c r="AC488" s="230" t="str">
        <f t="shared" si="124"/>
        <v>民族線</v>
      </c>
      <c r="BB488" s="547" t="s">
        <v>2440</v>
      </c>
      <c r="BC488" s="547">
        <v>8</v>
      </c>
      <c r="BD488" s="547" t="s">
        <v>85</v>
      </c>
      <c r="BE488" s="547">
        <v>8</v>
      </c>
      <c r="BG488" s="239" t="s">
        <v>8704</v>
      </c>
      <c r="BH488" s="240" t="s">
        <v>8709</v>
      </c>
      <c r="BI488" t="s">
        <v>2342</v>
      </c>
      <c r="BJ488" t="s">
        <v>2338</v>
      </c>
    </row>
    <row r="489" spans="1:62">
      <c r="A489" s="239" t="s">
        <v>51</v>
      </c>
      <c r="B489" s="240" t="s">
        <v>576</v>
      </c>
      <c r="C489" s="240" t="s">
        <v>1037</v>
      </c>
      <c r="D489" s="239" t="s">
        <v>859</v>
      </c>
      <c r="E489" s="239" t="s">
        <v>872</v>
      </c>
      <c r="F489" s="239" t="s">
        <v>855</v>
      </c>
      <c r="G489" s="239" t="s">
        <v>822</v>
      </c>
      <c r="H489" s="239" t="s">
        <v>859</v>
      </c>
      <c r="I489" s="239" t="s">
        <v>872</v>
      </c>
      <c r="J489" s="241" t="s">
        <v>7068</v>
      </c>
      <c r="K489" s="241" t="s">
        <v>5660</v>
      </c>
      <c r="L489" s="230" t="str">
        <f t="shared" si="114"/>
        <v>II28</v>
      </c>
      <c r="M489" s="230" t="str">
        <f t="shared" si="115"/>
        <v/>
      </c>
      <c r="N489" s="230" t="str">
        <f t="shared" si="116"/>
        <v/>
      </c>
      <c r="O489" s="230" t="str">
        <f t="shared" si="117"/>
        <v/>
      </c>
      <c r="P489" s="55" t="str">
        <f t="shared" si="118"/>
        <v>II28</v>
      </c>
      <c r="Q489" s="635" t="str">
        <f t="shared" si="125"/>
        <v>230</v>
      </c>
      <c r="R489" s="234">
        <f t="shared" si="126"/>
        <v>213</v>
      </c>
      <c r="S489" s="55">
        <f t="shared" si="119"/>
        <v>185</v>
      </c>
      <c r="T489" s="242">
        <f t="shared" ca="1" si="120"/>
        <v>4.54</v>
      </c>
      <c r="U489" s="231" t="str">
        <f t="shared" si="121"/>
        <v/>
      </c>
      <c r="V489" s="230" t="str">
        <f t="array" ref="V489">INDEX(P:P,MAX(U$3:U489))</f>
        <v>II#2MTR</v>
      </c>
      <c r="W489" s="230" t="str">
        <f t="shared" ca="1" si="122"/>
        <v/>
      </c>
      <c r="X489" s="230">
        <f t="shared" si="123"/>
        <v>11.4</v>
      </c>
      <c r="Y489" s="230">
        <f t="shared" si="112"/>
        <v>0</v>
      </c>
      <c r="AA489" s="230" t="str">
        <f t="shared" si="113"/>
        <v>彰南</v>
      </c>
      <c r="AB489" s="230" t="s">
        <v>2343</v>
      </c>
      <c r="AC489" s="230" t="str">
        <f t="shared" si="124"/>
        <v>大埔線</v>
      </c>
      <c r="BB489" s="547" t="s">
        <v>2428</v>
      </c>
      <c r="BC489" s="547">
        <v>2023</v>
      </c>
      <c r="BD489" s="547">
        <v>2</v>
      </c>
      <c r="BE489" s="547">
        <v>2025</v>
      </c>
      <c r="BG489" s="239" t="s">
        <v>8700</v>
      </c>
      <c r="BH489" s="240" t="s">
        <v>8710</v>
      </c>
      <c r="BI489" t="s">
        <v>2343</v>
      </c>
      <c r="BJ489" t="s">
        <v>2338</v>
      </c>
    </row>
    <row r="490" spans="1:62">
      <c r="A490" s="239" t="s">
        <v>51</v>
      </c>
      <c r="B490" s="240" t="s">
        <v>439</v>
      </c>
      <c r="C490" s="240" t="s">
        <v>1068</v>
      </c>
      <c r="D490" s="239" t="s">
        <v>813</v>
      </c>
      <c r="E490" s="239" t="s">
        <v>4722</v>
      </c>
      <c r="F490" s="239" t="s">
        <v>841</v>
      </c>
      <c r="G490" s="239" t="s">
        <v>3148</v>
      </c>
      <c r="H490" s="239" t="s">
        <v>813</v>
      </c>
      <c r="I490" s="239" t="s">
        <v>3148</v>
      </c>
      <c r="J490" s="241" t="s">
        <v>367</v>
      </c>
      <c r="K490" s="241" t="s">
        <v>367</v>
      </c>
      <c r="L490" s="230" t="str">
        <f t="shared" si="114"/>
        <v>II#3MTR</v>
      </c>
      <c r="M490" s="230" t="str">
        <f t="shared" si="115"/>
        <v/>
      </c>
      <c r="N490" s="230" t="str">
        <f t="shared" si="116"/>
        <v>II#3MTR</v>
      </c>
      <c r="O490" s="230" t="str">
        <f t="shared" si="117"/>
        <v/>
      </c>
      <c r="P490" s="55" t="str">
        <f t="shared" si="118"/>
        <v>II#3MTR</v>
      </c>
      <c r="Q490" s="635" t="str">
        <f t="shared" si="125"/>
        <v>485</v>
      </c>
      <c r="R490" s="234">
        <f t="shared" si="126"/>
        <v>450</v>
      </c>
      <c r="S490" s="55">
        <f t="shared" si="119"/>
        <v>396</v>
      </c>
      <c r="T490" s="242">
        <f t="shared" ca="1" si="120"/>
        <v>9.58</v>
      </c>
      <c r="U490" s="231">
        <f t="shared" si="121"/>
        <v>490</v>
      </c>
      <c r="V490" s="230" t="str">
        <f t="array" ref="V490">INDEX(P:P,MAX(U$3:U490))</f>
        <v>II#3MTR</v>
      </c>
      <c r="W490" s="230">
        <f t="shared" ca="1" si="122"/>
        <v>25</v>
      </c>
      <c r="X490" s="230" t="str">
        <f t="shared" si="123"/>
        <v/>
      </c>
      <c r="Y490" s="230">
        <f t="shared" si="112"/>
        <v>0</v>
      </c>
      <c r="AA490" s="230" t="str">
        <f t="shared" si="113"/>
        <v>彰南</v>
      </c>
      <c r="AB490" s="230" t="s">
        <v>2344</v>
      </c>
      <c r="AC490" s="230" t="str">
        <f t="shared" si="124"/>
        <v>#3M</v>
      </c>
      <c r="BB490" s="547" t="s">
        <v>2433</v>
      </c>
      <c r="BC490" s="547">
        <v>376</v>
      </c>
      <c r="BD490" s="547">
        <v>7</v>
      </c>
      <c r="BE490" s="547">
        <v>383</v>
      </c>
      <c r="BG490" s="239" t="s">
        <v>8700</v>
      </c>
      <c r="BH490" s="240" t="s">
        <v>8548</v>
      </c>
      <c r="BI490" t="s">
        <v>2344</v>
      </c>
      <c r="BJ490" t="s">
        <v>2344</v>
      </c>
    </row>
    <row r="491" spans="1:62">
      <c r="A491" s="239" t="s">
        <v>51</v>
      </c>
      <c r="B491" s="240" t="s">
        <v>577</v>
      </c>
      <c r="C491" s="240" t="s">
        <v>7601</v>
      </c>
      <c r="D491" s="239" t="s">
        <v>5660</v>
      </c>
      <c r="E491" s="239" t="s">
        <v>7602</v>
      </c>
      <c r="F491" s="239" t="s">
        <v>7603</v>
      </c>
      <c r="G491" s="239" t="s">
        <v>986</v>
      </c>
      <c r="H491" s="239" t="s">
        <v>813</v>
      </c>
      <c r="I491" s="239" t="s">
        <v>836</v>
      </c>
      <c r="J491" s="241" t="s">
        <v>805</v>
      </c>
      <c r="K491" s="241" t="s">
        <v>798</v>
      </c>
      <c r="L491" s="230" t="str">
        <f t="shared" si="114"/>
        <v>II24</v>
      </c>
      <c r="M491" s="230" t="str">
        <f t="shared" si="115"/>
        <v/>
      </c>
      <c r="N491" s="230" t="str">
        <f t="shared" si="116"/>
        <v/>
      </c>
      <c r="O491" s="230" t="str">
        <f t="shared" si="117"/>
        <v/>
      </c>
      <c r="P491" s="55" t="str">
        <f t="shared" si="118"/>
        <v>II24</v>
      </c>
      <c r="Q491" s="635" t="str">
        <f t="shared" si="125"/>
        <v>159</v>
      </c>
      <c r="R491" s="234">
        <f t="shared" si="126"/>
        <v>156</v>
      </c>
      <c r="S491" s="55">
        <f t="shared" si="119"/>
        <v>151</v>
      </c>
      <c r="T491" s="242">
        <f t="shared" ca="1" si="120"/>
        <v>3.14</v>
      </c>
      <c r="U491" s="231" t="str">
        <f t="shared" si="121"/>
        <v/>
      </c>
      <c r="V491" s="230" t="str">
        <f t="array" ref="V491">INDEX(P:P,MAX(U$3:U491))</f>
        <v>II#3MTR</v>
      </c>
      <c r="W491" s="230" t="str">
        <f t="shared" ca="1" si="122"/>
        <v/>
      </c>
      <c r="X491" s="230">
        <f t="shared" si="123"/>
        <v>11.4</v>
      </c>
      <c r="Y491" s="230">
        <f t="shared" si="112"/>
        <v>0</v>
      </c>
      <c r="AA491" s="230" t="str">
        <f t="shared" si="113"/>
        <v>彰南</v>
      </c>
      <c r="AB491" s="230" t="s">
        <v>2345</v>
      </c>
      <c r="AC491" s="230" t="str">
        <f t="shared" si="124"/>
        <v>建寶線</v>
      </c>
      <c r="BB491" s="547" t="s">
        <v>2438</v>
      </c>
      <c r="BC491" s="547">
        <v>3063</v>
      </c>
      <c r="BD491" s="547">
        <v>4</v>
      </c>
      <c r="BE491" s="547">
        <v>3067</v>
      </c>
      <c r="BG491" s="239" t="s">
        <v>8704</v>
      </c>
      <c r="BH491" s="240" t="s">
        <v>8711</v>
      </c>
      <c r="BI491" t="s">
        <v>2345</v>
      </c>
      <c r="BJ491" t="s">
        <v>2344</v>
      </c>
    </row>
    <row r="492" spans="1:62">
      <c r="A492" s="239" t="s">
        <v>7604</v>
      </c>
      <c r="B492" s="240" t="s">
        <v>578</v>
      </c>
      <c r="C492" s="240" t="s">
        <v>965</v>
      </c>
      <c r="D492" s="239" t="s">
        <v>7312</v>
      </c>
      <c r="E492" s="239" t="s">
        <v>801</v>
      </c>
      <c r="F492" s="239" t="s">
        <v>813</v>
      </c>
      <c r="G492" s="239" t="s">
        <v>871</v>
      </c>
      <c r="H492" s="239" t="s">
        <v>813</v>
      </c>
      <c r="I492" s="239" t="s">
        <v>871</v>
      </c>
      <c r="J492" s="241" t="s">
        <v>1029</v>
      </c>
      <c r="K492" s="241" t="s">
        <v>806</v>
      </c>
      <c r="L492" s="230" t="str">
        <f t="shared" si="114"/>
        <v>II33</v>
      </c>
      <c r="M492" s="230" t="str">
        <f t="shared" si="115"/>
        <v/>
      </c>
      <c r="N492" s="230" t="str">
        <f t="shared" si="116"/>
        <v/>
      </c>
      <c r="O492" s="230" t="str">
        <f t="shared" si="117"/>
        <v/>
      </c>
      <c r="P492" s="55" t="str">
        <f t="shared" si="118"/>
        <v>II33</v>
      </c>
      <c r="Q492" s="635" t="str">
        <f t="shared" si="125"/>
        <v>199</v>
      </c>
      <c r="R492" s="234">
        <f t="shared" si="126"/>
        <v>175</v>
      </c>
      <c r="S492" s="55">
        <f t="shared" si="119"/>
        <v>140</v>
      </c>
      <c r="T492" s="242">
        <f t="shared" ca="1" si="120"/>
        <v>3.93</v>
      </c>
      <c r="U492" s="231" t="str">
        <f t="shared" si="121"/>
        <v/>
      </c>
      <c r="V492" s="230" t="str">
        <f t="array" ref="V492">INDEX(P:P,MAX(U$3:U492))</f>
        <v>II#3MTR</v>
      </c>
      <c r="W492" s="230" t="str">
        <f t="shared" ca="1" si="122"/>
        <v/>
      </c>
      <c r="X492" s="230">
        <f t="shared" si="123"/>
        <v>11.4</v>
      </c>
      <c r="Y492" s="230">
        <f t="shared" si="112"/>
        <v>0</v>
      </c>
      <c r="AA492" s="230" t="str">
        <f t="shared" si="113"/>
        <v>彰南</v>
      </c>
      <c r="AB492" s="230" t="s">
        <v>2346</v>
      </c>
      <c r="AC492" s="230" t="str">
        <f t="shared" si="124"/>
        <v>天祥線</v>
      </c>
      <c r="BB492" s="547" t="s">
        <v>2437</v>
      </c>
      <c r="BC492" s="547">
        <v>1051</v>
      </c>
      <c r="BD492" s="547">
        <v>2</v>
      </c>
      <c r="BE492" s="547">
        <v>1053</v>
      </c>
      <c r="BG492" s="239" t="s">
        <v>8704</v>
      </c>
      <c r="BH492" s="240" t="s">
        <v>8712</v>
      </c>
      <c r="BI492" t="s">
        <v>2346</v>
      </c>
      <c r="BJ492" t="s">
        <v>2344</v>
      </c>
    </row>
    <row r="493" spans="1:62">
      <c r="A493" s="239" t="s">
        <v>51</v>
      </c>
      <c r="B493" s="240" t="s">
        <v>579</v>
      </c>
      <c r="C493" s="240" t="s">
        <v>954</v>
      </c>
      <c r="D493" s="239" t="s">
        <v>844</v>
      </c>
      <c r="E493" s="239" t="s">
        <v>934</v>
      </c>
      <c r="F493" s="239" t="s">
        <v>848</v>
      </c>
      <c r="G493" s="239" t="s">
        <v>805</v>
      </c>
      <c r="H493" s="239" t="s">
        <v>813</v>
      </c>
      <c r="I493" s="239" t="s">
        <v>7605</v>
      </c>
      <c r="J493" s="241" t="s">
        <v>940</v>
      </c>
      <c r="K493" s="241" t="s">
        <v>7066</v>
      </c>
      <c r="L493" s="230" t="str">
        <f t="shared" si="114"/>
        <v>II21</v>
      </c>
      <c r="M493" s="230" t="str">
        <f t="shared" si="115"/>
        <v/>
      </c>
      <c r="N493" s="230" t="str">
        <f t="shared" si="116"/>
        <v/>
      </c>
      <c r="O493" s="230" t="str">
        <f t="shared" si="117"/>
        <v/>
      </c>
      <c r="P493" s="55" t="str">
        <f t="shared" si="118"/>
        <v>II21</v>
      </c>
      <c r="Q493" s="635" t="str">
        <f t="shared" si="125"/>
        <v>36</v>
      </c>
      <c r="R493" s="234">
        <f t="shared" si="126"/>
        <v>24</v>
      </c>
      <c r="S493" s="55">
        <f t="shared" si="119"/>
        <v>17</v>
      </c>
      <c r="T493" s="242">
        <f t="shared" ca="1" si="120"/>
        <v>0.71</v>
      </c>
      <c r="U493" s="231" t="str">
        <f t="shared" si="121"/>
        <v/>
      </c>
      <c r="V493" s="230" t="str">
        <f t="array" ref="V493">INDEX(P:P,MAX(U$3:U493))</f>
        <v>II#3MTR</v>
      </c>
      <c r="W493" s="230" t="str">
        <f t="shared" ca="1" si="122"/>
        <v/>
      </c>
      <c r="X493" s="230">
        <f t="shared" si="123"/>
        <v>11.4</v>
      </c>
      <c r="Y493" s="230">
        <f t="shared" si="112"/>
        <v>0</v>
      </c>
      <c r="AA493" s="230" t="str">
        <f t="shared" si="113"/>
        <v>彰南</v>
      </c>
      <c r="AB493" s="230" t="s">
        <v>2347</v>
      </c>
      <c r="AC493" s="230" t="str">
        <f t="shared" si="124"/>
        <v>南瑤線</v>
      </c>
      <c r="BB493" s="547" t="s">
        <v>3270</v>
      </c>
      <c r="BC493" s="547" t="s">
        <v>85</v>
      </c>
      <c r="BD493" s="547" t="s">
        <v>85</v>
      </c>
      <c r="BE493" s="547">
        <v>0</v>
      </c>
      <c r="BG493" s="239" t="s">
        <v>8704</v>
      </c>
      <c r="BH493" s="240" t="s">
        <v>8713</v>
      </c>
      <c r="BI493" t="s">
        <v>2347</v>
      </c>
      <c r="BJ493" t="s">
        <v>2344</v>
      </c>
    </row>
    <row r="494" spans="1:62">
      <c r="A494" s="239" t="s">
        <v>51</v>
      </c>
      <c r="B494" s="240" t="s">
        <v>580</v>
      </c>
      <c r="C494" s="240" t="s">
        <v>1018</v>
      </c>
      <c r="D494" s="239" t="s">
        <v>841</v>
      </c>
      <c r="E494" s="239" t="s">
        <v>852</v>
      </c>
      <c r="F494" s="239" t="s">
        <v>841</v>
      </c>
      <c r="G494" s="239" t="s">
        <v>898</v>
      </c>
      <c r="H494" s="239" t="s">
        <v>841</v>
      </c>
      <c r="I494" s="239" t="s">
        <v>1018</v>
      </c>
      <c r="J494" s="241" t="s">
        <v>803</v>
      </c>
      <c r="K494" s="241" t="s">
        <v>7508</v>
      </c>
      <c r="L494" s="230" t="str">
        <f t="shared" si="114"/>
        <v>II29</v>
      </c>
      <c r="M494" s="230" t="str">
        <f t="shared" si="115"/>
        <v/>
      </c>
      <c r="N494" s="230" t="str">
        <f t="shared" si="116"/>
        <v/>
      </c>
      <c r="O494" s="230" t="str">
        <f t="shared" si="117"/>
        <v/>
      </c>
      <c r="P494" s="55" t="str">
        <f t="shared" si="118"/>
        <v>II29</v>
      </c>
      <c r="Q494" s="635" t="str">
        <f t="shared" si="125"/>
        <v>59</v>
      </c>
      <c r="R494" s="234">
        <f t="shared" si="126"/>
        <v>54</v>
      </c>
      <c r="S494" s="55">
        <f t="shared" si="119"/>
        <v>46</v>
      </c>
      <c r="T494" s="242">
        <f t="shared" ca="1" si="120"/>
        <v>1.1599999999999999</v>
      </c>
      <c r="U494" s="231" t="str">
        <f t="shared" si="121"/>
        <v/>
      </c>
      <c r="V494" s="230" t="str">
        <f t="array" ref="V494">INDEX(P:P,MAX(U$3:U494))</f>
        <v>II#3MTR</v>
      </c>
      <c r="W494" s="230" t="str">
        <f t="shared" ca="1" si="122"/>
        <v/>
      </c>
      <c r="X494" s="230">
        <f t="shared" si="123"/>
        <v>11.4</v>
      </c>
      <c r="Y494" s="230">
        <f t="shared" si="112"/>
        <v>0</v>
      </c>
      <c r="AA494" s="230" t="str">
        <f t="shared" si="113"/>
        <v>彰南</v>
      </c>
      <c r="AB494" s="230" t="s">
        <v>2348</v>
      </c>
      <c r="AC494" s="230" t="str">
        <f t="shared" si="124"/>
        <v>口庄線</v>
      </c>
      <c r="BB494" s="547" t="s">
        <v>2447</v>
      </c>
      <c r="BC494" s="547">
        <v>2329</v>
      </c>
      <c r="BD494" s="547">
        <v>1</v>
      </c>
      <c r="BE494" s="547">
        <v>2330</v>
      </c>
      <c r="BG494" s="239" t="s">
        <v>51</v>
      </c>
      <c r="BH494" s="240" t="s">
        <v>8714</v>
      </c>
      <c r="BI494" t="s">
        <v>2348</v>
      </c>
      <c r="BJ494" t="s">
        <v>2344</v>
      </c>
    </row>
    <row r="495" spans="1:62">
      <c r="A495" s="239" t="s">
        <v>51</v>
      </c>
      <c r="B495" s="240" t="s">
        <v>581</v>
      </c>
      <c r="C495" s="240" t="s">
        <v>887</v>
      </c>
      <c r="D495" s="239" t="s">
        <v>5801</v>
      </c>
      <c r="E495" s="239" t="s">
        <v>931</v>
      </c>
      <c r="F495" s="239" t="s">
        <v>868</v>
      </c>
      <c r="G495" s="239" t="s">
        <v>7606</v>
      </c>
      <c r="H495" s="239" t="s">
        <v>7431</v>
      </c>
      <c r="I495" s="239" t="s">
        <v>931</v>
      </c>
      <c r="J495" s="241" t="s">
        <v>6307</v>
      </c>
      <c r="K495" s="241" t="s">
        <v>868</v>
      </c>
      <c r="L495" s="230" t="str">
        <f t="shared" si="114"/>
        <v>II23</v>
      </c>
      <c r="M495" s="230" t="str">
        <f t="shared" si="115"/>
        <v/>
      </c>
      <c r="N495" s="230" t="str">
        <f t="shared" si="116"/>
        <v/>
      </c>
      <c r="O495" s="230" t="str">
        <f t="shared" si="117"/>
        <v/>
      </c>
      <c r="P495" s="55" t="str">
        <f t="shared" si="118"/>
        <v>II23</v>
      </c>
      <c r="Q495" s="635" t="str">
        <f t="shared" si="125"/>
        <v>76</v>
      </c>
      <c r="R495" s="234">
        <f t="shared" si="126"/>
        <v>67</v>
      </c>
      <c r="S495" s="55">
        <f t="shared" si="119"/>
        <v>53</v>
      </c>
      <c r="T495" s="242">
        <f t="shared" ca="1" si="120"/>
        <v>1.5</v>
      </c>
      <c r="U495" s="231" t="str">
        <f t="shared" si="121"/>
        <v/>
      </c>
      <c r="V495" s="230" t="str">
        <f t="array" ref="V495">INDEX(P:P,MAX(U$3:U495))</f>
        <v>II#3MTR</v>
      </c>
      <c r="W495" s="230" t="str">
        <f t="shared" ca="1" si="122"/>
        <v/>
      </c>
      <c r="X495" s="230">
        <f t="shared" si="123"/>
        <v>11.4</v>
      </c>
      <c r="Y495" s="230">
        <f t="shared" si="112"/>
        <v>0</v>
      </c>
      <c r="AA495" s="230" t="str">
        <f t="shared" si="113"/>
        <v>彰南</v>
      </c>
      <c r="AB495" s="230" t="s">
        <v>2349</v>
      </c>
      <c r="AC495" s="230" t="str">
        <f t="shared" si="124"/>
        <v>田寮線</v>
      </c>
      <c r="BB495" s="547" t="s">
        <v>2446</v>
      </c>
      <c r="BC495" s="547">
        <v>2608</v>
      </c>
      <c r="BD495" s="547">
        <v>1</v>
      </c>
      <c r="BE495" s="547">
        <v>2609</v>
      </c>
      <c r="BG495" s="239" t="s">
        <v>8700</v>
      </c>
      <c r="BH495" s="240" t="s">
        <v>8715</v>
      </c>
      <c r="BI495" t="s">
        <v>2349</v>
      </c>
      <c r="BJ495" t="s">
        <v>2344</v>
      </c>
    </row>
    <row r="496" spans="1:62">
      <c r="A496" s="239" t="s">
        <v>7607</v>
      </c>
      <c r="B496" s="240" t="s">
        <v>434</v>
      </c>
      <c r="C496" s="240" t="s">
        <v>4723</v>
      </c>
      <c r="D496" s="239" t="s">
        <v>7312</v>
      </c>
      <c r="E496" s="239" t="s">
        <v>2963</v>
      </c>
      <c r="F496" s="239" t="s">
        <v>841</v>
      </c>
      <c r="G496" s="239" t="s">
        <v>3149</v>
      </c>
      <c r="H496" s="239" t="s">
        <v>813</v>
      </c>
      <c r="I496" s="239" t="s">
        <v>4723</v>
      </c>
      <c r="J496" s="241" t="s">
        <v>367</v>
      </c>
      <c r="K496" s="241" t="s">
        <v>367</v>
      </c>
      <c r="L496" s="230" t="str">
        <f t="shared" si="114"/>
        <v>IJ#1MTR</v>
      </c>
      <c r="M496" s="230" t="str">
        <f t="shared" si="115"/>
        <v/>
      </c>
      <c r="N496" s="230" t="str">
        <f t="shared" si="116"/>
        <v>IJ#1MTR</v>
      </c>
      <c r="O496" s="230" t="str">
        <f t="shared" si="117"/>
        <v/>
      </c>
      <c r="P496" s="55" t="str">
        <f t="shared" si="118"/>
        <v>IJ#1MTR</v>
      </c>
      <c r="Q496" s="635" t="str">
        <f t="shared" si="125"/>
        <v>737</v>
      </c>
      <c r="R496" s="234">
        <f t="shared" si="126"/>
        <v>714</v>
      </c>
      <c r="S496" s="55">
        <f t="shared" si="119"/>
        <v>696</v>
      </c>
      <c r="T496" s="242">
        <f t="shared" ca="1" si="120"/>
        <v>14.55</v>
      </c>
      <c r="U496" s="231">
        <f t="shared" si="121"/>
        <v>496</v>
      </c>
      <c r="V496" s="230" t="str">
        <f t="array" ref="V496">INDEX(P:P,MAX(U$3:U496))</f>
        <v>IJ#1MTR</v>
      </c>
      <c r="W496" s="230">
        <f t="shared" ca="1" si="122"/>
        <v>25</v>
      </c>
      <c r="X496" s="230" t="str">
        <f t="shared" si="123"/>
        <v/>
      </c>
      <c r="Y496" s="230">
        <f t="shared" si="112"/>
        <v>0</v>
      </c>
      <c r="AA496" s="230" t="str">
        <f t="shared" si="113"/>
        <v>和美</v>
      </c>
      <c r="AB496" s="230" t="s">
        <v>2350</v>
      </c>
      <c r="AC496" s="230" t="str">
        <f t="shared" si="124"/>
        <v>#1M</v>
      </c>
      <c r="BB496" s="547" t="s">
        <v>2445</v>
      </c>
      <c r="BC496" s="547">
        <v>496</v>
      </c>
      <c r="BD496" s="547">
        <v>1</v>
      </c>
      <c r="BE496" s="547">
        <v>497</v>
      </c>
      <c r="BG496" s="239" t="s">
        <v>8716</v>
      </c>
      <c r="BH496" s="240" t="s">
        <v>8601</v>
      </c>
      <c r="BI496" t="s">
        <v>2350</v>
      </c>
      <c r="BJ496" t="s">
        <v>2350</v>
      </c>
    </row>
    <row r="497" spans="1:62">
      <c r="A497" s="239" t="s">
        <v>7607</v>
      </c>
      <c r="B497" s="240" t="s">
        <v>582</v>
      </c>
      <c r="C497" s="240" t="s">
        <v>7162</v>
      </c>
      <c r="D497" s="239" t="s">
        <v>813</v>
      </c>
      <c r="E497" s="239" t="s">
        <v>6227</v>
      </c>
      <c r="F497" s="239" t="s">
        <v>7608</v>
      </c>
      <c r="G497" s="239" t="s">
        <v>7192</v>
      </c>
      <c r="H497" s="239" t="s">
        <v>841</v>
      </c>
      <c r="I497" s="239" t="s">
        <v>997</v>
      </c>
      <c r="J497" s="241" t="s">
        <v>7609</v>
      </c>
      <c r="K497" s="241" t="s">
        <v>854</v>
      </c>
      <c r="L497" s="230" t="str">
        <f t="shared" si="114"/>
        <v>IJ23</v>
      </c>
      <c r="M497" s="230" t="str">
        <f t="shared" si="115"/>
        <v/>
      </c>
      <c r="N497" s="230" t="str">
        <f t="shared" si="116"/>
        <v/>
      </c>
      <c r="O497" s="230" t="str">
        <f t="shared" si="117"/>
        <v/>
      </c>
      <c r="P497" s="55" t="str">
        <f t="shared" si="118"/>
        <v>IJ23</v>
      </c>
      <c r="Q497" s="635" t="str">
        <f t="shared" si="125"/>
        <v>164</v>
      </c>
      <c r="R497" s="234">
        <f t="shared" si="126"/>
        <v>150</v>
      </c>
      <c r="S497" s="55">
        <f t="shared" si="119"/>
        <v>140</v>
      </c>
      <c r="T497" s="242">
        <f t="shared" ca="1" si="120"/>
        <v>3.24</v>
      </c>
      <c r="U497" s="231" t="str">
        <f t="shared" si="121"/>
        <v/>
      </c>
      <c r="V497" s="230" t="str">
        <f t="array" ref="V497">INDEX(P:P,MAX(U$3:U497))</f>
        <v>IJ#1MTR</v>
      </c>
      <c r="W497" s="230" t="str">
        <f t="shared" ca="1" si="122"/>
        <v/>
      </c>
      <c r="X497" s="230">
        <f t="shared" si="123"/>
        <v>11.4</v>
      </c>
      <c r="Y497" s="230">
        <f t="shared" si="112"/>
        <v>0</v>
      </c>
      <c r="AA497" s="230" t="str">
        <f t="shared" si="113"/>
        <v>和美</v>
      </c>
      <c r="AB497" s="230" t="s">
        <v>2351</v>
      </c>
      <c r="AC497" s="230" t="str">
        <f t="shared" si="124"/>
        <v>和美線</v>
      </c>
      <c r="BB497" s="547" t="s">
        <v>2444</v>
      </c>
      <c r="BC497" s="547">
        <v>2573</v>
      </c>
      <c r="BD497" s="547" t="s">
        <v>85</v>
      </c>
      <c r="BE497" s="547">
        <v>2573</v>
      </c>
      <c r="BG497" s="239" t="s">
        <v>8717</v>
      </c>
      <c r="BH497" s="240" t="s">
        <v>8718</v>
      </c>
      <c r="BI497" t="s">
        <v>2351</v>
      </c>
      <c r="BJ497" t="s">
        <v>2350</v>
      </c>
    </row>
    <row r="498" spans="1:62">
      <c r="A498" s="239" t="s">
        <v>7607</v>
      </c>
      <c r="B498" s="240" t="s">
        <v>7610</v>
      </c>
      <c r="C498" s="240" t="s">
        <v>6775</v>
      </c>
      <c r="D498" s="239" t="s">
        <v>7159</v>
      </c>
      <c r="E498" s="239" t="s">
        <v>937</v>
      </c>
      <c r="F498" s="239" t="s">
        <v>5801</v>
      </c>
      <c r="G498" s="239" t="s">
        <v>846</v>
      </c>
      <c r="H498" s="239" t="s">
        <v>7611</v>
      </c>
      <c r="I498" s="239" t="s">
        <v>937</v>
      </c>
      <c r="J498" s="241" t="s">
        <v>877</v>
      </c>
      <c r="K498" s="241" t="s">
        <v>5660</v>
      </c>
      <c r="L498" s="230" t="str">
        <f t="shared" si="114"/>
        <v>IJ33</v>
      </c>
      <c r="M498" s="230" t="str">
        <f t="shared" si="115"/>
        <v/>
      </c>
      <c r="N498" s="230" t="str">
        <f t="shared" si="116"/>
        <v/>
      </c>
      <c r="O498" s="230" t="str">
        <f t="shared" si="117"/>
        <v/>
      </c>
      <c r="P498" s="55" t="str">
        <f t="shared" si="118"/>
        <v>IJ33</v>
      </c>
      <c r="Q498" s="635" t="str">
        <f t="shared" si="125"/>
        <v>154</v>
      </c>
      <c r="R498" s="234">
        <f t="shared" si="126"/>
        <v>149</v>
      </c>
      <c r="S498" s="55">
        <f t="shared" si="119"/>
        <v>143</v>
      </c>
      <c r="T498" s="242">
        <f t="shared" ca="1" si="120"/>
        <v>3.04</v>
      </c>
      <c r="U498" s="231" t="str">
        <f t="shared" si="121"/>
        <v/>
      </c>
      <c r="V498" s="230" t="str">
        <f t="array" ref="V498">INDEX(P:P,MAX(U$3:U498))</f>
        <v>IJ#1MTR</v>
      </c>
      <c r="W498" s="230" t="str">
        <f t="shared" ca="1" si="122"/>
        <v/>
      </c>
      <c r="X498" s="230">
        <f t="shared" si="123"/>
        <v>11.4</v>
      </c>
      <c r="Y498" s="230">
        <f t="shared" si="112"/>
        <v>0</v>
      </c>
      <c r="AA498" s="230" t="str">
        <f t="shared" si="113"/>
        <v>和美</v>
      </c>
      <c r="AB498" s="230" t="s">
        <v>2352</v>
      </c>
      <c r="AC498" s="230" t="str">
        <f t="shared" si="124"/>
        <v>和崁線</v>
      </c>
      <c r="BB498" s="547" t="s">
        <v>2443</v>
      </c>
      <c r="BC498" s="547">
        <v>121</v>
      </c>
      <c r="BD498" s="547">
        <v>1</v>
      </c>
      <c r="BE498" s="547">
        <v>122</v>
      </c>
      <c r="BG498" s="239" t="s">
        <v>8716</v>
      </c>
      <c r="BH498" s="240" t="s">
        <v>8719</v>
      </c>
      <c r="BI498" t="s">
        <v>2352</v>
      </c>
      <c r="BJ498" t="s">
        <v>2350</v>
      </c>
    </row>
    <row r="499" spans="1:62">
      <c r="A499" s="239" t="s">
        <v>7607</v>
      </c>
      <c r="B499" s="240" t="s">
        <v>583</v>
      </c>
      <c r="C499" s="240" t="s">
        <v>923</v>
      </c>
      <c r="D499" s="239" t="s">
        <v>841</v>
      </c>
      <c r="E499" s="239" t="s">
        <v>884</v>
      </c>
      <c r="F499" s="239" t="s">
        <v>813</v>
      </c>
      <c r="G499" s="239" t="s">
        <v>1013</v>
      </c>
      <c r="H499" s="239" t="s">
        <v>7217</v>
      </c>
      <c r="I499" s="239" t="s">
        <v>884</v>
      </c>
      <c r="J499" s="241" t="s">
        <v>6110</v>
      </c>
      <c r="K499" s="241" t="s">
        <v>841</v>
      </c>
      <c r="L499" s="230" t="str">
        <f t="shared" si="114"/>
        <v>IJ30</v>
      </c>
      <c r="M499" s="230" t="str">
        <f t="shared" si="115"/>
        <v/>
      </c>
      <c r="N499" s="230" t="str">
        <f t="shared" si="116"/>
        <v/>
      </c>
      <c r="O499" s="230" t="str">
        <f t="shared" si="117"/>
        <v/>
      </c>
      <c r="P499" s="55" t="str">
        <f t="shared" si="118"/>
        <v>IJ30</v>
      </c>
      <c r="Q499" s="635" t="str">
        <f t="shared" si="125"/>
        <v>227</v>
      </c>
      <c r="R499" s="234">
        <f t="shared" si="126"/>
        <v>218</v>
      </c>
      <c r="S499" s="55">
        <f t="shared" si="119"/>
        <v>206</v>
      </c>
      <c r="T499" s="242">
        <f t="shared" ca="1" si="120"/>
        <v>4.4800000000000004</v>
      </c>
      <c r="U499" s="231" t="str">
        <f t="shared" si="121"/>
        <v/>
      </c>
      <c r="V499" s="230" t="str">
        <f t="array" ref="V499">INDEX(P:P,MAX(U$3:U499))</f>
        <v>IJ#1MTR</v>
      </c>
      <c r="W499" s="230" t="str">
        <f t="shared" ca="1" si="122"/>
        <v/>
      </c>
      <c r="X499" s="230">
        <f t="shared" si="123"/>
        <v>11.4</v>
      </c>
      <c r="Y499" s="230">
        <f t="shared" si="112"/>
        <v>0</v>
      </c>
      <c r="AA499" s="230" t="str">
        <f t="shared" si="113"/>
        <v>和美</v>
      </c>
      <c r="AB499" s="230" t="s">
        <v>2353</v>
      </c>
      <c r="AC499" s="230" t="str">
        <f t="shared" si="124"/>
        <v>汴頭線</v>
      </c>
      <c r="BB499" s="547" t="s">
        <v>2442</v>
      </c>
      <c r="BC499" s="547">
        <v>3050</v>
      </c>
      <c r="BD499" s="547">
        <v>4</v>
      </c>
      <c r="BE499" s="547">
        <v>3054</v>
      </c>
      <c r="BG499" s="239" t="s">
        <v>8717</v>
      </c>
      <c r="BH499" s="240" t="s">
        <v>8720</v>
      </c>
      <c r="BI499" t="s">
        <v>2353</v>
      </c>
      <c r="BJ499" t="s">
        <v>2350</v>
      </c>
    </row>
    <row r="500" spans="1:62">
      <c r="A500" s="239" t="s">
        <v>7607</v>
      </c>
      <c r="B500" s="240" t="s">
        <v>584</v>
      </c>
      <c r="C500" s="240" t="s">
        <v>6966</v>
      </c>
      <c r="D500" s="239" t="s">
        <v>859</v>
      </c>
      <c r="E500" s="239" t="s">
        <v>5956</v>
      </c>
      <c r="F500" s="239" t="s">
        <v>5692</v>
      </c>
      <c r="G500" s="239" t="s">
        <v>994</v>
      </c>
      <c r="H500" s="239" t="s">
        <v>859</v>
      </c>
      <c r="I500" s="239" t="s">
        <v>994</v>
      </c>
      <c r="J500" s="241" t="s">
        <v>7612</v>
      </c>
      <c r="K500" s="241" t="s">
        <v>6200</v>
      </c>
      <c r="L500" s="230" t="str">
        <f t="shared" si="114"/>
        <v>IJ22</v>
      </c>
      <c r="M500" s="230" t="str">
        <f t="shared" si="115"/>
        <v/>
      </c>
      <c r="N500" s="230" t="str">
        <f t="shared" si="116"/>
        <v/>
      </c>
      <c r="O500" s="230" t="str">
        <f t="shared" si="117"/>
        <v/>
      </c>
      <c r="P500" s="55" t="str">
        <f t="shared" si="118"/>
        <v>IJ22</v>
      </c>
      <c r="Q500" s="635" t="str">
        <f t="shared" si="125"/>
        <v>215</v>
      </c>
      <c r="R500" s="234">
        <f t="shared" si="126"/>
        <v>185</v>
      </c>
      <c r="S500" s="55">
        <f t="shared" si="119"/>
        <v>152</v>
      </c>
      <c r="T500" s="242">
        <f t="shared" ca="1" si="120"/>
        <v>4.25</v>
      </c>
      <c r="U500" s="231" t="str">
        <f t="shared" si="121"/>
        <v/>
      </c>
      <c r="V500" s="230" t="str">
        <f t="array" ref="V500">INDEX(P:P,MAX(U$3:U500))</f>
        <v>IJ#1MTR</v>
      </c>
      <c r="W500" s="230" t="str">
        <f t="shared" ca="1" si="122"/>
        <v/>
      </c>
      <c r="X500" s="230">
        <f t="shared" si="123"/>
        <v>11.4</v>
      </c>
      <c r="Y500" s="230">
        <f t="shared" si="112"/>
        <v>0</v>
      </c>
      <c r="AA500" s="230" t="str">
        <f t="shared" si="113"/>
        <v>和美</v>
      </c>
      <c r="AB500" s="230" t="s">
        <v>2354</v>
      </c>
      <c r="AC500" s="230" t="str">
        <f t="shared" si="124"/>
        <v>和西線</v>
      </c>
      <c r="BB500" s="547" t="s">
        <v>2449</v>
      </c>
      <c r="BC500" s="547">
        <v>40</v>
      </c>
      <c r="BD500" s="547">
        <v>14</v>
      </c>
      <c r="BE500" s="547">
        <v>54</v>
      </c>
      <c r="BG500" s="239" t="s">
        <v>8717</v>
      </c>
      <c r="BH500" s="240" t="s">
        <v>8721</v>
      </c>
      <c r="BI500" t="s">
        <v>2354</v>
      </c>
      <c r="BJ500" t="s">
        <v>2350</v>
      </c>
    </row>
    <row r="501" spans="1:62">
      <c r="A501" s="239" t="s">
        <v>7613</v>
      </c>
      <c r="B501" s="240" t="s">
        <v>585</v>
      </c>
      <c r="C501" s="240" t="s">
        <v>7614</v>
      </c>
      <c r="D501" s="239" t="s">
        <v>7615</v>
      </c>
      <c r="E501" s="239" t="s">
        <v>976</v>
      </c>
      <c r="F501" s="239" t="s">
        <v>6189</v>
      </c>
      <c r="G501" s="239" t="s">
        <v>877</v>
      </c>
      <c r="H501" s="239" t="s">
        <v>859</v>
      </c>
      <c r="I501" s="239" t="s">
        <v>943</v>
      </c>
      <c r="J501" s="241" t="s">
        <v>7389</v>
      </c>
      <c r="K501" s="241" t="s">
        <v>5959</v>
      </c>
      <c r="L501" s="230" t="str">
        <f t="shared" si="114"/>
        <v>IJ34</v>
      </c>
      <c r="M501" s="230" t="str">
        <f t="shared" si="115"/>
        <v/>
      </c>
      <c r="N501" s="230" t="str">
        <f t="shared" si="116"/>
        <v/>
      </c>
      <c r="O501" s="230" t="str">
        <f t="shared" si="117"/>
        <v/>
      </c>
      <c r="P501" s="55" t="str">
        <f t="shared" si="118"/>
        <v>IJ34</v>
      </c>
      <c r="Q501" s="635" t="str">
        <f t="shared" si="125"/>
        <v>77</v>
      </c>
      <c r="R501" s="234">
        <f t="shared" si="126"/>
        <v>63</v>
      </c>
      <c r="S501" s="55">
        <f t="shared" si="119"/>
        <v>45</v>
      </c>
      <c r="T501" s="242">
        <f t="shared" ca="1" si="120"/>
        <v>1.52</v>
      </c>
      <c r="U501" s="231" t="str">
        <f t="shared" si="121"/>
        <v/>
      </c>
      <c r="V501" s="230" t="str">
        <f t="array" ref="V501">INDEX(P:P,MAX(U$3:U501))</f>
        <v>IJ#1MTR</v>
      </c>
      <c r="W501" s="230" t="str">
        <f t="shared" ca="1" si="122"/>
        <v/>
      </c>
      <c r="X501" s="230">
        <f t="shared" si="123"/>
        <v>11.4</v>
      </c>
      <c r="Y501" s="230">
        <f t="shared" si="112"/>
        <v>0</v>
      </c>
      <c r="AA501" s="230" t="str">
        <f t="shared" si="113"/>
        <v>和美</v>
      </c>
      <c r="AB501" s="230" t="s">
        <v>2355</v>
      </c>
      <c r="AC501" s="230" t="str">
        <f t="shared" si="124"/>
        <v>和張線</v>
      </c>
      <c r="BB501" s="547" t="s">
        <v>2450</v>
      </c>
      <c r="BC501" s="547">
        <v>5</v>
      </c>
      <c r="BD501" s="547">
        <v>5</v>
      </c>
      <c r="BE501" s="547">
        <v>10</v>
      </c>
      <c r="BG501" s="239" t="s">
        <v>8716</v>
      </c>
      <c r="BH501" s="240" t="s">
        <v>8722</v>
      </c>
      <c r="BI501" t="s">
        <v>2355</v>
      </c>
      <c r="BJ501" t="s">
        <v>2350</v>
      </c>
    </row>
    <row r="502" spans="1:62">
      <c r="A502" s="239" t="s">
        <v>7607</v>
      </c>
      <c r="B502" s="240" t="s">
        <v>436</v>
      </c>
      <c r="C502" s="240" t="s">
        <v>3197</v>
      </c>
      <c r="D502" s="239" t="s">
        <v>813</v>
      </c>
      <c r="E502" s="239" t="s">
        <v>7616</v>
      </c>
      <c r="F502" s="239" t="s">
        <v>7617</v>
      </c>
      <c r="G502" s="239" t="s">
        <v>4724</v>
      </c>
      <c r="H502" s="239" t="s">
        <v>855</v>
      </c>
      <c r="I502" s="239" t="s">
        <v>3160</v>
      </c>
      <c r="J502" s="241" t="s">
        <v>367</v>
      </c>
      <c r="K502" s="241" t="s">
        <v>367</v>
      </c>
      <c r="L502" s="230" t="str">
        <f t="shared" si="114"/>
        <v>IJ#2MTR</v>
      </c>
      <c r="M502" s="230" t="str">
        <f t="shared" si="115"/>
        <v/>
      </c>
      <c r="N502" s="230" t="str">
        <f t="shared" si="116"/>
        <v>IJ#2MTR</v>
      </c>
      <c r="O502" s="230" t="str">
        <f t="shared" si="117"/>
        <v/>
      </c>
      <c r="P502" s="55" t="str">
        <f t="shared" si="118"/>
        <v>IJ#2MTR</v>
      </c>
      <c r="Q502" s="635" t="str">
        <f t="shared" si="125"/>
        <v>869</v>
      </c>
      <c r="R502" s="234">
        <f t="shared" si="126"/>
        <v>850</v>
      </c>
      <c r="S502" s="55">
        <f t="shared" si="119"/>
        <v>827</v>
      </c>
      <c r="T502" s="242">
        <f t="shared" ca="1" si="120"/>
        <v>17.16</v>
      </c>
      <c r="U502" s="231">
        <f t="shared" si="121"/>
        <v>502</v>
      </c>
      <c r="V502" s="230" t="str">
        <f t="array" ref="V502">INDEX(P:P,MAX(U$3:U502))</f>
        <v>IJ#2MTR</v>
      </c>
      <c r="W502" s="230">
        <f t="shared" ca="1" si="122"/>
        <v>25</v>
      </c>
      <c r="X502" s="230" t="str">
        <f t="shared" si="123"/>
        <v/>
      </c>
      <c r="Y502" s="230">
        <f t="shared" si="112"/>
        <v>0</v>
      </c>
      <c r="AA502" s="230" t="str">
        <f t="shared" si="113"/>
        <v>和美</v>
      </c>
      <c r="AB502" s="230" t="s">
        <v>2356</v>
      </c>
      <c r="BB502" s="547" t="s">
        <v>2451</v>
      </c>
      <c r="BC502" s="547">
        <v>30</v>
      </c>
      <c r="BD502" s="547">
        <v>4</v>
      </c>
      <c r="BE502" s="547">
        <v>34</v>
      </c>
      <c r="BG502" s="239" t="s">
        <v>8717</v>
      </c>
      <c r="BH502" s="240" t="s">
        <v>436</v>
      </c>
      <c r="BI502" t="s">
        <v>2356</v>
      </c>
      <c r="BJ502" t="s">
        <v>2356</v>
      </c>
    </row>
    <row r="503" spans="1:62">
      <c r="A503" s="239" t="s">
        <v>7607</v>
      </c>
      <c r="B503" s="240" t="s">
        <v>586</v>
      </c>
      <c r="C503" s="240" t="s">
        <v>827</v>
      </c>
      <c r="D503" s="239" t="s">
        <v>5695</v>
      </c>
      <c r="E503" s="239" t="s">
        <v>952</v>
      </c>
      <c r="F503" s="239" t="s">
        <v>855</v>
      </c>
      <c r="G503" s="239" t="s">
        <v>1004</v>
      </c>
      <c r="H503" s="239" t="s">
        <v>854</v>
      </c>
      <c r="I503" s="239" t="s">
        <v>1004</v>
      </c>
      <c r="J503" s="241" t="s">
        <v>7150</v>
      </c>
      <c r="K503" s="241" t="s">
        <v>5959</v>
      </c>
      <c r="L503" s="230" t="str">
        <f t="shared" si="114"/>
        <v>IJ26</v>
      </c>
      <c r="M503" s="230" t="str">
        <f t="shared" si="115"/>
        <v/>
      </c>
      <c r="N503" s="230" t="str">
        <f t="shared" si="116"/>
        <v/>
      </c>
      <c r="O503" s="230" t="str">
        <f t="shared" si="117"/>
        <v/>
      </c>
      <c r="P503" s="55" t="str">
        <f t="shared" si="118"/>
        <v>IJ26</v>
      </c>
      <c r="Q503" s="635" t="str">
        <f t="shared" si="125"/>
        <v>132</v>
      </c>
      <c r="R503" s="234">
        <f t="shared" si="126"/>
        <v>110</v>
      </c>
      <c r="S503" s="55">
        <f t="shared" si="119"/>
        <v>94</v>
      </c>
      <c r="T503" s="242">
        <f t="shared" ca="1" si="120"/>
        <v>2.61</v>
      </c>
      <c r="U503" s="231" t="str">
        <f t="shared" si="121"/>
        <v/>
      </c>
      <c r="V503" s="230" t="str">
        <f t="array" ref="V503">INDEX(P:P,MAX(U$3:U503))</f>
        <v>IJ#2MTR</v>
      </c>
      <c r="W503" s="230" t="str">
        <f t="shared" ca="1" si="122"/>
        <v/>
      </c>
      <c r="X503" s="230">
        <f t="shared" si="123"/>
        <v>11.4</v>
      </c>
      <c r="Y503" s="230">
        <f t="shared" si="112"/>
        <v>0</v>
      </c>
      <c r="AA503" s="230" t="str">
        <f t="shared" si="113"/>
        <v>和美</v>
      </c>
      <c r="AB503" s="230" t="s">
        <v>2357</v>
      </c>
      <c r="AC503" s="230" t="str">
        <f>LEFT(B503,3)</f>
        <v>和發線</v>
      </c>
      <c r="BB503" s="547" t="s">
        <v>2452</v>
      </c>
      <c r="BC503" s="547">
        <v>64</v>
      </c>
      <c r="BD503" s="547">
        <v>5</v>
      </c>
      <c r="BE503" s="547">
        <v>69</v>
      </c>
      <c r="BG503" s="239" t="s">
        <v>7607</v>
      </c>
      <c r="BH503" s="240" t="s">
        <v>586</v>
      </c>
      <c r="BI503" t="s">
        <v>2357</v>
      </c>
      <c r="BJ503" t="s">
        <v>2356</v>
      </c>
    </row>
    <row r="504" spans="1:62">
      <c r="A504" s="239" t="s">
        <v>7618</v>
      </c>
      <c r="B504" s="240" t="s">
        <v>7619</v>
      </c>
      <c r="C504" s="240" t="s">
        <v>7620</v>
      </c>
      <c r="D504" s="239" t="s">
        <v>5801</v>
      </c>
      <c r="E504" s="239" t="s">
        <v>7621</v>
      </c>
      <c r="F504" s="239" t="s">
        <v>6558</v>
      </c>
      <c r="G504" s="239" t="s">
        <v>822</v>
      </c>
      <c r="H504" s="239" t="s">
        <v>7151</v>
      </c>
      <c r="I504" s="239" t="s">
        <v>7310</v>
      </c>
      <c r="J504" s="241" t="s">
        <v>943</v>
      </c>
      <c r="K504" s="241" t="s">
        <v>7531</v>
      </c>
      <c r="L504" s="230" t="str">
        <f t="shared" si="114"/>
        <v>IJ28</v>
      </c>
      <c r="M504" s="230" t="str">
        <f t="shared" si="115"/>
        <v/>
      </c>
      <c r="N504" s="230" t="str">
        <f t="shared" si="116"/>
        <v/>
      </c>
      <c r="O504" s="230" t="str">
        <f t="shared" si="117"/>
        <v/>
      </c>
      <c r="P504" s="55" t="str">
        <f t="shared" si="118"/>
        <v>IJ28</v>
      </c>
      <c r="Q504" s="635" t="str">
        <f t="shared" si="125"/>
        <v>212</v>
      </c>
      <c r="R504" s="234">
        <f t="shared" si="126"/>
        <v>187</v>
      </c>
      <c r="S504" s="55">
        <f t="shared" si="119"/>
        <v>163</v>
      </c>
      <c r="T504" s="242">
        <f t="shared" ca="1" si="120"/>
        <v>4.1900000000000004</v>
      </c>
      <c r="U504" s="231" t="str">
        <f t="shared" si="121"/>
        <v/>
      </c>
      <c r="V504" s="230" t="str">
        <f t="array" ref="V504">INDEX(P:P,MAX(U$3:U504))</f>
        <v>IJ#2MTR</v>
      </c>
      <c r="W504" s="230" t="str">
        <f t="shared" ca="1" si="122"/>
        <v/>
      </c>
      <c r="X504" s="230">
        <f t="shared" si="123"/>
        <v>11.4</v>
      </c>
      <c r="Y504" s="230">
        <f t="shared" si="112"/>
        <v>0</v>
      </c>
      <c r="AA504" s="230" t="str">
        <f t="shared" si="113"/>
        <v>和美</v>
      </c>
      <c r="AB504" s="230" t="s">
        <v>2358</v>
      </c>
      <c r="AC504" s="230" t="str">
        <f>LEFT(B504,3)</f>
        <v>和南線</v>
      </c>
      <c r="BB504" s="547" t="s">
        <v>2453</v>
      </c>
      <c r="BC504" s="547">
        <v>15</v>
      </c>
      <c r="BD504" s="547">
        <v>6</v>
      </c>
      <c r="BE504" s="547">
        <v>21</v>
      </c>
      <c r="BG504" s="239" t="s">
        <v>8717</v>
      </c>
      <c r="BH504" s="240" t="s">
        <v>8723</v>
      </c>
      <c r="BI504" t="s">
        <v>2358</v>
      </c>
      <c r="BJ504" t="s">
        <v>2356</v>
      </c>
    </row>
    <row r="505" spans="1:62">
      <c r="A505" s="239" t="s">
        <v>7607</v>
      </c>
      <c r="B505" s="240" t="s">
        <v>587</v>
      </c>
      <c r="C505" s="240" t="s">
        <v>986</v>
      </c>
      <c r="D505" s="239" t="s">
        <v>7227</v>
      </c>
      <c r="E505" s="239" t="s">
        <v>7164</v>
      </c>
      <c r="F505" s="239" t="s">
        <v>5660</v>
      </c>
      <c r="G505" s="239" t="s">
        <v>1049</v>
      </c>
      <c r="H505" s="239" t="s">
        <v>5660</v>
      </c>
      <c r="I505" s="239" t="s">
        <v>7595</v>
      </c>
      <c r="J505" s="241" t="s">
        <v>7453</v>
      </c>
      <c r="K505" s="241" t="s">
        <v>7622</v>
      </c>
      <c r="L505" s="230" t="str">
        <f t="shared" si="114"/>
        <v>IJ20</v>
      </c>
      <c r="M505" s="230" t="str">
        <f t="shared" si="115"/>
        <v/>
      </c>
      <c r="N505" s="230" t="str">
        <f t="shared" si="116"/>
        <v/>
      </c>
      <c r="O505" s="230" t="str">
        <f t="shared" si="117"/>
        <v/>
      </c>
      <c r="P505" s="55" t="str">
        <f t="shared" si="118"/>
        <v>IJ20</v>
      </c>
      <c r="Q505" s="635" t="str">
        <f t="shared" si="125"/>
        <v>158</v>
      </c>
      <c r="R505" s="234">
        <f t="shared" si="126"/>
        <v>155</v>
      </c>
      <c r="S505" s="55">
        <f t="shared" si="119"/>
        <v>153</v>
      </c>
      <c r="T505" s="242">
        <f t="shared" ca="1" si="120"/>
        <v>3.12</v>
      </c>
      <c r="U505" s="231" t="str">
        <f t="shared" si="121"/>
        <v/>
      </c>
      <c r="V505" s="230" t="str">
        <f t="array" ref="V505">INDEX(P:P,MAX(U$3:U505))</f>
        <v>IJ#2MTR</v>
      </c>
      <c r="W505" s="230" t="str">
        <f t="shared" ca="1" si="122"/>
        <v/>
      </c>
      <c r="X505" s="230">
        <f t="shared" si="123"/>
        <v>11.4</v>
      </c>
      <c r="Y505" s="230">
        <f t="shared" si="112"/>
        <v>0</v>
      </c>
      <c r="AA505" s="230" t="str">
        <f t="shared" si="113"/>
        <v>和美</v>
      </c>
      <c r="AB505" s="230" t="s">
        <v>2359</v>
      </c>
      <c r="AC505" s="230" t="str">
        <f>LEFT(B505,3)</f>
        <v>和伸線</v>
      </c>
      <c r="BB505" s="547" t="s">
        <v>2454</v>
      </c>
      <c r="BC505" s="547">
        <v>5</v>
      </c>
      <c r="BD505" s="547">
        <v>17</v>
      </c>
      <c r="BE505" s="547">
        <v>22</v>
      </c>
      <c r="BG505" s="239" t="s">
        <v>8716</v>
      </c>
      <c r="BH505" s="240" t="s">
        <v>8724</v>
      </c>
      <c r="BI505" t="s">
        <v>2359</v>
      </c>
      <c r="BJ505" t="s">
        <v>2356</v>
      </c>
    </row>
    <row r="506" spans="1:62">
      <c r="A506" s="239" t="s">
        <v>7607</v>
      </c>
      <c r="B506" s="240" t="s">
        <v>588</v>
      </c>
      <c r="C506" s="240" t="s">
        <v>839</v>
      </c>
      <c r="D506" s="239" t="s">
        <v>806</v>
      </c>
      <c r="E506" s="239" t="s">
        <v>889</v>
      </c>
      <c r="F506" s="239" t="s">
        <v>806</v>
      </c>
      <c r="G506" s="239" t="s">
        <v>897</v>
      </c>
      <c r="H506" s="239" t="s">
        <v>841</v>
      </c>
      <c r="I506" s="239" t="s">
        <v>889</v>
      </c>
      <c r="J506" s="241" t="s">
        <v>845</v>
      </c>
      <c r="K506" s="241" t="s">
        <v>806</v>
      </c>
      <c r="L506" s="230" t="str">
        <f t="shared" si="114"/>
        <v>IJ29</v>
      </c>
      <c r="M506" s="230" t="str">
        <f t="shared" si="115"/>
        <v/>
      </c>
      <c r="N506" s="230" t="str">
        <f t="shared" si="116"/>
        <v/>
      </c>
      <c r="O506" s="230" t="str">
        <f t="shared" si="117"/>
        <v/>
      </c>
      <c r="P506" s="55" t="str">
        <f t="shared" si="118"/>
        <v>IJ29</v>
      </c>
      <c r="Q506" s="635" t="str">
        <f t="shared" si="125"/>
        <v>119</v>
      </c>
      <c r="R506" s="234">
        <f t="shared" si="126"/>
        <v>111</v>
      </c>
      <c r="S506" s="55">
        <f t="shared" si="119"/>
        <v>101</v>
      </c>
      <c r="T506" s="242">
        <f t="shared" ca="1" si="120"/>
        <v>2.35</v>
      </c>
      <c r="U506" s="231" t="str">
        <f t="shared" si="121"/>
        <v/>
      </c>
      <c r="V506" s="230" t="str">
        <f t="array" ref="V506">INDEX(P:P,MAX(U$3:U506))</f>
        <v>IJ#2MTR</v>
      </c>
      <c r="W506" s="230" t="str">
        <f t="shared" ca="1" si="122"/>
        <v/>
      </c>
      <c r="X506" s="230">
        <f t="shared" si="123"/>
        <v>11.4</v>
      </c>
      <c r="Y506" s="230">
        <f t="shared" si="112"/>
        <v>0</v>
      </c>
      <c r="AA506" s="230" t="str">
        <f t="shared" si="113"/>
        <v>和美</v>
      </c>
      <c r="AB506" s="230" t="s">
        <v>2360</v>
      </c>
      <c r="AC506" s="230" t="str">
        <f>LEFT(B506,3)</f>
        <v>和東線</v>
      </c>
      <c r="BB506" s="547" t="s">
        <v>2456</v>
      </c>
      <c r="BC506" s="547">
        <v>3</v>
      </c>
      <c r="BD506" s="547">
        <v>1</v>
      </c>
      <c r="BE506" s="547">
        <v>4</v>
      </c>
      <c r="BG506" s="239" t="s">
        <v>8716</v>
      </c>
      <c r="BH506" s="240" t="s">
        <v>8725</v>
      </c>
      <c r="BI506" t="s">
        <v>2360</v>
      </c>
      <c r="BJ506" t="s">
        <v>2356</v>
      </c>
    </row>
    <row r="507" spans="1:62">
      <c r="A507" s="239" t="s">
        <v>7607</v>
      </c>
      <c r="B507" s="240" t="s">
        <v>589</v>
      </c>
      <c r="C507" s="240" t="s">
        <v>971</v>
      </c>
      <c r="D507" s="239" t="s">
        <v>855</v>
      </c>
      <c r="E507" s="239" t="s">
        <v>7623</v>
      </c>
      <c r="F507" s="239" t="s">
        <v>855</v>
      </c>
      <c r="G507" s="239" t="s">
        <v>908</v>
      </c>
      <c r="H507" s="239" t="s">
        <v>855</v>
      </c>
      <c r="I507" s="239" t="s">
        <v>883</v>
      </c>
      <c r="J507" s="241" t="s">
        <v>888</v>
      </c>
      <c r="K507" s="241" t="s">
        <v>7624</v>
      </c>
      <c r="L507" s="230" t="str">
        <f t="shared" si="114"/>
        <v>IJ32</v>
      </c>
      <c r="M507" s="230" t="str">
        <f t="shared" si="115"/>
        <v/>
      </c>
      <c r="N507" s="230" t="str">
        <f t="shared" si="116"/>
        <v/>
      </c>
      <c r="O507" s="230" t="str">
        <f t="shared" si="117"/>
        <v/>
      </c>
      <c r="P507" s="55" t="str">
        <f t="shared" si="118"/>
        <v>IJ32</v>
      </c>
      <c r="Q507" s="635" t="str">
        <f t="shared" si="125"/>
        <v>231</v>
      </c>
      <c r="R507" s="234">
        <f t="shared" si="126"/>
        <v>210</v>
      </c>
      <c r="S507" s="55">
        <f t="shared" si="119"/>
        <v>191</v>
      </c>
      <c r="T507" s="242">
        <f t="shared" ca="1" si="120"/>
        <v>4.5599999999999996</v>
      </c>
      <c r="U507" s="231" t="str">
        <f t="shared" si="121"/>
        <v/>
      </c>
      <c r="V507" s="230" t="str">
        <f t="array" ref="V507">INDEX(P:P,MAX(U$3:U507))</f>
        <v>IJ#2MTR</v>
      </c>
      <c r="W507" s="230" t="str">
        <f t="shared" ca="1" si="122"/>
        <v/>
      </c>
      <c r="X507" s="230">
        <f t="shared" si="123"/>
        <v>11.4</v>
      </c>
      <c r="Y507" s="230">
        <f t="shared" si="112"/>
        <v>0</v>
      </c>
      <c r="AA507" s="230" t="str">
        <f t="shared" si="113"/>
        <v>和美</v>
      </c>
      <c r="AB507" s="230" t="s">
        <v>2361</v>
      </c>
      <c r="AC507" s="230" t="str">
        <f>LEFT(B507,3)</f>
        <v>和雅線</v>
      </c>
      <c r="BB507" s="547" t="s">
        <v>2457</v>
      </c>
      <c r="BC507" s="547">
        <v>0</v>
      </c>
      <c r="BD507" s="547">
        <v>1</v>
      </c>
      <c r="BE507" s="547">
        <v>1</v>
      </c>
      <c r="BG507" s="239" t="s">
        <v>8716</v>
      </c>
      <c r="BH507" s="240" t="s">
        <v>589</v>
      </c>
      <c r="BI507" t="s">
        <v>2361</v>
      </c>
      <c r="BJ507" t="s">
        <v>2356</v>
      </c>
    </row>
    <row r="508" spans="1:62">
      <c r="A508" s="239" t="s">
        <v>7607</v>
      </c>
      <c r="B508" s="240" t="s">
        <v>439</v>
      </c>
      <c r="C508" s="240" t="s">
        <v>5624</v>
      </c>
      <c r="D508" s="239" t="s">
        <v>793</v>
      </c>
      <c r="E508" s="239" t="s">
        <v>5624</v>
      </c>
      <c r="F508" s="239" t="s">
        <v>5638</v>
      </c>
      <c r="G508" s="239" t="s">
        <v>7274</v>
      </c>
      <c r="H508" s="239" t="s">
        <v>793</v>
      </c>
      <c r="I508" s="239" t="s">
        <v>5624</v>
      </c>
      <c r="J508" s="241" t="s">
        <v>367</v>
      </c>
      <c r="K508" s="241" t="s">
        <v>367</v>
      </c>
      <c r="L508" s="230" t="str">
        <f t="shared" si="114"/>
        <v>IJ#3MTR</v>
      </c>
      <c r="M508" s="230" t="str">
        <f t="shared" si="115"/>
        <v/>
      </c>
      <c r="N508" s="230" t="str">
        <f t="shared" si="116"/>
        <v>IJ#3MTR</v>
      </c>
      <c r="O508" s="230" t="str">
        <f t="shared" si="117"/>
        <v/>
      </c>
      <c r="P508" s="55" t="str">
        <f t="shared" si="118"/>
        <v>IJ#3MTR</v>
      </c>
      <c r="Q508" s="635" t="str">
        <f t="shared" si="125"/>
        <v>0</v>
      </c>
      <c r="R508" s="234">
        <f t="shared" si="126"/>
        <v>0</v>
      </c>
      <c r="S508" s="55">
        <f t="shared" si="119"/>
        <v>0</v>
      </c>
      <c r="T508" s="242">
        <f t="shared" ca="1" si="120"/>
        <v>0</v>
      </c>
      <c r="U508" s="231">
        <f t="shared" si="121"/>
        <v>508</v>
      </c>
      <c r="V508" s="230" t="str">
        <f t="array" ref="V508">INDEX(P:P,MAX(U$3:U508))</f>
        <v>IJ#3MTR</v>
      </c>
      <c r="W508" s="230">
        <f t="shared" ca="1" si="122"/>
        <v>25</v>
      </c>
      <c r="X508" s="230" t="str">
        <f t="shared" si="123"/>
        <v/>
      </c>
      <c r="Y508" s="230">
        <f t="shared" si="112"/>
        <v>0</v>
      </c>
      <c r="AA508" s="230" t="str">
        <f t="shared" si="113"/>
        <v>和美</v>
      </c>
      <c r="AB508" s="230" t="s">
        <v>2362</v>
      </c>
      <c r="BB508" s="547" t="s">
        <v>2458</v>
      </c>
      <c r="BC508" s="547">
        <v>23</v>
      </c>
      <c r="BD508" s="547">
        <v>14</v>
      </c>
      <c r="BE508" s="547">
        <v>37</v>
      </c>
      <c r="BG508" s="239" t="s">
        <v>8716</v>
      </c>
      <c r="BH508" s="240" t="s">
        <v>8491</v>
      </c>
      <c r="BI508" t="s">
        <v>2362</v>
      </c>
      <c r="BJ508" t="s">
        <v>2362</v>
      </c>
    </row>
    <row r="509" spans="1:62">
      <c r="A509" s="239" t="s">
        <v>7613</v>
      </c>
      <c r="B509" s="240" t="s">
        <v>590</v>
      </c>
      <c r="C509" s="240" t="s">
        <v>5624</v>
      </c>
      <c r="D509" s="239" t="s">
        <v>793</v>
      </c>
      <c r="E509" s="239" t="s">
        <v>5624</v>
      </c>
      <c r="F509" s="239" t="s">
        <v>793</v>
      </c>
      <c r="G509" s="239" t="s">
        <v>5624</v>
      </c>
      <c r="H509" s="239" t="s">
        <v>7279</v>
      </c>
      <c r="I509" s="239" t="s">
        <v>5624</v>
      </c>
      <c r="J509" s="241" t="s">
        <v>5709</v>
      </c>
      <c r="K509" s="241" t="s">
        <v>793</v>
      </c>
      <c r="L509" s="230" t="str">
        <f t="shared" si="114"/>
        <v>IJ31</v>
      </c>
      <c r="M509" s="230" t="str">
        <f t="shared" si="115"/>
        <v/>
      </c>
      <c r="N509" s="230" t="str">
        <f t="shared" si="116"/>
        <v/>
      </c>
      <c r="O509" s="230" t="str">
        <f t="shared" si="117"/>
        <v/>
      </c>
      <c r="P509" s="55" t="str">
        <f t="shared" si="118"/>
        <v>IJ31</v>
      </c>
      <c r="Q509" s="635" t="str">
        <f t="shared" si="125"/>
        <v>0</v>
      </c>
      <c r="R509" s="234">
        <f t="shared" si="126"/>
        <v>0</v>
      </c>
      <c r="S509" s="55">
        <f t="shared" si="119"/>
        <v>0</v>
      </c>
      <c r="T509" s="242">
        <f t="shared" ca="1" si="120"/>
        <v>0</v>
      </c>
      <c r="U509" s="231" t="str">
        <f t="shared" si="121"/>
        <v/>
      </c>
      <c r="V509" s="230" t="str">
        <f t="array" ref="V509">INDEX(P:P,MAX(U$3:U509))</f>
        <v>IJ#3MTR</v>
      </c>
      <c r="W509" s="230" t="str">
        <f t="shared" ca="1" si="122"/>
        <v/>
      </c>
      <c r="X509" s="230">
        <f t="shared" si="123"/>
        <v>11.4</v>
      </c>
      <c r="Y509" s="230">
        <f t="shared" si="112"/>
        <v>0</v>
      </c>
      <c r="AA509" s="230" t="str">
        <f t="shared" si="113"/>
        <v>和美</v>
      </c>
      <c r="AB509" s="230" t="s">
        <v>2363</v>
      </c>
      <c r="AC509" s="230" t="str">
        <f>LEFT(B509,3)</f>
        <v>地政線</v>
      </c>
      <c r="BB509" s="547" t="s">
        <v>2459</v>
      </c>
      <c r="BC509" s="547">
        <v>118</v>
      </c>
      <c r="BD509" s="547">
        <v>13</v>
      </c>
      <c r="BE509" s="547">
        <v>131</v>
      </c>
      <c r="BG509" s="239" t="s">
        <v>8716</v>
      </c>
      <c r="BH509" s="240" t="s">
        <v>8726</v>
      </c>
      <c r="BI509" t="s">
        <v>2363</v>
      </c>
      <c r="BJ509" t="s">
        <v>2362</v>
      </c>
    </row>
    <row r="510" spans="1:62">
      <c r="A510" s="239" t="s">
        <v>7607</v>
      </c>
      <c r="B510" s="240" t="s">
        <v>591</v>
      </c>
      <c r="C510" s="240" t="s">
        <v>830</v>
      </c>
      <c r="D510" s="239" t="s">
        <v>813</v>
      </c>
      <c r="E510" s="239" t="s">
        <v>7625</v>
      </c>
      <c r="F510" s="239" t="s">
        <v>5651</v>
      </c>
      <c r="G510" s="239" t="s">
        <v>970</v>
      </c>
      <c r="H510" s="239" t="s">
        <v>813</v>
      </c>
      <c r="I510" s="239" t="s">
        <v>7626</v>
      </c>
      <c r="J510" s="241" t="s">
        <v>929</v>
      </c>
      <c r="K510" s="241" t="s">
        <v>7627</v>
      </c>
      <c r="L510" s="230" t="str">
        <f t="shared" si="114"/>
        <v>IJ24</v>
      </c>
      <c r="M510" s="230" t="str">
        <f t="shared" si="115"/>
        <v/>
      </c>
      <c r="N510" s="230" t="str">
        <f t="shared" si="116"/>
        <v/>
      </c>
      <c r="O510" s="230" t="str">
        <f t="shared" si="117"/>
        <v/>
      </c>
      <c r="P510" s="55" t="str">
        <f t="shared" si="118"/>
        <v>IJ24</v>
      </c>
      <c r="Q510" s="635" t="str">
        <f t="shared" si="125"/>
        <v>196</v>
      </c>
      <c r="R510" s="234">
        <f t="shared" si="126"/>
        <v>174</v>
      </c>
      <c r="S510" s="55">
        <f t="shared" si="119"/>
        <v>161</v>
      </c>
      <c r="T510" s="242">
        <f t="shared" ca="1" si="120"/>
        <v>3.87</v>
      </c>
      <c r="U510" s="231" t="str">
        <f t="shared" si="121"/>
        <v/>
      </c>
      <c r="V510" s="230" t="str">
        <f t="array" ref="V510">INDEX(P:P,MAX(U$3:U510))</f>
        <v>IJ#3MTR</v>
      </c>
      <c r="W510" s="230" t="str">
        <f t="shared" ca="1" si="122"/>
        <v/>
      </c>
      <c r="X510" s="230">
        <f t="shared" si="123"/>
        <v>11.4</v>
      </c>
      <c r="Y510" s="230">
        <f t="shared" si="112"/>
        <v>0</v>
      </c>
      <c r="AA510" s="230" t="str">
        <f t="shared" si="113"/>
        <v>和美</v>
      </c>
      <c r="AB510" s="230" t="s">
        <v>2364</v>
      </c>
      <c r="AC510" s="230" t="str">
        <f>LEFT(B510,3)</f>
        <v>溪底線</v>
      </c>
      <c r="BB510" s="547" t="s">
        <v>2460</v>
      </c>
      <c r="BC510" s="547">
        <v>8</v>
      </c>
      <c r="BD510" s="547">
        <v>3</v>
      </c>
      <c r="BE510" s="547">
        <v>11</v>
      </c>
      <c r="BG510" s="239" t="s">
        <v>8716</v>
      </c>
      <c r="BH510" s="240" t="s">
        <v>8727</v>
      </c>
      <c r="BI510" t="s">
        <v>2364</v>
      </c>
      <c r="BJ510" t="s">
        <v>2362</v>
      </c>
    </row>
    <row r="511" spans="1:62">
      <c r="A511" s="239" t="s">
        <v>7607</v>
      </c>
      <c r="B511" s="240" t="s">
        <v>592</v>
      </c>
      <c r="C511" s="240" t="s">
        <v>5709</v>
      </c>
      <c r="D511" s="239" t="s">
        <v>793</v>
      </c>
      <c r="E511" s="239" t="s">
        <v>5624</v>
      </c>
      <c r="F511" s="239" t="s">
        <v>5638</v>
      </c>
      <c r="G511" s="239" t="s">
        <v>5709</v>
      </c>
      <c r="H511" s="239" t="s">
        <v>793</v>
      </c>
      <c r="I511" s="239" t="s">
        <v>5624</v>
      </c>
      <c r="J511" s="241" t="s">
        <v>5624</v>
      </c>
      <c r="K511" s="241" t="s">
        <v>5638</v>
      </c>
      <c r="L511" s="230" t="str">
        <f t="shared" si="114"/>
        <v>IJ25</v>
      </c>
      <c r="M511" s="230" t="str">
        <f t="shared" si="115"/>
        <v/>
      </c>
      <c r="N511" s="230" t="str">
        <f t="shared" si="116"/>
        <v/>
      </c>
      <c r="O511" s="230" t="str">
        <f t="shared" si="117"/>
        <v/>
      </c>
      <c r="P511" s="55" t="str">
        <f t="shared" si="118"/>
        <v>IJ25</v>
      </c>
      <c r="Q511" s="635" t="str">
        <f t="shared" si="125"/>
        <v>0</v>
      </c>
      <c r="R511" s="234">
        <f t="shared" si="126"/>
        <v>0</v>
      </c>
      <c r="S511" s="55">
        <f t="shared" si="119"/>
        <v>0</v>
      </c>
      <c r="T511" s="242">
        <f t="shared" ca="1" si="120"/>
        <v>0</v>
      </c>
      <c r="U511" s="231" t="str">
        <f t="shared" si="121"/>
        <v/>
      </c>
      <c r="V511" s="230" t="str">
        <f t="array" ref="V511">INDEX(P:P,MAX(U$3:U511))</f>
        <v>IJ#3MTR</v>
      </c>
      <c r="W511" s="230" t="str">
        <f t="shared" ca="1" si="122"/>
        <v/>
      </c>
      <c r="X511" s="230">
        <f t="shared" si="123"/>
        <v>11.4</v>
      </c>
      <c r="Y511" s="230">
        <f t="shared" si="112"/>
        <v>0</v>
      </c>
      <c r="AA511" s="230" t="str">
        <f t="shared" si="113"/>
        <v>和美</v>
      </c>
      <c r="AB511" s="230" t="s">
        <v>2365</v>
      </c>
      <c r="AC511" s="230" t="str">
        <f>LEFT(B511,3)</f>
        <v>下犁線</v>
      </c>
      <c r="BB511" s="547" t="s">
        <v>2461</v>
      </c>
      <c r="BC511" s="547">
        <v>1</v>
      </c>
      <c r="BD511" s="547">
        <v>7</v>
      </c>
      <c r="BE511" s="547">
        <v>8</v>
      </c>
      <c r="BG511" s="239" t="s">
        <v>8717</v>
      </c>
      <c r="BH511" s="240" t="s">
        <v>8728</v>
      </c>
      <c r="BI511" t="s">
        <v>2365</v>
      </c>
      <c r="BJ511" t="s">
        <v>2362</v>
      </c>
    </row>
    <row r="512" spans="1:62">
      <c r="A512" s="239" t="s">
        <v>7607</v>
      </c>
      <c r="B512" s="240" t="s">
        <v>7628</v>
      </c>
      <c r="C512" s="240" t="s">
        <v>5624</v>
      </c>
      <c r="D512" s="239" t="s">
        <v>5638</v>
      </c>
      <c r="E512" s="239" t="s">
        <v>5624</v>
      </c>
      <c r="F512" s="239" t="s">
        <v>793</v>
      </c>
      <c r="G512" s="239" t="s">
        <v>5624</v>
      </c>
      <c r="H512" s="239" t="s">
        <v>5638</v>
      </c>
      <c r="I512" s="239" t="s">
        <v>5624</v>
      </c>
      <c r="J512" s="241" t="s">
        <v>5624</v>
      </c>
      <c r="K512" s="241" t="s">
        <v>793</v>
      </c>
      <c r="L512" s="230" t="str">
        <f t="shared" si="114"/>
        <v>IJ21</v>
      </c>
      <c r="M512" s="230" t="str">
        <f t="shared" si="115"/>
        <v/>
      </c>
      <c r="N512" s="230" t="str">
        <f t="shared" si="116"/>
        <v/>
      </c>
      <c r="O512" s="230" t="str">
        <f t="shared" si="117"/>
        <v/>
      </c>
      <c r="P512" s="55" t="str">
        <f t="shared" si="118"/>
        <v>IJ21</v>
      </c>
      <c r="Q512" s="635" t="str">
        <f t="shared" si="125"/>
        <v>0</v>
      </c>
      <c r="R512" s="234">
        <f t="shared" si="126"/>
        <v>0</v>
      </c>
      <c r="S512" s="55">
        <f t="shared" si="119"/>
        <v>0</v>
      </c>
      <c r="T512" s="242">
        <f t="shared" ca="1" si="120"/>
        <v>0</v>
      </c>
      <c r="U512" s="231" t="str">
        <f t="shared" si="121"/>
        <v/>
      </c>
      <c r="V512" s="230" t="str">
        <f t="array" ref="V512">INDEX(P:P,MAX(U$3:U512))</f>
        <v>IJ#3MTR</v>
      </c>
      <c r="W512" s="230" t="str">
        <f t="shared" ca="1" si="122"/>
        <v/>
      </c>
      <c r="X512" s="230">
        <f t="shared" si="123"/>
        <v>11.4</v>
      </c>
      <c r="Y512" s="230">
        <f t="shared" si="112"/>
        <v>0</v>
      </c>
      <c r="AA512" s="230" t="str">
        <f t="shared" si="113"/>
        <v>和美</v>
      </c>
      <c r="AB512" s="230" t="s">
        <v>2366</v>
      </c>
      <c r="AC512" s="230" t="str">
        <f>LEFT(B512,3)</f>
        <v>頂犁線</v>
      </c>
      <c r="BB512" s="547" t="s">
        <v>2469</v>
      </c>
      <c r="BC512" s="547">
        <v>40</v>
      </c>
      <c r="BD512" s="547">
        <v>13</v>
      </c>
      <c r="BE512" s="547">
        <v>53</v>
      </c>
      <c r="BG512" s="239" t="s">
        <v>8717</v>
      </c>
      <c r="BH512" s="240" t="s">
        <v>593</v>
      </c>
      <c r="BI512" t="s">
        <v>2366</v>
      </c>
      <c r="BJ512" t="s">
        <v>2362</v>
      </c>
    </row>
    <row r="513" spans="1:62">
      <c r="A513" s="239" t="s">
        <v>7607</v>
      </c>
      <c r="B513" s="240" t="s">
        <v>7629</v>
      </c>
      <c r="C513" s="240" t="s">
        <v>5624</v>
      </c>
      <c r="D513" s="239" t="s">
        <v>793</v>
      </c>
      <c r="E513" s="239" t="s">
        <v>5624</v>
      </c>
      <c r="F513" s="239" t="s">
        <v>5638</v>
      </c>
      <c r="G513" s="239" t="s">
        <v>5709</v>
      </c>
      <c r="H513" s="239" t="s">
        <v>793</v>
      </c>
      <c r="I513" s="239" t="s">
        <v>5709</v>
      </c>
      <c r="J513" s="241" t="s">
        <v>5624</v>
      </c>
      <c r="K513" s="241" t="s">
        <v>793</v>
      </c>
      <c r="L513" s="230" t="str">
        <f t="shared" si="114"/>
        <v>IJ27</v>
      </c>
      <c r="M513" s="230" t="str">
        <f t="shared" si="115"/>
        <v/>
      </c>
      <c r="N513" s="230" t="str">
        <f t="shared" si="116"/>
        <v/>
      </c>
      <c r="O513" s="230" t="str">
        <f t="shared" si="117"/>
        <v/>
      </c>
      <c r="P513" s="55" t="str">
        <f t="shared" si="118"/>
        <v>IJ27</v>
      </c>
      <c r="Q513" s="635" t="str">
        <f t="shared" si="125"/>
        <v>0</v>
      </c>
      <c r="R513" s="234">
        <f t="shared" si="126"/>
        <v>0</v>
      </c>
      <c r="S513" s="55">
        <f t="shared" si="119"/>
        <v>0</v>
      </c>
      <c r="T513" s="242">
        <f t="shared" ca="1" si="120"/>
        <v>0</v>
      </c>
      <c r="U513" s="231" t="str">
        <f t="shared" si="121"/>
        <v/>
      </c>
      <c r="V513" s="230" t="str">
        <f t="array" ref="V513">INDEX(P:P,MAX(U$3:U513))</f>
        <v>IJ#3MTR</v>
      </c>
      <c r="W513" s="230" t="str">
        <f t="shared" ca="1" si="122"/>
        <v/>
      </c>
      <c r="X513" s="230">
        <f t="shared" si="123"/>
        <v>11.4</v>
      </c>
      <c r="Y513" s="230">
        <f t="shared" si="112"/>
        <v>0</v>
      </c>
      <c r="AA513" s="230" t="str">
        <f t="shared" si="113"/>
        <v>和美</v>
      </c>
      <c r="AB513" s="230" t="s">
        <v>2367</v>
      </c>
      <c r="AC513" s="230" t="str">
        <f>LEFT(B513,3)</f>
        <v>霞田線</v>
      </c>
      <c r="BB513" s="547" t="s">
        <v>2468</v>
      </c>
      <c r="BC513" s="547">
        <v>0</v>
      </c>
      <c r="BD513" s="547">
        <v>1</v>
      </c>
      <c r="BE513" s="547">
        <v>1</v>
      </c>
      <c r="BG513" s="239" t="s">
        <v>8716</v>
      </c>
      <c r="BH513" s="240" t="s">
        <v>8729</v>
      </c>
      <c r="BI513" t="s">
        <v>2367</v>
      </c>
      <c r="BJ513" t="s">
        <v>2362</v>
      </c>
    </row>
    <row r="514" spans="1:62">
      <c r="A514" s="239" t="s">
        <v>53</v>
      </c>
      <c r="B514" s="240" t="s">
        <v>400</v>
      </c>
      <c r="C514" s="240" t="s">
        <v>3204</v>
      </c>
      <c r="D514" s="239" t="s">
        <v>5590</v>
      </c>
      <c r="E514" s="239" t="s">
        <v>7630</v>
      </c>
      <c r="F514" s="239" t="s">
        <v>792</v>
      </c>
      <c r="G514" s="239" t="s">
        <v>4725</v>
      </c>
      <c r="H514" s="239" t="s">
        <v>792</v>
      </c>
      <c r="I514" s="239" t="s">
        <v>4710</v>
      </c>
      <c r="J514" s="241" t="s">
        <v>367</v>
      </c>
      <c r="K514" s="241" t="s">
        <v>5595</v>
      </c>
      <c r="L514" s="230" t="str">
        <f t="shared" si="114"/>
        <v>IK#1DTR(A)</v>
      </c>
      <c r="M514" s="230" t="str">
        <f t="shared" si="115"/>
        <v>(A)</v>
      </c>
      <c r="N514" s="230" t="str">
        <f t="shared" si="116"/>
        <v>IK#1DTR</v>
      </c>
      <c r="O514" s="230" t="str">
        <f t="shared" si="117"/>
        <v>(A)</v>
      </c>
      <c r="P514" s="55" t="str">
        <f t="shared" si="118"/>
        <v>IK#1DTR(A)</v>
      </c>
      <c r="Q514" s="635" t="str">
        <f t="shared" si="125"/>
        <v>764</v>
      </c>
      <c r="R514" s="234">
        <f t="shared" si="126"/>
        <v>735</v>
      </c>
      <c r="S514" s="55">
        <f t="shared" si="119"/>
        <v>715</v>
      </c>
      <c r="T514" s="242">
        <f t="shared" ca="1" si="120"/>
        <v>15.09</v>
      </c>
      <c r="U514" s="231">
        <f t="shared" si="121"/>
        <v>514</v>
      </c>
      <c r="V514" s="230" t="str">
        <f t="array" ref="V514">INDEX(P:P,MAX(U$3:U514))</f>
        <v>IK#1DTR(A)</v>
      </c>
      <c r="W514" s="230">
        <f t="shared" ca="1" si="122"/>
        <v>30</v>
      </c>
      <c r="X514" s="230" t="str">
        <f t="shared" si="123"/>
        <v/>
      </c>
      <c r="Y514" s="230">
        <f t="shared" si="112"/>
        <v>0</v>
      </c>
      <c r="AA514" s="230" t="str">
        <f t="shared" si="113"/>
        <v>彰化</v>
      </c>
      <c r="AB514" s="230" t="s">
        <v>2368</v>
      </c>
      <c r="BB514" s="547" t="s">
        <v>2467</v>
      </c>
      <c r="BC514" s="547">
        <v>53</v>
      </c>
      <c r="BD514" s="547">
        <v>7</v>
      </c>
      <c r="BE514" s="547">
        <v>60</v>
      </c>
      <c r="BG514" s="239" t="s">
        <v>8730</v>
      </c>
      <c r="BH514" s="240" t="s">
        <v>400</v>
      </c>
      <c r="BI514" t="s">
        <v>2368</v>
      </c>
      <c r="BJ514" t="s">
        <v>2368</v>
      </c>
    </row>
    <row r="515" spans="1:62">
      <c r="A515" s="239" t="s">
        <v>53</v>
      </c>
      <c r="B515" s="240" t="s">
        <v>594</v>
      </c>
      <c r="C515" s="240" t="s">
        <v>7527</v>
      </c>
      <c r="D515" s="239" t="s">
        <v>5651</v>
      </c>
      <c r="E515" s="239" t="s">
        <v>7631</v>
      </c>
      <c r="F515" s="239" t="s">
        <v>5651</v>
      </c>
      <c r="G515" s="239" t="s">
        <v>7632</v>
      </c>
      <c r="H515" s="239" t="s">
        <v>6200</v>
      </c>
      <c r="I515" s="239" t="s">
        <v>1027</v>
      </c>
      <c r="J515" s="241" t="s">
        <v>941</v>
      </c>
      <c r="K515" s="241" t="s">
        <v>859</v>
      </c>
      <c r="L515" s="230" t="str">
        <f t="shared" si="114"/>
        <v>IK30</v>
      </c>
      <c r="M515" s="230" t="str">
        <f t="shared" si="115"/>
        <v/>
      </c>
      <c r="N515" s="230" t="str">
        <f t="shared" si="116"/>
        <v/>
      </c>
      <c r="O515" s="230" t="str">
        <f t="shared" si="117"/>
        <v/>
      </c>
      <c r="P515" s="55" t="str">
        <f t="shared" si="118"/>
        <v>IK30</v>
      </c>
      <c r="Q515" s="635" t="str">
        <f t="shared" si="125"/>
        <v>285</v>
      </c>
      <c r="R515" s="234">
        <f t="shared" si="126"/>
        <v>277</v>
      </c>
      <c r="S515" s="55">
        <f t="shared" si="119"/>
        <v>271</v>
      </c>
      <c r="T515" s="242">
        <f t="shared" ca="1" si="120"/>
        <v>5.63</v>
      </c>
      <c r="U515" s="231" t="str">
        <f t="shared" si="121"/>
        <v/>
      </c>
      <c r="V515" s="230" t="str">
        <f t="array" ref="V515">INDEX(P:P,MAX(U$3:U515))</f>
        <v>IK#1DTR(A)</v>
      </c>
      <c r="W515" s="230" t="str">
        <f t="shared" ca="1" si="122"/>
        <v/>
      </c>
      <c r="X515" s="230">
        <f t="shared" si="123"/>
        <v>11.4</v>
      </c>
      <c r="Y515" s="230">
        <f t="shared" ref="Y515:Y578" si="127">SUMIF(L:L,L515,I:I)</f>
        <v>0</v>
      </c>
      <c r="AA515" s="230" t="str">
        <f t="shared" ref="AA515:AA578" si="128">LEFT(A515,2)</f>
        <v>彰化</v>
      </c>
      <c r="AB515" s="230" t="s">
        <v>2369</v>
      </c>
      <c r="AC515" s="230" t="str">
        <f t="shared" ref="AC515:AC520" si="129">LEFT(B515,4)</f>
        <v>IK30</v>
      </c>
      <c r="BB515" s="547" t="s">
        <v>2466</v>
      </c>
      <c r="BC515" s="547" t="s">
        <v>85</v>
      </c>
      <c r="BD515" s="547">
        <v>1</v>
      </c>
      <c r="BE515" s="547">
        <v>1</v>
      </c>
      <c r="BG515" s="239" t="s">
        <v>8730</v>
      </c>
      <c r="BH515" s="240" t="s">
        <v>8731</v>
      </c>
      <c r="BI515" t="s">
        <v>2369</v>
      </c>
      <c r="BJ515" t="s">
        <v>2368</v>
      </c>
    </row>
    <row r="516" spans="1:62">
      <c r="A516" s="239" t="s">
        <v>7633</v>
      </c>
      <c r="B516" s="240" t="s">
        <v>595</v>
      </c>
      <c r="C516" s="240" t="s">
        <v>978</v>
      </c>
      <c r="D516" s="239" t="s">
        <v>6200</v>
      </c>
      <c r="E516" s="239" t="s">
        <v>1058</v>
      </c>
      <c r="F516" s="239" t="s">
        <v>792</v>
      </c>
      <c r="G516" s="239" t="s">
        <v>6775</v>
      </c>
      <c r="H516" s="239" t="s">
        <v>792</v>
      </c>
      <c r="I516" s="239" t="s">
        <v>1058</v>
      </c>
      <c r="J516" s="241" t="s">
        <v>861</v>
      </c>
      <c r="K516" s="241" t="s">
        <v>6105</v>
      </c>
      <c r="L516" s="230" t="str">
        <f t="shared" ref="L516:L579" si="130">IF(LEFT(B516,1)="#",IF(LEN(B516)=5,RIGHT(A516,2)&amp;B516,N516&amp;M516),MID(B516,FIND("(",B516)+1,4))</f>
        <v>IK31</v>
      </c>
      <c r="M516" s="230" t="str">
        <f t="shared" ref="M516:M579" si="131">IF(LEFT(B516,1)="#",IF(LEN(B516)&lt;&gt;5,"("&amp;MID(B516,3,1)&amp;")",""),"")</f>
        <v/>
      </c>
      <c r="N516" s="230" t="str">
        <f t="shared" ref="N516:N579" si="132">IF(LEFT(B516,1)="#",IF(LEN(B516)=5,RIGHT(A516,2)&amp;B516,RIGHT(A516,2)&amp;LEFT(B516,2)&amp;"DTR"),"")</f>
        <v/>
      </c>
      <c r="O516" s="230" t="str">
        <f t="shared" ref="O516:O579" si="133">IF(LEFT(B516,1)="#",IF(LEN(B516)&lt;&gt;5,IF(LEN(B516)&lt;&gt;7,"("&amp;MID(B516,3,1)&amp;")","("&amp;MID(B516,3,2)&amp;")"),""),"")</f>
        <v/>
      </c>
      <c r="P516" s="55" t="str">
        <f t="shared" ref="P516:P579" si="134">IF(LEFT(B516,1)="#",IF(LEN(B516)=5,RIGHT(A516,2)&amp;B516,N516&amp;M516),MID(B516,FIND("(",B516)+1,4))</f>
        <v>IK31</v>
      </c>
      <c r="Q516" s="635" t="str">
        <f t="shared" si="125"/>
        <v>171</v>
      </c>
      <c r="R516" s="234">
        <f t="shared" si="126"/>
        <v>163</v>
      </c>
      <c r="S516" s="55">
        <f t="shared" ref="S516:S579" si="135">MIN(C516*1,E516*1,G516*1)</f>
        <v>149</v>
      </c>
      <c r="T516" s="242">
        <f t="shared" ref="T516:T579" ca="1" si="136">IF(LEFT(B516,1)="#",ROUND(OFFSET(X516,1,0,1,1)*Q516*SQRT(3)/1000,2),ROUND(Q516*X516*SQRT(3)/1000,2))</f>
        <v>3.38</v>
      </c>
      <c r="U516" s="231" t="str">
        <f t="shared" ref="U516:U579" si="137">IF(ISNUMBER(FIND("#",B516)),ROW(),"")</f>
        <v/>
      </c>
      <c r="V516" s="230" t="str">
        <f t="array" ref="V516">INDEX(P:P,MAX(U$3:U516))</f>
        <v>IK#1DTR(A)</v>
      </c>
      <c r="W516" s="230" t="str">
        <f t="shared" ref="W516:W579" ca="1" si="138">IF(LEFT(B516,1)="#",IF(ISNUMBER(FIND("DTR",B516)),IF(MID(OFFSET(P516,1,0,1,1),3,1)*1&lt;5,30,60),25),"")</f>
        <v/>
      </c>
      <c r="X516" s="230">
        <f t="shared" ref="X516:X579" si="139">IF(LEFT(B516,1)="#","",IF(MID(P516,3,1)*1&lt;5,11.4,22.8))</f>
        <v>11.4</v>
      </c>
      <c r="Y516" s="230">
        <f t="shared" si="127"/>
        <v>0</v>
      </c>
      <c r="AA516" s="230" t="str">
        <f t="shared" si="128"/>
        <v>彰化</v>
      </c>
      <c r="AB516" s="230" t="s">
        <v>2370</v>
      </c>
      <c r="AC516" s="230" t="str">
        <f t="shared" si="129"/>
        <v>IK31</v>
      </c>
      <c r="BB516" s="547" t="s">
        <v>2465</v>
      </c>
      <c r="BC516" s="547">
        <v>13</v>
      </c>
      <c r="BD516" s="547">
        <v>10</v>
      </c>
      <c r="BE516" s="547">
        <v>23</v>
      </c>
      <c r="BG516" s="239" t="s">
        <v>8732</v>
      </c>
      <c r="BH516" s="240" t="s">
        <v>8733</v>
      </c>
      <c r="BI516" t="s">
        <v>2370</v>
      </c>
      <c r="BJ516" t="s">
        <v>2368</v>
      </c>
    </row>
    <row r="517" spans="1:62">
      <c r="A517" s="239" t="s">
        <v>7633</v>
      </c>
      <c r="B517" s="240" t="s">
        <v>596</v>
      </c>
      <c r="C517" s="240" t="s">
        <v>7634</v>
      </c>
      <c r="D517" s="239" t="s">
        <v>813</v>
      </c>
      <c r="E517" s="239" t="s">
        <v>7634</v>
      </c>
      <c r="F517" s="239" t="s">
        <v>813</v>
      </c>
      <c r="G517" s="239" t="s">
        <v>6564</v>
      </c>
      <c r="H517" s="239" t="s">
        <v>868</v>
      </c>
      <c r="I517" s="239" t="s">
        <v>928</v>
      </c>
      <c r="J517" s="241" t="s">
        <v>7386</v>
      </c>
      <c r="K517" s="241" t="s">
        <v>5774</v>
      </c>
      <c r="L517" s="230" t="str">
        <f t="shared" si="130"/>
        <v>IK32</v>
      </c>
      <c r="M517" s="230" t="str">
        <f t="shared" si="131"/>
        <v/>
      </c>
      <c r="N517" s="230" t="str">
        <f t="shared" si="132"/>
        <v/>
      </c>
      <c r="O517" s="230" t="str">
        <f t="shared" si="133"/>
        <v/>
      </c>
      <c r="P517" s="55" t="str">
        <f t="shared" si="134"/>
        <v>IK32</v>
      </c>
      <c r="Q517" s="635" t="str">
        <f t="shared" si="125"/>
        <v>103</v>
      </c>
      <c r="R517" s="234">
        <f t="shared" si="126"/>
        <v>96</v>
      </c>
      <c r="S517" s="55">
        <f t="shared" si="135"/>
        <v>83</v>
      </c>
      <c r="T517" s="242">
        <f t="shared" ca="1" si="136"/>
        <v>2.0299999999999998</v>
      </c>
      <c r="U517" s="231" t="str">
        <f t="shared" si="137"/>
        <v/>
      </c>
      <c r="V517" s="230" t="str">
        <f t="array" ref="V517">INDEX(P:P,MAX(U$3:U517))</f>
        <v>IK#1DTR(A)</v>
      </c>
      <c r="W517" s="230" t="str">
        <f t="shared" ca="1" si="138"/>
        <v/>
      </c>
      <c r="X517" s="230">
        <f t="shared" si="139"/>
        <v>11.4</v>
      </c>
      <c r="Y517" s="230">
        <f t="shared" si="127"/>
        <v>0</v>
      </c>
      <c r="AA517" s="230" t="str">
        <f t="shared" si="128"/>
        <v>彰化</v>
      </c>
      <c r="AB517" s="230" t="s">
        <v>2371</v>
      </c>
      <c r="AC517" s="230" t="str">
        <f t="shared" si="129"/>
        <v>IK32</v>
      </c>
      <c r="BB517" s="547" t="s">
        <v>2464</v>
      </c>
      <c r="BC517" s="547">
        <v>9</v>
      </c>
      <c r="BD517" s="547">
        <v>9</v>
      </c>
      <c r="BE517" s="547">
        <v>18</v>
      </c>
      <c r="BG517" s="239" t="s">
        <v>53</v>
      </c>
      <c r="BH517" s="240" t="s">
        <v>8734</v>
      </c>
      <c r="BI517" t="s">
        <v>2371</v>
      </c>
      <c r="BJ517" t="s">
        <v>2368</v>
      </c>
    </row>
    <row r="518" spans="1:62">
      <c r="A518" s="239" t="s">
        <v>7633</v>
      </c>
      <c r="B518" s="240" t="s">
        <v>7635</v>
      </c>
      <c r="C518" s="240" t="s">
        <v>996</v>
      </c>
      <c r="D518" s="239" t="s">
        <v>806</v>
      </c>
      <c r="E518" s="239" t="s">
        <v>1042</v>
      </c>
      <c r="F518" s="239" t="s">
        <v>5774</v>
      </c>
      <c r="G518" s="239" t="s">
        <v>7636</v>
      </c>
      <c r="H518" s="239" t="s">
        <v>792</v>
      </c>
      <c r="I518" s="239" t="s">
        <v>1042</v>
      </c>
      <c r="J518" s="241" t="s">
        <v>1029</v>
      </c>
      <c r="K518" s="241" t="s">
        <v>6200</v>
      </c>
      <c r="L518" s="230" t="str">
        <f t="shared" si="130"/>
        <v>IK33</v>
      </c>
      <c r="M518" s="230" t="str">
        <f t="shared" si="131"/>
        <v/>
      </c>
      <c r="N518" s="230" t="str">
        <f t="shared" si="132"/>
        <v/>
      </c>
      <c r="O518" s="230" t="str">
        <f t="shared" si="133"/>
        <v/>
      </c>
      <c r="P518" s="55" t="str">
        <f t="shared" si="134"/>
        <v>IK33</v>
      </c>
      <c r="Q518" s="635" t="str">
        <f t="shared" si="125"/>
        <v>253</v>
      </c>
      <c r="R518" s="234">
        <f t="shared" si="126"/>
        <v>227</v>
      </c>
      <c r="S518" s="55">
        <f t="shared" si="135"/>
        <v>210</v>
      </c>
      <c r="T518" s="242">
        <f t="shared" ca="1" si="136"/>
        <v>5</v>
      </c>
      <c r="U518" s="231" t="str">
        <f t="shared" si="137"/>
        <v/>
      </c>
      <c r="V518" s="230" t="str">
        <f t="array" ref="V518">INDEX(P:P,MAX(U$3:U518))</f>
        <v>IK#1DTR(A)</v>
      </c>
      <c r="W518" s="230" t="str">
        <f t="shared" ca="1" si="138"/>
        <v/>
      </c>
      <c r="X518" s="230">
        <f t="shared" si="139"/>
        <v>11.4</v>
      </c>
      <c r="Y518" s="230">
        <f t="shared" si="127"/>
        <v>0</v>
      </c>
      <c r="AA518" s="230" t="str">
        <f t="shared" si="128"/>
        <v>彰化</v>
      </c>
      <c r="AB518" s="230" t="s">
        <v>2372</v>
      </c>
      <c r="AC518" s="230" t="str">
        <f t="shared" si="129"/>
        <v>IK33</v>
      </c>
      <c r="BB518" s="547" t="s">
        <v>1897</v>
      </c>
      <c r="BC518" s="547">
        <v>1032</v>
      </c>
      <c r="BD518" s="547">
        <v>4</v>
      </c>
      <c r="BE518" s="547">
        <v>1036</v>
      </c>
      <c r="BG518" s="239" t="s">
        <v>8730</v>
      </c>
      <c r="BH518" s="240" t="s">
        <v>8735</v>
      </c>
      <c r="BI518" t="s">
        <v>2372</v>
      </c>
      <c r="BJ518" t="s">
        <v>2368</v>
      </c>
    </row>
    <row r="519" spans="1:62">
      <c r="A519" s="239" t="s">
        <v>53</v>
      </c>
      <c r="B519" s="240" t="s">
        <v>597</v>
      </c>
      <c r="C519" s="240" t="s">
        <v>814</v>
      </c>
      <c r="D519" s="239" t="s">
        <v>5651</v>
      </c>
      <c r="E519" s="239" t="s">
        <v>1031</v>
      </c>
      <c r="F519" s="239" t="s">
        <v>5651</v>
      </c>
      <c r="G519" s="239" t="s">
        <v>7306</v>
      </c>
      <c r="H519" s="239" t="s">
        <v>5651</v>
      </c>
      <c r="I519" s="239" t="s">
        <v>7637</v>
      </c>
      <c r="J519" s="241" t="s">
        <v>7638</v>
      </c>
      <c r="K519" s="241" t="s">
        <v>5695</v>
      </c>
      <c r="L519" s="230" t="str">
        <f t="shared" si="130"/>
        <v>IK34</v>
      </c>
      <c r="M519" s="230" t="str">
        <f t="shared" si="131"/>
        <v/>
      </c>
      <c r="N519" s="230" t="str">
        <f t="shared" si="132"/>
        <v/>
      </c>
      <c r="O519" s="230" t="str">
        <f t="shared" si="133"/>
        <v/>
      </c>
      <c r="P519" s="55" t="str">
        <f t="shared" si="134"/>
        <v>IK34</v>
      </c>
      <c r="Q519" s="635" t="str">
        <f t="shared" si="125"/>
        <v>18</v>
      </c>
      <c r="R519" s="234">
        <f t="shared" si="126"/>
        <v>14</v>
      </c>
      <c r="S519" s="55">
        <f t="shared" si="135"/>
        <v>8</v>
      </c>
      <c r="T519" s="242">
        <f t="shared" ca="1" si="136"/>
        <v>0.36</v>
      </c>
      <c r="U519" s="231" t="str">
        <f t="shared" si="137"/>
        <v/>
      </c>
      <c r="V519" s="230" t="str">
        <f t="array" ref="V519">INDEX(P:P,MAX(U$3:U519))</f>
        <v>IK#1DTR(A)</v>
      </c>
      <c r="W519" s="230" t="str">
        <f t="shared" ca="1" si="138"/>
        <v/>
      </c>
      <c r="X519" s="230">
        <f t="shared" si="139"/>
        <v>11.4</v>
      </c>
      <c r="Y519" s="230">
        <f t="shared" si="127"/>
        <v>0</v>
      </c>
      <c r="AA519" s="230" t="str">
        <f t="shared" si="128"/>
        <v>彰化</v>
      </c>
      <c r="AB519" s="230" t="s">
        <v>2373</v>
      </c>
      <c r="AC519" s="230" t="str">
        <f t="shared" si="129"/>
        <v>IK34</v>
      </c>
      <c r="BB519" s="547" t="s">
        <v>1899</v>
      </c>
      <c r="BC519" s="547">
        <v>2062</v>
      </c>
      <c r="BD519" s="547">
        <v>3</v>
      </c>
      <c r="BE519" s="547">
        <v>2065</v>
      </c>
      <c r="BG519" s="239" t="s">
        <v>8730</v>
      </c>
      <c r="BH519" s="240" t="s">
        <v>8736</v>
      </c>
      <c r="BI519" t="s">
        <v>2373</v>
      </c>
      <c r="BJ519" t="s">
        <v>2368</v>
      </c>
    </row>
    <row r="520" spans="1:62">
      <c r="A520" s="239" t="s">
        <v>7633</v>
      </c>
      <c r="B520" s="240" t="s">
        <v>598</v>
      </c>
      <c r="C520" s="240" t="s">
        <v>5709</v>
      </c>
      <c r="D520" s="239" t="s">
        <v>793</v>
      </c>
      <c r="E520" s="239" t="s">
        <v>5709</v>
      </c>
      <c r="F520" s="239" t="s">
        <v>5638</v>
      </c>
      <c r="G520" s="239" t="s">
        <v>5709</v>
      </c>
      <c r="H520" s="239" t="s">
        <v>5638</v>
      </c>
      <c r="I520" s="239" t="s">
        <v>5709</v>
      </c>
      <c r="J520" s="241" t="s">
        <v>5709</v>
      </c>
      <c r="K520" s="241" t="s">
        <v>5638</v>
      </c>
      <c r="L520" s="230" t="str">
        <f t="shared" si="130"/>
        <v>IK35</v>
      </c>
      <c r="M520" s="230" t="str">
        <f t="shared" si="131"/>
        <v/>
      </c>
      <c r="N520" s="230" t="str">
        <f t="shared" si="132"/>
        <v/>
      </c>
      <c r="O520" s="230" t="str">
        <f t="shared" si="133"/>
        <v/>
      </c>
      <c r="P520" s="55" t="str">
        <f t="shared" si="134"/>
        <v>IK35</v>
      </c>
      <c r="Q520" s="635" t="str">
        <f t="shared" si="125"/>
        <v>0</v>
      </c>
      <c r="R520" s="234">
        <f t="shared" si="126"/>
        <v>0</v>
      </c>
      <c r="S520" s="55">
        <f t="shared" si="135"/>
        <v>0</v>
      </c>
      <c r="T520" s="242">
        <f t="shared" ca="1" si="136"/>
        <v>0</v>
      </c>
      <c r="U520" s="231" t="str">
        <f t="shared" si="137"/>
        <v/>
      </c>
      <c r="V520" s="230" t="str">
        <f t="array" ref="V520">INDEX(P:P,MAX(U$3:U520))</f>
        <v>IK#1DTR(A)</v>
      </c>
      <c r="W520" s="230" t="str">
        <f t="shared" ca="1" si="138"/>
        <v/>
      </c>
      <c r="X520" s="230">
        <f t="shared" si="139"/>
        <v>11.4</v>
      </c>
      <c r="Y520" s="230">
        <f t="shared" si="127"/>
        <v>0</v>
      </c>
      <c r="AA520" s="230" t="str">
        <f t="shared" si="128"/>
        <v>彰化</v>
      </c>
      <c r="AB520" s="230" t="s">
        <v>2374</v>
      </c>
      <c r="AC520" s="230" t="str">
        <f t="shared" si="129"/>
        <v>IK35</v>
      </c>
      <c r="BB520" s="547" t="s">
        <v>2474</v>
      </c>
      <c r="BC520" s="547">
        <v>266</v>
      </c>
      <c r="BD520" s="547">
        <v>10</v>
      </c>
      <c r="BE520" s="547">
        <v>276</v>
      </c>
      <c r="BG520" s="239" t="s">
        <v>8732</v>
      </c>
      <c r="BH520" s="240" t="s">
        <v>598</v>
      </c>
      <c r="BI520" t="s">
        <v>2374</v>
      </c>
      <c r="BJ520" t="s">
        <v>2368</v>
      </c>
    </row>
    <row r="521" spans="1:62">
      <c r="A521" s="239" t="s">
        <v>7639</v>
      </c>
      <c r="B521" s="240" t="s">
        <v>7640</v>
      </c>
      <c r="C521" s="240" t="s">
        <v>7641</v>
      </c>
      <c r="D521" s="239" t="s">
        <v>5651</v>
      </c>
      <c r="E521" s="239" t="s">
        <v>7642</v>
      </c>
      <c r="F521" s="239" t="s">
        <v>5651</v>
      </c>
      <c r="G521" s="239" t="s">
        <v>7643</v>
      </c>
      <c r="H521" s="239" t="s">
        <v>5651</v>
      </c>
      <c r="I521" s="239" t="s">
        <v>7641</v>
      </c>
      <c r="J521" s="241" t="s">
        <v>367</v>
      </c>
      <c r="K521" s="241" t="s">
        <v>367</v>
      </c>
      <c r="L521" s="230" t="str">
        <f t="shared" si="130"/>
        <v>IK#1DTR(B)</v>
      </c>
      <c r="M521" s="230" t="str">
        <f t="shared" si="131"/>
        <v>(B)</v>
      </c>
      <c r="N521" s="230" t="str">
        <f t="shared" si="132"/>
        <v>IK#1DTR</v>
      </c>
      <c r="O521" s="230" t="str">
        <f t="shared" si="133"/>
        <v>(B)</v>
      </c>
      <c r="P521" s="55" t="str">
        <f t="shared" si="134"/>
        <v>IK#1DTR(B)</v>
      </c>
      <c r="Q521" s="635" t="str">
        <f t="shared" si="125"/>
        <v>584</v>
      </c>
      <c r="R521" s="234">
        <f t="shared" si="126"/>
        <v>581</v>
      </c>
      <c r="S521" s="55">
        <f t="shared" si="135"/>
        <v>577</v>
      </c>
      <c r="T521" s="242">
        <f t="shared" ca="1" si="136"/>
        <v>11.53</v>
      </c>
      <c r="U521" s="231">
        <f t="shared" si="137"/>
        <v>521</v>
      </c>
      <c r="V521" s="230" t="str">
        <f t="array" ref="V521">INDEX(P:P,MAX(U$3:U521))</f>
        <v>IK#1DTR(B)</v>
      </c>
      <c r="W521" s="230">
        <f t="shared" ca="1" si="138"/>
        <v>30</v>
      </c>
      <c r="X521" s="230" t="str">
        <f t="shared" si="139"/>
        <v/>
      </c>
      <c r="Y521" s="230">
        <f t="shared" si="127"/>
        <v>0</v>
      </c>
      <c r="AA521" s="230" t="str">
        <f t="shared" si="128"/>
        <v>彰化</v>
      </c>
      <c r="AB521" s="230" t="s">
        <v>2375</v>
      </c>
      <c r="BB521" s="547" t="s">
        <v>1973</v>
      </c>
      <c r="BC521" s="547" t="s">
        <v>85</v>
      </c>
      <c r="BD521" s="547">
        <v>1</v>
      </c>
      <c r="BE521" s="547">
        <v>1</v>
      </c>
      <c r="BG521" s="239" t="s">
        <v>8730</v>
      </c>
      <c r="BH521" s="240" t="s">
        <v>401</v>
      </c>
      <c r="BI521" t="s">
        <v>2375</v>
      </c>
      <c r="BJ521" t="s">
        <v>2375</v>
      </c>
    </row>
    <row r="522" spans="1:62">
      <c r="A522" s="239" t="s">
        <v>53</v>
      </c>
      <c r="B522" s="240" t="s">
        <v>7644</v>
      </c>
      <c r="C522" s="240" t="s">
        <v>885</v>
      </c>
      <c r="D522" s="239" t="s">
        <v>792</v>
      </c>
      <c r="E522" s="239" t="s">
        <v>7645</v>
      </c>
      <c r="F522" s="239" t="s">
        <v>792</v>
      </c>
      <c r="G522" s="239" t="s">
        <v>922</v>
      </c>
      <c r="H522" s="239" t="s">
        <v>792</v>
      </c>
      <c r="I522" s="239" t="s">
        <v>825</v>
      </c>
      <c r="J522" s="241" t="s">
        <v>7646</v>
      </c>
      <c r="K522" s="241" t="s">
        <v>792</v>
      </c>
      <c r="L522" s="230" t="str">
        <f t="shared" si="130"/>
        <v>IK49</v>
      </c>
      <c r="M522" s="230" t="str">
        <f t="shared" si="131"/>
        <v/>
      </c>
      <c r="N522" s="230" t="str">
        <f t="shared" si="132"/>
        <v/>
      </c>
      <c r="O522" s="230" t="str">
        <f t="shared" si="133"/>
        <v/>
      </c>
      <c r="P522" s="55" t="str">
        <f t="shared" si="134"/>
        <v>IK49</v>
      </c>
      <c r="Q522" s="635" t="str">
        <f t="shared" si="125"/>
        <v>249</v>
      </c>
      <c r="R522" s="234">
        <f t="shared" si="126"/>
        <v>235</v>
      </c>
      <c r="S522" s="55">
        <f t="shared" si="135"/>
        <v>219</v>
      </c>
      <c r="T522" s="242">
        <f t="shared" ca="1" si="136"/>
        <v>4.92</v>
      </c>
      <c r="U522" s="231" t="str">
        <f t="shared" si="137"/>
        <v/>
      </c>
      <c r="V522" s="230" t="str">
        <f t="array" ref="V522">INDEX(P:P,MAX(U$3:U522))</f>
        <v>IK#1DTR(B)</v>
      </c>
      <c r="W522" s="230" t="str">
        <f t="shared" ca="1" si="138"/>
        <v/>
      </c>
      <c r="X522" s="230">
        <f t="shared" si="139"/>
        <v>11.4</v>
      </c>
      <c r="Y522" s="230">
        <f t="shared" si="127"/>
        <v>0</v>
      </c>
      <c r="AA522" s="230" t="str">
        <f t="shared" si="128"/>
        <v>彰化</v>
      </c>
      <c r="AB522" s="230" t="s">
        <v>2376</v>
      </c>
      <c r="AC522" s="230" t="str">
        <f>LEFT(B522,4)</f>
        <v>IK49</v>
      </c>
      <c r="BB522" s="547" t="s">
        <v>2473</v>
      </c>
      <c r="BC522" s="547">
        <v>2</v>
      </c>
      <c r="BD522" s="547">
        <v>3</v>
      </c>
      <c r="BE522" s="547">
        <v>5</v>
      </c>
      <c r="BG522" s="239" t="s">
        <v>8732</v>
      </c>
      <c r="BH522" s="240" t="s">
        <v>8737</v>
      </c>
      <c r="BI522" t="s">
        <v>2376</v>
      </c>
      <c r="BJ522" t="s">
        <v>2375</v>
      </c>
    </row>
    <row r="523" spans="1:62">
      <c r="A523" s="239" t="s">
        <v>53</v>
      </c>
      <c r="B523" s="240" t="s">
        <v>7647</v>
      </c>
      <c r="C523" s="240" t="s">
        <v>1001</v>
      </c>
      <c r="D523" s="239" t="s">
        <v>7431</v>
      </c>
      <c r="E523" s="239" t="s">
        <v>7648</v>
      </c>
      <c r="F523" s="239" t="s">
        <v>5801</v>
      </c>
      <c r="G523" s="239" t="s">
        <v>7649</v>
      </c>
      <c r="H523" s="239" t="s">
        <v>813</v>
      </c>
      <c r="I523" s="239" t="s">
        <v>7650</v>
      </c>
      <c r="J523" s="241" t="s">
        <v>1018</v>
      </c>
      <c r="K523" s="241" t="s">
        <v>7529</v>
      </c>
      <c r="L523" s="230" t="str">
        <f t="shared" si="130"/>
        <v>IK48</v>
      </c>
      <c r="M523" s="230" t="str">
        <f t="shared" si="131"/>
        <v/>
      </c>
      <c r="N523" s="230" t="str">
        <f t="shared" si="132"/>
        <v/>
      </c>
      <c r="O523" s="230" t="str">
        <f t="shared" si="133"/>
        <v/>
      </c>
      <c r="P523" s="55" t="str">
        <f t="shared" si="134"/>
        <v>IK48</v>
      </c>
      <c r="Q523" s="635" t="str">
        <f t="shared" si="125"/>
        <v>211</v>
      </c>
      <c r="R523" s="234">
        <f t="shared" si="126"/>
        <v>194</v>
      </c>
      <c r="S523" s="55">
        <f t="shared" si="135"/>
        <v>173</v>
      </c>
      <c r="T523" s="242">
        <f t="shared" ca="1" si="136"/>
        <v>4.17</v>
      </c>
      <c r="U523" s="231" t="str">
        <f t="shared" si="137"/>
        <v/>
      </c>
      <c r="V523" s="230" t="str">
        <f t="array" ref="V523">INDEX(P:P,MAX(U$3:U523))</f>
        <v>IK#1DTR(B)</v>
      </c>
      <c r="W523" s="230" t="str">
        <f t="shared" ca="1" si="138"/>
        <v/>
      </c>
      <c r="X523" s="230">
        <f t="shared" si="139"/>
        <v>11.4</v>
      </c>
      <c r="Y523" s="230">
        <f t="shared" si="127"/>
        <v>0</v>
      </c>
      <c r="AA523" s="230" t="str">
        <f t="shared" si="128"/>
        <v>彰化</v>
      </c>
      <c r="AB523" s="230" t="s">
        <v>2377</v>
      </c>
      <c r="AC523" s="230" t="str">
        <f>LEFT(B523,4)</f>
        <v>IK48</v>
      </c>
      <c r="BB523" s="547" t="s">
        <v>2478</v>
      </c>
      <c r="BC523" s="547">
        <v>6</v>
      </c>
      <c r="BD523" s="547">
        <v>4</v>
      </c>
      <c r="BE523" s="547">
        <v>10</v>
      </c>
      <c r="BG523" s="239" t="s">
        <v>8732</v>
      </c>
      <c r="BH523" s="240" t="s">
        <v>8738</v>
      </c>
      <c r="BI523" t="s">
        <v>2377</v>
      </c>
      <c r="BJ523" t="s">
        <v>2375</v>
      </c>
    </row>
    <row r="524" spans="1:62">
      <c r="A524" s="239" t="s">
        <v>53</v>
      </c>
      <c r="B524" s="240" t="s">
        <v>599</v>
      </c>
      <c r="C524" s="240" t="s">
        <v>1036</v>
      </c>
      <c r="D524" s="239" t="s">
        <v>859</v>
      </c>
      <c r="E524" s="239" t="s">
        <v>7651</v>
      </c>
      <c r="F524" s="239" t="s">
        <v>813</v>
      </c>
      <c r="G524" s="239" t="s">
        <v>902</v>
      </c>
      <c r="H524" s="239" t="s">
        <v>813</v>
      </c>
      <c r="I524" s="239" t="s">
        <v>902</v>
      </c>
      <c r="J524" s="241" t="s">
        <v>943</v>
      </c>
      <c r="K524" s="241" t="s">
        <v>7267</v>
      </c>
      <c r="L524" s="230" t="str">
        <f t="shared" si="130"/>
        <v>IK47</v>
      </c>
      <c r="M524" s="230" t="str">
        <f t="shared" si="131"/>
        <v/>
      </c>
      <c r="N524" s="230" t="str">
        <f t="shared" si="132"/>
        <v/>
      </c>
      <c r="O524" s="230" t="str">
        <f t="shared" si="133"/>
        <v/>
      </c>
      <c r="P524" s="55" t="str">
        <f t="shared" si="134"/>
        <v>IK47</v>
      </c>
      <c r="Q524" s="635" t="str">
        <f t="shared" si="125"/>
        <v>157</v>
      </c>
      <c r="R524" s="234">
        <f t="shared" si="126"/>
        <v>145</v>
      </c>
      <c r="S524" s="55">
        <f t="shared" si="135"/>
        <v>128</v>
      </c>
      <c r="T524" s="242">
        <f t="shared" ca="1" si="136"/>
        <v>3.1</v>
      </c>
      <c r="U524" s="231" t="str">
        <f t="shared" si="137"/>
        <v/>
      </c>
      <c r="V524" s="230" t="str">
        <f t="array" ref="V524">INDEX(P:P,MAX(U$3:U524))</f>
        <v>IK#1DTR(B)</v>
      </c>
      <c r="W524" s="230" t="str">
        <f t="shared" ca="1" si="138"/>
        <v/>
      </c>
      <c r="X524" s="230">
        <f t="shared" si="139"/>
        <v>11.4</v>
      </c>
      <c r="Y524" s="230">
        <f t="shared" si="127"/>
        <v>0</v>
      </c>
      <c r="AA524" s="230" t="str">
        <f t="shared" si="128"/>
        <v>彰化</v>
      </c>
      <c r="AB524" s="230" t="s">
        <v>2378</v>
      </c>
      <c r="AC524" s="230" t="str">
        <f>LEFT(B524,4)</f>
        <v>IK47</v>
      </c>
      <c r="BB524" s="547" t="s">
        <v>2480</v>
      </c>
      <c r="BC524" s="547">
        <v>278</v>
      </c>
      <c r="BD524" s="547">
        <v>6</v>
      </c>
      <c r="BE524" s="547">
        <v>284</v>
      </c>
      <c r="BG524" s="239" t="s">
        <v>8732</v>
      </c>
      <c r="BH524" s="240" t="s">
        <v>599</v>
      </c>
      <c r="BI524" t="s">
        <v>2378</v>
      </c>
      <c r="BJ524" t="s">
        <v>2375</v>
      </c>
    </row>
    <row r="525" spans="1:62">
      <c r="A525" s="239" t="s">
        <v>53</v>
      </c>
      <c r="B525" s="240" t="s">
        <v>600</v>
      </c>
      <c r="C525" s="240" t="s">
        <v>954</v>
      </c>
      <c r="D525" s="239" t="s">
        <v>813</v>
      </c>
      <c r="E525" s="239" t="s">
        <v>899</v>
      </c>
      <c r="F525" s="239" t="s">
        <v>813</v>
      </c>
      <c r="G525" s="239" t="s">
        <v>899</v>
      </c>
      <c r="H525" s="239" t="s">
        <v>7431</v>
      </c>
      <c r="I525" s="239" t="s">
        <v>899</v>
      </c>
      <c r="J525" s="241" t="s">
        <v>7652</v>
      </c>
      <c r="K525" s="241" t="s">
        <v>793</v>
      </c>
      <c r="L525" s="230" t="str">
        <f t="shared" si="130"/>
        <v>IK46</v>
      </c>
      <c r="M525" s="230" t="str">
        <f t="shared" si="131"/>
        <v/>
      </c>
      <c r="N525" s="230" t="str">
        <f t="shared" si="132"/>
        <v/>
      </c>
      <c r="O525" s="230" t="str">
        <f t="shared" si="133"/>
        <v/>
      </c>
      <c r="P525" s="55" t="str">
        <f t="shared" si="134"/>
        <v>IK46</v>
      </c>
      <c r="Q525" s="635" t="str">
        <f t="shared" si="125"/>
        <v>21</v>
      </c>
      <c r="R525" s="234">
        <f t="shared" si="126"/>
        <v>21</v>
      </c>
      <c r="S525" s="55">
        <f t="shared" si="135"/>
        <v>20</v>
      </c>
      <c r="T525" s="242">
        <f t="shared" ca="1" si="136"/>
        <v>0.41</v>
      </c>
      <c r="U525" s="231" t="str">
        <f t="shared" si="137"/>
        <v/>
      </c>
      <c r="V525" s="230" t="str">
        <f t="array" ref="V525">INDEX(P:P,MAX(U$3:U525))</f>
        <v>IK#1DTR(B)</v>
      </c>
      <c r="W525" s="230" t="str">
        <f t="shared" ca="1" si="138"/>
        <v/>
      </c>
      <c r="X525" s="230">
        <f t="shared" si="139"/>
        <v>11.4</v>
      </c>
      <c r="Y525" s="230">
        <f t="shared" si="127"/>
        <v>0</v>
      </c>
      <c r="AA525" s="230" t="str">
        <f t="shared" si="128"/>
        <v>彰化</v>
      </c>
      <c r="AB525" s="230" t="s">
        <v>2379</v>
      </c>
      <c r="AC525" s="230" t="str">
        <f>LEFT(B525,4)</f>
        <v>IK46</v>
      </c>
      <c r="BB525" s="547" t="s">
        <v>1970</v>
      </c>
      <c r="BC525" s="547">
        <v>1718</v>
      </c>
      <c r="BD525" s="547">
        <v>5</v>
      </c>
      <c r="BE525" s="547">
        <v>1723</v>
      </c>
      <c r="BG525" s="239" t="s">
        <v>8730</v>
      </c>
      <c r="BH525" s="240" t="s">
        <v>8739</v>
      </c>
      <c r="BI525" t="s">
        <v>2379</v>
      </c>
      <c r="BJ525" t="s">
        <v>2375</v>
      </c>
    </row>
    <row r="526" spans="1:62">
      <c r="A526" s="239" t="s">
        <v>53</v>
      </c>
      <c r="B526" s="240" t="s">
        <v>7653</v>
      </c>
      <c r="C526" s="240" t="s">
        <v>4726</v>
      </c>
      <c r="D526" s="239" t="s">
        <v>5801</v>
      </c>
      <c r="E526" s="239" t="s">
        <v>7654</v>
      </c>
      <c r="F526" s="239" t="s">
        <v>5801</v>
      </c>
      <c r="G526" s="239" t="s">
        <v>7655</v>
      </c>
      <c r="H526" s="239" t="s">
        <v>7267</v>
      </c>
      <c r="I526" s="239" t="s">
        <v>4727</v>
      </c>
      <c r="J526" s="241" t="s">
        <v>367</v>
      </c>
      <c r="K526" s="241" t="s">
        <v>367</v>
      </c>
      <c r="L526" s="230" t="str">
        <f t="shared" si="130"/>
        <v>IK#2DTR(A)</v>
      </c>
      <c r="M526" s="230" t="str">
        <f t="shared" si="131"/>
        <v>(A)</v>
      </c>
      <c r="N526" s="230" t="str">
        <f t="shared" si="132"/>
        <v>IK#2DTR</v>
      </c>
      <c r="O526" s="230" t="str">
        <f t="shared" si="133"/>
        <v>(A)</v>
      </c>
      <c r="P526" s="55" t="str">
        <f t="shared" si="134"/>
        <v>IK#2DTR(A)</v>
      </c>
      <c r="Q526" s="635" t="str">
        <f t="shared" si="125"/>
        <v>808</v>
      </c>
      <c r="R526" s="234">
        <f t="shared" si="126"/>
        <v>797</v>
      </c>
      <c r="S526" s="55">
        <f t="shared" si="135"/>
        <v>777</v>
      </c>
      <c r="T526" s="242">
        <f t="shared" ca="1" si="136"/>
        <v>15.95</v>
      </c>
      <c r="U526" s="231">
        <f t="shared" si="137"/>
        <v>526</v>
      </c>
      <c r="V526" s="230" t="str">
        <f t="array" ref="V526">INDEX(P:P,MAX(U$3:U526))</f>
        <v>IK#2DTR(A)</v>
      </c>
      <c r="W526" s="230">
        <f t="shared" ca="1" si="138"/>
        <v>30</v>
      </c>
      <c r="X526" s="230" t="str">
        <f t="shared" si="139"/>
        <v/>
      </c>
      <c r="Y526" s="230">
        <f t="shared" si="127"/>
        <v>0</v>
      </c>
      <c r="AA526" s="230" t="str">
        <f t="shared" si="128"/>
        <v>彰化</v>
      </c>
      <c r="AB526" s="230" t="s">
        <v>2380</v>
      </c>
      <c r="BB526" s="547" t="s">
        <v>1972</v>
      </c>
      <c r="BC526" s="547">
        <v>642</v>
      </c>
      <c r="BD526" s="547">
        <v>2</v>
      </c>
      <c r="BE526" s="547">
        <v>644</v>
      </c>
      <c r="BG526" s="239" t="s">
        <v>8730</v>
      </c>
      <c r="BH526" s="240" t="s">
        <v>8420</v>
      </c>
      <c r="BI526" t="s">
        <v>2380</v>
      </c>
      <c r="BJ526" t="s">
        <v>2380</v>
      </c>
    </row>
    <row r="527" spans="1:62">
      <c r="A527" s="239" t="s">
        <v>53</v>
      </c>
      <c r="B527" s="240" t="s">
        <v>601</v>
      </c>
      <c r="C527" s="240" t="s">
        <v>916</v>
      </c>
      <c r="D527" s="239" t="s">
        <v>813</v>
      </c>
      <c r="E527" s="239" t="s">
        <v>933</v>
      </c>
      <c r="F527" s="239" t="s">
        <v>5801</v>
      </c>
      <c r="G527" s="239" t="s">
        <v>936</v>
      </c>
      <c r="H527" s="239" t="s">
        <v>7431</v>
      </c>
      <c r="I527" s="239" t="s">
        <v>916</v>
      </c>
      <c r="J527" s="241" t="s">
        <v>898</v>
      </c>
      <c r="K527" s="241" t="s">
        <v>854</v>
      </c>
      <c r="L527" s="230" t="str">
        <f t="shared" si="130"/>
        <v>IK36</v>
      </c>
      <c r="M527" s="230" t="str">
        <f t="shared" si="131"/>
        <v/>
      </c>
      <c r="N527" s="230" t="str">
        <f t="shared" si="132"/>
        <v/>
      </c>
      <c r="O527" s="230" t="str">
        <f t="shared" si="133"/>
        <v/>
      </c>
      <c r="P527" s="55" t="str">
        <f t="shared" si="134"/>
        <v>IK36</v>
      </c>
      <c r="Q527" s="635" t="str">
        <f t="shared" ref="Q527:Q590" si="140">I527</f>
        <v>138</v>
      </c>
      <c r="R527" s="234">
        <f t="shared" si="126"/>
        <v>120</v>
      </c>
      <c r="S527" s="55">
        <f t="shared" si="135"/>
        <v>100</v>
      </c>
      <c r="T527" s="242">
        <f t="shared" ca="1" si="136"/>
        <v>2.72</v>
      </c>
      <c r="U527" s="231" t="str">
        <f t="shared" si="137"/>
        <v/>
      </c>
      <c r="V527" s="230" t="str">
        <f t="array" ref="V527">INDEX(P:P,MAX(U$3:U527))</f>
        <v>IK#2DTR(A)</v>
      </c>
      <c r="W527" s="230" t="str">
        <f t="shared" ca="1" si="138"/>
        <v/>
      </c>
      <c r="X527" s="230">
        <f t="shared" si="139"/>
        <v>11.4</v>
      </c>
      <c r="Y527" s="230">
        <f t="shared" si="127"/>
        <v>0</v>
      </c>
      <c r="AA527" s="230" t="str">
        <f t="shared" si="128"/>
        <v>彰化</v>
      </c>
      <c r="AB527" s="230" t="s">
        <v>2381</v>
      </c>
      <c r="AC527" s="230" t="str">
        <f>LEFT(B527,4)</f>
        <v>IK36</v>
      </c>
      <c r="BB527" s="547" t="s">
        <v>2472</v>
      </c>
      <c r="BC527" s="547">
        <v>2875</v>
      </c>
      <c r="BD527" s="547">
        <v>1</v>
      </c>
      <c r="BE527" s="547">
        <v>2876</v>
      </c>
      <c r="BG527" s="239" t="s">
        <v>8732</v>
      </c>
      <c r="BH527" s="240" t="s">
        <v>8740</v>
      </c>
      <c r="BI527" t="s">
        <v>2381</v>
      </c>
      <c r="BJ527" t="s">
        <v>2380</v>
      </c>
    </row>
    <row r="528" spans="1:62">
      <c r="A528" s="239" t="s">
        <v>7656</v>
      </c>
      <c r="B528" s="240" t="s">
        <v>602</v>
      </c>
      <c r="C528" s="240" t="s">
        <v>993</v>
      </c>
      <c r="D528" s="239" t="s">
        <v>813</v>
      </c>
      <c r="E528" s="239" t="s">
        <v>1035</v>
      </c>
      <c r="F528" s="239" t="s">
        <v>7312</v>
      </c>
      <c r="G528" s="239" t="s">
        <v>801</v>
      </c>
      <c r="H528" s="239" t="s">
        <v>813</v>
      </c>
      <c r="I528" s="239" t="s">
        <v>993</v>
      </c>
      <c r="J528" s="241" t="s">
        <v>857</v>
      </c>
      <c r="K528" s="241" t="s">
        <v>5743</v>
      </c>
      <c r="L528" s="230" t="str">
        <f t="shared" si="130"/>
        <v>IK37</v>
      </c>
      <c r="M528" s="230" t="str">
        <f t="shared" si="131"/>
        <v/>
      </c>
      <c r="N528" s="230" t="str">
        <f t="shared" si="132"/>
        <v/>
      </c>
      <c r="O528" s="230" t="str">
        <f t="shared" si="133"/>
        <v/>
      </c>
      <c r="P528" s="55" t="str">
        <f t="shared" si="134"/>
        <v>IK37</v>
      </c>
      <c r="Q528" s="635" t="str">
        <f t="shared" si="140"/>
        <v>216</v>
      </c>
      <c r="R528" s="234">
        <f t="shared" si="126"/>
        <v>206</v>
      </c>
      <c r="S528" s="55">
        <f t="shared" si="135"/>
        <v>187</v>
      </c>
      <c r="T528" s="242">
        <f t="shared" ca="1" si="136"/>
        <v>4.2699999999999996</v>
      </c>
      <c r="U528" s="231" t="str">
        <f t="shared" si="137"/>
        <v/>
      </c>
      <c r="V528" s="230" t="str">
        <f t="array" ref="V528">INDEX(P:P,MAX(U$3:U528))</f>
        <v>IK#2DTR(A)</v>
      </c>
      <c r="W528" s="230" t="str">
        <f t="shared" ca="1" si="138"/>
        <v/>
      </c>
      <c r="X528" s="230">
        <f t="shared" si="139"/>
        <v>11.4</v>
      </c>
      <c r="Y528" s="230">
        <f t="shared" si="127"/>
        <v>0</v>
      </c>
      <c r="AA528" s="230" t="str">
        <f t="shared" si="128"/>
        <v>彰化</v>
      </c>
      <c r="AB528" s="230" t="s">
        <v>2382</v>
      </c>
      <c r="AC528" s="230" t="str">
        <f>LEFT(B528,4)</f>
        <v>IK37</v>
      </c>
      <c r="BB528" s="547" t="s">
        <v>2477</v>
      </c>
      <c r="BC528" s="547">
        <v>13</v>
      </c>
      <c r="BD528" s="547">
        <v>7</v>
      </c>
      <c r="BE528" s="547">
        <v>20</v>
      </c>
      <c r="BG528" s="239" t="s">
        <v>8732</v>
      </c>
      <c r="BH528" s="240" t="s">
        <v>8741</v>
      </c>
      <c r="BI528" t="s">
        <v>2382</v>
      </c>
      <c r="BJ528" t="s">
        <v>2380</v>
      </c>
    </row>
    <row r="529" spans="1:62">
      <c r="A529" s="239" t="s">
        <v>7657</v>
      </c>
      <c r="B529" s="240" t="s">
        <v>7658</v>
      </c>
      <c r="C529" s="240" t="s">
        <v>4728</v>
      </c>
      <c r="D529" s="239" t="s">
        <v>5801</v>
      </c>
      <c r="E529" s="239" t="s">
        <v>3199</v>
      </c>
      <c r="F529" s="239" t="s">
        <v>5801</v>
      </c>
      <c r="G529" s="239" t="s">
        <v>4729</v>
      </c>
      <c r="H529" s="239" t="s">
        <v>5801</v>
      </c>
      <c r="I529" s="239" t="s">
        <v>4728</v>
      </c>
      <c r="J529" s="241" t="s">
        <v>1018</v>
      </c>
      <c r="K529" s="241" t="s">
        <v>813</v>
      </c>
      <c r="L529" s="230" t="str">
        <f t="shared" si="130"/>
        <v>IK38</v>
      </c>
      <c r="M529" s="230" t="str">
        <f t="shared" si="131"/>
        <v/>
      </c>
      <c r="N529" s="230" t="str">
        <f t="shared" si="132"/>
        <v/>
      </c>
      <c r="O529" s="230" t="str">
        <f t="shared" si="133"/>
        <v/>
      </c>
      <c r="P529" s="55" t="str">
        <f t="shared" si="134"/>
        <v>IK38</v>
      </c>
      <c r="Q529" s="635" t="str">
        <f t="shared" si="140"/>
        <v>377</v>
      </c>
      <c r="R529" s="234">
        <f t="shared" si="126"/>
        <v>362</v>
      </c>
      <c r="S529" s="55">
        <f t="shared" si="135"/>
        <v>348</v>
      </c>
      <c r="T529" s="242">
        <f t="shared" ca="1" si="136"/>
        <v>7.44</v>
      </c>
      <c r="U529" s="231" t="str">
        <f t="shared" si="137"/>
        <v/>
      </c>
      <c r="V529" s="230" t="str">
        <f t="array" ref="V529">INDEX(P:P,MAX(U$3:U529))</f>
        <v>IK#2DTR(A)</v>
      </c>
      <c r="W529" s="230" t="str">
        <f t="shared" ca="1" si="138"/>
        <v/>
      </c>
      <c r="X529" s="230">
        <f t="shared" si="139"/>
        <v>11.4</v>
      </c>
      <c r="Y529" s="230">
        <f t="shared" si="127"/>
        <v>0</v>
      </c>
      <c r="AA529" s="230" t="str">
        <f t="shared" si="128"/>
        <v>彰化</v>
      </c>
      <c r="AB529" s="230" t="s">
        <v>2383</v>
      </c>
      <c r="AC529" s="230" t="str">
        <f>LEFT(B529,4)</f>
        <v>IK38</v>
      </c>
      <c r="BB529" s="547" t="s">
        <v>2476</v>
      </c>
      <c r="BC529" s="547">
        <v>2149</v>
      </c>
      <c r="BD529" s="547">
        <v>3</v>
      </c>
      <c r="BE529" s="547">
        <v>2152</v>
      </c>
      <c r="BG529" s="239" t="s">
        <v>8730</v>
      </c>
      <c r="BH529" s="240" t="s">
        <v>8742</v>
      </c>
      <c r="BI529" t="s">
        <v>2383</v>
      </c>
      <c r="BJ529" t="s">
        <v>2380</v>
      </c>
    </row>
    <row r="530" spans="1:62">
      <c r="A530" s="239" t="s">
        <v>7656</v>
      </c>
      <c r="B530" s="240" t="s">
        <v>603</v>
      </c>
      <c r="C530" s="240" t="s">
        <v>1034</v>
      </c>
      <c r="D530" s="239" t="s">
        <v>813</v>
      </c>
      <c r="E530" s="239" t="s">
        <v>1011</v>
      </c>
      <c r="F530" s="239" t="s">
        <v>7312</v>
      </c>
      <c r="G530" s="239" t="s">
        <v>7659</v>
      </c>
      <c r="H530" s="239" t="s">
        <v>7431</v>
      </c>
      <c r="I530" s="239" t="s">
        <v>1011</v>
      </c>
      <c r="J530" s="241" t="s">
        <v>7660</v>
      </c>
      <c r="K530" s="241" t="s">
        <v>7531</v>
      </c>
      <c r="L530" s="230" t="str">
        <f t="shared" si="130"/>
        <v>IK39</v>
      </c>
      <c r="M530" s="230" t="str">
        <f t="shared" si="131"/>
        <v/>
      </c>
      <c r="N530" s="230" t="str">
        <f t="shared" si="132"/>
        <v/>
      </c>
      <c r="O530" s="230" t="str">
        <f t="shared" si="133"/>
        <v/>
      </c>
      <c r="P530" s="55" t="str">
        <f t="shared" si="134"/>
        <v>IK39</v>
      </c>
      <c r="Q530" s="635" t="str">
        <f t="shared" si="140"/>
        <v>182</v>
      </c>
      <c r="R530" s="234">
        <f t="shared" si="126"/>
        <v>179</v>
      </c>
      <c r="S530" s="55">
        <f t="shared" si="135"/>
        <v>176</v>
      </c>
      <c r="T530" s="242">
        <f t="shared" ca="1" si="136"/>
        <v>3.59</v>
      </c>
      <c r="U530" s="231" t="str">
        <f t="shared" si="137"/>
        <v/>
      </c>
      <c r="V530" s="230" t="str">
        <f t="array" ref="V530">INDEX(P:P,MAX(U$3:U530))</f>
        <v>IK#2DTR(A)</v>
      </c>
      <c r="W530" s="230" t="str">
        <f t="shared" ca="1" si="138"/>
        <v/>
      </c>
      <c r="X530" s="230">
        <f t="shared" si="139"/>
        <v>11.4</v>
      </c>
      <c r="Y530" s="230">
        <f t="shared" si="127"/>
        <v>0</v>
      </c>
      <c r="AA530" s="230" t="str">
        <f t="shared" si="128"/>
        <v>彰化</v>
      </c>
      <c r="AB530" s="230" t="s">
        <v>2384</v>
      </c>
      <c r="AC530" s="230" t="str">
        <f>LEFT(B530,4)</f>
        <v>IK39</v>
      </c>
      <c r="BB530" s="547" t="s">
        <v>2481</v>
      </c>
      <c r="BC530" s="547">
        <v>120</v>
      </c>
      <c r="BD530" s="547">
        <v>4</v>
      </c>
      <c r="BE530" s="547">
        <v>124</v>
      </c>
      <c r="BG530" s="239" t="s">
        <v>8732</v>
      </c>
      <c r="BH530" s="240" t="s">
        <v>8743</v>
      </c>
      <c r="BI530" t="s">
        <v>2384</v>
      </c>
      <c r="BJ530" t="s">
        <v>2380</v>
      </c>
    </row>
    <row r="531" spans="1:62">
      <c r="A531" s="239" t="s">
        <v>53</v>
      </c>
      <c r="B531" s="240" t="s">
        <v>7661</v>
      </c>
      <c r="C531" s="240" t="s">
        <v>3190</v>
      </c>
      <c r="D531" s="239" t="s">
        <v>7529</v>
      </c>
      <c r="E531" s="239" t="s">
        <v>3195</v>
      </c>
      <c r="F531" s="239" t="s">
        <v>855</v>
      </c>
      <c r="G531" s="239" t="s">
        <v>7662</v>
      </c>
      <c r="H531" s="239" t="s">
        <v>792</v>
      </c>
      <c r="I531" s="239" t="s">
        <v>3195</v>
      </c>
      <c r="J531" s="241" t="s">
        <v>367</v>
      </c>
      <c r="K531" s="241" t="s">
        <v>367</v>
      </c>
      <c r="L531" s="230" t="str">
        <f t="shared" si="130"/>
        <v>IK#2DTR(B)</v>
      </c>
      <c r="M531" s="230" t="str">
        <f t="shared" si="131"/>
        <v>(B)</v>
      </c>
      <c r="N531" s="230" t="str">
        <f t="shared" si="132"/>
        <v>IK#2DTR</v>
      </c>
      <c r="O531" s="230" t="str">
        <f t="shared" si="133"/>
        <v>(B)</v>
      </c>
      <c r="P531" s="55" t="str">
        <f t="shared" si="134"/>
        <v>IK#2DTR(B)</v>
      </c>
      <c r="Q531" s="635" t="str">
        <f t="shared" si="140"/>
        <v>939</v>
      </c>
      <c r="R531" s="234">
        <f t="shared" si="126"/>
        <v>909</v>
      </c>
      <c r="S531" s="55">
        <f t="shared" si="135"/>
        <v>892</v>
      </c>
      <c r="T531" s="242">
        <f t="shared" ca="1" si="136"/>
        <v>18.54</v>
      </c>
      <c r="U531" s="231">
        <f t="shared" si="137"/>
        <v>531</v>
      </c>
      <c r="V531" s="230" t="str">
        <f t="array" ref="V531">INDEX(P:P,MAX(U$3:U531))</f>
        <v>IK#2DTR(B)</v>
      </c>
      <c r="W531" s="230">
        <f t="shared" ca="1" si="138"/>
        <v>30</v>
      </c>
      <c r="X531" s="230" t="str">
        <f t="shared" si="139"/>
        <v/>
      </c>
      <c r="Y531" s="230">
        <f t="shared" si="127"/>
        <v>0</v>
      </c>
      <c r="AA531" s="230" t="str">
        <f t="shared" si="128"/>
        <v>彰化</v>
      </c>
      <c r="AB531" s="230" t="s">
        <v>2385</v>
      </c>
      <c r="BB531" s="547" t="s">
        <v>2482</v>
      </c>
      <c r="BC531" s="547">
        <v>2983</v>
      </c>
      <c r="BD531" s="547">
        <v>5</v>
      </c>
      <c r="BE531" s="547">
        <v>2988</v>
      </c>
      <c r="BG531" s="239" t="s">
        <v>53</v>
      </c>
      <c r="BH531" s="240" t="s">
        <v>8529</v>
      </c>
      <c r="BI531" t="s">
        <v>2385</v>
      </c>
      <c r="BJ531" t="s">
        <v>2385</v>
      </c>
    </row>
    <row r="532" spans="1:62">
      <c r="A532" s="239" t="s">
        <v>53</v>
      </c>
      <c r="B532" s="240" t="s">
        <v>604</v>
      </c>
      <c r="C532" s="240" t="s">
        <v>5624</v>
      </c>
      <c r="D532" s="239" t="s">
        <v>5638</v>
      </c>
      <c r="E532" s="239" t="s">
        <v>5709</v>
      </c>
      <c r="F532" s="239" t="s">
        <v>5638</v>
      </c>
      <c r="G532" s="239" t="s">
        <v>5709</v>
      </c>
      <c r="H532" s="239" t="s">
        <v>5638</v>
      </c>
      <c r="I532" s="239" t="s">
        <v>5709</v>
      </c>
      <c r="J532" s="241" t="s">
        <v>5709</v>
      </c>
      <c r="K532" s="241" t="s">
        <v>5638</v>
      </c>
      <c r="L532" s="230" t="str">
        <f t="shared" si="130"/>
        <v>IK45</v>
      </c>
      <c r="M532" s="230" t="str">
        <f t="shared" si="131"/>
        <v/>
      </c>
      <c r="N532" s="230" t="str">
        <f t="shared" si="132"/>
        <v/>
      </c>
      <c r="O532" s="230" t="str">
        <f t="shared" si="133"/>
        <v/>
      </c>
      <c r="P532" s="55" t="str">
        <f t="shared" si="134"/>
        <v>IK45</v>
      </c>
      <c r="Q532" s="635" t="str">
        <f t="shared" si="140"/>
        <v>0</v>
      </c>
      <c r="R532" s="234">
        <f t="shared" si="126"/>
        <v>0</v>
      </c>
      <c r="S532" s="55">
        <f t="shared" si="135"/>
        <v>0</v>
      </c>
      <c r="T532" s="242">
        <f t="shared" ca="1" si="136"/>
        <v>0</v>
      </c>
      <c r="U532" s="231" t="str">
        <f t="shared" si="137"/>
        <v/>
      </c>
      <c r="V532" s="230" t="str">
        <f t="array" ref="V532">INDEX(P:P,MAX(U$3:U532))</f>
        <v>IK#2DTR(B)</v>
      </c>
      <c r="W532" s="230" t="str">
        <f t="shared" ca="1" si="138"/>
        <v/>
      </c>
      <c r="X532" s="230">
        <f t="shared" si="139"/>
        <v>11.4</v>
      </c>
      <c r="Y532" s="230">
        <f t="shared" si="127"/>
        <v>0</v>
      </c>
      <c r="AA532" s="230" t="str">
        <f t="shared" si="128"/>
        <v>彰化</v>
      </c>
      <c r="AB532" s="230" t="s">
        <v>2386</v>
      </c>
      <c r="AC532" s="230" t="str">
        <f t="shared" ref="AC532:AC537" si="141">LEFT(B532,4)</f>
        <v>IK45</v>
      </c>
      <c r="BB532" s="547" t="s">
        <v>2483</v>
      </c>
      <c r="BC532" s="547">
        <v>1253</v>
      </c>
      <c r="BD532" s="547">
        <v>7</v>
      </c>
      <c r="BE532" s="547">
        <v>1260</v>
      </c>
      <c r="BG532" s="239" t="s">
        <v>8732</v>
      </c>
      <c r="BH532" s="240" t="s">
        <v>604</v>
      </c>
      <c r="BI532" t="s">
        <v>2386</v>
      </c>
      <c r="BJ532" t="s">
        <v>2385</v>
      </c>
    </row>
    <row r="533" spans="1:62">
      <c r="A533" s="239" t="s">
        <v>7633</v>
      </c>
      <c r="B533" s="240" t="s">
        <v>7663</v>
      </c>
      <c r="C533" s="240" t="s">
        <v>925</v>
      </c>
      <c r="D533" s="239" t="s">
        <v>841</v>
      </c>
      <c r="E533" s="239" t="s">
        <v>7664</v>
      </c>
      <c r="F533" s="239" t="s">
        <v>5590</v>
      </c>
      <c r="G533" s="239" t="s">
        <v>871</v>
      </c>
      <c r="H533" s="239" t="s">
        <v>841</v>
      </c>
      <c r="I533" s="239" t="s">
        <v>1042</v>
      </c>
      <c r="J533" s="241" t="s">
        <v>969</v>
      </c>
      <c r="K533" s="241" t="s">
        <v>792</v>
      </c>
      <c r="L533" s="230" t="str">
        <f t="shared" si="130"/>
        <v>IK44</v>
      </c>
      <c r="M533" s="230" t="str">
        <f t="shared" si="131"/>
        <v/>
      </c>
      <c r="N533" s="230" t="str">
        <f t="shared" si="132"/>
        <v/>
      </c>
      <c r="O533" s="230" t="str">
        <f t="shared" si="133"/>
        <v/>
      </c>
      <c r="P533" s="55" t="str">
        <f t="shared" si="134"/>
        <v>IK44</v>
      </c>
      <c r="Q533" s="635" t="str">
        <f t="shared" si="140"/>
        <v>253</v>
      </c>
      <c r="R533" s="234">
        <f t="shared" si="126"/>
        <v>217</v>
      </c>
      <c r="S533" s="55">
        <f t="shared" si="135"/>
        <v>199</v>
      </c>
      <c r="T533" s="242">
        <f t="shared" ca="1" si="136"/>
        <v>5</v>
      </c>
      <c r="U533" s="231" t="str">
        <f t="shared" si="137"/>
        <v/>
      </c>
      <c r="V533" s="230" t="str">
        <f t="array" ref="V533">INDEX(P:P,MAX(U$3:U533))</f>
        <v>IK#2DTR(B)</v>
      </c>
      <c r="W533" s="230" t="str">
        <f t="shared" ca="1" si="138"/>
        <v/>
      </c>
      <c r="X533" s="230">
        <f t="shared" si="139"/>
        <v>11.4</v>
      </c>
      <c r="Y533" s="230">
        <f t="shared" si="127"/>
        <v>0</v>
      </c>
      <c r="AA533" s="230" t="str">
        <f t="shared" si="128"/>
        <v>彰化</v>
      </c>
      <c r="AB533" s="230" t="s">
        <v>2387</v>
      </c>
      <c r="AC533" s="230" t="str">
        <f t="shared" si="141"/>
        <v>IK44</v>
      </c>
      <c r="BB533" s="547" t="s">
        <v>3271</v>
      </c>
      <c r="BC533" s="547" t="s">
        <v>85</v>
      </c>
      <c r="BD533" s="547" t="s">
        <v>85</v>
      </c>
      <c r="BE533" s="547">
        <v>0</v>
      </c>
      <c r="BG533" s="239" t="s">
        <v>53</v>
      </c>
      <c r="BH533" s="240" t="s">
        <v>8744</v>
      </c>
      <c r="BI533" t="s">
        <v>2387</v>
      </c>
      <c r="BJ533" t="s">
        <v>2385</v>
      </c>
    </row>
    <row r="534" spans="1:62">
      <c r="A534" s="239" t="s">
        <v>53</v>
      </c>
      <c r="B534" s="240" t="s">
        <v>605</v>
      </c>
      <c r="C534" s="240" t="s">
        <v>924</v>
      </c>
      <c r="D534" s="239" t="s">
        <v>841</v>
      </c>
      <c r="E534" s="239" t="s">
        <v>801</v>
      </c>
      <c r="F534" s="239" t="s">
        <v>792</v>
      </c>
      <c r="G534" s="239" t="s">
        <v>995</v>
      </c>
      <c r="H534" s="239" t="s">
        <v>841</v>
      </c>
      <c r="I534" s="239" t="s">
        <v>995</v>
      </c>
      <c r="J534" s="241" t="s">
        <v>7382</v>
      </c>
      <c r="K534" s="241" t="s">
        <v>910</v>
      </c>
      <c r="L534" s="230" t="str">
        <f t="shared" si="130"/>
        <v>IK43</v>
      </c>
      <c r="M534" s="230" t="str">
        <f t="shared" si="131"/>
        <v/>
      </c>
      <c r="N534" s="230" t="str">
        <f t="shared" si="132"/>
        <v/>
      </c>
      <c r="O534" s="230" t="str">
        <f t="shared" si="133"/>
        <v/>
      </c>
      <c r="P534" s="55" t="str">
        <f t="shared" si="134"/>
        <v>IK43</v>
      </c>
      <c r="Q534" s="635" t="str">
        <f t="shared" si="140"/>
        <v>229</v>
      </c>
      <c r="R534" s="234">
        <f t="shared" si="126"/>
        <v>206</v>
      </c>
      <c r="S534" s="55">
        <f t="shared" si="135"/>
        <v>187</v>
      </c>
      <c r="T534" s="242">
        <f t="shared" ca="1" si="136"/>
        <v>4.5199999999999996</v>
      </c>
      <c r="U534" s="231" t="str">
        <f t="shared" si="137"/>
        <v/>
      </c>
      <c r="V534" s="230" t="str">
        <f t="array" ref="V534">INDEX(P:P,MAX(U$3:U534))</f>
        <v>IK#2DTR(B)</v>
      </c>
      <c r="W534" s="230" t="str">
        <f t="shared" ca="1" si="138"/>
        <v/>
      </c>
      <c r="X534" s="230">
        <f t="shared" si="139"/>
        <v>11.4</v>
      </c>
      <c r="Y534" s="230">
        <f t="shared" si="127"/>
        <v>0</v>
      </c>
      <c r="AA534" s="230" t="str">
        <f t="shared" si="128"/>
        <v>彰化</v>
      </c>
      <c r="AB534" s="230" t="s">
        <v>2388</v>
      </c>
      <c r="AC534" s="230" t="str">
        <f t="shared" si="141"/>
        <v>IK43</v>
      </c>
      <c r="BB534" s="547" t="s">
        <v>2485</v>
      </c>
      <c r="BC534" s="547">
        <v>1331</v>
      </c>
      <c r="BD534" s="547">
        <v>9</v>
      </c>
      <c r="BE534" s="547">
        <v>1340</v>
      </c>
      <c r="BG534" s="239" t="s">
        <v>53</v>
      </c>
      <c r="BH534" s="240" t="s">
        <v>8745</v>
      </c>
      <c r="BI534" t="s">
        <v>2388</v>
      </c>
      <c r="BJ534" t="s">
        <v>2385</v>
      </c>
    </row>
    <row r="535" spans="1:62">
      <c r="A535" s="239" t="s">
        <v>53</v>
      </c>
      <c r="B535" s="240" t="s">
        <v>606</v>
      </c>
      <c r="C535" s="240" t="s">
        <v>7665</v>
      </c>
      <c r="D535" s="239" t="s">
        <v>855</v>
      </c>
      <c r="E535" s="239" t="s">
        <v>1062</v>
      </c>
      <c r="F535" s="239" t="s">
        <v>7403</v>
      </c>
      <c r="G535" s="239" t="s">
        <v>3208</v>
      </c>
      <c r="H535" s="239" t="s">
        <v>855</v>
      </c>
      <c r="I535" s="239" t="s">
        <v>1062</v>
      </c>
      <c r="J535" s="241" t="s">
        <v>852</v>
      </c>
      <c r="K535" s="241" t="s">
        <v>7666</v>
      </c>
      <c r="L535" s="230" t="str">
        <f t="shared" si="130"/>
        <v>IK42</v>
      </c>
      <c r="M535" s="230" t="str">
        <f t="shared" si="131"/>
        <v/>
      </c>
      <c r="N535" s="230" t="str">
        <f t="shared" si="132"/>
        <v/>
      </c>
      <c r="O535" s="230" t="str">
        <f t="shared" si="133"/>
        <v/>
      </c>
      <c r="P535" s="55" t="str">
        <f t="shared" si="134"/>
        <v>IK42</v>
      </c>
      <c r="Q535" s="635" t="str">
        <f t="shared" si="140"/>
        <v>332</v>
      </c>
      <c r="R535" s="234">
        <f t="shared" si="126"/>
        <v>323</v>
      </c>
      <c r="S535" s="55">
        <f t="shared" si="135"/>
        <v>307</v>
      </c>
      <c r="T535" s="242">
        <f t="shared" ca="1" si="136"/>
        <v>6.56</v>
      </c>
      <c r="U535" s="231" t="str">
        <f t="shared" si="137"/>
        <v/>
      </c>
      <c r="V535" s="230" t="str">
        <f t="array" ref="V535">INDEX(P:P,MAX(U$3:U535))</f>
        <v>IK#2DTR(B)</v>
      </c>
      <c r="W535" s="230" t="str">
        <f t="shared" ca="1" si="138"/>
        <v/>
      </c>
      <c r="X535" s="230">
        <f t="shared" si="139"/>
        <v>11.4</v>
      </c>
      <c r="Y535" s="230">
        <f t="shared" si="127"/>
        <v>0</v>
      </c>
      <c r="AA535" s="230" t="str">
        <f t="shared" si="128"/>
        <v>彰化</v>
      </c>
      <c r="AB535" s="230" t="s">
        <v>2389</v>
      </c>
      <c r="AC535" s="230" t="str">
        <f t="shared" si="141"/>
        <v>IK42</v>
      </c>
      <c r="BB535" s="547" t="s">
        <v>2486</v>
      </c>
      <c r="BC535" s="547">
        <v>499</v>
      </c>
      <c r="BD535" s="547">
        <v>2</v>
      </c>
      <c r="BE535" s="547">
        <v>501</v>
      </c>
      <c r="BG535" s="239" t="s">
        <v>8730</v>
      </c>
      <c r="BH535" s="240" t="s">
        <v>8746</v>
      </c>
      <c r="BI535" t="s">
        <v>2389</v>
      </c>
      <c r="BJ535" t="s">
        <v>2385</v>
      </c>
    </row>
    <row r="536" spans="1:62">
      <c r="A536" s="239" t="s">
        <v>7657</v>
      </c>
      <c r="B536" s="240" t="s">
        <v>607</v>
      </c>
      <c r="C536" s="240" t="s">
        <v>7667</v>
      </c>
      <c r="D536" s="239" t="s">
        <v>7312</v>
      </c>
      <c r="E536" s="239" t="s">
        <v>7668</v>
      </c>
      <c r="F536" s="239" t="s">
        <v>7431</v>
      </c>
      <c r="G536" s="239" t="s">
        <v>839</v>
      </c>
      <c r="H536" s="239" t="s">
        <v>813</v>
      </c>
      <c r="I536" s="239" t="s">
        <v>839</v>
      </c>
      <c r="J536" s="241" t="s">
        <v>941</v>
      </c>
      <c r="K536" s="241" t="s">
        <v>806</v>
      </c>
      <c r="L536" s="230" t="str">
        <f t="shared" si="130"/>
        <v>IK41</v>
      </c>
      <c r="M536" s="230" t="str">
        <f t="shared" si="131"/>
        <v/>
      </c>
      <c r="N536" s="230" t="str">
        <f t="shared" si="132"/>
        <v/>
      </c>
      <c r="O536" s="230" t="str">
        <f t="shared" si="133"/>
        <v/>
      </c>
      <c r="P536" s="55" t="str">
        <f t="shared" si="134"/>
        <v>IK41</v>
      </c>
      <c r="Q536" s="635" t="str">
        <f t="shared" si="140"/>
        <v>112</v>
      </c>
      <c r="R536" s="234">
        <f t="shared" si="126"/>
        <v>99</v>
      </c>
      <c r="S536" s="55">
        <f t="shared" si="135"/>
        <v>92</v>
      </c>
      <c r="T536" s="242">
        <f t="shared" ca="1" si="136"/>
        <v>2.21</v>
      </c>
      <c r="U536" s="231" t="str">
        <f t="shared" si="137"/>
        <v/>
      </c>
      <c r="V536" s="230" t="str">
        <f t="array" ref="V536">INDEX(P:P,MAX(U$3:U536))</f>
        <v>IK#2DTR(B)</v>
      </c>
      <c r="W536" s="230" t="str">
        <f t="shared" ca="1" si="138"/>
        <v/>
      </c>
      <c r="X536" s="230">
        <f t="shared" si="139"/>
        <v>11.4</v>
      </c>
      <c r="Y536" s="230">
        <f t="shared" si="127"/>
        <v>0</v>
      </c>
      <c r="AA536" s="230" t="str">
        <f t="shared" si="128"/>
        <v>彰化</v>
      </c>
      <c r="AB536" s="230" t="s">
        <v>2390</v>
      </c>
      <c r="AC536" s="230" t="str">
        <f t="shared" si="141"/>
        <v>IK41</v>
      </c>
      <c r="BB536" s="547" t="s">
        <v>2487</v>
      </c>
      <c r="BC536" s="547">
        <v>2151</v>
      </c>
      <c r="BD536" s="547">
        <v>2</v>
      </c>
      <c r="BE536" s="547">
        <v>2153</v>
      </c>
      <c r="BG536" s="239" t="s">
        <v>8730</v>
      </c>
      <c r="BH536" s="240" t="s">
        <v>8747</v>
      </c>
      <c r="BI536" t="s">
        <v>2390</v>
      </c>
      <c r="BJ536" t="s">
        <v>2385</v>
      </c>
    </row>
    <row r="537" spans="1:62">
      <c r="A537" s="239" t="s">
        <v>53</v>
      </c>
      <c r="B537" s="240" t="s">
        <v>608</v>
      </c>
      <c r="C537" s="240" t="s">
        <v>801</v>
      </c>
      <c r="D537" s="239" t="s">
        <v>813</v>
      </c>
      <c r="E537" s="239" t="s">
        <v>978</v>
      </c>
      <c r="F537" s="239" t="s">
        <v>841</v>
      </c>
      <c r="G537" s="239" t="s">
        <v>938</v>
      </c>
      <c r="H537" s="239" t="s">
        <v>813</v>
      </c>
      <c r="I537" s="239" t="s">
        <v>801</v>
      </c>
      <c r="J537" s="241" t="s">
        <v>812</v>
      </c>
      <c r="K537" s="241" t="s">
        <v>806</v>
      </c>
      <c r="L537" s="230" t="str">
        <f t="shared" si="130"/>
        <v>IK40</v>
      </c>
      <c r="M537" s="230" t="str">
        <f t="shared" si="131"/>
        <v/>
      </c>
      <c r="N537" s="230" t="str">
        <f t="shared" si="132"/>
        <v/>
      </c>
      <c r="O537" s="230" t="str">
        <f t="shared" si="133"/>
        <v/>
      </c>
      <c r="P537" s="55" t="str">
        <f t="shared" si="134"/>
        <v>IK40</v>
      </c>
      <c r="Q537" s="635" t="str">
        <f t="shared" si="140"/>
        <v>187</v>
      </c>
      <c r="R537" s="234">
        <f t="shared" si="126"/>
        <v>171</v>
      </c>
      <c r="S537" s="55">
        <f t="shared" si="135"/>
        <v>156</v>
      </c>
      <c r="T537" s="242">
        <f t="shared" ca="1" si="136"/>
        <v>3.69</v>
      </c>
      <c r="U537" s="231" t="str">
        <f t="shared" si="137"/>
        <v/>
      </c>
      <c r="V537" s="230" t="str">
        <f t="array" ref="V537">INDEX(P:P,MAX(U$3:U537))</f>
        <v>IK#2DTR(B)</v>
      </c>
      <c r="W537" s="230" t="str">
        <f t="shared" ca="1" si="138"/>
        <v/>
      </c>
      <c r="X537" s="230">
        <f t="shared" si="139"/>
        <v>11.4</v>
      </c>
      <c r="Y537" s="230">
        <f t="shared" si="127"/>
        <v>0</v>
      </c>
      <c r="AA537" s="230" t="str">
        <f t="shared" si="128"/>
        <v>彰化</v>
      </c>
      <c r="AB537" s="230" t="s">
        <v>2391</v>
      </c>
      <c r="AC537" s="230" t="str">
        <f t="shared" si="141"/>
        <v>IK40</v>
      </c>
      <c r="BB537" s="547" t="s">
        <v>2488</v>
      </c>
      <c r="BC537" s="547">
        <v>1149</v>
      </c>
      <c r="BD537" s="547">
        <v>2</v>
      </c>
      <c r="BE537" s="547">
        <v>1151</v>
      </c>
      <c r="BG537" s="239" t="s">
        <v>8732</v>
      </c>
      <c r="BH537" s="240" t="s">
        <v>8748</v>
      </c>
      <c r="BI537" t="s">
        <v>2391</v>
      </c>
      <c r="BJ537" t="s">
        <v>2385</v>
      </c>
    </row>
    <row r="538" spans="1:62">
      <c r="A538" s="239" t="s">
        <v>54</v>
      </c>
      <c r="B538" s="240" t="s">
        <v>434</v>
      </c>
      <c r="C538" s="240" t="s">
        <v>4663</v>
      </c>
      <c r="D538" s="239" t="s">
        <v>841</v>
      </c>
      <c r="E538" s="239" t="s">
        <v>367</v>
      </c>
      <c r="F538" s="239" t="s">
        <v>367</v>
      </c>
      <c r="G538" s="239" t="s">
        <v>367</v>
      </c>
      <c r="H538" s="239" t="s">
        <v>367</v>
      </c>
      <c r="I538" s="239" t="s">
        <v>4663</v>
      </c>
      <c r="J538" s="241" t="s">
        <v>367</v>
      </c>
      <c r="K538" s="241" t="s">
        <v>367</v>
      </c>
      <c r="L538" s="230" t="str">
        <f t="shared" si="130"/>
        <v>IK#1MTR</v>
      </c>
      <c r="M538" s="230" t="str">
        <f t="shared" si="131"/>
        <v/>
      </c>
      <c r="N538" s="230" t="str">
        <f t="shared" si="132"/>
        <v>IK#1MTR</v>
      </c>
      <c r="O538" s="230" t="str">
        <f t="shared" si="133"/>
        <v/>
      </c>
      <c r="P538" s="55" t="str">
        <f t="shared" si="134"/>
        <v>IK#1MTR</v>
      </c>
      <c r="Q538" s="635" t="str">
        <f t="shared" si="140"/>
        <v>954</v>
      </c>
      <c r="R538" s="234" t="e">
        <f t="shared" si="126"/>
        <v>#VALUE!</v>
      </c>
      <c r="S538" s="55" t="e">
        <f t="shared" si="135"/>
        <v>#VALUE!</v>
      </c>
      <c r="T538" s="242" t="e">
        <f t="shared" ca="1" si="136"/>
        <v>#VALUE!</v>
      </c>
      <c r="U538" s="231">
        <f t="shared" si="137"/>
        <v>538</v>
      </c>
      <c r="V538" s="230" t="str">
        <f t="array" ref="V538">INDEX(P:P,MAX(U$3:U538))</f>
        <v>IK#1MTR</v>
      </c>
      <c r="W538" s="230">
        <f t="shared" ca="1" si="138"/>
        <v>25</v>
      </c>
      <c r="X538" s="230" t="str">
        <f t="shared" si="139"/>
        <v/>
      </c>
      <c r="Y538" s="230">
        <f t="shared" si="127"/>
        <v>0</v>
      </c>
      <c r="AA538" s="230" t="str">
        <f t="shared" si="128"/>
        <v>彰化</v>
      </c>
      <c r="AB538" s="230" t="s">
        <v>2392</v>
      </c>
      <c r="BB538" s="547" t="s">
        <v>2489</v>
      </c>
      <c r="BC538" s="547">
        <v>1872</v>
      </c>
      <c r="BD538" s="547">
        <v>2</v>
      </c>
      <c r="BE538" s="547">
        <v>1874</v>
      </c>
      <c r="BG538" s="239" t="s">
        <v>8749</v>
      </c>
      <c r="BH538" s="240" t="s">
        <v>8480</v>
      </c>
      <c r="BI538" t="s">
        <v>2392</v>
      </c>
      <c r="BJ538" t="s">
        <v>2392</v>
      </c>
    </row>
    <row r="539" spans="1:62">
      <c r="A539" s="239" t="s">
        <v>54</v>
      </c>
      <c r="B539" s="240" t="s">
        <v>7669</v>
      </c>
      <c r="C539" s="240" t="s">
        <v>4730</v>
      </c>
      <c r="D539" s="239" t="s">
        <v>841</v>
      </c>
      <c r="E539" s="239" t="s">
        <v>367</v>
      </c>
      <c r="F539" s="239" t="s">
        <v>367</v>
      </c>
      <c r="G539" s="239" t="s">
        <v>7079</v>
      </c>
      <c r="H539" s="239" t="s">
        <v>5595</v>
      </c>
      <c r="I539" s="239" t="s">
        <v>4730</v>
      </c>
      <c r="J539" s="241" t="s">
        <v>367</v>
      </c>
      <c r="K539" s="241" t="s">
        <v>367</v>
      </c>
      <c r="L539" s="230" t="str">
        <f t="shared" si="130"/>
        <v>IK#2MTR</v>
      </c>
      <c r="M539" s="230" t="str">
        <f t="shared" si="131"/>
        <v/>
      </c>
      <c r="N539" s="230" t="str">
        <f t="shared" si="132"/>
        <v>IK#2MTR</v>
      </c>
      <c r="O539" s="230" t="str">
        <f t="shared" si="133"/>
        <v/>
      </c>
      <c r="P539" s="55" t="str">
        <f t="shared" si="134"/>
        <v>IK#2MTR</v>
      </c>
      <c r="Q539" s="635" t="str">
        <f t="shared" si="140"/>
        <v>1061</v>
      </c>
      <c r="R539" s="234" t="e">
        <f t="shared" si="126"/>
        <v>#VALUE!</v>
      </c>
      <c r="S539" s="55" t="e">
        <f t="shared" si="135"/>
        <v>#VALUE!</v>
      </c>
      <c r="T539" s="242" t="e">
        <f t="shared" ca="1" si="136"/>
        <v>#VALUE!</v>
      </c>
      <c r="U539" s="231">
        <f t="shared" si="137"/>
        <v>539</v>
      </c>
      <c r="V539" s="230" t="str">
        <f t="array" ref="V539">INDEX(P:P,MAX(U$3:U539))</f>
        <v>IK#2MTR</v>
      </c>
      <c r="W539" s="230">
        <f t="shared" ca="1" si="138"/>
        <v>25</v>
      </c>
      <c r="X539" s="230" t="str">
        <f t="shared" si="139"/>
        <v/>
      </c>
      <c r="Y539" s="230">
        <f t="shared" si="127"/>
        <v>0</v>
      </c>
      <c r="AA539" s="230" t="str">
        <f t="shared" si="128"/>
        <v>彰化</v>
      </c>
      <c r="AB539" s="230" t="s">
        <v>2393</v>
      </c>
      <c r="BB539" s="547" t="s">
        <v>2491</v>
      </c>
      <c r="BC539" s="547">
        <v>1432</v>
      </c>
      <c r="BD539" s="547">
        <v>2</v>
      </c>
      <c r="BE539" s="547">
        <v>1434</v>
      </c>
      <c r="BG539" s="239" t="s">
        <v>54</v>
      </c>
      <c r="BH539" s="240" t="s">
        <v>8607</v>
      </c>
      <c r="BI539" t="s">
        <v>2393</v>
      </c>
      <c r="BJ539" t="s">
        <v>2393</v>
      </c>
    </row>
    <row r="540" spans="1:62">
      <c r="A540" s="239" t="s">
        <v>54</v>
      </c>
      <c r="B540" s="240" t="s">
        <v>439</v>
      </c>
      <c r="C540" s="240" t="s">
        <v>4731</v>
      </c>
      <c r="D540" s="239" t="s">
        <v>7531</v>
      </c>
      <c r="E540" s="239" t="s">
        <v>5595</v>
      </c>
      <c r="F540" s="239" t="s">
        <v>367</v>
      </c>
      <c r="G540" s="239" t="s">
        <v>367</v>
      </c>
      <c r="H540" s="239" t="s">
        <v>7536</v>
      </c>
      <c r="I540" s="239" t="s">
        <v>4731</v>
      </c>
      <c r="J540" s="241" t="s">
        <v>5595</v>
      </c>
      <c r="K540" s="241" t="s">
        <v>7536</v>
      </c>
      <c r="L540" s="230" t="str">
        <f t="shared" si="130"/>
        <v>IK#3MTR</v>
      </c>
      <c r="M540" s="230" t="str">
        <f t="shared" si="131"/>
        <v/>
      </c>
      <c r="N540" s="230" t="str">
        <f t="shared" si="132"/>
        <v>IK#3MTR</v>
      </c>
      <c r="O540" s="230" t="str">
        <f t="shared" si="133"/>
        <v/>
      </c>
      <c r="P540" s="55" t="str">
        <f t="shared" si="134"/>
        <v>IK#3MTR</v>
      </c>
      <c r="Q540" s="635" t="str">
        <f t="shared" si="140"/>
        <v>1048</v>
      </c>
      <c r="R540" s="234" t="e">
        <f t="shared" si="126"/>
        <v>#VALUE!</v>
      </c>
      <c r="S540" s="55" t="e">
        <f t="shared" si="135"/>
        <v>#VALUE!</v>
      </c>
      <c r="T540" s="242" t="e">
        <f t="shared" ca="1" si="136"/>
        <v>#VALUE!</v>
      </c>
      <c r="U540" s="231">
        <f t="shared" si="137"/>
        <v>540</v>
      </c>
      <c r="V540" s="230" t="str">
        <f t="array" ref="V540">INDEX(P:P,MAX(U$3:U540))</f>
        <v>IK#3MTR</v>
      </c>
      <c r="W540" s="230">
        <f t="shared" ca="1" si="138"/>
        <v>25</v>
      </c>
      <c r="X540" s="230" t="str">
        <f t="shared" si="139"/>
        <v/>
      </c>
      <c r="Y540" s="230">
        <f t="shared" si="127"/>
        <v>0</v>
      </c>
      <c r="AA540" s="230" t="str">
        <f t="shared" si="128"/>
        <v>彰化</v>
      </c>
      <c r="AB540" s="230" t="s">
        <v>2394</v>
      </c>
      <c r="BB540" s="547" t="s">
        <v>2492</v>
      </c>
      <c r="BC540" s="547">
        <v>850</v>
      </c>
      <c r="BD540" s="547" t="s">
        <v>85</v>
      </c>
      <c r="BE540" s="547">
        <v>850</v>
      </c>
      <c r="BG540" s="239" t="s">
        <v>8750</v>
      </c>
      <c r="BH540" s="240" t="s">
        <v>8548</v>
      </c>
      <c r="BI540" t="s">
        <v>2394</v>
      </c>
      <c r="BJ540" t="s">
        <v>2394</v>
      </c>
    </row>
    <row r="541" spans="1:62">
      <c r="A541" s="239" t="s">
        <v>54</v>
      </c>
      <c r="B541" s="240" t="s">
        <v>540</v>
      </c>
      <c r="C541" s="240" t="s">
        <v>7670</v>
      </c>
      <c r="D541" s="239" t="s">
        <v>841</v>
      </c>
      <c r="E541" s="239" t="s">
        <v>367</v>
      </c>
      <c r="F541" s="239" t="s">
        <v>367</v>
      </c>
      <c r="G541" s="239" t="s">
        <v>367</v>
      </c>
      <c r="H541" s="239" t="s">
        <v>367</v>
      </c>
      <c r="I541" s="239" t="s">
        <v>4732</v>
      </c>
      <c r="J541" s="241" t="s">
        <v>5595</v>
      </c>
      <c r="K541" s="241" t="s">
        <v>367</v>
      </c>
      <c r="L541" s="230" t="str">
        <f t="shared" si="130"/>
        <v>IK#4MTR</v>
      </c>
      <c r="M541" s="230" t="str">
        <f t="shared" si="131"/>
        <v/>
      </c>
      <c r="N541" s="230" t="str">
        <f t="shared" si="132"/>
        <v>IK#4MTR</v>
      </c>
      <c r="O541" s="230" t="str">
        <f t="shared" si="133"/>
        <v/>
      </c>
      <c r="P541" s="55" t="str">
        <f t="shared" si="134"/>
        <v>IK#4MTR</v>
      </c>
      <c r="Q541" s="635" t="str">
        <f t="shared" si="140"/>
        <v>1031</v>
      </c>
      <c r="R541" s="234" t="e">
        <f t="shared" si="126"/>
        <v>#VALUE!</v>
      </c>
      <c r="S541" s="55" t="e">
        <f t="shared" si="135"/>
        <v>#VALUE!</v>
      </c>
      <c r="T541" s="242" t="e">
        <f t="shared" ca="1" si="136"/>
        <v>#VALUE!</v>
      </c>
      <c r="U541" s="231">
        <f t="shared" si="137"/>
        <v>541</v>
      </c>
      <c r="V541" s="230" t="str">
        <f t="array" ref="V541">INDEX(P:P,MAX(U$3:U541))</f>
        <v>IK#4MTR</v>
      </c>
      <c r="W541" s="230">
        <f t="shared" ca="1" si="138"/>
        <v>25</v>
      </c>
      <c r="X541" s="230" t="str">
        <f t="shared" si="139"/>
        <v/>
      </c>
      <c r="Y541" s="230">
        <f t="shared" si="127"/>
        <v>0</v>
      </c>
      <c r="AA541" s="230" t="str">
        <f t="shared" si="128"/>
        <v>彰化</v>
      </c>
      <c r="AB541" s="230" t="s">
        <v>2395</v>
      </c>
      <c r="BB541" s="547" t="s">
        <v>2493</v>
      </c>
      <c r="BC541" s="547">
        <v>2013</v>
      </c>
      <c r="BD541" s="547">
        <v>2</v>
      </c>
      <c r="BE541" s="547">
        <v>2015</v>
      </c>
      <c r="BG541" s="239" t="s">
        <v>8750</v>
      </c>
      <c r="BH541" s="240" t="s">
        <v>8751</v>
      </c>
      <c r="BI541" t="s">
        <v>2395</v>
      </c>
      <c r="BJ541" t="s">
        <v>2395</v>
      </c>
    </row>
    <row r="542" spans="1:62">
      <c r="A542" s="239" t="s">
        <v>7671</v>
      </c>
      <c r="B542" s="240" t="s">
        <v>7672</v>
      </c>
      <c r="C542" s="240" t="s">
        <v>7673</v>
      </c>
      <c r="D542" s="239" t="s">
        <v>6558</v>
      </c>
      <c r="E542" s="239" t="s">
        <v>7674</v>
      </c>
      <c r="F542" s="239" t="s">
        <v>7611</v>
      </c>
      <c r="G542" s="239" t="s">
        <v>4699</v>
      </c>
      <c r="H542" s="239" t="s">
        <v>5801</v>
      </c>
      <c r="I542" s="239" t="s">
        <v>4733</v>
      </c>
      <c r="J542" s="241" t="s">
        <v>367</v>
      </c>
      <c r="K542" s="241" t="s">
        <v>367</v>
      </c>
      <c r="L542" s="230" t="str">
        <f t="shared" si="130"/>
        <v>IL#1MTR</v>
      </c>
      <c r="M542" s="230" t="str">
        <f t="shared" si="131"/>
        <v/>
      </c>
      <c r="N542" s="230" t="str">
        <f t="shared" si="132"/>
        <v>IL#1MTR</v>
      </c>
      <c r="O542" s="230" t="str">
        <f t="shared" si="133"/>
        <v/>
      </c>
      <c r="P542" s="55" t="str">
        <f t="shared" si="134"/>
        <v>IL#1MTR</v>
      </c>
      <c r="Q542" s="635" t="str">
        <f t="shared" si="140"/>
        <v>793</v>
      </c>
      <c r="R542" s="234">
        <f t="shared" si="126"/>
        <v>786</v>
      </c>
      <c r="S542" s="55">
        <f t="shared" si="135"/>
        <v>782</v>
      </c>
      <c r="T542" s="242">
        <f t="shared" ca="1" si="136"/>
        <v>15.66</v>
      </c>
      <c r="U542" s="231">
        <f t="shared" si="137"/>
        <v>542</v>
      </c>
      <c r="V542" s="230" t="str">
        <f t="array" ref="V542">INDEX(P:P,MAX(U$3:U542))</f>
        <v>IL#1MTR</v>
      </c>
      <c r="W542" s="230">
        <f t="shared" ca="1" si="138"/>
        <v>25</v>
      </c>
      <c r="X542" s="230" t="str">
        <f t="shared" si="139"/>
        <v/>
      </c>
      <c r="Y542" s="230">
        <f t="shared" si="127"/>
        <v>0</v>
      </c>
      <c r="AA542" s="230" t="str">
        <f t="shared" si="128"/>
        <v>員南</v>
      </c>
      <c r="AB542" s="230" t="s">
        <v>2396</v>
      </c>
      <c r="BB542" s="547" t="s">
        <v>2494</v>
      </c>
      <c r="BC542" s="547">
        <v>4</v>
      </c>
      <c r="BD542" s="547" t="s">
        <v>85</v>
      </c>
      <c r="BE542" s="547">
        <v>4</v>
      </c>
      <c r="BG542" s="239" t="s">
        <v>8752</v>
      </c>
      <c r="BH542" s="240" t="s">
        <v>8601</v>
      </c>
      <c r="BI542" t="s">
        <v>2396</v>
      </c>
      <c r="BJ542" t="s">
        <v>2396</v>
      </c>
    </row>
    <row r="543" spans="1:62">
      <c r="A543" s="239" t="s">
        <v>7675</v>
      </c>
      <c r="B543" s="240" t="s">
        <v>609</v>
      </c>
      <c r="C543" s="240" t="s">
        <v>5624</v>
      </c>
      <c r="D543" s="239" t="s">
        <v>5638</v>
      </c>
      <c r="E543" s="239" t="s">
        <v>5624</v>
      </c>
      <c r="F543" s="239" t="s">
        <v>5638</v>
      </c>
      <c r="G543" s="239" t="s">
        <v>5624</v>
      </c>
      <c r="H543" s="239" t="s">
        <v>793</v>
      </c>
      <c r="I543" s="239" t="s">
        <v>7652</v>
      </c>
      <c r="J543" s="241" t="s">
        <v>5709</v>
      </c>
      <c r="K543" s="241" t="s">
        <v>5638</v>
      </c>
      <c r="L543" s="230" t="str">
        <f t="shared" si="130"/>
        <v>IL27</v>
      </c>
      <c r="M543" s="230" t="str">
        <f t="shared" si="131"/>
        <v/>
      </c>
      <c r="N543" s="230" t="str">
        <f t="shared" si="132"/>
        <v/>
      </c>
      <c r="O543" s="230" t="str">
        <f t="shared" si="133"/>
        <v/>
      </c>
      <c r="P543" s="55" t="str">
        <f t="shared" si="134"/>
        <v>IL27</v>
      </c>
      <c r="Q543" s="635" t="str">
        <f t="shared" si="140"/>
        <v>0</v>
      </c>
      <c r="R543" s="234">
        <f t="shared" si="126"/>
        <v>0</v>
      </c>
      <c r="S543" s="55">
        <f t="shared" si="135"/>
        <v>0</v>
      </c>
      <c r="T543" s="242">
        <f t="shared" ca="1" si="136"/>
        <v>0</v>
      </c>
      <c r="U543" s="231" t="str">
        <f t="shared" si="137"/>
        <v/>
      </c>
      <c r="V543" s="230" t="str">
        <f t="array" ref="V543">INDEX(P:P,MAX(U$3:U543))</f>
        <v>IL#1MTR</v>
      </c>
      <c r="W543" s="230" t="str">
        <f t="shared" ca="1" si="138"/>
        <v/>
      </c>
      <c r="X543" s="230">
        <f t="shared" si="139"/>
        <v>11.4</v>
      </c>
      <c r="Y543" s="230">
        <f t="shared" si="127"/>
        <v>0</v>
      </c>
      <c r="AA543" s="230" t="str">
        <f t="shared" si="128"/>
        <v>員南</v>
      </c>
      <c r="AB543" s="230" t="s">
        <v>2397</v>
      </c>
      <c r="AC543" s="230" t="str">
        <f t="shared" ref="AC543:AC553" si="142">LEFT(B543,3)</f>
        <v>萬年線</v>
      </c>
      <c r="BB543" s="547" t="s">
        <v>2495</v>
      </c>
      <c r="BC543" s="547">
        <v>1159</v>
      </c>
      <c r="BD543" s="547">
        <v>5</v>
      </c>
      <c r="BE543" s="547">
        <v>1164</v>
      </c>
      <c r="BG543" s="239" t="s">
        <v>7708</v>
      </c>
      <c r="BH543" s="240" t="s">
        <v>609</v>
      </c>
      <c r="BI543" t="s">
        <v>2397</v>
      </c>
      <c r="BJ543" t="s">
        <v>2396</v>
      </c>
    </row>
    <row r="544" spans="1:62">
      <c r="A544" s="239" t="s">
        <v>7671</v>
      </c>
      <c r="B544" s="240" t="s">
        <v>7676</v>
      </c>
      <c r="C544" s="240" t="s">
        <v>7677</v>
      </c>
      <c r="D544" s="239" t="s">
        <v>813</v>
      </c>
      <c r="E544" s="239" t="s">
        <v>7678</v>
      </c>
      <c r="F544" s="239" t="s">
        <v>5590</v>
      </c>
      <c r="G544" s="239" t="s">
        <v>7679</v>
      </c>
      <c r="H544" s="239" t="s">
        <v>7431</v>
      </c>
      <c r="I544" s="239" t="s">
        <v>7680</v>
      </c>
      <c r="J544" s="241" t="s">
        <v>976</v>
      </c>
      <c r="K544" s="241" t="s">
        <v>5692</v>
      </c>
      <c r="L544" s="230" t="str">
        <f t="shared" si="130"/>
        <v>IL22</v>
      </c>
      <c r="M544" s="230" t="str">
        <f t="shared" si="131"/>
        <v/>
      </c>
      <c r="N544" s="230" t="str">
        <f t="shared" si="132"/>
        <v/>
      </c>
      <c r="O544" s="230" t="str">
        <f t="shared" si="133"/>
        <v/>
      </c>
      <c r="P544" s="55" t="str">
        <f t="shared" si="134"/>
        <v>IL22</v>
      </c>
      <c r="Q544" s="635" t="str">
        <f t="shared" si="140"/>
        <v>299</v>
      </c>
      <c r="R544" s="234">
        <f t="shared" si="126"/>
        <v>284</v>
      </c>
      <c r="S544" s="55">
        <f t="shared" si="135"/>
        <v>274</v>
      </c>
      <c r="T544" s="242">
        <f t="shared" ca="1" si="136"/>
        <v>5.9</v>
      </c>
      <c r="U544" s="231" t="str">
        <f t="shared" si="137"/>
        <v/>
      </c>
      <c r="V544" s="230" t="str">
        <f t="array" ref="V544">INDEX(P:P,MAX(U$3:U544))</f>
        <v>IL#1MTR</v>
      </c>
      <c r="W544" s="230" t="str">
        <f t="shared" ca="1" si="138"/>
        <v/>
      </c>
      <c r="X544" s="230">
        <f t="shared" si="139"/>
        <v>11.4</v>
      </c>
      <c r="Y544" s="230">
        <f t="shared" si="127"/>
        <v>0</v>
      </c>
      <c r="AA544" s="230" t="str">
        <f t="shared" si="128"/>
        <v>員南</v>
      </c>
      <c r="AB544" s="230" t="s">
        <v>2398</v>
      </c>
      <c r="AC544" s="230" t="str">
        <f t="shared" si="142"/>
        <v>南靖線</v>
      </c>
      <c r="BB544" s="547" t="s">
        <v>2497</v>
      </c>
      <c r="BC544" s="547">
        <v>1058</v>
      </c>
      <c r="BD544" s="547">
        <v>3</v>
      </c>
      <c r="BE544" s="547">
        <v>1061</v>
      </c>
      <c r="BG544" s="239" t="s">
        <v>8752</v>
      </c>
      <c r="BH544" s="240" t="s">
        <v>8753</v>
      </c>
      <c r="BI544" t="s">
        <v>2398</v>
      </c>
      <c r="BJ544" t="s">
        <v>2396</v>
      </c>
    </row>
    <row r="545" spans="1:62">
      <c r="A545" s="239" t="s">
        <v>7671</v>
      </c>
      <c r="B545" s="240" t="s">
        <v>610</v>
      </c>
      <c r="C545" s="240" t="s">
        <v>7681</v>
      </c>
      <c r="D545" s="239" t="s">
        <v>5651</v>
      </c>
      <c r="E545" s="239" t="s">
        <v>6665</v>
      </c>
      <c r="F545" s="239" t="s">
        <v>841</v>
      </c>
      <c r="G545" s="239" t="s">
        <v>927</v>
      </c>
      <c r="H545" s="239" t="s">
        <v>5590</v>
      </c>
      <c r="I545" s="239" t="s">
        <v>7681</v>
      </c>
      <c r="J545" s="241" t="s">
        <v>7317</v>
      </c>
      <c r="K545" s="241" t="s">
        <v>6200</v>
      </c>
      <c r="L545" s="230" t="str">
        <f t="shared" si="130"/>
        <v>IL21</v>
      </c>
      <c r="M545" s="230" t="str">
        <f t="shared" si="131"/>
        <v/>
      </c>
      <c r="N545" s="230" t="str">
        <f t="shared" si="132"/>
        <v/>
      </c>
      <c r="O545" s="230" t="str">
        <f t="shared" si="133"/>
        <v/>
      </c>
      <c r="P545" s="55" t="str">
        <f t="shared" si="134"/>
        <v>IL21</v>
      </c>
      <c r="Q545" s="635" t="str">
        <f t="shared" si="140"/>
        <v>150</v>
      </c>
      <c r="R545" s="234">
        <f t="shared" ref="R545:R608" si="143">AVERAGE(C545*1,E545*1,G545*1)</f>
        <v>137</v>
      </c>
      <c r="S545" s="55">
        <f t="shared" si="135"/>
        <v>113</v>
      </c>
      <c r="T545" s="242">
        <f t="shared" ca="1" si="136"/>
        <v>2.96</v>
      </c>
      <c r="U545" s="231" t="str">
        <f t="shared" si="137"/>
        <v/>
      </c>
      <c r="V545" s="230" t="str">
        <f t="array" ref="V545">INDEX(P:P,MAX(U$3:U545))</f>
        <v>IL#1MTR</v>
      </c>
      <c r="W545" s="230" t="str">
        <f t="shared" ca="1" si="138"/>
        <v/>
      </c>
      <c r="X545" s="230">
        <f t="shared" si="139"/>
        <v>11.4</v>
      </c>
      <c r="Y545" s="230">
        <f t="shared" si="127"/>
        <v>0</v>
      </c>
      <c r="AA545" s="230" t="str">
        <f t="shared" si="128"/>
        <v>員南</v>
      </c>
      <c r="AB545" s="230" t="s">
        <v>2399</v>
      </c>
      <c r="AC545" s="230" t="str">
        <f t="shared" si="142"/>
        <v>經口線</v>
      </c>
      <c r="BB545" s="547" t="s">
        <v>2498</v>
      </c>
      <c r="BC545" s="547">
        <v>2397</v>
      </c>
      <c r="BD545" s="547" t="s">
        <v>85</v>
      </c>
      <c r="BE545" s="547">
        <v>2397</v>
      </c>
      <c r="BG545" s="239" t="s">
        <v>8752</v>
      </c>
      <c r="BH545" s="240" t="s">
        <v>8754</v>
      </c>
      <c r="BI545" t="s">
        <v>2399</v>
      </c>
      <c r="BJ545" t="s">
        <v>2396</v>
      </c>
    </row>
    <row r="546" spans="1:62">
      <c r="A546" s="239" t="s">
        <v>7671</v>
      </c>
      <c r="B546" s="240" t="s">
        <v>7682</v>
      </c>
      <c r="C546" s="240" t="s">
        <v>7683</v>
      </c>
      <c r="D546" s="239" t="s">
        <v>5651</v>
      </c>
      <c r="E546" s="239" t="s">
        <v>7684</v>
      </c>
      <c r="F546" s="239" t="s">
        <v>5651</v>
      </c>
      <c r="G546" s="239" t="s">
        <v>7631</v>
      </c>
      <c r="H546" s="239" t="s">
        <v>813</v>
      </c>
      <c r="I546" s="239" t="s">
        <v>7631</v>
      </c>
      <c r="J546" s="241" t="s">
        <v>888</v>
      </c>
      <c r="K546" s="241" t="s">
        <v>6200</v>
      </c>
      <c r="L546" s="230" t="str">
        <f t="shared" si="130"/>
        <v>IL23</v>
      </c>
      <c r="M546" s="230" t="str">
        <f t="shared" si="131"/>
        <v/>
      </c>
      <c r="N546" s="230" t="str">
        <f t="shared" si="132"/>
        <v/>
      </c>
      <c r="O546" s="230" t="str">
        <f t="shared" si="133"/>
        <v/>
      </c>
      <c r="P546" s="55" t="str">
        <f t="shared" si="134"/>
        <v>IL23</v>
      </c>
      <c r="Q546" s="635" t="str">
        <f t="shared" si="140"/>
        <v>271</v>
      </c>
      <c r="R546" s="234">
        <f t="shared" si="143"/>
        <v>255</v>
      </c>
      <c r="S546" s="55">
        <f t="shared" si="135"/>
        <v>236</v>
      </c>
      <c r="T546" s="242">
        <f t="shared" ca="1" si="136"/>
        <v>5.35</v>
      </c>
      <c r="U546" s="231" t="str">
        <f t="shared" si="137"/>
        <v/>
      </c>
      <c r="V546" s="230" t="str">
        <f t="array" ref="V546">INDEX(P:P,MAX(U$3:U546))</f>
        <v>IL#1MTR</v>
      </c>
      <c r="W546" s="230" t="str">
        <f t="shared" ca="1" si="138"/>
        <v/>
      </c>
      <c r="X546" s="230">
        <f t="shared" si="139"/>
        <v>11.4</v>
      </c>
      <c r="Y546" s="230">
        <f t="shared" si="127"/>
        <v>0</v>
      </c>
      <c r="AA546" s="230" t="str">
        <f t="shared" si="128"/>
        <v>員南</v>
      </c>
      <c r="AB546" s="230" t="s">
        <v>2400</v>
      </c>
      <c r="AC546" s="230" t="str">
        <f t="shared" si="142"/>
        <v>太平線</v>
      </c>
      <c r="BB546" s="547" t="s">
        <v>2499</v>
      </c>
      <c r="BC546" s="547">
        <v>992</v>
      </c>
      <c r="BD546" s="547">
        <v>1</v>
      </c>
      <c r="BE546" s="547">
        <v>993</v>
      </c>
      <c r="BG546" s="239" t="s">
        <v>7708</v>
      </c>
      <c r="BH546" s="240" t="s">
        <v>8755</v>
      </c>
      <c r="BI546" t="s">
        <v>2400</v>
      </c>
      <c r="BJ546" t="s">
        <v>2396</v>
      </c>
    </row>
    <row r="547" spans="1:62">
      <c r="A547" s="239" t="s">
        <v>7675</v>
      </c>
      <c r="B547" s="240" t="s">
        <v>7685</v>
      </c>
      <c r="C547" s="240" t="s">
        <v>7686</v>
      </c>
      <c r="D547" s="239" t="s">
        <v>5801</v>
      </c>
      <c r="E547" s="239" t="s">
        <v>978</v>
      </c>
      <c r="F547" s="239" t="s">
        <v>5801</v>
      </c>
      <c r="G547" s="239" t="s">
        <v>862</v>
      </c>
      <c r="H547" s="239" t="s">
        <v>5801</v>
      </c>
      <c r="I547" s="239" t="s">
        <v>7687</v>
      </c>
      <c r="J547" s="241" t="s">
        <v>7688</v>
      </c>
      <c r="K547" s="241" t="s">
        <v>7190</v>
      </c>
      <c r="L547" s="230" t="str">
        <f t="shared" si="130"/>
        <v>IL24</v>
      </c>
      <c r="M547" s="230" t="str">
        <f t="shared" si="131"/>
        <v/>
      </c>
      <c r="N547" s="230" t="str">
        <f t="shared" si="132"/>
        <v/>
      </c>
      <c r="O547" s="230" t="str">
        <f t="shared" si="133"/>
        <v/>
      </c>
      <c r="P547" s="55" t="str">
        <f t="shared" si="134"/>
        <v>IL24</v>
      </c>
      <c r="Q547" s="635" t="str">
        <f t="shared" si="140"/>
        <v>173</v>
      </c>
      <c r="R547" s="234">
        <f t="shared" si="143"/>
        <v>170</v>
      </c>
      <c r="S547" s="55">
        <f t="shared" si="135"/>
        <v>167</v>
      </c>
      <c r="T547" s="242">
        <f t="shared" ca="1" si="136"/>
        <v>3.42</v>
      </c>
      <c r="U547" s="231" t="str">
        <f t="shared" si="137"/>
        <v/>
      </c>
      <c r="V547" s="230" t="str">
        <f t="array" ref="V547">INDEX(P:P,MAX(U$3:U547))</f>
        <v>IL#1MTR</v>
      </c>
      <c r="W547" s="230" t="str">
        <f t="shared" ca="1" si="138"/>
        <v/>
      </c>
      <c r="X547" s="230">
        <f t="shared" si="139"/>
        <v>11.4</v>
      </c>
      <c r="Y547" s="230">
        <f t="shared" si="127"/>
        <v>0</v>
      </c>
      <c r="AA547" s="230" t="str">
        <f t="shared" si="128"/>
        <v>員南</v>
      </c>
      <c r="AB547" s="230" t="s">
        <v>2401</v>
      </c>
      <c r="AC547" s="230" t="str">
        <f t="shared" si="142"/>
        <v>中央線</v>
      </c>
      <c r="BB547" s="547" t="s">
        <v>2500</v>
      </c>
      <c r="BC547" s="547">
        <v>2201</v>
      </c>
      <c r="BD547" s="547" t="s">
        <v>85</v>
      </c>
      <c r="BE547" s="547">
        <v>2201</v>
      </c>
      <c r="BG547" s="239" t="s">
        <v>7708</v>
      </c>
      <c r="BH547" s="240" t="s">
        <v>8756</v>
      </c>
      <c r="BI547" t="s">
        <v>2401</v>
      </c>
      <c r="BJ547" t="s">
        <v>2396</v>
      </c>
    </row>
    <row r="548" spans="1:62">
      <c r="A548" s="239" t="s">
        <v>7671</v>
      </c>
      <c r="B548" s="240" t="s">
        <v>6778</v>
      </c>
      <c r="C548" s="240" t="s">
        <v>7689</v>
      </c>
      <c r="D548" s="239" t="s">
        <v>5651</v>
      </c>
      <c r="E548" s="239" t="s">
        <v>7690</v>
      </c>
      <c r="F548" s="239" t="s">
        <v>813</v>
      </c>
      <c r="G548" s="239" t="s">
        <v>7691</v>
      </c>
      <c r="H548" s="239" t="s">
        <v>5651</v>
      </c>
      <c r="I548" s="239" t="s">
        <v>1043</v>
      </c>
      <c r="J548" s="241" t="s">
        <v>5595</v>
      </c>
      <c r="K548" s="241" t="s">
        <v>5595</v>
      </c>
      <c r="L548" s="230" t="str">
        <f t="shared" si="130"/>
        <v>IL#2MTR</v>
      </c>
      <c r="M548" s="230" t="str">
        <f t="shared" si="131"/>
        <v/>
      </c>
      <c r="N548" s="230" t="str">
        <f t="shared" si="132"/>
        <v>IL#2MTR</v>
      </c>
      <c r="O548" s="230" t="str">
        <f t="shared" si="133"/>
        <v/>
      </c>
      <c r="P548" s="55" t="str">
        <f t="shared" si="134"/>
        <v>IL#2MTR</v>
      </c>
      <c r="Q548" s="635" t="str">
        <f t="shared" si="140"/>
        <v>732</v>
      </c>
      <c r="R548" s="234">
        <f t="shared" si="143"/>
        <v>681</v>
      </c>
      <c r="S548" s="55">
        <f t="shared" si="135"/>
        <v>638</v>
      </c>
      <c r="T548" s="242">
        <f t="shared" ca="1" si="136"/>
        <v>14.45</v>
      </c>
      <c r="U548" s="231">
        <f t="shared" si="137"/>
        <v>548</v>
      </c>
      <c r="V548" s="230" t="str">
        <f t="array" ref="V548">INDEX(P:P,MAX(U$3:U548))</f>
        <v>IL#2MTR</v>
      </c>
      <c r="W548" s="230">
        <f t="shared" ca="1" si="138"/>
        <v>25</v>
      </c>
      <c r="X548" s="230" t="str">
        <f t="shared" si="139"/>
        <v/>
      </c>
      <c r="Y548" s="230">
        <f t="shared" si="127"/>
        <v>0</v>
      </c>
      <c r="AA548" s="230" t="str">
        <f t="shared" si="128"/>
        <v>員南</v>
      </c>
      <c r="AB548" s="230" t="s">
        <v>2402</v>
      </c>
      <c r="AC548" s="230" t="str">
        <f t="shared" si="142"/>
        <v>#2M</v>
      </c>
      <c r="BB548" s="547" t="s">
        <v>2501</v>
      </c>
      <c r="BC548" s="547">
        <v>1433</v>
      </c>
      <c r="BD548" s="547">
        <v>3</v>
      </c>
      <c r="BE548" s="547">
        <v>1436</v>
      </c>
      <c r="BG548" s="239" t="s">
        <v>7675</v>
      </c>
      <c r="BH548" s="240" t="s">
        <v>436</v>
      </c>
      <c r="BI548" t="s">
        <v>2402</v>
      </c>
      <c r="BJ548" t="s">
        <v>2402</v>
      </c>
    </row>
    <row r="549" spans="1:62">
      <c r="A549" s="239" t="s">
        <v>7671</v>
      </c>
      <c r="B549" s="240" t="s">
        <v>7692</v>
      </c>
      <c r="C549" s="240" t="s">
        <v>7693</v>
      </c>
      <c r="D549" s="239" t="s">
        <v>7431</v>
      </c>
      <c r="E549" s="239" t="s">
        <v>1030</v>
      </c>
      <c r="F549" s="239" t="s">
        <v>5651</v>
      </c>
      <c r="G549" s="239" t="s">
        <v>7694</v>
      </c>
      <c r="H549" s="239" t="s">
        <v>5651</v>
      </c>
      <c r="I549" s="239" t="s">
        <v>979</v>
      </c>
      <c r="J549" s="241" t="s">
        <v>7244</v>
      </c>
      <c r="K549" s="241" t="s">
        <v>5774</v>
      </c>
      <c r="L549" s="230" t="str">
        <f t="shared" si="130"/>
        <v>IL32</v>
      </c>
      <c r="M549" s="230" t="str">
        <f t="shared" si="131"/>
        <v/>
      </c>
      <c r="N549" s="230" t="str">
        <f t="shared" si="132"/>
        <v/>
      </c>
      <c r="O549" s="230" t="str">
        <f t="shared" si="133"/>
        <v/>
      </c>
      <c r="P549" s="55" t="str">
        <f t="shared" si="134"/>
        <v>IL32</v>
      </c>
      <c r="Q549" s="635" t="str">
        <f t="shared" si="140"/>
        <v>190</v>
      </c>
      <c r="R549" s="234">
        <f t="shared" si="143"/>
        <v>179</v>
      </c>
      <c r="S549" s="55">
        <f t="shared" si="135"/>
        <v>172</v>
      </c>
      <c r="T549" s="242">
        <f t="shared" ca="1" si="136"/>
        <v>3.75</v>
      </c>
      <c r="U549" s="231" t="str">
        <f t="shared" si="137"/>
        <v/>
      </c>
      <c r="V549" s="230" t="str">
        <f t="array" ref="V549">INDEX(P:P,MAX(U$3:U549))</f>
        <v>IL#2MTR</v>
      </c>
      <c r="W549" s="230" t="str">
        <f t="shared" ca="1" si="138"/>
        <v/>
      </c>
      <c r="X549" s="230">
        <f t="shared" si="139"/>
        <v>11.4</v>
      </c>
      <c r="Y549" s="230">
        <f t="shared" si="127"/>
        <v>0</v>
      </c>
      <c r="AA549" s="230" t="str">
        <f t="shared" si="128"/>
        <v>員南</v>
      </c>
      <c r="AB549" s="230" t="s">
        <v>2403</v>
      </c>
      <c r="AC549" s="230" t="str">
        <f t="shared" si="142"/>
        <v>大華線</v>
      </c>
      <c r="BB549" s="547" t="s">
        <v>2510</v>
      </c>
      <c r="BC549" s="547">
        <v>4955</v>
      </c>
      <c r="BD549" s="547">
        <v>1</v>
      </c>
      <c r="BE549" s="547">
        <v>4956</v>
      </c>
      <c r="BG549" s="239" t="s">
        <v>7675</v>
      </c>
      <c r="BH549" s="240" t="s">
        <v>8757</v>
      </c>
      <c r="BI549" t="s">
        <v>2403</v>
      </c>
      <c r="BJ549" t="s">
        <v>2402</v>
      </c>
    </row>
    <row r="550" spans="1:62">
      <c r="A550" s="239" t="s">
        <v>7671</v>
      </c>
      <c r="B550" s="240" t="s">
        <v>7695</v>
      </c>
      <c r="C550" s="240" t="s">
        <v>7696</v>
      </c>
      <c r="D550" s="239" t="s">
        <v>6558</v>
      </c>
      <c r="E550" s="239" t="s">
        <v>7697</v>
      </c>
      <c r="F550" s="239" t="s">
        <v>7611</v>
      </c>
      <c r="G550" s="239" t="s">
        <v>7504</v>
      </c>
      <c r="H550" s="239" t="s">
        <v>6105</v>
      </c>
      <c r="I550" s="239" t="s">
        <v>7697</v>
      </c>
      <c r="J550" s="241" t="s">
        <v>6165</v>
      </c>
      <c r="K550" s="241" t="s">
        <v>7267</v>
      </c>
      <c r="L550" s="230" t="str">
        <f t="shared" si="130"/>
        <v>IL29</v>
      </c>
      <c r="M550" s="230" t="str">
        <f t="shared" si="131"/>
        <v/>
      </c>
      <c r="N550" s="230" t="str">
        <f t="shared" si="132"/>
        <v/>
      </c>
      <c r="O550" s="230" t="str">
        <f t="shared" si="133"/>
        <v/>
      </c>
      <c r="P550" s="55" t="str">
        <f t="shared" si="134"/>
        <v>IL29</v>
      </c>
      <c r="Q550" s="635" t="str">
        <f t="shared" si="140"/>
        <v>83</v>
      </c>
      <c r="R550" s="234">
        <f t="shared" si="143"/>
        <v>71</v>
      </c>
      <c r="S550" s="55">
        <f t="shared" si="135"/>
        <v>49</v>
      </c>
      <c r="T550" s="242">
        <f t="shared" ca="1" si="136"/>
        <v>1.64</v>
      </c>
      <c r="U550" s="231" t="str">
        <f t="shared" si="137"/>
        <v/>
      </c>
      <c r="V550" s="230" t="str">
        <f t="array" ref="V550">INDEX(P:P,MAX(U$3:U550))</f>
        <v>IL#2MTR</v>
      </c>
      <c r="W550" s="230" t="str">
        <f t="shared" ca="1" si="138"/>
        <v/>
      </c>
      <c r="X550" s="230">
        <f t="shared" si="139"/>
        <v>11.4</v>
      </c>
      <c r="Y550" s="230">
        <f t="shared" si="127"/>
        <v>0</v>
      </c>
      <c r="AA550" s="230" t="str">
        <f t="shared" si="128"/>
        <v>員南</v>
      </c>
      <c r="AB550" s="230" t="s">
        <v>2404</v>
      </c>
      <c r="AC550" s="230" t="str">
        <f t="shared" si="142"/>
        <v>瓦瑤線</v>
      </c>
      <c r="BB550" s="547" t="s">
        <v>2503</v>
      </c>
      <c r="BC550" s="547">
        <v>2778</v>
      </c>
      <c r="BD550" s="547">
        <v>1</v>
      </c>
      <c r="BE550" s="547">
        <v>2779</v>
      </c>
      <c r="BG550" s="239" t="s">
        <v>7708</v>
      </c>
      <c r="BH550" s="240" t="s">
        <v>8758</v>
      </c>
      <c r="BI550" t="s">
        <v>2404</v>
      </c>
      <c r="BJ550" t="s">
        <v>2402</v>
      </c>
    </row>
    <row r="551" spans="1:62">
      <c r="A551" s="239" t="s">
        <v>7698</v>
      </c>
      <c r="B551" s="240" t="s">
        <v>7699</v>
      </c>
      <c r="C551" s="240" t="s">
        <v>7700</v>
      </c>
      <c r="D551" s="239" t="s">
        <v>5651</v>
      </c>
      <c r="E551" s="239" t="s">
        <v>7701</v>
      </c>
      <c r="F551" s="239" t="s">
        <v>7506</v>
      </c>
      <c r="G551" s="239" t="s">
        <v>7702</v>
      </c>
      <c r="H551" s="239" t="s">
        <v>5651</v>
      </c>
      <c r="I551" s="239" t="s">
        <v>7703</v>
      </c>
      <c r="J551" s="241" t="s">
        <v>7704</v>
      </c>
      <c r="K551" s="241" t="s">
        <v>7508</v>
      </c>
      <c r="L551" s="230" t="str">
        <f t="shared" si="130"/>
        <v>IL25</v>
      </c>
      <c r="M551" s="230" t="str">
        <f t="shared" si="131"/>
        <v/>
      </c>
      <c r="N551" s="230" t="str">
        <f t="shared" si="132"/>
        <v/>
      </c>
      <c r="O551" s="230" t="str">
        <f t="shared" si="133"/>
        <v/>
      </c>
      <c r="P551" s="55" t="str">
        <f t="shared" si="134"/>
        <v>IL25</v>
      </c>
      <c r="Q551" s="635" t="str">
        <f t="shared" si="140"/>
        <v>208</v>
      </c>
      <c r="R551" s="234">
        <f t="shared" si="143"/>
        <v>194</v>
      </c>
      <c r="S551" s="55">
        <f t="shared" si="135"/>
        <v>180</v>
      </c>
      <c r="T551" s="242">
        <f t="shared" ca="1" si="136"/>
        <v>4.1100000000000003</v>
      </c>
      <c r="U551" s="231" t="str">
        <f t="shared" si="137"/>
        <v/>
      </c>
      <c r="V551" s="230" t="str">
        <f t="array" ref="V551">INDEX(P:P,MAX(U$3:U551))</f>
        <v>IL#2MTR</v>
      </c>
      <c r="W551" s="230" t="str">
        <f t="shared" ca="1" si="138"/>
        <v/>
      </c>
      <c r="X551" s="230">
        <f t="shared" si="139"/>
        <v>11.4</v>
      </c>
      <c r="Y551" s="230">
        <f t="shared" si="127"/>
        <v>0</v>
      </c>
      <c r="AA551" s="230" t="str">
        <f t="shared" si="128"/>
        <v>員南</v>
      </c>
      <c r="AB551" s="230" t="s">
        <v>2405</v>
      </c>
      <c r="AC551" s="230" t="str">
        <f t="shared" si="142"/>
        <v>溝皂線</v>
      </c>
      <c r="BB551" s="547" t="s">
        <v>2523</v>
      </c>
      <c r="BC551" s="547">
        <v>2337</v>
      </c>
      <c r="BD551" s="547">
        <v>2</v>
      </c>
      <c r="BE551" s="547">
        <v>2339</v>
      </c>
      <c r="BG551" s="239" t="s">
        <v>8752</v>
      </c>
      <c r="BH551" s="240" t="s">
        <v>8759</v>
      </c>
      <c r="BI551" t="s">
        <v>2405</v>
      </c>
      <c r="BJ551" t="s">
        <v>2402</v>
      </c>
    </row>
    <row r="552" spans="1:62">
      <c r="A552" s="239" t="s">
        <v>7675</v>
      </c>
      <c r="B552" s="240" t="s">
        <v>611</v>
      </c>
      <c r="C552" s="240" t="s">
        <v>985</v>
      </c>
      <c r="D552" s="239" t="s">
        <v>841</v>
      </c>
      <c r="E552" s="239" t="s">
        <v>985</v>
      </c>
      <c r="F552" s="239" t="s">
        <v>841</v>
      </c>
      <c r="G552" s="239" t="s">
        <v>889</v>
      </c>
      <c r="H552" s="239" t="s">
        <v>5743</v>
      </c>
      <c r="I552" s="239" t="s">
        <v>7705</v>
      </c>
      <c r="J552" s="241" t="s">
        <v>5624</v>
      </c>
      <c r="K552" s="241" t="s">
        <v>793</v>
      </c>
      <c r="L552" s="230" t="str">
        <f t="shared" si="130"/>
        <v>IL20</v>
      </c>
      <c r="M552" s="230" t="str">
        <f t="shared" si="131"/>
        <v/>
      </c>
      <c r="N552" s="230" t="str">
        <f t="shared" si="132"/>
        <v/>
      </c>
      <c r="O552" s="230" t="str">
        <f t="shared" si="133"/>
        <v/>
      </c>
      <c r="P552" s="55" t="str">
        <f t="shared" si="134"/>
        <v>IL20</v>
      </c>
      <c r="Q552" s="635" t="str">
        <f t="shared" si="140"/>
        <v>119</v>
      </c>
      <c r="R552" s="234">
        <f t="shared" si="143"/>
        <v>118</v>
      </c>
      <c r="S552" s="55">
        <f t="shared" si="135"/>
        <v>118</v>
      </c>
      <c r="T552" s="242">
        <f t="shared" ca="1" si="136"/>
        <v>2.35</v>
      </c>
      <c r="U552" s="231" t="str">
        <f t="shared" si="137"/>
        <v/>
      </c>
      <c r="V552" s="230" t="str">
        <f t="array" ref="V552">INDEX(P:P,MAX(U$3:U552))</f>
        <v>IL#2MTR</v>
      </c>
      <c r="W552" s="230" t="str">
        <f t="shared" ca="1" si="138"/>
        <v/>
      </c>
      <c r="X552" s="230">
        <f t="shared" si="139"/>
        <v>11.4</v>
      </c>
      <c r="Y552" s="230">
        <f t="shared" si="127"/>
        <v>0</v>
      </c>
      <c r="AA552" s="230" t="str">
        <f t="shared" si="128"/>
        <v>員南</v>
      </c>
      <c r="AB552" s="230" t="s">
        <v>2406</v>
      </c>
      <c r="AC552" s="230" t="str">
        <f t="shared" si="142"/>
        <v>百果線</v>
      </c>
      <c r="BB552" s="547" t="s">
        <v>2521</v>
      </c>
      <c r="BC552" s="547">
        <v>7041</v>
      </c>
      <c r="BD552" s="547">
        <v>4</v>
      </c>
      <c r="BE552" s="547">
        <v>7045</v>
      </c>
      <c r="BG552" s="239" t="s">
        <v>7675</v>
      </c>
      <c r="BH552" s="240" t="s">
        <v>8760</v>
      </c>
      <c r="BI552" t="s">
        <v>2406</v>
      </c>
      <c r="BJ552" t="s">
        <v>2402</v>
      </c>
    </row>
    <row r="553" spans="1:62">
      <c r="A553" s="239" t="s">
        <v>7675</v>
      </c>
      <c r="B553" s="240" t="s">
        <v>612</v>
      </c>
      <c r="C553" s="240" t="s">
        <v>1013</v>
      </c>
      <c r="D553" s="239" t="s">
        <v>813</v>
      </c>
      <c r="E553" s="239" t="s">
        <v>7706</v>
      </c>
      <c r="F553" s="239" t="s">
        <v>7312</v>
      </c>
      <c r="G553" s="239" t="s">
        <v>6091</v>
      </c>
      <c r="H553" s="239" t="s">
        <v>7707</v>
      </c>
      <c r="I553" s="239" t="s">
        <v>1013</v>
      </c>
      <c r="J553" s="241" t="s">
        <v>876</v>
      </c>
      <c r="K553" s="241" t="s">
        <v>5692</v>
      </c>
      <c r="L553" s="230" t="str">
        <f t="shared" si="130"/>
        <v>IL26</v>
      </c>
      <c r="M553" s="230" t="str">
        <f t="shared" si="131"/>
        <v/>
      </c>
      <c r="N553" s="230" t="str">
        <f t="shared" si="132"/>
        <v/>
      </c>
      <c r="O553" s="230" t="str">
        <f t="shared" si="133"/>
        <v/>
      </c>
      <c r="P553" s="55" t="str">
        <f t="shared" si="134"/>
        <v>IL26</v>
      </c>
      <c r="Q553" s="635" t="str">
        <f t="shared" si="140"/>
        <v>206</v>
      </c>
      <c r="R553" s="234">
        <f t="shared" si="143"/>
        <v>189</v>
      </c>
      <c r="S553" s="55">
        <f t="shared" si="135"/>
        <v>176</v>
      </c>
      <c r="T553" s="242">
        <f t="shared" ca="1" si="136"/>
        <v>4.07</v>
      </c>
      <c r="U553" s="231" t="str">
        <f t="shared" si="137"/>
        <v/>
      </c>
      <c r="V553" s="230" t="str">
        <f t="array" ref="V553">INDEX(P:P,MAX(U$3:U553))</f>
        <v>IL#2MTR</v>
      </c>
      <c r="W553" s="230" t="str">
        <f t="shared" ca="1" si="138"/>
        <v/>
      </c>
      <c r="X553" s="230">
        <f t="shared" si="139"/>
        <v>11.4</v>
      </c>
      <c r="Y553" s="230">
        <f t="shared" si="127"/>
        <v>0</v>
      </c>
      <c r="AA553" s="230" t="str">
        <f t="shared" si="128"/>
        <v>員南</v>
      </c>
      <c r="AB553" s="230" t="s">
        <v>2407</v>
      </c>
      <c r="AC553" s="230" t="str">
        <f t="shared" si="142"/>
        <v>大饒線</v>
      </c>
      <c r="BB553" s="547" t="s">
        <v>2525</v>
      </c>
      <c r="BC553" s="547">
        <v>1933</v>
      </c>
      <c r="BD553" s="547">
        <v>9</v>
      </c>
      <c r="BE553" s="547">
        <v>1942</v>
      </c>
      <c r="BG553" s="239" t="s">
        <v>8752</v>
      </c>
      <c r="BH553" s="240" t="s">
        <v>8761</v>
      </c>
      <c r="BI553" t="s">
        <v>2407</v>
      </c>
      <c r="BJ553" t="s">
        <v>2402</v>
      </c>
    </row>
    <row r="554" spans="1:62">
      <c r="A554" s="239" t="s">
        <v>7708</v>
      </c>
      <c r="B554" s="240" t="s">
        <v>439</v>
      </c>
      <c r="C554" s="240" t="s">
        <v>4734</v>
      </c>
      <c r="D554" s="239" t="s">
        <v>813</v>
      </c>
      <c r="E554" s="239" t="s">
        <v>3177</v>
      </c>
      <c r="F554" s="239" t="s">
        <v>7431</v>
      </c>
      <c r="G554" s="239" t="s">
        <v>7709</v>
      </c>
      <c r="H554" s="239" t="s">
        <v>813</v>
      </c>
      <c r="I554" s="239" t="s">
        <v>7710</v>
      </c>
      <c r="J554" s="241" t="s">
        <v>367</v>
      </c>
      <c r="K554" s="241" t="s">
        <v>367</v>
      </c>
      <c r="L554" s="230" t="str">
        <f t="shared" si="130"/>
        <v>IL#3MTR</v>
      </c>
      <c r="M554" s="230" t="str">
        <f t="shared" si="131"/>
        <v/>
      </c>
      <c r="N554" s="230" t="str">
        <f t="shared" si="132"/>
        <v>IL#3MTR</v>
      </c>
      <c r="O554" s="230" t="str">
        <f t="shared" si="133"/>
        <v/>
      </c>
      <c r="P554" s="55" t="str">
        <f t="shared" si="134"/>
        <v>IL#3MTR</v>
      </c>
      <c r="Q554" s="635" t="str">
        <f t="shared" si="140"/>
        <v>756</v>
      </c>
      <c r="R554" s="234">
        <f t="shared" si="143"/>
        <v>739</v>
      </c>
      <c r="S554" s="55">
        <f t="shared" si="135"/>
        <v>712</v>
      </c>
      <c r="T554" s="242">
        <f t="shared" ca="1" si="136"/>
        <v>14.93</v>
      </c>
      <c r="U554" s="231">
        <f t="shared" si="137"/>
        <v>554</v>
      </c>
      <c r="V554" s="230" t="str">
        <f t="array" ref="V554">INDEX(P:P,MAX(U$3:U554))</f>
        <v>IL#3MTR</v>
      </c>
      <c r="W554" s="230">
        <f t="shared" ca="1" si="138"/>
        <v>25</v>
      </c>
      <c r="X554" s="230" t="str">
        <f t="shared" si="139"/>
        <v/>
      </c>
      <c r="Y554" s="230">
        <f t="shared" si="127"/>
        <v>0</v>
      </c>
      <c r="AA554" s="230" t="str">
        <f t="shared" si="128"/>
        <v>員南</v>
      </c>
      <c r="AB554" s="230" t="s">
        <v>2408</v>
      </c>
      <c r="BB554" s="547" t="s">
        <v>2511</v>
      </c>
      <c r="BC554" s="547">
        <v>2251</v>
      </c>
      <c r="BD554" s="547">
        <v>1</v>
      </c>
      <c r="BE554" s="547">
        <v>2252</v>
      </c>
      <c r="BG554" s="239" t="s">
        <v>7675</v>
      </c>
      <c r="BH554" s="240" t="s">
        <v>8548</v>
      </c>
      <c r="BI554" t="s">
        <v>2408</v>
      </c>
      <c r="BJ554" t="s">
        <v>2408</v>
      </c>
    </row>
    <row r="555" spans="1:62">
      <c r="A555" s="239" t="s">
        <v>7675</v>
      </c>
      <c r="B555" s="240" t="s">
        <v>520</v>
      </c>
      <c r="C555" s="240" t="s">
        <v>7711</v>
      </c>
      <c r="D555" s="239" t="s">
        <v>5638</v>
      </c>
      <c r="E555" s="239" t="s">
        <v>7652</v>
      </c>
      <c r="F555" s="239" t="s">
        <v>793</v>
      </c>
      <c r="G555" s="239" t="s">
        <v>7652</v>
      </c>
      <c r="H555" s="239" t="s">
        <v>7712</v>
      </c>
      <c r="I555" s="239" t="s">
        <v>5624</v>
      </c>
      <c r="J555" s="241" t="s">
        <v>5624</v>
      </c>
      <c r="K555" s="241" t="s">
        <v>5638</v>
      </c>
      <c r="L555" s="230" t="str">
        <f t="shared" si="130"/>
        <v>F14)</v>
      </c>
      <c r="M555" s="230" t="str">
        <f t="shared" si="131"/>
        <v/>
      </c>
      <c r="N555" s="230" t="str">
        <f t="shared" si="132"/>
        <v/>
      </c>
      <c r="O555" s="230" t="str">
        <f t="shared" si="133"/>
        <v/>
      </c>
      <c r="P555" s="55" t="str">
        <f t="shared" si="134"/>
        <v>F14)</v>
      </c>
      <c r="Q555" s="635" t="str">
        <f t="shared" si="140"/>
        <v>0</v>
      </c>
      <c r="R555" s="234">
        <f t="shared" si="143"/>
        <v>0</v>
      </c>
      <c r="S555" s="55">
        <f t="shared" si="135"/>
        <v>0</v>
      </c>
      <c r="T555" s="242">
        <f t="shared" ca="1" si="136"/>
        <v>0</v>
      </c>
      <c r="U555" s="231" t="str">
        <f t="shared" si="137"/>
        <v/>
      </c>
      <c r="V555" s="230" t="str">
        <f t="array" ref="V555">INDEX(P:P,MAX(U$3:U555))</f>
        <v>IL#3MTR</v>
      </c>
      <c r="W555" s="230" t="str">
        <f t="shared" ca="1" si="138"/>
        <v/>
      </c>
      <c r="X555" s="230">
        <f t="shared" si="139"/>
        <v>11.4</v>
      </c>
      <c r="Y555" s="230">
        <f t="shared" si="127"/>
        <v>0</v>
      </c>
      <c r="AA555" s="230" t="str">
        <f t="shared" si="128"/>
        <v>員南</v>
      </c>
      <c r="AB555" s="230" t="s">
        <v>2272</v>
      </c>
      <c r="BB555" s="547" t="s">
        <v>2512</v>
      </c>
      <c r="BC555" s="547">
        <v>2504</v>
      </c>
      <c r="BD555" s="547">
        <v>3</v>
      </c>
      <c r="BE555" s="547">
        <v>2507</v>
      </c>
      <c r="BG555" s="239" t="s">
        <v>7708</v>
      </c>
      <c r="BH555" s="240" t="s">
        <v>520</v>
      </c>
      <c r="BI555" t="s">
        <v>2272</v>
      </c>
      <c r="BJ555" t="s">
        <v>2408</v>
      </c>
    </row>
    <row r="556" spans="1:62">
      <c r="A556" s="239" t="s">
        <v>7675</v>
      </c>
      <c r="B556" s="240" t="s">
        <v>7713</v>
      </c>
      <c r="C556" s="240" t="s">
        <v>7714</v>
      </c>
      <c r="D556" s="239" t="s">
        <v>7312</v>
      </c>
      <c r="E556" s="239" t="s">
        <v>7715</v>
      </c>
      <c r="F556" s="239" t="s">
        <v>792</v>
      </c>
      <c r="G556" s="239" t="s">
        <v>7716</v>
      </c>
      <c r="H556" s="239" t="s">
        <v>813</v>
      </c>
      <c r="I556" s="239" t="s">
        <v>4683</v>
      </c>
      <c r="J556" s="241" t="s">
        <v>7717</v>
      </c>
      <c r="K556" s="241" t="s">
        <v>806</v>
      </c>
      <c r="L556" s="230" t="str">
        <f t="shared" si="130"/>
        <v>IL30</v>
      </c>
      <c r="M556" s="230" t="str">
        <f t="shared" si="131"/>
        <v/>
      </c>
      <c r="N556" s="230" t="str">
        <f t="shared" si="132"/>
        <v/>
      </c>
      <c r="O556" s="230" t="str">
        <f t="shared" si="133"/>
        <v/>
      </c>
      <c r="P556" s="55" t="str">
        <f t="shared" si="134"/>
        <v>IL30</v>
      </c>
      <c r="Q556" s="635" t="str">
        <f t="shared" si="140"/>
        <v>379</v>
      </c>
      <c r="R556" s="234">
        <f t="shared" si="143"/>
        <v>358</v>
      </c>
      <c r="S556" s="55">
        <f t="shared" si="135"/>
        <v>338</v>
      </c>
      <c r="T556" s="242">
        <f t="shared" ca="1" si="136"/>
        <v>7.48</v>
      </c>
      <c r="U556" s="231" t="str">
        <f t="shared" si="137"/>
        <v/>
      </c>
      <c r="V556" s="230" t="str">
        <f t="array" ref="V556">INDEX(P:P,MAX(U$3:U556))</f>
        <v>IL#3MTR</v>
      </c>
      <c r="W556" s="230" t="str">
        <f t="shared" ca="1" si="138"/>
        <v/>
      </c>
      <c r="X556" s="230">
        <f t="shared" si="139"/>
        <v>11.4</v>
      </c>
      <c r="Y556" s="230">
        <f t="shared" si="127"/>
        <v>0</v>
      </c>
      <c r="AA556" s="230" t="str">
        <f t="shared" si="128"/>
        <v>員南</v>
      </c>
      <c r="AB556" s="230" t="s">
        <v>2409</v>
      </c>
      <c r="AC556" s="230" t="str">
        <f>LEFT(B556,3)</f>
        <v>南門線</v>
      </c>
      <c r="BB556" s="547" t="s">
        <v>2513</v>
      </c>
      <c r="BC556" s="547">
        <v>7262</v>
      </c>
      <c r="BD556" s="547">
        <v>4</v>
      </c>
      <c r="BE556" s="547">
        <v>7266</v>
      </c>
      <c r="BG556" s="239" t="s">
        <v>7675</v>
      </c>
      <c r="BH556" s="240" t="s">
        <v>8762</v>
      </c>
      <c r="BI556" t="s">
        <v>2409</v>
      </c>
      <c r="BJ556" t="s">
        <v>2408</v>
      </c>
    </row>
    <row r="557" spans="1:62">
      <c r="A557" s="239" t="s">
        <v>7675</v>
      </c>
      <c r="B557" s="240" t="s">
        <v>613</v>
      </c>
      <c r="C557" s="240" t="s">
        <v>925</v>
      </c>
      <c r="D557" s="239" t="s">
        <v>5801</v>
      </c>
      <c r="E557" s="239" t="s">
        <v>923</v>
      </c>
      <c r="F557" s="239" t="s">
        <v>5801</v>
      </c>
      <c r="G557" s="239" t="s">
        <v>7718</v>
      </c>
      <c r="H557" s="239" t="s">
        <v>7267</v>
      </c>
      <c r="I557" s="239" t="s">
        <v>7719</v>
      </c>
      <c r="J557" s="241" t="s">
        <v>951</v>
      </c>
      <c r="K557" s="241" t="s">
        <v>7720</v>
      </c>
      <c r="L557" s="230" t="str">
        <f t="shared" si="130"/>
        <v>IL28</v>
      </c>
      <c r="M557" s="230" t="str">
        <f t="shared" si="131"/>
        <v/>
      </c>
      <c r="N557" s="230" t="str">
        <f t="shared" si="132"/>
        <v/>
      </c>
      <c r="O557" s="230" t="str">
        <f t="shared" si="133"/>
        <v/>
      </c>
      <c r="P557" s="55" t="str">
        <f t="shared" si="134"/>
        <v>IL28</v>
      </c>
      <c r="Q557" s="635" t="str">
        <f t="shared" si="140"/>
        <v>221</v>
      </c>
      <c r="R557" s="234">
        <f t="shared" si="143"/>
        <v>212</v>
      </c>
      <c r="S557" s="55">
        <f t="shared" si="135"/>
        <v>200</v>
      </c>
      <c r="T557" s="242">
        <f t="shared" ca="1" si="136"/>
        <v>4.3600000000000003</v>
      </c>
      <c r="U557" s="231" t="str">
        <f t="shared" si="137"/>
        <v/>
      </c>
      <c r="V557" s="230" t="str">
        <f t="array" ref="V557">INDEX(P:P,MAX(U$3:U557))</f>
        <v>IL#3MTR</v>
      </c>
      <c r="W557" s="230" t="str">
        <f t="shared" ca="1" si="138"/>
        <v/>
      </c>
      <c r="X557" s="230">
        <f t="shared" si="139"/>
        <v>11.4</v>
      </c>
      <c r="Y557" s="230">
        <f t="shared" si="127"/>
        <v>0</v>
      </c>
      <c r="AA557" s="230" t="str">
        <f t="shared" si="128"/>
        <v>員南</v>
      </c>
      <c r="AB557" s="230" t="s">
        <v>2410</v>
      </c>
      <c r="AC557" s="230" t="str">
        <f>LEFT(B557,3)</f>
        <v>五汴線</v>
      </c>
      <c r="BB557" s="547" t="s">
        <v>2522</v>
      </c>
      <c r="BC557" s="547">
        <v>915</v>
      </c>
      <c r="BD557" s="547">
        <v>1</v>
      </c>
      <c r="BE557" s="547">
        <v>916</v>
      </c>
      <c r="BG557" s="239" t="s">
        <v>8752</v>
      </c>
      <c r="BH557" s="240" t="s">
        <v>613</v>
      </c>
      <c r="BI557" t="s">
        <v>2410</v>
      </c>
      <c r="BJ557" t="s">
        <v>2408</v>
      </c>
    </row>
    <row r="558" spans="1:62">
      <c r="A558" s="239" t="s">
        <v>7721</v>
      </c>
      <c r="B558" s="240" t="s">
        <v>614</v>
      </c>
      <c r="C558" s="240" t="s">
        <v>6576</v>
      </c>
      <c r="D558" s="239" t="s">
        <v>813</v>
      </c>
      <c r="E558" s="239" t="s">
        <v>7650</v>
      </c>
      <c r="F558" s="239" t="s">
        <v>813</v>
      </c>
      <c r="G558" s="239" t="s">
        <v>970</v>
      </c>
      <c r="H558" s="239" t="s">
        <v>813</v>
      </c>
      <c r="I558" s="239" t="s">
        <v>1001</v>
      </c>
      <c r="J558" s="241" t="s">
        <v>7392</v>
      </c>
      <c r="K558" s="241" t="s">
        <v>798</v>
      </c>
      <c r="L558" s="230" t="str">
        <f t="shared" si="130"/>
        <v>IL31</v>
      </c>
      <c r="M558" s="230" t="str">
        <f t="shared" si="131"/>
        <v/>
      </c>
      <c r="N558" s="230" t="str">
        <f t="shared" si="132"/>
        <v/>
      </c>
      <c r="O558" s="230" t="str">
        <f t="shared" si="133"/>
        <v/>
      </c>
      <c r="P558" s="55" t="str">
        <f t="shared" si="134"/>
        <v>IL31</v>
      </c>
      <c r="Q558" s="635" t="str">
        <f t="shared" si="140"/>
        <v>211</v>
      </c>
      <c r="R558" s="234">
        <f t="shared" si="143"/>
        <v>198</v>
      </c>
      <c r="S558" s="55">
        <f t="shared" si="135"/>
        <v>186</v>
      </c>
      <c r="T558" s="242">
        <f t="shared" ca="1" si="136"/>
        <v>4.17</v>
      </c>
      <c r="U558" s="231" t="str">
        <f t="shared" si="137"/>
        <v/>
      </c>
      <c r="V558" s="230" t="str">
        <f t="array" ref="V558">INDEX(P:P,MAX(U$3:U558))</f>
        <v>IL#3MTR</v>
      </c>
      <c r="W558" s="230" t="str">
        <f t="shared" ca="1" si="138"/>
        <v/>
      </c>
      <c r="X558" s="230">
        <f t="shared" si="139"/>
        <v>11.4</v>
      </c>
      <c r="Y558" s="230">
        <f t="shared" si="127"/>
        <v>0</v>
      </c>
      <c r="AA558" s="230" t="str">
        <f t="shared" si="128"/>
        <v>員南</v>
      </c>
      <c r="AB558" s="230" t="s">
        <v>2411</v>
      </c>
      <c r="AC558" s="230" t="str">
        <f>LEFT(B558,3)</f>
        <v>莒光線</v>
      </c>
      <c r="BB558" s="547" t="s">
        <v>2524</v>
      </c>
      <c r="BC558" s="547">
        <v>3932</v>
      </c>
      <c r="BD558" s="547">
        <v>6</v>
      </c>
      <c r="BE558" s="547">
        <v>3938</v>
      </c>
      <c r="BG558" s="239" t="s">
        <v>8752</v>
      </c>
      <c r="BH558" s="240" t="s">
        <v>8763</v>
      </c>
      <c r="BI558" t="s">
        <v>2411</v>
      </c>
      <c r="BJ558" t="s">
        <v>2408</v>
      </c>
    </row>
    <row r="559" spans="1:62">
      <c r="A559" s="239" t="s">
        <v>56</v>
      </c>
      <c r="B559" s="240" t="s">
        <v>7722</v>
      </c>
      <c r="C559" s="240" t="s">
        <v>7723</v>
      </c>
      <c r="D559" s="239" t="s">
        <v>813</v>
      </c>
      <c r="E559" s="239" t="s">
        <v>7724</v>
      </c>
      <c r="F559" s="239" t="s">
        <v>813</v>
      </c>
      <c r="G559" s="239" t="s">
        <v>4736</v>
      </c>
      <c r="H559" s="239" t="s">
        <v>813</v>
      </c>
      <c r="I559" s="239" t="s">
        <v>4735</v>
      </c>
      <c r="J559" s="241" t="s">
        <v>5595</v>
      </c>
      <c r="K559" s="241" t="s">
        <v>7079</v>
      </c>
      <c r="L559" s="230" t="str">
        <f t="shared" si="130"/>
        <v>IM#1MTR</v>
      </c>
      <c r="M559" s="230" t="str">
        <f t="shared" si="131"/>
        <v/>
      </c>
      <c r="N559" s="230" t="str">
        <f t="shared" si="132"/>
        <v>IM#1MTR</v>
      </c>
      <c r="O559" s="230" t="str">
        <f t="shared" si="133"/>
        <v/>
      </c>
      <c r="P559" s="55" t="str">
        <f t="shared" si="134"/>
        <v>IM#1MTR</v>
      </c>
      <c r="Q559" s="635" t="str">
        <f t="shared" si="140"/>
        <v>944</v>
      </c>
      <c r="R559" s="234">
        <f t="shared" si="143"/>
        <v>902</v>
      </c>
      <c r="S559" s="55">
        <f t="shared" si="135"/>
        <v>853</v>
      </c>
      <c r="T559" s="242">
        <f t="shared" ca="1" si="136"/>
        <v>18.64</v>
      </c>
      <c r="U559" s="231">
        <f t="shared" si="137"/>
        <v>559</v>
      </c>
      <c r="V559" s="230" t="str">
        <f t="array" ref="V559">INDEX(P:P,MAX(U$3:U559))</f>
        <v>IM#1MTR</v>
      </c>
      <c r="W559" s="230">
        <f t="shared" ca="1" si="138"/>
        <v>25</v>
      </c>
      <c r="X559" s="230" t="str">
        <f t="shared" si="139"/>
        <v/>
      </c>
      <c r="Y559" s="230">
        <f t="shared" si="127"/>
        <v>0</v>
      </c>
      <c r="AA559" s="230" t="str">
        <f t="shared" si="128"/>
        <v>大竹</v>
      </c>
      <c r="AB559" s="230" t="s">
        <v>2412</v>
      </c>
      <c r="BB559" s="547" t="s">
        <v>3272</v>
      </c>
      <c r="BC559" s="547" t="s">
        <v>85</v>
      </c>
      <c r="BD559" s="547" t="s">
        <v>85</v>
      </c>
      <c r="BE559" s="547">
        <v>0</v>
      </c>
      <c r="BG559" s="239" t="s">
        <v>8764</v>
      </c>
      <c r="BH559" s="240" t="s">
        <v>8601</v>
      </c>
      <c r="BI559" t="s">
        <v>2412</v>
      </c>
      <c r="BJ559" t="s">
        <v>2412</v>
      </c>
    </row>
    <row r="560" spans="1:62">
      <c r="A560" s="239" t="s">
        <v>56</v>
      </c>
      <c r="B560" s="240" t="s">
        <v>7725</v>
      </c>
      <c r="C560" s="240" t="s">
        <v>997</v>
      </c>
      <c r="D560" s="239" t="s">
        <v>854</v>
      </c>
      <c r="E560" s="239" t="s">
        <v>7162</v>
      </c>
      <c r="F560" s="239" t="s">
        <v>792</v>
      </c>
      <c r="G560" s="239" t="s">
        <v>5661</v>
      </c>
      <c r="H560" s="239" t="s">
        <v>792</v>
      </c>
      <c r="I560" s="239" t="s">
        <v>997</v>
      </c>
      <c r="J560" s="241" t="s">
        <v>7726</v>
      </c>
      <c r="K560" s="241" t="s">
        <v>848</v>
      </c>
      <c r="L560" s="230" t="str">
        <f t="shared" si="130"/>
        <v>IM30</v>
      </c>
      <c r="M560" s="230" t="str">
        <f t="shared" si="131"/>
        <v/>
      </c>
      <c r="N560" s="230" t="str">
        <f t="shared" si="132"/>
        <v/>
      </c>
      <c r="O560" s="230" t="str">
        <f t="shared" si="133"/>
        <v/>
      </c>
      <c r="P560" s="55" t="str">
        <f t="shared" si="134"/>
        <v>IM30</v>
      </c>
      <c r="Q560" s="635" t="str">
        <f t="shared" si="140"/>
        <v>164</v>
      </c>
      <c r="R560" s="234">
        <f t="shared" si="143"/>
        <v>164</v>
      </c>
      <c r="S560" s="55">
        <f t="shared" si="135"/>
        <v>163</v>
      </c>
      <c r="T560" s="242">
        <f t="shared" ca="1" si="136"/>
        <v>3.24</v>
      </c>
      <c r="U560" s="231" t="str">
        <f t="shared" si="137"/>
        <v/>
      </c>
      <c r="V560" s="230" t="str">
        <f t="array" ref="V560">INDEX(P:P,MAX(U$3:U560))</f>
        <v>IM#1MTR</v>
      </c>
      <c r="W560" s="230" t="str">
        <f t="shared" ca="1" si="138"/>
        <v/>
      </c>
      <c r="X560" s="230">
        <f t="shared" si="139"/>
        <v>11.4</v>
      </c>
      <c r="Y560" s="230">
        <f t="shared" si="127"/>
        <v>0</v>
      </c>
      <c r="AA560" s="230" t="str">
        <f t="shared" si="128"/>
        <v>大竹</v>
      </c>
      <c r="AB560" s="230" t="s">
        <v>2413</v>
      </c>
      <c r="AC560" s="230" t="str">
        <f>LEFT(B560,3)</f>
        <v>竹彰線</v>
      </c>
      <c r="BB560" s="547" t="s">
        <v>2504</v>
      </c>
      <c r="BC560" s="547">
        <v>4163</v>
      </c>
      <c r="BD560" s="547">
        <v>4</v>
      </c>
      <c r="BE560" s="547">
        <v>4167</v>
      </c>
      <c r="BG560" s="239" t="s">
        <v>8765</v>
      </c>
      <c r="BH560" s="240" t="s">
        <v>8766</v>
      </c>
      <c r="BI560" t="s">
        <v>2413</v>
      </c>
      <c r="BJ560" t="s">
        <v>2412</v>
      </c>
    </row>
    <row r="561" spans="1:62">
      <c r="A561" s="239" t="s">
        <v>56</v>
      </c>
      <c r="B561" s="240" t="s">
        <v>7727</v>
      </c>
      <c r="C561" s="240" t="s">
        <v>836</v>
      </c>
      <c r="D561" s="239" t="s">
        <v>813</v>
      </c>
      <c r="E561" s="239" t="s">
        <v>6966</v>
      </c>
      <c r="F561" s="239" t="s">
        <v>7707</v>
      </c>
      <c r="G561" s="239" t="s">
        <v>836</v>
      </c>
      <c r="H561" s="239" t="s">
        <v>813</v>
      </c>
      <c r="I561" s="239" t="s">
        <v>6966</v>
      </c>
      <c r="J561" s="241" t="s">
        <v>877</v>
      </c>
      <c r="K561" s="241" t="s">
        <v>6224</v>
      </c>
      <c r="L561" s="230" t="str">
        <f t="shared" si="130"/>
        <v>IM29</v>
      </c>
      <c r="M561" s="230" t="str">
        <f t="shared" si="131"/>
        <v/>
      </c>
      <c r="N561" s="230" t="str">
        <f t="shared" si="132"/>
        <v/>
      </c>
      <c r="O561" s="230" t="str">
        <f t="shared" si="133"/>
        <v/>
      </c>
      <c r="P561" s="55" t="str">
        <f t="shared" si="134"/>
        <v>IM29</v>
      </c>
      <c r="Q561" s="635" t="str">
        <f t="shared" si="140"/>
        <v>188</v>
      </c>
      <c r="R561" s="234">
        <f t="shared" si="143"/>
        <v>169</v>
      </c>
      <c r="S561" s="55">
        <f t="shared" si="135"/>
        <v>159</v>
      </c>
      <c r="T561" s="242">
        <f t="shared" ca="1" si="136"/>
        <v>3.71</v>
      </c>
      <c r="U561" s="231" t="str">
        <f t="shared" si="137"/>
        <v/>
      </c>
      <c r="V561" s="230" t="str">
        <f t="array" ref="V561">INDEX(P:P,MAX(U$3:U561))</f>
        <v>IM#1MTR</v>
      </c>
      <c r="W561" s="230" t="str">
        <f t="shared" ca="1" si="138"/>
        <v/>
      </c>
      <c r="X561" s="230">
        <f t="shared" si="139"/>
        <v>11.4</v>
      </c>
      <c r="Y561" s="230">
        <f t="shared" si="127"/>
        <v>0</v>
      </c>
      <c r="AA561" s="230" t="str">
        <f t="shared" si="128"/>
        <v>大竹</v>
      </c>
      <c r="AB561" s="230" t="s">
        <v>2414</v>
      </c>
      <c r="AC561" s="230" t="str">
        <f>LEFT(B561,3)</f>
        <v>山坑線</v>
      </c>
      <c r="BB561" s="547" t="s">
        <v>2505</v>
      </c>
      <c r="BC561" s="547">
        <v>2157</v>
      </c>
      <c r="BD561" s="547">
        <v>4</v>
      </c>
      <c r="BE561" s="547">
        <v>2161</v>
      </c>
      <c r="BG561" s="239" t="s">
        <v>8764</v>
      </c>
      <c r="BH561" s="240" t="s">
        <v>8767</v>
      </c>
      <c r="BI561" t="s">
        <v>2414</v>
      </c>
      <c r="BJ561" t="s">
        <v>2412</v>
      </c>
    </row>
    <row r="562" spans="1:62">
      <c r="A562" s="239" t="s">
        <v>7728</v>
      </c>
      <c r="B562" s="240" t="s">
        <v>615</v>
      </c>
      <c r="C562" s="240" t="s">
        <v>978</v>
      </c>
      <c r="D562" s="239" t="s">
        <v>5651</v>
      </c>
      <c r="E562" s="239" t="s">
        <v>830</v>
      </c>
      <c r="F562" s="239" t="s">
        <v>813</v>
      </c>
      <c r="G562" s="239" t="s">
        <v>1009</v>
      </c>
      <c r="H562" s="239" t="s">
        <v>813</v>
      </c>
      <c r="I562" s="239" t="s">
        <v>7594</v>
      </c>
      <c r="J562" s="241" t="s">
        <v>6567</v>
      </c>
      <c r="K562" s="241" t="s">
        <v>5801</v>
      </c>
      <c r="L562" s="230" t="str">
        <f t="shared" si="130"/>
        <v>IM26</v>
      </c>
      <c r="M562" s="230" t="str">
        <f t="shared" si="131"/>
        <v/>
      </c>
      <c r="N562" s="230" t="str">
        <f t="shared" si="132"/>
        <v/>
      </c>
      <c r="O562" s="230" t="str">
        <f t="shared" si="133"/>
        <v/>
      </c>
      <c r="P562" s="55" t="str">
        <f t="shared" si="134"/>
        <v>IM26</v>
      </c>
      <c r="Q562" s="635" t="str">
        <f t="shared" si="140"/>
        <v>169</v>
      </c>
      <c r="R562" s="234">
        <f t="shared" si="143"/>
        <v>156</v>
      </c>
      <c r="S562" s="55">
        <f t="shared" si="135"/>
        <v>134</v>
      </c>
      <c r="T562" s="242">
        <f t="shared" ca="1" si="136"/>
        <v>3.34</v>
      </c>
      <c r="U562" s="231" t="str">
        <f t="shared" si="137"/>
        <v/>
      </c>
      <c r="V562" s="230" t="str">
        <f t="array" ref="V562">INDEX(P:P,MAX(U$3:U562))</f>
        <v>IM#1MTR</v>
      </c>
      <c r="W562" s="230" t="str">
        <f t="shared" ca="1" si="138"/>
        <v/>
      </c>
      <c r="X562" s="230">
        <f t="shared" si="139"/>
        <v>11.4</v>
      </c>
      <c r="Y562" s="230">
        <f t="shared" si="127"/>
        <v>0</v>
      </c>
      <c r="AA562" s="230" t="str">
        <f t="shared" si="128"/>
        <v>大竹</v>
      </c>
      <c r="AB562" s="230" t="s">
        <v>2415</v>
      </c>
      <c r="AC562" s="230" t="str">
        <f>LEFT(B562,3)</f>
        <v>牛埔線</v>
      </c>
      <c r="BB562" s="547" t="s">
        <v>2506</v>
      </c>
      <c r="BC562" s="547">
        <v>2824</v>
      </c>
      <c r="BD562" s="547">
        <v>1</v>
      </c>
      <c r="BE562" s="547">
        <v>2825</v>
      </c>
      <c r="BG562" s="239" t="s">
        <v>56</v>
      </c>
      <c r="BH562" s="240" t="s">
        <v>8768</v>
      </c>
      <c r="BI562" t="s">
        <v>2415</v>
      </c>
      <c r="BJ562" t="s">
        <v>2412</v>
      </c>
    </row>
    <row r="563" spans="1:62">
      <c r="A563" s="239" t="s">
        <v>56</v>
      </c>
      <c r="B563" s="240" t="s">
        <v>616</v>
      </c>
      <c r="C563" s="240" t="s">
        <v>1015</v>
      </c>
      <c r="D563" s="239" t="s">
        <v>841</v>
      </c>
      <c r="E563" s="239" t="s">
        <v>825</v>
      </c>
      <c r="F563" s="239" t="s">
        <v>6200</v>
      </c>
      <c r="G563" s="239" t="s">
        <v>1012</v>
      </c>
      <c r="H563" s="239" t="s">
        <v>813</v>
      </c>
      <c r="I563" s="239" t="s">
        <v>825</v>
      </c>
      <c r="J563" s="241" t="s">
        <v>6993</v>
      </c>
      <c r="K563" s="241" t="s">
        <v>6200</v>
      </c>
      <c r="L563" s="230" t="str">
        <f t="shared" si="130"/>
        <v>IM22</v>
      </c>
      <c r="M563" s="230" t="str">
        <f t="shared" si="131"/>
        <v/>
      </c>
      <c r="N563" s="230" t="str">
        <f t="shared" si="132"/>
        <v/>
      </c>
      <c r="O563" s="230" t="str">
        <f t="shared" si="133"/>
        <v/>
      </c>
      <c r="P563" s="55" t="str">
        <f t="shared" si="134"/>
        <v>IM22</v>
      </c>
      <c r="Q563" s="635" t="str">
        <f t="shared" si="140"/>
        <v>249</v>
      </c>
      <c r="R563" s="234">
        <f t="shared" si="143"/>
        <v>225</v>
      </c>
      <c r="S563" s="55">
        <f t="shared" si="135"/>
        <v>207</v>
      </c>
      <c r="T563" s="242">
        <f t="shared" ca="1" si="136"/>
        <v>4.92</v>
      </c>
      <c r="U563" s="231" t="str">
        <f t="shared" si="137"/>
        <v/>
      </c>
      <c r="V563" s="230" t="str">
        <f t="array" ref="V563">INDEX(P:P,MAX(U$3:U563))</f>
        <v>IM#1MTR</v>
      </c>
      <c r="W563" s="230" t="str">
        <f t="shared" ca="1" si="138"/>
        <v/>
      </c>
      <c r="X563" s="230">
        <f t="shared" si="139"/>
        <v>11.4</v>
      </c>
      <c r="Y563" s="230">
        <f t="shared" si="127"/>
        <v>0</v>
      </c>
      <c r="AA563" s="230" t="str">
        <f t="shared" si="128"/>
        <v>大竹</v>
      </c>
      <c r="AB563" s="230" t="s">
        <v>2416</v>
      </c>
      <c r="AC563" s="230" t="str">
        <f>LEFT(B563,3)</f>
        <v>大竹線</v>
      </c>
      <c r="BB563" s="547" t="s">
        <v>2507</v>
      </c>
      <c r="BC563" s="547">
        <v>651</v>
      </c>
      <c r="BD563" s="547">
        <v>3</v>
      </c>
      <c r="BE563" s="547">
        <v>654</v>
      </c>
      <c r="BG563" s="239" t="s">
        <v>8764</v>
      </c>
      <c r="BH563" s="240" t="s">
        <v>616</v>
      </c>
      <c r="BI563" t="s">
        <v>2416</v>
      </c>
      <c r="BJ563" t="s">
        <v>2412</v>
      </c>
    </row>
    <row r="564" spans="1:62">
      <c r="A564" s="239" t="s">
        <v>56</v>
      </c>
      <c r="B564" s="240" t="s">
        <v>7729</v>
      </c>
      <c r="C564" s="240" t="s">
        <v>832</v>
      </c>
      <c r="D564" s="239" t="s">
        <v>5651</v>
      </c>
      <c r="E564" s="239" t="s">
        <v>885</v>
      </c>
      <c r="F564" s="239" t="s">
        <v>5651</v>
      </c>
      <c r="G564" s="239" t="s">
        <v>7730</v>
      </c>
      <c r="H564" s="239" t="s">
        <v>841</v>
      </c>
      <c r="I564" s="239" t="s">
        <v>959</v>
      </c>
      <c r="J564" s="241" t="s">
        <v>7386</v>
      </c>
      <c r="K564" s="241" t="s">
        <v>5692</v>
      </c>
      <c r="L564" s="230" t="str">
        <f t="shared" si="130"/>
        <v>IM20</v>
      </c>
      <c r="M564" s="230" t="str">
        <f t="shared" si="131"/>
        <v/>
      </c>
      <c r="N564" s="230" t="str">
        <f t="shared" si="132"/>
        <v/>
      </c>
      <c r="O564" s="230" t="str">
        <f t="shared" si="133"/>
        <v/>
      </c>
      <c r="P564" s="55" t="str">
        <f t="shared" si="134"/>
        <v>IM20</v>
      </c>
      <c r="Q564" s="635" t="str">
        <f t="shared" si="140"/>
        <v>245</v>
      </c>
      <c r="R564" s="234">
        <f t="shared" si="143"/>
        <v>241</v>
      </c>
      <c r="S564" s="55">
        <f t="shared" si="135"/>
        <v>237</v>
      </c>
      <c r="T564" s="242">
        <f t="shared" ca="1" si="136"/>
        <v>4.84</v>
      </c>
      <c r="U564" s="231" t="str">
        <f t="shared" si="137"/>
        <v/>
      </c>
      <c r="V564" s="230" t="str">
        <f t="array" ref="V564">INDEX(P:P,MAX(U$3:U564))</f>
        <v>IM#1MTR</v>
      </c>
      <c r="W564" s="230" t="str">
        <f t="shared" ca="1" si="138"/>
        <v/>
      </c>
      <c r="X564" s="230">
        <f t="shared" si="139"/>
        <v>11.4</v>
      </c>
      <c r="Y564" s="230">
        <f t="shared" si="127"/>
        <v>0</v>
      </c>
      <c r="AA564" s="230" t="str">
        <f t="shared" si="128"/>
        <v>大竹</v>
      </c>
      <c r="AB564" s="230" t="s">
        <v>2417</v>
      </c>
      <c r="AC564" s="230" t="str">
        <f>LEFT(B564,3)</f>
        <v>渡船線</v>
      </c>
      <c r="BB564" s="547" t="s">
        <v>2509</v>
      </c>
      <c r="BC564" s="547">
        <v>1855</v>
      </c>
      <c r="BD564" s="547">
        <v>4</v>
      </c>
      <c r="BE564" s="547">
        <v>1859</v>
      </c>
      <c r="BG564" s="239" t="s">
        <v>8765</v>
      </c>
      <c r="BH564" s="240" t="s">
        <v>8769</v>
      </c>
      <c r="BI564" t="s">
        <v>2417</v>
      </c>
      <c r="BJ564" t="s">
        <v>2412</v>
      </c>
    </row>
    <row r="565" spans="1:62">
      <c r="A565" s="239" t="s">
        <v>7731</v>
      </c>
      <c r="B565" s="240" t="s">
        <v>436</v>
      </c>
      <c r="C565" s="240" t="s">
        <v>4737</v>
      </c>
      <c r="D565" s="239" t="s">
        <v>813</v>
      </c>
      <c r="E565" s="239" t="s">
        <v>4738</v>
      </c>
      <c r="F565" s="239" t="s">
        <v>792</v>
      </c>
      <c r="G565" s="239" t="s">
        <v>7732</v>
      </c>
      <c r="H565" s="239" t="s">
        <v>7733</v>
      </c>
      <c r="I565" s="239" t="s">
        <v>7734</v>
      </c>
      <c r="J565" s="241" t="s">
        <v>7735</v>
      </c>
      <c r="K565" s="241" t="s">
        <v>367</v>
      </c>
      <c r="L565" s="230" t="str">
        <f t="shared" si="130"/>
        <v>IM#2MTR</v>
      </c>
      <c r="M565" s="230" t="str">
        <f t="shared" si="131"/>
        <v/>
      </c>
      <c r="N565" s="230" t="str">
        <f t="shared" si="132"/>
        <v>IM#2MTR</v>
      </c>
      <c r="O565" s="230" t="str">
        <f t="shared" si="133"/>
        <v/>
      </c>
      <c r="P565" s="55" t="str">
        <f t="shared" si="134"/>
        <v>IM#2MTR</v>
      </c>
      <c r="Q565" s="635" t="str">
        <f t="shared" si="140"/>
        <v>530</v>
      </c>
      <c r="R565" s="234">
        <f t="shared" si="143"/>
        <v>502</v>
      </c>
      <c r="S565" s="55">
        <f t="shared" si="135"/>
        <v>481</v>
      </c>
      <c r="T565" s="242">
        <f t="shared" ca="1" si="136"/>
        <v>10.47</v>
      </c>
      <c r="U565" s="231">
        <f t="shared" si="137"/>
        <v>565</v>
      </c>
      <c r="V565" s="230" t="str">
        <f t="array" ref="V565">INDEX(P:P,MAX(U$3:U565))</f>
        <v>IM#2MTR</v>
      </c>
      <c r="W565" s="230">
        <f t="shared" ca="1" si="138"/>
        <v>25</v>
      </c>
      <c r="X565" s="230" t="str">
        <f t="shared" si="139"/>
        <v/>
      </c>
      <c r="Y565" s="230">
        <f t="shared" si="127"/>
        <v>0</v>
      </c>
      <c r="AA565" s="230" t="str">
        <f t="shared" si="128"/>
        <v>大竹</v>
      </c>
      <c r="AB565" s="230" t="s">
        <v>2418</v>
      </c>
      <c r="BB565" s="547" t="s">
        <v>2516</v>
      </c>
      <c r="BC565" s="547" t="s">
        <v>85</v>
      </c>
      <c r="BD565" s="547" t="s">
        <v>85</v>
      </c>
      <c r="BE565" s="547">
        <v>0</v>
      </c>
      <c r="BG565" s="239" t="s">
        <v>8764</v>
      </c>
      <c r="BH565" s="240" t="s">
        <v>8487</v>
      </c>
      <c r="BI565" t="s">
        <v>2418</v>
      </c>
      <c r="BJ565" t="s">
        <v>2418</v>
      </c>
    </row>
    <row r="566" spans="1:62">
      <c r="A566" s="239" t="s">
        <v>56</v>
      </c>
      <c r="B566" s="240" t="s">
        <v>617</v>
      </c>
      <c r="C566" s="240" t="s">
        <v>931</v>
      </c>
      <c r="D566" s="239" t="s">
        <v>792</v>
      </c>
      <c r="E566" s="239" t="s">
        <v>7736</v>
      </c>
      <c r="F566" s="239" t="s">
        <v>813</v>
      </c>
      <c r="G566" s="239" t="s">
        <v>5916</v>
      </c>
      <c r="H566" s="239" t="s">
        <v>813</v>
      </c>
      <c r="I566" s="239" t="s">
        <v>837</v>
      </c>
      <c r="J566" s="241" t="s">
        <v>7737</v>
      </c>
      <c r="K566" s="241" t="s">
        <v>868</v>
      </c>
      <c r="L566" s="230" t="str">
        <f t="shared" si="130"/>
        <v>IM28</v>
      </c>
      <c r="M566" s="230" t="str">
        <f t="shared" si="131"/>
        <v/>
      </c>
      <c r="N566" s="230" t="str">
        <f t="shared" si="132"/>
        <v/>
      </c>
      <c r="O566" s="230" t="str">
        <f t="shared" si="133"/>
        <v/>
      </c>
      <c r="P566" s="55" t="str">
        <f t="shared" si="134"/>
        <v>IM28</v>
      </c>
      <c r="Q566" s="635" t="str">
        <f t="shared" si="140"/>
        <v>111</v>
      </c>
      <c r="R566" s="234">
        <f t="shared" si="143"/>
        <v>98</v>
      </c>
      <c r="S566" s="55">
        <f t="shared" si="135"/>
        <v>76</v>
      </c>
      <c r="T566" s="242">
        <f t="shared" ca="1" si="136"/>
        <v>2.19</v>
      </c>
      <c r="U566" s="231" t="str">
        <f t="shared" si="137"/>
        <v/>
      </c>
      <c r="V566" s="230" t="str">
        <f t="array" ref="V566">INDEX(P:P,MAX(U$3:U566))</f>
        <v>IM#2MTR</v>
      </c>
      <c r="W566" s="230" t="str">
        <f t="shared" ca="1" si="138"/>
        <v/>
      </c>
      <c r="X566" s="230">
        <f t="shared" si="139"/>
        <v>11.4</v>
      </c>
      <c r="Y566" s="230">
        <f t="shared" si="127"/>
        <v>0</v>
      </c>
      <c r="AA566" s="230" t="str">
        <f t="shared" si="128"/>
        <v>大竹</v>
      </c>
      <c r="AB566" s="230" t="s">
        <v>2419</v>
      </c>
      <c r="AC566" s="230" t="str">
        <f t="shared" ref="AC566:AC591" si="144">LEFT(B566,3)</f>
        <v>渡橋線</v>
      </c>
      <c r="BB566" s="547" t="s">
        <v>2515</v>
      </c>
      <c r="BC566" s="547" t="s">
        <v>85</v>
      </c>
      <c r="BD566" s="547" t="s">
        <v>85</v>
      </c>
      <c r="BE566" s="547">
        <v>0</v>
      </c>
      <c r="BG566" s="239" t="s">
        <v>8764</v>
      </c>
      <c r="BH566" s="240" t="s">
        <v>8770</v>
      </c>
      <c r="BI566" t="s">
        <v>2419</v>
      </c>
      <c r="BJ566" t="s">
        <v>2418</v>
      </c>
    </row>
    <row r="567" spans="1:62">
      <c r="A567" s="239" t="s">
        <v>56</v>
      </c>
      <c r="B567" s="240" t="s">
        <v>618</v>
      </c>
      <c r="C567" s="240" t="s">
        <v>965</v>
      </c>
      <c r="D567" s="239" t="s">
        <v>5801</v>
      </c>
      <c r="E567" s="239" t="s">
        <v>837</v>
      </c>
      <c r="F567" s="239" t="s">
        <v>792</v>
      </c>
      <c r="G567" s="239" t="s">
        <v>847</v>
      </c>
      <c r="H567" s="239" t="s">
        <v>7738</v>
      </c>
      <c r="I567" s="239" t="s">
        <v>6227</v>
      </c>
      <c r="J567" s="241" t="s">
        <v>853</v>
      </c>
      <c r="K567" s="241" t="s">
        <v>5801</v>
      </c>
      <c r="L567" s="230" t="str">
        <f t="shared" si="130"/>
        <v>IM27</v>
      </c>
      <c r="M567" s="230" t="str">
        <f t="shared" si="131"/>
        <v/>
      </c>
      <c r="N567" s="230" t="str">
        <f t="shared" si="132"/>
        <v/>
      </c>
      <c r="O567" s="230" t="str">
        <f t="shared" si="133"/>
        <v/>
      </c>
      <c r="P567" s="55" t="str">
        <f t="shared" si="134"/>
        <v>IM27</v>
      </c>
      <c r="Q567" s="635" t="str">
        <f t="shared" si="140"/>
        <v>140</v>
      </c>
      <c r="R567" s="234">
        <f t="shared" si="143"/>
        <v>126</v>
      </c>
      <c r="S567" s="55">
        <f t="shared" si="135"/>
        <v>111</v>
      </c>
      <c r="T567" s="242">
        <f t="shared" ca="1" si="136"/>
        <v>2.76</v>
      </c>
      <c r="U567" s="231" t="str">
        <f t="shared" si="137"/>
        <v/>
      </c>
      <c r="V567" s="230" t="str">
        <f t="array" ref="V567">INDEX(P:P,MAX(U$3:U567))</f>
        <v>IM#2MTR</v>
      </c>
      <c r="W567" s="230" t="str">
        <f t="shared" ca="1" si="138"/>
        <v/>
      </c>
      <c r="X567" s="230">
        <f t="shared" si="139"/>
        <v>11.4</v>
      </c>
      <c r="Y567" s="230">
        <f t="shared" si="127"/>
        <v>0</v>
      </c>
      <c r="AA567" s="230" t="str">
        <f t="shared" si="128"/>
        <v>大竹</v>
      </c>
      <c r="AB567" s="230" t="s">
        <v>2420</v>
      </c>
      <c r="AC567" s="230" t="str">
        <f t="shared" si="144"/>
        <v>香山線</v>
      </c>
      <c r="BB567" s="547" t="s">
        <v>2517</v>
      </c>
      <c r="BC567" s="547" t="s">
        <v>85</v>
      </c>
      <c r="BD567" s="547" t="s">
        <v>85</v>
      </c>
      <c r="BE567" s="547">
        <v>0</v>
      </c>
      <c r="BG567" s="239" t="s">
        <v>8765</v>
      </c>
      <c r="BH567" s="240" t="s">
        <v>8771</v>
      </c>
      <c r="BI567" t="s">
        <v>2420</v>
      </c>
      <c r="BJ567" t="s">
        <v>2418</v>
      </c>
    </row>
    <row r="568" spans="1:62">
      <c r="A568" s="239" t="s">
        <v>56</v>
      </c>
      <c r="B568" s="240" t="s">
        <v>7739</v>
      </c>
      <c r="C568" s="240" t="s">
        <v>1022</v>
      </c>
      <c r="D568" s="239" t="s">
        <v>854</v>
      </c>
      <c r="E568" s="239" t="s">
        <v>5661</v>
      </c>
      <c r="F568" s="239" t="s">
        <v>5651</v>
      </c>
      <c r="G568" s="239" t="s">
        <v>6665</v>
      </c>
      <c r="H568" s="239" t="s">
        <v>813</v>
      </c>
      <c r="I568" s="239" t="s">
        <v>1022</v>
      </c>
      <c r="J568" s="241" t="s">
        <v>877</v>
      </c>
      <c r="K568" s="241" t="s">
        <v>798</v>
      </c>
      <c r="L568" s="230" t="str">
        <f t="shared" si="130"/>
        <v>IM25</v>
      </c>
      <c r="M568" s="230" t="str">
        <f t="shared" si="131"/>
        <v/>
      </c>
      <c r="N568" s="230" t="str">
        <f t="shared" si="132"/>
        <v/>
      </c>
      <c r="O568" s="230" t="str">
        <f t="shared" si="133"/>
        <v/>
      </c>
      <c r="P568" s="55" t="str">
        <f t="shared" si="134"/>
        <v>IM25</v>
      </c>
      <c r="Q568" s="635" t="str">
        <f t="shared" si="140"/>
        <v>175</v>
      </c>
      <c r="R568" s="234">
        <f t="shared" si="143"/>
        <v>162</v>
      </c>
      <c r="S568" s="55">
        <f t="shared" si="135"/>
        <v>147</v>
      </c>
      <c r="T568" s="242">
        <f t="shared" ca="1" si="136"/>
        <v>3.46</v>
      </c>
      <c r="U568" s="231" t="str">
        <f t="shared" si="137"/>
        <v/>
      </c>
      <c r="V568" s="230" t="str">
        <f t="array" ref="V568">INDEX(P:P,MAX(U$3:U568))</f>
        <v>IM#2MTR</v>
      </c>
      <c r="W568" s="230" t="str">
        <f t="shared" ca="1" si="138"/>
        <v/>
      </c>
      <c r="X568" s="230">
        <f t="shared" si="139"/>
        <v>11.4</v>
      </c>
      <c r="Y568" s="230">
        <f t="shared" si="127"/>
        <v>0</v>
      </c>
      <c r="AA568" s="230" t="str">
        <f t="shared" si="128"/>
        <v>大竹</v>
      </c>
      <c r="AB568" s="230" t="s">
        <v>2421</v>
      </c>
      <c r="AC568" s="230" t="str">
        <f t="shared" si="144"/>
        <v>福山線</v>
      </c>
      <c r="BB568" s="547" t="s">
        <v>2518</v>
      </c>
      <c r="BC568" s="547" t="s">
        <v>85</v>
      </c>
      <c r="BD568" s="547" t="s">
        <v>85</v>
      </c>
      <c r="BE568" s="547">
        <v>0</v>
      </c>
      <c r="BG568" s="239" t="s">
        <v>8765</v>
      </c>
      <c r="BH568" s="240" t="s">
        <v>8772</v>
      </c>
      <c r="BI568" t="s">
        <v>2421</v>
      </c>
      <c r="BJ568" t="s">
        <v>2418</v>
      </c>
    </row>
    <row r="569" spans="1:62">
      <c r="A569" s="239" t="s">
        <v>56</v>
      </c>
      <c r="B569" s="240" t="s">
        <v>619</v>
      </c>
      <c r="C569" s="240" t="s">
        <v>918</v>
      </c>
      <c r="D569" s="239" t="s">
        <v>813</v>
      </c>
      <c r="E569" s="239" t="s">
        <v>936</v>
      </c>
      <c r="F569" s="239" t="s">
        <v>5692</v>
      </c>
      <c r="G569" s="239" t="s">
        <v>917</v>
      </c>
      <c r="H569" s="239" t="s">
        <v>841</v>
      </c>
      <c r="I569" s="239" t="s">
        <v>936</v>
      </c>
      <c r="J569" s="241" t="s">
        <v>6045</v>
      </c>
      <c r="K569" s="241" t="s">
        <v>854</v>
      </c>
      <c r="L569" s="230" t="str">
        <f t="shared" si="130"/>
        <v>IM24</v>
      </c>
      <c r="M569" s="230" t="str">
        <f t="shared" si="131"/>
        <v/>
      </c>
      <c r="N569" s="230" t="str">
        <f t="shared" si="132"/>
        <v/>
      </c>
      <c r="O569" s="230" t="str">
        <f t="shared" si="133"/>
        <v/>
      </c>
      <c r="P569" s="55" t="str">
        <f t="shared" si="134"/>
        <v>IM24</v>
      </c>
      <c r="Q569" s="635" t="str">
        <f t="shared" si="140"/>
        <v>100</v>
      </c>
      <c r="R569" s="234">
        <f t="shared" si="143"/>
        <v>98</v>
      </c>
      <c r="S569" s="55">
        <f t="shared" si="135"/>
        <v>96</v>
      </c>
      <c r="T569" s="242">
        <f t="shared" ca="1" si="136"/>
        <v>1.97</v>
      </c>
      <c r="U569" s="231" t="str">
        <f t="shared" si="137"/>
        <v/>
      </c>
      <c r="V569" s="230" t="str">
        <f t="array" ref="V569">INDEX(P:P,MAX(U$3:U569))</f>
        <v>IM#2MTR</v>
      </c>
      <c r="W569" s="230" t="str">
        <f t="shared" ca="1" si="138"/>
        <v/>
      </c>
      <c r="X569" s="230">
        <f t="shared" si="139"/>
        <v>11.4</v>
      </c>
      <c r="Y569" s="230">
        <f t="shared" si="127"/>
        <v>0</v>
      </c>
      <c r="AA569" s="230" t="str">
        <f t="shared" si="128"/>
        <v>大竹</v>
      </c>
      <c r="AB569" s="230" t="s">
        <v>2422</v>
      </c>
      <c r="AC569" s="230" t="str">
        <f t="shared" si="144"/>
        <v>中莊線</v>
      </c>
      <c r="BB569" s="547" t="s">
        <v>2519</v>
      </c>
      <c r="BC569" s="547" t="s">
        <v>85</v>
      </c>
      <c r="BD569" s="547" t="s">
        <v>85</v>
      </c>
      <c r="BE569" s="547">
        <v>0</v>
      </c>
      <c r="BG569" s="239" t="s">
        <v>8764</v>
      </c>
      <c r="BH569" s="240" t="s">
        <v>8773</v>
      </c>
      <c r="BI569" t="s">
        <v>2422</v>
      </c>
      <c r="BJ569" t="s">
        <v>2418</v>
      </c>
    </row>
    <row r="570" spans="1:62">
      <c r="A570" s="239" t="s">
        <v>56</v>
      </c>
      <c r="B570" s="240" t="s">
        <v>620</v>
      </c>
      <c r="C570" s="240" t="s">
        <v>850</v>
      </c>
      <c r="D570" s="239" t="s">
        <v>792</v>
      </c>
      <c r="E570" s="239" t="s">
        <v>896</v>
      </c>
      <c r="F570" s="239" t="s">
        <v>813</v>
      </c>
      <c r="G570" s="239" t="s">
        <v>887</v>
      </c>
      <c r="H570" s="239" t="s">
        <v>813</v>
      </c>
      <c r="I570" s="239" t="s">
        <v>896</v>
      </c>
      <c r="J570" s="241" t="s">
        <v>881</v>
      </c>
      <c r="K570" s="241" t="s">
        <v>813</v>
      </c>
      <c r="L570" s="230" t="str">
        <f t="shared" si="130"/>
        <v>IM23</v>
      </c>
      <c r="M570" s="230" t="str">
        <f t="shared" si="131"/>
        <v/>
      </c>
      <c r="N570" s="230" t="str">
        <f t="shared" si="132"/>
        <v/>
      </c>
      <c r="O570" s="230" t="str">
        <f t="shared" si="133"/>
        <v/>
      </c>
      <c r="P570" s="55" t="str">
        <f t="shared" si="134"/>
        <v>IM23</v>
      </c>
      <c r="Q570" s="635" t="str">
        <f t="shared" si="140"/>
        <v>78</v>
      </c>
      <c r="R570" s="234">
        <f t="shared" si="143"/>
        <v>53</v>
      </c>
      <c r="S570" s="55">
        <f t="shared" si="135"/>
        <v>29</v>
      </c>
      <c r="T570" s="242">
        <f t="shared" ca="1" si="136"/>
        <v>1.54</v>
      </c>
      <c r="U570" s="231" t="str">
        <f t="shared" si="137"/>
        <v/>
      </c>
      <c r="V570" s="230" t="str">
        <f t="array" ref="V570">INDEX(P:P,MAX(U$3:U570))</f>
        <v>IM#2MTR</v>
      </c>
      <c r="W570" s="230" t="str">
        <f t="shared" ca="1" si="138"/>
        <v/>
      </c>
      <c r="X570" s="230">
        <f t="shared" si="139"/>
        <v>11.4</v>
      </c>
      <c r="Y570" s="230">
        <f t="shared" si="127"/>
        <v>0</v>
      </c>
      <c r="AA570" s="230" t="str">
        <f t="shared" si="128"/>
        <v>大竹</v>
      </c>
      <c r="AB570" s="230" t="s">
        <v>2423</v>
      </c>
      <c r="AC570" s="230" t="str">
        <f t="shared" si="144"/>
        <v>快官線</v>
      </c>
      <c r="BB570" s="547" t="s">
        <v>2527</v>
      </c>
      <c r="BC570" s="547">
        <v>2317</v>
      </c>
      <c r="BD570" s="547" t="s">
        <v>85</v>
      </c>
      <c r="BE570" s="547">
        <v>2317</v>
      </c>
      <c r="BG570" s="239" t="s">
        <v>8765</v>
      </c>
      <c r="BH570" s="240" t="s">
        <v>8774</v>
      </c>
      <c r="BI570" t="s">
        <v>2423</v>
      </c>
      <c r="BJ570" t="s">
        <v>2418</v>
      </c>
    </row>
    <row r="571" spans="1:62">
      <c r="A571" s="239" t="s">
        <v>56</v>
      </c>
      <c r="B571" s="240" t="s">
        <v>7740</v>
      </c>
      <c r="C571" s="240" t="s">
        <v>5624</v>
      </c>
      <c r="D571" s="239" t="s">
        <v>793</v>
      </c>
      <c r="E571" s="239" t="s">
        <v>5624</v>
      </c>
      <c r="F571" s="239" t="s">
        <v>793</v>
      </c>
      <c r="G571" s="239" t="s">
        <v>5624</v>
      </c>
      <c r="H571" s="239" t="s">
        <v>793</v>
      </c>
      <c r="I571" s="239" t="s">
        <v>5624</v>
      </c>
      <c r="J571" s="241" t="s">
        <v>367</v>
      </c>
      <c r="K571" s="241" t="s">
        <v>367</v>
      </c>
      <c r="L571" s="230" t="str">
        <f t="shared" si="130"/>
        <v>IM#3MTR</v>
      </c>
      <c r="M571" s="230" t="str">
        <f t="shared" si="131"/>
        <v/>
      </c>
      <c r="N571" s="230" t="str">
        <f t="shared" si="132"/>
        <v>IM#3MTR</v>
      </c>
      <c r="O571" s="230" t="str">
        <f t="shared" si="133"/>
        <v/>
      </c>
      <c r="P571" s="55" t="str">
        <f t="shared" si="134"/>
        <v>IM#3MTR</v>
      </c>
      <c r="Q571" s="635" t="str">
        <f t="shared" si="140"/>
        <v>0</v>
      </c>
      <c r="R571" s="234">
        <f t="shared" si="143"/>
        <v>0</v>
      </c>
      <c r="S571" s="55">
        <f t="shared" si="135"/>
        <v>0</v>
      </c>
      <c r="T571" s="242">
        <f t="shared" ca="1" si="136"/>
        <v>0</v>
      </c>
      <c r="U571" s="231">
        <f t="shared" si="137"/>
        <v>571</v>
      </c>
      <c r="V571" s="230" t="str">
        <f t="array" ref="V571">INDEX(P:P,MAX(U$3:U571))</f>
        <v>IM#3MTR</v>
      </c>
      <c r="W571" s="230">
        <f t="shared" ca="1" si="138"/>
        <v>25</v>
      </c>
      <c r="X571" s="230" t="str">
        <f t="shared" si="139"/>
        <v/>
      </c>
      <c r="Y571" s="230">
        <f t="shared" si="127"/>
        <v>0</v>
      </c>
      <c r="AA571" s="230" t="str">
        <f t="shared" si="128"/>
        <v>大竹</v>
      </c>
      <c r="AB571" s="230" t="s">
        <v>2424</v>
      </c>
      <c r="AC571" s="230" t="str">
        <f t="shared" si="144"/>
        <v>#3M</v>
      </c>
      <c r="BB571" s="547" t="s">
        <v>2528</v>
      </c>
      <c r="BC571" s="547">
        <v>3027</v>
      </c>
      <c r="BD571" s="547">
        <v>1</v>
      </c>
      <c r="BE571" s="547">
        <v>3028</v>
      </c>
      <c r="BG571" s="239" t="s">
        <v>8764</v>
      </c>
      <c r="BH571" s="240" t="s">
        <v>8548</v>
      </c>
      <c r="BI571" t="s">
        <v>2424</v>
      </c>
      <c r="BJ571" t="s">
        <v>2424</v>
      </c>
    </row>
    <row r="572" spans="1:62">
      <c r="A572" s="239" t="s">
        <v>7741</v>
      </c>
      <c r="B572" s="240" t="s">
        <v>7742</v>
      </c>
      <c r="C572" s="240" t="s">
        <v>5709</v>
      </c>
      <c r="D572" s="239" t="s">
        <v>7378</v>
      </c>
      <c r="E572" s="239" t="s">
        <v>5624</v>
      </c>
      <c r="F572" s="239" t="s">
        <v>7099</v>
      </c>
      <c r="G572" s="239" t="s">
        <v>5624</v>
      </c>
      <c r="H572" s="239" t="s">
        <v>793</v>
      </c>
      <c r="I572" s="239" t="s">
        <v>5624</v>
      </c>
      <c r="J572" s="241" t="s">
        <v>5624</v>
      </c>
      <c r="K572" s="241" t="s">
        <v>793</v>
      </c>
      <c r="L572" s="230" t="str">
        <f t="shared" si="130"/>
        <v>IM21</v>
      </c>
      <c r="M572" s="230" t="str">
        <f t="shared" si="131"/>
        <v/>
      </c>
      <c r="N572" s="230" t="str">
        <f t="shared" si="132"/>
        <v/>
      </c>
      <c r="O572" s="230" t="str">
        <f t="shared" si="133"/>
        <v/>
      </c>
      <c r="P572" s="55" t="str">
        <f t="shared" si="134"/>
        <v>IM21</v>
      </c>
      <c r="Q572" s="635" t="str">
        <f t="shared" si="140"/>
        <v>0</v>
      </c>
      <c r="R572" s="234">
        <f t="shared" si="143"/>
        <v>0</v>
      </c>
      <c r="S572" s="55">
        <f t="shared" si="135"/>
        <v>0</v>
      </c>
      <c r="T572" s="242">
        <f t="shared" ca="1" si="136"/>
        <v>0</v>
      </c>
      <c r="U572" s="231" t="str">
        <f t="shared" si="137"/>
        <v/>
      </c>
      <c r="V572" s="230" t="str">
        <f t="array" ref="V572">INDEX(P:P,MAX(U$3:U572))</f>
        <v>IM#3MTR</v>
      </c>
      <c r="W572" s="230" t="str">
        <f t="shared" ca="1" si="138"/>
        <v/>
      </c>
      <c r="X572" s="230">
        <f t="shared" si="139"/>
        <v>11.4</v>
      </c>
      <c r="Y572" s="230">
        <f t="shared" si="127"/>
        <v>0</v>
      </c>
      <c r="AA572" s="230" t="str">
        <f t="shared" si="128"/>
        <v>大竹</v>
      </c>
      <c r="AB572" s="230" t="s">
        <v>1968</v>
      </c>
      <c r="AC572" s="230" t="str">
        <f t="shared" si="144"/>
        <v>大東線</v>
      </c>
      <c r="BB572" s="547" t="s">
        <v>2529</v>
      </c>
      <c r="BC572" s="547">
        <v>3293</v>
      </c>
      <c r="BD572" s="547">
        <v>2</v>
      </c>
      <c r="BE572" s="547">
        <v>3295</v>
      </c>
      <c r="BG572" s="239" t="s">
        <v>8765</v>
      </c>
      <c r="BH572" s="240" t="s">
        <v>621</v>
      </c>
      <c r="BI572" t="s">
        <v>1968</v>
      </c>
      <c r="BJ572" t="s">
        <v>2424</v>
      </c>
    </row>
    <row r="573" spans="1:62">
      <c r="A573" s="239" t="s">
        <v>7743</v>
      </c>
      <c r="B573" s="240" t="s">
        <v>434</v>
      </c>
      <c r="C573" s="240" t="s">
        <v>4723</v>
      </c>
      <c r="D573" s="239" t="s">
        <v>7431</v>
      </c>
      <c r="E573" s="239" t="s">
        <v>7744</v>
      </c>
      <c r="F573" s="239" t="s">
        <v>813</v>
      </c>
      <c r="G573" s="239" t="s">
        <v>7745</v>
      </c>
      <c r="H573" s="239" t="s">
        <v>813</v>
      </c>
      <c r="I573" s="239" t="s">
        <v>7746</v>
      </c>
      <c r="J573" s="241" t="s">
        <v>367</v>
      </c>
      <c r="K573" s="241" t="s">
        <v>367</v>
      </c>
      <c r="L573" s="230" t="str">
        <f t="shared" si="130"/>
        <v>IN#1MTR</v>
      </c>
      <c r="M573" s="230" t="str">
        <f t="shared" si="131"/>
        <v/>
      </c>
      <c r="N573" s="230" t="str">
        <f t="shared" si="132"/>
        <v>IN#1MTR</v>
      </c>
      <c r="O573" s="230" t="str">
        <f t="shared" si="133"/>
        <v/>
      </c>
      <c r="P573" s="55" t="str">
        <f t="shared" si="134"/>
        <v>IN#1MTR</v>
      </c>
      <c r="Q573" s="635" t="str">
        <f t="shared" si="140"/>
        <v>772</v>
      </c>
      <c r="R573" s="234">
        <f t="shared" si="143"/>
        <v>740</v>
      </c>
      <c r="S573" s="55">
        <f t="shared" si="135"/>
        <v>712</v>
      </c>
      <c r="T573" s="242">
        <f t="shared" ca="1" si="136"/>
        <v>15.24</v>
      </c>
      <c r="U573" s="231">
        <f t="shared" si="137"/>
        <v>573</v>
      </c>
      <c r="V573" s="230" t="str">
        <f t="array" ref="V573">INDEX(P:P,MAX(U$3:U573))</f>
        <v>IN#1MTR</v>
      </c>
      <c r="W573" s="230">
        <f t="shared" ca="1" si="138"/>
        <v>25</v>
      </c>
      <c r="X573" s="230" t="str">
        <f t="shared" si="139"/>
        <v/>
      </c>
      <c r="Y573" s="230">
        <f t="shared" si="127"/>
        <v>0</v>
      </c>
      <c r="AA573" s="230" t="str">
        <f t="shared" si="128"/>
        <v>大村</v>
      </c>
      <c r="AB573" s="230" t="s">
        <v>2425</v>
      </c>
      <c r="AC573" s="230" t="str">
        <f t="shared" si="144"/>
        <v>#1M</v>
      </c>
      <c r="BB573" s="547" t="s">
        <v>2535</v>
      </c>
      <c r="BC573" s="547">
        <v>2823</v>
      </c>
      <c r="BD573" s="547" t="s">
        <v>85</v>
      </c>
      <c r="BE573" s="547">
        <v>2823</v>
      </c>
      <c r="BG573" s="239" t="s">
        <v>8775</v>
      </c>
      <c r="BH573" s="240" t="s">
        <v>434</v>
      </c>
      <c r="BI573" t="s">
        <v>2425</v>
      </c>
      <c r="BJ573" t="s">
        <v>2425</v>
      </c>
    </row>
    <row r="574" spans="1:62">
      <c r="A574" s="239" t="s">
        <v>7743</v>
      </c>
      <c r="B574" s="240" t="s">
        <v>622</v>
      </c>
      <c r="C574" s="240" t="s">
        <v>7747</v>
      </c>
      <c r="D574" s="239" t="s">
        <v>813</v>
      </c>
      <c r="E574" s="239" t="s">
        <v>7748</v>
      </c>
      <c r="F574" s="239" t="s">
        <v>813</v>
      </c>
      <c r="G574" s="239" t="s">
        <v>7749</v>
      </c>
      <c r="H574" s="239" t="s">
        <v>5651</v>
      </c>
      <c r="I574" s="239" t="s">
        <v>3181</v>
      </c>
      <c r="J574" s="241" t="s">
        <v>7750</v>
      </c>
      <c r="K574" s="241" t="s">
        <v>7751</v>
      </c>
      <c r="L574" s="230" t="str">
        <f t="shared" si="130"/>
        <v>IN28</v>
      </c>
      <c r="M574" s="230" t="str">
        <f t="shared" si="131"/>
        <v/>
      </c>
      <c r="N574" s="230" t="str">
        <f t="shared" si="132"/>
        <v/>
      </c>
      <c r="O574" s="230" t="str">
        <f t="shared" si="133"/>
        <v/>
      </c>
      <c r="P574" s="55" t="str">
        <f t="shared" si="134"/>
        <v>IN28</v>
      </c>
      <c r="Q574" s="635" t="str">
        <f t="shared" si="140"/>
        <v>384</v>
      </c>
      <c r="R574" s="234">
        <f t="shared" si="143"/>
        <v>361</v>
      </c>
      <c r="S574" s="55">
        <f t="shared" si="135"/>
        <v>346</v>
      </c>
      <c r="T574" s="242">
        <f t="shared" ca="1" si="136"/>
        <v>7.58</v>
      </c>
      <c r="U574" s="231" t="str">
        <f t="shared" si="137"/>
        <v/>
      </c>
      <c r="V574" s="230" t="str">
        <f t="array" ref="V574">INDEX(P:P,MAX(U$3:U574))</f>
        <v>IN#1MTR</v>
      </c>
      <c r="W574" s="230" t="str">
        <f t="shared" ca="1" si="138"/>
        <v/>
      </c>
      <c r="X574" s="230">
        <f t="shared" si="139"/>
        <v>11.4</v>
      </c>
      <c r="Y574" s="230">
        <f t="shared" si="127"/>
        <v>0</v>
      </c>
      <c r="AA574" s="230" t="str">
        <f t="shared" si="128"/>
        <v>大村</v>
      </c>
      <c r="AB574" s="230" t="s">
        <v>2426</v>
      </c>
      <c r="AC574" s="230" t="str">
        <f t="shared" si="144"/>
        <v>黃厝線</v>
      </c>
      <c r="BB574" s="547" t="s">
        <v>2536</v>
      </c>
      <c r="BC574" s="547">
        <v>2221</v>
      </c>
      <c r="BD574" s="547">
        <v>3</v>
      </c>
      <c r="BE574" s="547">
        <v>2224</v>
      </c>
      <c r="BG574" s="239" t="s">
        <v>8775</v>
      </c>
      <c r="BH574" s="240" t="s">
        <v>622</v>
      </c>
      <c r="BI574" t="s">
        <v>2426</v>
      </c>
      <c r="BJ574" t="s">
        <v>2425</v>
      </c>
    </row>
    <row r="575" spans="1:62">
      <c r="A575" s="239" t="s">
        <v>7743</v>
      </c>
      <c r="B575" s="240" t="s">
        <v>7752</v>
      </c>
      <c r="C575" s="240" t="s">
        <v>984</v>
      </c>
      <c r="D575" s="239" t="s">
        <v>7753</v>
      </c>
      <c r="E575" s="239" t="s">
        <v>821</v>
      </c>
      <c r="F575" s="239" t="s">
        <v>7754</v>
      </c>
      <c r="G575" s="239" t="s">
        <v>7755</v>
      </c>
      <c r="H575" s="239" t="s">
        <v>799</v>
      </c>
      <c r="I575" s="239" t="s">
        <v>7756</v>
      </c>
      <c r="J575" s="241" t="s">
        <v>7757</v>
      </c>
      <c r="K575" s="241" t="s">
        <v>5959</v>
      </c>
      <c r="L575" s="230" t="str">
        <f t="shared" si="130"/>
        <v>IN24</v>
      </c>
      <c r="M575" s="230" t="str">
        <f t="shared" si="131"/>
        <v/>
      </c>
      <c r="N575" s="230" t="str">
        <f t="shared" si="132"/>
        <v/>
      </c>
      <c r="O575" s="230" t="str">
        <f t="shared" si="133"/>
        <v/>
      </c>
      <c r="P575" s="55" t="str">
        <f t="shared" si="134"/>
        <v>IN24</v>
      </c>
      <c r="Q575" s="635" t="str">
        <f t="shared" si="140"/>
        <v>121</v>
      </c>
      <c r="R575" s="234">
        <f t="shared" si="143"/>
        <v>120</v>
      </c>
      <c r="S575" s="55">
        <f t="shared" si="135"/>
        <v>117</v>
      </c>
      <c r="T575" s="242">
        <f t="shared" ca="1" si="136"/>
        <v>2.39</v>
      </c>
      <c r="U575" s="231" t="str">
        <f t="shared" si="137"/>
        <v/>
      </c>
      <c r="V575" s="230" t="str">
        <f t="array" ref="V575">INDEX(P:P,MAX(U$3:U575))</f>
        <v>IN#1MTR</v>
      </c>
      <c r="W575" s="230" t="str">
        <f t="shared" ca="1" si="138"/>
        <v/>
      </c>
      <c r="X575" s="230">
        <f t="shared" si="139"/>
        <v>11.4</v>
      </c>
      <c r="Y575" s="230">
        <f t="shared" si="127"/>
        <v>0</v>
      </c>
      <c r="AA575" s="230" t="str">
        <f t="shared" si="128"/>
        <v>大村</v>
      </c>
      <c r="AB575" s="230" t="s">
        <v>2427</v>
      </c>
      <c r="AC575" s="230" t="str">
        <f t="shared" si="144"/>
        <v>中興線</v>
      </c>
      <c r="BB575" s="547" t="s">
        <v>2534</v>
      </c>
      <c r="BC575" s="547">
        <v>54</v>
      </c>
      <c r="BD575" s="547">
        <v>1</v>
      </c>
      <c r="BE575" s="547">
        <v>55</v>
      </c>
      <c r="BG575" s="239" t="s">
        <v>8775</v>
      </c>
      <c r="BH575" s="240" t="s">
        <v>623</v>
      </c>
      <c r="BI575" t="s">
        <v>2427</v>
      </c>
      <c r="BJ575" t="s">
        <v>2425</v>
      </c>
    </row>
    <row r="576" spans="1:62">
      <c r="A576" s="239" t="s">
        <v>7758</v>
      </c>
      <c r="B576" s="240" t="s">
        <v>7759</v>
      </c>
      <c r="C576" s="240" t="s">
        <v>5624</v>
      </c>
      <c r="D576" s="239" t="s">
        <v>793</v>
      </c>
      <c r="E576" s="239" t="s">
        <v>5624</v>
      </c>
      <c r="F576" s="239" t="s">
        <v>793</v>
      </c>
      <c r="G576" s="239" t="s">
        <v>5709</v>
      </c>
      <c r="H576" s="239" t="s">
        <v>7760</v>
      </c>
      <c r="I576" s="239" t="s">
        <v>5624</v>
      </c>
      <c r="J576" s="241" t="s">
        <v>5624</v>
      </c>
      <c r="K576" s="241" t="s">
        <v>793</v>
      </c>
      <c r="L576" s="230" t="str">
        <f t="shared" si="130"/>
        <v>IN20</v>
      </c>
      <c r="M576" s="230" t="str">
        <f t="shared" si="131"/>
        <v/>
      </c>
      <c r="N576" s="230" t="str">
        <f t="shared" si="132"/>
        <v/>
      </c>
      <c r="O576" s="230" t="str">
        <f t="shared" si="133"/>
        <v/>
      </c>
      <c r="P576" s="55" t="str">
        <f t="shared" si="134"/>
        <v>IN20</v>
      </c>
      <c r="Q576" s="635" t="str">
        <f t="shared" si="140"/>
        <v>0</v>
      </c>
      <c r="R576" s="234">
        <f t="shared" si="143"/>
        <v>0</v>
      </c>
      <c r="S576" s="55">
        <f t="shared" si="135"/>
        <v>0</v>
      </c>
      <c r="T576" s="242">
        <f t="shared" ca="1" si="136"/>
        <v>0</v>
      </c>
      <c r="U576" s="231" t="str">
        <f t="shared" si="137"/>
        <v/>
      </c>
      <c r="V576" s="230" t="str">
        <f t="array" ref="V576">INDEX(P:P,MAX(U$3:U576))</f>
        <v>IN#1MTR</v>
      </c>
      <c r="W576" s="230" t="str">
        <f t="shared" ca="1" si="138"/>
        <v/>
      </c>
      <c r="X576" s="230">
        <f t="shared" si="139"/>
        <v>11.4</v>
      </c>
      <c r="Y576" s="230">
        <f t="shared" si="127"/>
        <v>0</v>
      </c>
      <c r="AA576" s="230" t="str">
        <f t="shared" si="128"/>
        <v>大村</v>
      </c>
      <c r="AB576" s="230" t="s">
        <v>1895</v>
      </c>
      <c r="AC576" s="230" t="str">
        <f t="shared" si="144"/>
        <v>內庄線</v>
      </c>
      <c r="BB576" s="547" t="s">
        <v>2533</v>
      </c>
      <c r="BC576" s="547">
        <v>2025</v>
      </c>
      <c r="BD576" s="547" t="s">
        <v>85</v>
      </c>
      <c r="BE576" s="547">
        <v>2025</v>
      </c>
      <c r="BG576" s="239" t="s">
        <v>8776</v>
      </c>
      <c r="BH576" s="240" t="s">
        <v>8777</v>
      </c>
      <c r="BI576" t="s">
        <v>1895</v>
      </c>
      <c r="BJ576" t="s">
        <v>2425</v>
      </c>
    </row>
    <row r="577" spans="1:62">
      <c r="A577" s="239" t="s">
        <v>57</v>
      </c>
      <c r="B577" s="240" t="s">
        <v>7761</v>
      </c>
      <c r="C577" s="240" t="s">
        <v>997</v>
      </c>
      <c r="D577" s="239" t="s">
        <v>841</v>
      </c>
      <c r="E577" s="239" t="s">
        <v>7762</v>
      </c>
      <c r="F577" s="239" t="s">
        <v>7267</v>
      </c>
      <c r="G577" s="239" t="s">
        <v>7763</v>
      </c>
      <c r="H577" s="239" t="s">
        <v>813</v>
      </c>
      <c r="I577" s="239" t="s">
        <v>1030</v>
      </c>
      <c r="J577" s="241" t="s">
        <v>7764</v>
      </c>
      <c r="K577" s="241" t="s">
        <v>6105</v>
      </c>
      <c r="L577" s="230" t="str">
        <f t="shared" si="130"/>
        <v>IN31</v>
      </c>
      <c r="M577" s="230" t="str">
        <f t="shared" si="131"/>
        <v/>
      </c>
      <c r="N577" s="230" t="str">
        <f t="shared" si="132"/>
        <v/>
      </c>
      <c r="O577" s="230" t="str">
        <f t="shared" si="133"/>
        <v/>
      </c>
      <c r="P577" s="55" t="str">
        <f t="shared" si="134"/>
        <v>IN31</v>
      </c>
      <c r="Q577" s="635" t="str">
        <f t="shared" si="140"/>
        <v>174</v>
      </c>
      <c r="R577" s="234">
        <f t="shared" si="143"/>
        <v>166</v>
      </c>
      <c r="S577" s="55">
        <f t="shared" si="135"/>
        <v>161</v>
      </c>
      <c r="T577" s="242">
        <f t="shared" ca="1" si="136"/>
        <v>3.44</v>
      </c>
      <c r="U577" s="231" t="str">
        <f t="shared" si="137"/>
        <v/>
      </c>
      <c r="V577" s="230" t="str">
        <f t="array" ref="V577">INDEX(P:P,MAX(U$3:U577))</f>
        <v>IN#1MTR</v>
      </c>
      <c r="W577" s="230" t="str">
        <f t="shared" ca="1" si="138"/>
        <v/>
      </c>
      <c r="X577" s="230">
        <f t="shared" si="139"/>
        <v>11.4</v>
      </c>
      <c r="Y577" s="230">
        <f t="shared" si="127"/>
        <v>0</v>
      </c>
      <c r="AA577" s="230" t="str">
        <f t="shared" si="128"/>
        <v>大村</v>
      </c>
      <c r="AB577" s="230" t="s">
        <v>2428</v>
      </c>
      <c r="AC577" s="230" t="str">
        <f t="shared" si="144"/>
        <v>三芬線</v>
      </c>
      <c r="BB577" s="547" t="s">
        <v>2530</v>
      </c>
      <c r="BC577" s="547">
        <v>930</v>
      </c>
      <c r="BD577" s="547" t="s">
        <v>85</v>
      </c>
      <c r="BE577" s="547">
        <v>930</v>
      </c>
      <c r="BG577" s="239" t="s">
        <v>57</v>
      </c>
      <c r="BH577" s="240" t="s">
        <v>624</v>
      </c>
      <c r="BI577" t="s">
        <v>2428</v>
      </c>
      <c r="BJ577" t="s">
        <v>2425</v>
      </c>
    </row>
    <row r="578" spans="1:62">
      <c r="A578" s="239" t="s">
        <v>57</v>
      </c>
      <c r="B578" s="240" t="s">
        <v>625</v>
      </c>
      <c r="C578" s="240" t="s">
        <v>7765</v>
      </c>
      <c r="D578" s="239" t="s">
        <v>5801</v>
      </c>
      <c r="E578" s="239" t="s">
        <v>925</v>
      </c>
      <c r="F578" s="239" t="s">
        <v>6558</v>
      </c>
      <c r="G578" s="239" t="s">
        <v>6509</v>
      </c>
      <c r="H578" s="239" t="s">
        <v>6558</v>
      </c>
      <c r="I578" s="239" t="s">
        <v>983</v>
      </c>
      <c r="J578" s="241" t="s">
        <v>7766</v>
      </c>
      <c r="K578" s="241" t="s">
        <v>7166</v>
      </c>
      <c r="L578" s="230" t="str">
        <f t="shared" si="130"/>
        <v>IN29</v>
      </c>
      <c r="M578" s="230" t="str">
        <f t="shared" si="131"/>
        <v/>
      </c>
      <c r="N578" s="230" t="str">
        <f t="shared" si="132"/>
        <v/>
      </c>
      <c r="O578" s="230" t="str">
        <f t="shared" si="133"/>
        <v/>
      </c>
      <c r="P578" s="55" t="str">
        <f t="shared" si="134"/>
        <v>IN29</v>
      </c>
      <c r="Q578" s="635" t="str">
        <f t="shared" si="140"/>
        <v>213</v>
      </c>
      <c r="R578" s="234">
        <f t="shared" si="143"/>
        <v>204</v>
      </c>
      <c r="S578" s="55">
        <f t="shared" si="135"/>
        <v>200</v>
      </c>
      <c r="T578" s="242">
        <f t="shared" ca="1" si="136"/>
        <v>4.21</v>
      </c>
      <c r="U578" s="231" t="str">
        <f t="shared" si="137"/>
        <v/>
      </c>
      <c r="V578" s="230" t="str">
        <f t="array" ref="V578">INDEX(P:P,MAX(U$3:U578))</f>
        <v>IN#1MTR</v>
      </c>
      <c r="W578" s="230" t="str">
        <f t="shared" ca="1" si="138"/>
        <v/>
      </c>
      <c r="X578" s="230">
        <f t="shared" si="139"/>
        <v>11.4</v>
      </c>
      <c r="Y578" s="230">
        <f t="shared" si="127"/>
        <v>0</v>
      </c>
      <c r="AA578" s="230" t="str">
        <f t="shared" si="128"/>
        <v>大村</v>
      </c>
      <c r="AB578" s="230" t="s">
        <v>2429</v>
      </c>
      <c r="AC578" s="230" t="str">
        <f t="shared" si="144"/>
        <v>村上線</v>
      </c>
      <c r="BB578" s="547" t="s">
        <v>2537</v>
      </c>
      <c r="BC578" s="547">
        <v>265</v>
      </c>
      <c r="BD578" s="547" t="s">
        <v>85</v>
      </c>
      <c r="BE578" s="547">
        <v>265</v>
      </c>
      <c r="BG578" s="239" t="s">
        <v>8776</v>
      </c>
      <c r="BH578" s="240" t="s">
        <v>625</v>
      </c>
      <c r="BI578" t="s">
        <v>2429</v>
      </c>
      <c r="BJ578" t="s">
        <v>2425</v>
      </c>
    </row>
    <row r="579" spans="1:62">
      <c r="A579" s="239" t="s">
        <v>57</v>
      </c>
      <c r="B579" s="240" t="s">
        <v>436</v>
      </c>
      <c r="C579" s="240" t="s">
        <v>3173</v>
      </c>
      <c r="D579" s="239" t="s">
        <v>5651</v>
      </c>
      <c r="E579" s="239" t="s">
        <v>7767</v>
      </c>
      <c r="F579" s="239" t="s">
        <v>5651</v>
      </c>
      <c r="G579" s="239" t="s">
        <v>7768</v>
      </c>
      <c r="H579" s="239" t="s">
        <v>5801</v>
      </c>
      <c r="I579" s="239" t="s">
        <v>7769</v>
      </c>
      <c r="J579" s="241" t="s">
        <v>367</v>
      </c>
      <c r="K579" s="241" t="s">
        <v>367</v>
      </c>
      <c r="L579" s="230" t="str">
        <f t="shared" si="130"/>
        <v>IN#2MTR</v>
      </c>
      <c r="M579" s="230" t="str">
        <f t="shared" si="131"/>
        <v/>
      </c>
      <c r="N579" s="230" t="str">
        <f t="shared" si="132"/>
        <v>IN#2MTR</v>
      </c>
      <c r="O579" s="230" t="str">
        <f t="shared" si="133"/>
        <v/>
      </c>
      <c r="P579" s="55" t="str">
        <f t="shared" si="134"/>
        <v>IN#2MTR</v>
      </c>
      <c r="Q579" s="635" t="str">
        <f t="shared" si="140"/>
        <v>729</v>
      </c>
      <c r="R579" s="234">
        <f t="shared" si="143"/>
        <v>709</v>
      </c>
      <c r="S579" s="55">
        <f t="shared" si="135"/>
        <v>697</v>
      </c>
      <c r="T579" s="242">
        <f t="shared" ca="1" si="136"/>
        <v>14.39</v>
      </c>
      <c r="U579" s="231">
        <f t="shared" si="137"/>
        <v>579</v>
      </c>
      <c r="V579" s="230" t="str">
        <f t="array" ref="V579">INDEX(P:P,MAX(U$3:U579))</f>
        <v>IN#2MTR</v>
      </c>
      <c r="W579" s="230">
        <f t="shared" ca="1" si="138"/>
        <v>25</v>
      </c>
      <c r="X579" s="230" t="str">
        <f t="shared" si="139"/>
        <v/>
      </c>
      <c r="Y579" s="230">
        <f t="shared" ref="Y579:Y642" si="145">SUMIF(L:L,L579,I:I)</f>
        <v>0</v>
      </c>
      <c r="AA579" s="230" t="str">
        <f t="shared" ref="AA579:AA642" si="146">LEFT(A579,2)</f>
        <v>大村</v>
      </c>
      <c r="AB579" s="230" t="s">
        <v>2430</v>
      </c>
      <c r="AC579" s="230" t="str">
        <f t="shared" si="144"/>
        <v>#2M</v>
      </c>
      <c r="BB579" s="547" t="s">
        <v>2531</v>
      </c>
      <c r="BC579" s="547">
        <v>337</v>
      </c>
      <c r="BD579" s="547">
        <v>2</v>
      </c>
      <c r="BE579" s="547">
        <v>339</v>
      </c>
      <c r="BG579" s="239" t="s">
        <v>8775</v>
      </c>
      <c r="BH579" s="240" t="s">
        <v>8487</v>
      </c>
      <c r="BI579" t="s">
        <v>2430</v>
      </c>
      <c r="BJ579" t="s">
        <v>2430</v>
      </c>
    </row>
    <row r="580" spans="1:62">
      <c r="A580" s="239" t="s">
        <v>7743</v>
      </c>
      <c r="B580" s="240" t="s">
        <v>7770</v>
      </c>
      <c r="C580" s="240" t="s">
        <v>7771</v>
      </c>
      <c r="D580" s="239" t="s">
        <v>813</v>
      </c>
      <c r="E580" s="239" t="s">
        <v>7772</v>
      </c>
      <c r="F580" s="239" t="s">
        <v>813</v>
      </c>
      <c r="G580" s="239" t="s">
        <v>7664</v>
      </c>
      <c r="H580" s="239" t="s">
        <v>5774</v>
      </c>
      <c r="I580" s="239" t="s">
        <v>1042</v>
      </c>
      <c r="J580" s="241" t="s">
        <v>7773</v>
      </c>
      <c r="K580" s="241" t="s">
        <v>6189</v>
      </c>
      <c r="L580" s="230" t="str">
        <f t="shared" ref="L580:L643" si="147">IF(LEFT(B580,1)="#",IF(LEN(B580)=5,RIGHT(A580,2)&amp;B580,N580&amp;M580),MID(B580,FIND("(",B580)+1,4))</f>
        <v>IN22</v>
      </c>
      <c r="M580" s="230" t="str">
        <f t="shared" ref="M580:M643" si="148">IF(LEFT(B580,1)="#",IF(LEN(B580)&lt;&gt;5,"("&amp;MID(B580,3,1)&amp;")",""),"")</f>
        <v/>
      </c>
      <c r="N580" s="230" t="str">
        <f t="shared" ref="N580:N643" si="149">IF(LEFT(B580,1)="#",IF(LEN(B580)=5,RIGHT(A580,2)&amp;B580,RIGHT(A580,2)&amp;LEFT(B580,2)&amp;"DTR"),"")</f>
        <v/>
      </c>
      <c r="O580" s="230" t="str">
        <f t="shared" ref="O580:O643" si="150">IF(LEFT(B580,1)="#",IF(LEN(B580)&lt;&gt;5,IF(LEN(B580)&lt;&gt;7,"("&amp;MID(B580,3,1)&amp;")","("&amp;MID(B580,3,2)&amp;")"),""),"")</f>
        <v/>
      </c>
      <c r="P580" s="55" t="str">
        <f t="shared" ref="P580:P643" si="151">IF(LEFT(B580,1)="#",IF(LEN(B580)=5,RIGHT(A580,2)&amp;B580,N580&amp;M580),MID(B580,FIND("(",B580)+1,4))</f>
        <v>IN22</v>
      </c>
      <c r="Q580" s="635" t="str">
        <f t="shared" si="140"/>
        <v>253</v>
      </c>
      <c r="R580" s="234">
        <f t="shared" si="143"/>
        <v>238</v>
      </c>
      <c r="S580" s="55">
        <f t="shared" ref="S580:S643" si="152">MIN(C580*1,E580*1,G580*1)</f>
        <v>225</v>
      </c>
      <c r="T580" s="242">
        <f t="shared" ref="T580:T643" ca="1" si="153">IF(LEFT(B580,1)="#",ROUND(OFFSET(X580,1,0,1,1)*Q580*SQRT(3)/1000,2),ROUND(Q580*X580*SQRT(3)/1000,2))</f>
        <v>5</v>
      </c>
      <c r="U580" s="231" t="str">
        <f t="shared" ref="U580:U643" si="154">IF(ISNUMBER(FIND("#",B580)),ROW(),"")</f>
        <v/>
      </c>
      <c r="V580" s="230" t="str">
        <f t="array" ref="V580">INDEX(P:P,MAX(U$3:U580))</f>
        <v>IN#2MTR</v>
      </c>
      <c r="W580" s="230" t="str">
        <f t="shared" ref="W580:W643" ca="1" si="155">IF(LEFT(B580,1)="#",IF(ISNUMBER(FIND("DTR",B580)),IF(MID(OFFSET(P580,1,0,1,1),3,1)*1&lt;5,30,60),25),"")</f>
        <v/>
      </c>
      <c r="X580" s="230">
        <f t="shared" ref="X580:X643" si="156">IF(LEFT(B580,1)="#","",IF(MID(P580,3,1)*1&lt;5,11.4,22.8))</f>
        <v>11.4</v>
      </c>
      <c r="Y580" s="230">
        <f t="shared" si="145"/>
        <v>0</v>
      </c>
      <c r="AA580" s="230" t="str">
        <f t="shared" si="146"/>
        <v>大村</v>
      </c>
      <c r="AB580" s="230" t="s">
        <v>2431</v>
      </c>
      <c r="AC580" s="230" t="str">
        <f t="shared" si="144"/>
        <v>大橋線</v>
      </c>
      <c r="BB580" s="547" t="s">
        <v>2545</v>
      </c>
      <c r="BC580" s="547">
        <v>999</v>
      </c>
      <c r="BD580" s="547">
        <v>5</v>
      </c>
      <c r="BE580" s="547">
        <v>1004</v>
      </c>
      <c r="BG580" s="239" t="s">
        <v>8776</v>
      </c>
      <c r="BH580" s="240" t="s">
        <v>626</v>
      </c>
      <c r="BI580" t="s">
        <v>2431</v>
      </c>
      <c r="BJ580" t="s">
        <v>2430</v>
      </c>
    </row>
    <row r="581" spans="1:62">
      <c r="A581" s="239" t="s">
        <v>7774</v>
      </c>
      <c r="B581" s="240" t="s">
        <v>627</v>
      </c>
      <c r="C581" s="240" t="s">
        <v>985</v>
      </c>
      <c r="D581" s="239" t="s">
        <v>5590</v>
      </c>
      <c r="E581" s="239" t="s">
        <v>917</v>
      </c>
      <c r="F581" s="239" t="s">
        <v>813</v>
      </c>
      <c r="G581" s="239" t="s">
        <v>915</v>
      </c>
      <c r="H581" s="239" t="s">
        <v>5801</v>
      </c>
      <c r="I581" s="239" t="s">
        <v>7775</v>
      </c>
      <c r="J581" s="241" t="s">
        <v>811</v>
      </c>
      <c r="K581" s="241" t="s">
        <v>7151</v>
      </c>
      <c r="L581" s="230" t="str">
        <f t="shared" si="147"/>
        <v>IN23</v>
      </c>
      <c r="M581" s="230" t="str">
        <f t="shared" si="148"/>
        <v/>
      </c>
      <c r="N581" s="230" t="str">
        <f t="shared" si="149"/>
        <v/>
      </c>
      <c r="O581" s="230" t="str">
        <f t="shared" si="150"/>
        <v/>
      </c>
      <c r="P581" s="55" t="str">
        <f t="shared" si="151"/>
        <v>IN23</v>
      </c>
      <c r="Q581" s="635" t="str">
        <f t="shared" si="140"/>
        <v>118</v>
      </c>
      <c r="R581" s="234">
        <f t="shared" si="143"/>
        <v>98</v>
      </c>
      <c r="S581" s="55">
        <f t="shared" si="152"/>
        <v>79</v>
      </c>
      <c r="T581" s="242">
        <f t="shared" ca="1" si="153"/>
        <v>2.33</v>
      </c>
      <c r="U581" s="231" t="str">
        <f t="shared" si="154"/>
        <v/>
      </c>
      <c r="V581" s="230" t="str">
        <f t="array" ref="V581">INDEX(P:P,MAX(U$3:U581))</f>
        <v>IN#2MTR</v>
      </c>
      <c r="W581" s="230" t="str">
        <f t="shared" ca="1" si="155"/>
        <v/>
      </c>
      <c r="X581" s="230">
        <f t="shared" si="156"/>
        <v>11.4</v>
      </c>
      <c r="Y581" s="230">
        <f t="shared" si="145"/>
        <v>0</v>
      </c>
      <c r="AA581" s="230" t="str">
        <f t="shared" si="146"/>
        <v>大村</v>
      </c>
      <c r="AB581" s="230" t="s">
        <v>2432</v>
      </c>
      <c r="AC581" s="230" t="str">
        <f t="shared" si="144"/>
        <v>大村線</v>
      </c>
      <c r="BB581" s="547" t="s">
        <v>2551</v>
      </c>
      <c r="BC581" s="547">
        <v>2153</v>
      </c>
      <c r="BD581" s="547">
        <v>5</v>
      </c>
      <c r="BE581" s="547">
        <v>2158</v>
      </c>
      <c r="BG581" s="239" t="s">
        <v>8775</v>
      </c>
      <c r="BH581" s="240" t="s">
        <v>8778</v>
      </c>
      <c r="BI581" t="s">
        <v>2432</v>
      </c>
      <c r="BJ581" t="s">
        <v>2430</v>
      </c>
    </row>
    <row r="582" spans="1:62">
      <c r="A582" s="239" t="s">
        <v>57</v>
      </c>
      <c r="B582" s="240" t="s">
        <v>7776</v>
      </c>
      <c r="C582" s="240" t="s">
        <v>965</v>
      </c>
      <c r="D582" s="239" t="s">
        <v>813</v>
      </c>
      <c r="E582" s="239" t="s">
        <v>878</v>
      </c>
      <c r="F582" s="239" t="s">
        <v>813</v>
      </c>
      <c r="G582" s="239" t="s">
        <v>7777</v>
      </c>
      <c r="H582" s="239" t="s">
        <v>813</v>
      </c>
      <c r="I582" s="239" t="s">
        <v>831</v>
      </c>
      <c r="J582" s="241" t="s">
        <v>890</v>
      </c>
      <c r="K582" s="241" t="s">
        <v>5996</v>
      </c>
      <c r="L582" s="230" t="str">
        <f t="shared" si="147"/>
        <v>IN32</v>
      </c>
      <c r="M582" s="230" t="str">
        <f t="shared" si="148"/>
        <v/>
      </c>
      <c r="N582" s="230" t="str">
        <f t="shared" si="149"/>
        <v/>
      </c>
      <c r="O582" s="230" t="str">
        <f t="shared" si="150"/>
        <v/>
      </c>
      <c r="P582" s="55" t="str">
        <f t="shared" si="151"/>
        <v>IN32</v>
      </c>
      <c r="Q582" s="635" t="str">
        <f t="shared" si="140"/>
        <v>148</v>
      </c>
      <c r="R582" s="234">
        <f t="shared" si="143"/>
        <v>137</v>
      </c>
      <c r="S582" s="55">
        <f t="shared" si="152"/>
        <v>124</v>
      </c>
      <c r="T582" s="242">
        <f t="shared" ca="1" si="153"/>
        <v>2.92</v>
      </c>
      <c r="U582" s="231" t="str">
        <f t="shared" si="154"/>
        <v/>
      </c>
      <c r="V582" s="230" t="str">
        <f t="array" ref="V582">INDEX(P:P,MAX(U$3:U582))</f>
        <v>IN#2MTR</v>
      </c>
      <c r="W582" s="230" t="str">
        <f t="shared" ca="1" si="155"/>
        <v/>
      </c>
      <c r="X582" s="230">
        <f t="shared" si="156"/>
        <v>11.4</v>
      </c>
      <c r="Y582" s="230">
        <f t="shared" si="145"/>
        <v>0</v>
      </c>
      <c r="AA582" s="230" t="str">
        <f t="shared" si="146"/>
        <v>大村</v>
      </c>
      <c r="AB582" s="230" t="s">
        <v>2433</v>
      </c>
      <c r="AC582" s="230" t="str">
        <f t="shared" si="144"/>
        <v>長春線</v>
      </c>
      <c r="BB582" s="547" t="s">
        <v>2540</v>
      </c>
      <c r="BC582" s="547">
        <v>1765</v>
      </c>
      <c r="BD582" s="547">
        <v>2</v>
      </c>
      <c r="BE582" s="547">
        <v>1767</v>
      </c>
      <c r="BG582" s="239" t="s">
        <v>57</v>
      </c>
      <c r="BH582" s="240" t="s">
        <v>8779</v>
      </c>
      <c r="BI582" t="s">
        <v>2433</v>
      </c>
      <c r="BJ582" t="s">
        <v>2430</v>
      </c>
    </row>
    <row r="583" spans="1:62">
      <c r="A583" s="239" t="s">
        <v>7758</v>
      </c>
      <c r="B583" s="240" t="s">
        <v>628</v>
      </c>
      <c r="C583" s="240" t="s">
        <v>7771</v>
      </c>
      <c r="D583" s="239" t="s">
        <v>5801</v>
      </c>
      <c r="E583" s="239" t="s">
        <v>872</v>
      </c>
      <c r="F583" s="239" t="s">
        <v>6558</v>
      </c>
      <c r="G583" s="239" t="s">
        <v>7778</v>
      </c>
      <c r="H583" s="239" t="s">
        <v>5801</v>
      </c>
      <c r="I583" s="239" t="s">
        <v>7778</v>
      </c>
      <c r="J583" s="241" t="s">
        <v>1018</v>
      </c>
      <c r="K583" s="241" t="s">
        <v>5692</v>
      </c>
      <c r="L583" s="230" t="str">
        <f t="shared" si="147"/>
        <v>IN26</v>
      </c>
      <c r="M583" s="230" t="str">
        <f t="shared" si="148"/>
        <v/>
      </c>
      <c r="N583" s="230" t="str">
        <f t="shared" si="149"/>
        <v/>
      </c>
      <c r="O583" s="230" t="str">
        <f t="shared" si="150"/>
        <v/>
      </c>
      <c r="P583" s="55" t="str">
        <f t="shared" si="151"/>
        <v>IN26</v>
      </c>
      <c r="Q583" s="635" t="str">
        <f t="shared" si="140"/>
        <v>242</v>
      </c>
      <c r="R583" s="234">
        <f t="shared" si="143"/>
        <v>232</v>
      </c>
      <c r="S583" s="55">
        <f t="shared" si="152"/>
        <v>225</v>
      </c>
      <c r="T583" s="242">
        <f t="shared" ca="1" si="153"/>
        <v>4.78</v>
      </c>
      <c r="U583" s="231" t="str">
        <f t="shared" si="154"/>
        <v/>
      </c>
      <c r="V583" s="230" t="str">
        <f t="array" ref="V583">INDEX(P:P,MAX(U$3:U583))</f>
        <v>IN#2MTR</v>
      </c>
      <c r="W583" s="230" t="str">
        <f t="shared" ca="1" si="155"/>
        <v/>
      </c>
      <c r="X583" s="230">
        <f t="shared" si="156"/>
        <v>11.4</v>
      </c>
      <c r="Y583" s="230">
        <f t="shared" si="145"/>
        <v>0</v>
      </c>
      <c r="AA583" s="230" t="str">
        <f t="shared" si="146"/>
        <v>大村</v>
      </c>
      <c r="AB583" s="230" t="s">
        <v>2434</v>
      </c>
      <c r="AC583" s="230" t="str">
        <f t="shared" si="144"/>
        <v>金墩線</v>
      </c>
      <c r="BB583" s="547" t="s">
        <v>2542</v>
      </c>
      <c r="BC583" s="547">
        <v>1630</v>
      </c>
      <c r="BD583" s="547">
        <v>1</v>
      </c>
      <c r="BE583" s="547">
        <v>1631</v>
      </c>
      <c r="BG583" s="239" t="s">
        <v>8775</v>
      </c>
      <c r="BH583" s="240" t="s">
        <v>8780</v>
      </c>
      <c r="BI583" t="s">
        <v>2434</v>
      </c>
      <c r="BJ583" t="s">
        <v>2430</v>
      </c>
    </row>
    <row r="584" spans="1:62">
      <c r="A584" s="239" t="s">
        <v>57</v>
      </c>
      <c r="B584" s="240" t="s">
        <v>7779</v>
      </c>
      <c r="C584" s="240" t="s">
        <v>875</v>
      </c>
      <c r="D584" s="239" t="s">
        <v>813</v>
      </c>
      <c r="E584" s="239" t="s">
        <v>7773</v>
      </c>
      <c r="F584" s="239" t="s">
        <v>813</v>
      </c>
      <c r="G584" s="239" t="s">
        <v>950</v>
      </c>
      <c r="H584" s="239" t="s">
        <v>7217</v>
      </c>
      <c r="I584" s="239" t="s">
        <v>875</v>
      </c>
      <c r="J584" s="241" t="s">
        <v>906</v>
      </c>
      <c r="K584" s="241" t="s">
        <v>813</v>
      </c>
      <c r="L584" s="230" t="str">
        <f t="shared" si="147"/>
        <v>IN27</v>
      </c>
      <c r="M584" s="230" t="str">
        <f t="shared" si="148"/>
        <v/>
      </c>
      <c r="N584" s="230" t="str">
        <f t="shared" si="149"/>
        <v/>
      </c>
      <c r="O584" s="230" t="str">
        <f t="shared" si="150"/>
        <v/>
      </c>
      <c r="P584" s="55" t="str">
        <f t="shared" si="151"/>
        <v>IN27</v>
      </c>
      <c r="Q584" s="635" t="str">
        <f t="shared" si="140"/>
        <v>80</v>
      </c>
      <c r="R584" s="234">
        <f t="shared" si="143"/>
        <v>59</v>
      </c>
      <c r="S584" s="55">
        <f t="shared" si="152"/>
        <v>49</v>
      </c>
      <c r="T584" s="242">
        <f t="shared" ca="1" si="153"/>
        <v>1.58</v>
      </c>
      <c r="U584" s="231" t="str">
        <f t="shared" si="154"/>
        <v/>
      </c>
      <c r="V584" s="230" t="str">
        <f t="array" ref="V584">INDEX(P:P,MAX(U$3:U584))</f>
        <v>IN#2MTR</v>
      </c>
      <c r="W584" s="230" t="str">
        <f t="shared" ca="1" si="155"/>
        <v/>
      </c>
      <c r="X584" s="230">
        <f t="shared" si="156"/>
        <v>11.4</v>
      </c>
      <c r="Y584" s="230">
        <f t="shared" si="145"/>
        <v>0</v>
      </c>
      <c r="AA584" s="230" t="str">
        <f t="shared" si="146"/>
        <v>大村</v>
      </c>
      <c r="AB584" s="230" t="s">
        <v>2435</v>
      </c>
      <c r="AC584" s="230" t="str">
        <f t="shared" si="144"/>
        <v>灣口線</v>
      </c>
      <c r="BB584" s="547" t="s">
        <v>2548</v>
      </c>
      <c r="BC584" s="547">
        <v>762</v>
      </c>
      <c r="BD584" s="547">
        <v>3</v>
      </c>
      <c r="BE584" s="547">
        <v>765</v>
      </c>
      <c r="BG584" s="239" t="s">
        <v>8775</v>
      </c>
      <c r="BH584" s="240" t="s">
        <v>8781</v>
      </c>
      <c r="BI584" t="s">
        <v>2435</v>
      </c>
      <c r="BJ584" t="s">
        <v>2430</v>
      </c>
    </row>
    <row r="585" spans="1:62">
      <c r="A585" s="239" t="s">
        <v>7758</v>
      </c>
      <c r="B585" s="240" t="s">
        <v>439</v>
      </c>
      <c r="C585" s="240" t="s">
        <v>4739</v>
      </c>
      <c r="D585" s="239" t="s">
        <v>5651</v>
      </c>
      <c r="E585" s="239" t="s">
        <v>7780</v>
      </c>
      <c r="F585" s="239" t="s">
        <v>6200</v>
      </c>
      <c r="G585" s="239" t="s">
        <v>7781</v>
      </c>
      <c r="H585" s="239" t="s">
        <v>7782</v>
      </c>
      <c r="I585" s="239" t="s">
        <v>7783</v>
      </c>
      <c r="J585" s="241" t="s">
        <v>7079</v>
      </c>
      <c r="K585" s="241" t="s">
        <v>7079</v>
      </c>
      <c r="L585" s="230" t="str">
        <f t="shared" si="147"/>
        <v>IN#3MTR</v>
      </c>
      <c r="M585" s="230" t="str">
        <f t="shared" si="148"/>
        <v/>
      </c>
      <c r="N585" s="230" t="str">
        <f t="shared" si="149"/>
        <v>IN#3MTR</v>
      </c>
      <c r="O585" s="230" t="str">
        <f t="shared" si="150"/>
        <v/>
      </c>
      <c r="P585" s="55" t="str">
        <f t="shared" si="151"/>
        <v>IN#3MTR</v>
      </c>
      <c r="Q585" s="635" t="str">
        <f t="shared" si="140"/>
        <v>383</v>
      </c>
      <c r="R585" s="234">
        <f t="shared" si="143"/>
        <v>369</v>
      </c>
      <c r="S585" s="55">
        <f t="shared" si="152"/>
        <v>346</v>
      </c>
      <c r="T585" s="242">
        <f t="shared" ca="1" si="153"/>
        <v>7.56</v>
      </c>
      <c r="U585" s="231">
        <f t="shared" si="154"/>
        <v>585</v>
      </c>
      <c r="V585" s="230" t="str">
        <f t="array" ref="V585">INDEX(P:P,MAX(U$3:U585))</f>
        <v>IN#3MTR</v>
      </c>
      <c r="W585" s="230">
        <f t="shared" ca="1" si="155"/>
        <v>25</v>
      </c>
      <c r="X585" s="230" t="str">
        <f t="shared" si="156"/>
        <v/>
      </c>
      <c r="Y585" s="230">
        <f t="shared" si="145"/>
        <v>0</v>
      </c>
      <c r="AA585" s="230" t="str">
        <f t="shared" si="146"/>
        <v>大村</v>
      </c>
      <c r="AB585" s="230" t="s">
        <v>2436</v>
      </c>
      <c r="AC585" s="230" t="str">
        <f t="shared" si="144"/>
        <v>#3M</v>
      </c>
      <c r="BB585" s="547" t="s">
        <v>2543</v>
      </c>
      <c r="BC585" s="547">
        <v>986</v>
      </c>
      <c r="BD585" s="547">
        <v>1</v>
      </c>
      <c r="BE585" s="547">
        <v>987</v>
      </c>
      <c r="BG585" s="239" t="s">
        <v>8775</v>
      </c>
      <c r="BH585" s="240" t="s">
        <v>8491</v>
      </c>
      <c r="BI585" t="s">
        <v>2436</v>
      </c>
      <c r="BJ585" t="s">
        <v>2436</v>
      </c>
    </row>
    <row r="586" spans="1:62">
      <c r="A586" s="239" t="s">
        <v>57</v>
      </c>
      <c r="B586" s="240" t="s">
        <v>629</v>
      </c>
      <c r="C586" s="240" t="s">
        <v>7784</v>
      </c>
      <c r="D586" s="239" t="s">
        <v>5590</v>
      </c>
      <c r="E586" s="239" t="s">
        <v>7696</v>
      </c>
      <c r="F586" s="239" t="s">
        <v>841</v>
      </c>
      <c r="G586" s="239" t="s">
        <v>835</v>
      </c>
      <c r="H586" s="239" t="s">
        <v>855</v>
      </c>
      <c r="I586" s="239" t="s">
        <v>7391</v>
      </c>
      <c r="J586" s="241" t="s">
        <v>7785</v>
      </c>
      <c r="K586" s="241" t="s">
        <v>5996</v>
      </c>
      <c r="L586" s="230" t="str">
        <f t="shared" si="147"/>
        <v>IN34</v>
      </c>
      <c r="M586" s="230" t="str">
        <f t="shared" si="148"/>
        <v/>
      </c>
      <c r="N586" s="230" t="str">
        <f t="shared" si="149"/>
        <v/>
      </c>
      <c r="O586" s="230" t="str">
        <f t="shared" si="150"/>
        <v/>
      </c>
      <c r="P586" s="55" t="str">
        <f t="shared" si="151"/>
        <v>IN34</v>
      </c>
      <c r="Q586" s="635" t="str">
        <f t="shared" si="140"/>
        <v>92</v>
      </c>
      <c r="R586" s="234">
        <f t="shared" si="143"/>
        <v>87</v>
      </c>
      <c r="S586" s="55">
        <f t="shared" si="152"/>
        <v>81</v>
      </c>
      <c r="T586" s="242">
        <f t="shared" ca="1" si="153"/>
        <v>1.82</v>
      </c>
      <c r="U586" s="231" t="str">
        <f t="shared" si="154"/>
        <v/>
      </c>
      <c r="V586" s="230" t="str">
        <f t="array" ref="V586">INDEX(P:P,MAX(U$3:U586))</f>
        <v>IN#3MTR</v>
      </c>
      <c r="W586" s="230" t="str">
        <f t="shared" ca="1" si="155"/>
        <v/>
      </c>
      <c r="X586" s="230">
        <f t="shared" si="156"/>
        <v>11.4</v>
      </c>
      <c r="Y586" s="230">
        <f t="shared" si="145"/>
        <v>0</v>
      </c>
      <c r="AA586" s="230" t="str">
        <f t="shared" si="146"/>
        <v>大村</v>
      </c>
      <c r="AB586" s="230" t="s">
        <v>2437</v>
      </c>
      <c r="AC586" s="230" t="str">
        <f t="shared" si="144"/>
        <v>南寮線</v>
      </c>
      <c r="BB586" s="547" t="s">
        <v>2553</v>
      </c>
      <c r="BC586" s="547">
        <v>393</v>
      </c>
      <c r="BD586" s="547">
        <v>0</v>
      </c>
      <c r="BE586" s="547">
        <v>393</v>
      </c>
      <c r="BG586" s="239" t="s">
        <v>8775</v>
      </c>
      <c r="BH586" s="240" t="s">
        <v>8782</v>
      </c>
      <c r="BI586" t="s">
        <v>2437</v>
      </c>
      <c r="BJ586" t="s">
        <v>2436</v>
      </c>
    </row>
    <row r="587" spans="1:62">
      <c r="A587" s="239" t="s">
        <v>57</v>
      </c>
      <c r="B587" s="240" t="s">
        <v>630</v>
      </c>
      <c r="C587" s="240" t="s">
        <v>7786</v>
      </c>
      <c r="D587" s="239" t="s">
        <v>5651</v>
      </c>
      <c r="E587" s="239" t="s">
        <v>956</v>
      </c>
      <c r="F587" s="239" t="s">
        <v>813</v>
      </c>
      <c r="G587" s="239" t="s">
        <v>884</v>
      </c>
      <c r="H587" s="239" t="s">
        <v>5651</v>
      </c>
      <c r="I587" s="239" t="s">
        <v>7787</v>
      </c>
      <c r="J587" s="241" t="s">
        <v>7788</v>
      </c>
      <c r="K587" s="241" t="s">
        <v>7195</v>
      </c>
      <c r="L587" s="230" t="str">
        <f t="shared" si="147"/>
        <v>IN33</v>
      </c>
      <c r="M587" s="230" t="str">
        <f t="shared" si="148"/>
        <v/>
      </c>
      <c r="N587" s="230" t="str">
        <f t="shared" si="149"/>
        <v/>
      </c>
      <c r="O587" s="230" t="str">
        <f t="shared" si="150"/>
        <v/>
      </c>
      <c r="P587" s="55" t="str">
        <f t="shared" si="151"/>
        <v>IN33</v>
      </c>
      <c r="Q587" s="635" t="str">
        <f t="shared" si="140"/>
        <v>227</v>
      </c>
      <c r="R587" s="234">
        <f t="shared" si="143"/>
        <v>203</v>
      </c>
      <c r="S587" s="55">
        <f t="shared" si="152"/>
        <v>185</v>
      </c>
      <c r="T587" s="242">
        <f t="shared" ca="1" si="153"/>
        <v>4.4800000000000004</v>
      </c>
      <c r="U587" s="231" t="str">
        <f t="shared" si="154"/>
        <v/>
      </c>
      <c r="V587" s="230" t="str">
        <f t="array" ref="V587">INDEX(P:P,MAX(U$3:U587))</f>
        <v>IN#3MTR</v>
      </c>
      <c r="W587" s="230" t="str">
        <f t="shared" ca="1" si="155"/>
        <v/>
      </c>
      <c r="X587" s="230">
        <f t="shared" si="156"/>
        <v>11.4</v>
      </c>
      <c r="Y587" s="230">
        <f t="shared" si="145"/>
        <v>0</v>
      </c>
      <c r="AA587" s="230" t="str">
        <f t="shared" si="146"/>
        <v>大村</v>
      </c>
      <c r="AB587" s="230" t="s">
        <v>2438</v>
      </c>
      <c r="AC587" s="230" t="str">
        <f t="shared" si="144"/>
        <v>上莊線</v>
      </c>
      <c r="BB587" s="547" t="s">
        <v>2547</v>
      </c>
      <c r="BC587" s="547">
        <v>645</v>
      </c>
      <c r="BD587" s="547">
        <v>1</v>
      </c>
      <c r="BE587" s="547">
        <v>646</v>
      </c>
      <c r="BG587" s="239" t="s">
        <v>8776</v>
      </c>
      <c r="BH587" s="240" t="s">
        <v>630</v>
      </c>
      <c r="BI587" t="s">
        <v>2438</v>
      </c>
      <c r="BJ587" t="s">
        <v>2436</v>
      </c>
    </row>
    <row r="588" spans="1:62">
      <c r="A588" s="239" t="s">
        <v>57</v>
      </c>
      <c r="B588" s="240" t="s">
        <v>631</v>
      </c>
      <c r="C588" s="240" t="s">
        <v>929</v>
      </c>
      <c r="D588" s="239" t="s">
        <v>813</v>
      </c>
      <c r="E588" s="239" t="s">
        <v>852</v>
      </c>
      <c r="F588" s="239" t="s">
        <v>5801</v>
      </c>
      <c r="G588" s="239" t="s">
        <v>981</v>
      </c>
      <c r="H588" s="239" t="s">
        <v>5743</v>
      </c>
      <c r="I588" s="239" t="s">
        <v>929</v>
      </c>
      <c r="J588" s="241" t="s">
        <v>1047</v>
      </c>
      <c r="K588" s="241" t="s">
        <v>5959</v>
      </c>
      <c r="L588" s="230" t="str">
        <f t="shared" si="147"/>
        <v>IN21</v>
      </c>
      <c r="M588" s="230" t="str">
        <f t="shared" si="148"/>
        <v/>
      </c>
      <c r="N588" s="230" t="str">
        <f t="shared" si="149"/>
        <v/>
      </c>
      <c r="O588" s="230" t="str">
        <f t="shared" si="150"/>
        <v/>
      </c>
      <c r="P588" s="55" t="str">
        <f t="shared" si="151"/>
        <v>IN21</v>
      </c>
      <c r="Q588" s="635" t="str">
        <f t="shared" si="140"/>
        <v>63</v>
      </c>
      <c r="R588" s="234">
        <f t="shared" si="143"/>
        <v>58</v>
      </c>
      <c r="S588" s="55">
        <f t="shared" si="152"/>
        <v>55</v>
      </c>
      <c r="T588" s="242">
        <f t="shared" ca="1" si="153"/>
        <v>1.24</v>
      </c>
      <c r="U588" s="231" t="str">
        <f t="shared" si="154"/>
        <v/>
      </c>
      <c r="V588" s="230" t="str">
        <f t="array" ref="V588">INDEX(P:P,MAX(U$3:U588))</f>
        <v>IN#3MTR</v>
      </c>
      <c r="W588" s="230" t="str">
        <f t="shared" ca="1" si="155"/>
        <v/>
      </c>
      <c r="X588" s="230">
        <f t="shared" si="156"/>
        <v>11.4</v>
      </c>
      <c r="Y588" s="230">
        <f t="shared" si="145"/>
        <v>0</v>
      </c>
      <c r="AA588" s="230" t="str">
        <f t="shared" si="146"/>
        <v>大村</v>
      </c>
      <c r="AB588" s="230" t="s">
        <v>1894</v>
      </c>
      <c r="AC588" s="230" t="str">
        <f t="shared" si="144"/>
        <v>三春線</v>
      </c>
      <c r="BB588" s="547" t="s">
        <v>2555</v>
      </c>
      <c r="BC588" s="547">
        <v>153</v>
      </c>
      <c r="BD588" s="547">
        <v>1</v>
      </c>
      <c r="BE588" s="547">
        <v>154</v>
      </c>
      <c r="BG588" s="239" t="s">
        <v>8775</v>
      </c>
      <c r="BH588" s="240" t="s">
        <v>8783</v>
      </c>
      <c r="BI588" t="s">
        <v>1894</v>
      </c>
      <c r="BJ588" t="s">
        <v>2436</v>
      </c>
    </row>
    <row r="589" spans="1:62">
      <c r="A589" s="239" t="s">
        <v>57</v>
      </c>
      <c r="B589" s="240" t="s">
        <v>632</v>
      </c>
      <c r="C589" s="240" t="s">
        <v>802</v>
      </c>
      <c r="D589" s="239" t="s">
        <v>806</v>
      </c>
      <c r="E589" s="239" t="s">
        <v>7788</v>
      </c>
      <c r="F589" s="239" t="s">
        <v>841</v>
      </c>
      <c r="G589" s="239" t="s">
        <v>5745</v>
      </c>
      <c r="H589" s="239" t="s">
        <v>7789</v>
      </c>
      <c r="I589" s="239" t="s">
        <v>919</v>
      </c>
      <c r="J589" s="241" t="s">
        <v>890</v>
      </c>
      <c r="K589" s="241" t="s">
        <v>7531</v>
      </c>
      <c r="L589" s="230" t="str">
        <f t="shared" si="147"/>
        <v>IN25</v>
      </c>
      <c r="M589" s="230" t="str">
        <f t="shared" si="148"/>
        <v/>
      </c>
      <c r="N589" s="230" t="str">
        <f t="shared" si="149"/>
        <v/>
      </c>
      <c r="O589" s="230" t="str">
        <f t="shared" si="150"/>
        <v/>
      </c>
      <c r="P589" s="55" t="str">
        <f t="shared" si="151"/>
        <v>IN25</v>
      </c>
      <c r="Q589" s="635" t="str">
        <f t="shared" si="140"/>
        <v>66</v>
      </c>
      <c r="R589" s="234">
        <f t="shared" si="143"/>
        <v>45</v>
      </c>
      <c r="S589" s="55">
        <f t="shared" si="152"/>
        <v>32</v>
      </c>
      <c r="T589" s="242">
        <f t="shared" ca="1" si="153"/>
        <v>1.3</v>
      </c>
      <c r="U589" s="231" t="str">
        <f t="shared" si="154"/>
        <v/>
      </c>
      <c r="V589" s="230" t="str">
        <f t="array" ref="V589">INDEX(P:P,MAX(U$3:U589))</f>
        <v>IN#3MTR</v>
      </c>
      <c r="W589" s="230" t="str">
        <f t="shared" ca="1" si="155"/>
        <v/>
      </c>
      <c r="X589" s="230">
        <f t="shared" si="156"/>
        <v>11.4</v>
      </c>
      <c r="Y589" s="230">
        <f t="shared" si="145"/>
        <v>0</v>
      </c>
      <c r="AA589" s="230" t="str">
        <f t="shared" si="146"/>
        <v>大村</v>
      </c>
      <c r="AB589" s="230" t="s">
        <v>2439</v>
      </c>
      <c r="AC589" s="230" t="str">
        <f t="shared" si="144"/>
        <v>村北線</v>
      </c>
      <c r="BB589" s="547" t="s">
        <v>2539</v>
      </c>
      <c r="BC589" s="547">
        <v>639</v>
      </c>
      <c r="BD589" s="547" t="s">
        <v>85</v>
      </c>
      <c r="BE589" s="547">
        <v>639</v>
      </c>
      <c r="BG589" s="239" t="s">
        <v>57</v>
      </c>
      <c r="BH589" s="240" t="s">
        <v>8784</v>
      </c>
      <c r="BI589" t="s">
        <v>2439</v>
      </c>
      <c r="BJ589" t="s">
        <v>2436</v>
      </c>
    </row>
    <row r="590" spans="1:62">
      <c r="A590" s="239" t="s">
        <v>57</v>
      </c>
      <c r="B590" s="240" t="s">
        <v>633</v>
      </c>
      <c r="C590" s="240" t="s">
        <v>945</v>
      </c>
      <c r="D590" s="239" t="s">
        <v>5607</v>
      </c>
      <c r="E590" s="239" t="s">
        <v>7790</v>
      </c>
      <c r="F590" s="239" t="s">
        <v>5660</v>
      </c>
      <c r="G590" s="239" t="s">
        <v>1041</v>
      </c>
      <c r="H590" s="239" t="s">
        <v>848</v>
      </c>
      <c r="I590" s="239" t="s">
        <v>1041</v>
      </c>
      <c r="J590" s="241" t="s">
        <v>860</v>
      </c>
      <c r="K590" s="241" t="s">
        <v>848</v>
      </c>
      <c r="L590" s="230" t="str">
        <f t="shared" si="147"/>
        <v>IN30</v>
      </c>
      <c r="M590" s="230" t="str">
        <f t="shared" si="148"/>
        <v/>
      </c>
      <c r="N590" s="230" t="str">
        <f t="shared" si="149"/>
        <v/>
      </c>
      <c r="O590" s="230" t="str">
        <f t="shared" si="150"/>
        <v/>
      </c>
      <c r="P590" s="55" t="str">
        <f t="shared" si="151"/>
        <v>IN30</v>
      </c>
      <c r="Q590" s="635" t="str">
        <f t="shared" si="140"/>
        <v>5</v>
      </c>
      <c r="R590" s="234">
        <f t="shared" si="143"/>
        <v>4</v>
      </c>
      <c r="S590" s="55">
        <f t="shared" si="152"/>
        <v>3</v>
      </c>
      <c r="T590" s="242">
        <f t="shared" ca="1" si="153"/>
        <v>0.1</v>
      </c>
      <c r="U590" s="231" t="str">
        <f t="shared" si="154"/>
        <v/>
      </c>
      <c r="V590" s="230" t="str">
        <f t="array" ref="V590">INDEX(P:P,MAX(U$3:U590))</f>
        <v>IN#3MTR</v>
      </c>
      <c r="W590" s="230" t="str">
        <f t="shared" ca="1" si="155"/>
        <v/>
      </c>
      <c r="X590" s="230">
        <f t="shared" si="156"/>
        <v>11.4</v>
      </c>
      <c r="Y590" s="230">
        <f t="shared" si="145"/>
        <v>0</v>
      </c>
      <c r="AA590" s="230" t="str">
        <f t="shared" si="146"/>
        <v>大村</v>
      </c>
      <c r="AB590" s="230" t="s">
        <v>2440</v>
      </c>
      <c r="AC590" s="230" t="str">
        <f t="shared" si="144"/>
        <v>村宜線</v>
      </c>
      <c r="BB590" s="547" t="s">
        <v>2552</v>
      </c>
      <c r="BC590" s="547">
        <v>1802</v>
      </c>
      <c r="BD590" s="547">
        <v>4</v>
      </c>
      <c r="BE590" s="547">
        <v>1806</v>
      </c>
      <c r="BG590" s="239" t="s">
        <v>8775</v>
      </c>
      <c r="BH590" s="240" t="s">
        <v>8785</v>
      </c>
      <c r="BI590" t="s">
        <v>2440</v>
      </c>
      <c r="BJ590" t="s">
        <v>2436</v>
      </c>
    </row>
    <row r="591" spans="1:62">
      <c r="A591" s="239" t="s">
        <v>7791</v>
      </c>
      <c r="B591" s="240" t="s">
        <v>401</v>
      </c>
      <c r="C591" s="240" t="s">
        <v>4669</v>
      </c>
      <c r="D591" s="239" t="s">
        <v>855</v>
      </c>
      <c r="E591" s="239" t="s">
        <v>7792</v>
      </c>
      <c r="F591" s="239" t="s">
        <v>806</v>
      </c>
      <c r="G591" s="239" t="s">
        <v>4666</v>
      </c>
      <c r="H591" s="239" t="s">
        <v>806</v>
      </c>
      <c r="I591" s="239" t="s">
        <v>4669</v>
      </c>
      <c r="J591" s="241" t="s">
        <v>7079</v>
      </c>
      <c r="K591" s="241" t="s">
        <v>367</v>
      </c>
      <c r="L591" s="230" t="str">
        <f t="shared" si="147"/>
        <v>IO#1DTR(B)</v>
      </c>
      <c r="M591" s="230" t="str">
        <f t="shared" si="148"/>
        <v>(B)</v>
      </c>
      <c r="N591" s="230" t="str">
        <f t="shared" si="149"/>
        <v>IO#1DTR</v>
      </c>
      <c r="O591" s="230" t="str">
        <f t="shared" si="150"/>
        <v>(B)</v>
      </c>
      <c r="P591" s="55" t="str">
        <f t="shared" si="151"/>
        <v>IO#1DTR(B)</v>
      </c>
      <c r="Q591" s="635" t="str">
        <f t="shared" ref="Q591:Q654" si="157">I591</f>
        <v>831</v>
      </c>
      <c r="R591" s="234">
        <f t="shared" si="143"/>
        <v>776</v>
      </c>
      <c r="S591" s="55">
        <f t="shared" si="152"/>
        <v>747</v>
      </c>
      <c r="T591" s="242">
        <f t="shared" ca="1" si="153"/>
        <v>16.41</v>
      </c>
      <c r="U591" s="231">
        <f t="shared" si="154"/>
        <v>591</v>
      </c>
      <c r="V591" s="230" t="str">
        <f t="array" ref="V591">INDEX(P:P,MAX(U$3:U591))</f>
        <v>IO#1DTR(B)</v>
      </c>
      <c r="W591" s="230">
        <f t="shared" ca="1" si="155"/>
        <v>30</v>
      </c>
      <c r="X591" s="230" t="str">
        <f t="shared" si="156"/>
        <v/>
      </c>
      <c r="Y591" s="230">
        <f t="shared" si="145"/>
        <v>0</v>
      </c>
      <c r="AA591" s="230" t="str">
        <f t="shared" si="146"/>
        <v>鹿東</v>
      </c>
      <c r="AB591" s="230" t="s">
        <v>2441</v>
      </c>
      <c r="AC591" s="230" t="str">
        <f t="shared" si="144"/>
        <v>#1B</v>
      </c>
      <c r="BB591" s="547" t="s">
        <v>2554</v>
      </c>
      <c r="BC591" s="547">
        <v>292</v>
      </c>
      <c r="BD591" s="547">
        <v>1</v>
      </c>
      <c r="BE591" s="547">
        <v>293</v>
      </c>
      <c r="BG591" s="239" t="s">
        <v>8786</v>
      </c>
      <c r="BH591" s="240" t="s">
        <v>8415</v>
      </c>
      <c r="BI591" t="s">
        <v>2441</v>
      </c>
      <c r="BJ591" t="s">
        <v>2441</v>
      </c>
    </row>
    <row r="592" spans="1:62">
      <c r="A592" s="239" t="s">
        <v>58</v>
      </c>
      <c r="B592" s="240" t="s">
        <v>634</v>
      </c>
      <c r="C592" s="240" t="s">
        <v>993</v>
      </c>
      <c r="D592" s="239" t="s">
        <v>859</v>
      </c>
      <c r="E592" s="239" t="s">
        <v>925</v>
      </c>
      <c r="F592" s="239" t="s">
        <v>859</v>
      </c>
      <c r="G592" s="239" t="s">
        <v>995</v>
      </c>
      <c r="H592" s="239" t="s">
        <v>859</v>
      </c>
      <c r="I592" s="239" t="s">
        <v>995</v>
      </c>
      <c r="J592" s="241" t="s">
        <v>944</v>
      </c>
      <c r="K592" s="241" t="s">
        <v>6189</v>
      </c>
      <c r="L592" s="230" t="str">
        <f t="shared" si="147"/>
        <v>IO26</v>
      </c>
      <c r="M592" s="230" t="str">
        <f t="shared" si="148"/>
        <v/>
      </c>
      <c r="N592" s="230" t="str">
        <f t="shared" si="149"/>
        <v/>
      </c>
      <c r="O592" s="230" t="str">
        <f t="shared" si="150"/>
        <v/>
      </c>
      <c r="P592" s="55" t="str">
        <f t="shared" si="151"/>
        <v>IO26</v>
      </c>
      <c r="Q592" s="635" t="str">
        <f t="shared" si="157"/>
        <v>229</v>
      </c>
      <c r="R592" s="234">
        <f t="shared" si="143"/>
        <v>215</v>
      </c>
      <c r="S592" s="55">
        <f t="shared" si="152"/>
        <v>200</v>
      </c>
      <c r="T592" s="242">
        <f t="shared" ca="1" si="153"/>
        <v>4.5199999999999996</v>
      </c>
      <c r="U592" s="231" t="str">
        <f t="shared" si="154"/>
        <v/>
      </c>
      <c r="V592" s="230" t="str">
        <f t="array" ref="V592">INDEX(P:P,MAX(U$3:U592))</f>
        <v>IO#1DTR(B)</v>
      </c>
      <c r="W592" s="230" t="str">
        <f t="shared" ca="1" si="155"/>
        <v/>
      </c>
      <c r="X592" s="230">
        <f t="shared" si="156"/>
        <v>11.4</v>
      </c>
      <c r="Y592" s="230">
        <f t="shared" si="145"/>
        <v>0</v>
      </c>
      <c r="AA592" s="230" t="str">
        <f t="shared" si="146"/>
        <v>鹿東</v>
      </c>
      <c r="AB592" s="230" t="s">
        <v>2442</v>
      </c>
      <c r="AC592" s="230" t="str">
        <f t="shared" ref="AC592:AC619" si="158">LEFT(B592,4)</f>
        <v>IO26</v>
      </c>
      <c r="BB592" s="547" t="s">
        <v>2549</v>
      </c>
      <c r="BC592" s="547">
        <v>1204</v>
      </c>
      <c r="BD592" s="547">
        <v>5</v>
      </c>
      <c r="BE592" s="547">
        <v>1209</v>
      </c>
      <c r="BG592" s="239" t="s">
        <v>8787</v>
      </c>
      <c r="BH592" s="240" t="s">
        <v>8788</v>
      </c>
      <c r="BI592" t="s">
        <v>2442</v>
      </c>
      <c r="BJ592" t="s">
        <v>2441</v>
      </c>
    </row>
    <row r="593" spans="1:62">
      <c r="A593" s="239" t="s">
        <v>58</v>
      </c>
      <c r="B593" s="240" t="s">
        <v>7793</v>
      </c>
      <c r="C593" s="240" t="s">
        <v>5745</v>
      </c>
      <c r="D593" s="239" t="s">
        <v>841</v>
      </c>
      <c r="E593" s="239" t="s">
        <v>861</v>
      </c>
      <c r="F593" s="239" t="s">
        <v>792</v>
      </c>
      <c r="G593" s="239" t="s">
        <v>7794</v>
      </c>
      <c r="H593" s="239" t="s">
        <v>841</v>
      </c>
      <c r="I593" s="239" t="s">
        <v>5745</v>
      </c>
      <c r="J593" s="241" t="s">
        <v>6045</v>
      </c>
      <c r="K593" s="241" t="s">
        <v>841</v>
      </c>
      <c r="L593" s="230" t="str">
        <f t="shared" si="147"/>
        <v>IO25</v>
      </c>
      <c r="M593" s="230" t="str">
        <f t="shared" si="148"/>
        <v/>
      </c>
      <c r="N593" s="230" t="str">
        <f t="shared" si="149"/>
        <v/>
      </c>
      <c r="O593" s="230" t="str">
        <f t="shared" si="150"/>
        <v/>
      </c>
      <c r="P593" s="55" t="str">
        <f t="shared" si="151"/>
        <v>IO25</v>
      </c>
      <c r="Q593" s="635" t="str">
        <f t="shared" si="157"/>
        <v>32</v>
      </c>
      <c r="R593" s="234">
        <f t="shared" si="143"/>
        <v>24</v>
      </c>
      <c r="S593" s="55">
        <f t="shared" si="152"/>
        <v>13</v>
      </c>
      <c r="T593" s="242">
        <f t="shared" ca="1" si="153"/>
        <v>0.63</v>
      </c>
      <c r="U593" s="231" t="str">
        <f t="shared" si="154"/>
        <v/>
      </c>
      <c r="V593" s="230" t="str">
        <f t="array" ref="V593">INDEX(P:P,MAX(U$3:U593))</f>
        <v>IO#1DTR(B)</v>
      </c>
      <c r="W593" s="230" t="str">
        <f t="shared" ca="1" si="155"/>
        <v/>
      </c>
      <c r="X593" s="230">
        <f t="shared" si="156"/>
        <v>11.4</v>
      </c>
      <c r="Y593" s="230">
        <f t="shared" si="145"/>
        <v>0</v>
      </c>
      <c r="AA593" s="230" t="str">
        <f t="shared" si="146"/>
        <v>鹿東</v>
      </c>
      <c r="AB593" s="230" t="s">
        <v>2443</v>
      </c>
      <c r="AC593" s="230" t="str">
        <f t="shared" si="158"/>
        <v>IO25</v>
      </c>
      <c r="BB593" s="547" t="s">
        <v>2546</v>
      </c>
      <c r="BC593" s="547">
        <v>1252</v>
      </c>
      <c r="BD593" s="547">
        <v>2</v>
      </c>
      <c r="BE593" s="547">
        <v>1254</v>
      </c>
      <c r="BG593" s="239" t="s">
        <v>8786</v>
      </c>
      <c r="BH593" s="240" t="s">
        <v>8789</v>
      </c>
      <c r="BI593" t="s">
        <v>2443</v>
      </c>
      <c r="BJ593" t="s">
        <v>2441</v>
      </c>
    </row>
    <row r="594" spans="1:62">
      <c r="A594" s="239" t="s">
        <v>7795</v>
      </c>
      <c r="B594" s="240" t="s">
        <v>635</v>
      </c>
      <c r="C594" s="240" t="s">
        <v>5778</v>
      </c>
      <c r="D594" s="239" t="s">
        <v>806</v>
      </c>
      <c r="E594" s="239" t="s">
        <v>1030</v>
      </c>
      <c r="F594" s="239" t="s">
        <v>792</v>
      </c>
      <c r="G594" s="239" t="s">
        <v>938</v>
      </c>
      <c r="H594" s="239" t="s">
        <v>855</v>
      </c>
      <c r="I594" s="239" t="s">
        <v>972</v>
      </c>
      <c r="J594" s="241" t="s">
        <v>7796</v>
      </c>
      <c r="K594" s="241" t="s">
        <v>859</v>
      </c>
      <c r="L594" s="230" t="str">
        <f t="shared" si="147"/>
        <v>IO24</v>
      </c>
      <c r="M594" s="230" t="str">
        <f t="shared" si="148"/>
        <v/>
      </c>
      <c r="N594" s="230" t="str">
        <f t="shared" si="149"/>
        <v/>
      </c>
      <c r="O594" s="230" t="str">
        <f t="shared" si="150"/>
        <v/>
      </c>
      <c r="P594" s="55" t="str">
        <f t="shared" si="151"/>
        <v>IO24</v>
      </c>
      <c r="Q594" s="635" t="str">
        <f t="shared" si="157"/>
        <v>201</v>
      </c>
      <c r="R594" s="234">
        <f t="shared" si="143"/>
        <v>177</v>
      </c>
      <c r="S594" s="55">
        <f t="shared" si="152"/>
        <v>156</v>
      </c>
      <c r="T594" s="242">
        <f t="shared" ca="1" si="153"/>
        <v>3.97</v>
      </c>
      <c r="U594" s="231" t="str">
        <f t="shared" si="154"/>
        <v/>
      </c>
      <c r="V594" s="230" t="str">
        <f t="array" ref="V594">INDEX(P:P,MAX(U$3:U594))</f>
        <v>IO#1DTR(B)</v>
      </c>
      <c r="W594" s="230" t="str">
        <f t="shared" ca="1" si="155"/>
        <v/>
      </c>
      <c r="X594" s="230">
        <f t="shared" si="156"/>
        <v>11.4</v>
      </c>
      <c r="Y594" s="230">
        <f t="shared" si="145"/>
        <v>0</v>
      </c>
      <c r="AA594" s="230" t="str">
        <f t="shared" si="146"/>
        <v>鹿東</v>
      </c>
      <c r="AB594" s="230" t="s">
        <v>2444</v>
      </c>
      <c r="AC594" s="230" t="str">
        <f t="shared" si="158"/>
        <v>IO24</v>
      </c>
      <c r="BB594" s="547" t="s">
        <v>2541</v>
      </c>
      <c r="BC594" s="547">
        <v>682</v>
      </c>
      <c r="BD594" s="547">
        <v>4</v>
      </c>
      <c r="BE594" s="547">
        <v>686</v>
      </c>
      <c r="BG594" s="239" t="s">
        <v>8787</v>
      </c>
      <c r="BH594" s="240" t="s">
        <v>8790</v>
      </c>
      <c r="BI594" t="s">
        <v>2444</v>
      </c>
      <c r="BJ594" t="s">
        <v>2441</v>
      </c>
    </row>
    <row r="595" spans="1:62">
      <c r="A595" s="239" t="s">
        <v>58</v>
      </c>
      <c r="B595" s="240" t="s">
        <v>636</v>
      </c>
      <c r="C595" s="240" t="s">
        <v>6045</v>
      </c>
      <c r="D595" s="239" t="s">
        <v>813</v>
      </c>
      <c r="E595" s="239" t="s">
        <v>6307</v>
      </c>
      <c r="F595" s="239" t="s">
        <v>792</v>
      </c>
      <c r="G595" s="239" t="s">
        <v>926</v>
      </c>
      <c r="H595" s="239" t="s">
        <v>806</v>
      </c>
      <c r="I595" s="239" t="s">
        <v>926</v>
      </c>
      <c r="J595" s="241" t="s">
        <v>6045</v>
      </c>
      <c r="K595" s="241" t="s">
        <v>806</v>
      </c>
      <c r="L595" s="230" t="str">
        <f t="shared" si="147"/>
        <v>IO23</v>
      </c>
      <c r="M595" s="230" t="str">
        <f t="shared" si="148"/>
        <v/>
      </c>
      <c r="N595" s="230" t="str">
        <f t="shared" si="149"/>
        <v/>
      </c>
      <c r="O595" s="230" t="str">
        <f t="shared" si="150"/>
        <v/>
      </c>
      <c r="P595" s="55" t="str">
        <f t="shared" si="151"/>
        <v>IO23</v>
      </c>
      <c r="Q595" s="635" t="str">
        <f t="shared" si="157"/>
        <v>61</v>
      </c>
      <c r="R595" s="234">
        <f t="shared" si="143"/>
        <v>48</v>
      </c>
      <c r="S595" s="55">
        <f t="shared" si="152"/>
        <v>38</v>
      </c>
      <c r="T595" s="242">
        <f t="shared" ca="1" si="153"/>
        <v>1.2</v>
      </c>
      <c r="U595" s="231" t="str">
        <f t="shared" si="154"/>
        <v/>
      </c>
      <c r="V595" s="230" t="str">
        <f t="array" ref="V595">INDEX(P:P,MAX(U$3:U595))</f>
        <v>IO#1DTR(B)</v>
      </c>
      <c r="W595" s="230" t="str">
        <f t="shared" ca="1" si="155"/>
        <v/>
      </c>
      <c r="X595" s="230">
        <f t="shared" si="156"/>
        <v>11.4</v>
      </c>
      <c r="Y595" s="230">
        <f t="shared" si="145"/>
        <v>0</v>
      </c>
      <c r="AA595" s="230" t="str">
        <f t="shared" si="146"/>
        <v>鹿東</v>
      </c>
      <c r="AB595" s="230" t="s">
        <v>2445</v>
      </c>
      <c r="AC595" s="230" t="str">
        <f t="shared" si="158"/>
        <v>IO23</v>
      </c>
      <c r="BB595" s="547" t="s">
        <v>3273</v>
      </c>
      <c r="BC595" s="547" t="s">
        <v>85</v>
      </c>
      <c r="BD595" s="547" t="s">
        <v>85</v>
      </c>
      <c r="BE595" s="547">
        <v>0</v>
      </c>
      <c r="BG595" s="239" t="s">
        <v>8787</v>
      </c>
      <c r="BH595" s="240" t="s">
        <v>8791</v>
      </c>
      <c r="BI595" t="s">
        <v>2445</v>
      </c>
      <c r="BJ595" t="s">
        <v>2441</v>
      </c>
    </row>
    <row r="596" spans="1:62">
      <c r="A596" s="239" t="s">
        <v>7797</v>
      </c>
      <c r="B596" s="240" t="s">
        <v>7798</v>
      </c>
      <c r="C596" s="240" t="s">
        <v>7799</v>
      </c>
      <c r="D596" s="239" t="s">
        <v>5996</v>
      </c>
      <c r="E596" s="239" t="s">
        <v>885</v>
      </c>
      <c r="F596" s="239" t="s">
        <v>841</v>
      </c>
      <c r="G596" s="239" t="s">
        <v>864</v>
      </c>
      <c r="H596" s="239" t="s">
        <v>841</v>
      </c>
      <c r="I596" s="239" t="s">
        <v>885</v>
      </c>
      <c r="J596" s="241" t="s">
        <v>953</v>
      </c>
      <c r="K596" s="241" t="s">
        <v>841</v>
      </c>
      <c r="L596" s="230" t="str">
        <f t="shared" si="147"/>
        <v>IO22</v>
      </c>
      <c r="M596" s="230" t="str">
        <f t="shared" si="148"/>
        <v/>
      </c>
      <c r="N596" s="230" t="str">
        <f t="shared" si="149"/>
        <v/>
      </c>
      <c r="O596" s="230" t="str">
        <f t="shared" si="150"/>
        <v/>
      </c>
      <c r="P596" s="55" t="str">
        <f t="shared" si="151"/>
        <v>IO22</v>
      </c>
      <c r="Q596" s="635" t="str">
        <f t="shared" si="157"/>
        <v>237</v>
      </c>
      <c r="R596" s="234">
        <f t="shared" si="143"/>
        <v>215</v>
      </c>
      <c r="S596" s="55">
        <f t="shared" si="152"/>
        <v>202</v>
      </c>
      <c r="T596" s="242">
        <f t="shared" ca="1" si="153"/>
        <v>4.68</v>
      </c>
      <c r="U596" s="231" t="str">
        <f t="shared" si="154"/>
        <v/>
      </c>
      <c r="V596" s="230" t="str">
        <f t="array" ref="V596">INDEX(P:P,MAX(U$3:U596))</f>
        <v>IO#1DTR(B)</v>
      </c>
      <c r="W596" s="230" t="str">
        <f t="shared" ca="1" si="155"/>
        <v/>
      </c>
      <c r="X596" s="230">
        <f t="shared" si="156"/>
        <v>11.4</v>
      </c>
      <c r="Y596" s="230">
        <f t="shared" si="145"/>
        <v>0</v>
      </c>
      <c r="AA596" s="230" t="str">
        <f t="shared" si="146"/>
        <v>鹿東</v>
      </c>
      <c r="AB596" s="230" t="s">
        <v>2446</v>
      </c>
      <c r="AC596" s="230" t="str">
        <f t="shared" si="158"/>
        <v>IO22</v>
      </c>
      <c r="BB596" s="547" t="s">
        <v>2557</v>
      </c>
      <c r="BC596" s="547">
        <v>1091</v>
      </c>
      <c r="BD596" s="547">
        <v>7</v>
      </c>
      <c r="BE596" s="547">
        <v>1098</v>
      </c>
      <c r="BG596" s="239" t="s">
        <v>8786</v>
      </c>
      <c r="BH596" s="240" t="s">
        <v>8792</v>
      </c>
      <c r="BI596" t="s">
        <v>2446</v>
      </c>
      <c r="BJ596" t="s">
        <v>2441</v>
      </c>
    </row>
    <row r="597" spans="1:62">
      <c r="A597" s="239" t="s">
        <v>7795</v>
      </c>
      <c r="B597" s="240" t="s">
        <v>637</v>
      </c>
      <c r="C597" s="240" t="s">
        <v>978</v>
      </c>
      <c r="D597" s="239" t="s">
        <v>806</v>
      </c>
      <c r="E597" s="239" t="s">
        <v>846</v>
      </c>
      <c r="F597" s="239" t="s">
        <v>854</v>
      </c>
      <c r="G597" s="239" t="s">
        <v>1009</v>
      </c>
      <c r="H597" s="239" t="s">
        <v>806</v>
      </c>
      <c r="I597" s="239" t="s">
        <v>978</v>
      </c>
      <c r="J597" s="241" t="s">
        <v>881</v>
      </c>
      <c r="K597" s="241" t="s">
        <v>5959</v>
      </c>
      <c r="L597" s="230" t="str">
        <f t="shared" si="147"/>
        <v>IO21</v>
      </c>
      <c r="M597" s="230" t="str">
        <f t="shared" si="148"/>
        <v/>
      </c>
      <c r="N597" s="230" t="str">
        <f t="shared" si="149"/>
        <v/>
      </c>
      <c r="O597" s="230" t="str">
        <f t="shared" si="150"/>
        <v/>
      </c>
      <c r="P597" s="55" t="str">
        <f t="shared" si="151"/>
        <v>IO21</v>
      </c>
      <c r="Q597" s="635" t="str">
        <f t="shared" si="157"/>
        <v>169</v>
      </c>
      <c r="R597" s="234">
        <f t="shared" si="143"/>
        <v>149</v>
      </c>
      <c r="S597" s="55">
        <f t="shared" si="152"/>
        <v>134</v>
      </c>
      <c r="T597" s="242">
        <f t="shared" ca="1" si="153"/>
        <v>3.34</v>
      </c>
      <c r="U597" s="231" t="str">
        <f t="shared" si="154"/>
        <v/>
      </c>
      <c r="V597" s="230" t="str">
        <f t="array" ref="V597">INDEX(P:P,MAX(U$3:U597))</f>
        <v>IO#1DTR(B)</v>
      </c>
      <c r="W597" s="230" t="str">
        <f t="shared" ca="1" si="155"/>
        <v/>
      </c>
      <c r="X597" s="230">
        <f t="shared" si="156"/>
        <v>11.4</v>
      </c>
      <c r="Y597" s="230">
        <f t="shared" si="145"/>
        <v>0</v>
      </c>
      <c r="AA597" s="230" t="str">
        <f t="shared" si="146"/>
        <v>鹿東</v>
      </c>
      <c r="AB597" s="230" t="s">
        <v>2447</v>
      </c>
      <c r="AC597" s="230" t="str">
        <f t="shared" si="158"/>
        <v>IO21</v>
      </c>
      <c r="BB597" s="547" t="s">
        <v>2558</v>
      </c>
      <c r="BC597" s="547">
        <v>226</v>
      </c>
      <c r="BD597" s="547">
        <v>4</v>
      </c>
      <c r="BE597" s="547">
        <v>230</v>
      </c>
      <c r="BG597" s="239" t="s">
        <v>58</v>
      </c>
      <c r="BH597" s="240" t="s">
        <v>637</v>
      </c>
      <c r="BI597" t="s">
        <v>2447</v>
      </c>
      <c r="BJ597" t="s">
        <v>2441</v>
      </c>
    </row>
    <row r="598" spans="1:62">
      <c r="A598" s="239" t="s">
        <v>7795</v>
      </c>
      <c r="B598" s="240" t="s">
        <v>7800</v>
      </c>
      <c r="C598" s="240" t="s">
        <v>7801</v>
      </c>
      <c r="D598" s="239" t="s">
        <v>5774</v>
      </c>
      <c r="E598" s="239" t="s">
        <v>7802</v>
      </c>
      <c r="F598" s="239" t="s">
        <v>806</v>
      </c>
      <c r="G598" s="239" t="s">
        <v>3205</v>
      </c>
      <c r="H598" s="239" t="s">
        <v>7072</v>
      </c>
      <c r="I598" s="239" t="s">
        <v>4740</v>
      </c>
      <c r="J598" s="241" t="s">
        <v>367</v>
      </c>
      <c r="K598" s="241" t="s">
        <v>367</v>
      </c>
      <c r="L598" s="230" t="str">
        <f t="shared" si="147"/>
        <v>IO#1DTR(A)</v>
      </c>
      <c r="M598" s="230" t="str">
        <f t="shared" si="148"/>
        <v>(A)</v>
      </c>
      <c r="N598" s="230" t="str">
        <f t="shared" si="149"/>
        <v>IO#1DTR</v>
      </c>
      <c r="O598" s="230" t="str">
        <f t="shared" si="150"/>
        <v>(A)</v>
      </c>
      <c r="P598" s="55" t="str">
        <f t="shared" si="151"/>
        <v>IO#1DTR(A)</v>
      </c>
      <c r="Q598" s="635" t="str">
        <f t="shared" si="157"/>
        <v>414</v>
      </c>
      <c r="R598" s="234">
        <f t="shared" si="143"/>
        <v>407</v>
      </c>
      <c r="S598" s="55">
        <f t="shared" si="152"/>
        <v>403</v>
      </c>
      <c r="T598" s="242">
        <f t="shared" ca="1" si="153"/>
        <v>16.350000000000001</v>
      </c>
      <c r="U598" s="231">
        <f t="shared" si="154"/>
        <v>598</v>
      </c>
      <c r="V598" s="230" t="str">
        <f t="array" ref="V598">INDEX(P:P,MAX(U$3:U598))</f>
        <v>IO#1DTR(A)</v>
      </c>
      <c r="W598" s="230">
        <f t="shared" ca="1" si="155"/>
        <v>60</v>
      </c>
      <c r="X598" s="230" t="str">
        <f t="shared" si="156"/>
        <v/>
      </c>
      <c r="Y598" s="230">
        <f t="shared" si="145"/>
        <v>0</v>
      </c>
      <c r="AA598" s="230" t="str">
        <f t="shared" si="146"/>
        <v>鹿東</v>
      </c>
      <c r="AB598" s="230" t="s">
        <v>2448</v>
      </c>
      <c r="AC598" s="230" t="str">
        <f t="shared" si="158"/>
        <v>#1AD</v>
      </c>
      <c r="BB598" s="547" t="s">
        <v>2559</v>
      </c>
      <c r="BC598" s="547">
        <v>1933</v>
      </c>
      <c r="BD598" s="547">
        <v>5</v>
      </c>
      <c r="BE598" s="547">
        <v>1938</v>
      </c>
      <c r="BG598" s="239" t="s">
        <v>58</v>
      </c>
      <c r="BH598" s="240" t="s">
        <v>8356</v>
      </c>
      <c r="BI598" t="s">
        <v>2448</v>
      </c>
      <c r="BJ598" t="s">
        <v>2448</v>
      </c>
    </row>
    <row r="599" spans="1:62">
      <c r="A599" s="239" t="s">
        <v>58</v>
      </c>
      <c r="B599" s="240" t="s">
        <v>638</v>
      </c>
      <c r="C599" s="240" t="s">
        <v>838</v>
      </c>
      <c r="D599" s="239" t="s">
        <v>868</v>
      </c>
      <c r="E599" s="239" t="s">
        <v>827</v>
      </c>
      <c r="F599" s="239" t="s">
        <v>868</v>
      </c>
      <c r="G599" s="239" t="s">
        <v>7803</v>
      </c>
      <c r="H599" s="239" t="s">
        <v>868</v>
      </c>
      <c r="I599" s="239" t="s">
        <v>838</v>
      </c>
      <c r="J599" s="241" t="s">
        <v>5664</v>
      </c>
      <c r="K599" s="241" t="s">
        <v>5692</v>
      </c>
      <c r="L599" s="230" t="str">
        <f t="shared" si="147"/>
        <v>IO51</v>
      </c>
      <c r="M599" s="230" t="str">
        <f t="shared" si="148"/>
        <v/>
      </c>
      <c r="N599" s="230" t="str">
        <f t="shared" si="149"/>
        <v/>
      </c>
      <c r="O599" s="230" t="str">
        <f t="shared" si="150"/>
        <v/>
      </c>
      <c r="P599" s="55" t="str">
        <f t="shared" si="151"/>
        <v>IO51</v>
      </c>
      <c r="Q599" s="635" t="str">
        <f t="shared" si="157"/>
        <v>115</v>
      </c>
      <c r="R599" s="234">
        <f t="shared" si="143"/>
        <v>109</v>
      </c>
      <c r="S599" s="55">
        <f t="shared" si="152"/>
        <v>105</v>
      </c>
      <c r="T599" s="242">
        <f t="shared" ca="1" si="153"/>
        <v>4.54</v>
      </c>
      <c r="U599" s="231" t="str">
        <f t="shared" si="154"/>
        <v/>
      </c>
      <c r="V599" s="230" t="str">
        <f t="array" ref="V599">INDEX(P:P,MAX(U$3:U599))</f>
        <v>IO#1DTR(A)</v>
      </c>
      <c r="W599" s="230" t="str">
        <f t="shared" ca="1" si="155"/>
        <v/>
      </c>
      <c r="X599" s="230">
        <f t="shared" si="156"/>
        <v>22.8</v>
      </c>
      <c r="Y599" s="230">
        <f t="shared" si="145"/>
        <v>0</v>
      </c>
      <c r="AA599" s="230" t="str">
        <f t="shared" si="146"/>
        <v>鹿東</v>
      </c>
      <c r="AB599" s="230" t="s">
        <v>2449</v>
      </c>
      <c r="AC599" s="230" t="str">
        <f t="shared" si="158"/>
        <v>IO51</v>
      </c>
      <c r="BB599" s="547" t="s">
        <v>2560</v>
      </c>
      <c r="BC599" s="547">
        <v>1181</v>
      </c>
      <c r="BD599" s="547">
        <v>2</v>
      </c>
      <c r="BE599" s="547">
        <v>1183</v>
      </c>
      <c r="BG599" s="239" t="s">
        <v>58</v>
      </c>
      <c r="BH599" s="240" t="s">
        <v>8793</v>
      </c>
      <c r="BI599" t="s">
        <v>2449</v>
      </c>
      <c r="BJ599" t="s">
        <v>2448</v>
      </c>
    </row>
    <row r="600" spans="1:62">
      <c r="A600" s="239" t="s">
        <v>58</v>
      </c>
      <c r="B600" s="240" t="s">
        <v>639</v>
      </c>
      <c r="C600" s="240" t="s">
        <v>877</v>
      </c>
      <c r="D600" s="239" t="s">
        <v>813</v>
      </c>
      <c r="E600" s="239" t="s">
        <v>7392</v>
      </c>
      <c r="F600" s="239" t="s">
        <v>813</v>
      </c>
      <c r="G600" s="239" t="s">
        <v>877</v>
      </c>
      <c r="H600" s="239" t="s">
        <v>813</v>
      </c>
      <c r="I600" s="239" t="s">
        <v>898</v>
      </c>
      <c r="J600" s="241" t="s">
        <v>5624</v>
      </c>
      <c r="K600" s="241" t="s">
        <v>793</v>
      </c>
      <c r="L600" s="230" t="str">
        <f t="shared" si="147"/>
        <v>IO52</v>
      </c>
      <c r="M600" s="230" t="str">
        <f t="shared" si="148"/>
        <v/>
      </c>
      <c r="N600" s="230" t="str">
        <f t="shared" si="149"/>
        <v/>
      </c>
      <c r="O600" s="230" t="str">
        <f t="shared" si="150"/>
        <v/>
      </c>
      <c r="P600" s="55" t="str">
        <f t="shared" si="151"/>
        <v>IO52</v>
      </c>
      <c r="Q600" s="635" t="str">
        <f t="shared" si="157"/>
        <v>46</v>
      </c>
      <c r="R600" s="234">
        <f t="shared" si="143"/>
        <v>45</v>
      </c>
      <c r="S600" s="55">
        <f t="shared" si="152"/>
        <v>45</v>
      </c>
      <c r="T600" s="242">
        <f t="shared" ca="1" si="153"/>
        <v>1.82</v>
      </c>
      <c r="U600" s="231" t="str">
        <f t="shared" si="154"/>
        <v/>
      </c>
      <c r="V600" s="230" t="str">
        <f t="array" ref="V600">INDEX(P:P,MAX(U$3:U600))</f>
        <v>IO#1DTR(A)</v>
      </c>
      <c r="W600" s="230" t="str">
        <f t="shared" ca="1" si="155"/>
        <v/>
      </c>
      <c r="X600" s="230">
        <f t="shared" si="156"/>
        <v>22.8</v>
      </c>
      <c r="Y600" s="230">
        <f t="shared" si="145"/>
        <v>0</v>
      </c>
      <c r="AA600" s="230" t="str">
        <f t="shared" si="146"/>
        <v>鹿東</v>
      </c>
      <c r="AB600" s="230" t="s">
        <v>2450</v>
      </c>
      <c r="AC600" s="230" t="str">
        <f t="shared" si="158"/>
        <v>IO52</v>
      </c>
      <c r="BB600" s="547" t="s">
        <v>2561</v>
      </c>
      <c r="BC600" s="547">
        <v>3648</v>
      </c>
      <c r="BD600" s="547">
        <v>0</v>
      </c>
      <c r="BE600" s="547">
        <v>3648</v>
      </c>
      <c r="BG600" s="239" t="s">
        <v>8786</v>
      </c>
      <c r="BH600" s="240" t="s">
        <v>8794</v>
      </c>
      <c r="BI600" t="s">
        <v>2450</v>
      </c>
      <c r="BJ600" t="s">
        <v>2448</v>
      </c>
    </row>
    <row r="601" spans="1:62">
      <c r="A601" s="239" t="s">
        <v>7795</v>
      </c>
      <c r="B601" s="240" t="s">
        <v>640</v>
      </c>
      <c r="C601" s="240" t="s">
        <v>1029</v>
      </c>
      <c r="D601" s="239" t="s">
        <v>806</v>
      </c>
      <c r="E601" s="239" t="s">
        <v>943</v>
      </c>
      <c r="F601" s="239" t="s">
        <v>7072</v>
      </c>
      <c r="G601" s="239" t="s">
        <v>840</v>
      </c>
      <c r="H601" s="239" t="s">
        <v>7804</v>
      </c>
      <c r="I601" s="239" t="s">
        <v>7805</v>
      </c>
      <c r="J601" s="241" t="s">
        <v>5624</v>
      </c>
      <c r="K601" s="241" t="s">
        <v>7099</v>
      </c>
      <c r="L601" s="230" t="str">
        <f t="shared" si="147"/>
        <v>IO53</v>
      </c>
      <c r="M601" s="230" t="str">
        <f t="shared" si="148"/>
        <v/>
      </c>
      <c r="N601" s="230" t="str">
        <f t="shared" si="149"/>
        <v/>
      </c>
      <c r="O601" s="230" t="str">
        <f t="shared" si="150"/>
        <v/>
      </c>
      <c r="P601" s="55" t="str">
        <f t="shared" si="151"/>
        <v>IO53</v>
      </c>
      <c r="Q601" s="635" t="str">
        <f t="shared" si="157"/>
        <v>77</v>
      </c>
      <c r="R601" s="234">
        <f t="shared" si="143"/>
        <v>75</v>
      </c>
      <c r="S601" s="55">
        <f t="shared" si="152"/>
        <v>73</v>
      </c>
      <c r="T601" s="242">
        <f t="shared" ca="1" si="153"/>
        <v>3.04</v>
      </c>
      <c r="U601" s="231" t="str">
        <f t="shared" si="154"/>
        <v/>
      </c>
      <c r="V601" s="230" t="str">
        <f t="array" ref="V601">INDEX(P:P,MAX(U$3:U601))</f>
        <v>IO#1DTR(A)</v>
      </c>
      <c r="W601" s="230" t="str">
        <f t="shared" ca="1" si="155"/>
        <v/>
      </c>
      <c r="X601" s="230">
        <f t="shared" si="156"/>
        <v>22.8</v>
      </c>
      <c r="Y601" s="230">
        <f t="shared" si="145"/>
        <v>0</v>
      </c>
      <c r="AA601" s="230" t="str">
        <f t="shared" si="146"/>
        <v>鹿東</v>
      </c>
      <c r="AB601" s="230" t="s">
        <v>2451</v>
      </c>
      <c r="AC601" s="230" t="str">
        <f t="shared" si="158"/>
        <v>IO53</v>
      </c>
      <c r="BB601" s="547" t="s">
        <v>1900</v>
      </c>
      <c r="BC601" s="547">
        <v>3796</v>
      </c>
      <c r="BD601" s="547">
        <v>1</v>
      </c>
      <c r="BE601" s="547">
        <v>3797</v>
      </c>
      <c r="BG601" s="239" t="s">
        <v>8786</v>
      </c>
      <c r="BH601" s="240" t="s">
        <v>8795</v>
      </c>
      <c r="BI601" t="s">
        <v>2451</v>
      </c>
      <c r="BJ601" t="s">
        <v>2448</v>
      </c>
    </row>
    <row r="602" spans="1:62">
      <c r="A602" s="239" t="s">
        <v>7797</v>
      </c>
      <c r="B602" s="240" t="s">
        <v>641</v>
      </c>
      <c r="C602" s="240" t="s">
        <v>6566</v>
      </c>
      <c r="D602" s="239" t="s">
        <v>792</v>
      </c>
      <c r="E602" s="239" t="s">
        <v>919</v>
      </c>
      <c r="F602" s="239" t="s">
        <v>5943</v>
      </c>
      <c r="G602" s="239" t="s">
        <v>888</v>
      </c>
      <c r="H602" s="239" t="s">
        <v>792</v>
      </c>
      <c r="I602" s="239" t="s">
        <v>6566</v>
      </c>
      <c r="J602" s="241" t="s">
        <v>1064</v>
      </c>
      <c r="K602" s="241" t="s">
        <v>5743</v>
      </c>
      <c r="L602" s="230" t="str">
        <f t="shared" si="147"/>
        <v>IO54</v>
      </c>
      <c r="M602" s="230" t="str">
        <f t="shared" si="148"/>
        <v/>
      </c>
      <c r="N602" s="230" t="str">
        <f t="shared" si="149"/>
        <v/>
      </c>
      <c r="O602" s="230" t="str">
        <f t="shared" si="150"/>
        <v/>
      </c>
      <c r="P602" s="55" t="str">
        <f t="shared" si="151"/>
        <v>IO54</v>
      </c>
      <c r="Q602" s="635" t="str">
        <f t="shared" si="157"/>
        <v>71</v>
      </c>
      <c r="R602" s="234">
        <f t="shared" si="143"/>
        <v>67</v>
      </c>
      <c r="S602" s="55">
        <f t="shared" si="152"/>
        <v>64</v>
      </c>
      <c r="T602" s="242">
        <f t="shared" ca="1" si="153"/>
        <v>2.8</v>
      </c>
      <c r="U602" s="231" t="str">
        <f t="shared" si="154"/>
        <v/>
      </c>
      <c r="V602" s="230" t="str">
        <f t="array" ref="V602">INDEX(P:P,MAX(U$3:U602))</f>
        <v>IO#1DTR(A)</v>
      </c>
      <c r="W602" s="230" t="str">
        <f t="shared" ca="1" si="155"/>
        <v/>
      </c>
      <c r="X602" s="230">
        <f t="shared" si="156"/>
        <v>22.8</v>
      </c>
      <c r="Y602" s="230">
        <f t="shared" si="145"/>
        <v>0</v>
      </c>
      <c r="AA602" s="230" t="str">
        <f t="shared" si="146"/>
        <v>鹿東</v>
      </c>
      <c r="AB602" s="230" t="s">
        <v>2452</v>
      </c>
      <c r="AC602" s="230" t="str">
        <f t="shared" si="158"/>
        <v>IO54</v>
      </c>
      <c r="BB602" s="547" t="s">
        <v>1902</v>
      </c>
      <c r="BC602" s="547">
        <v>1724</v>
      </c>
      <c r="BD602" s="547">
        <v>2</v>
      </c>
      <c r="BE602" s="547">
        <v>1726</v>
      </c>
      <c r="BG602" s="239" t="s">
        <v>8786</v>
      </c>
      <c r="BH602" s="240" t="s">
        <v>8796</v>
      </c>
      <c r="BI602" t="s">
        <v>2452</v>
      </c>
      <c r="BJ602" t="s">
        <v>2448</v>
      </c>
    </row>
    <row r="603" spans="1:62">
      <c r="A603" s="239" t="s">
        <v>58</v>
      </c>
      <c r="B603" s="240" t="s">
        <v>7806</v>
      </c>
      <c r="C603" s="240" t="s">
        <v>6786</v>
      </c>
      <c r="D603" s="239" t="s">
        <v>5660</v>
      </c>
      <c r="E603" s="239" t="s">
        <v>1029</v>
      </c>
      <c r="F603" s="239" t="s">
        <v>5660</v>
      </c>
      <c r="G603" s="239" t="s">
        <v>931</v>
      </c>
      <c r="H603" s="239" t="s">
        <v>5660</v>
      </c>
      <c r="I603" s="239" t="s">
        <v>6786</v>
      </c>
      <c r="J603" s="241" t="s">
        <v>5709</v>
      </c>
      <c r="K603" s="241" t="s">
        <v>793</v>
      </c>
      <c r="L603" s="230" t="str">
        <f t="shared" si="147"/>
        <v>IO55</v>
      </c>
      <c r="M603" s="230" t="str">
        <f t="shared" si="148"/>
        <v/>
      </c>
      <c r="N603" s="230" t="str">
        <f t="shared" si="149"/>
        <v/>
      </c>
      <c r="O603" s="230" t="str">
        <f t="shared" si="150"/>
        <v/>
      </c>
      <c r="P603" s="55" t="str">
        <f t="shared" si="151"/>
        <v>IO55</v>
      </c>
      <c r="Q603" s="635" t="str">
        <f t="shared" si="157"/>
        <v>76</v>
      </c>
      <c r="R603" s="234">
        <f t="shared" si="143"/>
        <v>76</v>
      </c>
      <c r="S603" s="55">
        <f t="shared" si="152"/>
        <v>75</v>
      </c>
      <c r="T603" s="242">
        <f t="shared" ca="1" si="153"/>
        <v>3</v>
      </c>
      <c r="U603" s="231" t="str">
        <f t="shared" si="154"/>
        <v/>
      </c>
      <c r="V603" s="230" t="str">
        <f t="array" ref="V603">INDEX(P:P,MAX(U$3:U603))</f>
        <v>IO#1DTR(A)</v>
      </c>
      <c r="W603" s="230" t="str">
        <f t="shared" ca="1" si="155"/>
        <v/>
      </c>
      <c r="X603" s="230">
        <f t="shared" si="156"/>
        <v>22.8</v>
      </c>
      <c r="Y603" s="230">
        <f t="shared" si="145"/>
        <v>0</v>
      </c>
      <c r="AA603" s="230" t="str">
        <f t="shared" si="146"/>
        <v>鹿東</v>
      </c>
      <c r="AB603" s="230" t="s">
        <v>2453</v>
      </c>
      <c r="AC603" s="230" t="str">
        <f t="shared" si="158"/>
        <v>IO55</v>
      </c>
      <c r="BB603" s="547" t="s">
        <v>1903</v>
      </c>
      <c r="BC603" s="547">
        <v>3118</v>
      </c>
      <c r="BD603" s="547">
        <v>6</v>
      </c>
      <c r="BE603" s="547">
        <v>3124</v>
      </c>
      <c r="BG603" s="239" t="s">
        <v>8786</v>
      </c>
      <c r="BH603" s="240" t="s">
        <v>8797</v>
      </c>
      <c r="BI603" t="s">
        <v>2453</v>
      </c>
      <c r="BJ603" t="s">
        <v>2448</v>
      </c>
    </row>
    <row r="604" spans="1:62">
      <c r="A604" s="239" t="s">
        <v>7791</v>
      </c>
      <c r="B604" s="240" t="s">
        <v>642</v>
      </c>
      <c r="C604" s="240" t="s">
        <v>7807</v>
      </c>
      <c r="D604" s="239" t="s">
        <v>5590</v>
      </c>
      <c r="E604" s="239" t="s">
        <v>986</v>
      </c>
      <c r="F604" s="239" t="s">
        <v>5590</v>
      </c>
      <c r="G604" s="239" t="s">
        <v>7808</v>
      </c>
      <c r="H604" s="239" t="s">
        <v>7217</v>
      </c>
      <c r="I604" s="239" t="s">
        <v>7808</v>
      </c>
      <c r="J604" s="241" t="s">
        <v>5624</v>
      </c>
      <c r="K604" s="241" t="s">
        <v>5638</v>
      </c>
      <c r="L604" s="230" t="str">
        <f t="shared" si="147"/>
        <v>IO56</v>
      </c>
      <c r="M604" s="230" t="str">
        <f t="shared" si="148"/>
        <v/>
      </c>
      <c r="N604" s="230" t="str">
        <f t="shared" si="149"/>
        <v/>
      </c>
      <c r="O604" s="230" t="str">
        <f t="shared" si="150"/>
        <v/>
      </c>
      <c r="P604" s="55" t="str">
        <f t="shared" si="151"/>
        <v>IO56</v>
      </c>
      <c r="Q604" s="635" t="str">
        <f t="shared" si="157"/>
        <v>163</v>
      </c>
      <c r="R604" s="234">
        <f t="shared" si="143"/>
        <v>160</v>
      </c>
      <c r="S604" s="55">
        <f t="shared" si="152"/>
        <v>158</v>
      </c>
      <c r="T604" s="242">
        <f t="shared" ca="1" si="153"/>
        <v>6.44</v>
      </c>
      <c r="U604" s="231" t="str">
        <f t="shared" si="154"/>
        <v/>
      </c>
      <c r="V604" s="230" t="str">
        <f t="array" ref="V604">INDEX(P:P,MAX(U$3:U604))</f>
        <v>IO#1DTR(A)</v>
      </c>
      <c r="W604" s="230" t="str">
        <f t="shared" ca="1" si="155"/>
        <v/>
      </c>
      <c r="X604" s="230">
        <f t="shared" si="156"/>
        <v>22.8</v>
      </c>
      <c r="Y604" s="230">
        <f t="shared" si="145"/>
        <v>0</v>
      </c>
      <c r="AA604" s="230" t="str">
        <f t="shared" si="146"/>
        <v>鹿東</v>
      </c>
      <c r="AB604" s="230" t="s">
        <v>2454</v>
      </c>
      <c r="AC604" s="230" t="str">
        <f t="shared" si="158"/>
        <v>IO56</v>
      </c>
      <c r="BB604" s="547" t="s">
        <v>2565</v>
      </c>
      <c r="BC604" s="547">
        <v>4212</v>
      </c>
      <c r="BD604" s="547">
        <v>3</v>
      </c>
      <c r="BE604" s="547">
        <v>4215</v>
      </c>
      <c r="BG604" s="239" t="s">
        <v>8786</v>
      </c>
      <c r="BH604" s="240" t="s">
        <v>642</v>
      </c>
      <c r="BI604" t="s">
        <v>2454</v>
      </c>
      <c r="BJ604" t="s">
        <v>2448</v>
      </c>
    </row>
    <row r="605" spans="1:62">
      <c r="A605" s="239" t="s">
        <v>58</v>
      </c>
      <c r="B605" s="240" t="s">
        <v>366</v>
      </c>
      <c r="C605" s="240" t="s">
        <v>4660</v>
      </c>
      <c r="D605" s="239" t="s">
        <v>7789</v>
      </c>
      <c r="E605" s="239" t="s">
        <v>7809</v>
      </c>
      <c r="F605" s="239" t="s">
        <v>5692</v>
      </c>
      <c r="G605" s="239" t="s">
        <v>4660</v>
      </c>
      <c r="H605" s="239" t="s">
        <v>5692</v>
      </c>
      <c r="I605" s="239" t="s">
        <v>4660</v>
      </c>
      <c r="J605" s="241" t="s">
        <v>367</v>
      </c>
      <c r="K605" s="241" t="s">
        <v>367</v>
      </c>
      <c r="L605" s="230" t="str">
        <f t="shared" si="147"/>
        <v>IO#2DTR</v>
      </c>
      <c r="M605" s="230" t="str">
        <f t="shared" si="148"/>
        <v/>
      </c>
      <c r="N605" s="230" t="str">
        <f t="shared" si="149"/>
        <v>IO#2DTR</v>
      </c>
      <c r="O605" s="230" t="str">
        <f t="shared" si="150"/>
        <v/>
      </c>
      <c r="P605" s="55" t="str">
        <f t="shared" si="151"/>
        <v>IO#2DTR</v>
      </c>
      <c r="Q605" s="635" t="str">
        <f t="shared" si="157"/>
        <v>480</v>
      </c>
      <c r="R605" s="234">
        <f t="shared" si="143"/>
        <v>478</v>
      </c>
      <c r="S605" s="55">
        <f t="shared" si="152"/>
        <v>474</v>
      </c>
      <c r="T605" s="242">
        <f t="shared" ca="1" si="153"/>
        <v>18.96</v>
      </c>
      <c r="U605" s="231">
        <f t="shared" si="154"/>
        <v>605</v>
      </c>
      <c r="V605" s="230" t="str">
        <f t="array" ref="V605">INDEX(P:P,MAX(U$3:U605))</f>
        <v>IO#2DTR</v>
      </c>
      <c r="W605" s="230">
        <f t="shared" ca="1" si="155"/>
        <v>60</v>
      </c>
      <c r="X605" s="230" t="str">
        <f t="shared" si="156"/>
        <v/>
      </c>
      <c r="Y605" s="230">
        <f t="shared" si="145"/>
        <v>0</v>
      </c>
      <c r="AA605" s="230" t="str">
        <f t="shared" si="146"/>
        <v>鹿東</v>
      </c>
      <c r="AB605" s="230" t="s">
        <v>2455</v>
      </c>
      <c r="AC605" s="230" t="str">
        <f t="shared" si="158"/>
        <v>#2DT</v>
      </c>
      <c r="BB605" s="547" t="s">
        <v>1975</v>
      </c>
      <c r="BC605" s="547">
        <v>1608</v>
      </c>
      <c r="BD605" s="547">
        <v>2</v>
      </c>
      <c r="BE605" s="547">
        <v>1610</v>
      </c>
      <c r="BG605" s="239" t="s">
        <v>8787</v>
      </c>
      <c r="BH605" s="240" t="s">
        <v>8328</v>
      </c>
      <c r="BI605" t="s">
        <v>2455</v>
      </c>
      <c r="BJ605" t="s">
        <v>2455</v>
      </c>
    </row>
    <row r="606" spans="1:62">
      <c r="A606" s="239" t="s">
        <v>58</v>
      </c>
      <c r="B606" s="240" t="s">
        <v>643</v>
      </c>
      <c r="C606" s="240" t="s">
        <v>886</v>
      </c>
      <c r="D606" s="239" t="s">
        <v>868</v>
      </c>
      <c r="E606" s="239" t="s">
        <v>917</v>
      </c>
      <c r="F606" s="239" t="s">
        <v>799</v>
      </c>
      <c r="G606" s="239" t="s">
        <v>7810</v>
      </c>
      <c r="H606" s="239" t="s">
        <v>868</v>
      </c>
      <c r="I606" s="239" t="s">
        <v>7811</v>
      </c>
      <c r="J606" s="241" t="s">
        <v>5624</v>
      </c>
      <c r="K606" s="241" t="s">
        <v>793</v>
      </c>
      <c r="L606" s="230" t="str">
        <f t="shared" si="147"/>
        <v>IO61</v>
      </c>
      <c r="M606" s="230" t="str">
        <f t="shared" si="148"/>
        <v/>
      </c>
      <c r="N606" s="230" t="str">
        <f t="shared" si="149"/>
        <v/>
      </c>
      <c r="O606" s="230" t="str">
        <f t="shared" si="150"/>
        <v/>
      </c>
      <c r="P606" s="55" t="str">
        <f t="shared" si="151"/>
        <v>IO61</v>
      </c>
      <c r="Q606" s="635" t="str">
        <f t="shared" si="157"/>
        <v>98</v>
      </c>
      <c r="R606" s="234">
        <f t="shared" si="143"/>
        <v>98</v>
      </c>
      <c r="S606" s="55">
        <f t="shared" si="152"/>
        <v>97</v>
      </c>
      <c r="T606" s="242">
        <f t="shared" ca="1" si="153"/>
        <v>3.87</v>
      </c>
      <c r="U606" s="231" t="str">
        <f t="shared" si="154"/>
        <v/>
      </c>
      <c r="V606" s="230" t="str">
        <f t="array" ref="V606">INDEX(P:P,MAX(U$3:U606))</f>
        <v>IO#2DTR</v>
      </c>
      <c r="W606" s="230" t="str">
        <f t="shared" ca="1" si="155"/>
        <v/>
      </c>
      <c r="X606" s="230">
        <f t="shared" si="156"/>
        <v>22.8</v>
      </c>
      <c r="Y606" s="230">
        <f t="shared" si="145"/>
        <v>0</v>
      </c>
      <c r="AA606" s="230" t="str">
        <f t="shared" si="146"/>
        <v>鹿東</v>
      </c>
      <c r="AB606" s="230" t="s">
        <v>2456</v>
      </c>
      <c r="AC606" s="230" t="str">
        <f t="shared" si="158"/>
        <v>IO61</v>
      </c>
      <c r="BB606" s="547" t="s">
        <v>2563</v>
      </c>
      <c r="BC606" s="547">
        <v>1263</v>
      </c>
      <c r="BD606" s="547">
        <v>6</v>
      </c>
      <c r="BE606" s="547">
        <v>1269</v>
      </c>
      <c r="BG606" s="239" t="s">
        <v>8786</v>
      </c>
      <c r="BH606" s="240" t="s">
        <v>8798</v>
      </c>
      <c r="BI606" t="s">
        <v>2456</v>
      </c>
      <c r="BJ606" t="s">
        <v>2455</v>
      </c>
    </row>
    <row r="607" spans="1:62">
      <c r="A607" s="239" t="s">
        <v>7797</v>
      </c>
      <c r="B607" s="240" t="s">
        <v>644</v>
      </c>
      <c r="C607" s="240" t="s">
        <v>802</v>
      </c>
      <c r="D607" s="239" t="s">
        <v>7812</v>
      </c>
      <c r="E607" s="239" t="s">
        <v>6045</v>
      </c>
      <c r="F607" s="239" t="s">
        <v>7813</v>
      </c>
      <c r="G607" s="239" t="s">
        <v>6045</v>
      </c>
      <c r="H607" s="239" t="s">
        <v>7814</v>
      </c>
      <c r="I607" s="239" t="s">
        <v>6045</v>
      </c>
      <c r="J607" s="241" t="s">
        <v>5624</v>
      </c>
      <c r="K607" s="241" t="s">
        <v>793</v>
      </c>
      <c r="L607" s="230" t="str">
        <f t="shared" si="147"/>
        <v>IO62</v>
      </c>
      <c r="M607" s="230" t="str">
        <f t="shared" si="148"/>
        <v/>
      </c>
      <c r="N607" s="230" t="str">
        <f t="shared" si="149"/>
        <v/>
      </c>
      <c r="O607" s="230" t="str">
        <f t="shared" si="150"/>
        <v/>
      </c>
      <c r="P607" s="55" t="str">
        <f t="shared" si="151"/>
        <v>IO62</v>
      </c>
      <c r="Q607" s="635" t="str">
        <f t="shared" si="157"/>
        <v>38</v>
      </c>
      <c r="R607" s="234">
        <f t="shared" si="143"/>
        <v>38</v>
      </c>
      <c r="S607" s="55">
        <f t="shared" si="152"/>
        <v>37</v>
      </c>
      <c r="T607" s="242">
        <f t="shared" ca="1" si="153"/>
        <v>1.5</v>
      </c>
      <c r="U607" s="231" t="str">
        <f t="shared" si="154"/>
        <v/>
      </c>
      <c r="V607" s="230" t="str">
        <f t="array" ref="V607">INDEX(P:P,MAX(U$3:U607))</f>
        <v>IO#2DTR</v>
      </c>
      <c r="W607" s="230" t="str">
        <f t="shared" ca="1" si="155"/>
        <v/>
      </c>
      <c r="X607" s="230">
        <f t="shared" si="156"/>
        <v>22.8</v>
      </c>
      <c r="Y607" s="230">
        <f t="shared" si="145"/>
        <v>0</v>
      </c>
      <c r="AA607" s="230" t="str">
        <f t="shared" si="146"/>
        <v>鹿東</v>
      </c>
      <c r="AB607" s="230" t="s">
        <v>2457</v>
      </c>
      <c r="AC607" s="230" t="str">
        <f t="shared" si="158"/>
        <v>IO62</v>
      </c>
      <c r="BB607" s="547" t="s">
        <v>1904</v>
      </c>
      <c r="BC607" s="547">
        <v>3157</v>
      </c>
      <c r="BD607" s="547">
        <v>2</v>
      </c>
      <c r="BE607" s="547">
        <v>3159</v>
      </c>
      <c r="BG607" s="239" t="s">
        <v>58</v>
      </c>
      <c r="BH607" s="240" t="s">
        <v>644</v>
      </c>
      <c r="BI607" t="s">
        <v>2457</v>
      </c>
      <c r="BJ607" t="s">
        <v>2455</v>
      </c>
    </row>
    <row r="608" spans="1:62">
      <c r="A608" s="239" t="s">
        <v>58</v>
      </c>
      <c r="B608" s="240" t="s">
        <v>645</v>
      </c>
      <c r="C608" s="240" t="s">
        <v>5916</v>
      </c>
      <c r="D608" s="239" t="s">
        <v>792</v>
      </c>
      <c r="E608" s="239" t="s">
        <v>1010</v>
      </c>
      <c r="F608" s="239" t="s">
        <v>792</v>
      </c>
      <c r="G608" s="239" t="s">
        <v>1010</v>
      </c>
      <c r="H608" s="239" t="s">
        <v>792</v>
      </c>
      <c r="I608" s="239" t="s">
        <v>837</v>
      </c>
      <c r="J608" s="241" t="s">
        <v>5624</v>
      </c>
      <c r="K608" s="241" t="s">
        <v>793</v>
      </c>
      <c r="L608" s="230" t="str">
        <f t="shared" si="147"/>
        <v>IO63</v>
      </c>
      <c r="M608" s="230" t="str">
        <f t="shared" si="148"/>
        <v/>
      </c>
      <c r="N608" s="230" t="str">
        <f t="shared" si="149"/>
        <v/>
      </c>
      <c r="O608" s="230" t="str">
        <f t="shared" si="150"/>
        <v/>
      </c>
      <c r="P608" s="55" t="str">
        <f t="shared" si="151"/>
        <v>IO63</v>
      </c>
      <c r="Q608" s="635" t="str">
        <f t="shared" si="157"/>
        <v>111</v>
      </c>
      <c r="R608" s="234">
        <f t="shared" si="143"/>
        <v>109</v>
      </c>
      <c r="S608" s="55">
        <f t="shared" si="152"/>
        <v>108</v>
      </c>
      <c r="T608" s="242">
        <f t="shared" ca="1" si="153"/>
        <v>4.38</v>
      </c>
      <c r="U608" s="231" t="str">
        <f t="shared" si="154"/>
        <v/>
      </c>
      <c r="V608" s="230" t="str">
        <f t="array" ref="V608">INDEX(P:P,MAX(U$3:U608))</f>
        <v>IO#2DTR</v>
      </c>
      <c r="W608" s="230" t="str">
        <f t="shared" ca="1" si="155"/>
        <v/>
      </c>
      <c r="X608" s="230">
        <f t="shared" si="156"/>
        <v>22.8</v>
      </c>
      <c r="Y608" s="230">
        <f t="shared" si="145"/>
        <v>0</v>
      </c>
      <c r="AA608" s="230" t="str">
        <f t="shared" si="146"/>
        <v>鹿東</v>
      </c>
      <c r="AB608" s="230" t="s">
        <v>2458</v>
      </c>
      <c r="AC608" s="230" t="str">
        <f t="shared" si="158"/>
        <v>IO63</v>
      </c>
      <c r="BB608" s="547" t="s">
        <v>1906</v>
      </c>
      <c r="BC608" s="547">
        <v>3408</v>
      </c>
      <c r="BD608" s="547">
        <v>3</v>
      </c>
      <c r="BE608" s="547">
        <v>3411</v>
      </c>
      <c r="BG608" s="239" t="s">
        <v>8787</v>
      </c>
      <c r="BH608" s="240" t="s">
        <v>8799</v>
      </c>
      <c r="BI608" t="s">
        <v>2458</v>
      </c>
      <c r="BJ608" t="s">
        <v>2455</v>
      </c>
    </row>
    <row r="609" spans="1:62">
      <c r="A609" s="239" t="s">
        <v>58</v>
      </c>
      <c r="B609" s="240" t="s">
        <v>646</v>
      </c>
      <c r="C609" s="240" t="s">
        <v>970</v>
      </c>
      <c r="D609" s="239" t="s">
        <v>792</v>
      </c>
      <c r="E609" s="239" t="s">
        <v>7815</v>
      </c>
      <c r="F609" s="239" t="s">
        <v>792</v>
      </c>
      <c r="G609" s="239" t="s">
        <v>801</v>
      </c>
      <c r="H609" s="239" t="s">
        <v>868</v>
      </c>
      <c r="I609" s="239" t="s">
        <v>970</v>
      </c>
      <c r="J609" s="241" t="s">
        <v>5664</v>
      </c>
      <c r="K609" s="241" t="s">
        <v>793</v>
      </c>
      <c r="L609" s="230" t="str">
        <f t="shared" si="147"/>
        <v>IO64</v>
      </c>
      <c r="M609" s="230" t="str">
        <f t="shared" si="148"/>
        <v/>
      </c>
      <c r="N609" s="230" t="str">
        <f t="shared" si="149"/>
        <v/>
      </c>
      <c r="O609" s="230" t="str">
        <f t="shared" si="150"/>
        <v/>
      </c>
      <c r="P609" s="55" t="str">
        <f t="shared" si="151"/>
        <v>IO64</v>
      </c>
      <c r="Q609" s="635" t="str">
        <f t="shared" si="157"/>
        <v>196</v>
      </c>
      <c r="R609" s="234">
        <f t="shared" ref="R609:R672" si="159">AVERAGE(C609*1,E609*1,G609*1)</f>
        <v>192</v>
      </c>
      <c r="S609" s="55">
        <f t="shared" si="152"/>
        <v>187</v>
      </c>
      <c r="T609" s="242">
        <f t="shared" ca="1" si="153"/>
        <v>7.74</v>
      </c>
      <c r="U609" s="231" t="str">
        <f t="shared" si="154"/>
        <v/>
      </c>
      <c r="V609" s="230" t="str">
        <f t="array" ref="V609">INDEX(P:P,MAX(U$3:U609))</f>
        <v>IO#2DTR</v>
      </c>
      <c r="W609" s="230" t="str">
        <f t="shared" ca="1" si="155"/>
        <v/>
      </c>
      <c r="X609" s="230">
        <f t="shared" si="156"/>
        <v>22.8</v>
      </c>
      <c r="Y609" s="230">
        <f t="shared" si="145"/>
        <v>0</v>
      </c>
      <c r="AA609" s="230" t="str">
        <f t="shared" si="146"/>
        <v>鹿東</v>
      </c>
      <c r="AB609" s="230" t="s">
        <v>2459</v>
      </c>
      <c r="AC609" s="230" t="str">
        <f t="shared" si="158"/>
        <v>IO64</v>
      </c>
      <c r="BB609" s="547" t="s">
        <v>1908</v>
      </c>
      <c r="BC609" s="547">
        <v>2493</v>
      </c>
      <c r="BD609" s="547">
        <v>2</v>
      </c>
      <c r="BE609" s="547">
        <v>2495</v>
      </c>
      <c r="BG609" s="239" t="s">
        <v>8787</v>
      </c>
      <c r="BH609" s="240" t="s">
        <v>8800</v>
      </c>
      <c r="BI609" t="s">
        <v>2459</v>
      </c>
      <c r="BJ609" t="s">
        <v>2455</v>
      </c>
    </row>
    <row r="610" spans="1:62">
      <c r="A610" s="239" t="s">
        <v>7816</v>
      </c>
      <c r="B610" s="240" t="s">
        <v>7817</v>
      </c>
      <c r="C610" s="240" t="s">
        <v>7818</v>
      </c>
      <c r="D610" s="239" t="s">
        <v>844</v>
      </c>
      <c r="E610" s="239" t="s">
        <v>809</v>
      </c>
      <c r="F610" s="239" t="s">
        <v>855</v>
      </c>
      <c r="G610" s="239" t="s">
        <v>809</v>
      </c>
      <c r="H610" s="239" t="s">
        <v>7060</v>
      </c>
      <c r="I610" s="239" t="s">
        <v>7819</v>
      </c>
      <c r="J610" s="241" t="s">
        <v>5624</v>
      </c>
      <c r="K610" s="241" t="s">
        <v>793</v>
      </c>
      <c r="L610" s="230" t="str">
        <f t="shared" si="147"/>
        <v>IO65</v>
      </c>
      <c r="M610" s="230" t="str">
        <f t="shared" si="148"/>
        <v/>
      </c>
      <c r="N610" s="230" t="str">
        <f t="shared" si="149"/>
        <v/>
      </c>
      <c r="O610" s="230" t="str">
        <f t="shared" si="150"/>
        <v/>
      </c>
      <c r="P610" s="55" t="str">
        <f t="shared" si="151"/>
        <v>IO65</v>
      </c>
      <c r="Q610" s="635" t="str">
        <f t="shared" si="157"/>
        <v>33</v>
      </c>
      <c r="R610" s="234">
        <f t="shared" si="159"/>
        <v>33</v>
      </c>
      <c r="S610" s="55">
        <f t="shared" si="152"/>
        <v>32</v>
      </c>
      <c r="T610" s="242">
        <f t="shared" ca="1" si="153"/>
        <v>1.3</v>
      </c>
      <c r="U610" s="231" t="str">
        <f t="shared" si="154"/>
        <v/>
      </c>
      <c r="V610" s="230" t="str">
        <f t="array" ref="V610">INDEX(P:P,MAX(U$3:U610))</f>
        <v>IO#2DTR</v>
      </c>
      <c r="W610" s="230" t="str">
        <f t="shared" ca="1" si="155"/>
        <v/>
      </c>
      <c r="X610" s="230">
        <f t="shared" si="156"/>
        <v>22.8</v>
      </c>
      <c r="Y610" s="230">
        <f t="shared" si="145"/>
        <v>0</v>
      </c>
      <c r="AA610" s="230" t="str">
        <f t="shared" si="146"/>
        <v>鹿東</v>
      </c>
      <c r="AB610" s="230" t="s">
        <v>2460</v>
      </c>
      <c r="AC610" s="230" t="str">
        <f t="shared" si="158"/>
        <v>IO65</v>
      </c>
      <c r="BB610" s="547" t="s">
        <v>2567</v>
      </c>
      <c r="BC610" s="547">
        <v>4515</v>
      </c>
      <c r="BD610" s="547">
        <v>1</v>
      </c>
      <c r="BE610" s="547">
        <v>4516</v>
      </c>
      <c r="BG610" s="239" t="s">
        <v>8787</v>
      </c>
      <c r="BH610" s="240" t="s">
        <v>8801</v>
      </c>
      <c r="BI610" t="s">
        <v>2460</v>
      </c>
      <c r="BJ610" t="s">
        <v>2455</v>
      </c>
    </row>
    <row r="611" spans="1:62">
      <c r="A611" s="239" t="s">
        <v>7820</v>
      </c>
      <c r="B611" s="240" t="s">
        <v>647</v>
      </c>
      <c r="C611" s="240" t="s">
        <v>1018</v>
      </c>
      <c r="D611" s="239" t="s">
        <v>7082</v>
      </c>
      <c r="E611" s="239" t="s">
        <v>7821</v>
      </c>
      <c r="F611" s="239" t="s">
        <v>806</v>
      </c>
      <c r="G611" s="239" t="s">
        <v>852</v>
      </c>
      <c r="H611" s="239" t="s">
        <v>806</v>
      </c>
      <c r="I611" s="239" t="s">
        <v>1018</v>
      </c>
      <c r="J611" s="241" t="s">
        <v>7822</v>
      </c>
      <c r="K611" s="241" t="s">
        <v>5943</v>
      </c>
      <c r="L611" s="230" t="str">
        <f t="shared" si="147"/>
        <v>IO66</v>
      </c>
      <c r="M611" s="230" t="str">
        <f t="shared" si="148"/>
        <v/>
      </c>
      <c r="N611" s="230" t="str">
        <f t="shared" si="149"/>
        <v/>
      </c>
      <c r="O611" s="230" t="str">
        <f t="shared" si="150"/>
        <v/>
      </c>
      <c r="P611" s="55" t="str">
        <f t="shared" si="151"/>
        <v>IO66</v>
      </c>
      <c r="Q611" s="635" t="str">
        <f t="shared" si="157"/>
        <v>59</v>
      </c>
      <c r="R611" s="234">
        <f t="shared" si="159"/>
        <v>58</v>
      </c>
      <c r="S611" s="55">
        <f t="shared" si="152"/>
        <v>57</v>
      </c>
      <c r="T611" s="242">
        <f t="shared" ca="1" si="153"/>
        <v>2.33</v>
      </c>
      <c r="U611" s="231" t="str">
        <f t="shared" si="154"/>
        <v/>
      </c>
      <c r="V611" s="230" t="str">
        <f t="array" ref="V611">INDEX(P:P,MAX(U$3:U611))</f>
        <v>IO#2DTR</v>
      </c>
      <c r="W611" s="230" t="str">
        <f t="shared" ca="1" si="155"/>
        <v/>
      </c>
      <c r="X611" s="230">
        <f t="shared" si="156"/>
        <v>22.8</v>
      </c>
      <c r="Y611" s="230">
        <f t="shared" si="145"/>
        <v>0</v>
      </c>
      <c r="AA611" s="230" t="str">
        <f t="shared" si="146"/>
        <v>鹿東</v>
      </c>
      <c r="AB611" s="230" t="s">
        <v>2461</v>
      </c>
      <c r="AC611" s="230" t="str">
        <f t="shared" si="158"/>
        <v>IO66</v>
      </c>
      <c r="BB611" s="547" t="s">
        <v>2568</v>
      </c>
      <c r="BC611" s="547">
        <v>1007</v>
      </c>
      <c r="BD611" s="547">
        <v>4</v>
      </c>
      <c r="BE611" s="547">
        <v>1011</v>
      </c>
      <c r="BG611" s="239" t="s">
        <v>8786</v>
      </c>
      <c r="BH611" s="240" t="s">
        <v>8802</v>
      </c>
      <c r="BI611" t="s">
        <v>2461</v>
      </c>
      <c r="BJ611" t="s">
        <v>2455</v>
      </c>
    </row>
    <row r="612" spans="1:62">
      <c r="A612" s="239" t="s">
        <v>58</v>
      </c>
      <c r="B612" s="240" t="s">
        <v>7823</v>
      </c>
      <c r="C612" s="240" t="s">
        <v>866</v>
      </c>
      <c r="D612" s="239" t="s">
        <v>7531</v>
      </c>
      <c r="E612" s="239" t="s">
        <v>6564</v>
      </c>
      <c r="F612" s="239" t="s">
        <v>5590</v>
      </c>
      <c r="G612" s="239" t="s">
        <v>1025</v>
      </c>
      <c r="H612" s="239" t="s">
        <v>841</v>
      </c>
      <c r="I612" s="239" t="s">
        <v>6564</v>
      </c>
      <c r="J612" s="241" t="s">
        <v>7824</v>
      </c>
      <c r="K612" s="241" t="s">
        <v>848</v>
      </c>
      <c r="L612" s="230" t="str">
        <f t="shared" si="147"/>
        <v>IOW1</v>
      </c>
      <c r="M612" s="230" t="str">
        <f t="shared" si="148"/>
        <v/>
      </c>
      <c r="N612" s="230" t="str">
        <f t="shared" si="149"/>
        <v/>
      </c>
      <c r="O612" s="230" t="str">
        <f t="shared" si="150"/>
        <v/>
      </c>
      <c r="P612" s="55" t="str">
        <f t="shared" si="151"/>
        <v>IOW1</v>
      </c>
      <c r="Q612" s="635" t="str">
        <f t="shared" si="157"/>
        <v>83</v>
      </c>
      <c r="R612" s="234">
        <f t="shared" si="159"/>
        <v>83</v>
      </c>
      <c r="S612" s="55">
        <f t="shared" si="152"/>
        <v>82</v>
      </c>
      <c r="T612" s="242" t="e">
        <f t="shared" ca="1" si="153"/>
        <v>#VALUE!</v>
      </c>
      <c r="U612" s="231" t="str">
        <f t="shared" si="154"/>
        <v/>
      </c>
      <c r="V612" s="230" t="str">
        <f t="array" ref="V612">INDEX(P:P,MAX(U$3:U612))</f>
        <v>IO#2DTR</v>
      </c>
      <c r="W612" s="230" t="str">
        <f t="shared" ca="1" si="155"/>
        <v/>
      </c>
      <c r="X612" s="230" t="e">
        <f t="shared" si="156"/>
        <v>#VALUE!</v>
      </c>
      <c r="Y612" s="230">
        <f t="shared" si="145"/>
        <v>0</v>
      </c>
      <c r="AA612" s="230" t="str">
        <f t="shared" si="146"/>
        <v>鹿東</v>
      </c>
      <c r="AB612" s="230" t="s">
        <v>2462</v>
      </c>
      <c r="AC612" s="230" t="str">
        <f t="shared" si="158"/>
        <v>鹿威(I</v>
      </c>
      <c r="BB612" s="547" t="s">
        <v>1977</v>
      </c>
      <c r="BC612" s="547">
        <v>3657</v>
      </c>
      <c r="BD612" s="547">
        <v>1</v>
      </c>
      <c r="BE612" s="547">
        <v>3658</v>
      </c>
      <c r="BG612" s="239" t="s">
        <v>8787</v>
      </c>
      <c r="BH612" s="240" t="s">
        <v>8803</v>
      </c>
      <c r="BI612" t="s">
        <v>2462</v>
      </c>
      <c r="BJ612" t="s">
        <v>2455</v>
      </c>
    </row>
    <row r="613" spans="1:62">
      <c r="A613" s="239" t="s">
        <v>58</v>
      </c>
      <c r="B613" s="240" t="s">
        <v>375</v>
      </c>
      <c r="C613" s="240" t="s">
        <v>3188</v>
      </c>
      <c r="D613" s="239" t="s">
        <v>806</v>
      </c>
      <c r="E613" s="239" t="s">
        <v>4741</v>
      </c>
      <c r="F613" s="239" t="s">
        <v>7825</v>
      </c>
      <c r="G613" s="239" t="s">
        <v>3202</v>
      </c>
      <c r="H613" s="239" t="s">
        <v>806</v>
      </c>
      <c r="I613" s="239" t="s">
        <v>3188</v>
      </c>
      <c r="J613" s="241" t="s">
        <v>7735</v>
      </c>
      <c r="K613" s="241" t="s">
        <v>367</v>
      </c>
      <c r="L613" s="230" t="str">
        <f t="shared" si="147"/>
        <v>IO#3DTR</v>
      </c>
      <c r="M613" s="230" t="str">
        <f t="shared" si="148"/>
        <v/>
      </c>
      <c r="N613" s="230" t="str">
        <f t="shared" si="149"/>
        <v>IO#3DTR</v>
      </c>
      <c r="O613" s="230" t="str">
        <f t="shared" si="150"/>
        <v/>
      </c>
      <c r="P613" s="55" t="str">
        <f t="shared" si="151"/>
        <v>IO#3DTR</v>
      </c>
      <c r="Q613" s="635" t="str">
        <f t="shared" si="157"/>
        <v>542</v>
      </c>
      <c r="R613" s="234">
        <f t="shared" si="159"/>
        <v>539</v>
      </c>
      <c r="S613" s="55">
        <f t="shared" si="152"/>
        <v>536</v>
      </c>
      <c r="T613" s="242">
        <f t="shared" ca="1" si="153"/>
        <v>21.4</v>
      </c>
      <c r="U613" s="231">
        <f t="shared" si="154"/>
        <v>613</v>
      </c>
      <c r="V613" s="230" t="str">
        <f t="array" ref="V613">INDEX(P:P,MAX(U$3:U613))</f>
        <v>IO#3DTR</v>
      </c>
      <c r="W613" s="230">
        <f t="shared" ca="1" si="155"/>
        <v>60</v>
      </c>
      <c r="X613" s="230" t="str">
        <f t="shared" si="156"/>
        <v/>
      </c>
      <c r="Y613" s="230">
        <f t="shared" si="145"/>
        <v>0</v>
      </c>
      <c r="AA613" s="230" t="str">
        <f t="shared" si="146"/>
        <v>鹿東</v>
      </c>
      <c r="AB613" s="230" t="s">
        <v>2463</v>
      </c>
      <c r="AC613" s="230" t="str">
        <f t="shared" si="158"/>
        <v>#3DT</v>
      </c>
      <c r="BB613" s="547" t="s">
        <v>2569</v>
      </c>
      <c r="BC613" s="547">
        <v>217</v>
      </c>
      <c r="BD613" s="547">
        <v>6</v>
      </c>
      <c r="BE613" s="547">
        <v>223</v>
      </c>
      <c r="BG613" s="239" t="s">
        <v>8786</v>
      </c>
      <c r="BH613" s="240" t="s">
        <v>375</v>
      </c>
      <c r="BI613" t="s">
        <v>2463</v>
      </c>
      <c r="BJ613" t="s">
        <v>2463</v>
      </c>
    </row>
    <row r="614" spans="1:62">
      <c r="A614" s="239" t="s">
        <v>58</v>
      </c>
      <c r="B614" s="240" t="s">
        <v>648</v>
      </c>
      <c r="C614" s="240" t="s">
        <v>942</v>
      </c>
      <c r="D614" s="239" t="s">
        <v>806</v>
      </c>
      <c r="E614" s="239" t="s">
        <v>1009</v>
      </c>
      <c r="F614" s="239" t="s">
        <v>806</v>
      </c>
      <c r="G614" s="239" t="s">
        <v>957</v>
      </c>
      <c r="H614" s="239" t="s">
        <v>5774</v>
      </c>
      <c r="I614" s="239" t="s">
        <v>957</v>
      </c>
      <c r="J614" s="241" t="s">
        <v>5664</v>
      </c>
      <c r="K614" s="241" t="s">
        <v>868</v>
      </c>
      <c r="L614" s="230" t="str">
        <f t="shared" si="147"/>
        <v>IO76</v>
      </c>
      <c r="M614" s="230" t="str">
        <f t="shared" si="148"/>
        <v/>
      </c>
      <c r="N614" s="230" t="str">
        <f t="shared" si="149"/>
        <v/>
      </c>
      <c r="O614" s="230" t="str">
        <f t="shared" si="150"/>
        <v/>
      </c>
      <c r="P614" s="55" t="str">
        <f t="shared" si="151"/>
        <v>IO76</v>
      </c>
      <c r="Q614" s="635" t="str">
        <f t="shared" si="157"/>
        <v>135</v>
      </c>
      <c r="R614" s="234">
        <f t="shared" si="159"/>
        <v>134</v>
      </c>
      <c r="S614" s="55">
        <f t="shared" si="152"/>
        <v>133</v>
      </c>
      <c r="T614" s="242">
        <f t="shared" ca="1" si="153"/>
        <v>5.33</v>
      </c>
      <c r="U614" s="231" t="str">
        <f t="shared" si="154"/>
        <v/>
      </c>
      <c r="V614" s="230" t="str">
        <f t="array" ref="V614">INDEX(P:P,MAX(U$3:U614))</f>
        <v>IO#3DTR</v>
      </c>
      <c r="W614" s="230" t="str">
        <f t="shared" ca="1" si="155"/>
        <v/>
      </c>
      <c r="X614" s="230">
        <f t="shared" si="156"/>
        <v>22.8</v>
      </c>
      <c r="Y614" s="230">
        <f t="shared" si="145"/>
        <v>0</v>
      </c>
      <c r="AA614" s="230" t="str">
        <f t="shared" si="146"/>
        <v>鹿東</v>
      </c>
      <c r="AB614" s="230" t="s">
        <v>2464</v>
      </c>
      <c r="AC614" s="230" t="str">
        <f t="shared" si="158"/>
        <v>IO76</v>
      </c>
      <c r="BB614" s="547" t="s">
        <v>1979</v>
      </c>
      <c r="BC614" s="547">
        <v>107</v>
      </c>
      <c r="BD614" s="547" t="s">
        <v>85</v>
      </c>
      <c r="BE614" s="547">
        <v>107</v>
      </c>
      <c r="BG614" s="239" t="s">
        <v>8787</v>
      </c>
      <c r="BH614" s="240" t="s">
        <v>8804</v>
      </c>
      <c r="BI614" t="s">
        <v>2464</v>
      </c>
      <c r="BJ614" t="s">
        <v>2463</v>
      </c>
    </row>
    <row r="615" spans="1:62">
      <c r="A615" s="239" t="s">
        <v>7797</v>
      </c>
      <c r="B615" s="240" t="s">
        <v>649</v>
      </c>
      <c r="C615" s="240" t="s">
        <v>949</v>
      </c>
      <c r="D615" s="239" t="s">
        <v>806</v>
      </c>
      <c r="E615" s="239" t="s">
        <v>1023</v>
      </c>
      <c r="F615" s="239" t="s">
        <v>5774</v>
      </c>
      <c r="G615" s="239" t="s">
        <v>835</v>
      </c>
      <c r="H615" s="239" t="s">
        <v>806</v>
      </c>
      <c r="I615" s="239" t="s">
        <v>949</v>
      </c>
      <c r="J615" s="241" t="s">
        <v>945</v>
      </c>
      <c r="K615" s="241" t="s">
        <v>5743</v>
      </c>
      <c r="L615" s="230" t="str">
        <f t="shared" si="147"/>
        <v>IO75</v>
      </c>
      <c r="M615" s="230" t="str">
        <f t="shared" si="148"/>
        <v/>
      </c>
      <c r="N615" s="230" t="str">
        <f t="shared" si="149"/>
        <v/>
      </c>
      <c r="O615" s="230" t="str">
        <f t="shared" si="150"/>
        <v/>
      </c>
      <c r="P615" s="55" t="str">
        <f t="shared" si="151"/>
        <v>IO75</v>
      </c>
      <c r="Q615" s="635" t="str">
        <f t="shared" si="157"/>
        <v>95</v>
      </c>
      <c r="R615" s="234">
        <f t="shared" si="159"/>
        <v>92</v>
      </c>
      <c r="S615" s="55">
        <f t="shared" si="152"/>
        <v>90</v>
      </c>
      <c r="T615" s="242">
        <f t="shared" ca="1" si="153"/>
        <v>3.75</v>
      </c>
      <c r="U615" s="231" t="str">
        <f t="shared" si="154"/>
        <v/>
      </c>
      <c r="V615" s="230" t="str">
        <f t="array" ref="V615">INDEX(P:P,MAX(U$3:U615))</f>
        <v>IO#3DTR</v>
      </c>
      <c r="W615" s="230" t="str">
        <f t="shared" ca="1" si="155"/>
        <v/>
      </c>
      <c r="X615" s="230">
        <f t="shared" si="156"/>
        <v>22.8</v>
      </c>
      <c r="Y615" s="230">
        <f t="shared" si="145"/>
        <v>0</v>
      </c>
      <c r="AA615" s="230" t="str">
        <f t="shared" si="146"/>
        <v>鹿東</v>
      </c>
      <c r="AB615" s="230" t="s">
        <v>2465</v>
      </c>
      <c r="AC615" s="230" t="str">
        <f t="shared" si="158"/>
        <v>IO75</v>
      </c>
      <c r="BB615" s="547" t="s">
        <v>1981</v>
      </c>
      <c r="BC615" s="547">
        <v>1703</v>
      </c>
      <c r="BD615" s="547">
        <v>3</v>
      </c>
      <c r="BE615" s="547">
        <v>1706</v>
      </c>
      <c r="BG615" s="239" t="s">
        <v>58</v>
      </c>
      <c r="BH615" s="240" t="s">
        <v>8805</v>
      </c>
      <c r="BI615" t="s">
        <v>2465</v>
      </c>
      <c r="BJ615" t="s">
        <v>2463</v>
      </c>
    </row>
    <row r="616" spans="1:62">
      <c r="A616" s="239" t="s">
        <v>58</v>
      </c>
      <c r="B616" s="240" t="s">
        <v>650</v>
      </c>
      <c r="C616" s="240" t="s">
        <v>5984</v>
      </c>
      <c r="D616" s="239" t="s">
        <v>7399</v>
      </c>
      <c r="E616" s="239" t="s">
        <v>7826</v>
      </c>
      <c r="F616" s="239" t="s">
        <v>6524</v>
      </c>
      <c r="G616" s="239" t="s">
        <v>7638</v>
      </c>
      <c r="H616" s="239" t="s">
        <v>6524</v>
      </c>
      <c r="I616" s="239" t="s">
        <v>7638</v>
      </c>
      <c r="J616" s="241" t="s">
        <v>5655</v>
      </c>
      <c r="K616" s="241" t="s">
        <v>7827</v>
      </c>
      <c r="L616" s="230" t="str">
        <f t="shared" si="147"/>
        <v>IO74</v>
      </c>
      <c r="M616" s="230" t="str">
        <f t="shared" si="148"/>
        <v/>
      </c>
      <c r="N616" s="230" t="str">
        <f t="shared" si="149"/>
        <v/>
      </c>
      <c r="O616" s="230" t="str">
        <f t="shared" si="150"/>
        <v/>
      </c>
      <c r="P616" s="55" t="str">
        <f t="shared" si="151"/>
        <v>IO74</v>
      </c>
      <c r="Q616" s="635" t="str">
        <f t="shared" si="157"/>
        <v>14</v>
      </c>
      <c r="R616" s="234">
        <f t="shared" si="159"/>
        <v>14</v>
      </c>
      <c r="S616" s="55">
        <f t="shared" si="152"/>
        <v>13</v>
      </c>
      <c r="T616" s="242">
        <f t="shared" ca="1" si="153"/>
        <v>0.55000000000000004</v>
      </c>
      <c r="U616" s="231" t="str">
        <f t="shared" si="154"/>
        <v/>
      </c>
      <c r="V616" s="230" t="str">
        <f t="array" ref="V616">INDEX(P:P,MAX(U$3:U616))</f>
        <v>IO#3DTR</v>
      </c>
      <c r="W616" s="230" t="str">
        <f t="shared" ca="1" si="155"/>
        <v/>
      </c>
      <c r="X616" s="230">
        <f t="shared" si="156"/>
        <v>22.8</v>
      </c>
      <c r="Y616" s="230">
        <f t="shared" si="145"/>
        <v>0</v>
      </c>
      <c r="AA616" s="230" t="str">
        <f t="shared" si="146"/>
        <v>鹿東</v>
      </c>
      <c r="AB616" s="230" t="s">
        <v>2466</v>
      </c>
      <c r="AC616" s="230" t="str">
        <f t="shared" si="158"/>
        <v>IO74</v>
      </c>
      <c r="BB616" s="547" t="s">
        <v>3274</v>
      </c>
      <c r="BC616" s="547" t="s">
        <v>85</v>
      </c>
      <c r="BD616" s="547" t="s">
        <v>85</v>
      </c>
      <c r="BE616" s="547">
        <v>0</v>
      </c>
      <c r="BG616" s="239" t="s">
        <v>8787</v>
      </c>
      <c r="BH616" s="240" t="s">
        <v>8806</v>
      </c>
      <c r="BI616" t="s">
        <v>2466</v>
      </c>
      <c r="BJ616" t="s">
        <v>2463</v>
      </c>
    </row>
    <row r="617" spans="1:62">
      <c r="A617" s="239" t="s">
        <v>7797</v>
      </c>
      <c r="B617" s="240" t="s">
        <v>651</v>
      </c>
      <c r="C617" s="240" t="s">
        <v>1018</v>
      </c>
      <c r="D617" s="239" t="s">
        <v>5943</v>
      </c>
      <c r="E617" s="239" t="s">
        <v>1018</v>
      </c>
      <c r="F617" s="239" t="s">
        <v>5943</v>
      </c>
      <c r="G617" s="239" t="s">
        <v>926</v>
      </c>
      <c r="H617" s="239" t="s">
        <v>5660</v>
      </c>
      <c r="I617" s="239" t="s">
        <v>7828</v>
      </c>
      <c r="J617" s="241" t="s">
        <v>823</v>
      </c>
      <c r="K617" s="241" t="s">
        <v>798</v>
      </c>
      <c r="L617" s="230" t="str">
        <f t="shared" si="147"/>
        <v>IO73</v>
      </c>
      <c r="M617" s="230" t="str">
        <f t="shared" si="148"/>
        <v/>
      </c>
      <c r="N617" s="230" t="str">
        <f t="shared" si="149"/>
        <v/>
      </c>
      <c r="O617" s="230" t="str">
        <f t="shared" si="150"/>
        <v/>
      </c>
      <c r="P617" s="55" t="str">
        <f t="shared" si="151"/>
        <v>IO73</v>
      </c>
      <c r="Q617" s="635" t="str">
        <f t="shared" si="157"/>
        <v>61</v>
      </c>
      <c r="R617" s="234">
        <f t="shared" si="159"/>
        <v>60</v>
      </c>
      <c r="S617" s="55">
        <f t="shared" si="152"/>
        <v>59</v>
      </c>
      <c r="T617" s="242">
        <f t="shared" ca="1" si="153"/>
        <v>2.41</v>
      </c>
      <c r="U617" s="231" t="str">
        <f t="shared" si="154"/>
        <v/>
      </c>
      <c r="V617" s="230" t="str">
        <f t="array" ref="V617">INDEX(P:P,MAX(U$3:U617))</f>
        <v>IO#3DTR</v>
      </c>
      <c r="W617" s="230" t="str">
        <f t="shared" ca="1" si="155"/>
        <v/>
      </c>
      <c r="X617" s="230">
        <f t="shared" si="156"/>
        <v>22.8</v>
      </c>
      <c r="Y617" s="230">
        <f t="shared" si="145"/>
        <v>0</v>
      </c>
      <c r="AA617" s="230" t="str">
        <f t="shared" si="146"/>
        <v>鹿東</v>
      </c>
      <c r="AB617" s="230" t="s">
        <v>2467</v>
      </c>
      <c r="AC617" s="230" t="str">
        <f t="shared" si="158"/>
        <v>IO73</v>
      </c>
      <c r="BB617" s="547" t="s">
        <v>2581</v>
      </c>
      <c r="BC617" s="547">
        <v>1256</v>
      </c>
      <c r="BD617" s="547">
        <v>5</v>
      </c>
      <c r="BE617" s="547">
        <v>1261</v>
      </c>
      <c r="BG617" s="239" t="s">
        <v>8786</v>
      </c>
      <c r="BH617" s="240" t="s">
        <v>8807</v>
      </c>
      <c r="BI617" t="s">
        <v>2467</v>
      </c>
      <c r="BJ617" t="s">
        <v>2463</v>
      </c>
    </row>
    <row r="618" spans="1:62">
      <c r="A618" s="239" t="s">
        <v>58</v>
      </c>
      <c r="B618" s="240" t="s">
        <v>652</v>
      </c>
      <c r="C618" s="240" t="s">
        <v>7829</v>
      </c>
      <c r="D618" s="239" t="s">
        <v>792</v>
      </c>
      <c r="E618" s="239" t="s">
        <v>811</v>
      </c>
      <c r="F618" s="239" t="s">
        <v>6200</v>
      </c>
      <c r="G618" s="239" t="s">
        <v>7829</v>
      </c>
      <c r="H618" s="239" t="s">
        <v>792</v>
      </c>
      <c r="I618" s="239" t="s">
        <v>811</v>
      </c>
      <c r="J618" s="241" t="s">
        <v>5624</v>
      </c>
      <c r="K618" s="241" t="s">
        <v>793</v>
      </c>
      <c r="L618" s="230" t="str">
        <f t="shared" si="147"/>
        <v>IO72</v>
      </c>
      <c r="M618" s="230" t="str">
        <f t="shared" si="148"/>
        <v/>
      </c>
      <c r="N618" s="230" t="str">
        <f t="shared" si="149"/>
        <v/>
      </c>
      <c r="O618" s="230" t="str">
        <f t="shared" si="150"/>
        <v/>
      </c>
      <c r="P618" s="55" t="str">
        <f t="shared" si="151"/>
        <v>IO72</v>
      </c>
      <c r="Q618" s="635" t="str">
        <f t="shared" si="157"/>
        <v>67</v>
      </c>
      <c r="R618" s="234">
        <f t="shared" si="159"/>
        <v>66</v>
      </c>
      <c r="S618" s="55">
        <f t="shared" si="152"/>
        <v>66</v>
      </c>
      <c r="T618" s="242">
        <f t="shared" ca="1" si="153"/>
        <v>2.65</v>
      </c>
      <c r="U618" s="231" t="str">
        <f t="shared" si="154"/>
        <v/>
      </c>
      <c r="V618" s="230" t="str">
        <f t="array" ref="V618">INDEX(P:P,MAX(U$3:U618))</f>
        <v>IO#3DTR</v>
      </c>
      <c r="W618" s="230" t="str">
        <f t="shared" ca="1" si="155"/>
        <v/>
      </c>
      <c r="X618" s="230">
        <f t="shared" si="156"/>
        <v>22.8</v>
      </c>
      <c r="Y618" s="230">
        <f t="shared" si="145"/>
        <v>0</v>
      </c>
      <c r="AA618" s="230" t="str">
        <f t="shared" si="146"/>
        <v>鹿東</v>
      </c>
      <c r="AB618" s="230" t="s">
        <v>2468</v>
      </c>
      <c r="AC618" s="230" t="str">
        <f t="shared" si="158"/>
        <v>IO72</v>
      </c>
      <c r="BB618" s="547" t="s">
        <v>2580</v>
      </c>
      <c r="BC618" s="547">
        <v>4879</v>
      </c>
      <c r="BD618" s="547">
        <v>3</v>
      </c>
      <c r="BE618" s="547">
        <v>4882</v>
      </c>
      <c r="BG618" s="239" t="s">
        <v>8786</v>
      </c>
      <c r="BH618" s="240" t="s">
        <v>8808</v>
      </c>
      <c r="BI618" t="s">
        <v>2468</v>
      </c>
      <c r="BJ618" t="s">
        <v>2463</v>
      </c>
    </row>
    <row r="619" spans="1:62">
      <c r="A619" s="239" t="s">
        <v>58</v>
      </c>
      <c r="B619" s="240" t="s">
        <v>7830</v>
      </c>
      <c r="C619" s="240" t="s">
        <v>959</v>
      </c>
      <c r="D619" s="239" t="s">
        <v>868</v>
      </c>
      <c r="E619" s="239" t="s">
        <v>7831</v>
      </c>
      <c r="F619" s="239" t="s">
        <v>868</v>
      </c>
      <c r="G619" s="239" t="s">
        <v>1050</v>
      </c>
      <c r="H619" s="239" t="s">
        <v>868</v>
      </c>
      <c r="I619" s="239" t="s">
        <v>1050</v>
      </c>
      <c r="J619" s="241" t="s">
        <v>1064</v>
      </c>
      <c r="K619" s="241" t="s">
        <v>5743</v>
      </c>
      <c r="L619" s="230" t="str">
        <f t="shared" si="147"/>
        <v>IO71</v>
      </c>
      <c r="M619" s="230" t="str">
        <f t="shared" si="148"/>
        <v/>
      </c>
      <c r="N619" s="230" t="str">
        <f t="shared" si="149"/>
        <v/>
      </c>
      <c r="O619" s="230" t="str">
        <f t="shared" si="150"/>
        <v/>
      </c>
      <c r="P619" s="55" t="str">
        <f t="shared" si="151"/>
        <v>IO71</v>
      </c>
      <c r="Q619" s="635" t="str">
        <f t="shared" si="157"/>
        <v>247</v>
      </c>
      <c r="R619" s="234">
        <f t="shared" si="159"/>
        <v>244</v>
      </c>
      <c r="S619" s="55">
        <f t="shared" si="152"/>
        <v>239</v>
      </c>
      <c r="T619" s="242">
        <f t="shared" ca="1" si="153"/>
        <v>9.75</v>
      </c>
      <c r="U619" s="231" t="str">
        <f t="shared" si="154"/>
        <v/>
      </c>
      <c r="V619" s="230" t="str">
        <f t="array" ref="V619">INDEX(P:P,MAX(U$3:U619))</f>
        <v>IO#3DTR</v>
      </c>
      <c r="W619" s="230" t="str">
        <f t="shared" ca="1" si="155"/>
        <v/>
      </c>
      <c r="X619" s="230">
        <f t="shared" si="156"/>
        <v>22.8</v>
      </c>
      <c r="Y619" s="230">
        <f t="shared" si="145"/>
        <v>0</v>
      </c>
      <c r="AA619" s="230" t="str">
        <f t="shared" si="146"/>
        <v>鹿東</v>
      </c>
      <c r="AB619" s="230" t="s">
        <v>2469</v>
      </c>
      <c r="AC619" s="230" t="str">
        <f t="shared" si="158"/>
        <v>IO71</v>
      </c>
      <c r="BB619" s="547" t="s">
        <v>3275</v>
      </c>
      <c r="BC619" s="547" t="s">
        <v>85</v>
      </c>
      <c r="BD619" s="547" t="s">
        <v>85</v>
      </c>
      <c r="BE619" s="547">
        <v>0</v>
      </c>
      <c r="BG619" s="239" t="s">
        <v>8786</v>
      </c>
      <c r="BH619" s="240" t="s">
        <v>8809</v>
      </c>
      <c r="BI619" t="s">
        <v>2469</v>
      </c>
      <c r="BJ619" t="s">
        <v>2463</v>
      </c>
    </row>
    <row r="620" spans="1:62">
      <c r="A620" s="239" t="s">
        <v>7795</v>
      </c>
      <c r="B620" s="240" t="s">
        <v>653</v>
      </c>
      <c r="C620" s="240" t="s">
        <v>7832</v>
      </c>
      <c r="D620" s="239" t="s">
        <v>793</v>
      </c>
      <c r="E620" s="239" t="s">
        <v>1021</v>
      </c>
      <c r="F620" s="239" t="s">
        <v>793</v>
      </c>
      <c r="G620" s="239" t="s">
        <v>7833</v>
      </c>
      <c r="H620" s="239" t="s">
        <v>7099</v>
      </c>
      <c r="I620" s="239" t="s">
        <v>7834</v>
      </c>
      <c r="J620" s="241" t="s">
        <v>5624</v>
      </c>
      <c r="K620" s="241" t="s">
        <v>793</v>
      </c>
      <c r="L620" s="230" t="str">
        <f t="shared" si="147"/>
        <v>IOPV</v>
      </c>
      <c r="M620" s="230" t="str">
        <f t="shared" si="148"/>
        <v/>
      </c>
      <c r="N620" s="230" t="str">
        <f t="shared" si="149"/>
        <v/>
      </c>
      <c r="O620" s="230" t="str">
        <f t="shared" si="150"/>
        <v/>
      </c>
      <c r="P620" s="55" t="str">
        <f t="shared" si="151"/>
        <v>IOPV</v>
      </c>
      <c r="Q620" s="635" t="str">
        <f t="shared" si="157"/>
        <v>26</v>
      </c>
      <c r="R620" s="234">
        <f t="shared" si="159"/>
        <v>25</v>
      </c>
      <c r="S620" s="55">
        <f t="shared" si="152"/>
        <v>25</v>
      </c>
      <c r="T620" s="242" t="e">
        <f t="shared" ca="1" si="153"/>
        <v>#VALUE!</v>
      </c>
      <c r="U620" s="231" t="str">
        <f t="shared" si="154"/>
        <v/>
      </c>
      <c r="V620" s="230" t="str">
        <f t="array" ref="V620">INDEX(P:P,MAX(U$3:U620))</f>
        <v>IO#3DTR</v>
      </c>
      <c r="W620" s="230" t="str">
        <f t="shared" ca="1" si="155"/>
        <v/>
      </c>
      <c r="X620" s="230" t="e">
        <f t="shared" si="156"/>
        <v>#VALUE!</v>
      </c>
      <c r="Y620" s="230">
        <f t="shared" si="145"/>
        <v>0</v>
      </c>
      <c r="AA620" s="230" t="str">
        <f t="shared" si="146"/>
        <v>鹿東</v>
      </c>
      <c r="AB620" s="230" t="s">
        <v>2470</v>
      </c>
      <c r="BB620" s="547" t="s">
        <v>2578</v>
      </c>
      <c r="BC620" s="547">
        <v>1138</v>
      </c>
      <c r="BD620" s="547">
        <v>1</v>
      </c>
      <c r="BE620" s="547">
        <v>1139</v>
      </c>
      <c r="BG620" s="239" t="s">
        <v>58</v>
      </c>
      <c r="BH620" s="240" t="s">
        <v>8810</v>
      </c>
      <c r="BI620" t="s">
        <v>2470</v>
      </c>
      <c r="BJ620" t="s">
        <v>2463</v>
      </c>
    </row>
    <row r="621" spans="1:62">
      <c r="A621" s="239" t="s">
        <v>68</v>
      </c>
      <c r="B621" s="240" t="s">
        <v>7722</v>
      </c>
      <c r="C621" s="240" t="s">
        <v>4742</v>
      </c>
      <c r="D621" s="239" t="s">
        <v>841</v>
      </c>
      <c r="E621" s="239" t="s">
        <v>7835</v>
      </c>
      <c r="F621" s="239" t="s">
        <v>841</v>
      </c>
      <c r="G621" s="239" t="s">
        <v>4743</v>
      </c>
      <c r="H621" s="239" t="s">
        <v>841</v>
      </c>
      <c r="I621" s="239" t="s">
        <v>4742</v>
      </c>
      <c r="J621" s="241" t="s">
        <v>7088</v>
      </c>
      <c r="K621" s="241" t="s">
        <v>7836</v>
      </c>
      <c r="L621" s="230" t="str">
        <f t="shared" si="147"/>
        <v>IP#1MTR</v>
      </c>
      <c r="M621" s="230" t="str">
        <f t="shared" si="148"/>
        <v/>
      </c>
      <c r="N621" s="230" t="str">
        <f t="shared" si="149"/>
        <v>IP#1MTR</v>
      </c>
      <c r="O621" s="230" t="str">
        <f t="shared" si="150"/>
        <v/>
      </c>
      <c r="P621" s="55" t="str">
        <f t="shared" si="151"/>
        <v>IP#1MTR</v>
      </c>
      <c r="Q621" s="635" t="str">
        <f t="shared" si="157"/>
        <v>891</v>
      </c>
      <c r="R621" s="234">
        <f t="shared" si="159"/>
        <v>865</v>
      </c>
      <c r="S621" s="55">
        <f t="shared" si="152"/>
        <v>851</v>
      </c>
      <c r="T621" s="242">
        <f t="shared" ca="1" si="153"/>
        <v>17.59</v>
      </c>
      <c r="U621" s="231">
        <f t="shared" si="154"/>
        <v>621</v>
      </c>
      <c r="V621" s="230" t="str">
        <f t="array" ref="V621">INDEX(P:P,MAX(U$3:U621))</f>
        <v>IP#1MTR</v>
      </c>
      <c r="W621" s="230">
        <f t="shared" ca="1" si="155"/>
        <v>25</v>
      </c>
      <c r="X621" s="230" t="str">
        <f t="shared" si="156"/>
        <v/>
      </c>
      <c r="Y621" s="230">
        <f t="shared" si="145"/>
        <v>0</v>
      </c>
      <c r="AA621" s="230" t="str">
        <f t="shared" si="146"/>
        <v>福工</v>
      </c>
      <c r="AB621" s="230" t="s">
        <v>2471</v>
      </c>
      <c r="AC621" s="230" t="str">
        <f>LEFT(B621,4)</f>
        <v>#1MT</v>
      </c>
      <c r="BB621" s="547" t="s">
        <v>2579</v>
      </c>
      <c r="BC621" s="547">
        <v>844</v>
      </c>
      <c r="BD621" s="547">
        <v>3</v>
      </c>
      <c r="BE621" s="547">
        <v>847</v>
      </c>
      <c r="BG621" s="239" t="s">
        <v>68</v>
      </c>
      <c r="BH621" s="240" t="s">
        <v>434</v>
      </c>
      <c r="BI621" t="s">
        <v>2471</v>
      </c>
      <c r="BJ621" t="s">
        <v>2471</v>
      </c>
    </row>
    <row r="622" spans="1:62">
      <c r="A622" s="239" t="s">
        <v>68</v>
      </c>
      <c r="B622" s="240" t="s">
        <v>7837</v>
      </c>
      <c r="C622" s="240" t="s">
        <v>1013</v>
      </c>
      <c r="D622" s="239" t="s">
        <v>855</v>
      </c>
      <c r="E622" s="239" t="s">
        <v>864</v>
      </c>
      <c r="F622" s="239" t="s">
        <v>855</v>
      </c>
      <c r="G622" s="239" t="s">
        <v>903</v>
      </c>
      <c r="H622" s="239" t="s">
        <v>7060</v>
      </c>
      <c r="I622" s="239" t="s">
        <v>6184</v>
      </c>
      <c r="J622" s="241" t="s">
        <v>981</v>
      </c>
      <c r="K622" s="241" t="s">
        <v>792</v>
      </c>
      <c r="L622" s="230" t="str">
        <f t="shared" si="147"/>
        <v>IP29</v>
      </c>
      <c r="M622" s="230" t="str">
        <f t="shared" si="148"/>
        <v/>
      </c>
      <c r="N622" s="230" t="str">
        <f t="shared" si="149"/>
        <v/>
      </c>
      <c r="O622" s="230" t="str">
        <f t="shared" si="150"/>
        <v/>
      </c>
      <c r="P622" s="55" t="str">
        <f t="shared" si="151"/>
        <v>IP29</v>
      </c>
      <c r="Q622" s="635" t="str">
        <f t="shared" si="157"/>
        <v>206</v>
      </c>
      <c r="R622" s="234">
        <f t="shared" si="159"/>
        <v>201</v>
      </c>
      <c r="S622" s="55">
        <f t="shared" si="152"/>
        <v>194</v>
      </c>
      <c r="T622" s="242">
        <f t="shared" ca="1" si="153"/>
        <v>4.07</v>
      </c>
      <c r="U622" s="231" t="str">
        <f t="shared" si="154"/>
        <v/>
      </c>
      <c r="V622" s="230" t="str">
        <f t="array" ref="V622">INDEX(P:P,MAX(U$3:U622))</f>
        <v>IP#1MTR</v>
      </c>
      <c r="W622" s="230" t="str">
        <f t="shared" ca="1" si="155"/>
        <v/>
      </c>
      <c r="X622" s="230">
        <f t="shared" si="156"/>
        <v>11.4</v>
      </c>
      <c r="Y622" s="230">
        <f t="shared" si="145"/>
        <v>0</v>
      </c>
      <c r="AA622" s="230" t="str">
        <f t="shared" si="146"/>
        <v>福工</v>
      </c>
      <c r="AB622" s="230" t="s">
        <v>2472</v>
      </c>
      <c r="AC622" s="230" t="str">
        <f t="shared" ref="AC622:AC639" si="160">LEFT(B622,3)</f>
        <v>金崙線</v>
      </c>
      <c r="BB622" s="547" t="s">
        <v>3276</v>
      </c>
      <c r="BC622" s="547" t="s">
        <v>85</v>
      </c>
      <c r="BD622" s="547" t="s">
        <v>85</v>
      </c>
      <c r="BE622" s="547">
        <v>0</v>
      </c>
      <c r="BG622" s="239" t="s">
        <v>8811</v>
      </c>
      <c r="BH622" s="240" t="s">
        <v>8812</v>
      </c>
      <c r="BI622" t="s">
        <v>2472</v>
      </c>
      <c r="BJ622" t="s">
        <v>2471</v>
      </c>
    </row>
    <row r="623" spans="1:62">
      <c r="A623" s="239" t="s">
        <v>7838</v>
      </c>
      <c r="B623" s="240" t="s">
        <v>7839</v>
      </c>
      <c r="C623" s="240" t="s">
        <v>965</v>
      </c>
      <c r="D623" s="239" t="s">
        <v>813</v>
      </c>
      <c r="E623" s="239" t="s">
        <v>7840</v>
      </c>
      <c r="F623" s="239" t="s">
        <v>813</v>
      </c>
      <c r="G623" s="239" t="s">
        <v>5902</v>
      </c>
      <c r="H623" s="239" t="s">
        <v>813</v>
      </c>
      <c r="I623" s="239" t="s">
        <v>5902</v>
      </c>
      <c r="J623" s="241" t="s">
        <v>1032</v>
      </c>
      <c r="K623" s="241" t="s">
        <v>5660</v>
      </c>
      <c r="L623" s="230" t="str">
        <f t="shared" si="147"/>
        <v>IP24</v>
      </c>
      <c r="M623" s="230" t="str">
        <f t="shared" si="148"/>
        <v/>
      </c>
      <c r="N623" s="230" t="str">
        <f t="shared" si="149"/>
        <v/>
      </c>
      <c r="O623" s="230" t="str">
        <f t="shared" si="150"/>
        <v/>
      </c>
      <c r="P623" s="55" t="str">
        <f t="shared" si="151"/>
        <v>IP24</v>
      </c>
      <c r="Q623" s="635" t="str">
        <f t="shared" si="157"/>
        <v>142</v>
      </c>
      <c r="R623" s="234">
        <f t="shared" si="159"/>
        <v>139</v>
      </c>
      <c r="S623" s="55">
        <f t="shared" si="152"/>
        <v>135</v>
      </c>
      <c r="T623" s="242">
        <f t="shared" ca="1" si="153"/>
        <v>2.8</v>
      </c>
      <c r="U623" s="231" t="str">
        <f t="shared" si="154"/>
        <v/>
      </c>
      <c r="V623" s="230" t="str">
        <f t="array" ref="V623">INDEX(P:P,MAX(U$3:U623))</f>
        <v>IP#1MTR</v>
      </c>
      <c r="W623" s="230" t="str">
        <f t="shared" ca="1" si="155"/>
        <v/>
      </c>
      <c r="X623" s="230">
        <f t="shared" si="156"/>
        <v>11.4</v>
      </c>
      <c r="Y623" s="230">
        <f t="shared" si="145"/>
        <v>0</v>
      </c>
      <c r="AA623" s="230" t="str">
        <f t="shared" si="146"/>
        <v>福工</v>
      </c>
      <c r="AB623" s="230" t="s">
        <v>2473</v>
      </c>
      <c r="AC623" s="230" t="str">
        <f t="shared" si="160"/>
        <v>福工線</v>
      </c>
      <c r="BB623" s="547" t="s">
        <v>3277</v>
      </c>
      <c r="BC623" s="547" t="s">
        <v>85</v>
      </c>
      <c r="BD623" s="547" t="s">
        <v>85</v>
      </c>
      <c r="BE623" s="547">
        <v>0</v>
      </c>
      <c r="BG623" s="239" t="s">
        <v>68</v>
      </c>
      <c r="BH623" s="240" t="s">
        <v>8813</v>
      </c>
      <c r="BI623" t="s">
        <v>2473</v>
      </c>
      <c r="BJ623" t="s">
        <v>2471</v>
      </c>
    </row>
    <row r="624" spans="1:62">
      <c r="A624" s="239" t="s">
        <v>68</v>
      </c>
      <c r="B624" s="240" t="s">
        <v>654</v>
      </c>
      <c r="C624" s="240" t="s">
        <v>7841</v>
      </c>
      <c r="D624" s="239" t="s">
        <v>813</v>
      </c>
      <c r="E624" s="239" t="s">
        <v>7842</v>
      </c>
      <c r="F624" s="239" t="s">
        <v>813</v>
      </c>
      <c r="G624" s="239" t="s">
        <v>1012</v>
      </c>
      <c r="H624" s="239" t="s">
        <v>5743</v>
      </c>
      <c r="I624" s="239" t="s">
        <v>7841</v>
      </c>
      <c r="J624" s="241" t="s">
        <v>6307</v>
      </c>
      <c r="K624" s="241" t="s">
        <v>859</v>
      </c>
      <c r="L624" s="230" t="str">
        <f t="shared" si="147"/>
        <v>IP22</v>
      </c>
      <c r="M624" s="230" t="str">
        <f t="shared" si="148"/>
        <v/>
      </c>
      <c r="N624" s="230" t="str">
        <f t="shared" si="149"/>
        <v/>
      </c>
      <c r="O624" s="230" t="str">
        <f t="shared" si="150"/>
        <v/>
      </c>
      <c r="P624" s="55" t="str">
        <f t="shared" si="151"/>
        <v>IP22</v>
      </c>
      <c r="Q624" s="635" t="str">
        <f t="shared" si="157"/>
        <v>232</v>
      </c>
      <c r="R624" s="234">
        <f t="shared" si="159"/>
        <v>219</v>
      </c>
      <c r="S624" s="55">
        <f t="shared" si="152"/>
        <v>207</v>
      </c>
      <c r="T624" s="242">
        <f t="shared" ca="1" si="153"/>
        <v>4.58</v>
      </c>
      <c r="U624" s="231" t="str">
        <f t="shared" si="154"/>
        <v/>
      </c>
      <c r="V624" s="230" t="str">
        <f t="array" ref="V624">INDEX(P:P,MAX(U$3:U624))</f>
        <v>IP#1MTR</v>
      </c>
      <c r="W624" s="230" t="str">
        <f t="shared" ca="1" si="155"/>
        <v/>
      </c>
      <c r="X624" s="230">
        <f t="shared" si="156"/>
        <v>11.4</v>
      </c>
      <c r="Y624" s="230">
        <f t="shared" si="145"/>
        <v>0</v>
      </c>
      <c r="AA624" s="230" t="str">
        <f t="shared" si="146"/>
        <v>福工</v>
      </c>
      <c r="AB624" s="230" t="s">
        <v>2474</v>
      </c>
      <c r="AC624" s="230" t="str">
        <f t="shared" si="160"/>
        <v>廓仔線</v>
      </c>
      <c r="BB624" s="547" t="s">
        <v>3278</v>
      </c>
      <c r="BC624" s="547" t="s">
        <v>85</v>
      </c>
      <c r="BD624" s="547" t="s">
        <v>85</v>
      </c>
      <c r="BE624" s="547">
        <v>0</v>
      </c>
      <c r="BG624" s="239" t="s">
        <v>8811</v>
      </c>
      <c r="BH624" s="240" t="s">
        <v>654</v>
      </c>
      <c r="BI624" t="s">
        <v>2474</v>
      </c>
      <c r="BJ624" t="s">
        <v>2471</v>
      </c>
    </row>
    <row r="625" spans="1:62">
      <c r="A625" s="239" t="s">
        <v>7843</v>
      </c>
      <c r="B625" s="240" t="s">
        <v>7844</v>
      </c>
      <c r="C625" s="240" t="s">
        <v>6576</v>
      </c>
      <c r="D625" s="239" t="s">
        <v>5801</v>
      </c>
      <c r="E625" s="239" t="s">
        <v>972</v>
      </c>
      <c r="F625" s="239" t="s">
        <v>841</v>
      </c>
      <c r="G625" s="239" t="s">
        <v>7845</v>
      </c>
      <c r="H625" s="239" t="s">
        <v>7069</v>
      </c>
      <c r="I625" s="239" t="s">
        <v>972</v>
      </c>
      <c r="J625" s="241" t="s">
        <v>808</v>
      </c>
      <c r="K625" s="241" t="s">
        <v>859</v>
      </c>
      <c r="L625" s="230" t="str">
        <f t="shared" si="147"/>
        <v>IP21</v>
      </c>
      <c r="M625" s="230" t="str">
        <f t="shared" si="148"/>
        <v/>
      </c>
      <c r="N625" s="230" t="str">
        <f t="shared" si="149"/>
        <v/>
      </c>
      <c r="O625" s="230" t="str">
        <f t="shared" si="150"/>
        <v/>
      </c>
      <c r="P625" s="55" t="str">
        <f t="shared" si="151"/>
        <v>IP21</v>
      </c>
      <c r="Q625" s="635" t="str">
        <f t="shared" si="157"/>
        <v>201</v>
      </c>
      <c r="R625" s="234">
        <f t="shared" si="159"/>
        <v>195</v>
      </c>
      <c r="S625" s="55">
        <f t="shared" si="152"/>
        <v>186</v>
      </c>
      <c r="T625" s="242">
        <f t="shared" ca="1" si="153"/>
        <v>3.97</v>
      </c>
      <c r="U625" s="231" t="str">
        <f t="shared" si="154"/>
        <v/>
      </c>
      <c r="V625" s="230" t="str">
        <f t="array" ref="V625">INDEX(P:P,MAX(U$3:U625))</f>
        <v>IP#1MTR</v>
      </c>
      <c r="W625" s="230" t="str">
        <f t="shared" ca="1" si="155"/>
        <v/>
      </c>
      <c r="X625" s="230">
        <f t="shared" si="156"/>
        <v>11.4</v>
      </c>
      <c r="Y625" s="230">
        <f t="shared" si="145"/>
        <v>0</v>
      </c>
      <c r="AA625" s="230" t="str">
        <f t="shared" si="146"/>
        <v>福工</v>
      </c>
      <c r="AB625" s="230" t="s">
        <v>1899</v>
      </c>
      <c r="AC625" s="230" t="str">
        <f t="shared" si="160"/>
        <v>金興線</v>
      </c>
      <c r="BB625" s="547" t="s">
        <v>2582</v>
      </c>
      <c r="BC625" s="547">
        <v>2586</v>
      </c>
      <c r="BD625" s="547">
        <v>4</v>
      </c>
      <c r="BE625" s="547">
        <v>2590</v>
      </c>
      <c r="BG625" s="239" t="s">
        <v>8814</v>
      </c>
      <c r="BH625" s="240" t="s">
        <v>8815</v>
      </c>
      <c r="BI625" t="s">
        <v>1899</v>
      </c>
      <c r="BJ625" t="s">
        <v>2471</v>
      </c>
    </row>
    <row r="626" spans="1:62">
      <c r="A626" s="239" t="s">
        <v>68</v>
      </c>
      <c r="B626" s="240" t="s">
        <v>655</v>
      </c>
      <c r="C626" s="240" t="s">
        <v>973</v>
      </c>
      <c r="D626" s="239" t="s">
        <v>5801</v>
      </c>
      <c r="E626" s="239" t="s">
        <v>873</v>
      </c>
      <c r="F626" s="239" t="s">
        <v>7069</v>
      </c>
      <c r="G626" s="239" t="s">
        <v>973</v>
      </c>
      <c r="H626" s="239" t="s">
        <v>5801</v>
      </c>
      <c r="I626" s="239" t="s">
        <v>973</v>
      </c>
      <c r="J626" s="241" t="s">
        <v>929</v>
      </c>
      <c r="K626" s="241" t="s">
        <v>813</v>
      </c>
      <c r="L626" s="230" t="str">
        <f t="shared" si="147"/>
        <v>IP20</v>
      </c>
      <c r="M626" s="230" t="str">
        <f t="shared" si="148"/>
        <v/>
      </c>
      <c r="N626" s="230" t="str">
        <f t="shared" si="149"/>
        <v/>
      </c>
      <c r="O626" s="230" t="str">
        <f t="shared" si="150"/>
        <v/>
      </c>
      <c r="P626" s="55" t="str">
        <f t="shared" si="151"/>
        <v>IP20</v>
      </c>
      <c r="Q626" s="635" t="str">
        <f t="shared" si="157"/>
        <v>212</v>
      </c>
      <c r="R626" s="234">
        <f t="shared" si="159"/>
        <v>202</v>
      </c>
      <c r="S626" s="55">
        <f t="shared" si="152"/>
        <v>183</v>
      </c>
      <c r="T626" s="242">
        <f t="shared" ca="1" si="153"/>
        <v>4.1900000000000004</v>
      </c>
      <c r="U626" s="231" t="str">
        <f t="shared" si="154"/>
        <v/>
      </c>
      <c r="V626" s="230" t="str">
        <f t="array" ref="V626">INDEX(P:P,MAX(U$3:U626))</f>
        <v>IP#1MTR</v>
      </c>
      <c r="W626" s="230" t="str">
        <f t="shared" ca="1" si="155"/>
        <v/>
      </c>
      <c r="X626" s="230">
        <f t="shared" si="156"/>
        <v>11.4</v>
      </c>
      <c r="Y626" s="230">
        <f t="shared" si="145"/>
        <v>0</v>
      </c>
      <c r="AA626" s="230" t="str">
        <f t="shared" si="146"/>
        <v>福工</v>
      </c>
      <c r="AB626" s="230" t="s">
        <v>1897</v>
      </c>
      <c r="AC626" s="230" t="str">
        <f t="shared" si="160"/>
        <v>番社線</v>
      </c>
      <c r="BB626" s="547" t="s">
        <v>3279</v>
      </c>
      <c r="BC626" s="547" t="s">
        <v>85</v>
      </c>
      <c r="BD626" s="547" t="s">
        <v>85</v>
      </c>
      <c r="BE626" s="547">
        <v>0</v>
      </c>
      <c r="BG626" s="239" t="s">
        <v>8814</v>
      </c>
      <c r="BH626" s="240" t="s">
        <v>8816</v>
      </c>
      <c r="BI626" t="s">
        <v>1897</v>
      </c>
      <c r="BJ626" t="s">
        <v>2471</v>
      </c>
    </row>
    <row r="627" spans="1:62">
      <c r="A627" s="239" t="s">
        <v>68</v>
      </c>
      <c r="B627" s="240" t="s">
        <v>7551</v>
      </c>
      <c r="C627" s="240" t="s">
        <v>3169</v>
      </c>
      <c r="D627" s="239" t="s">
        <v>841</v>
      </c>
      <c r="E627" s="239" t="s">
        <v>7846</v>
      </c>
      <c r="F627" s="239" t="s">
        <v>841</v>
      </c>
      <c r="G627" s="239" t="s">
        <v>4744</v>
      </c>
      <c r="H627" s="239" t="s">
        <v>841</v>
      </c>
      <c r="I627" s="239" t="s">
        <v>4744</v>
      </c>
      <c r="J627" s="241" t="s">
        <v>367</v>
      </c>
      <c r="K627" s="241" t="s">
        <v>5595</v>
      </c>
      <c r="L627" s="230" t="str">
        <f t="shared" si="147"/>
        <v>IP#2MTR</v>
      </c>
      <c r="M627" s="230" t="str">
        <f t="shared" si="148"/>
        <v/>
      </c>
      <c r="N627" s="230" t="str">
        <f t="shared" si="149"/>
        <v>IP#2MTR</v>
      </c>
      <c r="O627" s="230" t="str">
        <f t="shared" si="150"/>
        <v/>
      </c>
      <c r="P627" s="55" t="str">
        <f t="shared" si="151"/>
        <v>IP#2MTR</v>
      </c>
      <c r="Q627" s="635" t="str">
        <f t="shared" si="157"/>
        <v>1012</v>
      </c>
      <c r="R627" s="234">
        <f t="shared" si="159"/>
        <v>1000</v>
      </c>
      <c r="S627" s="55">
        <f t="shared" si="152"/>
        <v>984</v>
      </c>
      <c r="T627" s="242">
        <f t="shared" ca="1" si="153"/>
        <v>19.98</v>
      </c>
      <c r="U627" s="231">
        <f t="shared" si="154"/>
        <v>627</v>
      </c>
      <c r="V627" s="230" t="str">
        <f t="array" ref="V627">INDEX(P:P,MAX(U$3:U627))</f>
        <v>IP#2MTR</v>
      </c>
      <c r="W627" s="230">
        <f t="shared" ca="1" si="155"/>
        <v>25</v>
      </c>
      <c r="X627" s="230" t="str">
        <f t="shared" si="156"/>
        <v/>
      </c>
      <c r="Y627" s="230">
        <f t="shared" si="145"/>
        <v>0</v>
      </c>
      <c r="AA627" s="230" t="str">
        <f t="shared" si="146"/>
        <v>福工</v>
      </c>
      <c r="AB627" s="230" t="s">
        <v>2475</v>
      </c>
      <c r="AC627" s="230" t="str">
        <f t="shared" si="160"/>
        <v>#2M</v>
      </c>
      <c r="BB627" s="547" t="s">
        <v>2576</v>
      </c>
      <c r="BC627" s="547">
        <v>989</v>
      </c>
      <c r="BD627" s="547" t="s">
        <v>85</v>
      </c>
      <c r="BE627" s="547">
        <v>989</v>
      </c>
      <c r="BG627" s="239" t="s">
        <v>8814</v>
      </c>
      <c r="BH627" s="240" t="s">
        <v>8487</v>
      </c>
      <c r="BI627" t="s">
        <v>2475</v>
      </c>
      <c r="BJ627" t="s">
        <v>2475</v>
      </c>
    </row>
    <row r="628" spans="1:62">
      <c r="A628" s="239" t="s">
        <v>7847</v>
      </c>
      <c r="B628" s="240" t="s">
        <v>656</v>
      </c>
      <c r="C628" s="240" t="s">
        <v>1061</v>
      </c>
      <c r="D628" s="239" t="s">
        <v>813</v>
      </c>
      <c r="E628" s="239" t="s">
        <v>3153</v>
      </c>
      <c r="F628" s="239" t="s">
        <v>7431</v>
      </c>
      <c r="G628" s="239" t="s">
        <v>7848</v>
      </c>
      <c r="H628" s="239" t="s">
        <v>813</v>
      </c>
      <c r="I628" s="239" t="s">
        <v>7849</v>
      </c>
      <c r="J628" s="241" t="s">
        <v>7850</v>
      </c>
      <c r="K628" s="241" t="s">
        <v>813</v>
      </c>
      <c r="L628" s="230" t="str">
        <f t="shared" si="147"/>
        <v>IP31</v>
      </c>
      <c r="M628" s="230" t="str">
        <f t="shared" si="148"/>
        <v/>
      </c>
      <c r="N628" s="230" t="str">
        <f t="shared" si="149"/>
        <v/>
      </c>
      <c r="O628" s="230" t="str">
        <f t="shared" si="150"/>
        <v/>
      </c>
      <c r="P628" s="55" t="str">
        <f t="shared" si="151"/>
        <v>IP31</v>
      </c>
      <c r="Q628" s="635" t="str">
        <f t="shared" si="157"/>
        <v>339</v>
      </c>
      <c r="R628" s="234">
        <f t="shared" si="159"/>
        <v>319</v>
      </c>
      <c r="S628" s="55">
        <f t="shared" si="152"/>
        <v>296</v>
      </c>
      <c r="T628" s="242">
        <f t="shared" ca="1" si="153"/>
        <v>6.69</v>
      </c>
      <c r="U628" s="231" t="str">
        <f t="shared" si="154"/>
        <v/>
      </c>
      <c r="V628" s="230" t="str">
        <f t="array" ref="V628">INDEX(P:P,MAX(U$3:U628))</f>
        <v>IP#2MTR</v>
      </c>
      <c r="W628" s="230" t="str">
        <f t="shared" ca="1" si="155"/>
        <v/>
      </c>
      <c r="X628" s="230">
        <f t="shared" si="156"/>
        <v>11.4</v>
      </c>
      <c r="Y628" s="230">
        <f t="shared" si="145"/>
        <v>0</v>
      </c>
      <c r="AA628" s="230" t="str">
        <f t="shared" si="146"/>
        <v>福工</v>
      </c>
      <c r="AB628" s="230" t="s">
        <v>2476</v>
      </c>
      <c r="AC628" s="230" t="str">
        <f t="shared" si="160"/>
        <v>福東線</v>
      </c>
      <c r="BB628" s="547" t="s">
        <v>2572</v>
      </c>
      <c r="BC628" s="547">
        <v>647</v>
      </c>
      <c r="BD628" s="547" t="s">
        <v>85</v>
      </c>
      <c r="BE628" s="547">
        <v>647</v>
      </c>
      <c r="BG628" s="239" t="s">
        <v>8814</v>
      </c>
      <c r="BH628" s="240" t="s">
        <v>8817</v>
      </c>
      <c r="BI628" t="s">
        <v>2476</v>
      </c>
      <c r="BJ628" t="s">
        <v>2475</v>
      </c>
    </row>
    <row r="629" spans="1:62">
      <c r="A629" s="239" t="s">
        <v>7851</v>
      </c>
      <c r="B629" s="240" t="s">
        <v>657</v>
      </c>
      <c r="C629" s="240" t="s">
        <v>5775</v>
      </c>
      <c r="D629" s="239" t="s">
        <v>868</v>
      </c>
      <c r="E629" s="239" t="s">
        <v>7852</v>
      </c>
      <c r="F629" s="239" t="s">
        <v>7853</v>
      </c>
      <c r="G629" s="239" t="s">
        <v>7854</v>
      </c>
      <c r="H629" s="239" t="s">
        <v>7217</v>
      </c>
      <c r="I629" s="239" t="s">
        <v>924</v>
      </c>
      <c r="J629" s="241" t="s">
        <v>5624</v>
      </c>
      <c r="K629" s="241" t="s">
        <v>7855</v>
      </c>
      <c r="L629" s="230" t="str">
        <f t="shared" si="147"/>
        <v>IP30</v>
      </c>
      <c r="M629" s="230" t="str">
        <f t="shared" si="148"/>
        <v/>
      </c>
      <c r="N629" s="230" t="str">
        <f t="shared" si="149"/>
        <v/>
      </c>
      <c r="O629" s="230" t="str">
        <f t="shared" si="150"/>
        <v/>
      </c>
      <c r="P629" s="55" t="str">
        <f t="shared" si="151"/>
        <v>IP30</v>
      </c>
      <c r="Q629" s="635" t="str">
        <f t="shared" si="157"/>
        <v>203</v>
      </c>
      <c r="R629" s="234">
        <f t="shared" si="159"/>
        <v>200</v>
      </c>
      <c r="S629" s="55">
        <f t="shared" si="152"/>
        <v>198</v>
      </c>
      <c r="T629" s="242">
        <f t="shared" ca="1" si="153"/>
        <v>4.01</v>
      </c>
      <c r="U629" s="231" t="str">
        <f t="shared" si="154"/>
        <v/>
      </c>
      <c r="V629" s="230" t="str">
        <f t="array" ref="V629">INDEX(P:P,MAX(U$3:U629))</f>
        <v>IP#2MTR</v>
      </c>
      <c r="W629" s="230" t="str">
        <f t="shared" ca="1" si="155"/>
        <v/>
      </c>
      <c r="X629" s="230">
        <f t="shared" si="156"/>
        <v>11.4</v>
      </c>
      <c r="Y629" s="230">
        <f t="shared" si="145"/>
        <v>0</v>
      </c>
      <c r="AA629" s="230" t="str">
        <f t="shared" si="146"/>
        <v>福工</v>
      </c>
      <c r="AB629" s="230" t="s">
        <v>2477</v>
      </c>
      <c r="AC629" s="230" t="str">
        <f t="shared" si="160"/>
        <v>福南線</v>
      </c>
      <c r="BB629" s="547" t="s">
        <v>2575</v>
      </c>
      <c r="BC629" s="547">
        <v>1936</v>
      </c>
      <c r="BD629" s="547">
        <v>6</v>
      </c>
      <c r="BE629" s="547">
        <v>1942</v>
      </c>
      <c r="BG629" s="239" t="s">
        <v>8811</v>
      </c>
      <c r="BH629" s="240" t="s">
        <v>8818</v>
      </c>
      <c r="BI629" t="s">
        <v>2477</v>
      </c>
      <c r="BJ629" t="s">
        <v>2475</v>
      </c>
    </row>
    <row r="630" spans="1:62">
      <c r="A630" s="239" t="s">
        <v>7856</v>
      </c>
      <c r="B630" s="240" t="s">
        <v>7857</v>
      </c>
      <c r="C630" s="240" t="s">
        <v>7858</v>
      </c>
      <c r="D630" s="239" t="s">
        <v>841</v>
      </c>
      <c r="E630" s="239" t="s">
        <v>819</v>
      </c>
      <c r="F630" s="239" t="s">
        <v>7531</v>
      </c>
      <c r="G630" s="239" t="s">
        <v>985</v>
      </c>
      <c r="H630" s="239" t="s">
        <v>841</v>
      </c>
      <c r="I630" s="239" t="s">
        <v>1000</v>
      </c>
      <c r="J630" s="241" t="s">
        <v>802</v>
      </c>
      <c r="K630" s="241" t="s">
        <v>855</v>
      </c>
      <c r="L630" s="230" t="str">
        <f t="shared" si="147"/>
        <v>IP28</v>
      </c>
      <c r="M630" s="230" t="str">
        <f t="shared" si="148"/>
        <v/>
      </c>
      <c r="N630" s="230" t="str">
        <f t="shared" si="149"/>
        <v/>
      </c>
      <c r="O630" s="230" t="str">
        <f t="shared" si="150"/>
        <v/>
      </c>
      <c r="P630" s="55" t="str">
        <f t="shared" si="151"/>
        <v>IP28</v>
      </c>
      <c r="Q630" s="635" t="str">
        <f t="shared" si="157"/>
        <v>127</v>
      </c>
      <c r="R630" s="234">
        <f t="shared" si="159"/>
        <v>123</v>
      </c>
      <c r="S630" s="55">
        <f t="shared" si="152"/>
        <v>118</v>
      </c>
      <c r="T630" s="242">
        <f t="shared" ca="1" si="153"/>
        <v>2.5099999999999998</v>
      </c>
      <c r="U630" s="231" t="str">
        <f t="shared" si="154"/>
        <v/>
      </c>
      <c r="V630" s="230" t="str">
        <f t="array" ref="V630">INDEX(P:P,MAX(U$3:U630))</f>
        <v>IP#2MTR</v>
      </c>
      <c r="W630" s="230" t="str">
        <f t="shared" ca="1" si="155"/>
        <v/>
      </c>
      <c r="X630" s="230">
        <f t="shared" si="156"/>
        <v>11.4</v>
      </c>
      <c r="Y630" s="230">
        <f t="shared" si="145"/>
        <v>0</v>
      </c>
      <c r="AA630" s="230" t="str">
        <f t="shared" si="146"/>
        <v>福工</v>
      </c>
      <c r="AB630" s="230" t="s">
        <v>1972</v>
      </c>
      <c r="AC630" s="230" t="str">
        <f t="shared" si="160"/>
        <v>南港線</v>
      </c>
      <c r="BB630" s="547" t="s">
        <v>2573</v>
      </c>
      <c r="BC630" s="547">
        <v>842</v>
      </c>
      <c r="BD630" s="547">
        <v>8</v>
      </c>
      <c r="BE630" s="547">
        <v>850</v>
      </c>
      <c r="BG630" s="239" t="s">
        <v>8811</v>
      </c>
      <c r="BH630" s="240" t="s">
        <v>8819</v>
      </c>
      <c r="BI630" t="s">
        <v>1972</v>
      </c>
      <c r="BJ630" t="s">
        <v>2475</v>
      </c>
    </row>
    <row r="631" spans="1:62">
      <c r="A631" s="239" t="s">
        <v>7843</v>
      </c>
      <c r="B631" s="240" t="s">
        <v>658</v>
      </c>
      <c r="C631" s="240" t="s">
        <v>7831</v>
      </c>
      <c r="D631" s="239" t="s">
        <v>841</v>
      </c>
      <c r="E631" s="239" t="s">
        <v>7859</v>
      </c>
      <c r="F631" s="239" t="s">
        <v>841</v>
      </c>
      <c r="G631" s="239" t="s">
        <v>992</v>
      </c>
      <c r="H631" s="239" t="s">
        <v>841</v>
      </c>
      <c r="I631" s="239" t="s">
        <v>992</v>
      </c>
      <c r="J631" s="241" t="s">
        <v>5709</v>
      </c>
      <c r="K631" s="241" t="s">
        <v>793</v>
      </c>
      <c r="L631" s="230" t="str">
        <f t="shared" si="147"/>
        <v>IP25</v>
      </c>
      <c r="M631" s="230" t="str">
        <f t="shared" si="148"/>
        <v/>
      </c>
      <c r="N631" s="230" t="str">
        <f t="shared" si="149"/>
        <v/>
      </c>
      <c r="O631" s="230" t="str">
        <f t="shared" si="150"/>
        <v/>
      </c>
      <c r="P631" s="55" t="str">
        <f t="shared" si="151"/>
        <v>IP25</v>
      </c>
      <c r="Q631" s="635" t="str">
        <f t="shared" si="157"/>
        <v>239</v>
      </c>
      <c r="R631" s="234">
        <f t="shared" si="159"/>
        <v>238</v>
      </c>
      <c r="S631" s="55">
        <f t="shared" si="152"/>
        <v>235</v>
      </c>
      <c r="T631" s="242">
        <f t="shared" ca="1" si="153"/>
        <v>4.72</v>
      </c>
      <c r="U631" s="231" t="str">
        <f t="shared" si="154"/>
        <v/>
      </c>
      <c r="V631" s="230" t="str">
        <f t="array" ref="V631">INDEX(P:P,MAX(U$3:U631))</f>
        <v>IP#2MTR</v>
      </c>
      <c r="W631" s="230" t="str">
        <f t="shared" ca="1" si="155"/>
        <v/>
      </c>
      <c r="X631" s="230">
        <f t="shared" si="156"/>
        <v>11.4</v>
      </c>
      <c r="Y631" s="230">
        <f t="shared" si="145"/>
        <v>0</v>
      </c>
      <c r="AA631" s="230" t="str">
        <f t="shared" si="146"/>
        <v>福工</v>
      </c>
      <c r="AB631" s="230" t="s">
        <v>2478</v>
      </c>
      <c r="AC631" s="230" t="str">
        <f t="shared" si="160"/>
        <v>三汴線</v>
      </c>
      <c r="BB631" s="547" t="s">
        <v>2574</v>
      </c>
      <c r="BC631" s="547">
        <v>1061</v>
      </c>
      <c r="BD631" s="547">
        <v>0</v>
      </c>
      <c r="BE631" s="547">
        <v>1061</v>
      </c>
      <c r="BG631" s="239" t="s">
        <v>8811</v>
      </c>
      <c r="BH631" s="240" t="s">
        <v>658</v>
      </c>
      <c r="BI631" t="s">
        <v>2478</v>
      </c>
      <c r="BJ631" t="s">
        <v>2475</v>
      </c>
    </row>
    <row r="632" spans="1:62">
      <c r="A632" s="239" t="s">
        <v>68</v>
      </c>
      <c r="B632" s="240" t="s">
        <v>7860</v>
      </c>
      <c r="C632" s="240" t="s">
        <v>6184</v>
      </c>
      <c r="D632" s="239" t="s">
        <v>792</v>
      </c>
      <c r="E632" s="239" t="s">
        <v>983</v>
      </c>
      <c r="F632" s="239" t="s">
        <v>792</v>
      </c>
      <c r="G632" s="239" t="s">
        <v>6510</v>
      </c>
      <c r="H632" s="239" t="s">
        <v>6200</v>
      </c>
      <c r="I632" s="239" t="s">
        <v>983</v>
      </c>
      <c r="J632" s="241" t="s">
        <v>7861</v>
      </c>
      <c r="K632" s="241" t="s">
        <v>5959</v>
      </c>
      <c r="L632" s="230" t="str">
        <f t="shared" si="147"/>
        <v>IP27</v>
      </c>
      <c r="M632" s="230" t="str">
        <f t="shared" si="148"/>
        <v/>
      </c>
      <c r="N632" s="230" t="str">
        <f t="shared" si="149"/>
        <v/>
      </c>
      <c r="O632" s="230" t="str">
        <f t="shared" si="150"/>
        <v/>
      </c>
      <c r="P632" s="55" t="str">
        <f t="shared" si="151"/>
        <v>IP27</v>
      </c>
      <c r="Q632" s="635" t="str">
        <f t="shared" si="157"/>
        <v>213</v>
      </c>
      <c r="R632" s="234">
        <f t="shared" si="159"/>
        <v>207</v>
      </c>
      <c r="S632" s="55">
        <f t="shared" si="152"/>
        <v>202</v>
      </c>
      <c r="T632" s="242">
        <f t="shared" ca="1" si="153"/>
        <v>4.21</v>
      </c>
      <c r="U632" s="231" t="str">
        <f t="shared" si="154"/>
        <v/>
      </c>
      <c r="V632" s="230" t="str">
        <f t="array" ref="V632">INDEX(P:P,MAX(U$3:U632))</f>
        <v>IP#2MTR</v>
      </c>
      <c r="W632" s="230" t="str">
        <f t="shared" ca="1" si="155"/>
        <v/>
      </c>
      <c r="X632" s="230">
        <f t="shared" si="156"/>
        <v>11.4</v>
      </c>
      <c r="Y632" s="230">
        <f t="shared" si="145"/>
        <v>0</v>
      </c>
      <c r="AA632" s="230" t="str">
        <f t="shared" si="146"/>
        <v>福工</v>
      </c>
      <c r="AB632" s="230" t="s">
        <v>1970</v>
      </c>
      <c r="AC632" s="230" t="str">
        <f t="shared" si="160"/>
        <v>外埔線</v>
      </c>
      <c r="BB632" s="547" t="s">
        <v>1909</v>
      </c>
      <c r="BC632" s="547">
        <v>3</v>
      </c>
      <c r="BD632" s="547">
        <v>1</v>
      </c>
      <c r="BE632" s="547">
        <v>4</v>
      </c>
      <c r="BG632" s="239" t="s">
        <v>8814</v>
      </c>
      <c r="BH632" s="240" t="s">
        <v>8820</v>
      </c>
      <c r="BI632" t="s">
        <v>1970</v>
      </c>
      <c r="BJ632" t="s">
        <v>2475</v>
      </c>
    </row>
    <row r="633" spans="1:62">
      <c r="A633" s="239" t="s">
        <v>7847</v>
      </c>
      <c r="B633" s="240" t="s">
        <v>439</v>
      </c>
      <c r="C633" s="240" t="s">
        <v>7862</v>
      </c>
      <c r="D633" s="239" t="s">
        <v>7159</v>
      </c>
      <c r="E633" s="239" t="s">
        <v>3207</v>
      </c>
      <c r="F633" s="239" t="s">
        <v>5590</v>
      </c>
      <c r="G633" s="239" t="s">
        <v>3194</v>
      </c>
      <c r="H633" s="239" t="s">
        <v>841</v>
      </c>
      <c r="I633" s="239" t="s">
        <v>3194</v>
      </c>
      <c r="J633" s="241" t="s">
        <v>7088</v>
      </c>
      <c r="K633" s="241" t="s">
        <v>5595</v>
      </c>
      <c r="L633" s="230" t="str">
        <f t="shared" si="147"/>
        <v>IP#3MTR</v>
      </c>
      <c r="M633" s="230" t="str">
        <f t="shared" si="148"/>
        <v/>
      </c>
      <c r="N633" s="230" t="str">
        <f t="shared" si="149"/>
        <v>IP#3MTR</v>
      </c>
      <c r="O633" s="230" t="str">
        <f t="shared" si="150"/>
        <v/>
      </c>
      <c r="P633" s="55" t="str">
        <f t="shared" si="151"/>
        <v>IP#3MTR</v>
      </c>
      <c r="Q633" s="635" t="str">
        <f t="shared" si="157"/>
        <v>1025</v>
      </c>
      <c r="R633" s="234">
        <f t="shared" si="159"/>
        <v>1012</v>
      </c>
      <c r="S633" s="55">
        <f t="shared" si="152"/>
        <v>997</v>
      </c>
      <c r="T633" s="242">
        <f t="shared" ca="1" si="153"/>
        <v>20.239999999999998</v>
      </c>
      <c r="U633" s="231">
        <f t="shared" si="154"/>
        <v>633</v>
      </c>
      <c r="V633" s="230" t="str">
        <f t="array" ref="V633">INDEX(P:P,MAX(U$3:U633))</f>
        <v>IP#3MTR</v>
      </c>
      <c r="W633" s="230">
        <f t="shared" ca="1" si="155"/>
        <v>25</v>
      </c>
      <c r="X633" s="230" t="str">
        <f t="shared" si="156"/>
        <v/>
      </c>
      <c r="Y633" s="230">
        <f t="shared" si="145"/>
        <v>0</v>
      </c>
      <c r="AA633" s="230" t="str">
        <f t="shared" si="146"/>
        <v>福工</v>
      </c>
      <c r="AB633" s="230" t="s">
        <v>2479</v>
      </c>
      <c r="AC633" s="230" t="str">
        <f t="shared" si="160"/>
        <v>#3M</v>
      </c>
      <c r="BB633" s="547" t="s">
        <v>1217</v>
      </c>
      <c r="BC633" s="547">
        <v>3</v>
      </c>
      <c r="BD633" s="547">
        <v>4</v>
      </c>
      <c r="BE633" s="547">
        <v>7</v>
      </c>
      <c r="BG633" s="239" t="s">
        <v>8814</v>
      </c>
      <c r="BH633" s="240" t="s">
        <v>8548</v>
      </c>
      <c r="BI633" t="s">
        <v>2479</v>
      </c>
      <c r="BJ633" t="s">
        <v>2479</v>
      </c>
    </row>
    <row r="634" spans="1:62">
      <c r="A634" s="239" t="s">
        <v>68</v>
      </c>
      <c r="B634" s="240" t="s">
        <v>7863</v>
      </c>
      <c r="C634" s="240" t="s">
        <v>7595</v>
      </c>
      <c r="D634" s="239" t="s">
        <v>841</v>
      </c>
      <c r="E634" s="239" t="s">
        <v>7864</v>
      </c>
      <c r="F634" s="239" t="s">
        <v>7531</v>
      </c>
      <c r="G634" s="239" t="s">
        <v>902</v>
      </c>
      <c r="H634" s="239" t="s">
        <v>7531</v>
      </c>
      <c r="I634" s="239" t="s">
        <v>986</v>
      </c>
      <c r="J634" s="241" t="s">
        <v>5624</v>
      </c>
      <c r="K634" s="241" t="s">
        <v>5638</v>
      </c>
      <c r="L634" s="230" t="str">
        <f t="shared" si="147"/>
        <v>IP23</v>
      </c>
      <c r="M634" s="230" t="str">
        <f t="shared" si="148"/>
        <v/>
      </c>
      <c r="N634" s="230" t="str">
        <f t="shared" si="149"/>
        <v/>
      </c>
      <c r="O634" s="230" t="str">
        <f t="shared" si="150"/>
        <v/>
      </c>
      <c r="P634" s="55" t="str">
        <f t="shared" si="151"/>
        <v>IP23</v>
      </c>
      <c r="Q634" s="635" t="str">
        <f t="shared" si="157"/>
        <v>158</v>
      </c>
      <c r="R634" s="234">
        <f t="shared" si="159"/>
        <v>157</v>
      </c>
      <c r="S634" s="55">
        <f t="shared" si="152"/>
        <v>156</v>
      </c>
      <c r="T634" s="242">
        <f t="shared" ca="1" si="153"/>
        <v>3.12</v>
      </c>
      <c r="U634" s="231" t="str">
        <f t="shared" si="154"/>
        <v/>
      </c>
      <c r="V634" s="230" t="str">
        <f t="array" ref="V634">INDEX(P:P,MAX(U$3:U634))</f>
        <v>IP#3MTR</v>
      </c>
      <c r="W634" s="230" t="str">
        <f t="shared" ca="1" si="155"/>
        <v/>
      </c>
      <c r="X634" s="230">
        <f t="shared" si="156"/>
        <v>11.4</v>
      </c>
      <c r="Y634" s="230">
        <f t="shared" si="145"/>
        <v>0</v>
      </c>
      <c r="AA634" s="230" t="str">
        <f t="shared" si="146"/>
        <v>福工</v>
      </c>
      <c r="AB634" s="230" t="s">
        <v>1973</v>
      </c>
      <c r="AC634" s="230" t="str">
        <f t="shared" si="160"/>
        <v>埔崙線</v>
      </c>
      <c r="BB634" s="547" t="s">
        <v>1233</v>
      </c>
      <c r="BC634" s="547">
        <v>0</v>
      </c>
      <c r="BD634" s="547" t="s">
        <v>85</v>
      </c>
      <c r="BE634" s="547">
        <v>0</v>
      </c>
      <c r="BG634" s="239" t="s">
        <v>8811</v>
      </c>
      <c r="BH634" s="240" t="s">
        <v>8821</v>
      </c>
      <c r="BI634" t="s">
        <v>1973</v>
      </c>
      <c r="BJ634" t="s">
        <v>2479</v>
      </c>
    </row>
    <row r="635" spans="1:62">
      <c r="A635" s="239" t="s">
        <v>68</v>
      </c>
      <c r="B635" s="240" t="s">
        <v>7865</v>
      </c>
      <c r="C635" s="240" t="s">
        <v>5898</v>
      </c>
      <c r="D635" s="239" t="s">
        <v>792</v>
      </c>
      <c r="E635" s="239" t="s">
        <v>978</v>
      </c>
      <c r="F635" s="239" t="s">
        <v>6200</v>
      </c>
      <c r="G635" s="239" t="s">
        <v>997</v>
      </c>
      <c r="H635" s="239" t="s">
        <v>6200</v>
      </c>
      <c r="I635" s="239" t="s">
        <v>978</v>
      </c>
      <c r="J635" s="241" t="s">
        <v>1032</v>
      </c>
      <c r="K635" s="241" t="s">
        <v>854</v>
      </c>
      <c r="L635" s="230" t="str">
        <f t="shared" si="147"/>
        <v>IP26</v>
      </c>
      <c r="M635" s="230" t="str">
        <f t="shared" si="148"/>
        <v/>
      </c>
      <c r="N635" s="230" t="str">
        <f t="shared" si="149"/>
        <v/>
      </c>
      <c r="O635" s="230" t="str">
        <f t="shared" si="150"/>
        <v/>
      </c>
      <c r="P635" s="55" t="str">
        <f t="shared" si="151"/>
        <v>IP26</v>
      </c>
      <c r="Q635" s="635" t="str">
        <f t="shared" si="157"/>
        <v>169</v>
      </c>
      <c r="R635" s="234">
        <f t="shared" si="159"/>
        <v>164</v>
      </c>
      <c r="S635" s="55">
        <f t="shared" si="152"/>
        <v>160</v>
      </c>
      <c r="T635" s="242">
        <f t="shared" ca="1" si="153"/>
        <v>3.34</v>
      </c>
      <c r="U635" s="231" t="str">
        <f t="shared" si="154"/>
        <v/>
      </c>
      <c r="V635" s="230" t="str">
        <f t="array" ref="V635">INDEX(P:P,MAX(U$3:U635))</f>
        <v>IP#3MTR</v>
      </c>
      <c r="W635" s="230" t="str">
        <f t="shared" ca="1" si="155"/>
        <v/>
      </c>
      <c r="X635" s="230">
        <f t="shared" si="156"/>
        <v>11.4</v>
      </c>
      <c r="Y635" s="230">
        <f t="shared" si="145"/>
        <v>0</v>
      </c>
      <c r="AA635" s="230" t="str">
        <f t="shared" si="146"/>
        <v>福工</v>
      </c>
      <c r="AB635" s="230" t="s">
        <v>2480</v>
      </c>
      <c r="AC635" s="230" t="str">
        <f t="shared" si="160"/>
        <v>福北線</v>
      </c>
      <c r="BB635" s="547" t="s">
        <v>1268</v>
      </c>
      <c r="BC635" s="547">
        <v>3</v>
      </c>
      <c r="BD635" s="547">
        <v>3</v>
      </c>
      <c r="BE635" s="547">
        <v>6</v>
      </c>
      <c r="BG635" s="239" t="s">
        <v>68</v>
      </c>
      <c r="BH635" s="240" t="s">
        <v>8822</v>
      </c>
      <c r="BI635" t="s">
        <v>2480</v>
      </c>
      <c r="BJ635" t="s">
        <v>2479</v>
      </c>
    </row>
    <row r="636" spans="1:62">
      <c r="A636" s="239" t="s">
        <v>68</v>
      </c>
      <c r="B636" s="240" t="s">
        <v>659</v>
      </c>
      <c r="C636" s="240" t="s">
        <v>3179</v>
      </c>
      <c r="D636" s="239" t="s">
        <v>5801</v>
      </c>
      <c r="E636" s="239" t="s">
        <v>1057</v>
      </c>
      <c r="F636" s="239" t="s">
        <v>5801</v>
      </c>
      <c r="G636" s="239" t="s">
        <v>891</v>
      </c>
      <c r="H636" s="239" t="s">
        <v>5801</v>
      </c>
      <c r="I636" s="239" t="s">
        <v>891</v>
      </c>
      <c r="J636" s="241" t="s">
        <v>882</v>
      </c>
      <c r="K636" s="241" t="s">
        <v>5801</v>
      </c>
      <c r="L636" s="230" t="str">
        <f t="shared" si="147"/>
        <v>IP32</v>
      </c>
      <c r="M636" s="230" t="str">
        <f t="shared" si="148"/>
        <v/>
      </c>
      <c r="N636" s="230" t="str">
        <f t="shared" si="149"/>
        <v/>
      </c>
      <c r="O636" s="230" t="str">
        <f t="shared" si="150"/>
        <v/>
      </c>
      <c r="P636" s="55" t="str">
        <f t="shared" si="151"/>
        <v>IP32</v>
      </c>
      <c r="Q636" s="635" t="str">
        <f t="shared" si="157"/>
        <v>318</v>
      </c>
      <c r="R636" s="234">
        <f t="shared" si="159"/>
        <v>315</v>
      </c>
      <c r="S636" s="55">
        <f t="shared" si="152"/>
        <v>313</v>
      </c>
      <c r="T636" s="242">
        <f t="shared" ca="1" si="153"/>
        <v>6.28</v>
      </c>
      <c r="U636" s="231" t="str">
        <f t="shared" si="154"/>
        <v/>
      </c>
      <c r="V636" s="230" t="str">
        <f t="array" ref="V636">INDEX(P:P,MAX(U$3:U636))</f>
        <v>IP#3MTR</v>
      </c>
      <c r="W636" s="230" t="str">
        <f t="shared" ca="1" si="155"/>
        <v/>
      </c>
      <c r="X636" s="230">
        <f t="shared" si="156"/>
        <v>11.4</v>
      </c>
      <c r="Y636" s="230">
        <f t="shared" si="145"/>
        <v>0</v>
      </c>
      <c r="AA636" s="230" t="str">
        <f t="shared" si="146"/>
        <v>福工</v>
      </c>
      <c r="AB636" s="230" t="s">
        <v>2481</v>
      </c>
      <c r="AC636" s="230" t="str">
        <f t="shared" si="160"/>
        <v>福村線</v>
      </c>
      <c r="BB636" s="547" t="s">
        <v>1289</v>
      </c>
      <c r="BC636" s="547">
        <v>2</v>
      </c>
      <c r="BD636" s="547">
        <v>4</v>
      </c>
      <c r="BE636" s="547">
        <v>6</v>
      </c>
      <c r="BG636" s="239" t="s">
        <v>8811</v>
      </c>
      <c r="BH636" s="240" t="s">
        <v>8823</v>
      </c>
      <c r="BI636" t="s">
        <v>2481</v>
      </c>
      <c r="BJ636" t="s">
        <v>2479</v>
      </c>
    </row>
    <row r="637" spans="1:62">
      <c r="A637" s="239" t="s">
        <v>7843</v>
      </c>
      <c r="B637" s="240" t="s">
        <v>7866</v>
      </c>
      <c r="C637" s="240" t="s">
        <v>7867</v>
      </c>
      <c r="D637" s="239" t="s">
        <v>7069</v>
      </c>
      <c r="E637" s="239" t="s">
        <v>912</v>
      </c>
      <c r="F637" s="239" t="s">
        <v>7069</v>
      </c>
      <c r="G637" s="239" t="s">
        <v>7868</v>
      </c>
      <c r="H637" s="239" t="s">
        <v>813</v>
      </c>
      <c r="I637" s="239" t="s">
        <v>991</v>
      </c>
      <c r="J637" s="241" t="s">
        <v>7869</v>
      </c>
      <c r="K637" s="241" t="s">
        <v>7157</v>
      </c>
      <c r="L637" s="230" t="str">
        <f t="shared" si="147"/>
        <v>IP33</v>
      </c>
      <c r="M637" s="230" t="str">
        <f t="shared" si="148"/>
        <v/>
      </c>
      <c r="N637" s="230" t="str">
        <f t="shared" si="149"/>
        <v/>
      </c>
      <c r="O637" s="230" t="str">
        <f t="shared" si="150"/>
        <v/>
      </c>
      <c r="P637" s="55" t="str">
        <f t="shared" si="151"/>
        <v>IP33</v>
      </c>
      <c r="Q637" s="635" t="str">
        <f t="shared" si="157"/>
        <v>262</v>
      </c>
      <c r="R637" s="234">
        <f t="shared" si="159"/>
        <v>255</v>
      </c>
      <c r="S637" s="55">
        <f t="shared" si="152"/>
        <v>243</v>
      </c>
      <c r="T637" s="242">
        <f t="shared" ca="1" si="153"/>
        <v>5.17</v>
      </c>
      <c r="U637" s="231" t="str">
        <f t="shared" si="154"/>
        <v/>
      </c>
      <c r="V637" s="230" t="str">
        <f t="array" ref="V637">INDEX(P:P,MAX(U$3:U637))</f>
        <v>IP#3MTR</v>
      </c>
      <c r="W637" s="230" t="str">
        <f t="shared" ca="1" si="155"/>
        <v/>
      </c>
      <c r="X637" s="230">
        <f t="shared" si="156"/>
        <v>11.4</v>
      </c>
      <c r="Y637" s="230">
        <f t="shared" si="145"/>
        <v>0</v>
      </c>
      <c r="AA637" s="230" t="str">
        <f t="shared" si="146"/>
        <v>福工</v>
      </c>
      <c r="AB637" s="230" t="s">
        <v>2482</v>
      </c>
      <c r="AC637" s="230" t="str">
        <f t="shared" si="160"/>
        <v>福旗線</v>
      </c>
      <c r="BB637" s="547" t="s">
        <v>2597</v>
      </c>
      <c r="BC637" s="547">
        <v>3186</v>
      </c>
      <c r="BD637" s="547">
        <v>1</v>
      </c>
      <c r="BE637" s="547">
        <v>3187</v>
      </c>
      <c r="BG637" s="239" t="s">
        <v>8811</v>
      </c>
      <c r="BH637" s="240" t="s">
        <v>8824</v>
      </c>
      <c r="BI637" t="s">
        <v>2482</v>
      </c>
      <c r="BJ637" t="s">
        <v>2479</v>
      </c>
    </row>
    <row r="638" spans="1:62">
      <c r="A638" s="239" t="s">
        <v>68</v>
      </c>
      <c r="B638" s="240" t="s">
        <v>660</v>
      </c>
      <c r="C638" s="240" t="s">
        <v>907</v>
      </c>
      <c r="D638" s="239" t="s">
        <v>841</v>
      </c>
      <c r="E638" s="239" t="s">
        <v>2753</v>
      </c>
      <c r="F638" s="239" t="s">
        <v>841</v>
      </c>
      <c r="G638" s="239" t="s">
        <v>924</v>
      </c>
      <c r="H638" s="239" t="s">
        <v>841</v>
      </c>
      <c r="I638" s="239" t="s">
        <v>2753</v>
      </c>
      <c r="J638" s="241" t="s">
        <v>1029</v>
      </c>
      <c r="K638" s="241" t="s">
        <v>854</v>
      </c>
      <c r="L638" s="230" t="str">
        <f t="shared" si="147"/>
        <v>IP34</v>
      </c>
      <c r="M638" s="230" t="str">
        <f t="shared" si="148"/>
        <v/>
      </c>
      <c r="N638" s="230" t="str">
        <f t="shared" si="149"/>
        <v/>
      </c>
      <c r="O638" s="230" t="str">
        <f t="shared" si="150"/>
        <v/>
      </c>
      <c r="P638" s="55" t="str">
        <f t="shared" si="151"/>
        <v>IP34</v>
      </c>
      <c r="Q638" s="635" t="str">
        <f t="shared" si="157"/>
        <v>222</v>
      </c>
      <c r="R638" s="234">
        <f t="shared" si="159"/>
        <v>207</v>
      </c>
      <c r="S638" s="55">
        <f t="shared" si="152"/>
        <v>195</v>
      </c>
      <c r="T638" s="242">
        <f t="shared" ca="1" si="153"/>
        <v>4.38</v>
      </c>
      <c r="U638" s="231" t="str">
        <f t="shared" si="154"/>
        <v/>
      </c>
      <c r="V638" s="230" t="str">
        <f t="array" ref="V638">INDEX(P:P,MAX(U$3:U638))</f>
        <v>IP#3MTR</v>
      </c>
      <c r="W638" s="230" t="str">
        <f t="shared" ca="1" si="155"/>
        <v/>
      </c>
      <c r="X638" s="230">
        <f t="shared" si="156"/>
        <v>11.4</v>
      </c>
      <c r="Y638" s="230">
        <f t="shared" si="145"/>
        <v>0</v>
      </c>
      <c r="AA638" s="230" t="str">
        <f t="shared" si="146"/>
        <v>福工</v>
      </c>
      <c r="AB638" s="230" t="s">
        <v>2483</v>
      </c>
      <c r="AC638" s="230" t="str">
        <f t="shared" si="160"/>
        <v>福溪線</v>
      </c>
      <c r="BB638" s="547" t="s">
        <v>2596</v>
      </c>
      <c r="BC638" s="547">
        <v>860</v>
      </c>
      <c r="BD638" s="547">
        <v>3</v>
      </c>
      <c r="BE638" s="547">
        <v>863</v>
      </c>
      <c r="BG638" s="239" t="s">
        <v>8814</v>
      </c>
      <c r="BH638" s="240" t="s">
        <v>660</v>
      </c>
      <c r="BI638" t="s">
        <v>2483</v>
      </c>
      <c r="BJ638" t="s">
        <v>2479</v>
      </c>
    </row>
    <row r="639" spans="1:62">
      <c r="A639" s="239" t="s">
        <v>7870</v>
      </c>
      <c r="B639" s="240" t="s">
        <v>7722</v>
      </c>
      <c r="C639" s="240" t="s">
        <v>3187</v>
      </c>
      <c r="D639" s="239" t="s">
        <v>792</v>
      </c>
      <c r="E639" s="239" t="s">
        <v>4745</v>
      </c>
      <c r="F639" s="239" t="s">
        <v>792</v>
      </c>
      <c r="G639" s="239" t="s">
        <v>7871</v>
      </c>
      <c r="H639" s="239" t="s">
        <v>7872</v>
      </c>
      <c r="I639" s="239" t="s">
        <v>7873</v>
      </c>
      <c r="J639" s="241" t="s">
        <v>7088</v>
      </c>
      <c r="K639" s="241" t="s">
        <v>7088</v>
      </c>
      <c r="L639" s="230" t="str">
        <f t="shared" si="147"/>
        <v>IQ#1MTR</v>
      </c>
      <c r="M639" s="230" t="str">
        <f t="shared" si="148"/>
        <v/>
      </c>
      <c r="N639" s="230" t="str">
        <f t="shared" si="149"/>
        <v>IQ#1MTR</v>
      </c>
      <c r="O639" s="230" t="str">
        <f t="shared" si="150"/>
        <v/>
      </c>
      <c r="P639" s="55" t="str">
        <f t="shared" si="151"/>
        <v>IQ#1MTR</v>
      </c>
      <c r="Q639" s="635" t="str">
        <f t="shared" si="157"/>
        <v>786</v>
      </c>
      <c r="R639" s="234">
        <f t="shared" si="159"/>
        <v>757</v>
      </c>
      <c r="S639" s="55">
        <f t="shared" si="152"/>
        <v>729</v>
      </c>
      <c r="T639" s="242">
        <f t="shared" ca="1" si="153"/>
        <v>15.52</v>
      </c>
      <c r="U639" s="231">
        <f t="shared" si="154"/>
        <v>639</v>
      </c>
      <c r="V639" s="230" t="str">
        <f t="array" ref="V639">INDEX(P:P,MAX(U$3:U639))</f>
        <v>IQ#1MTR</v>
      </c>
      <c r="W639" s="230">
        <f t="shared" ca="1" si="155"/>
        <v>25</v>
      </c>
      <c r="X639" s="230" t="str">
        <f t="shared" si="156"/>
        <v/>
      </c>
      <c r="Y639" s="230">
        <f t="shared" si="145"/>
        <v>0</v>
      </c>
      <c r="AA639" s="230" t="str">
        <f t="shared" si="146"/>
        <v>彰東</v>
      </c>
      <c r="AB639" s="230" t="s">
        <v>2484</v>
      </c>
      <c r="AC639" s="230" t="str">
        <f t="shared" si="160"/>
        <v>#1M</v>
      </c>
      <c r="BB639" s="547" t="s">
        <v>2584</v>
      </c>
      <c r="BC639" s="547">
        <v>2128</v>
      </c>
      <c r="BD639" s="547">
        <v>1</v>
      </c>
      <c r="BE639" s="547">
        <v>2129</v>
      </c>
      <c r="BG639" s="239" t="s">
        <v>67</v>
      </c>
      <c r="BH639" s="240" t="s">
        <v>8601</v>
      </c>
      <c r="BI639" t="s">
        <v>2484</v>
      </c>
      <c r="BJ639" t="s">
        <v>2484</v>
      </c>
    </row>
    <row r="640" spans="1:62">
      <c r="A640" s="239" t="s">
        <v>67</v>
      </c>
      <c r="B640" s="240" t="s">
        <v>661</v>
      </c>
      <c r="C640" s="240" t="s">
        <v>923</v>
      </c>
      <c r="D640" s="239" t="s">
        <v>7431</v>
      </c>
      <c r="E640" s="239" t="s">
        <v>971</v>
      </c>
      <c r="F640" s="239" t="s">
        <v>7066</v>
      </c>
      <c r="G640" s="239" t="s">
        <v>7874</v>
      </c>
      <c r="H640" s="239" t="s">
        <v>813</v>
      </c>
      <c r="I640" s="239" t="s">
        <v>923</v>
      </c>
      <c r="J640" s="241" t="s">
        <v>964</v>
      </c>
      <c r="K640" s="241" t="s">
        <v>848</v>
      </c>
      <c r="L640" s="230" t="str">
        <f t="shared" si="147"/>
        <v>IQ21</v>
      </c>
      <c r="M640" s="230" t="str">
        <f t="shared" si="148"/>
        <v/>
      </c>
      <c r="N640" s="230" t="str">
        <f t="shared" si="149"/>
        <v/>
      </c>
      <c r="O640" s="230" t="str">
        <f t="shared" si="150"/>
        <v/>
      </c>
      <c r="P640" s="55" t="str">
        <f t="shared" si="151"/>
        <v>IQ21</v>
      </c>
      <c r="Q640" s="635" t="str">
        <f t="shared" si="157"/>
        <v>221</v>
      </c>
      <c r="R640" s="234">
        <f t="shared" si="159"/>
        <v>211</v>
      </c>
      <c r="S640" s="55">
        <f t="shared" si="152"/>
        <v>202</v>
      </c>
      <c r="T640" s="242">
        <f t="shared" ca="1" si="153"/>
        <v>4.3600000000000003</v>
      </c>
      <c r="U640" s="231" t="str">
        <f t="shared" si="154"/>
        <v/>
      </c>
      <c r="V640" s="230" t="str">
        <f t="array" ref="V640">INDEX(P:P,MAX(U$3:U640))</f>
        <v>IQ#1MTR</v>
      </c>
      <c r="W640" s="230" t="str">
        <f t="shared" ca="1" si="155"/>
        <v/>
      </c>
      <c r="X640" s="230">
        <f t="shared" si="156"/>
        <v>11.4</v>
      </c>
      <c r="Y640" s="230">
        <f t="shared" si="145"/>
        <v>0</v>
      </c>
      <c r="AA640" s="230" t="str">
        <f t="shared" si="146"/>
        <v>彰東</v>
      </c>
      <c r="AB640" s="230" t="s">
        <v>2485</v>
      </c>
      <c r="AC640" s="230" t="str">
        <f t="shared" ref="AC640:AC657" si="161">LEFT(B640,4)</f>
        <v>IQ21</v>
      </c>
      <c r="BB640" s="547" t="s">
        <v>2599</v>
      </c>
      <c r="BC640" s="547">
        <v>252</v>
      </c>
      <c r="BD640" s="547" t="s">
        <v>85</v>
      </c>
      <c r="BE640" s="547">
        <v>252</v>
      </c>
      <c r="BG640" s="239" t="s">
        <v>8825</v>
      </c>
      <c r="BH640" s="240" t="s">
        <v>8826</v>
      </c>
      <c r="BI640" t="s">
        <v>2485</v>
      </c>
      <c r="BJ640" t="s">
        <v>2484</v>
      </c>
    </row>
    <row r="641" spans="1:62">
      <c r="A641" s="239" t="s">
        <v>7875</v>
      </c>
      <c r="B641" s="240" t="s">
        <v>7876</v>
      </c>
      <c r="C641" s="240" t="s">
        <v>7877</v>
      </c>
      <c r="D641" s="239" t="s">
        <v>7166</v>
      </c>
      <c r="E641" s="239" t="s">
        <v>7878</v>
      </c>
      <c r="F641" s="239" t="s">
        <v>848</v>
      </c>
      <c r="G641" s="239" t="s">
        <v>1013</v>
      </c>
      <c r="H641" s="239" t="s">
        <v>848</v>
      </c>
      <c r="I641" s="239" t="s">
        <v>1013</v>
      </c>
      <c r="J641" s="241" t="s">
        <v>7879</v>
      </c>
      <c r="K641" s="241" t="s">
        <v>7403</v>
      </c>
      <c r="L641" s="230" t="str">
        <f t="shared" si="147"/>
        <v>IQ22</v>
      </c>
      <c r="M641" s="230" t="str">
        <f t="shared" si="148"/>
        <v/>
      </c>
      <c r="N641" s="230" t="str">
        <f t="shared" si="149"/>
        <v/>
      </c>
      <c r="O641" s="230" t="str">
        <f t="shared" si="150"/>
        <v/>
      </c>
      <c r="P641" s="55" t="str">
        <f t="shared" si="151"/>
        <v>IQ22</v>
      </c>
      <c r="Q641" s="635" t="str">
        <f t="shared" si="157"/>
        <v>206</v>
      </c>
      <c r="R641" s="234">
        <f t="shared" si="159"/>
        <v>203</v>
      </c>
      <c r="S641" s="55">
        <f t="shared" si="152"/>
        <v>199</v>
      </c>
      <c r="T641" s="242">
        <f t="shared" ca="1" si="153"/>
        <v>4.07</v>
      </c>
      <c r="U641" s="231" t="str">
        <f t="shared" si="154"/>
        <v/>
      </c>
      <c r="V641" s="230" t="str">
        <f t="array" ref="V641">INDEX(P:P,MAX(U$3:U641))</f>
        <v>IQ#1MTR</v>
      </c>
      <c r="W641" s="230" t="str">
        <f t="shared" ca="1" si="155"/>
        <v/>
      </c>
      <c r="X641" s="230">
        <f t="shared" si="156"/>
        <v>11.4</v>
      </c>
      <c r="Y641" s="230">
        <f t="shared" si="145"/>
        <v>0</v>
      </c>
      <c r="AA641" s="230" t="str">
        <f t="shared" si="146"/>
        <v>彰東</v>
      </c>
      <c r="AB641" s="230" t="s">
        <v>2486</v>
      </c>
      <c r="AC641" s="230" t="str">
        <f t="shared" si="161"/>
        <v>IQ22</v>
      </c>
      <c r="BB641" s="547" t="s">
        <v>2587</v>
      </c>
      <c r="BC641" s="547">
        <v>493</v>
      </c>
      <c r="BD641" s="547" t="s">
        <v>85</v>
      </c>
      <c r="BE641" s="547">
        <v>493</v>
      </c>
      <c r="BG641" s="239" t="s">
        <v>67</v>
      </c>
      <c r="BH641" s="240" t="s">
        <v>8827</v>
      </c>
      <c r="BI641" t="s">
        <v>2486</v>
      </c>
      <c r="BJ641" t="s">
        <v>2484</v>
      </c>
    </row>
    <row r="642" spans="1:62">
      <c r="A642" s="239" t="s">
        <v>67</v>
      </c>
      <c r="B642" s="240" t="s">
        <v>662</v>
      </c>
      <c r="C642" s="240" t="s">
        <v>7880</v>
      </c>
      <c r="D642" s="239" t="s">
        <v>806</v>
      </c>
      <c r="E642" s="239" t="s">
        <v>7068</v>
      </c>
      <c r="F642" s="239" t="s">
        <v>859</v>
      </c>
      <c r="G642" s="239" t="s">
        <v>1010</v>
      </c>
      <c r="H642" s="239" t="s">
        <v>5660</v>
      </c>
      <c r="I642" s="239" t="s">
        <v>914</v>
      </c>
      <c r="J642" s="241" t="s">
        <v>7881</v>
      </c>
      <c r="K642" s="241" t="s">
        <v>5774</v>
      </c>
      <c r="L642" s="230" t="str">
        <f t="shared" si="147"/>
        <v>IQ23</v>
      </c>
      <c r="M642" s="230" t="str">
        <f t="shared" si="148"/>
        <v/>
      </c>
      <c r="N642" s="230" t="str">
        <f t="shared" si="149"/>
        <v/>
      </c>
      <c r="O642" s="230" t="str">
        <f t="shared" si="150"/>
        <v/>
      </c>
      <c r="P642" s="55" t="str">
        <f t="shared" si="151"/>
        <v>IQ23</v>
      </c>
      <c r="Q642" s="635" t="str">
        <f t="shared" si="157"/>
        <v>131</v>
      </c>
      <c r="R642" s="234">
        <f t="shared" si="159"/>
        <v>107</v>
      </c>
      <c r="S642" s="55">
        <f t="shared" si="152"/>
        <v>83</v>
      </c>
      <c r="T642" s="242">
        <f t="shared" ca="1" si="153"/>
        <v>2.59</v>
      </c>
      <c r="U642" s="231" t="str">
        <f t="shared" si="154"/>
        <v/>
      </c>
      <c r="V642" s="230" t="str">
        <f t="array" ref="V642">INDEX(P:P,MAX(U$3:U642))</f>
        <v>IQ#1MTR</v>
      </c>
      <c r="W642" s="230" t="str">
        <f t="shared" ca="1" si="155"/>
        <v/>
      </c>
      <c r="X642" s="230">
        <f t="shared" si="156"/>
        <v>11.4</v>
      </c>
      <c r="Y642" s="230">
        <f t="shared" si="145"/>
        <v>0</v>
      </c>
      <c r="AA642" s="230" t="str">
        <f t="shared" si="146"/>
        <v>彰東</v>
      </c>
      <c r="AB642" s="230" t="s">
        <v>2487</v>
      </c>
      <c r="AC642" s="230" t="str">
        <f t="shared" si="161"/>
        <v>IQ23</v>
      </c>
      <c r="BB642" s="547" t="s">
        <v>2586</v>
      </c>
      <c r="BC642" s="547">
        <v>221</v>
      </c>
      <c r="BD642" s="547">
        <v>1</v>
      </c>
      <c r="BE642" s="547">
        <v>222</v>
      </c>
      <c r="BG642" s="239" t="s">
        <v>8825</v>
      </c>
      <c r="BH642" s="240" t="s">
        <v>8828</v>
      </c>
      <c r="BI642" t="s">
        <v>2487</v>
      </c>
      <c r="BJ642" t="s">
        <v>2484</v>
      </c>
    </row>
    <row r="643" spans="1:62">
      <c r="A643" s="239" t="s">
        <v>7882</v>
      </c>
      <c r="B643" s="240" t="s">
        <v>663</v>
      </c>
      <c r="C643" s="240" t="s">
        <v>1012</v>
      </c>
      <c r="D643" s="239" t="s">
        <v>7403</v>
      </c>
      <c r="E643" s="239" t="s">
        <v>7883</v>
      </c>
      <c r="F643" s="239" t="s">
        <v>792</v>
      </c>
      <c r="G643" s="239" t="s">
        <v>7884</v>
      </c>
      <c r="H643" s="239" t="s">
        <v>855</v>
      </c>
      <c r="I643" s="239" t="s">
        <v>7885</v>
      </c>
      <c r="J643" s="241" t="s">
        <v>7886</v>
      </c>
      <c r="K643" s="241" t="s">
        <v>5692</v>
      </c>
      <c r="L643" s="230" t="str">
        <f t="shared" si="147"/>
        <v>IQ24</v>
      </c>
      <c r="M643" s="230" t="str">
        <f t="shared" si="148"/>
        <v/>
      </c>
      <c r="N643" s="230" t="str">
        <f t="shared" si="149"/>
        <v/>
      </c>
      <c r="O643" s="230" t="str">
        <f t="shared" si="150"/>
        <v/>
      </c>
      <c r="P643" s="55" t="str">
        <f t="shared" si="151"/>
        <v>IQ24</v>
      </c>
      <c r="Q643" s="635" t="str">
        <f t="shared" si="157"/>
        <v>207</v>
      </c>
      <c r="R643" s="234">
        <f t="shared" si="159"/>
        <v>203</v>
      </c>
      <c r="S643" s="55">
        <f t="shared" si="152"/>
        <v>200</v>
      </c>
      <c r="T643" s="242">
        <f t="shared" ca="1" si="153"/>
        <v>4.09</v>
      </c>
      <c r="U643" s="231" t="str">
        <f t="shared" si="154"/>
        <v/>
      </c>
      <c r="V643" s="230" t="str">
        <f t="array" ref="V643">INDEX(P:P,MAX(U$3:U643))</f>
        <v>IQ#1MTR</v>
      </c>
      <c r="W643" s="230" t="str">
        <f t="shared" ca="1" si="155"/>
        <v/>
      </c>
      <c r="X643" s="230">
        <f t="shared" si="156"/>
        <v>11.4</v>
      </c>
      <c r="Y643" s="230">
        <f t="shared" ref="Y643:Y706" si="162">SUMIF(L:L,L643,I:I)</f>
        <v>0</v>
      </c>
      <c r="AA643" s="230" t="str">
        <f t="shared" ref="AA643:AA706" si="163">LEFT(A643,2)</f>
        <v>彰東</v>
      </c>
      <c r="AB643" s="230" t="s">
        <v>2488</v>
      </c>
      <c r="AC643" s="230" t="str">
        <f t="shared" si="161"/>
        <v>IQ24</v>
      </c>
      <c r="BB643" s="547" t="s">
        <v>2585</v>
      </c>
      <c r="BC643" s="547">
        <v>413</v>
      </c>
      <c r="BD643" s="547" t="s">
        <v>85</v>
      </c>
      <c r="BE643" s="547">
        <v>413</v>
      </c>
      <c r="BG643" s="239" t="s">
        <v>8825</v>
      </c>
      <c r="BH643" s="240" t="s">
        <v>8829</v>
      </c>
      <c r="BI643" t="s">
        <v>2488</v>
      </c>
      <c r="BJ643" t="s">
        <v>2484</v>
      </c>
    </row>
    <row r="644" spans="1:62">
      <c r="A644" s="239" t="s">
        <v>67</v>
      </c>
      <c r="B644" s="240" t="s">
        <v>7887</v>
      </c>
      <c r="C644" s="240" t="s">
        <v>948</v>
      </c>
      <c r="D644" s="239" t="s">
        <v>855</v>
      </c>
      <c r="E644" s="239" t="s">
        <v>1010</v>
      </c>
      <c r="F644" s="239" t="s">
        <v>5692</v>
      </c>
      <c r="G644" s="239" t="s">
        <v>7129</v>
      </c>
      <c r="H644" s="239" t="s">
        <v>7888</v>
      </c>
      <c r="I644" s="239" t="s">
        <v>948</v>
      </c>
      <c r="J644" s="241" t="s">
        <v>877</v>
      </c>
      <c r="K644" s="241" t="s">
        <v>7506</v>
      </c>
      <c r="L644" s="230" t="str">
        <f t="shared" ref="L644:L707" si="164">IF(LEFT(B644,1)="#",IF(LEN(B644)=5,RIGHT(A644,2)&amp;B644,N644&amp;M644),MID(B644,FIND("(",B644)+1,4))</f>
        <v>IQ25</v>
      </c>
      <c r="M644" s="230" t="str">
        <f t="shared" ref="M644:M707" si="165">IF(LEFT(B644,1)="#",IF(LEN(B644)&lt;&gt;5,"("&amp;MID(B644,3,1)&amp;")",""),"")</f>
        <v/>
      </c>
      <c r="N644" s="230" t="str">
        <f t="shared" ref="N644:N707" si="166">IF(LEFT(B644,1)="#",IF(LEN(B644)=5,RIGHT(A644,2)&amp;B644,RIGHT(A644,2)&amp;LEFT(B644,2)&amp;"DTR"),"")</f>
        <v/>
      </c>
      <c r="O644" s="230" t="str">
        <f t="shared" ref="O644:O707" si="167">IF(LEFT(B644,1)="#",IF(LEN(B644)&lt;&gt;5,IF(LEN(B644)&lt;&gt;7,"("&amp;MID(B644,3,1)&amp;")","("&amp;MID(B644,3,2)&amp;")"),""),"")</f>
        <v/>
      </c>
      <c r="P644" s="55" t="str">
        <f t="shared" ref="P644:P707" si="168">IF(LEFT(B644,1)="#",IF(LEN(B644)=5,RIGHT(A644,2)&amp;B644,N644&amp;M644),MID(B644,FIND("(",B644)+1,4))</f>
        <v>IQ25</v>
      </c>
      <c r="Q644" s="635" t="str">
        <f t="shared" si="157"/>
        <v>116</v>
      </c>
      <c r="R644" s="234">
        <f t="shared" si="159"/>
        <v>101</v>
      </c>
      <c r="S644" s="55">
        <f t="shared" ref="S644:S707" si="169">MIN(C644*1,E644*1,G644*1)</f>
        <v>80</v>
      </c>
      <c r="T644" s="242">
        <f t="shared" ref="T644:T707" ca="1" si="170">IF(LEFT(B644,1)="#",ROUND(OFFSET(X644,1,0,1,1)*Q644*SQRT(3)/1000,2),ROUND(Q644*X644*SQRT(3)/1000,2))</f>
        <v>2.29</v>
      </c>
      <c r="U644" s="231" t="str">
        <f t="shared" ref="U644:U707" si="171">IF(ISNUMBER(FIND("#",B644)),ROW(),"")</f>
        <v/>
      </c>
      <c r="V644" s="230" t="str">
        <f t="array" ref="V644">INDEX(P:P,MAX(U$3:U644))</f>
        <v>IQ#1MTR</v>
      </c>
      <c r="W644" s="230" t="str">
        <f t="shared" ref="W644:W707" ca="1" si="172">IF(LEFT(B644,1)="#",IF(ISNUMBER(FIND("DTR",B644)),IF(MID(OFFSET(P644,1,0,1,1),3,1)*1&lt;5,30,60),25),"")</f>
        <v/>
      </c>
      <c r="X644" s="230">
        <f t="shared" ref="X644:X707" si="173">IF(LEFT(B644,1)="#","",IF(MID(P644,3,1)*1&lt;5,11.4,22.8))</f>
        <v>11.4</v>
      </c>
      <c r="Y644" s="230">
        <f t="shared" si="162"/>
        <v>0</v>
      </c>
      <c r="AA644" s="230" t="str">
        <f t="shared" si="163"/>
        <v>彰東</v>
      </c>
      <c r="AB644" s="230" t="s">
        <v>2489</v>
      </c>
      <c r="AC644" s="230" t="str">
        <f t="shared" si="161"/>
        <v>IQ25</v>
      </c>
      <c r="BB644" s="547" t="s">
        <v>2598</v>
      </c>
      <c r="BC644" s="547">
        <v>4201</v>
      </c>
      <c r="BD644" s="547">
        <v>5</v>
      </c>
      <c r="BE644" s="547">
        <v>4206</v>
      </c>
      <c r="BG644" s="239" t="s">
        <v>8830</v>
      </c>
      <c r="BH644" s="240" t="s">
        <v>8831</v>
      </c>
      <c r="BI644" t="s">
        <v>2489</v>
      </c>
      <c r="BJ644" t="s">
        <v>2484</v>
      </c>
    </row>
    <row r="645" spans="1:62">
      <c r="A645" s="239" t="s">
        <v>7875</v>
      </c>
      <c r="B645" s="240" t="s">
        <v>436</v>
      </c>
      <c r="C645" s="240" t="s">
        <v>4746</v>
      </c>
      <c r="D645" s="239" t="s">
        <v>7889</v>
      </c>
      <c r="E645" s="239" t="s">
        <v>4747</v>
      </c>
      <c r="F645" s="239" t="s">
        <v>7889</v>
      </c>
      <c r="G645" s="239" t="s">
        <v>4748</v>
      </c>
      <c r="H645" s="239" t="s">
        <v>7890</v>
      </c>
      <c r="I645" s="239" t="s">
        <v>4748</v>
      </c>
      <c r="J645" s="241" t="s">
        <v>367</v>
      </c>
      <c r="K645" s="241" t="s">
        <v>7836</v>
      </c>
      <c r="L645" s="230" t="str">
        <f t="shared" si="164"/>
        <v>IQ#2MTR</v>
      </c>
      <c r="M645" s="230" t="str">
        <f t="shared" si="165"/>
        <v/>
      </c>
      <c r="N645" s="230" t="str">
        <f t="shared" si="166"/>
        <v>IQ#2MTR</v>
      </c>
      <c r="O645" s="230" t="str">
        <f t="shared" si="167"/>
        <v/>
      </c>
      <c r="P645" s="55" t="str">
        <f t="shared" si="168"/>
        <v>IQ#2MTR</v>
      </c>
      <c r="Q645" s="635" t="str">
        <f t="shared" si="157"/>
        <v>563</v>
      </c>
      <c r="R645" s="234">
        <f t="shared" si="159"/>
        <v>545</v>
      </c>
      <c r="S645" s="55">
        <f t="shared" si="169"/>
        <v>520</v>
      </c>
      <c r="T645" s="242">
        <f t="shared" ca="1" si="170"/>
        <v>11.12</v>
      </c>
      <c r="U645" s="231">
        <f t="shared" si="171"/>
        <v>645</v>
      </c>
      <c r="V645" s="230" t="str">
        <f t="array" ref="V645">INDEX(P:P,MAX(U$3:U645))</f>
        <v>IQ#2MTR</v>
      </c>
      <c r="W645" s="230">
        <f t="shared" ca="1" si="172"/>
        <v>25</v>
      </c>
      <c r="X645" s="230" t="str">
        <f t="shared" si="173"/>
        <v/>
      </c>
      <c r="Y645" s="230">
        <f t="shared" si="162"/>
        <v>0</v>
      </c>
      <c r="AA645" s="230" t="str">
        <f t="shared" si="163"/>
        <v>彰東</v>
      </c>
      <c r="AB645" s="230" t="s">
        <v>2490</v>
      </c>
      <c r="AC645" s="230" t="str">
        <f t="shared" si="161"/>
        <v>#2MT</v>
      </c>
      <c r="BB645" s="547" t="s">
        <v>2600</v>
      </c>
      <c r="BC645" s="547">
        <v>5323</v>
      </c>
      <c r="BD645" s="547">
        <v>3</v>
      </c>
      <c r="BE645" s="547">
        <v>5326</v>
      </c>
      <c r="BG645" s="239" t="s">
        <v>8825</v>
      </c>
      <c r="BH645" s="240" t="s">
        <v>436</v>
      </c>
      <c r="BI645" t="s">
        <v>2490</v>
      </c>
      <c r="BJ645" t="s">
        <v>2490</v>
      </c>
    </row>
    <row r="646" spans="1:62">
      <c r="A646" s="239" t="s">
        <v>7870</v>
      </c>
      <c r="B646" s="240" t="s">
        <v>7891</v>
      </c>
      <c r="C646" s="240" t="s">
        <v>6576</v>
      </c>
      <c r="D646" s="239" t="s">
        <v>848</v>
      </c>
      <c r="E646" s="239" t="s">
        <v>829</v>
      </c>
      <c r="F646" s="239" t="s">
        <v>7166</v>
      </c>
      <c r="G646" s="239" t="s">
        <v>796</v>
      </c>
      <c r="H646" s="239" t="s">
        <v>7889</v>
      </c>
      <c r="I646" s="239" t="s">
        <v>7892</v>
      </c>
      <c r="J646" s="241" t="s">
        <v>845</v>
      </c>
      <c r="K646" s="241" t="s">
        <v>855</v>
      </c>
      <c r="L646" s="230" t="str">
        <f t="shared" si="164"/>
        <v>IQ26</v>
      </c>
      <c r="M646" s="230" t="str">
        <f t="shared" si="165"/>
        <v/>
      </c>
      <c r="N646" s="230" t="str">
        <f t="shared" si="166"/>
        <v/>
      </c>
      <c r="O646" s="230" t="str">
        <f t="shared" si="167"/>
        <v/>
      </c>
      <c r="P646" s="55" t="str">
        <f t="shared" si="168"/>
        <v>IQ26</v>
      </c>
      <c r="Q646" s="635" t="str">
        <f t="shared" si="157"/>
        <v>186</v>
      </c>
      <c r="R646" s="234">
        <f t="shared" si="159"/>
        <v>169</v>
      </c>
      <c r="S646" s="55">
        <f t="shared" si="169"/>
        <v>144</v>
      </c>
      <c r="T646" s="242">
        <f t="shared" ca="1" si="170"/>
        <v>3.67</v>
      </c>
      <c r="U646" s="231" t="str">
        <f t="shared" si="171"/>
        <v/>
      </c>
      <c r="V646" s="230" t="str">
        <f t="array" ref="V646">INDEX(P:P,MAX(U$3:U646))</f>
        <v>IQ#2MTR</v>
      </c>
      <c r="W646" s="230" t="str">
        <f t="shared" ca="1" si="172"/>
        <v/>
      </c>
      <c r="X646" s="230">
        <f t="shared" si="173"/>
        <v>11.4</v>
      </c>
      <c r="Y646" s="230">
        <f t="shared" si="162"/>
        <v>0</v>
      </c>
      <c r="AA646" s="230" t="str">
        <f t="shared" si="163"/>
        <v>彰東</v>
      </c>
      <c r="AB646" s="230" t="s">
        <v>2491</v>
      </c>
      <c r="AC646" s="230" t="str">
        <f t="shared" si="161"/>
        <v>IQ26</v>
      </c>
      <c r="BB646" s="547" t="s">
        <v>2588</v>
      </c>
      <c r="BC646" s="547">
        <v>343</v>
      </c>
      <c r="BD646" s="547">
        <v>3</v>
      </c>
      <c r="BE646" s="547">
        <v>346</v>
      </c>
      <c r="BG646" s="239" t="s">
        <v>8825</v>
      </c>
      <c r="BH646" s="240" t="s">
        <v>664</v>
      </c>
      <c r="BI646" t="s">
        <v>2491</v>
      </c>
      <c r="BJ646" t="s">
        <v>2490</v>
      </c>
    </row>
    <row r="647" spans="1:62">
      <c r="A647" s="239" t="s">
        <v>67</v>
      </c>
      <c r="B647" s="240" t="s">
        <v>665</v>
      </c>
      <c r="C647" s="240" t="s">
        <v>7893</v>
      </c>
      <c r="D647" s="239" t="s">
        <v>848</v>
      </c>
      <c r="E647" s="239" t="s">
        <v>881</v>
      </c>
      <c r="F647" s="239" t="s">
        <v>848</v>
      </c>
      <c r="G647" s="239" t="s">
        <v>7894</v>
      </c>
      <c r="H647" s="239" t="s">
        <v>813</v>
      </c>
      <c r="I647" s="239" t="s">
        <v>839</v>
      </c>
      <c r="J647" s="241" t="s">
        <v>811</v>
      </c>
      <c r="K647" s="241" t="s">
        <v>841</v>
      </c>
      <c r="L647" s="230" t="str">
        <f t="shared" si="164"/>
        <v>IQ27</v>
      </c>
      <c r="M647" s="230" t="str">
        <f t="shared" si="165"/>
        <v/>
      </c>
      <c r="N647" s="230" t="str">
        <f t="shared" si="166"/>
        <v/>
      </c>
      <c r="O647" s="230" t="str">
        <f t="shared" si="167"/>
        <v/>
      </c>
      <c r="P647" s="55" t="str">
        <f t="shared" si="168"/>
        <v>IQ27</v>
      </c>
      <c r="Q647" s="635" t="str">
        <f t="shared" si="157"/>
        <v>112</v>
      </c>
      <c r="R647" s="234">
        <f t="shared" si="159"/>
        <v>87</v>
      </c>
      <c r="S647" s="55">
        <f t="shared" si="169"/>
        <v>62</v>
      </c>
      <c r="T647" s="242">
        <f t="shared" ca="1" si="170"/>
        <v>2.21</v>
      </c>
      <c r="U647" s="231" t="str">
        <f t="shared" si="171"/>
        <v/>
      </c>
      <c r="V647" s="230" t="str">
        <f t="array" ref="V647">INDEX(P:P,MAX(U$3:U647))</f>
        <v>IQ#2MTR</v>
      </c>
      <c r="W647" s="230" t="str">
        <f t="shared" ca="1" si="172"/>
        <v/>
      </c>
      <c r="X647" s="230">
        <f t="shared" si="173"/>
        <v>11.4</v>
      </c>
      <c r="Y647" s="230">
        <f t="shared" si="162"/>
        <v>0</v>
      </c>
      <c r="AA647" s="230" t="str">
        <f t="shared" si="163"/>
        <v>彰東</v>
      </c>
      <c r="AB647" s="230" t="s">
        <v>2492</v>
      </c>
      <c r="AC647" s="230" t="str">
        <f t="shared" si="161"/>
        <v>IQ27</v>
      </c>
      <c r="BB647" s="547" t="s">
        <v>2590</v>
      </c>
      <c r="BC647" s="547">
        <v>1833</v>
      </c>
      <c r="BD647" s="547">
        <v>1</v>
      </c>
      <c r="BE647" s="547">
        <v>1834</v>
      </c>
      <c r="BG647" s="239" t="s">
        <v>8825</v>
      </c>
      <c r="BH647" s="240" t="s">
        <v>8832</v>
      </c>
      <c r="BI647" t="s">
        <v>2492</v>
      </c>
      <c r="BJ647" t="s">
        <v>2490</v>
      </c>
    </row>
    <row r="648" spans="1:62">
      <c r="A648" s="239" t="s">
        <v>67</v>
      </c>
      <c r="B648" s="240" t="s">
        <v>7895</v>
      </c>
      <c r="C648" s="240" t="s">
        <v>7896</v>
      </c>
      <c r="D648" s="239" t="s">
        <v>813</v>
      </c>
      <c r="E648" s="239" t="s">
        <v>978</v>
      </c>
      <c r="F648" s="239" t="s">
        <v>841</v>
      </c>
      <c r="G648" s="239" t="s">
        <v>6616</v>
      </c>
      <c r="H648" s="239" t="s">
        <v>7066</v>
      </c>
      <c r="I648" s="239" t="s">
        <v>1011</v>
      </c>
      <c r="J648" s="241" t="s">
        <v>7897</v>
      </c>
      <c r="K648" s="241" t="s">
        <v>859</v>
      </c>
      <c r="L648" s="230" t="str">
        <f t="shared" si="164"/>
        <v>IQ28</v>
      </c>
      <c r="M648" s="230" t="str">
        <f t="shared" si="165"/>
        <v/>
      </c>
      <c r="N648" s="230" t="str">
        <f t="shared" si="166"/>
        <v/>
      </c>
      <c r="O648" s="230" t="str">
        <f t="shared" si="167"/>
        <v/>
      </c>
      <c r="P648" s="55" t="str">
        <f t="shared" si="168"/>
        <v>IQ28</v>
      </c>
      <c r="Q648" s="635" t="str">
        <f t="shared" si="157"/>
        <v>182</v>
      </c>
      <c r="R648" s="234">
        <f t="shared" si="159"/>
        <v>159</v>
      </c>
      <c r="S648" s="55">
        <f t="shared" si="169"/>
        <v>126</v>
      </c>
      <c r="T648" s="242">
        <f t="shared" ca="1" si="170"/>
        <v>3.59</v>
      </c>
      <c r="U648" s="231" t="str">
        <f t="shared" si="171"/>
        <v/>
      </c>
      <c r="V648" s="230" t="str">
        <f t="array" ref="V648">INDEX(P:P,MAX(U$3:U648))</f>
        <v>IQ#2MTR</v>
      </c>
      <c r="W648" s="230" t="str">
        <f t="shared" ca="1" si="172"/>
        <v/>
      </c>
      <c r="X648" s="230">
        <f t="shared" si="173"/>
        <v>11.4</v>
      </c>
      <c r="Y648" s="230">
        <f t="shared" si="162"/>
        <v>0</v>
      </c>
      <c r="AA648" s="230" t="str">
        <f t="shared" si="163"/>
        <v>彰東</v>
      </c>
      <c r="AB648" s="230" t="s">
        <v>2493</v>
      </c>
      <c r="AC648" s="230" t="str">
        <f t="shared" si="161"/>
        <v>IQ28</v>
      </c>
      <c r="BB648" s="547" t="s">
        <v>2591</v>
      </c>
      <c r="BC648" s="547">
        <v>1658</v>
      </c>
      <c r="BD648" s="547">
        <v>2</v>
      </c>
      <c r="BE648" s="547">
        <v>1660</v>
      </c>
      <c r="BG648" s="239" t="s">
        <v>8830</v>
      </c>
      <c r="BH648" s="240" t="s">
        <v>666</v>
      </c>
      <c r="BI648" t="s">
        <v>2493</v>
      </c>
      <c r="BJ648" t="s">
        <v>2490</v>
      </c>
    </row>
    <row r="649" spans="1:62">
      <c r="A649" s="239" t="s">
        <v>67</v>
      </c>
      <c r="B649" s="240" t="s">
        <v>667</v>
      </c>
      <c r="C649" s="240" t="s">
        <v>1047</v>
      </c>
      <c r="D649" s="239" t="s">
        <v>793</v>
      </c>
      <c r="E649" s="239" t="s">
        <v>1047</v>
      </c>
      <c r="F649" s="239" t="s">
        <v>7898</v>
      </c>
      <c r="G649" s="239" t="s">
        <v>358</v>
      </c>
      <c r="H649" s="239" t="s">
        <v>793</v>
      </c>
      <c r="I649" s="239" t="s">
        <v>358</v>
      </c>
      <c r="J649" s="241" t="s">
        <v>5624</v>
      </c>
      <c r="K649" s="241" t="s">
        <v>5638</v>
      </c>
      <c r="L649" s="230" t="str">
        <f t="shared" si="164"/>
        <v>IQ29</v>
      </c>
      <c r="M649" s="230" t="str">
        <f t="shared" si="165"/>
        <v/>
      </c>
      <c r="N649" s="230" t="str">
        <f t="shared" si="166"/>
        <v/>
      </c>
      <c r="O649" s="230" t="str">
        <f t="shared" si="167"/>
        <v/>
      </c>
      <c r="P649" s="55" t="str">
        <f t="shared" si="168"/>
        <v>IQ29</v>
      </c>
      <c r="Q649" s="635" t="str">
        <f t="shared" si="157"/>
        <v>11</v>
      </c>
      <c r="R649" s="234">
        <f t="shared" si="159"/>
        <v>10</v>
      </c>
      <c r="S649" s="55">
        <f t="shared" si="169"/>
        <v>10</v>
      </c>
      <c r="T649" s="242">
        <f t="shared" ca="1" si="170"/>
        <v>0.22</v>
      </c>
      <c r="U649" s="231" t="str">
        <f t="shared" si="171"/>
        <v/>
      </c>
      <c r="V649" s="230" t="str">
        <f t="array" ref="V649">INDEX(P:P,MAX(U$3:U649))</f>
        <v>IQ#2MTR</v>
      </c>
      <c r="W649" s="230" t="str">
        <f t="shared" ca="1" si="172"/>
        <v/>
      </c>
      <c r="X649" s="230">
        <f t="shared" si="173"/>
        <v>11.4</v>
      </c>
      <c r="Y649" s="230">
        <f t="shared" si="162"/>
        <v>0</v>
      </c>
      <c r="AA649" s="230" t="str">
        <f t="shared" si="163"/>
        <v>彰東</v>
      </c>
      <c r="AB649" s="230" t="s">
        <v>2494</v>
      </c>
      <c r="AC649" s="230" t="str">
        <f t="shared" si="161"/>
        <v>IQ29</v>
      </c>
      <c r="BB649" s="547" t="s">
        <v>2592</v>
      </c>
      <c r="BC649" s="547">
        <v>2420</v>
      </c>
      <c r="BD649" s="547" t="s">
        <v>85</v>
      </c>
      <c r="BE649" s="547">
        <v>2420</v>
      </c>
      <c r="BG649" s="239" t="s">
        <v>8825</v>
      </c>
      <c r="BH649" s="240" t="s">
        <v>8833</v>
      </c>
      <c r="BI649" t="s">
        <v>2494</v>
      </c>
      <c r="BJ649" t="s">
        <v>2490</v>
      </c>
    </row>
    <row r="650" spans="1:62">
      <c r="A650" s="239" t="s">
        <v>67</v>
      </c>
      <c r="B650" s="240" t="s">
        <v>668</v>
      </c>
      <c r="C650" s="240" t="s">
        <v>862</v>
      </c>
      <c r="D650" s="239" t="s">
        <v>841</v>
      </c>
      <c r="E650" s="239" t="s">
        <v>984</v>
      </c>
      <c r="F650" s="239" t="s">
        <v>848</v>
      </c>
      <c r="G650" s="239" t="s">
        <v>7899</v>
      </c>
      <c r="H650" s="239" t="s">
        <v>7531</v>
      </c>
      <c r="I650" s="239" t="s">
        <v>862</v>
      </c>
      <c r="J650" s="241" t="s">
        <v>7828</v>
      </c>
      <c r="K650" s="241" t="s">
        <v>813</v>
      </c>
      <c r="L650" s="230" t="str">
        <f t="shared" si="164"/>
        <v>IQ30</v>
      </c>
      <c r="M650" s="230" t="str">
        <f t="shared" si="165"/>
        <v/>
      </c>
      <c r="N650" s="230" t="str">
        <f t="shared" si="166"/>
        <v/>
      </c>
      <c r="O650" s="230" t="str">
        <f t="shared" si="167"/>
        <v/>
      </c>
      <c r="P650" s="55" t="str">
        <f t="shared" si="168"/>
        <v>IQ30</v>
      </c>
      <c r="Q650" s="635" t="str">
        <f t="shared" si="157"/>
        <v>173</v>
      </c>
      <c r="R650" s="234">
        <f t="shared" si="159"/>
        <v>144</v>
      </c>
      <c r="S650" s="55">
        <f t="shared" si="169"/>
        <v>117</v>
      </c>
      <c r="T650" s="242">
        <f t="shared" ca="1" si="170"/>
        <v>3.42</v>
      </c>
      <c r="U650" s="231" t="str">
        <f t="shared" si="171"/>
        <v/>
      </c>
      <c r="V650" s="230" t="str">
        <f t="array" ref="V650">INDEX(P:P,MAX(U$3:U650))</f>
        <v>IQ#2MTR</v>
      </c>
      <c r="W650" s="230" t="str">
        <f t="shared" ca="1" si="172"/>
        <v/>
      </c>
      <c r="X650" s="230">
        <f t="shared" si="173"/>
        <v>11.4</v>
      </c>
      <c r="Y650" s="230">
        <f t="shared" si="162"/>
        <v>0</v>
      </c>
      <c r="AA650" s="230" t="str">
        <f t="shared" si="163"/>
        <v>彰東</v>
      </c>
      <c r="AB650" s="230" t="s">
        <v>2495</v>
      </c>
      <c r="AC650" s="230" t="str">
        <f t="shared" si="161"/>
        <v>IQ30</v>
      </c>
      <c r="BB650" s="547" t="s">
        <v>2594</v>
      </c>
      <c r="BC650" s="547">
        <v>1</v>
      </c>
      <c r="BD650" s="547">
        <v>2</v>
      </c>
      <c r="BE650" s="547">
        <v>3</v>
      </c>
      <c r="BG650" s="239" t="s">
        <v>8830</v>
      </c>
      <c r="BH650" s="240" t="s">
        <v>8834</v>
      </c>
      <c r="BI650" t="s">
        <v>2495</v>
      </c>
      <c r="BJ650" t="s">
        <v>2490</v>
      </c>
    </row>
    <row r="651" spans="1:62">
      <c r="A651" s="239" t="s">
        <v>67</v>
      </c>
      <c r="B651" s="240" t="s">
        <v>439</v>
      </c>
      <c r="C651" s="240" t="s">
        <v>3205</v>
      </c>
      <c r="D651" s="239" t="s">
        <v>855</v>
      </c>
      <c r="E651" s="239" t="s">
        <v>4749</v>
      </c>
      <c r="F651" s="239" t="s">
        <v>7900</v>
      </c>
      <c r="G651" s="239" t="s">
        <v>7901</v>
      </c>
      <c r="H651" s="239" t="s">
        <v>855</v>
      </c>
      <c r="I651" s="239" t="s">
        <v>4750</v>
      </c>
      <c r="J651" s="241" t="s">
        <v>367</v>
      </c>
      <c r="K651" s="241" t="s">
        <v>367</v>
      </c>
      <c r="L651" s="230" t="str">
        <f t="shared" si="164"/>
        <v>IQ#3MTR</v>
      </c>
      <c r="M651" s="230" t="str">
        <f t="shared" si="165"/>
        <v/>
      </c>
      <c r="N651" s="230" t="str">
        <f t="shared" si="166"/>
        <v>IQ#3MTR</v>
      </c>
      <c r="O651" s="230" t="str">
        <f t="shared" si="167"/>
        <v/>
      </c>
      <c r="P651" s="55" t="str">
        <f t="shared" si="168"/>
        <v>IQ#3MTR</v>
      </c>
      <c r="Q651" s="635" t="str">
        <f t="shared" si="157"/>
        <v>497</v>
      </c>
      <c r="R651" s="234">
        <f t="shared" si="159"/>
        <v>453</v>
      </c>
      <c r="S651" s="55">
        <f t="shared" si="169"/>
        <v>403</v>
      </c>
      <c r="T651" s="242">
        <f t="shared" ca="1" si="170"/>
        <v>9.81</v>
      </c>
      <c r="U651" s="231">
        <f t="shared" si="171"/>
        <v>651</v>
      </c>
      <c r="V651" s="230" t="str">
        <f t="array" ref="V651">INDEX(P:P,MAX(U$3:U651))</f>
        <v>IQ#3MTR</v>
      </c>
      <c r="W651" s="230">
        <f t="shared" ca="1" si="172"/>
        <v>25</v>
      </c>
      <c r="X651" s="230" t="str">
        <f t="shared" si="173"/>
        <v/>
      </c>
      <c r="Y651" s="230">
        <f t="shared" si="162"/>
        <v>0</v>
      </c>
      <c r="AA651" s="230" t="str">
        <f t="shared" si="163"/>
        <v>彰東</v>
      </c>
      <c r="AB651" s="230" t="s">
        <v>2496</v>
      </c>
      <c r="AC651" s="230" t="str">
        <f t="shared" si="161"/>
        <v>#3MT</v>
      </c>
      <c r="BB651" s="547" t="s">
        <v>2593</v>
      </c>
      <c r="BC651" s="547">
        <v>4747</v>
      </c>
      <c r="BD651" s="547">
        <v>5</v>
      </c>
      <c r="BE651" s="547">
        <v>4752</v>
      </c>
      <c r="BG651" s="239" t="s">
        <v>8830</v>
      </c>
      <c r="BH651" s="240" t="s">
        <v>8548</v>
      </c>
      <c r="BI651" t="s">
        <v>2496</v>
      </c>
      <c r="BJ651" t="s">
        <v>2496</v>
      </c>
    </row>
    <row r="652" spans="1:62">
      <c r="A652" s="239" t="s">
        <v>67</v>
      </c>
      <c r="B652" s="240" t="s">
        <v>669</v>
      </c>
      <c r="C652" s="240" t="s">
        <v>935</v>
      </c>
      <c r="D652" s="239" t="s">
        <v>7506</v>
      </c>
      <c r="E652" s="239" t="s">
        <v>7902</v>
      </c>
      <c r="F652" s="239" t="s">
        <v>806</v>
      </c>
      <c r="G652" s="239" t="s">
        <v>875</v>
      </c>
      <c r="H652" s="239" t="s">
        <v>7506</v>
      </c>
      <c r="I652" s="239" t="s">
        <v>7903</v>
      </c>
      <c r="J652" s="241" t="s">
        <v>7904</v>
      </c>
      <c r="K652" s="241" t="s">
        <v>848</v>
      </c>
      <c r="L652" s="230" t="str">
        <f t="shared" si="164"/>
        <v>IQ31</v>
      </c>
      <c r="M652" s="230" t="str">
        <f t="shared" si="165"/>
        <v/>
      </c>
      <c r="N652" s="230" t="str">
        <f t="shared" si="166"/>
        <v/>
      </c>
      <c r="O652" s="230" t="str">
        <f t="shared" si="167"/>
        <v/>
      </c>
      <c r="P652" s="55" t="str">
        <f t="shared" si="168"/>
        <v>IQ31</v>
      </c>
      <c r="Q652" s="635" t="str">
        <f t="shared" si="157"/>
        <v>80</v>
      </c>
      <c r="R652" s="234">
        <f t="shared" si="159"/>
        <v>77</v>
      </c>
      <c r="S652" s="55">
        <f t="shared" si="169"/>
        <v>74</v>
      </c>
      <c r="T652" s="242">
        <f t="shared" ca="1" si="170"/>
        <v>1.58</v>
      </c>
      <c r="U652" s="231" t="str">
        <f t="shared" si="171"/>
        <v/>
      </c>
      <c r="V652" s="230" t="str">
        <f t="array" ref="V652">INDEX(P:P,MAX(U$3:U652))</f>
        <v>IQ#3MTR</v>
      </c>
      <c r="W652" s="230" t="str">
        <f t="shared" ca="1" si="172"/>
        <v/>
      </c>
      <c r="X652" s="230">
        <f t="shared" si="173"/>
        <v>11.4</v>
      </c>
      <c r="Y652" s="230">
        <f t="shared" si="162"/>
        <v>0</v>
      </c>
      <c r="AA652" s="230" t="str">
        <f t="shared" si="163"/>
        <v>彰東</v>
      </c>
      <c r="AB652" s="230" t="s">
        <v>2497</v>
      </c>
      <c r="AC652" s="230" t="str">
        <f t="shared" si="161"/>
        <v>IQ31</v>
      </c>
      <c r="BB652" s="547" t="s">
        <v>3280</v>
      </c>
      <c r="BC652" s="547" t="s">
        <v>85</v>
      </c>
      <c r="BD652" s="547" t="s">
        <v>85</v>
      </c>
      <c r="BE652" s="547">
        <v>0</v>
      </c>
      <c r="BG652" s="239" t="s">
        <v>8830</v>
      </c>
      <c r="BH652" s="240" t="s">
        <v>8835</v>
      </c>
      <c r="BI652" t="s">
        <v>2497</v>
      </c>
      <c r="BJ652" t="s">
        <v>2496</v>
      </c>
    </row>
    <row r="653" spans="1:62">
      <c r="A653" s="239" t="s">
        <v>5811</v>
      </c>
      <c r="B653" s="240" t="s">
        <v>7905</v>
      </c>
      <c r="C653" s="240" t="s">
        <v>7384</v>
      </c>
      <c r="D653" s="239" t="s">
        <v>5943</v>
      </c>
      <c r="E653" s="239" t="s">
        <v>7906</v>
      </c>
      <c r="F653" s="239" t="s">
        <v>5943</v>
      </c>
      <c r="G653" s="239" t="s">
        <v>7402</v>
      </c>
      <c r="H653" s="239" t="s">
        <v>5996</v>
      </c>
      <c r="I653" s="239" t="s">
        <v>7402</v>
      </c>
      <c r="J653" s="241" t="s">
        <v>5916</v>
      </c>
      <c r="K653" s="241" t="s">
        <v>5996</v>
      </c>
      <c r="L653" s="230" t="str">
        <f t="shared" si="164"/>
        <v>IQ32</v>
      </c>
      <c r="M653" s="230" t="str">
        <f t="shared" si="165"/>
        <v/>
      </c>
      <c r="N653" s="230" t="str">
        <f t="shared" si="166"/>
        <v/>
      </c>
      <c r="O653" s="230" t="str">
        <f t="shared" si="167"/>
        <v/>
      </c>
      <c r="P653" s="55" t="str">
        <f t="shared" si="168"/>
        <v>IQ32</v>
      </c>
      <c r="Q653" s="635" t="str">
        <f t="shared" si="157"/>
        <v>191</v>
      </c>
      <c r="R653" s="234">
        <f t="shared" si="159"/>
        <v>131</v>
      </c>
      <c r="S653" s="55">
        <f t="shared" si="169"/>
        <v>86</v>
      </c>
      <c r="T653" s="242">
        <f t="shared" ca="1" si="170"/>
        <v>3.77</v>
      </c>
      <c r="U653" s="231" t="str">
        <f t="shared" si="171"/>
        <v/>
      </c>
      <c r="V653" s="230" t="str">
        <f t="array" ref="V653">INDEX(P:P,MAX(U$3:U653))</f>
        <v>IQ#3MTR</v>
      </c>
      <c r="W653" s="230" t="str">
        <f t="shared" ca="1" si="172"/>
        <v/>
      </c>
      <c r="X653" s="230">
        <f t="shared" si="173"/>
        <v>11.4</v>
      </c>
      <c r="Y653" s="230">
        <f t="shared" si="162"/>
        <v>0</v>
      </c>
      <c r="AA653" s="230" t="str">
        <f t="shared" si="163"/>
        <v>彰東</v>
      </c>
      <c r="AB653" s="230" t="s">
        <v>2498</v>
      </c>
      <c r="AC653" s="230" t="str">
        <f t="shared" si="161"/>
        <v>IQ32</v>
      </c>
      <c r="BB653" s="547" t="s">
        <v>2615</v>
      </c>
      <c r="BC653" s="547">
        <v>3487</v>
      </c>
      <c r="BD653" s="547">
        <v>2</v>
      </c>
      <c r="BE653" s="547">
        <v>3489</v>
      </c>
      <c r="BG653" s="239" t="s">
        <v>8830</v>
      </c>
      <c r="BH653" s="240" t="s">
        <v>8836</v>
      </c>
      <c r="BI653" t="s">
        <v>2498</v>
      </c>
      <c r="BJ653" t="s">
        <v>2496</v>
      </c>
    </row>
    <row r="654" spans="1:62">
      <c r="A654" s="239" t="s">
        <v>67</v>
      </c>
      <c r="B654" s="240" t="s">
        <v>7907</v>
      </c>
      <c r="C654" s="240" t="s">
        <v>1029</v>
      </c>
      <c r="D654" s="239" t="s">
        <v>7531</v>
      </c>
      <c r="E654" s="239" t="s">
        <v>7908</v>
      </c>
      <c r="F654" s="239" t="s">
        <v>841</v>
      </c>
      <c r="G654" s="239" t="s">
        <v>7909</v>
      </c>
      <c r="H654" s="239" t="s">
        <v>841</v>
      </c>
      <c r="I654" s="239" t="s">
        <v>800</v>
      </c>
      <c r="J654" s="241" t="s">
        <v>794</v>
      </c>
      <c r="K654" s="241" t="s">
        <v>806</v>
      </c>
      <c r="L654" s="230" t="str">
        <f t="shared" si="164"/>
        <v>IQ33</v>
      </c>
      <c r="M654" s="230" t="str">
        <f t="shared" si="165"/>
        <v/>
      </c>
      <c r="N654" s="230" t="str">
        <f t="shared" si="166"/>
        <v/>
      </c>
      <c r="O654" s="230" t="str">
        <f t="shared" si="167"/>
        <v/>
      </c>
      <c r="P654" s="55" t="str">
        <f t="shared" si="168"/>
        <v>IQ33</v>
      </c>
      <c r="Q654" s="635" t="str">
        <f t="shared" si="157"/>
        <v>102</v>
      </c>
      <c r="R654" s="234">
        <f t="shared" si="159"/>
        <v>85</v>
      </c>
      <c r="S654" s="55">
        <f t="shared" si="169"/>
        <v>75</v>
      </c>
      <c r="T654" s="242">
        <f t="shared" ca="1" si="170"/>
        <v>2.0099999999999998</v>
      </c>
      <c r="U654" s="231" t="str">
        <f t="shared" si="171"/>
        <v/>
      </c>
      <c r="V654" s="230" t="str">
        <f t="array" ref="V654">INDEX(P:P,MAX(U$3:U654))</f>
        <v>IQ#3MTR</v>
      </c>
      <c r="W654" s="230" t="str">
        <f t="shared" ca="1" si="172"/>
        <v/>
      </c>
      <c r="X654" s="230">
        <f t="shared" si="173"/>
        <v>11.4</v>
      </c>
      <c r="Y654" s="230">
        <f t="shared" si="162"/>
        <v>0</v>
      </c>
      <c r="AA654" s="230" t="str">
        <f t="shared" si="163"/>
        <v>彰東</v>
      </c>
      <c r="AB654" s="230" t="s">
        <v>2499</v>
      </c>
      <c r="AC654" s="230" t="str">
        <f t="shared" si="161"/>
        <v>IQ33</v>
      </c>
      <c r="BB654" s="547" t="s">
        <v>2616</v>
      </c>
      <c r="BC654" s="547">
        <v>4713</v>
      </c>
      <c r="BD654" s="547">
        <v>2</v>
      </c>
      <c r="BE654" s="547">
        <v>4715</v>
      </c>
      <c r="BG654" s="239" t="s">
        <v>8825</v>
      </c>
      <c r="BH654" s="240" t="s">
        <v>8837</v>
      </c>
      <c r="BI654" t="s">
        <v>2499</v>
      </c>
      <c r="BJ654" t="s">
        <v>2496</v>
      </c>
    </row>
    <row r="655" spans="1:62">
      <c r="A655" s="239" t="s">
        <v>67</v>
      </c>
      <c r="B655" s="240" t="s">
        <v>7910</v>
      </c>
      <c r="C655" s="240" t="s">
        <v>835</v>
      </c>
      <c r="D655" s="239" t="s">
        <v>854</v>
      </c>
      <c r="E655" s="239" t="s">
        <v>842</v>
      </c>
      <c r="F655" s="239" t="s">
        <v>855</v>
      </c>
      <c r="G655" s="239" t="s">
        <v>918</v>
      </c>
      <c r="H655" s="239" t="s">
        <v>854</v>
      </c>
      <c r="I655" s="239" t="s">
        <v>7911</v>
      </c>
      <c r="J655" s="241" t="s">
        <v>7912</v>
      </c>
      <c r="K655" s="241" t="s">
        <v>798</v>
      </c>
      <c r="L655" s="230" t="str">
        <f t="shared" si="164"/>
        <v>IQ34</v>
      </c>
      <c r="M655" s="230" t="str">
        <f t="shared" si="165"/>
        <v/>
      </c>
      <c r="N655" s="230" t="str">
        <f t="shared" si="166"/>
        <v/>
      </c>
      <c r="O655" s="230" t="str">
        <f t="shared" si="167"/>
        <v/>
      </c>
      <c r="P655" s="55" t="str">
        <f t="shared" si="168"/>
        <v>IQ34</v>
      </c>
      <c r="Q655" s="635" t="str">
        <f t="shared" ref="Q655:Q718" si="174">I655</f>
        <v>109</v>
      </c>
      <c r="R655" s="234">
        <f t="shared" si="159"/>
        <v>99</v>
      </c>
      <c r="S655" s="55">
        <f t="shared" si="169"/>
        <v>92</v>
      </c>
      <c r="T655" s="242">
        <f t="shared" ca="1" si="170"/>
        <v>2.15</v>
      </c>
      <c r="U655" s="231" t="str">
        <f t="shared" si="171"/>
        <v/>
      </c>
      <c r="V655" s="230" t="str">
        <f t="array" ref="V655">INDEX(P:P,MAX(U$3:U655))</f>
        <v>IQ#3MTR</v>
      </c>
      <c r="W655" s="230" t="str">
        <f t="shared" ca="1" si="172"/>
        <v/>
      </c>
      <c r="X655" s="230">
        <f t="shared" si="173"/>
        <v>11.4</v>
      </c>
      <c r="Y655" s="230">
        <f t="shared" si="162"/>
        <v>0</v>
      </c>
      <c r="AA655" s="230" t="str">
        <f t="shared" si="163"/>
        <v>彰東</v>
      </c>
      <c r="AB655" s="230" t="s">
        <v>2500</v>
      </c>
      <c r="AC655" s="230" t="str">
        <f t="shared" si="161"/>
        <v>IQ34</v>
      </c>
      <c r="BB655" s="547" t="s">
        <v>2614</v>
      </c>
      <c r="BC655" s="547">
        <v>4376</v>
      </c>
      <c r="BD655" s="547" t="s">
        <v>85</v>
      </c>
      <c r="BE655" s="547">
        <v>4376</v>
      </c>
      <c r="BG655" s="239" t="s">
        <v>8830</v>
      </c>
      <c r="BH655" s="240" t="s">
        <v>8838</v>
      </c>
      <c r="BI655" t="s">
        <v>2500</v>
      </c>
      <c r="BJ655" t="s">
        <v>2496</v>
      </c>
    </row>
    <row r="656" spans="1:62">
      <c r="A656" s="239" t="s">
        <v>67</v>
      </c>
      <c r="B656" s="240" t="s">
        <v>670</v>
      </c>
      <c r="C656" s="240" t="s">
        <v>839</v>
      </c>
      <c r="D656" s="239" t="s">
        <v>855</v>
      </c>
      <c r="E656" s="239" t="s">
        <v>886</v>
      </c>
      <c r="F656" s="239" t="s">
        <v>7431</v>
      </c>
      <c r="G656" s="239" t="s">
        <v>835</v>
      </c>
      <c r="H656" s="239" t="s">
        <v>859</v>
      </c>
      <c r="I656" s="239" t="s">
        <v>839</v>
      </c>
      <c r="J656" s="241" t="s">
        <v>6110</v>
      </c>
      <c r="K656" s="241" t="s">
        <v>798</v>
      </c>
      <c r="L656" s="230" t="str">
        <f t="shared" si="164"/>
        <v>IQ35</v>
      </c>
      <c r="M656" s="230" t="str">
        <f t="shared" si="165"/>
        <v/>
      </c>
      <c r="N656" s="230" t="str">
        <f t="shared" si="166"/>
        <v/>
      </c>
      <c r="O656" s="230" t="str">
        <f t="shared" si="167"/>
        <v/>
      </c>
      <c r="P656" s="55" t="str">
        <f t="shared" si="168"/>
        <v>IQ35</v>
      </c>
      <c r="Q656" s="635" t="str">
        <f t="shared" si="174"/>
        <v>112</v>
      </c>
      <c r="R656" s="234">
        <f t="shared" si="159"/>
        <v>101</v>
      </c>
      <c r="S656" s="55">
        <f t="shared" si="169"/>
        <v>92</v>
      </c>
      <c r="T656" s="242">
        <f t="shared" ca="1" si="170"/>
        <v>2.21</v>
      </c>
      <c r="U656" s="231" t="str">
        <f t="shared" si="171"/>
        <v/>
      </c>
      <c r="V656" s="230" t="str">
        <f t="array" ref="V656">INDEX(P:P,MAX(U$3:U656))</f>
        <v>IQ#3MTR</v>
      </c>
      <c r="W656" s="230" t="str">
        <f t="shared" ca="1" si="172"/>
        <v/>
      </c>
      <c r="X656" s="230">
        <f t="shared" si="173"/>
        <v>11.4</v>
      </c>
      <c r="Y656" s="230">
        <f t="shared" si="162"/>
        <v>0</v>
      </c>
      <c r="AA656" s="230" t="str">
        <f t="shared" si="163"/>
        <v>彰東</v>
      </c>
      <c r="AB656" s="230" t="s">
        <v>2501</v>
      </c>
      <c r="AC656" s="230" t="str">
        <f t="shared" si="161"/>
        <v>IQ35</v>
      </c>
      <c r="BB656" s="547" t="s">
        <v>2603</v>
      </c>
      <c r="BC656" s="547" t="s">
        <v>85</v>
      </c>
      <c r="BD656" s="547" t="s">
        <v>85</v>
      </c>
      <c r="BE656" s="547">
        <v>0</v>
      </c>
      <c r="BG656" s="239" t="s">
        <v>8825</v>
      </c>
      <c r="BH656" s="240" t="s">
        <v>8839</v>
      </c>
      <c r="BI656" t="s">
        <v>2501</v>
      </c>
      <c r="BJ656" t="s">
        <v>2496</v>
      </c>
    </row>
    <row r="657" spans="1:62">
      <c r="A657" s="239" t="s">
        <v>7913</v>
      </c>
      <c r="B657" s="240" t="s">
        <v>434</v>
      </c>
      <c r="C657" s="240" t="s">
        <v>3203</v>
      </c>
      <c r="D657" s="239" t="s">
        <v>813</v>
      </c>
      <c r="E657" s="239" t="s">
        <v>4751</v>
      </c>
      <c r="F657" s="239" t="s">
        <v>813</v>
      </c>
      <c r="G657" s="239" t="s">
        <v>4752</v>
      </c>
      <c r="H657" s="239" t="s">
        <v>813</v>
      </c>
      <c r="I657" s="239" t="s">
        <v>3203</v>
      </c>
      <c r="J657" s="241" t="s">
        <v>367</v>
      </c>
      <c r="K657" s="241" t="s">
        <v>367</v>
      </c>
      <c r="L657" s="230" t="str">
        <f t="shared" si="164"/>
        <v>IR#1MTR</v>
      </c>
      <c r="M657" s="230" t="str">
        <f t="shared" si="165"/>
        <v/>
      </c>
      <c r="N657" s="230" t="str">
        <f t="shared" si="166"/>
        <v>IR#1MTR</v>
      </c>
      <c r="O657" s="230" t="str">
        <f t="shared" si="167"/>
        <v/>
      </c>
      <c r="P657" s="55" t="str">
        <f t="shared" si="168"/>
        <v>IR#1MTR</v>
      </c>
      <c r="Q657" s="635" t="str">
        <f t="shared" si="174"/>
        <v>910</v>
      </c>
      <c r="R657" s="234">
        <f t="shared" si="159"/>
        <v>887</v>
      </c>
      <c r="S657" s="55">
        <f t="shared" si="169"/>
        <v>865</v>
      </c>
      <c r="T657" s="242">
        <f t="shared" ca="1" si="170"/>
        <v>17.97</v>
      </c>
      <c r="U657" s="231">
        <f t="shared" si="171"/>
        <v>657</v>
      </c>
      <c r="V657" s="230" t="str">
        <f t="array" ref="V657">INDEX(P:P,MAX(U$3:U657))</f>
        <v>IR#1MTR</v>
      </c>
      <c r="W657" s="230">
        <f t="shared" ca="1" si="172"/>
        <v>25</v>
      </c>
      <c r="X657" s="230" t="str">
        <f t="shared" si="173"/>
        <v/>
      </c>
      <c r="Y657" s="230">
        <f t="shared" si="162"/>
        <v>0</v>
      </c>
      <c r="AA657" s="230" t="str">
        <f t="shared" si="163"/>
        <v>社頭</v>
      </c>
      <c r="AB657" s="230" t="s">
        <v>2502</v>
      </c>
      <c r="AC657" s="230" t="str">
        <f t="shared" si="161"/>
        <v>#1MT</v>
      </c>
      <c r="BB657" s="547" t="s">
        <v>2606</v>
      </c>
      <c r="BC657" s="547" t="s">
        <v>85</v>
      </c>
      <c r="BD657" s="547" t="s">
        <v>85</v>
      </c>
      <c r="BE657" s="547">
        <v>0</v>
      </c>
      <c r="BG657" s="239" t="s">
        <v>7916</v>
      </c>
      <c r="BH657" s="240" t="s">
        <v>8480</v>
      </c>
      <c r="BI657" t="s">
        <v>2502</v>
      </c>
      <c r="BJ657" t="s">
        <v>2502</v>
      </c>
    </row>
    <row r="658" spans="1:62">
      <c r="A658" s="239" t="s">
        <v>66</v>
      </c>
      <c r="B658" s="240" t="s">
        <v>671</v>
      </c>
      <c r="C658" s="240" t="s">
        <v>3171</v>
      </c>
      <c r="D658" s="239" t="s">
        <v>855</v>
      </c>
      <c r="E658" s="239" t="s">
        <v>7914</v>
      </c>
      <c r="F658" s="239" t="s">
        <v>5985</v>
      </c>
      <c r="G658" s="239" t="s">
        <v>905</v>
      </c>
      <c r="H658" s="239" t="s">
        <v>855</v>
      </c>
      <c r="I658" s="239" t="s">
        <v>3171</v>
      </c>
      <c r="J658" s="241" t="s">
        <v>850</v>
      </c>
      <c r="K658" s="241" t="s">
        <v>7915</v>
      </c>
      <c r="L658" s="230" t="str">
        <f t="shared" si="164"/>
        <v>IR21</v>
      </c>
      <c r="M658" s="230" t="str">
        <f t="shared" si="165"/>
        <v/>
      </c>
      <c r="N658" s="230" t="str">
        <f t="shared" si="166"/>
        <v/>
      </c>
      <c r="O658" s="230" t="str">
        <f t="shared" si="167"/>
        <v/>
      </c>
      <c r="P658" s="55" t="str">
        <f t="shared" si="168"/>
        <v>IR21</v>
      </c>
      <c r="Q658" s="635" t="str">
        <f t="shared" si="174"/>
        <v>168</v>
      </c>
      <c r="R658" s="234">
        <f t="shared" si="159"/>
        <v>159</v>
      </c>
      <c r="S658" s="55">
        <f t="shared" si="169"/>
        <v>146</v>
      </c>
      <c r="T658" s="242">
        <f t="shared" ca="1" si="170"/>
        <v>3.32</v>
      </c>
      <c r="U658" s="231" t="str">
        <f t="shared" si="171"/>
        <v/>
      </c>
      <c r="V658" s="230" t="str">
        <f t="array" ref="V658">INDEX(P:P,MAX(U$3:U658))</f>
        <v>IR#1MTR</v>
      </c>
      <c r="W658" s="230" t="str">
        <f t="shared" ca="1" si="172"/>
        <v/>
      </c>
      <c r="X658" s="230">
        <f t="shared" si="173"/>
        <v>11.4</v>
      </c>
      <c r="Y658" s="230">
        <f t="shared" si="162"/>
        <v>0</v>
      </c>
      <c r="AA658" s="230" t="str">
        <f t="shared" si="163"/>
        <v>社頭</v>
      </c>
      <c r="AB658" s="230" t="s">
        <v>2503</v>
      </c>
      <c r="AC658" s="230" t="str">
        <f t="shared" ref="AC658:AC669" si="175">LEFT(B658,3)</f>
        <v>社東線</v>
      </c>
      <c r="BB658" s="547" t="s">
        <v>2602</v>
      </c>
      <c r="BC658" s="547" t="s">
        <v>85</v>
      </c>
      <c r="BD658" s="547" t="s">
        <v>85</v>
      </c>
      <c r="BE658" s="547">
        <v>0</v>
      </c>
      <c r="BG658" s="239" t="s">
        <v>7916</v>
      </c>
      <c r="BH658" s="240" t="s">
        <v>8840</v>
      </c>
      <c r="BI658" t="s">
        <v>2503</v>
      </c>
      <c r="BJ658" t="s">
        <v>2502</v>
      </c>
    </row>
    <row r="659" spans="1:62">
      <c r="A659" s="239" t="s">
        <v>7916</v>
      </c>
      <c r="B659" s="240" t="s">
        <v>672</v>
      </c>
      <c r="C659" s="240" t="s">
        <v>7917</v>
      </c>
      <c r="D659" s="239" t="s">
        <v>7733</v>
      </c>
      <c r="E659" s="239" t="s">
        <v>7918</v>
      </c>
      <c r="F659" s="239" t="s">
        <v>813</v>
      </c>
      <c r="G659" s="239" t="s">
        <v>1048</v>
      </c>
      <c r="H659" s="239" t="s">
        <v>7733</v>
      </c>
      <c r="I659" s="239" t="s">
        <v>1062</v>
      </c>
      <c r="J659" s="241" t="s">
        <v>7902</v>
      </c>
      <c r="K659" s="241" t="s">
        <v>859</v>
      </c>
      <c r="L659" s="230" t="str">
        <f t="shared" si="164"/>
        <v>IR31</v>
      </c>
      <c r="M659" s="230" t="str">
        <f t="shared" si="165"/>
        <v/>
      </c>
      <c r="N659" s="230" t="str">
        <f t="shared" si="166"/>
        <v/>
      </c>
      <c r="O659" s="230" t="str">
        <f t="shared" si="167"/>
        <v/>
      </c>
      <c r="P659" s="55" t="str">
        <f t="shared" si="168"/>
        <v>IR31</v>
      </c>
      <c r="Q659" s="635" t="str">
        <f t="shared" si="174"/>
        <v>332</v>
      </c>
      <c r="R659" s="234">
        <f t="shared" si="159"/>
        <v>299</v>
      </c>
      <c r="S659" s="55">
        <f t="shared" si="169"/>
        <v>275</v>
      </c>
      <c r="T659" s="242">
        <f t="shared" ca="1" si="170"/>
        <v>6.56</v>
      </c>
      <c r="U659" s="231" t="str">
        <f t="shared" si="171"/>
        <v/>
      </c>
      <c r="V659" s="230" t="str">
        <f t="array" ref="V659">INDEX(P:P,MAX(U$3:U659))</f>
        <v>IR#1MTR</v>
      </c>
      <c r="W659" s="230" t="str">
        <f t="shared" ca="1" si="172"/>
        <v/>
      </c>
      <c r="X659" s="230">
        <f t="shared" si="173"/>
        <v>11.4</v>
      </c>
      <c r="Y659" s="230">
        <f t="shared" si="162"/>
        <v>0</v>
      </c>
      <c r="AA659" s="230" t="str">
        <f t="shared" si="163"/>
        <v>社頭</v>
      </c>
      <c r="AB659" s="230" t="s">
        <v>2504</v>
      </c>
      <c r="AC659" s="230" t="str">
        <f t="shared" si="175"/>
        <v>崙厝線</v>
      </c>
      <c r="BB659" s="547" t="s">
        <v>2604</v>
      </c>
      <c r="BC659" s="547" t="s">
        <v>85</v>
      </c>
      <c r="BD659" s="547" t="s">
        <v>85</v>
      </c>
      <c r="BE659" s="547">
        <v>0</v>
      </c>
      <c r="BG659" s="239" t="s">
        <v>8841</v>
      </c>
      <c r="BH659" s="240" t="s">
        <v>8842</v>
      </c>
      <c r="BI659" t="s">
        <v>2504</v>
      </c>
      <c r="BJ659" t="s">
        <v>2502</v>
      </c>
    </row>
    <row r="660" spans="1:62">
      <c r="A660" s="239" t="s">
        <v>7916</v>
      </c>
      <c r="B660" s="240" t="s">
        <v>673</v>
      </c>
      <c r="C660" s="240" t="s">
        <v>7919</v>
      </c>
      <c r="D660" s="239" t="s">
        <v>813</v>
      </c>
      <c r="E660" s="239" t="s">
        <v>979</v>
      </c>
      <c r="F660" s="239" t="s">
        <v>813</v>
      </c>
      <c r="G660" s="239" t="s">
        <v>971</v>
      </c>
      <c r="H660" s="239" t="s">
        <v>813</v>
      </c>
      <c r="I660" s="239" t="s">
        <v>7920</v>
      </c>
      <c r="J660" s="241" t="s">
        <v>7921</v>
      </c>
      <c r="K660" s="241" t="s">
        <v>792</v>
      </c>
      <c r="L660" s="230" t="str">
        <f t="shared" si="164"/>
        <v>IR32</v>
      </c>
      <c r="M660" s="230" t="str">
        <f t="shared" si="165"/>
        <v/>
      </c>
      <c r="N660" s="230" t="str">
        <f t="shared" si="166"/>
        <v/>
      </c>
      <c r="O660" s="230" t="str">
        <f t="shared" si="167"/>
        <v/>
      </c>
      <c r="P660" s="55" t="str">
        <f t="shared" si="168"/>
        <v>IR32</v>
      </c>
      <c r="Q660" s="635" t="str">
        <f t="shared" si="174"/>
        <v>209</v>
      </c>
      <c r="R660" s="234">
        <f t="shared" si="159"/>
        <v>187</v>
      </c>
      <c r="S660" s="55">
        <f t="shared" si="169"/>
        <v>161</v>
      </c>
      <c r="T660" s="242">
        <f t="shared" ca="1" si="170"/>
        <v>4.13</v>
      </c>
      <c r="U660" s="231" t="str">
        <f t="shared" si="171"/>
        <v/>
      </c>
      <c r="V660" s="230" t="str">
        <f t="array" ref="V660">INDEX(P:P,MAX(U$3:U660))</f>
        <v>IR#1MTR</v>
      </c>
      <c r="W660" s="230" t="str">
        <f t="shared" ca="1" si="172"/>
        <v/>
      </c>
      <c r="X660" s="230">
        <f t="shared" si="173"/>
        <v>11.4</v>
      </c>
      <c r="Y660" s="230">
        <f t="shared" si="162"/>
        <v>0</v>
      </c>
      <c r="AA660" s="230" t="str">
        <f t="shared" si="163"/>
        <v>社頭</v>
      </c>
      <c r="AB660" s="230" t="s">
        <v>2505</v>
      </c>
      <c r="AC660" s="230" t="str">
        <f t="shared" si="175"/>
        <v>雅果線</v>
      </c>
      <c r="BB660" s="547" t="s">
        <v>2618</v>
      </c>
      <c r="BC660" s="547">
        <v>254</v>
      </c>
      <c r="BD660" s="547" t="s">
        <v>85</v>
      </c>
      <c r="BE660" s="547">
        <v>254</v>
      </c>
      <c r="BG660" s="239" t="s">
        <v>7916</v>
      </c>
      <c r="BH660" s="240" t="s">
        <v>8843</v>
      </c>
      <c r="BI660" t="s">
        <v>2505</v>
      </c>
      <c r="BJ660" t="s">
        <v>2502</v>
      </c>
    </row>
    <row r="661" spans="1:62">
      <c r="A661" s="239" t="s">
        <v>7916</v>
      </c>
      <c r="B661" s="240" t="s">
        <v>674</v>
      </c>
      <c r="C661" s="240" t="s">
        <v>5902</v>
      </c>
      <c r="D661" s="239" t="s">
        <v>5692</v>
      </c>
      <c r="E661" s="239" t="s">
        <v>797</v>
      </c>
      <c r="F661" s="239" t="s">
        <v>7825</v>
      </c>
      <c r="G661" s="239" t="s">
        <v>864</v>
      </c>
      <c r="H661" s="239" t="s">
        <v>7922</v>
      </c>
      <c r="I661" s="239" t="s">
        <v>864</v>
      </c>
      <c r="J661" s="241" t="s">
        <v>929</v>
      </c>
      <c r="K661" s="241" t="s">
        <v>859</v>
      </c>
      <c r="L661" s="230" t="str">
        <f t="shared" si="164"/>
        <v>IR33</v>
      </c>
      <c r="M661" s="230" t="str">
        <f t="shared" si="165"/>
        <v/>
      </c>
      <c r="N661" s="230" t="str">
        <f t="shared" si="166"/>
        <v/>
      </c>
      <c r="O661" s="230" t="str">
        <f t="shared" si="167"/>
        <v/>
      </c>
      <c r="P661" s="55" t="str">
        <f t="shared" si="168"/>
        <v>IR33</v>
      </c>
      <c r="Q661" s="635" t="str">
        <f t="shared" si="174"/>
        <v>202</v>
      </c>
      <c r="R661" s="234">
        <f t="shared" si="159"/>
        <v>165</v>
      </c>
      <c r="S661" s="55">
        <f t="shared" si="169"/>
        <v>142</v>
      </c>
      <c r="T661" s="242">
        <f t="shared" ca="1" si="170"/>
        <v>3.99</v>
      </c>
      <c r="U661" s="231" t="str">
        <f t="shared" si="171"/>
        <v/>
      </c>
      <c r="V661" s="230" t="str">
        <f t="array" ref="V661">INDEX(P:P,MAX(U$3:U661))</f>
        <v>IR#1MTR</v>
      </c>
      <c r="W661" s="230" t="str">
        <f t="shared" ca="1" si="172"/>
        <v/>
      </c>
      <c r="X661" s="230">
        <f t="shared" si="173"/>
        <v>11.4</v>
      </c>
      <c r="Y661" s="230">
        <f t="shared" si="162"/>
        <v>0</v>
      </c>
      <c r="AA661" s="230" t="str">
        <f t="shared" si="163"/>
        <v>社頭</v>
      </c>
      <c r="AB661" s="230" t="s">
        <v>2506</v>
      </c>
      <c r="AC661" s="230" t="str">
        <f t="shared" si="175"/>
        <v>清水線</v>
      </c>
      <c r="BB661" s="547" t="s">
        <v>2608</v>
      </c>
      <c r="BC661" s="547">
        <v>797</v>
      </c>
      <c r="BD661" s="547">
        <v>10</v>
      </c>
      <c r="BE661" s="547">
        <v>807</v>
      </c>
      <c r="BG661" s="239" t="s">
        <v>7916</v>
      </c>
      <c r="BH661" s="240" t="s">
        <v>674</v>
      </c>
      <c r="BI661" t="s">
        <v>2506</v>
      </c>
      <c r="BJ661" t="s">
        <v>2502</v>
      </c>
    </row>
    <row r="662" spans="1:62">
      <c r="A662" s="239" t="s">
        <v>7916</v>
      </c>
      <c r="B662" s="240" t="s">
        <v>675</v>
      </c>
      <c r="C662" s="240" t="s">
        <v>807</v>
      </c>
      <c r="D662" s="239" t="s">
        <v>7923</v>
      </c>
      <c r="E662" s="239" t="s">
        <v>7924</v>
      </c>
      <c r="F662" s="239" t="s">
        <v>813</v>
      </c>
      <c r="G662" s="239" t="s">
        <v>952</v>
      </c>
      <c r="H662" s="239" t="s">
        <v>813</v>
      </c>
      <c r="I662" s="239" t="s">
        <v>807</v>
      </c>
      <c r="J662" s="241" t="s">
        <v>866</v>
      </c>
      <c r="K662" s="241" t="s">
        <v>7925</v>
      </c>
      <c r="L662" s="230" t="str">
        <f t="shared" si="164"/>
        <v>IR34</v>
      </c>
      <c r="M662" s="230" t="str">
        <f t="shared" si="165"/>
        <v/>
      </c>
      <c r="N662" s="230" t="str">
        <f t="shared" si="166"/>
        <v/>
      </c>
      <c r="O662" s="230" t="str">
        <f t="shared" si="167"/>
        <v/>
      </c>
      <c r="P662" s="55" t="str">
        <f t="shared" si="168"/>
        <v>IR34</v>
      </c>
      <c r="Q662" s="635" t="str">
        <f t="shared" si="174"/>
        <v>146</v>
      </c>
      <c r="R662" s="234">
        <f t="shared" si="159"/>
        <v>126</v>
      </c>
      <c r="S662" s="55">
        <f t="shared" si="169"/>
        <v>94</v>
      </c>
      <c r="T662" s="242">
        <f t="shared" ca="1" si="170"/>
        <v>2.88</v>
      </c>
      <c r="U662" s="231" t="str">
        <f t="shared" si="171"/>
        <v/>
      </c>
      <c r="V662" s="230" t="str">
        <f t="array" ref="V662">INDEX(P:P,MAX(U$3:U662))</f>
        <v>IR#1MTR</v>
      </c>
      <c r="W662" s="230" t="str">
        <f t="shared" ca="1" si="172"/>
        <v/>
      </c>
      <c r="X662" s="230">
        <f t="shared" si="173"/>
        <v>11.4</v>
      </c>
      <c r="Y662" s="230">
        <f t="shared" si="162"/>
        <v>0</v>
      </c>
      <c r="AA662" s="230" t="str">
        <f t="shared" si="163"/>
        <v>社頭</v>
      </c>
      <c r="AB662" s="230" t="s">
        <v>2507</v>
      </c>
      <c r="AC662" s="230" t="str">
        <f t="shared" si="175"/>
        <v>美雅線</v>
      </c>
      <c r="BB662" s="547" t="s">
        <v>2617</v>
      </c>
      <c r="BC662" s="547">
        <v>6039</v>
      </c>
      <c r="BD662" s="547">
        <v>2</v>
      </c>
      <c r="BE662" s="547">
        <v>6041</v>
      </c>
      <c r="BG662" s="239" t="s">
        <v>8841</v>
      </c>
      <c r="BH662" s="240" t="s">
        <v>8844</v>
      </c>
      <c r="BI662" t="s">
        <v>2507</v>
      </c>
      <c r="BJ662" t="s">
        <v>2502</v>
      </c>
    </row>
    <row r="663" spans="1:62">
      <c r="A663" s="239" t="s">
        <v>7926</v>
      </c>
      <c r="B663" s="240" t="s">
        <v>436</v>
      </c>
      <c r="C663" s="240" t="s">
        <v>3206</v>
      </c>
      <c r="D663" s="239" t="s">
        <v>855</v>
      </c>
      <c r="E663" s="239" t="s">
        <v>3195</v>
      </c>
      <c r="F663" s="239" t="s">
        <v>855</v>
      </c>
      <c r="G663" s="239" t="s">
        <v>4753</v>
      </c>
      <c r="H663" s="239" t="s">
        <v>855</v>
      </c>
      <c r="I663" s="239" t="s">
        <v>3206</v>
      </c>
      <c r="J663" s="241" t="s">
        <v>7088</v>
      </c>
      <c r="K663" s="241" t="s">
        <v>7927</v>
      </c>
      <c r="L663" s="230" t="str">
        <f t="shared" si="164"/>
        <v>IR#2MTR</v>
      </c>
      <c r="M663" s="230" t="str">
        <f t="shared" si="165"/>
        <v/>
      </c>
      <c r="N663" s="230" t="str">
        <f t="shared" si="166"/>
        <v>IR#2MTR</v>
      </c>
      <c r="O663" s="230" t="str">
        <f t="shared" si="167"/>
        <v/>
      </c>
      <c r="P663" s="55" t="str">
        <f t="shared" si="168"/>
        <v>IR#2MTR</v>
      </c>
      <c r="Q663" s="635" t="str">
        <f t="shared" si="174"/>
        <v>1052</v>
      </c>
      <c r="R663" s="234">
        <f t="shared" si="159"/>
        <v>985</v>
      </c>
      <c r="S663" s="55">
        <f t="shared" si="169"/>
        <v>939</v>
      </c>
      <c r="T663" s="242">
        <f t="shared" ca="1" si="170"/>
        <v>20.77</v>
      </c>
      <c r="U663" s="231">
        <f t="shared" si="171"/>
        <v>663</v>
      </c>
      <c r="V663" s="230" t="str">
        <f t="array" ref="V663">INDEX(P:P,MAX(U$3:U663))</f>
        <v>IR#2MTR</v>
      </c>
      <c r="W663" s="230">
        <f t="shared" ca="1" si="172"/>
        <v>25</v>
      </c>
      <c r="X663" s="230" t="str">
        <f t="shared" si="173"/>
        <v/>
      </c>
      <c r="Y663" s="230">
        <f t="shared" si="162"/>
        <v>0</v>
      </c>
      <c r="AA663" s="230" t="str">
        <f t="shared" si="163"/>
        <v>社頭</v>
      </c>
      <c r="AB663" s="230" t="s">
        <v>2508</v>
      </c>
      <c r="AC663" s="230" t="str">
        <f t="shared" si="175"/>
        <v>#2M</v>
      </c>
      <c r="BB663" s="547" t="s">
        <v>2605</v>
      </c>
      <c r="BC663" s="547" t="s">
        <v>85</v>
      </c>
      <c r="BD663" s="547" t="s">
        <v>85</v>
      </c>
      <c r="BE663" s="547">
        <v>0</v>
      </c>
      <c r="BG663" s="239" t="s">
        <v>8841</v>
      </c>
      <c r="BH663" s="240" t="s">
        <v>8487</v>
      </c>
      <c r="BI663" t="s">
        <v>2508</v>
      </c>
      <c r="BJ663" t="s">
        <v>2508</v>
      </c>
    </row>
    <row r="664" spans="1:62">
      <c r="A664" s="239" t="s">
        <v>7916</v>
      </c>
      <c r="B664" s="240" t="s">
        <v>676</v>
      </c>
      <c r="C664" s="240" t="s">
        <v>1036</v>
      </c>
      <c r="D664" s="239" t="s">
        <v>813</v>
      </c>
      <c r="E664" s="239" t="s">
        <v>817</v>
      </c>
      <c r="F664" s="239" t="s">
        <v>813</v>
      </c>
      <c r="G664" s="239" t="s">
        <v>965</v>
      </c>
      <c r="H664" s="239" t="s">
        <v>859</v>
      </c>
      <c r="I664" s="239" t="s">
        <v>965</v>
      </c>
      <c r="J664" s="241" t="s">
        <v>840</v>
      </c>
      <c r="K664" s="241" t="s">
        <v>844</v>
      </c>
      <c r="L664" s="230" t="str">
        <f t="shared" si="164"/>
        <v>IR35</v>
      </c>
      <c r="M664" s="230" t="str">
        <f t="shared" si="165"/>
        <v/>
      </c>
      <c r="N664" s="230" t="str">
        <f t="shared" si="166"/>
        <v/>
      </c>
      <c r="O664" s="230" t="str">
        <f t="shared" si="167"/>
        <v/>
      </c>
      <c r="P664" s="55" t="str">
        <f t="shared" si="168"/>
        <v>IR35</v>
      </c>
      <c r="Q664" s="635" t="str">
        <f t="shared" si="174"/>
        <v>140</v>
      </c>
      <c r="R664" s="234">
        <f t="shared" si="159"/>
        <v>125</v>
      </c>
      <c r="S664" s="55">
        <f t="shared" si="169"/>
        <v>107</v>
      </c>
      <c r="T664" s="242">
        <f t="shared" ca="1" si="170"/>
        <v>2.76</v>
      </c>
      <c r="U664" s="231" t="str">
        <f t="shared" si="171"/>
        <v/>
      </c>
      <c r="V664" s="230" t="str">
        <f t="array" ref="V664">INDEX(P:P,MAX(U$3:U664))</f>
        <v>IR#2MTR</v>
      </c>
      <c r="W664" s="230" t="str">
        <f t="shared" ca="1" si="172"/>
        <v/>
      </c>
      <c r="X664" s="230">
        <f t="shared" si="173"/>
        <v>11.4</v>
      </c>
      <c r="Y664" s="230">
        <f t="shared" si="162"/>
        <v>0</v>
      </c>
      <c r="AA664" s="230" t="str">
        <f t="shared" si="163"/>
        <v>社頭</v>
      </c>
      <c r="AB664" s="230" t="s">
        <v>2509</v>
      </c>
      <c r="AC664" s="230" t="str">
        <f t="shared" si="175"/>
        <v>八堡線</v>
      </c>
      <c r="BB664" s="547" t="s">
        <v>2609</v>
      </c>
      <c r="BC664" s="547">
        <v>1424</v>
      </c>
      <c r="BD664" s="547" t="s">
        <v>85</v>
      </c>
      <c r="BE664" s="547">
        <v>1424</v>
      </c>
      <c r="BG664" s="239" t="s">
        <v>8841</v>
      </c>
      <c r="BH664" s="240" t="s">
        <v>8845</v>
      </c>
      <c r="BI664" t="s">
        <v>2509</v>
      </c>
      <c r="BJ664" t="s">
        <v>2508</v>
      </c>
    </row>
    <row r="665" spans="1:62">
      <c r="A665" s="239" t="s">
        <v>7916</v>
      </c>
      <c r="B665" s="240" t="s">
        <v>677</v>
      </c>
      <c r="C665" s="240" t="s">
        <v>7928</v>
      </c>
      <c r="D665" s="239" t="s">
        <v>7506</v>
      </c>
      <c r="E665" s="239" t="s">
        <v>992</v>
      </c>
      <c r="F665" s="239" t="s">
        <v>855</v>
      </c>
      <c r="G665" s="239" t="s">
        <v>7929</v>
      </c>
      <c r="H665" s="239" t="s">
        <v>7930</v>
      </c>
      <c r="I665" s="239" t="s">
        <v>7931</v>
      </c>
      <c r="J665" s="241" t="s">
        <v>6295</v>
      </c>
      <c r="K665" s="241" t="s">
        <v>5959</v>
      </c>
      <c r="L665" s="230" t="str">
        <f t="shared" si="164"/>
        <v>IR20</v>
      </c>
      <c r="M665" s="230" t="str">
        <f t="shared" si="165"/>
        <v/>
      </c>
      <c r="N665" s="230" t="str">
        <f t="shared" si="166"/>
        <v/>
      </c>
      <c r="O665" s="230" t="str">
        <f t="shared" si="167"/>
        <v/>
      </c>
      <c r="P665" s="55" t="str">
        <f t="shared" si="168"/>
        <v>IR20</v>
      </c>
      <c r="Q665" s="635" t="str">
        <f t="shared" si="174"/>
        <v>285</v>
      </c>
      <c r="R665" s="234">
        <f t="shared" si="159"/>
        <v>241</v>
      </c>
      <c r="S665" s="55">
        <f t="shared" si="169"/>
        <v>198</v>
      </c>
      <c r="T665" s="242">
        <f t="shared" ca="1" si="170"/>
        <v>5.63</v>
      </c>
      <c r="U665" s="231" t="str">
        <f t="shared" si="171"/>
        <v/>
      </c>
      <c r="V665" s="230" t="str">
        <f t="array" ref="V665">INDEX(P:P,MAX(U$3:U665))</f>
        <v>IR#2MTR</v>
      </c>
      <c r="W665" s="230" t="str">
        <f t="shared" ca="1" si="172"/>
        <v/>
      </c>
      <c r="X665" s="230">
        <f t="shared" si="173"/>
        <v>11.4</v>
      </c>
      <c r="Y665" s="230">
        <f t="shared" si="162"/>
        <v>0</v>
      </c>
      <c r="AA665" s="230" t="str">
        <f t="shared" si="163"/>
        <v>社頭</v>
      </c>
      <c r="AB665" s="230" t="s">
        <v>2510</v>
      </c>
      <c r="AC665" s="230" t="str">
        <f t="shared" si="175"/>
        <v>新雅線</v>
      </c>
      <c r="BB665" s="547" t="s">
        <v>2610</v>
      </c>
      <c r="BC665" s="547">
        <v>1193</v>
      </c>
      <c r="BD665" s="547">
        <v>7</v>
      </c>
      <c r="BE665" s="547">
        <v>1200</v>
      </c>
      <c r="BG665" s="239" t="s">
        <v>8841</v>
      </c>
      <c r="BH665" s="240" t="s">
        <v>8846</v>
      </c>
      <c r="BI665" t="s">
        <v>2510</v>
      </c>
      <c r="BJ665" t="s">
        <v>2508</v>
      </c>
    </row>
    <row r="666" spans="1:62">
      <c r="A666" s="239" t="s">
        <v>7932</v>
      </c>
      <c r="B666" s="240" t="s">
        <v>678</v>
      </c>
      <c r="C666" s="240" t="s">
        <v>7933</v>
      </c>
      <c r="D666" s="239" t="s">
        <v>7934</v>
      </c>
      <c r="E666" s="239" t="s">
        <v>7935</v>
      </c>
      <c r="F666" s="239" t="s">
        <v>855</v>
      </c>
      <c r="G666" s="239" t="s">
        <v>917</v>
      </c>
      <c r="H666" s="239" t="s">
        <v>5660</v>
      </c>
      <c r="I666" s="239" t="s">
        <v>957</v>
      </c>
      <c r="J666" s="241" t="s">
        <v>7936</v>
      </c>
      <c r="K666" s="241" t="s">
        <v>844</v>
      </c>
      <c r="L666" s="230" t="str">
        <f t="shared" si="164"/>
        <v>IR25</v>
      </c>
      <c r="M666" s="230" t="str">
        <f t="shared" si="165"/>
        <v/>
      </c>
      <c r="N666" s="230" t="str">
        <f t="shared" si="166"/>
        <v/>
      </c>
      <c r="O666" s="230" t="str">
        <f t="shared" si="167"/>
        <v/>
      </c>
      <c r="P666" s="55" t="str">
        <f t="shared" si="168"/>
        <v>IR25</v>
      </c>
      <c r="Q666" s="635" t="str">
        <f t="shared" si="174"/>
        <v>135</v>
      </c>
      <c r="R666" s="234">
        <f t="shared" si="159"/>
        <v>112</v>
      </c>
      <c r="S666" s="55">
        <f t="shared" si="169"/>
        <v>97</v>
      </c>
      <c r="T666" s="242">
        <f t="shared" ca="1" si="170"/>
        <v>2.67</v>
      </c>
      <c r="U666" s="231" t="str">
        <f t="shared" si="171"/>
        <v/>
      </c>
      <c r="V666" s="230" t="str">
        <f t="array" ref="V666">INDEX(P:P,MAX(U$3:U666))</f>
        <v>IR#2MTR</v>
      </c>
      <c r="W666" s="230" t="str">
        <f t="shared" ca="1" si="172"/>
        <v/>
      </c>
      <c r="X666" s="230">
        <f t="shared" si="173"/>
        <v>11.4</v>
      </c>
      <c r="Y666" s="230">
        <f t="shared" si="162"/>
        <v>0</v>
      </c>
      <c r="AA666" s="230" t="str">
        <f t="shared" si="163"/>
        <v>社頭</v>
      </c>
      <c r="AB666" s="230" t="s">
        <v>2511</v>
      </c>
      <c r="AC666" s="230" t="str">
        <f t="shared" si="175"/>
        <v>崙雅線</v>
      </c>
      <c r="BB666" s="547" t="s">
        <v>2612</v>
      </c>
      <c r="BC666" s="547">
        <v>2852</v>
      </c>
      <c r="BD666" s="547">
        <v>2</v>
      </c>
      <c r="BE666" s="547">
        <v>2854</v>
      </c>
      <c r="BG666" s="239" t="s">
        <v>8847</v>
      </c>
      <c r="BH666" s="240" t="s">
        <v>8848</v>
      </c>
      <c r="BI666" t="s">
        <v>2511</v>
      </c>
      <c r="BJ666" t="s">
        <v>2508</v>
      </c>
    </row>
    <row r="667" spans="1:62">
      <c r="A667" s="239" t="s">
        <v>7916</v>
      </c>
      <c r="B667" s="240" t="s">
        <v>679</v>
      </c>
      <c r="C667" s="240" t="s">
        <v>7937</v>
      </c>
      <c r="D667" s="239" t="s">
        <v>7938</v>
      </c>
      <c r="E667" s="239" t="s">
        <v>1037</v>
      </c>
      <c r="F667" s="239" t="s">
        <v>792</v>
      </c>
      <c r="G667" s="239" t="s">
        <v>7939</v>
      </c>
      <c r="H667" s="239" t="s">
        <v>7940</v>
      </c>
      <c r="I667" s="239" t="s">
        <v>869</v>
      </c>
      <c r="J667" s="241" t="s">
        <v>944</v>
      </c>
      <c r="K667" s="241" t="s">
        <v>5692</v>
      </c>
      <c r="L667" s="230" t="str">
        <f t="shared" si="164"/>
        <v>IR26</v>
      </c>
      <c r="M667" s="230" t="str">
        <f t="shared" si="165"/>
        <v/>
      </c>
      <c r="N667" s="230" t="str">
        <f t="shared" si="166"/>
        <v/>
      </c>
      <c r="O667" s="230" t="str">
        <f t="shared" si="167"/>
        <v/>
      </c>
      <c r="P667" s="55" t="str">
        <f t="shared" si="168"/>
        <v>IR26</v>
      </c>
      <c r="Q667" s="635" t="str">
        <f t="shared" si="174"/>
        <v>255</v>
      </c>
      <c r="R667" s="234">
        <f t="shared" si="159"/>
        <v>226</v>
      </c>
      <c r="S667" s="55">
        <f t="shared" si="169"/>
        <v>198</v>
      </c>
      <c r="T667" s="242">
        <f t="shared" ca="1" si="170"/>
        <v>5.04</v>
      </c>
      <c r="U667" s="231" t="str">
        <f t="shared" si="171"/>
        <v/>
      </c>
      <c r="V667" s="230" t="str">
        <f t="array" ref="V667">INDEX(P:P,MAX(U$3:U667))</f>
        <v>IR#2MTR</v>
      </c>
      <c r="W667" s="230" t="str">
        <f t="shared" ca="1" si="172"/>
        <v/>
      </c>
      <c r="X667" s="230">
        <f t="shared" si="173"/>
        <v>11.4</v>
      </c>
      <c r="Y667" s="230">
        <f t="shared" si="162"/>
        <v>0</v>
      </c>
      <c r="AA667" s="230" t="str">
        <f t="shared" si="163"/>
        <v>社頭</v>
      </c>
      <c r="AB667" s="230" t="s">
        <v>2512</v>
      </c>
      <c r="AC667" s="230" t="str">
        <f t="shared" si="175"/>
        <v>朝興線</v>
      </c>
      <c r="BB667" s="547" t="s">
        <v>2611</v>
      </c>
      <c r="BC667" s="547">
        <v>6072</v>
      </c>
      <c r="BD667" s="547">
        <v>3</v>
      </c>
      <c r="BE667" s="547">
        <v>6075</v>
      </c>
      <c r="BG667" s="239" t="s">
        <v>8841</v>
      </c>
      <c r="BH667" s="240" t="s">
        <v>8849</v>
      </c>
      <c r="BI667" t="s">
        <v>2512</v>
      </c>
      <c r="BJ667" t="s">
        <v>2508</v>
      </c>
    </row>
    <row r="668" spans="1:62">
      <c r="A668" s="239" t="s">
        <v>7916</v>
      </c>
      <c r="B668" s="240" t="s">
        <v>7941</v>
      </c>
      <c r="C668" s="240" t="s">
        <v>3178</v>
      </c>
      <c r="D668" s="239" t="s">
        <v>859</v>
      </c>
      <c r="E668" s="239" t="s">
        <v>4754</v>
      </c>
      <c r="F668" s="239" t="s">
        <v>855</v>
      </c>
      <c r="G668" s="239" t="s">
        <v>7942</v>
      </c>
      <c r="H668" s="239" t="s">
        <v>7922</v>
      </c>
      <c r="I668" s="239" t="s">
        <v>3178</v>
      </c>
      <c r="J668" s="241" t="s">
        <v>7943</v>
      </c>
      <c r="K668" s="241" t="s">
        <v>859</v>
      </c>
      <c r="L668" s="230" t="str">
        <f t="shared" si="164"/>
        <v>IR27</v>
      </c>
      <c r="M668" s="230" t="str">
        <f t="shared" si="165"/>
        <v/>
      </c>
      <c r="N668" s="230" t="str">
        <f t="shared" si="166"/>
        <v/>
      </c>
      <c r="O668" s="230" t="str">
        <f t="shared" si="167"/>
        <v/>
      </c>
      <c r="P668" s="55" t="str">
        <f t="shared" si="168"/>
        <v>IR27</v>
      </c>
      <c r="Q668" s="635" t="str">
        <f t="shared" si="174"/>
        <v>383</v>
      </c>
      <c r="R668" s="234">
        <f t="shared" si="159"/>
        <v>332</v>
      </c>
      <c r="S668" s="55">
        <f t="shared" si="169"/>
        <v>302</v>
      </c>
      <c r="T668" s="242">
        <f t="shared" ca="1" si="170"/>
        <v>7.56</v>
      </c>
      <c r="U668" s="231" t="str">
        <f t="shared" si="171"/>
        <v/>
      </c>
      <c r="V668" s="230" t="str">
        <f t="array" ref="V668">INDEX(P:P,MAX(U$3:U668))</f>
        <v>IR#2MTR</v>
      </c>
      <c r="W668" s="230" t="str">
        <f t="shared" ca="1" si="172"/>
        <v/>
      </c>
      <c r="X668" s="230">
        <f t="shared" si="173"/>
        <v>11.4</v>
      </c>
      <c r="Y668" s="230">
        <f t="shared" si="162"/>
        <v>0</v>
      </c>
      <c r="AA668" s="230" t="str">
        <f t="shared" si="163"/>
        <v>社頭</v>
      </c>
      <c r="AB668" s="230" t="s">
        <v>2513</v>
      </c>
      <c r="AC668" s="230" t="str">
        <f t="shared" si="175"/>
        <v>社永線</v>
      </c>
      <c r="BB668" s="547" t="s">
        <v>3281</v>
      </c>
      <c r="BC668" s="547" t="s">
        <v>85</v>
      </c>
      <c r="BD668" s="547" t="s">
        <v>85</v>
      </c>
      <c r="BE668" s="547">
        <v>0</v>
      </c>
      <c r="BG668" s="239" t="s">
        <v>7916</v>
      </c>
      <c r="BH668" s="240" t="s">
        <v>8850</v>
      </c>
      <c r="BI668" t="s">
        <v>2513</v>
      </c>
      <c r="BJ668" t="s">
        <v>2508</v>
      </c>
    </row>
    <row r="669" spans="1:62">
      <c r="A669" s="239" t="s">
        <v>66</v>
      </c>
      <c r="B669" s="240" t="s">
        <v>439</v>
      </c>
      <c r="C669" s="240" t="s">
        <v>5624</v>
      </c>
      <c r="D669" s="239" t="s">
        <v>793</v>
      </c>
      <c r="E669" s="239" t="s">
        <v>7097</v>
      </c>
      <c r="F669" s="239" t="s">
        <v>5638</v>
      </c>
      <c r="G669" s="239" t="s">
        <v>5709</v>
      </c>
      <c r="H669" s="239" t="s">
        <v>5638</v>
      </c>
      <c r="I669" s="239" t="s">
        <v>7097</v>
      </c>
      <c r="J669" s="241" t="s">
        <v>5595</v>
      </c>
      <c r="K669" s="241" t="s">
        <v>7088</v>
      </c>
      <c r="L669" s="230" t="str">
        <f t="shared" si="164"/>
        <v>IR#3MTR</v>
      </c>
      <c r="M669" s="230" t="str">
        <f t="shared" si="165"/>
        <v/>
      </c>
      <c r="N669" s="230" t="str">
        <f t="shared" si="166"/>
        <v>IR#3MTR</v>
      </c>
      <c r="O669" s="230" t="str">
        <f t="shared" si="167"/>
        <v/>
      </c>
      <c r="P669" s="55" t="str">
        <f t="shared" si="168"/>
        <v>IR#3MTR</v>
      </c>
      <c r="Q669" s="635" t="str">
        <f t="shared" si="174"/>
        <v>0</v>
      </c>
      <c r="R669" s="234">
        <f t="shared" si="159"/>
        <v>0</v>
      </c>
      <c r="S669" s="55">
        <f t="shared" si="169"/>
        <v>0</v>
      </c>
      <c r="T669" s="242">
        <f t="shared" ca="1" si="170"/>
        <v>0</v>
      </c>
      <c r="U669" s="231">
        <f t="shared" si="171"/>
        <v>669</v>
      </c>
      <c r="V669" s="230" t="str">
        <f t="array" ref="V669">INDEX(P:P,MAX(U$3:U669))</f>
        <v>IR#3MTR</v>
      </c>
      <c r="W669" s="230">
        <f t="shared" ca="1" si="172"/>
        <v>25</v>
      </c>
      <c r="X669" s="230" t="str">
        <f t="shared" si="173"/>
        <v/>
      </c>
      <c r="Y669" s="230">
        <f t="shared" si="162"/>
        <v>0</v>
      </c>
      <c r="AA669" s="230" t="str">
        <f t="shared" si="163"/>
        <v>社頭</v>
      </c>
      <c r="AB669" s="230" t="s">
        <v>2514</v>
      </c>
      <c r="AC669" s="230" t="str">
        <f t="shared" si="175"/>
        <v>#3M</v>
      </c>
      <c r="BB669" s="547" t="s">
        <v>1982</v>
      </c>
      <c r="BC669" s="547">
        <v>1522</v>
      </c>
      <c r="BD669" s="547">
        <v>1</v>
      </c>
      <c r="BE669" s="547">
        <v>1523</v>
      </c>
      <c r="BG669" s="239" t="s">
        <v>8847</v>
      </c>
      <c r="BH669" s="240" t="s">
        <v>8548</v>
      </c>
      <c r="BI669" t="s">
        <v>2514</v>
      </c>
      <c r="BJ669" t="s">
        <v>2514</v>
      </c>
    </row>
    <row r="670" spans="1:62">
      <c r="A670" s="239" t="s">
        <v>7916</v>
      </c>
      <c r="B670" s="240" t="s">
        <v>7944</v>
      </c>
      <c r="C670" s="240" t="s">
        <v>5624</v>
      </c>
      <c r="D670" s="239" t="s">
        <v>5638</v>
      </c>
      <c r="E670" s="239" t="s">
        <v>5709</v>
      </c>
      <c r="F670" s="239" t="s">
        <v>5638</v>
      </c>
      <c r="G670" s="239" t="s">
        <v>5709</v>
      </c>
      <c r="H670" s="239" t="s">
        <v>5638</v>
      </c>
      <c r="I670" s="239" t="s">
        <v>5624</v>
      </c>
      <c r="J670" s="241" t="s">
        <v>5709</v>
      </c>
      <c r="K670" s="241" t="s">
        <v>5638</v>
      </c>
      <c r="L670" s="230" t="str">
        <f t="shared" si="164"/>
        <v>IR37</v>
      </c>
      <c r="M670" s="230" t="str">
        <f t="shared" si="165"/>
        <v/>
      </c>
      <c r="N670" s="230" t="str">
        <f t="shared" si="166"/>
        <v/>
      </c>
      <c r="O670" s="230" t="str">
        <f t="shared" si="167"/>
        <v/>
      </c>
      <c r="P670" s="55" t="str">
        <f t="shared" si="168"/>
        <v>IR37</v>
      </c>
      <c r="Q670" s="635" t="str">
        <f t="shared" si="174"/>
        <v>0</v>
      </c>
      <c r="R670" s="234">
        <f t="shared" si="159"/>
        <v>0</v>
      </c>
      <c r="S670" s="55">
        <f t="shared" si="169"/>
        <v>0</v>
      </c>
      <c r="T670" s="242">
        <f t="shared" ca="1" si="170"/>
        <v>0</v>
      </c>
      <c r="U670" s="231" t="str">
        <f t="shared" si="171"/>
        <v/>
      </c>
      <c r="V670" s="230" t="str">
        <f t="array" ref="V670">INDEX(P:P,MAX(U$3:U670))</f>
        <v>IR#3MTR</v>
      </c>
      <c r="W670" s="230" t="str">
        <f t="shared" ca="1" si="172"/>
        <v/>
      </c>
      <c r="X670" s="230">
        <f t="shared" si="173"/>
        <v>11.4</v>
      </c>
      <c r="Y670" s="230">
        <f t="shared" si="162"/>
        <v>0</v>
      </c>
      <c r="AA670" s="230" t="str">
        <f t="shared" si="163"/>
        <v>社頭</v>
      </c>
      <c r="AB670" s="230" t="s">
        <v>2515</v>
      </c>
      <c r="AC670" s="230" t="str">
        <f>LEFT(B670,4)</f>
        <v>IR37</v>
      </c>
      <c r="BB670" s="547" t="s">
        <v>1913</v>
      </c>
      <c r="BC670" s="547">
        <v>0</v>
      </c>
      <c r="BD670" s="547">
        <v>2</v>
      </c>
      <c r="BE670" s="547">
        <v>2</v>
      </c>
      <c r="BG670" s="239" t="s">
        <v>7916</v>
      </c>
      <c r="BH670" s="240" t="s">
        <v>8851</v>
      </c>
      <c r="BI670" t="s">
        <v>2515</v>
      </c>
      <c r="BJ670" t="s">
        <v>2514</v>
      </c>
    </row>
    <row r="671" spans="1:62">
      <c r="A671" s="239" t="s">
        <v>7916</v>
      </c>
      <c r="B671" s="240" t="s">
        <v>7945</v>
      </c>
      <c r="C671" s="240" t="s">
        <v>5624</v>
      </c>
      <c r="D671" s="239" t="s">
        <v>7373</v>
      </c>
      <c r="E671" s="239" t="s">
        <v>5624</v>
      </c>
      <c r="F671" s="239" t="s">
        <v>7827</v>
      </c>
      <c r="G671" s="239" t="s">
        <v>5624</v>
      </c>
      <c r="H671" s="239" t="s">
        <v>7378</v>
      </c>
      <c r="I671" s="239" t="s">
        <v>7946</v>
      </c>
      <c r="J671" s="241" t="s">
        <v>7946</v>
      </c>
      <c r="K671" s="241" t="s">
        <v>793</v>
      </c>
      <c r="L671" s="230" t="str">
        <f t="shared" si="164"/>
        <v>IR36</v>
      </c>
      <c r="M671" s="230" t="str">
        <f t="shared" si="165"/>
        <v/>
      </c>
      <c r="N671" s="230" t="str">
        <f t="shared" si="166"/>
        <v/>
      </c>
      <c r="O671" s="230" t="str">
        <f t="shared" si="167"/>
        <v/>
      </c>
      <c r="P671" s="55" t="str">
        <f t="shared" si="168"/>
        <v>IR36</v>
      </c>
      <c r="Q671" s="635" t="str">
        <f t="shared" si="174"/>
        <v>0</v>
      </c>
      <c r="R671" s="234">
        <f t="shared" si="159"/>
        <v>0</v>
      </c>
      <c r="S671" s="55">
        <f t="shared" si="169"/>
        <v>0</v>
      </c>
      <c r="T671" s="242">
        <f t="shared" ca="1" si="170"/>
        <v>0</v>
      </c>
      <c r="U671" s="231" t="str">
        <f t="shared" si="171"/>
        <v/>
      </c>
      <c r="V671" s="230" t="str">
        <f t="array" ref="V671">INDEX(P:P,MAX(U$3:U671))</f>
        <v>IR#3MTR</v>
      </c>
      <c r="W671" s="230" t="str">
        <f t="shared" ca="1" si="172"/>
        <v/>
      </c>
      <c r="X671" s="230">
        <f t="shared" si="173"/>
        <v>11.4</v>
      </c>
      <c r="Y671" s="230">
        <f t="shared" si="162"/>
        <v>0</v>
      </c>
      <c r="AA671" s="230" t="str">
        <f t="shared" si="163"/>
        <v>社頭</v>
      </c>
      <c r="AB671" s="230" t="s">
        <v>2516</v>
      </c>
      <c r="AC671" s="230" t="str">
        <f>LEFT(B671,4)</f>
        <v>IR36</v>
      </c>
      <c r="BB671" s="547" t="s">
        <v>1987</v>
      </c>
      <c r="BC671" s="547">
        <v>7</v>
      </c>
      <c r="BD671" s="547">
        <v>4</v>
      </c>
      <c r="BE671" s="547">
        <v>11</v>
      </c>
      <c r="BG671" s="239" t="s">
        <v>8841</v>
      </c>
      <c r="BH671" s="240" t="s">
        <v>8852</v>
      </c>
      <c r="BI671" t="s">
        <v>2516</v>
      </c>
      <c r="BJ671" t="s">
        <v>2514</v>
      </c>
    </row>
    <row r="672" spans="1:62">
      <c r="A672" s="239" t="s">
        <v>7916</v>
      </c>
      <c r="B672" s="240" t="s">
        <v>7947</v>
      </c>
      <c r="C672" s="240" t="s">
        <v>5624</v>
      </c>
      <c r="D672" s="239" t="s">
        <v>7279</v>
      </c>
      <c r="E672" s="239" t="s">
        <v>7278</v>
      </c>
      <c r="F672" s="239" t="s">
        <v>793</v>
      </c>
      <c r="G672" s="239" t="s">
        <v>5709</v>
      </c>
      <c r="H672" s="239" t="s">
        <v>7827</v>
      </c>
      <c r="I672" s="239" t="s">
        <v>7948</v>
      </c>
      <c r="J672" s="241" t="s">
        <v>5624</v>
      </c>
      <c r="K672" s="241" t="s">
        <v>793</v>
      </c>
      <c r="L672" s="230" t="str">
        <f t="shared" si="164"/>
        <v>IR38</v>
      </c>
      <c r="M672" s="230" t="str">
        <f t="shared" si="165"/>
        <v/>
      </c>
      <c r="N672" s="230" t="str">
        <f t="shared" si="166"/>
        <v/>
      </c>
      <c r="O672" s="230" t="str">
        <f t="shared" si="167"/>
        <v/>
      </c>
      <c r="P672" s="55" t="str">
        <f t="shared" si="168"/>
        <v>IR38</v>
      </c>
      <c r="Q672" s="635" t="str">
        <f t="shared" si="174"/>
        <v>0</v>
      </c>
      <c r="R672" s="234">
        <f t="shared" si="159"/>
        <v>0</v>
      </c>
      <c r="S672" s="55">
        <f t="shared" si="169"/>
        <v>0</v>
      </c>
      <c r="T672" s="242">
        <f t="shared" ca="1" si="170"/>
        <v>0</v>
      </c>
      <c r="U672" s="231" t="str">
        <f t="shared" si="171"/>
        <v/>
      </c>
      <c r="V672" s="230" t="str">
        <f t="array" ref="V672">INDEX(P:P,MAX(U$3:U672))</f>
        <v>IR#3MTR</v>
      </c>
      <c r="W672" s="230" t="str">
        <f t="shared" ca="1" si="172"/>
        <v/>
      </c>
      <c r="X672" s="230">
        <f t="shared" si="173"/>
        <v>11.4</v>
      </c>
      <c r="Y672" s="230">
        <f t="shared" si="162"/>
        <v>0</v>
      </c>
      <c r="AA672" s="230" t="str">
        <f t="shared" si="163"/>
        <v>社頭</v>
      </c>
      <c r="AB672" s="230" t="s">
        <v>2517</v>
      </c>
      <c r="AC672" s="230" t="str">
        <f>LEFT(B672,4)</f>
        <v>IR38</v>
      </c>
      <c r="BB672" s="547" t="s">
        <v>1988</v>
      </c>
      <c r="BC672" s="547">
        <v>13</v>
      </c>
      <c r="BD672" s="547">
        <v>9</v>
      </c>
      <c r="BE672" s="547">
        <v>22</v>
      </c>
      <c r="BG672" s="239" t="s">
        <v>7916</v>
      </c>
      <c r="BH672" s="240" t="s">
        <v>8853</v>
      </c>
      <c r="BI672" t="s">
        <v>2517</v>
      </c>
      <c r="BJ672" t="s">
        <v>2514</v>
      </c>
    </row>
    <row r="673" spans="1:62">
      <c r="A673" s="239" t="s">
        <v>7916</v>
      </c>
      <c r="B673" s="240" t="s">
        <v>7949</v>
      </c>
      <c r="C673" s="240" t="s">
        <v>5624</v>
      </c>
      <c r="D673" s="239" t="s">
        <v>793</v>
      </c>
      <c r="E673" s="239" t="s">
        <v>5624</v>
      </c>
      <c r="F673" s="239" t="s">
        <v>7373</v>
      </c>
      <c r="G673" s="239" t="s">
        <v>5709</v>
      </c>
      <c r="H673" s="239" t="s">
        <v>793</v>
      </c>
      <c r="I673" s="239" t="s">
        <v>5709</v>
      </c>
      <c r="J673" s="241" t="s">
        <v>5709</v>
      </c>
      <c r="K673" s="241" t="s">
        <v>793</v>
      </c>
      <c r="L673" s="230" t="str">
        <f t="shared" si="164"/>
        <v>IR39</v>
      </c>
      <c r="M673" s="230" t="str">
        <f t="shared" si="165"/>
        <v/>
      </c>
      <c r="N673" s="230" t="str">
        <f t="shared" si="166"/>
        <v/>
      </c>
      <c r="O673" s="230" t="str">
        <f t="shared" si="167"/>
        <v/>
      </c>
      <c r="P673" s="55" t="str">
        <f t="shared" si="168"/>
        <v>IR39</v>
      </c>
      <c r="Q673" s="635" t="str">
        <f t="shared" si="174"/>
        <v>0</v>
      </c>
      <c r="R673" s="234">
        <f t="shared" ref="R673:R736" si="176">AVERAGE(C673*1,E673*1,G673*1)</f>
        <v>0</v>
      </c>
      <c r="S673" s="55">
        <f t="shared" si="169"/>
        <v>0</v>
      </c>
      <c r="T673" s="242">
        <f t="shared" ca="1" si="170"/>
        <v>0</v>
      </c>
      <c r="U673" s="231" t="str">
        <f t="shared" si="171"/>
        <v/>
      </c>
      <c r="V673" s="230" t="str">
        <f t="array" ref="V673">INDEX(P:P,MAX(U$3:U673))</f>
        <v>IR#3MTR</v>
      </c>
      <c r="W673" s="230" t="str">
        <f t="shared" ca="1" si="172"/>
        <v/>
      </c>
      <c r="X673" s="230">
        <f t="shared" si="173"/>
        <v>11.4</v>
      </c>
      <c r="Y673" s="230">
        <f t="shared" si="162"/>
        <v>0</v>
      </c>
      <c r="AA673" s="230" t="str">
        <f t="shared" si="163"/>
        <v>社頭</v>
      </c>
      <c r="AB673" s="230" t="s">
        <v>2518</v>
      </c>
      <c r="AC673" s="230" t="str">
        <f>LEFT(B673,4)</f>
        <v>IR39</v>
      </c>
      <c r="BB673" s="547" t="s">
        <v>1983</v>
      </c>
      <c r="BC673" s="547">
        <v>1241</v>
      </c>
      <c r="BD673" s="547">
        <v>5</v>
      </c>
      <c r="BE673" s="547">
        <v>1246</v>
      </c>
      <c r="BG673" s="239" t="s">
        <v>7916</v>
      </c>
      <c r="BH673" s="240" t="s">
        <v>8854</v>
      </c>
      <c r="BI673" t="s">
        <v>2518</v>
      </c>
      <c r="BJ673" t="s">
        <v>2514</v>
      </c>
    </row>
    <row r="674" spans="1:62">
      <c r="A674" s="239" t="s">
        <v>7916</v>
      </c>
      <c r="B674" s="240" t="s">
        <v>680</v>
      </c>
      <c r="C674" s="240" t="s">
        <v>7097</v>
      </c>
      <c r="D674" s="239" t="s">
        <v>7378</v>
      </c>
      <c r="E674" s="239" t="s">
        <v>5624</v>
      </c>
      <c r="F674" s="239" t="s">
        <v>7827</v>
      </c>
      <c r="G674" s="239" t="s">
        <v>5624</v>
      </c>
      <c r="H674" s="239" t="s">
        <v>5638</v>
      </c>
      <c r="I674" s="239" t="s">
        <v>7097</v>
      </c>
      <c r="J674" s="241" t="s">
        <v>7950</v>
      </c>
      <c r="K674" s="241" t="s">
        <v>793</v>
      </c>
      <c r="L674" s="230" t="str">
        <f t="shared" si="164"/>
        <v>IR40</v>
      </c>
      <c r="M674" s="230" t="str">
        <f t="shared" si="165"/>
        <v/>
      </c>
      <c r="N674" s="230" t="str">
        <f t="shared" si="166"/>
        <v/>
      </c>
      <c r="O674" s="230" t="str">
        <f t="shared" si="167"/>
        <v/>
      </c>
      <c r="P674" s="55" t="str">
        <f t="shared" si="168"/>
        <v>IR40</v>
      </c>
      <c r="Q674" s="635" t="str">
        <f t="shared" si="174"/>
        <v>0</v>
      </c>
      <c r="R674" s="234">
        <f t="shared" si="176"/>
        <v>0</v>
      </c>
      <c r="S674" s="55">
        <f t="shared" si="169"/>
        <v>0</v>
      </c>
      <c r="T674" s="242">
        <f t="shared" ca="1" si="170"/>
        <v>0</v>
      </c>
      <c r="U674" s="231" t="str">
        <f t="shared" si="171"/>
        <v/>
      </c>
      <c r="V674" s="230" t="str">
        <f t="array" ref="V674">INDEX(P:P,MAX(U$3:U674))</f>
        <v>IR#3MTR</v>
      </c>
      <c r="W674" s="230" t="str">
        <f t="shared" ca="1" si="172"/>
        <v/>
      </c>
      <c r="X674" s="230">
        <f t="shared" si="173"/>
        <v>11.4</v>
      </c>
      <c r="Y674" s="230">
        <f t="shared" si="162"/>
        <v>0</v>
      </c>
      <c r="AA674" s="230" t="str">
        <f t="shared" si="163"/>
        <v>社頭</v>
      </c>
      <c r="AB674" s="230" t="s">
        <v>2519</v>
      </c>
      <c r="AC674" s="230" t="str">
        <f>LEFT(B674,4)</f>
        <v>IR40</v>
      </c>
      <c r="BB674" s="547" t="s">
        <v>1989</v>
      </c>
      <c r="BC674" s="547">
        <v>14</v>
      </c>
      <c r="BD674" s="547">
        <v>10</v>
      </c>
      <c r="BE674" s="547">
        <v>24</v>
      </c>
      <c r="BG674" s="239" t="s">
        <v>8841</v>
      </c>
      <c r="BH674" s="240" t="s">
        <v>8855</v>
      </c>
      <c r="BI674" t="s">
        <v>2519</v>
      </c>
      <c r="BJ674" t="s">
        <v>2514</v>
      </c>
    </row>
    <row r="675" spans="1:62">
      <c r="A675" s="239" t="s">
        <v>66</v>
      </c>
      <c r="B675" s="240" t="s">
        <v>7951</v>
      </c>
      <c r="C675" s="240" t="s">
        <v>3193</v>
      </c>
      <c r="D675" s="239" t="s">
        <v>6176</v>
      </c>
      <c r="E675" s="239" t="s">
        <v>7952</v>
      </c>
      <c r="F675" s="239" t="s">
        <v>5959</v>
      </c>
      <c r="G675" s="239" t="s">
        <v>7953</v>
      </c>
      <c r="H675" s="239" t="s">
        <v>7954</v>
      </c>
      <c r="I675" s="239" t="s">
        <v>7952</v>
      </c>
      <c r="J675" s="241" t="s">
        <v>5595</v>
      </c>
      <c r="K675" s="241" t="s">
        <v>7079</v>
      </c>
      <c r="L675" s="230" t="str">
        <f t="shared" si="164"/>
        <v>IR#4MTR</v>
      </c>
      <c r="M675" s="230" t="str">
        <f t="shared" si="165"/>
        <v/>
      </c>
      <c r="N675" s="230" t="str">
        <f t="shared" si="166"/>
        <v>IR#4MTR</v>
      </c>
      <c r="O675" s="230" t="str">
        <f t="shared" si="167"/>
        <v/>
      </c>
      <c r="P675" s="55" t="str">
        <f t="shared" si="168"/>
        <v>IR#4MTR</v>
      </c>
      <c r="Q675" s="635" t="str">
        <f t="shared" si="174"/>
        <v>1111</v>
      </c>
      <c r="R675" s="234">
        <f t="shared" si="176"/>
        <v>1070</v>
      </c>
      <c r="S675" s="55">
        <f t="shared" si="169"/>
        <v>1014</v>
      </c>
      <c r="T675" s="242">
        <f t="shared" ca="1" si="170"/>
        <v>21.94</v>
      </c>
      <c r="U675" s="231">
        <f t="shared" si="171"/>
        <v>675</v>
      </c>
      <c r="V675" s="230" t="str">
        <f t="array" ref="V675">INDEX(P:P,MAX(U$3:U675))</f>
        <v>IR#4MTR</v>
      </c>
      <c r="W675" s="230">
        <f t="shared" ca="1" si="172"/>
        <v>25</v>
      </c>
      <c r="X675" s="230" t="str">
        <f t="shared" si="173"/>
        <v/>
      </c>
      <c r="Y675" s="230">
        <f t="shared" si="162"/>
        <v>0</v>
      </c>
      <c r="AA675" s="230" t="str">
        <f t="shared" si="163"/>
        <v>社頭</v>
      </c>
      <c r="AB675" s="230" t="s">
        <v>2520</v>
      </c>
      <c r="AC675" s="230" t="str">
        <f t="shared" ref="AC675:AC710" si="177">LEFT(B675,3)</f>
        <v>#4M</v>
      </c>
      <c r="BB675" s="547" t="s">
        <v>1990</v>
      </c>
      <c r="BC675" s="547">
        <v>7</v>
      </c>
      <c r="BD675" s="547">
        <v>9</v>
      </c>
      <c r="BE675" s="547">
        <v>16</v>
      </c>
      <c r="BG675" s="239" t="s">
        <v>8847</v>
      </c>
      <c r="BH675" s="240" t="s">
        <v>8751</v>
      </c>
      <c r="BI675" t="s">
        <v>2520</v>
      </c>
      <c r="BJ675" t="s">
        <v>2520</v>
      </c>
    </row>
    <row r="676" spans="1:62">
      <c r="A676" s="239" t="s">
        <v>7955</v>
      </c>
      <c r="B676" s="240" t="s">
        <v>7956</v>
      </c>
      <c r="C676" s="240" t="s">
        <v>4659</v>
      </c>
      <c r="D676" s="239" t="s">
        <v>6105</v>
      </c>
      <c r="E676" s="239" t="s">
        <v>7957</v>
      </c>
      <c r="F676" s="239" t="s">
        <v>7958</v>
      </c>
      <c r="G676" s="239" t="s">
        <v>7959</v>
      </c>
      <c r="H676" s="239" t="s">
        <v>7960</v>
      </c>
      <c r="I676" s="239" t="s">
        <v>7961</v>
      </c>
      <c r="J676" s="241" t="s">
        <v>840</v>
      </c>
      <c r="K676" s="241" t="s">
        <v>6105</v>
      </c>
      <c r="L676" s="230" t="str">
        <f t="shared" si="164"/>
        <v>IR23</v>
      </c>
      <c r="M676" s="230" t="str">
        <f t="shared" si="165"/>
        <v/>
      </c>
      <c r="N676" s="230" t="str">
        <f t="shared" si="166"/>
        <v/>
      </c>
      <c r="O676" s="230" t="str">
        <f t="shared" si="167"/>
        <v/>
      </c>
      <c r="P676" s="55" t="str">
        <f t="shared" si="168"/>
        <v>IR23</v>
      </c>
      <c r="Q676" s="635" t="str">
        <f t="shared" si="174"/>
        <v>316</v>
      </c>
      <c r="R676" s="234">
        <f t="shared" si="176"/>
        <v>290</v>
      </c>
      <c r="S676" s="55">
        <f t="shared" si="169"/>
        <v>257</v>
      </c>
      <c r="T676" s="242">
        <f t="shared" ca="1" si="170"/>
        <v>6.24</v>
      </c>
      <c r="U676" s="231" t="str">
        <f t="shared" si="171"/>
        <v/>
      </c>
      <c r="V676" s="230" t="str">
        <f t="array" ref="V676">INDEX(P:P,MAX(U$3:U676))</f>
        <v>IR#4MTR</v>
      </c>
      <c r="W676" s="230" t="str">
        <f t="shared" ca="1" si="172"/>
        <v/>
      </c>
      <c r="X676" s="230">
        <f t="shared" si="173"/>
        <v>11.4</v>
      </c>
      <c r="Y676" s="230">
        <f t="shared" si="162"/>
        <v>0</v>
      </c>
      <c r="AA676" s="230" t="str">
        <f t="shared" si="163"/>
        <v>社頭</v>
      </c>
      <c r="AB676" s="230" t="s">
        <v>2521</v>
      </c>
      <c r="AC676" s="230" t="str">
        <f t="shared" si="177"/>
        <v>社斗線</v>
      </c>
      <c r="BB676" s="547" t="s">
        <v>1991</v>
      </c>
      <c r="BC676" s="547" t="s">
        <v>85</v>
      </c>
      <c r="BD676" s="547">
        <v>1</v>
      </c>
      <c r="BE676" s="547">
        <v>1</v>
      </c>
      <c r="BG676" s="239" t="s">
        <v>8847</v>
      </c>
      <c r="BH676" s="240" t="s">
        <v>8856</v>
      </c>
      <c r="BI676" t="s">
        <v>2521</v>
      </c>
      <c r="BJ676" t="s">
        <v>2520</v>
      </c>
    </row>
    <row r="677" spans="1:62">
      <c r="A677" s="239" t="s">
        <v>7926</v>
      </c>
      <c r="B677" s="240" t="s">
        <v>7962</v>
      </c>
      <c r="C677" s="240" t="s">
        <v>7963</v>
      </c>
      <c r="D677" s="239" t="s">
        <v>5651</v>
      </c>
      <c r="E677" s="239" t="s">
        <v>1018</v>
      </c>
      <c r="F677" s="239" t="s">
        <v>813</v>
      </c>
      <c r="G677" s="239" t="s">
        <v>7964</v>
      </c>
      <c r="H677" s="239" t="s">
        <v>7431</v>
      </c>
      <c r="I677" s="239" t="s">
        <v>7965</v>
      </c>
      <c r="J677" s="241" t="s">
        <v>7966</v>
      </c>
      <c r="K677" s="241" t="s">
        <v>7066</v>
      </c>
      <c r="L677" s="230" t="str">
        <f t="shared" si="164"/>
        <v>IR28</v>
      </c>
      <c r="M677" s="230" t="str">
        <f t="shared" si="165"/>
        <v/>
      </c>
      <c r="N677" s="230" t="str">
        <f t="shared" si="166"/>
        <v/>
      </c>
      <c r="O677" s="230" t="str">
        <f t="shared" si="167"/>
        <v/>
      </c>
      <c r="P677" s="55" t="str">
        <f t="shared" si="168"/>
        <v>IR28</v>
      </c>
      <c r="Q677" s="635" t="str">
        <f t="shared" si="174"/>
        <v>72</v>
      </c>
      <c r="R677" s="234">
        <f t="shared" si="176"/>
        <v>64</v>
      </c>
      <c r="S677" s="55">
        <f t="shared" si="169"/>
        <v>59</v>
      </c>
      <c r="T677" s="242">
        <f t="shared" ca="1" si="170"/>
        <v>1.42</v>
      </c>
      <c r="U677" s="231" t="str">
        <f t="shared" si="171"/>
        <v/>
      </c>
      <c r="V677" s="230" t="str">
        <f t="array" ref="V677">INDEX(P:P,MAX(U$3:U677))</f>
        <v>IR#4MTR</v>
      </c>
      <c r="W677" s="230" t="str">
        <f t="shared" ca="1" si="172"/>
        <v/>
      </c>
      <c r="X677" s="230">
        <f t="shared" si="173"/>
        <v>11.4</v>
      </c>
      <c r="Y677" s="230">
        <f t="shared" si="162"/>
        <v>0</v>
      </c>
      <c r="AA677" s="230" t="str">
        <f t="shared" si="163"/>
        <v>社頭</v>
      </c>
      <c r="AB677" s="230" t="s">
        <v>2522</v>
      </c>
      <c r="AC677" s="230" t="str">
        <f t="shared" si="177"/>
        <v>光雲線</v>
      </c>
      <c r="BB677" s="547" t="s">
        <v>1915</v>
      </c>
      <c r="BC677" s="547">
        <v>20</v>
      </c>
      <c r="BD677" s="547">
        <v>13</v>
      </c>
      <c r="BE677" s="547">
        <v>33</v>
      </c>
      <c r="BG677" s="239" t="s">
        <v>8841</v>
      </c>
      <c r="BH677" s="240" t="s">
        <v>8857</v>
      </c>
      <c r="BI677" t="s">
        <v>2522</v>
      </c>
      <c r="BJ677" t="s">
        <v>2520</v>
      </c>
    </row>
    <row r="678" spans="1:62">
      <c r="A678" s="239" t="s">
        <v>7926</v>
      </c>
      <c r="B678" s="240" t="s">
        <v>681</v>
      </c>
      <c r="C678" s="240" t="s">
        <v>6227</v>
      </c>
      <c r="D678" s="239" t="s">
        <v>7066</v>
      </c>
      <c r="E678" s="239" t="s">
        <v>7967</v>
      </c>
      <c r="F678" s="239" t="s">
        <v>7968</v>
      </c>
      <c r="G678" s="239" t="s">
        <v>7969</v>
      </c>
      <c r="H678" s="239" t="s">
        <v>6105</v>
      </c>
      <c r="I678" s="239" t="s">
        <v>6227</v>
      </c>
      <c r="J678" s="241" t="s">
        <v>7970</v>
      </c>
      <c r="K678" s="241" t="s">
        <v>7971</v>
      </c>
      <c r="L678" s="230" t="str">
        <f t="shared" si="164"/>
        <v>IR22</v>
      </c>
      <c r="M678" s="230" t="str">
        <f t="shared" si="165"/>
        <v/>
      </c>
      <c r="N678" s="230" t="str">
        <f t="shared" si="166"/>
        <v/>
      </c>
      <c r="O678" s="230" t="str">
        <f t="shared" si="167"/>
        <v/>
      </c>
      <c r="P678" s="55" t="str">
        <f t="shared" si="168"/>
        <v>IR22</v>
      </c>
      <c r="Q678" s="635" t="str">
        <f t="shared" si="174"/>
        <v>140</v>
      </c>
      <c r="R678" s="234">
        <f t="shared" si="176"/>
        <v>136</v>
      </c>
      <c r="S678" s="55">
        <f t="shared" si="169"/>
        <v>132</v>
      </c>
      <c r="T678" s="242">
        <f t="shared" ca="1" si="170"/>
        <v>2.76</v>
      </c>
      <c r="U678" s="231" t="str">
        <f t="shared" si="171"/>
        <v/>
      </c>
      <c r="V678" s="230" t="str">
        <f t="array" ref="V678">INDEX(P:P,MAX(U$3:U678))</f>
        <v>IR#4MTR</v>
      </c>
      <c r="W678" s="230" t="str">
        <f t="shared" ca="1" si="172"/>
        <v/>
      </c>
      <c r="X678" s="230">
        <f t="shared" si="173"/>
        <v>11.4</v>
      </c>
      <c r="Y678" s="230">
        <f t="shared" si="162"/>
        <v>0</v>
      </c>
      <c r="AA678" s="230" t="str">
        <f t="shared" si="163"/>
        <v>社頭</v>
      </c>
      <c r="AB678" s="230" t="s">
        <v>2523</v>
      </c>
      <c r="AC678" s="230" t="str">
        <f t="shared" si="177"/>
        <v>社西線</v>
      </c>
      <c r="BB678" s="547" t="s">
        <v>1916</v>
      </c>
      <c r="BC678" s="547">
        <v>2</v>
      </c>
      <c r="BD678" s="547">
        <v>7</v>
      </c>
      <c r="BE678" s="547">
        <v>9</v>
      </c>
      <c r="BG678" s="239" t="s">
        <v>8841</v>
      </c>
      <c r="BH678" s="240" t="s">
        <v>8858</v>
      </c>
      <c r="BI678" t="s">
        <v>2523</v>
      </c>
      <c r="BJ678" t="s">
        <v>2520</v>
      </c>
    </row>
    <row r="679" spans="1:62">
      <c r="A679" s="239" t="s">
        <v>7916</v>
      </c>
      <c r="B679" s="240" t="s">
        <v>7972</v>
      </c>
      <c r="C679" s="240" t="s">
        <v>7973</v>
      </c>
      <c r="D679" s="239" t="s">
        <v>7066</v>
      </c>
      <c r="E679" s="239" t="s">
        <v>1048</v>
      </c>
      <c r="F679" s="239" t="s">
        <v>813</v>
      </c>
      <c r="G679" s="239" t="s">
        <v>7974</v>
      </c>
      <c r="H679" s="239" t="s">
        <v>5651</v>
      </c>
      <c r="I679" s="239" t="s">
        <v>1048</v>
      </c>
      <c r="J679" s="241" t="s">
        <v>802</v>
      </c>
      <c r="K679" s="241" t="s">
        <v>859</v>
      </c>
      <c r="L679" s="230" t="str">
        <f t="shared" si="164"/>
        <v>IR29</v>
      </c>
      <c r="M679" s="230" t="str">
        <f t="shared" si="165"/>
        <v/>
      </c>
      <c r="N679" s="230" t="str">
        <f t="shared" si="166"/>
        <v/>
      </c>
      <c r="O679" s="230" t="str">
        <f t="shared" si="167"/>
        <v/>
      </c>
      <c r="P679" s="55" t="str">
        <f t="shared" si="168"/>
        <v>IR29</v>
      </c>
      <c r="Q679" s="635" t="str">
        <f t="shared" si="174"/>
        <v>275</v>
      </c>
      <c r="R679" s="234">
        <f t="shared" si="176"/>
        <v>266</v>
      </c>
      <c r="S679" s="55">
        <f t="shared" si="169"/>
        <v>254</v>
      </c>
      <c r="T679" s="242">
        <f t="shared" ca="1" si="170"/>
        <v>5.43</v>
      </c>
      <c r="U679" s="231" t="str">
        <f t="shared" si="171"/>
        <v/>
      </c>
      <c r="V679" s="230" t="str">
        <f t="array" ref="V679">INDEX(P:P,MAX(U$3:U679))</f>
        <v>IR#4MTR</v>
      </c>
      <c r="W679" s="230" t="str">
        <f t="shared" ca="1" si="172"/>
        <v/>
      </c>
      <c r="X679" s="230">
        <f t="shared" si="173"/>
        <v>11.4</v>
      </c>
      <c r="Y679" s="230">
        <f t="shared" si="162"/>
        <v>0</v>
      </c>
      <c r="AA679" s="230" t="str">
        <f t="shared" si="163"/>
        <v>社頭</v>
      </c>
      <c r="AB679" s="230" t="s">
        <v>2524</v>
      </c>
      <c r="AC679" s="230" t="str">
        <f t="shared" si="177"/>
        <v>圳尾線</v>
      </c>
      <c r="BB679" s="547" t="s">
        <v>3282</v>
      </c>
      <c r="BC679" s="547" t="s">
        <v>85</v>
      </c>
      <c r="BD679" s="547" t="s">
        <v>85</v>
      </c>
      <c r="BE679" s="547">
        <v>0</v>
      </c>
      <c r="BG679" s="239" t="s">
        <v>7916</v>
      </c>
      <c r="BH679" s="240" t="s">
        <v>8859</v>
      </c>
      <c r="BI679" t="s">
        <v>2524</v>
      </c>
      <c r="BJ679" t="s">
        <v>2520</v>
      </c>
    </row>
    <row r="680" spans="1:62">
      <c r="A680" s="239" t="s">
        <v>7916</v>
      </c>
      <c r="B680" s="240" t="s">
        <v>7975</v>
      </c>
      <c r="C680" s="240" t="s">
        <v>3147</v>
      </c>
      <c r="D680" s="239" t="s">
        <v>5959</v>
      </c>
      <c r="E680" s="239" t="s">
        <v>3162</v>
      </c>
      <c r="F680" s="239" t="s">
        <v>7976</v>
      </c>
      <c r="G680" s="239" t="s">
        <v>7977</v>
      </c>
      <c r="H680" s="239" t="s">
        <v>7556</v>
      </c>
      <c r="I680" s="239" t="s">
        <v>3162</v>
      </c>
      <c r="J680" s="241" t="s">
        <v>949</v>
      </c>
      <c r="K680" s="241" t="s">
        <v>7066</v>
      </c>
      <c r="L680" s="230" t="str">
        <f t="shared" si="164"/>
        <v>IR24</v>
      </c>
      <c r="M680" s="230" t="str">
        <f t="shared" si="165"/>
        <v/>
      </c>
      <c r="N680" s="230" t="str">
        <f t="shared" si="166"/>
        <v/>
      </c>
      <c r="O680" s="230" t="str">
        <f t="shared" si="167"/>
        <v/>
      </c>
      <c r="P680" s="55" t="str">
        <f t="shared" si="168"/>
        <v>IR24</v>
      </c>
      <c r="Q680" s="635" t="str">
        <f t="shared" si="174"/>
        <v>426</v>
      </c>
      <c r="R680" s="234">
        <f t="shared" si="176"/>
        <v>420</v>
      </c>
      <c r="S680" s="55">
        <f t="shared" si="169"/>
        <v>416</v>
      </c>
      <c r="T680" s="242">
        <f t="shared" ca="1" si="170"/>
        <v>8.41</v>
      </c>
      <c r="U680" s="231" t="str">
        <f t="shared" si="171"/>
        <v/>
      </c>
      <c r="V680" s="230" t="str">
        <f t="array" ref="V680">INDEX(P:P,MAX(U$3:U680))</f>
        <v>IR#4MTR</v>
      </c>
      <c r="W680" s="230" t="str">
        <f t="shared" ca="1" si="172"/>
        <v/>
      </c>
      <c r="X680" s="230">
        <f t="shared" si="173"/>
        <v>11.4</v>
      </c>
      <c r="Y680" s="230">
        <f t="shared" si="162"/>
        <v>0</v>
      </c>
      <c r="AA680" s="230" t="str">
        <f t="shared" si="163"/>
        <v>社頭</v>
      </c>
      <c r="AB680" s="230" t="s">
        <v>2525</v>
      </c>
      <c r="AC680" s="230" t="str">
        <f t="shared" si="177"/>
        <v>枋橋線</v>
      </c>
      <c r="BB680" s="547" t="s">
        <v>1917</v>
      </c>
      <c r="BC680" s="547">
        <v>883</v>
      </c>
      <c r="BD680" s="547">
        <v>1</v>
      </c>
      <c r="BE680" s="547">
        <v>884</v>
      </c>
      <c r="BG680" s="239" t="s">
        <v>8841</v>
      </c>
      <c r="BH680" s="240" t="s">
        <v>8860</v>
      </c>
      <c r="BI680" t="s">
        <v>2525</v>
      </c>
      <c r="BJ680" t="s">
        <v>2520</v>
      </c>
    </row>
    <row r="681" spans="1:62">
      <c r="A681" s="239" t="s">
        <v>7978</v>
      </c>
      <c r="B681" s="240" t="s">
        <v>7979</v>
      </c>
      <c r="C681" s="240" t="s">
        <v>4755</v>
      </c>
      <c r="D681" s="239" t="s">
        <v>7082</v>
      </c>
      <c r="E681" s="239" t="s">
        <v>7734</v>
      </c>
      <c r="F681" s="239" t="s">
        <v>5774</v>
      </c>
      <c r="G681" s="239" t="s">
        <v>7980</v>
      </c>
      <c r="H681" s="239" t="s">
        <v>5774</v>
      </c>
      <c r="I681" s="239" t="s">
        <v>7981</v>
      </c>
      <c r="J681" s="241" t="s">
        <v>7735</v>
      </c>
      <c r="K681" s="241" t="s">
        <v>7735</v>
      </c>
      <c r="L681" s="230" t="str">
        <f t="shared" si="164"/>
        <v>IS#1MTR</v>
      </c>
      <c r="M681" s="230" t="str">
        <f t="shared" si="165"/>
        <v/>
      </c>
      <c r="N681" s="230" t="str">
        <f t="shared" si="166"/>
        <v>IS#1MTR</v>
      </c>
      <c r="O681" s="230" t="str">
        <f t="shared" si="167"/>
        <v/>
      </c>
      <c r="P681" s="55" t="str">
        <f t="shared" si="168"/>
        <v>IS#1MTR</v>
      </c>
      <c r="Q681" s="635" t="str">
        <f t="shared" si="174"/>
        <v>559</v>
      </c>
      <c r="R681" s="234">
        <f t="shared" si="176"/>
        <v>539</v>
      </c>
      <c r="S681" s="55">
        <f t="shared" si="169"/>
        <v>527</v>
      </c>
      <c r="T681" s="242">
        <f t="shared" ca="1" si="170"/>
        <v>11.04</v>
      </c>
      <c r="U681" s="231">
        <f t="shared" si="171"/>
        <v>681</v>
      </c>
      <c r="V681" s="230" t="str">
        <f t="array" ref="V681">INDEX(P:P,MAX(U$3:U681))</f>
        <v>IS#1MTR</v>
      </c>
      <c r="W681" s="230">
        <f t="shared" ca="1" si="172"/>
        <v>25</v>
      </c>
      <c r="X681" s="230" t="str">
        <f t="shared" si="173"/>
        <v/>
      </c>
      <c r="Y681" s="230">
        <f t="shared" si="162"/>
        <v>0</v>
      </c>
      <c r="AA681" s="230" t="str">
        <f t="shared" si="163"/>
        <v>草湖</v>
      </c>
      <c r="AB681" s="230" t="s">
        <v>2526</v>
      </c>
      <c r="AC681" s="230" t="str">
        <f t="shared" si="177"/>
        <v>#1M</v>
      </c>
      <c r="BB681" s="547" t="s">
        <v>1918</v>
      </c>
      <c r="BC681" s="547">
        <v>33</v>
      </c>
      <c r="BD681" s="547">
        <v>13</v>
      </c>
      <c r="BE681" s="547">
        <v>46</v>
      </c>
      <c r="BG681" s="239" t="s">
        <v>8861</v>
      </c>
      <c r="BH681" s="240" t="s">
        <v>8480</v>
      </c>
      <c r="BI681" t="s">
        <v>2526</v>
      </c>
      <c r="BJ681" t="s">
        <v>2526</v>
      </c>
    </row>
    <row r="682" spans="1:62">
      <c r="A682" s="239" t="s">
        <v>65</v>
      </c>
      <c r="B682" s="240" t="s">
        <v>682</v>
      </c>
      <c r="C682" s="240" t="s">
        <v>7982</v>
      </c>
      <c r="D682" s="239" t="s">
        <v>806</v>
      </c>
      <c r="E682" s="239" t="s">
        <v>5661</v>
      </c>
      <c r="F682" s="239" t="s">
        <v>5660</v>
      </c>
      <c r="G682" s="239" t="s">
        <v>7864</v>
      </c>
      <c r="H682" s="239" t="s">
        <v>5660</v>
      </c>
      <c r="I682" s="239" t="s">
        <v>955</v>
      </c>
      <c r="J682" s="241" t="s">
        <v>7983</v>
      </c>
      <c r="K682" s="241" t="s">
        <v>5774</v>
      </c>
      <c r="L682" s="230" t="str">
        <f t="shared" si="164"/>
        <v>IS20</v>
      </c>
      <c r="M682" s="230" t="str">
        <f t="shared" si="165"/>
        <v/>
      </c>
      <c r="N682" s="230" t="str">
        <f t="shared" si="166"/>
        <v/>
      </c>
      <c r="O682" s="230" t="str">
        <f t="shared" si="167"/>
        <v/>
      </c>
      <c r="P682" s="55" t="str">
        <f t="shared" si="168"/>
        <v>IS20</v>
      </c>
      <c r="Q682" s="635" t="str">
        <f t="shared" si="174"/>
        <v>193</v>
      </c>
      <c r="R682" s="234">
        <f t="shared" si="176"/>
        <v>171</v>
      </c>
      <c r="S682" s="55">
        <f t="shared" si="169"/>
        <v>156</v>
      </c>
      <c r="T682" s="242">
        <f t="shared" ca="1" si="170"/>
        <v>3.81</v>
      </c>
      <c r="U682" s="231" t="str">
        <f t="shared" si="171"/>
        <v/>
      </c>
      <c r="V682" s="230" t="str">
        <f t="array" ref="V682">INDEX(P:P,MAX(U$3:U682))</f>
        <v>IS#1MTR</v>
      </c>
      <c r="W682" s="230" t="str">
        <f t="shared" ca="1" si="172"/>
        <v/>
      </c>
      <c r="X682" s="230">
        <f t="shared" si="173"/>
        <v>11.4</v>
      </c>
      <c r="Y682" s="230">
        <f t="shared" si="162"/>
        <v>0</v>
      </c>
      <c r="AA682" s="230" t="str">
        <f t="shared" si="163"/>
        <v>草湖</v>
      </c>
      <c r="AB682" s="230" t="s">
        <v>2527</v>
      </c>
      <c r="AC682" s="230" t="str">
        <f t="shared" si="177"/>
        <v>草北線</v>
      </c>
      <c r="BB682" s="547" t="s">
        <v>1984</v>
      </c>
      <c r="BC682" s="547">
        <v>339</v>
      </c>
      <c r="BD682" s="547" t="s">
        <v>85</v>
      </c>
      <c r="BE682" s="547">
        <v>339</v>
      </c>
      <c r="BG682" s="239" t="s">
        <v>8862</v>
      </c>
      <c r="BH682" s="240" t="s">
        <v>8863</v>
      </c>
      <c r="BI682" t="s">
        <v>2527</v>
      </c>
      <c r="BJ682" t="s">
        <v>2526</v>
      </c>
    </row>
    <row r="683" spans="1:62">
      <c r="A683" s="239" t="s">
        <v>7978</v>
      </c>
      <c r="B683" s="240" t="s">
        <v>683</v>
      </c>
      <c r="C683" s="240" t="s">
        <v>7984</v>
      </c>
      <c r="D683" s="239" t="s">
        <v>6105</v>
      </c>
      <c r="E683" s="239" t="s">
        <v>7985</v>
      </c>
      <c r="F683" s="239" t="s">
        <v>5996</v>
      </c>
      <c r="G683" s="239" t="s">
        <v>948</v>
      </c>
      <c r="H683" s="239" t="s">
        <v>7960</v>
      </c>
      <c r="I683" s="239" t="s">
        <v>948</v>
      </c>
      <c r="J683" s="241" t="s">
        <v>802</v>
      </c>
      <c r="K683" s="241" t="s">
        <v>854</v>
      </c>
      <c r="L683" s="230" t="str">
        <f t="shared" si="164"/>
        <v>IS21</v>
      </c>
      <c r="M683" s="230" t="str">
        <f t="shared" si="165"/>
        <v/>
      </c>
      <c r="N683" s="230" t="str">
        <f t="shared" si="166"/>
        <v/>
      </c>
      <c r="O683" s="230" t="str">
        <f t="shared" si="167"/>
        <v/>
      </c>
      <c r="P683" s="55" t="str">
        <f t="shared" si="168"/>
        <v>IS21</v>
      </c>
      <c r="Q683" s="635" t="str">
        <f t="shared" si="174"/>
        <v>116</v>
      </c>
      <c r="R683" s="234">
        <f t="shared" si="176"/>
        <v>110</v>
      </c>
      <c r="S683" s="55">
        <f t="shared" si="169"/>
        <v>105</v>
      </c>
      <c r="T683" s="242">
        <f t="shared" ca="1" si="170"/>
        <v>2.29</v>
      </c>
      <c r="U683" s="231" t="str">
        <f t="shared" si="171"/>
        <v/>
      </c>
      <c r="V683" s="230" t="str">
        <f t="array" ref="V683">INDEX(P:P,MAX(U$3:U683))</f>
        <v>IS#1MTR</v>
      </c>
      <c r="W683" s="230" t="str">
        <f t="shared" ca="1" si="172"/>
        <v/>
      </c>
      <c r="X683" s="230">
        <f t="shared" si="173"/>
        <v>11.4</v>
      </c>
      <c r="Y683" s="230">
        <f t="shared" si="162"/>
        <v>0</v>
      </c>
      <c r="AA683" s="230" t="str">
        <f t="shared" si="163"/>
        <v>草湖</v>
      </c>
      <c r="AB683" s="230" t="s">
        <v>2528</v>
      </c>
      <c r="AC683" s="230" t="str">
        <f t="shared" si="177"/>
        <v>竹寮線</v>
      </c>
      <c r="BB683" s="547" t="s">
        <v>1985</v>
      </c>
      <c r="BC683" s="547" t="s">
        <v>85</v>
      </c>
      <c r="BD683" s="547" t="s">
        <v>85</v>
      </c>
      <c r="BE683" s="547">
        <v>0</v>
      </c>
      <c r="BG683" s="239" t="s">
        <v>8862</v>
      </c>
      <c r="BH683" s="240" t="s">
        <v>8864</v>
      </c>
      <c r="BI683" t="s">
        <v>2528</v>
      </c>
      <c r="BJ683" t="s">
        <v>2526</v>
      </c>
    </row>
    <row r="684" spans="1:62">
      <c r="A684" s="239" t="s">
        <v>65</v>
      </c>
      <c r="B684" s="240" t="s">
        <v>7986</v>
      </c>
      <c r="C684" s="240" t="s">
        <v>974</v>
      </c>
      <c r="D684" s="239" t="s">
        <v>5774</v>
      </c>
      <c r="E684" s="239" t="s">
        <v>1001</v>
      </c>
      <c r="F684" s="239" t="s">
        <v>7987</v>
      </c>
      <c r="G684" s="239" t="s">
        <v>1014</v>
      </c>
      <c r="H684" s="239" t="s">
        <v>7987</v>
      </c>
      <c r="I684" s="239" t="s">
        <v>7988</v>
      </c>
      <c r="J684" s="241" t="s">
        <v>7149</v>
      </c>
      <c r="K684" s="241" t="s">
        <v>7989</v>
      </c>
      <c r="L684" s="230" t="str">
        <f t="shared" si="164"/>
        <v>IS22</v>
      </c>
      <c r="M684" s="230" t="str">
        <f t="shared" si="165"/>
        <v/>
      </c>
      <c r="N684" s="230" t="str">
        <f t="shared" si="166"/>
        <v/>
      </c>
      <c r="O684" s="230" t="str">
        <f t="shared" si="167"/>
        <v/>
      </c>
      <c r="P684" s="55" t="str">
        <f t="shared" si="168"/>
        <v>IS22</v>
      </c>
      <c r="Q684" s="635" t="str">
        <f t="shared" si="174"/>
        <v>211</v>
      </c>
      <c r="R684" s="234">
        <f t="shared" si="176"/>
        <v>208</v>
      </c>
      <c r="S684" s="55">
        <f t="shared" si="169"/>
        <v>204</v>
      </c>
      <c r="T684" s="242">
        <f t="shared" ca="1" si="170"/>
        <v>4.17</v>
      </c>
      <c r="U684" s="231" t="str">
        <f t="shared" si="171"/>
        <v/>
      </c>
      <c r="V684" s="230" t="str">
        <f t="array" ref="V684">INDEX(P:P,MAX(U$3:U684))</f>
        <v>IS#1MTR</v>
      </c>
      <c r="W684" s="230" t="str">
        <f t="shared" ca="1" si="172"/>
        <v/>
      </c>
      <c r="X684" s="230">
        <f t="shared" si="173"/>
        <v>11.4</v>
      </c>
      <c r="Y684" s="230">
        <f t="shared" si="162"/>
        <v>0</v>
      </c>
      <c r="AA684" s="230" t="str">
        <f t="shared" si="163"/>
        <v>草湖</v>
      </c>
      <c r="AB684" s="230" t="s">
        <v>2529</v>
      </c>
      <c r="AC684" s="230" t="str">
        <f t="shared" si="177"/>
        <v>趙甲線</v>
      </c>
      <c r="BB684" s="547" t="s">
        <v>1986</v>
      </c>
      <c r="BC684" s="547">
        <v>744</v>
      </c>
      <c r="BD684" s="547">
        <v>1</v>
      </c>
      <c r="BE684" s="547">
        <v>745</v>
      </c>
      <c r="BG684" s="239" t="s">
        <v>65</v>
      </c>
      <c r="BH684" s="240" t="s">
        <v>8865</v>
      </c>
      <c r="BI684" t="s">
        <v>2529</v>
      </c>
      <c r="BJ684" t="s">
        <v>2526</v>
      </c>
    </row>
    <row r="685" spans="1:62">
      <c r="A685" s="239" t="s">
        <v>7978</v>
      </c>
      <c r="B685" s="240" t="s">
        <v>7990</v>
      </c>
      <c r="C685" s="240" t="s">
        <v>7991</v>
      </c>
      <c r="D685" s="239" t="s">
        <v>5774</v>
      </c>
      <c r="E685" s="239" t="s">
        <v>7392</v>
      </c>
      <c r="F685" s="239" t="s">
        <v>859</v>
      </c>
      <c r="G685" s="239" t="s">
        <v>7150</v>
      </c>
      <c r="H685" s="239" t="s">
        <v>6105</v>
      </c>
      <c r="I685" s="239" t="s">
        <v>7992</v>
      </c>
      <c r="J685" s="241" t="s">
        <v>7993</v>
      </c>
      <c r="K685" s="241" t="s">
        <v>7166</v>
      </c>
      <c r="L685" s="230" t="str">
        <f t="shared" si="164"/>
        <v>IS27</v>
      </c>
      <c r="M685" s="230" t="str">
        <f t="shared" si="165"/>
        <v/>
      </c>
      <c r="N685" s="230" t="str">
        <f t="shared" si="166"/>
        <v/>
      </c>
      <c r="O685" s="230" t="str">
        <f t="shared" si="167"/>
        <v/>
      </c>
      <c r="P685" s="55" t="str">
        <f t="shared" si="168"/>
        <v>IS27</v>
      </c>
      <c r="Q685" s="635" t="str">
        <f t="shared" si="174"/>
        <v>46</v>
      </c>
      <c r="R685" s="234">
        <f t="shared" si="176"/>
        <v>44</v>
      </c>
      <c r="S685" s="55">
        <f t="shared" si="169"/>
        <v>42</v>
      </c>
      <c r="T685" s="242">
        <f t="shared" ca="1" si="170"/>
        <v>0.91</v>
      </c>
      <c r="U685" s="231" t="str">
        <f t="shared" si="171"/>
        <v/>
      </c>
      <c r="V685" s="230" t="str">
        <f t="array" ref="V685">INDEX(P:P,MAX(U$3:U685))</f>
        <v>IS#1MTR</v>
      </c>
      <c r="W685" s="230" t="str">
        <f t="shared" ca="1" si="172"/>
        <v/>
      </c>
      <c r="X685" s="230">
        <f t="shared" si="173"/>
        <v>11.4</v>
      </c>
      <c r="Y685" s="230">
        <f t="shared" si="162"/>
        <v>0</v>
      </c>
      <c r="AA685" s="230" t="str">
        <f t="shared" si="163"/>
        <v>草湖</v>
      </c>
      <c r="AB685" s="230" t="s">
        <v>2530</v>
      </c>
      <c r="AC685" s="230" t="str">
        <f t="shared" si="177"/>
        <v>建平線</v>
      </c>
      <c r="BB685" s="547" t="s">
        <v>2626</v>
      </c>
      <c r="BC685" s="547">
        <v>1109</v>
      </c>
      <c r="BD685" s="547">
        <v>5</v>
      </c>
      <c r="BE685" s="547">
        <v>1114</v>
      </c>
      <c r="BG685" s="239" t="s">
        <v>65</v>
      </c>
      <c r="BH685" s="240" t="s">
        <v>8866</v>
      </c>
      <c r="BI685" t="s">
        <v>2530</v>
      </c>
      <c r="BJ685" t="s">
        <v>2526</v>
      </c>
    </row>
    <row r="686" spans="1:62">
      <c r="A686" s="239" t="s">
        <v>7994</v>
      </c>
      <c r="B686" s="240" t="s">
        <v>684</v>
      </c>
      <c r="C686" s="240" t="s">
        <v>7995</v>
      </c>
      <c r="D686" s="239" t="s">
        <v>7996</v>
      </c>
      <c r="E686" s="239" t="s">
        <v>812</v>
      </c>
      <c r="F686" s="239" t="s">
        <v>7123</v>
      </c>
      <c r="G686" s="239" t="s">
        <v>887</v>
      </c>
      <c r="H686" s="239" t="s">
        <v>7996</v>
      </c>
      <c r="I686" s="239" t="s">
        <v>7997</v>
      </c>
      <c r="J686" s="241" t="s">
        <v>899</v>
      </c>
      <c r="K686" s="241" t="s">
        <v>855</v>
      </c>
      <c r="L686" s="230" t="str">
        <f t="shared" si="164"/>
        <v>IS29</v>
      </c>
      <c r="M686" s="230" t="str">
        <f t="shared" si="165"/>
        <v/>
      </c>
      <c r="N686" s="230" t="str">
        <f t="shared" si="166"/>
        <v/>
      </c>
      <c r="O686" s="230" t="str">
        <f t="shared" si="167"/>
        <v/>
      </c>
      <c r="P686" s="55" t="str">
        <f t="shared" si="168"/>
        <v>IS29</v>
      </c>
      <c r="Q686" s="635" t="str">
        <f t="shared" si="174"/>
        <v>65</v>
      </c>
      <c r="R686" s="234">
        <f t="shared" si="176"/>
        <v>61</v>
      </c>
      <c r="S686" s="55">
        <f t="shared" si="169"/>
        <v>53</v>
      </c>
      <c r="T686" s="242">
        <f t="shared" ca="1" si="170"/>
        <v>1.28</v>
      </c>
      <c r="U686" s="231" t="str">
        <f t="shared" si="171"/>
        <v/>
      </c>
      <c r="V686" s="230" t="str">
        <f t="array" ref="V686">INDEX(P:P,MAX(U$3:U686))</f>
        <v>IS#1MTR</v>
      </c>
      <c r="W686" s="230" t="str">
        <f t="shared" ca="1" si="172"/>
        <v/>
      </c>
      <c r="X686" s="230">
        <f t="shared" si="173"/>
        <v>11.4</v>
      </c>
      <c r="Y686" s="230">
        <f t="shared" si="162"/>
        <v>0</v>
      </c>
      <c r="AA686" s="230" t="str">
        <f t="shared" si="163"/>
        <v>草湖</v>
      </c>
      <c r="AB686" s="230" t="s">
        <v>2531</v>
      </c>
      <c r="AC686" s="230" t="str">
        <f t="shared" si="177"/>
        <v>胡厝線</v>
      </c>
      <c r="BB686" s="547" t="s">
        <v>2625</v>
      </c>
      <c r="BC686" s="547">
        <v>1481</v>
      </c>
      <c r="BD686" s="547">
        <v>6</v>
      </c>
      <c r="BE686" s="547">
        <v>1487</v>
      </c>
      <c r="BG686" s="239" t="s">
        <v>8862</v>
      </c>
      <c r="BH686" s="240" t="s">
        <v>8867</v>
      </c>
      <c r="BI686" t="s">
        <v>2531</v>
      </c>
      <c r="BJ686" t="s">
        <v>2526</v>
      </c>
    </row>
    <row r="687" spans="1:62">
      <c r="A687" s="239" t="s">
        <v>65</v>
      </c>
      <c r="B687" s="240" t="s">
        <v>436</v>
      </c>
      <c r="C687" s="240" t="s">
        <v>3200</v>
      </c>
      <c r="D687" s="239" t="s">
        <v>806</v>
      </c>
      <c r="E687" s="239" t="s">
        <v>3156</v>
      </c>
      <c r="F687" s="239" t="s">
        <v>806</v>
      </c>
      <c r="G687" s="239" t="s">
        <v>7998</v>
      </c>
      <c r="H687" s="239" t="s">
        <v>806</v>
      </c>
      <c r="I687" s="239" t="s">
        <v>7998</v>
      </c>
      <c r="J687" s="241" t="s">
        <v>367</v>
      </c>
      <c r="K687" s="241" t="s">
        <v>367</v>
      </c>
      <c r="L687" s="230" t="str">
        <f t="shared" si="164"/>
        <v>IS#2MTR</v>
      </c>
      <c r="M687" s="230" t="str">
        <f t="shared" si="165"/>
        <v/>
      </c>
      <c r="N687" s="230" t="str">
        <f t="shared" si="166"/>
        <v>IS#2MTR</v>
      </c>
      <c r="O687" s="230" t="str">
        <f t="shared" si="167"/>
        <v/>
      </c>
      <c r="P687" s="55" t="str">
        <f t="shared" si="168"/>
        <v>IS#2MTR</v>
      </c>
      <c r="Q687" s="635" t="str">
        <f t="shared" si="174"/>
        <v>642</v>
      </c>
      <c r="R687" s="234">
        <f t="shared" si="176"/>
        <v>633</v>
      </c>
      <c r="S687" s="55">
        <f t="shared" si="169"/>
        <v>619</v>
      </c>
      <c r="T687" s="242">
        <f t="shared" ca="1" si="170"/>
        <v>12.68</v>
      </c>
      <c r="U687" s="231">
        <f t="shared" si="171"/>
        <v>687</v>
      </c>
      <c r="V687" s="230" t="str">
        <f t="array" ref="V687">INDEX(P:P,MAX(U$3:U687))</f>
        <v>IS#2MTR</v>
      </c>
      <c r="W687" s="230">
        <f t="shared" ca="1" si="172"/>
        <v>25</v>
      </c>
      <c r="X687" s="230" t="str">
        <f t="shared" si="173"/>
        <v/>
      </c>
      <c r="Y687" s="230">
        <f t="shared" si="162"/>
        <v>0</v>
      </c>
      <c r="AA687" s="230" t="str">
        <f t="shared" si="163"/>
        <v>草湖</v>
      </c>
      <c r="AB687" s="230" t="s">
        <v>2532</v>
      </c>
      <c r="AC687" s="230" t="str">
        <f t="shared" si="177"/>
        <v>#2M</v>
      </c>
      <c r="BB687" s="547" t="s">
        <v>2624</v>
      </c>
      <c r="BC687" s="547">
        <v>118</v>
      </c>
      <c r="BD687" s="547">
        <v>2</v>
      </c>
      <c r="BE687" s="547">
        <v>120</v>
      </c>
      <c r="BG687" s="239" t="s">
        <v>8861</v>
      </c>
      <c r="BH687" s="240" t="s">
        <v>8607</v>
      </c>
      <c r="BI687" t="s">
        <v>2532</v>
      </c>
      <c r="BJ687" t="s">
        <v>2532</v>
      </c>
    </row>
    <row r="688" spans="1:62">
      <c r="A688" s="239" t="s">
        <v>65</v>
      </c>
      <c r="B688" s="240" t="s">
        <v>7999</v>
      </c>
      <c r="C688" s="240" t="s">
        <v>1036</v>
      </c>
      <c r="D688" s="239" t="s">
        <v>5801</v>
      </c>
      <c r="E688" s="239" t="s">
        <v>914</v>
      </c>
      <c r="F688" s="239" t="s">
        <v>855</v>
      </c>
      <c r="G688" s="239" t="s">
        <v>914</v>
      </c>
      <c r="H688" s="239" t="s">
        <v>8000</v>
      </c>
      <c r="I688" s="239" t="s">
        <v>8001</v>
      </c>
      <c r="J688" s="241" t="s">
        <v>850</v>
      </c>
      <c r="K688" s="241" t="s">
        <v>910</v>
      </c>
      <c r="L688" s="230" t="str">
        <f t="shared" si="164"/>
        <v>IS26</v>
      </c>
      <c r="M688" s="230" t="str">
        <f t="shared" si="165"/>
        <v/>
      </c>
      <c r="N688" s="230" t="str">
        <f t="shared" si="166"/>
        <v/>
      </c>
      <c r="O688" s="230" t="str">
        <f t="shared" si="167"/>
        <v/>
      </c>
      <c r="P688" s="55" t="str">
        <f t="shared" si="168"/>
        <v>IS26</v>
      </c>
      <c r="Q688" s="635" t="str">
        <f t="shared" si="174"/>
        <v>131</v>
      </c>
      <c r="R688" s="234">
        <f t="shared" si="176"/>
        <v>130</v>
      </c>
      <c r="S688" s="55">
        <f t="shared" si="169"/>
        <v>128</v>
      </c>
      <c r="T688" s="242">
        <f t="shared" ca="1" si="170"/>
        <v>2.59</v>
      </c>
      <c r="U688" s="231" t="str">
        <f t="shared" si="171"/>
        <v/>
      </c>
      <c r="V688" s="230" t="str">
        <f t="array" ref="V688">INDEX(P:P,MAX(U$3:U688))</f>
        <v>IS#2MTR</v>
      </c>
      <c r="W688" s="230" t="str">
        <f t="shared" ca="1" si="172"/>
        <v/>
      </c>
      <c r="X688" s="230">
        <f t="shared" si="173"/>
        <v>11.4</v>
      </c>
      <c r="Y688" s="230">
        <f t="shared" si="162"/>
        <v>0</v>
      </c>
      <c r="AA688" s="230" t="str">
        <f t="shared" si="163"/>
        <v>草湖</v>
      </c>
      <c r="AB688" s="230" t="s">
        <v>2533</v>
      </c>
      <c r="AC688" s="230" t="str">
        <f t="shared" si="177"/>
        <v>八甲線</v>
      </c>
      <c r="BB688" s="547" t="s">
        <v>1992</v>
      </c>
      <c r="BC688" s="547">
        <v>1335</v>
      </c>
      <c r="BD688" s="547">
        <v>1</v>
      </c>
      <c r="BE688" s="547">
        <v>1336</v>
      </c>
      <c r="BG688" s="239" t="s">
        <v>8862</v>
      </c>
      <c r="BH688" s="240" t="s">
        <v>685</v>
      </c>
      <c r="BI688" t="s">
        <v>2533</v>
      </c>
      <c r="BJ688" t="s">
        <v>2532</v>
      </c>
    </row>
    <row r="689" spans="1:62">
      <c r="A689" s="239" t="s">
        <v>8002</v>
      </c>
      <c r="B689" s="240" t="s">
        <v>686</v>
      </c>
      <c r="C689" s="240" t="s">
        <v>8003</v>
      </c>
      <c r="D689" s="239" t="s">
        <v>806</v>
      </c>
      <c r="E689" s="239" t="s">
        <v>1036</v>
      </c>
      <c r="F689" s="239" t="s">
        <v>844</v>
      </c>
      <c r="G689" s="239" t="s">
        <v>8004</v>
      </c>
      <c r="H689" s="239" t="s">
        <v>806</v>
      </c>
      <c r="I689" s="239" t="s">
        <v>8005</v>
      </c>
      <c r="J689" s="241" t="s">
        <v>1021</v>
      </c>
      <c r="K689" s="241" t="s">
        <v>8006</v>
      </c>
      <c r="L689" s="230" t="str">
        <f t="shared" si="164"/>
        <v>IS25</v>
      </c>
      <c r="M689" s="230" t="str">
        <f t="shared" si="165"/>
        <v/>
      </c>
      <c r="N689" s="230" t="str">
        <f t="shared" si="166"/>
        <v/>
      </c>
      <c r="O689" s="230" t="str">
        <f t="shared" si="167"/>
        <v/>
      </c>
      <c r="P689" s="55" t="str">
        <f t="shared" si="168"/>
        <v>IS25</v>
      </c>
      <c r="Q689" s="635" t="str">
        <f t="shared" si="174"/>
        <v>131</v>
      </c>
      <c r="R689" s="234">
        <f t="shared" si="176"/>
        <v>121</v>
      </c>
      <c r="S689" s="55">
        <f t="shared" si="169"/>
        <v>105</v>
      </c>
      <c r="T689" s="242">
        <f t="shared" ca="1" si="170"/>
        <v>2.59</v>
      </c>
      <c r="U689" s="231" t="str">
        <f t="shared" si="171"/>
        <v/>
      </c>
      <c r="V689" s="230" t="str">
        <f t="array" ref="V689">INDEX(P:P,MAX(U$3:U689))</f>
        <v>IS#2MTR</v>
      </c>
      <c r="W689" s="230" t="str">
        <f t="shared" ca="1" si="172"/>
        <v/>
      </c>
      <c r="X689" s="230">
        <f t="shared" si="173"/>
        <v>11.4</v>
      </c>
      <c r="Y689" s="230">
        <f t="shared" si="162"/>
        <v>0</v>
      </c>
      <c r="AA689" s="230" t="str">
        <f t="shared" si="163"/>
        <v>草湖</v>
      </c>
      <c r="AB689" s="230" t="s">
        <v>2534</v>
      </c>
      <c r="AC689" s="230" t="str">
        <f t="shared" si="177"/>
        <v>川邊線</v>
      </c>
      <c r="BB689" s="547" t="s">
        <v>2628</v>
      </c>
      <c r="BC689" s="547">
        <v>1005</v>
      </c>
      <c r="BD689" s="547">
        <v>4</v>
      </c>
      <c r="BE689" s="547">
        <v>1009</v>
      </c>
      <c r="BG689" s="239" t="s">
        <v>8861</v>
      </c>
      <c r="BH689" s="240" t="s">
        <v>686</v>
      </c>
      <c r="BI689" t="s">
        <v>2534</v>
      </c>
      <c r="BJ689" t="s">
        <v>2532</v>
      </c>
    </row>
    <row r="690" spans="1:62">
      <c r="A690" s="239" t="s">
        <v>65</v>
      </c>
      <c r="B690" s="240" t="s">
        <v>687</v>
      </c>
      <c r="C690" s="240" t="s">
        <v>8007</v>
      </c>
      <c r="D690" s="239" t="s">
        <v>7082</v>
      </c>
      <c r="E690" s="239" t="s">
        <v>8008</v>
      </c>
      <c r="F690" s="239" t="s">
        <v>8009</v>
      </c>
      <c r="G690" s="239" t="s">
        <v>8010</v>
      </c>
      <c r="H690" s="239" t="s">
        <v>7082</v>
      </c>
      <c r="I690" s="239" t="s">
        <v>995</v>
      </c>
      <c r="J690" s="241" t="s">
        <v>8011</v>
      </c>
      <c r="K690" s="241" t="s">
        <v>868</v>
      </c>
      <c r="L690" s="230" t="str">
        <f t="shared" si="164"/>
        <v>IS23</v>
      </c>
      <c r="M690" s="230" t="str">
        <f t="shared" si="165"/>
        <v/>
      </c>
      <c r="N690" s="230" t="str">
        <f t="shared" si="166"/>
        <v/>
      </c>
      <c r="O690" s="230" t="str">
        <f t="shared" si="167"/>
        <v/>
      </c>
      <c r="P690" s="55" t="str">
        <f t="shared" si="168"/>
        <v>IS23</v>
      </c>
      <c r="Q690" s="635" t="str">
        <f t="shared" si="174"/>
        <v>229</v>
      </c>
      <c r="R690" s="234">
        <f t="shared" si="176"/>
        <v>227</v>
      </c>
      <c r="S690" s="55">
        <f t="shared" si="169"/>
        <v>224</v>
      </c>
      <c r="T690" s="242">
        <f t="shared" ca="1" si="170"/>
        <v>4.5199999999999996</v>
      </c>
      <c r="U690" s="231" t="str">
        <f t="shared" si="171"/>
        <v/>
      </c>
      <c r="V690" s="230" t="str">
        <f t="array" ref="V690">INDEX(P:P,MAX(U$3:U690))</f>
        <v>IS#2MTR</v>
      </c>
      <c r="W690" s="230" t="str">
        <f t="shared" ca="1" si="172"/>
        <v/>
      </c>
      <c r="X690" s="230">
        <f t="shared" si="173"/>
        <v>11.4</v>
      </c>
      <c r="Y690" s="230">
        <f t="shared" si="162"/>
        <v>0</v>
      </c>
      <c r="AA690" s="230" t="str">
        <f t="shared" si="163"/>
        <v>草湖</v>
      </c>
      <c r="AB690" s="230" t="s">
        <v>2535</v>
      </c>
      <c r="AC690" s="230" t="str">
        <f t="shared" si="177"/>
        <v>草苑線</v>
      </c>
      <c r="BB690" s="547" t="s">
        <v>1994</v>
      </c>
      <c r="BC690" s="547">
        <v>2478</v>
      </c>
      <c r="BD690" s="547">
        <v>10</v>
      </c>
      <c r="BE690" s="547">
        <v>2488</v>
      </c>
      <c r="BG690" s="239" t="s">
        <v>8862</v>
      </c>
      <c r="BH690" s="240" t="s">
        <v>687</v>
      </c>
      <c r="BI690" t="s">
        <v>2535</v>
      </c>
      <c r="BJ690" t="s">
        <v>2532</v>
      </c>
    </row>
    <row r="691" spans="1:62">
      <c r="A691" s="239" t="s">
        <v>8012</v>
      </c>
      <c r="B691" s="240" t="s">
        <v>688</v>
      </c>
      <c r="C691" s="240" t="s">
        <v>977</v>
      </c>
      <c r="D691" s="239" t="s">
        <v>806</v>
      </c>
      <c r="E691" s="239" t="s">
        <v>6091</v>
      </c>
      <c r="F691" s="239" t="s">
        <v>806</v>
      </c>
      <c r="G691" s="239" t="s">
        <v>8013</v>
      </c>
      <c r="H691" s="239" t="s">
        <v>806</v>
      </c>
      <c r="I691" s="239" t="s">
        <v>977</v>
      </c>
      <c r="J691" s="241" t="s">
        <v>888</v>
      </c>
      <c r="K691" s="241" t="s">
        <v>7279</v>
      </c>
      <c r="L691" s="230" t="str">
        <f t="shared" si="164"/>
        <v>IS24</v>
      </c>
      <c r="M691" s="230" t="str">
        <f t="shared" si="165"/>
        <v/>
      </c>
      <c r="N691" s="230" t="str">
        <f t="shared" si="166"/>
        <v/>
      </c>
      <c r="O691" s="230" t="str">
        <f t="shared" si="167"/>
        <v/>
      </c>
      <c r="P691" s="55" t="str">
        <f t="shared" si="168"/>
        <v>IS24</v>
      </c>
      <c r="Q691" s="635" t="str">
        <f t="shared" si="174"/>
        <v>205</v>
      </c>
      <c r="R691" s="234">
        <f t="shared" si="176"/>
        <v>194</v>
      </c>
      <c r="S691" s="55">
        <f t="shared" si="169"/>
        <v>176</v>
      </c>
      <c r="T691" s="242">
        <f t="shared" ca="1" si="170"/>
        <v>4.05</v>
      </c>
      <c r="U691" s="231" t="str">
        <f t="shared" si="171"/>
        <v/>
      </c>
      <c r="V691" s="230" t="str">
        <f t="array" ref="V691">INDEX(P:P,MAX(U$3:U691))</f>
        <v>IS#2MTR</v>
      </c>
      <c r="W691" s="230" t="str">
        <f t="shared" ca="1" si="172"/>
        <v/>
      </c>
      <c r="X691" s="230">
        <f t="shared" si="173"/>
        <v>11.4</v>
      </c>
      <c r="Y691" s="230">
        <f t="shared" si="162"/>
        <v>0</v>
      </c>
      <c r="AA691" s="230" t="str">
        <f t="shared" si="163"/>
        <v>草湖</v>
      </c>
      <c r="AB691" s="230" t="s">
        <v>2536</v>
      </c>
      <c r="AC691" s="230" t="str">
        <f t="shared" si="177"/>
        <v>崙腳線</v>
      </c>
      <c r="BB691" s="547" t="s">
        <v>1919</v>
      </c>
      <c r="BC691" s="547">
        <v>1</v>
      </c>
      <c r="BD691" s="547">
        <v>6</v>
      </c>
      <c r="BE691" s="547">
        <v>7</v>
      </c>
      <c r="BG691" s="239" t="s">
        <v>8862</v>
      </c>
      <c r="BH691" s="240" t="s">
        <v>8868</v>
      </c>
      <c r="BI691" t="s">
        <v>2536</v>
      </c>
      <c r="BJ691" t="s">
        <v>2532</v>
      </c>
    </row>
    <row r="692" spans="1:62">
      <c r="A692" s="239" t="s">
        <v>65</v>
      </c>
      <c r="B692" s="240" t="s">
        <v>689</v>
      </c>
      <c r="C692" s="240" t="s">
        <v>7810</v>
      </c>
      <c r="D692" s="239" t="s">
        <v>8014</v>
      </c>
      <c r="E692" s="239" t="s">
        <v>897</v>
      </c>
      <c r="F692" s="239" t="s">
        <v>813</v>
      </c>
      <c r="G692" s="239" t="s">
        <v>949</v>
      </c>
      <c r="H692" s="239" t="s">
        <v>813</v>
      </c>
      <c r="I692" s="239" t="s">
        <v>897</v>
      </c>
      <c r="J692" s="241" t="s">
        <v>951</v>
      </c>
      <c r="K692" s="241" t="s">
        <v>806</v>
      </c>
      <c r="L692" s="230" t="str">
        <f t="shared" si="164"/>
        <v>IS28</v>
      </c>
      <c r="M692" s="230" t="str">
        <f t="shared" si="165"/>
        <v/>
      </c>
      <c r="N692" s="230" t="str">
        <f t="shared" si="166"/>
        <v/>
      </c>
      <c r="O692" s="230" t="str">
        <f t="shared" si="167"/>
        <v/>
      </c>
      <c r="P692" s="55" t="str">
        <f t="shared" si="168"/>
        <v>IS28</v>
      </c>
      <c r="Q692" s="635" t="str">
        <f t="shared" si="174"/>
        <v>101</v>
      </c>
      <c r="R692" s="234">
        <f t="shared" si="176"/>
        <v>98</v>
      </c>
      <c r="S692" s="55">
        <f t="shared" si="169"/>
        <v>95</v>
      </c>
      <c r="T692" s="242">
        <f t="shared" ca="1" si="170"/>
        <v>1.99</v>
      </c>
      <c r="U692" s="231" t="str">
        <f t="shared" si="171"/>
        <v/>
      </c>
      <c r="V692" s="230" t="str">
        <f t="array" ref="V692">INDEX(P:P,MAX(U$3:U692))</f>
        <v>IS#2MTR</v>
      </c>
      <c r="W692" s="230" t="str">
        <f t="shared" ca="1" si="172"/>
        <v/>
      </c>
      <c r="X692" s="230">
        <f t="shared" si="173"/>
        <v>11.4</v>
      </c>
      <c r="Y692" s="230">
        <f t="shared" si="162"/>
        <v>0</v>
      </c>
      <c r="AA692" s="230" t="str">
        <f t="shared" si="163"/>
        <v>草湖</v>
      </c>
      <c r="AB692" s="230" t="s">
        <v>2537</v>
      </c>
      <c r="AC692" s="230" t="str">
        <f t="shared" si="177"/>
        <v>興海線</v>
      </c>
      <c r="BB692" s="547" t="s">
        <v>2630</v>
      </c>
      <c r="BC692" s="547">
        <v>12</v>
      </c>
      <c r="BD692" s="547">
        <v>5</v>
      </c>
      <c r="BE692" s="547">
        <v>17</v>
      </c>
      <c r="BG692" s="239" t="s">
        <v>8862</v>
      </c>
      <c r="BH692" s="240" t="s">
        <v>689</v>
      </c>
      <c r="BI692" t="s">
        <v>2537</v>
      </c>
      <c r="BJ692" t="s">
        <v>2532</v>
      </c>
    </row>
    <row r="693" spans="1:62">
      <c r="A693" s="239" t="s">
        <v>8015</v>
      </c>
      <c r="B693" s="240" t="s">
        <v>7248</v>
      </c>
      <c r="C693" s="240" t="s">
        <v>8016</v>
      </c>
      <c r="D693" s="239" t="s">
        <v>813</v>
      </c>
      <c r="E693" s="239" t="s">
        <v>4758</v>
      </c>
      <c r="F693" s="239" t="s">
        <v>813</v>
      </c>
      <c r="G693" s="239" t="s">
        <v>4759</v>
      </c>
      <c r="H693" s="239" t="s">
        <v>813</v>
      </c>
      <c r="I693" s="239" t="s">
        <v>4757</v>
      </c>
      <c r="J693" s="241" t="s">
        <v>8017</v>
      </c>
      <c r="K693" s="241" t="s">
        <v>367</v>
      </c>
      <c r="L693" s="230" t="str">
        <f t="shared" si="164"/>
        <v>IT#1MTR</v>
      </c>
      <c r="M693" s="230" t="str">
        <f t="shared" si="165"/>
        <v/>
      </c>
      <c r="N693" s="230" t="str">
        <f t="shared" si="166"/>
        <v>IT#1MTR</v>
      </c>
      <c r="O693" s="230" t="str">
        <f t="shared" si="167"/>
        <v/>
      </c>
      <c r="P693" s="55" t="str">
        <f t="shared" si="168"/>
        <v>IT#1MTR</v>
      </c>
      <c r="Q693" s="635" t="str">
        <f t="shared" si="174"/>
        <v>1028</v>
      </c>
      <c r="R693" s="234">
        <f t="shared" si="176"/>
        <v>1025</v>
      </c>
      <c r="S693" s="55">
        <f t="shared" si="169"/>
        <v>1019</v>
      </c>
      <c r="T693" s="242">
        <f t="shared" ca="1" si="170"/>
        <v>20.3</v>
      </c>
      <c r="U693" s="231">
        <f t="shared" si="171"/>
        <v>693</v>
      </c>
      <c r="V693" s="230" t="str">
        <f t="array" ref="V693">INDEX(P:P,MAX(U$3:U693))</f>
        <v>IT#1MTR</v>
      </c>
      <c r="W693" s="230">
        <f t="shared" ca="1" si="172"/>
        <v>25</v>
      </c>
      <c r="X693" s="230" t="str">
        <f t="shared" si="173"/>
        <v/>
      </c>
      <c r="Y693" s="230">
        <f t="shared" si="162"/>
        <v>0</v>
      </c>
      <c r="AA693" s="230" t="str">
        <f t="shared" si="163"/>
        <v>溝墘</v>
      </c>
      <c r="AB693" s="230" t="s">
        <v>2538</v>
      </c>
      <c r="AC693" s="230" t="str">
        <f t="shared" si="177"/>
        <v>#1M</v>
      </c>
      <c r="BB693" s="547" t="s">
        <v>2631</v>
      </c>
      <c r="BC693" s="547">
        <v>4</v>
      </c>
      <c r="BD693" s="547">
        <v>6</v>
      </c>
      <c r="BE693" s="547">
        <v>10</v>
      </c>
      <c r="BG693" s="239" t="s">
        <v>8869</v>
      </c>
      <c r="BH693" s="240" t="s">
        <v>8601</v>
      </c>
      <c r="BI693" t="s">
        <v>2538</v>
      </c>
      <c r="BJ693" t="s">
        <v>2538</v>
      </c>
    </row>
    <row r="694" spans="1:62">
      <c r="A694" s="239" t="s">
        <v>8015</v>
      </c>
      <c r="B694" s="240" t="s">
        <v>8018</v>
      </c>
      <c r="C694" s="240" t="s">
        <v>8019</v>
      </c>
      <c r="D694" s="239" t="s">
        <v>813</v>
      </c>
      <c r="E694" s="239" t="s">
        <v>8020</v>
      </c>
      <c r="F694" s="239" t="s">
        <v>813</v>
      </c>
      <c r="G694" s="239" t="s">
        <v>8021</v>
      </c>
      <c r="H694" s="239" t="s">
        <v>8022</v>
      </c>
      <c r="I694" s="239" t="s">
        <v>8023</v>
      </c>
      <c r="J694" s="241" t="s">
        <v>802</v>
      </c>
      <c r="K694" s="241" t="s">
        <v>820</v>
      </c>
      <c r="L694" s="230" t="str">
        <f t="shared" si="164"/>
        <v>IT29</v>
      </c>
      <c r="M694" s="230" t="str">
        <f t="shared" si="165"/>
        <v/>
      </c>
      <c r="N694" s="230" t="str">
        <f t="shared" si="166"/>
        <v/>
      </c>
      <c r="O694" s="230" t="str">
        <f t="shared" si="167"/>
        <v/>
      </c>
      <c r="P694" s="55" t="str">
        <f t="shared" si="168"/>
        <v>IT29</v>
      </c>
      <c r="Q694" s="635" t="str">
        <f t="shared" si="174"/>
        <v>73</v>
      </c>
      <c r="R694" s="234">
        <f t="shared" si="176"/>
        <v>60</v>
      </c>
      <c r="S694" s="55">
        <f t="shared" si="169"/>
        <v>44</v>
      </c>
      <c r="T694" s="242">
        <f t="shared" ca="1" si="170"/>
        <v>1.44</v>
      </c>
      <c r="U694" s="231" t="str">
        <f t="shared" si="171"/>
        <v/>
      </c>
      <c r="V694" s="230" t="str">
        <f t="array" ref="V694">INDEX(P:P,MAX(U$3:U694))</f>
        <v>IT#1MTR</v>
      </c>
      <c r="W694" s="230" t="str">
        <f t="shared" ca="1" si="172"/>
        <v/>
      </c>
      <c r="X694" s="230">
        <f t="shared" si="173"/>
        <v>11.4</v>
      </c>
      <c r="Y694" s="230">
        <f t="shared" si="162"/>
        <v>0</v>
      </c>
      <c r="AA694" s="230" t="str">
        <f t="shared" si="163"/>
        <v>溝墘</v>
      </c>
      <c r="AB694" s="230" t="s">
        <v>2539</v>
      </c>
      <c r="AC694" s="230" t="str">
        <f t="shared" si="177"/>
        <v>嘉佃線</v>
      </c>
      <c r="BB694" s="547" t="s">
        <v>2632</v>
      </c>
      <c r="BC694" s="547">
        <v>16</v>
      </c>
      <c r="BD694" s="547">
        <v>15</v>
      </c>
      <c r="BE694" s="547">
        <v>31</v>
      </c>
      <c r="BG694" s="239" t="s">
        <v>8869</v>
      </c>
      <c r="BH694" s="240" t="s">
        <v>8870</v>
      </c>
      <c r="BI694" t="s">
        <v>2539</v>
      </c>
      <c r="BJ694" t="s">
        <v>2538</v>
      </c>
    </row>
    <row r="695" spans="1:62">
      <c r="A695" s="239" t="s">
        <v>8024</v>
      </c>
      <c r="B695" s="240" t="s">
        <v>8025</v>
      </c>
      <c r="C695" s="240" t="s">
        <v>7631</v>
      </c>
      <c r="D695" s="239" t="s">
        <v>8026</v>
      </c>
      <c r="E695" s="239" t="s">
        <v>921</v>
      </c>
      <c r="F695" s="239" t="s">
        <v>8027</v>
      </c>
      <c r="G695" s="239" t="s">
        <v>901</v>
      </c>
      <c r="H695" s="239" t="s">
        <v>5651</v>
      </c>
      <c r="I695" s="239" t="s">
        <v>8028</v>
      </c>
      <c r="J695" s="241" t="s">
        <v>8029</v>
      </c>
      <c r="K695" s="241" t="s">
        <v>7422</v>
      </c>
      <c r="L695" s="230" t="str">
        <f t="shared" si="164"/>
        <v>IT22</v>
      </c>
      <c r="M695" s="230" t="str">
        <f t="shared" si="165"/>
        <v/>
      </c>
      <c r="N695" s="230" t="str">
        <f t="shared" si="166"/>
        <v/>
      </c>
      <c r="O695" s="230" t="str">
        <f t="shared" si="167"/>
        <v/>
      </c>
      <c r="P695" s="55" t="str">
        <f t="shared" si="168"/>
        <v>IT22</v>
      </c>
      <c r="Q695" s="635" t="str">
        <f t="shared" si="174"/>
        <v>271</v>
      </c>
      <c r="R695" s="234">
        <f t="shared" si="176"/>
        <v>268</v>
      </c>
      <c r="S695" s="55">
        <f t="shared" si="169"/>
        <v>264</v>
      </c>
      <c r="T695" s="242">
        <f t="shared" ca="1" si="170"/>
        <v>5.35</v>
      </c>
      <c r="U695" s="231" t="str">
        <f t="shared" si="171"/>
        <v/>
      </c>
      <c r="V695" s="230" t="str">
        <f t="array" ref="V695">INDEX(P:P,MAX(U$3:U695))</f>
        <v>IT#1MTR</v>
      </c>
      <c r="W695" s="230" t="str">
        <f t="shared" ca="1" si="172"/>
        <v/>
      </c>
      <c r="X695" s="230">
        <f t="shared" si="173"/>
        <v>11.4</v>
      </c>
      <c r="Y695" s="230">
        <f t="shared" si="162"/>
        <v>0</v>
      </c>
      <c r="AA695" s="230" t="str">
        <f t="shared" si="163"/>
        <v>溝墘</v>
      </c>
      <c r="AB695" s="230" t="s">
        <v>2540</v>
      </c>
      <c r="AC695" s="230" t="str">
        <f t="shared" si="177"/>
        <v>頭崙線</v>
      </c>
      <c r="BB695" s="547" t="s">
        <v>2633</v>
      </c>
      <c r="BC695" s="547">
        <v>6</v>
      </c>
      <c r="BD695" s="547">
        <v>8</v>
      </c>
      <c r="BE695" s="547">
        <v>14</v>
      </c>
      <c r="BG695" s="239" t="s">
        <v>8869</v>
      </c>
      <c r="BH695" s="240" t="s">
        <v>8871</v>
      </c>
      <c r="BI695" t="s">
        <v>2540</v>
      </c>
      <c r="BJ695" t="s">
        <v>2538</v>
      </c>
    </row>
    <row r="696" spans="1:62">
      <c r="A696" s="239" t="s">
        <v>8015</v>
      </c>
      <c r="B696" s="240" t="s">
        <v>8030</v>
      </c>
      <c r="C696" s="240" t="s">
        <v>8031</v>
      </c>
      <c r="D696" s="239" t="s">
        <v>8032</v>
      </c>
      <c r="E696" s="239" t="s">
        <v>8033</v>
      </c>
      <c r="F696" s="239" t="s">
        <v>7123</v>
      </c>
      <c r="G696" s="239" t="s">
        <v>8034</v>
      </c>
      <c r="H696" s="239" t="s">
        <v>8035</v>
      </c>
      <c r="I696" s="239" t="s">
        <v>8036</v>
      </c>
      <c r="J696" s="241" t="s">
        <v>8037</v>
      </c>
      <c r="K696" s="241" t="s">
        <v>855</v>
      </c>
      <c r="L696" s="230" t="str">
        <f t="shared" si="164"/>
        <v>IT34</v>
      </c>
      <c r="M696" s="230" t="str">
        <f t="shared" si="165"/>
        <v/>
      </c>
      <c r="N696" s="230" t="str">
        <f t="shared" si="166"/>
        <v/>
      </c>
      <c r="O696" s="230" t="str">
        <f t="shared" si="167"/>
        <v/>
      </c>
      <c r="P696" s="55" t="str">
        <f t="shared" si="168"/>
        <v>IT34</v>
      </c>
      <c r="Q696" s="635" t="str">
        <f t="shared" si="174"/>
        <v>311</v>
      </c>
      <c r="R696" s="234">
        <f t="shared" si="176"/>
        <v>300</v>
      </c>
      <c r="S696" s="55">
        <f t="shared" si="169"/>
        <v>284</v>
      </c>
      <c r="T696" s="242">
        <f t="shared" ca="1" si="170"/>
        <v>6.14</v>
      </c>
      <c r="U696" s="231" t="str">
        <f t="shared" si="171"/>
        <v/>
      </c>
      <c r="V696" s="230" t="str">
        <f t="array" ref="V696">INDEX(P:P,MAX(U$3:U696))</f>
        <v>IT#1MTR</v>
      </c>
      <c r="W696" s="230" t="str">
        <f t="shared" ca="1" si="172"/>
        <v/>
      </c>
      <c r="X696" s="230">
        <f t="shared" si="173"/>
        <v>11.4</v>
      </c>
      <c r="Y696" s="230">
        <f t="shared" si="162"/>
        <v>0</v>
      </c>
      <c r="AA696" s="230" t="str">
        <f t="shared" si="163"/>
        <v>溝墘</v>
      </c>
      <c r="AB696" s="230" t="s">
        <v>2541</v>
      </c>
      <c r="AC696" s="230" t="str">
        <f t="shared" si="177"/>
        <v>溝南線</v>
      </c>
      <c r="BB696" s="547" t="s">
        <v>1921</v>
      </c>
      <c r="BC696" s="547" t="s">
        <v>85</v>
      </c>
      <c r="BD696" s="547" t="s">
        <v>85</v>
      </c>
      <c r="BE696" s="547">
        <v>0</v>
      </c>
      <c r="BG696" s="239" t="s">
        <v>8869</v>
      </c>
      <c r="BH696" s="240" t="s">
        <v>8872</v>
      </c>
      <c r="BI696" t="s">
        <v>2541</v>
      </c>
      <c r="BJ696" t="s">
        <v>2538</v>
      </c>
    </row>
    <row r="697" spans="1:62">
      <c r="A697" s="239" t="s">
        <v>8015</v>
      </c>
      <c r="B697" s="240" t="s">
        <v>690</v>
      </c>
      <c r="C697" s="240" t="s">
        <v>1067</v>
      </c>
      <c r="D697" s="239" t="s">
        <v>8038</v>
      </c>
      <c r="E697" s="239" t="s">
        <v>8039</v>
      </c>
      <c r="F697" s="239" t="s">
        <v>8038</v>
      </c>
      <c r="G697" s="239" t="s">
        <v>8040</v>
      </c>
      <c r="H697" s="239" t="s">
        <v>841</v>
      </c>
      <c r="I697" s="239" t="s">
        <v>2754</v>
      </c>
      <c r="J697" s="241" t="s">
        <v>805</v>
      </c>
      <c r="K697" s="241" t="s">
        <v>8041</v>
      </c>
      <c r="L697" s="230" t="str">
        <f t="shared" si="164"/>
        <v>IT23</v>
      </c>
      <c r="M697" s="230" t="str">
        <f t="shared" si="165"/>
        <v/>
      </c>
      <c r="N697" s="230" t="str">
        <f t="shared" si="166"/>
        <v/>
      </c>
      <c r="O697" s="230" t="str">
        <f t="shared" si="167"/>
        <v/>
      </c>
      <c r="P697" s="55" t="str">
        <f t="shared" si="168"/>
        <v>IT23</v>
      </c>
      <c r="Q697" s="635" t="str">
        <f t="shared" si="174"/>
        <v>315</v>
      </c>
      <c r="R697" s="234">
        <f t="shared" si="176"/>
        <v>309</v>
      </c>
      <c r="S697" s="55">
        <f t="shared" si="169"/>
        <v>305</v>
      </c>
      <c r="T697" s="242">
        <f t="shared" ca="1" si="170"/>
        <v>6.22</v>
      </c>
      <c r="U697" s="231" t="str">
        <f t="shared" si="171"/>
        <v/>
      </c>
      <c r="V697" s="230" t="str">
        <f t="array" ref="V697">INDEX(P:P,MAX(U$3:U697))</f>
        <v>IT#1MTR</v>
      </c>
      <c r="W697" s="230" t="str">
        <f t="shared" ca="1" si="172"/>
        <v/>
      </c>
      <c r="X697" s="230">
        <f t="shared" si="173"/>
        <v>11.4</v>
      </c>
      <c r="Y697" s="230">
        <f t="shared" si="162"/>
        <v>0</v>
      </c>
      <c r="AA697" s="230" t="str">
        <f t="shared" si="163"/>
        <v>溝墘</v>
      </c>
      <c r="AB697" s="230" t="s">
        <v>2542</v>
      </c>
      <c r="AC697" s="230" t="str">
        <f t="shared" si="177"/>
        <v>馬興線</v>
      </c>
      <c r="BB697" s="547" t="s">
        <v>2635</v>
      </c>
      <c r="BC697" s="547">
        <v>7</v>
      </c>
      <c r="BD697" s="547">
        <v>6</v>
      </c>
      <c r="BE697" s="547">
        <v>13</v>
      </c>
      <c r="BG697" s="239" t="s">
        <v>8869</v>
      </c>
      <c r="BH697" s="240" t="s">
        <v>690</v>
      </c>
      <c r="BI697" t="s">
        <v>2542</v>
      </c>
      <c r="BJ697" t="s">
        <v>2538</v>
      </c>
    </row>
    <row r="698" spans="1:62">
      <c r="A698" s="239" t="s">
        <v>8024</v>
      </c>
      <c r="B698" s="240" t="s">
        <v>8042</v>
      </c>
      <c r="C698" s="240" t="s">
        <v>8043</v>
      </c>
      <c r="D698" s="239" t="s">
        <v>6558</v>
      </c>
      <c r="E698" s="239" t="s">
        <v>801</v>
      </c>
      <c r="F698" s="239" t="s">
        <v>8044</v>
      </c>
      <c r="G698" s="239" t="s">
        <v>8045</v>
      </c>
      <c r="H698" s="239" t="s">
        <v>7066</v>
      </c>
      <c r="I698" s="239" t="s">
        <v>801</v>
      </c>
      <c r="J698" s="241" t="s">
        <v>7461</v>
      </c>
      <c r="K698" s="241" t="s">
        <v>5959</v>
      </c>
      <c r="L698" s="230" t="str">
        <f t="shared" si="164"/>
        <v>IT25</v>
      </c>
      <c r="M698" s="230" t="str">
        <f t="shared" si="165"/>
        <v/>
      </c>
      <c r="N698" s="230" t="str">
        <f t="shared" si="166"/>
        <v/>
      </c>
      <c r="O698" s="230" t="str">
        <f t="shared" si="167"/>
        <v/>
      </c>
      <c r="P698" s="55" t="str">
        <f t="shared" si="168"/>
        <v>IT25</v>
      </c>
      <c r="Q698" s="635" t="str">
        <f t="shared" si="174"/>
        <v>187</v>
      </c>
      <c r="R698" s="234">
        <f t="shared" si="176"/>
        <v>179</v>
      </c>
      <c r="S698" s="55">
        <f t="shared" si="169"/>
        <v>173</v>
      </c>
      <c r="T698" s="242">
        <f t="shared" ca="1" si="170"/>
        <v>3.69</v>
      </c>
      <c r="U698" s="231" t="str">
        <f t="shared" si="171"/>
        <v/>
      </c>
      <c r="V698" s="230" t="str">
        <f t="array" ref="V698">INDEX(P:P,MAX(U$3:U698))</f>
        <v>IT#1MTR</v>
      </c>
      <c r="W698" s="230" t="str">
        <f t="shared" ca="1" si="172"/>
        <v/>
      </c>
      <c r="X698" s="230">
        <f t="shared" si="173"/>
        <v>11.4</v>
      </c>
      <c r="Y698" s="230">
        <f t="shared" si="162"/>
        <v>0</v>
      </c>
      <c r="AA698" s="230" t="str">
        <f t="shared" si="163"/>
        <v>溝墘</v>
      </c>
      <c r="AB698" s="230" t="s">
        <v>2543</v>
      </c>
      <c r="AC698" s="230" t="str">
        <f t="shared" si="177"/>
        <v>葉厝線</v>
      </c>
      <c r="BB698" s="547" t="s">
        <v>2636</v>
      </c>
      <c r="BC698" s="547">
        <v>1</v>
      </c>
      <c r="BD698" s="547">
        <v>6</v>
      </c>
      <c r="BE698" s="547">
        <v>7</v>
      </c>
      <c r="BG698" s="239" t="s">
        <v>8873</v>
      </c>
      <c r="BH698" s="240" t="s">
        <v>8874</v>
      </c>
      <c r="BI698" t="s">
        <v>2543</v>
      </c>
      <c r="BJ698" t="s">
        <v>2538</v>
      </c>
    </row>
    <row r="699" spans="1:62">
      <c r="A699" s="239" t="s">
        <v>8046</v>
      </c>
      <c r="B699" s="240" t="s">
        <v>436</v>
      </c>
      <c r="C699" s="240" t="s">
        <v>8047</v>
      </c>
      <c r="D699" s="239" t="s">
        <v>7617</v>
      </c>
      <c r="E699" s="239" t="s">
        <v>8048</v>
      </c>
      <c r="F699" s="239" t="s">
        <v>841</v>
      </c>
      <c r="G699" s="239" t="s">
        <v>4718</v>
      </c>
      <c r="H699" s="239" t="s">
        <v>8038</v>
      </c>
      <c r="I699" s="239" t="s">
        <v>8049</v>
      </c>
      <c r="J699" s="241" t="s">
        <v>8050</v>
      </c>
      <c r="K699" s="241" t="s">
        <v>5595</v>
      </c>
      <c r="L699" s="230" t="str">
        <f t="shared" si="164"/>
        <v>IT#2MTR</v>
      </c>
      <c r="M699" s="230" t="str">
        <f t="shared" si="165"/>
        <v/>
      </c>
      <c r="N699" s="230" t="str">
        <f t="shared" si="166"/>
        <v>IT#2MTR</v>
      </c>
      <c r="O699" s="230" t="str">
        <f t="shared" si="167"/>
        <v/>
      </c>
      <c r="P699" s="55" t="str">
        <f t="shared" si="168"/>
        <v>IT#2MTR</v>
      </c>
      <c r="Q699" s="635" t="str">
        <f t="shared" si="174"/>
        <v>921</v>
      </c>
      <c r="R699" s="234">
        <f t="shared" si="176"/>
        <v>868</v>
      </c>
      <c r="S699" s="55">
        <f t="shared" si="169"/>
        <v>824</v>
      </c>
      <c r="T699" s="242">
        <f t="shared" ca="1" si="170"/>
        <v>18.190000000000001</v>
      </c>
      <c r="U699" s="231">
        <f t="shared" si="171"/>
        <v>699</v>
      </c>
      <c r="V699" s="230" t="str">
        <f t="array" ref="V699">INDEX(P:P,MAX(U$3:U699))</f>
        <v>IT#2MTR</v>
      </c>
      <c r="W699" s="230">
        <f t="shared" ca="1" si="172"/>
        <v>25</v>
      </c>
      <c r="X699" s="230" t="str">
        <f t="shared" si="173"/>
        <v/>
      </c>
      <c r="Y699" s="230">
        <f t="shared" si="162"/>
        <v>0</v>
      </c>
      <c r="AA699" s="230" t="str">
        <f t="shared" si="163"/>
        <v>溝墘</v>
      </c>
      <c r="AB699" s="230" t="s">
        <v>2544</v>
      </c>
      <c r="AC699" s="230" t="str">
        <f t="shared" si="177"/>
        <v>#2M</v>
      </c>
      <c r="BB699" s="547" t="s">
        <v>2637</v>
      </c>
      <c r="BC699" s="547">
        <v>15</v>
      </c>
      <c r="BD699" s="547">
        <v>5</v>
      </c>
      <c r="BE699" s="547">
        <v>20</v>
      </c>
      <c r="BG699" s="239" t="s">
        <v>8869</v>
      </c>
      <c r="BH699" s="240" t="s">
        <v>8487</v>
      </c>
      <c r="BI699" t="s">
        <v>2544</v>
      </c>
      <c r="BJ699" t="s">
        <v>2544</v>
      </c>
    </row>
    <row r="700" spans="1:62">
      <c r="A700" s="239" t="s">
        <v>63</v>
      </c>
      <c r="B700" s="240" t="s">
        <v>8051</v>
      </c>
      <c r="C700" s="240" t="s">
        <v>8052</v>
      </c>
      <c r="D700" s="239" t="s">
        <v>7069</v>
      </c>
      <c r="E700" s="239" t="s">
        <v>8053</v>
      </c>
      <c r="F700" s="239" t="s">
        <v>8054</v>
      </c>
      <c r="G700" s="239" t="s">
        <v>6011</v>
      </c>
      <c r="H700" s="239" t="s">
        <v>7069</v>
      </c>
      <c r="I700" s="239" t="s">
        <v>8055</v>
      </c>
      <c r="J700" s="241" t="s">
        <v>8056</v>
      </c>
      <c r="K700" s="241" t="s">
        <v>7556</v>
      </c>
      <c r="L700" s="230" t="str">
        <f t="shared" si="164"/>
        <v>IT20</v>
      </c>
      <c r="M700" s="230" t="str">
        <f t="shared" si="165"/>
        <v/>
      </c>
      <c r="N700" s="230" t="str">
        <f t="shared" si="166"/>
        <v/>
      </c>
      <c r="O700" s="230" t="str">
        <f t="shared" si="167"/>
        <v/>
      </c>
      <c r="P700" s="55" t="str">
        <f t="shared" si="168"/>
        <v>IT20</v>
      </c>
      <c r="Q700" s="635" t="str">
        <f t="shared" si="174"/>
        <v>250</v>
      </c>
      <c r="R700" s="234">
        <f t="shared" si="176"/>
        <v>245</v>
      </c>
      <c r="S700" s="55">
        <f t="shared" si="169"/>
        <v>238</v>
      </c>
      <c r="T700" s="242">
        <f t="shared" ca="1" si="170"/>
        <v>4.9400000000000004</v>
      </c>
      <c r="U700" s="231" t="str">
        <f t="shared" si="171"/>
        <v/>
      </c>
      <c r="V700" s="230" t="str">
        <f t="array" ref="V700">INDEX(P:P,MAX(U$3:U700))</f>
        <v>IT#2MTR</v>
      </c>
      <c r="W700" s="230" t="str">
        <f t="shared" ca="1" si="172"/>
        <v/>
      </c>
      <c r="X700" s="230">
        <f t="shared" si="173"/>
        <v>11.4</v>
      </c>
      <c r="Y700" s="230">
        <f t="shared" si="162"/>
        <v>0</v>
      </c>
      <c r="AA700" s="230" t="str">
        <f t="shared" si="163"/>
        <v>溝墘</v>
      </c>
      <c r="AB700" s="230" t="s">
        <v>2545</v>
      </c>
      <c r="AC700" s="230" t="str">
        <f t="shared" si="177"/>
        <v>鎮平線</v>
      </c>
      <c r="BB700" s="547" t="s">
        <v>1996</v>
      </c>
      <c r="BC700" s="547">
        <v>6</v>
      </c>
      <c r="BD700" s="547">
        <v>2</v>
      </c>
      <c r="BE700" s="547">
        <v>8</v>
      </c>
      <c r="BG700" s="239" t="s">
        <v>8869</v>
      </c>
      <c r="BH700" s="240" t="s">
        <v>8875</v>
      </c>
      <c r="BI700" t="s">
        <v>2545</v>
      </c>
      <c r="BJ700" t="s">
        <v>2544</v>
      </c>
    </row>
    <row r="701" spans="1:62">
      <c r="A701" s="239" t="s">
        <v>8057</v>
      </c>
      <c r="B701" s="240" t="s">
        <v>691</v>
      </c>
      <c r="C701" s="240" t="s">
        <v>4675</v>
      </c>
      <c r="D701" s="239" t="s">
        <v>8044</v>
      </c>
      <c r="E701" s="239" t="s">
        <v>1028</v>
      </c>
      <c r="F701" s="239" t="s">
        <v>7159</v>
      </c>
      <c r="G701" s="239" t="s">
        <v>8058</v>
      </c>
      <c r="H701" s="239" t="s">
        <v>8044</v>
      </c>
      <c r="I701" s="239" t="s">
        <v>982</v>
      </c>
      <c r="J701" s="241" t="s">
        <v>840</v>
      </c>
      <c r="K701" s="241" t="s">
        <v>7814</v>
      </c>
      <c r="L701" s="230" t="str">
        <f t="shared" si="164"/>
        <v>IT33</v>
      </c>
      <c r="M701" s="230" t="str">
        <f t="shared" si="165"/>
        <v/>
      </c>
      <c r="N701" s="230" t="str">
        <f t="shared" si="166"/>
        <v/>
      </c>
      <c r="O701" s="230" t="str">
        <f t="shared" si="167"/>
        <v/>
      </c>
      <c r="P701" s="55" t="str">
        <f t="shared" si="168"/>
        <v>IT33</v>
      </c>
      <c r="Q701" s="635" t="str">
        <f t="shared" si="174"/>
        <v>335</v>
      </c>
      <c r="R701" s="234">
        <f t="shared" si="176"/>
        <v>310</v>
      </c>
      <c r="S701" s="55">
        <f t="shared" si="169"/>
        <v>292</v>
      </c>
      <c r="T701" s="242">
        <f t="shared" ca="1" si="170"/>
        <v>6.61</v>
      </c>
      <c r="U701" s="231" t="str">
        <f t="shared" si="171"/>
        <v/>
      </c>
      <c r="V701" s="230" t="str">
        <f t="array" ref="V701">INDEX(P:P,MAX(U$3:U701))</f>
        <v>IT#2MTR</v>
      </c>
      <c r="W701" s="230" t="str">
        <f t="shared" ca="1" si="172"/>
        <v/>
      </c>
      <c r="X701" s="230">
        <f t="shared" si="173"/>
        <v>11.4</v>
      </c>
      <c r="Y701" s="230">
        <f t="shared" si="162"/>
        <v>0</v>
      </c>
      <c r="AA701" s="230" t="str">
        <f t="shared" si="163"/>
        <v>溝墘</v>
      </c>
      <c r="AB701" s="230" t="s">
        <v>2546</v>
      </c>
      <c r="AC701" s="230" t="str">
        <f t="shared" si="177"/>
        <v>溝東線</v>
      </c>
      <c r="BB701" s="547" t="s">
        <v>2638</v>
      </c>
      <c r="BC701" s="547">
        <v>0</v>
      </c>
      <c r="BD701" s="547">
        <v>2</v>
      </c>
      <c r="BE701" s="547">
        <v>2</v>
      </c>
      <c r="BG701" s="239" t="s">
        <v>8873</v>
      </c>
      <c r="BH701" s="240" t="s">
        <v>8876</v>
      </c>
      <c r="BI701" t="s">
        <v>2546</v>
      </c>
      <c r="BJ701" t="s">
        <v>2544</v>
      </c>
    </row>
    <row r="702" spans="1:62">
      <c r="A702" s="239" t="s">
        <v>8059</v>
      </c>
      <c r="B702" s="240" t="s">
        <v>692</v>
      </c>
      <c r="C702" s="240" t="s">
        <v>7775</v>
      </c>
      <c r="D702" s="239" t="s">
        <v>8060</v>
      </c>
      <c r="E702" s="239" t="s">
        <v>834</v>
      </c>
      <c r="F702" s="239" t="s">
        <v>844</v>
      </c>
      <c r="G702" s="239" t="s">
        <v>8061</v>
      </c>
      <c r="H702" s="239" t="s">
        <v>841</v>
      </c>
      <c r="I702" s="239" t="s">
        <v>8062</v>
      </c>
      <c r="J702" s="241" t="s">
        <v>8063</v>
      </c>
      <c r="K702" s="241" t="s">
        <v>8060</v>
      </c>
      <c r="L702" s="230" t="str">
        <f t="shared" si="164"/>
        <v>IT27</v>
      </c>
      <c r="M702" s="230" t="str">
        <f t="shared" si="165"/>
        <v/>
      </c>
      <c r="N702" s="230" t="str">
        <f t="shared" si="166"/>
        <v/>
      </c>
      <c r="O702" s="230" t="str">
        <f t="shared" si="167"/>
        <v/>
      </c>
      <c r="P702" s="55" t="str">
        <f t="shared" si="168"/>
        <v>IT27</v>
      </c>
      <c r="Q702" s="635" t="str">
        <f t="shared" si="174"/>
        <v>118</v>
      </c>
      <c r="R702" s="234">
        <f t="shared" si="176"/>
        <v>105</v>
      </c>
      <c r="S702" s="55">
        <f t="shared" si="169"/>
        <v>89</v>
      </c>
      <c r="T702" s="242">
        <f t="shared" ca="1" si="170"/>
        <v>2.33</v>
      </c>
      <c r="U702" s="231" t="str">
        <f t="shared" si="171"/>
        <v/>
      </c>
      <c r="V702" s="230" t="str">
        <f t="array" ref="V702">INDEX(P:P,MAX(U$3:U702))</f>
        <v>IT#2MTR</v>
      </c>
      <c r="W702" s="230" t="str">
        <f t="shared" ca="1" si="172"/>
        <v/>
      </c>
      <c r="X702" s="230">
        <f t="shared" si="173"/>
        <v>11.4</v>
      </c>
      <c r="Y702" s="230">
        <f t="shared" si="162"/>
        <v>0</v>
      </c>
      <c r="AA702" s="230" t="str">
        <f t="shared" si="163"/>
        <v>溝墘</v>
      </c>
      <c r="AB702" s="230" t="s">
        <v>2547</v>
      </c>
      <c r="AC702" s="230" t="str">
        <f t="shared" si="177"/>
        <v>南海線</v>
      </c>
      <c r="BB702" s="547" t="s">
        <v>3283</v>
      </c>
      <c r="BC702" s="547">
        <v>4</v>
      </c>
      <c r="BD702" s="547">
        <v>15</v>
      </c>
      <c r="BE702" s="547">
        <v>19</v>
      </c>
      <c r="BG702" s="239" t="s">
        <v>8873</v>
      </c>
      <c r="BH702" s="240" t="s">
        <v>8877</v>
      </c>
      <c r="BI702" t="s">
        <v>2547</v>
      </c>
      <c r="BJ702" t="s">
        <v>2544</v>
      </c>
    </row>
    <row r="703" spans="1:62">
      <c r="A703" s="239" t="s">
        <v>63</v>
      </c>
      <c r="B703" s="240" t="s">
        <v>8064</v>
      </c>
      <c r="C703" s="240" t="s">
        <v>944</v>
      </c>
      <c r="D703" s="239" t="s">
        <v>859</v>
      </c>
      <c r="E703" s="239" t="s">
        <v>947</v>
      </c>
      <c r="F703" s="239" t="s">
        <v>5695</v>
      </c>
      <c r="G703" s="239" t="s">
        <v>984</v>
      </c>
      <c r="H703" s="239" t="s">
        <v>859</v>
      </c>
      <c r="I703" s="239" t="s">
        <v>8065</v>
      </c>
      <c r="J703" s="241" t="s">
        <v>7995</v>
      </c>
      <c r="K703" s="241" t="s">
        <v>859</v>
      </c>
      <c r="L703" s="230" t="str">
        <f t="shared" si="164"/>
        <v>IT24</v>
      </c>
      <c r="M703" s="230" t="str">
        <f t="shared" si="165"/>
        <v/>
      </c>
      <c r="N703" s="230" t="str">
        <f t="shared" si="166"/>
        <v/>
      </c>
      <c r="O703" s="230" t="str">
        <f t="shared" si="167"/>
        <v/>
      </c>
      <c r="P703" s="55" t="str">
        <f t="shared" si="168"/>
        <v>IT24</v>
      </c>
      <c r="Q703" s="635" t="str">
        <f t="shared" si="174"/>
        <v>117</v>
      </c>
      <c r="R703" s="234">
        <f t="shared" si="176"/>
        <v>97</v>
      </c>
      <c r="S703" s="55">
        <f t="shared" si="169"/>
        <v>85</v>
      </c>
      <c r="T703" s="242">
        <f t="shared" ca="1" si="170"/>
        <v>2.31</v>
      </c>
      <c r="U703" s="231" t="str">
        <f t="shared" si="171"/>
        <v/>
      </c>
      <c r="V703" s="230" t="str">
        <f t="array" ref="V703">INDEX(P:P,MAX(U$3:U703))</f>
        <v>IT#2MTR</v>
      </c>
      <c r="W703" s="230" t="str">
        <f t="shared" ca="1" si="172"/>
        <v/>
      </c>
      <c r="X703" s="230">
        <f t="shared" si="173"/>
        <v>11.4</v>
      </c>
      <c r="Y703" s="230">
        <f t="shared" si="162"/>
        <v>0</v>
      </c>
      <c r="AA703" s="230" t="str">
        <f t="shared" si="163"/>
        <v>溝墘</v>
      </c>
      <c r="AB703" s="230" t="s">
        <v>2548</v>
      </c>
      <c r="AC703" s="230" t="str">
        <f t="shared" si="177"/>
        <v>棋盤線</v>
      </c>
      <c r="BB703" s="547" t="s">
        <v>262</v>
      </c>
      <c r="BC703" s="547">
        <v>2</v>
      </c>
      <c r="BD703" s="547" t="s">
        <v>85</v>
      </c>
      <c r="BE703" s="547">
        <v>2</v>
      </c>
      <c r="BG703" s="239" t="s">
        <v>8873</v>
      </c>
      <c r="BH703" s="240" t="s">
        <v>8878</v>
      </c>
      <c r="BI703" t="s">
        <v>2548</v>
      </c>
      <c r="BJ703" t="s">
        <v>2544</v>
      </c>
    </row>
    <row r="704" spans="1:62">
      <c r="A704" s="239" t="s">
        <v>8015</v>
      </c>
      <c r="B704" s="240" t="s">
        <v>693</v>
      </c>
      <c r="C704" s="240" t="s">
        <v>863</v>
      </c>
      <c r="D704" s="239" t="s">
        <v>8060</v>
      </c>
      <c r="E704" s="239" t="s">
        <v>8066</v>
      </c>
      <c r="F704" s="239" t="s">
        <v>7733</v>
      </c>
      <c r="G704" s="239" t="s">
        <v>8067</v>
      </c>
      <c r="H704" s="239" t="s">
        <v>7733</v>
      </c>
      <c r="I704" s="239" t="s">
        <v>8068</v>
      </c>
      <c r="J704" s="241" t="s">
        <v>804</v>
      </c>
      <c r="K704" s="241" t="s">
        <v>7219</v>
      </c>
      <c r="L704" s="230" t="str">
        <f t="shared" si="164"/>
        <v>IT32</v>
      </c>
      <c r="M704" s="230" t="str">
        <f t="shared" si="165"/>
        <v/>
      </c>
      <c r="N704" s="230" t="str">
        <f t="shared" si="166"/>
        <v/>
      </c>
      <c r="O704" s="230" t="str">
        <f t="shared" si="167"/>
        <v/>
      </c>
      <c r="P704" s="55" t="str">
        <f t="shared" si="168"/>
        <v>IT32</v>
      </c>
      <c r="Q704" s="635" t="str">
        <f t="shared" si="174"/>
        <v>217</v>
      </c>
      <c r="R704" s="234">
        <f t="shared" si="176"/>
        <v>197</v>
      </c>
      <c r="S704" s="55">
        <f t="shared" si="169"/>
        <v>175</v>
      </c>
      <c r="T704" s="242">
        <f t="shared" ca="1" si="170"/>
        <v>4.28</v>
      </c>
      <c r="U704" s="231" t="str">
        <f t="shared" si="171"/>
        <v/>
      </c>
      <c r="V704" s="230" t="str">
        <f t="array" ref="V704">INDEX(P:P,MAX(U$3:U704))</f>
        <v>IT#2MTR</v>
      </c>
      <c r="W704" s="230" t="str">
        <f t="shared" ca="1" si="172"/>
        <v/>
      </c>
      <c r="X704" s="230">
        <f t="shared" si="173"/>
        <v>11.4</v>
      </c>
      <c r="Y704" s="230">
        <f t="shared" si="162"/>
        <v>0</v>
      </c>
      <c r="AA704" s="230" t="str">
        <f t="shared" si="163"/>
        <v>溝墘</v>
      </c>
      <c r="AB704" s="230" t="s">
        <v>2549</v>
      </c>
      <c r="AC704" s="230" t="str">
        <f t="shared" si="177"/>
        <v>溝中線</v>
      </c>
      <c r="BG704" s="239" t="s">
        <v>8869</v>
      </c>
      <c r="BH704" s="240" t="s">
        <v>8879</v>
      </c>
      <c r="BI704" t="s">
        <v>2549</v>
      </c>
      <c r="BJ704" t="s">
        <v>2544</v>
      </c>
    </row>
    <row r="705" spans="1:62">
      <c r="A705" s="239" t="s">
        <v>63</v>
      </c>
      <c r="B705" s="240" t="s">
        <v>439</v>
      </c>
      <c r="C705" s="240" t="s">
        <v>4760</v>
      </c>
      <c r="D705" s="239" t="s">
        <v>7996</v>
      </c>
      <c r="E705" s="239" t="s">
        <v>4761</v>
      </c>
      <c r="F705" s="239" t="s">
        <v>7733</v>
      </c>
      <c r="G705" s="239" t="s">
        <v>8069</v>
      </c>
      <c r="H705" s="239" t="s">
        <v>7996</v>
      </c>
      <c r="I705" s="239" t="s">
        <v>1069</v>
      </c>
      <c r="J705" s="241" t="s">
        <v>367</v>
      </c>
      <c r="K705" s="241" t="s">
        <v>8050</v>
      </c>
      <c r="L705" s="230" t="str">
        <f t="shared" si="164"/>
        <v>IT#3MTR</v>
      </c>
      <c r="M705" s="230" t="str">
        <f t="shared" si="165"/>
        <v/>
      </c>
      <c r="N705" s="230" t="str">
        <f t="shared" si="166"/>
        <v>IT#3MTR</v>
      </c>
      <c r="O705" s="230" t="str">
        <f t="shared" si="167"/>
        <v/>
      </c>
      <c r="P705" s="55" t="str">
        <f t="shared" si="168"/>
        <v>IT#3MTR</v>
      </c>
      <c r="Q705" s="635" t="str">
        <f t="shared" si="174"/>
        <v>834</v>
      </c>
      <c r="R705" s="234">
        <f t="shared" si="176"/>
        <v>804</v>
      </c>
      <c r="S705" s="55">
        <f t="shared" si="169"/>
        <v>787</v>
      </c>
      <c r="T705" s="242">
        <f t="shared" ca="1" si="170"/>
        <v>16.47</v>
      </c>
      <c r="U705" s="231">
        <f t="shared" si="171"/>
        <v>705</v>
      </c>
      <c r="V705" s="230" t="str">
        <f t="array" ref="V705">INDEX(P:P,MAX(U$3:U705))</f>
        <v>IT#3MTR</v>
      </c>
      <c r="W705" s="230">
        <f t="shared" ca="1" si="172"/>
        <v>25</v>
      </c>
      <c r="X705" s="230" t="str">
        <f t="shared" si="173"/>
        <v/>
      </c>
      <c r="Y705" s="230">
        <f t="shared" si="162"/>
        <v>0</v>
      </c>
      <c r="AA705" s="230" t="str">
        <f t="shared" si="163"/>
        <v>溝墘</v>
      </c>
      <c r="AB705" s="230" t="s">
        <v>2550</v>
      </c>
      <c r="AC705" s="230" t="str">
        <f t="shared" si="177"/>
        <v>#3M</v>
      </c>
      <c r="BG705" s="239" t="s">
        <v>8873</v>
      </c>
      <c r="BH705" s="240" t="s">
        <v>8548</v>
      </c>
      <c r="BI705" t="s">
        <v>2550</v>
      </c>
      <c r="BJ705" t="s">
        <v>2550</v>
      </c>
    </row>
    <row r="706" spans="1:62">
      <c r="A706" s="239" t="s">
        <v>8024</v>
      </c>
      <c r="B706" s="240" t="s">
        <v>8070</v>
      </c>
      <c r="C706" s="240" t="s">
        <v>7397</v>
      </c>
      <c r="D706" s="239" t="s">
        <v>7066</v>
      </c>
      <c r="E706" s="239" t="s">
        <v>8071</v>
      </c>
      <c r="F706" s="239" t="s">
        <v>5590</v>
      </c>
      <c r="G706" s="239" t="s">
        <v>8072</v>
      </c>
      <c r="H706" s="239" t="s">
        <v>7159</v>
      </c>
      <c r="I706" s="239" t="s">
        <v>8072</v>
      </c>
      <c r="J706" s="241" t="s">
        <v>8073</v>
      </c>
      <c r="K706" s="241" t="s">
        <v>7157</v>
      </c>
      <c r="L706" s="230" t="str">
        <f t="shared" si="164"/>
        <v>IT21</v>
      </c>
      <c r="M706" s="230" t="str">
        <f t="shared" si="165"/>
        <v/>
      </c>
      <c r="N706" s="230" t="str">
        <f t="shared" si="166"/>
        <v/>
      </c>
      <c r="O706" s="230" t="str">
        <f t="shared" si="167"/>
        <v/>
      </c>
      <c r="P706" s="55" t="str">
        <f t="shared" si="168"/>
        <v>IT21</v>
      </c>
      <c r="Q706" s="635" t="str">
        <f t="shared" si="174"/>
        <v>278</v>
      </c>
      <c r="R706" s="234">
        <f t="shared" si="176"/>
        <v>269</v>
      </c>
      <c r="S706" s="55">
        <f t="shared" si="169"/>
        <v>255</v>
      </c>
      <c r="T706" s="242">
        <f t="shared" ca="1" si="170"/>
        <v>5.49</v>
      </c>
      <c r="U706" s="231" t="str">
        <f t="shared" si="171"/>
        <v/>
      </c>
      <c r="V706" s="230" t="str">
        <f t="array" ref="V706">INDEX(P:P,MAX(U$3:U706))</f>
        <v>IT#3MTR</v>
      </c>
      <c r="W706" s="230" t="str">
        <f t="shared" ca="1" si="172"/>
        <v/>
      </c>
      <c r="X706" s="230">
        <f t="shared" si="173"/>
        <v>11.4</v>
      </c>
      <c r="Y706" s="230">
        <f t="shared" si="162"/>
        <v>0</v>
      </c>
      <c r="AA706" s="230" t="str">
        <f t="shared" si="163"/>
        <v>溝墘</v>
      </c>
      <c r="AB706" s="230" t="s">
        <v>2551</v>
      </c>
      <c r="AC706" s="230" t="str">
        <f t="shared" si="177"/>
        <v>頂番線</v>
      </c>
      <c r="BG706" s="239" t="s">
        <v>8869</v>
      </c>
      <c r="BH706" s="240" t="s">
        <v>8880</v>
      </c>
      <c r="BI706" t="s">
        <v>2551</v>
      </c>
      <c r="BJ706" t="s">
        <v>2550</v>
      </c>
    </row>
    <row r="707" spans="1:62">
      <c r="A707" s="239" t="s">
        <v>63</v>
      </c>
      <c r="B707" s="240" t="s">
        <v>694</v>
      </c>
      <c r="C707" s="240" t="s">
        <v>3179</v>
      </c>
      <c r="D707" s="239" t="s">
        <v>792</v>
      </c>
      <c r="E707" s="239" t="s">
        <v>3210</v>
      </c>
      <c r="F707" s="239" t="s">
        <v>841</v>
      </c>
      <c r="G707" s="239" t="s">
        <v>1066</v>
      </c>
      <c r="H707" s="239" t="s">
        <v>841</v>
      </c>
      <c r="I707" s="239" t="s">
        <v>3179</v>
      </c>
      <c r="J707" s="241" t="s">
        <v>857</v>
      </c>
      <c r="K707" s="241" t="s">
        <v>855</v>
      </c>
      <c r="L707" s="230" t="str">
        <f t="shared" si="164"/>
        <v>IT30</v>
      </c>
      <c r="M707" s="230" t="str">
        <f t="shared" si="165"/>
        <v/>
      </c>
      <c r="N707" s="230" t="str">
        <f t="shared" si="166"/>
        <v/>
      </c>
      <c r="O707" s="230" t="str">
        <f t="shared" si="167"/>
        <v/>
      </c>
      <c r="P707" s="55" t="str">
        <f t="shared" si="168"/>
        <v>IT30</v>
      </c>
      <c r="Q707" s="635" t="str">
        <f t="shared" si="174"/>
        <v>313</v>
      </c>
      <c r="R707" s="234">
        <f t="shared" si="176"/>
        <v>305</v>
      </c>
      <c r="S707" s="55">
        <f t="shared" si="169"/>
        <v>299</v>
      </c>
      <c r="T707" s="242">
        <f t="shared" ca="1" si="170"/>
        <v>6.18</v>
      </c>
      <c r="U707" s="231" t="str">
        <f t="shared" si="171"/>
        <v/>
      </c>
      <c r="V707" s="230" t="str">
        <f t="array" ref="V707">INDEX(P:P,MAX(U$3:U707))</f>
        <v>IT#3MTR</v>
      </c>
      <c r="W707" s="230" t="str">
        <f t="shared" ca="1" si="172"/>
        <v/>
      </c>
      <c r="X707" s="230">
        <f t="shared" si="173"/>
        <v>11.4</v>
      </c>
      <c r="Y707" s="230">
        <f t="shared" ref="Y707:Y770" si="178">SUMIF(L:L,L707,I:I)</f>
        <v>0</v>
      </c>
      <c r="AA707" s="230" t="str">
        <f t="shared" ref="AA707:AA770" si="179">LEFT(A707,2)</f>
        <v>溝墘</v>
      </c>
      <c r="AB707" s="230" t="s">
        <v>2552</v>
      </c>
      <c r="AC707" s="230" t="str">
        <f t="shared" si="177"/>
        <v>溝圳線</v>
      </c>
      <c r="BG707" s="239" t="s">
        <v>8873</v>
      </c>
      <c r="BH707" s="240" t="s">
        <v>8881</v>
      </c>
      <c r="BI707" t="s">
        <v>2552</v>
      </c>
      <c r="BJ707" t="s">
        <v>2550</v>
      </c>
    </row>
    <row r="708" spans="1:62">
      <c r="A708" s="239" t="s">
        <v>63</v>
      </c>
      <c r="B708" s="240" t="s">
        <v>695</v>
      </c>
      <c r="C708" s="240" t="s">
        <v>853</v>
      </c>
      <c r="D708" s="239" t="s">
        <v>7446</v>
      </c>
      <c r="E708" s="239" t="s">
        <v>898</v>
      </c>
      <c r="F708" s="239" t="s">
        <v>7971</v>
      </c>
      <c r="G708" s="239" t="s">
        <v>857</v>
      </c>
      <c r="H708" s="239" t="s">
        <v>792</v>
      </c>
      <c r="I708" s="239" t="s">
        <v>857</v>
      </c>
      <c r="J708" s="241" t="s">
        <v>5866</v>
      </c>
      <c r="K708" s="241" t="s">
        <v>806</v>
      </c>
      <c r="L708" s="230" t="str">
        <f t="shared" ref="L708:L771" si="180">IF(LEFT(B708,1)="#",IF(LEN(B708)=5,RIGHT(A708,2)&amp;B708,N708&amp;M708),MID(B708,FIND("(",B708)+1,4))</f>
        <v>IT26</v>
      </c>
      <c r="M708" s="230" t="str">
        <f t="shared" ref="M708:M771" si="181">IF(LEFT(B708,1)="#",IF(LEN(B708)&lt;&gt;5,"("&amp;MID(B708,3,1)&amp;")",""),"")</f>
        <v/>
      </c>
      <c r="N708" s="230" t="str">
        <f t="shared" ref="N708:N771" si="182">IF(LEFT(B708,1)="#",IF(LEN(B708)=5,RIGHT(A708,2)&amp;B708,RIGHT(A708,2)&amp;LEFT(B708,2)&amp;"DTR"),"")</f>
        <v/>
      </c>
      <c r="O708" s="230" t="str">
        <f t="shared" ref="O708:O771" si="183">IF(LEFT(B708,1)="#",IF(LEN(B708)&lt;&gt;5,IF(LEN(B708)&lt;&gt;7,"("&amp;MID(B708,3,1)&amp;")","("&amp;MID(B708,3,2)&amp;")"),""),"")</f>
        <v/>
      </c>
      <c r="P708" s="55" t="str">
        <f t="shared" ref="P708:P771" si="184">IF(LEFT(B708,1)="#",IF(LEN(B708)=5,RIGHT(A708,2)&amp;B708,N708&amp;M708),MID(B708,FIND("(",B708)+1,4))</f>
        <v>IT26</v>
      </c>
      <c r="Q708" s="635" t="str">
        <f t="shared" si="174"/>
        <v>60</v>
      </c>
      <c r="R708" s="234">
        <f t="shared" si="176"/>
        <v>52</v>
      </c>
      <c r="S708" s="55">
        <f t="shared" ref="S708:S771" si="185">MIN(C708*1,E708*1,G708*1)</f>
        <v>46</v>
      </c>
      <c r="T708" s="242">
        <f t="shared" ref="T708:T771" ca="1" si="186">IF(LEFT(B708,1)="#",ROUND(OFFSET(X708,1,0,1,1)*Q708*SQRT(3)/1000,2),ROUND(Q708*X708*SQRT(3)/1000,2))</f>
        <v>1.18</v>
      </c>
      <c r="U708" s="231" t="str">
        <f t="shared" ref="U708:U771" si="187">IF(ISNUMBER(FIND("#",B708)),ROW(),"")</f>
        <v/>
      </c>
      <c r="V708" s="230" t="str">
        <f t="array" ref="V708">INDEX(P:P,MAX(U$3:U708))</f>
        <v>IT#3MTR</v>
      </c>
      <c r="W708" s="230" t="str">
        <f t="shared" ref="W708:W771" ca="1" si="188">IF(LEFT(B708,1)="#",IF(ISNUMBER(FIND("DTR",B708)),IF(MID(OFFSET(P708,1,0,1,1),3,1)*1&lt;5,30,60),25),"")</f>
        <v/>
      </c>
      <c r="X708" s="230">
        <f t="shared" ref="X708:X771" si="189">IF(LEFT(B708,1)="#","",IF(MID(P708,3,1)*1&lt;5,11.4,22.8))</f>
        <v>11.4</v>
      </c>
      <c r="Y708" s="230">
        <f t="shared" si="178"/>
        <v>0</v>
      </c>
      <c r="AA708" s="230" t="str">
        <f t="shared" si="179"/>
        <v>溝墘</v>
      </c>
      <c r="AB708" s="230" t="s">
        <v>2553</v>
      </c>
      <c r="AC708" s="230" t="str">
        <f t="shared" si="177"/>
        <v>溝北線</v>
      </c>
      <c r="BG708" s="239" t="s">
        <v>63</v>
      </c>
      <c r="BH708" s="240" t="s">
        <v>695</v>
      </c>
      <c r="BI708" t="s">
        <v>2553</v>
      </c>
      <c r="BJ708" t="s">
        <v>2550</v>
      </c>
    </row>
    <row r="709" spans="1:62">
      <c r="A709" s="239" t="s">
        <v>8024</v>
      </c>
      <c r="B709" s="240" t="s">
        <v>8074</v>
      </c>
      <c r="C709" s="240" t="s">
        <v>8075</v>
      </c>
      <c r="D709" s="239" t="s">
        <v>7069</v>
      </c>
      <c r="E709" s="239" t="s">
        <v>1018</v>
      </c>
      <c r="F709" s="239" t="s">
        <v>5801</v>
      </c>
      <c r="G709" s="239" t="s">
        <v>8076</v>
      </c>
      <c r="H709" s="239" t="s">
        <v>5801</v>
      </c>
      <c r="I709" s="239" t="s">
        <v>952</v>
      </c>
      <c r="J709" s="241" t="s">
        <v>794</v>
      </c>
      <c r="K709" s="241" t="s">
        <v>7603</v>
      </c>
      <c r="L709" s="230" t="str">
        <f t="shared" si="180"/>
        <v>IT31</v>
      </c>
      <c r="M709" s="230" t="str">
        <f t="shared" si="181"/>
        <v/>
      </c>
      <c r="N709" s="230" t="str">
        <f t="shared" si="182"/>
        <v/>
      </c>
      <c r="O709" s="230" t="str">
        <f t="shared" si="183"/>
        <v/>
      </c>
      <c r="P709" s="55" t="str">
        <f t="shared" si="184"/>
        <v>IT31</v>
      </c>
      <c r="Q709" s="635" t="str">
        <f t="shared" si="174"/>
        <v>94</v>
      </c>
      <c r="R709" s="234">
        <f t="shared" si="176"/>
        <v>78</v>
      </c>
      <c r="S709" s="55">
        <f t="shared" si="185"/>
        <v>59</v>
      </c>
      <c r="T709" s="242">
        <f t="shared" ca="1" si="186"/>
        <v>1.86</v>
      </c>
      <c r="U709" s="231" t="str">
        <f t="shared" si="187"/>
        <v/>
      </c>
      <c r="V709" s="230" t="str">
        <f t="array" ref="V709">INDEX(P:P,MAX(U$3:U709))</f>
        <v>IT#3MTR</v>
      </c>
      <c r="W709" s="230" t="str">
        <f t="shared" ca="1" si="188"/>
        <v/>
      </c>
      <c r="X709" s="230">
        <f t="shared" si="189"/>
        <v>11.4</v>
      </c>
      <c r="Y709" s="230">
        <f t="shared" si="178"/>
        <v>0</v>
      </c>
      <c r="AA709" s="230" t="str">
        <f t="shared" si="179"/>
        <v>溝墘</v>
      </c>
      <c r="AB709" s="230" t="s">
        <v>2554</v>
      </c>
      <c r="AC709" s="230" t="str">
        <f t="shared" si="177"/>
        <v>溝鹿線</v>
      </c>
      <c r="BG709" s="239" t="s">
        <v>8873</v>
      </c>
      <c r="BH709" s="240" t="s">
        <v>8882</v>
      </c>
      <c r="BI709" t="s">
        <v>2554</v>
      </c>
      <c r="BJ709" t="s">
        <v>2550</v>
      </c>
    </row>
    <row r="710" spans="1:62">
      <c r="A710" s="239" t="s">
        <v>63</v>
      </c>
      <c r="B710" s="240" t="s">
        <v>696</v>
      </c>
      <c r="C710" s="240" t="s">
        <v>938</v>
      </c>
      <c r="D710" s="239" t="s">
        <v>806</v>
      </c>
      <c r="E710" s="239" t="s">
        <v>974</v>
      </c>
      <c r="F710" s="239" t="s">
        <v>8077</v>
      </c>
      <c r="G710" s="239" t="s">
        <v>5999</v>
      </c>
      <c r="H710" s="239" t="s">
        <v>813</v>
      </c>
      <c r="I710" s="239" t="s">
        <v>8078</v>
      </c>
      <c r="J710" s="241" t="s">
        <v>943</v>
      </c>
      <c r="K710" s="241" t="s">
        <v>7971</v>
      </c>
      <c r="L710" s="230" t="str">
        <f t="shared" si="180"/>
        <v>IT28</v>
      </c>
      <c r="M710" s="230" t="str">
        <f t="shared" si="181"/>
        <v/>
      </c>
      <c r="N710" s="230" t="str">
        <f t="shared" si="182"/>
        <v/>
      </c>
      <c r="O710" s="230" t="str">
        <f t="shared" si="183"/>
        <v/>
      </c>
      <c r="P710" s="55" t="str">
        <f t="shared" si="184"/>
        <v>IT28</v>
      </c>
      <c r="Q710" s="635" t="str">
        <f t="shared" si="174"/>
        <v>204</v>
      </c>
      <c r="R710" s="234">
        <f t="shared" si="176"/>
        <v>183</v>
      </c>
      <c r="S710" s="55">
        <f t="shared" si="185"/>
        <v>156</v>
      </c>
      <c r="T710" s="242">
        <f t="shared" ca="1" si="186"/>
        <v>4.03</v>
      </c>
      <c r="U710" s="231" t="str">
        <f t="shared" si="187"/>
        <v/>
      </c>
      <c r="V710" s="230" t="str">
        <f t="array" ref="V710">INDEX(P:P,MAX(U$3:U710))</f>
        <v>IT#3MTR</v>
      </c>
      <c r="W710" s="230" t="str">
        <f t="shared" ca="1" si="188"/>
        <v/>
      </c>
      <c r="X710" s="230">
        <f t="shared" si="189"/>
        <v>11.4</v>
      </c>
      <c r="Y710" s="230">
        <f t="shared" si="178"/>
        <v>0</v>
      </c>
      <c r="AA710" s="230" t="str">
        <f t="shared" si="179"/>
        <v>溝墘</v>
      </c>
      <c r="AB710" s="230" t="s">
        <v>2555</v>
      </c>
      <c r="AC710" s="230" t="str">
        <f t="shared" si="177"/>
        <v>三永線</v>
      </c>
      <c r="BG710" s="239" t="s">
        <v>8869</v>
      </c>
      <c r="BH710" s="240" t="s">
        <v>8883</v>
      </c>
      <c r="BI710" t="s">
        <v>2555</v>
      </c>
      <c r="BJ710" t="s">
        <v>2550</v>
      </c>
    </row>
    <row r="711" spans="1:62">
      <c r="A711" s="239" t="s">
        <v>70</v>
      </c>
      <c r="B711" s="240" t="s">
        <v>400</v>
      </c>
      <c r="C711" s="240" t="s">
        <v>8079</v>
      </c>
      <c r="D711" s="239" t="s">
        <v>859</v>
      </c>
      <c r="E711" s="239" t="s">
        <v>8080</v>
      </c>
      <c r="F711" s="239" t="s">
        <v>859</v>
      </c>
      <c r="G711" s="239" t="s">
        <v>8081</v>
      </c>
      <c r="H711" s="239" t="s">
        <v>859</v>
      </c>
      <c r="I711" s="239" t="s">
        <v>3182</v>
      </c>
      <c r="J711" s="241" t="s">
        <v>367</v>
      </c>
      <c r="K711" s="241" t="s">
        <v>367</v>
      </c>
      <c r="L711" s="230" t="str">
        <f t="shared" si="180"/>
        <v>IU#1DTR(A)</v>
      </c>
      <c r="M711" s="230" t="str">
        <f t="shared" si="181"/>
        <v>(A)</v>
      </c>
      <c r="N711" s="230" t="str">
        <f t="shared" si="182"/>
        <v>IU#1DTR</v>
      </c>
      <c r="O711" s="230" t="str">
        <f t="shared" si="183"/>
        <v>(A)</v>
      </c>
      <c r="P711" s="55" t="str">
        <f t="shared" si="184"/>
        <v>IU#1DTR(A)</v>
      </c>
      <c r="Q711" s="635" t="str">
        <f t="shared" si="174"/>
        <v>773</v>
      </c>
      <c r="R711" s="234">
        <f t="shared" si="176"/>
        <v>703</v>
      </c>
      <c r="S711" s="55">
        <f t="shared" si="185"/>
        <v>657</v>
      </c>
      <c r="T711" s="242">
        <f t="shared" ca="1" si="186"/>
        <v>15.26</v>
      </c>
      <c r="U711" s="231">
        <f t="shared" si="187"/>
        <v>711</v>
      </c>
      <c r="V711" s="230" t="str">
        <f t="array" ref="V711">INDEX(P:P,MAX(U$3:U711))</f>
        <v>IU#1DTR(A)</v>
      </c>
      <c r="W711" s="230">
        <f t="shared" ca="1" si="188"/>
        <v>30</v>
      </c>
      <c r="X711" s="230" t="str">
        <f t="shared" si="189"/>
        <v/>
      </c>
      <c r="Y711" s="230">
        <f t="shared" si="178"/>
        <v>0</v>
      </c>
      <c r="AA711" s="230" t="str">
        <f t="shared" si="179"/>
        <v>員東</v>
      </c>
      <c r="AB711" s="230" t="s">
        <v>2556</v>
      </c>
      <c r="AC711" s="230" t="str">
        <f>LEFT(B711,4)</f>
        <v>#1AD</v>
      </c>
      <c r="BG711" s="239" t="s">
        <v>8884</v>
      </c>
      <c r="BH711" s="240" t="s">
        <v>8356</v>
      </c>
      <c r="BI711" t="s">
        <v>2556</v>
      </c>
      <c r="BJ711" t="s">
        <v>2556</v>
      </c>
    </row>
    <row r="712" spans="1:62">
      <c r="A712" s="239" t="s">
        <v>8082</v>
      </c>
      <c r="B712" s="240" t="s">
        <v>697</v>
      </c>
      <c r="C712" s="240" t="s">
        <v>879</v>
      </c>
      <c r="D712" s="239" t="s">
        <v>813</v>
      </c>
      <c r="E712" s="239" t="s">
        <v>8083</v>
      </c>
      <c r="F712" s="239" t="s">
        <v>7066</v>
      </c>
      <c r="G712" s="239" t="s">
        <v>847</v>
      </c>
      <c r="H712" s="239" t="s">
        <v>854</v>
      </c>
      <c r="I712" s="239" t="s">
        <v>1049</v>
      </c>
      <c r="J712" s="241" t="s">
        <v>6307</v>
      </c>
      <c r="K712" s="241" t="s">
        <v>7082</v>
      </c>
      <c r="L712" s="230" t="str">
        <f t="shared" si="180"/>
        <v>IU21</v>
      </c>
      <c r="M712" s="230" t="str">
        <f t="shared" si="181"/>
        <v/>
      </c>
      <c r="N712" s="230" t="str">
        <f t="shared" si="182"/>
        <v/>
      </c>
      <c r="O712" s="230" t="str">
        <f t="shared" si="183"/>
        <v/>
      </c>
      <c r="P712" s="55" t="str">
        <f t="shared" si="184"/>
        <v>IU21</v>
      </c>
      <c r="Q712" s="635" t="str">
        <f t="shared" si="174"/>
        <v>153</v>
      </c>
      <c r="R712" s="234">
        <f t="shared" si="176"/>
        <v>134</v>
      </c>
      <c r="S712" s="55">
        <f t="shared" si="185"/>
        <v>123</v>
      </c>
      <c r="T712" s="242">
        <f t="shared" ca="1" si="186"/>
        <v>3.02</v>
      </c>
      <c r="U712" s="231" t="str">
        <f t="shared" si="187"/>
        <v/>
      </c>
      <c r="V712" s="230" t="str">
        <f t="array" ref="V712">INDEX(P:P,MAX(U$3:U712))</f>
        <v>IU#1DTR(A)</v>
      </c>
      <c r="W712" s="230" t="str">
        <f t="shared" ca="1" si="188"/>
        <v/>
      </c>
      <c r="X712" s="230">
        <f t="shared" si="189"/>
        <v>11.4</v>
      </c>
      <c r="Y712" s="230">
        <f t="shared" si="178"/>
        <v>0</v>
      </c>
      <c r="AA712" s="230" t="str">
        <f t="shared" si="179"/>
        <v>員東</v>
      </c>
      <c r="AB712" s="230" t="s">
        <v>2557</v>
      </c>
      <c r="AC712" s="230" t="str">
        <f>LEFT(B712,4)</f>
        <v>IU21</v>
      </c>
      <c r="BG712" s="239" t="s">
        <v>8884</v>
      </c>
      <c r="BH712" s="240" t="s">
        <v>8885</v>
      </c>
      <c r="BI712" t="s">
        <v>2557</v>
      </c>
      <c r="BJ712" t="s">
        <v>2556</v>
      </c>
    </row>
    <row r="713" spans="1:62">
      <c r="A713" s="239" t="s">
        <v>8084</v>
      </c>
      <c r="B713" s="240" t="s">
        <v>698</v>
      </c>
      <c r="C713" s="240" t="s">
        <v>936</v>
      </c>
      <c r="D713" s="239" t="s">
        <v>7166</v>
      </c>
      <c r="E713" s="239" t="s">
        <v>879</v>
      </c>
      <c r="F713" s="239" t="s">
        <v>848</v>
      </c>
      <c r="G713" s="239" t="s">
        <v>818</v>
      </c>
      <c r="H713" s="239" t="s">
        <v>8085</v>
      </c>
      <c r="I713" s="239" t="s">
        <v>879</v>
      </c>
      <c r="J713" s="241" t="s">
        <v>8086</v>
      </c>
      <c r="K713" s="241" t="s">
        <v>806</v>
      </c>
      <c r="L713" s="230" t="str">
        <f t="shared" si="180"/>
        <v>IU22</v>
      </c>
      <c r="M713" s="230" t="str">
        <f t="shared" si="181"/>
        <v/>
      </c>
      <c r="N713" s="230" t="str">
        <f t="shared" si="182"/>
        <v/>
      </c>
      <c r="O713" s="230" t="str">
        <f t="shared" si="183"/>
        <v/>
      </c>
      <c r="P713" s="55" t="str">
        <f t="shared" si="184"/>
        <v>IU22</v>
      </c>
      <c r="Q713" s="635" t="str">
        <f t="shared" si="174"/>
        <v>123</v>
      </c>
      <c r="R713" s="234">
        <f t="shared" si="176"/>
        <v>110</v>
      </c>
      <c r="S713" s="55">
        <f t="shared" si="185"/>
        <v>100</v>
      </c>
      <c r="T713" s="242">
        <f t="shared" ca="1" si="186"/>
        <v>2.4300000000000002</v>
      </c>
      <c r="U713" s="231" t="str">
        <f t="shared" si="187"/>
        <v/>
      </c>
      <c r="V713" s="230" t="str">
        <f t="array" ref="V713">INDEX(P:P,MAX(U$3:U713))</f>
        <v>IU#1DTR(A)</v>
      </c>
      <c r="W713" s="230" t="str">
        <f t="shared" ca="1" si="188"/>
        <v/>
      </c>
      <c r="X713" s="230">
        <f t="shared" si="189"/>
        <v>11.4</v>
      </c>
      <c r="Y713" s="230">
        <f t="shared" si="178"/>
        <v>0</v>
      </c>
      <c r="AA713" s="230" t="str">
        <f t="shared" si="179"/>
        <v>員東</v>
      </c>
      <c r="AB713" s="230" t="s">
        <v>2558</v>
      </c>
      <c r="AC713" s="230" t="str">
        <f>LEFT(B713,3)</f>
        <v>宏進線</v>
      </c>
      <c r="BG713" s="239" t="s">
        <v>8884</v>
      </c>
      <c r="BH713" s="240" t="s">
        <v>8886</v>
      </c>
      <c r="BI713" t="s">
        <v>2558</v>
      </c>
      <c r="BJ713" t="s">
        <v>2556</v>
      </c>
    </row>
    <row r="714" spans="1:62">
      <c r="A714" s="239" t="s">
        <v>70</v>
      </c>
      <c r="B714" s="240" t="s">
        <v>699</v>
      </c>
      <c r="C714" s="240" t="s">
        <v>942</v>
      </c>
      <c r="D714" s="239" t="s">
        <v>813</v>
      </c>
      <c r="E714" s="239" t="s">
        <v>8087</v>
      </c>
      <c r="F714" s="239" t="s">
        <v>813</v>
      </c>
      <c r="G714" s="239" t="s">
        <v>8088</v>
      </c>
      <c r="H714" s="239" t="s">
        <v>813</v>
      </c>
      <c r="I714" s="239" t="s">
        <v>810</v>
      </c>
      <c r="J714" s="241" t="s">
        <v>950</v>
      </c>
      <c r="K714" s="241" t="s">
        <v>792</v>
      </c>
      <c r="L714" s="230" t="str">
        <f t="shared" si="180"/>
        <v>IU23</v>
      </c>
      <c r="M714" s="230" t="str">
        <f t="shared" si="181"/>
        <v/>
      </c>
      <c r="N714" s="230" t="str">
        <f t="shared" si="182"/>
        <v/>
      </c>
      <c r="O714" s="230" t="str">
        <f t="shared" si="183"/>
        <v/>
      </c>
      <c r="P714" s="55" t="str">
        <f t="shared" si="184"/>
        <v>IU23</v>
      </c>
      <c r="Q714" s="635" t="str">
        <f t="shared" si="174"/>
        <v>141</v>
      </c>
      <c r="R714" s="234">
        <f t="shared" si="176"/>
        <v>130</v>
      </c>
      <c r="S714" s="55">
        <f t="shared" si="185"/>
        <v>115</v>
      </c>
      <c r="T714" s="242">
        <f t="shared" ca="1" si="186"/>
        <v>2.78</v>
      </c>
      <c r="U714" s="231" t="str">
        <f t="shared" si="187"/>
        <v/>
      </c>
      <c r="V714" s="230" t="str">
        <f t="array" ref="V714">INDEX(P:P,MAX(U$3:U714))</f>
        <v>IU#1DTR(A)</v>
      </c>
      <c r="W714" s="230" t="str">
        <f t="shared" ca="1" si="188"/>
        <v/>
      </c>
      <c r="X714" s="230">
        <f t="shared" si="189"/>
        <v>11.4</v>
      </c>
      <c r="Y714" s="230">
        <f t="shared" si="178"/>
        <v>0</v>
      </c>
      <c r="AA714" s="230" t="str">
        <f t="shared" si="179"/>
        <v>員東</v>
      </c>
      <c r="AB714" s="230" t="s">
        <v>2559</v>
      </c>
      <c r="AC714" s="230" t="str">
        <f>LEFT(B714,3)</f>
        <v>中崙線</v>
      </c>
      <c r="BG714" s="239" t="s">
        <v>8887</v>
      </c>
      <c r="BH714" s="240" t="s">
        <v>699</v>
      </c>
      <c r="BI714" t="s">
        <v>2559</v>
      </c>
      <c r="BJ714" t="s">
        <v>2556</v>
      </c>
    </row>
    <row r="715" spans="1:62">
      <c r="A715" s="239" t="s">
        <v>70</v>
      </c>
      <c r="B715" s="240" t="s">
        <v>700</v>
      </c>
      <c r="C715" s="240" t="s">
        <v>887</v>
      </c>
      <c r="D715" s="239" t="s">
        <v>855</v>
      </c>
      <c r="E715" s="239" t="s">
        <v>804</v>
      </c>
      <c r="F715" s="239" t="s">
        <v>8089</v>
      </c>
      <c r="G715" s="239" t="s">
        <v>852</v>
      </c>
      <c r="H715" s="239" t="s">
        <v>854</v>
      </c>
      <c r="I715" s="239" t="s">
        <v>804</v>
      </c>
      <c r="J715" s="241" t="s">
        <v>1002</v>
      </c>
      <c r="K715" s="241" t="s">
        <v>5985</v>
      </c>
      <c r="L715" s="230" t="str">
        <f t="shared" si="180"/>
        <v>IU24</v>
      </c>
      <c r="M715" s="230" t="str">
        <f t="shared" si="181"/>
        <v/>
      </c>
      <c r="N715" s="230" t="str">
        <f t="shared" si="182"/>
        <v/>
      </c>
      <c r="O715" s="230" t="str">
        <f t="shared" si="183"/>
        <v/>
      </c>
      <c r="P715" s="55" t="str">
        <f t="shared" si="184"/>
        <v>IU24</v>
      </c>
      <c r="Q715" s="635" t="str">
        <f t="shared" si="174"/>
        <v>69</v>
      </c>
      <c r="R715" s="234">
        <f t="shared" si="176"/>
        <v>60</v>
      </c>
      <c r="S715" s="55">
        <f t="shared" si="185"/>
        <v>53</v>
      </c>
      <c r="T715" s="242">
        <f t="shared" ca="1" si="186"/>
        <v>1.36</v>
      </c>
      <c r="U715" s="231" t="str">
        <f t="shared" si="187"/>
        <v/>
      </c>
      <c r="V715" s="230" t="str">
        <f t="array" ref="V715">INDEX(P:P,MAX(U$3:U715))</f>
        <v>IU#1DTR(A)</v>
      </c>
      <c r="W715" s="230" t="str">
        <f t="shared" ca="1" si="188"/>
        <v/>
      </c>
      <c r="X715" s="230">
        <f t="shared" si="189"/>
        <v>11.4</v>
      </c>
      <c r="Y715" s="230">
        <f t="shared" si="178"/>
        <v>0</v>
      </c>
      <c r="AA715" s="230" t="str">
        <f t="shared" si="179"/>
        <v>員東</v>
      </c>
      <c r="AB715" s="230" t="s">
        <v>2560</v>
      </c>
      <c r="AC715" s="230" t="str">
        <f>LEFT(B715,3)</f>
        <v>東山線</v>
      </c>
      <c r="BG715" s="239" t="s">
        <v>8884</v>
      </c>
      <c r="BH715" s="240" t="s">
        <v>8888</v>
      </c>
      <c r="BI715" t="s">
        <v>2560</v>
      </c>
      <c r="BJ715" t="s">
        <v>2556</v>
      </c>
    </row>
    <row r="716" spans="1:62">
      <c r="A716" s="239" t="s">
        <v>70</v>
      </c>
      <c r="B716" s="240" t="s">
        <v>701</v>
      </c>
      <c r="C716" s="240" t="s">
        <v>972</v>
      </c>
      <c r="D716" s="239" t="s">
        <v>5985</v>
      </c>
      <c r="E716" s="239" t="s">
        <v>8090</v>
      </c>
      <c r="F716" s="239" t="s">
        <v>854</v>
      </c>
      <c r="G716" s="239" t="s">
        <v>822</v>
      </c>
      <c r="H716" s="239" t="s">
        <v>859</v>
      </c>
      <c r="I716" s="239" t="s">
        <v>1035</v>
      </c>
      <c r="J716" s="241" t="s">
        <v>8091</v>
      </c>
      <c r="K716" s="241" t="s">
        <v>5607</v>
      </c>
      <c r="L716" s="230" t="str">
        <f t="shared" si="180"/>
        <v>IU25</v>
      </c>
      <c r="M716" s="230" t="str">
        <f t="shared" si="181"/>
        <v/>
      </c>
      <c r="N716" s="230" t="str">
        <f t="shared" si="182"/>
        <v/>
      </c>
      <c r="O716" s="230" t="str">
        <f t="shared" si="183"/>
        <v/>
      </c>
      <c r="P716" s="55" t="str">
        <f t="shared" si="184"/>
        <v>IU25</v>
      </c>
      <c r="Q716" s="635" t="str">
        <f t="shared" si="174"/>
        <v>214</v>
      </c>
      <c r="R716" s="234">
        <f t="shared" si="176"/>
        <v>200</v>
      </c>
      <c r="S716" s="55">
        <f t="shared" si="185"/>
        <v>185</v>
      </c>
      <c r="T716" s="242">
        <f t="shared" ca="1" si="186"/>
        <v>4.2300000000000004</v>
      </c>
      <c r="U716" s="231" t="str">
        <f t="shared" si="187"/>
        <v/>
      </c>
      <c r="V716" s="230" t="str">
        <f t="array" ref="V716">INDEX(P:P,MAX(U$3:U716))</f>
        <v>IU#1DTR(A)</v>
      </c>
      <c r="W716" s="230" t="str">
        <f t="shared" ca="1" si="188"/>
        <v/>
      </c>
      <c r="X716" s="230">
        <f t="shared" si="189"/>
        <v>11.4</v>
      </c>
      <c r="Y716" s="230">
        <f t="shared" si="178"/>
        <v>0</v>
      </c>
      <c r="AA716" s="230" t="str">
        <f t="shared" si="179"/>
        <v>員東</v>
      </c>
      <c r="AB716" s="230" t="s">
        <v>2561</v>
      </c>
      <c r="AC716" s="230" t="str">
        <f>LEFT(B716,3)</f>
        <v>湖水線</v>
      </c>
      <c r="BG716" s="239" t="s">
        <v>70</v>
      </c>
      <c r="BH716" s="240" t="s">
        <v>8889</v>
      </c>
      <c r="BI716" t="s">
        <v>2561</v>
      </c>
      <c r="BJ716" t="s">
        <v>2556</v>
      </c>
    </row>
    <row r="717" spans="1:62">
      <c r="A717" s="239" t="s">
        <v>8082</v>
      </c>
      <c r="B717" s="240" t="s">
        <v>8092</v>
      </c>
      <c r="C717" s="240" t="s">
        <v>937</v>
      </c>
      <c r="D717" s="239" t="s">
        <v>859</v>
      </c>
      <c r="E717" s="239" t="s">
        <v>905</v>
      </c>
      <c r="F717" s="239" t="s">
        <v>5985</v>
      </c>
      <c r="G717" s="239" t="s">
        <v>7337</v>
      </c>
      <c r="H717" s="239" t="s">
        <v>8089</v>
      </c>
      <c r="I717" s="239" t="s">
        <v>8093</v>
      </c>
      <c r="J717" s="241" t="s">
        <v>981</v>
      </c>
      <c r="K717" s="241" t="s">
        <v>859</v>
      </c>
      <c r="L717" s="230" t="str">
        <f t="shared" si="180"/>
        <v>IU26</v>
      </c>
      <c r="M717" s="230" t="str">
        <f t="shared" si="181"/>
        <v/>
      </c>
      <c r="N717" s="230" t="str">
        <f t="shared" si="182"/>
        <v/>
      </c>
      <c r="O717" s="230" t="str">
        <f t="shared" si="183"/>
        <v/>
      </c>
      <c r="P717" s="55" t="str">
        <f t="shared" si="184"/>
        <v>IU26</v>
      </c>
      <c r="Q717" s="635" t="str">
        <f t="shared" si="174"/>
        <v>162</v>
      </c>
      <c r="R717" s="234">
        <f t="shared" si="176"/>
        <v>146</v>
      </c>
      <c r="S717" s="55">
        <f t="shared" si="185"/>
        <v>122</v>
      </c>
      <c r="T717" s="242">
        <f t="shared" ca="1" si="186"/>
        <v>3.2</v>
      </c>
      <c r="U717" s="231" t="str">
        <f t="shared" si="187"/>
        <v/>
      </c>
      <c r="V717" s="230" t="str">
        <f t="array" ref="V717">INDEX(P:P,MAX(U$3:U717))</f>
        <v>IU#1DTR(A)</v>
      </c>
      <c r="W717" s="230" t="str">
        <f t="shared" ca="1" si="188"/>
        <v/>
      </c>
      <c r="X717" s="230">
        <f t="shared" si="189"/>
        <v>11.4</v>
      </c>
      <c r="Y717" s="230">
        <f t="shared" si="178"/>
        <v>0</v>
      </c>
      <c r="AA717" s="230" t="str">
        <f t="shared" si="179"/>
        <v>員東</v>
      </c>
      <c r="AB717" s="230" t="s">
        <v>1900</v>
      </c>
      <c r="AC717" s="230" t="str">
        <f>LEFT(B717,4)</f>
        <v>IU26</v>
      </c>
      <c r="BG717" s="239" t="s">
        <v>8884</v>
      </c>
      <c r="BH717" s="240" t="s">
        <v>8890</v>
      </c>
      <c r="BI717" t="s">
        <v>1900</v>
      </c>
      <c r="BJ717" t="s">
        <v>2556</v>
      </c>
    </row>
    <row r="718" spans="1:62">
      <c r="A718" s="239" t="s">
        <v>70</v>
      </c>
      <c r="B718" s="240" t="s">
        <v>401</v>
      </c>
      <c r="C718" s="240" t="s">
        <v>4762</v>
      </c>
      <c r="D718" s="239" t="s">
        <v>813</v>
      </c>
      <c r="E718" s="239" t="s">
        <v>4756</v>
      </c>
      <c r="F718" s="239" t="s">
        <v>7066</v>
      </c>
      <c r="G718" s="239" t="s">
        <v>3174</v>
      </c>
      <c r="H718" s="239" t="s">
        <v>813</v>
      </c>
      <c r="I718" s="239" t="s">
        <v>4762</v>
      </c>
      <c r="J718" s="241" t="s">
        <v>7088</v>
      </c>
      <c r="K718" s="241" t="s">
        <v>367</v>
      </c>
      <c r="L718" s="230" t="str">
        <f t="shared" si="180"/>
        <v>IU#1DTR(B)</v>
      </c>
      <c r="M718" s="230" t="str">
        <f t="shared" si="181"/>
        <v>(B)</v>
      </c>
      <c r="N718" s="230" t="str">
        <f t="shared" si="182"/>
        <v>IU#1DTR</v>
      </c>
      <c r="O718" s="230" t="str">
        <f t="shared" si="183"/>
        <v>(B)</v>
      </c>
      <c r="P718" s="55" t="str">
        <f t="shared" si="184"/>
        <v>IU#1DTR(B)</v>
      </c>
      <c r="Q718" s="635" t="str">
        <f t="shared" si="174"/>
        <v>659</v>
      </c>
      <c r="R718" s="234">
        <f t="shared" si="176"/>
        <v>651</v>
      </c>
      <c r="S718" s="55">
        <f t="shared" si="185"/>
        <v>642</v>
      </c>
      <c r="T718" s="242">
        <f t="shared" ca="1" si="186"/>
        <v>13.01</v>
      </c>
      <c r="U718" s="231">
        <f t="shared" si="187"/>
        <v>718</v>
      </c>
      <c r="V718" s="230" t="str">
        <f t="array" ref="V718">INDEX(P:P,MAX(U$3:U718))</f>
        <v>IU#1DTR(B)</v>
      </c>
      <c r="W718" s="230">
        <f t="shared" ca="1" si="188"/>
        <v>30</v>
      </c>
      <c r="X718" s="230" t="str">
        <f t="shared" si="189"/>
        <v/>
      </c>
      <c r="Y718" s="230">
        <f t="shared" si="178"/>
        <v>0</v>
      </c>
      <c r="AA718" s="230" t="str">
        <f t="shared" si="179"/>
        <v>員東</v>
      </c>
      <c r="AB718" s="230" t="s">
        <v>2562</v>
      </c>
      <c r="AC718" s="230" t="str">
        <f>LEFT(B718,3)</f>
        <v>#1B</v>
      </c>
      <c r="BG718" s="239" t="s">
        <v>8884</v>
      </c>
      <c r="BH718" s="240" t="s">
        <v>8362</v>
      </c>
      <c r="BI718" t="s">
        <v>2562</v>
      </c>
      <c r="BJ718" t="s">
        <v>2562</v>
      </c>
    </row>
    <row r="719" spans="1:62">
      <c r="A719" s="239" t="s">
        <v>5840</v>
      </c>
      <c r="B719" s="240" t="s">
        <v>702</v>
      </c>
      <c r="C719" s="240" t="s">
        <v>8094</v>
      </c>
      <c r="D719" s="239" t="s">
        <v>813</v>
      </c>
      <c r="E719" s="239" t="s">
        <v>5999</v>
      </c>
      <c r="F719" s="239" t="s">
        <v>813</v>
      </c>
      <c r="G719" s="239" t="s">
        <v>924</v>
      </c>
      <c r="H719" s="239" t="s">
        <v>813</v>
      </c>
      <c r="I719" s="239" t="s">
        <v>8094</v>
      </c>
      <c r="J719" s="241" t="s">
        <v>888</v>
      </c>
      <c r="K719" s="241" t="s">
        <v>7157</v>
      </c>
      <c r="L719" s="230" t="str">
        <f t="shared" si="180"/>
        <v>IU31</v>
      </c>
      <c r="M719" s="230" t="str">
        <f t="shared" si="181"/>
        <v/>
      </c>
      <c r="N719" s="230" t="str">
        <f t="shared" si="182"/>
        <v/>
      </c>
      <c r="O719" s="230" t="str">
        <f t="shared" si="183"/>
        <v/>
      </c>
      <c r="P719" s="55" t="str">
        <f t="shared" si="184"/>
        <v>IU31</v>
      </c>
      <c r="Q719" s="635" t="str">
        <f t="shared" ref="Q719:Q782" si="190">I719</f>
        <v>209</v>
      </c>
      <c r="R719" s="234">
        <f t="shared" si="176"/>
        <v>200</v>
      </c>
      <c r="S719" s="55">
        <f t="shared" si="185"/>
        <v>189</v>
      </c>
      <c r="T719" s="242">
        <f t="shared" ca="1" si="186"/>
        <v>4.13</v>
      </c>
      <c r="U719" s="231" t="str">
        <f t="shared" si="187"/>
        <v/>
      </c>
      <c r="V719" s="230" t="str">
        <f t="array" ref="V719">INDEX(P:P,MAX(U$3:U719))</f>
        <v>IU#1DTR(B)</v>
      </c>
      <c r="W719" s="230" t="str">
        <f t="shared" ca="1" si="188"/>
        <v/>
      </c>
      <c r="X719" s="230">
        <f t="shared" si="189"/>
        <v>11.4</v>
      </c>
      <c r="Y719" s="230">
        <f t="shared" si="178"/>
        <v>0</v>
      </c>
      <c r="AA719" s="230" t="str">
        <f t="shared" si="179"/>
        <v>員東</v>
      </c>
      <c r="AB719" s="230" t="s">
        <v>2563</v>
      </c>
      <c r="AC719" s="230" t="str">
        <f>LEFT(B719,3)</f>
        <v>東新線</v>
      </c>
      <c r="BG719" s="239" t="s">
        <v>8884</v>
      </c>
      <c r="BH719" s="240" t="s">
        <v>8891</v>
      </c>
      <c r="BI719" t="s">
        <v>2563</v>
      </c>
      <c r="BJ719" t="s">
        <v>2562</v>
      </c>
    </row>
    <row r="720" spans="1:62">
      <c r="A720" s="239" t="s">
        <v>5840</v>
      </c>
      <c r="B720" s="240" t="s">
        <v>703</v>
      </c>
      <c r="C720" s="240" t="s">
        <v>978</v>
      </c>
      <c r="D720" s="239" t="s">
        <v>5996</v>
      </c>
      <c r="E720" s="239" t="s">
        <v>7595</v>
      </c>
      <c r="F720" s="239" t="s">
        <v>5590</v>
      </c>
      <c r="G720" s="239" t="s">
        <v>828</v>
      </c>
      <c r="H720" s="239" t="s">
        <v>806</v>
      </c>
      <c r="I720" s="239" t="s">
        <v>978</v>
      </c>
      <c r="J720" s="241" t="s">
        <v>1018</v>
      </c>
      <c r="K720" s="241" t="s">
        <v>792</v>
      </c>
      <c r="L720" s="230" t="str">
        <f t="shared" si="180"/>
        <v>IU32</v>
      </c>
      <c r="M720" s="230" t="str">
        <f t="shared" si="181"/>
        <v/>
      </c>
      <c r="N720" s="230" t="str">
        <f t="shared" si="182"/>
        <v/>
      </c>
      <c r="O720" s="230" t="str">
        <f t="shared" si="183"/>
        <v/>
      </c>
      <c r="P720" s="55" t="str">
        <f t="shared" si="184"/>
        <v>IU32</v>
      </c>
      <c r="Q720" s="635" t="str">
        <f t="shared" si="190"/>
        <v>169</v>
      </c>
      <c r="R720" s="234">
        <f t="shared" si="176"/>
        <v>155</v>
      </c>
      <c r="S720" s="55">
        <f t="shared" si="185"/>
        <v>139</v>
      </c>
      <c r="T720" s="242">
        <f t="shared" ca="1" si="186"/>
        <v>3.34</v>
      </c>
      <c r="U720" s="231" t="str">
        <f t="shared" si="187"/>
        <v/>
      </c>
      <c r="V720" s="230" t="str">
        <f t="array" ref="V720">INDEX(P:P,MAX(U$3:U720))</f>
        <v>IU#1DTR(B)</v>
      </c>
      <c r="W720" s="230" t="str">
        <f t="shared" ca="1" si="188"/>
        <v/>
      </c>
      <c r="X720" s="230">
        <f t="shared" si="189"/>
        <v>11.4</v>
      </c>
      <c r="Y720" s="230">
        <f t="shared" si="178"/>
        <v>0</v>
      </c>
      <c r="AA720" s="230" t="str">
        <f t="shared" si="179"/>
        <v>員東</v>
      </c>
      <c r="AB720" s="230" t="s">
        <v>1904</v>
      </c>
      <c r="AC720" s="230" t="str">
        <f>LEFT(B720,3)</f>
        <v>西東線</v>
      </c>
      <c r="BG720" s="239" t="s">
        <v>8884</v>
      </c>
      <c r="BH720" s="240" t="s">
        <v>8892</v>
      </c>
      <c r="BI720" t="s">
        <v>1904</v>
      </c>
      <c r="BJ720" t="s">
        <v>2562</v>
      </c>
    </row>
    <row r="721" spans="1:62">
      <c r="A721" s="239" t="s">
        <v>70</v>
      </c>
      <c r="B721" s="240" t="s">
        <v>704</v>
      </c>
      <c r="C721" s="240" t="s">
        <v>988</v>
      </c>
      <c r="D721" s="239" t="s">
        <v>855</v>
      </c>
      <c r="E721" s="239" t="s">
        <v>8095</v>
      </c>
      <c r="F721" s="239" t="s">
        <v>855</v>
      </c>
      <c r="G721" s="239" t="s">
        <v>1040</v>
      </c>
      <c r="H721" s="239" t="s">
        <v>855</v>
      </c>
      <c r="I721" s="239" t="s">
        <v>1040</v>
      </c>
      <c r="J721" s="241" t="s">
        <v>876</v>
      </c>
      <c r="K721" s="241" t="s">
        <v>813</v>
      </c>
      <c r="L721" s="230" t="str">
        <f t="shared" si="180"/>
        <v>IU33</v>
      </c>
      <c r="M721" s="230" t="str">
        <f t="shared" si="181"/>
        <v/>
      </c>
      <c r="N721" s="230" t="str">
        <f t="shared" si="182"/>
        <v/>
      </c>
      <c r="O721" s="230" t="str">
        <f t="shared" si="183"/>
        <v/>
      </c>
      <c r="P721" s="55" t="str">
        <f t="shared" si="184"/>
        <v>IU33</v>
      </c>
      <c r="Q721" s="635" t="str">
        <f t="shared" si="190"/>
        <v>198</v>
      </c>
      <c r="R721" s="234">
        <f t="shared" si="176"/>
        <v>179</v>
      </c>
      <c r="S721" s="55">
        <f t="shared" si="185"/>
        <v>149</v>
      </c>
      <c r="T721" s="242">
        <f t="shared" ca="1" si="186"/>
        <v>3.91</v>
      </c>
      <c r="U721" s="231" t="str">
        <f t="shared" si="187"/>
        <v/>
      </c>
      <c r="V721" s="230" t="str">
        <f t="array" ref="V721">INDEX(P:P,MAX(U$3:U721))</f>
        <v>IU#1DTR(B)</v>
      </c>
      <c r="W721" s="230" t="str">
        <f t="shared" ca="1" si="188"/>
        <v/>
      </c>
      <c r="X721" s="230">
        <f t="shared" si="189"/>
        <v>11.4</v>
      </c>
      <c r="Y721" s="230">
        <f t="shared" si="178"/>
        <v>0</v>
      </c>
      <c r="AA721" s="230" t="str">
        <f t="shared" si="179"/>
        <v>員東</v>
      </c>
      <c r="AB721" s="230" t="s">
        <v>1906</v>
      </c>
      <c r="AC721" s="230" t="str">
        <f>LEFT(B721,3)</f>
        <v>三民線</v>
      </c>
      <c r="BG721" s="239" t="s">
        <v>8887</v>
      </c>
      <c r="BH721" s="240" t="s">
        <v>8893</v>
      </c>
      <c r="BI721" t="s">
        <v>1906</v>
      </c>
      <c r="BJ721" t="s">
        <v>2562</v>
      </c>
    </row>
    <row r="722" spans="1:62">
      <c r="A722" s="239" t="s">
        <v>70</v>
      </c>
      <c r="B722" s="240" t="s">
        <v>705</v>
      </c>
      <c r="C722" s="240" t="s">
        <v>5661</v>
      </c>
      <c r="D722" s="239" t="s">
        <v>855</v>
      </c>
      <c r="E722" s="239" t="s">
        <v>916</v>
      </c>
      <c r="F722" s="239" t="s">
        <v>813</v>
      </c>
      <c r="G722" s="239" t="s">
        <v>920</v>
      </c>
      <c r="H722" s="239" t="s">
        <v>806</v>
      </c>
      <c r="I722" s="239" t="s">
        <v>5661</v>
      </c>
      <c r="J722" s="241" t="s">
        <v>877</v>
      </c>
      <c r="K722" s="241" t="s">
        <v>859</v>
      </c>
      <c r="L722" s="230" t="str">
        <f t="shared" si="180"/>
        <v>IU34</v>
      </c>
      <c r="M722" s="230" t="str">
        <f t="shared" si="181"/>
        <v/>
      </c>
      <c r="N722" s="230" t="str">
        <f t="shared" si="182"/>
        <v/>
      </c>
      <c r="O722" s="230" t="str">
        <f t="shared" si="183"/>
        <v/>
      </c>
      <c r="P722" s="55" t="str">
        <f t="shared" si="184"/>
        <v>IU34</v>
      </c>
      <c r="Q722" s="635" t="str">
        <f t="shared" si="190"/>
        <v>163</v>
      </c>
      <c r="R722" s="234">
        <f t="shared" si="176"/>
        <v>146</v>
      </c>
      <c r="S722" s="55">
        <f t="shared" si="185"/>
        <v>137</v>
      </c>
      <c r="T722" s="242">
        <f t="shared" ca="1" si="186"/>
        <v>3.22</v>
      </c>
      <c r="U722" s="231" t="str">
        <f t="shared" si="187"/>
        <v/>
      </c>
      <c r="V722" s="230" t="str">
        <f t="array" ref="V722">INDEX(P:P,MAX(U$3:U722))</f>
        <v>IU#1DTR(B)</v>
      </c>
      <c r="W722" s="230" t="str">
        <f t="shared" ca="1" si="188"/>
        <v/>
      </c>
      <c r="X722" s="230">
        <f t="shared" si="189"/>
        <v>11.4</v>
      </c>
      <c r="Y722" s="230">
        <f t="shared" si="178"/>
        <v>0</v>
      </c>
      <c r="AA722" s="230" t="str">
        <f t="shared" si="179"/>
        <v>員東</v>
      </c>
      <c r="AB722" s="230" t="s">
        <v>1908</v>
      </c>
      <c r="AC722" s="230" t="str">
        <f>LEFT(B722,4)</f>
        <v>IU34</v>
      </c>
      <c r="BG722" s="239" t="s">
        <v>8887</v>
      </c>
      <c r="BH722" s="240" t="s">
        <v>8894</v>
      </c>
      <c r="BI722" t="s">
        <v>1908</v>
      </c>
      <c r="BJ722" t="s">
        <v>2562</v>
      </c>
    </row>
    <row r="723" spans="1:62">
      <c r="A723" s="239" t="s">
        <v>70</v>
      </c>
      <c r="B723" s="240" t="s">
        <v>8096</v>
      </c>
      <c r="C723" s="240" t="s">
        <v>8097</v>
      </c>
      <c r="D723" s="239" t="s">
        <v>855</v>
      </c>
      <c r="E723" s="239" t="s">
        <v>8098</v>
      </c>
      <c r="F723" s="239" t="s">
        <v>806</v>
      </c>
      <c r="G723" s="239" t="s">
        <v>3186</v>
      </c>
      <c r="H723" s="239" t="s">
        <v>806</v>
      </c>
      <c r="I723" s="239" t="s">
        <v>3158</v>
      </c>
      <c r="J723" s="241" t="s">
        <v>367</v>
      </c>
      <c r="K723" s="241" t="s">
        <v>367</v>
      </c>
      <c r="L723" s="230" t="str">
        <f t="shared" si="180"/>
        <v>IU#2DTR(A)</v>
      </c>
      <c r="M723" s="230" t="str">
        <f t="shared" si="181"/>
        <v>(A)</v>
      </c>
      <c r="N723" s="230" t="str">
        <f t="shared" si="182"/>
        <v>IU#2DTR</v>
      </c>
      <c r="O723" s="230" t="str">
        <f t="shared" si="183"/>
        <v>(A)</v>
      </c>
      <c r="P723" s="55" t="str">
        <f t="shared" si="184"/>
        <v>IU#2DTR(A)</v>
      </c>
      <c r="Q723" s="635" t="str">
        <f t="shared" si="190"/>
        <v>598</v>
      </c>
      <c r="R723" s="234">
        <f t="shared" si="176"/>
        <v>568</v>
      </c>
      <c r="S723" s="55">
        <f t="shared" si="185"/>
        <v>543</v>
      </c>
      <c r="T723" s="242">
        <f t="shared" ca="1" si="186"/>
        <v>11.81</v>
      </c>
      <c r="U723" s="231">
        <f t="shared" si="187"/>
        <v>723</v>
      </c>
      <c r="V723" s="230" t="str">
        <f t="array" ref="V723">INDEX(P:P,MAX(U$3:U723))</f>
        <v>IU#2DTR(A)</v>
      </c>
      <c r="W723" s="230">
        <f t="shared" ca="1" si="188"/>
        <v>30</v>
      </c>
      <c r="X723" s="230" t="str">
        <f t="shared" si="189"/>
        <v/>
      </c>
      <c r="Y723" s="230">
        <f t="shared" si="178"/>
        <v>0</v>
      </c>
      <c r="AA723" s="230" t="str">
        <f t="shared" si="179"/>
        <v>員東</v>
      </c>
      <c r="AB723" s="230" t="s">
        <v>2564</v>
      </c>
      <c r="AC723" s="230" t="str">
        <f t="shared" ref="AC723:AC732" si="191">LEFT(B723,3)</f>
        <v>#2A</v>
      </c>
      <c r="BG723" s="239" t="s">
        <v>8884</v>
      </c>
      <c r="BH723" s="240" t="s">
        <v>8420</v>
      </c>
      <c r="BI723" t="s">
        <v>2564</v>
      </c>
      <c r="BJ723" t="s">
        <v>2564</v>
      </c>
    </row>
    <row r="724" spans="1:62">
      <c r="A724" s="239" t="s">
        <v>70</v>
      </c>
      <c r="B724" s="240" t="s">
        <v>8099</v>
      </c>
      <c r="C724" s="240" t="s">
        <v>821</v>
      </c>
      <c r="D724" s="239" t="s">
        <v>855</v>
      </c>
      <c r="E724" s="239" t="s">
        <v>8100</v>
      </c>
      <c r="F724" s="239" t="s">
        <v>7412</v>
      </c>
      <c r="G724" s="239" t="s">
        <v>953</v>
      </c>
      <c r="H724" s="239" t="s">
        <v>855</v>
      </c>
      <c r="I724" s="239" t="s">
        <v>8101</v>
      </c>
      <c r="J724" s="241" t="s">
        <v>881</v>
      </c>
      <c r="K724" s="241" t="s">
        <v>813</v>
      </c>
      <c r="L724" s="230" t="str">
        <f t="shared" si="180"/>
        <v>IU27</v>
      </c>
      <c r="M724" s="230" t="str">
        <f t="shared" si="181"/>
        <v/>
      </c>
      <c r="N724" s="230" t="str">
        <f t="shared" si="182"/>
        <v/>
      </c>
      <c r="O724" s="230" t="str">
        <f t="shared" si="183"/>
        <v/>
      </c>
      <c r="P724" s="55" t="str">
        <f t="shared" si="184"/>
        <v>IU27</v>
      </c>
      <c r="Q724" s="635" t="str">
        <f t="shared" si="190"/>
        <v>126</v>
      </c>
      <c r="R724" s="234">
        <f t="shared" si="176"/>
        <v>113</v>
      </c>
      <c r="S724" s="55">
        <f t="shared" si="185"/>
        <v>91</v>
      </c>
      <c r="T724" s="242">
        <f t="shared" ca="1" si="186"/>
        <v>2.4900000000000002</v>
      </c>
      <c r="U724" s="231" t="str">
        <f t="shared" si="187"/>
        <v/>
      </c>
      <c r="V724" s="230" t="str">
        <f t="array" ref="V724">INDEX(P:P,MAX(U$3:U724))</f>
        <v>IU#2DTR(A)</v>
      </c>
      <c r="W724" s="230" t="str">
        <f t="shared" ca="1" si="188"/>
        <v/>
      </c>
      <c r="X724" s="230">
        <f t="shared" si="189"/>
        <v>11.4</v>
      </c>
      <c r="Y724" s="230">
        <f t="shared" si="178"/>
        <v>0</v>
      </c>
      <c r="AA724" s="230" t="str">
        <f t="shared" si="179"/>
        <v>員東</v>
      </c>
      <c r="AB724" s="230" t="s">
        <v>1902</v>
      </c>
      <c r="AC724" s="230" t="str">
        <f t="shared" si="191"/>
        <v>東羽線</v>
      </c>
      <c r="BG724" s="239" t="s">
        <v>8884</v>
      </c>
      <c r="BH724" s="240" t="s">
        <v>8895</v>
      </c>
      <c r="BI724" t="s">
        <v>1902</v>
      </c>
      <c r="BJ724" t="s">
        <v>2564</v>
      </c>
    </row>
    <row r="725" spans="1:62">
      <c r="A725" s="239" t="s">
        <v>5840</v>
      </c>
      <c r="B725" s="240" t="s">
        <v>706</v>
      </c>
      <c r="C725" s="240" t="s">
        <v>8102</v>
      </c>
      <c r="D725" s="239" t="s">
        <v>8103</v>
      </c>
      <c r="E725" s="239" t="s">
        <v>8104</v>
      </c>
      <c r="F725" s="239" t="s">
        <v>7996</v>
      </c>
      <c r="G725" s="239" t="s">
        <v>8105</v>
      </c>
      <c r="H725" s="239" t="s">
        <v>792</v>
      </c>
      <c r="I725" s="239" t="s">
        <v>8106</v>
      </c>
      <c r="J725" s="241" t="s">
        <v>8107</v>
      </c>
      <c r="K725" s="241" t="s">
        <v>813</v>
      </c>
      <c r="L725" s="230" t="str">
        <f t="shared" si="180"/>
        <v>IU28</v>
      </c>
      <c r="M725" s="230" t="str">
        <f t="shared" si="181"/>
        <v/>
      </c>
      <c r="N725" s="230" t="str">
        <f t="shared" si="182"/>
        <v/>
      </c>
      <c r="O725" s="230" t="str">
        <f t="shared" si="183"/>
        <v/>
      </c>
      <c r="P725" s="55" t="str">
        <f t="shared" si="184"/>
        <v>IU28</v>
      </c>
      <c r="Q725" s="635" t="str">
        <f t="shared" si="190"/>
        <v>296</v>
      </c>
      <c r="R725" s="234">
        <f t="shared" si="176"/>
        <v>289</v>
      </c>
      <c r="S725" s="55">
        <f t="shared" si="185"/>
        <v>279</v>
      </c>
      <c r="T725" s="242">
        <f t="shared" ca="1" si="186"/>
        <v>5.84</v>
      </c>
      <c r="U725" s="231" t="str">
        <f t="shared" si="187"/>
        <v/>
      </c>
      <c r="V725" s="230" t="str">
        <f t="array" ref="V725">INDEX(P:P,MAX(U$3:U725))</f>
        <v>IU#2DTR(A)</v>
      </c>
      <c r="W725" s="230" t="str">
        <f t="shared" ca="1" si="188"/>
        <v/>
      </c>
      <c r="X725" s="230">
        <f t="shared" si="189"/>
        <v>11.4</v>
      </c>
      <c r="Y725" s="230">
        <f t="shared" si="178"/>
        <v>0</v>
      </c>
      <c r="AA725" s="230" t="str">
        <f t="shared" si="179"/>
        <v>員東</v>
      </c>
      <c r="AB725" s="230" t="s">
        <v>1903</v>
      </c>
      <c r="AC725" s="230" t="str">
        <f t="shared" si="191"/>
        <v>東北線</v>
      </c>
      <c r="BG725" s="239" t="s">
        <v>70</v>
      </c>
      <c r="BH725" s="240" t="s">
        <v>8896</v>
      </c>
      <c r="BI725" t="s">
        <v>1903</v>
      </c>
      <c r="BJ725" t="s">
        <v>2564</v>
      </c>
    </row>
    <row r="726" spans="1:62">
      <c r="A726" s="239" t="s">
        <v>8108</v>
      </c>
      <c r="B726" s="240" t="s">
        <v>707</v>
      </c>
      <c r="C726" s="240" t="s">
        <v>8109</v>
      </c>
      <c r="D726" s="239" t="s">
        <v>855</v>
      </c>
      <c r="E726" s="239" t="s">
        <v>8110</v>
      </c>
      <c r="F726" s="239" t="s">
        <v>806</v>
      </c>
      <c r="G726" s="239" t="s">
        <v>8111</v>
      </c>
      <c r="H726" s="239" t="s">
        <v>806</v>
      </c>
      <c r="I726" s="239" t="s">
        <v>821</v>
      </c>
      <c r="J726" s="241" t="s">
        <v>950</v>
      </c>
      <c r="K726" s="241" t="s">
        <v>6105</v>
      </c>
      <c r="L726" s="230" t="str">
        <f t="shared" si="180"/>
        <v>IU29</v>
      </c>
      <c r="M726" s="230" t="str">
        <f t="shared" si="181"/>
        <v/>
      </c>
      <c r="N726" s="230" t="str">
        <f t="shared" si="182"/>
        <v/>
      </c>
      <c r="O726" s="230" t="str">
        <f t="shared" si="183"/>
        <v/>
      </c>
      <c r="P726" s="55" t="str">
        <f t="shared" si="184"/>
        <v>IU29</v>
      </c>
      <c r="Q726" s="635" t="str">
        <f t="shared" si="190"/>
        <v>121</v>
      </c>
      <c r="R726" s="234">
        <f t="shared" si="176"/>
        <v>108</v>
      </c>
      <c r="S726" s="55">
        <f t="shared" si="185"/>
        <v>93</v>
      </c>
      <c r="T726" s="242">
        <f t="shared" ca="1" si="186"/>
        <v>2.39</v>
      </c>
      <c r="U726" s="231" t="str">
        <f t="shared" si="187"/>
        <v/>
      </c>
      <c r="V726" s="230" t="str">
        <f t="array" ref="V726">INDEX(P:P,MAX(U$3:U726))</f>
        <v>IU#2DTR(A)</v>
      </c>
      <c r="W726" s="230" t="str">
        <f t="shared" ca="1" si="188"/>
        <v/>
      </c>
      <c r="X726" s="230">
        <f t="shared" si="189"/>
        <v>11.4</v>
      </c>
      <c r="Y726" s="230">
        <f t="shared" si="178"/>
        <v>0</v>
      </c>
      <c r="AA726" s="230" t="str">
        <f t="shared" si="179"/>
        <v>員東</v>
      </c>
      <c r="AB726" s="230" t="s">
        <v>2565</v>
      </c>
      <c r="AC726" s="230" t="str">
        <f t="shared" si="191"/>
        <v>東水線</v>
      </c>
      <c r="BG726" s="239" t="s">
        <v>8884</v>
      </c>
      <c r="BH726" s="240" t="s">
        <v>8897</v>
      </c>
      <c r="BI726" t="s">
        <v>2565</v>
      </c>
      <c r="BJ726" t="s">
        <v>2564</v>
      </c>
    </row>
    <row r="727" spans="1:62">
      <c r="A727" s="239" t="s">
        <v>70</v>
      </c>
      <c r="B727" s="240" t="s">
        <v>8112</v>
      </c>
      <c r="C727" s="240" t="s">
        <v>8113</v>
      </c>
      <c r="D727" s="239" t="s">
        <v>855</v>
      </c>
      <c r="E727" s="239" t="s">
        <v>935</v>
      </c>
      <c r="F727" s="239" t="s">
        <v>806</v>
      </c>
      <c r="G727" s="239" t="s">
        <v>8114</v>
      </c>
      <c r="H727" s="239" t="s">
        <v>806</v>
      </c>
      <c r="I727" s="239" t="s">
        <v>914</v>
      </c>
      <c r="J727" s="241" t="s">
        <v>946</v>
      </c>
      <c r="K727" s="241" t="s">
        <v>5660</v>
      </c>
      <c r="L727" s="230" t="str">
        <f t="shared" si="180"/>
        <v>IU30</v>
      </c>
      <c r="M727" s="230" t="str">
        <f t="shared" si="181"/>
        <v/>
      </c>
      <c r="N727" s="230" t="str">
        <f t="shared" si="182"/>
        <v/>
      </c>
      <c r="O727" s="230" t="str">
        <f t="shared" si="183"/>
        <v/>
      </c>
      <c r="P727" s="55" t="str">
        <f t="shared" si="184"/>
        <v>IU30</v>
      </c>
      <c r="Q727" s="635" t="str">
        <f t="shared" si="190"/>
        <v>131</v>
      </c>
      <c r="R727" s="234">
        <f t="shared" si="176"/>
        <v>104</v>
      </c>
      <c r="S727" s="55">
        <f t="shared" si="185"/>
        <v>74</v>
      </c>
      <c r="T727" s="242">
        <f t="shared" ca="1" si="186"/>
        <v>2.59</v>
      </c>
      <c r="U727" s="231" t="str">
        <f t="shared" si="187"/>
        <v/>
      </c>
      <c r="V727" s="230" t="str">
        <f t="array" ref="V727">INDEX(P:P,MAX(U$3:U727))</f>
        <v>IU#2DTR(A)</v>
      </c>
      <c r="W727" s="230" t="str">
        <f t="shared" ca="1" si="188"/>
        <v/>
      </c>
      <c r="X727" s="230">
        <f t="shared" si="189"/>
        <v>11.4</v>
      </c>
      <c r="Y727" s="230">
        <f t="shared" si="178"/>
        <v>0</v>
      </c>
      <c r="AA727" s="230" t="str">
        <f t="shared" si="179"/>
        <v>員東</v>
      </c>
      <c r="AB727" s="230" t="s">
        <v>1975</v>
      </c>
      <c r="AC727" s="230" t="str">
        <f t="shared" si="191"/>
        <v>三條線</v>
      </c>
      <c r="BG727" s="239" t="s">
        <v>8887</v>
      </c>
      <c r="BH727" s="240" t="s">
        <v>8898</v>
      </c>
      <c r="BI727" t="s">
        <v>1975</v>
      </c>
      <c r="BJ727" t="s">
        <v>2564</v>
      </c>
    </row>
    <row r="728" spans="1:62">
      <c r="A728" s="239" t="s">
        <v>70</v>
      </c>
      <c r="B728" s="240" t="s">
        <v>8115</v>
      </c>
      <c r="C728" s="240" t="s">
        <v>4763</v>
      </c>
      <c r="D728" s="239" t="s">
        <v>8116</v>
      </c>
      <c r="E728" s="239" t="s">
        <v>4764</v>
      </c>
      <c r="F728" s="239" t="s">
        <v>5801</v>
      </c>
      <c r="G728" s="239" t="s">
        <v>8117</v>
      </c>
      <c r="H728" s="239" t="s">
        <v>5801</v>
      </c>
      <c r="I728" s="239" t="s">
        <v>8118</v>
      </c>
      <c r="J728" s="241" t="s">
        <v>367</v>
      </c>
      <c r="K728" s="241" t="s">
        <v>7079</v>
      </c>
      <c r="L728" s="230" t="str">
        <f t="shared" si="180"/>
        <v>IU#2DTR(B)</v>
      </c>
      <c r="M728" s="230" t="str">
        <f t="shared" si="181"/>
        <v>(B)</v>
      </c>
      <c r="N728" s="230" t="str">
        <f t="shared" si="182"/>
        <v>IU#2DTR</v>
      </c>
      <c r="O728" s="230" t="str">
        <f t="shared" si="183"/>
        <v>(B)</v>
      </c>
      <c r="P728" s="55" t="str">
        <f t="shared" si="184"/>
        <v>IU#2DTR(B)</v>
      </c>
      <c r="Q728" s="635" t="str">
        <f t="shared" si="190"/>
        <v>926</v>
      </c>
      <c r="R728" s="234">
        <f t="shared" si="176"/>
        <v>866</v>
      </c>
      <c r="S728" s="55">
        <f t="shared" si="185"/>
        <v>830</v>
      </c>
      <c r="T728" s="242">
        <f t="shared" ca="1" si="186"/>
        <v>18.28</v>
      </c>
      <c r="U728" s="231">
        <f t="shared" si="187"/>
        <v>728</v>
      </c>
      <c r="V728" s="230" t="str">
        <f t="array" ref="V728">INDEX(P:P,MAX(U$3:U728))</f>
        <v>IU#2DTR(B)</v>
      </c>
      <c r="W728" s="230">
        <f t="shared" ca="1" si="188"/>
        <v>30</v>
      </c>
      <c r="X728" s="230" t="str">
        <f t="shared" si="189"/>
        <v/>
      </c>
      <c r="Y728" s="230">
        <f t="shared" si="178"/>
        <v>0</v>
      </c>
      <c r="AA728" s="230" t="str">
        <f t="shared" si="179"/>
        <v>員東</v>
      </c>
      <c r="AB728" s="230" t="s">
        <v>2566</v>
      </c>
      <c r="AC728" s="230" t="str">
        <f t="shared" si="191"/>
        <v>#2B</v>
      </c>
      <c r="BG728" s="239" t="s">
        <v>8884</v>
      </c>
      <c r="BH728" s="240" t="s">
        <v>8529</v>
      </c>
      <c r="BI728" t="s">
        <v>2566</v>
      </c>
      <c r="BJ728" t="s">
        <v>2566</v>
      </c>
    </row>
    <row r="729" spans="1:62">
      <c r="A729" s="239" t="s">
        <v>8082</v>
      </c>
      <c r="B729" s="240" t="s">
        <v>708</v>
      </c>
      <c r="C729" s="240" t="s">
        <v>8119</v>
      </c>
      <c r="D729" s="239" t="s">
        <v>7219</v>
      </c>
      <c r="E729" s="239" t="s">
        <v>8120</v>
      </c>
      <c r="F729" s="239" t="s">
        <v>855</v>
      </c>
      <c r="G729" s="239" t="s">
        <v>1005</v>
      </c>
      <c r="H729" s="239" t="s">
        <v>855</v>
      </c>
      <c r="I729" s="239" t="s">
        <v>7494</v>
      </c>
      <c r="J729" s="241" t="s">
        <v>853</v>
      </c>
      <c r="K729" s="241" t="s">
        <v>7422</v>
      </c>
      <c r="L729" s="230" t="str">
        <f t="shared" si="180"/>
        <v>IU35</v>
      </c>
      <c r="M729" s="230" t="str">
        <f t="shared" si="181"/>
        <v/>
      </c>
      <c r="N729" s="230" t="str">
        <f t="shared" si="182"/>
        <v/>
      </c>
      <c r="O729" s="230" t="str">
        <f t="shared" si="183"/>
        <v/>
      </c>
      <c r="P729" s="55" t="str">
        <f t="shared" si="184"/>
        <v>IU35</v>
      </c>
      <c r="Q729" s="635" t="str">
        <f t="shared" si="190"/>
        <v>266</v>
      </c>
      <c r="R729" s="234">
        <f t="shared" si="176"/>
        <v>259</v>
      </c>
      <c r="S729" s="55">
        <f t="shared" si="185"/>
        <v>252</v>
      </c>
      <c r="T729" s="242">
        <f t="shared" ca="1" si="186"/>
        <v>5.25</v>
      </c>
      <c r="U729" s="231" t="str">
        <f t="shared" si="187"/>
        <v/>
      </c>
      <c r="V729" s="230" t="str">
        <f t="array" ref="V729">INDEX(P:P,MAX(U$3:U729))</f>
        <v>IU#2DTR(B)</v>
      </c>
      <c r="W729" s="230" t="str">
        <f t="shared" ca="1" si="188"/>
        <v/>
      </c>
      <c r="X729" s="230">
        <f t="shared" si="189"/>
        <v>11.4</v>
      </c>
      <c r="Y729" s="230">
        <f t="shared" si="178"/>
        <v>0</v>
      </c>
      <c r="AA729" s="230" t="str">
        <f t="shared" si="179"/>
        <v>員東</v>
      </c>
      <c r="AB729" s="230" t="s">
        <v>2567</v>
      </c>
      <c r="AC729" s="230" t="str">
        <f t="shared" si="191"/>
        <v>山腳線</v>
      </c>
      <c r="BG729" s="239" t="s">
        <v>8887</v>
      </c>
      <c r="BH729" s="240" t="s">
        <v>8899</v>
      </c>
      <c r="BI729" t="s">
        <v>2567</v>
      </c>
      <c r="BJ729" t="s">
        <v>2566</v>
      </c>
    </row>
    <row r="730" spans="1:62">
      <c r="A730" s="239" t="s">
        <v>8121</v>
      </c>
      <c r="B730" s="240" t="s">
        <v>8122</v>
      </c>
      <c r="C730" s="240" t="s">
        <v>8123</v>
      </c>
      <c r="D730" s="239" t="s">
        <v>8124</v>
      </c>
      <c r="E730" s="239" t="s">
        <v>7310</v>
      </c>
      <c r="F730" s="239" t="s">
        <v>5801</v>
      </c>
      <c r="G730" s="239" t="s">
        <v>8125</v>
      </c>
      <c r="H730" s="239" t="s">
        <v>5801</v>
      </c>
      <c r="I730" s="239" t="s">
        <v>8126</v>
      </c>
      <c r="J730" s="241" t="s">
        <v>6045</v>
      </c>
      <c r="K730" s="241" t="s">
        <v>806</v>
      </c>
      <c r="L730" s="230" t="str">
        <f t="shared" si="180"/>
        <v>IU36</v>
      </c>
      <c r="M730" s="230" t="str">
        <f t="shared" si="181"/>
        <v/>
      </c>
      <c r="N730" s="230" t="str">
        <f t="shared" si="182"/>
        <v/>
      </c>
      <c r="O730" s="230" t="str">
        <f t="shared" si="183"/>
        <v/>
      </c>
      <c r="P730" s="55" t="str">
        <f t="shared" si="184"/>
        <v>IU36</v>
      </c>
      <c r="Q730" s="635" t="str">
        <f t="shared" si="190"/>
        <v>212</v>
      </c>
      <c r="R730" s="234">
        <f t="shared" si="176"/>
        <v>196</v>
      </c>
      <c r="S730" s="55">
        <f t="shared" si="185"/>
        <v>188</v>
      </c>
      <c r="T730" s="242">
        <f t="shared" ca="1" si="186"/>
        <v>4.1900000000000004</v>
      </c>
      <c r="U730" s="231" t="str">
        <f t="shared" si="187"/>
        <v/>
      </c>
      <c r="V730" s="230" t="str">
        <f t="array" ref="V730">INDEX(P:P,MAX(U$3:U730))</f>
        <v>IU#2DTR(B)</v>
      </c>
      <c r="W730" s="230" t="str">
        <f t="shared" ca="1" si="188"/>
        <v/>
      </c>
      <c r="X730" s="230">
        <f t="shared" si="189"/>
        <v>11.4</v>
      </c>
      <c r="Y730" s="230">
        <f t="shared" si="178"/>
        <v>0</v>
      </c>
      <c r="AA730" s="230" t="str">
        <f t="shared" si="179"/>
        <v>員東</v>
      </c>
      <c r="AB730" s="230" t="s">
        <v>2568</v>
      </c>
      <c r="AC730" s="230" t="str">
        <f t="shared" si="191"/>
        <v>鎮興線</v>
      </c>
      <c r="BG730" s="239" t="s">
        <v>8884</v>
      </c>
      <c r="BH730" s="240" t="s">
        <v>8900</v>
      </c>
      <c r="BI730" t="s">
        <v>2568</v>
      </c>
      <c r="BJ730" t="s">
        <v>2566</v>
      </c>
    </row>
    <row r="731" spans="1:62">
      <c r="A731" s="239" t="s">
        <v>70</v>
      </c>
      <c r="B731" s="240" t="s">
        <v>8127</v>
      </c>
      <c r="C731" s="240" t="s">
        <v>8128</v>
      </c>
      <c r="D731" s="239" t="s">
        <v>7411</v>
      </c>
      <c r="E731" s="239" t="s">
        <v>998</v>
      </c>
      <c r="F731" s="239" t="s">
        <v>841</v>
      </c>
      <c r="G731" s="239" t="s">
        <v>7687</v>
      </c>
      <c r="H731" s="239" t="s">
        <v>7082</v>
      </c>
      <c r="I731" s="239" t="s">
        <v>1030</v>
      </c>
      <c r="J731" s="241" t="s">
        <v>932</v>
      </c>
      <c r="K731" s="241" t="s">
        <v>7069</v>
      </c>
      <c r="L731" s="230" t="str">
        <f t="shared" si="180"/>
        <v>IU37</v>
      </c>
      <c r="M731" s="230" t="str">
        <f t="shared" si="181"/>
        <v/>
      </c>
      <c r="N731" s="230" t="str">
        <f t="shared" si="182"/>
        <v/>
      </c>
      <c r="O731" s="230" t="str">
        <f t="shared" si="183"/>
        <v/>
      </c>
      <c r="P731" s="55" t="str">
        <f t="shared" si="184"/>
        <v>IU37</v>
      </c>
      <c r="Q731" s="635" t="str">
        <f t="shared" si="190"/>
        <v>174</v>
      </c>
      <c r="R731" s="234">
        <f t="shared" si="176"/>
        <v>173</v>
      </c>
      <c r="S731" s="55">
        <f t="shared" si="185"/>
        <v>172</v>
      </c>
      <c r="T731" s="242">
        <f t="shared" ca="1" si="186"/>
        <v>3.44</v>
      </c>
      <c r="U731" s="231" t="str">
        <f t="shared" si="187"/>
        <v/>
      </c>
      <c r="V731" s="230" t="str">
        <f t="array" ref="V731">INDEX(P:P,MAX(U$3:U731))</f>
        <v>IU#2DTR(B)</v>
      </c>
      <c r="W731" s="230" t="str">
        <f t="shared" ca="1" si="188"/>
        <v/>
      </c>
      <c r="X731" s="230">
        <f t="shared" si="189"/>
        <v>11.4</v>
      </c>
      <c r="Y731" s="230">
        <f t="shared" si="178"/>
        <v>0</v>
      </c>
      <c r="AA731" s="230" t="str">
        <f t="shared" si="179"/>
        <v>員東</v>
      </c>
      <c r="AB731" s="230" t="s">
        <v>1977</v>
      </c>
      <c r="AC731" s="230" t="str">
        <f t="shared" si="191"/>
        <v>東門線</v>
      </c>
      <c r="BG731" s="239" t="s">
        <v>8887</v>
      </c>
      <c r="BH731" s="240" t="s">
        <v>709</v>
      </c>
      <c r="BI731" t="s">
        <v>1977</v>
      </c>
      <c r="BJ731" t="s">
        <v>2566</v>
      </c>
    </row>
    <row r="732" spans="1:62">
      <c r="A732" s="239" t="s">
        <v>8082</v>
      </c>
      <c r="B732" s="240" t="s">
        <v>710</v>
      </c>
      <c r="C732" s="240" t="s">
        <v>7287</v>
      </c>
      <c r="D732" s="239" t="s">
        <v>7066</v>
      </c>
      <c r="E732" s="239" t="s">
        <v>8129</v>
      </c>
      <c r="F732" s="239" t="s">
        <v>6558</v>
      </c>
      <c r="G732" s="239" t="s">
        <v>8130</v>
      </c>
      <c r="H732" s="239" t="s">
        <v>813</v>
      </c>
      <c r="I732" s="239" t="s">
        <v>8131</v>
      </c>
      <c r="J732" s="241" t="s">
        <v>881</v>
      </c>
      <c r="K732" s="241" t="s">
        <v>5801</v>
      </c>
      <c r="L732" s="230" t="str">
        <f t="shared" si="180"/>
        <v>IU38</v>
      </c>
      <c r="M732" s="230" t="str">
        <f t="shared" si="181"/>
        <v/>
      </c>
      <c r="N732" s="230" t="str">
        <f t="shared" si="182"/>
        <v/>
      </c>
      <c r="O732" s="230" t="str">
        <f t="shared" si="183"/>
        <v/>
      </c>
      <c r="P732" s="55" t="str">
        <f t="shared" si="184"/>
        <v>IU38</v>
      </c>
      <c r="Q732" s="635" t="str">
        <f t="shared" si="190"/>
        <v>222</v>
      </c>
      <c r="R732" s="234">
        <f t="shared" si="176"/>
        <v>202</v>
      </c>
      <c r="S732" s="55">
        <f t="shared" si="185"/>
        <v>180</v>
      </c>
      <c r="T732" s="242">
        <f t="shared" ca="1" si="186"/>
        <v>4.38</v>
      </c>
      <c r="U732" s="231" t="str">
        <f t="shared" si="187"/>
        <v/>
      </c>
      <c r="V732" s="230" t="str">
        <f t="array" ref="V732">INDEX(P:P,MAX(U$3:U732))</f>
        <v>IU#2DTR(B)</v>
      </c>
      <c r="W732" s="230" t="str">
        <f t="shared" ca="1" si="188"/>
        <v/>
      </c>
      <c r="X732" s="230">
        <f t="shared" si="189"/>
        <v>11.4</v>
      </c>
      <c r="Y732" s="230">
        <f t="shared" si="178"/>
        <v>0</v>
      </c>
      <c r="AA732" s="230" t="str">
        <f t="shared" si="179"/>
        <v>員東</v>
      </c>
      <c r="AB732" s="230" t="s">
        <v>2569</v>
      </c>
      <c r="AC732" s="230" t="str">
        <f t="shared" si="191"/>
        <v>金安線</v>
      </c>
      <c r="BG732" s="239" t="s">
        <v>70</v>
      </c>
      <c r="BH732" s="240" t="s">
        <v>8901</v>
      </c>
      <c r="BI732" t="s">
        <v>2569</v>
      </c>
      <c r="BJ732" t="s">
        <v>2566</v>
      </c>
    </row>
    <row r="733" spans="1:62">
      <c r="A733" s="239" t="s">
        <v>8132</v>
      </c>
      <c r="B733" s="240" t="s">
        <v>711</v>
      </c>
      <c r="C733" s="240" t="s">
        <v>5624</v>
      </c>
      <c r="D733" s="239" t="s">
        <v>793</v>
      </c>
      <c r="E733" s="239" t="s">
        <v>860</v>
      </c>
      <c r="F733" s="239" t="s">
        <v>7814</v>
      </c>
      <c r="G733" s="239" t="s">
        <v>8133</v>
      </c>
      <c r="H733" s="239" t="s">
        <v>5774</v>
      </c>
      <c r="I733" s="239" t="s">
        <v>8134</v>
      </c>
      <c r="J733" s="241" t="s">
        <v>8135</v>
      </c>
      <c r="K733" s="241" t="s">
        <v>806</v>
      </c>
      <c r="L733" s="230" t="str">
        <f t="shared" si="180"/>
        <v>IU39</v>
      </c>
      <c r="M733" s="230" t="str">
        <f t="shared" si="181"/>
        <v/>
      </c>
      <c r="N733" s="230" t="str">
        <f t="shared" si="182"/>
        <v/>
      </c>
      <c r="O733" s="230" t="str">
        <f t="shared" si="183"/>
        <v/>
      </c>
      <c r="P733" s="55" t="str">
        <f t="shared" si="184"/>
        <v>IU39</v>
      </c>
      <c r="Q733" s="635" t="str">
        <f t="shared" si="190"/>
        <v>8</v>
      </c>
      <c r="R733" s="234">
        <f t="shared" si="176"/>
        <v>5</v>
      </c>
      <c r="S733" s="55">
        <f t="shared" si="185"/>
        <v>0</v>
      </c>
      <c r="T733" s="242">
        <f t="shared" ca="1" si="186"/>
        <v>0.16</v>
      </c>
      <c r="U733" s="231" t="str">
        <f t="shared" si="187"/>
        <v/>
      </c>
      <c r="V733" s="230" t="str">
        <f t="array" ref="V733">INDEX(P:P,MAX(U$3:U733))</f>
        <v>IU#2DTR(B)</v>
      </c>
      <c r="W733" s="230" t="str">
        <f t="shared" ca="1" si="188"/>
        <v/>
      </c>
      <c r="X733" s="230">
        <f t="shared" si="189"/>
        <v>11.4</v>
      </c>
      <c r="Y733" s="230">
        <f t="shared" si="178"/>
        <v>0</v>
      </c>
      <c r="AA733" s="230" t="str">
        <f t="shared" si="179"/>
        <v>員東</v>
      </c>
      <c r="AB733" s="230" t="s">
        <v>1979</v>
      </c>
      <c r="AC733" s="230" t="str">
        <f t="shared" ref="AC733:AC740" si="192">LEFT(B733,4)</f>
        <v>IU39</v>
      </c>
      <c r="BG733" s="239" t="s">
        <v>70</v>
      </c>
      <c r="BH733" s="240" t="s">
        <v>8902</v>
      </c>
      <c r="BI733" t="s">
        <v>1979</v>
      </c>
      <c r="BJ733" t="s">
        <v>2566</v>
      </c>
    </row>
    <row r="734" spans="1:62">
      <c r="A734" s="239" t="s">
        <v>8136</v>
      </c>
      <c r="B734" s="240" t="s">
        <v>8137</v>
      </c>
      <c r="C734" s="240" t="s">
        <v>8138</v>
      </c>
      <c r="D734" s="239" t="s">
        <v>5996</v>
      </c>
      <c r="E734" s="239" t="s">
        <v>1060</v>
      </c>
      <c r="F734" s="239" t="s">
        <v>813</v>
      </c>
      <c r="G734" s="239" t="s">
        <v>849</v>
      </c>
      <c r="H734" s="239" t="s">
        <v>7219</v>
      </c>
      <c r="I734" s="239" t="s">
        <v>8139</v>
      </c>
      <c r="J734" s="241" t="s">
        <v>6993</v>
      </c>
      <c r="K734" s="241" t="s">
        <v>806</v>
      </c>
      <c r="L734" s="230" t="str">
        <f t="shared" si="180"/>
        <v>IU40</v>
      </c>
      <c r="M734" s="230" t="str">
        <f t="shared" si="181"/>
        <v/>
      </c>
      <c r="N734" s="230" t="str">
        <f t="shared" si="182"/>
        <v/>
      </c>
      <c r="O734" s="230" t="str">
        <f t="shared" si="183"/>
        <v/>
      </c>
      <c r="P734" s="55" t="str">
        <f t="shared" si="184"/>
        <v>IU40</v>
      </c>
      <c r="Q734" s="635" t="str">
        <f t="shared" si="190"/>
        <v>167</v>
      </c>
      <c r="R734" s="234">
        <f t="shared" si="176"/>
        <v>139</v>
      </c>
      <c r="S734" s="55">
        <f t="shared" si="185"/>
        <v>120</v>
      </c>
      <c r="T734" s="242">
        <f t="shared" ca="1" si="186"/>
        <v>3.3</v>
      </c>
      <c r="U734" s="231" t="str">
        <f t="shared" si="187"/>
        <v/>
      </c>
      <c r="V734" s="230" t="str">
        <f t="array" ref="V734">INDEX(P:P,MAX(U$3:U734))</f>
        <v>IU#2DTR(B)</v>
      </c>
      <c r="W734" s="230" t="str">
        <f t="shared" ca="1" si="188"/>
        <v/>
      </c>
      <c r="X734" s="230">
        <f t="shared" si="189"/>
        <v>11.4</v>
      </c>
      <c r="Y734" s="230">
        <f t="shared" si="178"/>
        <v>0</v>
      </c>
      <c r="AA734" s="230" t="str">
        <f t="shared" si="179"/>
        <v>員東</v>
      </c>
      <c r="AB734" s="230" t="s">
        <v>1981</v>
      </c>
      <c r="AC734" s="230" t="str">
        <f t="shared" si="192"/>
        <v>IU40</v>
      </c>
      <c r="BG734" s="239" t="s">
        <v>8884</v>
      </c>
      <c r="BH734" s="240" t="s">
        <v>8903</v>
      </c>
      <c r="BI734" t="s">
        <v>1981</v>
      </c>
      <c r="BJ734" t="s">
        <v>2566</v>
      </c>
    </row>
    <row r="735" spans="1:62">
      <c r="A735" s="239" t="s">
        <v>8140</v>
      </c>
      <c r="B735" s="240" t="s">
        <v>7535</v>
      </c>
      <c r="C735" s="240" t="s">
        <v>8141</v>
      </c>
      <c r="D735" s="239" t="s">
        <v>5801</v>
      </c>
      <c r="E735" s="239" t="s">
        <v>6091</v>
      </c>
      <c r="F735" s="239" t="s">
        <v>5801</v>
      </c>
      <c r="G735" s="239" t="s">
        <v>1022</v>
      </c>
      <c r="H735" s="239" t="s">
        <v>8142</v>
      </c>
      <c r="I735" s="239" t="s">
        <v>8143</v>
      </c>
      <c r="J735" s="241" t="s">
        <v>367</v>
      </c>
      <c r="K735" s="241" t="s">
        <v>367</v>
      </c>
      <c r="L735" s="230" t="str">
        <f t="shared" si="180"/>
        <v>IV#1MTR</v>
      </c>
      <c r="M735" s="230" t="str">
        <f t="shared" si="181"/>
        <v/>
      </c>
      <c r="N735" s="230" t="str">
        <f t="shared" si="182"/>
        <v>IV#1MTR</v>
      </c>
      <c r="O735" s="230" t="str">
        <f t="shared" si="183"/>
        <v/>
      </c>
      <c r="P735" s="55" t="str">
        <f t="shared" si="184"/>
        <v>IV#1MTR</v>
      </c>
      <c r="Q735" s="635" t="str">
        <f t="shared" si="190"/>
        <v>176</v>
      </c>
      <c r="R735" s="234">
        <f t="shared" si="176"/>
        <v>175</v>
      </c>
      <c r="S735" s="55">
        <f t="shared" si="185"/>
        <v>173</v>
      </c>
      <c r="T735" s="242">
        <f t="shared" ca="1" si="186"/>
        <v>6.95</v>
      </c>
      <c r="U735" s="231">
        <f t="shared" si="187"/>
        <v>735</v>
      </c>
      <c r="V735" s="230" t="str">
        <f t="array" ref="V735">INDEX(P:P,MAX(U$3:U735))</f>
        <v>IV#1MTR</v>
      </c>
      <c r="W735" s="230">
        <f t="shared" ca="1" si="188"/>
        <v>25</v>
      </c>
      <c r="X735" s="230" t="str">
        <f t="shared" si="189"/>
        <v/>
      </c>
      <c r="Y735" s="230">
        <f t="shared" si="178"/>
        <v>0</v>
      </c>
      <c r="AA735" s="230" t="str">
        <f t="shared" si="179"/>
        <v>伸港</v>
      </c>
      <c r="AB735" s="230" t="s">
        <v>2570</v>
      </c>
      <c r="AC735" s="230" t="str">
        <f t="shared" si="192"/>
        <v>#1MT</v>
      </c>
      <c r="BG735" s="239" t="s">
        <v>8904</v>
      </c>
      <c r="BH735" s="240" t="s">
        <v>8601</v>
      </c>
      <c r="BI735" t="s">
        <v>2570</v>
      </c>
      <c r="BJ735" t="s">
        <v>2570</v>
      </c>
    </row>
    <row r="736" spans="1:62">
      <c r="A736" s="239" t="s">
        <v>8144</v>
      </c>
      <c r="B736" s="240" t="s">
        <v>712</v>
      </c>
      <c r="C736" s="240" t="s">
        <v>7638</v>
      </c>
      <c r="D736" s="239" t="s">
        <v>5943</v>
      </c>
      <c r="E736" s="239" t="s">
        <v>8145</v>
      </c>
      <c r="F736" s="239" t="s">
        <v>5660</v>
      </c>
      <c r="G736" s="239" t="s">
        <v>7638</v>
      </c>
      <c r="H736" s="239" t="s">
        <v>5943</v>
      </c>
      <c r="I736" s="239" t="s">
        <v>7638</v>
      </c>
      <c r="J736" s="241" t="s">
        <v>5624</v>
      </c>
      <c r="K736" s="241" t="s">
        <v>793</v>
      </c>
      <c r="L736" s="230" t="str">
        <f t="shared" si="180"/>
        <v>IV51</v>
      </c>
      <c r="M736" s="230" t="str">
        <f t="shared" si="181"/>
        <v/>
      </c>
      <c r="N736" s="230" t="str">
        <f t="shared" si="182"/>
        <v/>
      </c>
      <c r="O736" s="230" t="str">
        <f t="shared" si="183"/>
        <v/>
      </c>
      <c r="P736" s="55" t="str">
        <f t="shared" si="184"/>
        <v>IV51</v>
      </c>
      <c r="Q736" s="635" t="str">
        <f t="shared" si="190"/>
        <v>14</v>
      </c>
      <c r="R736" s="234">
        <f t="shared" si="176"/>
        <v>14</v>
      </c>
      <c r="S736" s="55">
        <f t="shared" si="185"/>
        <v>13</v>
      </c>
      <c r="T736" s="242">
        <f t="shared" ca="1" si="186"/>
        <v>0.55000000000000004</v>
      </c>
      <c r="U736" s="231" t="str">
        <f t="shared" si="187"/>
        <v/>
      </c>
      <c r="V736" s="230" t="str">
        <f t="array" ref="V736">INDEX(P:P,MAX(U$3:U736))</f>
        <v>IV#1MTR</v>
      </c>
      <c r="W736" s="230" t="str">
        <f t="shared" ca="1" si="188"/>
        <v/>
      </c>
      <c r="X736" s="230">
        <f t="shared" si="189"/>
        <v>22.8</v>
      </c>
      <c r="Y736" s="230">
        <f t="shared" si="178"/>
        <v>0</v>
      </c>
      <c r="AA736" s="230" t="str">
        <f t="shared" si="179"/>
        <v>伸港</v>
      </c>
      <c r="AB736" s="230" t="s">
        <v>1909</v>
      </c>
      <c r="AC736" s="230" t="str">
        <f t="shared" si="192"/>
        <v>IV51</v>
      </c>
      <c r="BG736" s="239" t="s">
        <v>8904</v>
      </c>
      <c r="BH736" s="240" t="s">
        <v>8905</v>
      </c>
      <c r="BI736" t="s">
        <v>1909</v>
      </c>
      <c r="BJ736" t="s">
        <v>2570</v>
      </c>
    </row>
    <row r="737" spans="1:62">
      <c r="A737" s="239" t="s">
        <v>8144</v>
      </c>
      <c r="B737" s="240" t="s">
        <v>8146</v>
      </c>
      <c r="C737" s="240" t="s">
        <v>1018</v>
      </c>
      <c r="D737" s="239" t="s">
        <v>792</v>
      </c>
      <c r="E737" s="239" t="s">
        <v>7165</v>
      </c>
      <c r="F737" s="239" t="s">
        <v>6200</v>
      </c>
      <c r="G737" s="239" t="s">
        <v>7964</v>
      </c>
      <c r="H737" s="239" t="s">
        <v>6200</v>
      </c>
      <c r="I737" s="239" t="s">
        <v>8147</v>
      </c>
      <c r="J737" s="241" t="s">
        <v>7097</v>
      </c>
      <c r="K737" s="241" t="s">
        <v>7373</v>
      </c>
      <c r="L737" s="230" t="str">
        <f t="shared" si="180"/>
        <v>IV52</v>
      </c>
      <c r="M737" s="230" t="str">
        <f t="shared" si="181"/>
        <v/>
      </c>
      <c r="N737" s="230" t="str">
        <f t="shared" si="182"/>
        <v/>
      </c>
      <c r="O737" s="230" t="str">
        <f t="shared" si="183"/>
        <v/>
      </c>
      <c r="P737" s="55" t="str">
        <f t="shared" si="184"/>
        <v>IV52</v>
      </c>
      <c r="Q737" s="635" t="str">
        <f t="shared" si="190"/>
        <v>60</v>
      </c>
      <c r="R737" s="234">
        <f t="shared" ref="R737:R800" si="193">AVERAGE(C737*1,E737*1,G737*1)</f>
        <v>59</v>
      </c>
      <c r="S737" s="55">
        <f t="shared" si="185"/>
        <v>59</v>
      </c>
      <c r="T737" s="242">
        <f t="shared" ca="1" si="186"/>
        <v>2.37</v>
      </c>
      <c r="U737" s="231" t="str">
        <f t="shared" si="187"/>
        <v/>
      </c>
      <c r="V737" s="230" t="str">
        <f t="array" ref="V737">INDEX(P:P,MAX(U$3:U737))</f>
        <v>IV#1MTR</v>
      </c>
      <c r="W737" s="230" t="str">
        <f t="shared" ca="1" si="188"/>
        <v/>
      </c>
      <c r="X737" s="230">
        <f t="shared" si="189"/>
        <v>22.8</v>
      </c>
      <c r="Y737" s="230">
        <f t="shared" si="178"/>
        <v>0</v>
      </c>
      <c r="AA737" s="230" t="str">
        <f t="shared" si="179"/>
        <v>伸港</v>
      </c>
      <c r="AB737" s="230" t="s">
        <v>1217</v>
      </c>
      <c r="AC737" s="230" t="str">
        <f t="shared" si="192"/>
        <v>IV52</v>
      </c>
      <c r="BG737" s="239" t="s">
        <v>8906</v>
      </c>
      <c r="BH737" s="240" t="s">
        <v>8907</v>
      </c>
      <c r="BI737" t="s">
        <v>1217</v>
      </c>
      <c r="BJ737" t="s">
        <v>2570</v>
      </c>
    </row>
    <row r="738" spans="1:62">
      <c r="A738" s="239" t="s">
        <v>8144</v>
      </c>
      <c r="B738" s="240" t="s">
        <v>8148</v>
      </c>
      <c r="C738" s="240" t="s">
        <v>8149</v>
      </c>
      <c r="D738" s="239" t="s">
        <v>8150</v>
      </c>
      <c r="E738" s="239" t="s">
        <v>7993</v>
      </c>
      <c r="F738" s="239" t="s">
        <v>7166</v>
      </c>
      <c r="G738" s="239" t="s">
        <v>7993</v>
      </c>
      <c r="H738" s="239" t="s">
        <v>7166</v>
      </c>
      <c r="I738" s="239" t="s">
        <v>8149</v>
      </c>
      <c r="J738" s="241" t="s">
        <v>5709</v>
      </c>
      <c r="K738" s="241" t="s">
        <v>5638</v>
      </c>
      <c r="L738" s="230" t="str">
        <f t="shared" si="180"/>
        <v>IV53</v>
      </c>
      <c r="M738" s="230" t="str">
        <f t="shared" si="181"/>
        <v/>
      </c>
      <c r="N738" s="230" t="str">
        <f t="shared" si="182"/>
        <v/>
      </c>
      <c r="O738" s="230" t="str">
        <f t="shared" si="183"/>
        <v/>
      </c>
      <c r="P738" s="55" t="str">
        <f t="shared" si="184"/>
        <v>IV53</v>
      </c>
      <c r="Q738" s="635" t="str">
        <f t="shared" si="190"/>
        <v>10</v>
      </c>
      <c r="R738" s="234">
        <f t="shared" si="193"/>
        <v>10</v>
      </c>
      <c r="S738" s="55">
        <f t="shared" si="185"/>
        <v>10</v>
      </c>
      <c r="T738" s="242">
        <f t="shared" ca="1" si="186"/>
        <v>0.39</v>
      </c>
      <c r="U738" s="231" t="str">
        <f t="shared" si="187"/>
        <v/>
      </c>
      <c r="V738" s="230" t="str">
        <f t="array" ref="V738">INDEX(P:P,MAX(U$3:U738))</f>
        <v>IV#1MTR</v>
      </c>
      <c r="W738" s="230" t="str">
        <f t="shared" ca="1" si="188"/>
        <v/>
      </c>
      <c r="X738" s="230">
        <f t="shared" si="189"/>
        <v>22.8</v>
      </c>
      <c r="Y738" s="230">
        <f t="shared" si="178"/>
        <v>0</v>
      </c>
      <c r="AA738" s="230" t="str">
        <f t="shared" si="179"/>
        <v>伸港</v>
      </c>
      <c r="AB738" s="230" t="s">
        <v>1233</v>
      </c>
      <c r="AC738" s="230" t="str">
        <f t="shared" si="192"/>
        <v>IV53</v>
      </c>
      <c r="BG738" s="239" t="s">
        <v>8906</v>
      </c>
      <c r="BH738" s="240" t="s">
        <v>713</v>
      </c>
      <c r="BI738" t="s">
        <v>1233</v>
      </c>
      <c r="BJ738" t="s">
        <v>2570</v>
      </c>
    </row>
    <row r="739" spans="1:62">
      <c r="A739" s="239" t="s">
        <v>8140</v>
      </c>
      <c r="B739" s="240" t="s">
        <v>8151</v>
      </c>
      <c r="C739" s="240" t="s">
        <v>7389</v>
      </c>
      <c r="D739" s="239" t="s">
        <v>6200</v>
      </c>
      <c r="E739" s="239" t="s">
        <v>7726</v>
      </c>
      <c r="F739" s="239" t="s">
        <v>7123</v>
      </c>
      <c r="G739" s="239" t="s">
        <v>8152</v>
      </c>
      <c r="H739" s="239" t="s">
        <v>6200</v>
      </c>
      <c r="I739" s="239" t="s">
        <v>7726</v>
      </c>
      <c r="J739" s="241" t="s">
        <v>5709</v>
      </c>
      <c r="K739" s="241" t="s">
        <v>5638</v>
      </c>
      <c r="L739" s="230" t="str">
        <f t="shared" si="180"/>
        <v>IV54</v>
      </c>
      <c r="M739" s="230" t="str">
        <f t="shared" si="181"/>
        <v/>
      </c>
      <c r="N739" s="230" t="str">
        <f t="shared" si="182"/>
        <v/>
      </c>
      <c r="O739" s="230" t="str">
        <f t="shared" si="183"/>
        <v/>
      </c>
      <c r="P739" s="55" t="str">
        <f t="shared" si="184"/>
        <v>IV54</v>
      </c>
      <c r="Q739" s="635" t="str">
        <f t="shared" si="190"/>
        <v>31</v>
      </c>
      <c r="R739" s="234">
        <f t="shared" si="193"/>
        <v>30</v>
      </c>
      <c r="S739" s="55">
        <f t="shared" si="185"/>
        <v>29</v>
      </c>
      <c r="T739" s="242">
        <f t="shared" ca="1" si="186"/>
        <v>1.22</v>
      </c>
      <c r="U739" s="231" t="str">
        <f t="shared" si="187"/>
        <v/>
      </c>
      <c r="V739" s="230" t="str">
        <f t="array" ref="V739">INDEX(P:P,MAX(U$3:U739))</f>
        <v>IV#1MTR</v>
      </c>
      <c r="W739" s="230" t="str">
        <f t="shared" ca="1" si="188"/>
        <v/>
      </c>
      <c r="X739" s="230">
        <f t="shared" si="189"/>
        <v>22.8</v>
      </c>
      <c r="Y739" s="230">
        <f t="shared" si="178"/>
        <v>0</v>
      </c>
      <c r="AA739" s="230" t="str">
        <f t="shared" si="179"/>
        <v>伸港</v>
      </c>
      <c r="AB739" s="230" t="s">
        <v>1268</v>
      </c>
      <c r="AC739" s="230" t="str">
        <f t="shared" si="192"/>
        <v>IV54</v>
      </c>
      <c r="BG739" s="239" t="s">
        <v>8904</v>
      </c>
      <c r="BH739" s="240" t="s">
        <v>8908</v>
      </c>
      <c r="BI739" t="s">
        <v>1268</v>
      </c>
      <c r="BJ739" t="s">
        <v>2570</v>
      </c>
    </row>
    <row r="740" spans="1:62">
      <c r="A740" s="239" t="s">
        <v>8153</v>
      </c>
      <c r="B740" s="240" t="s">
        <v>714</v>
      </c>
      <c r="C740" s="240" t="s">
        <v>8154</v>
      </c>
      <c r="D740" s="239" t="s">
        <v>7412</v>
      </c>
      <c r="E740" s="239" t="s">
        <v>8155</v>
      </c>
      <c r="F740" s="239" t="s">
        <v>855</v>
      </c>
      <c r="G740" s="239" t="s">
        <v>8156</v>
      </c>
      <c r="H740" s="239" t="s">
        <v>7412</v>
      </c>
      <c r="I740" s="239" t="s">
        <v>8157</v>
      </c>
      <c r="J740" s="241" t="s">
        <v>5624</v>
      </c>
      <c r="K740" s="241" t="s">
        <v>793</v>
      </c>
      <c r="L740" s="230" t="str">
        <f t="shared" si="180"/>
        <v>IV55</v>
      </c>
      <c r="M740" s="230" t="str">
        <f t="shared" si="181"/>
        <v/>
      </c>
      <c r="N740" s="230" t="str">
        <f t="shared" si="182"/>
        <v/>
      </c>
      <c r="O740" s="230" t="str">
        <f t="shared" si="183"/>
        <v/>
      </c>
      <c r="P740" s="55" t="str">
        <f t="shared" si="184"/>
        <v>IV55</v>
      </c>
      <c r="Q740" s="635" t="str">
        <f t="shared" si="190"/>
        <v>93</v>
      </c>
      <c r="R740" s="234">
        <f t="shared" si="193"/>
        <v>92</v>
      </c>
      <c r="S740" s="55">
        <f t="shared" si="185"/>
        <v>92</v>
      </c>
      <c r="T740" s="242">
        <f t="shared" ca="1" si="186"/>
        <v>3.67</v>
      </c>
      <c r="U740" s="231" t="str">
        <f t="shared" si="187"/>
        <v/>
      </c>
      <c r="V740" s="230" t="str">
        <f t="array" ref="V740">INDEX(P:P,MAX(U$3:U740))</f>
        <v>IV#1MTR</v>
      </c>
      <c r="W740" s="230" t="str">
        <f t="shared" ca="1" si="188"/>
        <v/>
      </c>
      <c r="X740" s="230">
        <f t="shared" si="189"/>
        <v>22.8</v>
      </c>
      <c r="Y740" s="230">
        <f t="shared" si="178"/>
        <v>0</v>
      </c>
      <c r="AA740" s="230" t="str">
        <f t="shared" si="179"/>
        <v>伸港</v>
      </c>
      <c r="AB740" s="230" t="s">
        <v>1289</v>
      </c>
      <c r="AC740" s="230" t="str">
        <f t="shared" si="192"/>
        <v>IV55</v>
      </c>
      <c r="BG740" s="239" t="s">
        <v>5851</v>
      </c>
      <c r="BH740" s="240" t="s">
        <v>8909</v>
      </c>
      <c r="BI740" t="s">
        <v>1289</v>
      </c>
      <c r="BJ740" t="s">
        <v>2570</v>
      </c>
    </row>
    <row r="741" spans="1:62">
      <c r="A741" s="239" t="s">
        <v>72</v>
      </c>
      <c r="B741" s="240" t="s">
        <v>8158</v>
      </c>
      <c r="C741" s="240" t="s">
        <v>8159</v>
      </c>
      <c r="D741" s="239" t="s">
        <v>7159</v>
      </c>
      <c r="E741" s="239" t="s">
        <v>8160</v>
      </c>
      <c r="F741" s="239" t="s">
        <v>859</v>
      </c>
      <c r="G741" s="239" t="s">
        <v>8161</v>
      </c>
      <c r="H741" s="239" t="s">
        <v>5985</v>
      </c>
      <c r="I741" s="239" t="s">
        <v>3188</v>
      </c>
      <c r="J741" s="241" t="s">
        <v>7088</v>
      </c>
      <c r="K741" s="241" t="s">
        <v>367</v>
      </c>
      <c r="L741" s="230" t="str">
        <f t="shared" si="180"/>
        <v>IV#2MTR</v>
      </c>
      <c r="M741" s="230" t="str">
        <f t="shared" si="181"/>
        <v/>
      </c>
      <c r="N741" s="230" t="str">
        <f t="shared" si="182"/>
        <v>IV#2MTR</v>
      </c>
      <c r="O741" s="230" t="str">
        <f t="shared" si="183"/>
        <v/>
      </c>
      <c r="P741" s="55" t="str">
        <f t="shared" si="184"/>
        <v>IV#2MTR</v>
      </c>
      <c r="Q741" s="635" t="str">
        <f t="shared" si="190"/>
        <v>542</v>
      </c>
      <c r="R741" s="234">
        <f t="shared" si="193"/>
        <v>503</v>
      </c>
      <c r="S741" s="55">
        <f t="shared" si="185"/>
        <v>473</v>
      </c>
      <c r="T741" s="242">
        <f t="shared" ca="1" si="186"/>
        <v>10.7</v>
      </c>
      <c r="U741" s="231">
        <f t="shared" si="187"/>
        <v>741</v>
      </c>
      <c r="V741" s="230" t="str">
        <f t="array" ref="V741">INDEX(P:P,MAX(U$3:U741))</f>
        <v>IV#2MTR</v>
      </c>
      <c r="W741" s="230">
        <f t="shared" ca="1" si="188"/>
        <v>25</v>
      </c>
      <c r="X741" s="230" t="str">
        <f t="shared" si="189"/>
        <v/>
      </c>
      <c r="Y741" s="230">
        <f t="shared" si="178"/>
        <v>0</v>
      </c>
      <c r="AA741" s="230" t="str">
        <f t="shared" si="179"/>
        <v>伸港</v>
      </c>
      <c r="AB741" s="230" t="s">
        <v>2571</v>
      </c>
      <c r="AC741" s="230" t="str">
        <f t="shared" ref="AC741:AC804" si="194">LEFT(B741,3)</f>
        <v>#2M</v>
      </c>
      <c r="BG741" s="239" t="s">
        <v>8904</v>
      </c>
      <c r="BH741" s="240" t="s">
        <v>8607</v>
      </c>
      <c r="BI741" t="s">
        <v>2571</v>
      </c>
      <c r="BJ741" t="s">
        <v>2571</v>
      </c>
    </row>
    <row r="742" spans="1:62">
      <c r="A742" s="239" t="s">
        <v>8162</v>
      </c>
      <c r="B742" s="240" t="s">
        <v>8163</v>
      </c>
      <c r="C742" s="240" t="s">
        <v>8164</v>
      </c>
      <c r="D742" s="239" t="s">
        <v>8038</v>
      </c>
      <c r="E742" s="239" t="s">
        <v>936</v>
      </c>
      <c r="F742" s="239" t="s">
        <v>5590</v>
      </c>
      <c r="G742" s="239" t="s">
        <v>8165</v>
      </c>
      <c r="H742" s="239" t="s">
        <v>7151</v>
      </c>
      <c r="I742" s="239" t="s">
        <v>936</v>
      </c>
      <c r="J742" s="241" t="s">
        <v>877</v>
      </c>
      <c r="K742" s="241" t="s">
        <v>7069</v>
      </c>
      <c r="L742" s="230" t="str">
        <f t="shared" si="180"/>
        <v>IV32</v>
      </c>
      <c r="M742" s="230" t="str">
        <f t="shared" si="181"/>
        <v/>
      </c>
      <c r="N742" s="230" t="str">
        <f t="shared" si="182"/>
        <v/>
      </c>
      <c r="O742" s="230" t="str">
        <f t="shared" si="183"/>
        <v/>
      </c>
      <c r="P742" s="55" t="str">
        <f t="shared" si="184"/>
        <v>IV32</v>
      </c>
      <c r="Q742" s="635" t="str">
        <f t="shared" si="190"/>
        <v>100</v>
      </c>
      <c r="R742" s="234">
        <f t="shared" si="193"/>
        <v>90</v>
      </c>
      <c r="S742" s="55">
        <f t="shared" si="185"/>
        <v>80</v>
      </c>
      <c r="T742" s="242">
        <f t="shared" ca="1" si="186"/>
        <v>1.97</v>
      </c>
      <c r="U742" s="231" t="str">
        <f t="shared" si="187"/>
        <v/>
      </c>
      <c r="V742" s="230" t="str">
        <f t="array" ref="V742">INDEX(P:P,MAX(U$3:U742))</f>
        <v>IV#2MTR</v>
      </c>
      <c r="W742" s="230" t="str">
        <f t="shared" ca="1" si="188"/>
        <v/>
      </c>
      <c r="X742" s="230">
        <f t="shared" si="189"/>
        <v>11.4</v>
      </c>
      <c r="Y742" s="230">
        <f t="shared" si="178"/>
        <v>0</v>
      </c>
      <c r="AA742" s="230" t="str">
        <f t="shared" si="179"/>
        <v>伸港</v>
      </c>
      <c r="AB742" s="230" t="s">
        <v>2572</v>
      </c>
      <c r="AC742" s="230" t="str">
        <f t="shared" si="194"/>
        <v>伸湖線</v>
      </c>
      <c r="BG742" s="239" t="s">
        <v>8906</v>
      </c>
      <c r="BH742" s="240" t="s">
        <v>715</v>
      </c>
      <c r="BI742" t="s">
        <v>2572</v>
      </c>
      <c r="BJ742" t="s">
        <v>2571</v>
      </c>
    </row>
    <row r="743" spans="1:62">
      <c r="A743" s="239" t="s">
        <v>8144</v>
      </c>
      <c r="B743" s="240" t="s">
        <v>716</v>
      </c>
      <c r="C743" s="240" t="s">
        <v>978</v>
      </c>
      <c r="D743" s="239" t="s">
        <v>7219</v>
      </c>
      <c r="E743" s="239" t="s">
        <v>7840</v>
      </c>
      <c r="F743" s="239" t="s">
        <v>7159</v>
      </c>
      <c r="G743" s="239" t="s">
        <v>997</v>
      </c>
      <c r="H743" s="239" t="s">
        <v>813</v>
      </c>
      <c r="I743" s="239" t="s">
        <v>978</v>
      </c>
      <c r="J743" s="241" t="s">
        <v>8166</v>
      </c>
      <c r="K743" s="241" t="s">
        <v>7219</v>
      </c>
      <c r="L743" s="230" t="str">
        <f t="shared" si="180"/>
        <v>IV34</v>
      </c>
      <c r="M743" s="230" t="str">
        <f t="shared" si="181"/>
        <v/>
      </c>
      <c r="N743" s="230" t="str">
        <f t="shared" si="182"/>
        <v/>
      </c>
      <c r="O743" s="230" t="str">
        <f t="shared" si="183"/>
        <v/>
      </c>
      <c r="P743" s="55" t="str">
        <f t="shared" si="184"/>
        <v>IV34</v>
      </c>
      <c r="Q743" s="635" t="str">
        <f t="shared" si="190"/>
        <v>169</v>
      </c>
      <c r="R743" s="234">
        <f t="shared" si="193"/>
        <v>156</v>
      </c>
      <c r="S743" s="55">
        <f t="shared" si="185"/>
        <v>135</v>
      </c>
      <c r="T743" s="242">
        <f t="shared" ca="1" si="186"/>
        <v>3.34</v>
      </c>
      <c r="U743" s="231" t="str">
        <f t="shared" si="187"/>
        <v/>
      </c>
      <c r="V743" s="230" t="str">
        <f t="array" ref="V743">INDEX(P:P,MAX(U$3:U743))</f>
        <v>IV#2MTR</v>
      </c>
      <c r="W743" s="230" t="str">
        <f t="shared" ca="1" si="188"/>
        <v/>
      </c>
      <c r="X743" s="230">
        <f t="shared" si="189"/>
        <v>11.4</v>
      </c>
      <c r="Y743" s="230">
        <f t="shared" si="178"/>
        <v>0</v>
      </c>
      <c r="AA743" s="230" t="str">
        <f t="shared" si="179"/>
        <v>伸港</v>
      </c>
      <c r="AB743" s="230" t="s">
        <v>2573</v>
      </c>
      <c r="AC743" s="230" t="str">
        <f t="shared" si="194"/>
        <v>伸隆線</v>
      </c>
      <c r="BG743" s="239" t="s">
        <v>8904</v>
      </c>
      <c r="BH743" s="240" t="s">
        <v>8910</v>
      </c>
      <c r="BI743" t="s">
        <v>2573</v>
      </c>
      <c r="BJ743" t="s">
        <v>2571</v>
      </c>
    </row>
    <row r="744" spans="1:62">
      <c r="A744" s="239" t="s">
        <v>72</v>
      </c>
      <c r="B744" s="240" t="s">
        <v>717</v>
      </c>
      <c r="C744" s="240" t="s">
        <v>8167</v>
      </c>
      <c r="D744" s="239" t="s">
        <v>5985</v>
      </c>
      <c r="E744" s="239" t="s">
        <v>811</v>
      </c>
      <c r="F744" s="239" t="s">
        <v>5985</v>
      </c>
      <c r="G744" s="239" t="s">
        <v>8168</v>
      </c>
      <c r="H744" s="239" t="s">
        <v>7157</v>
      </c>
      <c r="I744" s="239" t="s">
        <v>935</v>
      </c>
      <c r="J744" s="241" t="s">
        <v>939</v>
      </c>
      <c r="K744" s="241" t="s">
        <v>8169</v>
      </c>
      <c r="L744" s="230" t="str">
        <f t="shared" si="180"/>
        <v>IV35</v>
      </c>
      <c r="M744" s="230" t="str">
        <f t="shared" si="181"/>
        <v/>
      </c>
      <c r="N744" s="230" t="str">
        <f t="shared" si="182"/>
        <v/>
      </c>
      <c r="O744" s="230" t="str">
        <f t="shared" si="183"/>
        <v/>
      </c>
      <c r="P744" s="55" t="str">
        <f t="shared" si="184"/>
        <v>IV35</v>
      </c>
      <c r="Q744" s="635" t="str">
        <f t="shared" si="190"/>
        <v>74</v>
      </c>
      <c r="R744" s="234">
        <f t="shared" si="193"/>
        <v>67</v>
      </c>
      <c r="S744" s="55">
        <f t="shared" si="185"/>
        <v>60</v>
      </c>
      <c r="T744" s="242">
        <f t="shared" ca="1" si="186"/>
        <v>1.46</v>
      </c>
      <c r="U744" s="231" t="str">
        <f t="shared" si="187"/>
        <v/>
      </c>
      <c r="V744" s="230" t="str">
        <f t="array" ref="V744">INDEX(P:P,MAX(U$3:U744))</f>
        <v>IV#2MTR</v>
      </c>
      <c r="W744" s="230" t="str">
        <f t="shared" ca="1" si="188"/>
        <v/>
      </c>
      <c r="X744" s="230">
        <f t="shared" si="189"/>
        <v>11.4</v>
      </c>
      <c r="Y744" s="230">
        <f t="shared" si="178"/>
        <v>0</v>
      </c>
      <c r="AA744" s="230" t="str">
        <f t="shared" si="179"/>
        <v>伸港</v>
      </c>
      <c r="AB744" s="230" t="s">
        <v>2574</v>
      </c>
      <c r="AC744" s="230" t="str">
        <f t="shared" si="194"/>
        <v>伸松線</v>
      </c>
      <c r="BG744" s="239" t="s">
        <v>8906</v>
      </c>
      <c r="BH744" s="240" t="s">
        <v>8911</v>
      </c>
      <c r="BI744" t="s">
        <v>2574</v>
      </c>
      <c r="BJ744" t="s">
        <v>2571</v>
      </c>
    </row>
    <row r="745" spans="1:62">
      <c r="A745" s="239" t="s">
        <v>72</v>
      </c>
      <c r="B745" s="240" t="s">
        <v>8170</v>
      </c>
      <c r="C745" s="240" t="s">
        <v>5999</v>
      </c>
      <c r="D745" s="239" t="s">
        <v>7987</v>
      </c>
      <c r="E745" s="239" t="s">
        <v>995</v>
      </c>
      <c r="F745" s="239" t="s">
        <v>8171</v>
      </c>
      <c r="G745" s="239" t="s">
        <v>863</v>
      </c>
      <c r="H745" s="239" t="s">
        <v>8172</v>
      </c>
      <c r="I745" s="239" t="s">
        <v>8173</v>
      </c>
      <c r="J745" s="241" t="s">
        <v>932</v>
      </c>
      <c r="K745" s="241" t="s">
        <v>854</v>
      </c>
      <c r="L745" s="230" t="str">
        <f t="shared" si="180"/>
        <v>IV33</v>
      </c>
      <c r="M745" s="230" t="str">
        <f t="shared" si="181"/>
        <v/>
      </c>
      <c r="N745" s="230" t="str">
        <f t="shared" si="182"/>
        <v/>
      </c>
      <c r="O745" s="230" t="str">
        <f t="shared" si="183"/>
        <v/>
      </c>
      <c r="P745" s="55" t="str">
        <f t="shared" si="184"/>
        <v>IV33</v>
      </c>
      <c r="Q745" s="635" t="str">
        <f t="shared" si="190"/>
        <v>229</v>
      </c>
      <c r="R745" s="234">
        <f t="shared" si="193"/>
        <v>212</v>
      </c>
      <c r="S745" s="55">
        <f t="shared" si="185"/>
        <v>189</v>
      </c>
      <c r="T745" s="242">
        <f t="shared" ca="1" si="186"/>
        <v>4.5199999999999996</v>
      </c>
      <c r="U745" s="231" t="str">
        <f t="shared" si="187"/>
        <v/>
      </c>
      <c r="V745" s="230" t="str">
        <f t="array" ref="V745">INDEX(P:P,MAX(U$3:U745))</f>
        <v>IV#2MTR</v>
      </c>
      <c r="W745" s="230" t="str">
        <f t="shared" ca="1" si="188"/>
        <v/>
      </c>
      <c r="X745" s="230">
        <f t="shared" si="189"/>
        <v>11.4</v>
      </c>
      <c r="Y745" s="230">
        <f t="shared" si="178"/>
        <v>0</v>
      </c>
      <c r="AA745" s="230" t="str">
        <f t="shared" si="179"/>
        <v>伸港</v>
      </c>
      <c r="AB745" s="230" t="s">
        <v>2575</v>
      </c>
      <c r="AC745" s="230" t="str">
        <f t="shared" si="194"/>
        <v>伸尾線</v>
      </c>
      <c r="BG745" s="239" t="s">
        <v>8904</v>
      </c>
      <c r="BH745" s="240" t="s">
        <v>718</v>
      </c>
      <c r="BI745" t="s">
        <v>2575</v>
      </c>
      <c r="BJ745" t="s">
        <v>2571</v>
      </c>
    </row>
    <row r="746" spans="1:62">
      <c r="A746" s="239" t="s">
        <v>5851</v>
      </c>
      <c r="B746" s="240" t="s">
        <v>8174</v>
      </c>
      <c r="C746" s="240" t="s">
        <v>8175</v>
      </c>
      <c r="D746" s="239" t="s">
        <v>7157</v>
      </c>
      <c r="E746" s="239" t="s">
        <v>1024</v>
      </c>
      <c r="F746" s="239" t="s">
        <v>5959</v>
      </c>
      <c r="G746" s="239" t="s">
        <v>876</v>
      </c>
      <c r="H746" s="239" t="s">
        <v>854</v>
      </c>
      <c r="I746" s="239" t="s">
        <v>1024</v>
      </c>
      <c r="J746" s="241" t="s">
        <v>8176</v>
      </c>
      <c r="K746" s="241" t="s">
        <v>8177</v>
      </c>
      <c r="L746" s="230" t="str">
        <f t="shared" si="180"/>
        <v>IV31</v>
      </c>
      <c r="M746" s="230" t="str">
        <f t="shared" si="181"/>
        <v/>
      </c>
      <c r="N746" s="230" t="str">
        <f t="shared" si="182"/>
        <v/>
      </c>
      <c r="O746" s="230" t="str">
        <f t="shared" si="183"/>
        <v/>
      </c>
      <c r="P746" s="55" t="str">
        <f t="shared" si="184"/>
        <v>IV31</v>
      </c>
      <c r="Q746" s="635" t="str">
        <f t="shared" si="190"/>
        <v>86</v>
      </c>
      <c r="R746" s="234">
        <f t="shared" si="193"/>
        <v>60</v>
      </c>
      <c r="S746" s="55">
        <f t="shared" si="185"/>
        <v>37</v>
      </c>
      <c r="T746" s="242">
        <f t="shared" ca="1" si="186"/>
        <v>1.7</v>
      </c>
      <c r="U746" s="231" t="str">
        <f t="shared" si="187"/>
        <v/>
      </c>
      <c r="V746" s="230" t="str">
        <f t="array" ref="V746">INDEX(P:P,MAX(U$3:U746))</f>
        <v>IV#2MTR</v>
      </c>
      <c r="W746" s="230" t="str">
        <f t="shared" ca="1" si="188"/>
        <v/>
      </c>
      <c r="X746" s="230">
        <f t="shared" si="189"/>
        <v>11.4</v>
      </c>
      <c r="Y746" s="230">
        <f t="shared" si="178"/>
        <v>0</v>
      </c>
      <c r="AA746" s="230" t="str">
        <f t="shared" si="179"/>
        <v>伸港</v>
      </c>
      <c r="AB746" s="230" t="s">
        <v>2576</v>
      </c>
      <c r="AC746" s="230" t="str">
        <f t="shared" si="194"/>
        <v>伸工線</v>
      </c>
      <c r="BG746" s="239" t="s">
        <v>8904</v>
      </c>
      <c r="BH746" s="240" t="s">
        <v>719</v>
      </c>
      <c r="BI746" t="s">
        <v>2576</v>
      </c>
      <c r="BJ746" t="s">
        <v>2571</v>
      </c>
    </row>
    <row r="747" spans="1:62">
      <c r="A747" s="239" t="s">
        <v>72</v>
      </c>
      <c r="B747" s="240" t="s">
        <v>8178</v>
      </c>
      <c r="C747" s="240" t="s">
        <v>8179</v>
      </c>
      <c r="D747" s="239" t="s">
        <v>7446</v>
      </c>
      <c r="E747" s="239" t="s">
        <v>4765</v>
      </c>
      <c r="F747" s="239" t="s">
        <v>8180</v>
      </c>
      <c r="G747" s="239" t="s">
        <v>8181</v>
      </c>
      <c r="H747" s="239" t="s">
        <v>855</v>
      </c>
      <c r="I747" s="239" t="s">
        <v>4765</v>
      </c>
      <c r="J747" s="241" t="s">
        <v>7088</v>
      </c>
      <c r="K747" s="241" t="s">
        <v>8050</v>
      </c>
      <c r="L747" s="230" t="str">
        <f t="shared" si="180"/>
        <v>IV#3MTR</v>
      </c>
      <c r="M747" s="230" t="str">
        <f t="shared" si="181"/>
        <v/>
      </c>
      <c r="N747" s="230" t="str">
        <f t="shared" si="182"/>
        <v>IV#3MTR</v>
      </c>
      <c r="O747" s="230" t="str">
        <f t="shared" si="183"/>
        <v/>
      </c>
      <c r="P747" s="55" t="str">
        <f t="shared" si="184"/>
        <v>IV#3MTR</v>
      </c>
      <c r="Q747" s="635" t="str">
        <f t="shared" si="190"/>
        <v>819</v>
      </c>
      <c r="R747" s="234">
        <f t="shared" si="193"/>
        <v>802</v>
      </c>
      <c r="S747" s="55">
        <f t="shared" si="185"/>
        <v>774</v>
      </c>
      <c r="T747" s="242">
        <f t="shared" ca="1" si="186"/>
        <v>16.170000000000002</v>
      </c>
      <c r="U747" s="231">
        <f t="shared" si="187"/>
        <v>747</v>
      </c>
      <c r="V747" s="230" t="str">
        <f t="array" ref="V747">INDEX(P:P,MAX(U$3:U747))</f>
        <v>IV#3MTR</v>
      </c>
      <c r="W747" s="230">
        <f t="shared" ca="1" si="188"/>
        <v>25</v>
      </c>
      <c r="X747" s="230" t="str">
        <f t="shared" si="189"/>
        <v/>
      </c>
      <c r="Y747" s="230">
        <f t="shared" si="178"/>
        <v>0</v>
      </c>
      <c r="AA747" s="230" t="str">
        <f t="shared" si="179"/>
        <v>伸港</v>
      </c>
      <c r="AB747" s="230" t="s">
        <v>2577</v>
      </c>
      <c r="AC747" s="230" t="str">
        <f t="shared" si="194"/>
        <v>#3M</v>
      </c>
      <c r="BG747" s="239" t="s">
        <v>8904</v>
      </c>
      <c r="BH747" s="240" t="s">
        <v>8548</v>
      </c>
      <c r="BI747" t="s">
        <v>2577</v>
      </c>
      <c r="BJ747" t="s">
        <v>2577</v>
      </c>
    </row>
    <row r="748" spans="1:62">
      <c r="A748" s="239" t="s">
        <v>5851</v>
      </c>
      <c r="B748" s="240" t="s">
        <v>8182</v>
      </c>
      <c r="C748" s="240" t="s">
        <v>8183</v>
      </c>
      <c r="D748" s="239" t="s">
        <v>8184</v>
      </c>
      <c r="E748" s="239" t="s">
        <v>842</v>
      </c>
      <c r="F748" s="239" t="s">
        <v>7219</v>
      </c>
      <c r="G748" s="239" t="s">
        <v>6570</v>
      </c>
      <c r="H748" s="239" t="s">
        <v>813</v>
      </c>
      <c r="I748" s="239" t="s">
        <v>838</v>
      </c>
      <c r="J748" s="241" t="s">
        <v>8185</v>
      </c>
      <c r="K748" s="241" t="s">
        <v>7069</v>
      </c>
      <c r="L748" s="230" t="str">
        <f t="shared" si="180"/>
        <v>IV24</v>
      </c>
      <c r="M748" s="230" t="str">
        <f t="shared" si="181"/>
        <v/>
      </c>
      <c r="N748" s="230" t="str">
        <f t="shared" si="182"/>
        <v/>
      </c>
      <c r="O748" s="230" t="str">
        <f t="shared" si="183"/>
        <v/>
      </c>
      <c r="P748" s="55" t="str">
        <f t="shared" si="184"/>
        <v>IV24</v>
      </c>
      <c r="Q748" s="635" t="str">
        <f t="shared" si="190"/>
        <v>115</v>
      </c>
      <c r="R748" s="234">
        <f t="shared" si="193"/>
        <v>100</v>
      </c>
      <c r="S748" s="55">
        <f t="shared" si="185"/>
        <v>75</v>
      </c>
      <c r="T748" s="242">
        <f t="shared" ca="1" si="186"/>
        <v>2.27</v>
      </c>
      <c r="U748" s="231" t="str">
        <f t="shared" si="187"/>
        <v/>
      </c>
      <c r="V748" s="230" t="str">
        <f t="array" ref="V748">INDEX(P:P,MAX(U$3:U748))</f>
        <v>IV#3MTR</v>
      </c>
      <c r="W748" s="230" t="str">
        <f t="shared" ca="1" si="188"/>
        <v/>
      </c>
      <c r="X748" s="230">
        <f t="shared" si="189"/>
        <v>11.4</v>
      </c>
      <c r="Y748" s="230">
        <f t="shared" si="178"/>
        <v>0</v>
      </c>
      <c r="AA748" s="230" t="str">
        <f t="shared" si="179"/>
        <v>伸港</v>
      </c>
      <c r="AB748" s="230" t="s">
        <v>2578</v>
      </c>
      <c r="AC748" s="230" t="str">
        <f t="shared" si="194"/>
        <v>頂溪線</v>
      </c>
      <c r="BG748" s="239" t="s">
        <v>8904</v>
      </c>
      <c r="BH748" s="240" t="s">
        <v>8912</v>
      </c>
      <c r="BI748" t="s">
        <v>2578</v>
      </c>
      <c r="BJ748" t="s">
        <v>2577</v>
      </c>
    </row>
    <row r="749" spans="1:62">
      <c r="A749" s="239" t="s">
        <v>5851</v>
      </c>
      <c r="B749" s="240" t="s">
        <v>720</v>
      </c>
      <c r="C749" s="240" t="s">
        <v>8186</v>
      </c>
      <c r="D749" s="239" t="s">
        <v>7123</v>
      </c>
      <c r="E749" s="239" t="s">
        <v>8187</v>
      </c>
      <c r="F749" s="239" t="s">
        <v>7446</v>
      </c>
      <c r="G749" s="239" t="s">
        <v>6295</v>
      </c>
      <c r="H749" s="239" t="s">
        <v>7446</v>
      </c>
      <c r="I749" s="239" t="s">
        <v>7418</v>
      </c>
      <c r="J749" s="241" t="s">
        <v>8188</v>
      </c>
      <c r="K749" s="241" t="s">
        <v>5692</v>
      </c>
      <c r="L749" s="230" t="str">
        <f t="shared" si="180"/>
        <v>IV25</v>
      </c>
      <c r="M749" s="230" t="str">
        <f t="shared" si="181"/>
        <v/>
      </c>
      <c r="N749" s="230" t="str">
        <f t="shared" si="182"/>
        <v/>
      </c>
      <c r="O749" s="230" t="str">
        <f t="shared" si="183"/>
        <v/>
      </c>
      <c r="P749" s="55" t="str">
        <f t="shared" si="184"/>
        <v>IV25</v>
      </c>
      <c r="Q749" s="635" t="str">
        <f t="shared" si="190"/>
        <v>99</v>
      </c>
      <c r="R749" s="234">
        <f t="shared" si="193"/>
        <v>95</v>
      </c>
      <c r="S749" s="55">
        <f t="shared" si="185"/>
        <v>92</v>
      </c>
      <c r="T749" s="242">
        <f t="shared" ca="1" si="186"/>
        <v>1.95</v>
      </c>
      <c r="U749" s="231" t="str">
        <f t="shared" si="187"/>
        <v/>
      </c>
      <c r="V749" s="230" t="str">
        <f t="array" ref="V749">INDEX(P:P,MAX(U$3:U749))</f>
        <v>IV#3MTR</v>
      </c>
      <c r="W749" s="230" t="str">
        <f t="shared" ca="1" si="188"/>
        <v/>
      </c>
      <c r="X749" s="230">
        <f t="shared" si="189"/>
        <v>11.4</v>
      </c>
      <c r="Y749" s="230">
        <f t="shared" si="178"/>
        <v>0</v>
      </c>
      <c r="AA749" s="230" t="str">
        <f t="shared" si="179"/>
        <v>伸港</v>
      </c>
      <c r="AB749" s="230" t="s">
        <v>2579</v>
      </c>
      <c r="AC749" s="230" t="str">
        <f t="shared" si="194"/>
        <v>伸海線</v>
      </c>
      <c r="BG749" s="239" t="s">
        <v>5851</v>
      </c>
      <c r="BH749" s="240" t="s">
        <v>8913</v>
      </c>
      <c r="BI749" t="s">
        <v>2579</v>
      </c>
      <c r="BJ749" t="s">
        <v>2577</v>
      </c>
    </row>
    <row r="750" spans="1:62">
      <c r="A750" s="239" t="s">
        <v>5851</v>
      </c>
      <c r="B750" s="240" t="s">
        <v>8189</v>
      </c>
      <c r="C750" s="240" t="s">
        <v>7680</v>
      </c>
      <c r="D750" s="239" t="s">
        <v>859</v>
      </c>
      <c r="E750" s="239" t="s">
        <v>8190</v>
      </c>
      <c r="F750" s="239" t="s">
        <v>859</v>
      </c>
      <c r="G750" s="239" t="s">
        <v>8191</v>
      </c>
      <c r="H750" s="239" t="s">
        <v>7422</v>
      </c>
      <c r="I750" s="239" t="s">
        <v>8192</v>
      </c>
      <c r="J750" s="241" t="s">
        <v>8193</v>
      </c>
      <c r="K750" s="241" t="s">
        <v>5985</v>
      </c>
      <c r="L750" s="230" t="str">
        <f t="shared" si="180"/>
        <v>IV22</v>
      </c>
      <c r="M750" s="230" t="str">
        <f t="shared" si="181"/>
        <v/>
      </c>
      <c r="N750" s="230" t="str">
        <f t="shared" si="182"/>
        <v/>
      </c>
      <c r="O750" s="230" t="str">
        <f t="shared" si="183"/>
        <v/>
      </c>
      <c r="P750" s="55" t="str">
        <f t="shared" si="184"/>
        <v>IV22</v>
      </c>
      <c r="Q750" s="635" t="str">
        <f t="shared" si="190"/>
        <v>324</v>
      </c>
      <c r="R750" s="234">
        <f t="shared" si="193"/>
        <v>311</v>
      </c>
      <c r="S750" s="55">
        <f t="shared" si="185"/>
        <v>299</v>
      </c>
      <c r="T750" s="242">
        <f t="shared" ca="1" si="186"/>
        <v>6.4</v>
      </c>
      <c r="U750" s="231" t="str">
        <f t="shared" si="187"/>
        <v/>
      </c>
      <c r="V750" s="230" t="str">
        <f t="array" ref="V750">INDEX(P:P,MAX(U$3:U750))</f>
        <v>IV#3MTR</v>
      </c>
      <c r="W750" s="230" t="str">
        <f t="shared" ca="1" si="188"/>
        <v/>
      </c>
      <c r="X750" s="230">
        <f t="shared" si="189"/>
        <v>11.4</v>
      </c>
      <c r="Y750" s="230">
        <f t="shared" si="178"/>
        <v>0</v>
      </c>
      <c r="AA750" s="230" t="str">
        <f t="shared" si="179"/>
        <v>伸港</v>
      </c>
      <c r="AB750" s="230" t="s">
        <v>2580</v>
      </c>
      <c r="AC750" s="230" t="str">
        <f t="shared" si="194"/>
        <v>水尾線</v>
      </c>
      <c r="BG750" s="239" t="s">
        <v>8904</v>
      </c>
      <c r="BH750" s="240" t="s">
        <v>8914</v>
      </c>
      <c r="BI750" t="s">
        <v>2580</v>
      </c>
      <c r="BJ750" t="s">
        <v>2577</v>
      </c>
    </row>
    <row r="751" spans="1:62">
      <c r="A751" s="239" t="s">
        <v>5851</v>
      </c>
      <c r="B751" s="240" t="s">
        <v>8194</v>
      </c>
      <c r="C751" s="240" t="s">
        <v>7845</v>
      </c>
      <c r="D751" s="239" t="s">
        <v>7123</v>
      </c>
      <c r="E751" s="239" t="s">
        <v>8095</v>
      </c>
      <c r="F751" s="239" t="s">
        <v>813</v>
      </c>
      <c r="G751" s="239" t="s">
        <v>8195</v>
      </c>
      <c r="H751" s="239" t="s">
        <v>6200</v>
      </c>
      <c r="I751" s="239" t="s">
        <v>8196</v>
      </c>
      <c r="J751" s="241" t="s">
        <v>8197</v>
      </c>
      <c r="K751" s="241" t="s">
        <v>854</v>
      </c>
      <c r="L751" s="230" t="str">
        <f t="shared" si="180"/>
        <v>IV21</v>
      </c>
      <c r="M751" s="230" t="str">
        <f t="shared" si="181"/>
        <v/>
      </c>
      <c r="N751" s="230" t="str">
        <f t="shared" si="182"/>
        <v/>
      </c>
      <c r="O751" s="230" t="str">
        <f t="shared" si="183"/>
        <v/>
      </c>
      <c r="P751" s="55" t="str">
        <f t="shared" si="184"/>
        <v>IV21</v>
      </c>
      <c r="Q751" s="635" t="str">
        <f t="shared" si="190"/>
        <v>201</v>
      </c>
      <c r="R751" s="234">
        <f t="shared" si="193"/>
        <v>196</v>
      </c>
      <c r="S751" s="55">
        <f t="shared" si="185"/>
        <v>189</v>
      </c>
      <c r="T751" s="242">
        <f t="shared" ca="1" si="186"/>
        <v>3.97</v>
      </c>
      <c r="U751" s="231" t="str">
        <f t="shared" si="187"/>
        <v/>
      </c>
      <c r="V751" s="230" t="str">
        <f t="array" ref="V751">INDEX(P:P,MAX(U$3:U751))</f>
        <v>IV#3MTR</v>
      </c>
      <c r="W751" s="230" t="str">
        <f t="shared" ca="1" si="188"/>
        <v/>
      </c>
      <c r="X751" s="230">
        <f t="shared" si="189"/>
        <v>11.4</v>
      </c>
      <c r="Y751" s="230">
        <f t="shared" si="178"/>
        <v>0</v>
      </c>
      <c r="AA751" s="230" t="str">
        <f t="shared" si="179"/>
        <v>伸港</v>
      </c>
      <c r="AB751" s="230" t="s">
        <v>2581</v>
      </c>
      <c r="AC751" s="230" t="str">
        <f t="shared" si="194"/>
        <v>草埔線</v>
      </c>
      <c r="BG751" s="239" t="s">
        <v>8906</v>
      </c>
      <c r="BH751" s="240" t="s">
        <v>721</v>
      </c>
      <c r="BI751" t="s">
        <v>2581</v>
      </c>
      <c r="BJ751" t="s">
        <v>2577</v>
      </c>
    </row>
    <row r="752" spans="1:62">
      <c r="A752" s="239" t="s">
        <v>72</v>
      </c>
      <c r="B752" s="240" t="s">
        <v>8198</v>
      </c>
      <c r="C752" s="240" t="s">
        <v>1007</v>
      </c>
      <c r="D752" s="239" t="s">
        <v>813</v>
      </c>
      <c r="E752" s="239" t="s">
        <v>992</v>
      </c>
      <c r="F752" s="239" t="s">
        <v>813</v>
      </c>
      <c r="G752" s="239" t="s">
        <v>7874</v>
      </c>
      <c r="H752" s="239" t="s">
        <v>8116</v>
      </c>
      <c r="I752" s="239" t="s">
        <v>8199</v>
      </c>
      <c r="J752" s="241" t="s">
        <v>8200</v>
      </c>
      <c r="K752" s="241" t="s">
        <v>5985</v>
      </c>
      <c r="L752" s="230" t="str">
        <f t="shared" si="180"/>
        <v>IV29</v>
      </c>
      <c r="M752" s="230" t="str">
        <f t="shared" si="181"/>
        <v/>
      </c>
      <c r="N752" s="230" t="str">
        <f t="shared" si="182"/>
        <v/>
      </c>
      <c r="O752" s="230" t="str">
        <f t="shared" si="183"/>
        <v/>
      </c>
      <c r="P752" s="55" t="str">
        <f t="shared" si="184"/>
        <v>IV29</v>
      </c>
      <c r="Q752" s="635" t="str">
        <f t="shared" si="190"/>
        <v>239</v>
      </c>
      <c r="R752" s="234">
        <f t="shared" si="193"/>
        <v>225</v>
      </c>
      <c r="S752" s="55">
        <f t="shared" si="185"/>
        <v>202</v>
      </c>
      <c r="T752" s="242">
        <f t="shared" ca="1" si="186"/>
        <v>4.72</v>
      </c>
      <c r="U752" s="231" t="str">
        <f t="shared" si="187"/>
        <v/>
      </c>
      <c r="V752" s="230" t="str">
        <f t="array" ref="V752">INDEX(P:P,MAX(U$3:U752))</f>
        <v>IV#3MTR</v>
      </c>
      <c r="W752" s="230" t="str">
        <f t="shared" ca="1" si="188"/>
        <v/>
      </c>
      <c r="X752" s="230">
        <f t="shared" si="189"/>
        <v>11.4</v>
      </c>
      <c r="Y752" s="230">
        <f t="shared" si="178"/>
        <v>0</v>
      </c>
      <c r="AA752" s="230" t="str">
        <f t="shared" si="179"/>
        <v>伸港</v>
      </c>
      <c r="AB752" s="230" t="s">
        <v>2582</v>
      </c>
      <c r="AC752" s="230" t="str">
        <f t="shared" si="194"/>
        <v>伸三線</v>
      </c>
      <c r="BG752" s="239" t="s">
        <v>8904</v>
      </c>
      <c r="BH752" s="240" t="s">
        <v>8915</v>
      </c>
      <c r="BI752" t="s">
        <v>2582</v>
      </c>
      <c r="BJ752" t="s">
        <v>2577</v>
      </c>
    </row>
    <row r="753" spans="1:62">
      <c r="A753" s="239" t="s">
        <v>8201</v>
      </c>
      <c r="B753" s="240" t="s">
        <v>434</v>
      </c>
      <c r="C753" s="240" t="s">
        <v>7397</v>
      </c>
      <c r="D753" s="239" t="s">
        <v>855</v>
      </c>
      <c r="E753" s="239" t="s">
        <v>1016</v>
      </c>
      <c r="F753" s="239" t="s">
        <v>806</v>
      </c>
      <c r="G753" s="239" t="s">
        <v>894</v>
      </c>
      <c r="H753" s="239" t="s">
        <v>855</v>
      </c>
      <c r="I753" s="239" t="s">
        <v>1017</v>
      </c>
      <c r="J753" s="241" t="s">
        <v>367</v>
      </c>
      <c r="K753" s="241" t="s">
        <v>367</v>
      </c>
      <c r="L753" s="230" t="str">
        <f t="shared" si="180"/>
        <v>IW#1MTR</v>
      </c>
      <c r="M753" s="230" t="str">
        <f t="shared" si="181"/>
        <v/>
      </c>
      <c r="N753" s="230" t="str">
        <f t="shared" si="182"/>
        <v>IW#1MTR</v>
      </c>
      <c r="O753" s="230" t="str">
        <f t="shared" si="183"/>
        <v/>
      </c>
      <c r="P753" s="55" t="str">
        <f t="shared" si="184"/>
        <v>IW#1MTR</v>
      </c>
      <c r="Q753" s="635" t="str">
        <f t="shared" si="190"/>
        <v>274</v>
      </c>
      <c r="R753" s="234">
        <f t="shared" si="193"/>
        <v>259</v>
      </c>
      <c r="S753" s="55">
        <f t="shared" si="185"/>
        <v>248</v>
      </c>
      <c r="T753" s="242">
        <f t="shared" ca="1" si="186"/>
        <v>5.41</v>
      </c>
      <c r="U753" s="231">
        <f t="shared" si="187"/>
        <v>753</v>
      </c>
      <c r="V753" s="230" t="str">
        <f t="array" ref="V753">INDEX(P:P,MAX(U$3:U753))</f>
        <v>IW#1MTR</v>
      </c>
      <c r="W753" s="230">
        <f t="shared" ca="1" si="188"/>
        <v>25</v>
      </c>
      <c r="X753" s="230" t="str">
        <f t="shared" si="189"/>
        <v/>
      </c>
      <c r="Y753" s="230">
        <f t="shared" si="178"/>
        <v>0</v>
      </c>
      <c r="AA753" s="230" t="str">
        <f t="shared" si="179"/>
        <v>二水</v>
      </c>
      <c r="AB753" s="230" t="s">
        <v>2583</v>
      </c>
      <c r="AC753" s="230" t="str">
        <f t="shared" si="194"/>
        <v>#1M</v>
      </c>
      <c r="BG753" s="239" t="s">
        <v>8916</v>
      </c>
      <c r="BH753" s="240" t="s">
        <v>8480</v>
      </c>
      <c r="BI753" t="s">
        <v>2583</v>
      </c>
      <c r="BJ753" t="s">
        <v>2583</v>
      </c>
    </row>
    <row r="754" spans="1:62">
      <c r="A754" s="239" t="s">
        <v>8202</v>
      </c>
      <c r="B754" s="240" t="s">
        <v>8203</v>
      </c>
      <c r="C754" s="240" t="s">
        <v>8204</v>
      </c>
      <c r="D754" s="239" t="s">
        <v>5996</v>
      </c>
      <c r="E754" s="239" t="s">
        <v>827</v>
      </c>
      <c r="F754" s="239" t="s">
        <v>806</v>
      </c>
      <c r="G754" s="239" t="s">
        <v>7348</v>
      </c>
      <c r="H754" s="239" t="s">
        <v>8205</v>
      </c>
      <c r="I754" s="239" t="s">
        <v>7984</v>
      </c>
      <c r="J754" s="241" t="s">
        <v>940</v>
      </c>
      <c r="K754" s="241" t="s">
        <v>868</v>
      </c>
      <c r="L754" s="230" t="str">
        <f t="shared" si="180"/>
        <v>IW22</v>
      </c>
      <c r="M754" s="230" t="str">
        <f t="shared" si="181"/>
        <v/>
      </c>
      <c r="N754" s="230" t="str">
        <f t="shared" si="182"/>
        <v/>
      </c>
      <c r="O754" s="230" t="str">
        <f t="shared" si="183"/>
        <v/>
      </c>
      <c r="P754" s="55" t="str">
        <f t="shared" si="184"/>
        <v>IW22</v>
      </c>
      <c r="Q754" s="635" t="str">
        <f t="shared" si="190"/>
        <v>105</v>
      </c>
      <c r="R754" s="234">
        <f t="shared" si="193"/>
        <v>101</v>
      </c>
      <c r="S754" s="55">
        <f t="shared" si="185"/>
        <v>98</v>
      </c>
      <c r="T754" s="242">
        <f t="shared" ca="1" si="186"/>
        <v>2.0699999999999998</v>
      </c>
      <c r="U754" s="231" t="str">
        <f t="shared" si="187"/>
        <v/>
      </c>
      <c r="V754" s="230" t="str">
        <f t="array" ref="V754">INDEX(P:P,MAX(U$3:U754))</f>
        <v>IW#1MTR</v>
      </c>
      <c r="W754" s="230" t="str">
        <f t="shared" ca="1" si="188"/>
        <v/>
      </c>
      <c r="X754" s="230">
        <f t="shared" si="189"/>
        <v>11.4</v>
      </c>
      <c r="Y754" s="230">
        <f t="shared" si="178"/>
        <v>0</v>
      </c>
      <c r="AA754" s="230" t="str">
        <f t="shared" si="179"/>
        <v>二水</v>
      </c>
      <c r="AB754" s="230" t="s">
        <v>2584</v>
      </c>
      <c r="AC754" s="230" t="str">
        <f t="shared" si="194"/>
        <v>大莊線</v>
      </c>
      <c r="BG754" s="239" t="s">
        <v>8916</v>
      </c>
      <c r="BH754" s="240" t="s">
        <v>8917</v>
      </c>
      <c r="BI754" t="s">
        <v>2584</v>
      </c>
      <c r="BJ754" t="s">
        <v>2583</v>
      </c>
    </row>
    <row r="755" spans="1:62">
      <c r="A755" s="239" t="s">
        <v>74</v>
      </c>
      <c r="B755" s="240" t="s">
        <v>8206</v>
      </c>
      <c r="C755" s="240" t="s">
        <v>8207</v>
      </c>
      <c r="D755" s="239" t="s">
        <v>6105</v>
      </c>
      <c r="E755" s="239" t="s">
        <v>1032</v>
      </c>
      <c r="F755" s="239" t="s">
        <v>8208</v>
      </c>
      <c r="G755" s="239" t="s">
        <v>8209</v>
      </c>
      <c r="H755" s="239" t="s">
        <v>7471</v>
      </c>
      <c r="I755" s="239" t="s">
        <v>8207</v>
      </c>
      <c r="J755" s="241" t="s">
        <v>858</v>
      </c>
      <c r="K755" s="241" t="s">
        <v>859</v>
      </c>
      <c r="L755" s="230" t="str">
        <f t="shared" si="180"/>
        <v>IW26</v>
      </c>
      <c r="M755" s="230" t="str">
        <f t="shared" si="181"/>
        <v/>
      </c>
      <c r="N755" s="230" t="str">
        <f t="shared" si="182"/>
        <v/>
      </c>
      <c r="O755" s="230" t="str">
        <f t="shared" si="183"/>
        <v/>
      </c>
      <c r="P755" s="55" t="str">
        <f t="shared" si="184"/>
        <v>IW26</v>
      </c>
      <c r="Q755" s="635" t="str">
        <f t="shared" si="190"/>
        <v>24</v>
      </c>
      <c r="R755" s="234">
        <f t="shared" si="193"/>
        <v>18</v>
      </c>
      <c r="S755" s="55">
        <f t="shared" si="185"/>
        <v>12</v>
      </c>
      <c r="T755" s="242">
        <f t="shared" ca="1" si="186"/>
        <v>0.47</v>
      </c>
      <c r="U755" s="231" t="str">
        <f t="shared" si="187"/>
        <v/>
      </c>
      <c r="V755" s="230" t="str">
        <f t="array" ref="V755">INDEX(P:P,MAX(U$3:U755))</f>
        <v>IW#1MTR</v>
      </c>
      <c r="W755" s="230" t="str">
        <f t="shared" ca="1" si="188"/>
        <v/>
      </c>
      <c r="X755" s="230">
        <f t="shared" si="189"/>
        <v>11.4</v>
      </c>
      <c r="Y755" s="230">
        <f t="shared" si="178"/>
        <v>0</v>
      </c>
      <c r="AA755" s="230" t="str">
        <f t="shared" si="179"/>
        <v>二水</v>
      </c>
      <c r="AB755" s="230" t="s">
        <v>2585</v>
      </c>
      <c r="AC755" s="230" t="str">
        <f t="shared" si="194"/>
        <v>惠民線</v>
      </c>
      <c r="BG755" s="239" t="s">
        <v>8916</v>
      </c>
      <c r="BH755" s="240" t="s">
        <v>8918</v>
      </c>
      <c r="BI755" t="s">
        <v>2585</v>
      </c>
      <c r="BJ755" t="s">
        <v>2583</v>
      </c>
    </row>
    <row r="756" spans="1:62">
      <c r="A756" s="239" t="s">
        <v>74</v>
      </c>
      <c r="B756" s="240" t="s">
        <v>8210</v>
      </c>
      <c r="C756" s="240" t="s">
        <v>7726</v>
      </c>
      <c r="D756" s="239" t="s">
        <v>5846</v>
      </c>
      <c r="E756" s="239" t="s">
        <v>7306</v>
      </c>
      <c r="F756" s="239" t="s">
        <v>7114</v>
      </c>
      <c r="G756" s="239" t="s">
        <v>5745</v>
      </c>
      <c r="H756" s="239" t="s">
        <v>7082</v>
      </c>
      <c r="I756" s="239" t="s">
        <v>5746</v>
      </c>
      <c r="J756" s="241" t="s">
        <v>6045</v>
      </c>
      <c r="K756" s="241" t="s">
        <v>5846</v>
      </c>
      <c r="L756" s="230" t="str">
        <f t="shared" si="180"/>
        <v>IW25</v>
      </c>
      <c r="M756" s="230" t="str">
        <f t="shared" si="181"/>
        <v/>
      </c>
      <c r="N756" s="230" t="str">
        <f t="shared" si="182"/>
        <v/>
      </c>
      <c r="O756" s="230" t="str">
        <f t="shared" si="183"/>
        <v/>
      </c>
      <c r="P756" s="55" t="str">
        <f t="shared" si="184"/>
        <v>IW25</v>
      </c>
      <c r="Q756" s="635" t="str">
        <f t="shared" si="190"/>
        <v>32</v>
      </c>
      <c r="R756" s="234">
        <f t="shared" si="193"/>
        <v>27</v>
      </c>
      <c r="S756" s="55">
        <f t="shared" si="185"/>
        <v>17</v>
      </c>
      <c r="T756" s="242">
        <f t="shared" ca="1" si="186"/>
        <v>0.63</v>
      </c>
      <c r="U756" s="231" t="str">
        <f t="shared" si="187"/>
        <v/>
      </c>
      <c r="V756" s="230" t="str">
        <f t="array" ref="V756">INDEX(P:P,MAX(U$3:U756))</f>
        <v>IW#1MTR</v>
      </c>
      <c r="W756" s="230" t="str">
        <f t="shared" ca="1" si="188"/>
        <v/>
      </c>
      <c r="X756" s="230">
        <f t="shared" si="189"/>
        <v>11.4</v>
      </c>
      <c r="Y756" s="230">
        <f t="shared" si="178"/>
        <v>0</v>
      </c>
      <c r="AA756" s="230" t="str">
        <f t="shared" si="179"/>
        <v>二水</v>
      </c>
      <c r="AB756" s="230" t="s">
        <v>2586</v>
      </c>
      <c r="AC756" s="230" t="str">
        <f t="shared" si="194"/>
        <v>榮光線</v>
      </c>
      <c r="BG756" s="239" t="s">
        <v>8919</v>
      </c>
      <c r="BH756" s="240" t="s">
        <v>722</v>
      </c>
      <c r="BI756" t="s">
        <v>2586</v>
      </c>
      <c r="BJ756" t="s">
        <v>2583</v>
      </c>
    </row>
    <row r="757" spans="1:62">
      <c r="A757" s="239" t="s">
        <v>74</v>
      </c>
      <c r="B757" s="240" t="s">
        <v>723</v>
      </c>
      <c r="C757" s="240" t="s">
        <v>940</v>
      </c>
      <c r="D757" s="239" t="s">
        <v>854</v>
      </c>
      <c r="E757" s="239" t="s">
        <v>940</v>
      </c>
      <c r="F757" s="239" t="s">
        <v>859</v>
      </c>
      <c r="G757" s="239" t="s">
        <v>861</v>
      </c>
      <c r="H757" s="239" t="s">
        <v>5692</v>
      </c>
      <c r="I757" s="239" t="s">
        <v>940</v>
      </c>
      <c r="J757" s="241" t="s">
        <v>8211</v>
      </c>
      <c r="K757" s="241" t="s">
        <v>6105</v>
      </c>
      <c r="L757" s="230" t="str">
        <f t="shared" si="180"/>
        <v>IW24</v>
      </c>
      <c r="M757" s="230" t="str">
        <f t="shared" si="181"/>
        <v/>
      </c>
      <c r="N757" s="230" t="str">
        <f t="shared" si="182"/>
        <v/>
      </c>
      <c r="O757" s="230" t="str">
        <f t="shared" si="183"/>
        <v/>
      </c>
      <c r="P757" s="55" t="str">
        <f t="shared" si="184"/>
        <v>IW24</v>
      </c>
      <c r="Q757" s="635" t="str">
        <f t="shared" si="190"/>
        <v>23</v>
      </c>
      <c r="R757" s="234">
        <f t="shared" si="193"/>
        <v>20</v>
      </c>
      <c r="S757" s="55">
        <f t="shared" si="185"/>
        <v>13</v>
      </c>
      <c r="T757" s="242">
        <f t="shared" ca="1" si="186"/>
        <v>0.45</v>
      </c>
      <c r="U757" s="231" t="str">
        <f t="shared" si="187"/>
        <v/>
      </c>
      <c r="V757" s="230" t="str">
        <f t="array" ref="V757">INDEX(P:P,MAX(U$3:U757))</f>
        <v>IW#1MTR</v>
      </c>
      <c r="W757" s="230" t="str">
        <f t="shared" ca="1" si="188"/>
        <v/>
      </c>
      <c r="X757" s="230">
        <f t="shared" si="189"/>
        <v>11.4</v>
      </c>
      <c r="Y757" s="230">
        <f t="shared" si="178"/>
        <v>0</v>
      </c>
      <c r="AA757" s="230" t="str">
        <f t="shared" si="179"/>
        <v>二水</v>
      </c>
      <c r="AB757" s="230" t="s">
        <v>2587</v>
      </c>
      <c r="AC757" s="230" t="str">
        <f t="shared" si="194"/>
        <v>大崙線</v>
      </c>
      <c r="BG757" s="239" t="s">
        <v>74</v>
      </c>
      <c r="BH757" s="240" t="s">
        <v>8920</v>
      </c>
      <c r="BI757" t="s">
        <v>2587</v>
      </c>
      <c r="BJ757" t="s">
        <v>2583</v>
      </c>
    </row>
    <row r="758" spans="1:62">
      <c r="A758" s="239" t="s">
        <v>74</v>
      </c>
      <c r="B758" s="240" t="s">
        <v>724</v>
      </c>
      <c r="C758" s="240" t="s">
        <v>980</v>
      </c>
      <c r="D758" s="239" t="s">
        <v>806</v>
      </c>
      <c r="E758" s="239" t="s">
        <v>8212</v>
      </c>
      <c r="F758" s="239" t="s">
        <v>855</v>
      </c>
      <c r="G758" s="239" t="s">
        <v>6503</v>
      </c>
      <c r="H758" s="239" t="s">
        <v>855</v>
      </c>
      <c r="I758" s="239" t="s">
        <v>980</v>
      </c>
      <c r="J758" s="241" t="s">
        <v>1021</v>
      </c>
      <c r="K758" s="241" t="s">
        <v>859</v>
      </c>
      <c r="L758" s="230" t="str">
        <f t="shared" si="180"/>
        <v>IW29</v>
      </c>
      <c r="M758" s="230" t="str">
        <f t="shared" si="181"/>
        <v/>
      </c>
      <c r="N758" s="230" t="str">
        <f t="shared" si="182"/>
        <v/>
      </c>
      <c r="O758" s="230" t="str">
        <f t="shared" si="183"/>
        <v/>
      </c>
      <c r="P758" s="55" t="str">
        <f t="shared" si="184"/>
        <v>IW29</v>
      </c>
      <c r="Q758" s="635" t="str">
        <f t="shared" si="190"/>
        <v>120</v>
      </c>
      <c r="R758" s="234">
        <f t="shared" si="193"/>
        <v>113</v>
      </c>
      <c r="S758" s="55">
        <f t="shared" si="185"/>
        <v>104</v>
      </c>
      <c r="T758" s="242">
        <f t="shared" ca="1" si="186"/>
        <v>2.37</v>
      </c>
      <c r="U758" s="231" t="str">
        <f t="shared" si="187"/>
        <v/>
      </c>
      <c r="V758" s="230" t="str">
        <f t="array" ref="V758">INDEX(P:P,MAX(U$3:U758))</f>
        <v>IW#1MTR</v>
      </c>
      <c r="W758" s="230" t="str">
        <f t="shared" ca="1" si="188"/>
        <v/>
      </c>
      <c r="X758" s="230">
        <f t="shared" si="189"/>
        <v>11.4</v>
      </c>
      <c r="Y758" s="230">
        <f t="shared" si="178"/>
        <v>0</v>
      </c>
      <c r="AA758" s="230" t="str">
        <f t="shared" si="179"/>
        <v>二水</v>
      </c>
      <c r="AB758" s="230" t="s">
        <v>2588</v>
      </c>
      <c r="AC758" s="230" t="str">
        <f t="shared" si="194"/>
        <v>華成線</v>
      </c>
      <c r="BG758" s="239" t="s">
        <v>8919</v>
      </c>
      <c r="BH758" s="240" t="s">
        <v>724</v>
      </c>
      <c r="BI758" t="s">
        <v>2588</v>
      </c>
      <c r="BJ758" t="s">
        <v>2583</v>
      </c>
    </row>
    <row r="759" spans="1:62">
      <c r="A759" s="239" t="s">
        <v>74</v>
      </c>
      <c r="B759" s="240" t="s">
        <v>6778</v>
      </c>
      <c r="C759" s="240" t="s">
        <v>4766</v>
      </c>
      <c r="D759" s="239" t="s">
        <v>5996</v>
      </c>
      <c r="E759" s="239" t="s">
        <v>8213</v>
      </c>
      <c r="F759" s="239" t="s">
        <v>5996</v>
      </c>
      <c r="G759" s="239" t="s">
        <v>4767</v>
      </c>
      <c r="H759" s="239" t="s">
        <v>5996</v>
      </c>
      <c r="I759" s="239" t="s">
        <v>8214</v>
      </c>
      <c r="J759" s="241" t="s">
        <v>367</v>
      </c>
      <c r="K759" s="241" t="s">
        <v>7088</v>
      </c>
      <c r="L759" s="230" t="str">
        <f t="shared" si="180"/>
        <v>IW#2MTR</v>
      </c>
      <c r="M759" s="230" t="str">
        <f t="shared" si="181"/>
        <v/>
      </c>
      <c r="N759" s="230" t="str">
        <f t="shared" si="182"/>
        <v>IW#2MTR</v>
      </c>
      <c r="O759" s="230" t="str">
        <f t="shared" si="183"/>
        <v/>
      </c>
      <c r="P759" s="55" t="str">
        <f t="shared" si="184"/>
        <v>IW#2MTR</v>
      </c>
      <c r="Q759" s="635" t="str">
        <f t="shared" si="190"/>
        <v>679</v>
      </c>
      <c r="R759" s="234">
        <f t="shared" si="193"/>
        <v>638</v>
      </c>
      <c r="S759" s="55">
        <f t="shared" si="185"/>
        <v>610</v>
      </c>
      <c r="T759" s="242">
        <f t="shared" ca="1" si="186"/>
        <v>13.41</v>
      </c>
      <c r="U759" s="231">
        <f t="shared" si="187"/>
        <v>759</v>
      </c>
      <c r="V759" s="230" t="str">
        <f t="array" ref="V759">INDEX(P:P,MAX(U$3:U759))</f>
        <v>IW#2MTR</v>
      </c>
      <c r="W759" s="230">
        <f t="shared" ca="1" si="188"/>
        <v>25</v>
      </c>
      <c r="X759" s="230" t="str">
        <f t="shared" si="189"/>
        <v/>
      </c>
      <c r="Y759" s="230">
        <f t="shared" si="178"/>
        <v>0</v>
      </c>
      <c r="AA759" s="230" t="str">
        <f t="shared" si="179"/>
        <v>二水</v>
      </c>
      <c r="AB759" s="230" t="s">
        <v>2589</v>
      </c>
      <c r="AC759" s="230" t="str">
        <f t="shared" si="194"/>
        <v>#2M</v>
      </c>
      <c r="BG759" s="239" t="s">
        <v>74</v>
      </c>
      <c r="BH759" s="240" t="s">
        <v>436</v>
      </c>
      <c r="BI759" t="s">
        <v>2589</v>
      </c>
      <c r="BJ759" t="s">
        <v>2589</v>
      </c>
    </row>
    <row r="760" spans="1:62">
      <c r="A760" s="239" t="s">
        <v>74</v>
      </c>
      <c r="B760" s="240" t="s">
        <v>8215</v>
      </c>
      <c r="C760" s="240" t="s">
        <v>1018</v>
      </c>
      <c r="D760" s="239" t="s">
        <v>855</v>
      </c>
      <c r="E760" s="239" t="s">
        <v>6307</v>
      </c>
      <c r="F760" s="239" t="s">
        <v>859</v>
      </c>
      <c r="G760" s="239" t="s">
        <v>931</v>
      </c>
      <c r="H760" s="239" t="s">
        <v>855</v>
      </c>
      <c r="I760" s="239" t="s">
        <v>8216</v>
      </c>
      <c r="J760" s="241" t="s">
        <v>882</v>
      </c>
      <c r="K760" s="241" t="s">
        <v>5692</v>
      </c>
      <c r="L760" s="230" t="str">
        <f t="shared" si="180"/>
        <v>IW30</v>
      </c>
      <c r="M760" s="230" t="str">
        <f t="shared" si="181"/>
        <v/>
      </c>
      <c r="N760" s="230" t="str">
        <f t="shared" si="182"/>
        <v/>
      </c>
      <c r="O760" s="230" t="str">
        <f t="shared" si="183"/>
        <v/>
      </c>
      <c r="P760" s="55" t="str">
        <f t="shared" si="184"/>
        <v>IW30</v>
      </c>
      <c r="Q760" s="635" t="str">
        <f t="shared" si="190"/>
        <v>76</v>
      </c>
      <c r="R760" s="234">
        <f t="shared" si="193"/>
        <v>60</v>
      </c>
      <c r="S760" s="55">
        <f t="shared" si="185"/>
        <v>44</v>
      </c>
      <c r="T760" s="242">
        <f t="shared" ca="1" si="186"/>
        <v>1.5</v>
      </c>
      <c r="U760" s="231" t="str">
        <f t="shared" si="187"/>
        <v/>
      </c>
      <c r="V760" s="230" t="str">
        <f t="array" ref="V760">INDEX(P:P,MAX(U$3:U760))</f>
        <v>IW#2MTR</v>
      </c>
      <c r="W760" s="230" t="str">
        <f t="shared" ca="1" si="188"/>
        <v/>
      </c>
      <c r="X760" s="230">
        <f t="shared" si="189"/>
        <v>11.4</v>
      </c>
      <c r="Y760" s="230">
        <f t="shared" si="178"/>
        <v>0</v>
      </c>
      <c r="AA760" s="230" t="str">
        <f t="shared" si="179"/>
        <v>二水</v>
      </c>
      <c r="AB760" s="230" t="s">
        <v>2590</v>
      </c>
      <c r="AC760" s="230" t="str">
        <f t="shared" si="194"/>
        <v>吉安線</v>
      </c>
      <c r="BG760" s="239" t="s">
        <v>74</v>
      </c>
      <c r="BH760" s="240" t="s">
        <v>8921</v>
      </c>
      <c r="BI760" t="s">
        <v>2590</v>
      </c>
      <c r="BJ760" t="s">
        <v>2589</v>
      </c>
    </row>
    <row r="761" spans="1:62">
      <c r="A761" s="239" t="s">
        <v>74</v>
      </c>
      <c r="B761" s="240" t="s">
        <v>725</v>
      </c>
      <c r="C761" s="240" t="s">
        <v>966</v>
      </c>
      <c r="D761" s="239" t="s">
        <v>854</v>
      </c>
      <c r="E761" s="239" t="s">
        <v>926</v>
      </c>
      <c r="F761" s="239" t="s">
        <v>5959</v>
      </c>
      <c r="G761" s="239" t="s">
        <v>8217</v>
      </c>
      <c r="H761" s="239" t="s">
        <v>813</v>
      </c>
      <c r="I761" s="239" t="s">
        <v>8186</v>
      </c>
      <c r="J761" s="241" t="s">
        <v>898</v>
      </c>
      <c r="K761" s="241" t="s">
        <v>854</v>
      </c>
      <c r="L761" s="230" t="str">
        <f t="shared" si="180"/>
        <v>IW31</v>
      </c>
      <c r="M761" s="230" t="str">
        <f t="shared" si="181"/>
        <v/>
      </c>
      <c r="N761" s="230" t="str">
        <f t="shared" si="182"/>
        <v/>
      </c>
      <c r="O761" s="230" t="str">
        <f t="shared" si="183"/>
        <v/>
      </c>
      <c r="P761" s="55" t="str">
        <f t="shared" si="184"/>
        <v>IW31</v>
      </c>
      <c r="Q761" s="635" t="str">
        <f t="shared" si="190"/>
        <v>93</v>
      </c>
      <c r="R761" s="234">
        <f t="shared" si="193"/>
        <v>68</v>
      </c>
      <c r="S761" s="55">
        <f t="shared" si="185"/>
        <v>49</v>
      </c>
      <c r="T761" s="242">
        <f t="shared" ca="1" si="186"/>
        <v>1.84</v>
      </c>
      <c r="U761" s="231" t="str">
        <f t="shared" si="187"/>
        <v/>
      </c>
      <c r="V761" s="230" t="str">
        <f t="array" ref="V761">INDEX(P:P,MAX(U$3:U761))</f>
        <v>IW#2MTR</v>
      </c>
      <c r="W761" s="230" t="str">
        <f t="shared" ca="1" si="188"/>
        <v/>
      </c>
      <c r="X761" s="230">
        <f t="shared" si="189"/>
        <v>11.4</v>
      </c>
      <c r="Y761" s="230">
        <f t="shared" si="178"/>
        <v>0</v>
      </c>
      <c r="AA761" s="230" t="str">
        <f t="shared" si="179"/>
        <v>二水</v>
      </c>
      <c r="AB761" s="230" t="s">
        <v>2591</v>
      </c>
      <c r="AC761" s="230" t="str">
        <f t="shared" si="194"/>
        <v>大安線</v>
      </c>
      <c r="BG761" s="239" t="s">
        <v>8916</v>
      </c>
      <c r="BH761" s="240" t="s">
        <v>725</v>
      </c>
      <c r="BI761" t="s">
        <v>2591</v>
      </c>
      <c r="BJ761" t="s">
        <v>2589</v>
      </c>
    </row>
    <row r="762" spans="1:62">
      <c r="A762" s="239" t="s">
        <v>8218</v>
      </c>
      <c r="B762" s="240" t="s">
        <v>726</v>
      </c>
      <c r="C762" s="240" t="s">
        <v>8219</v>
      </c>
      <c r="D762" s="239" t="s">
        <v>8205</v>
      </c>
      <c r="E762" s="239" t="s">
        <v>7614</v>
      </c>
      <c r="F762" s="239" t="s">
        <v>7412</v>
      </c>
      <c r="G762" s="239" t="s">
        <v>969</v>
      </c>
      <c r="H762" s="239" t="s">
        <v>855</v>
      </c>
      <c r="I762" s="239" t="s">
        <v>816</v>
      </c>
      <c r="J762" s="241" t="s">
        <v>7818</v>
      </c>
      <c r="K762" s="241" t="s">
        <v>855</v>
      </c>
      <c r="L762" s="230" t="str">
        <f t="shared" si="180"/>
        <v>IW32</v>
      </c>
      <c r="M762" s="230" t="str">
        <f t="shared" si="181"/>
        <v/>
      </c>
      <c r="N762" s="230" t="str">
        <f t="shared" si="182"/>
        <v/>
      </c>
      <c r="O762" s="230" t="str">
        <f t="shared" si="183"/>
        <v/>
      </c>
      <c r="P762" s="55" t="str">
        <f t="shared" si="184"/>
        <v>IW32</v>
      </c>
      <c r="Q762" s="635" t="str">
        <f t="shared" si="190"/>
        <v>104</v>
      </c>
      <c r="R762" s="234">
        <f t="shared" si="193"/>
        <v>88</v>
      </c>
      <c r="S762" s="55">
        <f t="shared" si="185"/>
        <v>77</v>
      </c>
      <c r="T762" s="242">
        <f t="shared" ca="1" si="186"/>
        <v>2.0499999999999998</v>
      </c>
      <c r="U762" s="231" t="str">
        <f t="shared" si="187"/>
        <v/>
      </c>
      <c r="V762" s="230" t="str">
        <f t="array" ref="V762">INDEX(P:P,MAX(U$3:U762))</f>
        <v>IW#2MTR</v>
      </c>
      <c r="W762" s="230" t="str">
        <f t="shared" ca="1" si="188"/>
        <v/>
      </c>
      <c r="X762" s="230">
        <f t="shared" si="189"/>
        <v>11.4</v>
      </c>
      <c r="Y762" s="230">
        <f t="shared" si="178"/>
        <v>0</v>
      </c>
      <c r="AA762" s="230" t="str">
        <f t="shared" si="179"/>
        <v>二水</v>
      </c>
      <c r="AB762" s="230" t="s">
        <v>2592</v>
      </c>
      <c r="AC762" s="230" t="str">
        <f t="shared" si="194"/>
        <v>坑內線</v>
      </c>
      <c r="BG762" s="239" t="s">
        <v>8919</v>
      </c>
      <c r="BH762" s="240" t="s">
        <v>8922</v>
      </c>
      <c r="BI762" t="s">
        <v>2592</v>
      </c>
      <c r="BJ762" t="s">
        <v>2589</v>
      </c>
    </row>
    <row r="763" spans="1:62">
      <c r="A763" s="239" t="s">
        <v>8220</v>
      </c>
      <c r="B763" s="240" t="s">
        <v>727</v>
      </c>
      <c r="C763" s="240" t="s">
        <v>8221</v>
      </c>
      <c r="D763" s="239" t="s">
        <v>855</v>
      </c>
      <c r="E763" s="239" t="s">
        <v>1016</v>
      </c>
      <c r="F763" s="239" t="s">
        <v>7471</v>
      </c>
      <c r="G763" s="239" t="s">
        <v>973</v>
      </c>
      <c r="H763" s="239" t="s">
        <v>855</v>
      </c>
      <c r="I763" s="239" t="s">
        <v>1016</v>
      </c>
      <c r="J763" s="241" t="s">
        <v>1018</v>
      </c>
      <c r="K763" s="241" t="s">
        <v>792</v>
      </c>
      <c r="L763" s="230" t="str">
        <f t="shared" si="180"/>
        <v>IW34</v>
      </c>
      <c r="M763" s="230" t="str">
        <f t="shared" si="181"/>
        <v/>
      </c>
      <c r="N763" s="230" t="str">
        <f t="shared" si="182"/>
        <v/>
      </c>
      <c r="O763" s="230" t="str">
        <f t="shared" si="183"/>
        <v/>
      </c>
      <c r="P763" s="55" t="str">
        <f t="shared" si="184"/>
        <v>IW34</v>
      </c>
      <c r="Q763" s="635" t="str">
        <f t="shared" si="190"/>
        <v>256</v>
      </c>
      <c r="R763" s="234">
        <f t="shared" si="193"/>
        <v>235</v>
      </c>
      <c r="S763" s="55">
        <f t="shared" si="185"/>
        <v>212</v>
      </c>
      <c r="T763" s="242">
        <f t="shared" ca="1" si="186"/>
        <v>5.05</v>
      </c>
      <c r="U763" s="231" t="str">
        <f t="shared" si="187"/>
        <v/>
      </c>
      <c r="V763" s="230" t="str">
        <f t="array" ref="V763">INDEX(P:P,MAX(U$3:U763))</f>
        <v>IW#2MTR</v>
      </c>
      <c r="W763" s="230" t="str">
        <f t="shared" ca="1" si="188"/>
        <v/>
      </c>
      <c r="X763" s="230">
        <f t="shared" si="189"/>
        <v>11.4</v>
      </c>
      <c r="Y763" s="230">
        <f t="shared" si="178"/>
        <v>0</v>
      </c>
      <c r="AA763" s="230" t="str">
        <f t="shared" si="179"/>
        <v>二水</v>
      </c>
      <c r="AB763" s="230" t="s">
        <v>2593</v>
      </c>
      <c r="AC763" s="230" t="str">
        <f t="shared" si="194"/>
        <v>柑園線</v>
      </c>
      <c r="BG763" s="239" t="s">
        <v>8916</v>
      </c>
      <c r="BH763" s="240" t="s">
        <v>8923</v>
      </c>
      <c r="BI763" t="s">
        <v>2593</v>
      </c>
      <c r="BJ763" t="s">
        <v>2589</v>
      </c>
    </row>
    <row r="764" spans="1:62">
      <c r="A764" s="239" t="s">
        <v>74</v>
      </c>
      <c r="B764" s="240" t="s">
        <v>728</v>
      </c>
      <c r="C764" s="240" t="s">
        <v>1040</v>
      </c>
      <c r="D764" s="239" t="s">
        <v>855</v>
      </c>
      <c r="E764" s="239" t="s">
        <v>974</v>
      </c>
      <c r="F764" s="239" t="s">
        <v>855</v>
      </c>
      <c r="G764" s="239" t="s">
        <v>924</v>
      </c>
      <c r="H764" s="239" t="s">
        <v>855</v>
      </c>
      <c r="I764" s="239" t="s">
        <v>974</v>
      </c>
      <c r="J764" s="241" t="s">
        <v>5624</v>
      </c>
      <c r="K764" s="241" t="s">
        <v>793</v>
      </c>
      <c r="L764" s="230" t="str">
        <f t="shared" si="180"/>
        <v>IW33</v>
      </c>
      <c r="M764" s="230" t="str">
        <f t="shared" si="181"/>
        <v/>
      </c>
      <c r="N764" s="230" t="str">
        <f t="shared" si="182"/>
        <v/>
      </c>
      <c r="O764" s="230" t="str">
        <f t="shared" si="183"/>
        <v/>
      </c>
      <c r="P764" s="55" t="str">
        <f t="shared" si="184"/>
        <v>IW33</v>
      </c>
      <c r="Q764" s="635" t="str">
        <f t="shared" si="190"/>
        <v>204</v>
      </c>
      <c r="R764" s="234">
        <f t="shared" si="193"/>
        <v>202</v>
      </c>
      <c r="S764" s="55">
        <f t="shared" si="185"/>
        <v>198</v>
      </c>
      <c r="T764" s="242">
        <f t="shared" ca="1" si="186"/>
        <v>4.03</v>
      </c>
      <c r="U764" s="231" t="str">
        <f t="shared" si="187"/>
        <v/>
      </c>
      <c r="V764" s="230" t="str">
        <f t="array" ref="V764">INDEX(P:P,MAX(U$3:U764))</f>
        <v>IW#2MTR</v>
      </c>
      <c r="W764" s="230" t="str">
        <f t="shared" ca="1" si="188"/>
        <v/>
      </c>
      <c r="X764" s="230">
        <f t="shared" si="189"/>
        <v>11.4</v>
      </c>
      <c r="Y764" s="230">
        <f t="shared" si="178"/>
        <v>0</v>
      </c>
      <c r="AA764" s="230" t="str">
        <f t="shared" si="179"/>
        <v>二水</v>
      </c>
      <c r="AB764" s="230" t="s">
        <v>2594</v>
      </c>
      <c r="AC764" s="230" t="str">
        <f t="shared" si="194"/>
        <v>羽台線</v>
      </c>
      <c r="BG764" s="239" t="s">
        <v>74</v>
      </c>
      <c r="BH764" s="240" t="s">
        <v>8924</v>
      </c>
      <c r="BI764" t="s">
        <v>2594</v>
      </c>
      <c r="BJ764" t="s">
        <v>2589</v>
      </c>
    </row>
    <row r="765" spans="1:62">
      <c r="A765" s="239" t="s">
        <v>8222</v>
      </c>
      <c r="B765" s="240" t="s">
        <v>7092</v>
      </c>
      <c r="C765" s="240" t="s">
        <v>8223</v>
      </c>
      <c r="D765" s="239" t="s">
        <v>7060</v>
      </c>
      <c r="E765" s="239" t="s">
        <v>8224</v>
      </c>
      <c r="F765" s="239" t="s">
        <v>855</v>
      </c>
      <c r="G765" s="239" t="s">
        <v>8225</v>
      </c>
      <c r="H765" s="239" t="s">
        <v>855</v>
      </c>
      <c r="I765" s="239" t="s">
        <v>4768</v>
      </c>
      <c r="J765" s="241" t="s">
        <v>7735</v>
      </c>
      <c r="K765" s="241" t="s">
        <v>367</v>
      </c>
      <c r="L765" s="230" t="str">
        <f t="shared" si="180"/>
        <v>IW#3MTR</v>
      </c>
      <c r="M765" s="230" t="str">
        <f t="shared" si="181"/>
        <v/>
      </c>
      <c r="N765" s="230" t="str">
        <f t="shared" si="182"/>
        <v>IW#3MTR</v>
      </c>
      <c r="O765" s="230" t="str">
        <f t="shared" si="183"/>
        <v/>
      </c>
      <c r="P765" s="55" t="str">
        <f t="shared" si="184"/>
        <v>IW#3MTR</v>
      </c>
      <c r="Q765" s="635" t="str">
        <f t="shared" si="190"/>
        <v>566</v>
      </c>
      <c r="R765" s="234">
        <f t="shared" si="193"/>
        <v>529</v>
      </c>
      <c r="S765" s="55">
        <f t="shared" si="185"/>
        <v>494</v>
      </c>
      <c r="T765" s="242">
        <f t="shared" ca="1" si="186"/>
        <v>11.18</v>
      </c>
      <c r="U765" s="231">
        <f t="shared" si="187"/>
        <v>765</v>
      </c>
      <c r="V765" s="230" t="str">
        <f t="array" ref="V765">INDEX(P:P,MAX(U$3:U765))</f>
        <v>IW#3MTR</v>
      </c>
      <c r="W765" s="230">
        <f t="shared" ca="1" si="188"/>
        <v>25</v>
      </c>
      <c r="X765" s="230" t="str">
        <f t="shared" si="189"/>
        <v/>
      </c>
      <c r="Y765" s="230">
        <f t="shared" si="178"/>
        <v>0</v>
      </c>
      <c r="AA765" s="230" t="str">
        <f t="shared" si="179"/>
        <v>二水</v>
      </c>
      <c r="AB765" s="230" t="s">
        <v>2595</v>
      </c>
      <c r="AC765" s="230" t="str">
        <f t="shared" si="194"/>
        <v>#3M</v>
      </c>
      <c r="BG765" s="239" t="s">
        <v>8919</v>
      </c>
      <c r="BH765" s="240" t="s">
        <v>8548</v>
      </c>
      <c r="BI765" t="s">
        <v>2595</v>
      </c>
      <c r="BJ765" t="s">
        <v>2595</v>
      </c>
    </row>
    <row r="766" spans="1:62">
      <c r="A766" s="239" t="s">
        <v>8226</v>
      </c>
      <c r="B766" s="240" t="s">
        <v>729</v>
      </c>
      <c r="C766" s="240" t="s">
        <v>906</v>
      </c>
      <c r="D766" s="239" t="s">
        <v>5801</v>
      </c>
      <c r="E766" s="239" t="s">
        <v>1018</v>
      </c>
      <c r="F766" s="239" t="s">
        <v>5801</v>
      </c>
      <c r="G766" s="239" t="s">
        <v>8227</v>
      </c>
      <c r="H766" s="239" t="s">
        <v>813</v>
      </c>
      <c r="I766" s="239" t="s">
        <v>1018</v>
      </c>
      <c r="J766" s="241" t="s">
        <v>7453</v>
      </c>
      <c r="K766" s="241" t="s">
        <v>7066</v>
      </c>
      <c r="L766" s="230" t="str">
        <f t="shared" si="180"/>
        <v>IW21</v>
      </c>
      <c r="M766" s="230" t="str">
        <f t="shared" si="181"/>
        <v/>
      </c>
      <c r="N766" s="230" t="str">
        <f t="shared" si="182"/>
        <v/>
      </c>
      <c r="O766" s="230" t="str">
        <f t="shared" si="183"/>
        <v/>
      </c>
      <c r="P766" s="55" t="str">
        <f t="shared" si="184"/>
        <v>IW21</v>
      </c>
      <c r="Q766" s="635" t="str">
        <f t="shared" si="190"/>
        <v>59</v>
      </c>
      <c r="R766" s="234">
        <f t="shared" si="193"/>
        <v>54</v>
      </c>
      <c r="S766" s="55">
        <f t="shared" si="185"/>
        <v>47</v>
      </c>
      <c r="T766" s="242">
        <f t="shared" ca="1" si="186"/>
        <v>1.1599999999999999</v>
      </c>
      <c r="U766" s="231" t="str">
        <f t="shared" si="187"/>
        <v/>
      </c>
      <c r="V766" s="230" t="str">
        <f t="array" ref="V766">INDEX(P:P,MAX(U$3:U766))</f>
        <v>IW#3MTR</v>
      </c>
      <c r="W766" s="230" t="str">
        <f t="shared" ca="1" si="188"/>
        <v/>
      </c>
      <c r="X766" s="230">
        <f t="shared" si="189"/>
        <v>11.4</v>
      </c>
      <c r="Y766" s="230">
        <f t="shared" si="178"/>
        <v>0</v>
      </c>
      <c r="AA766" s="230" t="str">
        <f t="shared" si="179"/>
        <v>二水</v>
      </c>
      <c r="AB766" s="230" t="s">
        <v>2596</v>
      </c>
      <c r="AC766" s="230" t="str">
        <f t="shared" si="194"/>
        <v>南通線</v>
      </c>
      <c r="BG766" s="239" t="s">
        <v>8916</v>
      </c>
      <c r="BH766" s="240" t="s">
        <v>8925</v>
      </c>
      <c r="BI766" t="s">
        <v>2596</v>
      </c>
      <c r="BJ766" t="s">
        <v>2595</v>
      </c>
    </row>
    <row r="767" spans="1:62">
      <c r="A767" s="239" t="s">
        <v>8218</v>
      </c>
      <c r="B767" s="240" t="s">
        <v>8228</v>
      </c>
      <c r="C767" s="240" t="s">
        <v>821</v>
      </c>
      <c r="D767" s="239" t="s">
        <v>854</v>
      </c>
      <c r="E767" s="239" t="s">
        <v>8229</v>
      </c>
      <c r="F767" s="239" t="s">
        <v>6189</v>
      </c>
      <c r="G767" s="239" t="s">
        <v>7348</v>
      </c>
      <c r="H767" s="239" t="s">
        <v>859</v>
      </c>
      <c r="I767" s="239" t="s">
        <v>8230</v>
      </c>
      <c r="J767" s="241" t="s">
        <v>8231</v>
      </c>
      <c r="K767" s="241" t="s">
        <v>8232</v>
      </c>
      <c r="L767" s="230" t="str">
        <f t="shared" si="180"/>
        <v>IW20</v>
      </c>
      <c r="M767" s="230" t="str">
        <f t="shared" si="181"/>
        <v/>
      </c>
      <c r="N767" s="230" t="str">
        <f t="shared" si="182"/>
        <v/>
      </c>
      <c r="O767" s="230" t="str">
        <f t="shared" si="183"/>
        <v/>
      </c>
      <c r="P767" s="55" t="str">
        <f t="shared" si="184"/>
        <v>IW20</v>
      </c>
      <c r="Q767" s="635" t="str">
        <f t="shared" si="190"/>
        <v>128</v>
      </c>
      <c r="R767" s="234">
        <f t="shared" si="193"/>
        <v>117</v>
      </c>
      <c r="S767" s="55">
        <f t="shared" si="185"/>
        <v>101</v>
      </c>
      <c r="T767" s="242">
        <f t="shared" ca="1" si="186"/>
        <v>2.5299999999999998</v>
      </c>
      <c r="U767" s="231" t="str">
        <f t="shared" si="187"/>
        <v/>
      </c>
      <c r="V767" s="230" t="str">
        <f t="array" ref="V767">INDEX(P:P,MAX(U$3:U767))</f>
        <v>IW#3MTR</v>
      </c>
      <c r="W767" s="230" t="str">
        <f t="shared" ca="1" si="188"/>
        <v/>
      </c>
      <c r="X767" s="230">
        <f t="shared" si="189"/>
        <v>11.4</v>
      </c>
      <c r="Y767" s="230">
        <f t="shared" si="178"/>
        <v>0</v>
      </c>
      <c r="AA767" s="230" t="str">
        <f t="shared" si="179"/>
        <v>二水</v>
      </c>
      <c r="AB767" s="230" t="s">
        <v>2597</v>
      </c>
      <c r="AC767" s="230" t="str">
        <f t="shared" si="194"/>
        <v>源泉線</v>
      </c>
      <c r="BG767" s="239" t="s">
        <v>8919</v>
      </c>
      <c r="BH767" s="240" t="s">
        <v>730</v>
      </c>
      <c r="BI767" t="s">
        <v>2597</v>
      </c>
      <c r="BJ767" t="s">
        <v>2595</v>
      </c>
    </row>
    <row r="768" spans="1:62">
      <c r="A768" s="239" t="s">
        <v>74</v>
      </c>
      <c r="B768" s="240" t="s">
        <v>8233</v>
      </c>
      <c r="C768" s="240" t="s">
        <v>838</v>
      </c>
      <c r="D768" s="239" t="s">
        <v>855</v>
      </c>
      <c r="E768" s="239" t="s">
        <v>831</v>
      </c>
      <c r="F768" s="239" t="s">
        <v>8234</v>
      </c>
      <c r="G768" s="239" t="s">
        <v>8235</v>
      </c>
      <c r="H768" s="239" t="s">
        <v>854</v>
      </c>
      <c r="I768" s="239" t="s">
        <v>8236</v>
      </c>
      <c r="J768" s="241" t="s">
        <v>805</v>
      </c>
      <c r="K768" s="241" t="s">
        <v>5660</v>
      </c>
      <c r="L768" s="230" t="str">
        <f t="shared" si="180"/>
        <v>IW27</v>
      </c>
      <c r="M768" s="230" t="str">
        <f t="shared" si="181"/>
        <v/>
      </c>
      <c r="N768" s="230" t="str">
        <f t="shared" si="182"/>
        <v/>
      </c>
      <c r="O768" s="230" t="str">
        <f t="shared" si="183"/>
        <v/>
      </c>
      <c r="P768" s="55" t="str">
        <f t="shared" si="184"/>
        <v>IW27</v>
      </c>
      <c r="Q768" s="635" t="str">
        <f t="shared" si="190"/>
        <v>148</v>
      </c>
      <c r="R768" s="234">
        <f t="shared" si="193"/>
        <v>135</v>
      </c>
      <c r="S768" s="55">
        <f t="shared" si="185"/>
        <v>115</v>
      </c>
      <c r="T768" s="242">
        <f t="shared" ca="1" si="186"/>
        <v>2.92</v>
      </c>
      <c r="U768" s="231" t="str">
        <f t="shared" si="187"/>
        <v/>
      </c>
      <c r="V768" s="230" t="str">
        <f t="array" ref="V768">INDEX(P:P,MAX(U$3:U768))</f>
        <v>IW#3MTR</v>
      </c>
      <c r="W768" s="230" t="str">
        <f t="shared" ca="1" si="188"/>
        <v/>
      </c>
      <c r="X768" s="230">
        <f t="shared" si="189"/>
        <v>11.4</v>
      </c>
      <c r="Y768" s="230">
        <f t="shared" si="178"/>
        <v>0</v>
      </c>
      <c r="AA768" s="230" t="str">
        <f t="shared" si="179"/>
        <v>二水</v>
      </c>
      <c r="AB768" s="230" t="s">
        <v>2598</v>
      </c>
      <c r="AC768" s="230" t="str">
        <f t="shared" si="194"/>
        <v>榮民線</v>
      </c>
      <c r="BG768" s="239" t="s">
        <v>74</v>
      </c>
      <c r="BH768" s="240" t="s">
        <v>8926</v>
      </c>
      <c r="BI768" t="s">
        <v>2598</v>
      </c>
      <c r="BJ768" t="s">
        <v>2595</v>
      </c>
    </row>
    <row r="769" spans="1:62">
      <c r="A769" s="239" t="s">
        <v>8237</v>
      </c>
      <c r="B769" s="240" t="s">
        <v>8238</v>
      </c>
      <c r="C769" s="240" t="s">
        <v>8239</v>
      </c>
      <c r="D769" s="239" t="s">
        <v>5801</v>
      </c>
      <c r="E769" s="239" t="s">
        <v>815</v>
      </c>
      <c r="F769" s="239" t="s">
        <v>5801</v>
      </c>
      <c r="G769" s="239" t="s">
        <v>1031</v>
      </c>
      <c r="H769" s="239" t="s">
        <v>806</v>
      </c>
      <c r="I769" s="239" t="s">
        <v>934</v>
      </c>
      <c r="J769" s="241" t="s">
        <v>1033</v>
      </c>
      <c r="K769" s="241" t="s">
        <v>8240</v>
      </c>
      <c r="L769" s="230" t="str">
        <f t="shared" si="180"/>
        <v>IW23</v>
      </c>
      <c r="M769" s="230" t="str">
        <f t="shared" si="181"/>
        <v/>
      </c>
      <c r="N769" s="230" t="str">
        <f t="shared" si="182"/>
        <v/>
      </c>
      <c r="O769" s="230" t="str">
        <f t="shared" si="183"/>
        <v/>
      </c>
      <c r="P769" s="55" t="str">
        <f t="shared" si="184"/>
        <v>IW23</v>
      </c>
      <c r="Q769" s="635" t="str">
        <f t="shared" si="190"/>
        <v>17</v>
      </c>
      <c r="R769" s="234">
        <f t="shared" si="193"/>
        <v>14</v>
      </c>
      <c r="S769" s="55">
        <f t="shared" si="185"/>
        <v>8</v>
      </c>
      <c r="T769" s="242">
        <f t="shared" ca="1" si="186"/>
        <v>0.34</v>
      </c>
      <c r="U769" s="231" t="str">
        <f t="shared" si="187"/>
        <v/>
      </c>
      <c r="V769" s="230" t="str">
        <f t="array" ref="V769">INDEX(P:P,MAX(U$3:U769))</f>
        <v>IW#3MTR</v>
      </c>
      <c r="W769" s="230" t="str">
        <f t="shared" ca="1" si="188"/>
        <v/>
      </c>
      <c r="X769" s="230">
        <f t="shared" si="189"/>
        <v>11.4</v>
      </c>
      <c r="Y769" s="230">
        <f t="shared" si="178"/>
        <v>0</v>
      </c>
      <c r="AA769" s="230" t="str">
        <f t="shared" si="179"/>
        <v>二水</v>
      </c>
      <c r="AB769" s="230" t="s">
        <v>2599</v>
      </c>
      <c r="AC769" s="230" t="str">
        <f t="shared" si="194"/>
        <v>大同線</v>
      </c>
      <c r="BG769" s="239" t="s">
        <v>8919</v>
      </c>
      <c r="BH769" s="240" t="s">
        <v>731</v>
      </c>
      <c r="BI769" t="s">
        <v>2599</v>
      </c>
      <c r="BJ769" t="s">
        <v>2595</v>
      </c>
    </row>
    <row r="770" spans="1:62">
      <c r="A770" s="239" t="s">
        <v>74</v>
      </c>
      <c r="B770" s="240" t="s">
        <v>732</v>
      </c>
      <c r="C770" s="240" t="s">
        <v>1038</v>
      </c>
      <c r="D770" s="239" t="s">
        <v>7128</v>
      </c>
      <c r="E770" s="239" t="s">
        <v>8241</v>
      </c>
      <c r="F770" s="239" t="s">
        <v>806</v>
      </c>
      <c r="G770" s="239" t="s">
        <v>1044</v>
      </c>
      <c r="H770" s="239" t="s">
        <v>7471</v>
      </c>
      <c r="I770" s="239" t="s">
        <v>1044</v>
      </c>
      <c r="J770" s="241" t="s">
        <v>8242</v>
      </c>
      <c r="K770" s="241" t="s">
        <v>7296</v>
      </c>
      <c r="L770" s="230" t="str">
        <f t="shared" si="180"/>
        <v>IW28</v>
      </c>
      <c r="M770" s="230" t="str">
        <f t="shared" si="181"/>
        <v/>
      </c>
      <c r="N770" s="230" t="str">
        <f t="shared" si="182"/>
        <v/>
      </c>
      <c r="O770" s="230" t="str">
        <f t="shared" si="183"/>
        <v/>
      </c>
      <c r="P770" s="55" t="str">
        <f t="shared" si="184"/>
        <v>IW28</v>
      </c>
      <c r="Q770" s="635" t="str">
        <f t="shared" si="190"/>
        <v>284</v>
      </c>
      <c r="R770" s="234">
        <f t="shared" si="193"/>
        <v>267</v>
      </c>
      <c r="S770" s="55">
        <f t="shared" si="185"/>
        <v>254</v>
      </c>
      <c r="T770" s="242">
        <f t="shared" ca="1" si="186"/>
        <v>5.61</v>
      </c>
      <c r="U770" s="231" t="str">
        <f t="shared" si="187"/>
        <v/>
      </c>
      <c r="V770" s="230" t="str">
        <f t="array" ref="V770">INDEX(P:P,MAX(U$3:U770))</f>
        <v>IW#3MTR</v>
      </c>
      <c r="W770" s="230" t="str">
        <f t="shared" ca="1" si="188"/>
        <v/>
      </c>
      <c r="X770" s="230">
        <f t="shared" si="189"/>
        <v>11.4</v>
      </c>
      <c r="Y770" s="230">
        <f t="shared" si="178"/>
        <v>0</v>
      </c>
      <c r="AA770" s="230" t="str">
        <f t="shared" si="179"/>
        <v>二水</v>
      </c>
      <c r="AB770" s="230" t="s">
        <v>2600</v>
      </c>
      <c r="AC770" s="230" t="str">
        <f t="shared" si="194"/>
        <v>大田線</v>
      </c>
      <c r="BG770" s="239" t="s">
        <v>8916</v>
      </c>
      <c r="BH770" s="240" t="s">
        <v>8927</v>
      </c>
      <c r="BI770" t="s">
        <v>2600</v>
      </c>
      <c r="BJ770" t="s">
        <v>2595</v>
      </c>
    </row>
    <row r="771" spans="1:62">
      <c r="A771" s="239" t="s">
        <v>75</v>
      </c>
      <c r="B771" s="240" t="s">
        <v>7722</v>
      </c>
      <c r="C771" s="240" t="s">
        <v>5624</v>
      </c>
      <c r="D771" s="239" t="s">
        <v>793</v>
      </c>
      <c r="E771" s="239" t="s">
        <v>5624</v>
      </c>
      <c r="F771" s="239" t="s">
        <v>793</v>
      </c>
      <c r="G771" s="239" t="s">
        <v>5624</v>
      </c>
      <c r="H771" s="239" t="s">
        <v>793</v>
      </c>
      <c r="I771" s="239" t="s">
        <v>5624</v>
      </c>
      <c r="J771" s="241" t="s">
        <v>367</v>
      </c>
      <c r="K771" s="241" t="s">
        <v>5595</v>
      </c>
      <c r="L771" s="230" t="str">
        <f t="shared" si="180"/>
        <v>IX#1MTR</v>
      </c>
      <c r="M771" s="230" t="str">
        <f t="shared" si="181"/>
        <v/>
      </c>
      <c r="N771" s="230" t="str">
        <f t="shared" si="182"/>
        <v>IX#1MTR</v>
      </c>
      <c r="O771" s="230" t="str">
        <f t="shared" si="183"/>
        <v/>
      </c>
      <c r="P771" s="55" t="str">
        <f t="shared" si="184"/>
        <v>IX#1MTR</v>
      </c>
      <c r="Q771" s="635" t="str">
        <f t="shared" si="190"/>
        <v>0</v>
      </c>
      <c r="R771" s="234">
        <f t="shared" si="193"/>
        <v>0</v>
      </c>
      <c r="S771" s="55">
        <f t="shared" si="185"/>
        <v>0</v>
      </c>
      <c r="T771" s="242">
        <f t="shared" ca="1" si="186"/>
        <v>0</v>
      </c>
      <c r="U771" s="231">
        <f t="shared" si="187"/>
        <v>771</v>
      </c>
      <c r="V771" s="230" t="str">
        <f t="array" ref="V771">INDEX(P:P,MAX(U$3:U771))</f>
        <v>IX#1MTR</v>
      </c>
      <c r="W771" s="230">
        <f t="shared" ca="1" si="188"/>
        <v>25</v>
      </c>
      <c r="X771" s="230" t="str">
        <f t="shared" si="189"/>
        <v/>
      </c>
      <c r="Y771" s="230">
        <f t="shared" ref="Y771:Y828" si="195">SUMIF(L:L,L771,I:I)</f>
        <v>0</v>
      </c>
      <c r="AA771" s="230" t="str">
        <f t="shared" ref="AA771:AA829" si="196">LEFT(A771,2)</f>
        <v>北斗</v>
      </c>
      <c r="AB771" s="230" t="s">
        <v>2601</v>
      </c>
      <c r="AC771" s="230" t="str">
        <f t="shared" si="194"/>
        <v>#1M</v>
      </c>
      <c r="BG771" s="239" t="s">
        <v>8928</v>
      </c>
      <c r="BH771" s="240" t="s">
        <v>8601</v>
      </c>
      <c r="BI771" t="s">
        <v>2601</v>
      </c>
      <c r="BJ771" t="s">
        <v>2601</v>
      </c>
    </row>
    <row r="772" spans="1:62">
      <c r="A772" s="239" t="s">
        <v>75</v>
      </c>
      <c r="B772" s="240" t="s">
        <v>733</v>
      </c>
      <c r="C772" s="240" t="s">
        <v>5709</v>
      </c>
      <c r="D772" s="239" t="s">
        <v>793</v>
      </c>
      <c r="E772" s="239" t="s">
        <v>5624</v>
      </c>
      <c r="F772" s="239" t="s">
        <v>7827</v>
      </c>
      <c r="G772" s="239" t="s">
        <v>7711</v>
      </c>
      <c r="H772" s="239" t="s">
        <v>5638</v>
      </c>
      <c r="I772" s="239" t="s">
        <v>7711</v>
      </c>
      <c r="J772" s="241" t="s">
        <v>8243</v>
      </c>
      <c r="K772" s="241" t="s">
        <v>793</v>
      </c>
      <c r="L772" s="230" t="str">
        <f t="shared" ref="L772:L828" si="197">IF(LEFT(B772,1)="#",IF(LEN(B772)=5,RIGHT(A772,2)&amp;B772,N772&amp;M772),MID(B772,FIND("(",B772)+1,4))</f>
        <v>IX25</v>
      </c>
      <c r="M772" s="230" t="str">
        <f t="shared" ref="M772:M828" si="198">IF(LEFT(B772,1)="#",IF(LEN(B772)&lt;&gt;5,"("&amp;MID(B772,3,1)&amp;")",""),"")</f>
        <v/>
      </c>
      <c r="N772" s="230" t="str">
        <f t="shared" ref="N772:N828" si="199">IF(LEFT(B772,1)="#",IF(LEN(B772)=5,RIGHT(A772,2)&amp;B772,RIGHT(A772,2)&amp;LEFT(B772,2)&amp;"DTR"),"")</f>
        <v/>
      </c>
      <c r="O772" s="230" t="str">
        <f t="shared" ref="O772:O828" si="200">IF(LEFT(B772,1)="#",IF(LEN(B772)&lt;&gt;5,IF(LEN(B772)&lt;&gt;7,"("&amp;MID(B772,3,1)&amp;")","("&amp;MID(B772,3,2)&amp;")"),""),"")</f>
        <v/>
      </c>
      <c r="P772" s="55" t="str">
        <f t="shared" ref="P772:P828" si="201">IF(LEFT(B772,1)="#",IF(LEN(B772)=5,RIGHT(A772,2)&amp;B772,N772&amp;M772),MID(B772,FIND("(",B772)+1,4))</f>
        <v>IX25</v>
      </c>
      <c r="Q772" s="635" t="str">
        <f t="shared" si="190"/>
        <v>0</v>
      </c>
      <c r="R772" s="234">
        <f t="shared" si="193"/>
        <v>0</v>
      </c>
      <c r="S772" s="55">
        <f t="shared" ref="S772:S828" si="202">MIN(C772*1,E772*1,G772*1)</f>
        <v>0</v>
      </c>
      <c r="T772" s="242">
        <f t="shared" ref="T772:T828" ca="1" si="203">IF(LEFT(B772,1)="#",ROUND(OFFSET(X772,1,0,1,1)*Q772*SQRT(3)/1000,2),ROUND(Q772*X772*SQRT(3)/1000,2))</f>
        <v>0</v>
      </c>
      <c r="U772" s="231" t="str">
        <f t="shared" ref="U772:U822" si="204">IF(ISNUMBER(FIND("#",B772)),ROW(),"")</f>
        <v/>
      </c>
      <c r="V772" s="230" t="str">
        <f t="array" ref="V772">INDEX(P:P,MAX(U$3:U772))</f>
        <v>IX#1MTR</v>
      </c>
      <c r="W772" s="230" t="str">
        <f t="shared" ref="W772:W828" ca="1" si="205">IF(LEFT(B772,1)="#",IF(ISNUMBER(FIND("DTR",B772)),IF(MID(OFFSET(P772,1,0,1,1),3,1)*1&lt;5,30,60),25),"")</f>
        <v/>
      </c>
      <c r="X772" s="230">
        <f t="shared" ref="X772:X828" si="206">IF(LEFT(B772,1)="#","",IF(MID(P772,3,1)*1&lt;5,11.4,22.8))</f>
        <v>11.4</v>
      </c>
      <c r="Y772" s="230">
        <f t="shared" si="195"/>
        <v>0</v>
      </c>
      <c r="AA772" s="230" t="str">
        <f t="shared" si="196"/>
        <v>北斗</v>
      </c>
      <c r="AB772" s="230" t="s">
        <v>2602</v>
      </c>
      <c r="AC772" s="230" t="str">
        <f t="shared" si="194"/>
        <v>斗裕線</v>
      </c>
      <c r="BG772" s="239" t="s">
        <v>8928</v>
      </c>
      <c r="BH772" s="240" t="s">
        <v>8929</v>
      </c>
      <c r="BI772" t="s">
        <v>2602</v>
      </c>
      <c r="BJ772" t="s">
        <v>2601</v>
      </c>
    </row>
    <row r="773" spans="1:62">
      <c r="A773" s="239" t="s">
        <v>75</v>
      </c>
      <c r="B773" s="240" t="s">
        <v>8244</v>
      </c>
      <c r="C773" s="240" t="s">
        <v>5709</v>
      </c>
      <c r="D773" s="239" t="s">
        <v>5638</v>
      </c>
      <c r="E773" s="239" t="s">
        <v>5624</v>
      </c>
      <c r="F773" s="239" t="s">
        <v>5638</v>
      </c>
      <c r="G773" s="239" t="s">
        <v>5624</v>
      </c>
      <c r="H773" s="239" t="s">
        <v>5638</v>
      </c>
      <c r="I773" s="239" t="s">
        <v>5709</v>
      </c>
      <c r="J773" s="241" t="s">
        <v>5709</v>
      </c>
      <c r="K773" s="241" t="s">
        <v>793</v>
      </c>
      <c r="L773" s="230" t="str">
        <f t="shared" si="197"/>
        <v>IX23</v>
      </c>
      <c r="M773" s="230" t="str">
        <f t="shared" si="198"/>
        <v/>
      </c>
      <c r="N773" s="230" t="str">
        <f t="shared" si="199"/>
        <v/>
      </c>
      <c r="O773" s="230" t="str">
        <f t="shared" si="200"/>
        <v/>
      </c>
      <c r="P773" s="55" t="str">
        <f t="shared" si="201"/>
        <v>IX23</v>
      </c>
      <c r="Q773" s="635" t="str">
        <f t="shared" si="190"/>
        <v>0</v>
      </c>
      <c r="R773" s="234">
        <f t="shared" si="193"/>
        <v>0</v>
      </c>
      <c r="S773" s="55">
        <f t="shared" si="202"/>
        <v>0</v>
      </c>
      <c r="T773" s="242">
        <f t="shared" ca="1" si="203"/>
        <v>0</v>
      </c>
      <c r="U773" s="231" t="str">
        <f t="shared" si="204"/>
        <v/>
      </c>
      <c r="V773" s="230" t="str">
        <f t="array" ref="V773">INDEX(P:P,MAX(U$3:U773))</f>
        <v>IX#1MTR</v>
      </c>
      <c r="W773" s="230" t="str">
        <f t="shared" ca="1" si="205"/>
        <v/>
      </c>
      <c r="X773" s="230">
        <f t="shared" si="206"/>
        <v>11.4</v>
      </c>
      <c r="Y773" s="230">
        <f t="shared" si="195"/>
        <v>0</v>
      </c>
      <c r="AA773" s="230" t="str">
        <f t="shared" si="196"/>
        <v>北斗</v>
      </c>
      <c r="AB773" s="230" t="s">
        <v>2603</v>
      </c>
      <c r="AC773" s="230" t="str">
        <f t="shared" si="194"/>
        <v>斗永線</v>
      </c>
      <c r="BG773" s="239" t="s">
        <v>8928</v>
      </c>
      <c r="BH773" s="240" t="s">
        <v>734</v>
      </c>
      <c r="BI773" t="s">
        <v>2603</v>
      </c>
      <c r="BJ773" t="s">
        <v>2601</v>
      </c>
    </row>
    <row r="774" spans="1:62">
      <c r="A774" s="239" t="s">
        <v>75</v>
      </c>
      <c r="B774" s="240" t="s">
        <v>735</v>
      </c>
      <c r="C774" s="240" t="s">
        <v>5709</v>
      </c>
      <c r="D774" s="239" t="s">
        <v>793</v>
      </c>
      <c r="E774" s="239" t="s">
        <v>5709</v>
      </c>
      <c r="F774" s="239" t="s">
        <v>5638</v>
      </c>
      <c r="G774" s="239" t="s">
        <v>8243</v>
      </c>
      <c r="H774" s="239" t="s">
        <v>5638</v>
      </c>
      <c r="I774" s="239" t="s">
        <v>5709</v>
      </c>
      <c r="J774" s="241" t="s">
        <v>5709</v>
      </c>
      <c r="K774" s="241" t="s">
        <v>5638</v>
      </c>
      <c r="L774" s="230" t="str">
        <f t="shared" si="197"/>
        <v>IX26</v>
      </c>
      <c r="M774" s="230" t="str">
        <f t="shared" si="198"/>
        <v/>
      </c>
      <c r="N774" s="230" t="str">
        <f t="shared" si="199"/>
        <v/>
      </c>
      <c r="O774" s="230" t="str">
        <f t="shared" si="200"/>
        <v/>
      </c>
      <c r="P774" s="55" t="str">
        <f t="shared" si="201"/>
        <v>IX26</v>
      </c>
      <c r="Q774" s="635" t="str">
        <f t="shared" si="190"/>
        <v>0</v>
      </c>
      <c r="R774" s="234">
        <f t="shared" si="193"/>
        <v>0</v>
      </c>
      <c r="S774" s="55">
        <f t="shared" si="202"/>
        <v>0</v>
      </c>
      <c r="T774" s="242">
        <f t="shared" ca="1" si="203"/>
        <v>0</v>
      </c>
      <c r="U774" s="231" t="str">
        <f t="shared" si="204"/>
        <v/>
      </c>
      <c r="V774" s="230" t="str">
        <f t="array" ref="V774">INDEX(P:P,MAX(U$3:U774))</f>
        <v>IX#1MTR</v>
      </c>
      <c r="W774" s="230" t="str">
        <f t="shared" ca="1" si="205"/>
        <v/>
      </c>
      <c r="X774" s="230">
        <f t="shared" si="206"/>
        <v>11.4</v>
      </c>
      <c r="Y774" s="230">
        <f t="shared" si="195"/>
        <v>0</v>
      </c>
      <c r="AA774" s="230" t="str">
        <f t="shared" si="196"/>
        <v>北斗</v>
      </c>
      <c r="AB774" s="230" t="s">
        <v>2604</v>
      </c>
      <c r="AC774" s="230" t="str">
        <f t="shared" si="194"/>
        <v>斗州線</v>
      </c>
      <c r="BG774" s="239" t="s">
        <v>8930</v>
      </c>
      <c r="BH774" s="240" t="s">
        <v>8931</v>
      </c>
      <c r="BI774" t="s">
        <v>2604</v>
      </c>
      <c r="BJ774" t="s">
        <v>2601</v>
      </c>
    </row>
    <row r="775" spans="1:62">
      <c r="A775" s="239" t="s">
        <v>8245</v>
      </c>
      <c r="B775" s="240" t="s">
        <v>736</v>
      </c>
      <c r="C775" s="240" t="s">
        <v>5709</v>
      </c>
      <c r="D775" s="239" t="s">
        <v>5638</v>
      </c>
      <c r="E775" s="239" t="s">
        <v>5709</v>
      </c>
      <c r="F775" s="239" t="s">
        <v>5638</v>
      </c>
      <c r="G775" s="239" t="s">
        <v>5709</v>
      </c>
      <c r="H775" s="239" t="s">
        <v>5638</v>
      </c>
      <c r="I775" s="239" t="s">
        <v>5709</v>
      </c>
      <c r="J775" s="241" t="s">
        <v>5709</v>
      </c>
      <c r="K775" s="241" t="s">
        <v>5638</v>
      </c>
      <c r="L775" s="230" t="str">
        <f t="shared" si="197"/>
        <v>IX30</v>
      </c>
      <c r="M775" s="230" t="str">
        <f t="shared" si="198"/>
        <v/>
      </c>
      <c r="N775" s="230" t="str">
        <f t="shared" si="199"/>
        <v/>
      </c>
      <c r="O775" s="230" t="str">
        <f t="shared" si="200"/>
        <v/>
      </c>
      <c r="P775" s="55" t="str">
        <f t="shared" si="201"/>
        <v>IX30</v>
      </c>
      <c r="Q775" s="635" t="str">
        <f t="shared" si="190"/>
        <v>0</v>
      </c>
      <c r="R775" s="234">
        <f t="shared" si="193"/>
        <v>0</v>
      </c>
      <c r="S775" s="55">
        <f t="shared" si="202"/>
        <v>0</v>
      </c>
      <c r="T775" s="242">
        <f t="shared" ca="1" si="203"/>
        <v>0</v>
      </c>
      <c r="U775" s="231" t="str">
        <f t="shared" si="204"/>
        <v/>
      </c>
      <c r="V775" s="230" t="str">
        <f t="array" ref="V775">INDEX(P:P,MAX(U$3:U775))</f>
        <v>IX#1MTR</v>
      </c>
      <c r="W775" s="230" t="str">
        <f t="shared" ca="1" si="205"/>
        <v/>
      </c>
      <c r="X775" s="230">
        <f t="shared" si="206"/>
        <v>11.4</v>
      </c>
      <c r="Y775" s="230">
        <f t="shared" si="195"/>
        <v>0</v>
      </c>
      <c r="AA775" s="230" t="str">
        <f t="shared" si="196"/>
        <v>北斗</v>
      </c>
      <c r="AB775" s="230" t="s">
        <v>2605</v>
      </c>
      <c r="AC775" s="230" t="str">
        <f t="shared" si="194"/>
        <v>斗湖線</v>
      </c>
      <c r="BG775" s="239" t="s">
        <v>8928</v>
      </c>
      <c r="BH775" s="240" t="s">
        <v>8932</v>
      </c>
      <c r="BI775" t="s">
        <v>2605</v>
      </c>
      <c r="BJ775" t="s">
        <v>2601</v>
      </c>
    </row>
    <row r="776" spans="1:62">
      <c r="A776" s="239" t="s">
        <v>8245</v>
      </c>
      <c r="B776" s="240" t="s">
        <v>8246</v>
      </c>
      <c r="C776" s="240" t="s">
        <v>5624</v>
      </c>
      <c r="D776" s="239" t="s">
        <v>5638</v>
      </c>
      <c r="E776" s="239" t="s">
        <v>5709</v>
      </c>
      <c r="F776" s="239" t="s">
        <v>793</v>
      </c>
      <c r="G776" s="239" t="s">
        <v>5709</v>
      </c>
      <c r="H776" s="239" t="s">
        <v>5638</v>
      </c>
      <c r="I776" s="239" t="s">
        <v>5709</v>
      </c>
      <c r="J776" s="241" t="s">
        <v>5624</v>
      </c>
      <c r="K776" s="241" t="s">
        <v>5638</v>
      </c>
      <c r="L776" s="230" t="str">
        <f t="shared" si="197"/>
        <v>IX24</v>
      </c>
      <c r="M776" s="230" t="str">
        <f t="shared" si="198"/>
        <v/>
      </c>
      <c r="N776" s="230" t="str">
        <f t="shared" si="199"/>
        <v/>
      </c>
      <c r="O776" s="230" t="str">
        <f t="shared" si="200"/>
        <v/>
      </c>
      <c r="P776" s="55" t="str">
        <f t="shared" si="201"/>
        <v>IX24</v>
      </c>
      <c r="Q776" s="635" t="str">
        <f t="shared" si="190"/>
        <v>0</v>
      </c>
      <c r="R776" s="234">
        <f t="shared" si="193"/>
        <v>0</v>
      </c>
      <c r="S776" s="55">
        <f t="shared" si="202"/>
        <v>0</v>
      </c>
      <c r="T776" s="242">
        <f t="shared" ca="1" si="203"/>
        <v>0</v>
      </c>
      <c r="U776" s="231" t="str">
        <f t="shared" si="204"/>
        <v/>
      </c>
      <c r="V776" s="230" t="str">
        <f t="array" ref="V776">INDEX(P:P,MAX(U$3:U776))</f>
        <v>IX#1MTR</v>
      </c>
      <c r="W776" s="230" t="str">
        <f t="shared" ca="1" si="205"/>
        <v/>
      </c>
      <c r="X776" s="230">
        <f t="shared" si="206"/>
        <v>11.4</v>
      </c>
      <c r="Y776" s="230">
        <f t="shared" si="195"/>
        <v>0</v>
      </c>
      <c r="AA776" s="230" t="str">
        <f t="shared" si="196"/>
        <v>北斗</v>
      </c>
      <c r="AB776" s="230" t="s">
        <v>2606</v>
      </c>
      <c r="AC776" s="230" t="str">
        <f t="shared" si="194"/>
        <v>文宗線</v>
      </c>
      <c r="BG776" s="239" t="s">
        <v>8928</v>
      </c>
      <c r="BH776" s="240" t="s">
        <v>8933</v>
      </c>
      <c r="BI776" t="s">
        <v>2606</v>
      </c>
      <c r="BJ776" t="s">
        <v>2601</v>
      </c>
    </row>
    <row r="777" spans="1:62">
      <c r="A777" s="239" t="s">
        <v>75</v>
      </c>
      <c r="B777" s="240" t="s">
        <v>6778</v>
      </c>
      <c r="C777" s="240" t="s">
        <v>8247</v>
      </c>
      <c r="D777" s="239" t="s">
        <v>5996</v>
      </c>
      <c r="E777" s="239" t="s">
        <v>3174</v>
      </c>
      <c r="F777" s="239" t="s">
        <v>5996</v>
      </c>
      <c r="G777" s="239" t="s">
        <v>3189</v>
      </c>
      <c r="H777" s="239" t="s">
        <v>806</v>
      </c>
      <c r="I777" s="239" t="s">
        <v>8248</v>
      </c>
      <c r="J777" s="241" t="s">
        <v>367</v>
      </c>
      <c r="K777" s="241" t="s">
        <v>5595</v>
      </c>
      <c r="L777" s="230" t="str">
        <f t="shared" si="197"/>
        <v>IX#2MTR</v>
      </c>
      <c r="M777" s="230" t="str">
        <f t="shared" si="198"/>
        <v/>
      </c>
      <c r="N777" s="230" t="str">
        <f t="shared" si="199"/>
        <v>IX#2MTR</v>
      </c>
      <c r="O777" s="230" t="str">
        <f t="shared" si="200"/>
        <v/>
      </c>
      <c r="P777" s="55" t="str">
        <f t="shared" si="201"/>
        <v>IX#2MTR</v>
      </c>
      <c r="Q777" s="635" t="str">
        <f t="shared" si="190"/>
        <v>733</v>
      </c>
      <c r="R777" s="234">
        <f t="shared" si="193"/>
        <v>682</v>
      </c>
      <c r="S777" s="55">
        <f t="shared" si="202"/>
        <v>652</v>
      </c>
      <c r="T777" s="242">
        <f t="shared" ca="1" si="203"/>
        <v>14.47</v>
      </c>
      <c r="U777" s="231">
        <f t="shared" si="204"/>
        <v>777</v>
      </c>
      <c r="V777" s="230" t="str">
        <f t="array" ref="V777">INDEX(P:P,MAX(U$3:U777))</f>
        <v>IX#2MTR</v>
      </c>
      <c r="W777" s="230">
        <f t="shared" ca="1" si="205"/>
        <v>25</v>
      </c>
      <c r="X777" s="230" t="str">
        <f t="shared" si="206"/>
        <v/>
      </c>
      <c r="Y777" s="230">
        <f t="shared" si="195"/>
        <v>0</v>
      </c>
      <c r="AA777" s="230" t="str">
        <f t="shared" si="196"/>
        <v>北斗</v>
      </c>
      <c r="AB777" s="230" t="s">
        <v>2607</v>
      </c>
      <c r="AC777" s="230" t="str">
        <f t="shared" si="194"/>
        <v>#2M</v>
      </c>
      <c r="BG777" s="239" t="s">
        <v>8928</v>
      </c>
      <c r="BH777" s="240" t="s">
        <v>8607</v>
      </c>
      <c r="BI777" t="s">
        <v>2607</v>
      </c>
      <c r="BJ777" t="s">
        <v>2607</v>
      </c>
    </row>
    <row r="778" spans="1:62">
      <c r="A778" s="239" t="s">
        <v>8245</v>
      </c>
      <c r="B778" s="240" t="s">
        <v>8249</v>
      </c>
      <c r="C778" s="240" t="s">
        <v>8250</v>
      </c>
      <c r="D778" s="239" t="s">
        <v>5651</v>
      </c>
      <c r="E778" s="239" t="s">
        <v>7294</v>
      </c>
      <c r="F778" s="239" t="s">
        <v>813</v>
      </c>
      <c r="G778" s="239" t="s">
        <v>8251</v>
      </c>
      <c r="H778" s="239" t="s">
        <v>5651</v>
      </c>
      <c r="I778" s="239" t="s">
        <v>8251</v>
      </c>
      <c r="J778" s="241" t="s">
        <v>8152</v>
      </c>
      <c r="K778" s="241" t="s">
        <v>806</v>
      </c>
      <c r="L778" s="230" t="str">
        <f t="shared" si="197"/>
        <v>IX28</v>
      </c>
      <c r="M778" s="230" t="str">
        <f t="shared" si="198"/>
        <v/>
      </c>
      <c r="N778" s="230" t="str">
        <f t="shared" si="199"/>
        <v/>
      </c>
      <c r="O778" s="230" t="str">
        <f t="shared" si="200"/>
        <v/>
      </c>
      <c r="P778" s="55" t="str">
        <f t="shared" si="201"/>
        <v>IX28</v>
      </c>
      <c r="Q778" s="635" t="str">
        <f t="shared" si="190"/>
        <v>264</v>
      </c>
      <c r="R778" s="234">
        <f t="shared" si="193"/>
        <v>258</v>
      </c>
      <c r="S778" s="55">
        <f t="shared" si="202"/>
        <v>251</v>
      </c>
      <c r="T778" s="242">
        <f t="shared" ca="1" si="203"/>
        <v>5.21</v>
      </c>
      <c r="U778" s="231" t="str">
        <f t="shared" si="204"/>
        <v/>
      </c>
      <c r="V778" s="230" t="str">
        <f t="array" ref="V778">INDEX(P:P,MAX(U$3:U778))</f>
        <v>IX#2MTR</v>
      </c>
      <c r="W778" s="230" t="str">
        <f t="shared" ca="1" si="205"/>
        <v/>
      </c>
      <c r="X778" s="230">
        <f t="shared" si="206"/>
        <v>11.4</v>
      </c>
      <c r="Y778" s="230">
        <f t="shared" si="195"/>
        <v>0</v>
      </c>
      <c r="AA778" s="230" t="str">
        <f t="shared" si="196"/>
        <v>北斗</v>
      </c>
      <c r="AB778" s="230" t="s">
        <v>2608</v>
      </c>
      <c r="AC778" s="230" t="str">
        <f t="shared" si="194"/>
        <v>斗建線</v>
      </c>
      <c r="BG778" s="239" t="s">
        <v>8930</v>
      </c>
      <c r="BH778" s="240" t="s">
        <v>737</v>
      </c>
      <c r="BI778" t="s">
        <v>2608</v>
      </c>
      <c r="BJ778" t="s">
        <v>2607</v>
      </c>
    </row>
    <row r="779" spans="1:62">
      <c r="A779" s="239" t="s">
        <v>75</v>
      </c>
      <c r="B779" s="240" t="s">
        <v>738</v>
      </c>
      <c r="C779" s="240" t="s">
        <v>842</v>
      </c>
      <c r="D779" s="239" t="s">
        <v>813</v>
      </c>
      <c r="E779" s="239" t="s">
        <v>8252</v>
      </c>
      <c r="F779" s="239" t="s">
        <v>5660</v>
      </c>
      <c r="G779" s="239" t="s">
        <v>948</v>
      </c>
      <c r="H779" s="239" t="s">
        <v>8253</v>
      </c>
      <c r="I779" s="239" t="s">
        <v>948</v>
      </c>
      <c r="J779" s="241" t="s">
        <v>951</v>
      </c>
      <c r="K779" s="241" t="s">
        <v>859</v>
      </c>
      <c r="L779" s="230" t="str">
        <f t="shared" si="197"/>
        <v>IX31</v>
      </c>
      <c r="M779" s="230" t="str">
        <f t="shared" si="198"/>
        <v/>
      </c>
      <c r="N779" s="230" t="str">
        <f t="shared" si="199"/>
        <v/>
      </c>
      <c r="O779" s="230" t="str">
        <f t="shared" si="200"/>
        <v/>
      </c>
      <c r="P779" s="55" t="str">
        <f t="shared" si="201"/>
        <v>IX31</v>
      </c>
      <c r="Q779" s="635" t="str">
        <f t="shared" si="190"/>
        <v>116</v>
      </c>
      <c r="R779" s="234">
        <f t="shared" si="193"/>
        <v>110</v>
      </c>
      <c r="S779" s="55">
        <f t="shared" si="202"/>
        <v>104</v>
      </c>
      <c r="T779" s="242">
        <f t="shared" ca="1" si="203"/>
        <v>2.29</v>
      </c>
      <c r="U779" s="231" t="str">
        <f t="shared" si="204"/>
        <v/>
      </c>
      <c r="V779" s="230" t="str">
        <f t="array" ref="V779">INDEX(P:P,MAX(U$3:U779))</f>
        <v>IX#2MTR</v>
      </c>
      <c r="W779" s="230" t="str">
        <f t="shared" ca="1" si="205"/>
        <v/>
      </c>
      <c r="X779" s="230">
        <f t="shared" si="206"/>
        <v>11.4</v>
      </c>
      <c r="Y779" s="230">
        <f t="shared" si="195"/>
        <v>0</v>
      </c>
      <c r="AA779" s="230" t="str">
        <f t="shared" si="196"/>
        <v>北斗</v>
      </c>
      <c r="AB779" s="230" t="s">
        <v>2609</v>
      </c>
      <c r="AC779" s="230" t="str">
        <f t="shared" si="194"/>
        <v>斗圳線</v>
      </c>
      <c r="BG779" s="239" t="s">
        <v>8928</v>
      </c>
      <c r="BH779" s="240" t="s">
        <v>8934</v>
      </c>
      <c r="BI779" t="s">
        <v>2609</v>
      </c>
      <c r="BJ779" t="s">
        <v>2607</v>
      </c>
    </row>
    <row r="780" spans="1:62">
      <c r="A780" s="239" t="s">
        <v>75</v>
      </c>
      <c r="B780" s="240" t="s">
        <v>739</v>
      </c>
      <c r="C780" s="240" t="s">
        <v>969</v>
      </c>
      <c r="D780" s="239" t="s">
        <v>806</v>
      </c>
      <c r="E780" s="239" t="s">
        <v>976</v>
      </c>
      <c r="F780" s="239" t="s">
        <v>855</v>
      </c>
      <c r="G780" s="239" t="s">
        <v>966</v>
      </c>
      <c r="H780" s="239" t="s">
        <v>855</v>
      </c>
      <c r="I780" s="239" t="s">
        <v>966</v>
      </c>
      <c r="J780" s="241" t="s">
        <v>6045</v>
      </c>
      <c r="K780" s="241" t="s">
        <v>868</v>
      </c>
      <c r="L780" s="230" t="str">
        <f t="shared" si="197"/>
        <v>IX32</v>
      </c>
      <c r="M780" s="230" t="str">
        <f t="shared" si="198"/>
        <v/>
      </c>
      <c r="N780" s="230" t="str">
        <f t="shared" si="199"/>
        <v/>
      </c>
      <c r="O780" s="230" t="str">
        <f t="shared" si="200"/>
        <v/>
      </c>
      <c r="P780" s="55" t="str">
        <f t="shared" si="201"/>
        <v>IX32</v>
      </c>
      <c r="Q780" s="635" t="str">
        <f t="shared" si="190"/>
        <v>93</v>
      </c>
      <c r="R780" s="234">
        <f t="shared" si="193"/>
        <v>82</v>
      </c>
      <c r="S780" s="55">
        <f t="shared" si="202"/>
        <v>68</v>
      </c>
      <c r="T780" s="242">
        <f t="shared" ca="1" si="203"/>
        <v>1.84</v>
      </c>
      <c r="U780" s="231" t="str">
        <f t="shared" si="204"/>
        <v/>
      </c>
      <c r="V780" s="230" t="str">
        <f t="array" ref="V780">INDEX(P:P,MAX(U$3:U780))</f>
        <v>IX#2MTR</v>
      </c>
      <c r="W780" s="230" t="str">
        <f t="shared" ca="1" si="205"/>
        <v/>
      </c>
      <c r="X780" s="230">
        <f t="shared" si="206"/>
        <v>11.4</v>
      </c>
      <c r="Y780" s="230">
        <f t="shared" si="195"/>
        <v>0</v>
      </c>
      <c r="AA780" s="230" t="str">
        <f t="shared" si="196"/>
        <v>北斗</v>
      </c>
      <c r="AB780" s="230" t="s">
        <v>2610</v>
      </c>
      <c r="AC780" s="230" t="str">
        <f t="shared" si="194"/>
        <v>斗興線</v>
      </c>
      <c r="BG780" s="239" t="s">
        <v>75</v>
      </c>
      <c r="BH780" s="240" t="s">
        <v>8935</v>
      </c>
      <c r="BI780" t="s">
        <v>2610</v>
      </c>
      <c r="BJ780" t="s">
        <v>2607</v>
      </c>
    </row>
    <row r="781" spans="1:62">
      <c r="A781" s="239" t="s">
        <v>75</v>
      </c>
      <c r="B781" s="240" t="s">
        <v>8254</v>
      </c>
      <c r="C781" s="240" t="s">
        <v>883</v>
      </c>
      <c r="D781" s="239" t="s">
        <v>855</v>
      </c>
      <c r="E781" s="239" t="s">
        <v>1053</v>
      </c>
      <c r="F781" s="239" t="s">
        <v>854</v>
      </c>
      <c r="G781" s="239" t="s">
        <v>901</v>
      </c>
      <c r="H781" s="239" t="s">
        <v>854</v>
      </c>
      <c r="I781" s="239" t="s">
        <v>1053</v>
      </c>
      <c r="J781" s="241" t="s">
        <v>896</v>
      </c>
      <c r="K781" s="241" t="s">
        <v>854</v>
      </c>
      <c r="L781" s="230" t="str">
        <f t="shared" si="197"/>
        <v>IX34</v>
      </c>
      <c r="M781" s="230" t="str">
        <f t="shared" si="198"/>
        <v/>
      </c>
      <c r="N781" s="230" t="str">
        <f t="shared" si="199"/>
        <v/>
      </c>
      <c r="O781" s="230" t="str">
        <f t="shared" si="200"/>
        <v/>
      </c>
      <c r="P781" s="55" t="str">
        <f t="shared" si="201"/>
        <v>IX34</v>
      </c>
      <c r="Q781" s="635" t="str">
        <f t="shared" si="190"/>
        <v>270</v>
      </c>
      <c r="R781" s="234">
        <f t="shared" si="193"/>
        <v>256</v>
      </c>
      <c r="S781" s="55">
        <f t="shared" si="202"/>
        <v>231</v>
      </c>
      <c r="T781" s="242">
        <f t="shared" ca="1" si="203"/>
        <v>5.33</v>
      </c>
      <c r="U781" s="231" t="str">
        <f t="shared" si="204"/>
        <v/>
      </c>
      <c r="V781" s="230" t="str">
        <f t="array" ref="V781">INDEX(P:P,MAX(U$3:U781))</f>
        <v>IX#2MTR</v>
      </c>
      <c r="W781" s="230" t="str">
        <f t="shared" ca="1" si="205"/>
        <v/>
      </c>
      <c r="X781" s="230">
        <f t="shared" si="206"/>
        <v>11.4</v>
      </c>
      <c r="Y781" s="230">
        <f t="shared" si="195"/>
        <v>0</v>
      </c>
      <c r="AA781" s="230" t="str">
        <f t="shared" si="196"/>
        <v>北斗</v>
      </c>
      <c r="AB781" s="230" t="s">
        <v>2611</v>
      </c>
      <c r="AC781" s="230" t="str">
        <f t="shared" si="194"/>
        <v>斗鳳線</v>
      </c>
      <c r="BG781" s="239" t="s">
        <v>8928</v>
      </c>
      <c r="BH781" s="240" t="s">
        <v>8936</v>
      </c>
      <c r="BI781" t="s">
        <v>2611</v>
      </c>
      <c r="BJ781" t="s">
        <v>2607</v>
      </c>
    </row>
    <row r="782" spans="1:62">
      <c r="A782" s="239" t="s">
        <v>75</v>
      </c>
      <c r="B782" s="240" t="s">
        <v>740</v>
      </c>
      <c r="C782" s="240" t="s">
        <v>1010</v>
      </c>
      <c r="D782" s="239" t="s">
        <v>806</v>
      </c>
      <c r="E782" s="239" t="s">
        <v>800</v>
      </c>
      <c r="F782" s="239" t="s">
        <v>854</v>
      </c>
      <c r="G782" s="239" t="s">
        <v>8255</v>
      </c>
      <c r="H782" s="239" t="s">
        <v>859</v>
      </c>
      <c r="I782" s="239" t="s">
        <v>807</v>
      </c>
      <c r="J782" s="241" t="s">
        <v>8256</v>
      </c>
      <c r="K782" s="241" t="s">
        <v>859</v>
      </c>
      <c r="L782" s="230" t="str">
        <f t="shared" si="197"/>
        <v>IX33</v>
      </c>
      <c r="M782" s="230" t="str">
        <f t="shared" si="198"/>
        <v/>
      </c>
      <c r="N782" s="230" t="str">
        <f t="shared" si="199"/>
        <v/>
      </c>
      <c r="O782" s="230" t="str">
        <f t="shared" si="200"/>
        <v/>
      </c>
      <c r="P782" s="55" t="str">
        <f t="shared" si="201"/>
        <v>IX33</v>
      </c>
      <c r="Q782" s="635" t="str">
        <f t="shared" si="190"/>
        <v>146</v>
      </c>
      <c r="R782" s="234">
        <f t="shared" si="193"/>
        <v>119</v>
      </c>
      <c r="S782" s="55">
        <f t="shared" si="202"/>
        <v>102</v>
      </c>
      <c r="T782" s="242">
        <f t="shared" ca="1" si="203"/>
        <v>2.88</v>
      </c>
      <c r="U782" s="231" t="str">
        <f t="shared" si="204"/>
        <v/>
      </c>
      <c r="V782" s="230" t="str">
        <f t="array" ref="V782">INDEX(P:P,MAX(U$3:U782))</f>
        <v>IX#2MTR</v>
      </c>
      <c r="W782" s="230" t="str">
        <f t="shared" ca="1" si="205"/>
        <v/>
      </c>
      <c r="X782" s="230">
        <f t="shared" si="206"/>
        <v>11.4</v>
      </c>
      <c r="Y782" s="230">
        <f t="shared" si="195"/>
        <v>0</v>
      </c>
      <c r="AA782" s="230" t="str">
        <f t="shared" si="196"/>
        <v>北斗</v>
      </c>
      <c r="AB782" s="230" t="s">
        <v>2612</v>
      </c>
      <c r="AC782" s="230" t="str">
        <f t="shared" si="194"/>
        <v>斗溪線</v>
      </c>
      <c r="BG782" s="239" t="s">
        <v>8928</v>
      </c>
      <c r="BH782" s="240" t="s">
        <v>8937</v>
      </c>
      <c r="BI782" t="s">
        <v>2612</v>
      </c>
      <c r="BJ782" t="s">
        <v>2607</v>
      </c>
    </row>
    <row r="783" spans="1:62">
      <c r="A783" s="239" t="s">
        <v>75</v>
      </c>
      <c r="B783" s="240" t="s">
        <v>439</v>
      </c>
      <c r="C783" s="240" t="s">
        <v>3146</v>
      </c>
      <c r="D783" s="239" t="s">
        <v>854</v>
      </c>
      <c r="E783" s="239" t="s">
        <v>4769</v>
      </c>
      <c r="F783" s="239" t="s">
        <v>859</v>
      </c>
      <c r="G783" s="239" t="s">
        <v>4770</v>
      </c>
      <c r="H783" s="239" t="s">
        <v>855</v>
      </c>
      <c r="I783" s="239" t="s">
        <v>4769</v>
      </c>
      <c r="J783" s="241" t="s">
        <v>367</v>
      </c>
      <c r="K783" s="241" t="s">
        <v>367</v>
      </c>
      <c r="L783" s="230" t="str">
        <f t="shared" si="197"/>
        <v>IX#3MTR</v>
      </c>
      <c r="M783" s="230" t="str">
        <f t="shared" si="198"/>
        <v/>
      </c>
      <c r="N783" s="230" t="str">
        <f t="shared" si="199"/>
        <v>IX#3MTR</v>
      </c>
      <c r="O783" s="230" t="str">
        <f t="shared" si="200"/>
        <v/>
      </c>
      <c r="P783" s="55" t="str">
        <f t="shared" si="201"/>
        <v>IX#3MTR</v>
      </c>
      <c r="Q783" s="635" t="str">
        <f t="shared" ref="Q783:Q828" si="207">I783</f>
        <v>826</v>
      </c>
      <c r="R783" s="234">
        <f t="shared" si="193"/>
        <v>804</v>
      </c>
      <c r="S783" s="55">
        <f t="shared" si="202"/>
        <v>792</v>
      </c>
      <c r="T783" s="242">
        <f t="shared" ca="1" si="203"/>
        <v>16.309999999999999</v>
      </c>
      <c r="U783" s="231">
        <f t="shared" si="204"/>
        <v>783</v>
      </c>
      <c r="V783" s="230" t="str">
        <f t="array" ref="V783">INDEX(P:P,MAX(U$3:U783))</f>
        <v>IX#3MTR</v>
      </c>
      <c r="W783" s="230">
        <f t="shared" ca="1" si="205"/>
        <v>25</v>
      </c>
      <c r="X783" s="230" t="str">
        <f t="shared" si="206"/>
        <v/>
      </c>
      <c r="Y783" s="230">
        <f t="shared" si="195"/>
        <v>0</v>
      </c>
      <c r="AA783" s="230" t="str">
        <f t="shared" si="196"/>
        <v>北斗</v>
      </c>
      <c r="AB783" s="230" t="s">
        <v>2613</v>
      </c>
      <c r="AC783" s="230" t="str">
        <f t="shared" si="194"/>
        <v>#3M</v>
      </c>
      <c r="BG783" s="239" t="s">
        <v>75</v>
      </c>
      <c r="BH783" s="240" t="s">
        <v>8491</v>
      </c>
      <c r="BI783" t="s">
        <v>2613</v>
      </c>
      <c r="BJ783" t="s">
        <v>2613</v>
      </c>
    </row>
    <row r="784" spans="1:62">
      <c r="A784" s="239" t="s">
        <v>75</v>
      </c>
      <c r="B784" s="240" t="s">
        <v>741</v>
      </c>
      <c r="C784" s="240" t="s">
        <v>5898</v>
      </c>
      <c r="D784" s="239" t="s">
        <v>854</v>
      </c>
      <c r="E784" s="239" t="s">
        <v>867</v>
      </c>
      <c r="F784" s="239" t="s">
        <v>8257</v>
      </c>
      <c r="G784" s="239" t="s">
        <v>807</v>
      </c>
      <c r="H784" s="239" t="s">
        <v>854</v>
      </c>
      <c r="I784" s="239" t="s">
        <v>5898</v>
      </c>
      <c r="J784" s="241" t="s">
        <v>946</v>
      </c>
      <c r="K784" s="241" t="s">
        <v>813</v>
      </c>
      <c r="L784" s="230" t="str">
        <f t="shared" si="197"/>
        <v>IX22</v>
      </c>
      <c r="M784" s="230" t="str">
        <f t="shared" si="198"/>
        <v/>
      </c>
      <c r="N784" s="230" t="str">
        <f t="shared" si="199"/>
        <v/>
      </c>
      <c r="O784" s="230" t="str">
        <f t="shared" si="200"/>
        <v/>
      </c>
      <c r="P784" s="55" t="str">
        <f t="shared" si="201"/>
        <v>IX22</v>
      </c>
      <c r="Q784" s="635" t="str">
        <f t="shared" si="207"/>
        <v>160</v>
      </c>
      <c r="R784" s="234">
        <f t="shared" si="193"/>
        <v>152</v>
      </c>
      <c r="S784" s="55">
        <f t="shared" si="202"/>
        <v>146</v>
      </c>
      <c r="T784" s="242">
        <f t="shared" ca="1" si="203"/>
        <v>3.16</v>
      </c>
      <c r="U784" s="231" t="str">
        <f t="shared" si="204"/>
        <v/>
      </c>
      <c r="V784" s="230" t="str">
        <f t="array" ref="V784">INDEX(P:P,MAX(U$3:U784))</f>
        <v>IX#3MTR</v>
      </c>
      <c r="W784" s="230" t="str">
        <f t="shared" ca="1" si="205"/>
        <v/>
      </c>
      <c r="X784" s="230">
        <f t="shared" si="206"/>
        <v>11.4</v>
      </c>
      <c r="Y784" s="230">
        <f t="shared" si="195"/>
        <v>0</v>
      </c>
      <c r="AA784" s="230" t="str">
        <f t="shared" si="196"/>
        <v>北斗</v>
      </c>
      <c r="AB784" s="230" t="s">
        <v>2614</v>
      </c>
      <c r="AC784" s="230" t="str">
        <f t="shared" si="194"/>
        <v>斗海線</v>
      </c>
      <c r="BG784" s="239" t="s">
        <v>8930</v>
      </c>
      <c r="BH784" s="240" t="s">
        <v>8938</v>
      </c>
      <c r="BI784" t="s">
        <v>2614</v>
      </c>
      <c r="BJ784" t="s">
        <v>2613</v>
      </c>
    </row>
    <row r="785" spans="1:62">
      <c r="A785" s="239" t="s">
        <v>75</v>
      </c>
      <c r="B785" s="240" t="s">
        <v>742</v>
      </c>
      <c r="C785" s="240" t="s">
        <v>973</v>
      </c>
      <c r="D785" s="239" t="s">
        <v>859</v>
      </c>
      <c r="E785" s="239" t="s">
        <v>903</v>
      </c>
      <c r="F785" s="239" t="s">
        <v>8258</v>
      </c>
      <c r="G785" s="239" t="s">
        <v>6576</v>
      </c>
      <c r="H785" s="239" t="s">
        <v>859</v>
      </c>
      <c r="I785" s="239" t="s">
        <v>973</v>
      </c>
      <c r="J785" s="241" t="s">
        <v>932</v>
      </c>
      <c r="K785" s="241" t="s">
        <v>5801</v>
      </c>
      <c r="L785" s="230" t="str">
        <f t="shared" si="197"/>
        <v>IX20</v>
      </c>
      <c r="M785" s="230" t="str">
        <f t="shared" si="198"/>
        <v/>
      </c>
      <c r="N785" s="230" t="str">
        <f t="shared" si="199"/>
        <v/>
      </c>
      <c r="O785" s="230" t="str">
        <f t="shared" si="200"/>
        <v/>
      </c>
      <c r="P785" s="55" t="str">
        <f t="shared" si="201"/>
        <v>IX20</v>
      </c>
      <c r="Q785" s="635" t="str">
        <f t="shared" si="207"/>
        <v>212</v>
      </c>
      <c r="R785" s="234">
        <f t="shared" si="193"/>
        <v>197</v>
      </c>
      <c r="S785" s="55">
        <f t="shared" si="202"/>
        <v>186</v>
      </c>
      <c r="T785" s="242">
        <f t="shared" ca="1" si="203"/>
        <v>4.1900000000000004</v>
      </c>
      <c r="U785" s="231" t="str">
        <f t="shared" si="204"/>
        <v/>
      </c>
      <c r="V785" s="230" t="str">
        <f t="array" ref="V785">INDEX(P:P,MAX(U$3:U785))</f>
        <v>IX#3MTR</v>
      </c>
      <c r="W785" s="230" t="str">
        <f t="shared" ca="1" si="205"/>
        <v/>
      </c>
      <c r="X785" s="230">
        <f t="shared" si="206"/>
        <v>11.4</v>
      </c>
      <c r="Y785" s="230">
        <f t="shared" si="195"/>
        <v>0</v>
      </c>
      <c r="AA785" s="230" t="str">
        <f t="shared" si="196"/>
        <v>北斗</v>
      </c>
      <c r="AB785" s="230" t="s">
        <v>2615</v>
      </c>
      <c r="AC785" s="230" t="str">
        <f t="shared" si="194"/>
        <v>斗苑線</v>
      </c>
      <c r="BG785" s="239" t="s">
        <v>8928</v>
      </c>
      <c r="BH785" s="240" t="s">
        <v>8939</v>
      </c>
      <c r="BI785" t="s">
        <v>2615</v>
      </c>
      <c r="BJ785" t="s">
        <v>2613</v>
      </c>
    </row>
    <row r="786" spans="1:62">
      <c r="A786" s="239" t="s">
        <v>75</v>
      </c>
      <c r="B786" s="240" t="s">
        <v>743</v>
      </c>
      <c r="C786" s="240" t="s">
        <v>992</v>
      </c>
      <c r="D786" s="239" t="s">
        <v>855</v>
      </c>
      <c r="E786" s="239" t="s">
        <v>1065</v>
      </c>
      <c r="F786" s="239" t="s">
        <v>859</v>
      </c>
      <c r="G786" s="239" t="s">
        <v>1026</v>
      </c>
      <c r="H786" s="239" t="s">
        <v>855</v>
      </c>
      <c r="I786" s="239" t="s">
        <v>1065</v>
      </c>
      <c r="J786" s="241" t="s">
        <v>6566</v>
      </c>
      <c r="K786" s="241" t="s">
        <v>5959</v>
      </c>
      <c r="L786" s="230" t="str">
        <f t="shared" si="197"/>
        <v>IX21</v>
      </c>
      <c r="M786" s="230" t="str">
        <f t="shared" si="198"/>
        <v/>
      </c>
      <c r="N786" s="230" t="str">
        <f t="shared" si="199"/>
        <v/>
      </c>
      <c r="O786" s="230" t="str">
        <f t="shared" si="200"/>
        <v/>
      </c>
      <c r="P786" s="55" t="str">
        <f t="shared" si="201"/>
        <v>IX21</v>
      </c>
      <c r="Q786" s="635" t="str">
        <f t="shared" si="207"/>
        <v>265</v>
      </c>
      <c r="R786" s="234">
        <f t="shared" si="193"/>
        <v>242</v>
      </c>
      <c r="S786" s="55">
        <f t="shared" si="202"/>
        <v>223</v>
      </c>
      <c r="T786" s="242">
        <f t="shared" ca="1" si="203"/>
        <v>5.23</v>
      </c>
      <c r="U786" s="231" t="str">
        <f t="shared" si="204"/>
        <v/>
      </c>
      <c r="V786" s="230" t="str">
        <f t="array" ref="V786">INDEX(P:P,MAX(U$3:U786))</f>
        <v>IX#3MTR</v>
      </c>
      <c r="W786" s="230" t="str">
        <f t="shared" ca="1" si="205"/>
        <v/>
      </c>
      <c r="X786" s="230">
        <f t="shared" si="206"/>
        <v>11.4</v>
      </c>
      <c r="Y786" s="230">
        <f t="shared" si="195"/>
        <v>0</v>
      </c>
      <c r="AA786" s="230" t="str">
        <f t="shared" si="196"/>
        <v>北斗</v>
      </c>
      <c r="AB786" s="230" t="s">
        <v>2616</v>
      </c>
      <c r="AC786" s="230" t="str">
        <f t="shared" si="194"/>
        <v>斗中線</v>
      </c>
      <c r="BG786" s="239" t="s">
        <v>75</v>
      </c>
      <c r="BH786" s="240" t="s">
        <v>743</v>
      </c>
      <c r="BI786" t="s">
        <v>2616</v>
      </c>
      <c r="BJ786" t="s">
        <v>2613</v>
      </c>
    </row>
    <row r="787" spans="1:62">
      <c r="A787" s="239" t="s">
        <v>75</v>
      </c>
      <c r="B787" s="240" t="s">
        <v>744</v>
      </c>
      <c r="C787" s="240" t="s">
        <v>956</v>
      </c>
      <c r="D787" s="239" t="s">
        <v>854</v>
      </c>
      <c r="E787" s="239" t="s">
        <v>1055</v>
      </c>
      <c r="F787" s="239" t="s">
        <v>854</v>
      </c>
      <c r="G787" s="239" t="s">
        <v>1015</v>
      </c>
      <c r="H787" s="239" t="s">
        <v>854</v>
      </c>
      <c r="I787" s="239" t="s">
        <v>1055</v>
      </c>
      <c r="J787" s="241" t="s">
        <v>794</v>
      </c>
      <c r="K787" s="241" t="s">
        <v>8259</v>
      </c>
      <c r="L787" s="230" t="str">
        <f t="shared" si="197"/>
        <v>IX29</v>
      </c>
      <c r="M787" s="230" t="str">
        <f t="shared" si="198"/>
        <v/>
      </c>
      <c r="N787" s="230" t="str">
        <f t="shared" si="199"/>
        <v/>
      </c>
      <c r="O787" s="230" t="str">
        <f t="shared" si="200"/>
        <v/>
      </c>
      <c r="P787" s="55" t="str">
        <f t="shared" si="201"/>
        <v>IX29</v>
      </c>
      <c r="Q787" s="635" t="str">
        <f t="shared" si="207"/>
        <v>220</v>
      </c>
      <c r="R787" s="234">
        <f t="shared" si="193"/>
        <v>212</v>
      </c>
      <c r="S787" s="55">
        <f t="shared" si="202"/>
        <v>197</v>
      </c>
      <c r="T787" s="242">
        <f t="shared" ca="1" si="203"/>
        <v>4.34</v>
      </c>
      <c r="U787" s="231" t="str">
        <f t="shared" si="204"/>
        <v/>
      </c>
      <c r="V787" s="230" t="str">
        <f t="array" ref="V787">INDEX(P:P,MAX(U$3:U787))</f>
        <v>IX#3MTR</v>
      </c>
      <c r="W787" s="230" t="str">
        <f t="shared" ca="1" si="205"/>
        <v/>
      </c>
      <c r="X787" s="230">
        <f t="shared" si="206"/>
        <v>11.4</v>
      </c>
      <c r="Y787" s="230">
        <f t="shared" si="195"/>
        <v>0</v>
      </c>
      <c r="AA787" s="230" t="str">
        <f t="shared" si="196"/>
        <v>北斗</v>
      </c>
      <c r="AB787" s="230" t="s">
        <v>2617</v>
      </c>
      <c r="AC787" s="230" t="str">
        <f t="shared" si="194"/>
        <v>斗工線</v>
      </c>
      <c r="BG787" s="239" t="s">
        <v>8930</v>
      </c>
      <c r="BH787" s="240" t="s">
        <v>8940</v>
      </c>
      <c r="BI787" t="s">
        <v>2617</v>
      </c>
      <c r="BJ787" t="s">
        <v>2613</v>
      </c>
    </row>
    <row r="788" spans="1:62">
      <c r="A788" s="239" t="s">
        <v>75</v>
      </c>
      <c r="B788" s="240" t="s">
        <v>745</v>
      </c>
      <c r="C788" s="240" t="s">
        <v>1002</v>
      </c>
      <c r="D788" s="239" t="s">
        <v>806</v>
      </c>
      <c r="E788" s="239" t="s">
        <v>934</v>
      </c>
      <c r="F788" s="239" t="s">
        <v>844</v>
      </c>
      <c r="G788" s="239" t="s">
        <v>851</v>
      </c>
      <c r="H788" s="239" t="s">
        <v>806</v>
      </c>
      <c r="I788" s="239" t="s">
        <v>851</v>
      </c>
      <c r="J788" s="241" t="s">
        <v>941</v>
      </c>
      <c r="K788" s="241" t="s">
        <v>813</v>
      </c>
      <c r="L788" s="230" t="str">
        <f t="shared" si="197"/>
        <v>IX27</v>
      </c>
      <c r="M788" s="230" t="str">
        <f t="shared" si="198"/>
        <v/>
      </c>
      <c r="N788" s="230" t="str">
        <f t="shared" si="199"/>
        <v/>
      </c>
      <c r="O788" s="230" t="str">
        <f t="shared" si="200"/>
        <v/>
      </c>
      <c r="P788" s="55" t="str">
        <f t="shared" si="201"/>
        <v>IX27</v>
      </c>
      <c r="Q788" s="635" t="str">
        <f t="shared" si="207"/>
        <v>47</v>
      </c>
      <c r="R788" s="234">
        <f t="shared" si="193"/>
        <v>29</v>
      </c>
      <c r="S788" s="55">
        <f t="shared" si="202"/>
        <v>17</v>
      </c>
      <c r="T788" s="242">
        <f t="shared" ca="1" si="203"/>
        <v>0.93</v>
      </c>
      <c r="U788" s="231" t="str">
        <f t="shared" si="204"/>
        <v/>
      </c>
      <c r="V788" s="230" t="str">
        <f t="array" ref="V788">INDEX(P:P,MAX(U$3:U788))</f>
        <v>IX#3MTR</v>
      </c>
      <c r="W788" s="230" t="str">
        <f t="shared" ca="1" si="205"/>
        <v/>
      </c>
      <c r="X788" s="230">
        <f t="shared" si="206"/>
        <v>11.4</v>
      </c>
      <c r="Y788" s="230">
        <f t="shared" si="195"/>
        <v>0</v>
      </c>
      <c r="AA788" s="230" t="str">
        <f t="shared" si="196"/>
        <v>北斗</v>
      </c>
      <c r="AB788" s="230" t="s">
        <v>2618</v>
      </c>
      <c r="AC788" s="230" t="str">
        <f t="shared" si="194"/>
        <v>斗民線</v>
      </c>
      <c r="BG788" s="239" t="s">
        <v>8928</v>
      </c>
      <c r="BH788" s="240" t="s">
        <v>8941</v>
      </c>
      <c r="BI788" t="s">
        <v>2618</v>
      </c>
      <c r="BJ788" t="s">
        <v>2613</v>
      </c>
    </row>
    <row r="789" spans="1:62">
      <c r="A789" s="239" t="s">
        <v>77</v>
      </c>
      <c r="B789" s="240" t="s">
        <v>434</v>
      </c>
      <c r="C789" s="240" t="s">
        <v>4771</v>
      </c>
      <c r="D789" s="239" t="s">
        <v>854</v>
      </c>
      <c r="E789" s="239" t="s">
        <v>4772</v>
      </c>
      <c r="F789" s="239" t="s">
        <v>854</v>
      </c>
      <c r="G789" s="239" t="s">
        <v>8260</v>
      </c>
      <c r="H789" s="239" t="s">
        <v>806</v>
      </c>
      <c r="I789" s="239" t="s">
        <v>4771</v>
      </c>
      <c r="J789" s="241" t="s">
        <v>367</v>
      </c>
      <c r="K789" s="241" t="s">
        <v>8261</v>
      </c>
      <c r="L789" s="230" t="str">
        <f t="shared" si="197"/>
        <v>IY#1MTR</v>
      </c>
      <c r="M789" s="230" t="str">
        <f t="shared" si="198"/>
        <v/>
      </c>
      <c r="N789" s="230" t="str">
        <f t="shared" si="199"/>
        <v>IY#1MTR</v>
      </c>
      <c r="O789" s="230" t="str">
        <f t="shared" si="200"/>
        <v/>
      </c>
      <c r="P789" s="55" t="str">
        <f t="shared" si="201"/>
        <v>IY#1MTR</v>
      </c>
      <c r="Q789" s="635" t="str">
        <f t="shared" si="207"/>
        <v>757</v>
      </c>
      <c r="R789" s="234">
        <f t="shared" si="193"/>
        <v>738</v>
      </c>
      <c r="S789" s="55">
        <f t="shared" si="202"/>
        <v>724</v>
      </c>
      <c r="T789" s="242">
        <f t="shared" ca="1" si="203"/>
        <v>14.95</v>
      </c>
      <c r="U789" s="231">
        <f t="shared" si="204"/>
        <v>789</v>
      </c>
      <c r="V789" s="230" t="str">
        <f t="array" ref="V789">INDEX(P:P,MAX(U$3:U789))</f>
        <v>IY#1MTR</v>
      </c>
      <c r="W789" s="230">
        <f t="shared" ca="1" si="205"/>
        <v>25</v>
      </c>
      <c r="X789" s="230" t="str">
        <f t="shared" si="206"/>
        <v/>
      </c>
      <c r="Y789" s="230">
        <f t="shared" si="195"/>
        <v>0</v>
      </c>
      <c r="AA789" s="230" t="str">
        <f t="shared" si="196"/>
        <v>芳苑</v>
      </c>
      <c r="AB789" s="230" t="s">
        <v>2619</v>
      </c>
      <c r="AC789" s="230" t="str">
        <f t="shared" si="194"/>
        <v>#1M</v>
      </c>
      <c r="BG789" s="239" t="s">
        <v>8942</v>
      </c>
      <c r="BH789" s="240" t="s">
        <v>8480</v>
      </c>
      <c r="BI789" t="s">
        <v>2619</v>
      </c>
      <c r="BJ789" t="s">
        <v>2619</v>
      </c>
    </row>
    <row r="790" spans="1:62">
      <c r="A790" s="239" t="s">
        <v>77</v>
      </c>
      <c r="B790" s="240" t="s">
        <v>746</v>
      </c>
      <c r="C790" s="240" t="s">
        <v>835</v>
      </c>
      <c r="D790" s="239" t="s">
        <v>8262</v>
      </c>
      <c r="E790" s="239" t="s">
        <v>805</v>
      </c>
      <c r="F790" s="239" t="s">
        <v>5660</v>
      </c>
      <c r="G790" s="239" t="s">
        <v>851</v>
      </c>
      <c r="H790" s="239" t="s">
        <v>855</v>
      </c>
      <c r="I790" s="239" t="s">
        <v>835</v>
      </c>
      <c r="J790" s="241" t="s">
        <v>950</v>
      </c>
      <c r="K790" s="241" t="s">
        <v>855</v>
      </c>
      <c r="L790" s="230" t="str">
        <f t="shared" si="197"/>
        <v>IY31</v>
      </c>
      <c r="M790" s="230" t="str">
        <f t="shared" si="198"/>
        <v/>
      </c>
      <c r="N790" s="230" t="str">
        <f t="shared" si="199"/>
        <v/>
      </c>
      <c r="O790" s="230" t="str">
        <f t="shared" si="200"/>
        <v/>
      </c>
      <c r="P790" s="55" t="str">
        <f t="shared" si="201"/>
        <v>IY31</v>
      </c>
      <c r="Q790" s="635" t="str">
        <f t="shared" si="207"/>
        <v>92</v>
      </c>
      <c r="R790" s="234">
        <f t="shared" si="193"/>
        <v>58</v>
      </c>
      <c r="S790" s="55">
        <f t="shared" si="202"/>
        <v>36</v>
      </c>
      <c r="T790" s="242">
        <f t="shared" ca="1" si="203"/>
        <v>1.82</v>
      </c>
      <c r="U790" s="231" t="str">
        <f t="shared" si="204"/>
        <v/>
      </c>
      <c r="V790" s="230" t="str">
        <f t="array" ref="V790">INDEX(P:P,MAX(U$3:U790))</f>
        <v>IY#1MTR</v>
      </c>
      <c r="W790" s="230" t="str">
        <f t="shared" ca="1" si="205"/>
        <v/>
      </c>
      <c r="X790" s="230">
        <f t="shared" si="206"/>
        <v>11.4</v>
      </c>
      <c r="Y790" s="230">
        <f t="shared" si="195"/>
        <v>0</v>
      </c>
      <c r="AA790" s="230" t="str">
        <f t="shared" si="196"/>
        <v>芳苑</v>
      </c>
      <c r="AB790" s="230" t="s">
        <v>1917</v>
      </c>
      <c r="AC790" s="230" t="str">
        <f t="shared" si="194"/>
        <v>芳森線</v>
      </c>
      <c r="BG790" s="239" t="s">
        <v>8943</v>
      </c>
      <c r="BH790" s="240" t="s">
        <v>8944</v>
      </c>
      <c r="BI790" t="s">
        <v>1917</v>
      </c>
      <c r="BJ790" t="s">
        <v>2619</v>
      </c>
    </row>
    <row r="791" spans="1:62">
      <c r="A791" s="239" t="s">
        <v>77</v>
      </c>
      <c r="B791" s="240" t="s">
        <v>747</v>
      </c>
      <c r="C791" s="240" t="s">
        <v>8263</v>
      </c>
      <c r="D791" s="239" t="s">
        <v>859</v>
      </c>
      <c r="E791" s="239" t="s">
        <v>4700</v>
      </c>
      <c r="F791" s="239" t="s">
        <v>859</v>
      </c>
      <c r="G791" s="239" t="s">
        <v>3170</v>
      </c>
      <c r="H791" s="239" t="s">
        <v>8264</v>
      </c>
      <c r="I791" s="239" t="s">
        <v>4700</v>
      </c>
      <c r="J791" s="241" t="s">
        <v>5624</v>
      </c>
      <c r="K791" s="241" t="s">
        <v>793</v>
      </c>
      <c r="L791" s="230" t="str">
        <f t="shared" si="197"/>
        <v>IY21</v>
      </c>
      <c r="M791" s="230" t="str">
        <f t="shared" si="198"/>
        <v/>
      </c>
      <c r="N791" s="230" t="str">
        <f t="shared" si="199"/>
        <v/>
      </c>
      <c r="O791" s="230" t="str">
        <f t="shared" si="200"/>
        <v/>
      </c>
      <c r="P791" s="55" t="str">
        <f t="shared" si="201"/>
        <v>IY21</v>
      </c>
      <c r="Q791" s="635" t="str">
        <f t="shared" si="207"/>
        <v>295</v>
      </c>
      <c r="R791" s="234">
        <f t="shared" si="193"/>
        <v>290</v>
      </c>
      <c r="S791" s="55">
        <f t="shared" si="202"/>
        <v>284</v>
      </c>
      <c r="T791" s="242">
        <f t="shared" ca="1" si="203"/>
        <v>5.82</v>
      </c>
      <c r="U791" s="231" t="str">
        <f t="shared" si="204"/>
        <v/>
      </c>
      <c r="V791" s="230" t="str">
        <f t="array" ref="V791">INDEX(P:P,MAX(U$3:U791))</f>
        <v>IY#1MTR</v>
      </c>
      <c r="W791" s="230" t="str">
        <f t="shared" ca="1" si="205"/>
        <v/>
      </c>
      <c r="X791" s="230">
        <f t="shared" si="206"/>
        <v>11.4</v>
      </c>
      <c r="Y791" s="230">
        <f t="shared" si="195"/>
        <v>0</v>
      </c>
      <c r="AA791" s="230" t="str">
        <f t="shared" si="196"/>
        <v>芳苑</v>
      </c>
      <c r="AB791" s="230" t="s">
        <v>1913</v>
      </c>
      <c r="AC791" s="230" t="str">
        <f t="shared" si="194"/>
        <v>芳苑線</v>
      </c>
      <c r="BG791" s="239" t="s">
        <v>8942</v>
      </c>
      <c r="BH791" s="240" t="s">
        <v>8945</v>
      </c>
      <c r="BI791" t="s">
        <v>1913</v>
      </c>
      <c r="BJ791" t="s">
        <v>2619</v>
      </c>
    </row>
    <row r="792" spans="1:62">
      <c r="A792" s="239" t="s">
        <v>8265</v>
      </c>
      <c r="B792" s="240" t="s">
        <v>748</v>
      </c>
      <c r="C792" s="240" t="s">
        <v>985</v>
      </c>
      <c r="D792" s="239" t="s">
        <v>795</v>
      </c>
      <c r="E792" s="239" t="s">
        <v>6662</v>
      </c>
      <c r="F792" s="239" t="s">
        <v>806</v>
      </c>
      <c r="G792" s="239" t="s">
        <v>8266</v>
      </c>
      <c r="H792" s="239" t="s">
        <v>795</v>
      </c>
      <c r="I792" s="239" t="s">
        <v>8267</v>
      </c>
      <c r="J792" s="241" t="s">
        <v>5726</v>
      </c>
      <c r="K792" s="241" t="s">
        <v>793</v>
      </c>
      <c r="L792" s="230" t="str">
        <f t="shared" si="197"/>
        <v>IY32</v>
      </c>
      <c r="M792" s="230" t="str">
        <f t="shared" si="198"/>
        <v/>
      </c>
      <c r="N792" s="230" t="str">
        <f t="shared" si="199"/>
        <v/>
      </c>
      <c r="O792" s="230" t="str">
        <f t="shared" si="200"/>
        <v/>
      </c>
      <c r="P792" s="55" t="str">
        <f t="shared" si="201"/>
        <v>IY32</v>
      </c>
      <c r="Q792" s="635" t="str">
        <f t="shared" si="207"/>
        <v>122</v>
      </c>
      <c r="R792" s="234">
        <f t="shared" si="193"/>
        <v>120</v>
      </c>
      <c r="S792" s="55">
        <f t="shared" si="202"/>
        <v>118</v>
      </c>
      <c r="T792" s="242">
        <f t="shared" ca="1" si="203"/>
        <v>2.41</v>
      </c>
      <c r="U792" s="231" t="str">
        <f t="shared" si="204"/>
        <v/>
      </c>
      <c r="V792" s="230" t="str">
        <f t="array" ref="V792">INDEX(P:P,MAX(U$3:U792))</f>
        <v>IY#1MTR</v>
      </c>
      <c r="W792" s="230" t="str">
        <f t="shared" ca="1" si="205"/>
        <v/>
      </c>
      <c r="X792" s="230">
        <f t="shared" si="206"/>
        <v>11.4</v>
      </c>
      <c r="Y792" s="230">
        <f t="shared" si="195"/>
        <v>0</v>
      </c>
      <c r="AA792" s="230" t="str">
        <f t="shared" si="196"/>
        <v>芳苑</v>
      </c>
      <c r="AB792" s="230" t="s">
        <v>1918</v>
      </c>
      <c r="AC792" s="230" t="str">
        <f t="shared" si="194"/>
        <v>芳中線</v>
      </c>
      <c r="BG792" s="239" t="s">
        <v>77</v>
      </c>
      <c r="BH792" s="240" t="s">
        <v>8946</v>
      </c>
      <c r="BI792" t="s">
        <v>1918</v>
      </c>
      <c r="BJ792" t="s">
        <v>2619</v>
      </c>
    </row>
    <row r="793" spans="1:62">
      <c r="A793" s="239" t="s">
        <v>77</v>
      </c>
      <c r="B793" s="240" t="s">
        <v>749</v>
      </c>
      <c r="C793" s="240" t="s">
        <v>8268</v>
      </c>
      <c r="D793" s="239" t="s">
        <v>5774</v>
      </c>
      <c r="E793" s="239" t="s">
        <v>937</v>
      </c>
      <c r="F793" s="239" t="s">
        <v>963</v>
      </c>
      <c r="G793" s="239" t="s">
        <v>5956</v>
      </c>
      <c r="H793" s="239" t="s">
        <v>8269</v>
      </c>
      <c r="I793" s="239" t="s">
        <v>937</v>
      </c>
      <c r="J793" s="241" t="s">
        <v>8270</v>
      </c>
      <c r="K793" s="241" t="s">
        <v>5743</v>
      </c>
      <c r="L793" s="230" t="str">
        <f t="shared" si="197"/>
        <v>IY28</v>
      </c>
      <c r="M793" s="230" t="str">
        <f t="shared" si="198"/>
        <v/>
      </c>
      <c r="N793" s="230" t="str">
        <f t="shared" si="199"/>
        <v/>
      </c>
      <c r="O793" s="230" t="str">
        <f t="shared" si="200"/>
        <v/>
      </c>
      <c r="P793" s="55" t="str">
        <f t="shared" si="201"/>
        <v>IY28</v>
      </c>
      <c r="Q793" s="635" t="str">
        <f t="shared" si="207"/>
        <v>154</v>
      </c>
      <c r="R793" s="234">
        <f t="shared" si="193"/>
        <v>150</v>
      </c>
      <c r="S793" s="55">
        <f t="shared" si="202"/>
        <v>143</v>
      </c>
      <c r="T793" s="242">
        <f t="shared" ca="1" si="203"/>
        <v>3.04</v>
      </c>
      <c r="U793" s="231" t="str">
        <f t="shared" si="204"/>
        <v/>
      </c>
      <c r="V793" s="230" t="str">
        <f t="array" ref="V793">INDEX(P:P,MAX(U$3:U793))</f>
        <v>IY#1MTR</v>
      </c>
      <c r="W793" s="230" t="str">
        <f t="shared" ca="1" si="205"/>
        <v/>
      </c>
      <c r="X793" s="230">
        <f t="shared" si="206"/>
        <v>11.4</v>
      </c>
      <c r="Y793" s="230">
        <f t="shared" si="195"/>
        <v>0</v>
      </c>
      <c r="AA793" s="230" t="str">
        <f t="shared" si="196"/>
        <v>芳苑</v>
      </c>
      <c r="AB793" s="230" t="s">
        <v>1915</v>
      </c>
      <c r="AC793" s="230" t="str">
        <f t="shared" si="194"/>
        <v>芳隆線</v>
      </c>
      <c r="BG793" s="239" t="s">
        <v>77</v>
      </c>
      <c r="BH793" s="240" t="s">
        <v>749</v>
      </c>
      <c r="BI793" t="s">
        <v>1915</v>
      </c>
      <c r="BJ793" t="s">
        <v>2619</v>
      </c>
    </row>
    <row r="794" spans="1:62">
      <c r="A794" s="239" t="s">
        <v>77</v>
      </c>
      <c r="B794" s="240" t="s">
        <v>750</v>
      </c>
      <c r="C794" s="240" t="s">
        <v>5999</v>
      </c>
      <c r="D794" s="239" t="s">
        <v>5743</v>
      </c>
      <c r="E794" s="239" t="s">
        <v>856</v>
      </c>
      <c r="F794" s="239" t="s">
        <v>5743</v>
      </c>
      <c r="G794" s="239" t="s">
        <v>822</v>
      </c>
      <c r="H794" s="239" t="s">
        <v>5743</v>
      </c>
      <c r="I794" s="239" t="s">
        <v>856</v>
      </c>
      <c r="J794" s="241" t="s">
        <v>5624</v>
      </c>
      <c r="K794" s="241" t="s">
        <v>793</v>
      </c>
      <c r="L794" s="230" t="str">
        <f t="shared" si="197"/>
        <v>IY29</v>
      </c>
      <c r="M794" s="230" t="str">
        <f t="shared" si="198"/>
        <v/>
      </c>
      <c r="N794" s="230" t="str">
        <f t="shared" si="199"/>
        <v/>
      </c>
      <c r="O794" s="230" t="str">
        <f t="shared" si="200"/>
        <v/>
      </c>
      <c r="P794" s="55" t="str">
        <f t="shared" si="201"/>
        <v>IY29</v>
      </c>
      <c r="Q794" s="635" t="str">
        <f t="shared" si="207"/>
        <v>192</v>
      </c>
      <c r="R794" s="234">
        <f t="shared" si="193"/>
        <v>189</v>
      </c>
      <c r="S794" s="55">
        <f t="shared" si="202"/>
        <v>185</v>
      </c>
      <c r="T794" s="242">
        <f t="shared" ca="1" si="203"/>
        <v>3.79</v>
      </c>
      <c r="U794" s="231" t="str">
        <f t="shared" si="204"/>
        <v/>
      </c>
      <c r="V794" s="230" t="str">
        <f t="array" ref="V794">INDEX(P:P,MAX(U$3:U794))</f>
        <v>IY#1MTR</v>
      </c>
      <c r="W794" s="230" t="str">
        <f t="shared" ca="1" si="205"/>
        <v/>
      </c>
      <c r="X794" s="230">
        <f t="shared" si="206"/>
        <v>11.4</v>
      </c>
      <c r="Y794" s="230">
        <f t="shared" si="195"/>
        <v>0</v>
      </c>
      <c r="AA794" s="230" t="str">
        <f t="shared" si="196"/>
        <v>芳苑</v>
      </c>
      <c r="AB794" s="230" t="s">
        <v>1916</v>
      </c>
      <c r="AC794" s="230" t="str">
        <f t="shared" si="194"/>
        <v>芳六線</v>
      </c>
      <c r="BG794" s="239" t="s">
        <v>8943</v>
      </c>
      <c r="BH794" s="240" t="s">
        <v>8947</v>
      </c>
      <c r="BI794" t="s">
        <v>1916</v>
      </c>
      <c r="BJ794" t="s">
        <v>2619</v>
      </c>
    </row>
    <row r="795" spans="1:62">
      <c r="A795" s="239" t="s">
        <v>77</v>
      </c>
      <c r="B795" s="240" t="s">
        <v>436</v>
      </c>
      <c r="C795" s="240" t="s">
        <v>3196</v>
      </c>
      <c r="D795" s="239" t="s">
        <v>855</v>
      </c>
      <c r="E795" s="239" t="s">
        <v>3196</v>
      </c>
      <c r="F795" s="239" t="s">
        <v>855</v>
      </c>
      <c r="G795" s="239" t="s">
        <v>1062</v>
      </c>
      <c r="H795" s="239" t="s">
        <v>855</v>
      </c>
      <c r="I795" s="239" t="s">
        <v>1062</v>
      </c>
      <c r="J795" s="241" t="s">
        <v>367</v>
      </c>
      <c r="K795" s="241" t="s">
        <v>5595</v>
      </c>
      <c r="L795" s="230" t="str">
        <f t="shared" si="197"/>
        <v>IY#2MTR</v>
      </c>
      <c r="M795" s="230" t="str">
        <f t="shared" si="198"/>
        <v/>
      </c>
      <c r="N795" s="230" t="str">
        <f t="shared" si="199"/>
        <v>IY#2MTR</v>
      </c>
      <c r="O795" s="230" t="str">
        <f t="shared" si="200"/>
        <v/>
      </c>
      <c r="P795" s="55" t="str">
        <f t="shared" si="201"/>
        <v>IY#2MTR</v>
      </c>
      <c r="Q795" s="635" t="str">
        <f t="shared" si="207"/>
        <v>332</v>
      </c>
      <c r="R795" s="234">
        <f t="shared" si="193"/>
        <v>295</v>
      </c>
      <c r="S795" s="55">
        <f t="shared" si="202"/>
        <v>277</v>
      </c>
      <c r="T795" s="242">
        <f t="shared" ca="1" si="203"/>
        <v>6.56</v>
      </c>
      <c r="U795" s="231">
        <f t="shared" si="204"/>
        <v>795</v>
      </c>
      <c r="V795" s="230" t="str">
        <f t="array" ref="V795">INDEX(P:P,MAX(U$3:U795))</f>
        <v>IY#2MTR</v>
      </c>
      <c r="W795" s="230">
        <f t="shared" ca="1" si="205"/>
        <v>25</v>
      </c>
      <c r="X795" s="230" t="str">
        <f t="shared" si="206"/>
        <v/>
      </c>
      <c r="Y795" s="230">
        <f t="shared" si="195"/>
        <v>0</v>
      </c>
      <c r="AA795" s="230" t="str">
        <f t="shared" si="196"/>
        <v>芳苑</v>
      </c>
      <c r="AB795" s="230" t="s">
        <v>2620</v>
      </c>
      <c r="AC795" s="230" t="str">
        <f t="shared" si="194"/>
        <v>#2M</v>
      </c>
      <c r="BG795" s="239" t="s">
        <v>8942</v>
      </c>
      <c r="BH795" s="240" t="s">
        <v>8487</v>
      </c>
      <c r="BI795" t="s">
        <v>2620</v>
      </c>
      <c r="BJ795" t="s">
        <v>2620</v>
      </c>
    </row>
    <row r="796" spans="1:62">
      <c r="A796" s="239" t="s">
        <v>77</v>
      </c>
      <c r="B796" s="240" t="s">
        <v>8271</v>
      </c>
      <c r="C796" s="240" t="s">
        <v>927</v>
      </c>
      <c r="D796" s="239" t="s">
        <v>813</v>
      </c>
      <c r="E796" s="239" t="s">
        <v>980</v>
      </c>
      <c r="F796" s="239" t="s">
        <v>813</v>
      </c>
      <c r="G796" s="239" t="s">
        <v>843</v>
      </c>
      <c r="H796" s="239" t="s">
        <v>5651</v>
      </c>
      <c r="I796" s="239" t="s">
        <v>980</v>
      </c>
      <c r="J796" s="241" t="s">
        <v>803</v>
      </c>
      <c r="K796" s="241" t="s">
        <v>6524</v>
      </c>
      <c r="L796" s="230" t="str">
        <f t="shared" si="197"/>
        <v>IY33</v>
      </c>
      <c r="M796" s="230" t="str">
        <f t="shared" si="198"/>
        <v/>
      </c>
      <c r="N796" s="230" t="str">
        <f t="shared" si="199"/>
        <v/>
      </c>
      <c r="O796" s="230" t="str">
        <f t="shared" si="200"/>
        <v/>
      </c>
      <c r="P796" s="55" t="str">
        <f t="shared" si="201"/>
        <v>IY33</v>
      </c>
      <c r="Q796" s="635" t="str">
        <f t="shared" si="207"/>
        <v>120</v>
      </c>
      <c r="R796" s="234">
        <f t="shared" si="193"/>
        <v>111</v>
      </c>
      <c r="S796" s="55">
        <f t="shared" si="202"/>
        <v>99</v>
      </c>
      <c r="T796" s="242">
        <f t="shared" ca="1" si="203"/>
        <v>2.37</v>
      </c>
      <c r="U796" s="231" t="str">
        <f t="shared" si="204"/>
        <v/>
      </c>
      <c r="V796" s="230" t="str">
        <f t="array" ref="V796">INDEX(P:P,MAX(U$3:U796))</f>
        <v>IY#2MTR</v>
      </c>
      <c r="W796" s="230" t="str">
        <f t="shared" ca="1" si="205"/>
        <v/>
      </c>
      <c r="X796" s="230">
        <f t="shared" si="206"/>
        <v>11.4</v>
      </c>
      <c r="Y796" s="230">
        <f t="shared" si="195"/>
        <v>0</v>
      </c>
      <c r="AA796" s="230" t="str">
        <f t="shared" si="196"/>
        <v>芳苑</v>
      </c>
      <c r="AB796" s="230" t="s">
        <v>1984</v>
      </c>
      <c r="AC796" s="230" t="str">
        <f t="shared" si="194"/>
        <v>芳路線</v>
      </c>
      <c r="BG796" s="239" t="s">
        <v>8943</v>
      </c>
      <c r="BH796" s="240" t="s">
        <v>8948</v>
      </c>
      <c r="BI796" t="s">
        <v>1984</v>
      </c>
      <c r="BJ796" t="s">
        <v>2620</v>
      </c>
    </row>
    <row r="797" spans="1:62">
      <c r="A797" s="239" t="s">
        <v>8272</v>
      </c>
      <c r="B797" s="240" t="s">
        <v>8273</v>
      </c>
      <c r="C797" s="240" t="s">
        <v>5624</v>
      </c>
      <c r="D797" s="239" t="s">
        <v>5638</v>
      </c>
      <c r="E797" s="239" t="s">
        <v>5624</v>
      </c>
      <c r="F797" s="239" t="s">
        <v>5638</v>
      </c>
      <c r="G797" s="239" t="s">
        <v>5624</v>
      </c>
      <c r="H797" s="239" t="s">
        <v>5638</v>
      </c>
      <c r="I797" s="239" t="s">
        <v>5624</v>
      </c>
      <c r="J797" s="241" t="s">
        <v>5624</v>
      </c>
      <c r="K797" s="241" t="s">
        <v>5638</v>
      </c>
      <c r="L797" s="230" t="str">
        <f t="shared" si="197"/>
        <v>IY34</v>
      </c>
      <c r="M797" s="230" t="str">
        <f t="shared" si="198"/>
        <v/>
      </c>
      <c r="N797" s="230" t="str">
        <f t="shared" si="199"/>
        <v/>
      </c>
      <c r="O797" s="230" t="str">
        <f t="shared" si="200"/>
        <v/>
      </c>
      <c r="P797" s="55" t="str">
        <f t="shared" si="201"/>
        <v>IY34</v>
      </c>
      <c r="Q797" s="635" t="str">
        <f t="shared" si="207"/>
        <v>0</v>
      </c>
      <c r="R797" s="234">
        <f t="shared" si="193"/>
        <v>0</v>
      </c>
      <c r="S797" s="55">
        <f t="shared" si="202"/>
        <v>0</v>
      </c>
      <c r="T797" s="242">
        <f t="shared" ca="1" si="203"/>
        <v>0</v>
      </c>
      <c r="U797" s="231" t="str">
        <f t="shared" si="204"/>
        <v/>
      </c>
      <c r="V797" s="230" t="str">
        <f t="array" ref="V797">INDEX(P:P,MAX(U$3:U797))</f>
        <v>IY#2MTR</v>
      </c>
      <c r="W797" s="230" t="str">
        <f t="shared" ca="1" si="205"/>
        <v/>
      </c>
      <c r="X797" s="230">
        <f t="shared" si="206"/>
        <v>11.4</v>
      </c>
      <c r="Y797" s="230">
        <f t="shared" si="195"/>
        <v>0</v>
      </c>
      <c r="AA797" s="230" t="str">
        <f t="shared" si="196"/>
        <v>芳苑</v>
      </c>
      <c r="AB797" s="230" t="s">
        <v>1985</v>
      </c>
      <c r="AC797" s="230" t="str">
        <f t="shared" si="194"/>
        <v>芳林線</v>
      </c>
      <c r="BG797" s="239" t="s">
        <v>8942</v>
      </c>
      <c r="BH797" s="240" t="s">
        <v>8949</v>
      </c>
      <c r="BI797" t="s">
        <v>1985</v>
      </c>
      <c r="BJ797" t="s">
        <v>2620</v>
      </c>
    </row>
    <row r="798" spans="1:62">
      <c r="A798" s="239" t="s">
        <v>77</v>
      </c>
      <c r="B798" s="240" t="s">
        <v>751</v>
      </c>
      <c r="C798" s="240" t="s">
        <v>1023</v>
      </c>
      <c r="D798" s="239" t="s">
        <v>848</v>
      </c>
      <c r="E798" s="239" t="s">
        <v>816</v>
      </c>
      <c r="F798" s="239" t="s">
        <v>848</v>
      </c>
      <c r="G798" s="239" t="s">
        <v>875</v>
      </c>
      <c r="H798" s="239" t="s">
        <v>848</v>
      </c>
      <c r="I798" s="239" t="s">
        <v>8274</v>
      </c>
      <c r="J798" s="241" t="s">
        <v>6110</v>
      </c>
      <c r="K798" s="241" t="s">
        <v>844</v>
      </c>
      <c r="L798" s="230" t="str">
        <f t="shared" si="197"/>
        <v>IY35</v>
      </c>
      <c r="M798" s="230" t="str">
        <f t="shared" si="198"/>
        <v/>
      </c>
      <c r="N798" s="230" t="str">
        <f t="shared" si="199"/>
        <v/>
      </c>
      <c r="O798" s="230" t="str">
        <f t="shared" si="200"/>
        <v/>
      </c>
      <c r="P798" s="55" t="str">
        <f t="shared" si="201"/>
        <v>IY35</v>
      </c>
      <c r="Q798" s="635" t="str">
        <f t="shared" si="207"/>
        <v>104</v>
      </c>
      <c r="R798" s="234">
        <f t="shared" si="193"/>
        <v>91</v>
      </c>
      <c r="S798" s="55">
        <f t="shared" si="202"/>
        <v>80</v>
      </c>
      <c r="T798" s="242">
        <f t="shared" ca="1" si="203"/>
        <v>2.0499999999999998</v>
      </c>
      <c r="U798" s="231" t="str">
        <f t="shared" si="204"/>
        <v/>
      </c>
      <c r="V798" s="230" t="str">
        <f t="array" ref="V798">INDEX(P:P,MAX(U$3:U798))</f>
        <v>IY#2MTR</v>
      </c>
      <c r="W798" s="230" t="str">
        <f t="shared" ca="1" si="205"/>
        <v/>
      </c>
      <c r="X798" s="230">
        <f t="shared" si="206"/>
        <v>11.4</v>
      </c>
      <c r="Y798" s="230">
        <f t="shared" si="195"/>
        <v>0</v>
      </c>
      <c r="AA798" s="230" t="str">
        <f t="shared" si="196"/>
        <v>芳苑</v>
      </c>
      <c r="AB798" s="230" t="s">
        <v>1986</v>
      </c>
      <c r="AC798" s="230" t="str">
        <f t="shared" si="194"/>
        <v>芳街線</v>
      </c>
      <c r="BG798" s="239" t="s">
        <v>8943</v>
      </c>
      <c r="BH798" s="240" t="s">
        <v>8950</v>
      </c>
      <c r="BI798" t="s">
        <v>1986</v>
      </c>
      <c r="BJ798" t="s">
        <v>2620</v>
      </c>
    </row>
    <row r="799" spans="1:62">
      <c r="A799" s="239" t="s">
        <v>77</v>
      </c>
      <c r="B799" s="240" t="s">
        <v>752</v>
      </c>
      <c r="C799" s="240" t="s">
        <v>8275</v>
      </c>
      <c r="D799" s="239" t="s">
        <v>855</v>
      </c>
      <c r="E799" s="239" t="s">
        <v>1023</v>
      </c>
      <c r="F799" s="239" t="s">
        <v>859</v>
      </c>
      <c r="G799" s="239" t="s">
        <v>866</v>
      </c>
      <c r="H799" s="239" t="s">
        <v>806</v>
      </c>
      <c r="I799" s="239" t="s">
        <v>948</v>
      </c>
      <c r="J799" s="241" t="s">
        <v>809</v>
      </c>
      <c r="K799" s="241" t="s">
        <v>854</v>
      </c>
      <c r="L799" s="230" t="str">
        <f t="shared" si="197"/>
        <v>IY20</v>
      </c>
      <c r="M799" s="230" t="str">
        <f t="shared" si="198"/>
        <v/>
      </c>
      <c r="N799" s="230" t="str">
        <f t="shared" si="199"/>
        <v/>
      </c>
      <c r="O799" s="230" t="str">
        <f t="shared" si="200"/>
        <v/>
      </c>
      <c r="P799" s="55" t="str">
        <f t="shared" si="201"/>
        <v>IY20</v>
      </c>
      <c r="Q799" s="635" t="str">
        <f t="shared" si="207"/>
        <v>116</v>
      </c>
      <c r="R799" s="234">
        <f t="shared" si="193"/>
        <v>96</v>
      </c>
      <c r="S799" s="55">
        <f t="shared" si="202"/>
        <v>82</v>
      </c>
      <c r="T799" s="242">
        <f t="shared" ca="1" si="203"/>
        <v>2.29</v>
      </c>
      <c r="U799" s="231" t="str">
        <f t="shared" si="204"/>
        <v/>
      </c>
      <c r="V799" s="230" t="str">
        <f t="array" ref="V799">INDEX(P:P,MAX(U$3:U799))</f>
        <v>IY#2MTR</v>
      </c>
      <c r="W799" s="230" t="str">
        <f t="shared" ca="1" si="205"/>
        <v/>
      </c>
      <c r="X799" s="230">
        <f t="shared" si="206"/>
        <v>11.4</v>
      </c>
      <c r="Y799" s="230">
        <f t="shared" si="195"/>
        <v>0</v>
      </c>
      <c r="AA799" s="230" t="str">
        <f t="shared" si="196"/>
        <v>芳苑</v>
      </c>
      <c r="AB799" s="230" t="s">
        <v>1982</v>
      </c>
      <c r="AC799" s="230" t="str">
        <f t="shared" si="194"/>
        <v>新街線</v>
      </c>
      <c r="BG799" s="239" t="s">
        <v>8943</v>
      </c>
      <c r="BH799" s="240" t="s">
        <v>8951</v>
      </c>
      <c r="BI799" t="s">
        <v>1982</v>
      </c>
      <c r="BJ799" t="s">
        <v>2620</v>
      </c>
    </row>
    <row r="800" spans="1:62">
      <c r="A800" s="239" t="s">
        <v>77</v>
      </c>
      <c r="B800" s="240" t="s">
        <v>753</v>
      </c>
      <c r="C800" s="240" t="s">
        <v>1060</v>
      </c>
      <c r="D800" s="239" t="s">
        <v>806</v>
      </c>
      <c r="E800" s="239" t="s">
        <v>997</v>
      </c>
      <c r="F800" s="239" t="s">
        <v>855</v>
      </c>
      <c r="G800" s="239" t="s">
        <v>871</v>
      </c>
      <c r="H800" s="239" t="s">
        <v>855</v>
      </c>
      <c r="I800" s="239" t="s">
        <v>871</v>
      </c>
      <c r="J800" s="241" t="s">
        <v>964</v>
      </c>
      <c r="K800" s="241" t="s">
        <v>7383</v>
      </c>
      <c r="L800" s="230" t="str">
        <f t="shared" si="197"/>
        <v>IY24</v>
      </c>
      <c r="M800" s="230" t="str">
        <f t="shared" si="198"/>
        <v/>
      </c>
      <c r="N800" s="230" t="str">
        <f t="shared" si="199"/>
        <v/>
      </c>
      <c r="O800" s="230" t="str">
        <f t="shared" si="200"/>
        <v/>
      </c>
      <c r="P800" s="55" t="str">
        <f t="shared" si="201"/>
        <v>IY24</v>
      </c>
      <c r="Q800" s="635" t="str">
        <f t="shared" si="207"/>
        <v>199</v>
      </c>
      <c r="R800" s="234">
        <f t="shared" si="193"/>
        <v>177</v>
      </c>
      <c r="S800" s="55">
        <f t="shared" si="202"/>
        <v>164</v>
      </c>
      <c r="T800" s="242">
        <f t="shared" ca="1" si="203"/>
        <v>3.93</v>
      </c>
      <c r="U800" s="231" t="str">
        <f t="shared" si="204"/>
        <v/>
      </c>
      <c r="V800" s="230" t="str">
        <f t="array" ref="V800">INDEX(P:P,MAX(U$3:U800))</f>
        <v>IY#2MTR</v>
      </c>
      <c r="W800" s="230" t="str">
        <f t="shared" ca="1" si="205"/>
        <v/>
      </c>
      <c r="X800" s="230">
        <f t="shared" si="206"/>
        <v>11.4</v>
      </c>
      <c r="Y800" s="230">
        <f t="shared" si="195"/>
        <v>0</v>
      </c>
      <c r="AA800" s="230" t="str">
        <f t="shared" si="196"/>
        <v>芳苑</v>
      </c>
      <c r="AB800" s="230" t="s">
        <v>1983</v>
      </c>
      <c r="AC800" s="230" t="str">
        <f t="shared" si="194"/>
        <v>永興線</v>
      </c>
      <c r="BG800" s="239" t="s">
        <v>8943</v>
      </c>
      <c r="BH800" s="240" t="s">
        <v>8952</v>
      </c>
      <c r="BI800" t="s">
        <v>1983</v>
      </c>
      <c r="BJ800" t="s">
        <v>2620</v>
      </c>
    </row>
    <row r="801" spans="1:62">
      <c r="A801" s="239" t="s">
        <v>8276</v>
      </c>
      <c r="B801" s="240" t="s">
        <v>439</v>
      </c>
      <c r="C801" s="240" t="s">
        <v>4773</v>
      </c>
      <c r="D801" s="239" t="s">
        <v>806</v>
      </c>
      <c r="E801" s="239" t="s">
        <v>3203</v>
      </c>
      <c r="F801" s="239" t="s">
        <v>806</v>
      </c>
      <c r="G801" s="239" t="s">
        <v>4774</v>
      </c>
      <c r="H801" s="239" t="s">
        <v>806</v>
      </c>
      <c r="I801" s="239" t="s">
        <v>4774</v>
      </c>
      <c r="J801" s="241" t="s">
        <v>8277</v>
      </c>
      <c r="K801" s="241" t="s">
        <v>367</v>
      </c>
      <c r="L801" s="230" t="str">
        <f t="shared" si="197"/>
        <v>IY#3MTR</v>
      </c>
      <c r="M801" s="230" t="str">
        <f t="shared" si="198"/>
        <v/>
      </c>
      <c r="N801" s="230" t="str">
        <f t="shared" si="199"/>
        <v>IY#3MTR</v>
      </c>
      <c r="O801" s="230" t="str">
        <f t="shared" si="200"/>
        <v/>
      </c>
      <c r="P801" s="55" t="str">
        <f t="shared" si="201"/>
        <v>IY#3MTR</v>
      </c>
      <c r="Q801" s="635" t="str">
        <f t="shared" si="207"/>
        <v>933</v>
      </c>
      <c r="R801" s="234">
        <f t="shared" ref="R801:R828" si="208">AVERAGE(C801*1,E801*1,G801*1)</f>
        <v>923</v>
      </c>
      <c r="S801" s="55">
        <f t="shared" si="202"/>
        <v>910</v>
      </c>
      <c r="T801" s="242">
        <f t="shared" ca="1" si="203"/>
        <v>18.420000000000002</v>
      </c>
      <c r="U801" s="231">
        <f t="shared" si="204"/>
        <v>801</v>
      </c>
      <c r="V801" s="230" t="str">
        <f t="array" ref="V801">INDEX(P:P,MAX(U$3:U801))</f>
        <v>IY#3MTR</v>
      </c>
      <c r="W801" s="230">
        <f t="shared" ca="1" si="205"/>
        <v>25</v>
      </c>
      <c r="X801" s="230" t="str">
        <f t="shared" si="206"/>
        <v/>
      </c>
      <c r="Y801" s="230">
        <f t="shared" si="195"/>
        <v>0</v>
      </c>
      <c r="AA801" s="230" t="str">
        <f t="shared" si="196"/>
        <v>芳苑</v>
      </c>
      <c r="AB801" s="230" t="s">
        <v>2621</v>
      </c>
      <c r="AC801" s="230" t="str">
        <f t="shared" si="194"/>
        <v>#3M</v>
      </c>
      <c r="BG801" s="239" t="s">
        <v>8943</v>
      </c>
      <c r="BH801" s="240" t="s">
        <v>8548</v>
      </c>
      <c r="BI801" t="s">
        <v>2621</v>
      </c>
      <c r="BJ801" t="s">
        <v>2621</v>
      </c>
    </row>
    <row r="802" spans="1:62">
      <c r="A802" s="239" t="s">
        <v>77</v>
      </c>
      <c r="B802" s="240" t="s">
        <v>754</v>
      </c>
      <c r="C802" s="240" t="s">
        <v>6665</v>
      </c>
      <c r="D802" s="239" t="s">
        <v>8278</v>
      </c>
      <c r="E802" s="239" t="s">
        <v>867</v>
      </c>
      <c r="F802" s="239" t="s">
        <v>5692</v>
      </c>
      <c r="G802" s="239" t="s">
        <v>831</v>
      </c>
      <c r="H802" s="239" t="s">
        <v>5692</v>
      </c>
      <c r="I802" s="239" t="s">
        <v>8279</v>
      </c>
      <c r="J802" s="241" t="s">
        <v>5624</v>
      </c>
      <c r="K802" s="241" t="s">
        <v>793</v>
      </c>
      <c r="L802" s="230" t="str">
        <f t="shared" si="197"/>
        <v>IY27</v>
      </c>
      <c r="M802" s="230" t="str">
        <f t="shared" si="198"/>
        <v/>
      </c>
      <c r="N802" s="230" t="str">
        <f t="shared" si="199"/>
        <v/>
      </c>
      <c r="O802" s="230" t="str">
        <f t="shared" si="200"/>
        <v/>
      </c>
      <c r="P802" s="55" t="str">
        <f t="shared" si="201"/>
        <v>IY27</v>
      </c>
      <c r="Q802" s="635" t="str">
        <f t="shared" si="207"/>
        <v>150</v>
      </c>
      <c r="R802" s="234">
        <f t="shared" si="208"/>
        <v>148</v>
      </c>
      <c r="S802" s="55">
        <f t="shared" si="202"/>
        <v>147</v>
      </c>
      <c r="T802" s="242">
        <f t="shared" ca="1" si="203"/>
        <v>2.96</v>
      </c>
      <c r="U802" s="231" t="str">
        <f t="shared" si="204"/>
        <v/>
      </c>
      <c r="V802" s="230" t="str">
        <f t="array" ref="V802">INDEX(P:P,MAX(U$3:U802))</f>
        <v>IY#3MTR</v>
      </c>
      <c r="W802" s="230" t="str">
        <f t="shared" ca="1" si="205"/>
        <v/>
      </c>
      <c r="X802" s="230">
        <f t="shared" si="206"/>
        <v>11.4</v>
      </c>
      <c r="Y802" s="230">
        <f t="shared" si="195"/>
        <v>0</v>
      </c>
      <c r="AA802" s="230" t="str">
        <f t="shared" si="196"/>
        <v>芳苑</v>
      </c>
      <c r="AB802" s="230" t="s">
        <v>1991</v>
      </c>
      <c r="AC802" s="230" t="str">
        <f t="shared" si="194"/>
        <v>芳鵬線</v>
      </c>
      <c r="BG802" s="239" t="s">
        <v>8942</v>
      </c>
      <c r="BH802" s="240" t="s">
        <v>754</v>
      </c>
      <c r="BI802" t="s">
        <v>1991</v>
      </c>
      <c r="BJ802" t="s">
        <v>2621</v>
      </c>
    </row>
    <row r="803" spans="1:62">
      <c r="A803" s="239" t="s">
        <v>77</v>
      </c>
      <c r="B803" s="240" t="s">
        <v>755</v>
      </c>
      <c r="C803" s="240" t="s">
        <v>962</v>
      </c>
      <c r="D803" s="239" t="s">
        <v>792</v>
      </c>
      <c r="E803" s="239" t="s">
        <v>991</v>
      </c>
      <c r="F803" s="239" t="s">
        <v>792</v>
      </c>
      <c r="G803" s="239" t="s">
        <v>8280</v>
      </c>
      <c r="H803" s="239" t="s">
        <v>792</v>
      </c>
      <c r="I803" s="239" t="s">
        <v>991</v>
      </c>
      <c r="J803" s="241" t="s">
        <v>8281</v>
      </c>
      <c r="K803" s="241" t="s">
        <v>5959</v>
      </c>
      <c r="L803" s="230" t="str">
        <f t="shared" si="197"/>
        <v>IY26</v>
      </c>
      <c r="M803" s="230" t="str">
        <f t="shared" si="198"/>
        <v/>
      </c>
      <c r="N803" s="230" t="str">
        <f t="shared" si="199"/>
        <v/>
      </c>
      <c r="O803" s="230" t="str">
        <f t="shared" si="200"/>
        <v/>
      </c>
      <c r="P803" s="55" t="str">
        <f t="shared" si="201"/>
        <v>IY26</v>
      </c>
      <c r="Q803" s="635" t="str">
        <f t="shared" si="207"/>
        <v>262</v>
      </c>
      <c r="R803" s="234">
        <f t="shared" si="208"/>
        <v>261</v>
      </c>
      <c r="S803" s="55">
        <f t="shared" si="202"/>
        <v>259</v>
      </c>
      <c r="T803" s="242">
        <f t="shared" ca="1" si="203"/>
        <v>5.17</v>
      </c>
      <c r="U803" s="231" t="str">
        <f t="shared" si="204"/>
        <v/>
      </c>
      <c r="V803" s="230" t="str">
        <f t="array" ref="V803">INDEX(P:P,MAX(U$3:U803))</f>
        <v>IY#3MTR</v>
      </c>
      <c r="W803" s="230" t="str">
        <f t="shared" ca="1" si="205"/>
        <v/>
      </c>
      <c r="X803" s="230">
        <f t="shared" si="206"/>
        <v>11.4</v>
      </c>
      <c r="Y803" s="230">
        <f t="shared" si="195"/>
        <v>0</v>
      </c>
      <c r="AA803" s="230" t="str">
        <f t="shared" si="196"/>
        <v>芳苑</v>
      </c>
      <c r="AB803" s="230" t="s">
        <v>1990</v>
      </c>
      <c r="AC803" s="230" t="str">
        <f t="shared" si="194"/>
        <v>芳聚線</v>
      </c>
      <c r="BG803" s="239" t="s">
        <v>8943</v>
      </c>
      <c r="BH803" s="240" t="s">
        <v>8953</v>
      </c>
      <c r="BI803" t="s">
        <v>1990</v>
      </c>
      <c r="BJ803" t="s">
        <v>2621</v>
      </c>
    </row>
    <row r="804" spans="1:62">
      <c r="A804" s="239" t="s">
        <v>77</v>
      </c>
      <c r="B804" s="240" t="s">
        <v>756</v>
      </c>
      <c r="C804" s="240" t="s">
        <v>794</v>
      </c>
      <c r="D804" s="239" t="s">
        <v>5774</v>
      </c>
      <c r="E804" s="239" t="s">
        <v>981</v>
      </c>
      <c r="F804" s="239" t="s">
        <v>854</v>
      </c>
      <c r="G804" s="239" t="s">
        <v>853</v>
      </c>
      <c r="H804" s="239" t="s">
        <v>5692</v>
      </c>
      <c r="I804" s="239" t="s">
        <v>7244</v>
      </c>
      <c r="J804" s="241" t="s">
        <v>358</v>
      </c>
      <c r="K804" s="241" t="s">
        <v>841</v>
      </c>
      <c r="L804" s="230" t="str">
        <f t="shared" si="197"/>
        <v>IY22</v>
      </c>
      <c r="M804" s="230" t="str">
        <f t="shared" si="198"/>
        <v/>
      </c>
      <c r="N804" s="230" t="str">
        <f t="shared" si="199"/>
        <v/>
      </c>
      <c r="O804" s="230" t="str">
        <f t="shared" si="200"/>
        <v/>
      </c>
      <c r="P804" s="55" t="str">
        <f t="shared" si="201"/>
        <v>IY22</v>
      </c>
      <c r="Q804" s="635" t="str">
        <f t="shared" si="207"/>
        <v>55</v>
      </c>
      <c r="R804" s="234">
        <f t="shared" si="208"/>
        <v>52</v>
      </c>
      <c r="S804" s="55">
        <f t="shared" si="202"/>
        <v>50</v>
      </c>
      <c r="T804" s="242">
        <f t="shared" ca="1" si="203"/>
        <v>1.0900000000000001</v>
      </c>
      <c r="U804" s="231" t="str">
        <f t="shared" si="204"/>
        <v/>
      </c>
      <c r="V804" s="230" t="str">
        <f t="array" ref="V804">INDEX(P:P,MAX(U$3:U804))</f>
        <v>IY#3MTR</v>
      </c>
      <c r="W804" s="230" t="str">
        <f t="shared" ca="1" si="205"/>
        <v/>
      </c>
      <c r="X804" s="230">
        <f t="shared" si="206"/>
        <v>11.4</v>
      </c>
      <c r="Y804" s="230">
        <f t="shared" si="195"/>
        <v>0</v>
      </c>
      <c r="AA804" s="230" t="str">
        <f t="shared" si="196"/>
        <v>芳苑</v>
      </c>
      <c r="AB804" s="230" t="s">
        <v>1987</v>
      </c>
      <c r="AC804" s="230" t="str">
        <f t="shared" si="194"/>
        <v>芳南線</v>
      </c>
      <c r="BG804" s="239" t="s">
        <v>77</v>
      </c>
      <c r="BH804" s="240" t="s">
        <v>8954</v>
      </c>
      <c r="BI804" t="s">
        <v>1987</v>
      </c>
      <c r="BJ804" t="s">
        <v>2621</v>
      </c>
    </row>
    <row r="805" spans="1:62">
      <c r="A805" s="239" t="s">
        <v>8282</v>
      </c>
      <c r="B805" s="240" t="s">
        <v>757</v>
      </c>
      <c r="C805" s="240" t="s">
        <v>3209</v>
      </c>
      <c r="D805" s="239" t="s">
        <v>844</v>
      </c>
      <c r="E805" s="239" t="s">
        <v>1057</v>
      </c>
      <c r="F805" s="239" t="s">
        <v>844</v>
      </c>
      <c r="G805" s="239" t="s">
        <v>4754</v>
      </c>
      <c r="H805" s="239" t="s">
        <v>844</v>
      </c>
      <c r="I805" s="239" t="s">
        <v>1057</v>
      </c>
      <c r="J805" s="241" t="s">
        <v>5664</v>
      </c>
      <c r="K805" s="241" t="s">
        <v>792</v>
      </c>
      <c r="L805" s="230" t="str">
        <f t="shared" si="197"/>
        <v>IY23</v>
      </c>
      <c r="M805" s="230" t="str">
        <f t="shared" si="198"/>
        <v/>
      </c>
      <c r="N805" s="230" t="str">
        <f t="shared" si="199"/>
        <v/>
      </c>
      <c r="O805" s="230" t="str">
        <f t="shared" si="200"/>
        <v/>
      </c>
      <c r="P805" s="55" t="str">
        <f t="shared" si="201"/>
        <v>IY23</v>
      </c>
      <c r="Q805" s="635" t="str">
        <f t="shared" si="207"/>
        <v>314</v>
      </c>
      <c r="R805" s="234">
        <f t="shared" si="208"/>
        <v>312</v>
      </c>
      <c r="S805" s="55">
        <f t="shared" si="202"/>
        <v>310</v>
      </c>
      <c r="T805" s="242">
        <f t="shared" ca="1" si="203"/>
        <v>6.2</v>
      </c>
      <c r="U805" s="231" t="str">
        <f t="shared" si="204"/>
        <v/>
      </c>
      <c r="V805" s="230" t="str">
        <f t="array" ref="V805">INDEX(P:P,MAX(U$3:U805))</f>
        <v>IY#3MTR</v>
      </c>
      <c r="W805" s="230" t="str">
        <f t="shared" ca="1" si="205"/>
        <v/>
      </c>
      <c r="X805" s="230">
        <f t="shared" si="206"/>
        <v>11.4</v>
      </c>
      <c r="Y805" s="230">
        <f t="shared" si="195"/>
        <v>0</v>
      </c>
      <c r="AA805" s="230" t="str">
        <f t="shared" si="196"/>
        <v>芳苑</v>
      </c>
      <c r="AB805" s="230" t="s">
        <v>1988</v>
      </c>
      <c r="AC805" s="230" t="str">
        <f t="shared" ref="AC805:AC808" si="209">LEFT(B805,3)</f>
        <v>芳北線</v>
      </c>
      <c r="BG805" s="239" t="s">
        <v>8943</v>
      </c>
      <c r="BH805" s="240" t="s">
        <v>8955</v>
      </c>
      <c r="BI805" t="s">
        <v>1988</v>
      </c>
      <c r="BJ805" t="s">
        <v>2621</v>
      </c>
    </row>
    <row r="806" spans="1:62">
      <c r="A806" s="239" t="s">
        <v>77</v>
      </c>
      <c r="B806" s="240" t="s">
        <v>758</v>
      </c>
      <c r="C806" s="240" t="s">
        <v>1037</v>
      </c>
      <c r="D806" s="239" t="s">
        <v>806</v>
      </c>
      <c r="E806" s="239" t="s">
        <v>8283</v>
      </c>
      <c r="F806" s="239" t="s">
        <v>806</v>
      </c>
      <c r="G806" s="239" t="s">
        <v>930</v>
      </c>
      <c r="H806" s="239" t="s">
        <v>806</v>
      </c>
      <c r="I806" s="239" t="s">
        <v>8284</v>
      </c>
      <c r="J806" s="241" t="s">
        <v>861</v>
      </c>
      <c r="K806" s="241" t="s">
        <v>5743</v>
      </c>
      <c r="L806" s="230" t="str">
        <f t="shared" si="197"/>
        <v>IY25</v>
      </c>
      <c r="M806" s="230" t="str">
        <f t="shared" si="198"/>
        <v/>
      </c>
      <c r="N806" s="230" t="str">
        <f t="shared" si="199"/>
        <v/>
      </c>
      <c r="O806" s="230" t="str">
        <f t="shared" si="200"/>
        <v/>
      </c>
      <c r="P806" s="55" t="str">
        <f t="shared" si="201"/>
        <v>IY25</v>
      </c>
      <c r="Q806" s="635" t="str">
        <f t="shared" si="207"/>
        <v>236</v>
      </c>
      <c r="R806" s="234">
        <f t="shared" si="208"/>
        <v>225</v>
      </c>
      <c r="S806" s="55">
        <f t="shared" si="202"/>
        <v>214</v>
      </c>
      <c r="T806" s="242">
        <f t="shared" ca="1" si="203"/>
        <v>4.66</v>
      </c>
      <c r="U806" s="231" t="str">
        <f t="shared" si="204"/>
        <v/>
      </c>
      <c r="V806" s="230" t="str">
        <f t="array" ref="V806">INDEX(P:P,MAX(U$3:U806))</f>
        <v>IY#3MTR</v>
      </c>
      <c r="W806" s="230" t="str">
        <f t="shared" ca="1" si="205"/>
        <v/>
      </c>
      <c r="X806" s="230">
        <f t="shared" si="206"/>
        <v>11.4</v>
      </c>
      <c r="Y806" s="230">
        <f t="shared" si="195"/>
        <v>0</v>
      </c>
      <c r="AA806" s="230" t="str">
        <f t="shared" si="196"/>
        <v>芳苑</v>
      </c>
      <c r="AB806" s="230" t="s">
        <v>1989</v>
      </c>
      <c r="AC806" s="230" t="str">
        <f t="shared" si="209"/>
        <v>芳麗線</v>
      </c>
      <c r="BG806" s="239" t="s">
        <v>77</v>
      </c>
      <c r="BH806" s="240" t="s">
        <v>8956</v>
      </c>
      <c r="BI806" t="s">
        <v>1989</v>
      </c>
      <c r="BJ806" t="s">
        <v>2621</v>
      </c>
    </row>
    <row r="807" spans="1:62">
      <c r="A807" s="239" t="s">
        <v>77</v>
      </c>
      <c r="B807" s="240" t="s">
        <v>8285</v>
      </c>
      <c r="C807" s="240" t="s">
        <v>5624</v>
      </c>
      <c r="D807" s="239" t="s">
        <v>793</v>
      </c>
      <c r="E807" s="239" t="s">
        <v>5624</v>
      </c>
      <c r="F807" s="239" t="s">
        <v>8286</v>
      </c>
      <c r="G807" s="239" t="s">
        <v>7274</v>
      </c>
      <c r="H807" s="239" t="s">
        <v>793</v>
      </c>
      <c r="I807" s="239" t="s">
        <v>5624</v>
      </c>
      <c r="J807" s="241" t="s">
        <v>5624</v>
      </c>
      <c r="K807" s="241" t="s">
        <v>7279</v>
      </c>
      <c r="L807" s="230" t="str">
        <f t="shared" si="197"/>
        <v>1PVY</v>
      </c>
      <c r="M807" s="230" t="str">
        <f t="shared" si="198"/>
        <v/>
      </c>
      <c r="N807" s="230" t="str">
        <f t="shared" si="199"/>
        <v/>
      </c>
      <c r="O807" s="230" t="str">
        <f t="shared" si="200"/>
        <v/>
      </c>
      <c r="P807" s="55" t="str">
        <f t="shared" si="201"/>
        <v>1PVY</v>
      </c>
      <c r="Q807" s="635" t="str">
        <f t="shared" si="207"/>
        <v>0</v>
      </c>
      <c r="R807" s="234">
        <f t="shared" si="208"/>
        <v>0</v>
      </c>
      <c r="S807" s="55">
        <f t="shared" si="202"/>
        <v>0</v>
      </c>
      <c r="T807" s="242" t="e">
        <f t="shared" ca="1" si="203"/>
        <v>#VALUE!</v>
      </c>
      <c r="U807" s="231" t="str">
        <f t="shared" si="204"/>
        <v/>
      </c>
      <c r="V807" s="230" t="str">
        <f t="array" ref="V807">INDEX(P:P,MAX(U$3:U807))</f>
        <v>IY#3MTR</v>
      </c>
      <c r="W807" s="230" t="str">
        <f t="shared" ca="1" si="205"/>
        <v/>
      </c>
      <c r="X807" s="230" t="e">
        <f t="shared" si="206"/>
        <v>#VALUE!</v>
      </c>
      <c r="Y807" s="230">
        <f t="shared" si="195"/>
        <v>0</v>
      </c>
      <c r="AA807" s="230" t="str">
        <f t="shared" si="196"/>
        <v>芳苑</v>
      </c>
      <c r="AB807" s="230" t="s">
        <v>2622</v>
      </c>
      <c r="AC807" s="230" t="str">
        <f t="shared" si="209"/>
        <v>博斯(</v>
      </c>
      <c r="BG807" s="239" t="s">
        <v>8942</v>
      </c>
      <c r="BH807" s="240" t="s">
        <v>8957</v>
      </c>
      <c r="BI807" t="s">
        <v>2622</v>
      </c>
      <c r="BJ807" t="s">
        <v>2621</v>
      </c>
    </row>
    <row r="808" spans="1:62">
      <c r="A808" s="239" t="s">
        <v>8287</v>
      </c>
      <c r="B808" s="240" t="s">
        <v>408</v>
      </c>
      <c r="C808" s="240" t="s">
        <v>7295</v>
      </c>
      <c r="D808" s="239" t="s">
        <v>6200</v>
      </c>
      <c r="E808" s="239" t="s">
        <v>1028</v>
      </c>
      <c r="F808" s="239" t="s">
        <v>6200</v>
      </c>
      <c r="G808" s="239" t="s">
        <v>8288</v>
      </c>
      <c r="H808" s="239" t="s">
        <v>792</v>
      </c>
      <c r="I808" s="239" t="s">
        <v>3166</v>
      </c>
      <c r="J808" s="241" t="s">
        <v>367</v>
      </c>
      <c r="K808" s="241" t="s">
        <v>367</v>
      </c>
      <c r="L808" s="230" t="str">
        <f t="shared" si="197"/>
        <v>IZ#3DTR(A)</v>
      </c>
      <c r="M808" s="230" t="str">
        <f t="shared" si="198"/>
        <v>(A)</v>
      </c>
      <c r="N808" s="230" t="str">
        <f t="shared" si="199"/>
        <v>IZ#3DTR</v>
      </c>
      <c r="O808" s="230" t="str">
        <f t="shared" si="200"/>
        <v>(A)</v>
      </c>
      <c r="P808" s="55" t="str">
        <f t="shared" si="201"/>
        <v>IZ#3DTR(A)</v>
      </c>
      <c r="Q808" s="635" t="str">
        <f t="shared" si="207"/>
        <v>324</v>
      </c>
      <c r="R808" s="234">
        <f t="shared" si="208"/>
        <v>311</v>
      </c>
      <c r="S808" s="55">
        <f t="shared" si="202"/>
        <v>302</v>
      </c>
      <c r="T808" s="242">
        <f t="shared" ca="1" si="203"/>
        <v>6.4</v>
      </c>
      <c r="U808" s="231">
        <f t="shared" si="204"/>
        <v>808</v>
      </c>
      <c r="V808" s="230" t="str">
        <f t="array" ref="V808">INDEX(P:P,MAX(U$3:U808))</f>
        <v>IZ#3DTR(A)</v>
      </c>
      <c r="W808" s="230">
        <f t="shared" ca="1" si="205"/>
        <v>30</v>
      </c>
      <c r="X808" s="230" t="str">
        <f t="shared" si="206"/>
        <v/>
      </c>
      <c r="Y808" s="230">
        <f t="shared" si="195"/>
        <v>0</v>
      </c>
      <c r="AA808" s="230" t="str">
        <f t="shared" si="196"/>
        <v>全興</v>
      </c>
      <c r="AB808" s="230" t="s">
        <v>2623</v>
      </c>
      <c r="AC808" s="230" t="str">
        <f t="shared" si="209"/>
        <v>#3A</v>
      </c>
      <c r="BG808" s="239" t="s">
        <v>8958</v>
      </c>
      <c r="BH808" s="240" t="s">
        <v>8450</v>
      </c>
      <c r="BI808" t="s">
        <v>2623</v>
      </c>
      <c r="BJ808" t="s">
        <v>2623</v>
      </c>
    </row>
    <row r="809" spans="1:62">
      <c r="A809" s="239" t="s">
        <v>8289</v>
      </c>
      <c r="B809" s="240" t="s">
        <v>8290</v>
      </c>
      <c r="C809" s="240" t="s">
        <v>1033</v>
      </c>
      <c r="D809" s="239" t="s">
        <v>8291</v>
      </c>
      <c r="E809" s="239" t="s">
        <v>954</v>
      </c>
      <c r="F809" s="239" t="s">
        <v>5801</v>
      </c>
      <c r="G809" s="239" t="s">
        <v>7456</v>
      </c>
      <c r="H809" s="239" t="s">
        <v>792</v>
      </c>
      <c r="I809" s="239" t="s">
        <v>954</v>
      </c>
      <c r="J809" s="241" t="s">
        <v>358</v>
      </c>
      <c r="K809" s="241" t="s">
        <v>5801</v>
      </c>
      <c r="L809" s="230" t="str">
        <f t="shared" si="197"/>
        <v>IZ23</v>
      </c>
      <c r="M809" s="230" t="str">
        <f t="shared" si="198"/>
        <v/>
      </c>
      <c r="N809" s="230" t="str">
        <f t="shared" si="199"/>
        <v/>
      </c>
      <c r="O809" s="230" t="str">
        <f t="shared" si="200"/>
        <v/>
      </c>
      <c r="P809" s="55" t="str">
        <f t="shared" si="201"/>
        <v>IZ23</v>
      </c>
      <c r="Q809" s="635" t="str">
        <f t="shared" si="207"/>
        <v>20</v>
      </c>
      <c r="R809" s="234">
        <f t="shared" si="208"/>
        <v>19</v>
      </c>
      <c r="S809" s="55">
        <f t="shared" si="202"/>
        <v>19</v>
      </c>
      <c r="T809" s="242">
        <f t="shared" ca="1" si="203"/>
        <v>0.39</v>
      </c>
      <c r="U809" s="231" t="str">
        <f t="shared" si="204"/>
        <v/>
      </c>
      <c r="V809" s="230" t="str">
        <f t="array" ref="V809">INDEX(P:P,MAX(U$3:U809))</f>
        <v>IZ#3DTR(A)</v>
      </c>
      <c r="W809" s="230" t="str">
        <f t="shared" ca="1" si="205"/>
        <v/>
      </c>
      <c r="X809" s="230">
        <f t="shared" si="206"/>
        <v>11.4</v>
      </c>
      <c r="Y809" s="230">
        <f t="shared" si="195"/>
        <v>0</v>
      </c>
      <c r="AA809" s="230" t="str">
        <f t="shared" si="196"/>
        <v>全興</v>
      </c>
      <c r="AB809" s="230" t="s">
        <v>2624</v>
      </c>
      <c r="AC809" s="230" t="str">
        <f t="shared" ref="AC809:AC828" si="210">LEFT(B809,4)</f>
        <v>IZ23</v>
      </c>
      <c r="BG809" s="239" t="s">
        <v>8287</v>
      </c>
      <c r="BH809" s="240" t="s">
        <v>8959</v>
      </c>
      <c r="BI809" t="s">
        <v>2624</v>
      </c>
      <c r="BJ809" t="s">
        <v>2623</v>
      </c>
    </row>
    <row r="810" spans="1:62">
      <c r="A810" s="239" t="s">
        <v>8292</v>
      </c>
      <c r="B810" s="240" t="s">
        <v>8294</v>
      </c>
      <c r="C810" s="240" t="s">
        <v>862</v>
      </c>
      <c r="D810" s="239" t="s">
        <v>792</v>
      </c>
      <c r="E810" s="239" t="s">
        <v>1034</v>
      </c>
      <c r="F810" s="239" t="s">
        <v>792</v>
      </c>
      <c r="G810" s="239" t="s">
        <v>3171</v>
      </c>
      <c r="H810" s="239" t="s">
        <v>792</v>
      </c>
      <c r="I810" s="239" t="s">
        <v>1034</v>
      </c>
      <c r="J810" s="241" t="s">
        <v>845</v>
      </c>
      <c r="K810" s="241" t="s">
        <v>5692</v>
      </c>
      <c r="L810" s="230" t="str">
        <f t="shared" si="197"/>
        <v>IZ22</v>
      </c>
      <c r="M810" s="230" t="str">
        <f t="shared" si="198"/>
        <v/>
      </c>
      <c r="N810" s="230" t="str">
        <f t="shared" si="199"/>
        <v/>
      </c>
      <c r="O810" s="230" t="str">
        <f t="shared" si="200"/>
        <v/>
      </c>
      <c r="P810" s="55" t="str">
        <f t="shared" si="201"/>
        <v>IZ22</v>
      </c>
      <c r="Q810" s="635" t="str">
        <f t="shared" si="207"/>
        <v>180</v>
      </c>
      <c r="R810" s="234">
        <f t="shared" si="208"/>
        <v>174</v>
      </c>
      <c r="S810" s="55">
        <f t="shared" si="202"/>
        <v>168</v>
      </c>
      <c r="T810" s="242">
        <f t="shared" ca="1" si="203"/>
        <v>3.55</v>
      </c>
      <c r="U810" s="231" t="str">
        <f t="shared" si="204"/>
        <v/>
      </c>
      <c r="V810" s="230" t="str">
        <f t="array" ref="V810">INDEX(P:P,MAX(U$3:U810))</f>
        <v>IZ#3DTR(A)</v>
      </c>
      <c r="W810" s="230" t="str">
        <f t="shared" ca="1" si="205"/>
        <v/>
      </c>
      <c r="X810" s="230">
        <f t="shared" si="206"/>
        <v>11.4</v>
      </c>
      <c r="Y810" s="230">
        <f t="shared" si="195"/>
        <v>0</v>
      </c>
      <c r="AA810" s="230" t="str">
        <f t="shared" si="196"/>
        <v>全興</v>
      </c>
      <c r="AB810" s="230" t="s">
        <v>2625</v>
      </c>
      <c r="AC810" s="230" t="str">
        <f t="shared" si="210"/>
        <v>IZ22</v>
      </c>
      <c r="BG810" s="239" t="s">
        <v>8287</v>
      </c>
      <c r="BH810" s="240" t="s">
        <v>8293</v>
      </c>
      <c r="BI810" t="s">
        <v>2625</v>
      </c>
      <c r="BJ810" t="s">
        <v>2623</v>
      </c>
    </row>
    <row r="811" spans="1:62">
      <c r="A811" s="239" t="s">
        <v>8287</v>
      </c>
      <c r="B811" s="240" t="s">
        <v>8295</v>
      </c>
      <c r="C811" s="240" t="s">
        <v>926</v>
      </c>
      <c r="D811" s="239" t="s">
        <v>5692</v>
      </c>
      <c r="E811" s="239" t="s">
        <v>919</v>
      </c>
      <c r="F811" s="239" t="s">
        <v>5985</v>
      </c>
      <c r="G811" s="239" t="s">
        <v>949</v>
      </c>
      <c r="H811" s="239" t="s">
        <v>6105</v>
      </c>
      <c r="I811" s="239" t="s">
        <v>8296</v>
      </c>
      <c r="J811" s="241" t="s">
        <v>8297</v>
      </c>
      <c r="K811" s="241" t="s">
        <v>6105</v>
      </c>
      <c r="L811" s="230" t="str">
        <f t="shared" si="197"/>
        <v>IZ21</v>
      </c>
      <c r="M811" s="230" t="str">
        <f t="shared" si="198"/>
        <v/>
      </c>
      <c r="N811" s="230" t="str">
        <f t="shared" si="199"/>
        <v/>
      </c>
      <c r="O811" s="230" t="str">
        <f t="shared" si="200"/>
        <v/>
      </c>
      <c r="P811" s="55" t="str">
        <f t="shared" si="201"/>
        <v>IZ21</v>
      </c>
      <c r="Q811" s="635" t="str">
        <f t="shared" si="207"/>
        <v>95</v>
      </c>
      <c r="R811" s="234">
        <f t="shared" si="208"/>
        <v>74</v>
      </c>
      <c r="S811" s="55">
        <f t="shared" si="202"/>
        <v>61</v>
      </c>
      <c r="T811" s="242">
        <f t="shared" ca="1" si="203"/>
        <v>1.88</v>
      </c>
      <c r="U811" s="231" t="str">
        <f t="shared" si="204"/>
        <v/>
      </c>
      <c r="V811" s="230" t="str">
        <f t="array" ref="V811">INDEX(P:P,MAX(U$3:U811))</f>
        <v>IZ#3DTR(A)</v>
      </c>
      <c r="W811" s="230" t="str">
        <f t="shared" ca="1" si="205"/>
        <v/>
      </c>
      <c r="X811" s="230">
        <f t="shared" si="206"/>
        <v>11.4</v>
      </c>
      <c r="Y811" s="230">
        <f t="shared" si="195"/>
        <v>0</v>
      </c>
      <c r="AA811" s="230" t="str">
        <f t="shared" si="196"/>
        <v>全興</v>
      </c>
      <c r="AB811" s="230" t="s">
        <v>2626</v>
      </c>
      <c r="AC811" s="230" t="str">
        <f t="shared" si="210"/>
        <v>IZ21</v>
      </c>
      <c r="BG811" s="239" t="s">
        <v>8960</v>
      </c>
      <c r="BH811" s="240" t="s">
        <v>8961</v>
      </c>
      <c r="BI811" t="s">
        <v>2626</v>
      </c>
      <c r="BJ811" t="s">
        <v>2623</v>
      </c>
    </row>
    <row r="812" spans="1:62">
      <c r="A812" s="239" t="s">
        <v>8289</v>
      </c>
      <c r="B812" s="240" t="s">
        <v>410</v>
      </c>
      <c r="C812" s="240" t="s">
        <v>8298</v>
      </c>
      <c r="D812" s="239" t="s">
        <v>813</v>
      </c>
      <c r="E812" s="239" t="s">
        <v>4775</v>
      </c>
      <c r="F812" s="239" t="s">
        <v>5590</v>
      </c>
      <c r="G812" s="239" t="s">
        <v>8299</v>
      </c>
      <c r="H812" s="239" t="s">
        <v>5590</v>
      </c>
      <c r="I812" s="239" t="s">
        <v>8298</v>
      </c>
      <c r="J812" s="241" t="s">
        <v>367</v>
      </c>
      <c r="K812" s="241" t="s">
        <v>367</v>
      </c>
      <c r="L812" s="230" t="str">
        <f t="shared" si="197"/>
        <v>IZ#3DTR(B)</v>
      </c>
      <c r="M812" s="230" t="str">
        <f t="shared" si="198"/>
        <v>(B)</v>
      </c>
      <c r="N812" s="230" t="str">
        <f t="shared" si="199"/>
        <v>IZ#3DTR</v>
      </c>
      <c r="O812" s="230" t="str">
        <f t="shared" si="200"/>
        <v>(B)</v>
      </c>
      <c r="P812" s="55" t="str">
        <f t="shared" si="201"/>
        <v>IZ#3DTR(B)</v>
      </c>
      <c r="Q812" s="635" t="str">
        <f t="shared" si="207"/>
        <v>492</v>
      </c>
      <c r="R812" s="234">
        <f t="shared" si="208"/>
        <v>472</v>
      </c>
      <c r="S812" s="55">
        <f t="shared" si="202"/>
        <v>457</v>
      </c>
      <c r="T812" s="242">
        <f t="shared" ca="1" si="203"/>
        <v>9.7100000000000009</v>
      </c>
      <c r="U812" s="231">
        <f t="shared" si="204"/>
        <v>812</v>
      </c>
      <c r="V812" s="230" t="str">
        <f t="array" ref="V812">INDEX(P:P,MAX(U$3:U812))</f>
        <v>IZ#3DTR(B)</v>
      </c>
      <c r="W812" s="230">
        <f t="shared" ca="1" si="205"/>
        <v>30</v>
      </c>
      <c r="X812" s="230" t="str">
        <f t="shared" si="206"/>
        <v/>
      </c>
      <c r="Y812" s="230">
        <f t="shared" si="195"/>
        <v>0</v>
      </c>
      <c r="AA812" s="230" t="str">
        <f t="shared" si="196"/>
        <v>全興</v>
      </c>
      <c r="AB812" s="230" t="s">
        <v>2627</v>
      </c>
      <c r="AC812" s="230" t="str">
        <f t="shared" si="210"/>
        <v>#3BD</v>
      </c>
      <c r="BG812" s="239" t="s">
        <v>8960</v>
      </c>
      <c r="BH812" s="240" t="s">
        <v>8385</v>
      </c>
      <c r="BI812" t="s">
        <v>2627</v>
      </c>
      <c r="BJ812" t="s">
        <v>2627</v>
      </c>
    </row>
    <row r="813" spans="1:62">
      <c r="A813" s="239" t="s">
        <v>8289</v>
      </c>
      <c r="B813" s="240" t="s">
        <v>8300</v>
      </c>
      <c r="C813" s="240" t="s">
        <v>6616</v>
      </c>
      <c r="D813" s="239" t="s">
        <v>5590</v>
      </c>
      <c r="E813" s="239" t="s">
        <v>902</v>
      </c>
      <c r="F813" s="239" t="s">
        <v>5590</v>
      </c>
      <c r="G813" s="239" t="s">
        <v>8301</v>
      </c>
      <c r="H813" s="239" t="s">
        <v>5590</v>
      </c>
      <c r="I813" s="239" t="s">
        <v>8301</v>
      </c>
      <c r="J813" s="241" t="s">
        <v>8302</v>
      </c>
      <c r="K813" s="241" t="s">
        <v>5943</v>
      </c>
      <c r="L813" s="230" t="str">
        <f t="shared" si="197"/>
        <v>IZ26</v>
      </c>
      <c r="M813" s="230" t="str">
        <f t="shared" si="198"/>
        <v/>
      </c>
      <c r="N813" s="230" t="str">
        <f t="shared" si="199"/>
        <v/>
      </c>
      <c r="O813" s="230" t="str">
        <f t="shared" si="200"/>
        <v/>
      </c>
      <c r="P813" s="55" t="str">
        <f t="shared" si="201"/>
        <v>IZ26</v>
      </c>
      <c r="Q813" s="635" t="str">
        <f t="shared" si="207"/>
        <v>193</v>
      </c>
      <c r="R813" s="234">
        <f t="shared" si="208"/>
        <v>177</v>
      </c>
      <c r="S813" s="55">
        <f t="shared" si="202"/>
        <v>157</v>
      </c>
      <c r="T813" s="242">
        <f t="shared" ca="1" si="203"/>
        <v>3.81</v>
      </c>
      <c r="U813" s="231" t="str">
        <f t="shared" si="204"/>
        <v/>
      </c>
      <c r="V813" s="230" t="str">
        <f t="array" ref="V813">INDEX(P:P,MAX(U$3:U813))</f>
        <v>IZ#3DTR(B)</v>
      </c>
      <c r="W813" s="230" t="str">
        <f t="shared" ca="1" si="205"/>
        <v/>
      </c>
      <c r="X813" s="230">
        <f t="shared" si="206"/>
        <v>11.4</v>
      </c>
      <c r="Y813" s="230">
        <f t="shared" si="195"/>
        <v>0</v>
      </c>
      <c r="AA813" s="230" t="str">
        <f t="shared" si="196"/>
        <v>全興</v>
      </c>
      <c r="AB813" s="230" t="s">
        <v>1994</v>
      </c>
      <c r="AC813" s="230" t="str">
        <f t="shared" si="210"/>
        <v>IZ26</v>
      </c>
      <c r="BG813" s="239" t="s">
        <v>8960</v>
      </c>
      <c r="BH813" s="240" t="s">
        <v>8962</v>
      </c>
      <c r="BI813" t="s">
        <v>1994</v>
      </c>
      <c r="BJ813" t="s">
        <v>2627</v>
      </c>
    </row>
    <row r="814" spans="1:62">
      <c r="A814" s="239" t="s">
        <v>8289</v>
      </c>
      <c r="B814" s="240" t="s">
        <v>8303</v>
      </c>
      <c r="C814" s="240" t="s">
        <v>886</v>
      </c>
      <c r="D814" s="239" t="s">
        <v>5774</v>
      </c>
      <c r="E814" s="239" t="s">
        <v>8304</v>
      </c>
      <c r="F814" s="239" t="s">
        <v>855</v>
      </c>
      <c r="G814" s="239" t="s">
        <v>999</v>
      </c>
      <c r="H814" s="239" t="s">
        <v>5801</v>
      </c>
      <c r="I814" s="239" t="s">
        <v>886</v>
      </c>
      <c r="J814" s="241" t="s">
        <v>850</v>
      </c>
      <c r="K814" s="241" t="s">
        <v>5959</v>
      </c>
      <c r="L814" s="230" t="str">
        <f t="shared" si="197"/>
        <v>IZ25</v>
      </c>
      <c r="M814" s="230" t="str">
        <f t="shared" si="198"/>
        <v/>
      </c>
      <c r="N814" s="230" t="str">
        <f t="shared" si="199"/>
        <v/>
      </c>
      <c r="O814" s="230" t="str">
        <f t="shared" si="200"/>
        <v/>
      </c>
      <c r="P814" s="55" t="str">
        <f t="shared" si="201"/>
        <v>IZ25</v>
      </c>
      <c r="Q814" s="635" t="str">
        <f t="shared" si="207"/>
        <v>98</v>
      </c>
      <c r="R814" s="234">
        <f t="shared" si="208"/>
        <v>82</v>
      </c>
      <c r="S814" s="55">
        <f t="shared" si="202"/>
        <v>72</v>
      </c>
      <c r="T814" s="242">
        <f t="shared" ca="1" si="203"/>
        <v>1.94</v>
      </c>
      <c r="U814" s="231" t="str">
        <f t="shared" si="204"/>
        <v/>
      </c>
      <c r="V814" s="230" t="str">
        <f t="array" ref="V814">INDEX(P:P,MAX(U$3:U814))</f>
        <v>IZ#3DTR(B)</v>
      </c>
      <c r="W814" s="230" t="str">
        <f t="shared" ca="1" si="205"/>
        <v/>
      </c>
      <c r="X814" s="230">
        <f t="shared" si="206"/>
        <v>11.4</v>
      </c>
      <c r="Y814" s="230">
        <f t="shared" si="195"/>
        <v>0</v>
      </c>
      <c r="AA814" s="230" t="str">
        <f t="shared" si="196"/>
        <v>全興</v>
      </c>
      <c r="AB814" s="230" t="s">
        <v>2628</v>
      </c>
      <c r="AC814" s="230" t="str">
        <f t="shared" si="210"/>
        <v>IZ25</v>
      </c>
      <c r="BG814" s="239" t="s">
        <v>8958</v>
      </c>
      <c r="BH814" s="240" t="s">
        <v>8963</v>
      </c>
      <c r="BI814" t="s">
        <v>2628</v>
      </c>
      <c r="BJ814" t="s">
        <v>2627</v>
      </c>
    </row>
    <row r="815" spans="1:62">
      <c r="A815" s="239" t="s">
        <v>8287</v>
      </c>
      <c r="B815" s="240" t="s">
        <v>759</v>
      </c>
      <c r="C815" s="240" t="s">
        <v>810</v>
      </c>
      <c r="D815" s="239" t="s">
        <v>813</v>
      </c>
      <c r="E815" s="239" t="s">
        <v>5902</v>
      </c>
      <c r="F815" s="239" t="s">
        <v>813</v>
      </c>
      <c r="G815" s="239" t="s">
        <v>847</v>
      </c>
      <c r="H815" s="239" t="s">
        <v>813</v>
      </c>
      <c r="I815" s="239" t="s">
        <v>8305</v>
      </c>
      <c r="J815" s="241" t="s">
        <v>6045</v>
      </c>
      <c r="K815" s="241" t="s">
        <v>868</v>
      </c>
      <c r="L815" s="230" t="str">
        <f t="shared" si="197"/>
        <v>IZ24</v>
      </c>
      <c r="M815" s="230" t="str">
        <f t="shared" si="198"/>
        <v/>
      </c>
      <c r="N815" s="230" t="str">
        <f t="shared" si="199"/>
        <v/>
      </c>
      <c r="O815" s="230" t="str">
        <f t="shared" si="200"/>
        <v/>
      </c>
      <c r="P815" s="55" t="str">
        <f t="shared" si="201"/>
        <v>IZ24</v>
      </c>
      <c r="Q815" s="635" t="str">
        <f t="shared" si="207"/>
        <v>142</v>
      </c>
      <c r="R815" s="234">
        <f t="shared" si="208"/>
        <v>136</v>
      </c>
      <c r="S815" s="55">
        <f t="shared" si="202"/>
        <v>126</v>
      </c>
      <c r="T815" s="242">
        <f t="shared" ca="1" si="203"/>
        <v>2.8</v>
      </c>
      <c r="U815" s="231" t="str">
        <f t="shared" si="204"/>
        <v/>
      </c>
      <c r="V815" s="230" t="str">
        <f t="array" ref="V815">INDEX(P:P,MAX(U$3:U815))</f>
        <v>IZ#3DTR(B)</v>
      </c>
      <c r="W815" s="230" t="str">
        <f t="shared" ca="1" si="205"/>
        <v/>
      </c>
      <c r="X815" s="230">
        <f t="shared" si="206"/>
        <v>11.4</v>
      </c>
      <c r="Y815" s="230">
        <f t="shared" si="195"/>
        <v>0</v>
      </c>
      <c r="AA815" s="230" t="str">
        <f t="shared" si="196"/>
        <v>全興</v>
      </c>
      <c r="AB815" s="230" t="s">
        <v>1992</v>
      </c>
      <c r="AC815" s="230" t="str">
        <f t="shared" si="210"/>
        <v>IZ24</v>
      </c>
      <c r="BG815" s="239" t="s">
        <v>8960</v>
      </c>
      <c r="BH815" s="240" t="s">
        <v>8964</v>
      </c>
      <c r="BI815" t="s">
        <v>1992</v>
      </c>
      <c r="BJ815" t="s">
        <v>2627</v>
      </c>
    </row>
    <row r="816" spans="1:62">
      <c r="A816" s="239" t="s">
        <v>8287</v>
      </c>
      <c r="B816" s="240" t="s">
        <v>391</v>
      </c>
      <c r="C816" s="240" t="s">
        <v>3185</v>
      </c>
      <c r="D816" s="239" t="s">
        <v>841</v>
      </c>
      <c r="E816" s="239" t="s">
        <v>3164</v>
      </c>
      <c r="F816" s="239" t="s">
        <v>841</v>
      </c>
      <c r="G816" s="239" t="s">
        <v>3198</v>
      </c>
      <c r="H816" s="239" t="s">
        <v>841</v>
      </c>
      <c r="I816" s="239" t="s">
        <v>3185</v>
      </c>
      <c r="J816" s="241" t="s">
        <v>367</v>
      </c>
      <c r="K816" s="241" t="s">
        <v>367</v>
      </c>
      <c r="L816" s="230" t="str">
        <f t="shared" si="197"/>
        <v>IZ#1DTR</v>
      </c>
      <c r="M816" s="230" t="str">
        <f t="shared" si="198"/>
        <v/>
      </c>
      <c r="N816" s="230" t="str">
        <f t="shared" si="199"/>
        <v>IZ#1DTR</v>
      </c>
      <c r="O816" s="230" t="str">
        <f t="shared" si="200"/>
        <v/>
      </c>
      <c r="P816" s="55" t="str">
        <f t="shared" si="201"/>
        <v>IZ#1DTR</v>
      </c>
      <c r="Q816" s="635" t="str">
        <f t="shared" si="207"/>
        <v>445</v>
      </c>
      <c r="R816" s="234">
        <f t="shared" si="208"/>
        <v>441</v>
      </c>
      <c r="S816" s="55">
        <f t="shared" si="202"/>
        <v>437</v>
      </c>
      <c r="T816" s="242">
        <f t="shared" ca="1" si="203"/>
        <v>17.57</v>
      </c>
      <c r="U816" s="231">
        <f t="shared" si="204"/>
        <v>816</v>
      </c>
      <c r="V816" s="230" t="str">
        <f t="array" ref="V816">INDEX(P:P,MAX(U$3:U816))</f>
        <v>IZ#1DTR</v>
      </c>
      <c r="W816" s="230">
        <f t="shared" ca="1" si="205"/>
        <v>60</v>
      </c>
      <c r="X816" s="230" t="str">
        <f t="shared" si="206"/>
        <v/>
      </c>
      <c r="Y816" s="230">
        <f t="shared" si="195"/>
        <v>0</v>
      </c>
      <c r="AA816" s="230" t="str">
        <f t="shared" si="196"/>
        <v>全興</v>
      </c>
      <c r="AB816" s="230" t="s">
        <v>2629</v>
      </c>
      <c r="AC816" s="230" t="str">
        <f t="shared" si="210"/>
        <v>#1DT</v>
      </c>
      <c r="BG816" s="239" t="s">
        <v>8958</v>
      </c>
      <c r="BH816" s="240" t="s">
        <v>8965</v>
      </c>
      <c r="BI816" t="s">
        <v>2629</v>
      </c>
      <c r="BJ816" t="s">
        <v>2629</v>
      </c>
    </row>
    <row r="817" spans="1:62">
      <c r="A817" s="239" t="s">
        <v>8287</v>
      </c>
      <c r="B817" s="240" t="s">
        <v>8306</v>
      </c>
      <c r="C817" s="240" t="s">
        <v>983</v>
      </c>
      <c r="D817" s="239" t="s">
        <v>798</v>
      </c>
      <c r="E817" s="239" t="s">
        <v>8094</v>
      </c>
      <c r="F817" s="239" t="s">
        <v>798</v>
      </c>
      <c r="G817" s="239" t="s">
        <v>983</v>
      </c>
      <c r="H817" s="239" t="s">
        <v>798</v>
      </c>
      <c r="I817" s="239" t="s">
        <v>983</v>
      </c>
      <c r="J817" s="241" t="s">
        <v>7097</v>
      </c>
      <c r="K817" s="241" t="s">
        <v>793</v>
      </c>
      <c r="L817" s="230" t="str">
        <f t="shared" si="197"/>
        <v>IZ51</v>
      </c>
      <c r="M817" s="230" t="str">
        <f t="shared" si="198"/>
        <v/>
      </c>
      <c r="N817" s="230" t="str">
        <f t="shared" si="199"/>
        <v/>
      </c>
      <c r="O817" s="230" t="str">
        <f t="shared" si="200"/>
        <v/>
      </c>
      <c r="P817" s="55" t="str">
        <f t="shared" si="201"/>
        <v>IZ51</v>
      </c>
      <c r="Q817" s="635" t="str">
        <f t="shared" si="207"/>
        <v>213</v>
      </c>
      <c r="R817" s="234">
        <f t="shared" si="208"/>
        <v>212</v>
      </c>
      <c r="S817" s="55">
        <f t="shared" si="202"/>
        <v>209</v>
      </c>
      <c r="T817" s="242">
        <f t="shared" ca="1" si="203"/>
        <v>8.41</v>
      </c>
      <c r="U817" s="231" t="str">
        <f t="shared" si="204"/>
        <v/>
      </c>
      <c r="V817" s="230" t="str">
        <f t="array" ref="V817">INDEX(P:P,MAX(U$3:U817))</f>
        <v>IZ#1DTR</v>
      </c>
      <c r="W817" s="230" t="str">
        <f t="shared" ca="1" si="205"/>
        <v/>
      </c>
      <c r="X817" s="230">
        <f t="shared" si="206"/>
        <v>22.8</v>
      </c>
      <c r="Y817" s="230">
        <f t="shared" si="195"/>
        <v>0</v>
      </c>
      <c r="AA817" s="230" t="str">
        <f t="shared" si="196"/>
        <v>全興</v>
      </c>
      <c r="AB817" s="230" t="s">
        <v>1919</v>
      </c>
      <c r="AC817" s="230" t="str">
        <f t="shared" si="210"/>
        <v>IZ51</v>
      </c>
      <c r="BG817" s="239" t="s">
        <v>8960</v>
      </c>
      <c r="BH817" s="240" t="s">
        <v>8966</v>
      </c>
      <c r="BI817" t="s">
        <v>1919</v>
      </c>
      <c r="BJ817" t="s">
        <v>2629</v>
      </c>
    </row>
    <row r="818" spans="1:62">
      <c r="A818" s="239" t="s">
        <v>8287</v>
      </c>
      <c r="B818" s="240" t="s">
        <v>8307</v>
      </c>
      <c r="C818" s="240" t="s">
        <v>6110</v>
      </c>
      <c r="D818" s="239" t="s">
        <v>7159</v>
      </c>
      <c r="E818" s="239" t="s">
        <v>8308</v>
      </c>
      <c r="F818" s="239" t="s">
        <v>841</v>
      </c>
      <c r="G818" s="239" t="s">
        <v>802</v>
      </c>
      <c r="H818" s="239" t="s">
        <v>5590</v>
      </c>
      <c r="I818" s="239" t="s">
        <v>6110</v>
      </c>
      <c r="J818" s="241" t="s">
        <v>5664</v>
      </c>
      <c r="K818" s="241" t="s">
        <v>5743</v>
      </c>
      <c r="L818" s="230" t="str">
        <f t="shared" si="197"/>
        <v>IZ52</v>
      </c>
      <c r="M818" s="230" t="str">
        <f t="shared" si="198"/>
        <v/>
      </c>
      <c r="N818" s="230" t="str">
        <f t="shared" si="199"/>
        <v/>
      </c>
      <c r="O818" s="230" t="str">
        <f t="shared" si="200"/>
        <v/>
      </c>
      <c r="P818" s="55" t="str">
        <f t="shared" si="201"/>
        <v>IZ52</v>
      </c>
      <c r="Q818" s="635" t="str">
        <f t="shared" si="207"/>
        <v>39</v>
      </c>
      <c r="R818" s="234">
        <f t="shared" si="208"/>
        <v>38</v>
      </c>
      <c r="S818" s="55">
        <f t="shared" si="202"/>
        <v>37</v>
      </c>
      <c r="T818" s="242">
        <f t="shared" ca="1" si="203"/>
        <v>1.54</v>
      </c>
      <c r="U818" s="231" t="str">
        <f t="shared" si="204"/>
        <v/>
      </c>
      <c r="V818" s="230" t="str">
        <f t="array" ref="V818">INDEX(P:P,MAX(U$3:U818))</f>
        <v>IZ#1DTR</v>
      </c>
      <c r="W818" s="230" t="str">
        <f t="shared" ca="1" si="205"/>
        <v/>
      </c>
      <c r="X818" s="230">
        <f t="shared" si="206"/>
        <v>22.8</v>
      </c>
      <c r="Y818" s="230">
        <f t="shared" si="195"/>
        <v>0</v>
      </c>
      <c r="AA818" s="230" t="str">
        <f t="shared" si="196"/>
        <v>全興</v>
      </c>
      <c r="AB818" s="230" t="s">
        <v>2630</v>
      </c>
      <c r="AC818" s="230" t="str">
        <f t="shared" si="210"/>
        <v>IZ52</v>
      </c>
      <c r="BG818" s="239" t="s">
        <v>8287</v>
      </c>
      <c r="BH818" s="240" t="s">
        <v>8307</v>
      </c>
      <c r="BI818" t="s">
        <v>2630</v>
      </c>
      <c r="BJ818" t="s">
        <v>2629</v>
      </c>
    </row>
    <row r="819" spans="1:62">
      <c r="A819" s="239" t="s">
        <v>8287</v>
      </c>
      <c r="B819" s="240" t="s">
        <v>8309</v>
      </c>
      <c r="C819" s="240" t="s">
        <v>802</v>
      </c>
      <c r="D819" s="239" t="s">
        <v>8310</v>
      </c>
      <c r="E819" s="239" t="s">
        <v>6045</v>
      </c>
      <c r="F819" s="239" t="s">
        <v>5743</v>
      </c>
      <c r="G819" s="239" t="s">
        <v>6110</v>
      </c>
      <c r="H819" s="239" t="s">
        <v>841</v>
      </c>
      <c r="I819" s="239" t="s">
        <v>6110</v>
      </c>
      <c r="J819" s="241" t="s">
        <v>1064</v>
      </c>
      <c r="K819" s="241" t="s">
        <v>5660</v>
      </c>
      <c r="L819" s="230" t="str">
        <f t="shared" si="197"/>
        <v>IZ53</v>
      </c>
      <c r="M819" s="230" t="str">
        <f t="shared" si="198"/>
        <v/>
      </c>
      <c r="N819" s="230" t="str">
        <f t="shared" si="199"/>
        <v/>
      </c>
      <c r="O819" s="230" t="str">
        <f t="shared" si="200"/>
        <v/>
      </c>
      <c r="P819" s="55" t="str">
        <f t="shared" si="201"/>
        <v>IZ53</v>
      </c>
      <c r="Q819" s="635" t="str">
        <f t="shared" si="207"/>
        <v>39</v>
      </c>
      <c r="R819" s="234">
        <f t="shared" si="208"/>
        <v>38</v>
      </c>
      <c r="S819" s="55">
        <f t="shared" si="202"/>
        <v>37</v>
      </c>
      <c r="T819" s="242">
        <f t="shared" ca="1" si="203"/>
        <v>1.54</v>
      </c>
      <c r="U819" s="231" t="str">
        <f t="shared" si="204"/>
        <v/>
      </c>
      <c r="V819" s="230" t="str">
        <f t="array" ref="V819">INDEX(P:P,MAX(U$3:U819))</f>
        <v>IZ#1DTR</v>
      </c>
      <c r="W819" s="230" t="str">
        <f t="shared" ca="1" si="205"/>
        <v/>
      </c>
      <c r="X819" s="230">
        <f t="shared" si="206"/>
        <v>22.8</v>
      </c>
      <c r="Y819" s="230">
        <f t="shared" si="195"/>
        <v>0</v>
      </c>
      <c r="AA819" s="230" t="str">
        <f t="shared" si="196"/>
        <v>全興</v>
      </c>
      <c r="AB819" s="230" t="s">
        <v>2631</v>
      </c>
      <c r="AC819" s="230" t="str">
        <f t="shared" si="210"/>
        <v>IZ53</v>
      </c>
      <c r="BG819" s="239" t="s">
        <v>8958</v>
      </c>
      <c r="BH819" s="240" t="s">
        <v>8967</v>
      </c>
      <c r="BI819" t="s">
        <v>2631</v>
      </c>
      <c r="BJ819" t="s">
        <v>2629</v>
      </c>
    </row>
    <row r="820" spans="1:62">
      <c r="A820" s="239" t="s">
        <v>8287</v>
      </c>
      <c r="B820" s="240" t="s">
        <v>8311</v>
      </c>
      <c r="C820" s="240" t="s">
        <v>1059</v>
      </c>
      <c r="D820" s="239" t="s">
        <v>841</v>
      </c>
      <c r="E820" s="239" t="s">
        <v>7162</v>
      </c>
      <c r="F820" s="239" t="s">
        <v>841</v>
      </c>
      <c r="G820" s="239" t="s">
        <v>6153</v>
      </c>
      <c r="H820" s="239" t="s">
        <v>841</v>
      </c>
      <c r="I820" s="239" t="s">
        <v>1059</v>
      </c>
      <c r="J820" s="241" t="s">
        <v>8312</v>
      </c>
      <c r="K820" s="241" t="s">
        <v>5660</v>
      </c>
      <c r="L820" s="230" t="str">
        <f t="shared" si="197"/>
        <v>IZ54</v>
      </c>
      <c r="M820" s="230" t="str">
        <f t="shared" si="198"/>
        <v/>
      </c>
      <c r="N820" s="230" t="str">
        <f t="shared" si="199"/>
        <v/>
      </c>
      <c r="O820" s="230" t="str">
        <f t="shared" si="200"/>
        <v/>
      </c>
      <c r="P820" s="55" t="str">
        <f t="shared" si="201"/>
        <v>IZ54</v>
      </c>
      <c r="Q820" s="635" t="str">
        <f t="shared" si="207"/>
        <v>181</v>
      </c>
      <c r="R820" s="234">
        <f t="shared" si="208"/>
        <v>175</v>
      </c>
      <c r="S820" s="55">
        <f t="shared" si="202"/>
        <v>164</v>
      </c>
      <c r="T820" s="242">
        <f t="shared" ca="1" si="203"/>
        <v>7.15</v>
      </c>
      <c r="U820" s="231" t="str">
        <f t="shared" si="204"/>
        <v/>
      </c>
      <c r="V820" s="230" t="str">
        <f t="array" ref="V820">INDEX(P:P,MAX(U$3:U820))</f>
        <v>IZ#1DTR</v>
      </c>
      <c r="W820" s="230" t="str">
        <f t="shared" ca="1" si="205"/>
        <v/>
      </c>
      <c r="X820" s="230">
        <f t="shared" si="206"/>
        <v>22.8</v>
      </c>
      <c r="Y820" s="230">
        <f t="shared" si="195"/>
        <v>0</v>
      </c>
      <c r="AA820" s="230" t="str">
        <f t="shared" si="196"/>
        <v>全興</v>
      </c>
      <c r="AB820" s="230" t="s">
        <v>2632</v>
      </c>
      <c r="AC820" s="230" t="str">
        <f t="shared" si="210"/>
        <v>IZ54</v>
      </c>
      <c r="BG820" s="239" t="s">
        <v>8958</v>
      </c>
      <c r="BH820" s="240" t="s">
        <v>8968</v>
      </c>
      <c r="BI820" t="s">
        <v>2632</v>
      </c>
      <c r="BJ820" t="s">
        <v>2629</v>
      </c>
    </row>
    <row r="821" spans="1:62">
      <c r="A821" s="239" t="s">
        <v>8287</v>
      </c>
      <c r="B821" s="240" t="s">
        <v>760</v>
      </c>
      <c r="C821" s="240" t="s">
        <v>896</v>
      </c>
      <c r="D821" s="239" t="s">
        <v>841</v>
      </c>
      <c r="E821" s="239" t="s">
        <v>943</v>
      </c>
      <c r="F821" s="239" t="s">
        <v>7159</v>
      </c>
      <c r="G821" s="239" t="s">
        <v>896</v>
      </c>
      <c r="H821" s="239" t="s">
        <v>841</v>
      </c>
      <c r="I821" s="239" t="s">
        <v>896</v>
      </c>
      <c r="J821" s="241" t="s">
        <v>5654</v>
      </c>
      <c r="K821" s="241" t="s">
        <v>5660</v>
      </c>
      <c r="L821" s="230" t="str">
        <f t="shared" si="197"/>
        <v>IZ55</v>
      </c>
      <c r="M821" s="230" t="str">
        <f t="shared" si="198"/>
        <v/>
      </c>
      <c r="N821" s="230" t="str">
        <f t="shared" si="199"/>
        <v/>
      </c>
      <c r="O821" s="230" t="str">
        <f t="shared" si="200"/>
        <v/>
      </c>
      <c r="P821" s="55" t="str">
        <f t="shared" si="201"/>
        <v>IZ55</v>
      </c>
      <c r="Q821" s="635" t="str">
        <f t="shared" si="207"/>
        <v>78</v>
      </c>
      <c r="R821" s="234">
        <f t="shared" si="208"/>
        <v>78</v>
      </c>
      <c r="S821" s="55">
        <f t="shared" si="202"/>
        <v>77</v>
      </c>
      <c r="T821" s="242">
        <f t="shared" ca="1" si="203"/>
        <v>3.08</v>
      </c>
      <c r="U821" s="231" t="str">
        <f t="shared" si="204"/>
        <v/>
      </c>
      <c r="V821" s="230" t="str">
        <f t="array" ref="V821">INDEX(P:P,MAX(U$3:U821))</f>
        <v>IZ#1DTR</v>
      </c>
      <c r="W821" s="230" t="str">
        <f t="shared" ca="1" si="205"/>
        <v/>
      </c>
      <c r="X821" s="230">
        <f t="shared" si="206"/>
        <v>22.8</v>
      </c>
      <c r="Y821" s="230">
        <f t="shared" si="195"/>
        <v>0</v>
      </c>
      <c r="AA821" s="230" t="str">
        <f t="shared" si="196"/>
        <v>全興</v>
      </c>
      <c r="AB821" s="230" t="s">
        <v>2633</v>
      </c>
      <c r="AC821" s="230" t="str">
        <f t="shared" si="210"/>
        <v>IZ55</v>
      </c>
      <c r="BG821" s="239" t="s">
        <v>8960</v>
      </c>
      <c r="BH821" s="240" t="s">
        <v>8969</v>
      </c>
      <c r="BI821" t="s">
        <v>2633</v>
      </c>
      <c r="BJ821" t="s">
        <v>2629</v>
      </c>
    </row>
    <row r="822" spans="1:62">
      <c r="A822" s="239" t="s">
        <v>8287</v>
      </c>
      <c r="B822" s="240" t="s">
        <v>8313</v>
      </c>
      <c r="C822" s="240" t="s">
        <v>5624</v>
      </c>
      <c r="D822" s="239" t="s">
        <v>793</v>
      </c>
      <c r="E822" s="239" t="s">
        <v>5624</v>
      </c>
      <c r="F822" s="239" t="s">
        <v>793</v>
      </c>
      <c r="G822" s="239" t="s">
        <v>5709</v>
      </c>
      <c r="H822" s="239" t="s">
        <v>793</v>
      </c>
      <c r="I822" s="239" t="s">
        <v>5624</v>
      </c>
      <c r="J822" s="241" t="s">
        <v>5624</v>
      </c>
      <c r="K822" s="241" t="s">
        <v>793</v>
      </c>
      <c r="L822" s="230" t="str">
        <f t="shared" si="197"/>
        <v>IZ56</v>
      </c>
      <c r="M822" s="230" t="str">
        <f t="shared" si="198"/>
        <v/>
      </c>
      <c r="N822" s="230" t="str">
        <f t="shared" si="199"/>
        <v/>
      </c>
      <c r="O822" s="230" t="str">
        <f t="shared" si="200"/>
        <v/>
      </c>
      <c r="P822" s="55" t="str">
        <f t="shared" si="201"/>
        <v>IZ56</v>
      </c>
      <c r="Q822" s="635" t="str">
        <f t="shared" si="207"/>
        <v>0</v>
      </c>
      <c r="R822" s="234">
        <f t="shared" si="208"/>
        <v>0</v>
      </c>
      <c r="S822" s="55">
        <f t="shared" si="202"/>
        <v>0</v>
      </c>
      <c r="T822" s="242">
        <f t="shared" ca="1" si="203"/>
        <v>0</v>
      </c>
      <c r="U822" s="231" t="str">
        <f t="shared" si="204"/>
        <v/>
      </c>
      <c r="V822" s="230" t="str">
        <f t="array" ref="V822">INDEX(P:P,MAX(U$3:U822))</f>
        <v>IZ#1DTR</v>
      </c>
      <c r="W822" s="230" t="str">
        <f t="shared" ca="1" si="205"/>
        <v/>
      </c>
      <c r="X822" s="230">
        <f t="shared" si="206"/>
        <v>22.8</v>
      </c>
      <c r="Y822" s="230">
        <f t="shared" si="195"/>
        <v>0</v>
      </c>
      <c r="AA822" s="230" t="str">
        <f t="shared" si="196"/>
        <v>全興</v>
      </c>
      <c r="AB822" s="230" t="s">
        <v>1921</v>
      </c>
      <c r="AC822" s="230" t="str">
        <f t="shared" si="210"/>
        <v>IZ56</v>
      </c>
      <c r="BG822" s="239" t="s">
        <v>8287</v>
      </c>
      <c r="BH822" s="240" t="s">
        <v>8970</v>
      </c>
      <c r="BI822" t="s">
        <v>1921</v>
      </c>
      <c r="BJ822" t="s">
        <v>2629</v>
      </c>
    </row>
    <row r="823" spans="1:62">
      <c r="A823" s="239" t="s">
        <v>8292</v>
      </c>
      <c r="B823" s="240" t="s">
        <v>8314</v>
      </c>
      <c r="C823" s="240" t="s">
        <v>3192</v>
      </c>
      <c r="D823" s="239" t="s">
        <v>5743</v>
      </c>
      <c r="E823" s="239" t="s">
        <v>8315</v>
      </c>
      <c r="F823" s="239" t="s">
        <v>7296</v>
      </c>
      <c r="G823" s="239" t="s">
        <v>8316</v>
      </c>
      <c r="H823" s="239" t="s">
        <v>7151</v>
      </c>
      <c r="I823" s="239" t="s">
        <v>2964</v>
      </c>
      <c r="J823" s="241" t="s">
        <v>367</v>
      </c>
      <c r="K823" s="241" t="s">
        <v>367</v>
      </c>
      <c r="L823" s="230" t="str">
        <f t="shared" si="197"/>
        <v>IZ#2DTR</v>
      </c>
      <c r="M823" s="230" t="str">
        <f t="shared" si="198"/>
        <v/>
      </c>
      <c r="N823" s="230" t="str">
        <f t="shared" si="199"/>
        <v>IZ#2DTR</v>
      </c>
      <c r="O823" s="230" t="str">
        <f t="shared" si="200"/>
        <v/>
      </c>
      <c r="P823" s="55" t="str">
        <f t="shared" si="201"/>
        <v>IZ#2DTR</v>
      </c>
      <c r="Q823" s="635" t="str">
        <f t="shared" si="207"/>
        <v>477</v>
      </c>
      <c r="R823" s="234">
        <f t="shared" si="208"/>
        <v>472</v>
      </c>
      <c r="S823" s="55">
        <f t="shared" si="202"/>
        <v>467</v>
      </c>
      <c r="T823" s="242">
        <f t="shared" ca="1" si="203"/>
        <v>18.84</v>
      </c>
      <c r="V823" s="230" t="str">
        <f t="array" ref="V823">INDEX(P:P,MAX(U$3:U823))</f>
        <v>IZ#1DTR</v>
      </c>
      <c r="W823" s="230">
        <f t="shared" ca="1" si="205"/>
        <v>60</v>
      </c>
      <c r="X823" s="230" t="str">
        <f t="shared" si="206"/>
        <v/>
      </c>
      <c r="Y823" s="230">
        <f t="shared" si="195"/>
        <v>0</v>
      </c>
      <c r="AA823" s="230" t="str">
        <f t="shared" si="196"/>
        <v>全興</v>
      </c>
      <c r="AB823" s="230" t="s">
        <v>2634</v>
      </c>
      <c r="AC823" s="230" t="str">
        <f t="shared" si="210"/>
        <v>#2DT</v>
      </c>
      <c r="BG823" s="239" t="s">
        <v>8287</v>
      </c>
      <c r="BH823" s="240" t="s">
        <v>8328</v>
      </c>
      <c r="BI823" t="s">
        <v>2634</v>
      </c>
      <c r="BJ823" t="s">
        <v>2629</v>
      </c>
    </row>
    <row r="824" spans="1:62">
      <c r="A824" s="239" t="s">
        <v>8287</v>
      </c>
      <c r="B824" s="240" t="s">
        <v>8318</v>
      </c>
      <c r="C824" s="240" t="s">
        <v>7775</v>
      </c>
      <c r="D824" s="239" t="s">
        <v>7399</v>
      </c>
      <c r="E824" s="239" t="s">
        <v>980</v>
      </c>
      <c r="F824" s="239" t="s">
        <v>6524</v>
      </c>
      <c r="G824" s="239" t="s">
        <v>7599</v>
      </c>
      <c r="H824" s="239" t="s">
        <v>6524</v>
      </c>
      <c r="I824" s="239" t="s">
        <v>7599</v>
      </c>
      <c r="J824" s="241" t="s">
        <v>5624</v>
      </c>
      <c r="K824" s="241" t="s">
        <v>793</v>
      </c>
      <c r="L824" s="230" t="str">
        <f t="shared" si="197"/>
        <v>IZ61</v>
      </c>
      <c r="M824" s="230" t="str">
        <f t="shared" si="198"/>
        <v/>
      </c>
      <c r="N824" s="230" t="str">
        <f t="shared" si="199"/>
        <v/>
      </c>
      <c r="O824" s="230" t="str">
        <f t="shared" si="200"/>
        <v/>
      </c>
      <c r="P824" s="55" t="str">
        <f t="shared" si="201"/>
        <v>IZ61</v>
      </c>
      <c r="Q824" s="635" t="str">
        <f t="shared" si="207"/>
        <v>120</v>
      </c>
      <c r="R824" s="234">
        <f t="shared" si="208"/>
        <v>119</v>
      </c>
      <c r="S824" s="55">
        <f t="shared" si="202"/>
        <v>118</v>
      </c>
      <c r="T824" s="242">
        <f t="shared" ca="1" si="203"/>
        <v>4.74</v>
      </c>
      <c r="V824" s="230" t="str">
        <f t="array" ref="V824">INDEX(P:P,MAX(U$3:U824))</f>
        <v>IZ#1DTR</v>
      </c>
      <c r="W824" s="230" t="str">
        <f t="shared" ca="1" si="205"/>
        <v/>
      </c>
      <c r="X824" s="230">
        <f t="shared" si="206"/>
        <v>22.8</v>
      </c>
      <c r="Y824" s="230">
        <f t="shared" si="195"/>
        <v>0</v>
      </c>
      <c r="AA824" s="230" t="str">
        <f t="shared" si="196"/>
        <v>全興</v>
      </c>
      <c r="AB824" s="230" t="s">
        <v>2635</v>
      </c>
      <c r="AC824" s="230" t="str">
        <f t="shared" si="210"/>
        <v>IZ61</v>
      </c>
      <c r="BG824" s="239" t="s">
        <v>8958</v>
      </c>
      <c r="BH824" s="240" t="s">
        <v>8317</v>
      </c>
      <c r="BI824" t="s">
        <v>2635</v>
      </c>
      <c r="BJ824" t="s">
        <v>2629</v>
      </c>
    </row>
    <row r="825" spans="1:62">
      <c r="A825" s="239" t="s">
        <v>8292</v>
      </c>
      <c r="B825" s="240" t="s">
        <v>8319</v>
      </c>
      <c r="C825" s="240" t="s">
        <v>935</v>
      </c>
      <c r="D825" s="239" t="s">
        <v>5692</v>
      </c>
      <c r="E825" s="239" t="s">
        <v>935</v>
      </c>
      <c r="F825" s="239" t="s">
        <v>5692</v>
      </c>
      <c r="G825" s="239" t="s">
        <v>877</v>
      </c>
      <c r="H825" s="239" t="s">
        <v>5692</v>
      </c>
      <c r="I825" s="239" t="s">
        <v>935</v>
      </c>
      <c r="J825" s="241" t="s">
        <v>5624</v>
      </c>
      <c r="K825" s="241" t="s">
        <v>793</v>
      </c>
      <c r="L825" s="230" t="str">
        <f t="shared" si="197"/>
        <v>IZ62</v>
      </c>
      <c r="M825" s="230" t="str">
        <f t="shared" si="198"/>
        <v/>
      </c>
      <c r="N825" s="230" t="str">
        <f t="shared" si="199"/>
        <v/>
      </c>
      <c r="O825" s="230" t="str">
        <f t="shared" si="200"/>
        <v/>
      </c>
      <c r="P825" s="55" t="str">
        <f t="shared" si="201"/>
        <v>IZ62</v>
      </c>
      <c r="Q825" s="635" t="str">
        <f t="shared" si="207"/>
        <v>74</v>
      </c>
      <c r="R825" s="234">
        <f t="shared" si="208"/>
        <v>64</v>
      </c>
      <c r="S825" s="55">
        <f t="shared" si="202"/>
        <v>45</v>
      </c>
      <c r="T825" s="242">
        <f t="shared" ca="1" si="203"/>
        <v>2.92</v>
      </c>
      <c r="V825" s="230" t="str">
        <f t="array" ref="V825">INDEX(P:P,MAX(U$3:U825))</f>
        <v>IZ#1DTR</v>
      </c>
      <c r="W825" s="230" t="str">
        <f t="shared" ca="1" si="205"/>
        <v/>
      </c>
      <c r="X825" s="230">
        <f t="shared" si="206"/>
        <v>22.8</v>
      </c>
      <c r="Y825" s="230">
        <f t="shared" si="195"/>
        <v>0</v>
      </c>
      <c r="AA825" s="230" t="str">
        <f t="shared" si="196"/>
        <v>全興</v>
      </c>
      <c r="AB825" s="230" t="s">
        <v>2636</v>
      </c>
      <c r="AC825" s="230" t="str">
        <f t="shared" si="210"/>
        <v>IZ62</v>
      </c>
      <c r="BG825" s="239" t="s">
        <v>8287</v>
      </c>
      <c r="BH825" s="240" t="s">
        <v>8971</v>
      </c>
      <c r="BI825" t="s">
        <v>2636</v>
      </c>
      <c r="BJ825" t="s">
        <v>2629</v>
      </c>
    </row>
    <row r="826" spans="1:62">
      <c r="A826" s="239" t="s">
        <v>8287</v>
      </c>
      <c r="B826" s="240" t="s">
        <v>761</v>
      </c>
      <c r="C826" s="240" t="s">
        <v>866</v>
      </c>
      <c r="D826" s="239" t="s">
        <v>841</v>
      </c>
      <c r="E826" s="239" t="s">
        <v>866</v>
      </c>
      <c r="F826" s="239" t="s">
        <v>841</v>
      </c>
      <c r="G826" s="239" t="s">
        <v>6564</v>
      </c>
      <c r="H826" s="239" t="s">
        <v>841</v>
      </c>
      <c r="I826" s="239" t="s">
        <v>6564</v>
      </c>
      <c r="J826" s="241" t="s">
        <v>5624</v>
      </c>
      <c r="K826" s="241" t="s">
        <v>5638</v>
      </c>
      <c r="L826" s="230" t="str">
        <f t="shared" si="197"/>
        <v>IZ63</v>
      </c>
      <c r="M826" s="230" t="str">
        <f t="shared" si="198"/>
        <v/>
      </c>
      <c r="N826" s="230" t="str">
        <f t="shared" si="199"/>
        <v/>
      </c>
      <c r="O826" s="230" t="str">
        <f t="shared" si="200"/>
        <v/>
      </c>
      <c r="P826" s="55" t="str">
        <f t="shared" si="201"/>
        <v>IZ63</v>
      </c>
      <c r="Q826" s="635" t="str">
        <f t="shared" si="207"/>
        <v>83</v>
      </c>
      <c r="R826" s="234">
        <f t="shared" si="208"/>
        <v>82</v>
      </c>
      <c r="S826" s="55">
        <f t="shared" si="202"/>
        <v>82</v>
      </c>
      <c r="T826" s="242">
        <f t="shared" ca="1" si="203"/>
        <v>3.28</v>
      </c>
      <c r="V826" s="230" t="str">
        <f t="array" ref="V826">INDEX(P:P,MAX(U$3:U826))</f>
        <v>IZ#1DTR</v>
      </c>
      <c r="W826" s="230" t="str">
        <f t="shared" ca="1" si="205"/>
        <v/>
      </c>
      <c r="X826" s="230">
        <f t="shared" si="206"/>
        <v>22.8</v>
      </c>
      <c r="Y826" s="230">
        <f t="shared" si="195"/>
        <v>0</v>
      </c>
      <c r="AA826" s="230" t="str">
        <f t="shared" si="196"/>
        <v>全興</v>
      </c>
      <c r="AB826" s="230" t="s">
        <v>2637</v>
      </c>
      <c r="AC826" s="230" t="str">
        <f t="shared" si="210"/>
        <v>IZ63</v>
      </c>
      <c r="BG826" s="239" t="s">
        <v>8958</v>
      </c>
      <c r="BH826" s="240" t="s">
        <v>8972</v>
      </c>
      <c r="BI826" t="s">
        <v>2637</v>
      </c>
      <c r="BJ826" t="s">
        <v>2629</v>
      </c>
    </row>
    <row r="827" spans="1:62">
      <c r="A827" s="239" t="s">
        <v>8289</v>
      </c>
      <c r="B827" s="240" t="s">
        <v>8320</v>
      </c>
      <c r="C827" s="240" t="s">
        <v>5866</v>
      </c>
      <c r="D827" s="239" t="s">
        <v>841</v>
      </c>
      <c r="E827" s="239" t="s">
        <v>1021</v>
      </c>
      <c r="F827" s="239" t="s">
        <v>841</v>
      </c>
      <c r="G827" s="239" t="s">
        <v>5866</v>
      </c>
      <c r="H827" s="239" t="s">
        <v>841</v>
      </c>
      <c r="I827" s="239" t="s">
        <v>5866</v>
      </c>
      <c r="J827" s="241" t="s">
        <v>7307</v>
      </c>
      <c r="K827" s="241" t="s">
        <v>5660</v>
      </c>
      <c r="L827" s="230" t="str">
        <f t="shared" si="197"/>
        <v>IZ64</v>
      </c>
      <c r="M827" s="230" t="str">
        <f t="shared" si="198"/>
        <v/>
      </c>
      <c r="N827" s="230" t="str">
        <f t="shared" si="199"/>
        <v/>
      </c>
      <c r="O827" s="230" t="str">
        <f t="shared" si="200"/>
        <v/>
      </c>
      <c r="P827" s="55" t="str">
        <f t="shared" si="201"/>
        <v>IZ64</v>
      </c>
      <c r="Q827" s="635" t="str">
        <f t="shared" si="207"/>
        <v>26</v>
      </c>
      <c r="R827" s="234">
        <f t="shared" si="208"/>
        <v>26</v>
      </c>
      <c r="S827" s="55">
        <f t="shared" si="202"/>
        <v>25</v>
      </c>
      <c r="T827" s="242">
        <f t="shared" ca="1" si="203"/>
        <v>1.03</v>
      </c>
      <c r="V827" s="230" t="str">
        <f t="array" ref="V827">INDEX(P:P,MAX(U$3:U827))</f>
        <v>IZ#1DTR</v>
      </c>
      <c r="W827" s="230" t="str">
        <f t="shared" ca="1" si="205"/>
        <v/>
      </c>
      <c r="X827" s="230">
        <f t="shared" si="206"/>
        <v>22.8</v>
      </c>
      <c r="Y827" s="230">
        <f t="shared" si="195"/>
        <v>0</v>
      </c>
      <c r="AA827" s="230" t="str">
        <f t="shared" si="196"/>
        <v>全興</v>
      </c>
      <c r="AB827" s="230" t="s">
        <v>1996</v>
      </c>
      <c r="AC827" s="230" t="str">
        <f t="shared" si="210"/>
        <v>IZ64</v>
      </c>
      <c r="BG827" s="239" t="s">
        <v>8960</v>
      </c>
      <c r="BH827" s="240" t="s">
        <v>8973</v>
      </c>
      <c r="BI827" t="s">
        <v>1996</v>
      </c>
      <c r="BJ827" t="s">
        <v>2629</v>
      </c>
    </row>
    <row r="828" spans="1:62">
      <c r="A828" s="239" t="s">
        <v>8287</v>
      </c>
      <c r="B828" s="240" t="s">
        <v>8321</v>
      </c>
      <c r="C828" s="240" t="s">
        <v>5866</v>
      </c>
      <c r="D828" s="239" t="s">
        <v>5774</v>
      </c>
      <c r="E828" s="239" t="s">
        <v>5866</v>
      </c>
      <c r="F828" s="239" t="s">
        <v>806</v>
      </c>
      <c r="G828" s="239" t="s">
        <v>5866</v>
      </c>
      <c r="H828" s="239" t="s">
        <v>806</v>
      </c>
      <c r="I828" s="239" t="s">
        <v>5866</v>
      </c>
      <c r="J828" s="241" t="s">
        <v>5624</v>
      </c>
      <c r="K828" s="241" t="s">
        <v>793</v>
      </c>
      <c r="L828" s="230" t="str">
        <f t="shared" si="197"/>
        <v>IZ65</v>
      </c>
      <c r="M828" s="230" t="str">
        <f t="shared" si="198"/>
        <v/>
      </c>
      <c r="N828" s="230" t="str">
        <f t="shared" si="199"/>
        <v/>
      </c>
      <c r="O828" s="230" t="str">
        <f t="shared" si="200"/>
        <v/>
      </c>
      <c r="P828" s="55" t="str">
        <f t="shared" si="201"/>
        <v>IZ65</v>
      </c>
      <c r="Q828" s="635" t="str">
        <f t="shared" si="207"/>
        <v>26</v>
      </c>
      <c r="R828" s="234">
        <f t="shared" si="208"/>
        <v>26</v>
      </c>
      <c r="S828" s="55">
        <f t="shared" si="202"/>
        <v>26</v>
      </c>
      <c r="T828" s="242">
        <f t="shared" ca="1" si="203"/>
        <v>1.03</v>
      </c>
      <c r="V828" s="230" t="str">
        <f t="array" ref="V828">INDEX(P:P,MAX(U$3:U828))</f>
        <v>IZ#1DTR</v>
      </c>
      <c r="W828" s="230" t="str">
        <f t="shared" ca="1" si="205"/>
        <v/>
      </c>
      <c r="X828" s="230">
        <f t="shared" si="206"/>
        <v>22.8</v>
      </c>
      <c r="Y828" s="230">
        <f t="shared" si="195"/>
        <v>0</v>
      </c>
      <c r="AA828" s="230" t="str">
        <f t="shared" si="196"/>
        <v>全興</v>
      </c>
      <c r="AB828" s="230" t="s">
        <v>2638</v>
      </c>
      <c r="AC828" s="230" t="str">
        <f t="shared" si="210"/>
        <v>IZ65</v>
      </c>
      <c r="BG828" s="239" t="s">
        <v>8960</v>
      </c>
      <c r="BH828" s="240" t="s">
        <v>8974</v>
      </c>
      <c r="BI828" t="s">
        <v>2638</v>
      </c>
      <c r="BJ828" t="s">
        <v>2629</v>
      </c>
    </row>
    <row r="829" spans="1:62">
      <c r="A829" s="239" t="s">
        <v>8289</v>
      </c>
      <c r="B829" s="240" t="s">
        <v>8322</v>
      </c>
      <c r="C829" s="240" t="s">
        <v>994</v>
      </c>
      <c r="D829" s="239" t="s">
        <v>5774</v>
      </c>
      <c r="E829" s="239" t="s">
        <v>6551</v>
      </c>
      <c r="F829" s="239" t="s">
        <v>5774</v>
      </c>
      <c r="G829" s="239" t="s">
        <v>7765</v>
      </c>
      <c r="H829" s="239" t="s">
        <v>5774</v>
      </c>
      <c r="I829" s="239" t="s">
        <v>8323</v>
      </c>
      <c r="J829" s="243">
        <v>0</v>
      </c>
      <c r="K829" s="254">
        <v>0</v>
      </c>
      <c r="AA829" s="230" t="str">
        <f t="shared" si="196"/>
        <v>全興</v>
      </c>
      <c r="AB829" s="230" t="s">
        <v>8324</v>
      </c>
      <c r="AC829" s="230" t="s">
        <v>8324</v>
      </c>
      <c r="BG829" s="239" t="s">
        <v>8287</v>
      </c>
      <c r="BH829" s="240" t="s">
        <v>8975</v>
      </c>
      <c r="BI829" t="s">
        <v>8976</v>
      </c>
      <c r="BJ829" t="s">
        <v>2629</v>
      </c>
    </row>
  </sheetData>
  <mergeCells count="8">
    <mergeCell ref="BB1:BE1"/>
    <mergeCell ref="BG1:BG2"/>
    <mergeCell ref="A1:A2"/>
    <mergeCell ref="C1:D1"/>
    <mergeCell ref="E1:F1"/>
    <mergeCell ref="G1:H1"/>
    <mergeCell ref="I1:I2"/>
    <mergeCell ref="J1:K1"/>
  </mergeCells>
  <phoneticPr fontId="3"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6">
    <tabColor indexed="52"/>
    <pageSetUpPr fitToPage="1"/>
  </sheetPr>
  <dimension ref="A1:X39"/>
  <sheetViews>
    <sheetView workbookViewId="0"/>
  </sheetViews>
  <sheetFormatPr defaultColWidth="8.88671875" defaultRowHeight="15"/>
  <cols>
    <col min="1" max="1" width="13.109375" style="6" customWidth="1"/>
    <col min="2" max="2" width="10.33203125" style="6" customWidth="1"/>
    <col min="3" max="3" width="9.109375" style="124" customWidth="1"/>
    <col min="4" max="4" width="10.109375" style="6" customWidth="1"/>
    <col min="5" max="5" width="14.33203125" style="6" bestFit="1" customWidth="1"/>
    <col min="6" max="6" width="8.21875" style="124" customWidth="1"/>
    <col min="7" max="7" width="9.77734375" style="6" customWidth="1"/>
    <col min="8" max="8" width="9.77734375" style="125" customWidth="1"/>
    <col min="9" max="9" width="9.77734375" style="124" customWidth="1"/>
    <col min="10" max="10" width="10.6640625" style="124" bestFit="1" customWidth="1"/>
    <col min="11" max="11" width="10.6640625" style="125" bestFit="1" customWidth="1"/>
    <col min="12" max="12" width="50.21875" style="116" customWidth="1"/>
    <col min="13" max="13" width="30.6640625" style="6" customWidth="1"/>
    <col min="14" max="14" width="4.33203125" style="6" customWidth="1"/>
    <col min="15" max="15" width="3.21875" style="6" customWidth="1"/>
    <col min="16" max="256" width="8.88671875" style="6"/>
    <col min="257" max="257" width="13.109375" style="6" customWidth="1"/>
    <col min="258" max="258" width="10.33203125" style="6" customWidth="1"/>
    <col min="259" max="259" width="9.109375" style="6" customWidth="1"/>
    <col min="260" max="260" width="10.109375" style="6" customWidth="1"/>
    <col min="261" max="261" width="14.33203125" style="6" bestFit="1" customWidth="1"/>
    <col min="262" max="262" width="8.21875" style="6" customWidth="1"/>
    <col min="263" max="265" width="9.77734375" style="6" customWidth="1"/>
    <col min="266" max="267" width="10.6640625" style="6" bestFit="1" customWidth="1"/>
    <col min="268" max="268" width="50.21875" style="6" customWidth="1"/>
    <col min="269" max="269" width="30.6640625" style="6" customWidth="1"/>
    <col min="270" max="270" width="4.33203125" style="6" customWidth="1"/>
    <col min="271" max="271" width="3.21875" style="6" customWidth="1"/>
    <col min="272" max="512" width="8.88671875" style="6"/>
    <col min="513" max="513" width="13.109375" style="6" customWidth="1"/>
    <col min="514" max="514" width="10.33203125" style="6" customWidth="1"/>
    <col min="515" max="515" width="9.109375" style="6" customWidth="1"/>
    <col min="516" max="516" width="10.109375" style="6" customWidth="1"/>
    <col min="517" max="517" width="14.33203125" style="6" bestFit="1" customWidth="1"/>
    <col min="518" max="518" width="8.21875" style="6" customWidth="1"/>
    <col min="519" max="521" width="9.77734375" style="6" customWidth="1"/>
    <col min="522" max="523" width="10.6640625" style="6" bestFit="1" customWidth="1"/>
    <col min="524" max="524" width="50.21875" style="6" customWidth="1"/>
    <col min="525" max="525" width="30.6640625" style="6" customWidth="1"/>
    <col min="526" max="526" width="4.33203125" style="6" customWidth="1"/>
    <col min="527" max="527" width="3.21875" style="6" customWidth="1"/>
    <col min="528" max="768" width="8.88671875" style="6"/>
    <col min="769" max="769" width="13.109375" style="6" customWidth="1"/>
    <col min="770" max="770" width="10.33203125" style="6" customWidth="1"/>
    <col min="771" max="771" width="9.109375" style="6" customWidth="1"/>
    <col min="772" max="772" width="10.109375" style="6" customWidth="1"/>
    <col min="773" max="773" width="14.33203125" style="6" bestFit="1" customWidth="1"/>
    <col min="774" max="774" width="8.21875" style="6" customWidth="1"/>
    <col min="775" max="777" width="9.77734375" style="6" customWidth="1"/>
    <col min="778" max="779" width="10.6640625" style="6" bestFit="1" customWidth="1"/>
    <col min="780" max="780" width="50.21875" style="6" customWidth="1"/>
    <col min="781" max="781" width="30.6640625" style="6" customWidth="1"/>
    <col min="782" max="782" width="4.33203125" style="6" customWidth="1"/>
    <col min="783" max="783" width="3.21875" style="6" customWidth="1"/>
    <col min="784" max="1024" width="8.88671875" style="6"/>
    <col min="1025" max="1025" width="13.109375" style="6" customWidth="1"/>
    <col min="1026" max="1026" width="10.33203125" style="6" customWidth="1"/>
    <col min="1027" max="1027" width="9.109375" style="6" customWidth="1"/>
    <col min="1028" max="1028" width="10.109375" style="6" customWidth="1"/>
    <col min="1029" max="1029" width="14.33203125" style="6" bestFit="1" customWidth="1"/>
    <col min="1030" max="1030" width="8.21875" style="6" customWidth="1"/>
    <col min="1031" max="1033" width="9.77734375" style="6" customWidth="1"/>
    <col min="1034" max="1035" width="10.6640625" style="6" bestFit="1" customWidth="1"/>
    <col min="1036" max="1036" width="50.21875" style="6" customWidth="1"/>
    <col min="1037" max="1037" width="30.6640625" style="6" customWidth="1"/>
    <col min="1038" max="1038" width="4.33203125" style="6" customWidth="1"/>
    <col min="1039" max="1039" width="3.21875" style="6" customWidth="1"/>
    <col min="1040" max="1280" width="8.88671875" style="6"/>
    <col min="1281" max="1281" width="13.109375" style="6" customWidth="1"/>
    <col min="1282" max="1282" width="10.33203125" style="6" customWidth="1"/>
    <col min="1283" max="1283" width="9.109375" style="6" customWidth="1"/>
    <col min="1284" max="1284" width="10.109375" style="6" customWidth="1"/>
    <col min="1285" max="1285" width="14.33203125" style="6" bestFit="1" customWidth="1"/>
    <col min="1286" max="1286" width="8.21875" style="6" customWidth="1"/>
    <col min="1287" max="1289" width="9.77734375" style="6" customWidth="1"/>
    <col min="1290" max="1291" width="10.6640625" style="6" bestFit="1" customWidth="1"/>
    <col min="1292" max="1292" width="50.21875" style="6" customWidth="1"/>
    <col min="1293" max="1293" width="30.6640625" style="6" customWidth="1"/>
    <col min="1294" max="1294" width="4.33203125" style="6" customWidth="1"/>
    <col min="1295" max="1295" width="3.21875" style="6" customWidth="1"/>
    <col min="1296" max="1536" width="8.88671875" style="6"/>
    <col min="1537" max="1537" width="13.109375" style="6" customWidth="1"/>
    <col min="1538" max="1538" width="10.33203125" style="6" customWidth="1"/>
    <col min="1539" max="1539" width="9.109375" style="6" customWidth="1"/>
    <col min="1540" max="1540" width="10.109375" style="6" customWidth="1"/>
    <col min="1541" max="1541" width="14.33203125" style="6" bestFit="1" customWidth="1"/>
    <col min="1542" max="1542" width="8.21875" style="6" customWidth="1"/>
    <col min="1543" max="1545" width="9.77734375" style="6" customWidth="1"/>
    <col min="1546" max="1547" width="10.6640625" style="6" bestFit="1" customWidth="1"/>
    <col min="1548" max="1548" width="50.21875" style="6" customWidth="1"/>
    <col min="1549" max="1549" width="30.6640625" style="6" customWidth="1"/>
    <col min="1550" max="1550" width="4.33203125" style="6" customWidth="1"/>
    <col min="1551" max="1551" width="3.21875" style="6" customWidth="1"/>
    <col min="1552" max="1792" width="8.88671875" style="6"/>
    <col min="1793" max="1793" width="13.109375" style="6" customWidth="1"/>
    <col min="1794" max="1794" width="10.33203125" style="6" customWidth="1"/>
    <col min="1795" max="1795" width="9.109375" style="6" customWidth="1"/>
    <col min="1796" max="1796" width="10.109375" style="6" customWidth="1"/>
    <col min="1797" max="1797" width="14.33203125" style="6" bestFit="1" customWidth="1"/>
    <col min="1798" max="1798" width="8.21875" style="6" customWidth="1"/>
    <col min="1799" max="1801" width="9.77734375" style="6" customWidth="1"/>
    <col min="1802" max="1803" width="10.6640625" style="6" bestFit="1" customWidth="1"/>
    <col min="1804" max="1804" width="50.21875" style="6" customWidth="1"/>
    <col min="1805" max="1805" width="30.6640625" style="6" customWidth="1"/>
    <col min="1806" max="1806" width="4.33203125" style="6" customWidth="1"/>
    <col min="1807" max="1807" width="3.21875" style="6" customWidth="1"/>
    <col min="1808" max="2048" width="8.88671875" style="6"/>
    <col min="2049" max="2049" width="13.109375" style="6" customWidth="1"/>
    <col min="2050" max="2050" width="10.33203125" style="6" customWidth="1"/>
    <col min="2051" max="2051" width="9.109375" style="6" customWidth="1"/>
    <col min="2052" max="2052" width="10.109375" style="6" customWidth="1"/>
    <col min="2053" max="2053" width="14.33203125" style="6" bestFit="1" customWidth="1"/>
    <col min="2054" max="2054" width="8.21875" style="6" customWidth="1"/>
    <col min="2055" max="2057" width="9.77734375" style="6" customWidth="1"/>
    <col min="2058" max="2059" width="10.6640625" style="6" bestFit="1" customWidth="1"/>
    <col min="2060" max="2060" width="50.21875" style="6" customWidth="1"/>
    <col min="2061" max="2061" width="30.6640625" style="6" customWidth="1"/>
    <col min="2062" max="2062" width="4.33203125" style="6" customWidth="1"/>
    <col min="2063" max="2063" width="3.21875" style="6" customWidth="1"/>
    <col min="2064" max="2304" width="8.88671875" style="6"/>
    <col min="2305" max="2305" width="13.109375" style="6" customWidth="1"/>
    <col min="2306" max="2306" width="10.33203125" style="6" customWidth="1"/>
    <col min="2307" max="2307" width="9.109375" style="6" customWidth="1"/>
    <col min="2308" max="2308" width="10.109375" style="6" customWidth="1"/>
    <col min="2309" max="2309" width="14.33203125" style="6" bestFit="1" customWidth="1"/>
    <col min="2310" max="2310" width="8.21875" style="6" customWidth="1"/>
    <col min="2311" max="2313" width="9.77734375" style="6" customWidth="1"/>
    <col min="2314" max="2315" width="10.6640625" style="6" bestFit="1" customWidth="1"/>
    <col min="2316" max="2316" width="50.21875" style="6" customWidth="1"/>
    <col min="2317" max="2317" width="30.6640625" style="6" customWidth="1"/>
    <col min="2318" max="2318" width="4.33203125" style="6" customWidth="1"/>
    <col min="2319" max="2319" width="3.21875" style="6" customWidth="1"/>
    <col min="2320" max="2560" width="8.88671875" style="6"/>
    <col min="2561" max="2561" width="13.109375" style="6" customWidth="1"/>
    <col min="2562" max="2562" width="10.33203125" style="6" customWidth="1"/>
    <col min="2563" max="2563" width="9.109375" style="6" customWidth="1"/>
    <col min="2564" max="2564" width="10.109375" style="6" customWidth="1"/>
    <col min="2565" max="2565" width="14.33203125" style="6" bestFit="1" customWidth="1"/>
    <col min="2566" max="2566" width="8.21875" style="6" customWidth="1"/>
    <col min="2567" max="2569" width="9.77734375" style="6" customWidth="1"/>
    <col min="2570" max="2571" width="10.6640625" style="6" bestFit="1" customWidth="1"/>
    <col min="2572" max="2572" width="50.21875" style="6" customWidth="1"/>
    <col min="2573" max="2573" width="30.6640625" style="6" customWidth="1"/>
    <col min="2574" max="2574" width="4.33203125" style="6" customWidth="1"/>
    <col min="2575" max="2575" width="3.21875" style="6" customWidth="1"/>
    <col min="2576" max="2816" width="8.88671875" style="6"/>
    <col min="2817" max="2817" width="13.109375" style="6" customWidth="1"/>
    <col min="2818" max="2818" width="10.33203125" style="6" customWidth="1"/>
    <col min="2819" max="2819" width="9.109375" style="6" customWidth="1"/>
    <col min="2820" max="2820" width="10.109375" style="6" customWidth="1"/>
    <col min="2821" max="2821" width="14.33203125" style="6" bestFit="1" customWidth="1"/>
    <col min="2822" max="2822" width="8.21875" style="6" customWidth="1"/>
    <col min="2823" max="2825" width="9.77734375" style="6" customWidth="1"/>
    <col min="2826" max="2827" width="10.6640625" style="6" bestFit="1" customWidth="1"/>
    <col min="2828" max="2828" width="50.21875" style="6" customWidth="1"/>
    <col min="2829" max="2829" width="30.6640625" style="6" customWidth="1"/>
    <col min="2830" max="2830" width="4.33203125" style="6" customWidth="1"/>
    <col min="2831" max="2831" width="3.21875" style="6" customWidth="1"/>
    <col min="2832" max="3072" width="8.88671875" style="6"/>
    <col min="3073" max="3073" width="13.109375" style="6" customWidth="1"/>
    <col min="3074" max="3074" width="10.33203125" style="6" customWidth="1"/>
    <col min="3075" max="3075" width="9.109375" style="6" customWidth="1"/>
    <col min="3076" max="3076" width="10.109375" style="6" customWidth="1"/>
    <col min="3077" max="3077" width="14.33203125" style="6" bestFit="1" customWidth="1"/>
    <col min="3078" max="3078" width="8.21875" style="6" customWidth="1"/>
    <col min="3079" max="3081" width="9.77734375" style="6" customWidth="1"/>
    <col min="3082" max="3083" width="10.6640625" style="6" bestFit="1" customWidth="1"/>
    <col min="3084" max="3084" width="50.21875" style="6" customWidth="1"/>
    <col min="3085" max="3085" width="30.6640625" style="6" customWidth="1"/>
    <col min="3086" max="3086" width="4.33203125" style="6" customWidth="1"/>
    <col min="3087" max="3087" width="3.21875" style="6" customWidth="1"/>
    <col min="3088" max="3328" width="8.88671875" style="6"/>
    <col min="3329" max="3329" width="13.109375" style="6" customWidth="1"/>
    <col min="3330" max="3330" width="10.33203125" style="6" customWidth="1"/>
    <col min="3331" max="3331" width="9.109375" style="6" customWidth="1"/>
    <col min="3332" max="3332" width="10.109375" style="6" customWidth="1"/>
    <col min="3333" max="3333" width="14.33203125" style="6" bestFit="1" customWidth="1"/>
    <col min="3334" max="3334" width="8.21875" style="6" customWidth="1"/>
    <col min="3335" max="3337" width="9.77734375" style="6" customWidth="1"/>
    <col min="3338" max="3339" width="10.6640625" style="6" bestFit="1" customWidth="1"/>
    <col min="3340" max="3340" width="50.21875" style="6" customWidth="1"/>
    <col min="3341" max="3341" width="30.6640625" style="6" customWidth="1"/>
    <col min="3342" max="3342" width="4.33203125" style="6" customWidth="1"/>
    <col min="3343" max="3343" width="3.21875" style="6" customWidth="1"/>
    <col min="3344" max="3584" width="8.88671875" style="6"/>
    <col min="3585" max="3585" width="13.109375" style="6" customWidth="1"/>
    <col min="3586" max="3586" width="10.33203125" style="6" customWidth="1"/>
    <col min="3587" max="3587" width="9.109375" style="6" customWidth="1"/>
    <col min="3588" max="3588" width="10.109375" style="6" customWidth="1"/>
    <col min="3589" max="3589" width="14.33203125" style="6" bestFit="1" customWidth="1"/>
    <col min="3590" max="3590" width="8.21875" style="6" customWidth="1"/>
    <col min="3591" max="3593" width="9.77734375" style="6" customWidth="1"/>
    <col min="3594" max="3595" width="10.6640625" style="6" bestFit="1" customWidth="1"/>
    <col min="3596" max="3596" width="50.21875" style="6" customWidth="1"/>
    <col min="3597" max="3597" width="30.6640625" style="6" customWidth="1"/>
    <col min="3598" max="3598" width="4.33203125" style="6" customWidth="1"/>
    <col min="3599" max="3599" width="3.21875" style="6" customWidth="1"/>
    <col min="3600" max="3840" width="8.88671875" style="6"/>
    <col min="3841" max="3841" width="13.109375" style="6" customWidth="1"/>
    <col min="3842" max="3842" width="10.33203125" style="6" customWidth="1"/>
    <col min="3843" max="3843" width="9.109375" style="6" customWidth="1"/>
    <col min="3844" max="3844" width="10.109375" style="6" customWidth="1"/>
    <col min="3845" max="3845" width="14.33203125" style="6" bestFit="1" customWidth="1"/>
    <col min="3846" max="3846" width="8.21875" style="6" customWidth="1"/>
    <col min="3847" max="3849" width="9.77734375" style="6" customWidth="1"/>
    <col min="3850" max="3851" width="10.6640625" style="6" bestFit="1" customWidth="1"/>
    <col min="3852" max="3852" width="50.21875" style="6" customWidth="1"/>
    <col min="3853" max="3853" width="30.6640625" style="6" customWidth="1"/>
    <col min="3854" max="3854" width="4.33203125" style="6" customWidth="1"/>
    <col min="3855" max="3855" width="3.21875" style="6" customWidth="1"/>
    <col min="3856" max="4096" width="8.88671875" style="6"/>
    <col min="4097" max="4097" width="13.109375" style="6" customWidth="1"/>
    <col min="4098" max="4098" width="10.33203125" style="6" customWidth="1"/>
    <col min="4099" max="4099" width="9.109375" style="6" customWidth="1"/>
    <col min="4100" max="4100" width="10.109375" style="6" customWidth="1"/>
    <col min="4101" max="4101" width="14.33203125" style="6" bestFit="1" customWidth="1"/>
    <col min="4102" max="4102" width="8.21875" style="6" customWidth="1"/>
    <col min="4103" max="4105" width="9.77734375" style="6" customWidth="1"/>
    <col min="4106" max="4107" width="10.6640625" style="6" bestFit="1" customWidth="1"/>
    <col min="4108" max="4108" width="50.21875" style="6" customWidth="1"/>
    <col min="4109" max="4109" width="30.6640625" style="6" customWidth="1"/>
    <col min="4110" max="4110" width="4.33203125" style="6" customWidth="1"/>
    <col min="4111" max="4111" width="3.21875" style="6" customWidth="1"/>
    <col min="4112" max="4352" width="8.88671875" style="6"/>
    <col min="4353" max="4353" width="13.109375" style="6" customWidth="1"/>
    <col min="4354" max="4354" width="10.33203125" style="6" customWidth="1"/>
    <col min="4355" max="4355" width="9.109375" style="6" customWidth="1"/>
    <col min="4356" max="4356" width="10.109375" style="6" customWidth="1"/>
    <col min="4357" max="4357" width="14.33203125" style="6" bestFit="1" customWidth="1"/>
    <col min="4358" max="4358" width="8.21875" style="6" customWidth="1"/>
    <col min="4359" max="4361" width="9.77734375" style="6" customWidth="1"/>
    <col min="4362" max="4363" width="10.6640625" style="6" bestFit="1" customWidth="1"/>
    <col min="4364" max="4364" width="50.21875" style="6" customWidth="1"/>
    <col min="4365" max="4365" width="30.6640625" style="6" customWidth="1"/>
    <col min="4366" max="4366" width="4.33203125" style="6" customWidth="1"/>
    <col min="4367" max="4367" width="3.21875" style="6" customWidth="1"/>
    <col min="4368" max="4608" width="8.88671875" style="6"/>
    <col min="4609" max="4609" width="13.109375" style="6" customWidth="1"/>
    <col min="4610" max="4610" width="10.33203125" style="6" customWidth="1"/>
    <col min="4611" max="4611" width="9.109375" style="6" customWidth="1"/>
    <col min="4612" max="4612" width="10.109375" style="6" customWidth="1"/>
    <col min="4613" max="4613" width="14.33203125" style="6" bestFit="1" customWidth="1"/>
    <col min="4614" max="4614" width="8.21875" style="6" customWidth="1"/>
    <col min="4615" max="4617" width="9.77734375" style="6" customWidth="1"/>
    <col min="4618" max="4619" width="10.6640625" style="6" bestFit="1" customWidth="1"/>
    <col min="4620" max="4620" width="50.21875" style="6" customWidth="1"/>
    <col min="4621" max="4621" width="30.6640625" style="6" customWidth="1"/>
    <col min="4622" max="4622" width="4.33203125" style="6" customWidth="1"/>
    <col min="4623" max="4623" width="3.21875" style="6" customWidth="1"/>
    <col min="4624" max="4864" width="8.88671875" style="6"/>
    <col min="4865" max="4865" width="13.109375" style="6" customWidth="1"/>
    <col min="4866" max="4866" width="10.33203125" style="6" customWidth="1"/>
    <col min="4867" max="4867" width="9.109375" style="6" customWidth="1"/>
    <col min="4868" max="4868" width="10.109375" style="6" customWidth="1"/>
    <col min="4869" max="4869" width="14.33203125" style="6" bestFit="1" customWidth="1"/>
    <col min="4870" max="4870" width="8.21875" style="6" customWidth="1"/>
    <col min="4871" max="4873" width="9.77734375" style="6" customWidth="1"/>
    <col min="4874" max="4875" width="10.6640625" style="6" bestFit="1" customWidth="1"/>
    <col min="4876" max="4876" width="50.21875" style="6" customWidth="1"/>
    <col min="4877" max="4877" width="30.6640625" style="6" customWidth="1"/>
    <col min="4878" max="4878" width="4.33203125" style="6" customWidth="1"/>
    <col min="4879" max="4879" width="3.21875" style="6" customWidth="1"/>
    <col min="4880" max="5120" width="8.88671875" style="6"/>
    <col min="5121" max="5121" width="13.109375" style="6" customWidth="1"/>
    <col min="5122" max="5122" width="10.33203125" style="6" customWidth="1"/>
    <col min="5123" max="5123" width="9.109375" style="6" customWidth="1"/>
    <col min="5124" max="5124" width="10.109375" style="6" customWidth="1"/>
    <col min="5125" max="5125" width="14.33203125" style="6" bestFit="1" customWidth="1"/>
    <col min="5126" max="5126" width="8.21875" style="6" customWidth="1"/>
    <col min="5127" max="5129" width="9.77734375" style="6" customWidth="1"/>
    <col min="5130" max="5131" width="10.6640625" style="6" bestFit="1" customWidth="1"/>
    <col min="5132" max="5132" width="50.21875" style="6" customWidth="1"/>
    <col min="5133" max="5133" width="30.6640625" style="6" customWidth="1"/>
    <col min="5134" max="5134" width="4.33203125" style="6" customWidth="1"/>
    <col min="5135" max="5135" width="3.21875" style="6" customWidth="1"/>
    <col min="5136" max="5376" width="8.88671875" style="6"/>
    <col min="5377" max="5377" width="13.109375" style="6" customWidth="1"/>
    <col min="5378" max="5378" width="10.33203125" style="6" customWidth="1"/>
    <col min="5379" max="5379" width="9.109375" style="6" customWidth="1"/>
    <col min="5380" max="5380" width="10.109375" style="6" customWidth="1"/>
    <col min="5381" max="5381" width="14.33203125" style="6" bestFit="1" customWidth="1"/>
    <col min="5382" max="5382" width="8.21875" style="6" customWidth="1"/>
    <col min="5383" max="5385" width="9.77734375" style="6" customWidth="1"/>
    <col min="5386" max="5387" width="10.6640625" style="6" bestFit="1" customWidth="1"/>
    <col min="5388" max="5388" width="50.21875" style="6" customWidth="1"/>
    <col min="5389" max="5389" width="30.6640625" style="6" customWidth="1"/>
    <col min="5390" max="5390" width="4.33203125" style="6" customWidth="1"/>
    <col min="5391" max="5391" width="3.21875" style="6" customWidth="1"/>
    <col min="5392" max="5632" width="8.88671875" style="6"/>
    <col min="5633" max="5633" width="13.109375" style="6" customWidth="1"/>
    <col min="5634" max="5634" width="10.33203125" style="6" customWidth="1"/>
    <col min="5635" max="5635" width="9.109375" style="6" customWidth="1"/>
    <col min="5636" max="5636" width="10.109375" style="6" customWidth="1"/>
    <col min="5637" max="5637" width="14.33203125" style="6" bestFit="1" customWidth="1"/>
    <col min="5638" max="5638" width="8.21875" style="6" customWidth="1"/>
    <col min="5639" max="5641" width="9.77734375" style="6" customWidth="1"/>
    <col min="5642" max="5643" width="10.6640625" style="6" bestFit="1" customWidth="1"/>
    <col min="5644" max="5644" width="50.21875" style="6" customWidth="1"/>
    <col min="5645" max="5645" width="30.6640625" style="6" customWidth="1"/>
    <col min="5646" max="5646" width="4.33203125" style="6" customWidth="1"/>
    <col min="5647" max="5647" width="3.21875" style="6" customWidth="1"/>
    <col min="5648" max="5888" width="8.88671875" style="6"/>
    <col min="5889" max="5889" width="13.109375" style="6" customWidth="1"/>
    <col min="5890" max="5890" width="10.33203125" style="6" customWidth="1"/>
    <col min="5891" max="5891" width="9.109375" style="6" customWidth="1"/>
    <col min="5892" max="5892" width="10.109375" style="6" customWidth="1"/>
    <col min="5893" max="5893" width="14.33203125" style="6" bestFit="1" customWidth="1"/>
    <col min="5894" max="5894" width="8.21875" style="6" customWidth="1"/>
    <col min="5895" max="5897" width="9.77734375" style="6" customWidth="1"/>
    <col min="5898" max="5899" width="10.6640625" style="6" bestFit="1" customWidth="1"/>
    <col min="5900" max="5900" width="50.21875" style="6" customWidth="1"/>
    <col min="5901" max="5901" width="30.6640625" style="6" customWidth="1"/>
    <col min="5902" max="5902" width="4.33203125" style="6" customWidth="1"/>
    <col min="5903" max="5903" width="3.21875" style="6" customWidth="1"/>
    <col min="5904" max="6144" width="8.88671875" style="6"/>
    <col min="6145" max="6145" width="13.109375" style="6" customWidth="1"/>
    <col min="6146" max="6146" width="10.33203125" style="6" customWidth="1"/>
    <col min="6147" max="6147" width="9.109375" style="6" customWidth="1"/>
    <col min="6148" max="6148" width="10.109375" style="6" customWidth="1"/>
    <col min="6149" max="6149" width="14.33203125" style="6" bestFit="1" customWidth="1"/>
    <col min="6150" max="6150" width="8.21875" style="6" customWidth="1"/>
    <col min="6151" max="6153" width="9.77734375" style="6" customWidth="1"/>
    <col min="6154" max="6155" width="10.6640625" style="6" bestFit="1" customWidth="1"/>
    <col min="6156" max="6156" width="50.21875" style="6" customWidth="1"/>
    <col min="6157" max="6157" width="30.6640625" style="6" customWidth="1"/>
    <col min="6158" max="6158" width="4.33203125" style="6" customWidth="1"/>
    <col min="6159" max="6159" width="3.21875" style="6" customWidth="1"/>
    <col min="6160" max="6400" width="8.88671875" style="6"/>
    <col min="6401" max="6401" width="13.109375" style="6" customWidth="1"/>
    <col min="6402" max="6402" width="10.33203125" style="6" customWidth="1"/>
    <col min="6403" max="6403" width="9.109375" style="6" customWidth="1"/>
    <col min="6404" max="6404" width="10.109375" style="6" customWidth="1"/>
    <col min="6405" max="6405" width="14.33203125" style="6" bestFit="1" customWidth="1"/>
    <col min="6406" max="6406" width="8.21875" style="6" customWidth="1"/>
    <col min="6407" max="6409" width="9.77734375" style="6" customWidth="1"/>
    <col min="6410" max="6411" width="10.6640625" style="6" bestFit="1" customWidth="1"/>
    <col min="6412" max="6412" width="50.21875" style="6" customWidth="1"/>
    <col min="6413" max="6413" width="30.6640625" style="6" customWidth="1"/>
    <col min="6414" max="6414" width="4.33203125" style="6" customWidth="1"/>
    <col min="6415" max="6415" width="3.21875" style="6" customWidth="1"/>
    <col min="6416" max="6656" width="8.88671875" style="6"/>
    <col min="6657" max="6657" width="13.109375" style="6" customWidth="1"/>
    <col min="6658" max="6658" width="10.33203125" style="6" customWidth="1"/>
    <col min="6659" max="6659" width="9.109375" style="6" customWidth="1"/>
    <col min="6660" max="6660" width="10.109375" style="6" customWidth="1"/>
    <col min="6661" max="6661" width="14.33203125" style="6" bestFit="1" customWidth="1"/>
    <col min="6662" max="6662" width="8.21875" style="6" customWidth="1"/>
    <col min="6663" max="6665" width="9.77734375" style="6" customWidth="1"/>
    <col min="6666" max="6667" width="10.6640625" style="6" bestFit="1" customWidth="1"/>
    <col min="6668" max="6668" width="50.21875" style="6" customWidth="1"/>
    <col min="6669" max="6669" width="30.6640625" style="6" customWidth="1"/>
    <col min="6670" max="6670" width="4.33203125" style="6" customWidth="1"/>
    <col min="6671" max="6671" width="3.21875" style="6" customWidth="1"/>
    <col min="6672" max="6912" width="8.88671875" style="6"/>
    <col min="6913" max="6913" width="13.109375" style="6" customWidth="1"/>
    <col min="6914" max="6914" width="10.33203125" style="6" customWidth="1"/>
    <col min="6915" max="6915" width="9.109375" style="6" customWidth="1"/>
    <col min="6916" max="6916" width="10.109375" style="6" customWidth="1"/>
    <col min="6917" max="6917" width="14.33203125" style="6" bestFit="1" customWidth="1"/>
    <col min="6918" max="6918" width="8.21875" style="6" customWidth="1"/>
    <col min="6919" max="6921" width="9.77734375" style="6" customWidth="1"/>
    <col min="6922" max="6923" width="10.6640625" style="6" bestFit="1" customWidth="1"/>
    <col min="6924" max="6924" width="50.21875" style="6" customWidth="1"/>
    <col min="6925" max="6925" width="30.6640625" style="6" customWidth="1"/>
    <col min="6926" max="6926" width="4.33203125" style="6" customWidth="1"/>
    <col min="6927" max="6927" width="3.21875" style="6" customWidth="1"/>
    <col min="6928" max="7168" width="8.88671875" style="6"/>
    <col min="7169" max="7169" width="13.109375" style="6" customWidth="1"/>
    <col min="7170" max="7170" width="10.33203125" style="6" customWidth="1"/>
    <col min="7171" max="7171" width="9.109375" style="6" customWidth="1"/>
    <col min="7172" max="7172" width="10.109375" style="6" customWidth="1"/>
    <col min="7173" max="7173" width="14.33203125" style="6" bestFit="1" customWidth="1"/>
    <col min="7174" max="7174" width="8.21875" style="6" customWidth="1"/>
    <col min="7175" max="7177" width="9.77734375" style="6" customWidth="1"/>
    <col min="7178" max="7179" width="10.6640625" style="6" bestFit="1" customWidth="1"/>
    <col min="7180" max="7180" width="50.21875" style="6" customWidth="1"/>
    <col min="7181" max="7181" width="30.6640625" style="6" customWidth="1"/>
    <col min="7182" max="7182" width="4.33203125" style="6" customWidth="1"/>
    <col min="7183" max="7183" width="3.21875" style="6" customWidth="1"/>
    <col min="7184" max="7424" width="8.88671875" style="6"/>
    <col min="7425" max="7425" width="13.109375" style="6" customWidth="1"/>
    <col min="7426" max="7426" width="10.33203125" style="6" customWidth="1"/>
    <col min="7427" max="7427" width="9.109375" style="6" customWidth="1"/>
    <col min="7428" max="7428" width="10.109375" style="6" customWidth="1"/>
    <col min="7429" max="7429" width="14.33203125" style="6" bestFit="1" customWidth="1"/>
    <col min="7430" max="7430" width="8.21875" style="6" customWidth="1"/>
    <col min="7431" max="7433" width="9.77734375" style="6" customWidth="1"/>
    <col min="7434" max="7435" width="10.6640625" style="6" bestFit="1" customWidth="1"/>
    <col min="7436" max="7436" width="50.21875" style="6" customWidth="1"/>
    <col min="7437" max="7437" width="30.6640625" style="6" customWidth="1"/>
    <col min="7438" max="7438" width="4.33203125" style="6" customWidth="1"/>
    <col min="7439" max="7439" width="3.21875" style="6" customWidth="1"/>
    <col min="7440" max="7680" width="8.88671875" style="6"/>
    <col min="7681" max="7681" width="13.109375" style="6" customWidth="1"/>
    <col min="7682" max="7682" width="10.33203125" style="6" customWidth="1"/>
    <col min="7683" max="7683" width="9.109375" style="6" customWidth="1"/>
    <col min="7684" max="7684" width="10.109375" style="6" customWidth="1"/>
    <col min="7685" max="7685" width="14.33203125" style="6" bestFit="1" customWidth="1"/>
    <col min="7686" max="7686" width="8.21875" style="6" customWidth="1"/>
    <col min="7687" max="7689" width="9.77734375" style="6" customWidth="1"/>
    <col min="7690" max="7691" width="10.6640625" style="6" bestFit="1" customWidth="1"/>
    <col min="7692" max="7692" width="50.21875" style="6" customWidth="1"/>
    <col min="7693" max="7693" width="30.6640625" style="6" customWidth="1"/>
    <col min="7694" max="7694" width="4.33203125" style="6" customWidth="1"/>
    <col min="7695" max="7695" width="3.21875" style="6" customWidth="1"/>
    <col min="7696" max="7936" width="8.88671875" style="6"/>
    <col min="7937" max="7937" width="13.109375" style="6" customWidth="1"/>
    <col min="7938" max="7938" width="10.33203125" style="6" customWidth="1"/>
    <col min="7939" max="7939" width="9.109375" style="6" customWidth="1"/>
    <col min="7940" max="7940" width="10.109375" style="6" customWidth="1"/>
    <col min="7941" max="7941" width="14.33203125" style="6" bestFit="1" customWidth="1"/>
    <col min="7942" max="7942" width="8.21875" style="6" customWidth="1"/>
    <col min="7943" max="7945" width="9.77734375" style="6" customWidth="1"/>
    <col min="7946" max="7947" width="10.6640625" style="6" bestFit="1" customWidth="1"/>
    <col min="7948" max="7948" width="50.21875" style="6" customWidth="1"/>
    <col min="7949" max="7949" width="30.6640625" style="6" customWidth="1"/>
    <col min="7950" max="7950" width="4.33203125" style="6" customWidth="1"/>
    <col min="7951" max="7951" width="3.21875" style="6" customWidth="1"/>
    <col min="7952" max="8192" width="8.88671875" style="6"/>
    <col min="8193" max="8193" width="13.109375" style="6" customWidth="1"/>
    <col min="8194" max="8194" width="10.33203125" style="6" customWidth="1"/>
    <col min="8195" max="8195" width="9.109375" style="6" customWidth="1"/>
    <col min="8196" max="8196" width="10.109375" style="6" customWidth="1"/>
    <col min="8197" max="8197" width="14.33203125" style="6" bestFit="1" customWidth="1"/>
    <col min="8198" max="8198" width="8.21875" style="6" customWidth="1"/>
    <col min="8199" max="8201" width="9.77734375" style="6" customWidth="1"/>
    <col min="8202" max="8203" width="10.6640625" style="6" bestFit="1" customWidth="1"/>
    <col min="8204" max="8204" width="50.21875" style="6" customWidth="1"/>
    <col min="8205" max="8205" width="30.6640625" style="6" customWidth="1"/>
    <col min="8206" max="8206" width="4.33203125" style="6" customWidth="1"/>
    <col min="8207" max="8207" width="3.21875" style="6" customWidth="1"/>
    <col min="8208" max="8448" width="8.88671875" style="6"/>
    <col min="8449" max="8449" width="13.109375" style="6" customWidth="1"/>
    <col min="8450" max="8450" width="10.33203125" style="6" customWidth="1"/>
    <col min="8451" max="8451" width="9.109375" style="6" customWidth="1"/>
    <col min="8452" max="8452" width="10.109375" style="6" customWidth="1"/>
    <col min="8453" max="8453" width="14.33203125" style="6" bestFit="1" customWidth="1"/>
    <col min="8454" max="8454" width="8.21875" style="6" customWidth="1"/>
    <col min="8455" max="8457" width="9.77734375" style="6" customWidth="1"/>
    <col min="8458" max="8459" width="10.6640625" style="6" bestFit="1" customWidth="1"/>
    <col min="8460" max="8460" width="50.21875" style="6" customWidth="1"/>
    <col min="8461" max="8461" width="30.6640625" style="6" customWidth="1"/>
    <col min="8462" max="8462" width="4.33203125" style="6" customWidth="1"/>
    <col min="8463" max="8463" width="3.21875" style="6" customWidth="1"/>
    <col min="8464" max="8704" width="8.88671875" style="6"/>
    <col min="8705" max="8705" width="13.109375" style="6" customWidth="1"/>
    <col min="8706" max="8706" width="10.33203125" style="6" customWidth="1"/>
    <col min="8707" max="8707" width="9.109375" style="6" customWidth="1"/>
    <col min="8708" max="8708" width="10.109375" style="6" customWidth="1"/>
    <col min="8709" max="8709" width="14.33203125" style="6" bestFit="1" customWidth="1"/>
    <col min="8710" max="8710" width="8.21875" style="6" customWidth="1"/>
    <col min="8711" max="8713" width="9.77734375" style="6" customWidth="1"/>
    <col min="8714" max="8715" width="10.6640625" style="6" bestFit="1" customWidth="1"/>
    <col min="8716" max="8716" width="50.21875" style="6" customWidth="1"/>
    <col min="8717" max="8717" width="30.6640625" style="6" customWidth="1"/>
    <col min="8718" max="8718" width="4.33203125" style="6" customWidth="1"/>
    <col min="8719" max="8719" width="3.21875" style="6" customWidth="1"/>
    <col min="8720" max="8960" width="8.88671875" style="6"/>
    <col min="8961" max="8961" width="13.109375" style="6" customWidth="1"/>
    <col min="8962" max="8962" width="10.33203125" style="6" customWidth="1"/>
    <col min="8963" max="8963" width="9.109375" style="6" customWidth="1"/>
    <col min="8964" max="8964" width="10.109375" style="6" customWidth="1"/>
    <col min="8965" max="8965" width="14.33203125" style="6" bestFit="1" customWidth="1"/>
    <col min="8966" max="8966" width="8.21875" style="6" customWidth="1"/>
    <col min="8967" max="8969" width="9.77734375" style="6" customWidth="1"/>
    <col min="8970" max="8971" width="10.6640625" style="6" bestFit="1" customWidth="1"/>
    <col min="8972" max="8972" width="50.21875" style="6" customWidth="1"/>
    <col min="8973" max="8973" width="30.6640625" style="6" customWidth="1"/>
    <col min="8974" max="8974" width="4.33203125" style="6" customWidth="1"/>
    <col min="8975" max="8975" width="3.21875" style="6" customWidth="1"/>
    <col min="8976" max="9216" width="8.88671875" style="6"/>
    <col min="9217" max="9217" width="13.109375" style="6" customWidth="1"/>
    <col min="9218" max="9218" width="10.33203125" style="6" customWidth="1"/>
    <col min="9219" max="9219" width="9.109375" style="6" customWidth="1"/>
    <col min="9220" max="9220" width="10.109375" style="6" customWidth="1"/>
    <col min="9221" max="9221" width="14.33203125" style="6" bestFit="1" customWidth="1"/>
    <col min="9222" max="9222" width="8.21875" style="6" customWidth="1"/>
    <col min="9223" max="9225" width="9.77734375" style="6" customWidth="1"/>
    <col min="9226" max="9227" width="10.6640625" style="6" bestFit="1" customWidth="1"/>
    <col min="9228" max="9228" width="50.21875" style="6" customWidth="1"/>
    <col min="9229" max="9229" width="30.6640625" style="6" customWidth="1"/>
    <col min="9230" max="9230" width="4.33203125" style="6" customWidth="1"/>
    <col min="9231" max="9231" width="3.21875" style="6" customWidth="1"/>
    <col min="9232" max="9472" width="8.88671875" style="6"/>
    <col min="9473" max="9473" width="13.109375" style="6" customWidth="1"/>
    <col min="9474" max="9474" width="10.33203125" style="6" customWidth="1"/>
    <col min="9475" max="9475" width="9.109375" style="6" customWidth="1"/>
    <col min="9476" max="9476" width="10.109375" style="6" customWidth="1"/>
    <col min="9477" max="9477" width="14.33203125" style="6" bestFit="1" customWidth="1"/>
    <col min="9478" max="9478" width="8.21875" style="6" customWidth="1"/>
    <col min="9479" max="9481" width="9.77734375" style="6" customWidth="1"/>
    <col min="9482" max="9483" width="10.6640625" style="6" bestFit="1" customWidth="1"/>
    <col min="9484" max="9484" width="50.21875" style="6" customWidth="1"/>
    <col min="9485" max="9485" width="30.6640625" style="6" customWidth="1"/>
    <col min="9486" max="9486" width="4.33203125" style="6" customWidth="1"/>
    <col min="9487" max="9487" width="3.21875" style="6" customWidth="1"/>
    <col min="9488" max="9728" width="8.88671875" style="6"/>
    <col min="9729" max="9729" width="13.109375" style="6" customWidth="1"/>
    <col min="9730" max="9730" width="10.33203125" style="6" customWidth="1"/>
    <col min="9731" max="9731" width="9.109375" style="6" customWidth="1"/>
    <col min="9732" max="9732" width="10.109375" style="6" customWidth="1"/>
    <col min="9733" max="9733" width="14.33203125" style="6" bestFit="1" customWidth="1"/>
    <col min="9734" max="9734" width="8.21875" style="6" customWidth="1"/>
    <col min="9735" max="9737" width="9.77734375" style="6" customWidth="1"/>
    <col min="9738" max="9739" width="10.6640625" style="6" bestFit="1" customWidth="1"/>
    <col min="9740" max="9740" width="50.21875" style="6" customWidth="1"/>
    <col min="9741" max="9741" width="30.6640625" style="6" customWidth="1"/>
    <col min="9742" max="9742" width="4.33203125" style="6" customWidth="1"/>
    <col min="9743" max="9743" width="3.21875" style="6" customWidth="1"/>
    <col min="9744" max="9984" width="8.88671875" style="6"/>
    <col min="9985" max="9985" width="13.109375" style="6" customWidth="1"/>
    <col min="9986" max="9986" width="10.33203125" style="6" customWidth="1"/>
    <col min="9987" max="9987" width="9.109375" style="6" customWidth="1"/>
    <col min="9988" max="9988" width="10.109375" style="6" customWidth="1"/>
    <col min="9989" max="9989" width="14.33203125" style="6" bestFit="1" customWidth="1"/>
    <col min="9990" max="9990" width="8.21875" style="6" customWidth="1"/>
    <col min="9991" max="9993" width="9.77734375" style="6" customWidth="1"/>
    <col min="9994" max="9995" width="10.6640625" style="6" bestFit="1" customWidth="1"/>
    <col min="9996" max="9996" width="50.21875" style="6" customWidth="1"/>
    <col min="9997" max="9997" width="30.6640625" style="6" customWidth="1"/>
    <col min="9998" max="9998" width="4.33203125" style="6" customWidth="1"/>
    <col min="9999" max="9999" width="3.21875" style="6" customWidth="1"/>
    <col min="10000" max="10240" width="8.88671875" style="6"/>
    <col min="10241" max="10241" width="13.109375" style="6" customWidth="1"/>
    <col min="10242" max="10242" width="10.33203125" style="6" customWidth="1"/>
    <col min="10243" max="10243" width="9.109375" style="6" customWidth="1"/>
    <col min="10244" max="10244" width="10.109375" style="6" customWidth="1"/>
    <col min="10245" max="10245" width="14.33203125" style="6" bestFit="1" customWidth="1"/>
    <col min="10246" max="10246" width="8.21875" style="6" customWidth="1"/>
    <col min="10247" max="10249" width="9.77734375" style="6" customWidth="1"/>
    <col min="10250" max="10251" width="10.6640625" style="6" bestFit="1" customWidth="1"/>
    <col min="10252" max="10252" width="50.21875" style="6" customWidth="1"/>
    <col min="10253" max="10253" width="30.6640625" style="6" customWidth="1"/>
    <col min="10254" max="10254" width="4.33203125" style="6" customWidth="1"/>
    <col min="10255" max="10255" width="3.21875" style="6" customWidth="1"/>
    <col min="10256" max="10496" width="8.88671875" style="6"/>
    <col min="10497" max="10497" width="13.109375" style="6" customWidth="1"/>
    <col min="10498" max="10498" width="10.33203125" style="6" customWidth="1"/>
    <col min="10499" max="10499" width="9.109375" style="6" customWidth="1"/>
    <col min="10500" max="10500" width="10.109375" style="6" customWidth="1"/>
    <col min="10501" max="10501" width="14.33203125" style="6" bestFit="1" customWidth="1"/>
    <col min="10502" max="10502" width="8.21875" style="6" customWidth="1"/>
    <col min="10503" max="10505" width="9.77734375" style="6" customWidth="1"/>
    <col min="10506" max="10507" width="10.6640625" style="6" bestFit="1" customWidth="1"/>
    <col min="10508" max="10508" width="50.21875" style="6" customWidth="1"/>
    <col min="10509" max="10509" width="30.6640625" style="6" customWidth="1"/>
    <col min="10510" max="10510" width="4.33203125" style="6" customWidth="1"/>
    <col min="10511" max="10511" width="3.21875" style="6" customWidth="1"/>
    <col min="10512" max="10752" width="8.88671875" style="6"/>
    <col min="10753" max="10753" width="13.109375" style="6" customWidth="1"/>
    <col min="10754" max="10754" width="10.33203125" style="6" customWidth="1"/>
    <col min="10755" max="10755" width="9.109375" style="6" customWidth="1"/>
    <col min="10756" max="10756" width="10.109375" style="6" customWidth="1"/>
    <col min="10757" max="10757" width="14.33203125" style="6" bestFit="1" customWidth="1"/>
    <col min="10758" max="10758" width="8.21875" style="6" customWidth="1"/>
    <col min="10759" max="10761" width="9.77734375" style="6" customWidth="1"/>
    <col min="10762" max="10763" width="10.6640625" style="6" bestFit="1" customWidth="1"/>
    <col min="10764" max="10764" width="50.21875" style="6" customWidth="1"/>
    <col min="10765" max="10765" width="30.6640625" style="6" customWidth="1"/>
    <col min="10766" max="10766" width="4.33203125" style="6" customWidth="1"/>
    <col min="10767" max="10767" width="3.21875" style="6" customWidth="1"/>
    <col min="10768" max="11008" width="8.88671875" style="6"/>
    <col min="11009" max="11009" width="13.109375" style="6" customWidth="1"/>
    <col min="11010" max="11010" width="10.33203125" style="6" customWidth="1"/>
    <col min="11011" max="11011" width="9.109375" style="6" customWidth="1"/>
    <col min="11012" max="11012" width="10.109375" style="6" customWidth="1"/>
    <col min="11013" max="11013" width="14.33203125" style="6" bestFit="1" customWidth="1"/>
    <col min="11014" max="11014" width="8.21875" style="6" customWidth="1"/>
    <col min="11015" max="11017" width="9.77734375" style="6" customWidth="1"/>
    <col min="11018" max="11019" width="10.6640625" style="6" bestFit="1" customWidth="1"/>
    <col min="11020" max="11020" width="50.21875" style="6" customWidth="1"/>
    <col min="11021" max="11021" width="30.6640625" style="6" customWidth="1"/>
    <col min="11022" max="11022" width="4.33203125" style="6" customWidth="1"/>
    <col min="11023" max="11023" width="3.21875" style="6" customWidth="1"/>
    <col min="11024" max="11264" width="8.88671875" style="6"/>
    <col min="11265" max="11265" width="13.109375" style="6" customWidth="1"/>
    <col min="11266" max="11266" width="10.33203125" style="6" customWidth="1"/>
    <col min="11267" max="11267" width="9.109375" style="6" customWidth="1"/>
    <col min="11268" max="11268" width="10.109375" style="6" customWidth="1"/>
    <col min="11269" max="11269" width="14.33203125" style="6" bestFit="1" customWidth="1"/>
    <col min="11270" max="11270" width="8.21875" style="6" customWidth="1"/>
    <col min="11271" max="11273" width="9.77734375" style="6" customWidth="1"/>
    <col min="11274" max="11275" width="10.6640625" style="6" bestFit="1" customWidth="1"/>
    <col min="11276" max="11276" width="50.21875" style="6" customWidth="1"/>
    <col min="11277" max="11277" width="30.6640625" style="6" customWidth="1"/>
    <col min="11278" max="11278" width="4.33203125" style="6" customWidth="1"/>
    <col min="11279" max="11279" width="3.21875" style="6" customWidth="1"/>
    <col min="11280" max="11520" width="8.88671875" style="6"/>
    <col min="11521" max="11521" width="13.109375" style="6" customWidth="1"/>
    <col min="11522" max="11522" width="10.33203125" style="6" customWidth="1"/>
    <col min="11523" max="11523" width="9.109375" style="6" customWidth="1"/>
    <col min="11524" max="11524" width="10.109375" style="6" customWidth="1"/>
    <col min="11525" max="11525" width="14.33203125" style="6" bestFit="1" customWidth="1"/>
    <col min="11526" max="11526" width="8.21875" style="6" customWidth="1"/>
    <col min="11527" max="11529" width="9.77734375" style="6" customWidth="1"/>
    <col min="11530" max="11531" width="10.6640625" style="6" bestFit="1" customWidth="1"/>
    <col min="11532" max="11532" width="50.21875" style="6" customWidth="1"/>
    <col min="11533" max="11533" width="30.6640625" style="6" customWidth="1"/>
    <col min="11534" max="11534" width="4.33203125" style="6" customWidth="1"/>
    <col min="11535" max="11535" width="3.21875" style="6" customWidth="1"/>
    <col min="11536" max="11776" width="8.88671875" style="6"/>
    <col min="11777" max="11777" width="13.109375" style="6" customWidth="1"/>
    <col min="11778" max="11778" width="10.33203125" style="6" customWidth="1"/>
    <col min="11779" max="11779" width="9.109375" style="6" customWidth="1"/>
    <col min="11780" max="11780" width="10.109375" style="6" customWidth="1"/>
    <col min="11781" max="11781" width="14.33203125" style="6" bestFit="1" customWidth="1"/>
    <col min="11782" max="11782" width="8.21875" style="6" customWidth="1"/>
    <col min="11783" max="11785" width="9.77734375" style="6" customWidth="1"/>
    <col min="11786" max="11787" width="10.6640625" style="6" bestFit="1" customWidth="1"/>
    <col min="11788" max="11788" width="50.21875" style="6" customWidth="1"/>
    <col min="11789" max="11789" width="30.6640625" style="6" customWidth="1"/>
    <col min="11790" max="11790" width="4.33203125" style="6" customWidth="1"/>
    <col min="11791" max="11791" width="3.21875" style="6" customWidth="1"/>
    <col min="11792" max="12032" width="8.88671875" style="6"/>
    <col min="12033" max="12033" width="13.109375" style="6" customWidth="1"/>
    <col min="12034" max="12034" width="10.33203125" style="6" customWidth="1"/>
    <col min="12035" max="12035" width="9.109375" style="6" customWidth="1"/>
    <col min="12036" max="12036" width="10.109375" style="6" customWidth="1"/>
    <col min="12037" max="12037" width="14.33203125" style="6" bestFit="1" customWidth="1"/>
    <col min="12038" max="12038" width="8.21875" style="6" customWidth="1"/>
    <col min="12039" max="12041" width="9.77734375" style="6" customWidth="1"/>
    <col min="12042" max="12043" width="10.6640625" style="6" bestFit="1" customWidth="1"/>
    <col min="12044" max="12044" width="50.21875" style="6" customWidth="1"/>
    <col min="12045" max="12045" width="30.6640625" style="6" customWidth="1"/>
    <col min="12046" max="12046" width="4.33203125" style="6" customWidth="1"/>
    <col min="12047" max="12047" width="3.21875" style="6" customWidth="1"/>
    <col min="12048" max="12288" width="8.88671875" style="6"/>
    <col min="12289" max="12289" width="13.109375" style="6" customWidth="1"/>
    <col min="12290" max="12290" width="10.33203125" style="6" customWidth="1"/>
    <col min="12291" max="12291" width="9.109375" style="6" customWidth="1"/>
    <col min="12292" max="12292" width="10.109375" style="6" customWidth="1"/>
    <col min="12293" max="12293" width="14.33203125" style="6" bestFit="1" customWidth="1"/>
    <col min="12294" max="12294" width="8.21875" style="6" customWidth="1"/>
    <col min="12295" max="12297" width="9.77734375" style="6" customWidth="1"/>
    <col min="12298" max="12299" width="10.6640625" style="6" bestFit="1" customWidth="1"/>
    <col min="12300" max="12300" width="50.21875" style="6" customWidth="1"/>
    <col min="12301" max="12301" width="30.6640625" style="6" customWidth="1"/>
    <col min="12302" max="12302" width="4.33203125" style="6" customWidth="1"/>
    <col min="12303" max="12303" width="3.21875" style="6" customWidth="1"/>
    <col min="12304" max="12544" width="8.88671875" style="6"/>
    <col min="12545" max="12545" width="13.109375" style="6" customWidth="1"/>
    <col min="12546" max="12546" width="10.33203125" style="6" customWidth="1"/>
    <col min="12547" max="12547" width="9.109375" style="6" customWidth="1"/>
    <col min="12548" max="12548" width="10.109375" style="6" customWidth="1"/>
    <col min="12549" max="12549" width="14.33203125" style="6" bestFit="1" customWidth="1"/>
    <col min="12550" max="12550" width="8.21875" style="6" customWidth="1"/>
    <col min="12551" max="12553" width="9.77734375" style="6" customWidth="1"/>
    <col min="12554" max="12555" width="10.6640625" style="6" bestFit="1" customWidth="1"/>
    <col min="12556" max="12556" width="50.21875" style="6" customWidth="1"/>
    <col min="12557" max="12557" width="30.6640625" style="6" customWidth="1"/>
    <col min="12558" max="12558" width="4.33203125" style="6" customWidth="1"/>
    <col min="12559" max="12559" width="3.21875" style="6" customWidth="1"/>
    <col min="12560" max="12800" width="8.88671875" style="6"/>
    <col min="12801" max="12801" width="13.109375" style="6" customWidth="1"/>
    <col min="12802" max="12802" width="10.33203125" style="6" customWidth="1"/>
    <col min="12803" max="12803" width="9.109375" style="6" customWidth="1"/>
    <col min="12804" max="12804" width="10.109375" style="6" customWidth="1"/>
    <col min="12805" max="12805" width="14.33203125" style="6" bestFit="1" customWidth="1"/>
    <col min="12806" max="12806" width="8.21875" style="6" customWidth="1"/>
    <col min="12807" max="12809" width="9.77734375" style="6" customWidth="1"/>
    <col min="12810" max="12811" width="10.6640625" style="6" bestFit="1" customWidth="1"/>
    <col min="12812" max="12812" width="50.21875" style="6" customWidth="1"/>
    <col min="12813" max="12813" width="30.6640625" style="6" customWidth="1"/>
    <col min="12814" max="12814" width="4.33203125" style="6" customWidth="1"/>
    <col min="12815" max="12815" width="3.21875" style="6" customWidth="1"/>
    <col min="12816" max="13056" width="8.88671875" style="6"/>
    <col min="13057" max="13057" width="13.109375" style="6" customWidth="1"/>
    <col min="13058" max="13058" width="10.33203125" style="6" customWidth="1"/>
    <col min="13059" max="13059" width="9.109375" style="6" customWidth="1"/>
    <col min="13060" max="13060" width="10.109375" style="6" customWidth="1"/>
    <col min="13061" max="13061" width="14.33203125" style="6" bestFit="1" customWidth="1"/>
    <col min="13062" max="13062" width="8.21875" style="6" customWidth="1"/>
    <col min="13063" max="13065" width="9.77734375" style="6" customWidth="1"/>
    <col min="13066" max="13067" width="10.6640625" style="6" bestFit="1" customWidth="1"/>
    <col min="13068" max="13068" width="50.21875" style="6" customWidth="1"/>
    <col min="13069" max="13069" width="30.6640625" style="6" customWidth="1"/>
    <col min="13070" max="13070" width="4.33203125" style="6" customWidth="1"/>
    <col min="13071" max="13071" width="3.21875" style="6" customWidth="1"/>
    <col min="13072" max="13312" width="8.88671875" style="6"/>
    <col min="13313" max="13313" width="13.109375" style="6" customWidth="1"/>
    <col min="13314" max="13314" width="10.33203125" style="6" customWidth="1"/>
    <col min="13315" max="13315" width="9.109375" style="6" customWidth="1"/>
    <col min="13316" max="13316" width="10.109375" style="6" customWidth="1"/>
    <col min="13317" max="13317" width="14.33203125" style="6" bestFit="1" customWidth="1"/>
    <col min="13318" max="13318" width="8.21875" style="6" customWidth="1"/>
    <col min="13319" max="13321" width="9.77734375" style="6" customWidth="1"/>
    <col min="13322" max="13323" width="10.6640625" style="6" bestFit="1" customWidth="1"/>
    <col min="13324" max="13324" width="50.21875" style="6" customWidth="1"/>
    <col min="13325" max="13325" width="30.6640625" style="6" customWidth="1"/>
    <col min="13326" max="13326" width="4.33203125" style="6" customWidth="1"/>
    <col min="13327" max="13327" width="3.21875" style="6" customWidth="1"/>
    <col min="13328" max="13568" width="8.88671875" style="6"/>
    <col min="13569" max="13569" width="13.109375" style="6" customWidth="1"/>
    <col min="13570" max="13570" width="10.33203125" style="6" customWidth="1"/>
    <col min="13571" max="13571" width="9.109375" style="6" customWidth="1"/>
    <col min="13572" max="13572" width="10.109375" style="6" customWidth="1"/>
    <col min="13573" max="13573" width="14.33203125" style="6" bestFit="1" customWidth="1"/>
    <col min="13574" max="13574" width="8.21875" style="6" customWidth="1"/>
    <col min="13575" max="13577" width="9.77734375" style="6" customWidth="1"/>
    <col min="13578" max="13579" width="10.6640625" style="6" bestFit="1" customWidth="1"/>
    <col min="13580" max="13580" width="50.21875" style="6" customWidth="1"/>
    <col min="13581" max="13581" width="30.6640625" style="6" customWidth="1"/>
    <col min="13582" max="13582" width="4.33203125" style="6" customWidth="1"/>
    <col min="13583" max="13583" width="3.21875" style="6" customWidth="1"/>
    <col min="13584" max="13824" width="8.88671875" style="6"/>
    <col min="13825" max="13825" width="13.109375" style="6" customWidth="1"/>
    <col min="13826" max="13826" width="10.33203125" style="6" customWidth="1"/>
    <col min="13827" max="13827" width="9.109375" style="6" customWidth="1"/>
    <col min="13828" max="13828" width="10.109375" style="6" customWidth="1"/>
    <col min="13829" max="13829" width="14.33203125" style="6" bestFit="1" customWidth="1"/>
    <col min="13830" max="13830" width="8.21875" style="6" customWidth="1"/>
    <col min="13831" max="13833" width="9.77734375" style="6" customWidth="1"/>
    <col min="13834" max="13835" width="10.6640625" style="6" bestFit="1" customWidth="1"/>
    <col min="13836" max="13836" width="50.21875" style="6" customWidth="1"/>
    <col min="13837" max="13837" width="30.6640625" style="6" customWidth="1"/>
    <col min="13838" max="13838" width="4.33203125" style="6" customWidth="1"/>
    <col min="13839" max="13839" width="3.21875" style="6" customWidth="1"/>
    <col min="13840" max="14080" width="8.88671875" style="6"/>
    <col min="14081" max="14081" width="13.109375" style="6" customWidth="1"/>
    <col min="14082" max="14082" width="10.33203125" style="6" customWidth="1"/>
    <col min="14083" max="14083" width="9.109375" style="6" customWidth="1"/>
    <col min="14084" max="14084" width="10.109375" style="6" customWidth="1"/>
    <col min="14085" max="14085" width="14.33203125" style="6" bestFit="1" customWidth="1"/>
    <col min="14086" max="14086" width="8.21875" style="6" customWidth="1"/>
    <col min="14087" max="14089" width="9.77734375" style="6" customWidth="1"/>
    <col min="14090" max="14091" width="10.6640625" style="6" bestFit="1" customWidth="1"/>
    <col min="14092" max="14092" width="50.21875" style="6" customWidth="1"/>
    <col min="14093" max="14093" width="30.6640625" style="6" customWidth="1"/>
    <col min="14094" max="14094" width="4.33203125" style="6" customWidth="1"/>
    <col min="14095" max="14095" width="3.21875" style="6" customWidth="1"/>
    <col min="14096" max="14336" width="8.88671875" style="6"/>
    <col min="14337" max="14337" width="13.109375" style="6" customWidth="1"/>
    <col min="14338" max="14338" width="10.33203125" style="6" customWidth="1"/>
    <col min="14339" max="14339" width="9.109375" style="6" customWidth="1"/>
    <col min="14340" max="14340" width="10.109375" style="6" customWidth="1"/>
    <col min="14341" max="14341" width="14.33203125" style="6" bestFit="1" customWidth="1"/>
    <col min="14342" max="14342" width="8.21875" style="6" customWidth="1"/>
    <col min="14343" max="14345" width="9.77734375" style="6" customWidth="1"/>
    <col min="14346" max="14347" width="10.6640625" style="6" bestFit="1" customWidth="1"/>
    <col min="14348" max="14348" width="50.21875" style="6" customWidth="1"/>
    <col min="14349" max="14349" width="30.6640625" style="6" customWidth="1"/>
    <col min="14350" max="14350" width="4.33203125" style="6" customWidth="1"/>
    <col min="14351" max="14351" width="3.21875" style="6" customWidth="1"/>
    <col min="14352" max="14592" width="8.88671875" style="6"/>
    <col min="14593" max="14593" width="13.109375" style="6" customWidth="1"/>
    <col min="14594" max="14594" width="10.33203125" style="6" customWidth="1"/>
    <col min="14595" max="14595" width="9.109375" style="6" customWidth="1"/>
    <col min="14596" max="14596" width="10.109375" style="6" customWidth="1"/>
    <col min="14597" max="14597" width="14.33203125" style="6" bestFit="1" customWidth="1"/>
    <col min="14598" max="14598" width="8.21875" style="6" customWidth="1"/>
    <col min="14599" max="14601" width="9.77734375" style="6" customWidth="1"/>
    <col min="14602" max="14603" width="10.6640625" style="6" bestFit="1" customWidth="1"/>
    <col min="14604" max="14604" width="50.21875" style="6" customWidth="1"/>
    <col min="14605" max="14605" width="30.6640625" style="6" customWidth="1"/>
    <col min="14606" max="14606" width="4.33203125" style="6" customWidth="1"/>
    <col min="14607" max="14607" width="3.21875" style="6" customWidth="1"/>
    <col min="14608" max="14848" width="8.88671875" style="6"/>
    <col min="14849" max="14849" width="13.109375" style="6" customWidth="1"/>
    <col min="14850" max="14850" width="10.33203125" style="6" customWidth="1"/>
    <col min="14851" max="14851" width="9.109375" style="6" customWidth="1"/>
    <col min="14852" max="14852" width="10.109375" style="6" customWidth="1"/>
    <col min="14853" max="14853" width="14.33203125" style="6" bestFit="1" customWidth="1"/>
    <col min="14854" max="14854" width="8.21875" style="6" customWidth="1"/>
    <col min="14855" max="14857" width="9.77734375" style="6" customWidth="1"/>
    <col min="14858" max="14859" width="10.6640625" style="6" bestFit="1" customWidth="1"/>
    <col min="14860" max="14860" width="50.21875" style="6" customWidth="1"/>
    <col min="14861" max="14861" width="30.6640625" style="6" customWidth="1"/>
    <col min="14862" max="14862" width="4.33203125" style="6" customWidth="1"/>
    <col min="14863" max="14863" width="3.21875" style="6" customWidth="1"/>
    <col min="14864" max="15104" width="8.88671875" style="6"/>
    <col min="15105" max="15105" width="13.109375" style="6" customWidth="1"/>
    <col min="15106" max="15106" width="10.33203125" style="6" customWidth="1"/>
    <col min="15107" max="15107" width="9.109375" style="6" customWidth="1"/>
    <col min="15108" max="15108" width="10.109375" style="6" customWidth="1"/>
    <col min="15109" max="15109" width="14.33203125" style="6" bestFit="1" customWidth="1"/>
    <col min="15110" max="15110" width="8.21875" style="6" customWidth="1"/>
    <col min="15111" max="15113" width="9.77734375" style="6" customWidth="1"/>
    <col min="15114" max="15115" width="10.6640625" style="6" bestFit="1" customWidth="1"/>
    <col min="15116" max="15116" width="50.21875" style="6" customWidth="1"/>
    <col min="15117" max="15117" width="30.6640625" style="6" customWidth="1"/>
    <col min="15118" max="15118" width="4.33203125" style="6" customWidth="1"/>
    <col min="15119" max="15119" width="3.21875" style="6" customWidth="1"/>
    <col min="15120" max="15360" width="8.88671875" style="6"/>
    <col min="15361" max="15361" width="13.109375" style="6" customWidth="1"/>
    <col min="15362" max="15362" width="10.33203125" style="6" customWidth="1"/>
    <col min="15363" max="15363" width="9.109375" style="6" customWidth="1"/>
    <col min="15364" max="15364" width="10.109375" style="6" customWidth="1"/>
    <col min="15365" max="15365" width="14.33203125" style="6" bestFit="1" customWidth="1"/>
    <col min="15366" max="15366" width="8.21875" style="6" customWidth="1"/>
    <col min="15367" max="15369" width="9.77734375" style="6" customWidth="1"/>
    <col min="15370" max="15371" width="10.6640625" style="6" bestFit="1" customWidth="1"/>
    <col min="15372" max="15372" width="50.21875" style="6" customWidth="1"/>
    <col min="15373" max="15373" width="30.6640625" style="6" customWidth="1"/>
    <col min="15374" max="15374" width="4.33203125" style="6" customWidth="1"/>
    <col min="15375" max="15375" width="3.21875" style="6" customWidth="1"/>
    <col min="15376" max="15616" width="8.88671875" style="6"/>
    <col min="15617" max="15617" width="13.109375" style="6" customWidth="1"/>
    <col min="15618" max="15618" width="10.33203125" style="6" customWidth="1"/>
    <col min="15619" max="15619" width="9.109375" style="6" customWidth="1"/>
    <col min="15620" max="15620" width="10.109375" style="6" customWidth="1"/>
    <col min="15621" max="15621" width="14.33203125" style="6" bestFit="1" customWidth="1"/>
    <col min="15622" max="15622" width="8.21875" style="6" customWidth="1"/>
    <col min="15623" max="15625" width="9.77734375" style="6" customWidth="1"/>
    <col min="15626" max="15627" width="10.6640625" style="6" bestFit="1" customWidth="1"/>
    <col min="15628" max="15628" width="50.21875" style="6" customWidth="1"/>
    <col min="15629" max="15629" width="30.6640625" style="6" customWidth="1"/>
    <col min="15630" max="15630" width="4.33203125" style="6" customWidth="1"/>
    <col min="15631" max="15631" width="3.21875" style="6" customWidth="1"/>
    <col min="15632" max="15872" width="8.88671875" style="6"/>
    <col min="15873" max="15873" width="13.109375" style="6" customWidth="1"/>
    <col min="15874" max="15874" width="10.33203125" style="6" customWidth="1"/>
    <col min="15875" max="15875" width="9.109375" style="6" customWidth="1"/>
    <col min="15876" max="15876" width="10.109375" style="6" customWidth="1"/>
    <col min="15877" max="15877" width="14.33203125" style="6" bestFit="1" customWidth="1"/>
    <col min="15878" max="15878" width="8.21875" style="6" customWidth="1"/>
    <col min="15879" max="15881" width="9.77734375" style="6" customWidth="1"/>
    <col min="15882" max="15883" width="10.6640625" style="6" bestFit="1" customWidth="1"/>
    <col min="15884" max="15884" width="50.21875" style="6" customWidth="1"/>
    <col min="15885" max="15885" width="30.6640625" style="6" customWidth="1"/>
    <col min="15886" max="15886" width="4.33203125" style="6" customWidth="1"/>
    <col min="15887" max="15887" width="3.21875" style="6" customWidth="1"/>
    <col min="15888" max="16128" width="8.88671875" style="6"/>
    <col min="16129" max="16129" width="13.109375" style="6" customWidth="1"/>
    <col min="16130" max="16130" width="10.33203125" style="6" customWidth="1"/>
    <col min="16131" max="16131" width="9.109375" style="6" customWidth="1"/>
    <col min="16132" max="16132" width="10.109375" style="6" customWidth="1"/>
    <col min="16133" max="16133" width="14.33203125" style="6" bestFit="1" customWidth="1"/>
    <col min="16134" max="16134" width="8.21875" style="6" customWidth="1"/>
    <col min="16135" max="16137" width="9.77734375" style="6" customWidth="1"/>
    <col min="16138" max="16139" width="10.6640625" style="6" bestFit="1" customWidth="1"/>
    <col min="16140" max="16140" width="50.21875" style="6" customWidth="1"/>
    <col min="16141" max="16141" width="30.6640625" style="6" customWidth="1"/>
    <col min="16142" max="16142" width="4.33203125" style="6" customWidth="1"/>
    <col min="16143" max="16143" width="3.21875" style="6" customWidth="1"/>
    <col min="16144" max="16384" width="8.88671875" style="6"/>
  </cols>
  <sheetData>
    <row r="1" spans="1:24" ht="28.2">
      <c r="A1" s="3"/>
      <c r="B1" s="4"/>
      <c r="C1" s="5" t="s">
        <v>97</v>
      </c>
      <c r="E1" s="7" t="s">
        <v>98</v>
      </c>
      <c r="F1" s="5" t="s">
        <v>99</v>
      </c>
      <c r="G1" s="4"/>
      <c r="H1" s="4"/>
      <c r="I1" s="4"/>
      <c r="J1" s="4"/>
      <c r="K1" s="4"/>
      <c r="L1" s="4"/>
      <c r="M1" s="4"/>
      <c r="N1" s="4"/>
      <c r="O1" s="4"/>
    </row>
    <row r="2" spans="1:24" ht="28.2">
      <c r="A2" s="1549" t="s">
        <v>100</v>
      </c>
      <c r="B2" s="1549"/>
      <c r="C2" s="1549"/>
      <c r="D2" s="1549"/>
      <c r="E2" s="1549"/>
      <c r="F2" s="1549"/>
      <c r="G2" s="1549"/>
      <c r="H2" s="1549"/>
      <c r="I2" s="1549"/>
      <c r="J2" s="1549"/>
      <c r="K2" s="1549"/>
      <c r="L2" s="1549"/>
      <c r="M2" s="1549"/>
      <c r="N2" s="1549"/>
      <c r="O2" s="1549"/>
    </row>
    <row r="3" spans="1:24" ht="16.2" customHeight="1">
      <c r="A3" s="1550" t="s">
        <v>101</v>
      </c>
      <c r="B3" s="1552" t="s">
        <v>102</v>
      </c>
      <c r="C3" s="8"/>
      <c r="D3" s="1552" t="s">
        <v>103</v>
      </c>
      <c r="E3" s="1554"/>
      <c r="F3" s="1555" t="s">
        <v>104</v>
      </c>
      <c r="G3" s="1556"/>
      <c r="H3" s="1556"/>
      <c r="I3" s="1555" t="s">
        <v>105</v>
      </c>
      <c r="J3" s="1556"/>
      <c r="K3" s="1556"/>
      <c r="L3" s="1557" t="s">
        <v>106</v>
      </c>
      <c r="M3" s="1552" t="s">
        <v>107</v>
      </c>
      <c r="N3" s="1559" t="s">
        <v>108</v>
      </c>
      <c r="O3" s="1552" t="s">
        <v>109</v>
      </c>
    </row>
    <row r="4" spans="1:24" ht="66.75" customHeight="1" thickBot="1">
      <c r="A4" s="1551"/>
      <c r="B4" s="1553"/>
      <c r="C4" s="9" t="s">
        <v>110</v>
      </c>
      <c r="D4" s="10" t="s">
        <v>111</v>
      </c>
      <c r="E4" s="11" t="s">
        <v>112</v>
      </c>
      <c r="F4" s="12" t="s">
        <v>113</v>
      </c>
      <c r="G4" s="13" t="s">
        <v>114</v>
      </c>
      <c r="H4" s="14" t="s">
        <v>115</v>
      </c>
      <c r="I4" s="12" t="s">
        <v>116</v>
      </c>
      <c r="J4" s="12" t="s">
        <v>117</v>
      </c>
      <c r="K4" s="14" t="s">
        <v>115</v>
      </c>
      <c r="L4" s="1558"/>
      <c r="M4" s="1553"/>
      <c r="N4" s="1560"/>
      <c r="O4" s="1553"/>
      <c r="P4" s="15" t="s">
        <v>118</v>
      </c>
      <c r="Q4" s="15" t="s">
        <v>119</v>
      </c>
      <c r="R4" s="15" t="s">
        <v>120</v>
      </c>
      <c r="S4" s="15" t="s">
        <v>121</v>
      </c>
      <c r="T4" s="15"/>
      <c r="U4" s="16"/>
      <c r="V4" s="17" t="s">
        <v>122</v>
      </c>
      <c r="W4" s="16"/>
      <c r="X4" s="17" t="s">
        <v>123</v>
      </c>
    </row>
    <row r="5" spans="1:24" ht="41.25" customHeight="1">
      <c r="A5" s="18"/>
      <c r="B5" s="19" t="s">
        <v>124</v>
      </c>
      <c r="C5" s="20" t="e">
        <f>IF(B5="","",VLOOKUP(B5,#REF!,5,FALSE))</f>
        <v>#REF!</v>
      </c>
      <c r="D5" s="21" t="s">
        <v>125</v>
      </c>
      <c r="E5" s="22" t="e">
        <f>IF(D5="","",VLOOKUP(D5,#REF!,7,FALSE))</f>
        <v>#REF!</v>
      </c>
      <c r="F5" s="23" t="e">
        <f t="array" aca="1" ref="F5" ca="1">IF(P5=0,VLOOKUP(D5,#REF!,5,FALSE),INDIRECT(Q5))</f>
        <v>#REF!</v>
      </c>
      <c r="G5" s="24" t="e">
        <f t="array" aca="1" ref="G5" ca="1">IF(R5=0,VLOOKUP(E5,#REF!,5,FALSE),INDIRECT(S5))</f>
        <v>#REF!</v>
      </c>
      <c r="H5" s="25" t="e">
        <f ca="1">G5/VLOOKUP(E5,#REF!,2,FALSE)</f>
        <v>#REF!</v>
      </c>
      <c r="I5" s="20" t="e">
        <f t="shared" ref="I5:I14" ca="1" si="0">C5+F5</f>
        <v>#REF!</v>
      </c>
      <c r="J5" s="26" t="e">
        <f t="shared" ref="J5:J14" ca="1" si="1">G5+C5</f>
        <v>#REF!</v>
      </c>
      <c r="K5" s="27" t="e">
        <f ca="1">J5/VLOOKUP(E5,#REF!,2,FALSE)</f>
        <v>#REF!</v>
      </c>
      <c r="L5" s="28" t="s">
        <v>126</v>
      </c>
      <c r="M5" s="29"/>
      <c r="N5" s="29">
        <v>1</v>
      </c>
      <c r="O5" s="30" t="s">
        <v>127</v>
      </c>
      <c r="P5" s="31">
        <f>VLOOKUP(N5,排序!C$1:I$65536,7,0)</f>
        <v>0</v>
      </c>
      <c r="Q5" s="16" t="str">
        <f>IFERROR("I"&amp;(MATCH(D5&amp;"-"&amp;(P5-1),$V$5:$V$105,0))+4,"")</f>
        <v/>
      </c>
      <c r="R5" s="31">
        <f>VLOOKUP(N5,排序!C$1:Q$65536,14,0)</f>
        <v>0</v>
      </c>
      <c r="S5" s="16" t="str">
        <f>IFERROR("J"&amp;(MATCH(E5&amp;"-"&amp;(R5-1),$X$5:$X$105,0))+4,"")</f>
        <v/>
      </c>
      <c r="T5" s="16"/>
      <c r="U5" s="16" t="str">
        <f t="shared" ref="U5:U17" si="2">D5</f>
        <v>IJ29</v>
      </c>
      <c r="V5" s="16" t="str">
        <f t="shared" ref="V5:V12" si="3">D5&amp;"-"&amp;(P5)</f>
        <v>IJ29-0</v>
      </c>
      <c r="W5" s="16" t="e">
        <f t="shared" ref="W5:W19" si="4">E5</f>
        <v>#REF!</v>
      </c>
      <c r="X5" s="16" t="e">
        <f t="shared" ref="X5:X19" si="5">E5&amp;"-"&amp;(R5)</f>
        <v>#REF!</v>
      </c>
    </row>
    <row r="6" spans="1:24" ht="39.75" customHeight="1">
      <c r="A6" s="32" t="e">
        <f>IF(B5="","",VLOOKUP(B5,#REF!,7,FALSE))</f>
        <v>#REF!</v>
      </c>
      <c r="B6" s="33" t="s">
        <v>128</v>
      </c>
      <c r="C6" s="34" t="e">
        <f>IF(B6="","",VLOOKUP(B6,#REF!,5,FALSE))</f>
        <v>#REF!</v>
      </c>
      <c r="D6" s="35" t="s">
        <v>129</v>
      </c>
      <c r="E6" s="36" t="e">
        <f>IF(D6="","",VLOOKUP(D6,#REF!,7,FALSE))</f>
        <v>#REF!</v>
      </c>
      <c r="F6" s="37" t="e">
        <f t="array" aca="1" ref="F6" ca="1">IF(P6=0,VLOOKUP(D6,#REF!,5,FALSE),INDIRECT(Q6))</f>
        <v>#REF!</v>
      </c>
      <c r="G6" s="38" t="e">
        <f t="array" aca="1" ref="G6" ca="1">IF(R6=0,VLOOKUP(E6,#REF!,5,FALSE),INDIRECT(S6))</f>
        <v>#REF!</v>
      </c>
      <c r="H6" s="39" t="e">
        <f ca="1">G6/VLOOKUP(E6,#REF!,2,FALSE)</f>
        <v>#REF!</v>
      </c>
      <c r="I6" s="34" t="e">
        <f t="shared" ca="1" si="0"/>
        <v>#REF!</v>
      </c>
      <c r="J6" s="40" t="e">
        <f t="shared" ca="1" si="1"/>
        <v>#REF!</v>
      </c>
      <c r="K6" s="41" t="e">
        <f ca="1">J6/VLOOKUP(E6,#REF!,2,FALSE)</f>
        <v>#REF!</v>
      </c>
      <c r="L6" s="42" t="s">
        <v>130</v>
      </c>
      <c r="M6" s="43"/>
      <c r="N6" s="44">
        <v>2</v>
      </c>
      <c r="O6" s="45" t="s">
        <v>127</v>
      </c>
      <c r="P6" s="31">
        <f>VLOOKUP(N6,排序!C$1:I$65536,7,0)</f>
        <v>0</v>
      </c>
      <c r="Q6" s="16" t="str">
        <f t="shared" ref="Q6:Q24" si="6">IFERROR("I"&amp;(MATCH(D6&amp;"-"&amp;(P6-1),$V$5:$V$31,0))+4,"")</f>
        <v/>
      </c>
      <c r="R6" s="31">
        <f>VLOOKUP(N6,排序!C$1:Q$65536,14,0)</f>
        <v>1</v>
      </c>
      <c r="S6" s="16" t="str">
        <f t="shared" ref="S6:S28" si="7">IFERROR("J"&amp;(MATCH(E6&amp;"-"&amp;(R6-1),$X$5:$X$31,0))+4,"")</f>
        <v/>
      </c>
      <c r="T6" s="16"/>
      <c r="U6" s="16" t="str">
        <f t="shared" si="2"/>
        <v>IA30</v>
      </c>
      <c r="V6" s="16" t="str">
        <f t="shared" si="3"/>
        <v>IA30-0</v>
      </c>
      <c r="W6" s="16" t="e">
        <f t="shared" si="4"/>
        <v>#REF!</v>
      </c>
      <c r="X6" s="16" t="e">
        <f t="shared" si="5"/>
        <v>#REF!</v>
      </c>
    </row>
    <row r="7" spans="1:24" ht="39" customHeight="1">
      <c r="A7" s="46"/>
      <c r="B7" s="33" t="s">
        <v>131</v>
      </c>
      <c r="C7" s="34" t="e">
        <f>IF(B7="","",VLOOKUP(B7,#REF!,5,FALSE))</f>
        <v>#REF!</v>
      </c>
      <c r="D7" s="33" t="s">
        <v>132</v>
      </c>
      <c r="E7" s="36" t="e">
        <f>IF(D7="","",VLOOKUP(D7,#REF!,7,FALSE))</f>
        <v>#REF!</v>
      </c>
      <c r="F7" s="37" t="e">
        <f t="array" aca="1" ref="F7" ca="1">IF(P7=0,VLOOKUP(D7,#REF!,5,FALSE),INDIRECT(Q7))</f>
        <v>#REF!</v>
      </c>
      <c r="G7" s="38" t="e">
        <f t="array" aca="1" ref="G7" ca="1">IF(R7=0,VLOOKUP(E7,#REF!,5,FALSE),INDIRECT(S7))</f>
        <v>#REF!</v>
      </c>
      <c r="H7" s="39" t="e">
        <f ca="1">G7/VLOOKUP(E7,#REF!,2,FALSE)</f>
        <v>#REF!</v>
      </c>
      <c r="I7" s="34" t="e">
        <f t="shared" ca="1" si="0"/>
        <v>#REF!</v>
      </c>
      <c r="J7" s="40" t="e">
        <f t="shared" ca="1" si="1"/>
        <v>#REF!</v>
      </c>
      <c r="K7" s="41" t="e">
        <f ca="1">J7/VLOOKUP(E7,#REF!,2,FALSE)</f>
        <v>#REF!</v>
      </c>
      <c r="L7" s="47" t="s">
        <v>133</v>
      </c>
      <c r="M7" s="48"/>
      <c r="N7" s="49">
        <v>3</v>
      </c>
      <c r="O7" s="50" t="s">
        <v>127</v>
      </c>
      <c r="P7" s="31">
        <f>VLOOKUP(N7,排序!C$1:I$65536,7,0)</f>
        <v>0</v>
      </c>
      <c r="Q7" s="16" t="str">
        <f t="shared" si="6"/>
        <v/>
      </c>
      <c r="R7" s="31">
        <f>VLOOKUP(N7,排序!C$1:Q$65536,14,0)</f>
        <v>2</v>
      </c>
      <c r="S7" s="16" t="str">
        <f t="shared" si="7"/>
        <v/>
      </c>
      <c r="T7" s="16"/>
      <c r="U7" s="16" t="str">
        <f t="shared" si="2"/>
        <v>9K26</v>
      </c>
      <c r="V7" s="16" t="str">
        <f t="shared" si="3"/>
        <v>9K26-0</v>
      </c>
      <c r="W7" s="16" t="e">
        <f t="shared" si="4"/>
        <v>#REF!</v>
      </c>
      <c r="X7" s="16" t="e">
        <f t="shared" si="5"/>
        <v>#REF!</v>
      </c>
    </row>
    <row r="8" spans="1:24" ht="39" customHeight="1">
      <c r="A8" s="46"/>
      <c r="B8" s="33" t="s">
        <v>134</v>
      </c>
      <c r="C8" s="34" t="e">
        <f>IF(B8="","",VLOOKUP(B8,#REF!,5,FALSE))*5380/(5380+6913.6)</f>
        <v>#REF!</v>
      </c>
      <c r="D8" s="33" t="s">
        <v>135</v>
      </c>
      <c r="E8" s="36" t="e">
        <f>IF(D8="","",VLOOKUP(D8,#REF!,7,FALSE))</f>
        <v>#REF!</v>
      </c>
      <c r="F8" s="37" t="e">
        <f t="array" aca="1" ref="F8" ca="1">IF(P8=0,VLOOKUP(D8,#REF!,5,FALSE),INDIRECT(Q8))</f>
        <v>#REF!</v>
      </c>
      <c r="G8" s="38" t="e">
        <f t="array" aca="1" ref="G8" ca="1">IF(R8=0,VLOOKUP(E8,#REF!,5,FALSE),INDIRECT(S8))</f>
        <v>#REF!</v>
      </c>
      <c r="H8" s="39" t="e">
        <f ca="1">G8/VLOOKUP(E8,#REF!,2,FALSE)</f>
        <v>#REF!</v>
      </c>
      <c r="I8" s="34" t="e">
        <f t="shared" ca="1" si="0"/>
        <v>#REF!</v>
      </c>
      <c r="J8" s="40" t="e">
        <f t="shared" ca="1" si="1"/>
        <v>#REF!</v>
      </c>
      <c r="K8" s="41" t="e">
        <f ca="1">J8/VLOOKUP(E8,#REF!,2,FALSE)</f>
        <v>#REF!</v>
      </c>
      <c r="L8" s="47" t="s">
        <v>136</v>
      </c>
      <c r="M8" s="51" t="s">
        <v>137</v>
      </c>
      <c r="N8" s="49">
        <v>4</v>
      </c>
      <c r="O8" s="50" t="s">
        <v>127</v>
      </c>
      <c r="P8" s="31">
        <f>VLOOKUP(N8,排序!C$1:I$65536,7,0)</f>
        <v>0</v>
      </c>
      <c r="Q8" s="16" t="str">
        <f t="shared" si="6"/>
        <v/>
      </c>
      <c r="R8" s="31">
        <f>VLOOKUP(N8,排序!C$1:Q$65536,14,0)</f>
        <v>3</v>
      </c>
      <c r="S8" s="16" t="str">
        <f t="shared" si="7"/>
        <v/>
      </c>
      <c r="T8" s="16"/>
      <c r="U8" s="16" t="str">
        <f t="shared" si="2"/>
        <v>IH20</v>
      </c>
      <c r="V8" s="16" t="str">
        <f t="shared" si="3"/>
        <v>IH20-0</v>
      </c>
      <c r="W8" s="16" t="e">
        <f t="shared" si="4"/>
        <v>#REF!</v>
      </c>
      <c r="X8" s="16" t="e">
        <f t="shared" si="5"/>
        <v>#REF!</v>
      </c>
    </row>
    <row r="9" spans="1:24" ht="36.75" customHeight="1">
      <c r="A9" s="46"/>
      <c r="B9" s="33" t="s">
        <v>138</v>
      </c>
      <c r="C9" s="34" t="e">
        <f>IF(B9="","",VLOOKUP(B9,#REF!,5,FALSE))*9359/(5600+9359)</f>
        <v>#REF!</v>
      </c>
      <c r="D9" s="33" t="s">
        <v>134</v>
      </c>
      <c r="E9" s="52" t="e">
        <f>IF(D9="","",VLOOKUP(D9,#REF!,7,FALSE))</f>
        <v>#REF!</v>
      </c>
      <c r="F9" s="37" t="e">
        <f ca="1">IF(P9=0,VLOOKUP(D9,#REF!,5,FALSE),INDIRECT(Q9))-C8</f>
        <v>#REF!</v>
      </c>
      <c r="G9" s="38" t="e">
        <f ca="1">IF(R9=0,VLOOKUP(E9,#REF!,5,FALSE),INDIRECT(S9))-C8</f>
        <v>#REF!</v>
      </c>
      <c r="H9" s="39" t="e">
        <f ca="1">G9/VLOOKUP(E9,#REF!,2,FALSE)</f>
        <v>#REF!</v>
      </c>
      <c r="I9" s="53" t="e">
        <f t="shared" ca="1" si="0"/>
        <v>#REF!</v>
      </c>
      <c r="J9" s="40" t="e">
        <f t="shared" ca="1" si="1"/>
        <v>#REF!</v>
      </c>
      <c r="K9" s="41" t="e">
        <f ca="1">J9/VLOOKUP(E9,#REF!,2,FALSE)</f>
        <v>#REF!</v>
      </c>
      <c r="L9" s="54" t="s">
        <v>139</v>
      </c>
      <c r="M9" s="51" t="s">
        <v>140</v>
      </c>
      <c r="N9" s="49">
        <v>5</v>
      </c>
      <c r="O9" s="50" t="s">
        <v>127</v>
      </c>
      <c r="P9" s="31">
        <f>VLOOKUP(N9,排序!C$1:I$65536,7,0)</f>
        <v>0</v>
      </c>
      <c r="Q9" s="16" t="str">
        <f t="shared" si="6"/>
        <v/>
      </c>
      <c r="R9" s="31">
        <f>VLOOKUP(N9,排序!C$1:Q$65536,14,0)</f>
        <v>4</v>
      </c>
      <c r="S9" s="16" t="str">
        <f t="shared" si="7"/>
        <v/>
      </c>
      <c r="T9" s="16"/>
      <c r="U9" s="16" t="str">
        <f t="shared" si="2"/>
        <v>IH27</v>
      </c>
      <c r="V9" s="16" t="str">
        <f t="shared" si="3"/>
        <v>IH27-0</v>
      </c>
      <c r="W9" s="16" t="e">
        <f t="shared" si="4"/>
        <v>#REF!</v>
      </c>
      <c r="X9" s="16" t="e">
        <f t="shared" si="5"/>
        <v>#REF!</v>
      </c>
    </row>
    <row r="10" spans="1:24" ht="35.4" customHeight="1">
      <c r="A10" s="46" t="e">
        <f>IF(A6="","",VLOOKUP(A6,#REF!,5,FALSE)&amp;"MW")</f>
        <v>#REF!</v>
      </c>
      <c r="B10" s="33" t="s">
        <v>141</v>
      </c>
      <c r="C10" s="34" t="e">
        <f>IF(B10="","",VLOOKUP(B10,#REF!,5,FALSE))*2794.4/(2794.4+10166)</f>
        <v>#REF!</v>
      </c>
      <c r="D10" s="55" t="s">
        <v>142</v>
      </c>
      <c r="E10" s="36" t="e">
        <f>IF(D10="","",VLOOKUP(D10,#REF!,7,FALSE))</f>
        <v>#REF!</v>
      </c>
      <c r="F10" s="37" t="e">
        <f t="array" aca="1" ref="F10" ca="1">IF(P10=0,VLOOKUP(D10,#REF!,5,FALSE),INDIRECT(Q10))</f>
        <v>#REF!</v>
      </c>
      <c r="G10" s="38" t="e">
        <f t="array" aca="1" ref="G10" ca="1">IF(R10=0,VLOOKUP(E10,#REF!,5,FALSE),INDIRECT(S10))</f>
        <v>#REF!</v>
      </c>
      <c r="H10" s="39" t="e">
        <f ca="1">G10/VLOOKUP(E10,#REF!,2,FALSE)</f>
        <v>#REF!</v>
      </c>
      <c r="I10" s="34" t="e">
        <f t="shared" ca="1" si="0"/>
        <v>#REF!</v>
      </c>
      <c r="J10" s="40" t="e">
        <f t="shared" ca="1" si="1"/>
        <v>#REF!</v>
      </c>
      <c r="K10" s="41" t="e">
        <f ca="1">J10/VLOOKUP(E10,#REF!,2,FALSE)</f>
        <v>#REF!</v>
      </c>
      <c r="L10" s="56" t="s">
        <v>143</v>
      </c>
      <c r="M10" s="44"/>
      <c r="N10" s="49">
        <v>6</v>
      </c>
      <c r="O10" s="55" t="s">
        <v>127</v>
      </c>
      <c r="P10" s="31">
        <f>VLOOKUP(N10,排序!C$1:I$65536,7,0)</f>
        <v>0</v>
      </c>
      <c r="Q10" s="16" t="str">
        <f t="shared" si="6"/>
        <v/>
      </c>
      <c r="R10" s="31">
        <f>VLOOKUP(N10,排序!C$1:Q$65536,14,0)</f>
        <v>4</v>
      </c>
      <c r="S10" s="16" t="str">
        <f t="shared" si="7"/>
        <v/>
      </c>
      <c r="T10" s="16"/>
      <c r="U10" s="16" t="str">
        <f t="shared" si="2"/>
        <v>IT20</v>
      </c>
      <c r="V10" s="16" t="str">
        <f t="shared" si="3"/>
        <v>IT20-0</v>
      </c>
      <c r="W10" s="16" t="e">
        <f t="shared" si="4"/>
        <v>#REF!</v>
      </c>
      <c r="X10" s="16" t="e">
        <f t="shared" si="5"/>
        <v>#REF!</v>
      </c>
    </row>
    <row r="11" spans="1:24" ht="36" customHeight="1">
      <c r="A11" s="46" t="e">
        <f>IF(B5="","",VLOOKUP(B5,#REF!,9,FALSE)&amp;"kV")</f>
        <v>#REF!</v>
      </c>
      <c r="B11" s="33"/>
      <c r="C11" s="34" t="e">
        <f>IF(B10="","",VLOOKUP(B10,#REF!,5,FALSE))-C10</f>
        <v>#REF!</v>
      </c>
      <c r="D11" s="55" t="s">
        <v>144</v>
      </c>
      <c r="E11" s="36" t="e">
        <f>IF(D11="","",VLOOKUP(D11,#REF!,7,FALSE))</f>
        <v>#REF!</v>
      </c>
      <c r="F11" s="37" t="e">
        <f t="array" aca="1" ref="F11" ca="1">IF(P11=0,VLOOKUP(D11,#REF!,5,FALSE),INDIRECT(Q11))-C9</f>
        <v>#REF!</v>
      </c>
      <c r="G11" s="38" t="e">
        <f t="array" aca="1" ref="G11" ca="1">IF(R11=0,VLOOKUP(E11,#REF!,5,FALSE),INDIRECT(S11))-C9</f>
        <v>#REF!</v>
      </c>
      <c r="H11" s="39" t="e">
        <f ca="1">G11/VLOOKUP(E11,#REF!,2,FALSE)</f>
        <v>#REF!</v>
      </c>
      <c r="I11" s="34" t="e">
        <f t="shared" ca="1" si="0"/>
        <v>#REF!</v>
      </c>
      <c r="J11" s="40" t="e">
        <f t="shared" ca="1" si="1"/>
        <v>#REF!</v>
      </c>
      <c r="K11" s="41" t="e">
        <f ca="1">J11/VLOOKUP(E11,#REF!,2,FALSE)</f>
        <v>#REF!</v>
      </c>
      <c r="L11" s="47" t="s">
        <v>145</v>
      </c>
      <c r="M11" s="44"/>
      <c r="N11" s="49">
        <v>7</v>
      </c>
      <c r="O11" s="55" t="s">
        <v>127</v>
      </c>
      <c r="P11" s="31">
        <f>VLOOKUP(N11,排序!C$1:I$65536,7,0)</f>
        <v>0</v>
      </c>
      <c r="Q11" s="16" t="str">
        <f t="shared" si="6"/>
        <v/>
      </c>
      <c r="R11" s="31">
        <f>VLOOKUP(N11,排序!C$1:Q$65536,14,0)</f>
        <v>4</v>
      </c>
      <c r="S11" s="16" t="str">
        <f t="shared" si="7"/>
        <v/>
      </c>
      <c r="T11" s="16"/>
      <c r="U11" s="16" t="str">
        <f t="shared" si="2"/>
        <v>9K23</v>
      </c>
      <c r="V11" s="16" t="str">
        <f t="shared" si="3"/>
        <v>9K23-0</v>
      </c>
      <c r="W11" s="16" t="e">
        <f t="shared" si="4"/>
        <v>#REF!</v>
      </c>
      <c r="X11" s="16" t="e">
        <f t="shared" si="5"/>
        <v>#REF!</v>
      </c>
    </row>
    <row r="12" spans="1:24" ht="36" customHeight="1">
      <c r="A12" s="46"/>
      <c r="B12" s="33" t="s">
        <v>146</v>
      </c>
      <c r="C12" s="34" t="e">
        <f>IF(B12="","",VLOOKUP(B12,#REF!,5,FALSE))*3999.8/(3999.8+4840)</f>
        <v>#REF!</v>
      </c>
      <c r="D12" s="55" t="s">
        <v>147</v>
      </c>
      <c r="E12" s="36" t="e">
        <f>IF(D12="","",VLOOKUP(D12,#REF!,7,FALSE))</f>
        <v>#REF!</v>
      </c>
      <c r="F12" s="37" t="e">
        <f ca="1">IF(P12=0,VLOOKUP(D12,#REF!,5,FALSE),INDIRECT(Q12))</f>
        <v>#REF!</v>
      </c>
      <c r="G12" s="38" t="e">
        <f t="array" aca="1" ref="G12" ca="1">IF(R12=0,VLOOKUP(E12,#REF!,5,FALSE),INDIRECT(S12))</f>
        <v>#REF!</v>
      </c>
      <c r="H12" s="39" t="e">
        <f ca="1">G12/VLOOKUP(E12,#REF!,2,FALSE)</f>
        <v>#REF!</v>
      </c>
      <c r="I12" s="34" t="e">
        <f t="shared" ca="1" si="0"/>
        <v>#REF!</v>
      </c>
      <c r="J12" s="40" t="e">
        <f t="shared" ca="1" si="1"/>
        <v>#REF!</v>
      </c>
      <c r="K12" s="41" t="e">
        <f ca="1">J12/VLOOKUP(E12,#REF!,2,FALSE)</f>
        <v>#REF!</v>
      </c>
      <c r="L12" s="47" t="s">
        <v>148</v>
      </c>
      <c r="M12" s="51" t="s">
        <v>149</v>
      </c>
      <c r="N12" s="49">
        <v>8</v>
      </c>
      <c r="O12" s="55" t="s">
        <v>127</v>
      </c>
      <c r="P12" s="31">
        <f>VLOOKUP(N12,排序!C$1:I$65536,7,0)</f>
        <v>0</v>
      </c>
      <c r="Q12" s="16" t="str">
        <f t="shared" si="6"/>
        <v/>
      </c>
      <c r="R12" s="31">
        <f>VLOOKUP(N12,排序!C$1:Q$65536,14,0)</f>
        <v>4</v>
      </c>
      <c r="S12" s="16" t="str">
        <f t="shared" si="7"/>
        <v/>
      </c>
      <c r="T12" s="16"/>
      <c r="U12" s="16" t="str">
        <f t="shared" si="2"/>
        <v>9K22</v>
      </c>
      <c r="V12" s="16" t="str">
        <f t="shared" si="3"/>
        <v>9K22-0</v>
      </c>
      <c r="W12" s="16" t="e">
        <f t="shared" si="4"/>
        <v>#REF!</v>
      </c>
      <c r="X12" s="16" t="e">
        <f t="shared" si="5"/>
        <v>#REF!</v>
      </c>
    </row>
    <row r="13" spans="1:24" ht="34.200000000000003" customHeight="1">
      <c r="A13" s="46"/>
      <c r="B13" s="33" t="s">
        <v>150</v>
      </c>
      <c r="C13" s="34" t="e">
        <f>IF(B13="","",VLOOKUP(B13,#REF!,5,FALSE))*4248/(3390+4248)</f>
        <v>#REF!</v>
      </c>
      <c r="D13" s="33" t="s">
        <v>151</v>
      </c>
      <c r="E13" s="52" t="e">
        <f>IF(D13="","",VLOOKUP(D13,#REF!,7,FALSE))</f>
        <v>#REF!</v>
      </c>
      <c r="F13" s="37" t="e">
        <f t="array" aca="1" ref="F13" ca="1">IF(P13=0,VLOOKUP(D13,#REF!,5,FALSE),INDIRECT(Q13))-C12</f>
        <v>#REF!</v>
      </c>
      <c r="G13" s="38" t="e">
        <f t="array" aca="1" ref="G13" ca="1">IF(R13=0,VLOOKUP(E13,#REF!,5,FALSE),INDIRECT(S13))-C12</f>
        <v>#REF!</v>
      </c>
      <c r="H13" s="39" t="e">
        <f ca="1">G13/VLOOKUP(E13,#REF!,2,FALSE)</f>
        <v>#REF!</v>
      </c>
      <c r="I13" s="34" t="e">
        <f t="shared" ca="1" si="0"/>
        <v>#REF!</v>
      </c>
      <c r="J13" s="40" t="e">
        <f t="shared" ca="1" si="1"/>
        <v>#REF!</v>
      </c>
      <c r="K13" s="41" t="e">
        <f ca="1">J13/VLOOKUP(E13,#REF!,2,FALSE)</f>
        <v>#REF!</v>
      </c>
      <c r="L13" s="56" t="s">
        <v>152</v>
      </c>
      <c r="M13" s="44"/>
      <c r="N13" s="55">
        <v>9</v>
      </c>
      <c r="O13" s="55" t="s">
        <v>127</v>
      </c>
      <c r="P13" s="31">
        <f>VLOOKUP(N13,排序!C$1:I$65536,7,0)</f>
        <v>0</v>
      </c>
      <c r="Q13" s="16" t="str">
        <f t="shared" si="6"/>
        <v/>
      </c>
      <c r="R13" s="31">
        <f>VLOOKUP(N13,排序!C$1:Q$65536,14,0)</f>
        <v>4</v>
      </c>
      <c r="S13" s="16" t="str">
        <f t="shared" si="7"/>
        <v/>
      </c>
      <c r="T13" s="16"/>
      <c r="U13" s="16" t="str">
        <f t="shared" si="2"/>
        <v>IH24</v>
      </c>
      <c r="V13" s="16" t="str">
        <f t="shared" ref="V13:V28" si="8">D13&amp;"-"&amp;(P13)</f>
        <v>IH24-0</v>
      </c>
      <c r="W13" s="16" t="e">
        <f t="shared" si="4"/>
        <v>#REF!</v>
      </c>
      <c r="X13" s="16" t="e">
        <f t="shared" si="5"/>
        <v>#REF!</v>
      </c>
    </row>
    <row r="14" spans="1:24" ht="38.4" customHeight="1">
      <c r="A14" s="57"/>
      <c r="B14" s="33"/>
      <c r="C14" s="58" t="e">
        <f>IF(B13="","",VLOOKUP(B13,#REF!,5,FALSE))-C13</f>
        <v>#REF!</v>
      </c>
      <c r="D14" s="33" t="s">
        <v>153</v>
      </c>
      <c r="E14" s="36" t="e">
        <f>IF(D14="","",VLOOKUP(D14,#REF!,7,FALSE))</f>
        <v>#REF!</v>
      </c>
      <c r="F14" s="37" t="e">
        <f t="array" aca="1" ref="F14" ca="1">IF(P14=0,VLOOKUP(D14,#REF!,5,FALSE),INDIRECT(Q14))</f>
        <v>#REF!</v>
      </c>
      <c r="G14" s="38" t="e">
        <f ca="1">IF(R14=0,VLOOKUP(E14,#REF!,5,FALSE),INDIRECT(S14))</f>
        <v>#REF!</v>
      </c>
      <c r="H14" s="39" t="e">
        <f ca="1">G14/VLOOKUP(E14,#REF!,2,FALSE)</f>
        <v>#REF!</v>
      </c>
      <c r="I14" s="34" t="e">
        <f t="shared" ca="1" si="0"/>
        <v>#REF!</v>
      </c>
      <c r="J14" s="40" t="e">
        <f t="shared" ca="1" si="1"/>
        <v>#REF!</v>
      </c>
      <c r="K14" s="41" t="e">
        <f ca="1">J14/VLOOKUP(E14,#REF!,2,FALSE)</f>
        <v>#REF!</v>
      </c>
      <c r="L14" s="47" t="s">
        <v>154</v>
      </c>
      <c r="M14" s="43"/>
      <c r="N14" s="44">
        <v>10</v>
      </c>
      <c r="O14" s="59" t="s">
        <v>127</v>
      </c>
      <c r="P14" s="31">
        <f>VLOOKUP(N14,排序!C$1:I$65536,7,0)</f>
        <v>0</v>
      </c>
      <c r="Q14" s="16" t="str">
        <f t="shared" si="6"/>
        <v/>
      </c>
      <c r="R14" s="31">
        <f>VLOOKUP(N14,排序!C$1:Q$65536,14,0)</f>
        <v>4</v>
      </c>
      <c r="S14" s="16" t="str">
        <f t="shared" si="7"/>
        <v/>
      </c>
      <c r="T14" s="16"/>
      <c r="U14" s="16" t="str">
        <f t="shared" si="2"/>
        <v>9K24</v>
      </c>
      <c r="V14" s="16" t="str">
        <f t="shared" si="8"/>
        <v>9K24-0</v>
      </c>
      <c r="W14" s="16" t="e">
        <f t="shared" si="4"/>
        <v>#REF!</v>
      </c>
      <c r="X14" s="16" t="e">
        <f t="shared" si="5"/>
        <v>#REF!</v>
      </c>
    </row>
    <row r="15" spans="1:24" ht="32.4" customHeight="1" thickBot="1">
      <c r="A15" s="60"/>
      <c r="B15" s="61"/>
      <c r="C15" s="62"/>
      <c r="D15" s="63"/>
      <c r="E15" s="64"/>
      <c r="F15" s="65"/>
      <c r="G15" s="66"/>
      <c r="H15" s="67"/>
      <c r="I15" s="68"/>
      <c r="J15" s="69"/>
      <c r="K15" s="70"/>
      <c r="L15" s="71"/>
      <c r="M15" s="72"/>
      <c r="N15" s="72"/>
      <c r="O15" s="73"/>
      <c r="P15" s="31" t="e">
        <f>VLOOKUP(N15,排序!C$1:I$65536,7,0)</f>
        <v>#N/A</v>
      </c>
      <c r="Q15" s="16" t="str">
        <f t="shared" si="6"/>
        <v/>
      </c>
      <c r="R15" s="31" t="e">
        <f>VLOOKUP(N15,排序!C$1:Q$65536,14,0)</f>
        <v>#N/A</v>
      </c>
      <c r="S15" s="16" t="str">
        <f t="shared" si="7"/>
        <v/>
      </c>
      <c r="T15" s="16"/>
      <c r="U15" s="16">
        <f t="shared" si="2"/>
        <v>0</v>
      </c>
      <c r="V15" s="16" t="e">
        <f t="shared" si="8"/>
        <v>#N/A</v>
      </c>
      <c r="W15" s="16">
        <f t="shared" si="4"/>
        <v>0</v>
      </c>
      <c r="X15" s="16" t="e">
        <f t="shared" si="5"/>
        <v>#N/A</v>
      </c>
    </row>
    <row r="16" spans="1:24" ht="42.75" customHeight="1">
      <c r="A16" s="74"/>
      <c r="B16" s="75" t="s">
        <v>155</v>
      </c>
      <c r="C16" s="20" t="e">
        <f>IF(B16="","",VLOOKUP(B16,#REF!,5,FALSE))</f>
        <v>#REF!</v>
      </c>
      <c r="D16" s="21" t="s">
        <v>156</v>
      </c>
      <c r="E16" s="22" t="e">
        <f>IF(D16="","",VLOOKUP(D16,#REF!,7,FALSE))</f>
        <v>#REF!</v>
      </c>
      <c r="F16" s="23" t="e">
        <f t="array" aca="1" ref="F16" ca="1">IF(P16=0,VLOOKUP(D16,#REF!,5,FALSE),INDIRECT(Q16))</f>
        <v>#REF!</v>
      </c>
      <c r="G16" s="24" t="e">
        <f t="array" aca="1" ref="G16" ca="1">IF(R16=0,VLOOKUP(E16,#REF!,5,FALSE),INDIRECT(S16))</f>
        <v>#REF!</v>
      </c>
      <c r="H16" s="25" t="e">
        <f ca="1">G16/VLOOKUP(E16,#REF!,2,FALSE)</f>
        <v>#REF!</v>
      </c>
      <c r="I16" s="20" t="e">
        <f t="shared" ref="I16:I24" ca="1" si="9">C16+F16</f>
        <v>#REF!</v>
      </c>
      <c r="J16" s="26" t="e">
        <f t="shared" ref="J16:J24" ca="1" si="10">G16+C16</f>
        <v>#REF!</v>
      </c>
      <c r="K16" s="27" t="e">
        <f ca="1">J16/VLOOKUP(E16,#REF!,2,FALSE)</f>
        <v>#REF!</v>
      </c>
      <c r="L16" s="76" t="s">
        <v>157</v>
      </c>
      <c r="M16" s="77"/>
      <c r="N16" s="78">
        <v>11</v>
      </c>
      <c r="O16" s="79" t="s">
        <v>127</v>
      </c>
      <c r="P16" s="31">
        <f>VLOOKUP(N16,排序!C$1:I$65536,7,0)</f>
        <v>0</v>
      </c>
      <c r="Q16" s="16" t="str">
        <f t="shared" si="6"/>
        <v/>
      </c>
      <c r="R16" s="31">
        <f>VLOOKUP(N16,排序!C$1:Q$65536,14,0)</f>
        <v>4</v>
      </c>
      <c r="S16" s="16" t="str">
        <f t="shared" si="7"/>
        <v/>
      </c>
      <c r="T16" s="16"/>
      <c r="U16" s="16" t="str">
        <f t="shared" si="2"/>
        <v>IA25</v>
      </c>
      <c r="V16" s="16" t="str">
        <f t="shared" si="8"/>
        <v>IA25-0</v>
      </c>
      <c r="W16" s="16" t="e">
        <f t="shared" si="4"/>
        <v>#REF!</v>
      </c>
      <c r="X16" s="16" t="e">
        <f t="shared" si="5"/>
        <v>#REF!</v>
      </c>
    </row>
    <row r="17" spans="1:24" ht="37.950000000000003" customHeight="1">
      <c r="A17" s="32" t="e">
        <f>IF(B16="","",VLOOKUP(B16,#REF!,7,FALSE))</f>
        <v>#REF!</v>
      </c>
      <c r="B17" s="75" t="s">
        <v>158</v>
      </c>
      <c r="C17" s="34" t="e">
        <f>IF(B17="","",VLOOKUP(B17,#REF!,5,FALSE))*1760/(1760+12195.6)</f>
        <v>#REF!</v>
      </c>
      <c r="D17" s="35" t="s">
        <v>159</v>
      </c>
      <c r="E17" s="36" t="e">
        <f>IF(D17="","",VLOOKUP(D17,#REF!,7,FALSE))</f>
        <v>#REF!</v>
      </c>
      <c r="F17" s="37" t="e">
        <f t="array" aca="1" ref="F17" ca="1">IF(P17=0,VLOOKUP(D17,#REF!,5,FALSE),INDIRECT(Q17))</f>
        <v>#REF!</v>
      </c>
      <c r="G17" s="38" t="e">
        <f t="array" aca="1" ref="G17" ca="1">IF(R17=0,VLOOKUP(E17,#REF!,5,FALSE),INDIRECT(S17))</f>
        <v>#REF!</v>
      </c>
      <c r="H17" s="39" t="e">
        <f ca="1">G17/VLOOKUP(E17,#REF!,2,FALSE)</f>
        <v>#REF!</v>
      </c>
      <c r="I17" s="34" t="e">
        <f t="shared" ca="1" si="9"/>
        <v>#REF!</v>
      </c>
      <c r="J17" s="40" t="e">
        <f t="shared" ca="1" si="10"/>
        <v>#REF!</v>
      </c>
      <c r="K17" s="41" t="e">
        <f ca="1">J17/VLOOKUP(E17,#REF!,2,FALSE)</f>
        <v>#REF!</v>
      </c>
      <c r="L17" s="76" t="s">
        <v>160</v>
      </c>
      <c r="M17" s="78"/>
      <c r="N17" s="78">
        <v>12</v>
      </c>
      <c r="O17" s="79" t="s">
        <v>127</v>
      </c>
      <c r="P17" s="31">
        <f>VLOOKUP(N17,排序!C$1:I$65536,7,0)</f>
        <v>0</v>
      </c>
      <c r="Q17" s="16" t="str">
        <f t="shared" si="6"/>
        <v/>
      </c>
      <c r="R17" s="31">
        <f>VLOOKUP(N17,排序!C$1:Q$65536,14,0)</f>
        <v>4</v>
      </c>
      <c r="S17" s="16" t="str">
        <f t="shared" si="7"/>
        <v/>
      </c>
      <c r="T17" s="16"/>
      <c r="U17" s="16" t="str">
        <f t="shared" si="2"/>
        <v>IJ23</v>
      </c>
      <c r="V17" s="16" t="str">
        <f t="shared" si="8"/>
        <v>IJ23-0</v>
      </c>
      <c r="W17" s="16" t="e">
        <f t="shared" si="4"/>
        <v>#REF!</v>
      </c>
      <c r="X17" s="16" t="e">
        <f t="shared" si="5"/>
        <v>#REF!</v>
      </c>
    </row>
    <row r="18" spans="1:24" ht="35.4" customHeight="1">
      <c r="A18" s="57"/>
      <c r="B18" s="75"/>
      <c r="C18" s="34" t="e">
        <f>IF(B17="","",VLOOKUP(B17,#REF!,5,FALSE))-C17</f>
        <v>#REF!</v>
      </c>
      <c r="D18" s="35" t="s">
        <v>161</v>
      </c>
      <c r="E18" s="36" t="e">
        <f>IF(D18="","",VLOOKUP(D18,#REF!,7,FALSE))</f>
        <v>#REF!</v>
      </c>
      <c r="F18" s="37" t="e">
        <f t="array" aca="1" ref="F18" ca="1">IF(P18=0,VLOOKUP(D18,#REF!,5,FALSE),INDIRECT(Q18))</f>
        <v>#REF!</v>
      </c>
      <c r="G18" s="38" t="e">
        <f t="array" aca="1" ref="G18" ca="1">IF(R18=0,VLOOKUP(E18,#REF!,5,FALSE),INDIRECT(S18))</f>
        <v>#REF!</v>
      </c>
      <c r="H18" s="39" t="e">
        <f ca="1">G18/VLOOKUP(E18,#REF!,2,FALSE)</f>
        <v>#REF!</v>
      </c>
      <c r="I18" s="34" t="e">
        <f t="shared" ca="1" si="9"/>
        <v>#REF!</v>
      </c>
      <c r="J18" s="40" t="e">
        <f t="shared" ca="1" si="10"/>
        <v>#REF!</v>
      </c>
      <c r="K18" s="41" t="e">
        <f ca="1">J18/VLOOKUP(E18,#REF!,2,FALSE)</f>
        <v>#REF!</v>
      </c>
      <c r="L18" s="76" t="s">
        <v>162</v>
      </c>
      <c r="M18" s="78"/>
      <c r="N18" s="78">
        <v>13</v>
      </c>
      <c r="O18" s="79" t="s">
        <v>127</v>
      </c>
      <c r="P18" s="31">
        <f>VLOOKUP(N18,排序!C$1:I$65536,7,0)</f>
        <v>0</v>
      </c>
      <c r="Q18" s="16" t="str">
        <f t="shared" si="6"/>
        <v/>
      </c>
      <c r="R18" s="31">
        <f>VLOOKUP(N18,排序!C$1:Q$65536,14,0)</f>
        <v>4</v>
      </c>
      <c r="S18" s="16" t="str">
        <f t="shared" si="7"/>
        <v/>
      </c>
      <c r="T18" s="16"/>
      <c r="U18" s="16" t="str">
        <f t="shared" ref="U18:U28" si="11">D18</f>
        <v>9K30</v>
      </c>
      <c r="V18" s="16" t="str">
        <f t="shared" si="8"/>
        <v>9K30-0</v>
      </c>
      <c r="W18" s="16" t="e">
        <f t="shared" si="4"/>
        <v>#REF!</v>
      </c>
      <c r="X18" s="16" t="e">
        <f t="shared" si="5"/>
        <v>#REF!</v>
      </c>
    </row>
    <row r="19" spans="1:24" ht="35.4" customHeight="1">
      <c r="A19" s="57"/>
      <c r="B19" s="75" t="s">
        <v>163</v>
      </c>
      <c r="C19" s="34" t="e">
        <f>IF(B19="","",VLOOKUP(B19,#REF!,5,FALSE))</f>
        <v>#REF!</v>
      </c>
      <c r="D19" s="35" t="s">
        <v>164</v>
      </c>
      <c r="E19" s="36" t="e">
        <f>IF(D19="","",VLOOKUP(D19,#REF!,7,FALSE))</f>
        <v>#REF!</v>
      </c>
      <c r="F19" s="37" t="e">
        <f t="array" aca="1" ref="F19" ca="1">IF(P19=0,VLOOKUP(D19,#REF!,5,FALSE),INDIRECT(Q19))</f>
        <v>#REF!</v>
      </c>
      <c r="G19" s="38" t="e">
        <f t="array" aca="1" ref="G19" ca="1">IF(R19=0,VLOOKUP(E19,#REF!,5,FALSE),INDIRECT(S19))</f>
        <v>#REF!</v>
      </c>
      <c r="H19" s="39" t="e">
        <f ca="1">G19/VLOOKUP(E19,#REF!,2,FALSE)</f>
        <v>#REF!</v>
      </c>
      <c r="I19" s="34" t="e">
        <f t="shared" ca="1" si="9"/>
        <v>#REF!</v>
      </c>
      <c r="J19" s="40" t="e">
        <f t="shared" ca="1" si="10"/>
        <v>#REF!</v>
      </c>
      <c r="K19" s="41" t="e">
        <f ca="1">J19/VLOOKUP(E19,#REF!,2,FALSE)</f>
        <v>#REF!</v>
      </c>
      <c r="L19" s="76" t="s">
        <v>165</v>
      </c>
      <c r="M19" s="78" t="s">
        <v>166</v>
      </c>
      <c r="N19" s="78">
        <v>14</v>
      </c>
      <c r="O19" s="79" t="s">
        <v>167</v>
      </c>
      <c r="P19" s="31">
        <f>VLOOKUP(N19,排序!C$1:I$65536,7,0)</f>
        <v>0</v>
      </c>
      <c r="Q19" s="16" t="str">
        <f t="shared" si="6"/>
        <v/>
      </c>
      <c r="R19" s="31">
        <f>VLOOKUP(N19,排序!C$1:Q$65536,14,0)</f>
        <v>4</v>
      </c>
      <c r="S19" s="16" t="str">
        <f t="shared" si="7"/>
        <v/>
      </c>
      <c r="T19" s="16"/>
      <c r="U19" s="16" t="str">
        <f t="shared" si="11"/>
        <v>IA33</v>
      </c>
      <c r="V19" s="16" t="str">
        <f t="shared" si="8"/>
        <v>IA33-0</v>
      </c>
      <c r="W19" s="16" t="e">
        <f t="shared" si="4"/>
        <v>#REF!</v>
      </c>
      <c r="X19" s="16" t="e">
        <f t="shared" si="5"/>
        <v>#REF!</v>
      </c>
    </row>
    <row r="20" spans="1:24" ht="34.200000000000003" customHeight="1">
      <c r="A20" s="46"/>
      <c r="B20" s="75" t="s">
        <v>168</v>
      </c>
      <c r="C20" s="34" t="e">
        <f>IF(B20="","",VLOOKUP(B20,#REF!,5,FALSE))</f>
        <v>#REF!</v>
      </c>
      <c r="D20" s="35" t="s">
        <v>169</v>
      </c>
      <c r="E20" s="36" t="e">
        <f>IF(D20="","",VLOOKUP(D20,#REF!,7,FALSE))</f>
        <v>#REF!</v>
      </c>
      <c r="F20" s="37" t="e">
        <f t="array" aca="1" ref="F20" ca="1">IF(P20=0,VLOOKUP(D20,#REF!,5,FALSE),INDIRECT(Q20))</f>
        <v>#REF!</v>
      </c>
      <c r="G20" s="38" t="e">
        <f ca="1">IF(R20=0,VLOOKUP(E20,#REF!,5,FALSE),INDIRECT(S20))-C19</f>
        <v>#REF!</v>
      </c>
      <c r="H20" s="39" t="e">
        <f ca="1">G20/VLOOKUP(E20,#REF!,2,FALSE)</f>
        <v>#REF!</v>
      </c>
      <c r="I20" s="34" t="e">
        <f t="shared" ca="1" si="9"/>
        <v>#REF!</v>
      </c>
      <c r="J20" s="40" t="e">
        <f t="shared" ca="1" si="10"/>
        <v>#REF!</v>
      </c>
      <c r="K20" s="41" t="e">
        <f ca="1">J20/VLOOKUP(E20,#REF!,2,FALSE)</f>
        <v>#REF!</v>
      </c>
      <c r="L20" s="76" t="s">
        <v>170</v>
      </c>
      <c r="M20" s="80"/>
      <c r="N20" s="78">
        <v>15</v>
      </c>
      <c r="O20" s="79" t="s">
        <v>167</v>
      </c>
      <c r="P20" s="31">
        <f>VLOOKUP(N20,排序!C$1:I$65536,7,0)</f>
        <v>1</v>
      </c>
      <c r="Q20" s="16" t="str">
        <f t="shared" si="6"/>
        <v>I7</v>
      </c>
      <c r="R20" s="31">
        <f>VLOOKUP(N20,排序!C$1:Q$65536,14,0)</f>
        <v>4</v>
      </c>
      <c r="S20" s="16" t="str">
        <f t="shared" si="7"/>
        <v/>
      </c>
      <c r="T20" s="16"/>
      <c r="U20" s="16" t="str">
        <f t="shared" si="11"/>
        <v>9K26</v>
      </c>
      <c r="V20" s="16" t="str">
        <f t="shared" si="8"/>
        <v>9K26-1</v>
      </c>
      <c r="W20" s="16" t="e">
        <f t="shared" ref="W20:W28" si="12">E20</f>
        <v>#REF!</v>
      </c>
      <c r="X20" s="16" t="e">
        <f t="shared" ref="X20:X28" si="13">E20&amp;"-"&amp;(R20)</f>
        <v>#REF!</v>
      </c>
    </row>
    <row r="21" spans="1:24" ht="37.950000000000003" customHeight="1">
      <c r="A21" s="46" t="e">
        <f>IF(A17="","",VLOOKUP(A17,#REF!,5,FALSE)&amp;"MW")</f>
        <v>#REF!</v>
      </c>
      <c r="B21" s="75" t="s">
        <v>171</v>
      </c>
      <c r="C21" s="34" t="e">
        <f>IF(B21="","",VLOOKUP(B21,#REF!,5,FALSE))</f>
        <v>#REF!</v>
      </c>
      <c r="D21" s="35" t="s">
        <v>172</v>
      </c>
      <c r="E21" s="36" t="e">
        <f>IF(D21="","",VLOOKUP(D21,#REF!,7,FALSE))</f>
        <v>#REF!</v>
      </c>
      <c r="F21" s="37" t="e">
        <f t="array" aca="1" ref="F21" ca="1">IF(P21=0,VLOOKUP(D21,#REF!,5,FALSE),INDIRECT(Q21))</f>
        <v>#REF!</v>
      </c>
      <c r="G21" s="38" t="e">
        <f t="array" aca="1" ref="G21" ca="1">IF(R21=0,VLOOKUP(E21,#REF!,5,FALSE),INDIRECT(S21))</f>
        <v>#REF!</v>
      </c>
      <c r="H21" s="39" t="e">
        <f ca="1">G21/VLOOKUP(E21,#REF!,2,FALSE)</f>
        <v>#REF!</v>
      </c>
      <c r="I21" s="34" t="e">
        <f t="shared" ca="1" si="9"/>
        <v>#REF!</v>
      </c>
      <c r="J21" s="40" t="e">
        <f t="shared" ca="1" si="10"/>
        <v>#REF!</v>
      </c>
      <c r="K21" s="41" t="e">
        <f ca="1">J21/VLOOKUP(E21,#REF!,2,FALSE)</f>
        <v>#REF!</v>
      </c>
      <c r="L21" s="76" t="s">
        <v>173</v>
      </c>
      <c r="M21" s="81"/>
      <c r="N21" s="78">
        <v>16</v>
      </c>
      <c r="O21" s="79" t="s">
        <v>167</v>
      </c>
      <c r="P21" s="31">
        <f>VLOOKUP(N21,排序!C$1:I$65536,7,0)</f>
        <v>0</v>
      </c>
      <c r="Q21" s="16" t="str">
        <f t="shared" si="6"/>
        <v/>
      </c>
      <c r="R21" s="31">
        <f>VLOOKUP(N21,排序!C$1:Q$65536,14,0)</f>
        <v>4</v>
      </c>
      <c r="S21" s="16" t="str">
        <f t="shared" si="7"/>
        <v/>
      </c>
      <c r="T21" s="16"/>
      <c r="U21" s="16" t="str">
        <f t="shared" si="11"/>
        <v>IA20</v>
      </c>
      <c r="V21" s="16" t="str">
        <f t="shared" si="8"/>
        <v>IA20-0</v>
      </c>
      <c r="W21" s="16" t="e">
        <f t="shared" si="12"/>
        <v>#REF!</v>
      </c>
      <c r="X21" s="16" t="e">
        <f t="shared" si="13"/>
        <v>#REF!</v>
      </c>
    </row>
    <row r="22" spans="1:24" ht="38.4" customHeight="1">
      <c r="A22" s="46" t="e">
        <f>IF(B16="","",VLOOKUP(B16,#REF!,9,FALSE)&amp;"kV")</f>
        <v>#REF!</v>
      </c>
      <c r="B22" s="75" t="s">
        <v>174</v>
      </c>
      <c r="C22" s="34" t="e">
        <f>IF(B22="","",VLOOKUP(B22,#REF!,5,FALSE))*6220/(6220+14695.8)</f>
        <v>#REF!</v>
      </c>
      <c r="D22" s="35" t="s">
        <v>175</v>
      </c>
      <c r="E22" s="36" t="e">
        <f>IF(D22="","",VLOOKUP(D22,#REF!,7,FALSE))</f>
        <v>#REF!</v>
      </c>
      <c r="F22" s="37" t="e">
        <f t="array" aca="1" ref="F22" ca="1">IF(P22=0,VLOOKUP(D22,#REF!,5,FALSE),INDIRECT(Q22))</f>
        <v>#REF!</v>
      </c>
      <c r="G22" s="38" t="e">
        <f t="array" aca="1" ref="G22" ca="1">IF(R22=0,VLOOKUP(E22,#REF!,5,FALSE),INDIRECT(S22))</f>
        <v>#REF!</v>
      </c>
      <c r="H22" s="39" t="e">
        <f ca="1">G22/VLOOKUP(E22,#REF!,2,FALSE)</f>
        <v>#REF!</v>
      </c>
      <c r="I22" s="34" t="e">
        <f t="shared" ca="1" si="9"/>
        <v>#REF!</v>
      </c>
      <c r="J22" s="40" t="e">
        <f t="shared" ca="1" si="10"/>
        <v>#REF!</v>
      </c>
      <c r="K22" s="41" t="e">
        <f ca="1">J22/VLOOKUP(E22,#REF!,2,FALSE)</f>
        <v>#REF!</v>
      </c>
      <c r="L22" s="76" t="s">
        <v>176</v>
      </c>
      <c r="M22" s="82"/>
      <c r="N22" s="78">
        <v>17</v>
      </c>
      <c r="O22" s="79" t="s">
        <v>167</v>
      </c>
      <c r="P22" s="31">
        <f>VLOOKUP(N22,排序!C$1:I$65536,7,0)</f>
        <v>0</v>
      </c>
      <c r="Q22" s="16" t="str">
        <f t="shared" si="6"/>
        <v/>
      </c>
      <c r="R22" s="31">
        <f>VLOOKUP(N22,排序!C$1:Q$65536,14,0)</f>
        <v>4</v>
      </c>
      <c r="S22" s="16" t="str">
        <f t="shared" si="7"/>
        <v/>
      </c>
      <c r="T22" s="16"/>
      <c r="U22" s="16" t="str">
        <f t="shared" si="11"/>
        <v>IA35</v>
      </c>
      <c r="V22" s="16" t="str">
        <f t="shared" si="8"/>
        <v>IA35-0</v>
      </c>
      <c r="W22" s="16" t="e">
        <f t="shared" si="12"/>
        <v>#REF!</v>
      </c>
      <c r="X22" s="16" t="e">
        <f t="shared" si="13"/>
        <v>#REF!</v>
      </c>
    </row>
    <row r="23" spans="1:24" ht="34.200000000000003" customHeight="1">
      <c r="A23" s="46"/>
      <c r="B23" s="75"/>
      <c r="C23" s="83" t="e">
        <f>IF(B22="","",VLOOKUP(B22,#REF!,5,FALSE))*9680/(6220+14695.8)</f>
        <v>#REF!</v>
      </c>
      <c r="D23" s="35" t="s">
        <v>177</v>
      </c>
      <c r="E23" s="36" t="e">
        <f>IF(D23="","",VLOOKUP(D23,#REF!,7,FALSE))</f>
        <v>#REF!</v>
      </c>
      <c r="F23" s="37" t="e">
        <f t="array" aca="1" ref="F23" ca="1">IF(P23=0,VLOOKUP(D23,#REF!,5,FALSE),INDIRECT(Q23))</f>
        <v>#REF!</v>
      </c>
      <c r="G23" s="38" t="e">
        <f t="array" aca="1" ref="G23" ca="1">IF(R23=0,VLOOKUP(E23,#REF!,5,FALSE),INDIRECT(S23))</f>
        <v>#REF!</v>
      </c>
      <c r="H23" s="39" t="e">
        <f ca="1">G23/VLOOKUP(E23,#REF!,2,FALSE)</f>
        <v>#REF!</v>
      </c>
      <c r="I23" s="34" t="e">
        <f t="shared" ca="1" si="9"/>
        <v>#REF!</v>
      </c>
      <c r="J23" s="40" t="e">
        <f t="shared" ca="1" si="10"/>
        <v>#REF!</v>
      </c>
      <c r="K23" s="41" t="e">
        <f ca="1">J23/VLOOKUP(E23,#REF!,2,FALSE)</f>
        <v>#REF!</v>
      </c>
      <c r="L23" s="76" t="s">
        <v>178</v>
      </c>
      <c r="M23" s="82"/>
      <c r="N23" s="78">
        <v>18</v>
      </c>
      <c r="O23" s="79" t="s">
        <v>167</v>
      </c>
      <c r="P23" s="31">
        <f>VLOOKUP(N23,排序!C$1:I$65536,7,0)</f>
        <v>0</v>
      </c>
      <c r="Q23" s="16" t="str">
        <f t="shared" si="6"/>
        <v/>
      </c>
      <c r="R23" s="31">
        <f>VLOOKUP(N23,排序!C$1:Q$65536,14,0)</f>
        <v>4</v>
      </c>
      <c r="S23" s="16" t="str">
        <f t="shared" si="7"/>
        <v/>
      </c>
      <c r="T23" s="16"/>
      <c r="U23" s="16" t="str">
        <f t="shared" si="11"/>
        <v>IZ24</v>
      </c>
      <c r="V23" s="16" t="str">
        <f t="shared" si="8"/>
        <v>IZ24-0</v>
      </c>
      <c r="W23" s="16" t="e">
        <f t="shared" si="12"/>
        <v>#REF!</v>
      </c>
      <c r="X23" s="16" t="e">
        <f t="shared" si="13"/>
        <v>#REF!</v>
      </c>
    </row>
    <row r="24" spans="1:24" ht="36.6" customHeight="1" thickBot="1">
      <c r="A24" s="57"/>
      <c r="B24" s="52"/>
      <c r="C24" s="37" t="e">
        <f>IF(B22="","",VLOOKUP(B22,#REF!,5,FALSE))-C23-C22</f>
        <v>#REF!</v>
      </c>
      <c r="D24" s="35" t="s">
        <v>179</v>
      </c>
      <c r="E24" s="36" t="e">
        <f>IF(D24="","",VLOOKUP(D24,#REF!,7,FALSE))</f>
        <v>#REF!</v>
      </c>
      <c r="F24" s="37" t="e">
        <f t="array" aca="1" ref="F24" ca="1">IF(P24=0,VLOOKUP(D24,#REF!,5,FALSE),INDIRECT(Q24))</f>
        <v>#REF!</v>
      </c>
      <c r="G24" s="38" t="e">
        <f t="array" aca="1" ref="G24" ca="1">IF(R24=0,VLOOKUP(E24,#REF!,5,FALSE),INDIRECT(S24))</f>
        <v>#REF!</v>
      </c>
      <c r="H24" s="39" t="e">
        <f ca="1">G24/VLOOKUP(E24,#REF!,2,FALSE)</f>
        <v>#REF!</v>
      </c>
      <c r="I24" s="34" t="e">
        <f t="shared" ca="1" si="9"/>
        <v>#REF!</v>
      </c>
      <c r="J24" s="40" t="e">
        <f t="shared" ca="1" si="10"/>
        <v>#REF!</v>
      </c>
      <c r="K24" s="41" t="e">
        <f ca="1">J24/VLOOKUP(E24,#REF!,2,FALSE)</f>
        <v>#REF!</v>
      </c>
      <c r="L24" s="84" t="s">
        <v>180</v>
      </c>
      <c r="M24" s="82"/>
      <c r="N24" s="44">
        <v>19</v>
      </c>
      <c r="O24" s="85" t="s">
        <v>167</v>
      </c>
      <c r="P24" s="31">
        <f>VLOOKUP(N24,排序!C$1:I$65536,7,0)</f>
        <v>0</v>
      </c>
      <c r="Q24" s="16" t="str">
        <f t="shared" si="6"/>
        <v/>
      </c>
      <c r="R24" s="31">
        <f>VLOOKUP(N24,排序!C$1:Q$65536,14,0)</f>
        <v>4</v>
      </c>
      <c r="S24" s="16" t="str">
        <f t="shared" si="7"/>
        <v/>
      </c>
      <c r="T24" s="16"/>
      <c r="U24" s="16" t="str">
        <f t="shared" si="11"/>
        <v>9K28</v>
      </c>
      <c r="V24" s="16" t="str">
        <f t="shared" si="8"/>
        <v>9K28-0</v>
      </c>
      <c r="W24" s="16" t="e">
        <f t="shared" si="12"/>
        <v>#REF!</v>
      </c>
      <c r="X24" s="16" t="e">
        <f t="shared" si="13"/>
        <v>#REF!</v>
      </c>
    </row>
    <row r="25" spans="1:24" ht="32.4" customHeight="1">
      <c r="A25" s="86"/>
      <c r="B25" s="21"/>
      <c r="C25" s="87"/>
      <c r="D25" s="21"/>
      <c r="E25" s="22"/>
      <c r="F25" s="88"/>
      <c r="G25" s="89"/>
      <c r="H25" s="90"/>
      <c r="I25" s="87"/>
      <c r="J25" s="91"/>
      <c r="K25" s="92"/>
      <c r="L25" s="93"/>
      <c r="M25" s="94"/>
      <c r="N25" s="94"/>
      <c r="O25" s="19"/>
      <c r="P25" s="31" t="e">
        <f>VLOOKUP(N25,排序!C$1:I$65536,7,0)</f>
        <v>#N/A</v>
      </c>
      <c r="Q25" s="16" t="s">
        <v>181</v>
      </c>
      <c r="R25" s="31" t="e">
        <f>VLOOKUP(N25,排序!C$1:Q$65536,14,0)</f>
        <v>#N/A</v>
      </c>
      <c r="S25" s="16" t="str">
        <f t="shared" si="7"/>
        <v/>
      </c>
      <c r="T25" s="16"/>
      <c r="U25" s="16">
        <f t="shared" si="11"/>
        <v>0</v>
      </c>
      <c r="V25" s="16" t="e">
        <f t="shared" si="8"/>
        <v>#N/A</v>
      </c>
      <c r="W25" s="16">
        <f t="shared" si="12"/>
        <v>0</v>
      </c>
      <c r="X25" s="16" t="e">
        <f t="shared" si="13"/>
        <v>#N/A</v>
      </c>
    </row>
    <row r="26" spans="1:24" ht="30.6" customHeight="1">
      <c r="A26" s="57"/>
      <c r="B26" s="95"/>
      <c r="C26" s="58"/>
      <c r="D26" s="95"/>
      <c r="E26" s="50"/>
      <c r="F26" s="58"/>
      <c r="G26" s="96"/>
      <c r="H26" s="97"/>
      <c r="I26" s="58"/>
      <c r="J26" s="98"/>
      <c r="K26" s="99"/>
      <c r="L26" s="100"/>
      <c r="M26" s="101"/>
      <c r="N26" s="101"/>
      <c r="O26" s="102"/>
      <c r="P26" s="31" t="e">
        <f>VLOOKUP(N26,排序!C$1:I$65536,7,0)</f>
        <v>#N/A</v>
      </c>
      <c r="Q26" s="16" t="str">
        <f>IFERROR("I"&amp;(MATCH(D26&amp;"-"&amp;(P26-1),$V$5:$V$31,0))+4,"")</f>
        <v/>
      </c>
      <c r="R26" s="31" t="e">
        <f>VLOOKUP(N26,排序!C$1:Q$65536,14,0)</f>
        <v>#N/A</v>
      </c>
      <c r="S26" s="16" t="str">
        <f t="shared" si="7"/>
        <v/>
      </c>
      <c r="T26" s="16"/>
      <c r="U26" s="16">
        <f t="shared" si="11"/>
        <v>0</v>
      </c>
      <c r="V26" s="16" t="e">
        <f t="shared" si="8"/>
        <v>#N/A</v>
      </c>
      <c r="W26" s="16">
        <f t="shared" si="12"/>
        <v>0</v>
      </c>
      <c r="X26" s="16" t="e">
        <f t="shared" si="13"/>
        <v>#N/A</v>
      </c>
    </row>
    <row r="27" spans="1:24" ht="25.95" customHeight="1">
      <c r="A27" s="57" t="str">
        <f>IF(B26="","",VLOOKUP(B26,#REF!,4,FALSE))</f>
        <v/>
      </c>
      <c r="B27" s="95"/>
      <c r="C27" s="103"/>
      <c r="D27" s="95"/>
      <c r="E27" s="104"/>
      <c r="F27" s="58"/>
      <c r="G27" s="96"/>
      <c r="H27" s="97"/>
      <c r="I27" s="58"/>
      <c r="J27" s="105"/>
      <c r="K27" s="99"/>
      <c r="L27" s="106"/>
      <c r="M27" s="101"/>
      <c r="N27" s="101"/>
      <c r="O27" s="102"/>
      <c r="P27" s="31" t="e">
        <f>VLOOKUP(N27,排序!C$1:I$65536,7,0)</f>
        <v>#N/A</v>
      </c>
      <c r="Q27" s="16" t="str">
        <f>IFERROR("I"&amp;(MATCH(D27&amp;"-"&amp;(P27-1),$V$5:$V$31,0))+4,"")</f>
        <v/>
      </c>
      <c r="R27" s="31" t="e">
        <f>VLOOKUP(N27,排序!C$1:Q$65536,14,0)</f>
        <v>#N/A</v>
      </c>
      <c r="S27" s="16" t="str">
        <f t="shared" si="7"/>
        <v/>
      </c>
      <c r="T27" s="16"/>
      <c r="U27" s="16">
        <f t="shared" si="11"/>
        <v>0</v>
      </c>
      <c r="V27" s="16" t="e">
        <f t="shared" si="8"/>
        <v>#N/A</v>
      </c>
      <c r="W27" s="16">
        <f t="shared" si="12"/>
        <v>0</v>
      </c>
      <c r="X27" s="16" t="e">
        <f t="shared" si="13"/>
        <v>#N/A</v>
      </c>
    </row>
    <row r="28" spans="1:24" ht="26.4" customHeight="1">
      <c r="A28" s="57"/>
      <c r="B28" s="95"/>
      <c r="C28" s="103"/>
      <c r="D28" s="95"/>
      <c r="E28" s="50"/>
      <c r="F28" s="58"/>
      <c r="G28" s="96"/>
      <c r="H28" s="97"/>
      <c r="I28" s="58"/>
      <c r="J28" s="105"/>
      <c r="K28" s="99"/>
      <c r="L28" s="100"/>
      <c r="M28" s="101"/>
      <c r="N28" s="101"/>
      <c r="O28" s="102"/>
      <c r="P28" s="31" t="e">
        <f>VLOOKUP(N28,排序!C$1:I$65536,7,0)</f>
        <v>#N/A</v>
      </c>
      <c r="Q28" s="16" t="str">
        <f>IFERROR("I"&amp;(MATCH(D28&amp;"-"&amp;(P28-1),$V$5:$V$31,0))+4,"")</f>
        <v/>
      </c>
      <c r="R28" s="31" t="e">
        <f>VLOOKUP(N28,排序!C$1:Q$65536,14,0)</f>
        <v>#N/A</v>
      </c>
      <c r="S28" s="16" t="str">
        <f t="shared" si="7"/>
        <v/>
      </c>
      <c r="T28" s="16"/>
      <c r="U28" s="16">
        <f t="shared" si="11"/>
        <v>0</v>
      </c>
      <c r="V28" s="16" t="e">
        <f t="shared" si="8"/>
        <v>#N/A</v>
      </c>
      <c r="W28" s="16">
        <f t="shared" si="12"/>
        <v>0</v>
      </c>
      <c r="X28" s="16" t="e">
        <f t="shared" si="13"/>
        <v>#N/A</v>
      </c>
    </row>
    <row r="29" spans="1:24" ht="33.6" customHeight="1">
      <c r="A29" s="46"/>
      <c r="B29" s="95"/>
      <c r="C29" s="103"/>
      <c r="D29" s="95"/>
      <c r="E29" s="52"/>
      <c r="F29" s="37"/>
      <c r="G29" s="107"/>
      <c r="H29" s="108"/>
      <c r="I29" s="37"/>
      <c r="J29" s="109"/>
      <c r="K29" s="108"/>
      <c r="L29" s="100"/>
      <c r="M29" s="110"/>
      <c r="N29" s="101"/>
      <c r="O29" s="102"/>
      <c r="P29" s="31"/>
      <c r="Q29" s="16"/>
      <c r="R29" s="31"/>
      <c r="S29" s="16"/>
      <c r="T29" s="16"/>
      <c r="U29" s="16"/>
      <c r="V29" s="16"/>
      <c r="W29" s="16"/>
      <c r="X29" s="16"/>
    </row>
    <row r="30" spans="1:24" ht="39" customHeight="1">
      <c r="A30" s="57" t="str">
        <f>IF(A27="","",VLOOKUP(A27,#REF!,6,FALSE))</f>
        <v/>
      </c>
      <c r="B30" s="95"/>
      <c r="C30" s="37"/>
      <c r="D30" s="95"/>
      <c r="E30" s="52"/>
      <c r="F30" s="37"/>
      <c r="G30" s="38"/>
      <c r="H30" s="108"/>
      <c r="I30" s="37"/>
      <c r="J30" s="109"/>
      <c r="K30" s="108"/>
      <c r="L30" s="100"/>
      <c r="M30" s="110"/>
      <c r="N30" s="101"/>
      <c r="O30" s="102"/>
      <c r="P30" s="31"/>
      <c r="Q30" s="16"/>
      <c r="R30" s="31"/>
      <c r="S30" s="16"/>
      <c r="T30" s="16"/>
      <c r="U30" s="16"/>
      <c r="V30" s="16"/>
      <c r="W30" s="16"/>
      <c r="X30" s="16"/>
    </row>
    <row r="31" spans="1:24" ht="47.4" customHeight="1" thickBot="1">
      <c r="A31" s="60"/>
      <c r="B31" s="63"/>
      <c r="C31" s="65"/>
      <c r="D31" s="61"/>
      <c r="E31" s="63"/>
      <c r="F31" s="65"/>
      <c r="G31" s="111"/>
      <c r="H31" s="112"/>
      <c r="I31" s="65"/>
      <c r="J31" s="113"/>
      <c r="K31" s="112"/>
      <c r="L31" s="114"/>
      <c r="M31" s="115"/>
      <c r="N31" s="72"/>
      <c r="O31" s="73"/>
      <c r="P31" s="31" t="e">
        <f>VLOOKUP(N31,排序!C$1:I$65536,7,0)</f>
        <v>#N/A</v>
      </c>
      <c r="Q31" s="16" t="str">
        <f>IFERROR("I"&amp;(MATCH(D31&amp;"-"&amp;(P31-1),$V$5:$V$31,0))+4,"")</f>
        <v/>
      </c>
      <c r="R31" s="31" t="e">
        <f>VLOOKUP(N31,排序!C$1:Q$65536,14,0)</f>
        <v>#N/A</v>
      </c>
      <c r="S31" s="16" t="str">
        <f>IFERROR("J"&amp;(MATCH(E31&amp;"-"&amp;(R31-1),$X$5:$X$31,0))+4,"")</f>
        <v/>
      </c>
      <c r="T31" s="16"/>
      <c r="U31" s="16">
        <f>D31</f>
        <v>0</v>
      </c>
      <c r="V31" s="16" t="e">
        <f>D31&amp;"-"&amp;(P31)</f>
        <v>#N/A</v>
      </c>
      <c r="W31" s="16">
        <f>E31</f>
        <v>0</v>
      </c>
      <c r="X31" s="16" t="e">
        <f>E31&amp;"-"&amp;(R31)</f>
        <v>#N/A</v>
      </c>
    </row>
    <row r="32" spans="1:24" ht="16.2">
      <c r="A32" s="1545" t="s">
        <v>182</v>
      </c>
      <c r="B32" s="1546"/>
      <c r="C32" s="1546"/>
      <c r="D32" s="1546"/>
      <c r="E32" s="1546"/>
      <c r="F32" s="1546"/>
      <c r="G32" s="1546"/>
      <c r="H32" s="1546"/>
      <c r="I32" s="1546"/>
      <c r="J32" s="1546"/>
      <c r="K32" s="1546"/>
      <c r="L32" s="1546"/>
      <c r="M32" s="1546"/>
      <c r="N32" s="1546"/>
      <c r="O32" s="1546"/>
    </row>
    <row r="33" spans="1:15" ht="16.2">
      <c r="A33" s="1547" t="s">
        <v>183</v>
      </c>
      <c r="B33" s="1547"/>
      <c r="C33" s="1547"/>
      <c r="D33" s="1547"/>
      <c r="E33" s="1547"/>
      <c r="F33" s="1547"/>
      <c r="G33" s="1547"/>
      <c r="H33" s="1547"/>
      <c r="I33" s="1547"/>
      <c r="J33" s="1547"/>
      <c r="K33" s="1547"/>
      <c r="L33" s="1547"/>
      <c r="M33" s="1547"/>
      <c r="N33" s="1547"/>
      <c r="O33" s="1547"/>
    </row>
    <row r="34" spans="1:15">
      <c r="A34" s="1548" t="s">
        <v>184</v>
      </c>
      <c r="B34" s="1548"/>
      <c r="C34" s="1548"/>
      <c r="D34" s="1548"/>
      <c r="E34" s="1548"/>
      <c r="F34" s="1548"/>
      <c r="G34" s="1548"/>
      <c r="H34" s="1548"/>
      <c r="I34" s="1548"/>
      <c r="J34" s="1548"/>
      <c r="K34" s="1548"/>
      <c r="L34" s="1548"/>
      <c r="M34" s="1548"/>
      <c r="O34" s="116"/>
    </row>
    <row r="35" spans="1:15" ht="16.2">
      <c r="A35" s="1547" t="s">
        <v>185</v>
      </c>
      <c r="B35" s="1547"/>
      <c r="C35" s="1547"/>
      <c r="D35" s="1547"/>
      <c r="E35" s="1547"/>
      <c r="F35" s="1547"/>
      <c r="G35" s="1547"/>
      <c r="H35" s="1547"/>
      <c r="I35" s="1547"/>
      <c r="J35" s="1547"/>
      <c r="K35" s="1547"/>
      <c r="L35" s="1547"/>
      <c r="M35" s="1547"/>
      <c r="O35" s="116"/>
    </row>
    <row r="36" spans="1:15">
      <c r="A36" s="116"/>
      <c r="B36" s="116"/>
      <c r="C36" s="116"/>
      <c r="D36" s="116"/>
      <c r="E36" s="116"/>
      <c r="F36" s="116"/>
      <c r="G36" s="116"/>
      <c r="H36" s="116"/>
      <c r="I36" s="116"/>
      <c r="J36" s="116"/>
      <c r="K36" s="116"/>
      <c r="M36" s="116"/>
      <c r="O36" s="116"/>
    </row>
    <row r="37" spans="1:15">
      <c r="A37" s="116"/>
      <c r="B37" s="116"/>
      <c r="C37" s="116"/>
      <c r="D37" s="116"/>
      <c r="E37" s="116"/>
      <c r="F37" s="116"/>
      <c r="G37" s="116"/>
      <c r="H37" s="116"/>
      <c r="I37" s="116"/>
      <c r="J37" s="116"/>
      <c r="K37" s="116"/>
      <c r="M37" s="116"/>
      <c r="O37" s="116"/>
    </row>
    <row r="38" spans="1:15" s="117" customFormat="1" ht="19.8">
      <c r="A38" s="117" t="s">
        <v>186</v>
      </c>
      <c r="C38" s="118"/>
      <c r="D38" s="117" t="s">
        <v>187</v>
      </c>
      <c r="E38" s="119"/>
      <c r="F38" s="118"/>
      <c r="G38" s="118" t="s">
        <v>188</v>
      </c>
      <c r="H38" s="120"/>
      <c r="I38" s="118"/>
      <c r="J38" s="118"/>
      <c r="K38" s="120"/>
      <c r="M38" s="121"/>
    </row>
    <row r="39" spans="1:15" ht="20.399999999999999">
      <c r="B39" s="122"/>
      <c r="C39" s="123"/>
      <c r="D39" s="122"/>
      <c r="E39" s="122"/>
      <c r="G39" s="122"/>
      <c r="K39" s="126"/>
      <c r="L39" s="127"/>
    </row>
  </sheetData>
  <autoFilter ref="A4:X35" xr:uid="{00000000-0009-0000-0000-00000C000000}"/>
  <mergeCells count="14">
    <mergeCell ref="A32:O32"/>
    <mergeCell ref="A33:O33"/>
    <mergeCell ref="A34:M34"/>
    <mergeCell ref="A35:M35"/>
    <mergeCell ref="A2:O2"/>
    <mergeCell ref="A3:A4"/>
    <mergeCell ref="B3:B4"/>
    <mergeCell ref="D3:E3"/>
    <mergeCell ref="F3:H3"/>
    <mergeCell ref="I3:K3"/>
    <mergeCell ref="L3:L4"/>
    <mergeCell ref="M3:M4"/>
    <mergeCell ref="N3:N4"/>
    <mergeCell ref="O3:O4"/>
  </mergeCells>
  <phoneticPr fontId="3" type="noConversion"/>
  <conditionalFormatting sqref="L24">
    <cfRule type="cellIs" dxfId="55" priority="43" stopIfTrue="1" operator="equal">
      <formula>0</formula>
    </cfRule>
  </conditionalFormatting>
  <conditionalFormatting sqref="I31">
    <cfRule type="cellIs" dxfId="54" priority="42" stopIfTrue="1" operator="greaterThan">
      <formula>9</formula>
    </cfRule>
  </conditionalFormatting>
  <conditionalFormatting sqref="K31">
    <cfRule type="cellIs" dxfId="53" priority="41" stopIfTrue="1" operator="greaterThan">
      <formula>1</formula>
    </cfRule>
  </conditionalFormatting>
  <conditionalFormatting sqref="I29:I30">
    <cfRule type="cellIs" dxfId="52" priority="40" stopIfTrue="1" operator="greaterThan">
      <formula>9</formula>
    </cfRule>
  </conditionalFormatting>
  <conditionalFormatting sqref="K29:K30">
    <cfRule type="cellIs" dxfId="51" priority="39" stopIfTrue="1" operator="greaterThan">
      <formula>1</formula>
    </cfRule>
  </conditionalFormatting>
  <conditionalFormatting sqref="L7:L8">
    <cfRule type="cellIs" dxfId="50" priority="38" stopIfTrue="1" operator="equal">
      <formula>0</formula>
    </cfRule>
  </conditionalFormatting>
  <conditionalFormatting sqref="I15">
    <cfRule type="cellIs" dxfId="49" priority="37" stopIfTrue="1" operator="greaterThan">
      <formula>7</formula>
    </cfRule>
  </conditionalFormatting>
  <conditionalFormatting sqref="K1:K5 K15 K25:K65536">
    <cfRule type="cellIs" dxfId="48" priority="36" stopIfTrue="1" operator="greaterThan">
      <formula>0.8</formula>
    </cfRule>
  </conditionalFormatting>
  <conditionalFormatting sqref="K6">
    <cfRule type="cellIs" dxfId="47" priority="34" stopIfTrue="1" operator="greaterThan">
      <formula>0.8</formula>
    </cfRule>
  </conditionalFormatting>
  <conditionalFormatting sqref="I5">
    <cfRule type="cellIs" dxfId="46" priority="35" stopIfTrue="1" operator="greaterThan">
      <formula>14</formula>
    </cfRule>
  </conditionalFormatting>
  <conditionalFormatting sqref="I6">
    <cfRule type="cellIs" dxfId="45" priority="33" stopIfTrue="1" operator="greaterThan">
      <formula>14</formula>
    </cfRule>
  </conditionalFormatting>
  <conditionalFormatting sqref="K7:K8">
    <cfRule type="cellIs" dxfId="44" priority="32" stopIfTrue="1" operator="greaterThan">
      <formula>0.8</formula>
    </cfRule>
  </conditionalFormatting>
  <conditionalFormatting sqref="I7:I8">
    <cfRule type="cellIs" dxfId="43" priority="31" stopIfTrue="1" operator="greaterThan">
      <formula>14</formula>
    </cfRule>
  </conditionalFormatting>
  <conditionalFormatting sqref="K10">
    <cfRule type="cellIs" dxfId="42" priority="30" stopIfTrue="1" operator="greaterThan">
      <formula>0.8</formula>
    </cfRule>
  </conditionalFormatting>
  <conditionalFormatting sqref="I10">
    <cfRule type="cellIs" dxfId="41" priority="29" stopIfTrue="1" operator="greaterThan">
      <formula>14</formula>
    </cfRule>
  </conditionalFormatting>
  <conditionalFormatting sqref="K11">
    <cfRule type="cellIs" dxfId="40" priority="28" stopIfTrue="1" operator="greaterThan">
      <formula>0.8</formula>
    </cfRule>
  </conditionalFormatting>
  <conditionalFormatting sqref="I11">
    <cfRule type="cellIs" dxfId="39" priority="27" stopIfTrue="1" operator="greaterThan">
      <formula>14</formula>
    </cfRule>
  </conditionalFormatting>
  <conditionalFormatting sqref="K13">
    <cfRule type="cellIs" dxfId="38" priority="26" stopIfTrue="1" operator="greaterThan">
      <formula>0.8</formula>
    </cfRule>
  </conditionalFormatting>
  <conditionalFormatting sqref="I13">
    <cfRule type="cellIs" dxfId="37" priority="25" stopIfTrue="1" operator="greaterThan">
      <formula>14</formula>
    </cfRule>
  </conditionalFormatting>
  <conditionalFormatting sqref="K9">
    <cfRule type="cellIs" dxfId="36" priority="24" stopIfTrue="1" operator="greaterThan">
      <formula>0.8</formula>
    </cfRule>
  </conditionalFormatting>
  <conditionalFormatting sqref="I9">
    <cfRule type="cellIs" dxfId="35" priority="23" stopIfTrue="1" operator="greaterThan">
      <formula>14</formula>
    </cfRule>
  </conditionalFormatting>
  <conditionalFormatting sqref="L11:L12">
    <cfRule type="cellIs" dxfId="34" priority="22" stopIfTrue="1" operator="equal">
      <formula>0</formula>
    </cfRule>
  </conditionalFormatting>
  <conditionalFormatting sqref="K16">
    <cfRule type="cellIs" dxfId="33" priority="21" stopIfTrue="1" operator="greaterThan">
      <formula>0.8</formula>
    </cfRule>
  </conditionalFormatting>
  <conditionalFormatting sqref="I16">
    <cfRule type="cellIs" dxfId="32" priority="20" stopIfTrue="1" operator="greaterThan">
      <formula>14</formula>
    </cfRule>
  </conditionalFormatting>
  <conditionalFormatting sqref="K17">
    <cfRule type="cellIs" dxfId="31" priority="19" stopIfTrue="1" operator="greaterThan">
      <formula>0.8</formula>
    </cfRule>
  </conditionalFormatting>
  <conditionalFormatting sqref="I17">
    <cfRule type="cellIs" dxfId="30" priority="18" stopIfTrue="1" operator="greaterThan">
      <formula>14</formula>
    </cfRule>
  </conditionalFormatting>
  <conditionalFormatting sqref="K20">
    <cfRule type="cellIs" dxfId="29" priority="17" stopIfTrue="1" operator="greaterThan">
      <formula>0.8</formula>
    </cfRule>
  </conditionalFormatting>
  <conditionalFormatting sqref="I20">
    <cfRule type="cellIs" dxfId="28" priority="16" stopIfTrue="1" operator="greaterThan">
      <formula>14</formula>
    </cfRule>
  </conditionalFormatting>
  <conditionalFormatting sqref="K21">
    <cfRule type="cellIs" dxfId="27" priority="15" stopIfTrue="1" operator="greaterThan">
      <formula>0.8</formula>
    </cfRule>
  </conditionalFormatting>
  <conditionalFormatting sqref="I21">
    <cfRule type="cellIs" dxfId="26" priority="14" stopIfTrue="1" operator="greaterThan">
      <formula>14</formula>
    </cfRule>
  </conditionalFormatting>
  <conditionalFormatting sqref="K22">
    <cfRule type="cellIs" dxfId="25" priority="13" stopIfTrue="1" operator="greaterThan">
      <formula>0.8</formula>
    </cfRule>
  </conditionalFormatting>
  <conditionalFormatting sqref="I22">
    <cfRule type="cellIs" dxfId="24" priority="12" stopIfTrue="1" operator="greaterThan">
      <formula>14</formula>
    </cfRule>
  </conditionalFormatting>
  <conditionalFormatting sqref="K18:K19">
    <cfRule type="cellIs" dxfId="23" priority="11" stopIfTrue="1" operator="greaterThan">
      <formula>0.8</formula>
    </cfRule>
  </conditionalFormatting>
  <conditionalFormatting sqref="I18:I19">
    <cfRule type="cellIs" dxfId="22" priority="10" stopIfTrue="1" operator="greaterThan">
      <formula>14</formula>
    </cfRule>
  </conditionalFormatting>
  <conditionalFormatting sqref="K23">
    <cfRule type="cellIs" dxfId="21" priority="9" stopIfTrue="1" operator="greaterThan">
      <formula>0.8</formula>
    </cfRule>
  </conditionalFormatting>
  <conditionalFormatting sqref="I23">
    <cfRule type="cellIs" dxfId="20" priority="8" stopIfTrue="1" operator="greaterThan">
      <formula>14</formula>
    </cfRule>
  </conditionalFormatting>
  <conditionalFormatting sqref="K24">
    <cfRule type="cellIs" dxfId="19" priority="7" stopIfTrue="1" operator="greaterThan">
      <formula>0.8</formula>
    </cfRule>
  </conditionalFormatting>
  <conditionalFormatting sqref="I24">
    <cfRule type="cellIs" dxfId="18" priority="6" stopIfTrue="1" operator="greaterThan">
      <formula>14</formula>
    </cfRule>
  </conditionalFormatting>
  <conditionalFormatting sqref="K12">
    <cfRule type="cellIs" dxfId="17" priority="5" stopIfTrue="1" operator="greaterThan">
      <formula>0.8</formula>
    </cfRule>
  </conditionalFormatting>
  <conditionalFormatting sqref="I12">
    <cfRule type="cellIs" dxfId="16" priority="4" stopIfTrue="1" operator="greaterThan">
      <formula>14</formula>
    </cfRule>
  </conditionalFormatting>
  <conditionalFormatting sqref="K14">
    <cfRule type="cellIs" dxfId="15" priority="3" stopIfTrue="1" operator="greaterThan">
      <formula>0.8</formula>
    </cfRule>
  </conditionalFormatting>
  <conditionalFormatting sqref="I14">
    <cfRule type="cellIs" dxfId="14" priority="2" stopIfTrue="1" operator="greaterThan">
      <formula>14</formula>
    </cfRule>
  </conditionalFormatting>
  <conditionalFormatting sqref="L14">
    <cfRule type="cellIs" dxfId="13" priority="1" stopIfTrue="1" operator="equal">
      <formula>0</formula>
    </cfRule>
  </conditionalFormatting>
  <printOptions horizontalCentered="1"/>
  <pageMargins left="0.19685039370078741" right="0.19685039370078741" top="0.19685039370078741" bottom="0.19685039370078741" header="0.19685039370078741" footer="0.59055118110236227"/>
  <pageSetup paperSize="9" scale="48"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7">
    <tabColor indexed="45"/>
    <pageSetUpPr fitToPage="1"/>
  </sheetPr>
  <dimension ref="A1:O30"/>
  <sheetViews>
    <sheetView workbookViewId="0"/>
  </sheetViews>
  <sheetFormatPr defaultColWidth="8.88671875" defaultRowHeight="15"/>
  <cols>
    <col min="1" max="1" width="11.109375" style="131" customWidth="1"/>
    <col min="2" max="2" width="7" style="131" customWidth="1"/>
    <col min="3" max="3" width="17.44140625" style="228" customWidth="1"/>
    <col min="4" max="4" width="10.6640625" style="131" customWidth="1"/>
    <col min="5" max="5" width="13.109375" style="222" customWidth="1"/>
    <col min="6" max="6" width="6.44140625" style="228" customWidth="1"/>
    <col min="7" max="7" width="8" style="228" bestFit="1" customWidth="1"/>
    <col min="8" max="8" width="11.21875" style="229" bestFit="1" customWidth="1"/>
    <col min="9" max="9" width="6.77734375" style="228" bestFit="1" customWidth="1"/>
    <col min="10" max="10" width="8.109375" style="228" customWidth="1"/>
    <col min="11" max="11" width="10.88671875" style="229" customWidth="1"/>
    <col min="12" max="12" width="48.109375" style="131" customWidth="1"/>
    <col min="13" max="13" width="21.77734375" style="221" customWidth="1"/>
    <col min="14" max="14" width="4.33203125" style="131" customWidth="1"/>
    <col min="15" max="15" width="4.6640625" style="131" customWidth="1"/>
    <col min="16" max="256" width="8.88671875" style="131"/>
    <col min="257" max="257" width="11.109375" style="131" customWidth="1"/>
    <col min="258" max="258" width="7" style="131" customWidth="1"/>
    <col min="259" max="259" width="6" style="131" customWidth="1"/>
    <col min="260" max="260" width="10.6640625" style="131" customWidth="1"/>
    <col min="261" max="261" width="13.109375" style="131" customWidth="1"/>
    <col min="262" max="262" width="6.44140625" style="131" customWidth="1"/>
    <col min="263" max="263" width="8" style="131" bestFit="1" customWidth="1"/>
    <col min="264" max="264" width="11.21875" style="131" bestFit="1" customWidth="1"/>
    <col min="265" max="265" width="6.77734375" style="131" bestFit="1" customWidth="1"/>
    <col min="266" max="266" width="8.109375" style="131" customWidth="1"/>
    <col min="267" max="267" width="10.88671875" style="131" customWidth="1"/>
    <col min="268" max="268" width="48.109375" style="131" customWidth="1"/>
    <col min="269" max="269" width="21.77734375" style="131" customWidth="1"/>
    <col min="270" max="270" width="4.33203125" style="131" customWidth="1"/>
    <col min="271" max="271" width="4.6640625" style="131" customWidth="1"/>
    <col min="272" max="512" width="8.88671875" style="131"/>
    <col min="513" max="513" width="11.109375" style="131" customWidth="1"/>
    <col min="514" max="514" width="7" style="131" customWidth="1"/>
    <col min="515" max="515" width="6" style="131" customWidth="1"/>
    <col min="516" max="516" width="10.6640625" style="131" customWidth="1"/>
    <col min="517" max="517" width="13.109375" style="131" customWidth="1"/>
    <col min="518" max="518" width="6.44140625" style="131" customWidth="1"/>
    <col min="519" max="519" width="8" style="131" bestFit="1" customWidth="1"/>
    <col min="520" max="520" width="11.21875" style="131" bestFit="1" customWidth="1"/>
    <col min="521" max="521" width="6.77734375" style="131" bestFit="1" customWidth="1"/>
    <col min="522" max="522" width="8.109375" style="131" customWidth="1"/>
    <col min="523" max="523" width="10.88671875" style="131" customWidth="1"/>
    <col min="524" max="524" width="48.109375" style="131" customWidth="1"/>
    <col min="525" max="525" width="21.77734375" style="131" customWidth="1"/>
    <col min="526" max="526" width="4.33203125" style="131" customWidth="1"/>
    <col min="527" max="527" width="4.6640625" style="131" customWidth="1"/>
    <col min="528" max="768" width="8.88671875" style="131"/>
    <col min="769" max="769" width="11.109375" style="131" customWidth="1"/>
    <col min="770" max="770" width="7" style="131" customWidth="1"/>
    <col min="771" max="771" width="6" style="131" customWidth="1"/>
    <col min="772" max="772" width="10.6640625" style="131" customWidth="1"/>
    <col min="773" max="773" width="13.109375" style="131" customWidth="1"/>
    <col min="774" max="774" width="6.44140625" style="131" customWidth="1"/>
    <col min="775" max="775" width="8" style="131" bestFit="1" customWidth="1"/>
    <col min="776" max="776" width="11.21875" style="131" bestFit="1" customWidth="1"/>
    <col min="777" max="777" width="6.77734375" style="131" bestFit="1" customWidth="1"/>
    <col min="778" max="778" width="8.109375" style="131" customWidth="1"/>
    <col min="779" max="779" width="10.88671875" style="131" customWidth="1"/>
    <col min="780" max="780" width="48.109375" style="131" customWidth="1"/>
    <col min="781" max="781" width="21.77734375" style="131" customWidth="1"/>
    <col min="782" max="782" width="4.33203125" style="131" customWidth="1"/>
    <col min="783" max="783" width="4.6640625" style="131" customWidth="1"/>
    <col min="784" max="1024" width="8.88671875" style="131"/>
    <col min="1025" max="1025" width="11.109375" style="131" customWidth="1"/>
    <col min="1026" max="1026" width="7" style="131" customWidth="1"/>
    <col min="1027" max="1027" width="6" style="131" customWidth="1"/>
    <col min="1028" max="1028" width="10.6640625" style="131" customWidth="1"/>
    <col min="1029" max="1029" width="13.109375" style="131" customWidth="1"/>
    <col min="1030" max="1030" width="6.44140625" style="131" customWidth="1"/>
    <col min="1031" max="1031" width="8" style="131" bestFit="1" customWidth="1"/>
    <col min="1032" max="1032" width="11.21875" style="131" bestFit="1" customWidth="1"/>
    <col min="1033" max="1033" width="6.77734375" style="131" bestFit="1" customWidth="1"/>
    <col min="1034" max="1034" width="8.109375" style="131" customWidth="1"/>
    <col min="1035" max="1035" width="10.88671875" style="131" customWidth="1"/>
    <col min="1036" max="1036" width="48.109375" style="131" customWidth="1"/>
    <col min="1037" max="1037" width="21.77734375" style="131" customWidth="1"/>
    <col min="1038" max="1038" width="4.33203125" style="131" customWidth="1"/>
    <col min="1039" max="1039" width="4.6640625" style="131" customWidth="1"/>
    <col min="1040" max="1280" width="8.88671875" style="131"/>
    <col min="1281" max="1281" width="11.109375" style="131" customWidth="1"/>
    <col min="1282" max="1282" width="7" style="131" customWidth="1"/>
    <col min="1283" max="1283" width="6" style="131" customWidth="1"/>
    <col min="1284" max="1284" width="10.6640625" style="131" customWidth="1"/>
    <col min="1285" max="1285" width="13.109375" style="131" customWidth="1"/>
    <col min="1286" max="1286" width="6.44140625" style="131" customWidth="1"/>
    <col min="1287" max="1287" width="8" style="131" bestFit="1" customWidth="1"/>
    <col min="1288" max="1288" width="11.21875" style="131" bestFit="1" customWidth="1"/>
    <col min="1289" max="1289" width="6.77734375" style="131" bestFit="1" customWidth="1"/>
    <col min="1290" max="1290" width="8.109375" style="131" customWidth="1"/>
    <col min="1291" max="1291" width="10.88671875" style="131" customWidth="1"/>
    <col min="1292" max="1292" width="48.109375" style="131" customWidth="1"/>
    <col min="1293" max="1293" width="21.77734375" style="131" customWidth="1"/>
    <col min="1294" max="1294" width="4.33203125" style="131" customWidth="1"/>
    <col min="1295" max="1295" width="4.6640625" style="131" customWidth="1"/>
    <col min="1296" max="1536" width="8.88671875" style="131"/>
    <col min="1537" max="1537" width="11.109375" style="131" customWidth="1"/>
    <col min="1538" max="1538" width="7" style="131" customWidth="1"/>
    <col min="1539" max="1539" width="6" style="131" customWidth="1"/>
    <col min="1540" max="1540" width="10.6640625" style="131" customWidth="1"/>
    <col min="1541" max="1541" width="13.109375" style="131" customWidth="1"/>
    <col min="1542" max="1542" width="6.44140625" style="131" customWidth="1"/>
    <col min="1543" max="1543" width="8" style="131" bestFit="1" customWidth="1"/>
    <col min="1544" max="1544" width="11.21875" style="131" bestFit="1" customWidth="1"/>
    <col min="1545" max="1545" width="6.77734375" style="131" bestFit="1" customWidth="1"/>
    <col min="1546" max="1546" width="8.109375" style="131" customWidth="1"/>
    <col min="1547" max="1547" width="10.88671875" style="131" customWidth="1"/>
    <col min="1548" max="1548" width="48.109375" style="131" customWidth="1"/>
    <col min="1549" max="1549" width="21.77734375" style="131" customWidth="1"/>
    <col min="1550" max="1550" width="4.33203125" style="131" customWidth="1"/>
    <col min="1551" max="1551" width="4.6640625" style="131" customWidth="1"/>
    <col min="1552" max="1792" width="8.88671875" style="131"/>
    <col min="1793" max="1793" width="11.109375" style="131" customWidth="1"/>
    <col min="1794" max="1794" width="7" style="131" customWidth="1"/>
    <col min="1795" max="1795" width="6" style="131" customWidth="1"/>
    <col min="1796" max="1796" width="10.6640625" style="131" customWidth="1"/>
    <col min="1797" max="1797" width="13.109375" style="131" customWidth="1"/>
    <col min="1798" max="1798" width="6.44140625" style="131" customWidth="1"/>
    <col min="1799" max="1799" width="8" style="131" bestFit="1" customWidth="1"/>
    <col min="1800" max="1800" width="11.21875" style="131" bestFit="1" customWidth="1"/>
    <col min="1801" max="1801" width="6.77734375" style="131" bestFit="1" customWidth="1"/>
    <col min="1802" max="1802" width="8.109375" style="131" customWidth="1"/>
    <col min="1803" max="1803" width="10.88671875" style="131" customWidth="1"/>
    <col min="1804" max="1804" width="48.109375" style="131" customWidth="1"/>
    <col min="1805" max="1805" width="21.77734375" style="131" customWidth="1"/>
    <col min="1806" max="1806" width="4.33203125" style="131" customWidth="1"/>
    <col min="1807" max="1807" width="4.6640625" style="131" customWidth="1"/>
    <col min="1808" max="2048" width="8.88671875" style="131"/>
    <col min="2049" max="2049" width="11.109375" style="131" customWidth="1"/>
    <col min="2050" max="2050" width="7" style="131" customWidth="1"/>
    <col min="2051" max="2051" width="6" style="131" customWidth="1"/>
    <col min="2052" max="2052" width="10.6640625" style="131" customWidth="1"/>
    <col min="2053" max="2053" width="13.109375" style="131" customWidth="1"/>
    <col min="2054" max="2054" width="6.44140625" style="131" customWidth="1"/>
    <col min="2055" max="2055" width="8" style="131" bestFit="1" customWidth="1"/>
    <col min="2056" max="2056" width="11.21875" style="131" bestFit="1" customWidth="1"/>
    <col min="2057" max="2057" width="6.77734375" style="131" bestFit="1" customWidth="1"/>
    <col min="2058" max="2058" width="8.109375" style="131" customWidth="1"/>
    <col min="2059" max="2059" width="10.88671875" style="131" customWidth="1"/>
    <col min="2060" max="2060" width="48.109375" style="131" customWidth="1"/>
    <col min="2061" max="2061" width="21.77734375" style="131" customWidth="1"/>
    <col min="2062" max="2062" width="4.33203125" style="131" customWidth="1"/>
    <col min="2063" max="2063" width="4.6640625" style="131" customWidth="1"/>
    <col min="2064" max="2304" width="8.88671875" style="131"/>
    <col min="2305" max="2305" width="11.109375" style="131" customWidth="1"/>
    <col min="2306" max="2306" width="7" style="131" customWidth="1"/>
    <col min="2307" max="2307" width="6" style="131" customWidth="1"/>
    <col min="2308" max="2308" width="10.6640625" style="131" customWidth="1"/>
    <col min="2309" max="2309" width="13.109375" style="131" customWidth="1"/>
    <col min="2310" max="2310" width="6.44140625" style="131" customWidth="1"/>
    <col min="2311" max="2311" width="8" style="131" bestFit="1" customWidth="1"/>
    <col min="2312" max="2312" width="11.21875" style="131" bestFit="1" customWidth="1"/>
    <col min="2313" max="2313" width="6.77734375" style="131" bestFit="1" customWidth="1"/>
    <col min="2314" max="2314" width="8.109375" style="131" customWidth="1"/>
    <col min="2315" max="2315" width="10.88671875" style="131" customWidth="1"/>
    <col min="2316" max="2316" width="48.109375" style="131" customWidth="1"/>
    <col min="2317" max="2317" width="21.77734375" style="131" customWidth="1"/>
    <col min="2318" max="2318" width="4.33203125" style="131" customWidth="1"/>
    <col min="2319" max="2319" width="4.6640625" style="131" customWidth="1"/>
    <col min="2320" max="2560" width="8.88671875" style="131"/>
    <col min="2561" max="2561" width="11.109375" style="131" customWidth="1"/>
    <col min="2562" max="2562" width="7" style="131" customWidth="1"/>
    <col min="2563" max="2563" width="6" style="131" customWidth="1"/>
    <col min="2564" max="2564" width="10.6640625" style="131" customWidth="1"/>
    <col min="2565" max="2565" width="13.109375" style="131" customWidth="1"/>
    <col min="2566" max="2566" width="6.44140625" style="131" customWidth="1"/>
    <col min="2567" max="2567" width="8" style="131" bestFit="1" customWidth="1"/>
    <col min="2568" max="2568" width="11.21875" style="131" bestFit="1" customWidth="1"/>
    <col min="2569" max="2569" width="6.77734375" style="131" bestFit="1" customWidth="1"/>
    <col min="2570" max="2570" width="8.109375" style="131" customWidth="1"/>
    <col min="2571" max="2571" width="10.88671875" style="131" customWidth="1"/>
    <col min="2572" max="2572" width="48.109375" style="131" customWidth="1"/>
    <col min="2573" max="2573" width="21.77734375" style="131" customWidth="1"/>
    <col min="2574" max="2574" width="4.33203125" style="131" customWidth="1"/>
    <col min="2575" max="2575" width="4.6640625" style="131" customWidth="1"/>
    <col min="2576" max="2816" width="8.88671875" style="131"/>
    <col min="2817" max="2817" width="11.109375" style="131" customWidth="1"/>
    <col min="2818" max="2818" width="7" style="131" customWidth="1"/>
    <col min="2819" max="2819" width="6" style="131" customWidth="1"/>
    <col min="2820" max="2820" width="10.6640625" style="131" customWidth="1"/>
    <col min="2821" max="2821" width="13.109375" style="131" customWidth="1"/>
    <col min="2822" max="2822" width="6.44140625" style="131" customWidth="1"/>
    <col min="2823" max="2823" width="8" style="131" bestFit="1" customWidth="1"/>
    <col min="2824" max="2824" width="11.21875" style="131" bestFit="1" customWidth="1"/>
    <col min="2825" max="2825" width="6.77734375" style="131" bestFit="1" customWidth="1"/>
    <col min="2826" max="2826" width="8.109375" style="131" customWidth="1"/>
    <col min="2827" max="2827" width="10.88671875" style="131" customWidth="1"/>
    <col min="2828" max="2828" width="48.109375" style="131" customWidth="1"/>
    <col min="2829" max="2829" width="21.77734375" style="131" customWidth="1"/>
    <col min="2830" max="2830" width="4.33203125" style="131" customWidth="1"/>
    <col min="2831" max="2831" width="4.6640625" style="131" customWidth="1"/>
    <col min="2832" max="3072" width="8.88671875" style="131"/>
    <col min="3073" max="3073" width="11.109375" style="131" customWidth="1"/>
    <col min="3074" max="3074" width="7" style="131" customWidth="1"/>
    <col min="3075" max="3075" width="6" style="131" customWidth="1"/>
    <col min="3076" max="3076" width="10.6640625" style="131" customWidth="1"/>
    <col min="3077" max="3077" width="13.109375" style="131" customWidth="1"/>
    <col min="3078" max="3078" width="6.44140625" style="131" customWidth="1"/>
    <col min="3079" max="3079" width="8" style="131" bestFit="1" customWidth="1"/>
    <col min="3080" max="3080" width="11.21875" style="131" bestFit="1" customWidth="1"/>
    <col min="3081" max="3081" width="6.77734375" style="131" bestFit="1" customWidth="1"/>
    <col min="3082" max="3082" width="8.109375" style="131" customWidth="1"/>
    <col min="3083" max="3083" width="10.88671875" style="131" customWidth="1"/>
    <col min="3084" max="3084" width="48.109375" style="131" customWidth="1"/>
    <col min="3085" max="3085" width="21.77734375" style="131" customWidth="1"/>
    <col min="3086" max="3086" width="4.33203125" style="131" customWidth="1"/>
    <col min="3087" max="3087" width="4.6640625" style="131" customWidth="1"/>
    <col min="3088" max="3328" width="8.88671875" style="131"/>
    <col min="3329" max="3329" width="11.109375" style="131" customWidth="1"/>
    <col min="3330" max="3330" width="7" style="131" customWidth="1"/>
    <col min="3331" max="3331" width="6" style="131" customWidth="1"/>
    <col min="3332" max="3332" width="10.6640625" style="131" customWidth="1"/>
    <col min="3333" max="3333" width="13.109375" style="131" customWidth="1"/>
    <col min="3334" max="3334" width="6.44140625" style="131" customWidth="1"/>
    <col min="3335" max="3335" width="8" style="131" bestFit="1" customWidth="1"/>
    <col min="3336" max="3336" width="11.21875" style="131" bestFit="1" customWidth="1"/>
    <col min="3337" max="3337" width="6.77734375" style="131" bestFit="1" customWidth="1"/>
    <col min="3338" max="3338" width="8.109375" style="131" customWidth="1"/>
    <col min="3339" max="3339" width="10.88671875" style="131" customWidth="1"/>
    <col min="3340" max="3340" width="48.109375" style="131" customWidth="1"/>
    <col min="3341" max="3341" width="21.77734375" style="131" customWidth="1"/>
    <col min="3342" max="3342" width="4.33203125" style="131" customWidth="1"/>
    <col min="3343" max="3343" width="4.6640625" style="131" customWidth="1"/>
    <col min="3344" max="3584" width="8.88671875" style="131"/>
    <col min="3585" max="3585" width="11.109375" style="131" customWidth="1"/>
    <col min="3586" max="3586" width="7" style="131" customWidth="1"/>
    <col min="3587" max="3587" width="6" style="131" customWidth="1"/>
    <col min="3588" max="3588" width="10.6640625" style="131" customWidth="1"/>
    <col min="3589" max="3589" width="13.109375" style="131" customWidth="1"/>
    <col min="3590" max="3590" width="6.44140625" style="131" customWidth="1"/>
    <col min="3591" max="3591" width="8" style="131" bestFit="1" customWidth="1"/>
    <col min="3592" max="3592" width="11.21875" style="131" bestFit="1" customWidth="1"/>
    <col min="3593" max="3593" width="6.77734375" style="131" bestFit="1" customWidth="1"/>
    <col min="3594" max="3594" width="8.109375" style="131" customWidth="1"/>
    <col min="3595" max="3595" width="10.88671875" style="131" customWidth="1"/>
    <col min="3596" max="3596" width="48.109375" style="131" customWidth="1"/>
    <col min="3597" max="3597" width="21.77734375" style="131" customWidth="1"/>
    <col min="3598" max="3598" width="4.33203125" style="131" customWidth="1"/>
    <col min="3599" max="3599" width="4.6640625" style="131" customWidth="1"/>
    <col min="3600" max="3840" width="8.88671875" style="131"/>
    <col min="3841" max="3841" width="11.109375" style="131" customWidth="1"/>
    <col min="3842" max="3842" width="7" style="131" customWidth="1"/>
    <col min="3843" max="3843" width="6" style="131" customWidth="1"/>
    <col min="3844" max="3844" width="10.6640625" style="131" customWidth="1"/>
    <col min="3845" max="3845" width="13.109375" style="131" customWidth="1"/>
    <col min="3846" max="3846" width="6.44140625" style="131" customWidth="1"/>
    <col min="3847" max="3847" width="8" style="131" bestFit="1" customWidth="1"/>
    <col min="3848" max="3848" width="11.21875" style="131" bestFit="1" customWidth="1"/>
    <col min="3849" max="3849" width="6.77734375" style="131" bestFit="1" customWidth="1"/>
    <col min="3850" max="3850" width="8.109375" style="131" customWidth="1"/>
    <col min="3851" max="3851" width="10.88671875" style="131" customWidth="1"/>
    <col min="3852" max="3852" width="48.109375" style="131" customWidth="1"/>
    <col min="3853" max="3853" width="21.77734375" style="131" customWidth="1"/>
    <col min="3854" max="3854" width="4.33203125" style="131" customWidth="1"/>
    <col min="3855" max="3855" width="4.6640625" style="131" customWidth="1"/>
    <col min="3856" max="4096" width="8.88671875" style="131"/>
    <col min="4097" max="4097" width="11.109375" style="131" customWidth="1"/>
    <col min="4098" max="4098" width="7" style="131" customWidth="1"/>
    <col min="4099" max="4099" width="6" style="131" customWidth="1"/>
    <col min="4100" max="4100" width="10.6640625" style="131" customWidth="1"/>
    <col min="4101" max="4101" width="13.109375" style="131" customWidth="1"/>
    <col min="4102" max="4102" width="6.44140625" style="131" customWidth="1"/>
    <col min="4103" max="4103" width="8" style="131" bestFit="1" customWidth="1"/>
    <col min="4104" max="4104" width="11.21875" style="131" bestFit="1" customWidth="1"/>
    <col min="4105" max="4105" width="6.77734375" style="131" bestFit="1" customWidth="1"/>
    <col min="4106" max="4106" width="8.109375" style="131" customWidth="1"/>
    <col min="4107" max="4107" width="10.88671875" style="131" customWidth="1"/>
    <col min="4108" max="4108" width="48.109375" style="131" customWidth="1"/>
    <col min="4109" max="4109" width="21.77734375" style="131" customWidth="1"/>
    <col min="4110" max="4110" width="4.33203125" style="131" customWidth="1"/>
    <col min="4111" max="4111" width="4.6640625" style="131" customWidth="1"/>
    <col min="4112" max="4352" width="8.88671875" style="131"/>
    <col min="4353" max="4353" width="11.109375" style="131" customWidth="1"/>
    <col min="4354" max="4354" width="7" style="131" customWidth="1"/>
    <col min="4355" max="4355" width="6" style="131" customWidth="1"/>
    <col min="4356" max="4356" width="10.6640625" style="131" customWidth="1"/>
    <col min="4357" max="4357" width="13.109375" style="131" customWidth="1"/>
    <col min="4358" max="4358" width="6.44140625" style="131" customWidth="1"/>
    <col min="4359" max="4359" width="8" style="131" bestFit="1" customWidth="1"/>
    <col min="4360" max="4360" width="11.21875" style="131" bestFit="1" customWidth="1"/>
    <col min="4361" max="4361" width="6.77734375" style="131" bestFit="1" customWidth="1"/>
    <col min="4362" max="4362" width="8.109375" style="131" customWidth="1"/>
    <col min="4363" max="4363" width="10.88671875" style="131" customWidth="1"/>
    <col min="4364" max="4364" width="48.109375" style="131" customWidth="1"/>
    <col min="4365" max="4365" width="21.77734375" style="131" customWidth="1"/>
    <col min="4366" max="4366" width="4.33203125" style="131" customWidth="1"/>
    <col min="4367" max="4367" width="4.6640625" style="131" customWidth="1"/>
    <col min="4368" max="4608" width="8.88671875" style="131"/>
    <col min="4609" max="4609" width="11.109375" style="131" customWidth="1"/>
    <col min="4610" max="4610" width="7" style="131" customWidth="1"/>
    <col min="4611" max="4611" width="6" style="131" customWidth="1"/>
    <col min="4612" max="4612" width="10.6640625" style="131" customWidth="1"/>
    <col min="4613" max="4613" width="13.109375" style="131" customWidth="1"/>
    <col min="4614" max="4614" width="6.44140625" style="131" customWidth="1"/>
    <col min="4615" max="4615" width="8" style="131" bestFit="1" customWidth="1"/>
    <col min="4616" max="4616" width="11.21875" style="131" bestFit="1" customWidth="1"/>
    <col min="4617" max="4617" width="6.77734375" style="131" bestFit="1" customWidth="1"/>
    <col min="4618" max="4618" width="8.109375" style="131" customWidth="1"/>
    <col min="4619" max="4619" width="10.88671875" style="131" customWidth="1"/>
    <col min="4620" max="4620" width="48.109375" style="131" customWidth="1"/>
    <col min="4621" max="4621" width="21.77734375" style="131" customWidth="1"/>
    <col min="4622" max="4622" width="4.33203125" style="131" customWidth="1"/>
    <col min="4623" max="4623" width="4.6640625" style="131" customWidth="1"/>
    <col min="4624" max="4864" width="8.88671875" style="131"/>
    <col min="4865" max="4865" width="11.109375" style="131" customWidth="1"/>
    <col min="4866" max="4866" width="7" style="131" customWidth="1"/>
    <col min="4867" max="4867" width="6" style="131" customWidth="1"/>
    <col min="4868" max="4868" width="10.6640625" style="131" customWidth="1"/>
    <col min="4869" max="4869" width="13.109375" style="131" customWidth="1"/>
    <col min="4870" max="4870" width="6.44140625" style="131" customWidth="1"/>
    <col min="4871" max="4871" width="8" style="131" bestFit="1" customWidth="1"/>
    <col min="4872" max="4872" width="11.21875" style="131" bestFit="1" customWidth="1"/>
    <col min="4873" max="4873" width="6.77734375" style="131" bestFit="1" customWidth="1"/>
    <col min="4874" max="4874" width="8.109375" style="131" customWidth="1"/>
    <col min="4875" max="4875" width="10.88671875" style="131" customWidth="1"/>
    <col min="4876" max="4876" width="48.109375" style="131" customWidth="1"/>
    <col min="4877" max="4877" width="21.77734375" style="131" customWidth="1"/>
    <col min="4878" max="4878" width="4.33203125" style="131" customWidth="1"/>
    <col min="4879" max="4879" width="4.6640625" style="131" customWidth="1"/>
    <col min="4880" max="5120" width="8.88671875" style="131"/>
    <col min="5121" max="5121" width="11.109375" style="131" customWidth="1"/>
    <col min="5122" max="5122" width="7" style="131" customWidth="1"/>
    <col min="5123" max="5123" width="6" style="131" customWidth="1"/>
    <col min="5124" max="5124" width="10.6640625" style="131" customWidth="1"/>
    <col min="5125" max="5125" width="13.109375" style="131" customWidth="1"/>
    <col min="5126" max="5126" width="6.44140625" style="131" customWidth="1"/>
    <col min="5127" max="5127" width="8" style="131" bestFit="1" customWidth="1"/>
    <col min="5128" max="5128" width="11.21875" style="131" bestFit="1" customWidth="1"/>
    <col min="5129" max="5129" width="6.77734375" style="131" bestFit="1" customWidth="1"/>
    <col min="5130" max="5130" width="8.109375" style="131" customWidth="1"/>
    <col min="5131" max="5131" width="10.88671875" style="131" customWidth="1"/>
    <col min="5132" max="5132" width="48.109375" style="131" customWidth="1"/>
    <col min="5133" max="5133" width="21.77734375" style="131" customWidth="1"/>
    <col min="5134" max="5134" width="4.33203125" style="131" customWidth="1"/>
    <col min="5135" max="5135" width="4.6640625" style="131" customWidth="1"/>
    <col min="5136" max="5376" width="8.88671875" style="131"/>
    <col min="5377" max="5377" width="11.109375" style="131" customWidth="1"/>
    <col min="5378" max="5378" width="7" style="131" customWidth="1"/>
    <col min="5379" max="5379" width="6" style="131" customWidth="1"/>
    <col min="5380" max="5380" width="10.6640625" style="131" customWidth="1"/>
    <col min="5381" max="5381" width="13.109375" style="131" customWidth="1"/>
    <col min="5382" max="5382" width="6.44140625" style="131" customWidth="1"/>
    <col min="5383" max="5383" width="8" style="131" bestFit="1" customWidth="1"/>
    <col min="5384" max="5384" width="11.21875" style="131" bestFit="1" customWidth="1"/>
    <col min="5385" max="5385" width="6.77734375" style="131" bestFit="1" customWidth="1"/>
    <col min="5386" max="5386" width="8.109375" style="131" customWidth="1"/>
    <col min="5387" max="5387" width="10.88671875" style="131" customWidth="1"/>
    <col min="5388" max="5388" width="48.109375" style="131" customWidth="1"/>
    <col min="5389" max="5389" width="21.77734375" style="131" customWidth="1"/>
    <col min="5390" max="5390" width="4.33203125" style="131" customWidth="1"/>
    <col min="5391" max="5391" width="4.6640625" style="131" customWidth="1"/>
    <col min="5392" max="5632" width="8.88671875" style="131"/>
    <col min="5633" max="5633" width="11.109375" style="131" customWidth="1"/>
    <col min="5634" max="5634" width="7" style="131" customWidth="1"/>
    <col min="5635" max="5635" width="6" style="131" customWidth="1"/>
    <col min="5636" max="5636" width="10.6640625" style="131" customWidth="1"/>
    <col min="5637" max="5637" width="13.109375" style="131" customWidth="1"/>
    <col min="5638" max="5638" width="6.44140625" style="131" customWidth="1"/>
    <col min="5639" max="5639" width="8" style="131" bestFit="1" customWidth="1"/>
    <col min="5640" max="5640" width="11.21875" style="131" bestFit="1" customWidth="1"/>
    <col min="5641" max="5641" width="6.77734375" style="131" bestFit="1" customWidth="1"/>
    <col min="5642" max="5642" width="8.109375" style="131" customWidth="1"/>
    <col min="5643" max="5643" width="10.88671875" style="131" customWidth="1"/>
    <col min="5644" max="5644" width="48.109375" style="131" customWidth="1"/>
    <col min="5645" max="5645" width="21.77734375" style="131" customWidth="1"/>
    <col min="5646" max="5646" width="4.33203125" style="131" customWidth="1"/>
    <col min="5647" max="5647" width="4.6640625" style="131" customWidth="1"/>
    <col min="5648" max="5888" width="8.88671875" style="131"/>
    <col min="5889" max="5889" width="11.109375" style="131" customWidth="1"/>
    <col min="5890" max="5890" width="7" style="131" customWidth="1"/>
    <col min="5891" max="5891" width="6" style="131" customWidth="1"/>
    <col min="5892" max="5892" width="10.6640625" style="131" customWidth="1"/>
    <col min="5893" max="5893" width="13.109375" style="131" customWidth="1"/>
    <col min="5894" max="5894" width="6.44140625" style="131" customWidth="1"/>
    <col min="5895" max="5895" width="8" style="131" bestFit="1" customWidth="1"/>
    <col min="5896" max="5896" width="11.21875" style="131" bestFit="1" customWidth="1"/>
    <col min="5897" max="5897" width="6.77734375" style="131" bestFit="1" customWidth="1"/>
    <col min="5898" max="5898" width="8.109375" style="131" customWidth="1"/>
    <col min="5899" max="5899" width="10.88671875" style="131" customWidth="1"/>
    <col min="5900" max="5900" width="48.109375" style="131" customWidth="1"/>
    <col min="5901" max="5901" width="21.77734375" style="131" customWidth="1"/>
    <col min="5902" max="5902" width="4.33203125" style="131" customWidth="1"/>
    <col min="5903" max="5903" width="4.6640625" style="131" customWidth="1"/>
    <col min="5904" max="6144" width="8.88671875" style="131"/>
    <col min="6145" max="6145" width="11.109375" style="131" customWidth="1"/>
    <col min="6146" max="6146" width="7" style="131" customWidth="1"/>
    <col min="6147" max="6147" width="6" style="131" customWidth="1"/>
    <col min="6148" max="6148" width="10.6640625" style="131" customWidth="1"/>
    <col min="6149" max="6149" width="13.109375" style="131" customWidth="1"/>
    <col min="6150" max="6150" width="6.44140625" style="131" customWidth="1"/>
    <col min="6151" max="6151" width="8" style="131" bestFit="1" customWidth="1"/>
    <col min="6152" max="6152" width="11.21875" style="131" bestFit="1" customWidth="1"/>
    <col min="6153" max="6153" width="6.77734375" style="131" bestFit="1" customWidth="1"/>
    <col min="6154" max="6154" width="8.109375" style="131" customWidth="1"/>
    <col min="6155" max="6155" width="10.88671875" style="131" customWidth="1"/>
    <col min="6156" max="6156" width="48.109375" style="131" customWidth="1"/>
    <col min="6157" max="6157" width="21.77734375" style="131" customWidth="1"/>
    <col min="6158" max="6158" width="4.33203125" style="131" customWidth="1"/>
    <col min="6159" max="6159" width="4.6640625" style="131" customWidth="1"/>
    <col min="6160" max="6400" width="8.88671875" style="131"/>
    <col min="6401" max="6401" width="11.109375" style="131" customWidth="1"/>
    <col min="6402" max="6402" width="7" style="131" customWidth="1"/>
    <col min="6403" max="6403" width="6" style="131" customWidth="1"/>
    <col min="6404" max="6404" width="10.6640625" style="131" customWidth="1"/>
    <col min="6405" max="6405" width="13.109375" style="131" customWidth="1"/>
    <col min="6406" max="6406" width="6.44140625" style="131" customWidth="1"/>
    <col min="6407" max="6407" width="8" style="131" bestFit="1" customWidth="1"/>
    <col min="6408" max="6408" width="11.21875" style="131" bestFit="1" customWidth="1"/>
    <col min="6409" max="6409" width="6.77734375" style="131" bestFit="1" customWidth="1"/>
    <col min="6410" max="6410" width="8.109375" style="131" customWidth="1"/>
    <col min="6411" max="6411" width="10.88671875" style="131" customWidth="1"/>
    <col min="6412" max="6412" width="48.109375" style="131" customWidth="1"/>
    <col min="6413" max="6413" width="21.77734375" style="131" customWidth="1"/>
    <col min="6414" max="6414" width="4.33203125" style="131" customWidth="1"/>
    <col min="6415" max="6415" width="4.6640625" style="131" customWidth="1"/>
    <col min="6416" max="6656" width="8.88671875" style="131"/>
    <col min="6657" max="6657" width="11.109375" style="131" customWidth="1"/>
    <col min="6658" max="6658" width="7" style="131" customWidth="1"/>
    <col min="6659" max="6659" width="6" style="131" customWidth="1"/>
    <col min="6660" max="6660" width="10.6640625" style="131" customWidth="1"/>
    <col min="6661" max="6661" width="13.109375" style="131" customWidth="1"/>
    <col min="6662" max="6662" width="6.44140625" style="131" customWidth="1"/>
    <col min="6663" max="6663" width="8" style="131" bestFit="1" customWidth="1"/>
    <col min="6664" max="6664" width="11.21875" style="131" bestFit="1" customWidth="1"/>
    <col min="6665" max="6665" width="6.77734375" style="131" bestFit="1" customWidth="1"/>
    <col min="6666" max="6666" width="8.109375" style="131" customWidth="1"/>
    <col min="6667" max="6667" width="10.88671875" style="131" customWidth="1"/>
    <col min="6668" max="6668" width="48.109375" style="131" customWidth="1"/>
    <col min="6669" max="6669" width="21.77734375" style="131" customWidth="1"/>
    <col min="6670" max="6670" width="4.33203125" style="131" customWidth="1"/>
    <col min="6671" max="6671" width="4.6640625" style="131" customWidth="1"/>
    <col min="6672" max="6912" width="8.88671875" style="131"/>
    <col min="6913" max="6913" width="11.109375" style="131" customWidth="1"/>
    <col min="6914" max="6914" width="7" style="131" customWidth="1"/>
    <col min="6915" max="6915" width="6" style="131" customWidth="1"/>
    <col min="6916" max="6916" width="10.6640625" style="131" customWidth="1"/>
    <col min="6917" max="6917" width="13.109375" style="131" customWidth="1"/>
    <col min="6918" max="6918" width="6.44140625" style="131" customWidth="1"/>
    <col min="6919" max="6919" width="8" style="131" bestFit="1" customWidth="1"/>
    <col min="6920" max="6920" width="11.21875" style="131" bestFit="1" customWidth="1"/>
    <col min="6921" max="6921" width="6.77734375" style="131" bestFit="1" customWidth="1"/>
    <col min="6922" max="6922" width="8.109375" style="131" customWidth="1"/>
    <col min="6923" max="6923" width="10.88671875" style="131" customWidth="1"/>
    <col min="6924" max="6924" width="48.109375" style="131" customWidth="1"/>
    <col min="6925" max="6925" width="21.77734375" style="131" customWidth="1"/>
    <col min="6926" max="6926" width="4.33203125" style="131" customWidth="1"/>
    <col min="6927" max="6927" width="4.6640625" style="131" customWidth="1"/>
    <col min="6928" max="7168" width="8.88671875" style="131"/>
    <col min="7169" max="7169" width="11.109375" style="131" customWidth="1"/>
    <col min="7170" max="7170" width="7" style="131" customWidth="1"/>
    <col min="7171" max="7171" width="6" style="131" customWidth="1"/>
    <col min="7172" max="7172" width="10.6640625" style="131" customWidth="1"/>
    <col min="7173" max="7173" width="13.109375" style="131" customWidth="1"/>
    <col min="7174" max="7174" width="6.44140625" style="131" customWidth="1"/>
    <col min="7175" max="7175" width="8" style="131" bestFit="1" customWidth="1"/>
    <col min="7176" max="7176" width="11.21875" style="131" bestFit="1" customWidth="1"/>
    <col min="7177" max="7177" width="6.77734375" style="131" bestFit="1" customWidth="1"/>
    <col min="7178" max="7178" width="8.109375" style="131" customWidth="1"/>
    <col min="7179" max="7179" width="10.88671875" style="131" customWidth="1"/>
    <col min="7180" max="7180" width="48.109375" style="131" customWidth="1"/>
    <col min="7181" max="7181" width="21.77734375" style="131" customWidth="1"/>
    <col min="7182" max="7182" width="4.33203125" style="131" customWidth="1"/>
    <col min="7183" max="7183" width="4.6640625" style="131" customWidth="1"/>
    <col min="7184" max="7424" width="8.88671875" style="131"/>
    <col min="7425" max="7425" width="11.109375" style="131" customWidth="1"/>
    <col min="7426" max="7426" width="7" style="131" customWidth="1"/>
    <col min="7427" max="7427" width="6" style="131" customWidth="1"/>
    <col min="7428" max="7428" width="10.6640625" style="131" customWidth="1"/>
    <col min="7429" max="7429" width="13.109375" style="131" customWidth="1"/>
    <col min="7430" max="7430" width="6.44140625" style="131" customWidth="1"/>
    <col min="7431" max="7431" width="8" style="131" bestFit="1" customWidth="1"/>
    <col min="7432" max="7432" width="11.21875" style="131" bestFit="1" customWidth="1"/>
    <col min="7433" max="7433" width="6.77734375" style="131" bestFit="1" customWidth="1"/>
    <col min="7434" max="7434" width="8.109375" style="131" customWidth="1"/>
    <col min="7435" max="7435" width="10.88671875" style="131" customWidth="1"/>
    <col min="7436" max="7436" width="48.109375" style="131" customWidth="1"/>
    <col min="7437" max="7437" width="21.77734375" style="131" customWidth="1"/>
    <col min="7438" max="7438" width="4.33203125" style="131" customWidth="1"/>
    <col min="7439" max="7439" width="4.6640625" style="131" customWidth="1"/>
    <col min="7440" max="7680" width="8.88671875" style="131"/>
    <col min="7681" max="7681" width="11.109375" style="131" customWidth="1"/>
    <col min="7682" max="7682" width="7" style="131" customWidth="1"/>
    <col min="7683" max="7683" width="6" style="131" customWidth="1"/>
    <col min="7684" max="7684" width="10.6640625" style="131" customWidth="1"/>
    <col min="7685" max="7685" width="13.109375" style="131" customWidth="1"/>
    <col min="7686" max="7686" width="6.44140625" style="131" customWidth="1"/>
    <col min="7687" max="7687" width="8" style="131" bestFit="1" customWidth="1"/>
    <col min="7688" max="7688" width="11.21875" style="131" bestFit="1" customWidth="1"/>
    <col min="7689" max="7689" width="6.77734375" style="131" bestFit="1" customWidth="1"/>
    <col min="7690" max="7690" width="8.109375" style="131" customWidth="1"/>
    <col min="7691" max="7691" width="10.88671875" style="131" customWidth="1"/>
    <col min="7692" max="7692" width="48.109375" style="131" customWidth="1"/>
    <col min="7693" max="7693" width="21.77734375" style="131" customWidth="1"/>
    <col min="7694" max="7694" width="4.33203125" style="131" customWidth="1"/>
    <col min="7695" max="7695" width="4.6640625" style="131" customWidth="1"/>
    <col min="7696" max="7936" width="8.88671875" style="131"/>
    <col min="7937" max="7937" width="11.109375" style="131" customWidth="1"/>
    <col min="7938" max="7938" width="7" style="131" customWidth="1"/>
    <col min="7939" max="7939" width="6" style="131" customWidth="1"/>
    <col min="7940" max="7940" width="10.6640625" style="131" customWidth="1"/>
    <col min="7941" max="7941" width="13.109375" style="131" customWidth="1"/>
    <col min="7942" max="7942" width="6.44140625" style="131" customWidth="1"/>
    <col min="7943" max="7943" width="8" style="131" bestFit="1" customWidth="1"/>
    <col min="7944" max="7944" width="11.21875" style="131" bestFit="1" customWidth="1"/>
    <col min="7945" max="7945" width="6.77734375" style="131" bestFit="1" customWidth="1"/>
    <col min="7946" max="7946" width="8.109375" style="131" customWidth="1"/>
    <col min="7947" max="7947" width="10.88671875" style="131" customWidth="1"/>
    <col min="7948" max="7948" width="48.109375" style="131" customWidth="1"/>
    <col min="7949" max="7949" width="21.77734375" style="131" customWidth="1"/>
    <col min="7950" max="7950" width="4.33203125" style="131" customWidth="1"/>
    <col min="7951" max="7951" width="4.6640625" style="131" customWidth="1"/>
    <col min="7952" max="8192" width="8.88671875" style="131"/>
    <col min="8193" max="8193" width="11.109375" style="131" customWidth="1"/>
    <col min="8194" max="8194" width="7" style="131" customWidth="1"/>
    <col min="8195" max="8195" width="6" style="131" customWidth="1"/>
    <col min="8196" max="8196" width="10.6640625" style="131" customWidth="1"/>
    <col min="8197" max="8197" width="13.109375" style="131" customWidth="1"/>
    <col min="8198" max="8198" width="6.44140625" style="131" customWidth="1"/>
    <col min="8199" max="8199" width="8" style="131" bestFit="1" customWidth="1"/>
    <col min="8200" max="8200" width="11.21875" style="131" bestFit="1" customWidth="1"/>
    <col min="8201" max="8201" width="6.77734375" style="131" bestFit="1" customWidth="1"/>
    <col min="8202" max="8202" width="8.109375" style="131" customWidth="1"/>
    <col min="8203" max="8203" width="10.88671875" style="131" customWidth="1"/>
    <col min="8204" max="8204" width="48.109375" style="131" customWidth="1"/>
    <col min="8205" max="8205" width="21.77734375" style="131" customWidth="1"/>
    <col min="8206" max="8206" width="4.33203125" style="131" customWidth="1"/>
    <col min="8207" max="8207" width="4.6640625" style="131" customWidth="1"/>
    <col min="8208" max="8448" width="8.88671875" style="131"/>
    <col min="8449" max="8449" width="11.109375" style="131" customWidth="1"/>
    <col min="8450" max="8450" width="7" style="131" customWidth="1"/>
    <col min="8451" max="8451" width="6" style="131" customWidth="1"/>
    <col min="8452" max="8452" width="10.6640625" style="131" customWidth="1"/>
    <col min="8453" max="8453" width="13.109375" style="131" customWidth="1"/>
    <col min="8454" max="8454" width="6.44140625" style="131" customWidth="1"/>
    <col min="8455" max="8455" width="8" style="131" bestFit="1" customWidth="1"/>
    <col min="8456" max="8456" width="11.21875" style="131" bestFit="1" customWidth="1"/>
    <col min="8457" max="8457" width="6.77734375" style="131" bestFit="1" customWidth="1"/>
    <col min="8458" max="8458" width="8.109375" style="131" customWidth="1"/>
    <col min="8459" max="8459" width="10.88671875" style="131" customWidth="1"/>
    <col min="8460" max="8460" width="48.109375" style="131" customWidth="1"/>
    <col min="8461" max="8461" width="21.77734375" style="131" customWidth="1"/>
    <col min="8462" max="8462" width="4.33203125" style="131" customWidth="1"/>
    <col min="8463" max="8463" width="4.6640625" style="131" customWidth="1"/>
    <col min="8464" max="8704" width="8.88671875" style="131"/>
    <col min="8705" max="8705" width="11.109375" style="131" customWidth="1"/>
    <col min="8706" max="8706" width="7" style="131" customWidth="1"/>
    <col min="8707" max="8707" width="6" style="131" customWidth="1"/>
    <col min="8708" max="8708" width="10.6640625" style="131" customWidth="1"/>
    <col min="8709" max="8709" width="13.109375" style="131" customWidth="1"/>
    <col min="8710" max="8710" width="6.44140625" style="131" customWidth="1"/>
    <col min="8711" max="8711" width="8" style="131" bestFit="1" customWidth="1"/>
    <col min="8712" max="8712" width="11.21875" style="131" bestFit="1" customWidth="1"/>
    <col min="8713" max="8713" width="6.77734375" style="131" bestFit="1" customWidth="1"/>
    <col min="8714" max="8714" width="8.109375" style="131" customWidth="1"/>
    <col min="8715" max="8715" width="10.88671875" style="131" customWidth="1"/>
    <col min="8716" max="8716" width="48.109375" style="131" customWidth="1"/>
    <col min="8717" max="8717" width="21.77734375" style="131" customWidth="1"/>
    <col min="8718" max="8718" width="4.33203125" style="131" customWidth="1"/>
    <col min="8719" max="8719" width="4.6640625" style="131" customWidth="1"/>
    <col min="8720" max="8960" width="8.88671875" style="131"/>
    <col min="8961" max="8961" width="11.109375" style="131" customWidth="1"/>
    <col min="8962" max="8962" width="7" style="131" customWidth="1"/>
    <col min="8963" max="8963" width="6" style="131" customWidth="1"/>
    <col min="8964" max="8964" width="10.6640625" style="131" customWidth="1"/>
    <col min="8965" max="8965" width="13.109375" style="131" customWidth="1"/>
    <col min="8966" max="8966" width="6.44140625" style="131" customWidth="1"/>
    <col min="8967" max="8967" width="8" style="131" bestFit="1" customWidth="1"/>
    <col min="8968" max="8968" width="11.21875" style="131" bestFit="1" customWidth="1"/>
    <col min="8969" max="8969" width="6.77734375" style="131" bestFit="1" customWidth="1"/>
    <col min="8970" max="8970" width="8.109375" style="131" customWidth="1"/>
    <col min="8971" max="8971" width="10.88671875" style="131" customWidth="1"/>
    <col min="8972" max="8972" width="48.109375" style="131" customWidth="1"/>
    <col min="8973" max="8973" width="21.77734375" style="131" customWidth="1"/>
    <col min="8974" max="8974" width="4.33203125" style="131" customWidth="1"/>
    <col min="8975" max="8975" width="4.6640625" style="131" customWidth="1"/>
    <col min="8976" max="9216" width="8.88671875" style="131"/>
    <col min="9217" max="9217" width="11.109375" style="131" customWidth="1"/>
    <col min="9218" max="9218" width="7" style="131" customWidth="1"/>
    <col min="9219" max="9219" width="6" style="131" customWidth="1"/>
    <col min="9220" max="9220" width="10.6640625" style="131" customWidth="1"/>
    <col min="9221" max="9221" width="13.109375" style="131" customWidth="1"/>
    <col min="9222" max="9222" width="6.44140625" style="131" customWidth="1"/>
    <col min="9223" max="9223" width="8" style="131" bestFit="1" customWidth="1"/>
    <col min="9224" max="9224" width="11.21875" style="131" bestFit="1" customWidth="1"/>
    <col min="9225" max="9225" width="6.77734375" style="131" bestFit="1" customWidth="1"/>
    <col min="9226" max="9226" width="8.109375" style="131" customWidth="1"/>
    <col min="9227" max="9227" width="10.88671875" style="131" customWidth="1"/>
    <col min="9228" max="9228" width="48.109375" style="131" customWidth="1"/>
    <col min="9229" max="9229" width="21.77734375" style="131" customWidth="1"/>
    <col min="9230" max="9230" width="4.33203125" style="131" customWidth="1"/>
    <col min="9231" max="9231" width="4.6640625" style="131" customWidth="1"/>
    <col min="9232" max="9472" width="8.88671875" style="131"/>
    <col min="9473" max="9473" width="11.109375" style="131" customWidth="1"/>
    <col min="9474" max="9474" width="7" style="131" customWidth="1"/>
    <col min="9475" max="9475" width="6" style="131" customWidth="1"/>
    <col min="9476" max="9476" width="10.6640625" style="131" customWidth="1"/>
    <col min="9477" max="9477" width="13.109375" style="131" customWidth="1"/>
    <col min="9478" max="9478" width="6.44140625" style="131" customWidth="1"/>
    <col min="9479" max="9479" width="8" style="131" bestFit="1" customWidth="1"/>
    <col min="9480" max="9480" width="11.21875" style="131" bestFit="1" customWidth="1"/>
    <col min="9481" max="9481" width="6.77734375" style="131" bestFit="1" customWidth="1"/>
    <col min="9482" max="9482" width="8.109375" style="131" customWidth="1"/>
    <col min="9483" max="9483" width="10.88671875" style="131" customWidth="1"/>
    <col min="9484" max="9484" width="48.109375" style="131" customWidth="1"/>
    <col min="9485" max="9485" width="21.77734375" style="131" customWidth="1"/>
    <col min="9486" max="9486" width="4.33203125" style="131" customWidth="1"/>
    <col min="9487" max="9487" width="4.6640625" style="131" customWidth="1"/>
    <col min="9488" max="9728" width="8.88671875" style="131"/>
    <col min="9729" max="9729" width="11.109375" style="131" customWidth="1"/>
    <col min="9730" max="9730" width="7" style="131" customWidth="1"/>
    <col min="9731" max="9731" width="6" style="131" customWidth="1"/>
    <col min="9732" max="9732" width="10.6640625" style="131" customWidth="1"/>
    <col min="9733" max="9733" width="13.109375" style="131" customWidth="1"/>
    <col min="9734" max="9734" width="6.44140625" style="131" customWidth="1"/>
    <col min="9735" max="9735" width="8" style="131" bestFit="1" customWidth="1"/>
    <col min="9736" max="9736" width="11.21875" style="131" bestFit="1" customWidth="1"/>
    <col min="9737" max="9737" width="6.77734375" style="131" bestFit="1" customWidth="1"/>
    <col min="9738" max="9738" width="8.109375" style="131" customWidth="1"/>
    <col min="9739" max="9739" width="10.88671875" style="131" customWidth="1"/>
    <col min="9740" max="9740" width="48.109375" style="131" customWidth="1"/>
    <col min="9741" max="9741" width="21.77734375" style="131" customWidth="1"/>
    <col min="9742" max="9742" width="4.33203125" style="131" customWidth="1"/>
    <col min="9743" max="9743" width="4.6640625" style="131" customWidth="1"/>
    <col min="9744" max="9984" width="8.88671875" style="131"/>
    <col min="9985" max="9985" width="11.109375" style="131" customWidth="1"/>
    <col min="9986" max="9986" width="7" style="131" customWidth="1"/>
    <col min="9987" max="9987" width="6" style="131" customWidth="1"/>
    <col min="9988" max="9988" width="10.6640625" style="131" customWidth="1"/>
    <col min="9989" max="9989" width="13.109375" style="131" customWidth="1"/>
    <col min="9990" max="9990" width="6.44140625" style="131" customWidth="1"/>
    <col min="9991" max="9991" width="8" style="131" bestFit="1" customWidth="1"/>
    <col min="9992" max="9992" width="11.21875" style="131" bestFit="1" customWidth="1"/>
    <col min="9993" max="9993" width="6.77734375" style="131" bestFit="1" customWidth="1"/>
    <col min="9994" max="9994" width="8.109375" style="131" customWidth="1"/>
    <col min="9995" max="9995" width="10.88671875" style="131" customWidth="1"/>
    <col min="9996" max="9996" width="48.109375" style="131" customWidth="1"/>
    <col min="9997" max="9997" width="21.77734375" style="131" customWidth="1"/>
    <col min="9998" max="9998" width="4.33203125" style="131" customWidth="1"/>
    <col min="9999" max="9999" width="4.6640625" style="131" customWidth="1"/>
    <col min="10000" max="10240" width="8.88671875" style="131"/>
    <col min="10241" max="10241" width="11.109375" style="131" customWidth="1"/>
    <col min="10242" max="10242" width="7" style="131" customWidth="1"/>
    <col min="10243" max="10243" width="6" style="131" customWidth="1"/>
    <col min="10244" max="10244" width="10.6640625" style="131" customWidth="1"/>
    <col min="10245" max="10245" width="13.109375" style="131" customWidth="1"/>
    <col min="10246" max="10246" width="6.44140625" style="131" customWidth="1"/>
    <col min="10247" max="10247" width="8" style="131" bestFit="1" customWidth="1"/>
    <col min="10248" max="10248" width="11.21875" style="131" bestFit="1" customWidth="1"/>
    <col min="10249" max="10249" width="6.77734375" style="131" bestFit="1" customWidth="1"/>
    <col min="10250" max="10250" width="8.109375" style="131" customWidth="1"/>
    <col min="10251" max="10251" width="10.88671875" style="131" customWidth="1"/>
    <col min="10252" max="10252" width="48.109375" style="131" customWidth="1"/>
    <col min="10253" max="10253" width="21.77734375" style="131" customWidth="1"/>
    <col min="10254" max="10254" width="4.33203125" style="131" customWidth="1"/>
    <col min="10255" max="10255" width="4.6640625" style="131" customWidth="1"/>
    <col min="10256" max="10496" width="8.88671875" style="131"/>
    <col min="10497" max="10497" width="11.109375" style="131" customWidth="1"/>
    <col min="10498" max="10498" width="7" style="131" customWidth="1"/>
    <col min="10499" max="10499" width="6" style="131" customWidth="1"/>
    <col min="10500" max="10500" width="10.6640625" style="131" customWidth="1"/>
    <col min="10501" max="10501" width="13.109375" style="131" customWidth="1"/>
    <col min="10502" max="10502" width="6.44140625" style="131" customWidth="1"/>
    <col min="10503" max="10503" width="8" style="131" bestFit="1" customWidth="1"/>
    <col min="10504" max="10504" width="11.21875" style="131" bestFit="1" customWidth="1"/>
    <col min="10505" max="10505" width="6.77734375" style="131" bestFit="1" customWidth="1"/>
    <col min="10506" max="10506" width="8.109375" style="131" customWidth="1"/>
    <col min="10507" max="10507" width="10.88671875" style="131" customWidth="1"/>
    <col min="10508" max="10508" width="48.109375" style="131" customWidth="1"/>
    <col min="10509" max="10509" width="21.77734375" style="131" customWidth="1"/>
    <col min="10510" max="10510" width="4.33203125" style="131" customWidth="1"/>
    <col min="10511" max="10511" width="4.6640625" style="131" customWidth="1"/>
    <col min="10512" max="10752" width="8.88671875" style="131"/>
    <col min="10753" max="10753" width="11.109375" style="131" customWidth="1"/>
    <col min="10754" max="10754" width="7" style="131" customWidth="1"/>
    <col min="10755" max="10755" width="6" style="131" customWidth="1"/>
    <col min="10756" max="10756" width="10.6640625" style="131" customWidth="1"/>
    <col min="10757" max="10757" width="13.109375" style="131" customWidth="1"/>
    <col min="10758" max="10758" width="6.44140625" style="131" customWidth="1"/>
    <col min="10759" max="10759" width="8" style="131" bestFit="1" customWidth="1"/>
    <col min="10760" max="10760" width="11.21875" style="131" bestFit="1" customWidth="1"/>
    <col min="10761" max="10761" width="6.77734375" style="131" bestFit="1" customWidth="1"/>
    <col min="10762" max="10762" width="8.109375" style="131" customWidth="1"/>
    <col min="10763" max="10763" width="10.88671875" style="131" customWidth="1"/>
    <col min="10764" max="10764" width="48.109375" style="131" customWidth="1"/>
    <col min="10765" max="10765" width="21.77734375" style="131" customWidth="1"/>
    <col min="10766" max="10766" width="4.33203125" style="131" customWidth="1"/>
    <col min="10767" max="10767" width="4.6640625" style="131" customWidth="1"/>
    <col min="10768" max="11008" width="8.88671875" style="131"/>
    <col min="11009" max="11009" width="11.109375" style="131" customWidth="1"/>
    <col min="11010" max="11010" width="7" style="131" customWidth="1"/>
    <col min="11011" max="11011" width="6" style="131" customWidth="1"/>
    <col min="11012" max="11012" width="10.6640625" style="131" customWidth="1"/>
    <col min="11013" max="11013" width="13.109375" style="131" customWidth="1"/>
    <col min="11014" max="11014" width="6.44140625" style="131" customWidth="1"/>
    <col min="11015" max="11015" width="8" style="131" bestFit="1" customWidth="1"/>
    <col min="11016" max="11016" width="11.21875" style="131" bestFit="1" customWidth="1"/>
    <col min="11017" max="11017" width="6.77734375" style="131" bestFit="1" customWidth="1"/>
    <col min="11018" max="11018" width="8.109375" style="131" customWidth="1"/>
    <col min="11019" max="11019" width="10.88671875" style="131" customWidth="1"/>
    <col min="11020" max="11020" width="48.109375" style="131" customWidth="1"/>
    <col min="11021" max="11021" width="21.77734375" style="131" customWidth="1"/>
    <col min="11022" max="11022" width="4.33203125" style="131" customWidth="1"/>
    <col min="11023" max="11023" width="4.6640625" style="131" customWidth="1"/>
    <col min="11024" max="11264" width="8.88671875" style="131"/>
    <col min="11265" max="11265" width="11.109375" style="131" customWidth="1"/>
    <col min="11266" max="11266" width="7" style="131" customWidth="1"/>
    <col min="11267" max="11267" width="6" style="131" customWidth="1"/>
    <col min="11268" max="11268" width="10.6640625" style="131" customWidth="1"/>
    <col min="11269" max="11269" width="13.109375" style="131" customWidth="1"/>
    <col min="11270" max="11270" width="6.44140625" style="131" customWidth="1"/>
    <col min="11271" max="11271" width="8" style="131" bestFit="1" customWidth="1"/>
    <col min="11272" max="11272" width="11.21875" style="131" bestFit="1" customWidth="1"/>
    <col min="11273" max="11273" width="6.77734375" style="131" bestFit="1" customWidth="1"/>
    <col min="11274" max="11274" width="8.109375" style="131" customWidth="1"/>
    <col min="11275" max="11275" width="10.88671875" style="131" customWidth="1"/>
    <col min="11276" max="11276" width="48.109375" style="131" customWidth="1"/>
    <col min="11277" max="11277" width="21.77734375" style="131" customWidth="1"/>
    <col min="11278" max="11278" width="4.33203125" style="131" customWidth="1"/>
    <col min="11279" max="11279" width="4.6640625" style="131" customWidth="1"/>
    <col min="11280" max="11520" width="8.88671875" style="131"/>
    <col min="11521" max="11521" width="11.109375" style="131" customWidth="1"/>
    <col min="11522" max="11522" width="7" style="131" customWidth="1"/>
    <col min="11523" max="11523" width="6" style="131" customWidth="1"/>
    <col min="11524" max="11524" width="10.6640625" style="131" customWidth="1"/>
    <col min="11525" max="11525" width="13.109375" style="131" customWidth="1"/>
    <col min="11526" max="11526" width="6.44140625" style="131" customWidth="1"/>
    <col min="11527" max="11527" width="8" style="131" bestFit="1" customWidth="1"/>
    <col min="11528" max="11528" width="11.21875" style="131" bestFit="1" customWidth="1"/>
    <col min="11529" max="11529" width="6.77734375" style="131" bestFit="1" customWidth="1"/>
    <col min="11530" max="11530" width="8.109375" style="131" customWidth="1"/>
    <col min="11531" max="11531" width="10.88671875" style="131" customWidth="1"/>
    <col min="11532" max="11532" width="48.109375" style="131" customWidth="1"/>
    <col min="11533" max="11533" width="21.77734375" style="131" customWidth="1"/>
    <col min="11534" max="11534" width="4.33203125" style="131" customWidth="1"/>
    <col min="11535" max="11535" width="4.6640625" style="131" customWidth="1"/>
    <col min="11536" max="11776" width="8.88671875" style="131"/>
    <col min="11777" max="11777" width="11.109375" style="131" customWidth="1"/>
    <col min="11778" max="11778" width="7" style="131" customWidth="1"/>
    <col min="11779" max="11779" width="6" style="131" customWidth="1"/>
    <col min="11780" max="11780" width="10.6640625" style="131" customWidth="1"/>
    <col min="11781" max="11781" width="13.109375" style="131" customWidth="1"/>
    <col min="11782" max="11782" width="6.44140625" style="131" customWidth="1"/>
    <col min="11783" max="11783" width="8" style="131" bestFit="1" customWidth="1"/>
    <col min="11784" max="11784" width="11.21875" style="131" bestFit="1" customWidth="1"/>
    <col min="11785" max="11785" width="6.77734375" style="131" bestFit="1" customWidth="1"/>
    <col min="11786" max="11786" width="8.109375" style="131" customWidth="1"/>
    <col min="11787" max="11787" width="10.88671875" style="131" customWidth="1"/>
    <col min="11788" max="11788" width="48.109375" style="131" customWidth="1"/>
    <col min="11789" max="11789" width="21.77734375" style="131" customWidth="1"/>
    <col min="11790" max="11790" width="4.33203125" style="131" customWidth="1"/>
    <col min="11791" max="11791" width="4.6640625" style="131" customWidth="1"/>
    <col min="11792" max="12032" width="8.88671875" style="131"/>
    <col min="12033" max="12033" width="11.109375" style="131" customWidth="1"/>
    <col min="12034" max="12034" width="7" style="131" customWidth="1"/>
    <col min="12035" max="12035" width="6" style="131" customWidth="1"/>
    <col min="12036" max="12036" width="10.6640625" style="131" customWidth="1"/>
    <col min="12037" max="12037" width="13.109375" style="131" customWidth="1"/>
    <col min="12038" max="12038" width="6.44140625" style="131" customWidth="1"/>
    <col min="12039" max="12039" width="8" style="131" bestFit="1" customWidth="1"/>
    <col min="12040" max="12040" width="11.21875" style="131" bestFit="1" customWidth="1"/>
    <col min="12041" max="12041" width="6.77734375" style="131" bestFit="1" customWidth="1"/>
    <col min="12042" max="12042" width="8.109375" style="131" customWidth="1"/>
    <col min="12043" max="12043" width="10.88671875" style="131" customWidth="1"/>
    <col min="12044" max="12044" width="48.109375" style="131" customWidth="1"/>
    <col min="12045" max="12045" width="21.77734375" style="131" customWidth="1"/>
    <col min="12046" max="12046" width="4.33203125" style="131" customWidth="1"/>
    <col min="12047" max="12047" width="4.6640625" style="131" customWidth="1"/>
    <col min="12048" max="12288" width="8.88671875" style="131"/>
    <col min="12289" max="12289" width="11.109375" style="131" customWidth="1"/>
    <col min="12290" max="12290" width="7" style="131" customWidth="1"/>
    <col min="12291" max="12291" width="6" style="131" customWidth="1"/>
    <col min="12292" max="12292" width="10.6640625" style="131" customWidth="1"/>
    <col min="12293" max="12293" width="13.109375" style="131" customWidth="1"/>
    <col min="12294" max="12294" width="6.44140625" style="131" customWidth="1"/>
    <col min="12295" max="12295" width="8" style="131" bestFit="1" customWidth="1"/>
    <col min="12296" max="12296" width="11.21875" style="131" bestFit="1" customWidth="1"/>
    <col min="12297" max="12297" width="6.77734375" style="131" bestFit="1" customWidth="1"/>
    <col min="12298" max="12298" width="8.109375" style="131" customWidth="1"/>
    <col min="12299" max="12299" width="10.88671875" style="131" customWidth="1"/>
    <col min="12300" max="12300" width="48.109375" style="131" customWidth="1"/>
    <col min="12301" max="12301" width="21.77734375" style="131" customWidth="1"/>
    <col min="12302" max="12302" width="4.33203125" style="131" customWidth="1"/>
    <col min="12303" max="12303" width="4.6640625" style="131" customWidth="1"/>
    <col min="12304" max="12544" width="8.88671875" style="131"/>
    <col min="12545" max="12545" width="11.109375" style="131" customWidth="1"/>
    <col min="12546" max="12546" width="7" style="131" customWidth="1"/>
    <col min="12547" max="12547" width="6" style="131" customWidth="1"/>
    <col min="12548" max="12548" width="10.6640625" style="131" customWidth="1"/>
    <col min="12549" max="12549" width="13.109375" style="131" customWidth="1"/>
    <col min="12550" max="12550" width="6.44140625" style="131" customWidth="1"/>
    <col min="12551" max="12551" width="8" style="131" bestFit="1" customWidth="1"/>
    <col min="12552" max="12552" width="11.21875" style="131" bestFit="1" customWidth="1"/>
    <col min="12553" max="12553" width="6.77734375" style="131" bestFit="1" customWidth="1"/>
    <col min="12554" max="12554" width="8.109375" style="131" customWidth="1"/>
    <col min="12555" max="12555" width="10.88671875" style="131" customWidth="1"/>
    <col min="12556" max="12556" width="48.109375" style="131" customWidth="1"/>
    <col min="12557" max="12557" width="21.77734375" style="131" customWidth="1"/>
    <col min="12558" max="12558" width="4.33203125" style="131" customWidth="1"/>
    <col min="12559" max="12559" width="4.6640625" style="131" customWidth="1"/>
    <col min="12560" max="12800" width="8.88671875" style="131"/>
    <col min="12801" max="12801" width="11.109375" style="131" customWidth="1"/>
    <col min="12802" max="12802" width="7" style="131" customWidth="1"/>
    <col min="12803" max="12803" width="6" style="131" customWidth="1"/>
    <col min="12804" max="12804" width="10.6640625" style="131" customWidth="1"/>
    <col min="12805" max="12805" width="13.109375" style="131" customWidth="1"/>
    <col min="12806" max="12806" width="6.44140625" style="131" customWidth="1"/>
    <col min="12807" max="12807" width="8" style="131" bestFit="1" customWidth="1"/>
    <col min="12808" max="12808" width="11.21875" style="131" bestFit="1" customWidth="1"/>
    <col min="12809" max="12809" width="6.77734375" style="131" bestFit="1" customWidth="1"/>
    <col min="12810" max="12810" width="8.109375" style="131" customWidth="1"/>
    <col min="12811" max="12811" width="10.88671875" style="131" customWidth="1"/>
    <col min="12812" max="12812" width="48.109375" style="131" customWidth="1"/>
    <col min="12813" max="12813" width="21.77734375" style="131" customWidth="1"/>
    <col min="12814" max="12814" width="4.33203125" style="131" customWidth="1"/>
    <col min="12815" max="12815" width="4.6640625" style="131" customWidth="1"/>
    <col min="12816" max="13056" width="8.88671875" style="131"/>
    <col min="13057" max="13057" width="11.109375" style="131" customWidth="1"/>
    <col min="13058" max="13058" width="7" style="131" customWidth="1"/>
    <col min="13059" max="13059" width="6" style="131" customWidth="1"/>
    <col min="13060" max="13060" width="10.6640625" style="131" customWidth="1"/>
    <col min="13061" max="13061" width="13.109375" style="131" customWidth="1"/>
    <col min="13062" max="13062" width="6.44140625" style="131" customWidth="1"/>
    <col min="13063" max="13063" width="8" style="131" bestFit="1" customWidth="1"/>
    <col min="13064" max="13064" width="11.21875" style="131" bestFit="1" customWidth="1"/>
    <col min="13065" max="13065" width="6.77734375" style="131" bestFit="1" customWidth="1"/>
    <col min="13066" max="13066" width="8.109375" style="131" customWidth="1"/>
    <col min="13067" max="13067" width="10.88671875" style="131" customWidth="1"/>
    <col min="13068" max="13068" width="48.109375" style="131" customWidth="1"/>
    <col min="13069" max="13069" width="21.77734375" style="131" customWidth="1"/>
    <col min="13070" max="13070" width="4.33203125" style="131" customWidth="1"/>
    <col min="13071" max="13071" width="4.6640625" style="131" customWidth="1"/>
    <col min="13072" max="13312" width="8.88671875" style="131"/>
    <col min="13313" max="13313" width="11.109375" style="131" customWidth="1"/>
    <col min="13314" max="13314" width="7" style="131" customWidth="1"/>
    <col min="13315" max="13315" width="6" style="131" customWidth="1"/>
    <col min="13316" max="13316" width="10.6640625" style="131" customWidth="1"/>
    <col min="13317" max="13317" width="13.109375" style="131" customWidth="1"/>
    <col min="13318" max="13318" width="6.44140625" style="131" customWidth="1"/>
    <col min="13319" max="13319" width="8" style="131" bestFit="1" customWidth="1"/>
    <col min="13320" max="13320" width="11.21875" style="131" bestFit="1" customWidth="1"/>
    <col min="13321" max="13321" width="6.77734375" style="131" bestFit="1" customWidth="1"/>
    <col min="13322" max="13322" width="8.109375" style="131" customWidth="1"/>
    <col min="13323" max="13323" width="10.88671875" style="131" customWidth="1"/>
    <col min="13324" max="13324" width="48.109375" style="131" customWidth="1"/>
    <col min="13325" max="13325" width="21.77734375" style="131" customWidth="1"/>
    <col min="13326" max="13326" width="4.33203125" style="131" customWidth="1"/>
    <col min="13327" max="13327" width="4.6640625" style="131" customWidth="1"/>
    <col min="13328" max="13568" width="8.88671875" style="131"/>
    <col min="13569" max="13569" width="11.109375" style="131" customWidth="1"/>
    <col min="13570" max="13570" width="7" style="131" customWidth="1"/>
    <col min="13571" max="13571" width="6" style="131" customWidth="1"/>
    <col min="13572" max="13572" width="10.6640625" style="131" customWidth="1"/>
    <col min="13573" max="13573" width="13.109375" style="131" customWidth="1"/>
    <col min="13574" max="13574" width="6.44140625" style="131" customWidth="1"/>
    <col min="13575" max="13575" width="8" style="131" bestFit="1" customWidth="1"/>
    <col min="13576" max="13576" width="11.21875" style="131" bestFit="1" customWidth="1"/>
    <col min="13577" max="13577" width="6.77734375" style="131" bestFit="1" customWidth="1"/>
    <col min="13578" max="13578" width="8.109375" style="131" customWidth="1"/>
    <col min="13579" max="13579" width="10.88671875" style="131" customWidth="1"/>
    <col min="13580" max="13580" width="48.109375" style="131" customWidth="1"/>
    <col min="13581" max="13581" width="21.77734375" style="131" customWidth="1"/>
    <col min="13582" max="13582" width="4.33203125" style="131" customWidth="1"/>
    <col min="13583" max="13583" width="4.6640625" style="131" customWidth="1"/>
    <col min="13584" max="13824" width="8.88671875" style="131"/>
    <col min="13825" max="13825" width="11.109375" style="131" customWidth="1"/>
    <col min="13826" max="13826" width="7" style="131" customWidth="1"/>
    <col min="13827" max="13827" width="6" style="131" customWidth="1"/>
    <col min="13828" max="13828" width="10.6640625" style="131" customWidth="1"/>
    <col min="13829" max="13829" width="13.109375" style="131" customWidth="1"/>
    <col min="13830" max="13830" width="6.44140625" style="131" customWidth="1"/>
    <col min="13831" max="13831" width="8" style="131" bestFit="1" customWidth="1"/>
    <col min="13832" max="13832" width="11.21875" style="131" bestFit="1" customWidth="1"/>
    <col min="13833" max="13833" width="6.77734375" style="131" bestFit="1" customWidth="1"/>
    <col min="13834" max="13834" width="8.109375" style="131" customWidth="1"/>
    <col min="13835" max="13835" width="10.88671875" style="131" customWidth="1"/>
    <col min="13836" max="13836" width="48.109375" style="131" customWidth="1"/>
    <col min="13837" max="13837" width="21.77734375" style="131" customWidth="1"/>
    <col min="13838" max="13838" width="4.33203125" style="131" customWidth="1"/>
    <col min="13839" max="13839" width="4.6640625" style="131" customWidth="1"/>
    <col min="13840" max="14080" width="8.88671875" style="131"/>
    <col min="14081" max="14081" width="11.109375" style="131" customWidth="1"/>
    <col min="14082" max="14082" width="7" style="131" customWidth="1"/>
    <col min="14083" max="14083" width="6" style="131" customWidth="1"/>
    <col min="14084" max="14084" width="10.6640625" style="131" customWidth="1"/>
    <col min="14085" max="14085" width="13.109375" style="131" customWidth="1"/>
    <col min="14086" max="14086" width="6.44140625" style="131" customWidth="1"/>
    <col min="14087" max="14087" width="8" style="131" bestFit="1" customWidth="1"/>
    <col min="14088" max="14088" width="11.21875" style="131" bestFit="1" customWidth="1"/>
    <col min="14089" max="14089" width="6.77734375" style="131" bestFit="1" customWidth="1"/>
    <col min="14090" max="14090" width="8.109375" style="131" customWidth="1"/>
    <col min="14091" max="14091" width="10.88671875" style="131" customWidth="1"/>
    <col min="14092" max="14092" width="48.109375" style="131" customWidth="1"/>
    <col min="14093" max="14093" width="21.77734375" style="131" customWidth="1"/>
    <col min="14094" max="14094" width="4.33203125" style="131" customWidth="1"/>
    <col min="14095" max="14095" width="4.6640625" style="131" customWidth="1"/>
    <col min="14096" max="14336" width="8.88671875" style="131"/>
    <col min="14337" max="14337" width="11.109375" style="131" customWidth="1"/>
    <col min="14338" max="14338" width="7" style="131" customWidth="1"/>
    <col min="14339" max="14339" width="6" style="131" customWidth="1"/>
    <col min="14340" max="14340" width="10.6640625" style="131" customWidth="1"/>
    <col min="14341" max="14341" width="13.109375" style="131" customWidth="1"/>
    <col min="14342" max="14342" width="6.44140625" style="131" customWidth="1"/>
    <col min="14343" max="14343" width="8" style="131" bestFit="1" customWidth="1"/>
    <col min="14344" max="14344" width="11.21875" style="131" bestFit="1" customWidth="1"/>
    <col min="14345" max="14345" width="6.77734375" style="131" bestFit="1" customWidth="1"/>
    <col min="14346" max="14346" width="8.109375" style="131" customWidth="1"/>
    <col min="14347" max="14347" width="10.88671875" style="131" customWidth="1"/>
    <col min="14348" max="14348" width="48.109375" style="131" customWidth="1"/>
    <col min="14349" max="14349" width="21.77734375" style="131" customWidth="1"/>
    <col min="14350" max="14350" width="4.33203125" style="131" customWidth="1"/>
    <col min="14351" max="14351" width="4.6640625" style="131" customWidth="1"/>
    <col min="14352" max="14592" width="8.88671875" style="131"/>
    <col min="14593" max="14593" width="11.109375" style="131" customWidth="1"/>
    <col min="14594" max="14594" width="7" style="131" customWidth="1"/>
    <col min="14595" max="14595" width="6" style="131" customWidth="1"/>
    <col min="14596" max="14596" width="10.6640625" style="131" customWidth="1"/>
    <col min="14597" max="14597" width="13.109375" style="131" customWidth="1"/>
    <col min="14598" max="14598" width="6.44140625" style="131" customWidth="1"/>
    <col min="14599" max="14599" width="8" style="131" bestFit="1" customWidth="1"/>
    <col min="14600" max="14600" width="11.21875" style="131" bestFit="1" customWidth="1"/>
    <col min="14601" max="14601" width="6.77734375" style="131" bestFit="1" customWidth="1"/>
    <col min="14602" max="14602" width="8.109375" style="131" customWidth="1"/>
    <col min="14603" max="14603" width="10.88671875" style="131" customWidth="1"/>
    <col min="14604" max="14604" width="48.109375" style="131" customWidth="1"/>
    <col min="14605" max="14605" width="21.77734375" style="131" customWidth="1"/>
    <col min="14606" max="14606" width="4.33203125" style="131" customWidth="1"/>
    <col min="14607" max="14607" width="4.6640625" style="131" customWidth="1"/>
    <col min="14608" max="14848" width="8.88671875" style="131"/>
    <col min="14849" max="14849" width="11.109375" style="131" customWidth="1"/>
    <col min="14850" max="14850" width="7" style="131" customWidth="1"/>
    <col min="14851" max="14851" width="6" style="131" customWidth="1"/>
    <col min="14852" max="14852" width="10.6640625" style="131" customWidth="1"/>
    <col min="14853" max="14853" width="13.109375" style="131" customWidth="1"/>
    <col min="14854" max="14854" width="6.44140625" style="131" customWidth="1"/>
    <col min="14855" max="14855" width="8" style="131" bestFit="1" customWidth="1"/>
    <col min="14856" max="14856" width="11.21875" style="131" bestFit="1" customWidth="1"/>
    <col min="14857" max="14857" width="6.77734375" style="131" bestFit="1" customWidth="1"/>
    <col min="14858" max="14858" width="8.109375" style="131" customWidth="1"/>
    <col min="14859" max="14859" width="10.88671875" style="131" customWidth="1"/>
    <col min="14860" max="14860" width="48.109375" style="131" customWidth="1"/>
    <col min="14861" max="14861" width="21.77734375" style="131" customWidth="1"/>
    <col min="14862" max="14862" width="4.33203125" style="131" customWidth="1"/>
    <col min="14863" max="14863" width="4.6640625" style="131" customWidth="1"/>
    <col min="14864" max="15104" width="8.88671875" style="131"/>
    <col min="15105" max="15105" width="11.109375" style="131" customWidth="1"/>
    <col min="15106" max="15106" width="7" style="131" customWidth="1"/>
    <col min="15107" max="15107" width="6" style="131" customWidth="1"/>
    <col min="15108" max="15108" width="10.6640625" style="131" customWidth="1"/>
    <col min="15109" max="15109" width="13.109375" style="131" customWidth="1"/>
    <col min="15110" max="15110" width="6.44140625" style="131" customWidth="1"/>
    <col min="15111" max="15111" width="8" style="131" bestFit="1" customWidth="1"/>
    <col min="15112" max="15112" width="11.21875" style="131" bestFit="1" customWidth="1"/>
    <col min="15113" max="15113" width="6.77734375" style="131" bestFit="1" customWidth="1"/>
    <col min="15114" max="15114" width="8.109375" style="131" customWidth="1"/>
    <col min="15115" max="15115" width="10.88671875" style="131" customWidth="1"/>
    <col min="15116" max="15116" width="48.109375" style="131" customWidth="1"/>
    <col min="15117" max="15117" width="21.77734375" style="131" customWidth="1"/>
    <col min="15118" max="15118" width="4.33203125" style="131" customWidth="1"/>
    <col min="15119" max="15119" width="4.6640625" style="131" customWidth="1"/>
    <col min="15120" max="15360" width="8.88671875" style="131"/>
    <col min="15361" max="15361" width="11.109375" style="131" customWidth="1"/>
    <col min="15362" max="15362" width="7" style="131" customWidth="1"/>
    <col min="15363" max="15363" width="6" style="131" customWidth="1"/>
    <col min="15364" max="15364" width="10.6640625" style="131" customWidth="1"/>
    <col min="15365" max="15365" width="13.109375" style="131" customWidth="1"/>
    <col min="15366" max="15366" width="6.44140625" style="131" customWidth="1"/>
    <col min="15367" max="15367" width="8" style="131" bestFit="1" customWidth="1"/>
    <col min="15368" max="15368" width="11.21875" style="131" bestFit="1" customWidth="1"/>
    <col min="15369" max="15369" width="6.77734375" style="131" bestFit="1" customWidth="1"/>
    <col min="15370" max="15370" width="8.109375" style="131" customWidth="1"/>
    <col min="15371" max="15371" width="10.88671875" style="131" customWidth="1"/>
    <col min="15372" max="15372" width="48.109375" style="131" customWidth="1"/>
    <col min="15373" max="15373" width="21.77734375" style="131" customWidth="1"/>
    <col min="15374" max="15374" width="4.33203125" style="131" customWidth="1"/>
    <col min="15375" max="15375" width="4.6640625" style="131" customWidth="1"/>
    <col min="15376" max="15616" width="8.88671875" style="131"/>
    <col min="15617" max="15617" width="11.109375" style="131" customWidth="1"/>
    <col min="15618" max="15618" width="7" style="131" customWidth="1"/>
    <col min="15619" max="15619" width="6" style="131" customWidth="1"/>
    <col min="15620" max="15620" width="10.6640625" style="131" customWidth="1"/>
    <col min="15621" max="15621" width="13.109375" style="131" customWidth="1"/>
    <col min="15622" max="15622" width="6.44140625" style="131" customWidth="1"/>
    <col min="15623" max="15623" width="8" style="131" bestFit="1" customWidth="1"/>
    <col min="15624" max="15624" width="11.21875" style="131" bestFit="1" customWidth="1"/>
    <col min="15625" max="15625" width="6.77734375" style="131" bestFit="1" customWidth="1"/>
    <col min="15626" max="15626" width="8.109375" style="131" customWidth="1"/>
    <col min="15627" max="15627" width="10.88671875" style="131" customWidth="1"/>
    <col min="15628" max="15628" width="48.109375" style="131" customWidth="1"/>
    <col min="15629" max="15629" width="21.77734375" style="131" customWidth="1"/>
    <col min="15630" max="15630" width="4.33203125" style="131" customWidth="1"/>
    <col min="15631" max="15631" width="4.6640625" style="131" customWidth="1"/>
    <col min="15632" max="15872" width="8.88671875" style="131"/>
    <col min="15873" max="15873" width="11.109375" style="131" customWidth="1"/>
    <col min="15874" max="15874" width="7" style="131" customWidth="1"/>
    <col min="15875" max="15875" width="6" style="131" customWidth="1"/>
    <col min="15876" max="15876" width="10.6640625" style="131" customWidth="1"/>
    <col min="15877" max="15877" width="13.109375" style="131" customWidth="1"/>
    <col min="15878" max="15878" width="6.44140625" style="131" customWidth="1"/>
    <col min="15879" max="15879" width="8" style="131" bestFit="1" customWidth="1"/>
    <col min="15880" max="15880" width="11.21875" style="131" bestFit="1" customWidth="1"/>
    <col min="15881" max="15881" width="6.77734375" style="131" bestFit="1" customWidth="1"/>
    <col min="15882" max="15882" width="8.109375" style="131" customWidth="1"/>
    <col min="15883" max="15883" width="10.88671875" style="131" customWidth="1"/>
    <col min="15884" max="15884" width="48.109375" style="131" customWidth="1"/>
    <col min="15885" max="15885" width="21.77734375" style="131" customWidth="1"/>
    <col min="15886" max="15886" width="4.33203125" style="131" customWidth="1"/>
    <col min="15887" max="15887" width="4.6640625" style="131" customWidth="1"/>
    <col min="15888" max="16128" width="8.88671875" style="131"/>
    <col min="16129" max="16129" width="11.109375" style="131" customWidth="1"/>
    <col min="16130" max="16130" width="7" style="131" customWidth="1"/>
    <col min="16131" max="16131" width="6" style="131" customWidth="1"/>
    <col min="16132" max="16132" width="10.6640625" style="131" customWidth="1"/>
    <col min="16133" max="16133" width="13.109375" style="131" customWidth="1"/>
    <col min="16134" max="16134" width="6.44140625" style="131" customWidth="1"/>
    <col min="16135" max="16135" width="8" style="131" bestFit="1" customWidth="1"/>
    <col min="16136" max="16136" width="11.21875" style="131" bestFit="1" customWidth="1"/>
    <col min="16137" max="16137" width="6.77734375" style="131" bestFit="1" customWidth="1"/>
    <col min="16138" max="16138" width="8.109375" style="131" customWidth="1"/>
    <col min="16139" max="16139" width="10.88671875" style="131" customWidth="1"/>
    <col min="16140" max="16140" width="48.109375" style="131" customWidth="1"/>
    <col min="16141" max="16141" width="21.77734375" style="131" customWidth="1"/>
    <col min="16142" max="16142" width="4.33203125" style="131" customWidth="1"/>
    <col min="16143" max="16143" width="4.6640625" style="131" customWidth="1"/>
    <col min="16144" max="16384" width="8.88671875" style="131"/>
  </cols>
  <sheetData>
    <row r="1" spans="1:15" ht="28.2">
      <c r="A1" s="128"/>
      <c r="B1" s="129"/>
      <c r="C1" s="130" t="s">
        <v>189</v>
      </c>
      <c r="E1" s="7" t="s">
        <v>190</v>
      </c>
      <c r="F1" s="130" t="s">
        <v>191</v>
      </c>
      <c r="G1" s="129"/>
      <c r="H1" s="129"/>
      <c r="I1" s="129"/>
      <c r="J1" s="129"/>
      <c r="K1" s="129"/>
      <c r="L1" s="129"/>
      <c r="M1" s="129"/>
      <c r="N1" s="129"/>
    </row>
    <row r="2" spans="1:15" ht="28.8" thickBot="1">
      <c r="A2" s="1561" t="s">
        <v>192</v>
      </c>
      <c r="B2" s="1561"/>
      <c r="C2" s="1561"/>
      <c r="D2" s="1561"/>
      <c r="E2" s="1561"/>
      <c r="F2" s="1561"/>
      <c r="G2" s="1561"/>
      <c r="H2" s="1561"/>
      <c r="I2" s="1561"/>
      <c r="J2" s="1561"/>
      <c r="K2" s="1561"/>
      <c r="L2" s="1561"/>
      <c r="M2" s="1561"/>
      <c r="N2" s="1561"/>
      <c r="O2" s="1561"/>
    </row>
    <row r="3" spans="1:15" ht="16.2" customHeight="1">
      <c r="A3" s="1562" t="s">
        <v>193</v>
      </c>
      <c r="B3" s="1564" t="s">
        <v>194</v>
      </c>
      <c r="C3" s="132"/>
      <c r="D3" s="1564" t="s">
        <v>195</v>
      </c>
      <c r="E3" s="1566"/>
      <c r="F3" s="1567" t="s">
        <v>196</v>
      </c>
      <c r="G3" s="1568"/>
      <c r="H3" s="1568"/>
      <c r="I3" s="1567" t="s">
        <v>197</v>
      </c>
      <c r="J3" s="1568"/>
      <c r="K3" s="1568"/>
      <c r="L3" s="1569" t="s">
        <v>198</v>
      </c>
      <c r="M3" s="1564" t="s">
        <v>199</v>
      </c>
      <c r="N3" s="1572" t="s">
        <v>200</v>
      </c>
      <c r="O3" s="1574" t="s">
        <v>201</v>
      </c>
    </row>
    <row r="4" spans="1:15" ht="60" customHeight="1" thickBot="1">
      <c r="A4" s="1563"/>
      <c r="B4" s="1565"/>
      <c r="C4" s="133" t="s">
        <v>202</v>
      </c>
      <c r="D4" s="134" t="s">
        <v>203</v>
      </c>
      <c r="E4" s="135" t="s">
        <v>204</v>
      </c>
      <c r="F4" s="136" t="s">
        <v>205</v>
      </c>
      <c r="G4" s="135" t="s">
        <v>206</v>
      </c>
      <c r="H4" s="137" t="s">
        <v>207</v>
      </c>
      <c r="I4" s="136" t="s">
        <v>205</v>
      </c>
      <c r="J4" s="136" t="s">
        <v>208</v>
      </c>
      <c r="K4" s="137" t="s">
        <v>207</v>
      </c>
      <c r="L4" s="1570"/>
      <c r="M4" s="1571"/>
      <c r="N4" s="1573"/>
      <c r="O4" s="1575"/>
    </row>
    <row r="5" spans="1:15" ht="24.9" customHeight="1">
      <c r="A5" s="138"/>
      <c r="B5" s="139" t="s">
        <v>209</v>
      </c>
      <c r="C5" s="140" t="e">
        <f>IF(B5="","",VLOOKUP(B5,#REF!,3,FALSE))</f>
        <v>#REF!</v>
      </c>
      <c r="D5" s="141" t="s">
        <v>210</v>
      </c>
      <c r="E5" s="142" t="e">
        <f>IF(D5="","",VLOOKUP(D5,#REF!,4,FALSE))</f>
        <v>#REF!</v>
      </c>
      <c r="F5" s="143" t="e">
        <f>IF(D5="","",VLOOKUP(D5,#REF!,3,FALSE))</f>
        <v>#REF!</v>
      </c>
      <c r="G5" s="144" t="e">
        <f>IF(E5="","",VLOOKUP(E5,#REF!,3,FALSE))</f>
        <v>#REF!</v>
      </c>
      <c r="H5" s="145" t="e">
        <f>G5/VLOOKUP(E5,#REF!,5,FALSE)</f>
        <v>#REF!</v>
      </c>
      <c r="I5" s="143" t="e">
        <f>C5+F5</f>
        <v>#REF!</v>
      </c>
      <c r="J5" s="146" t="e">
        <f>G5+C5</f>
        <v>#REF!</v>
      </c>
      <c r="K5" s="145" t="e">
        <f>J5/VLOOKUP(E5,#REF!,5,FALSE)</f>
        <v>#REF!</v>
      </c>
      <c r="L5" s="147" t="s">
        <v>211</v>
      </c>
      <c r="M5" s="148"/>
      <c r="N5" s="148">
        <v>1</v>
      </c>
      <c r="O5" s="149" t="s">
        <v>167</v>
      </c>
    </row>
    <row r="6" spans="1:15" ht="50.25" customHeight="1">
      <c r="A6" s="150" t="e">
        <f>IF(B5="","",VLOOKUP(B5,#REF!,4,FALSE))</f>
        <v>#REF!</v>
      </c>
      <c r="B6" s="151" t="s">
        <v>212</v>
      </c>
      <c r="C6" s="152" t="e">
        <f>IF(B6="","",VLOOKUP(B6,#REF!,3,FALSE))</f>
        <v>#REF!</v>
      </c>
      <c r="D6" s="153"/>
      <c r="E6" s="153"/>
      <c r="F6" s="154"/>
      <c r="G6" s="155"/>
      <c r="H6" s="156"/>
      <c r="I6" s="154"/>
      <c r="J6" s="157"/>
      <c r="K6" s="156"/>
      <c r="L6" s="158"/>
      <c r="M6" s="159"/>
      <c r="N6" s="159"/>
      <c r="O6" s="160"/>
    </row>
    <row r="7" spans="1:15" ht="41.25" customHeight="1">
      <c r="A7" s="161" t="e">
        <f>IF(A6="","",VLOOKUP(A6,#REF!,3,FALSE))</f>
        <v>#REF!</v>
      </c>
      <c r="B7" s="151" t="s">
        <v>213</v>
      </c>
      <c r="C7" s="152" t="e">
        <f>IF(B7="","",VLOOKUP(B7,#REF!,3,FALSE))</f>
        <v>#REF!</v>
      </c>
      <c r="D7" s="162"/>
      <c r="E7" s="162" t="s">
        <v>214</v>
      </c>
      <c r="F7" s="163"/>
      <c r="G7" s="164" t="e">
        <f>A12</f>
        <v>#REF!</v>
      </c>
      <c r="H7" s="165" t="e">
        <f>G7/VLOOKUP(A11,#REF!,5,FALSE)</f>
        <v>#REF!</v>
      </c>
      <c r="I7" s="163"/>
      <c r="J7" s="166" t="e">
        <f>C6+C7+C8+C9+G7</f>
        <v>#REF!</v>
      </c>
      <c r="K7" s="165" t="e">
        <f>J7/VLOOKUP(A11,#REF!,5,FALSE)</f>
        <v>#REF!</v>
      </c>
      <c r="L7" s="167" t="s">
        <v>215</v>
      </c>
      <c r="M7" s="168"/>
      <c r="N7" s="168">
        <v>2</v>
      </c>
      <c r="O7" s="169" t="s">
        <v>167</v>
      </c>
    </row>
    <row r="8" spans="1:15" ht="24.9" customHeight="1">
      <c r="A8" s="150" t="e">
        <f>IF(A6="","",VLOOKUP(A6,#REF!,6,FALSE))</f>
        <v>#REF!</v>
      </c>
      <c r="B8" s="151" t="s">
        <v>216</v>
      </c>
      <c r="C8" s="152" t="e">
        <f>IF(B8="","",VLOOKUP(B8,#REF!,3,FALSE))</f>
        <v>#REF!</v>
      </c>
      <c r="D8" s="162"/>
      <c r="E8" s="162"/>
      <c r="F8" s="163"/>
      <c r="G8" s="164"/>
      <c r="H8" s="170"/>
      <c r="I8" s="163"/>
      <c r="J8" s="166"/>
      <c r="K8" s="170"/>
      <c r="L8" s="167"/>
      <c r="M8" s="168"/>
      <c r="N8" s="168"/>
      <c r="O8" s="171"/>
    </row>
    <row r="9" spans="1:15" ht="24.9" customHeight="1" thickBot="1">
      <c r="A9" s="172"/>
      <c r="B9" s="173" t="s">
        <v>217</v>
      </c>
      <c r="C9" s="174" t="e">
        <f>IF(B9="","",VLOOKUP(B9,#REF!,3,FALSE))</f>
        <v>#REF!</v>
      </c>
      <c r="D9" s="175"/>
      <c r="E9" s="175"/>
      <c r="F9" s="176"/>
      <c r="G9" s="177"/>
      <c r="H9" s="178"/>
      <c r="I9" s="176"/>
      <c r="J9" s="179"/>
      <c r="K9" s="178"/>
      <c r="L9" s="180"/>
      <c r="M9" s="181"/>
      <c r="N9" s="181"/>
      <c r="O9" s="182"/>
    </row>
    <row r="10" spans="1:15" ht="41.25" customHeight="1">
      <c r="A10" s="138"/>
      <c r="B10" s="139" t="s">
        <v>218</v>
      </c>
      <c r="C10" s="183">
        <v>4.26</v>
      </c>
      <c r="D10" s="142"/>
      <c r="E10" s="142" t="s">
        <v>219</v>
      </c>
      <c r="F10" s="184"/>
      <c r="G10" s="185" t="e">
        <f>A7</f>
        <v>#REF!</v>
      </c>
      <c r="H10" s="165" t="e">
        <f>G10/VLOOKUP(A6,#REF!,5,FALSE)</f>
        <v>#REF!</v>
      </c>
      <c r="I10" s="184"/>
      <c r="J10" s="186" t="e">
        <f>C10+C11+G10</f>
        <v>#REF!</v>
      </c>
      <c r="K10" s="165" t="e">
        <f>J10/VLOOKUP(A6,#REF!,5,FALSE)</f>
        <v>#REF!</v>
      </c>
      <c r="L10" s="187" t="s">
        <v>220</v>
      </c>
      <c r="M10" s="188"/>
      <c r="N10" s="189">
        <v>1</v>
      </c>
      <c r="O10" s="190" t="s">
        <v>167</v>
      </c>
    </row>
    <row r="11" spans="1:15" ht="24.9" customHeight="1">
      <c r="A11" s="150" t="e">
        <f>IF(B10="","",VLOOKUP(B10,#REF!,4,FALSE))</f>
        <v>#REF!</v>
      </c>
      <c r="B11" s="151" t="s">
        <v>221</v>
      </c>
      <c r="C11" s="152" t="e">
        <f>IF(B11="","",VLOOKUP(B11,#REF!,3,FALSE))</f>
        <v>#REF!</v>
      </c>
      <c r="D11" s="162"/>
      <c r="E11" s="162"/>
      <c r="F11" s="163"/>
      <c r="G11" s="164"/>
      <c r="H11" s="170"/>
      <c r="I11" s="163"/>
      <c r="J11" s="166"/>
      <c r="K11" s="170"/>
      <c r="L11" s="191"/>
      <c r="M11" s="192"/>
      <c r="N11" s="193"/>
      <c r="O11" s="194"/>
    </row>
    <row r="12" spans="1:15" ht="24.9" customHeight="1">
      <c r="A12" s="161" t="e">
        <f>IF(A11="","",VLOOKUP(A11,#REF!,3,FALSE))</f>
        <v>#REF!</v>
      </c>
      <c r="B12" s="151" t="s">
        <v>222</v>
      </c>
      <c r="C12" s="152" t="e">
        <f>IF(B12="","",VLOOKUP(B12,#REF!,3,FALSE))</f>
        <v>#REF!</v>
      </c>
      <c r="D12" s="153"/>
      <c r="E12" s="153"/>
      <c r="F12" s="154"/>
      <c r="G12" s="155"/>
      <c r="H12" s="156"/>
      <c r="I12" s="154"/>
      <c r="J12" s="157"/>
      <c r="K12" s="156"/>
      <c r="L12" s="195"/>
      <c r="M12" s="196"/>
      <c r="N12" s="197"/>
      <c r="O12" s="198"/>
    </row>
    <row r="13" spans="1:15" ht="33.75" customHeight="1">
      <c r="A13" s="150" t="e">
        <f>IF(A11="","",VLOOKUP(A11,#REF!,6,FALSE))</f>
        <v>#REF!</v>
      </c>
      <c r="B13" s="151" t="s">
        <v>223</v>
      </c>
      <c r="C13" s="152" t="e">
        <f>IF(B13="","",VLOOKUP(B13,#REF!,3,FALSE))</f>
        <v>#REF!</v>
      </c>
      <c r="D13" s="162"/>
      <c r="E13" s="162" t="s">
        <v>224</v>
      </c>
      <c r="F13" s="163"/>
      <c r="G13" s="164" t="e">
        <f>A17</f>
        <v>#REF!</v>
      </c>
      <c r="H13" s="165" t="e">
        <f>G13/VLOOKUP(A16,#REF!,5,FALSE)</f>
        <v>#REF!</v>
      </c>
      <c r="I13" s="163"/>
      <c r="J13" s="166" t="e">
        <f>C12+C13+C14+G13</f>
        <v>#REF!</v>
      </c>
      <c r="K13" s="165" t="e">
        <f>J13/VLOOKUP(A16,#REF!,5,FALSE)</f>
        <v>#REF!</v>
      </c>
      <c r="L13" s="191" t="s">
        <v>225</v>
      </c>
      <c r="M13" s="192"/>
      <c r="N13" s="193">
        <v>2</v>
      </c>
      <c r="O13" s="199" t="s">
        <v>167</v>
      </c>
    </row>
    <row r="14" spans="1:15" ht="24.9" customHeight="1" thickBot="1">
      <c r="A14" s="172"/>
      <c r="B14" s="200" t="s">
        <v>226</v>
      </c>
      <c r="C14" s="201" t="e">
        <f>IF(B14="","",VLOOKUP(B14,#REF!,3,FALSE))</f>
        <v>#REF!</v>
      </c>
      <c r="D14" s="175"/>
      <c r="E14" s="175"/>
      <c r="F14" s="176"/>
      <c r="G14" s="177"/>
      <c r="H14" s="178"/>
      <c r="I14" s="176"/>
      <c r="J14" s="179"/>
      <c r="K14" s="178"/>
      <c r="L14" s="202"/>
      <c r="M14" s="203"/>
      <c r="N14" s="204"/>
      <c r="O14" s="205"/>
    </row>
    <row r="15" spans="1:15" ht="24.9" customHeight="1">
      <c r="A15" s="138"/>
      <c r="B15" s="139" t="s">
        <v>227</v>
      </c>
      <c r="C15" s="183" t="e">
        <f>IF(B15="","",VLOOKUP(B15,#REF!,3,FALSE))</f>
        <v>#REF!</v>
      </c>
      <c r="D15" s="1592"/>
      <c r="E15" s="1592" t="s">
        <v>228</v>
      </c>
      <c r="F15" s="1578"/>
      <c r="G15" s="1595" t="e">
        <f>A12</f>
        <v>#REF!</v>
      </c>
      <c r="H15" s="1598" t="e">
        <f>G15/VLOOKUP(A11,#REF!,5,FALSE)</f>
        <v>#REF!</v>
      </c>
      <c r="I15" s="1578"/>
      <c r="J15" s="1578" t="e">
        <f>C15+C16+C17+C18+C19+G15</f>
        <v>#REF!</v>
      </c>
      <c r="K15" s="1581" t="e">
        <f>J13/VLOOKUP(A11,#REF!,5,FALSE)</f>
        <v>#REF!</v>
      </c>
      <c r="L15" s="1584" t="s">
        <v>229</v>
      </c>
      <c r="M15" s="1587"/>
      <c r="N15" s="189"/>
      <c r="O15" s="206"/>
    </row>
    <row r="16" spans="1:15" ht="46.5" customHeight="1">
      <c r="A16" s="150" t="e">
        <f>IF(B15="","",VLOOKUP(B15,#REF!,4,FALSE))</f>
        <v>#REF!</v>
      </c>
      <c r="B16" s="151" t="s">
        <v>230</v>
      </c>
      <c r="C16" s="152" t="e">
        <f>IF(B16="","",VLOOKUP(B16,#REF!,3,FALSE))</f>
        <v>#REF!</v>
      </c>
      <c r="D16" s="1593"/>
      <c r="E16" s="1593"/>
      <c r="F16" s="1579"/>
      <c r="G16" s="1596"/>
      <c r="H16" s="1599"/>
      <c r="I16" s="1579"/>
      <c r="J16" s="1579"/>
      <c r="K16" s="1582"/>
      <c r="L16" s="1585"/>
      <c r="M16" s="1588"/>
      <c r="N16" s="193"/>
      <c r="O16" s="194"/>
    </row>
    <row r="17" spans="1:15" ht="24.9" customHeight="1">
      <c r="A17" s="161" t="e">
        <f>IF(A16="","",VLOOKUP(A16,#REF!,3,FALSE))</f>
        <v>#REF!</v>
      </c>
      <c r="B17" s="151" t="s">
        <v>231</v>
      </c>
      <c r="C17" s="152" t="e">
        <f>IF(B17="","",VLOOKUP(B17,#REF!,3,FALSE))</f>
        <v>#REF!</v>
      </c>
      <c r="D17" s="1593"/>
      <c r="E17" s="1593"/>
      <c r="F17" s="1579"/>
      <c r="G17" s="1596"/>
      <c r="H17" s="1599"/>
      <c r="I17" s="1579"/>
      <c r="J17" s="1579"/>
      <c r="K17" s="1582"/>
      <c r="L17" s="1585"/>
      <c r="M17" s="1588"/>
      <c r="N17" s="193">
        <v>1</v>
      </c>
      <c r="O17" s="199" t="s">
        <v>167</v>
      </c>
    </row>
    <row r="18" spans="1:15" ht="24.9" customHeight="1">
      <c r="A18" s="150" t="e">
        <f>IF(A16="","",VLOOKUP(A16,#REF!,6,FALSE))</f>
        <v>#REF!</v>
      </c>
      <c r="B18" s="151" t="s">
        <v>232</v>
      </c>
      <c r="C18" s="152" t="e">
        <f>IF(B18="","",VLOOKUP(B18,#REF!,3,FALSE))</f>
        <v>#REF!</v>
      </c>
      <c r="D18" s="1593"/>
      <c r="E18" s="1593"/>
      <c r="F18" s="1579"/>
      <c r="G18" s="1596"/>
      <c r="H18" s="1599"/>
      <c r="I18" s="1579"/>
      <c r="J18" s="1579"/>
      <c r="K18" s="1582"/>
      <c r="L18" s="1585"/>
      <c r="M18" s="1588"/>
      <c r="N18" s="193"/>
      <c r="O18" s="194"/>
    </row>
    <row r="19" spans="1:15" ht="24.9" customHeight="1" thickBot="1">
      <c r="A19" s="172"/>
      <c r="B19" s="200" t="s">
        <v>233</v>
      </c>
      <c r="C19" s="201" t="e">
        <f>IF(B19="","",VLOOKUP(B19,#REF!,3,FALSE))</f>
        <v>#REF!</v>
      </c>
      <c r="D19" s="1594"/>
      <c r="E19" s="1594"/>
      <c r="F19" s="1580"/>
      <c r="G19" s="1597"/>
      <c r="H19" s="1600"/>
      <c r="I19" s="1580"/>
      <c r="J19" s="1580"/>
      <c r="K19" s="1583"/>
      <c r="L19" s="1586"/>
      <c r="M19" s="1589"/>
      <c r="N19" s="204"/>
      <c r="O19" s="205"/>
    </row>
    <row r="20" spans="1:15" ht="24.9" hidden="1" customHeight="1">
      <c r="A20" s="207"/>
      <c r="B20" s="208" t="e">
        <f>IF(#REF!="","",#REF!)</f>
        <v>#REF!</v>
      </c>
      <c r="C20" s="209" t="e">
        <f>IF(#REF!="","",#REF!)</f>
        <v>#REF!</v>
      </c>
      <c r="D20" s="208" t="e">
        <f>IF(#REF!="","",#REF!)</f>
        <v>#REF!</v>
      </c>
      <c r="E20" s="210" t="e">
        <f>IF(#REF!="","",#REF!)</f>
        <v>#REF!</v>
      </c>
      <c r="F20" s="209" t="e">
        <f>IF(#REF!="","",#REF!)</f>
        <v>#REF!</v>
      </c>
      <c r="G20" s="209" t="e">
        <f>IF(#REF!="","",#REF!)</f>
        <v>#REF!</v>
      </c>
      <c r="H20" s="211" t="e">
        <f>IF(#REF!="","",#REF!)</f>
        <v>#REF!</v>
      </c>
      <c r="I20" s="209" t="e">
        <f>IF(#REF!="","",#REF!)</f>
        <v>#REF!</v>
      </c>
      <c r="J20" s="209" t="e">
        <f>IF(#REF!="","",#REF!)</f>
        <v>#REF!</v>
      </c>
      <c r="K20" s="211" t="e">
        <f>IF(#REF!="","",#REF!)</f>
        <v>#REF!</v>
      </c>
      <c r="L20" s="208" t="e">
        <f>IF(#REF!="","",#REF!)</f>
        <v>#REF!</v>
      </c>
      <c r="M20" s="212"/>
      <c r="N20" s="213" t="e">
        <f>#REF!</f>
        <v>#REF!</v>
      </c>
      <c r="O20" s="214" t="s">
        <v>234</v>
      </c>
    </row>
    <row r="21" spans="1:15" ht="24.9" hidden="1" customHeight="1">
      <c r="A21" s="215" t="e">
        <f>IF(B20="","",VLOOKUP(B20,#REF!,4,FALSE))</f>
        <v>#REF!</v>
      </c>
      <c r="B21" s="208" t="e">
        <f>IF(#REF!="","",#REF!)</f>
        <v>#REF!</v>
      </c>
      <c r="C21" s="152" t="e">
        <f>IF(#REF!="","",#REF!)</f>
        <v>#REF!</v>
      </c>
      <c r="D21" s="213" t="e">
        <f>IF(#REF!="","",#REF!)</f>
        <v>#REF!</v>
      </c>
      <c r="E21" s="216" t="e">
        <f>IF(#REF!="","",#REF!)</f>
        <v>#REF!</v>
      </c>
      <c r="F21" s="152" t="e">
        <f>IF(#REF!="","",#REF!)</f>
        <v>#REF!</v>
      </c>
      <c r="G21" s="152" t="e">
        <f>IF(#REF!="","",#REF!)</f>
        <v>#REF!</v>
      </c>
      <c r="H21" s="217" t="e">
        <f>IF(#REF!="","",#REF!)</f>
        <v>#REF!</v>
      </c>
      <c r="I21" s="152" t="e">
        <f>IF(#REF!="","",#REF!)</f>
        <v>#REF!</v>
      </c>
      <c r="J21" s="152" t="e">
        <f>IF(#REF!="","",#REF!)</f>
        <v>#REF!</v>
      </c>
      <c r="K21" s="217" t="e">
        <f>IF(#REF!="","",#REF!)</f>
        <v>#REF!</v>
      </c>
      <c r="L21" s="218" t="e">
        <f>IF(#REF!="","",#REF!)</f>
        <v>#REF!</v>
      </c>
      <c r="M21" s="218"/>
      <c r="N21" s="213" t="e">
        <f>#REF!</f>
        <v>#REF!</v>
      </c>
      <c r="O21" s="214" t="s">
        <v>234</v>
      </c>
    </row>
    <row r="22" spans="1:15" ht="24.9" hidden="1" customHeight="1">
      <c r="A22" s="219" t="e">
        <f>IF(A21="","",VLOOKUP(A21,#REF!,3,FALSE))</f>
        <v>#REF!</v>
      </c>
      <c r="B22" s="208" t="e">
        <f>IF(#REF!="","",#REF!)</f>
        <v>#REF!</v>
      </c>
      <c r="C22" s="152" t="e">
        <f>IF(#REF!="","",#REF!)</f>
        <v>#REF!</v>
      </c>
      <c r="D22" s="213" t="e">
        <f>IF(#REF!="","",#REF!)</f>
        <v>#REF!</v>
      </c>
      <c r="E22" s="216" t="e">
        <f>IF(#REF!="","",#REF!)</f>
        <v>#REF!</v>
      </c>
      <c r="F22" s="152" t="e">
        <f>IF(#REF!="","",#REF!)</f>
        <v>#REF!</v>
      </c>
      <c r="G22" s="152" t="e">
        <f>IF(#REF!="","",#REF!)</f>
        <v>#REF!</v>
      </c>
      <c r="H22" s="217" t="e">
        <f>IF(#REF!="","",#REF!)</f>
        <v>#REF!</v>
      </c>
      <c r="I22" s="152" t="e">
        <f>IF(#REF!="","",#REF!)</f>
        <v>#REF!</v>
      </c>
      <c r="J22" s="152" t="e">
        <f>IF(#REF!="","",#REF!)</f>
        <v>#REF!</v>
      </c>
      <c r="K22" s="217" t="e">
        <f>IF(#REF!="","",#REF!)</f>
        <v>#REF!</v>
      </c>
      <c r="L22" s="218" t="e">
        <f>IF(#REF!="","",#REF!)</f>
        <v>#REF!</v>
      </c>
      <c r="M22" s="218"/>
      <c r="N22" s="213" t="e">
        <f>#REF!</f>
        <v>#REF!</v>
      </c>
      <c r="O22" s="214" t="s">
        <v>167</v>
      </c>
    </row>
    <row r="23" spans="1:15" ht="24.9" hidden="1" customHeight="1">
      <c r="A23" s="215" t="e">
        <f>IF(A21="","",VLOOKUP(A21,#REF!,6,FALSE))</f>
        <v>#REF!</v>
      </c>
      <c r="B23" s="208" t="e">
        <f>IF(#REF!="","",#REF!)</f>
        <v>#REF!</v>
      </c>
      <c r="C23" s="152" t="e">
        <f>IF(#REF!="","",#REF!)</f>
        <v>#REF!</v>
      </c>
      <c r="D23" s="213" t="e">
        <f>IF(#REF!="","",#REF!)</f>
        <v>#REF!</v>
      </c>
      <c r="E23" s="216" t="e">
        <f>IF(#REF!="","",#REF!)</f>
        <v>#REF!</v>
      </c>
      <c r="F23" s="152" t="e">
        <f>IF(#REF!="","",#REF!)</f>
        <v>#REF!</v>
      </c>
      <c r="G23" s="152" t="e">
        <f>IF(#REF!="","",#REF!)</f>
        <v>#REF!</v>
      </c>
      <c r="H23" s="217" t="e">
        <f>IF(#REF!="","",#REF!)</f>
        <v>#REF!</v>
      </c>
      <c r="I23" s="152" t="e">
        <f>IF(#REF!="","",#REF!)</f>
        <v>#REF!</v>
      </c>
      <c r="J23" s="152" t="e">
        <f>IF(#REF!="","",#REF!)</f>
        <v>#REF!</v>
      </c>
      <c r="K23" s="217" t="e">
        <f>IF(#REF!="","",#REF!)</f>
        <v>#REF!</v>
      </c>
      <c r="L23" s="218" t="e">
        <f>IF(#REF!="","",#REF!)</f>
        <v>#REF!</v>
      </c>
      <c r="M23" s="218"/>
      <c r="N23" s="213" t="e">
        <f>#REF!</f>
        <v>#REF!</v>
      </c>
      <c r="O23" s="214" t="s">
        <v>234</v>
      </c>
    </row>
    <row r="24" spans="1:15" ht="24.9" hidden="1" customHeight="1">
      <c r="A24" s="220"/>
      <c r="B24" s="208" t="e">
        <f>IF(#REF!="","",#REF!)</f>
        <v>#REF!</v>
      </c>
      <c r="C24" s="152" t="e">
        <f>IF(#REF!="","",#REF!)</f>
        <v>#REF!</v>
      </c>
      <c r="D24" s="213" t="e">
        <f>IF(#REF!="","",#REF!)</f>
        <v>#REF!</v>
      </c>
      <c r="E24" s="216" t="e">
        <f>IF(#REF!="","",#REF!)</f>
        <v>#REF!</v>
      </c>
      <c r="F24" s="152" t="e">
        <f>IF(#REF!="","",#REF!)</f>
        <v>#REF!</v>
      </c>
      <c r="G24" s="152" t="e">
        <f>IF(#REF!="","",#REF!)</f>
        <v>#REF!</v>
      </c>
      <c r="H24" s="217" t="e">
        <f>IF(#REF!="","",#REF!)</f>
        <v>#REF!</v>
      </c>
      <c r="I24" s="152" t="e">
        <f>IF(#REF!="","",#REF!)</f>
        <v>#REF!</v>
      </c>
      <c r="J24" s="152" t="e">
        <f>IF(#REF!="","",#REF!)</f>
        <v>#REF!</v>
      </c>
      <c r="K24" s="217" t="e">
        <f>IF(#REF!="","",#REF!)</f>
        <v>#REF!</v>
      </c>
      <c r="L24" s="218" t="e">
        <f>IF(#REF!="","",#REF!)</f>
        <v>#REF!</v>
      </c>
      <c r="M24" s="218"/>
      <c r="N24" s="213" t="e">
        <f>#REF!</f>
        <v>#REF!</v>
      </c>
      <c r="O24" s="214" t="s">
        <v>167</v>
      </c>
    </row>
    <row r="25" spans="1:15" ht="16.2">
      <c r="A25" s="1590" t="s">
        <v>235</v>
      </c>
      <c r="B25" s="1591"/>
      <c r="C25" s="1591"/>
      <c r="D25" s="1591"/>
      <c r="E25" s="1591"/>
      <c r="F25" s="1591"/>
      <c r="G25" s="1591"/>
      <c r="H25" s="1591"/>
      <c r="I25" s="1591"/>
      <c r="J25" s="1591"/>
      <c r="K25" s="1591"/>
      <c r="L25" s="1591"/>
      <c r="M25" s="1591"/>
      <c r="N25" s="1591"/>
      <c r="O25" s="1591"/>
    </row>
    <row r="26" spans="1:15" ht="16.2">
      <c r="A26" s="1577" t="s">
        <v>236</v>
      </c>
      <c r="B26" s="1577"/>
      <c r="C26" s="1577"/>
      <c r="D26" s="1577"/>
      <c r="E26" s="1577"/>
      <c r="F26" s="1577"/>
      <c r="G26" s="1577"/>
      <c r="H26" s="1577"/>
      <c r="I26" s="1577"/>
      <c r="J26" s="1577"/>
      <c r="K26" s="1577"/>
      <c r="L26" s="1577"/>
      <c r="M26" s="1577"/>
      <c r="N26" s="1577"/>
      <c r="O26" s="1577"/>
    </row>
    <row r="27" spans="1:15">
      <c r="A27" s="1576" t="s">
        <v>237</v>
      </c>
      <c r="B27" s="1576"/>
      <c r="C27" s="1576"/>
      <c r="D27" s="1576"/>
      <c r="E27" s="1576"/>
      <c r="F27" s="1576"/>
      <c r="G27" s="1576"/>
      <c r="H27" s="1576"/>
      <c r="I27" s="1576"/>
      <c r="J27" s="1576"/>
      <c r="K27" s="1576"/>
      <c r="L27" s="1576"/>
      <c r="M27" s="1576"/>
      <c r="N27" s="221"/>
      <c r="O27" s="222"/>
    </row>
    <row r="28" spans="1:15" ht="16.2">
      <c r="A28" s="1577" t="s">
        <v>238</v>
      </c>
      <c r="B28" s="1577"/>
      <c r="C28" s="1577"/>
      <c r="D28" s="1577"/>
      <c r="E28" s="1577"/>
      <c r="F28" s="1577"/>
      <c r="G28" s="1577"/>
      <c r="H28" s="1577"/>
      <c r="I28" s="1577"/>
      <c r="J28" s="1577"/>
      <c r="K28" s="1577"/>
      <c r="L28" s="1577"/>
      <c r="M28" s="1577"/>
      <c r="O28" s="222"/>
    </row>
    <row r="29" spans="1:15">
      <c r="A29" s="222"/>
      <c r="B29" s="222"/>
      <c r="C29" s="222"/>
      <c r="D29" s="222"/>
      <c r="F29" s="222"/>
      <c r="G29" s="222"/>
      <c r="H29" s="222"/>
      <c r="I29" s="222"/>
      <c r="J29" s="222"/>
      <c r="K29" s="222"/>
      <c r="L29" s="222"/>
      <c r="M29" s="222"/>
      <c r="O29" s="222"/>
    </row>
    <row r="30" spans="1:15" s="223" customFormat="1" ht="19.8">
      <c r="A30" s="223" t="s">
        <v>186</v>
      </c>
      <c r="C30" s="224"/>
      <c r="D30" s="223" t="s">
        <v>187</v>
      </c>
      <c r="E30" s="225"/>
      <c r="F30" s="224"/>
      <c r="G30" s="224" t="s">
        <v>239</v>
      </c>
      <c r="H30" s="226"/>
      <c r="I30" s="224"/>
      <c r="J30" s="224"/>
      <c r="K30" s="226"/>
      <c r="M30" s="227"/>
    </row>
  </sheetData>
  <mergeCells count="24">
    <mergeCell ref="A27:M27"/>
    <mergeCell ref="A28:M28"/>
    <mergeCell ref="J15:J19"/>
    <mergeCell ref="K15:K19"/>
    <mergeCell ref="L15:L19"/>
    <mergeCell ref="M15:M19"/>
    <mergeCell ref="A25:O25"/>
    <mergeCell ref="A26:O26"/>
    <mergeCell ref="D15:D19"/>
    <mergeCell ref="E15:E19"/>
    <mergeCell ref="F15:F19"/>
    <mergeCell ref="G15:G19"/>
    <mergeCell ref="H15:H19"/>
    <mergeCell ref="I15:I19"/>
    <mergeCell ref="A2:O2"/>
    <mergeCell ref="A3:A4"/>
    <mergeCell ref="B3:B4"/>
    <mergeCell ref="D3:E3"/>
    <mergeCell ref="F3:H3"/>
    <mergeCell ref="I3:K3"/>
    <mergeCell ref="L3:L4"/>
    <mergeCell ref="M3:M4"/>
    <mergeCell ref="N3:N4"/>
    <mergeCell ref="O3:O4"/>
  </mergeCells>
  <phoneticPr fontId="3" type="noConversion"/>
  <conditionalFormatting sqref="I5">
    <cfRule type="cellIs" dxfId="12" priority="2" stopIfTrue="1" operator="greaterThan">
      <formula>9</formula>
    </cfRule>
  </conditionalFormatting>
  <conditionalFormatting sqref="K5">
    <cfRule type="cellIs" dxfId="11"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76" fitToHeight="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9">
    <tabColor rgb="FFFF0000"/>
  </sheetPr>
  <dimension ref="C1:S39"/>
  <sheetViews>
    <sheetView workbookViewId="0"/>
  </sheetViews>
  <sheetFormatPr defaultColWidth="8.88671875" defaultRowHeight="16.2"/>
  <cols>
    <col min="1" max="6" width="8.88671875" style="231"/>
    <col min="7" max="9" width="8.88671875" style="232"/>
    <col min="10" max="10" width="17.21875" style="232" customWidth="1"/>
    <col min="11" max="11" width="16.88671875" style="232" customWidth="1"/>
    <col min="12" max="13" width="8.88671875" style="232"/>
    <col min="14" max="16" width="8.88671875" style="231"/>
    <col min="17" max="17" width="18.77734375" style="232" customWidth="1"/>
    <col min="18" max="19" width="15.44140625" style="244" customWidth="1"/>
    <col min="20" max="265" width="8.88671875" style="231"/>
    <col min="266" max="266" width="17.21875" style="231" customWidth="1"/>
    <col min="267" max="267" width="16.88671875" style="231" customWidth="1"/>
    <col min="268" max="272" width="8.88671875" style="231"/>
    <col min="273" max="273" width="18.77734375" style="231" customWidth="1"/>
    <col min="274" max="275" width="15.44140625" style="231" customWidth="1"/>
    <col min="276" max="521" width="8.88671875" style="231"/>
    <col min="522" max="522" width="17.21875" style="231" customWidth="1"/>
    <col min="523" max="523" width="16.88671875" style="231" customWidth="1"/>
    <col min="524" max="528" width="8.88671875" style="231"/>
    <col min="529" max="529" width="18.77734375" style="231" customWidth="1"/>
    <col min="530" max="531" width="15.44140625" style="231" customWidth="1"/>
    <col min="532" max="777" width="8.88671875" style="231"/>
    <col min="778" max="778" width="17.21875" style="231" customWidth="1"/>
    <col min="779" max="779" width="16.88671875" style="231" customWidth="1"/>
    <col min="780" max="784" width="8.88671875" style="231"/>
    <col min="785" max="785" width="18.77734375" style="231" customWidth="1"/>
    <col min="786" max="787" width="15.44140625" style="231" customWidth="1"/>
    <col min="788" max="1033" width="8.88671875" style="231"/>
    <col min="1034" max="1034" width="17.21875" style="231" customWidth="1"/>
    <col min="1035" max="1035" width="16.88671875" style="231" customWidth="1"/>
    <col min="1036" max="1040" width="8.88671875" style="231"/>
    <col min="1041" max="1041" width="18.77734375" style="231" customWidth="1"/>
    <col min="1042" max="1043" width="15.44140625" style="231" customWidth="1"/>
    <col min="1044" max="1289" width="8.88671875" style="231"/>
    <col min="1290" max="1290" width="17.21875" style="231" customWidth="1"/>
    <col min="1291" max="1291" width="16.88671875" style="231" customWidth="1"/>
    <col min="1292" max="1296" width="8.88671875" style="231"/>
    <col min="1297" max="1297" width="18.77734375" style="231" customWidth="1"/>
    <col min="1298" max="1299" width="15.44140625" style="231" customWidth="1"/>
    <col min="1300" max="1545" width="8.88671875" style="231"/>
    <col min="1546" max="1546" width="17.21875" style="231" customWidth="1"/>
    <col min="1547" max="1547" width="16.88671875" style="231" customWidth="1"/>
    <col min="1548" max="1552" width="8.88671875" style="231"/>
    <col min="1553" max="1553" width="18.77734375" style="231" customWidth="1"/>
    <col min="1554" max="1555" width="15.44140625" style="231" customWidth="1"/>
    <col min="1556" max="1801" width="8.88671875" style="231"/>
    <col min="1802" max="1802" width="17.21875" style="231" customWidth="1"/>
    <col min="1803" max="1803" width="16.88671875" style="231" customWidth="1"/>
    <col min="1804" max="1808" width="8.88671875" style="231"/>
    <col min="1809" max="1809" width="18.77734375" style="231" customWidth="1"/>
    <col min="1810" max="1811" width="15.44140625" style="231" customWidth="1"/>
    <col min="1812" max="2057" width="8.88671875" style="231"/>
    <col min="2058" max="2058" width="17.21875" style="231" customWidth="1"/>
    <col min="2059" max="2059" width="16.88671875" style="231" customWidth="1"/>
    <col min="2060" max="2064" width="8.88671875" style="231"/>
    <col min="2065" max="2065" width="18.77734375" style="231" customWidth="1"/>
    <col min="2066" max="2067" width="15.44140625" style="231" customWidth="1"/>
    <col min="2068" max="2313" width="8.88671875" style="231"/>
    <col min="2314" max="2314" width="17.21875" style="231" customWidth="1"/>
    <col min="2315" max="2315" width="16.88671875" style="231" customWidth="1"/>
    <col min="2316" max="2320" width="8.88671875" style="231"/>
    <col min="2321" max="2321" width="18.77734375" style="231" customWidth="1"/>
    <col min="2322" max="2323" width="15.44140625" style="231" customWidth="1"/>
    <col min="2324" max="2569" width="8.88671875" style="231"/>
    <col min="2570" max="2570" width="17.21875" style="231" customWidth="1"/>
    <col min="2571" max="2571" width="16.88671875" style="231" customWidth="1"/>
    <col min="2572" max="2576" width="8.88671875" style="231"/>
    <col min="2577" max="2577" width="18.77734375" style="231" customWidth="1"/>
    <col min="2578" max="2579" width="15.44140625" style="231" customWidth="1"/>
    <col min="2580" max="2825" width="8.88671875" style="231"/>
    <col min="2826" max="2826" width="17.21875" style="231" customWidth="1"/>
    <col min="2827" max="2827" width="16.88671875" style="231" customWidth="1"/>
    <col min="2828" max="2832" width="8.88671875" style="231"/>
    <col min="2833" max="2833" width="18.77734375" style="231" customWidth="1"/>
    <col min="2834" max="2835" width="15.44140625" style="231" customWidth="1"/>
    <col min="2836" max="3081" width="8.88671875" style="231"/>
    <col min="3082" max="3082" width="17.21875" style="231" customWidth="1"/>
    <col min="3083" max="3083" width="16.88671875" style="231" customWidth="1"/>
    <col min="3084" max="3088" width="8.88671875" style="231"/>
    <col min="3089" max="3089" width="18.77734375" style="231" customWidth="1"/>
    <col min="3090" max="3091" width="15.44140625" style="231" customWidth="1"/>
    <col min="3092" max="3337" width="8.88671875" style="231"/>
    <col min="3338" max="3338" width="17.21875" style="231" customWidth="1"/>
    <col min="3339" max="3339" width="16.88671875" style="231" customWidth="1"/>
    <col min="3340" max="3344" width="8.88671875" style="231"/>
    <col min="3345" max="3345" width="18.77734375" style="231" customWidth="1"/>
    <col min="3346" max="3347" width="15.44140625" style="231" customWidth="1"/>
    <col min="3348" max="3593" width="8.88671875" style="231"/>
    <col min="3594" max="3594" width="17.21875" style="231" customWidth="1"/>
    <col min="3595" max="3595" width="16.88671875" style="231" customWidth="1"/>
    <col min="3596" max="3600" width="8.88671875" style="231"/>
    <col min="3601" max="3601" width="18.77734375" style="231" customWidth="1"/>
    <col min="3602" max="3603" width="15.44140625" style="231" customWidth="1"/>
    <col min="3604" max="3849" width="8.88671875" style="231"/>
    <col min="3850" max="3850" width="17.21875" style="231" customWidth="1"/>
    <col min="3851" max="3851" width="16.88671875" style="231" customWidth="1"/>
    <col min="3852" max="3856" width="8.88671875" style="231"/>
    <col min="3857" max="3857" width="18.77734375" style="231" customWidth="1"/>
    <col min="3858" max="3859" width="15.44140625" style="231" customWidth="1"/>
    <col min="3860" max="4105" width="8.88671875" style="231"/>
    <col min="4106" max="4106" width="17.21875" style="231" customWidth="1"/>
    <col min="4107" max="4107" width="16.88671875" style="231" customWidth="1"/>
    <col min="4108" max="4112" width="8.88671875" style="231"/>
    <col min="4113" max="4113" width="18.77734375" style="231" customWidth="1"/>
    <col min="4114" max="4115" width="15.44140625" style="231" customWidth="1"/>
    <col min="4116" max="4361" width="8.88671875" style="231"/>
    <col min="4362" max="4362" width="17.21875" style="231" customWidth="1"/>
    <col min="4363" max="4363" width="16.88671875" style="231" customWidth="1"/>
    <col min="4364" max="4368" width="8.88671875" style="231"/>
    <col min="4369" max="4369" width="18.77734375" style="231" customWidth="1"/>
    <col min="4370" max="4371" width="15.44140625" style="231" customWidth="1"/>
    <col min="4372" max="4617" width="8.88671875" style="231"/>
    <col min="4618" max="4618" width="17.21875" style="231" customWidth="1"/>
    <col min="4619" max="4619" width="16.88671875" style="231" customWidth="1"/>
    <col min="4620" max="4624" width="8.88671875" style="231"/>
    <col min="4625" max="4625" width="18.77734375" style="231" customWidth="1"/>
    <col min="4626" max="4627" width="15.44140625" style="231" customWidth="1"/>
    <col min="4628" max="4873" width="8.88671875" style="231"/>
    <col min="4874" max="4874" width="17.21875" style="231" customWidth="1"/>
    <col min="4875" max="4875" width="16.88671875" style="231" customWidth="1"/>
    <col min="4876" max="4880" width="8.88671875" style="231"/>
    <col min="4881" max="4881" width="18.77734375" style="231" customWidth="1"/>
    <col min="4882" max="4883" width="15.44140625" style="231" customWidth="1"/>
    <col min="4884" max="5129" width="8.88671875" style="231"/>
    <col min="5130" max="5130" width="17.21875" style="231" customWidth="1"/>
    <col min="5131" max="5131" width="16.88671875" style="231" customWidth="1"/>
    <col min="5132" max="5136" width="8.88671875" style="231"/>
    <col min="5137" max="5137" width="18.77734375" style="231" customWidth="1"/>
    <col min="5138" max="5139" width="15.44140625" style="231" customWidth="1"/>
    <col min="5140" max="5385" width="8.88671875" style="231"/>
    <col min="5386" max="5386" width="17.21875" style="231" customWidth="1"/>
    <col min="5387" max="5387" width="16.88671875" style="231" customWidth="1"/>
    <col min="5388" max="5392" width="8.88671875" style="231"/>
    <col min="5393" max="5393" width="18.77734375" style="231" customWidth="1"/>
    <col min="5394" max="5395" width="15.44140625" style="231" customWidth="1"/>
    <col min="5396" max="5641" width="8.88671875" style="231"/>
    <col min="5642" max="5642" width="17.21875" style="231" customWidth="1"/>
    <col min="5643" max="5643" width="16.88671875" style="231" customWidth="1"/>
    <col min="5644" max="5648" width="8.88671875" style="231"/>
    <col min="5649" max="5649" width="18.77734375" style="231" customWidth="1"/>
    <col min="5650" max="5651" width="15.44140625" style="231" customWidth="1"/>
    <col min="5652" max="5897" width="8.88671875" style="231"/>
    <col min="5898" max="5898" width="17.21875" style="231" customWidth="1"/>
    <col min="5899" max="5899" width="16.88671875" style="231" customWidth="1"/>
    <col min="5900" max="5904" width="8.88671875" style="231"/>
    <col min="5905" max="5905" width="18.77734375" style="231" customWidth="1"/>
    <col min="5906" max="5907" width="15.44140625" style="231" customWidth="1"/>
    <col min="5908" max="6153" width="8.88671875" style="231"/>
    <col min="6154" max="6154" width="17.21875" style="231" customWidth="1"/>
    <col min="6155" max="6155" width="16.88671875" style="231" customWidth="1"/>
    <col min="6156" max="6160" width="8.88671875" style="231"/>
    <col min="6161" max="6161" width="18.77734375" style="231" customWidth="1"/>
    <col min="6162" max="6163" width="15.44140625" style="231" customWidth="1"/>
    <col min="6164" max="6409" width="8.88671875" style="231"/>
    <col min="6410" max="6410" width="17.21875" style="231" customWidth="1"/>
    <col min="6411" max="6411" width="16.88671875" style="231" customWidth="1"/>
    <col min="6412" max="6416" width="8.88671875" style="231"/>
    <col min="6417" max="6417" width="18.77734375" style="231" customWidth="1"/>
    <col min="6418" max="6419" width="15.44140625" style="231" customWidth="1"/>
    <col min="6420" max="6665" width="8.88671875" style="231"/>
    <col min="6666" max="6666" width="17.21875" style="231" customWidth="1"/>
    <col min="6667" max="6667" width="16.88671875" style="231" customWidth="1"/>
    <col min="6668" max="6672" width="8.88671875" style="231"/>
    <col min="6673" max="6673" width="18.77734375" style="231" customWidth="1"/>
    <col min="6674" max="6675" width="15.44140625" style="231" customWidth="1"/>
    <col min="6676" max="6921" width="8.88671875" style="231"/>
    <col min="6922" max="6922" width="17.21875" style="231" customWidth="1"/>
    <col min="6923" max="6923" width="16.88671875" style="231" customWidth="1"/>
    <col min="6924" max="6928" width="8.88671875" style="231"/>
    <col min="6929" max="6929" width="18.77734375" style="231" customWidth="1"/>
    <col min="6930" max="6931" width="15.44140625" style="231" customWidth="1"/>
    <col min="6932" max="7177" width="8.88671875" style="231"/>
    <col min="7178" max="7178" width="17.21875" style="231" customWidth="1"/>
    <col min="7179" max="7179" width="16.88671875" style="231" customWidth="1"/>
    <col min="7180" max="7184" width="8.88671875" style="231"/>
    <col min="7185" max="7185" width="18.77734375" style="231" customWidth="1"/>
    <col min="7186" max="7187" width="15.44140625" style="231" customWidth="1"/>
    <col min="7188" max="7433" width="8.88671875" style="231"/>
    <col min="7434" max="7434" width="17.21875" style="231" customWidth="1"/>
    <col min="7435" max="7435" width="16.88671875" style="231" customWidth="1"/>
    <col min="7436" max="7440" width="8.88671875" style="231"/>
    <col min="7441" max="7441" width="18.77734375" style="231" customWidth="1"/>
    <col min="7442" max="7443" width="15.44140625" style="231" customWidth="1"/>
    <col min="7444" max="7689" width="8.88671875" style="231"/>
    <col min="7690" max="7690" width="17.21875" style="231" customWidth="1"/>
    <col min="7691" max="7691" width="16.88671875" style="231" customWidth="1"/>
    <col min="7692" max="7696" width="8.88671875" style="231"/>
    <col min="7697" max="7697" width="18.77734375" style="231" customWidth="1"/>
    <col min="7698" max="7699" width="15.44140625" style="231" customWidth="1"/>
    <col min="7700" max="7945" width="8.88671875" style="231"/>
    <col min="7946" max="7946" width="17.21875" style="231" customWidth="1"/>
    <col min="7947" max="7947" width="16.88671875" style="231" customWidth="1"/>
    <col min="7948" max="7952" width="8.88671875" style="231"/>
    <col min="7953" max="7953" width="18.77734375" style="231" customWidth="1"/>
    <col min="7954" max="7955" width="15.44140625" style="231" customWidth="1"/>
    <col min="7956" max="8201" width="8.88671875" style="231"/>
    <col min="8202" max="8202" width="17.21875" style="231" customWidth="1"/>
    <col min="8203" max="8203" width="16.88671875" style="231" customWidth="1"/>
    <col min="8204" max="8208" width="8.88671875" style="231"/>
    <col min="8209" max="8209" width="18.77734375" style="231" customWidth="1"/>
    <col min="8210" max="8211" width="15.44140625" style="231" customWidth="1"/>
    <col min="8212" max="8457" width="8.88671875" style="231"/>
    <col min="8458" max="8458" width="17.21875" style="231" customWidth="1"/>
    <col min="8459" max="8459" width="16.88671875" style="231" customWidth="1"/>
    <col min="8460" max="8464" width="8.88671875" style="231"/>
    <col min="8465" max="8465" width="18.77734375" style="231" customWidth="1"/>
    <col min="8466" max="8467" width="15.44140625" style="231" customWidth="1"/>
    <col min="8468" max="8713" width="8.88671875" style="231"/>
    <col min="8714" max="8714" width="17.21875" style="231" customWidth="1"/>
    <col min="8715" max="8715" width="16.88671875" style="231" customWidth="1"/>
    <col min="8716" max="8720" width="8.88671875" style="231"/>
    <col min="8721" max="8721" width="18.77734375" style="231" customWidth="1"/>
    <col min="8722" max="8723" width="15.44140625" style="231" customWidth="1"/>
    <col min="8724" max="8969" width="8.88671875" style="231"/>
    <col min="8970" max="8970" width="17.21875" style="231" customWidth="1"/>
    <col min="8971" max="8971" width="16.88671875" style="231" customWidth="1"/>
    <col min="8972" max="8976" width="8.88671875" style="231"/>
    <col min="8977" max="8977" width="18.77734375" style="231" customWidth="1"/>
    <col min="8978" max="8979" width="15.44140625" style="231" customWidth="1"/>
    <col min="8980" max="9225" width="8.88671875" style="231"/>
    <col min="9226" max="9226" width="17.21875" style="231" customWidth="1"/>
    <col min="9227" max="9227" width="16.88671875" style="231" customWidth="1"/>
    <col min="9228" max="9232" width="8.88671875" style="231"/>
    <col min="9233" max="9233" width="18.77734375" style="231" customWidth="1"/>
    <col min="9234" max="9235" width="15.44140625" style="231" customWidth="1"/>
    <col min="9236" max="9481" width="8.88671875" style="231"/>
    <col min="9482" max="9482" width="17.21875" style="231" customWidth="1"/>
    <col min="9483" max="9483" width="16.88671875" style="231" customWidth="1"/>
    <col min="9484" max="9488" width="8.88671875" style="231"/>
    <col min="9489" max="9489" width="18.77734375" style="231" customWidth="1"/>
    <col min="9490" max="9491" width="15.44140625" style="231" customWidth="1"/>
    <col min="9492" max="9737" width="8.88671875" style="231"/>
    <col min="9738" max="9738" width="17.21875" style="231" customWidth="1"/>
    <col min="9739" max="9739" width="16.88671875" style="231" customWidth="1"/>
    <col min="9740" max="9744" width="8.88671875" style="231"/>
    <col min="9745" max="9745" width="18.77734375" style="231" customWidth="1"/>
    <col min="9746" max="9747" width="15.44140625" style="231" customWidth="1"/>
    <col min="9748" max="9993" width="8.88671875" style="231"/>
    <col min="9994" max="9994" width="17.21875" style="231" customWidth="1"/>
    <col min="9995" max="9995" width="16.88671875" style="231" customWidth="1"/>
    <col min="9996" max="10000" width="8.88671875" style="231"/>
    <col min="10001" max="10001" width="18.77734375" style="231" customWidth="1"/>
    <col min="10002" max="10003" width="15.44140625" style="231" customWidth="1"/>
    <col min="10004" max="10249" width="8.88671875" style="231"/>
    <col min="10250" max="10250" width="17.21875" style="231" customWidth="1"/>
    <col min="10251" max="10251" width="16.88671875" style="231" customWidth="1"/>
    <col min="10252" max="10256" width="8.88671875" style="231"/>
    <col min="10257" max="10257" width="18.77734375" style="231" customWidth="1"/>
    <col min="10258" max="10259" width="15.44140625" style="231" customWidth="1"/>
    <col min="10260" max="10505" width="8.88671875" style="231"/>
    <col min="10506" max="10506" width="17.21875" style="231" customWidth="1"/>
    <col min="10507" max="10507" width="16.88671875" style="231" customWidth="1"/>
    <col min="10508" max="10512" width="8.88671875" style="231"/>
    <col min="10513" max="10513" width="18.77734375" style="231" customWidth="1"/>
    <col min="10514" max="10515" width="15.44140625" style="231" customWidth="1"/>
    <col min="10516" max="10761" width="8.88671875" style="231"/>
    <col min="10762" max="10762" width="17.21875" style="231" customWidth="1"/>
    <col min="10763" max="10763" width="16.88671875" style="231" customWidth="1"/>
    <col min="10764" max="10768" width="8.88671875" style="231"/>
    <col min="10769" max="10769" width="18.77734375" style="231" customWidth="1"/>
    <col min="10770" max="10771" width="15.44140625" style="231" customWidth="1"/>
    <col min="10772" max="11017" width="8.88671875" style="231"/>
    <col min="11018" max="11018" width="17.21875" style="231" customWidth="1"/>
    <col min="11019" max="11019" width="16.88671875" style="231" customWidth="1"/>
    <col min="11020" max="11024" width="8.88671875" style="231"/>
    <col min="11025" max="11025" width="18.77734375" style="231" customWidth="1"/>
    <col min="11026" max="11027" width="15.44140625" style="231" customWidth="1"/>
    <col min="11028" max="11273" width="8.88671875" style="231"/>
    <col min="11274" max="11274" width="17.21875" style="231" customWidth="1"/>
    <col min="11275" max="11275" width="16.88671875" style="231" customWidth="1"/>
    <col min="11276" max="11280" width="8.88671875" style="231"/>
    <col min="11281" max="11281" width="18.77734375" style="231" customWidth="1"/>
    <col min="11282" max="11283" width="15.44140625" style="231" customWidth="1"/>
    <col min="11284" max="11529" width="8.88671875" style="231"/>
    <col min="11530" max="11530" width="17.21875" style="231" customWidth="1"/>
    <col min="11531" max="11531" width="16.88671875" style="231" customWidth="1"/>
    <col min="11532" max="11536" width="8.88671875" style="231"/>
    <col min="11537" max="11537" width="18.77734375" style="231" customWidth="1"/>
    <col min="11538" max="11539" width="15.44140625" style="231" customWidth="1"/>
    <col min="11540" max="11785" width="8.88671875" style="231"/>
    <col min="11786" max="11786" width="17.21875" style="231" customWidth="1"/>
    <col min="11787" max="11787" width="16.88671875" style="231" customWidth="1"/>
    <col min="11788" max="11792" width="8.88671875" style="231"/>
    <col min="11793" max="11793" width="18.77734375" style="231" customWidth="1"/>
    <col min="11794" max="11795" width="15.44140625" style="231" customWidth="1"/>
    <col min="11796" max="12041" width="8.88671875" style="231"/>
    <col min="12042" max="12042" width="17.21875" style="231" customWidth="1"/>
    <col min="12043" max="12043" width="16.88671875" style="231" customWidth="1"/>
    <col min="12044" max="12048" width="8.88671875" style="231"/>
    <col min="12049" max="12049" width="18.77734375" style="231" customWidth="1"/>
    <col min="12050" max="12051" width="15.44140625" style="231" customWidth="1"/>
    <col min="12052" max="12297" width="8.88671875" style="231"/>
    <col min="12298" max="12298" width="17.21875" style="231" customWidth="1"/>
    <col min="12299" max="12299" width="16.88671875" style="231" customWidth="1"/>
    <col min="12300" max="12304" width="8.88671875" style="231"/>
    <col min="12305" max="12305" width="18.77734375" style="231" customWidth="1"/>
    <col min="12306" max="12307" width="15.44140625" style="231" customWidth="1"/>
    <col min="12308" max="12553" width="8.88671875" style="231"/>
    <col min="12554" max="12554" width="17.21875" style="231" customWidth="1"/>
    <col min="12555" max="12555" width="16.88671875" style="231" customWidth="1"/>
    <col min="12556" max="12560" width="8.88671875" style="231"/>
    <col min="12561" max="12561" width="18.77734375" style="231" customWidth="1"/>
    <col min="12562" max="12563" width="15.44140625" style="231" customWidth="1"/>
    <col min="12564" max="12809" width="8.88671875" style="231"/>
    <col min="12810" max="12810" width="17.21875" style="231" customWidth="1"/>
    <col min="12811" max="12811" width="16.88671875" style="231" customWidth="1"/>
    <col min="12812" max="12816" width="8.88671875" style="231"/>
    <col min="12817" max="12817" width="18.77734375" style="231" customWidth="1"/>
    <col min="12818" max="12819" width="15.44140625" style="231" customWidth="1"/>
    <col min="12820" max="13065" width="8.88671875" style="231"/>
    <col min="13066" max="13066" width="17.21875" style="231" customWidth="1"/>
    <col min="13067" max="13067" width="16.88671875" style="231" customWidth="1"/>
    <col min="13068" max="13072" width="8.88671875" style="231"/>
    <col min="13073" max="13073" width="18.77734375" style="231" customWidth="1"/>
    <col min="13074" max="13075" width="15.44140625" style="231" customWidth="1"/>
    <col min="13076" max="13321" width="8.88671875" style="231"/>
    <col min="13322" max="13322" width="17.21875" style="231" customWidth="1"/>
    <col min="13323" max="13323" width="16.88671875" style="231" customWidth="1"/>
    <col min="13324" max="13328" width="8.88671875" style="231"/>
    <col min="13329" max="13329" width="18.77734375" style="231" customWidth="1"/>
    <col min="13330" max="13331" width="15.44140625" style="231" customWidth="1"/>
    <col min="13332" max="13577" width="8.88671875" style="231"/>
    <col min="13578" max="13578" width="17.21875" style="231" customWidth="1"/>
    <col min="13579" max="13579" width="16.88671875" style="231" customWidth="1"/>
    <col min="13580" max="13584" width="8.88671875" style="231"/>
    <col min="13585" max="13585" width="18.77734375" style="231" customWidth="1"/>
    <col min="13586" max="13587" width="15.44140625" style="231" customWidth="1"/>
    <col min="13588" max="13833" width="8.88671875" style="231"/>
    <col min="13834" max="13834" width="17.21875" style="231" customWidth="1"/>
    <col min="13835" max="13835" width="16.88671875" style="231" customWidth="1"/>
    <col min="13836" max="13840" width="8.88671875" style="231"/>
    <col min="13841" max="13841" width="18.77734375" style="231" customWidth="1"/>
    <col min="13842" max="13843" width="15.44140625" style="231" customWidth="1"/>
    <col min="13844" max="14089" width="8.88671875" style="231"/>
    <col min="14090" max="14090" width="17.21875" style="231" customWidth="1"/>
    <col min="14091" max="14091" width="16.88671875" style="231" customWidth="1"/>
    <col min="14092" max="14096" width="8.88671875" style="231"/>
    <col min="14097" max="14097" width="18.77734375" style="231" customWidth="1"/>
    <col min="14098" max="14099" width="15.44140625" style="231" customWidth="1"/>
    <col min="14100" max="14345" width="8.88671875" style="231"/>
    <col min="14346" max="14346" width="17.21875" style="231" customWidth="1"/>
    <col min="14347" max="14347" width="16.88671875" style="231" customWidth="1"/>
    <col min="14348" max="14352" width="8.88671875" style="231"/>
    <col min="14353" max="14353" width="18.77734375" style="231" customWidth="1"/>
    <col min="14354" max="14355" width="15.44140625" style="231" customWidth="1"/>
    <col min="14356" max="14601" width="8.88671875" style="231"/>
    <col min="14602" max="14602" width="17.21875" style="231" customWidth="1"/>
    <col min="14603" max="14603" width="16.88671875" style="231" customWidth="1"/>
    <col min="14604" max="14608" width="8.88671875" style="231"/>
    <col min="14609" max="14609" width="18.77734375" style="231" customWidth="1"/>
    <col min="14610" max="14611" width="15.44140625" style="231" customWidth="1"/>
    <col min="14612" max="14857" width="8.88671875" style="231"/>
    <col min="14858" max="14858" width="17.21875" style="231" customWidth="1"/>
    <col min="14859" max="14859" width="16.88671875" style="231" customWidth="1"/>
    <col min="14860" max="14864" width="8.88671875" style="231"/>
    <col min="14865" max="14865" width="18.77734375" style="231" customWidth="1"/>
    <col min="14866" max="14867" width="15.44140625" style="231" customWidth="1"/>
    <col min="14868" max="15113" width="8.88671875" style="231"/>
    <col min="15114" max="15114" width="17.21875" style="231" customWidth="1"/>
    <col min="15115" max="15115" width="16.88671875" style="231" customWidth="1"/>
    <col min="15116" max="15120" width="8.88671875" style="231"/>
    <col min="15121" max="15121" width="18.77734375" style="231" customWidth="1"/>
    <col min="15122" max="15123" width="15.44140625" style="231" customWidth="1"/>
    <col min="15124" max="15369" width="8.88671875" style="231"/>
    <col min="15370" max="15370" width="17.21875" style="231" customWidth="1"/>
    <col min="15371" max="15371" width="16.88671875" style="231" customWidth="1"/>
    <col min="15372" max="15376" width="8.88671875" style="231"/>
    <col min="15377" max="15377" width="18.77734375" style="231" customWidth="1"/>
    <col min="15378" max="15379" width="15.44140625" style="231" customWidth="1"/>
    <col min="15380" max="15625" width="8.88671875" style="231"/>
    <col min="15626" max="15626" width="17.21875" style="231" customWidth="1"/>
    <col min="15627" max="15627" width="16.88671875" style="231" customWidth="1"/>
    <col min="15628" max="15632" width="8.88671875" style="231"/>
    <col min="15633" max="15633" width="18.77734375" style="231" customWidth="1"/>
    <col min="15634" max="15635" width="15.44140625" style="231" customWidth="1"/>
    <col min="15636" max="15881" width="8.88671875" style="231"/>
    <col min="15882" max="15882" width="17.21875" style="231" customWidth="1"/>
    <col min="15883" max="15883" width="16.88671875" style="231" customWidth="1"/>
    <col min="15884" max="15888" width="8.88671875" style="231"/>
    <col min="15889" max="15889" width="18.77734375" style="231" customWidth="1"/>
    <col min="15890" max="15891" width="15.44140625" style="231" customWidth="1"/>
    <col min="15892" max="16137" width="8.88671875" style="231"/>
    <col min="16138" max="16138" width="17.21875" style="231" customWidth="1"/>
    <col min="16139" max="16139" width="16.88671875" style="231" customWidth="1"/>
    <col min="16140" max="16144" width="8.88671875" style="231"/>
    <col min="16145" max="16145" width="18.77734375" style="231" customWidth="1"/>
    <col min="16146" max="16147" width="15.44140625" style="231" customWidth="1"/>
    <col min="16148" max="16384" width="8.88671875" style="231"/>
  </cols>
  <sheetData>
    <row r="1" spans="3:17">
      <c r="E1" s="231">
        <v>4</v>
      </c>
      <c r="F1" s="231">
        <v>3</v>
      </c>
      <c r="G1" s="232">
        <v>2</v>
      </c>
      <c r="H1" s="232">
        <v>1</v>
      </c>
      <c r="I1" s="232" t="s">
        <v>243</v>
      </c>
      <c r="L1" s="232">
        <v>4</v>
      </c>
      <c r="M1" s="232">
        <v>3</v>
      </c>
      <c r="N1" s="231">
        <v>2</v>
      </c>
      <c r="O1" s="231">
        <v>1</v>
      </c>
      <c r="P1" s="232" t="s">
        <v>243</v>
      </c>
    </row>
    <row r="2" spans="3:17">
      <c r="C2" s="231">
        <v>1</v>
      </c>
      <c r="D2" s="231" t="str">
        <f>IFERROR(VLOOKUP(C2,'主變(變電所全停)'!N$1:W$65536,8,0),"")</f>
        <v>IJ29</v>
      </c>
      <c r="E2" s="231">
        <f>VALUE(IF(COUNTIF($D$2:D2,D2)&gt;4,"4","0"))</f>
        <v>0</v>
      </c>
      <c r="F2" s="231">
        <f>VALUE(IF(COUNTIF($D$2:D2,D2)&gt;3,"3","0"))</f>
        <v>0</v>
      </c>
      <c r="G2" s="232">
        <f>VALUE(IF(COUNTIF($D$2:D2,D2)&gt;2,"2","0"))</f>
        <v>0</v>
      </c>
      <c r="H2" s="232">
        <f>VALUE(IF(COUNTIF($D$2:D2,D2)&gt;1,"1","0"))</f>
        <v>0</v>
      </c>
      <c r="I2" s="232">
        <f>VALUE(MAX(E2:H2,H2))</f>
        <v>0</v>
      </c>
      <c r="J2" s="245" t="str">
        <f>D2&amp;"-"&amp;I2</f>
        <v>IJ29-0</v>
      </c>
      <c r="K2" s="232" t="str">
        <f>IFERROR(VLOOKUP(C2,'主變(變電所全停)'!N$1:W$65536,10,0),"")</f>
        <v/>
      </c>
      <c r="L2" s="232">
        <f>VALUE(IF(COUNTIF($K$2:K2,K2)&gt;4,"4","0"))</f>
        <v>0</v>
      </c>
      <c r="M2" s="232">
        <f>VALUE(IF(COUNTIF($K$2:K2,K2)&gt;3,"3","0"))</f>
        <v>0</v>
      </c>
      <c r="N2" s="231">
        <f>VALUE(IF(COUNTIF($K$2:K2,K2)&gt;2,"2","0"))</f>
        <v>0</v>
      </c>
      <c r="O2" s="231">
        <f>VALUE(IF(COUNTIF($K$2:K2,K2)&gt;1,"1","0"))</f>
        <v>0</v>
      </c>
      <c r="P2" s="232">
        <f>VALUE(MAX(L2:O2,O2))</f>
        <v>0</v>
      </c>
      <c r="Q2" s="245" t="str">
        <f t="shared" ref="Q2:Q39" si="0">K2&amp;"-"&amp;P2</f>
        <v>-0</v>
      </c>
    </row>
    <row r="3" spans="3:17">
      <c r="C3" s="231">
        <v>2</v>
      </c>
      <c r="D3" s="231" t="str">
        <f>IFERROR(VLOOKUP(C3,'主變(變電所全停)'!N$1:W$65536,8,0),"")</f>
        <v>IA30</v>
      </c>
      <c r="E3" s="231">
        <f>VALUE(IF(COUNTIF($D$2:D3,D3)&gt;4,"4","0"))</f>
        <v>0</v>
      </c>
      <c r="F3" s="231">
        <f>VALUE(IF(COUNTIF($D$2:D3,D3)&gt;3,"3","0"))</f>
        <v>0</v>
      </c>
      <c r="G3" s="232">
        <f>VALUE(IF(COUNTIF($D$2:D3,D3)&gt;2,"2","0"))</f>
        <v>0</v>
      </c>
      <c r="H3" s="232">
        <f>VALUE(IF(COUNTIF($D$2:D3,D3)&gt;1,"1","0"))</f>
        <v>0</v>
      </c>
      <c r="I3" s="232">
        <f t="shared" ref="I3:I39" si="1">VALUE(MAX(E3:H3,H3))</f>
        <v>0</v>
      </c>
      <c r="J3" s="245" t="str">
        <f t="shared" ref="J3:J39" si="2">D3&amp;"-"&amp;I3</f>
        <v>IA30-0</v>
      </c>
      <c r="K3" s="232" t="str">
        <f>IFERROR(VLOOKUP(C3,'主變(變電所全停)'!N$1:W$65536,10,0),"")</f>
        <v/>
      </c>
      <c r="L3" s="232">
        <f>VALUE(IF(COUNTIF($K$2:K3,K3)&gt;4,"4","0"))</f>
        <v>0</v>
      </c>
      <c r="M3" s="232">
        <f>VALUE(IF(COUNTIF($K$2:K3,K3)&gt;3,"3","0"))</f>
        <v>0</v>
      </c>
      <c r="N3" s="231">
        <f>VALUE(IF(COUNTIF($K$2:K3,K3)&gt;2,"2","0"))</f>
        <v>0</v>
      </c>
      <c r="O3" s="231">
        <f>VALUE(IF(COUNTIF($K$2:K3,K3)&gt;1,"1","0"))</f>
        <v>1</v>
      </c>
      <c r="P3" s="232">
        <f t="shared" ref="P3:P39" si="3">VALUE(MAX(L3:O3,O3))</f>
        <v>1</v>
      </c>
      <c r="Q3" s="245" t="str">
        <f t="shared" si="0"/>
        <v>-1</v>
      </c>
    </row>
    <row r="4" spans="3:17">
      <c r="C4" s="231">
        <v>3</v>
      </c>
      <c r="D4" s="231" t="str">
        <f>IFERROR(VLOOKUP(C4,'主變(變電所全停)'!N$1:W$65536,8,0),"")</f>
        <v>9K26</v>
      </c>
      <c r="E4" s="231">
        <f>VALUE(IF(COUNTIF($D$2:D4,D4)&gt;4,"4","0"))</f>
        <v>0</v>
      </c>
      <c r="F4" s="231">
        <f>VALUE(IF(COUNTIF($D$2:D4,D4)&gt;3,"3","0"))</f>
        <v>0</v>
      </c>
      <c r="G4" s="232">
        <f>VALUE(IF(COUNTIF($D$2:D4,D4)&gt;2,"2","0"))</f>
        <v>0</v>
      </c>
      <c r="H4" s="232">
        <f>VALUE(IF(COUNTIF($D$2:D4,D4)&gt;1,"1","0"))</f>
        <v>0</v>
      </c>
      <c r="I4" s="232">
        <f t="shared" si="1"/>
        <v>0</v>
      </c>
      <c r="J4" s="245" t="str">
        <f t="shared" si="2"/>
        <v>9K26-0</v>
      </c>
      <c r="K4" s="232" t="str">
        <f>IFERROR(VLOOKUP(C4,'主變(變電所全停)'!N$1:W$65536,10,0),"")</f>
        <v/>
      </c>
      <c r="L4" s="232">
        <f>VALUE(IF(COUNTIF($K$2:K4,K4)&gt;4,"4","0"))</f>
        <v>0</v>
      </c>
      <c r="M4" s="232">
        <f>VALUE(IF(COUNTIF($K$2:K4,K4)&gt;3,"3","0"))</f>
        <v>0</v>
      </c>
      <c r="N4" s="231">
        <f>VALUE(IF(COUNTIF($K$2:K4,K4)&gt;2,"2","0"))</f>
        <v>2</v>
      </c>
      <c r="O4" s="231">
        <f>VALUE(IF(COUNTIF($K$2:K4,K4)&gt;1,"1","0"))</f>
        <v>1</v>
      </c>
      <c r="P4" s="232">
        <f t="shared" si="3"/>
        <v>2</v>
      </c>
      <c r="Q4" s="245" t="str">
        <f t="shared" si="0"/>
        <v>-2</v>
      </c>
    </row>
    <row r="5" spans="3:17">
      <c r="C5" s="231">
        <v>4</v>
      </c>
      <c r="D5" s="231" t="str">
        <f>IFERROR(VLOOKUP(C5,'主變(變電所全停)'!N$1:W$65536,8,0),"")</f>
        <v>IH20</v>
      </c>
      <c r="E5" s="231">
        <f>VALUE(IF(COUNTIF($D$2:D5,D5)&gt;4,"4","0"))</f>
        <v>0</v>
      </c>
      <c r="F5" s="231">
        <f>VALUE(IF(COUNTIF($D$2:D5,D5)&gt;3,"3","0"))</f>
        <v>0</v>
      </c>
      <c r="G5" s="232">
        <f>VALUE(IF(COUNTIF($D$2:D5,D5)&gt;2,"2","0"))</f>
        <v>0</v>
      </c>
      <c r="H5" s="232">
        <f>VALUE(IF(COUNTIF($D$2:D5,D5)&gt;1,"1","0"))</f>
        <v>0</v>
      </c>
      <c r="I5" s="232">
        <f t="shared" si="1"/>
        <v>0</v>
      </c>
      <c r="J5" s="245" t="str">
        <f t="shared" si="2"/>
        <v>IH20-0</v>
      </c>
      <c r="K5" s="232" t="str">
        <f>IFERROR(VLOOKUP(C5,'主變(變電所全停)'!N$1:W$65536,10,0),"")</f>
        <v/>
      </c>
      <c r="L5" s="232">
        <f>VALUE(IF(COUNTIF($K$2:K5,K5)&gt;4,"4","0"))</f>
        <v>0</v>
      </c>
      <c r="M5" s="232">
        <f>VALUE(IF(COUNTIF($K$2:K5,K5)&gt;3,"3","0"))</f>
        <v>3</v>
      </c>
      <c r="N5" s="231">
        <f>VALUE(IF(COUNTIF($K$2:K5,K5)&gt;2,"2","0"))</f>
        <v>2</v>
      </c>
      <c r="O5" s="231">
        <f>VALUE(IF(COUNTIF($K$2:K5,K5)&gt;1,"1","0"))</f>
        <v>1</v>
      </c>
      <c r="P5" s="232">
        <f t="shared" si="3"/>
        <v>3</v>
      </c>
      <c r="Q5" s="245" t="str">
        <f t="shared" si="0"/>
        <v>-3</v>
      </c>
    </row>
    <row r="6" spans="3:17">
      <c r="C6" s="231">
        <v>5</v>
      </c>
      <c r="D6" s="231" t="str">
        <f>IFERROR(VLOOKUP(C6,'主變(變電所全停)'!N$1:W$65536,8,0),"")</f>
        <v>IH27</v>
      </c>
      <c r="E6" s="231">
        <f>VALUE(IF(COUNTIF($D$2:D6,D6)&gt;4,"4","0"))</f>
        <v>0</v>
      </c>
      <c r="F6" s="231">
        <f>VALUE(IF(COUNTIF($D$2:D6,D6)&gt;3,"3","0"))</f>
        <v>0</v>
      </c>
      <c r="G6" s="232">
        <f>VALUE(IF(COUNTIF($D$2:D6,D6)&gt;2,"2","0"))</f>
        <v>0</v>
      </c>
      <c r="H6" s="232">
        <f>VALUE(IF(COUNTIF($D$2:D6,D6)&gt;1,"1","0"))</f>
        <v>0</v>
      </c>
      <c r="I6" s="232">
        <f t="shared" si="1"/>
        <v>0</v>
      </c>
      <c r="J6" s="245" t="str">
        <f t="shared" si="2"/>
        <v>IH27-0</v>
      </c>
      <c r="K6" s="232" t="str">
        <f>IFERROR(VLOOKUP(C6,'主變(變電所全停)'!N$1:W$65536,10,0),"")</f>
        <v/>
      </c>
      <c r="L6" s="232">
        <f>VALUE(IF(COUNTIF($K$2:K6,K6)&gt;4,"4","0"))</f>
        <v>4</v>
      </c>
      <c r="M6" s="232">
        <f>VALUE(IF(COUNTIF($K$2:K6,K6)&gt;3,"3","0"))</f>
        <v>3</v>
      </c>
      <c r="N6" s="231">
        <f>VALUE(IF(COUNTIF($K$2:K6,K6)&gt;2,"2","0"))</f>
        <v>2</v>
      </c>
      <c r="O6" s="231">
        <f>VALUE(IF(COUNTIF($K$2:K6,K6)&gt;1,"1","0"))</f>
        <v>1</v>
      </c>
      <c r="P6" s="232">
        <f t="shared" si="3"/>
        <v>4</v>
      </c>
      <c r="Q6" s="245" t="str">
        <f t="shared" si="0"/>
        <v>-4</v>
      </c>
    </row>
    <row r="7" spans="3:17">
      <c r="C7" s="231">
        <v>6</v>
      </c>
      <c r="D7" s="231" t="str">
        <f>IFERROR(VLOOKUP(C7,'主變(變電所全停)'!N$1:W$65536,8,0),"")</f>
        <v>IT20</v>
      </c>
      <c r="E7" s="231">
        <f>VALUE(IF(COUNTIF($D$2:D7,D7)&gt;4,"4","0"))</f>
        <v>0</v>
      </c>
      <c r="F7" s="231">
        <f>VALUE(IF(COUNTIF($D$2:D7,D7)&gt;3,"3","0"))</f>
        <v>0</v>
      </c>
      <c r="G7" s="232">
        <f>VALUE(IF(COUNTIF($D$2:D7,D7)&gt;2,"2","0"))</f>
        <v>0</v>
      </c>
      <c r="H7" s="232">
        <f>VALUE(IF(COUNTIF($D$2:D7,D7)&gt;1,"1","0"))</f>
        <v>0</v>
      </c>
      <c r="I7" s="232">
        <f t="shared" si="1"/>
        <v>0</v>
      </c>
      <c r="J7" s="245" t="str">
        <f t="shared" si="2"/>
        <v>IT20-0</v>
      </c>
      <c r="K7" s="232" t="str">
        <f>IFERROR(VLOOKUP(C7,'主變(變電所全停)'!N$1:W$65536,10,0),"")</f>
        <v/>
      </c>
      <c r="L7" s="232">
        <f>VALUE(IF(COUNTIF($K$2:K7,K7)&gt;4,"4","0"))</f>
        <v>4</v>
      </c>
      <c r="M7" s="232">
        <f>VALUE(IF(COUNTIF($K$2:K7,K7)&gt;3,"3","0"))</f>
        <v>3</v>
      </c>
      <c r="N7" s="231">
        <f>VALUE(IF(COUNTIF($K$2:K7,K7)&gt;2,"2","0"))</f>
        <v>2</v>
      </c>
      <c r="O7" s="231">
        <f>VALUE(IF(COUNTIF($K$2:K7,K7)&gt;1,"1","0"))</f>
        <v>1</v>
      </c>
      <c r="P7" s="232">
        <f t="shared" si="3"/>
        <v>4</v>
      </c>
      <c r="Q7" s="245" t="str">
        <f t="shared" si="0"/>
        <v>-4</v>
      </c>
    </row>
    <row r="8" spans="3:17">
      <c r="C8" s="231">
        <v>7</v>
      </c>
      <c r="D8" s="231" t="str">
        <f>IFERROR(VLOOKUP(C8,'主變(變電所全停)'!N$1:W$65536,8,0),"")</f>
        <v>9K23</v>
      </c>
      <c r="E8" s="231">
        <f>VALUE(IF(COUNTIF($D$2:D8,D8)&gt;4,"4","0"))</f>
        <v>0</v>
      </c>
      <c r="F8" s="231">
        <f>VALUE(IF(COUNTIF($D$2:D8,D8)&gt;3,"3","0"))</f>
        <v>0</v>
      </c>
      <c r="G8" s="232">
        <f>VALUE(IF(COUNTIF($D$2:D8,D8)&gt;2,"2","0"))</f>
        <v>0</v>
      </c>
      <c r="H8" s="232">
        <f>VALUE(IF(COUNTIF($D$2:D8,D8)&gt;1,"1","0"))</f>
        <v>0</v>
      </c>
      <c r="I8" s="232">
        <f t="shared" si="1"/>
        <v>0</v>
      </c>
      <c r="J8" s="245" t="str">
        <f t="shared" si="2"/>
        <v>9K23-0</v>
      </c>
      <c r="K8" s="232" t="str">
        <f>IFERROR(VLOOKUP(C8,'主變(變電所全停)'!N$1:W$65536,10,0),"")</f>
        <v/>
      </c>
      <c r="L8" s="232">
        <f>VALUE(IF(COUNTIF($K$2:K8,K8)&gt;4,"4","0"))</f>
        <v>4</v>
      </c>
      <c r="M8" s="232">
        <f>VALUE(IF(COUNTIF($K$2:K8,K8)&gt;3,"3","0"))</f>
        <v>3</v>
      </c>
      <c r="N8" s="231">
        <f>VALUE(IF(COUNTIF($K$2:K8,K8)&gt;2,"2","0"))</f>
        <v>2</v>
      </c>
      <c r="O8" s="231">
        <f>VALUE(IF(COUNTIF($K$2:K8,K8)&gt;1,"1","0"))</f>
        <v>1</v>
      </c>
      <c r="P8" s="232">
        <f t="shared" si="3"/>
        <v>4</v>
      </c>
      <c r="Q8" s="245" t="str">
        <f t="shared" si="0"/>
        <v>-4</v>
      </c>
    </row>
    <row r="9" spans="3:17">
      <c r="C9" s="231">
        <v>8</v>
      </c>
      <c r="D9" s="231" t="str">
        <f>IFERROR(VLOOKUP(C9,'主變(變電所全停)'!N$1:W$65536,8,0),"")</f>
        <v>9K22</v>
      </c>
      <c r="E9" s="231">
        <f>VALUE(IF(COUNTIF($D$2:D9,D9)&gt;4,"4","0"))</f>
        <v>0</v>
      </c>
      <c r="F9" s="231">
        <f>VALUE(IF(COUNTIF($D$2:D9,D9)&gt;3,"3","0"))</f>
        <v>0</v>
      </c>
      <c r="G9" s="232">
        <f>VALUE(IF(COUNTIF($D$2:D9,D9)&gt;2,"2","0"))</f>
        <v>0</v>
      </c>
      <c r="H9" s="232">
        <f>VALUE(IF(COUNTIF($D$2:D9,D9)&gt;1,"1","0"))</f>
        <v>0</v>
      </c>
      <c r="I9" s="232">
        <f t="shared" si="1"/>
        <v>0</v>
      </c>
      <c r="J9" s="245" t="str">
        <f t="shared" si="2"/>
        <v>9K22-0</v>
      </c>
      <c r="K9" s="232" t="str">
        <f>IFERROR(VLOOKUP(C9,'主變(變電所全停)'!N$1:W$65536,10,0),"")</f>
        <v/>
      </c>
      <c r="L9" s="232">
        <f>VALUE(IF(COUNTIF($K$2:K9,K9)&gt;4,"4","0"))</f>
        <v>4</v>
      </c>
      <c r="M9" s="232">
        <f>VALUE(IF(COUNTIF($K$2:K9,K9)&gt;3,"3","0"))</f>
        <v>3</v>
      </c>
      <c r="N9" s="231">
        <f>VALUE(IF(COUNTIF($K$2:K9,K9)&gt;2,"2","0"))</f>
        <v>2</v>
      </c>
      <c r="O9" s="231">
        <f>VALUE(IF(COUNTIF($K$2:K9,K9)&gt;1,"1","0"))</f>
        <v>1</v>
      </c>
      <c r="P9" s="232">
        <f t="shared" si="3"/>
        <v>4</v>
      </c>
      <c r="Q9" s="245" t="str">
        <f t="shared" si="0"/>
        <v>-4</v>
      </c>
    </row>
    <row r="10" spans="3:17">
      <c r="C10" s="231">
        <v>9</v>
      </c>
      <c r="D10" s="231" t="str">
        <f>IFERROR(VLOOKUP(C10,'主變(變電所全停)'!N$1:W$65536,8,0),"")</f>
        <v>IH24</v>
      </c>
      <c r="E10" s="231">
        <f>VALUE(IF(COUNTIF($D$2:D10,D10)&gt;4,"4","0"))</f>
        <v>0</v>
      </c>
      <c r="F10" s="231">
        <f>VALUE(IF(COUNTIF($D$2:D10,D10)&gt;3,"3","0"))</f>
        <v>0</v>
      </c>
      <c r="G10" s="232">
        <f>VALUE(IF(COUNTIF($D$2:D10,D10)&gt;2,"2","0"))</f>
        <v>0</v>
      </c>
      <c r="H10" s="232">
        <f>VALUE(IF(COUNTIF($D$2:D10,D10)&gt;1,"1","0"))</f>
        <v>0</v>
      </c>
      <c r="I10" s="232">
        <f t="shared" si="1"/>
        <v>0</v>
      </c>
      <c r="J10" s="245" t="str">
        <f t="shared" si="2"/>
        <v>IH24-0</v>
      </c>
      <c r="K10" s="232" t="str">
        <f>IFERROR(VLOOKUP(C10,'主變(變電所全停)'!N$1:W$65536,10,0),"")</f>
        <v/>
      </c>
      <c r="L10" s="232">
        <f>VALUE(IF(COUNTIF($K$2:K10,K10)&gt;4,"4","0"))</f>
        <v>4</v>
      </c>
      <c r="M10" s="232">
        <f>VALUE(IF(COUNTIF($K$2:K10,K10)&gt;3,"3","0"))</f>
        <v>3</v>
      </c>
      <c r="N10" s="231">
        <f>VALUE(IF(COUNTIF($K$2:K10,K10)&gt;2,"2","0"))</f>
        <v>2</v>
      </c>
      <c r="O10" s="231">
        <f>VALUE(IF(COUNTIF($K$2:K10,K10)&gt;1,"1","0"))</f>
        <v>1</v>
      </c>
      <c r="P10" s="232">
        <f t="shared" si="3"/>
        <v>4</v>
      </c>
      <c r="Q10" s="245" t="str">
        <f t="shared" si="0"/>
        <v>-4</v>
      </c>
    </row>
    <row r="11" spans="3:17">
      <c r="C11" s="231">
        <v>10</v>
      </c>
      <c r="D11" s="231" t="str">
        <f>IFERROR(VLOOKUP(C11,'主變(變電所全停)'!N$1:W$65536,8,0),"")</f>
        <v>9K24</v>
      </c>
      <c r="E11" s="231">
        <f>VALUE(IF(COUNTIF($D$2:D11,D11)&gt;4,"4","0"))</f>
        <v>0</v>
      </c>
      <c r="F11" s="231">
        <f>VALUE(IF(COUNTIF($D$2:D11,D11)&gt;3,"3","0"))</f>
        <v>0</v>
      </c>
      <c r="G11" s="232">
        <f>VALUE(IF(COUNTIF($D$2:D11,D11)&gt;2,"2","0"))</f>
        <v>0</v>
      </c>
      <c r="H11" s="232">
        <f>VALUE(IF(COUNTIF($D$2:D11,D11)&gt;1,"1","0"))</f>
        <v>0</v>
      </c>
      <c r="I11" s="232">
        <f t="shared" si="1"/>
        <v>0</v>
      </c>
      <c r="J11" s="245" t="str">
        <f t="shared" si="2"/>
        <v>9K24-0</v>
      </c>
      <c r="K11" s="232" t="str">
        <f>IFERROR(VLOOKUP(C11,'主變(變電所全停)'!N$1:W$65536,10,0),"")</f>
        <v/>
      </c>
      <c r="L11" s="232">
        <f>VALUE(IF(COUNTIF($K$2:K11,K11)&gt;4,"4","0"))</f>
        <v>4</v>
      </c>
      <c r="M11" s="232">
        <f>VALUE(IF(COUNTIF($K$2:K11,K11)&gt;3,"3","0"))</f>
        <v>3</v>
      </c>
      <c r="N11" s="231">
        <f>VALUE(IF(COUNTIF($K$2:K11,K11)&gt;2,"2","0"))</f>
        <v>2</v>
      </c>
      <c r="O11" s="231">
        <f>VALUE(IF(COUNTIF($K$2:K11,K11)&gt;1,"1","0"))</f>
        <v>1</v>
      </c>
      <c r="P11" s="232">
        <f t="shared" si="3"/>
        <v>4</v>
      </c>
      <c r="Q11" s="245" t="str">
        <f t="shared" si="0"/>
        <v>-4</v>
      </c>
    </row>
    <row r="12" spans="3:17">
      <c r="C12" s="231">
        <v>11</v>
      </c>
      <c r="D12" s="231" t="str">
        <f>IFERROR(VLOOKUP(C12,'主變(變電所全停)'!N$1:W$65536,8,0),"")</f>
        <v>IA25</v>
      </c>
      <c r="E12" s="231">
        <f>VALUE(IF(COUNTIF($D$2:D12,D12)&gt;4,"4","0"))</f>
        <v>0</v>
      </c>
      <c r="F12" s="231">
        <f>VALUE(IF(COUNTIF($D$2:D12,D12)&gt;3,"3","0"))</f>
        <v>0</v>
      </c>
      <c r="G12" s="232">
        <f>VALUE(IF(COUNTIF($D$2:D12,D12)&gt;2,"2","0"))</f>
        <v>0</v>
      </c>
      <c r="H12" s="232">
        <f>VALUE(IF(COUNTIF($D$2:D12,D12)&gt;1,"1","0"))</f>
        <v>0</v>
      </c>
      <c r="I12" s="232">
        <f t="shared" si="1"/>
        <v>0</v>
      </c>
      <c r="J12" s="245" t="str">
        <f t="shared" si="2"/>
        <v>IA25-0</v>
      </c>
      <c r="K12" s="232" t="str">
        <f>IFERROR(VLOOKUP(C12,'主變(變電所全停)'!N$1:W$65536,10,0),"")</f>
        <v/>
      </c>
      <c r="L12" s="232">
        <f>VALUE(IF(COUNTIF($K$2:K12,K12)&gt;4,"4","0"))</f>
        <v>4</v>
      </c>
      <c r="M12" s="232">
        <f>VALUE(IF(COUNTIF($K$2:K12,K12)&gt;3,"3","0"))</f>
        <v>3</v>
      </c>
      <c r="N12" s="231">
        <f>VALUE(IF(COUNTIF($K$2:K12,K12)&gt;2,"2","0"))</f>
        <v>2</v>
      </c>
      <c r="O12" s="231">
        <f>VALUE(IF(COUNTIF($K$2:K12,K12)&gt;1,"1","0"))</f>
        <v>1</v>
      </c>
      <c r="P12" s="232">
        <f t="shared" si="3"/>
        <v>4</v>
      </c>
      <c r="Q12" s="245" t="str">
        <f t="shared" si="0"/>
        <v>-4</v>
      </c>
    </row>
    <row r="13" spans="3:17">
      <c r="C13" s="231">
        <v>12</v>
      </c>
      <c r="D13" s="231" t="str">
        <f>IFERROR(VLOOKUP(C13,'主變(變電所全停)'!N$1:W$65536,8,0),"")</f>
        <v>IJ23</v>
      </c>
      <c r="E13" s="231">
        <f>VALUE(IF(COUNTIF($D$2:D13,D13)&gt;4,"4","0"))</f>
        <v>0</v>
      </c>
      <c r="F13" s="231">
        <f>VALUE(IF(COUNTIF($D$2:D13,D13)&gt;3,"3","0"))</f>
        <v>0</v>
      </c>
      <c r="G13" s="232">
        <f>VALUE(IF(COUNTIF($D$2:D13,D13)&gt;2,"2","0"))</f>
        <v>0</v>
      </c>
      <c r="H13" s="232">
        <f>VALUE(IF(COUNTIF($D$2:D13,D13)&gt;1,"1","0"))</f>
        <v>0</v>
      </c>
      <c r="I13" s="232">
        <f t="shared" si="1"/>
        <v>0</v>
      </c>
      <c r="J13" s="245" t="str">
        <f t="shared" si="2"/>
        <v>IJ23-0</v>
      </c>
      <c r="K13" s="232" t="str">
        <f>IFERROR(VLOOKUP(C13,'主變(變電所全停)'!N$1:W$65536,10,0),"")</f>
        <v/>
      </c>
      <c r="L13" s="232">
        <f>VALUE(IF(COUNTIF($K$2:K13,K13)&gt;4,"4","0"))</f>
        <v>4</v>
      </c>
      <c r="M13" s="232">
        <f>VALUE(IF(COUNTIF($K$2:K13,K13)&gt;3,"3","0"))</f>
        <v>3</v>
      </c>
      <c r="N13" s="231">
        <f>VALUE(IF(COUNTIF($K$2:K13,K13)&gt;2,"2","0"))</f>
        <v>2</v>
      </c>
      <c r="O13" s="231">
        <f>VALUE(IF(COUNTIF($K$2:K13,K13)&gt;1,"1","0"))</f>
        <v>1</v>
      </c>
      <c r="P13" s="232">
        <f t="shared" si="3"/>
        <v>4</v>
      </c>
      <c r="Q13" s="245" t="str">
        <f t="shared" si="0"/>
        <v>-4</v>
      </c>
    </row>
    <row r="14" spans="3:17">
      <c r="C14" s="231">
        <v>13</v>
      </c>
      <c r="D14" s="231" t="str">
        <f>IFERROR(VLOOKUP(C14,'主變(變電所全停)'!N$1:W$65536,8,0),"")</f>
        <v>9K30</v>
      </c>
      <c r="E14" s="231">
        <f>VALUE(IF(COUNTIF($D$2:D14,D14)&gt;4,"4","0"))</f>
        <v>0</v>
      </c>
      <c r="F14" s="231">
        <f>VALUE(IF(COUNTIF($D$2:D14,D14)&gt;3,"3","0"))</f>
        <v>0</v>
      </c>
      <c r="G14" s="232">
        <f>VALUE(IF(COUNTIF($D$2:D14,D14)&gt;2,"2","0"))</f>
        <v>0</v>
      </c>
      <c r="H14" s="232">
        <f>VALUE(IF(COUNTIF($D$2:D14,D14)&gt;1,"1","0"))</f>
        <v>0</v>
      </c>
      <c r="I14" s="232">
        <f t="shared" si="1"/>
        <v>0</v>
      </c>
      <c r="J14" s="245" t="str">
        <f t="shared" si="2"/>
        <v>9K30-0</v>
      </c>
      <c r="K14" s="232" t="str">
        <f>IFERROR(VLOOKUP(C14,'主變(變電所全停)'!N$1:W$65536,10,0),"")</f>
        <v/>
      </c>
      <c r="L14" s="232">
        <f>VALUE(IF(COUNTIF($K$2:K14,K14)&gt;4,"4","0"))</f>
        <v>4</v>
      </c>
      <c r="M14" s="232">
        <f>VALUE(IF(COUNTIF($K$2:K14,K14)&gt;3,"3","0"))</f>
        <v>3</v>
      </c>
      <c r="N14" s="231">
        <f>VALUE(IF(COUNTIF($K$2:K14,K14)&gt;2,"2","0"))</f>
        <v>2</v>
      </c>
      <c r="O14" s="231">
        <f>VALUE(IF(COUNTIF($K$2:K14,K14)&gt;1,"1","0"))</f>
        <v>1</v>
      </c>
      <c r="P14" s="232">
        <f t="shared" si="3"/>
        <v>4</v>
      </c>
      <c r="Q14" s="245" t="str">
        <f t="shared" si="0"/>
        <v>-4</v>
      </c>
    </row>
    <row r="15" spans="3:17">
      <c r="C15" s="231">
        <v>14</v>
      </c>
      <c r="D15" s="231" t="str">
        <f>IFERROR(VLOOKUP(C15,'主變(變電所全停)'!N$1:W$65536,8,0),"")</f>
        <v>IA33</v>
      </c>
      <c r="E15" s="231">
        <f>VALUE(IF(COUNTIF($D$2:D15,D15)&gt;4,"4","0"))</f>
        <v>0</v>
      </c>
      <c r="F15" s="231">
        <f>VALUE(IF(COUNTIF($D$2:D15,D15)&gt;3,"3","0"))</f>
        <v>0</v>
      </c>
      <c r="G15" s="232">
        <f>VALUE(IF(COUNTIF($D$2:D15,D15)&gt;2,"2","0"))</f>
        <v>0</v>
      </c>
      <c r="H15" s="232">
        <f>VALUE(IF(COUNTIF($D$2:D15,D15)&gt;1,"1","0"))</f>
        <v>0</v>
      </c>
      <c r="I15" s="232">
        <f t="shared" si="1"/>
        <v>0</v>
      </c>
      <c r="J15" s="245" t="str">
        <f t="shared" si="2"/>
        <v>IA33-0</v>
      </c>
      <c r="K15" s="232" t="str">
        <f>IFERROR(VLOOKUP(C15,'主變(變電所全停)'!N$1:W$65536,10,0),"")</f>
        <v/>
      </c>
      <c r="L15" s="232">
        <f>VALUE(IF(COUNTIF($K$2:K15,K15)&gt;4,"4","0"))</f>
        <v>4</v>
      </c>
      <c r="M15" s="232">
        <f>VALUE(IF(COUNTIF($K$2:K15,K15)&gt;3,"3","0"))</f>
        <v>3</v>
      </c>
      <c r="N15" s="231">
        <f>VALUE(IF(COUNTIF($K$2:K15,K15)&gt;2,"2","0"))</f>
        <v>2</v>
      </c>
      <c r="O15" s="231">
        <f>VALUE(IF(COUNTIF($K$2:K15,K15)&gt;1,"1","0"))</f>
        <v>1</v>
      </c>
      <c r="P15" s="232">
        <f t="shared" si="3"/>
        <v>4</v>
      </c>
      <c r="Q15" s="245" t="str">
        <f t="shared" si="0"/>
        <v>-4</v>
      </c>
    </row>
    <row r="16" spans="3:17">
      <c r="C16" s="231">
        <v>15</v>
      </c>
      <c r="D16" s="231" t="str">
        <f>IFERROR(VLOOKUP(C16,'主變(變電所全停)'!N$1:W$65536,8,0),"")</f>
        <v>9K26</v>
      </c>
      <c r="E16" s="231">
        <f>VALUE(IF(COUNTIF($D$2:D16,D16)&gt;4,"4","0"))</f>
        <v>0</v>
      </c>
      <c r="F16" s="231">
        <f>VALUE(IF(COUNTIF($D$2:D16,D16)&gt;3,"3","0"))</f>
        <v>0</v>
      </c>
      <c r="G16" s="232">
        <f>VALUE(IF(COUNTIF($D$2:D16,D16)&gt;2,"2","0"))</f>
        <v>0</v>
      </c>
      <c r="H16" s="232">
        <f>VALUE(IF(COUNTIF($D$2:D16,D16)&gt;1,"1","0"))</f>
        <v>1</v>
      </c>
      <c r="I16" s="232">
        <f t="shared" si="1"/>
        <v>1</v>
      </c>
      <c r="J16" s="245" t="str">
        <f t="shared" si="2"/>
        <v>9K26-1</v>
      </c>
      <c r="K16" s="232" t="str">
        <f>IFERROR(VLOOKUP(C16,'主變(變電所全停)'!N$1:W$65536,10,0),"")</f>
        <v/>
      </c>
      <c r="L16" s="232">
        <f>VALUE(IF(COUNTIF($K$2:K16,K16)&gt;4,"4","0"))</f>
        <v>4</v>
      </c>
      <c r="M16" s="232">
        <f>VALUE(IF(COUNTIF($K$2:K16,K16)&gt;3,"3","0"))</f>
        <v>3</v>
      </c>
      <c r="N16" s="231">
        <f>VALUE(IF(COUNTIF($K$2:K16,K16)&gt;2,"2","0"))</f>
        <v>2</v>
      </c>
      <c r="O16" s="231">
        <f>VALUE(IF(COUNTIF($K$2:K16,K16)&gt;1,"1","0"))</f>
        <v>1</v>
      </c>
      <c r="P16" s="232">
        <f t="shared" si="3"/>
        <v>4</v>
      </c>
      <c r="Q16" s="245" t="str">
        <f t="shared" si="0"/>
        <v>-4</v>
      </c>
    </row>
    <row r="17" spans="3:17">
      <c r="C17" s="231">
        <v>16</v>
      </c>
      <c r="D17" s="231" t="str">
        <f>IFERROR(VLOOKUP(C17,'主變(變電所全停)'!N$1:W$65536,8,0),"")</f>
        <v>IA20</v>
      </c>
      <c r="E17" s="231">
        <f>VALUE(IF(COUNTIF($D$2:D17,D17)&gt;4,"4","0"))</f>
        <v>0</v>
      </c>
      <c r="F17" s="231">
        <f>VALUE(IF(COUNTIF($D$2:D17,D17)&gt;3,"3","0"))</f>
        <v>0</v>
      </c>
      <c r="G17" s="232">
        <f>VALUE(IF(COUNTIF($D$2:D17,D17)&gt;2,"2","0"))</f>
        <v>0</v>
      </c>
      <c r="H17" s="232">
        <f>VALUE(IF(COUNTIF($D$2:D17,D17)&gt;1,"1","0"))</f>
        <v>0</v>
      </c>
      <c r="I17" s="232">
        <f t="shared" si="1"/>
        <v>0</v>
      </c>
      <c r="J17" s="245" t="str">
        <f t="shared" si="2"/>
        <v>IA20-0</v>
      </c>
      <c r="K17" s="232" t="str">
        <f>IFERROR(VLOOKUP(C17,'主變(變電所全停)'!N$1:W$65536,10,0),"")</f>
        <v/>
      </c>
      <c r="L17" s="232">
        <f>VALUE(IF(COUNTIF($K$2:K17,K17)&gt;4,"4","0"))</f>
        <v>4</v>
      </c>
      <c r="M17" s="232">
        <f>VALUE(IF(COUNTIF($K$2:K17,K17)&gt;3,"3","0"))</f>
        <v>3</v>
      </c>
      <c r="N17" s="231">
        <f>VALUE(IF(COUNTIF($K$2:K17,K17)&gt;2,"2","0"))</f>
        <v>2</v>
      </c>
      <c r="O17" s="231">
        <f>VALUE(IF(COUNTIF($K$2:K17,K17)&gt;1,"1","0"))</f>
        <v>1</v>
      </c>
      <c r="P17" s="232">
        <f t="shared" si="3"/>
        <v>4</v>
      </c>
      <c r="Q17" s="245" t="str">
        <f t="shared" si="0"/>
        <v>-4</v>
      </c>
    </row>
    <row r="18" spans="3:17">
      <c r="C18" s="231">
        <v>17</v>
      </c>
      <c r="D18" s="231" t="str">
        <f>IFERROR(VLOOKUP(C18,'主變(變電所全停)'!N$1:W$65536,8,0),"")</f>
        <v>IA35</v>
      </c>
      <c r="E18" s="231">
        <f>VALUE(IF(COUNTIF($D$2:D18,D18)&gt;4,"4","0"))</f>
        <v>0</v>
      </c>
      <c r="F18" s="231">
        <f>VALUE(IF(COUNTIF($D$2:D18,D18)&gt;3,"3","0"))</f>
        <v>0</v>
      </c>
      <c r="G18" s="232">
        <f>VALUE(IF(COUNTIF($D$2:D18,D18)&gt;2,"2","0"))</f>
        <v>0</v>
      </c>
      <c r="H18" s="232">
        <f>VALUE(IF(COUNTIF($D$2:D18,D18)&gt;1,"1","0"))</f>
        <v>0</v>
      </c>
      <c r="I18" s="232">
        <f t="shared" si="1"/>
        <v>0</v>
      </c>
      <c r="J18" s="245" t="str">
        <f t="shared" si="2"/>
        <v>IA35-0</v>
      </c>
      <c r="K18" s="232" t="str">
        <f>IFERROR(VLOOKUP(C18,'主變(變電所全停)'!N$1:W$65536,10,0),"")</f>
        <v/>
      </c>
      <c r="L18" s="232">
        <f>VALUE(IF(COUNTIF($K$2:K18,K18)&gt;4,"4","0"))</f>
        <v>4</v>
      </c>
      <c r="M18" s="232">
        <f>VALUE(IF(COUNTIF($K$2:K18,K18)&gt;3,"3","0"))</f>
        <v>3</v>
      </c>
      <c r="N18" s="231">
        <f>VALUE(IF(COUNTIF($K$2:K18,K18)&gt;2,"2","0"))</f>
        <v>2</v>
      </c>
      <c r="O18" s="231">
        <f>VALUE(IF(COUNTIF($K$2:K18,K18)&gt;1,"1","0"))</f>
        <v>1</v>
      </c>
      <c r="P18" s="232">
        <f t="shared" si="3"/>
        <v>4</v>
      </c>
      <c r="Q18" s="245" t="str">
        <f t="shared" si="0"/>
        <v>-4</v>
      </c>
    </row>
    <row r="19" spans="3:17">
      <c r="C19" s="231">
        <v>18</v>
      </c>
      <c r="D19" s="231" t="str">
        <f>IFERROR(VLOOKUP(C19,'主變(變電所全停)'!N$1:W$65536,8,0),"")</f>
        <v>IZ24</v>
      </c>
      <c r="E19" s="231">
        <f>VALUE(IF(COUNTIF($D$2:D19,D19)&gt;4,"4","0"))</f>
        <v>0</v>
      </c>
      <c r="F19" s="231">
        <f>VALUE(IF(COUNTIF($D$2:D19,D19)&gt;3,"3","0"))</f>
        <v>0</v>
      </c>
      <c r="G19" s="232">
        <f>VALUE(IF(COUNTIF($D$2:D19,D19)&gt;2,"2","0"))</f>
        <v>0</v>
      </c>
      <c r="H19" s="232">
        <f>VALUE(IF(COUNTIF($D$2:D19,D19)&gt;1,"1","0"))</f>
        <v>0</v>
      </c>
      <c r="I19" s="232">
        <f t="shared" si="1"/>
        <v>0</v>
      </c>
      <c r="J19" s="245" t="str">
        <f t="shared" si="2"/>
        <v>IZ24-0</v>
      </c>
      <c r="K19" s="232" t="str">
        <f>IFERROR(VLOOKUP(C19,'主變(變電所全停)'!N$1:W$65536,10,0),"")</f>
        <v/>
      </c>
      <c r="L19" s="232">
        <f>VALUE(IF(COUNTIF($K$2:K19,K19)&gt;4,"4","0"))</f>
        <v>4</v>
      </c>
      <c r="M19" s="232">
        <f>VALUE(IF(COUNTIF($K$2:K19,K19)&gt;3,"3","0"))</f>
        <v>3</v>
      </c>
      <c r="N19" s="231">
        <f>VALUE(IF(COUNTIF($K$2:K19,K19)&gt;2,"2","0"))</f>
        <v>2</v>
      </c>
      <c r="O19" s="231">
        <f>VALUE(IF(COUNTIF($K$2:K19,K19)&gt;1,"1","0"))</f>
        <v>1</v>
      </c>
      <c r="P19" s="232">
        <f t="shared" si="3"/>
        <v>4</v>
      </c>
      <c r="Q19" s="245" t="str">
        <f t="shared" si="0"/>
        <v>-4</v>
      </c>
    </row>
    <row r="20" spans="3:17">
      <c r="C20" s="231">
        <v>19</v>
      </c>
      <c r="D20" s="231" t="str">
        <f>IFERROR(VLOOKUP(C20,'主變(變電所全停)'!N$1:W$65536,8,0),"")</f>
        <v>9K28</v>
      </c>
      <c r="E20" s="231">
        <f>VALUE(IF(COUNTIF($D$2:D20,D20)&gt;4,"4","0"))</f>
        <v>0</v>
      </c>
      <c r="F20" s="231">
        <f>VALUE(IF(COUNTIF($D$2:D20,D20)&gt;3,"3","0"))</f>
        <v>0</v>
      </c>
      <c r="G20" s="232">
        <f>VALUE(IF(COUNTIF($D$2:D20,D20)&gt;2,"2","0"))</f>
        <v>0</v>
      </c>
      <c r="H20" s="232">
        <f>VALUE(IF(COUNTIF($D$2:D20,D20)&gt;1,"1","0"))</f>
        <v>0</v>
      </c>
      <c r="I20" s="232">
        <f t="shared" si="1"/>
        <v>0</v>
      </c>
      <c r="J20" s="245" t="str">
        <f t="shared" si="2"/>
        <v>9K28-0</v>
      </c>
      <c r="K20" s="232" t="str">
        <f>IFERROR(VLOOKUP(C20,'主變(變電所全停)'!N$1:W$65536,10,0),"")</f>
        <v/>
      </c>
      <c r="L20" s="232">
        <f>VALUE(IF(COUNTIF($K$2:K20,K20)&gt;4,"4","0"))</f>
        <v>4</v>
      </c>
      <c r="M20" s="232">
        <f>VALUE(IF(COUNTIF($K$2:K20,K20)&gt;3,"3","0"))</f>
        <v>3</v>
      </c>
      <c r="N20" s="231">
        <f>VALUE(IF(COUNTIF($K$2:K20,K20)&gt;2,"2","0"))</f>
        <v>2</v>
      </c>
      <c r="O20" s="231">
        <f>VALUE(IF(COUNTIF($K$2:K20,K20)&gt;1,"1","0"))</f>
        <v>1</v>
      </c>
      <c r="P20" s="232">
        <f t="shared" si="3"/>
        <v>4</v>
      </c>
      <c r="Q20" s="245" t="str">
        <f t="shared" si="0"/>
        <v>-4</v>
      </c>
    </row>
    <row r="21" spans="3:17">
      <c r="C21" s="231">
        <v>20</v>
      </c>
      <c r="D21" s="231" t="str">
        <f>IFERROR(VLOOKUP(C21,'主變(變電所全停)'!N$1:W$65536,8,0),"")</f>
        <v/>
      </c>
      <c r="E21" s="231">
        <f>VALUE(IF(COUNTIF($D$2:D21,D21)&gt;4,"4","0"))</f>
        <v>0</v>
      </c>
      <c r="F21" s="231">
        <f>VALUE(IF(COUNTIF($D$2:D21,D21)&gt;3,"3","0"))</f>
        <v>0</v>
      </c>
      <c r="G21" s="232">
        <f>VALUE(IF(COUNTIF($D$2:D21,D21)&gt;2,"2","0"))</f>
        <v>0</v>
      </c>
      <c r="H21" s="232">
        <f>VALUE(IF(COUNTIF($D$2:D21,D21)&gt;1,"1","0"))</f>
        <v>0</v>
      </c>
      <c r="I21" s="232">
        <f t="shared" si="1"/>
        <v>0</v>
      </c>
      <c r="J21" s="232" t="str">
        <f t="shared" si="2"/>
        <v>-0</v>
      </c>
      <c r="K21" s="232" t="str">
        <f>IFERROR(VLOOKUP(C21,'主變(變電所全停)'!N$1:W$65536,10,0),"")</f>
        <v/>
      </c>
      <c r="L21" s="232">
        <f>VALUE(IF(COUNTIF($K$2:K21,K21)&gt;4,"4","0"))</f>
        <v>4</v>
      </c>
      <c r="M21" s="232">
        <f>VALUE(IF(COUNTIF($K$2:K21,K21)&gt;3,"3","0"))</f>
        <v>3</v>
      </c>
      <c r="N21" s="231">
        <f>VALUE(IF(COUNTIF($K$2:K21,K21)&gt;2,"2","0"))</f>
        <v>2</v>
      </c>
      <c r="O21" s="231">
        <f>VALUE(IF(COUNTIF($K$2:K21,K21)&gt;1,"1","0"))</f>
        <v>1</v>
      </c>
      <c r="P21" s="232">
        <f t="shared" si="3"/>
        <v>4</v>
      </c>
      <c r="Q21" s="232" t="str">
        <f t="shared" si="0"/>
        <v>-4</v>
      </c>
    </row>
    <row r="22" spans="3:17">
      <c r="C22" s="231">
        <v>21</v>
      </c>
      <c r="D22" s="231" t="str">
        <f>IFERROR(VLOOKUP(C22,'主變(變電所全停)'!N$1:W$65536,8,0),"")</f>
        <v/>
      </c>
      <c r="E22" s="231">
        <f>VALUE(IF(COUNTIF($D$2:D22,D22)&gt;4,"4","0"))</f>
        <v>0</v>
      </c>
      <c r="F22" s="231">
        <f>VALUE(IF(COUNTIF($D$2:D22,D22)&gt;3,"3","0"))</f>
        <v>0</v>
      </c>
      <c r="G22" s="232">
        <f>VALUE(IF(COUNTIF($D$2:D22,D22)&gt;2,"2","0"))</f>
        <v>0</v>
      </c>
      <c r="H22" s="232">
        <f>VALUE(IF(COUNTIF($D$2:D22,D22)&gt;1,"1","0"))</f>
        <v>1</v>
      </c>
      <c r="I22" s="232">
        <f t="shared" si="1"/>
        <v>1</v>
      </c>
      <c r="J22" s="232" t="str">
        <f t="shared" si="2"/>
        <v>-1</v>
      </c>
      <c r="K22" s="232" t="str">
        <f>IFERROR(VLOOKUP(C22,'主變(變電所全停)'!N$1:W$65536,10,0),"")</f>
        <v/>
      </c>
      <c r="L22" s="232">
        <f>VALUE(IF(COUNTIF($K$2:K22,K22)&gt;4,"4","0"))</f>
        <v>4</v>
      </c>
      <c r="M22" s="232">
        <f>VALUE(IF(COUNTIF($K$2:K22,K22)&gt;3,"3","0"))</f>
        <v>3</v>
      </c>
      <c r="N22" s="231">
        <f>VALUE(IF(COUNTIF($K$2:K22,K22)&gt;2,"2","0"))</f>
        <v>2</v>
      </c>
      <c r="O22" s="231">
        <f>VALUE(IF(COUNTIF($K$2:K22,K22)&gt;1,"1","0"))</f>
        <v>1</v>
      </c>
      <c r="P22" s="232">
        <f t="shared" si="3"/>
        <v>4</v>
      </c>
      <c r="Q22" s="232" t="str">
        <f t="shared" si="0"/>
        <v>-4</v>
      </c>
    </row>
    <row r="23" spans="3:17">
      <c r="C23" s="231">
        <v>22</v>
      </c>
      <c r="D23" s="231" t="str">
        <f>IFERROR(VLOOKUP(C23,'主變(變電所全停)'!N$1:W$65536,8,0),"")</f>
        <v/>
      </c>
      <c r="E23" s="231">
        <f>VALUE(IF(COUNTIF($D$2:D23,D23)&gt;4,"4","0"))</f>
        <v>0</v>
      </c>
      <c r="F23" s="231">
        <f>VALUE(IF(COUNTIF($D$2:D23,D23)&gt;3,"3","0"))</f>
        <v>0</v>
      </c>
      <c r="G23" s="232">
        <f>VALUE(IF(COUNTIF($D$2:D23,D23)&gt;2,"2","0"))</f>
        <v>2</v>
      </c>
      <c r="H23" s="232">
        <f>VALUE(IF(COUNTIF($D$2:D23,D23)&gt;1,"1","0"))</f>
        <v>1</v>
      </c>
      <c r="I23" s="232">
        <f t="shared" si="1"/>
        <v>2</v>
      </c>
      <c r="J23" s="232" t="str">
        <f t="shared" si="2"/>
        <v>-2</v>
      </c>
      <c r="K23" s="232" t="str">
        <f>IFERROR(VLOOKUP(C23,'主變(變電所全停)'!N$1:W$65536,10,0),"")</f>
        <v/>
      </c>
      <c r="L23" s="232">
        <f>VALUE(IF(COUNTIF($K$2:K23,K23)&gt;4,"4","0"))</f>
        <v>4</v>
      </c>
      <c r="M23" s="232">
        <f>VALUE(IF(COUNTIF($K$2:K23,K23)&gt;3,"3","0"))</f>
        <v>3</v>
      </c>
      <c r="N23" s="231">
        <f>VALUE(IF(COUNTIF($K$2:K23,K23)&gt;2,"2","0"))</f>
        <v>2</v>
      </c>
      <c r="O23" s="231">
        <f>VALUE(IF(COUNTIF($K$2:K23,K23)&gt;1,"1","0"))</f>
        <v>1</v>
      </c>
      <c r="P23" s="232">
        <f t="shared" si="3"/>
        <v>4</v>
      </c>
      <c r="Q23" s="232" t="str">
        <f t="shared" si="0"/>
        <v>-4</v>
      </c>
    </row>
    <row r="24" spans="3:17">
      <c r="C24" s="231">
        <v>23</v>
      </c>
      <c r="D24" s="231" t="str">
        <f>IFERROR(VLOOKUP(C24,'主變(變電所全停)'!N$1:W$65536,8,0),"")</f>
        <v/>
      </c>
      <c r="E24" s="231">
        <f>VALUE(IF(COUNTIF($D$2:D24,D24)&gt;4,"4","0"))</f>
        <v>0</v>
      </c>
      <c r="F24" s="231">
        <f>VALUE(IF(COUNTIF($D$2:D24,D24)&gt;3,"3","0"))</f>
        <v>3</v>
      </c>
      <c r="G24" s="232">
        <f>VALUE(IF(COUNTIF($D$2:D24,D24)&gt;2,"2","0"))</f>
        <v>2</v>
      </c>
      <c r="H24" s="232">
        <f>VALUE(IF(COUNTIF($D$2:D24,D24)&gt;1,"1","0"))</f>
        <v>1</v>
      </c>
      <c r="I24" s="232">
        <f t="shared" si="1"/>
        <v>3</v>
      </c>
      <c r="J24" s="232" t="str">
        <f t="shared" si="2"/>
        <v>-3</v>
      </c>
      <c r="K24" s="232" t="str">
        <f>IFERROR(VLOOKUP(C24,'主變(變電所全停)'!N$1:W$65536,10,0),"")</f>
        <v/>
      </c>
      <c r="L24" s="232">
        <f>VALUE(IF(COUNTIF($K$2:K24,K24)&gt;4,"4","0"))</f>
        <v>4</v>
      </c>
      <c r="M24" s="232">
        <f>VALUE(IF(COUNTIF($K$2:K24,K24)&gt;3,"3","0"))</f>
        <v>3</v>
      </c>
      <c r="N24" s="231">
        <f>VALUE(IF(COUNTIF($K$2:K24,K24)&gt;2,"2","0"))</f>
        <v>2</v>
      </c>
      <c r="O24" s="231">
        <f>VALUE(IF(COUNTIF($K$2:K24,K24)&gt;1,"1","0"))</f>
        <v>1</v>
      </c>
      <c r="P24" s="232">
        <f t="shared" si="3"/>
        <v>4</v>
      </c>
      <c r="Q24" s="232" t="str">
        <f t="shared" si="0"/>
        <v>-4</v>
      </c>
    </row>
    <row r="25" spans="3:17">
      <c r="C25" s="231">
        <v>24</v>
      </c>
      <c r="D25" s="231" t="str">
        <f>IFERROR(VLOOKUP(C25,'主變(變電所全停)'!N$1:W$65536,8,0),"")</f>
        <v/>
      </c>
      <c r="E25" s="231">
        <f>VALUE(IF(COUNTIF($D$2:D25,D25)&gt;4,"4","0"))</f>
        <v>4</v>
      </c>
      <c r="F25" s="231">
        <f>VALUE(IF(COUNTIF($D$2:D25,D25)&gt;3,"3","0"))</f>
        <v>3</v>
      </c>
      <c r="G25" s="232">
        <f>VALUE(IF(COUNTIF($D$2:D25,D25)&gt;2,"2","0"))</f>
        <v>2</v>
      </c>
      <c r="H25" s="232">
        <f>VALUE(IF(COUNTIF($D$2:D25,D25)&gt;1,"1","0"))</f>
        <v>1</v>
      </c>
      <c r="I25" s="232">
        <f t="shared" si="1"/>
        <v>4</v>
      </c>
      <c r="J25" s="232" t="str">
        <f t="shared" si="2"/>
        <v>-4</v>
      </c>
      <c r="K25" s="232" t="str">
        <f>IFERROR(VLOOKUP(C25,'主變(變電所全停)'!N$1:W$65536,10,0),"")</f>
        <v/>
      </c>
      <c r="L25" s="232">
        <f>VALUE(IF(COUNTIF($K$2:K25,K25)&gt;4,"4","0"))</f>
        <v>4</v>
      </c>
      <c r="M25" s="232">
        <f>VALUE(IF(COUNTIF($K$2:K25,K25)&gt;3,"3","0"))</f>
        <v>3</v>
      </c>
      <c r="N25" s="231">
        <f>VALUE(IF(COUNTIF($K$2:K25,K25)&gt;2,"2","0"))</f>
        <v>2</v>
      </c>
      <c r="O25" s="231">
        <f>VALUE(IF(COUNTIF($K$2:K25,K25)&gt;1,"1","0"))</f>
        <v>1</v>
      </c>
      <c r="P25" s="232">
        <f t="shared" si="3"/>
        <v>4</v>
      </c>
      <c r="Q25" s="232" t="str">
        <f t="shared" si="0"/>
        <v>-4</v>
      </c>
    </row>
    <row r="26" spans="3:17">
      <c r="C26" s="231">
        <v>25</v>
      </c>
      <c r="D26" s="231" t="str">
        <f>IFERROR(VLOOKUP(C26,'主變(變電所全停)'!N$1:W$65536,8,0),"")</f>
        <v/>
      </c>
      <c r="E26" s="231">
        <f>VALUE(IF(COUNTIF($D$2:D26,D26)&gt;4,"4","0"))</f>
        <v>4</v>
      </c>
      <c r="F26" s="231">
        <f>VALUE(IF(COUNTIF($D$2:D26,D26)&gt;3,"3","0"))</f>
        <v>3</v>
      </c>
      <c r="G26" s="232">
        <f>VALUE(IF(COUNTIF($D$2:D26,D26)&gt;2,"2","0"))</f>
        <v>2</v>
      </c>
      <c r="H26" s="232">
        <f>VALUE(IF(COUNTIF($D$2:D26,D26)&gt;1,"1","0"))</f>
        <v>1</v>
      </c>
      <c r="I26" s="232">
        <f t="shared" si="1"/>
        <v>4</v>
      </c>
      <c r="J26" s="232" t="str">
        <f t="shared" si="2"/>
        <v>-4</v>
      </c>
      <c r="K26" s="232" t="str">
        <f>IFERROR(VLOOKUP(C26,'主變(變電所全停)'!N$1:W$65536,10,0),"")</f>
        <v/>
      </c>
      <c r="L26" s="232">
        <f>VALUE(IF(COUNTIF($K$2:K26,K26)&gt;4,"4","0"))</f>
        <v>4</v>
      </c>
      <c r="M26" s="232">
        <f>VALUE(IF(COUNTIF($K$2:K26,K26)&gt;3,"3","0"))</f>
        <v>3</v>
      </c>
      <c r="N26" s="231">
        <f>VALUE(IF(COUNTIF($K$2:K26,K26)&gt;2,"2","0"))</f>
        <v>2</v>
      </c>
      <c r="O26" s="231">
        <f>VALUE(IF(COUNTIF($K$2:K26,K26)&gt;1,"1","0"))</f>
        <v>1</v>
      </c>
      <c r="P26" s="232">
        <f t="shared" si="3"/>
        <v>4</v>
      </c>
      <c r="Q26" s="232" t="str">
        <f t="shared" si="0"/>
        <v>-4</v>
      </c>
    </row>
    <row r="27" spans="3:17">
      <c r="C27" s="231">
        <v>26</v>
      </c>
      <c r="D27" s="231" t="str">
        <f>IFERROR(VLOOKUP(C27,'主變(變電所全停)'!N$1:W$65536,8,0),"")</f>
        <v/>
      </c>
      <c r="E27" s="231">
        <f>VALUE(IF(COUNTIF($D$2:D27,D27)&gt;4,"4","0"))</f>
        <v>4</v>
      </c>
      <c r="F27" s="231">
        <f>VALUE(IF(COUNTIF($D$2:D27,D27)&gt;3,"3","0"))</f>
        <v>3</v>
      </c>
      <c r="G27" s="232">
        <f>VALUE(IF(COUNTIF($D$2:D27,D27)&gt;2,"2","0"))</f>
        <v>2</v>
      </c>
      <c r="H27" s="232">
        <f>VALUE(IF(COUNTIF($D$2:D27,D27)&gt;1,"1","0"))</f>
        <v>1</v>
      </c>
      <c r="I27" s="232">
        <f t="shared" si="1"/>
        <v>4</v>
      </c>
      <c r="J27" s="232" t="str">
        <f t="shared" si="2"/>
        <v>-4</v>
      </c>
      <c r="K27" s="232" t="str">
        <f>IFERROR(VLOOKUP(C27,'主變(變電所全停)'!N$1:W$65536,10,0),"")</f>
        <v/>
      </c>
      <c r="L27" s="232">
        <f>VALUE(IF(COUNTIF($K$2:K27,K27)&gt;4,"4","0"))</f>
        <v>4</v>
      </c>
      <c r="M27" s="232">
        <f>VALUE(IF(COUNTIF($K$2:K27,K27)&gt;3,"3","0"))</f>
        <v>3</v>
      </c>
      <c r="N27" s="231">
        <f>VALUE(IF(COUNTIF($K$2:K27,K27)&gt;2,"2","0"))</f>
        <v>2</v>
      </c>
      <c r="O27" s="231">
        <f>VALUE(IF(COUNTIF($K$2:K27,K27)&gt;1,"1","0"))</f>
        <v>1</v>
      </c>
      <c r="P27" s="232">
        <f t="shared" si="3"/>
        <v>4</v>
      </c>
      <c r="Q27" s="232" t="str">
        <f t="shared" si="0"/>
        <v>-4</v>
      </c>
    </row>
    <row r="28" spans="3:17">
      <c r="C28" s="231">
        <v>27</v>
      </c>
      <c r="D28" s="231" t="str">
        <f>IFERROR(VLOOKUP(C28,'主變(變電所全停)'!N$1:W$65536,8,0),"")</f>
        <v/>
      </c>
      <c r="E28" s="231">
        <f>VALUE(IF(COUNTIF($D$2:D28,D28)&gt;4,"4","0"))</f>
        <v>4</v>
      </c>
      <c r="F28" s="231">
        <f>VALUE(IF(COUNTIF($D$2:D28,D28)&gt;3,"3","0"))</f>
        <v>3</v>
      </c>
      <c r="G28" s="232">
        <f>VALUE(IF(COUNTIF($D$2:D28,D28)&gt;2,"2","0"))</f>
        <v>2</v>
      </c>
      <c r="H28" s="232">
        <f>VALUE(IF(COUNTIF($D$2:D28,D28)&gt;1,"1","0"))</f>
        <v>1</v>
      </c>
      <c r="I28" s="232">
        <f t="shared" si="1"/>
        <v>4</v>
      </c>
      <c r="J28" s="232" t="str">
        <f t="shared" si="2"/>
        <v>-4</v>
      </c>
      <c r="K28" s="232" t="str">
        <f>IFERROR(VLOOKUP(C28,'主變(變電所全停)'!N$1:W$65536,10,0),"")</f>
        <v/>
      </c>
      <c r="L28" s="232">
        <f>VALUE(IF(COUNTIF($K$2:K28,K28)&gt;4,"4","0"))</f>
        <v>4</v>
      </c>
      <c r="M28" s="232">
        <f>VALUE(IF(COUNTIF($K$2:K28,K28)&gt;3,"3","0"))</f>
        <v>3</v>
      </c>
      <c r="N28" s="231">
        <f>VALUE(IF(COUNTIF($K$2:K28,K28)&gt;2,"2","0"))</f>
        <v>2</v>
      </c>
      <c r="O28" s="231">
        <f>VALUE(IF(COUNTIF($K$2:K28,K28)&gt;1,"1","0"))</f>
        <v>1</v>
      </c>
      <c r="P28" s="232">
        <f t="shared" si="3"/>
        <v>4</v>
      </c>
      <c r="Q28" s="232" t="str">
        <f t="shared" si="0"/>
        <v>-4</v>
      </c>
    </row>
    <row r="29" spans="3:17">
      <c r="C29" s="231">
        <v>28</v>
      </c>
      <c r="D29" s="231" t="str">
        <f>IFERROR(VLOOKUP(C29,'主變(變電所全停)'!N$1:W$65536,8,0),"")</f>
        <v/>
      </c>
      <c r="E29" s="231">
        <f>VALUE(IF(COUNTIF($D$2:D29,D29)&gt;4,"4","0"))</f>
        <v>4</v>
      </c>
      <c r="F29" s="231">
        <f>VALUE(IF(COUNTIF($D$2:D29,D29)&gt;3,"3","0"))</f>
        <v>3</v>
      </c>
      <c r="G29" s="232">
        <f>VALUE(IF(COUNTIF($D$2:D29,D29)&gt;2,"2","0"))</f>
        <v>2</v>
      </c>
      <c r="H29" s="232">
        <f>VALUE(IF(COUNTIF($D$2:D29,D29)&gt;1,"1","0"))</f>
        <v>1</v>
      </c>
      <c r="I29" s="232">
        <f t="shared" si="1"/>
        <v>4</v>
      </c>
      <c r="J29" s="232" t="str">
        <f t="shared" si="2"/>
        <v>-4</v>
      </c>
      <c r="K29" s="232" t="str">
        <f>IFERROR(VLOOKUP(C29,'主變(變電所全停)'!N$1:W$65536,10,0),"")</f>
        <v/>
      </c>
      <c r="L29" s="232">
        <f>VALUE(IF(COUNTIF($K$2:K29,K29)&gt;4,"4","0"))</f>
        <v>4</v>
      </c>
      <c r="M29" s="232">
        <f>VALUE(IF(COUNTIF($K$2:K29,K29)&gt;3,"3","0"))</f>
        <v>3</v>
      </c>
      <c r="N29" s="231">
        <f>VALUE(IF(COUNTIF($K$2:K29,K29)&gt;2,"2","0"))</f>
        <v>2</v>
      </c>
      <c r="O29" s="231">
        <f>VALUE(IF(COUNTIF($K$2:K29,K29)&gt;1,"1","0"))</f>
        <v>1</v>
      </c>
      <c r="P29" s="232">
        <f t="shared" si="3"/>
        <v>4</v>
      </c>
      <c r="Q29" s="232" t="str">
        <f t="shared" si="0"/>
        <v>-4</v>
      </c>
    </row>
    <row r="30" spans="3:17">
      <c r="C30" s="231">
        <v>29</v>
      </c>
      <c r="D30" s="231" t="str">
        <f>IFERROR(VLOOKUP(C30,'主變(變電所全停)'!N$1:W$65536,8,0),"")</f>
        <v/>
      </c>
      <c r="E30" s="231">
        <f>VALUE(IF(COUNTIF($D$2:D30,D30)&gt;4,"4","0"))</f>
        <v>4</v>
      </c>
      <c r="F30" s="231">
        <f>VALUE(IF(COUNTIF($D$2:D30,D30)&gt;3,"3","0"))</f>
        <v>3</v>
      </c>
      <c r="G30" s="232">
        <f>VALUE(IF(COUNTIF($D$2:D30,D30)&gt;2,"2","0"))</f>
        <v>2</v>
      </c>
      <c r="H30" s="232">
        <f>VALUE(IF(COUNTIF($D$2:D30,D30)&gt;1,"1","0"))</f>
        <v>1</v>
      </c>
      <c r="I30" s="232">
        <f t="shared" si="1"/>
        <v>4</v>
      </c>
      <c r="J30" s="232" t="str">
        <f t="shared" si="2"/>
        <v>-4</v>
      </c>
      <c r="K30" s="232" t="str">
        <f>IFERROR(VLOOKUP(C30,'主變(變電所全停)'!N$1:W$65536,10,0),"")</f>
        <v/>
      </c>
      <c r="L30" s="232">
        <f>VALUE(IF(COUNTIF($K$2:K30,K30)&gt;4,"4","0"))</f>
        <v>4</v>
      </c>
      <c r="M30" s="232">
        <f>VALUE(IF(COUNTIF($K$2:K30,K30)&gt;3,"3","0"))</f>
        <v>3</v>
      </c>
      <c r="N30" s="231">
        <f>VALUE(IF(COUNTIF($K$2:K30,K30)&gt;2,"2","0"))</f>
        <v>2</v>
      </c>
      <c r="O30" s="231">
        <f>VALUE(IF(COUNTIF($K$2:K30,K30)&gt;1,"1","0"))</f>
        <v>1</v>
      </c>
      <c r="P30" s="232">
        <f t="shared" si="3"/>
        <v>4</v>
      </c>
      <c r="Q30" s="232" t="str">
        <f t="shared" si="0"/>
        <v>-4</v>
      </c>
    </row>
    <row r="31" spans="3:17">
      <c r="C31" s="231">
        <v>30</v>
      </c>
      <c r="D31" s="231" t="str">
        <f>IFERROR(VLOOKUP(C31,'主變(變電所全停)'!N$1:W$65536,8,0),"")</f>
        <v/>
      </c>
      <c r="E31" s="231">
        <f>VALUE(IF(COUNTIF($D$2:D31,D31)&gt;4,"4","0"))</f>
        <v>4</v>
      </c>
      <c r="F31" s="231">
        <f>VALUE(IF(COUNTIF($D$2:D31,D31)&gt;3,"3","0"))</f>
        <v>3</v>
      </c>
      <c r="G31" s="232">
        <f>VALUE(IF(COUNTIF($D$2:D31,D31)&gt;2,"2","0"))</f>
        <v>2</v>
      </c>
      <c r="H31" s="232">
        <f>VALUE(IF(COUNTIF($D$2:D31,D31)&gt;1,"1","0"))</f>
        <v>1</v>
      </c>
      <c r="I31" s="232">
        <f t="shared" si="1"/>
        <v>4</v>
      </c>
      <c r="J31" s="232" t="str">
        <f t="shared" si="2"/>
        <v>-4</v>
      </c>
      <c r="K31" s="232" t="str">
        <f>IFERROR(VLOOKUP(C31,'主變(變電所全停)'!N$1:W$65536,10,0),"")</f>
        <v/>
      </c>
      <c r="L31" s="232">
        <f>VALUE(IF(COUNTIF($K$2:K31,K31)&gt;4,"4","0"))</f>
        <v>4</v>
      </c>
      <c r="M31" s="232">
        <f>VALUE(IF(COUNTIF($K$2:K31,K31)&gt;3,"3","0"))</f>
        <v>3</v>
      </c>
      <c r="N31" s="231">
        <f>VALUE(IF(COUNTIF($K$2:K31,K31)&gt;2,"2","0"))</f>
        <v>2</v>
      </c>
      <c r="O31" s="231">
        <f>VALUE(IF(COUNTIF($K$2:K31,K31)&gt;1,"1","0"))</f>
        <v>1</v>
      </c>
      <c r="P31" s="232">
        <f t="shared" si="3"/>
        <v>4</v>
      </c>
      <c r="Q31" s="232" t="str">
        <f t="shared" si="0"/>
        <v>-4</v>
      </c>
    </row>
    <row r="32" spans="3:17">
      <c r="C32" s="231">
        <v>31</v>
      </c>
      <c r="D32" s="231" t="str">
        <f>IFERROR(VLOOKUP(C32,'主變(變電所全停)'!N$1:W$65536,8,0),"")</f>
        <v/>
      </c>
      <c r="E32" s="231">
        <f>VALUE(IF(COUNTIF($D$2:D32,D32)&gt;4,"4","0"))</f>
        <v>4</v>
      </c>
      <c r="F32" s="231">
        <f>VALUE(IF(COUNTIF($D$2:D32,D32)&gt;3,"3","0"))</f>
        <v>3</v>
      </c>
      <c r="G32" s="232">
        <f>VALUE(IF(COUNTIF($D$2:D32,D32)&gt;2,"2","0"))</f>
        <v>2</v>
      </c>
      <c r="H32" s="232">
        <f>VALUE(IF(COUNTIF($D$2:D32,D32)&gt;1,"1","0"))</f>
        <v>1</v>
      </c>
      <c r="I32" s="232">
        <f t="shared" si="1"/>
        <v>4</v>
      </c>
      <c r="J32" s="232" t="str">
        <f t="shared" si="2"/>
        <v>-4</v>
      </c>
      <c r="K32" s="232" t="str">
        <f>IFERROR(VLOOKUP(C32,'主變(變電所全停)'!N$1:W$65536,10,0),"")</f>
        <v/>
      </c>
      <c r="L32" s="232">
        <f>VALUE(IF(COUNTIF($K$2:K32,K32)&gt;4,"4","0"))</f>
        <v>4</v>
      </c>
      <c r="M32" s="232">
        <f>VALUE(IF(COUNTIF($K$2:K32,K32)&gt;3,"3","0"))</f>
        <v>3</v>
      </c>
      <c r="N32" s="231">
        <f>VALUE(IF(COUNTIF($K$2:K32,K32)&gt;2,"2","0"))</f>
        <v>2</v>
      </c>
      <c r="O32" s="231">
        <f>VALUE(IF(COUNTIF($K$2:K32,K32)&gt;1,"1","0"))</f>
        <v>1</v>
      </c>
      <c r="P32" s="232">
        <f t="shared" si="3"/>
        <v>4</v>
      </c>
      <c r="Q32" s="232" t="str">
        <f t="shared" si="0"/>
        <v>-4</v>
      </c>
    </row>
    <row r="33" spans="3:17">
      <c r="C33" s="231">
        <v>32</v>
      </c>
      <c r="D33" s="231" t="str">
        <f>IFERROR(VLOOKUP(C33,'主變(變電所全停)'!N$1:W$65536,8,0),"")</f>
        <v/>
      </c>
      <c r="E33" s="231">
        <f>VALUE(IF(COUNTIF($D$2:D33,D33)&gt;4,"4","0"))</f>
        <v>4</v>
      </c>
      <c r="F33" s="231">
        <f>VALUE(IF(COUNTIF($D$2:D33,D33)&gt;3,"3","0"))</f>
        <v>3</v>
      </c>
      <c r="G33" s="232">
        <f>VALUE(IF(COUNTIF($D$2:D33,D33)&gt;2,"2","0"))</f>
        <v>2</v>
      </c>
      <c r="H33" s="232">
        <f>VALUE(IF(COUNTIF($D$2:D33,D33)&gt;1,"1","0"))</f>
        <v>1</v>
      </c>
      <c r="I33" s="232">
        <f t="shared" si="1"/>
        <v>4</v>
      </c>
      <c r="J33" s="232" t="str">
        <f t="shared" si="2"/>
        <v>-4</v>
      </c>
      <c r="K33" s="232" t="str">
        <f>IFERROR(VLOOKUP(C33,'主變(變電所全停)'!N$1:W$65536,10,0),"")</f>
        <v/>
      </c>
      <c r="L33" s="232">
        <f>VALUE(IF(COUNTIF($K$2:K33,K33)&gt;4,"4","0"))</f>
        <v>4</v>
      </c>
      <c r="M33" s="232">
        <f>VALUE(IF(COUNTIF($K$2:K33,K33)&gt;3,"3","0"))</f>
        <v>3</v>
      </c>
      <c r="N33" s="231">
        <f>VALUE(IF(COUNTIF($K$2:K33,K33)&gt;2,"2","0"))</f>
        <v>2</v>
      </c>
      <c r="O33" s="231">
        <f>VALUE(IF(COUNTIF($K$2:K33,K33)&gt;1,"1","0"))</f>
        <v>1</v>
      </c>
      <c r="P33" s="232">
        <f t="shared" si="3"/>
        <v>4</v>
      </c>
      <c r="Q33" s="232" t="str">
        <f t="shared" si="0"/>
        <v>-4</v>
      </c>
    </row>
    <row r="34" spans="3:17">
      <c r="C34" s="231">
        <v>33</v>
      </c>
      <c r="D34" s="231" t="str">
        <f>IFERROR(VLOOKUP(C34,'主變(變電所全停)'!N$1:W$65536,8,0),"")</f>
        <v/>
      </c>
      <c r="E34" s="231">
        <f>VALUE(IF(COUNTIF($D$2:D34,D34)&gt;4,"4","0"))</f>
        <v>4</v>
      </c>
      <c r="F34" s="231">
        <f>VALUE(IF(COUNTIF($D$2:D34,D34)&gt;3,"3","0"))</f>
        <v>3</v>
      </c>
      <c r="G34" s="232">
        <f>VALUE(IF(COUNTIF($D$2:D34,D34)&gt;2,"2","0"))</f>
        <v>2</v>
      </c>
      <c r="H34" s="232">
        <f>VALUE(IF(COUNTIF($D$2:D34,D34)&gt;1,"1","0"))</f>
        <v>1</v>
      </c>
      <c r="I34" s="232">
        <f t="shared" si="1"/>
        <v>4</v>
      </c>
      <c r="J34" s="232" t="str">
        <f t="shared" si="2"/>
        <v>-4</v>
      </c>
      <c r="K34" s="232" t="str">
        <f>IFERROR(VLOOKUP(C34,'主變(變電所全停)'!N$1:W$65536,10,0),"")</f>
        <v/>
      </c>
      <c r="L34" s="232">
        <f>VALUE(IF(COUNTIF($K$2:K34,K34)&gt;4,"4","0"))</f>
        <v>4</v>
      </c>
      <c r="M34" s="232">
        <f>VALUE(IF(COUNTIF($K$2:K34,K34)&gt;3,"3","0"))</f>
        <v>3</v>
      </c>
      <c r="N34" s="231">
        <f>VALUE(IF(COUNTIF($K$2:K34,K34)&gt;2,"2","0"))</f>
        <v>2</v>
      </c>
      <c r="O34" s="231">
        <f>VALUE(IF(COUNTIF($K$2:K34,K34)&gt;1,"1","0"))</f>
        <v>1</v>
      </c>
      <c r="P34" s="232">
        <f t="shared" si="3"/>
        <v>4</v>
      </c>
      <c r="Q34" s="232" t="str">
        <f t="shared" si="0"/>
        <v>-4</v>
      </c>
    </row>
    <row r="35" spans="3:17">
      <c r="C35" s="231">
        <v>34</v>
      </c>
      <c r="D35" s="231" t="str">
        <f>IFERROR(VLOOKUP(C35,'主變(變電所全停)'!N$1:W$65536,8,0),"")</f>
        <v/>
      </c>
      <c r="E35" s="231">
        <f>VALUE(IF(COUNTIF($D$2:D35,D35)&gt;4,"4","0"))</f>
        <v>4</v>
      </c>
      <c r="F35" s="231">
        <f>VALUE(IF(COUNTIF($D$2:D35,D35)&gt;3,"3","0"))</f>
        <v>3</v>
      </c>
      <c r="G35" s="232">
        <f>VALUE(IF(COUNTIF($D$2:D35,D35)&gt;2,"2","0"))</f>
        <v>2</v>
      </c>
      <c r="H35" s="232">
        <f>VALUE(IF(COUNTIF($D$2:D35,D35)&gt;1,"1","0"))</f>
        <v>1</v>
      </c>
      <c r="I35" s="232">
        <f t="shared" si="1"/>
        <v>4</v>
      </c>
      <c r="J35" s="232" t="str">
        <f t="shared" si="2"/>
        <v>-4</v>
      </c>
      <c r="K35" s="232" t="str">
        <f>IFERROR(VLOOKUP(C35,'主變(變電所全停)'!N$1:W$65536,10,0),"")</f>
        <v/>
      </c>
      <c r="L35" s="232">
        <f>VALUE(IF(COUNTIF($K$2:K35,K35)&gt;4,"4","0"))</f>
        <v>4</v>
      </c>
      <c r="M35" s="232">
        <f>VALUE(IF(COUNTIF($K$2:K35,K35)&gt;3,"3","0"))</f>
        <v>3</v>
      </c>
      <c r="N35" s="231">
        <f>VALUE(IF(COUNTIF($K$2:K35,K35)&gt;2,"2","0"))</f>
        <v>2</v>
      </c>
      <c r="O35" s="231">
        <f>VALUE(IF(COUNTIF($K$2:K35,K35)&gt;1,"1","0"))</f>
        <v>1</v>
      </c>
      <c r="P35" s="232">
        <f t="shared" si="3"/>
        <v>4</v>
      </c>
      <c r="Q35" s="232" t="str">
        <f t="shared" si="0"/>
        <v>-4</v>
      </c>
    </row>
    <row r="36" spans="3:17">
      <c r="C36" s="231">
        <v>35</v>
      </c>
      <c r="D36" s="231" t="str">
        <f>IFERROR(VLOOKUP(C36,'主變(變電所全停)'!N$1:W$65536,8,0),"")</f>
        <v/>
      </c>
      <c r="E36" s="231">
        <f>VALUE(IF(COUNTIF($D$2:D36,D36)&gt;4,"4","0"))</f>
        <v>4</v>
      </c>
      <c r="F36" s="231">
        <f>VALUE(IF(COUNTIF($D$2:D36,D36)&gt;3,"3","0"))</f>
        <v>3</v>
      </c>
      <c r="G36" s="232">
        <f>VALUE(IF(COUNTIF($D$2:D36,D36)&gt;2,"2","0"))</f>
        <v>2</v>
      </c>
      <c r="H36" s="232">
        <f>VALUE(IF(COUNTIF($D$2:D36,D36)&gt;1,"1","0"))</f>
        <v>1</v>
      </c>
      <c r="I36" s="232">
        <f t="shared" si="1"/>
        <v>4</v>
      </c>
      <c r="J36" s="232" t="str">
        <f t="shared" si="2"/>
        <v>-4</v>
      </c>
      <c r="K36" s="232" t="str">
        <f>IFERROR(VLOOKUP(C36,'主變(變電所全停)'!N$1:W$65536,10,0),"")</f>
        <v/>
      </c>
      <c r="L36" s="232">
        <f>VALUE(IF(COUNTIF($K$2:K36,K36)&gt;4,"4","0"))</f>
        <v>4</v>
      </c>
      <c r="M36" s="232">
        <f>VALUE(IF(COUNTIF($K$2:K36,K36)&gt;3,"3","0"))</f>
        <v>3</v>
      </c>
      <c r="N36" s="231">
        <f>VALUE(IF(COUNTIF($K$2:K36,K36)&gt;2,"2","0"))</f>
        <v>2</v>
      </c>
      <c r="O36" s="231">
        <f>VALUE(IF(COUNTIF($K$2:K36,K36)&gt;1,"1","0"))</f>
        <v>1</v>
      </c>
      <c r="P36" s="232">
        <f t="shared" si="3"/>
        <v>4</v>
      </c>
      <c r="Q36" s="232" t="str">
        <f t="shared" si="0"/>
        <v>-4</v>
      </c>
    </row>
    <row r="37" spans="3:17">
      <c r="C37" s="231">
        <v>36</v>
      </c>
      <c r="D37" s="231" t="str">
        <f>IFERROR(VLOOKUP(C37,'主變(變電所全停)'!N$1:W$65536,8,0),"")</f>
        <v/>
      </c>
      <c r="E37" s="231">
        <f>VALUE(IF(COUNTIF($D$2:D37,D37)&gt;4,"4","0"))</f>
        <v>4</v>
      </c>
      <c r="F37" s="231">
        <f>VALUE(IF(COUNTIF($D$2:D37,D37)&gt;3,"3","0"))</f>
        <v>3</v>
      </c>
      <c r="G37" s="232">
        <f>VALUE(IF(COUNTIF($D$2:D37,D37)&gt;2,"2","0"))</f>
        <v>2</v>
      </c>
      <c r="H37" s="232">
        <f>VALUE(IF(COUNTIF($D$2:D37,D37)&gt;1,"1","0"))</f>
        <v>1</v>
      </c>
      <c r="I37" s="232">
        <f t="shared" si="1"/>
        <v>4</v>
      </c>
      <c r="J37" s="232" t="str">
        <f t="shared" si="2"/>
        <v>-4</v>
      </c>
      <c r="K37" s="232" t="str">
        <f>IFERROR(VLOOKUP(C37,'主變(變電所全停)'!N$1:W$65536,10,0),"")</f>
        <v/>
      </c>
      <c r="L37" s="232">
        <f>VALUE(IF(COUNTIF($K$2:K37,K37)&gt;4,"4","0"))</f>
        <v>4</v>
      </c>
      <c r="M37" s="232">
        <f>VALUE(IF(COUNTIF($K$2:K37,K37)&gt;3,"3","0"))</f>
        <v>3</v>
      </c>
      <c r="N37" s="231">
        <f>VALUE(IF(COUNTIF($K$2:K37,K37)&gt;2,"2","0"))</f>
        <v>2</v>
      </c>
      <c r="O37" s="231">
        <f>VALUE(IF(COUNTIF($K$2:K37,K37)&gt;1,"1","0"))</f>
        <v>1</v>
      </c>
      <c r="P37" s="232">
        <f t="shared" si="3"/>
        <v>4</v>
      </c>
      <c r="Q37" s="232" t="str">
        <f t="shared" si="0"/>
        <v>-4</v>
      </c>
    </row>
    <row r="38" spans="3:17">
      <c r="C38" s="231">
        <v>37</v>
      </c>
      <c r="D38" s="231" t="str">
        <f>IFERROR(VLOOKUP(C38,'主變(變電所全停)'!N$1:W$65536,8,0),"")</f>
        <v/>
      </c>
      <c r="E38" s="231">
        <f>VALUE(IF(COUNTIF($D$2:D38,D38)&gt;4,"4","0"))</f>
        <v>4</v>
      </c>
      <c r="F38" s="231">
        <f>VALUE(IF(COUNTIF($D$2:D38,D38)&gt;3,"3","0"))</f>
        <v>3</v>
      </c>
      <c r="G38" s="232">
        <f>VALUE(IF(COUNTIF($D$2:D38,D38)&gt;2,"2","0"))</f>
        <v>2</v>
      </c>
      <c r="H38" s="232">
        <f>VALUE(IF(COUNTIF($D$2:D38,D38)&gt;1,"1","0"))</f>
        <v>1</v>
      </c>
      <c r="I38" s="232">
        <f t="shared" si="1"/>
        <v>4</v>
      </c>
      <c r="J38" s="232" t="str">
        <f t="shared" si="2"/>
        <v>-4</v>
      </c>
      <c r="K38" s="232" t="str">
        <f>IFERROR(VLOOKUP(C38,'主變(變電所全停)'!N$1:W$65536,10,0),"")</f>
        <v/>
      </c>
      <c r="L38" s="232">
        <f>VALUE(IF(COUNTIF($K$2:K38,K38)&gt;4,"4","0"))</f>
        <v>4</v>
      </c>
      <c r="M38" s="232">
        <f>VALUE(IF(COUNTIF($K$2:K38,K38)&gt;3,"3","0"))</f>
        <v>3</v>
      </c>
      <c r="N38" s="231">
        <f>VALUE(IF(COUNTIF($K$2:K38,K38)&gt;2,"2","0"))</f>
        <v>2</v>
      </c>
      <c r="O38" s="231">
        <f>VALUE(IF(COUNTIF($K$2:K38,K38)&gt;1,"1","0"))</f>
        <v>1</v>
      </c>
      <c r="P38" s="232">
        <f t="shared" si="3"/>
        <v>4</v>
      </c>
      <c r="Q38" s="232" t="str">
        <f t="shared" si="0"/>
        <v>-4</v>
      </c>
    </row>
    <row r="39" spans="3:17">
      <c r="C39" s="231">
        <v>38</v>
      </c>
      <c r="D39" s="231" t="str">
        <f>IFERROR(VLOOKUP(C39,'主變(變電所全停)'!N$1:W$65536,8,0),"")</f>
        <v/>
      </c>
      <c r="E39" s="231">
        <f>VALUE(IF(COUNTIF($D$2:D39,D39)&gt;4,"4","0"))</f>
        <v>4</v>
      </c>
      <c r="F39" s="231">
        <f>VALUE(IF(COUNTIF($D$2:D39,D39)&gt;3,"3","0"))</f>
        <v>3</v>
      </c>
      <c r="G39" s="232">
        <f>VALUE(IF(COUNTIF($D$2:D39,D39)&gt;2,"2","0"))</f>
        <v>2</v>
      </c>
      <c r="H39" s="232">
        <f>VALUE(IF(COUNTIF($D$2:D39,D39)&gt;1,"1","0"))</f>
        <v>1</v>
      </c>
      <c r="I39" s="232">
        <f t="shared" si="1"/>
        <v>4</v>
      </c>
      <c r="J39" s="232" t="str">
        <f t="shared" si="2"/>
        <v>-4</v>
      </c>
      <c r="K39" s="232" t="str">
        <f>IFERROR(VLOOKUP(C39,'主變(變電所全停)'!N$1:W$65536,10,0),"")</f>
        <v/>
      </c>
      <c r="L39" s="232">
        <f>VALUE(IF(COUNTIF($K$2:K39,K39)&gt;4,"4","0"))</f>
        <v>4</v>
      </c>
      <c r="M39" s="232">
        <f>VALUE(IF(COUNTIF($K$2:K39,K39)&gt;3,"3","0"))</f>
        <v>3</v>
      </c>
      <c r="N39" s="231">
        <f>VALUE(IF(COUNTIF($K$2:K39,K39)&gt;2,"2","0"))</f>
        <v>2</v>
      </c>
      <c r="O39" s="231">
        <f>VALUE(IF(COUNTIF($K$2:K39,K39)&gt;1,"1","0"))</f>
        <v>1</v>
      </c>
      <c r="P39" s="232">
        <f t="shared" si="3"/>
        <v>4</v>
      </c>
      <c r="Q39" s="232" t="str">
        <f t="shared" si="0"/>
        <v>-4</v>
      </c>
    </row>
  </sheetData>
  <phoneticPr fontId="3" type="noConversion"/>
  <conditionalFormatting sqref="T1:T65536">
    <cfRule type="cellIs" dxfId="10" priority="2" stopIfTrue="1" operator="equal">
      <formula>"y"</formula>
    </cfRule>
  </conditionalFormatting>
  <conditionalFormatting sqref="G1:Q65536">
    <cfRule type="cellIs" dxfId="9" priority="1" stopIfTrue="1" operator="equal">
      <formula>"y"</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4">
    <tabColor rgb="FFFFFF00"/>
    <pageSetUpPr fitToPage="1"/>
  </sheetPr>
  <dimension ref="A1:IU80"/>
  <sheetViews>
    <sheetView workbookViewId="0">
      <selection sqref="A1:AF2"/>
    </sheetView>
  </sheetViews>
  <sheetFormatPr defaultColWidth="10.6640625" defaultRowHeight="15.6"/>
  <cols>
    <col min="1" max="32" width="8.109375" style="277" customWidth="1"/>
    <col min="33" max="37" width="7.6640625" style="276" customWidth="1"/>
    <col min="38" max="38" width="8.88671875" style="276" customWidth="1"/>
    <col min="39" max="39" width="10.21875" style="277" bestFit="1" customWidth="1"/>
    <col min="40" max="40" width="19.33203125" style="277" customWidth="1"/>
    <col min="41" max="256" width="10.6640625" style="277"/>
    <col min="257" max="288" width="8.109375" style="277" customWidth="1"/>
    <col min="289" max="293" width="7.6640625" style="277" customWidth="1"/>
    <col min="294" max="294" width="8.88671875" style="277" customWidth="1"/>
    <col min="295" max="295" width="10.21875" style="277" bestFit="1" customWidth="1"/>
    <col min="296" max="296" width="19.33203125" style="277" customWidth="1"/>
    <col min="297" max="512" width="10.6640625" style="277"/>
    <col min="513" max="544" width="8.109375" style="277" customWidth="1"/>
    <col min="545" max="549" width="7.6640625" style="277" customWidth="1"/>
    <col min="550" max="550" width="8.88671875" style="277" customWidth="1"/>
    <col min="551" max="551" width="10.21875" style="277" bestFit="1" customWidth="1"/>
    <col min="552" max="552" width="19.33203125" style="277" customWidth="1"/>
    <col min="553" max="768" width="10.6640625" style="277"/>
    <col min="769" max="800" width="8.109375" style="277" customWidth="1"/>
    <col min="801" max="805" width="7.6640625" style="277" customWidth="1"/>
    <col min="806" max="806" width="8.88671875" style="277" customWidth="1"/>
    <col min="807" max="807" width="10.21875" style="277" bestFit="1" customWidth="1"/>
    <col min="808" max="808" width="19.33203125" style="277" customWidth="1"/>
    <col min="809" max="1024" width="10.6640625" style="277"/>
    <col min="1025" max="1056" width="8.109375" style="277" customWidth="1"/>
    <col min="1057" max="1061" width="7.6640625" style="277" customWidth="1"/>
    <col min="1062" max="1062" width="8.88671875" style="277" customWidth="1"/>
    <col min="1063" max="1063" width="10.21875" style="277" bestFit="1" customWidth="1"/>
    <col min="1064" max="1064" width="19.33203125" style="277" customWidth="1"/>
    <col min="1065" max="1280" width="10.6640625" style="277"/>
    <col min="1281" max="1312" width="8.109375" style="277" customWidth="1"/>
    <col min="1313" max="1317" width="7.6640625" style="277" customWidth="1"/>
    <col min="1318" max="1318" width="8.88671875" style="277" customWidth="1"/>
    <col min="1319" max="1319" width="10.21875" style="277" bestFit="1" customWidth="1"/>
    <col min="1320" max="1320" width="19.33203125" style="277" customWidth="1"/>
    <col min="1321" max="1536" width="10.6640625" style="277"/>
    <col min="1537" max="1568" width="8.109375" style="277" customWidth="1"/>
    <col min="1569" max="1573" width="7.6640625" style="277" customWidth="1"/>
    <col min="1574" max="1574" width="8.88671875" style="277" customWidth="1"/>
    <col min="1575" max="1575" width="10.21875" style="277" bestFit="1" customWidth="1"/>
    <col min="1576" max="1576" width="19.33203125" style="277" customWidth="1"/>
    <col min="1577" max="1792" width="10.6640625" style="277"/>
    <col min="1793" max="1824" width="8.109375" style="277" customWidth="1"/>
    <col min="1825" max="1829" width="7.6640625" style="277" customWidth="1"/>
    <col min="1830" max="1830" width="8.88671875" style="277" customWidth="1"/>
    <col min="1831" max="1831" width="10.21875" style="277" bestFit="1" customWidth="1"/>
    <col min="1832" max="1832" width="19.33203125" style="277" customWidth="1"/>
    <col min="1833" max="2048" width="10.6640625" style="277"/>
    <col min="2049" max="2080" width="8.109375" style="277" customWidth="1"/>
    <col min="2081" max="2085" width="7.6640625" style="277" customWidth="1"/>
    <col min="2086" max="2086" width="8.88671875" style="277" customWidth="1"/>
    <col min="2087" max="2087" width="10.21875" style="277" bestFit="1" customWidth="1"/>
    <col min="2088" max="2088" width="19.33203125" style="277" customWidth="1"/>
    <col min="2089" max="2304" width="10.6640625" style="277"/>
    <col min="2305" max="2336" width="8.109375" style="277" customWidth="1"/>
    <col min="2337" max="2341" width="7.6640625" style="277" customWidth="1"/>
    <col min="2342" max="2342" width="8.88671875" style="277" customWidth="1"/>
    <col min="2343" max="2343" width="10.21875" style="277" bestFit="1" customWidth="1"/>
    <col min="2344" max="2344" width="19.33203125" style="277" customWidth="1"/>
    <col min="2345" max="2560" width="10.6640625" style="277"/>
    <col min="2561" max="2592" width="8.109375" style="277" customWidth="1"/>
    <col min="2593" max="2597" width="7.6640625" style="277" customWidth="1"/>
    <col min="2598" max="2598" width="8.88671875" style="277" customWidth="1"/>
    <col min="2599" max="2599" width="10.21875" style="277" bestFit="1" customWidth="1"/>
    <col min="2600" max="2600" width="19.33203125" style="277" customWidth="1"/>
    <col min="2601" max="2816" width="10.6640625" style="277"/>
    <col min="2817" max="2848" width="8.109375" style="277" customWidth="1"/>
    <col min="2849" max="2853" width="7.6640625" style="277" customWidth="1"/>
    <col min="2854" max="2854" width="8.88671875" style="277" customWidth="1"/>
    <col min="2855" max="2855" width="10.21875" style="277" bestFit="1" customWidth="1"/>
    <col min="2856" max="2856" width="19.33203125" style="277" customWidth="1"/>
    <col min="2857" max="3072" width="10.6640625" style="277"/>
    <col min="3073" max="3104" width="8.109375" style="277" customWidth="1"/>
    <col min="3105" max="3109" width="7.6640625" style="277" customWidth="1"/>
    <col min="3110" max="3110" width="8.88671875" style="277" customWidth="1"/>
    <col min="3111" max="3111" width="10.21875" style="277" bestFit="1" customWidth="1"/>
    <col min="3112" max="3112" width="19.33203125" style="277" customWidth="1"/>
    <col min="3113" max="3328" width="10.6640625" style="277"/>
    <col min="3329" max="3360" width="8.109375" style="277" customWidth="1"/>
    <col min="3361" max="3365" width="7.6640625" style="277" customWidth="1"/>
    <col min="3366" max="3366" width="8.88671875" style="277" customWidth="1"/>
    <col min="3367" max="3367" width="10.21875" style="277" bestFit="1" customWidth="1"/>
    <col min="3368" max="3368" width="19.33203125" style="277" customWidth="1"/>
    <col min="3369" max="3584" width="10.6640625" style="277"/>
    <col min="3585" max="3616" width="8.109375" style="277" customWidth="1"/>
    <col min="3617" max="3621" width="7.6640625" style="277" customWidth="1"/>
    <col min="3622" max="3622" width="8.88671875" style="277" customWidth="1"/>
    <col min="3623" max="3623" width="10.21875" style="277" bestFit="1" customWidth="1"/>
    <col min="3624" max="3624" width="19.33203125" style="277" customWidth="1"/>
    <col min="3625" max="3840" width="10.6640625" style="277"/>
    <col min="3841" max="3872" width="8.109375" style="277" customWidth="1"/>
    <col min="3873" max="3877" width="7.6640625" style="277" customWidth="1"/>
    <col min="3878" max="3878" width="8.88671875" style="277" customWidth="1"/>
    <col min="3879" max="3879" width="10.21875" style="277" bestFit="1" customWidth="1"/>
    <col min="3880" max="3880" width="19.33203125" style="277" customWidth="1"/>
    <col min="3881" max="4096" width="10.6640625" style="277"/>
    <col min="4097" max="4128" width="8.109375" style="277" customWidth="1"/>
    <col min="4129" max="4133" width="7.6640625" style="277" customWidth="1"/>
    <col min="4134" max="4134" width="8.88671875" style="277" customWidth="1"/>
    <col min="4135" max="4135" width="10.21875" style="277" bestFit="1" customWidth="1"/>
    <col min="4136" max="4136" width="19.33203125" style="277" customWidth="1"/>
    <col min="4137" max="4352" width="10.6640625" style="277"/>
    <col min="4353" max="4384" width="8.109375" style="277" customWidth="1"/>
    <col min="4385" max="4389" width="7.6640625" style="277" customWidth="1"/>
    <col min="4390" max="4390" width="8.88671875" style="277" customWidth="1"/>
    <col min="4391" max="4391" width="10.21875" style="277" bestFit="1" customWidth="1"/>
    <col min="4392" max="4392" width="19.33203125" style="277" customWidth="1"/>
    <col min="4393" max="4608" width="10.6640625" style="277"/>
    <col min="4609" max="4640" width="8.109375" style="277" customWidth="1"/>
    <col min="4641" max="4645" width="7.6640625" style="277" customWidth="1"/>
    <col min="4646" max="4646" width="8.88671875" style="277" customWidth="1"/>
    <col min="4647" max="4647" width="10.21875" style="277" bestFit="1" customWidth="1"/>
    <col min="4648" max="4648" width="19.33203125" style="277" customWidth="1"/>
    <col min="4649" max="4864" width="10.6640625" style="277"/>
    <col min="4865" max="4896" width="8.109375" style="277" customWidth="1"/>
    <col min="4897" max="4901" width="7.6640625" style="277" customWidth="1"/>
    <col min="4902" max="4902" width="8.88671875" style="277" customWidth="1"/>
    <col min="4903" max="4903" width="10.21875" style="277" bestFit="1" customWidth="1"/>
    <col min="4904" max="4904" width="19.33203125" style="277" customWidth="1"/>
    <col min="4905" max="5120" width="10.6640625" style="277"/>
    <col min="5121" max="5152" width="8.109375" style="277" customWidth="1"/>
    <col min="5153" max="5157" width="7.6640625" style="277" customWidth="1"/>
    <col min="5158" max="5158" width="8.88671875" style="277" customWidth="1"/>
    <col min="5159" max="5159" width="10.21875" style="277" bestFit="1" customWidth="1"/>
    <col min="5160" max="5160" width="19.33203125" style="277" customWidth="1"/>
    <col min="5161" max="5376" width="10.6640625" style="277"/>
    <col min="5377" max="5408" width="8.109375" style="277" customWidth="1"/>
    <col min="5409" max="5413" width="7.6640625" style="277" customWidth="1"/>
    <col min="5414" max="5414" width="8.88671875" style="277" customWidth="1"/>
    <col min="5415" max="5415" width="10.21875" style="277" bestFit="1" customWidth="1"/>
    <col min="5416" max="5416" width="19.33203125" style="277" customWidth="1"/>
    <col min="5417" max="5632" width="10.6640625" style="277"/>
    <col min="5633" max="5664" width="8.109375" style="277" customWidth="1"/>
    <col min="5665" max="5669" width="7.6640625" style="277" customWidth="1"/>
    <col min="5670" max="5670" width="8.88671875" style="277" customWidth="1"/>
    <col min="5671" max="5671" width="10.21875" style="277" bestFit="1" customWidth="1"/>
    <col min="5672" max="5672" width="19.33203125" style="277" customWidth="1"/>
    <col min="5673" max="5888" width="10.6640625" style="277"/>
    <col min="5889" max="5920" width="8.109375" style="277" customWidth="1"/>
    <col min="5921" max="5925" width="7.6640625" style="277" customWidth="1"/>
    <col min="5926" max="5926" width="8.88671875" style="277" customWidth="1"/>
    <col min="5927" max="5927" width="10.21875" style="277" bestFit="1" customWidth="1"/>
    <col min="5928" max="5928" width="19.33203125" style="277" customWidth="1"/>
    <col min="5929" max="6144" width="10.6640625" style="277"/>
    <col min="6145" max="6176" width="8.109375" style="277" customWidth="1"/>
    <col min="6177" max="6181" width="7.6640625" style="277" customWidth="1"/>
    <col min="6182" max="6182" width="8.88671875" style="277" customWidth="1"/>
    <col min="6183" max="6183" width="10.21875" style="277" bestFit="1" customWidth="1"/>
    <col min="6184" max="6184" width="19.33203125" style="277" customWidth="1"/>
    <col min="6185" max="6400" width="10.6640625" style="277"/>
    <col min="6401" max="6432" width="8.109375" style="277" customWidth="1"/>
    <col min="6433" max="6437" width="7.6640625" style="277" customWidth="1"/>
    <col min="6438" max="6438" width="8.88671875" style="277" customWidth="1"/>
    <col min="6439" max="6439" width="10.21875" style="277" bestFit="1" customWidth="1"/>
    <col min="6440" max="6440" width="19.33203125" style="277" customWidth="1"/>
    <col min="6441" max="6656" width="10.6640625" style="277"/>
    <col min="6657" max="6688" width="8.109375" style="277" customWidth="1"/>
    <col min="6689" max="6693" width="7.6640625" style="277" customWidth="1"/>
    <col min="6694" max="6694" width="8.88671875" style="277" customWidth="1"/>
    <col min="6695" max="6695" width="10.21875" style="277" bestFit="1" customWidth="1"/>
    <col min="6696" max="6696" width="19.33203125" style="277" customWidth="1"/>
    <col min="6697" max="6912" width="10.6640625" style="277"/>
    <col min="6913" max="6944" width="8.109375" style="277" customWidth="1"/>
    <col min="6945" max="6949" width="7.6640625" style="277" customWidth="1"/>
    <col min="6950" max="6950" width="8.88671875" style="277" customWidth="1"/>
    <col min="6951" max="6951" width="10.21875" style="277" bestFit="1" customWidth="1"/>
    <col min="6952" max="6952" width="19.33203125" style="277" customWidth="1"/>
    <col min="6953" max="7168" width="10.6640625" style="277"/>
    <col min="7169" max="7200" width="8.109375" style="277" customWidth="1"/>
    <col min="7201" max="7205" width="7.6640625" style="277" customWidth="1"/>
    <col min="7206" max="7206" width="8.88671875" style="277" customWidth="1"/>
    <col min="7207" max="7207" width="10.21875" style="277" bestFit="1" customWidth="1"/>
    <col min="7208" max="7208" width="19.33203125" style="277" customWidth="1"/>
    <col min="7209" max="7424" width="10.6640625" style="277"/>
    <col min="7425" max="7456" width="8.109375" style="277" customWidth="1"/>
    <col min="7457" max="7461" width="7.6640625" style="277" customWidth="1"/>
    <col min="7462" max="7462" width="8.88671875" style="277" customWidth="1"/>
    <col min="7463" max="7463" width="10.21875" style="277" bestFit="1" customWidth="1"/>
    <col min="7464" max="7464" width="19.33203125" style="277" customWidth="1"/>
    <col min="7465" max="7680" width="10.6640625" style="277"/>
    <col min="7681" max="7712" width="8.109375" style="277" customWidth="1"/>
    <col min="7713" max="7717" width="7.6640625" style="277" customWidth="1"/>
    <col min="7718" max="7718" width="8.88671875" style="277" customWidth="1"/>
    <col min="7719" max="7719" width="10.21875" style="277" bestFit="1" customWidth="1"/>
    <col min="7720" max="7720" width="19.33203125" style="277" customWidth="1"/>
    <col min="7721" max="7936" width="10.6640625" style="277"/>
    <col min="7937" max="7968" width="8.109375" style="277" customWidth="1"/>
    <col min="7969" max="7973" width="7.6640625" style="277" customWidth="1"/>
    <col min="7974" max="7974" width="8.88671875" style="277" customWidth="1"/>
    <col min="7975" max="7975" width="10.21875" style="277" bestFit="1" customWidth="1"/>
    <col min="7976" max="7976" width="19.33203125" style="277" customWidth="1"/>
    <col min="7977" max="8192" width="10.6640625" style="277"/>
    <col min="8193" max="8224" width="8.109375" style="277" customWidth="1"/>
    <col min="8225" max="8229" width="7.6640625" style="277" customWidth="1"/>
    <col min="8230" max="8230" width="8.88671875" style="277" customWidth="1"/>
    <col min="8231" max="8231" width="10.21875" style="277" bestFit="1" customWidth="1"/>
    <col min="8232" max="8232" width="19.33203125" style="277" customWidth="1"/>
    <col min="8233" max="8448" width="10.6640625" style="277"/>
    <col min="8449" max="8480" width="8.109375" style="277" customWidth="1"/>
    <col min="8481" max="8485" width="7.6640625" style="277" customWidth="1"/>
    <col min="8486" max="8486" width="8.88671875" style="277" customWidth="1"/>
    <col min="8487" max="8487" width="10.21875" style="277" bestFit="1" customWidth="1"/>
    <col min="8488" max="8488" width="19.33203125" style="277" customWidth="1"/>
    <col min="8489" max="8704" width="10.6640625" style="277"/>
    <col min="8705" max="8736" width="8.109375" style="277" customWidth="1"/>
    <col min="8737" max="8741" width="7.6640625" style="277" customWidth="1"/>
    <col min="8742" max="8742" width="8.88671875" style="277" customWidth="1"/>
    <col min="8743" max="8743" width="10.21875" style="277" bestFit="1" customWidth="1"/>
    <col min="8744" max="8744" width="19.33203125" style="277" customWidth="1"/>
    <col min="8745" max="8960" width="10.6640625" style="277"/>
    <col min="8961" max="8992" width="8.109375" style="277" customWidth="1"/>
    <col min="8993" max="8997" width="7.6640625" style="277" customWidth="1"/>
    <col min="8998" max="8998" width="8.88671875" style="277" customWidth="1"/>
    <col min="8999" max="8999" width="10.21875" style="277" bestFit="1" customWidth="1"/>
    <col min="9000" max="9000" width="19.33203125" style="277" customWidth="1"/>
    <col min="9001" max="9216" width="10.6640625" style="277"/>
    <col min="9217" max="9248" width="8.109375" style="277" customWidth="1"/>
    <col min="9249" max="9253" width="7.6640625" style="277" customWidth="1"/>
    <col min="9254" max="9254" width="8.88671875" style="277" customWidth="1"/>
    <col min="9255" max="9255" width="10.21875" style="277" bestFit="1" customWidth="1"/>
    <col min="9256" max="9256" width="19.33203125" style="277" customWidth="1"/>
    <col min="9257" max="9472" width="10.6640625" style="277"/>
    <col min="9473" max="9504" width="8.109375" style="277" customWidth="1"/>
    <col min="9505" max="9509" width="7.6640625" style="277" customWidth="1"/>
    <col min="9510" max="9510" width="8.88671875" style="277" customWidth="1"/>
    <col min="9511" max="9511" width="10.21875" style="277" bestFit="1" customWidth="1"/>
    <col min="9512" max="9512" width="19.33203125" style="277" customWidth="1"/>
    <col min="9513" max="9728" width="10.6640625" style="277"/>
    <col min="9729" max="9760" width="8.109375" style="277" customWidth="1"/>
    <col min="9761" max="9765" width="7.6640625" style="277" customWidth="1"/>
    <col min="9766" max="9766" width="8.88671875" style="277" customWidth="1"/>
    <col min="9767" max="9767" width="10.21875" style="277" bestFit="1" customWidth="1"/>
    <col min="9768" max="9768" width="19.33203125" style="277" customWidth="1"/>
    <col min="9769" max="9984" width="10.6640625" style="277"/>
    <col min="9985" max="10016" width="8.109375" style="277" customWidth="1"/>
    <col min="10017" max="10021" width="7.6640625" style="277" customWidth="1"/>
    <col min="10022" max="10022" width="8.88671875" style="277" customWidth="1"/>
    <col min="10023" max="10023" width="10.21875" style="277" bestFit="1" customWidth="1"/>
    <col min="10024" max="10024" width="19.33203125" style="277" customWidth="1"/>
    <col min="10025" max="10240" width="10.6640625" style="277"/>
    <col min="10241" max="10272" width="8.109375" style="277" customWidth="1"/>
    <col min="10273" max="10277" width="7.6640625" style="277" customWidth="1"/>
    <col min="10278" max="10278" width="8.88671875" style="277" customWidth="1"/>
    <col min="10279" max="10279" width="10.21875" style="277" bestFit="1" customWidth="1"/>
    <col min="10280" max="10280" width="19.33203125" style="277" customWidth="1"/>
    <col min="10281" max="10496" width="10.6640625" style="277"/>
    <col min="10497" max="10528" width="8.109375" style="277" customWidth="1"/>
    <col min="10529" max="10533" width="7.6640625" style="277" customWidth="1"/>
    <col min="10534" max="10534" width="8.88671875" style="277" customWidth="1"/>
    <col min="10535" max="10535" width="10.21875" style="277" bestFit="1" customWidth="1"/>
    <col min="10536" max="10536" width="19.33203125" style="277" customWidth="1"/>
    <col min="10537" max="10752" width="10.6640625" style="277"/>
    <col min="10753" max="10784" width="8.109375" style="277" customWidth="1"/>
    <col min="10785" max="10789" width="7.6640625" style="277" customWidth="1"/>
    <col min="10790" max="10790" width="8.88671875" style="277" customWidth="1"/>
    <col min="10791" max="10791" width="10.21875" style="277" bestFit="1" customWidth="1"/>
    <col min="10792" max="10792" width="19.33203125" style="277" customWidth="1"/>
    <col min="10793" max="11008" width="10.6640625" style="277"/>
    <col min="11009" max="11040" width="8.109375" style="277" customWidth="1"/>
    <col min="11041" max="11045" width="7.6640625" style="277" customWidth="1"/>
    <col min="11046" max="11046" width="8.88671875" style="277" customWidth="1"/>
    <col min="11047" max="11047" width="10.21875" style="277" bestFit="1" customWidth="1"/>
    <col min="11048" max="11048" width="19.33203125" style="277" customWidth="1"/>
    <col min="11049" max="11264" width="10.6640625" style="277"/>
    <col min="11265" max="11296" width="8.109375" style="277" customWidth="1"/>
    <col min="11297" max="11301" width="7.6640625" style="277" customWidth="1"/>
    <col min="11302" max="11302" width="8.88671875" style="277" customWidth="1"/>
    <col min="11303" max="11303" width="10.21875" style="277" bestFit="1" customWidth="1"/>
    <col min="11304" max="11304" width="19.33203125" style="277" customWidth="1"/>
    <col min="11305" max="11520" width="10.6640625" style="277"/>
    <col min="11521" max="11552" width="8.109375" style="277" customWidth="1"/>
    <col min="11553" max="11557" width="7.6640625" style="277" customWidth="1"/>
    <col min="11558" max="11558" width="8.88671875" style="277" customWidth="1"/>
    <col min="11559" max="11559" width="10.21875" style="277" bestFit="1" customWidth="1"/>
    <col min="11560" max="11560" width="19.33203125" style="277" customWidth="1"/>
    <col min="11561" max="11776" width="10.6640625" style="277"/>
    <col min="11777" max="11808" width="8.109375" style="277" customWidth="1"/>
    <col min="11809" max="11813" width="7.6640625" style="277" customWidth="1"/>
    <col min="11814" max="11814" width="8.88671875" style="277" customWidth="1"/>
    <col min="11815" max="11815" width="10.21875" style="277" bestFit="1" customWidth="1"/>
    <col min="11816" max="11816" width="19.33203125" style="277" customWidth="1"/>
    <col min="11817" max="12032" width="10.6640625" style="277"/>
    <col min="12033" max="12064" width="8.109375" style="277" customWidth="1"/>
    <col min="12065" max="12069" width="7.6640625" style="277" customWidth="1"/>
    <col min="12070" max="12070" width="8.88671875" style="277" customWidth="1"/>
    <col min="12071" max="12071" width="10.21875" style="277" bestFit="1" customWidth="1"/>
    <col min="12072" max="12072" width="19.33203125" style="277" customWidth="1"/>
    <col min="12073" max="12288" width="10.6640625" style="277"/>
    <col min="12289" max="12320" width="8.109375" style="277" customWidth="1"/>
    <col min="12321" max="12325" width="7.6640625" style="277" customWidth="1"/>
    <col min="12326" max="12326" width="8.88671875" style="277" customWidth="1"/>
    <col min="12327" max="12327" width="10.21875" style="277" bestFit="1" customWidth="1"/>
    <col min="12328" max="12328" width="19.33203125" style="277" customWidth="1"/>
    <col min="12329" max="12544" width="10.6640625" style="277"/>
    <col min="12545" max="12576" width="8.109375" style="277" customWidth="1"/>
    <col min="12577" max="12581" width="7.6640625" style="277" customWidth="1"/>
    <col min="12582" max="12582" width="8.88671875" style="277" customWidth="1"/>
    <col min="12583" max="12583" width="10.21875" style="277" bestFit="1" customWidth="1"/>
    <col min="12584" max="12584" width="19.33203125" style="277" customWidth="1"/>
    <col min="12585" max="12800" width="10.6640625" style="277"/>
    <col min="12801" max="12832" width="8.109375" style="277" customWidth="1"/>
    <col min="12833" max="12837" width="7.6640625" style="277" customWidth="1"/>
    <col min="12838" max="12838" width="8.88671875" style="277" customWidth="1"/>
    <col min="12839" max="12839" width="10.21875" style="277" bestFit="1" customWidth="1"/>
    <col min="12840" max="12840" width="19.33203125" style="277" customWidth="1"/>
    <col min="12841" max="13056" width="10.6640625" style="277"/>
    <col min="13057" max="13088" width="8.109375" style="277" customWidth="1"/>
    <col min="13089" max="13093" width="7.6640625" style="277" customWidth="1"/>
    <col min="13094" max="13094" width="8.88671875" style="277" customWidth="1"/>
    <col min="13095" max="13095" width="10.21875" style="277" bestFit="1" customWidth="1"/>
    <col min="13096" max="13096" width="19.33203125" style="277" customWidth="1"/>
    <col min="13097" max="13312" width="10.6640625" style="277"/>
    <col min="13313" max="13344" width="8.109375" style="277" customWidth="1"/>
    <col min="13345" max="13349" width="7.6640625" style="277" customWidth="1"/>
    <col min="13350" max="13350" width="8.88671875" style="277" customWidth="1"/>
    <col min="13351" max="13351" width="10.21875" style="277" bestFit="1" customWidth="1"/>
    <col min="13352" max="13352" width="19.33203125" style="277" customWidth="1"/>
    <col min="13353" max="13568" width="10.6640625" style="277"/>
    <col min="13569" max="13600" width="8.109375" style="277" customWidth="1"/>
    <col min="13601" max="13605" width="7.6640625" style="277" customWidth="1"/>
    <col min="13606" max="13606" width="8.88671875" style="277" customWidth="1"/>
    <col min="13607" max="13607" width="10.21875" style="277" bestFit="1" customWidth="1"/>
    <col min="13608" max="13608" width="19.33203125" style="277" customWidth="1"/>
    <col min="13609" max="13824" width="10.6640625" style="277"/>
    <col min="13825" max="13856" width="8.109375" style="277" customWidth="1"/>
    <col min="13857" max="13861" width="7.6640625" style="277" customWidth="1"/>
    <col min="13862" max="13862" width="8.88671875" style="277" customWidth="1"/>
    <col min="13863" max="13863" width="10.21875" style="277" bestFit="1" customWidth="1"/>
    <col min="13864" max="13864" width="19.33203125" style="277" customWidth="1"/>
    <col min="13865" max="14080" width="10.6640625" style="277"/>
    <col min="14081" max="14112" width="8.109375" style="277" customWidth="1"/>
    <col min="14113" max="14117" width="7.6640625" style="277" customWidth="1"/>
    <col min="14118" max="14118" width="8.88671875" style="277" customWidth="1"/>
    <col min="14119" max="14119" width="10.21875" style="277" bestFit="1" customWidth="1"/>
    <col min="14120" max="14120" width="19.33203125" style="277" customWidth="1"/>
    <col min="14121" max="14336" width="10.6640625" style="277"/>
    <col min="14337" max="14368" width="8.109375" style="277" customWidth="1"/>
    <col min="14369" max="14373" width="7.6640625" style="277" customWidth="1"/>
    <col min="14374" max="14374" width="8.88671875" style="277" customWidth="1"/>
    <col min="14375" max="14375" width="10.21875" style="277" bestFit="1" customWidth="1"/>
    <col min="14376" max="14376" width="19.33203125" style="277" customWidth="1"/>
    <col min="14377" max="14592" width="10.6640625" style="277"/>
    <col min="14593" max="14624" width="8.109375" style="277" customWidth="1"/>
    <col min="14625" max="14629" width="7.6640625" style="277" customWidth="1"/>
    <col min="14630" max="14630" width="8.88671875" style="277" customWidth="1"/>
    <col min="14631" max="14631" width="10.21875" style="277" bestFit="1" customWidth="1"/>
    <col min="14632" max="14632" width="19.33203125" style="277" customWidth="1"/>
    <col min="14633" max="14848" width="10.6640625" style="277"/>
    <col min="14849" max="14880" width="8.109375" style="277" customWidth="1"/>
    <col min="14881" max="14885" width="7.6640625" style="277" customWidth="1"/>
    <col min="14886" max="14886" width="8.88671875" style="277" customWidth="1"/>
    <col min="14887" max="14887" width="10.21875" style="277" bestFit="1" customWidth="1"/>
    <col min="14888" max="14888" width="19.33203125" style="277" customWidth="1"/>
    <col min="14889" max="15104" width="10.6640625" style="277"/>
    <col min="15105" max="15136" width="8.109375" style="277" customWidth="1"/>
    <col min="15137" max="15141" width="7.6640625" style="277" customWidth="1"/>
    <col min="15142" max="15142" width="8.88671875" style="277" customWidth="1"/>
    <col min="15143" max="15143" width="10.21875" style="277" bestFit="1" customWidth="1"/>
    <col min="15144" max="15144" width="19.33203125" style="277" customWidth="1"/>
    <col min="15145" max="15360" width="10.6640625" style="277"/>
    <col min="15361" max="15392" width="8.109375" style="277" customWidth="1"/>
    <col min="15393" max="15397" width="7.6640625" style="277" customWidth="1"/>
    <col min="15398" max="15398" width="8.88671875" style="277" customWidth="1"/>
    <col min="15399" max="15399" width="10.21875" style="277" bestFit="1" customWidth="1"/>
    <col min="15400" max="15400" width="19.33203125" style="277" customWidth="1"/>
    <col min="15401" max="15616" width="10.6640625" style="277"/>
    <col min="15617" max="15648" width="8.109375" style="277" customWidth="1"/>
    <col min="15649" max="15653" width="7.6640625" style="277" customWidth="1"/>
    <col min="15654" max="15654" width="8.88671875" style="277" customWidth="1"/>
    <col min="15655" max="15655" width="10.21875" style="277" bestFit="1" customWidth="1"/>
    <col min="15656" max="15656" width="19.33203125" style="277" customWidth="1"/>
    <col min="15657" max="15872" width="10.6640625" style="277"/>
    <col min="15873" max="15904" width="8.109375" style="277" customWidth="1"/>
    <col min="15905" max="15909" width="7.6640625" style="277" customWidth="1"/>
    <col min="15910" max="15910" width="8.88671875" style="277" customWidth="1"/>
    <col min="15911" max="15911" width="10.21875" style="277" bestFit="1" customWidth="1"/>
    <col min="15912" max="15912" width="19.33203125" style="277" customWidth="1"/>
    <col min="15913" max="16128" width="10.6640625" style="277"/>
    <col min="16129" max="16160" width="8.109375" style="277" customWidth="1"/>
    <col min="16161" max="16165" width="7.6640625" style="277" customWidth="1"/>
    <col min="16166" max="16166" width="8.88671875" style="277" customWidth="1"/>
    <col min="16167" max="16167" width="10.21875" style="277" bestFit="1" customWidth="1"/>
    <col min="16168" max="16168" width="19.33203125" style="277" customWidth="1"/>
    <col min="16169" max="16384" width="10.6640625" style="277"/>
  </cols>
  <sheetData>
    <row r="1" spans="1:41">
      <c r="A1" s="1604" t="s">
        <v>1074</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row>
    <row r="2" spans="1:41" ht="27.75" customHeight="1">
      <c r="A2" s="1605"/>
      <c r="B2" s="1605"/>
      <c r="C2" s="1605"/>
      <c r="D2" s="1605"/>
      <c r="E2" s="1605"/>
      <c r="F2" s="1605"/>
      <c r="G2" s="1605"/>
      <c r="H2" s="1605"/>
      <c r="I2" s="1605"/>
      <c r="J2" s="1605"/>
      <c r="K2" s="1605"/>
      <c r="L2" s="1605"/>
      <c r="M2" s="1605"/>
      <c r="N2" s="1605"/>
      <c r="O2" s="1605"/>
      <c r="P2" s="1605"/>
      <c r="Q2" s="1605"/>
      <c r="R2" s="1605"/>
      <c r="S2" s="1605"/>
      <c r="T2" s="1605"/>
      <c r="U2" s="1605"/>
      <c r="V2" s="1605"/>
      <c r="W2" s="1605"/>
      <c r="X2" s="1605"/>
      <c r="Y2" s="1605"/>
      <c r="Z2" s="1605"/>
      <c r="AA2" s="1605"/>
      <c r="AB2" s="1605"/>
      <c r="AC2" s="1605"/>
      <c r="AD2" s="1605"/>
      <c r="AE2" s="1605"/>
      <c r="AF2" s="1605"/>
    </row>
    <row r="3" spans="1:41" ht="16.5" customHeight="1" thickBot="1">
      <c r="A3" s="278"/>
      <c r="B3" s="279"/>
      <c r="C3" s="278"/>
      <c r="D3" s="278"/>
      <c r="E3" s="278"/>
      <c r="F3" s="279"/>
      <c r="G3" s="279"/>
      <c r="H3" s="279"/>
      <c r="I3" s="279"/>
      <c r="J3" s="280"/>
      <c r="K3" s="279"/>
      <c r="L3" s="280"/>
      <c r="M3" s="279"/>
      <c r="N3" s="279"/>
      <c r="O3" s="279"/>
      <c r="P3" s="279"/>
      <c r="Q3" s="279"/>
      <c r="R3" s="279"/>
      <c r="S3" s="279"/>
      <c r="T3" s="279"/>
      <c r="U3" s="279"/>
      <c r="V3" s="279"/>
      <c r="W3" s="278"/>
      <c r="X3" s="281" t="s">
        <v>1075</v>
      </c>
      <c r="AF3" s="282"/>
      <c r="AG3" s="1606" t="s">
        <v>1076</v>
      </c>
      <c r="AH3" s="1607"/>
      <c r="AI3" s="1607"/>
      <c r="AJ3" s="1607"/>
      <c r="AK3" s="1607"/>
      <c r="AL3" s="1607"/>
    </row>
    <row r="4" spans="1:41" ht="16.5" customHeight="1" thickTop="1">
      <c r="A4" s="1608" t="s">
        <v>1077</v>
      </c>
      <c r="B4" s="1609"/>
      <c r="C4" s="283"/>
      <c r="D4" s="284"/>
      <c r="E4" s="284"/>
      <c r="F4" s="284"/>
      <c r="G4" s="285"/>
      <c r="H4" s="284"/>
      <c r="I4" s="284"/>
      <c r="J4" s="284"/>
      <c r="K4" s="284"/>
      <c r="L4" s="284"/>
      <c r="M4" s="284"/>
      <c r="N4" s="284"/>
      <c r="O4" s="284"/>
      <c r="P4" s="284"/>
      <c r="Q4" s="284"/>
      <c r="R4" s="286"/>
      <c r="S4" s="287"/>
      <c r="T4" s="284"/>
      <c r="U4" s="284"/>
      <c r="V4" s="284"/>
      <c r="W4" s="288"/>
      <c r="X4" s="288"/>
      <c r="Y4" s="288"/>
      <c r="Z4" s="284"/>
      <c r="AA4" s="284"/>
      <c r="AB4" s="289"/>
      <c r="AC4" s="284"/>
      <c r="AD4" s="289"/>
      <c r="AE4" s="284"/>
      <c r="AF4" s="290"/>
      <c r="AG4" s="284"/>
      <c r="AH4" s="284"/>
      <c r="AI4" s="289"/>
      <c r="AJ4" s="291"/>
      <c r="AK4" s="292"/>
      <c r="AL4" s="293"/>
      <c r="AM4" s="294"/>
    </row>
    <row r="5" spans="1:41" ht="16.2">
      <c r="A5" s="1610"/>
      <c r="B5" s="1611"/>
      <c r="C5" s="295" t="s">
        <v>1078</v>
      </c>
      <c r="D5" s="296" t="s">
        <v>1079</v>
      </c>
      <c r="E5" s="296" t="s">
        <v>1080</v>
      </c>
      <c r="F5" s="296" t="s">
        <v>1081</v>
      </c>
      <c r="G5" s="297" t="s">
        <v>1082</v>
      </c>
      <c r="H5" s="296" t="s">
        <v>1083</v>
      </c>
      <c r="I5" s="296" t="s">
        <v>1084</v>
      </c>
      <c r="J5" s="296" t="s">
        <v>1085</v>
      </c>
      <c r="K5" s="296" t="s">
        <v>1086</v>
      </c>
      <c r="L5" s="296" t="s">
        <v>1087</v>
      </c>
      <c r="M5" s="296" t="s">
        <v>1088</v>
      </c>
      <c r="N5" s="296" t="s">
        <v>1089</v>
      </c>
      <c r="O5" s="296" t="s">
        <v>1090</v>
      </c>
      <c r="P5" s="296" t="s">
        <v>1091</v>
      </c>
      <c r="Q5" s="296" t="s">
        <v>1092</v>
      </c>
      <c r="R5" s="298" t="s">
        <v>1093</v>
      </c>
      <c r="S5" s="299" t="s">
        <v>1094</v>
      </c>
      <c r="T5" s="296" t="s">
        <v>1095</v>
      </c>
      <c r="U5" s="300" t="s">
        <v>1096</v>
      </c>
      <c r="V5" s="296" t="s">
        <v>1097</v>
      </c>
      <c r="W5" s="301" t="s">
        <v>1098</v>
      </c>
      <c r="X5" s="301" t="s">
        <v>1099</v>
      </c>
      <c r="Y5" s="301" t="s">
        <v>1100</v>
      </c>
      <c r="Z5" s="300" t="s">
        <v>1101</v>
      </c>
      <c r="AA5" s="300" t="s">
        <v>1102</v>
      </c>
      <c r="AB5" s="297" t="s">
        <v>1103</v>
      </c>
      <c r="AC5" s="300" t="s">
        <v>1104</v>
      </c>
      <c r="AD5" s="297" t="s">
        <v>1105</v>
      </c>
      <c r="AE5" s="300" t="s">
        <v>1106</v>
      </c>
      <c r="AF5" s="300" t="s">
        <v>1107</v>
      </c>
      <c r="AG5" s="300" t="s">
        <v>1108</v>
      </c>
      <c r="AH5" s="300" t="s">
        <v>1109</v>
      </c>
      <c r="AI5" s="297" t="s">
        <v>1110</v>
      </c>
      <c r="AJ5" s="302" t="s">
        <v>1111</v>
      </c>
      <c r="AK5" s="303" t="s">
        <v>1112</v>
      </c>
      <c r="AL5" s="304" t="s">
        <v>1113</v>
      </c>
      <c r="AM5" s="305" t="s">
        <v>1114</v>
      </c>
    </row>
    <row r="6" spans="1:41" ht="16.2">
      <c r="A6" s="1610"/>
      <c r="B6" s="1611"/>
      <c r="C6" s="295" t="s">
        <v>1115</v>
      </c>
      <c r="D6" s="296" t="s">
        <v>1116</v>
      </c>
      <c r="E6" s="296" t="s">
        <v>1117</v>
      </c>
      <c r="F6" s="296" t="s">
        <v>1118</v>
      </c>
      <c r="G6" s="297" t="s">
        <v>1119</v>
      </c>
      <c r="H6" s="296" t="s">
        <v>1120</v>
      </c>
      <c r="I6" s="296" t="s">
        <v>1121</v>
      </c>
      <c r="J6" s="296" t="s">
        <v>1122</v>
      </c>
      <c r="K6" s="296" t="s">
        <v>1123</v>
      </c>
      <c r="L6" s="296" t="s">
        <v>1124</v>
      </c>
      <c r="M6" s="296" t="s">
        <v>1125</v>
      </c>
      <c r="N6" s="296" t="s">
        <v>1126</v>
      </c>
      <c r="O6" s="296" t="s">
        <v>1127</v>
      </c>
      <c r="P6" s="296" t="s">
        <v>1128</v>
      </c>
      <c r="Q6" s="296" t="s">
        <v>1129</v>
      </c>
      <c r="R6" s="298" t="s">
        <v>1130</v>
      </c>
      <c r="S6" s="299" t="s">
        <v>1131</v>
      </c>
      <c r="T6" s="296" t="s">
        <v>1132</v>
      </c>
      <c r="U6" s="296" t="s">
        <v>1133</v>
      </c>
      <c r="V6" s="296" t="s">
        <v>1134</v>
      </c>
      <c r="W6" s="301" t="s">
        <v>1135</v>
      </c>
      <c r="X6" s="301" t="s">
        <v>1136</v>
      </c>
      <c r="Y6" s="301" t="s">
        <v>1137</v>
      </c>
      <c r="Z6" s="300" t="s">
        <v>1138</v>
      </c>
      <c r="AA6" s="300" t="s">
        <v>1139</v>
      </c>
      <c r="AB6" s="297" t="s">
        <v>1140</v>
      </c>
      <c r="AC6" s="300" t="s">
        <v>1141</v>
      </c>
      <c r="AD6" s="297" t="s">
        <v>1142</v>
      </c>
      <c r="AE6" s="300" t="s">
        <v>1143</v>
      </c>
      <c r="AF6" s="300" t="s">
        <v>1144</v>
      </c>
      <c r="AG6" s="300" t="s">
        <v>1145</v>
      </c>
      <c r="AH6" s="300" t="s">
        <v>1146</v>
      </c>
      <c r="AI6" s="297" t="s">
        <v>1147</v>
      </c>
      <c r="AJ6" s="302" t="s">
        <v>1148</v>
      </c>
      <c r="AK6" s="303" t="s">
        <v>1149</v>
      </c>
      <c r="AL6" s="304" t="s">
        <v>1150</v>
      </c>
      <c r="AM6" s="305" t="s">
        <v>1151</v>
      </c>
    </row>
    <row r="7" spans="1:41">
      <c r="A7" s="1610"/>
      <c r="B7" s="1611"/>
      <c r="C7" s="295"/>
      <c r="D7" s="296"/>
      <c r="E7" s="296"/>
      <c r="F7" s="296"/>
      <c r="G7" s="297" t="s">
        <v>1152</v>
      </c>
      <c r="H7" s="296"/>
      <c r="I7" s="296"/>
      <c r="J7" s="296"/>
      <c r="K7" s="306" t="s">
        <v>1153</v>
      </c>
      <c r="L7" s="296"/>
      <c r="M7" s="296"/>
      <c r="N7" s="296"/>
      <c r="O7" s="300" t="s">
        <v>1152</v>
      </c>
      <c r="P7" s="296"/>
      <c r="Q7" s="296"/>
      <c r="R7" s="298"/>
      <c r="S7" s="299"/>
      <c r="T7" s="296"/>
      <c r="U7" s="306" t="s">
        <v>1154</v>
      </c>
      <c r="V7" s="296"/>
      <c r="W7" s="301"/>
      <c r="X7" s="301"/>
      <c r="Y7" s="301"/>
      <c r="Z7" s="300" t="s">
        <v>1155</v>
      </c>
      <c r="AA7" s="300" t="s">
        <v>1155</v>
      </c>
      <c r="AB7" s="297" t="s">
        <v>1152</v>
      </c>
      <c r="AC7" s="300" t="s">
        <v>1152</v>
      </c>
      <c r="AD7" s="297" t="s">
        <v>1152</v>
      </c>
      <c r="AE7" s="300" t="s">
        <v>1152</v>
      </c>
      <c r="AF7" s="300" t="s">
        <v>1152</v>
      </c>
      <c r="AG7" s="300" t="s">
        <v>1152</v>
      </c>
      <c r="AH7" s="300" t="s">
        <v>1156</v>
      </c>
      <c r="AI7" s="297" t="s">
        <v>1152</v>
      </c>
      <c r="AJ7" s="302" t="s">
        <v>1152</v>
      </c>
      <c r="AK7" s="303" t="s">
        <v>1155</v>
      </c>
      <c r="AL7" s="304" t="s">
        <v>1152</v>
      </c>
      <c r="AM7" s="307" t="s">
        <v>1152</v>
      </c>
    </row>
    <row r="8" spans="1:41" ht="16.2">
      <c r="A8" s="308" t="s">
        <v>1157</v>
      </c>
      <c r="B8" s="309" t="s">
        <v>1158</v>
      </c>
      <c r="C8" s="310" t="s">
        <v>1159</v>
      </c>
      <c r="D8" s="310" t="s">
        <v>1159</v>
      </c>
      <c r="E8" s="310" t="s">
        <v>1159</v>
      </c>
      <c r="F8" s="310" t="s">
        <v>1159</v>
      </c>
      <c r="G8" s="311" t="s">
        <v>1160</v>
      </c>
      <c r="H8" s="310" t="s">
        <v>1159</v>
      </c>
      <c r="I8" s="310" t="s">
        <v>1159</v>
      </c>
      <c r="J8" s="310" t="s">
        <v>1159</v>
      </c>
      <c r="K8" s="312" t="s">
        <v>1161</v>
      </c>
      <c r="L8" s="310" t="s">
        <v>1159</v>
      </c>
      <c r="M8" s="310" t="s">
        <v>1159</v>
      </c>
      <c r="N8" s="312" t="s">
        <v>1162</v>
      </c>
      <c r="O8" s="310" t="s">
        <v>1163</v>
      </c>
      <c r="P8" s="312" t="s">
        <v>1162</v>
      </c>
      <c r="Q8" s="310" t="s">
        <v>1159</v>
      </c>
      <c r="R8" s="312" t="s">
        <v>1162</v>
      </c>
      <c r="S8" s="312" t="s">
        <v>1162</v>
      </c>
      <c r="T8" s="312" t="s">
        <v>1162</v>
      </c>
      <c r="U8" s="310" t="s">
        <v>1163</v>
      </c>
      <c r="V8" s="312" t="s">
        <v>1162</v>
      </c>
      <c r="W8" s="312" t="s">
        <v>1162</v>
      </c>
      <c r="X8" s="312" t="s">
        <v>1162</v>
      </c>
      <c r="Y8" s="312" t="s">
        <v>1162</v>
      </c>
      <c r="Z8" s="310" t="s">
        <v>1159</v>
      </c>
      <c r="AA8" s="313" t="s">
        <v>1164</v>
      </c>
      <c r="AB8" s="314" t="s">
        <v>1165</v>
      </c>
      <c r="AC8" s="311" t="s">
        <v>1160</v>
      </c>
      <c r="AD8" s="314" t="s">
        <v>1166</v>
      </c>
      <c r="AE8" s="310" t="s">
        <v>1163</v>
      </c>
      <c r="AF8" s="310" t="s">
        <v>1163</v>
      </c>
      <c r="AG8" s="310" t="s">
        <v>1163</v>
      </c>
      <c r="AH8" s="310" t="s">
        <v>1159</v>
      </c>
      <c r="AI8" s="310" t="s">
        <v>1163</v>
      </c>
      <c r="AJ8" s="315" t="s">
        <v>1166</v>
      </c>
      <c r="AK8" s="316" t="s">
        <v>1166</v>
      </c>
      <c r="AL8" s="314" t="s">
        <v>1166</v>
      </c>
      <c r="AM8" s="317" t="s">
        <v>1166</v>
      </c>
    </row>
    <row r="9" spans="1:41" ht="16.2">
      <c r="A9" s="318" t="s">
        <v>1167</v>
      </c>
      <c r="B9" s="319" t="s">
        <v>1167</v>
      </c>
      <c r="C9" s="320" t="s">
        <v>1168</v>
      </c>
      <c r="D9" s="320" t="s">
        <v>1169</v>
      </c>
      <c r="E9" s="320" t="s">
        <v>1168</v>
      </c>
      <c r="F9" s="320" t="s">
        <v>1168</v>
      </c>
      <c r="G9" s="321" t="s">
        <v>1167</v>
      </c>
      <c r="H9" s="320" t="s">
        <v>1168</v>
      </c>
      <c r="I9" s="320" t="s">
        <v>1168</v>
      </c>
      <c r="J9" s="320" t="s">
        <v>1168</v>
      </c>
      <c r="K9" s="322" t="s">
        <v>1157</v>
      </c>
      <c r="L9" s="320" t="s">
        <v>1168</v>
      </c>
      <c r="M9" s="320" t="s">
        <v>1168</v>
      </c>
      <c r="N9" s="323" t="s">
        <v>1168</v>
      </c>
      <c r="O9" s="324" t="s">
        <v>1170</v>
      </c>
      <c r="P9" s="323" t="s">
        <v>1168</v>
      </c>
      <c r="Q9" s="320" t="s">
        <v>1168</v>
      </c>
      <c r="R9" s="323" t="s">
        <v>1168</v>
      </c>
      <c r="S9" s="323" t="s">
        <v>1168</v>
      </c>
      <c r="T9" s="323" t="s">
        <v>1168</v>
      </c>
      <c r="U9" s="324" t="s">
        <v>1170</v>
      </c>
      <c r="V9" s="323" t="s">
        <v>1168</v>
      </c>
      <c r="W9" s="323" t="s">
        <v>1168</v>
      </c>
      <c r="X9" s="323" t="s">
        <v>1168</v>
      </c>
      <c r="Y9" s="323" t="s">
        <v>1168</v>
      </c>
      <c r="Z9" s="320" t="s">
        <v>1163</v>
      </c>
      <c r="AA9" s="324" t="s">
        <v>1171</v>
      </c>
      <c r="AB9" s="325"/>
      <c r="AC9" s="321" t="s">
        <v>1167</v>
      </c>
      <c r="AD9" s="321" t="s">
        <v>1165</v>
      </c>
      <c r="AE9" s="319" t="s">
        <v>1172</v>
      </c>
      <c r="AF9" s="324" t="s">
        <v>1173</v>
      </c>
      <c r="AG9" s="324" t="s">
        <v>1157</v>
      </c>
      <c r="AH9" s="320" t="s">
        <v>1168</v>
      </c>
      <c r="AI9" s="319" t="s">
        <v>1172</v>
      </c>
      <c r="AJ9" s="326" t="s">
        <v>1174</v>
      </c>
      <c r="AK9" s="327" t="s">
        <v>1175</v>
      </c>
      <c r="AL9" s="328" t="s">
        <v>1174</v>
      </c>
      <c r="AM9" s="329" t="s">
        <v>1174</v>
      </c>
      <c r="AO9" s="276"/>
    </row>
    <row r="10" spans="1:41" ht="16.2">
      <c r="A10" s="330" t="s">
        <v>1176</v>
      </c>
      <c r="B10" s="331" t="s">
        <v>1177</v>
      </c>
      <c r="C10" s="331" t="s">
        <v>1178</v>
      </c>
      <c r="D10" s="331" t="s">
        <v>1179</v>
      </c>
      <c r="E10" s="331" t="s">
        <v>1180</v>
      </c>
      <c r="F10" s="331" t="s">
        <v>1181</v>
      </c>
      <c r="G10" s="332" t="s">
        <v>1182</v>
      </c>
      <c r="H10" s="333" t="s">
        <v>1183</v>
      </c>
      <c r="I10" s="331" t="s">
        <v>1184</v>
      </c>
      <c r="J10" s="331" t="s">
        <v>1185</v>
      </c>
      <c r="K10" s="334" t="s">
        <v>1186</v>
      </c>
      <c r="L10" s="331" t="s">
        <v>1187</v>
      </c>
      <c r="M10" s="331" t="s">
        <v>1188</v>
      </c>
      <c r="N10" s="335" t="s">
        <v>1189</v>
      </c>
      <c r="O10" s="336" t="s">
        <v>1190</v>
      </c>
      <c r="P10" s="337" t="s">
        <v>1191</v>
      </c>
      <c r="Q10" s="338" t="s">
        <v>1192</v>
      </c>
      <c r="R10" s="339" t="s">
        <v>1193</v>
      </c>
      <c r="S10" s="340" t="s">
        <v>1194</v>
      </c>
      <c r="T10" s="331" t="s">
        <v>1195</v>
      </c>
      <c r="U10" s="331">
        <v>21</v>
      </c>
      <c r="V10" s="341" t="s">
        <v>1196</v>
      </c>
      <c r="W10" s="342" t="s">
        <v>1197</v>
      </c>
      <c r="X10" s="342" t="s">
        <v>1198</v>
      </c>
      <c r="Y10" s="343" t="s">
        <v>1199</v>
      </c>
      <c r="Z10" s="344" t="s">
        <v>1200</v>
      </c>
      <c r="AA10" s="345" t="s">
        <v>1201</v>
      </c>
      <c r="AB10" s="346" t="s">
        <v>1202</v>
      </c>
      <c r="AC10" s="314" t="s">
        <v>1203</v>
      </c>
      <c r="AD10" s="347" t="s">
        <v>1204</v>
      </c>
      <c r="AE10" s="334" t="s">
        <v>1205</v>
      </c>
      <c r="AF10" s="331" t="s">
        <v>1206</v>
      </c>
      <c r="AG10" s="334" t="s">
        <v>1207</v>
      </c>
      <c r="AH10" s="334" t="s">
        <v>1208</v>
      </c>
      <c r="AI10" s="348" t="s">
        <v>1209</v>
      </c>
      <c r="AJ10" s="349" t="s">
        <v>1210</v>
      </c>
      <c r="AK10" s="314" t="s">
        <v>1211</v>
      </c>
      <c r="AL10" s="350" t="s">
        <v>1212</v>
      </c>
      <c r="AM10" s="351" t="s">
        <v>1213</v>
      </c>
      <c r="AO10" s="276"/>
    </row>
    <row r="11" spans="1:41" ht="16.2">
      <c r="A11" s="330"/>
      <c r="B11" s="331"/>
      <c r="C11" s="331"/>
      <c r="D11" s="331"/>
      <c r="E11" s="331"/>
      <c r="F11" s="331"/>
      <c r="G11" s="347" t="s">
        <v>1214</v>
      </c>
      <c r="H11" s="333"/>
      <c r="I11" s="331"/>
      <c r="J11" s="331"/>
      <c r="K11" s="334"/>
      <c r="L11" s="331"/>
      <c r="M11" s="331"/>
      <c r="N11" s="339"/>
      <c r="O11" s="336" t="s">
        <v>1215</v>
      </c>
      <c r="P11" s="352"/>
      <c r="Q11" s="338"/>
      <c r="R11" s="339"/>
      <c r="S11" s="340"/>
      <c r="T11" s="331"/>
      <c r="U11" s="331" t="s">
        <v>1216</v>
      </c>
      <c r="V11" s="353" t="s">
        <v>1217</v>
      </c>
      <c r="W11" s="342"/>
      <c r="X11" s="342"/>
      <c r="Y11" s="342"/>
      <c r="Z11" s="338"/>
      <c r="AA11" s="354" t="s">
        <v>1218</v>
      </c>
      <c r="AB11" s="347" t="s">
        <v>1219</v>
      </c>
      <c r="AC11" s="346" t="s">
        <v>1220</v>
      </c>
      <c r="AD11" s="347" t="s">
        <v>1221</v>
      </c>
      <c r="AE11" s="334" t="s">
        <v>1222</v>
      </c>
      <c r="AF11" s="331"/>
      <c r="AG11" s="334" t="s">
        <v>1223</v>
      </c>
      <c r="AH11" s="334"/>
      <c r="AI11" s="348" t="s">
        <v>1224</v>
      </c>
      <c r="AJ11" s="355" t="s">
        <v>1225</v>
      </c>
      <c r="AK11" s="348" t="s">
        <v>1226</v>
      </c>
      <c r="AL11" s="350" t="s">
        <v>1227</v>
      </c>
      <c r="AM11" s="356" t="s">
        <v>1228</v>
      </c>
      <c r="AO11" s="276"/>
    </row>
    <row r="12" spans="1:41" ht="16.2">
      <c r="A12" s="330"/>
      <c r="B12" s="336"/>
      <c r="C12" s="331"/>
      <c r="D12" s="331"/>
      <c r="E12" s="331"/>
      <c r="F12" s="331"/>
      <c r="G12" s="347" t="s">
        <v>1229</v>
      </c>
      <c r="H12" s="333"/>
      <c r="I12" s="331"/>
      <c r="J12" s="331"/>
      <c r="K12" s="334" t="s">
        <v>1230</v>
      </c>
      <c r="L12" s="331"/>
      <c r="M12" s="331"/>
      <c r="N12" s="339"/>
      <c r="O12" s="336" t="s">
        <v>1231</v>
      </c>
      <c r="P12" s="352"/>
      <c r="Q12" s="338"/>
      <c r="R12" s="339"/>
      <c r="S12" s="340"/>
      <c r="T12" s="331"/>
      <c r="U12" s="331" t="s">
        <v>1232</v>
      </c>
      <c r="V12" s="341" t="s">
        <v>1233</v>
      </c>
      <c r="W12" s="342"/>
      <c r="X12" s="342"/>
      <c r="Y12" s="342"/>
      <c r="Z12" s="338" t="s">
        <v>1234</v>
      </c>
      <c r="AA12" s="354" t="s">
        <v>1235</v>
      </c>
      <c r="AB12" s="347" t="s">
        <v>1236</v>
      </c>
      <c r="AC12" s="357" t="s">
        <v>1237</v>
      </c>
      <c r="AD12" s="332" t="s">
        <v>1238</v>
      </c>
      <c r="AE12" s="334" t="s">
        <v>1239</v>
      </c>
      <c r="AF12" s="331" t="s">
        <v>1240</v>
      </c>
      <c r="AG12" s="334" t="s">
        <v>1241</v>
      </c>
      <c r="AH12" s="334"/>
      <c r="AI12" s="348" t="s">
        <v>1242</v>
      </c>
      <c r="AJ12" s="358" t="s">
        <v>1243</v>
      </c>
      <c r="AK12" s="348" t="s">
        <v>1244</v>
      </c>
      <c r="AL12" s="359" t="s">
        <v>1245</v>
      </c>
      <c r="AM12" s="360" t="s">
        <v>1246</v>
      </c>
      <c r="AO12" s="276"/>
    </row>
    <row r="13" spans="1:41" ht="16.2">
      <c r="A13" s="330" t="s">
        <v>1247</v>
      </c>
      <c r="B13" s="361" t="s">
        <v>1248</v>
      </c>
      <c r="C13" s="361" t="s">
        <v>1249</v>
      </c>
      <c r="D13" s="331" t="s">
        <v>1250</v>
      </c>
      <c r="E13" s="331" t="s">
        <v>1251</v>
      </c>
      <c r="F13" s="331" t="s">
        <v>1252</v>
      </c>
      <c r="G13" s="347" t="s">
        <v>1253</v>
      </c>
      <c r="H13" s="333" t="s">
        <v>1254</v>
      </c>
      <c r="I13" s="331" t="s">
        <v>1255</v>
      </c>
      <c r="J13" s="331" t="s">
        <v>1256</v>
      </c>
      <c r="K13" s="334" t="s">
        <v>1257</v>
      </c>
      <c r="L13" s="331" t="s">
        <v>1258</v>
      </c>
      <c r="M13" s="331" t="s">
        <v>1259</v>
      </c>
      <c r="N13" s="339" t="s">
        <v>1260</v>
      </c>
      <c r="O13" s="336" t="s">
        <v>1261</v>
      </c>
      <c r="P13" s="337" t="s">
        <v>1262</v>
      </c>
      <c r="Q13" s="338" t="s">
        <v>1263</v>
      </c>
      <c r="R13" s="339" t="s">
        <v>1264</v>
      </c>
      <c r="S13" s="340" t="s">
        <v>1265</v>
      </c>
      <c r="T13" s="331" t="s">
        <v>1266</v>
      </c>
      <c r="U13" s="331" t="s">
        <v>1267</v>
      </c>
      <c r="V13" s="334" t="s">
        <v>1268</v>
      </c>
      <c r="W13" s="342" t="s">
        <v>1269</v>
      </c>
      <c r="X13" s="342" t="s">
        <v>1270</v>
      </c>
      <c r="Y13" s="362" t="s">
        <v>1271</v>
      </c>
      <c r="Z13" s="338" t="s">
        <v>1272</v>
      </c>
      <c r="AA13" s="354"/>
      <c r="AB13" s="347" t="s">
        <v>1273</v>
      </c>
      <c r="AC13" s="357" t="s">
        <v>1274</v>
      </c>
      <c r="AD13" s="347" t="s">
        <v>1275</v>
      </c>
      <c r="AE13" s="334" t="s">
        <v>1276</v>
      </c>
      <c r="AF13" s="331" t="s">
        <v>1277</v>
      </c>
      <c r="AG13" s="334" t="s">
        <v>1278</v>
      </c>
      <c r="AH13" s="334" t="s">
        <v>1279</v>
      </c>
      <c r="AI13" s="348" t="s">
        <v>1280</v>
      </c>
      <c r="AJ13" s="355" t="s">
        <v>1281</v>
      </c>
      <c r="AK13" s="348" t="s">
        <v>1282</v>
      </c>
      <c r="AL13" s="350" t="s">
        <v>1283</v>
      </c>
      <c r="AM13" s="356" t="s">
        <v>1284</v>
      </c>
      <c r="AO13" s="276"/>
    </row>
    <row r="14" spans="1:41" ht="16.2">
      <c r="A14" s="330"/>
      <c r="B14" s="336"/>
      <c r="C14" s="331"/>
      <c r="D14" s="331"/>
      <c r="E14" s="331"/>
      <c r="F14" s="331"/>
      <c r="G14" s="347" t="s">
        <v>1285</v>
      </c>
      <c r="H14" s="333"/>
      <c r="I14" s="331"/>
      <c r="J14" s="331"/>
      <c r="K14" s="334" t="s">
        <v>1286</v>
      </c>
      <c r="L14" s="331"/>
      <c r="M14" s="331"/>
      <c r="N14" s="339"/>
      <c r="O14" s="336" t="s">
        <v>1287</v>
      </c>
      <c r="P14" s="352"/>
      <c r="Q14" s="338"/>
      <c r="R14" s="339"/>
      <c r="S14" s="340"/>
      <c r="T14" s="331"/>
      <c r="U14" s="331" t="s">
        <v>1288</v>
      </c>
      <c r="V14" s="341" t="s">
        <v>1289</v>
      </c>
      <c r="W14" s="342"/>
      <c r="X14" s="342"/>
      <c r="Y14" s="342"/>
      <c r="Z14" s="338" t="s">
        <v>1290</v>
      </c>
      <c r="AA14" s="363" t="s">
        <v>1291</v>
      </c>
      <c r="AB14" s="332" t="s">
        <v>1292</v>
      </c>
      <c r="AC14" s="357" t="s">
        <v>1293</v>
      </c>
      <c r="AD14" s="332" t="s">
        <v>1294</v>
      </c>
      <c r="AE14" s="334" t="s">
        <v>1295</v>
      </c>
      <c r="AF14" s="331" t="s">
        <v>1296</v>
      </c>
      <c r="AG14" s="334" t="s">
        <v>1297</v>
      </c>
      <c r="AH14" s="334"/>
      <c r="AI14" s="348" t="s">
        <v>1298</v>
      </c>
      <c r="AJ14" s="358" t="s">
        <v>1299</v>
      </c>
      <c r="AK14" s="348" t="s">
        <v>1300</v>
      </c>
      <c r="AL14" s="359" t="s">
        <v>1301</v>
      </c>
      <c r="AM14" s="360" t="s">
        <v>1302</v>
      </c>
      <c r="AO14" s="276"/>
    </row>
    <row r="15" spans="1:41" ht="16.2">
      <c r="A15" s="364" t="s">
        <v>1303</v>
      </c>
      <c r="B15" s="331" t="s">
        <v>1304</v>
      </c>
      <c r="C15" s="331" t="s">
        <v>1305</v>
      </c>
      <c r="D15" s="331" t="s">
        <v>1306</v>
      </c>
      <c r="E15" s="331" t="s">
        <v>1307</v>
      </c>
      <c r="F15" s="331" t="s">
        <v>1308</v>
      </c>
      <c r="G15" s="305" t="s">
        <v>1309</v>
      </c>
      <c r="H15" s="333" t="s">
        <v>1310</v>
      </c>
      <c r="I15" s="331" t="s">
        <v>1311</v>
      </c>
      <c r="J15" s="339" t="s">
        <v>1312</v>
      </c>
      <c r="K15" s="334" t="s">
        <v>1313</v>
      </c>
      <c r="L15" s="331" t="s">
        <v>1314</v>
      </c>
      <c r="M15" s="331" t="s">
        <v>1315</v>
      </c>
      <c r="N15" s="339" t="s">
        <v>1316</v>
      </c>
      <c r="O15" s="336" t="s">
        <v>1317</v>
      </c>
      <c r="P15" s="352" t="s">
        <v>1318</v>
      </c>
      <c r="Q15" s="338" t="s">
        <v>1319</v>
      </c>
      <c r="R15" s="339" t="s">
        <v>1320</v>
      </c>
      <c r="S15" s="340" t="s">
        <v>1321</v>
      </c>
      <c r="T15" s="331" t="s">
        <v>1322</v>
      </c>
      <c r="U15" s="361">
        <v>26</v>
      </c>
      <c r="V15" s="331"/>
      <c r="W15" s="342" t="s">
        <v>1323</v>
      </c>
      <c r="X15" s="342" t="s">
        <v>1324</v>
      </c>
      <c r="Y15" s="362" t="s">
        <v>1325</v>
      </c>
      <c r="Z15" s="338" t="s">
        <v>1326</v>
      </c>
      <c r="AA15" s="354" t="s">
        <v>1327</v>
      </c>
      <c r="AB15" s="346" t="s">
        <v>1328</v>
      </c>
      <c r="AC15" s="305" t="s">
        <v>1309</v>
      </c>
      <c r="AD15" s="332" t="s">
        <v>1329</v>
      </c>
      <c r="AE15" s="295" t="s">
        <v>1330</v>
      </c>
      <c r="AF15" s="331" t="s">
        <v>1331</v>
      </c>
      <c r="AG15" s="334" t="s">
        <v>1332</v>
      </c>
      <c r="AH15" s="334" t="s">
        <v>1333</v>
      </c>
      <c r="AI15" s="305" t="s">
        <v>1309</v>
      </c>
      <c r="AJ15" s="365" t="s">
        <v>1334</v>
      </c>
      <c r="AK15" s="348" t="s">
        <v>1335</v>
      </c>
      <c r="AL15" s="365" t="s">
        <v>1334</v>
      </c>
      <c r="AM15" s="366" t="s">
        <v>1334</v>
      </c>
      <c r="AO15" s="276"/>
    </row>
    <row r="16" spans="1:41" ht="16.2">
      <c r="A16" s="330"/>
      <c r="B16" s="333"/>
      <c r="C16" s="331"/>
      <c r="D16" s="331"/>
      <c r="E16" s="331"/>
      <c r="F16" s="331"/>
      <c r="G16" s="347" t="s">
        <v>1336</v>
      </c>
      <c r="H16" s="333"/>
      <c r="I16" s="331"/>
      <c r="J16" s="331"/>
      <c r="K16" s="367" t="s">
        <v>1330</v>
      </c>
      <c r="L16" s="331"/>
      <c r="M16" s="331"/>
      <c r="N16" s="339"/>
      <c r="O16" s="368"/>
      <c r="P16" s="352"/>
      <c r="Q16" s="338"/>
      <c r="R16" s="339"/>
      <c r="S16" s="340"/>
      <c r="T16" s="331"/>
      <c r="U16" s="295" t="s">
        <v>1337</v>
      </c>
      <c r="V16" s="331"/>
      <c r="W16" s="342"/>
      <c r="X16" s="342"/>
      <c r="Y16" s="342"/>
      <c r="Z16" s="344" t="s">
        <v>1338</v>
      </c>
      <c r="AA16" s="354" t="s">
        <v>1339</v>
      </c>
      <c r="AB16" s="347" t="s">
        <v>1340</v>
      </c>
      <c r="AC16" s="332" t="s">
        <v>1341</v>
      </c>
      <c r="AD16" s="347" t="s">
        <v>1342</v>
      </c>
      <c r="AE16" s="341" t="s">
        <v>1343</v>
      </c>
      <c r="AF16" s="295" t="s">
        <v>1344</v>
      </c>
      <c r="AG16" s="295" t="s">
        <v>1330</v>
      </c>
      <c r="AH16" s="334"/>
      <c r="AI16" s="348" t="s">
        <v>132</v>
      </c>
      <c r="AJ16" s="349" t="s">
        <v>1345</v>
      </c>
      <c r="AK16" s="348" t="s">
        <v>1346</v>
      </c>
      <c r="AL16" s="350" t="s">
        <v>1347</v>
      </c>
      <c r="AM16" s="360" t="s">
        <v>1348</v>
      </c>
      <c r="AO16" s="276"/>
    </row>
    <row r="17" spans="1:41" ht="16.2">
      <c r="A17" s="330" t="s">
        <v>1349</v>
      </c>
      <c r="B17" s="331" t="s">
        <v>1350</v>
      </c>
      <c r="C17" s="331" t="s">
        <v>1351</v>
      </c>
      <c r="D17" s="331" t="s">
        <v>1352</v>
      </c>
      <c r="E17" s="331" t="s">
        <v>1353</v>
      </c>
      <c r="F17" s="331" t="s">
        <v>1354</v>
      </c>
      <c r="G17" s="347" t="s">
        <v>1355</v>
      </c>
      <c r="H17" s="333" t="s">
        <v>1356</v>
      </c>
      <c r="I17" s="331" t="s">
        <v>1357</v>
      </c>
      <c r="J17" s="339" t="s">
        <v>1358</v>
      </c>
      <c r="K17" s="334" t="s">
        <v>1359</v>
      </c>
      <c r="L17" s="352" t="s">
        <v>1360</v>
      </c>
      <c r="M17" s="331" t="s">
        <v>1361</v>
      </c>
      <c r="N17" s="339" t="s">
        <v>1362</v>
      </c>
      <c r="O17" s="369"/>
      <c r="P17" s="352" t="s">
        <v>1363</v>
      </c>
      <c r="Q17" s="338" t="s">
        <v>1364</v>
      </c>
      <c r="R17" s="339" t="s">
        <v>1365</v>
      </c>
      <c r="S17" s="340" t="s">
        <v>1366</v>
      </c>
      <c r="T17" s="331" t="s">
        <v>1367</v>
      </c>
      <c r="U17" s="331" t="s">
        <v>1368</v>
      </c>
      <c r="V17" s="331"/>
      <c r="W17" s="342" t="s">
        <v>1369</v>
      </c>
      <c r="X17" s="342" t="s">
        <v>1370</v>
      </c>
      <c r="Y17" s="362" t="s">
        <v>1371</v>
      </c>
      <c r="Z17" s="331"/>
      <c r="AA17" s="370"/>
      <c r="AB17" s="346" t="s">
        <v>1372</v>
      </c>
      <c r="AC17" s="348" t="s">
        <v>1373</v>
      </c>
      <c r="AD17" s="347" t="s">
        <v>1374</v>
      </c>
      <c r="AE17" s="334" t="s">
        <v>766</v>
      </c>
      <c r="AF17" s="331" t="s">
        <v>1375</v>
      </c>
      <c r="AG17" s="334" t="s">
        <v>1376</v>
      </c>
      <c r="AH17" s="334" t="s">
        <v>1377</v>
      </c>
      <c r="AI17" s="348" t="s">
        <v>1378</v>
      </c>
      <c r="AJ17" s="371" t="s">
        <v>1379</v>
      </c>
      <c r="AK17" s="348" t="s">
        <v>1380</v>
      </c>
      <c r="AL17" s="351" t="s">
        <v>1381</v>
      </c>
      <c r="AM17" s="360" t="s">
        <v>1382</v>
      </c>
    </row>
    <row r="18" spans="1:41" ht="16.2">
      <c r="A18" s="372"/>
      <c r="B18" s="336"/>
      <c r="C18" s="331"/>
      <c r="D18" s="331"/>
      <c r="E18" s="331"/>
      <c r="F18" s="331"/>
      <c r="G18" s="347" t="s">
        <v>1383</v>
      </c>
      <c r="H18" s="333"/>
      <c r="I18" s="331"/>
      <c r="J18" s="331"/>
      <c r="K18" s="334" t="s">
        <v>1384</v>
      </c>
      <c r="L18" s="331"/>
      <c r="M18" s="331"/>
      <c r="N18" s="339"/>
      <c r="O18" s="295" t="s">
        <v>1337</v>
      </c>
      <c r="P18" s="352"/>
      <c r="Q18" s="338"/>
      <c r="R18" s="339"/>
      <c r="S18" s="340"/>
      <c r="T18" s="331"/>
      <c r="U18" s="361" t="s">
        <v>1385</v>
      </c>
      <c r="V18" s="331"/>
      <c r="W18" s="342"/>
      <c r="X18" s="342"/>
      <c r="Y18" s="342"/>
      <c r="Z18" s="331"/>
      <c r="AA18" s="354"/>
      <c r="AB18" s="368"/>
      <c r="AC18" s="348" t="s">
        <v>1386</v>
      </c>
      <c r="AD18" s="348"/>
      <c r="AE18" s="334" t="s">
        <v>767</v>
      </c>
      <c r="AF18" s="331" t="s">
        <v>1387</v>
      </c>
      <c r="AG18" s="334" t="s">
        <v>1388</v>
      </c>
      <c r="AH18" s="333"/>
      <c r="AI18" s="348" t="s">
        <v>1389</v>
      </c>
      <c r="AJ18" s="349" t="s">
        <v>1390</v>
      </c>
      <c r="AK18" s="348" t="s">
        <v>1391</v>
      </c>
      <c r="AL18" s="351" t="s">
        <v>1392</v>
      </c>
      <c r="AM18" s="360" t="s">
        <v>1393</v>
      </c>
    </row>
    <row r="19" spans="1:41" ht="16.2">
      <c r="A19" s="330" t="s">
        <v>1394</v>
      </c>
      <c r="B19" s="331" t="s">
        <v>1395</v>
      </c>
      <c r="C19" s="331" t="s">
        <v>1396</v>
      </c>
      <c r="D19" s="331" t="s">
        <v>1397</v>
      </c>
      <c r="E19" s="331" t="s">
        <v>1398</v>
      </c>
      <c r="F19" s="331" t="s">
        <v>1399</v>
      </c>
      <c r="G19" s="347" t="s">
        <v>1400</v>
      </c>
      <c r="H19" s="333" t="s">
        <v>1401</v>
      </c>
      <c r="I19" s="331" t="s">
        <v>1402</v>
      </c>
      <c r="J19" s="331" t="s">
        <v>1403</v>
      </c>
      <c r="K19" s="334" t="s">
        <v>1404</v>
      </c>
      <c r="L19" s="331" t="s">
        <v>1405</v>
      </c>
      <c r="M19" s="339" t="s">
        <v>1406</v>
      </c>
      <c r="N19" s="339" t="s">
        <v>1407</v>
      </c>
      <c r="O19" s="336" t="s">
        <v>1408</v>
      </c>
      <c r="P19" s="352" t="s">
        <v>1409</v>
      </c>
      <c r="Q19" s="338" t="s">
        <v>1410</v>
      </c>
      <c r="R19" s="339" t="s">
        <v>1411</v>
      </c>
      <c r="S19" s="340" t="s">
        <v>1412</v>
      </c>
      <c r="T19" s="331" t="s">
        <v>1413</v>
      </c>
      <c r="U19" s="361" t="s">
        <v>1414</v>
      </c>
      <c r="V19" s="331"/>
      <c r="W19" s="342" t="s">
        <v>1415</v>
      </c>
      <c r="X19" s="342" t="s">
        <v>1416</v>
      </c>
      <c r="Y19" s="362" t="s">
        <v>1417</v>
      </c>
      <c r="Z19" s="331"/>
      <c r="AA19" s="354"/>
      <c r="AB19" s="368"/>
      <c r="AC19" s="332" t="s">
        <v>1418</v>
      </c>
      <c r="AD19" s="348"/>
      <c r="AE19" s="334" t="s">
        <v>768</v>
      </c>
      <c r="AF19" s="331" t="s">
        <v>1419</v>
      </c>
      <c r="AG19" s="334" t="s">
        <v>1420</v>
      </c>
      <c r="AH19" s="334" t="s">
        <v>1421</v>
      </c>
      <c r="AI19" s="348" t="s">
        <v>1422</v>
      </c>
      <c r="AJ19" s="355" t="s">
        <v>1423</v>
      </c>
      <c r="AK19" s="348" t="s">
        <v>1424</v>
      </c>
      <c r="AL19" s="350" t="s">
        <v>1425</v>
      </c>
      <c r="AM19" s="351" t="s">
        <v>1426</v>
      </c>
    </row>
    <row r="20" spans="1:41" ht="16.2">
      <c r="A20" s="373"/>
      <c r="B20" s="336"/>
      <c r="C20" s="331"/>
      <c r="D20" s="331"/>
      <c r="E20" s="331"/>
      <c r="F20" s="331"/>
      <c r="G20" s="347" t="s">
        <v>1427</v>
      </c>
      <c r="H20" s="333"/>
      <c r="I20" s="331"/>
      <c r="J20" s="331"/>
      <c r="K20" s="319" t="s">
        <v>1428</v>
      </c>
      <c r="L20" s="331"/>
      <c r="M20" s="331"/>
      <c r="N20" s="374"/>
      <c r="O20" s="336" t="s">
        <v>1429</v>
      </c>
      <c r="P20" s="352"/>
      <c r="Q20" s="331"/>
      <c r="R20" s="339"/>
      <c r="S20" s="340"/>
      <c r="T20" s="331"/>
      <c r="U20" s="375">
        <v>34</v>
      </c>
      <c r="V20" s="331"/>
      <c r="W20" s="342"/>
      <c r="X20" s="342"/>
      <c r="Y20" s="342"/>
      <c r="Z20" s="331"/>
      <c r="AA20" s="376"/>
      <c r="AB20" s="369"/>
      <c r="AC20" s="348" t="s">
        <v>1430</v>
      </c>
      <c r="AD20" s="348"/>
      <c r="AE20" s="319" t="s">
        <v>769</v>
      </c>
      <c r="AF20" s="377" t="s">
        <v>1431</v>
      </c>
      <c r="AG20" s="319" t="s">
        <v>1432</v>
      </c>
      <c r="AH20" s="377"/>
      <c r="AI20" s="321" t="s">
        <v>1433</v>
      </c>
      <c r="AJ20" s="345" t="s">
        <v>1434</v>
      </c>
      <c r="AK20" s="348" t="s">
        <v>1435</v>
      </c>
      <c r="AL20" s="359" t="s">
        <v>1436</v>
      </c>
      <c r="AM20" s="360" t="s">
        <v>1437</v>
      </c>
    </row>
    <row r="21" spans="1:41" ht="16.2">
      <c r="A21" s="378" t="s">
        <v>1337</v>
      </c>
      <c r="B21" s="379" t="s">
        <v>1438</v>
      </c>
      <c r="C21" s="380" t="s">
        <v>1439</v>
      </c>
      <c r="D21" s="380" t="s">
        <v>1439</v>
      </c>
      <c r="E21" s="380" t="s">
        <v>1439</v>
      </c>
      <c r="F21" s="380" t="s">
        <v>1439</v>
      </c>
      <c r="G21" s="311" t="s">
        <v>1440</v>
      </c>
      <c r="H21" s="380" t="s">
        <v>1439</v>
      </c>
      <c r="I21" s="380" t="s">
        <v>1439</v>
      </c>
      <c r="J21" s="381" t="s">
        <v>1439</v>
      </c>
      <c r="K21" s="312" t="s">
        <v>1161</v>
      </c>
      <c r="L21" s="382" t="s">
        <v>1439</v>
      </c>
      <c r="M21" s="380" t="s">
        <v>1439</v>
      </c>
      <c r="N21" s="383" t="s">
        <v>1441</v>
      </c>
      <c r="O21" s="336" t="s">
        <v>1442</v>
      </c>
      <c r="P21" s="382" t="s">
        <v>1439</v>
      </c>
      <c r="Q21" s="380" t="s">
        <v>1439</v>
      </c>
      <c r="R21" s="381" t="s">
        <v>1439</v>
      </c>
      <c r="S21" s="384" t="s">
        <v>1439</v>
      </c>
      <c r="T21" s="380" t="s">
        <v>1439</v>
      </c>
      <c r="U21" s="333" t="s">
        <v>1163</v>
      </c>
      <c r="V21" s="380" t="s">
        <v>1439</v>
      </c>
      <c r="W21" s="380" t="s">
        <v>1439</v>
      </c>
      <c r="X21" s="380" t="s">
        <v>1439</v>
      </c>
      <c r="Y21" s="380" t="s">
        <v>1439</v>
      </c>
      <c r="Z21" s="310" t="s">
        <v>1441</v>
      </c>
      <c r="AA21" s="385" t="s">
        <v>1443</v>
      </c>
      <c r="AB21" s="311" t="s">
        <v>1444</v>
      </c>
      <c r="AC21" s="311" t="s">
        <v>1444</v>
      </c>
      <c r="AD21" s="311" t="s">
        <v>1445</v>
      </c>
      <c r="AE21" s="279" t="s">
        <v>1163</v>
      </c>
      <c r="AF21" s="383" t="s">
        <v>1163</v>
      </c>
      <c r="AG21" s="310" t="s">
        <v>1163</v>
      </c>
      <c r="AH21" s="386" t="s">
        <v>1441</v>
      </c>
      <c r="AI21" s="311" t="s">
        <v>1440</v>
      </c>
      <c r="AJ21" s="315" t="s">
        <v>1166</v>
      </c>
      <c r="AK21" s="314" t="s">
        <v>1166</v>
      </c>
      <c r="AL21" s="317"/>
      <c r="AM21" s="317" t="s">
        <v>1166</v>
      </c>
    </row>
    <row r="22" spans="1:41" ht="16.2">
      <c r="A22" s="387" t="s">
        <v>1167</v>
      </c>
      <c r="B22" s="334" t="s">
        <v>1167</v>
      </c>
      <c r="C22" s="388" t="s">
        <v>1446</v>
      </c>
      <c r="D22" s="336" t="s">
        <v>1446</v>
      </c>
      <c r="E22" s="336" t="s">
        <v>1446</v>
      </c>
      <c r="F22" s="336" t="s">
        <v>1446</v>
      </c>
      <c r="G22" s="347" t="s">
        <v>1447</v>
      </c>
      <c r="H22" s="336" t="s">
        <v>1446</v>
      </c>
      <c r="I22" s="336" t="s">
        <v>1446</v>
      </c>
      <c r="J22" s="389" t="s">
        <v>1446</v>
      </c>
      <c r="K22" s="367" t="s">
        <v>1173</v>
      </c>
      <c r="L22" s="390" t="s">
        <v>1446</v>
      </c>
      <c r="M22" s="336" t="s">
        <v>1446</v>
      </c>
      <c r="N22" s="333" t="s">
        <v>1169</v>
      </c>
      <c r="O22" s="336" t="s">
        <v>1448</v>
      </c>
      <c r="P22" s="336" t="s">
        <v>1446</v>
      </c>
      <c r="Q22" s="333" t="s">
        <v>1168</v>
      </c>
      <c r="R22" s="389" t="s">
        <v>1446</v>
      </c>
      <c r="S22" s="391" t="s">
        <v>1446</v>
      </c>
      <c r="T22" s="336" t="s">
        <v>1446</v>
      </c>
      <c r="U22" s="295" t="s">
        <v>1173</v>
      </c>
      <c r="V22" s="336" t="s">
        <v>1446</v>
      </c>
      <c r="W22" s="336" t="s">
        <v>1446</v>
      </c>
      <c r="X22" s="336" t="s">
        <v>1446</v>
      </c>
      <c r="Y22" s="336" t="s">
        <v>1446</v>
      </c>
      <c r="Z22" s="333" t="s">
        <v>1163</v>
      </c>
      <c r="AA22" s="392" t="s">
        <v>1449</v>
      </c>
      <c r="AB22" s="346" t="s">
        <v>1450</v>
      </c>
      <c r="AC22" s="332" t="s">
        <v>1451</v>
      </c>
      <c r="AD22" s="393" t="s">
        <v>1452</v>
      </c>
      <c r="AE22" s="394" t="s">
        <v>1173</v>
      </c>
      <c r="AF22" s="395" t="s">
        <v>1438</v>
      </c>
      <c r="AG22" s="295" t="s">
        <v>1173</v>
      </c>
      <c r="AH22" s="396" t="s">
        <v>1168</v>
      </c>
      <c r="AI22" s="348" t="s">
        <v>1453</v>
      </c>
      <c r="AJ22" s="365" t="s">
        <v>1175</v>
      </c>
      <c r="AK22" s="357" t="s">
        <v>1454</v>
      </c>
      <c r="AL22" s="366"/>
      <c r="AM22" s="366" t="s">
        <v>1175</v>
      </c>
    </row>
    <row r="23" spans="1:41" ht="16.2">
      <c r="A23" s="372"/>
      <c r="B23" s="336"/>
      <c r="C23" s="397"/>
      <c r="D23" s="331"/>
      <c r="E23" s="331"/>
      <c r="F23" s="331"/>
      <c r="G23" s="347" t="s">
        <v>1455</v>
      </c>
      <c r="H23" s="333"/>
      <c r="I23" s="331"/>
      <c r="J23" s="339"/>
      <c r="K23" s="331"/>
      <c r="L23" s="352"/>
      <c r="M23" s="331"/>
      <c r="N23" s="331"/>
      <c r="O23" s="336" t="s">
        <v>1456</v>
      </c>
      <c r="P23" s="331"/>
      <c r="Q23" s="338"/>
      <c r="R23" s="339"/>
      <c r="S23" s="340"/>
      <c r="T23" s="331"/>
      <c r="U23" s="331" t="s">
        <v>1457</v>
      </c>
      <c r="V23" s="331"/>
      <c r="W23" s="342"/>
      <c r="X23" s="342"/>
      <c r="Y23" s="342"/>
      <c r="Z23" s="338" t="s">
        <v>1458</v>
      </c>
      <c r="AA23" s="398" t="s">
        <v>1459</v>
      </c>
      <c r="AB23" s="332" t="s">
        <v>1460</v>
      </c>
      <c r="AC23" s="348" t="s">
        <v>1461</v>
      </c>
      <c r="AD23" s="341" t="s">
        <v>1462</v>
      </c>
      <c r="AE23" s="399" t="s">
        <v>1463</v>
      </c>
      <c r="AF23" s="339" t="s">
        <v>1464</v>
      </c>
      <c r="AG23" s="334" t="s">
        <v>1465</v>
      </c>
      <c r="AH23" s="334"/>
      <c r="AI23" s="348" t="s">
        <v>1466</v>
      </c>
      <c r="AJ23" s="358" t="s">
        <v>1467</v>
      </c>
      <c r="AK23" s="334" t="s">
        <v>1468</v>
      </c>
      <c r="AL23" s="400"/>
      <c r="AM23" s="356" t="s">
        <v>1469</v>
      </c>
    </row>
    <row r="24" spans="1:41" ht="16.2">
      <c r="A24" s="330" t="s">
        <v>1470</v>
      </c>
      <c r="B24" s="331" t="s">
        <v>1471</v>
      </c>
      <c r="C24" s="397" t="s">
        <v>1472</v>
      </c>
      <c r="D24" s="331" t="s">
        <v>1473</v>
      </c>
      <c r="E24" s="331" t="s">
        <v>1474</v>
      </c>
      <c r="F24" s="331" t="s">
        <v>1475</v>
      </c>
      <c r="G24" s="347" t="s">
        <v>1476</v>
      </c>
      <c r="H24" s="333" t="s">
        <v>1477</v>
      </c>
      <c r="I24" s="331" t="s">
        <v>1478</v>
      </c>
      <c r="J24" s="339" t="s">
        <v>1479</v>
      </c>
      <c r="K24" s="334" t="s">
        <v>1480</v>
      </c>
      <c r="L24" s="352"/>
      <c r="M24" s="331" t="s">
        <v>1481</v>
      </c>
      <c r="N24" s="331" t="s">
        <v>1482</v>
      </c>
      <c r="O24" s="336" t="s">
        <v>1483</v>
      </c>
      <c r="P24" s="331" t="s">
        <v>1484</v>
      </c>
      <c r="Q24" s="338" t="s">
        <v>1485</v>
      </c>
      <c r="R24" s="339" t="s">
        <v>1486</v>
      </c>
      <c r="S24" s="340" t="s">
        <v>1487</v>
      </c>
      <c r="T24" s="331" t="s">
        <v>1488</v>
      </c>
      <c r="U24" s="331" t="s">
        <v>1489</v>
      </c>
      <c r="V24" s="331" t="s">
        <v>1490</v>
      </c>
      <c r="W24" s="331" t="s">
        <v>1491</v>
      </c>
      <c r="X24" s="342" t="s">
        <v>1492</v>
      </c>
      <c r="Y24" s="362" t="s">
        <v>1493</v>
      </c>
      <c r="Z24" s="338" t="s">
        <v>1494</v>
      </c>
      <c r="AA24" s="354" t="s">
        <v>1495</v>
      </c>
      <c r="AB24" s="347" t="s">
        <v>1496</v>
      </c>
      <c r="AC24" s="332" t="s">
        <v>1497</v>
      </c>
      <c r="AD24" s="393" t="s">
        <v>1498</v>
      </c>
      <c r="AE24" s="399" t="s">
        <v>1499</v>
      </c>
      <c r="AF24" s="339" t="s">
        <v>1500</v>
      </c>
      <c r="AG24" s="334" t="s">
        <v>1501</v>
      </c>
      <c r="AH24" s="334" t="s">
        <v>1502</v>
      </c>
      <c r="AI24" s="348" t="s">
        <v>150</v>
      </c>
      <c r="AJ24" s="349" t="s">
        <v>1503</v>
      </c>
      <c r="AK24" s="334" t="s">
        <v>1504</v>
      </c>
      <c r="AL24" s="400"/>
      <c r="AM24" s="356" t="s">
        <v>1505</v>
      </c>
    </row>
    <row r="25" spans="1:41" ht="16.2">
      <c r="A25" s="372"/>
      <c r="B25" s="336"/>
      <c r="C25" s="397"/>
      <c r="D25" s="331"/>
      <c r="E25" s="331"/>
      <c r="F25" s="331"/>
      <c r="G25" s="305" t="s">
        <v>1506</v>
      </c>
      <c r="H25" s="333"/>
      <c r="I25" s="331"/>
      <c r="J25" s="339"/>
      <c r="K25" s="334" t="s">
        <v>1507</v>
      </c>
      <c r="L25" s="352"/>
      <c r="M25" s="331"/>
      <c r="N25" s="331"/>
      <c r="O25" s="382" t="s">
        <v>1439</v>
      </c>
      <c r="P25" s="331"/>
      <c r="Q25" s="338"/>
      <c r="R25" s="339"/>
      <c r="S25" s="340"/>
      <c r="T25" s="331"/>
      <c r="U25" s="331" t="s">
        <v>1508</v>
      </c>
      <c r="V25" s="331"/>
      <c r="W25" s="331"/>
      <c r="X25" s="342"/>
      <c r="Y25" s="342"/>
      <c r="Z25" s="338" t="s">
        <v>1509</v>
      </c>
      <c r="AA25" s="401" t="s">
        <v>1510</v>
      </c>
      <c r="AB25" s="347" t="s">
        <v>1511</v>
      </c>
      <c r="AC25" s="348" t="s">
        <v>1512</v>
      </c>
      <c r="AD25" s="341" t="s">
        <v>1513</v>
      </c>
      <c r="AE25" s="399" t="s">
        <v>1514</v>
      </c>
      <c r="AF25" s="339" t="s">
        <v>1515</v>
      </c>
      <c r="AG25" s="334" t="s">
        <v>1516</v>
      </c>
      <c r="AH25" s="334"/>
      <c r="AI25" s="305" t="s">
        <v>1506</v>
      </c>
      <c r="AJ25" s="349" t="s">
        <v>1517</v>
      </c>
      <c r="AK25" s="334" t="s">
        <v>1518</v>
      </c>
      <c r="AL25" s="400"/>
      <c r="AM25" s="346" t="s">
        <v>1519</v>
      </c>
    </row>
    <row r="26" spans="1:41" ht="16.2">
      <c r="A26" s="330" t="s">
        <v>1520</v>
      </c>
      <c r="B26" s="361" t="s">
        <v>1521</v>
      </c>
      <c r="C26" s="397" t="s">
        <v>1522</v>
      </c>
      <c r="D26" s="331" t="s">
        <v>1523</v>
      </c>
      <c r="E26" s="331" t="s">
        <v>1524</v>
      </c>
      <c r="F26" s="331" t="s">
        <v>1525</v>
      </c>
      <c r="G26" s="347" t="s">
        <v>1526</v>
      </c>
      <c r="H26" s="333" t="s">
        <v>1527</v>
      </c>
      <c r="I26" s="331" t="s">
        <v>1528</v>
      </c>
      <c r="J26" s="339" t="s">
        <v>1529</v>
      </c>
      <c r="K26" s="334" t="s">
        <v>1530</v>
      </c>
      <c r="L26" s="352" t="s">
        <v>1531</v>
      </c>
      <c r="M26" s="331" t="s">
        <v>1532</v>
      </c>
      <c r="N26" s="331" t="s">
        <v>1533</v>
      </c>
      <c r="O26" s="336" t="s">
        <v>1163</v>
      </c>
      <c r="P26" s="361" t="s">
        <v>1534</v>
      </c>
      <c r="Q26" s="338" t="s">
        <v>1535</v>
      </c>
      <c r="R26" s="339" t="s">
        <v>1536</v>
      </c>
      <c r="S26" s="340" t="s">
        <v>1537</v>
      </c>
      <c r="T26" s="331" t="s">
        <v>1538</v>
      </c>
      <c r="U26" s="361" t="s">
        <v>1539</v>
      </c>
      <c r="V26" s="331" t="s">
        <v>1540</v>
      </c>
      <c r="W26" s="331" t="s">
        <v>1541</v>
      </c>
      <c r="X26" s="342" t="s">
        <v>1542</v>
      </c>
      <c r="Y26" s="362" t="s">
        <v>1543</v>
      </c>
      <c r="Z26" s="344" t="s">
        <v>1544</v>
      </c>
      <c r="AA26" s="354" t="s">
        <v>1545</v>
      </c>
      <c r="AB26" s="348"/>
      <c r="AC26" s="348" t="s">
        <v>1546</v>
      </c>
      <c r="AD26" s="393" t="s">
        <v>1547</v>
      </c>
      <c r="AE26" s="399" t="s">
        <v>1548</v>
      </c>
      <c r="AF26" s="339" t="s">
        <v>1549</v>
      </c>
      <c r="AG26" s="334" t="s">
        <v>1550</v>
      </c>
      <c r="AH26" s="334" t="s">
        <v>1551</v>
      </c>
      <c r="AI26" s="348" t="s">
        <v>1552</v>
      </c>
      <c r="AJ26" s="355" t="s">
        <v>1553</v>
      </c>
      <c r="AK26" s="341" t="s">
        <v>1554</v>
      </c>
      <c r="AL26" s="400"/>
      <c r="AM26" s="356" t="s">
        <v>1555</v>
      </c>
    </row>
    <row r="27" spans="1:41" ht="16.2">
      <c r="A27" s="330"/>
      <c r="B27" s="336"/>
      <c r="C27" s="397"/>
      <c r="D27" s="331"/>
      <c r="E27" s="331"/>
      <c r="F27" s="331"/>
      <c r="G27" s="347" t="s">
        <v>1556</v>
      </c>
      <c r="H27" s="333"/>
      <c r="I27" s="331"/>
      <c r="J27" s="339"/>
      <c r="K27" s="334" t="s">
        <v>1557</v>
      </c>
      <c r="L27" s="352"/>
      <c r="M27" s="331"/>
      <c r="N27" s="331"/>
      <c r="O27" s="336" t="s">
        <v>1558</v>
      </c>
      <c r="P27" s="331"/>
      <c r="Q27" s="338"/>
      <c r="R27" s="339"/>
      <c r="S27" s="340"/>
      <c r="T27" s="331"/>
      <c r="U27" s="333"/>
      <c r="V27" s="331"/>
      <c r="W27" s="331"/>
      <c r="X27" s="342"/>
      <c r="Y27" s="342"/>
      <c r="Z27" s="338" t="s">
        <v>1559</v>
      </c>
      <c r="AA27" s="354" t="s">
        <v>1560</v>
      </c>
      <c r="AB27" s="348"/>
      <c r="AD27" s="393" t="s">
        <v>1561</v>
      </c>
      <c r="AE27" s="399" t="s">
        <v>1562</v>
      </c>
      <c r="AF27" s="339" t="s">
        <v>1563</v>
      </c>
      <c r="AG27" s="295" t="s">
        <v>1344</v>
      </c>
      <c r="AH27" s="334"/>
      <c r="AI27" s="348" t="s">
        <v>1564</v>
      </c>
      <c r="AJ27" s="355" t="s">
        <v>1565</v>
      </c>
      <c r="AK27" s="334" t="s">
        <v>1566</v>
      </c>
      <c r="AL27" s="400"/>
      <c r="AM27" s="360" t="s">
        <v>1567</v>
      </c>
    </row>
    <row r="28" spans="1:41" ht="16.2">
      <c r="A28" s="330" t="s">
        <v>1568</v>
      </c>
      <c r="B28" s="331" t="s">
        <v>1569</v>
      </c>
      <c r="C28" s="397" t="s">
        <v>1570</v>
      </c>
      <c r="D28" s="331" t="s">
        <v>1571</v>
      </c>
      <c r="E28" s="331" t="s">
        <v>1572</v>
      </c>
      <c r="F28" s="331" t="s">
        <v>1573</v>
      </c>
      <c r="G28" s="305" t="s">
        <v>1574</v>
      </c>
      <c r="H28" s="333" t="s">
        <v>1575</v>
      </c>
      <c r="I28" s="331" t="s">
        <v>1576</v>
      </c>
      <c r="J28" s="339" t="s">
        <v>1577</v>
      </c>
      <c r="K28" s="367" t="s">
        <v>1344</v>
      </c>
      <c r="L28" s="352" t="s">
        <v>1578</v>
      </c>
      <c r="M28" s="331" t="s">
        <v>1579</v>
      </c>
      <c r="N28" s="331" t="s">
        <v>1580</v>
      </c>
      <c r="O28" s="336" t="s">
        <v>1581</v>
      </c>
      <c r="P28" s="361" t="s">
        <v>1582</v>
      </c>
      <c r="Q28" s="338" t="s">
        <v>1583</v>
      </c>
      <c r="R28" s="339" t="s">
        <v>1584</v>
      </c>
      <c r="S28" s="340" t="s">
        <v>1585</v>
      </c>
      <c r="T28" s="331" t="s">
        <v>1586</v>
      </c>
      <c r="U28" s="295" t="s">
        <v>1344</v>
      </c>
      <c r="V28" s="331" t="s">
        <v>1587</v>
      </c>
      <c r="W28" s="331" t="s">
        <v>1588</v>
      </c>
      <c r="X28" s="342" t="s">
        <v>1589</v>
      </c>
      <c r="Y28" s="362" t="s">
        <v>1590</v>
      </c>
      <c r="Z28" s="338" t="s">
        <v>1591</v>
      </c>
      <c r="AA28" s="398" t="s">
        <v>1592</v>
      </c>
      <c r="AB28" s="305" t="s">
        <v>1593</v>
      </c>
      <c r="AC28" s="305" t="s">
        <v>1593</v>
      </c>
      <c r="AD28" s="393" t="s">
        <v>1594</v>
      </c>
      <c r="AE28" s="394" t="s">
        <v>1344</v>
      </c>
      <c r="AF28" s="395" t="s">
        <v>1595</v>
      </c>
      <c r="AG28" s="334" t="s">
        <v>1596</v>
      </c>
      <c r="AH28" s="334" t="s">
        <v>1597</v>
      </c>
      <c r="AI28" s="305" t="s">
        <v>1574</v>
      </c>
      <c r="AJ28" s="365" t="s">
        <v>1335</v>
      </c>
      <c r="AK28" s="348" t="s">
        <v>1598</v>
      </c>
      <c r="AL28" s="360"/>
      <c r="AM28" s="366" t="s">
        <v>1335</v>
      </c>
      <c r="AN28" s="402"/>
      <c r="AO28" s="276"/>
    </row>
    <row r="29" spans="1:41" ht="16.2">
      <c r="A29" s="403"/>
      <c r="B29" s="331"/>
      <c r="C29" s="404"/>
      <c r="D29" s="331"/>
      <c r="E29" s="331"/>
      <c r="F29" s="331"/>
      <c r="G29" s="347" t="s">
        <v>1599</v>
      </c>
      <c r="H29" s="333"/>
      <c r="I29" s="331"/>
      <c r="J29" s="339"/>
      <c r="K29" s="334" t="s">
        <v>1600</v>
      </c>
      <c r="L29" s="352"/>
      <c r="M29" s="331"/>
      <c r="N29" s="331"/>
      <c r="O29" s="336" t="s">
        <v>1601</v>
      </c>
      <c r="P29" s="331"/>
      <c r="Q29" s="338"/>
      <c r="R29" s="339"/>
      <c r="S29" s="340"/>
      <c r="T29" s="331"/>
      <c r="U29" s="331" t="s">
        <v>1602</v>
      </c>
      <c r="V29" s="331"/>
      <c r="W29" s="331"/>
      <c r="X29" s="342"/>
      <c r="Y29" s="342"/>
      <c r="Z29" s="338"/>
      <c r="AA29" s="392"/>
      <c r="AB29" s="393" t="s">
        <v>1603</v>
      </c>
      <c r="AC29" s="332" t="s">
        <v>1604</v>
      </c>
      <c r="AD29" s="393" t="s">
        <v>1605</v>
      </c>
      <c r="AE29" s="399" t="s">
        <v>1606</v>
      </c>
      <c r="AF29" s="339" t="s">
        <v>1607</v>
      </c>
      <c r="AG29" s="341" t="s">
        <v>1608</v>
      </c>
      <c r="AH29" s="334"/>
      <c r="AI29" s="348" t="s">
        <v>1609</v>
      </c>
      <c r="AJ29" s="349" t="s">
        <v>1610</v>
      </c>
      <c r="AK29" s="334" t="s">
        <v>1611</v>
      </c>
      <c r="AL29" s="400"/>
      <c r="AM29" s="351" t="s">
        <v>1612</v>
      </c>
    </row>
    <row r="30" spans="1:41" ht="16.2">
      <c r="A30" s="364" t="s">
        <v>1613</v>
      </c>
      <c r="B30" s="331" t="s">
        <v>1614</v>
      </c>
      <c r="C30" s="397" t="s">
        <v>1615</v>
      </c>
      <c r="D30" s="331" t="s">
        <v>1616</v>
      </c>
      <c r="E30" s="331" t="s">
        <v>1617</v>
      </c>
      <c r="F30" s="331" t="s">
        <v>1618</v>
      </c>
      <c r="G30" s="332" t="s">
        <v>1619</v>
      </c>
      <c r="H30" s="333" t="s">
        <v>1620</v>
      </c>
      <c r="I30" s="331" t="s">
        <v>1621</v>
      </c>
      <c r="J30" s="339" t="s">
        <v>1622</v>
      </c>
      <c r="K30" s="334" t="s">
        <v>1623</v>
      </c>
      <c r="L30" s="352" t="s">
        <v>1624</v>
      </c>
      <c r="M30" s="331" t="s">
        <v>1625</v>
      </c>
      <c r="N30" s="331" t="s">
        <v>1626</v>
      </c>
      <c r="O30" s="336" t="s">
        <v>1627</v>
      </c>
      <c r="P30" s="331" t="s">
        <v>1628</v>
      </c>
      <c r="Q30" s="338" t="s">
        <v>1629</v>
      </c>
      <c r="R30" s="339" t="s">
        <v>1630</v>
      </c>
      <c r="S30" s="340" t="s">
        <v>1631</v>
      </c>
      <c r="T30" s="331" t="s">
        <v>1632</v>
      </c>
      <c r="U30" s="331" t="s">
        <v>1633</v>
      </c>
      <c r="V30" s="331" t="s">
        <v>1634</v>
      </c>
      <c r="W30" s="331" t="s">
        <v>1635</v>
      </c>
      <c r="X30" s="342" t="s">
        <v>1636</v>
      </c>
      <c r="Y30" s="343" t="s">
        <v>1637</v>
      </c>
      <c r="Z30" s="331"/>
      <c r="AA30" s="354"/>
      <c r="AB30" s="341" t="s">
        <v>1638</v>
      </c>
      <c r="AC30" s="348" t="s">
        <v>1639</v>
      </c>
      <c r="AD30" s="348"/>
      <c r="AE30" s="399" t="s">
        <v>1640</v>
      </c>
      <c r="AF30" s="339" t="s">
        <v>1641</v>
      </c>
      <c r="AG30" s="334" t="s">
        <v>1642</v>
      </c>
      <c r="AH30" s="334" t="s">
        <v>1643</v>
      </c>
      <c r="AI30" s="348" t="s">
        <v>1644</v>
      </c>
      <c r="AJ30" s="371" t="s">
        <v>1645</v>
      </c>
      <c r="AK30" s="334" t="s">
        <v>1646</v>
      </c>
      <c r="AL30" s="400"/>
      <c r="AM30" s="360" t="s">
        <v>1647</v>
      </c>
    </row>
    <row r="31" spans="1:41" ht="16.2">
      <c r="A31" s="372"/>
      <c r="B31" s="331"/>
      <c r="C31" s="404"/>
      <c r="D31" s="331"/>
      <c r="E31" s="331"/>
      <c r="F31" s="331"/>
      <c r="G31" s="305" t="s">
        <v>1648</v>
      </c>
      <c r="H31" s="333"/>
      <c r="I31" s="331"/>
      <c r="J31" s="339"/>
      <c r="K31" s="334" t="s">
        <v>1649</v>
      </c>
      <c r="L31" s="352"/>
      <c r="M31" s="331"/>
      <c r="N31" s="331"/>
      <c r="O31" s="336" t="s">
        <v>1650</v>
      </c>
      <c r="P31" s="331"/>
      <c r="Q31" s="331"/>
      <c r="R31" s="339"/>
      <c r="S31" s="340"/>
      <c r="T31" s="331"/>
      <c r="U31" s="361" t="s">
        <v>1651</v>
      </c>
      <c r="V31" s="331"/>
      <c r="W31" s="331"/>
      <c r="X31" s="342"/>
      <c r="Y31" s="342"/>
      <c r="Z31" s="331"/>
      <c r="AA31" s="354"/>
      <c r="AB31" s="346" t="s">
        <v>1652</v>
      </c>
      <c r="AC31" s="348" t="s">
        <v>1653</v>
      </c>
      <c r="AD31" s="305"/>
      <c r="AE31" s="399" t="s">
        <v>1654</v>
      </c>
      <c r="AF31" s="339" t="s">
        <v>1655</v>
      </c>
      <c r="AG31" s="334" t="s">
        <v>1656</v>
      </c>
      <c r="AH31" s="333"/>
      <c r="AI31" s="305" t="s">
        <v>1648</v>
      </c>
      <c r="AJ31" s="349" t="s">
        <v>1657</v>
      </c>
      <c r="AK31" s="334" t="s">
        <v>1658</v>
      </c>
      <c r="AL31" s="400"/>
      <c r="AM31" s="356" t="s">
        <v>1659</v>
      </c>
    </row>
    <row r="32" spans="1:41" ht="16.2">
      <c r="A32" s="330" t="s">
        <v>1660</v>
      </c>
      <c r="B32" s="361" t="s">
        <v>1661</v>
      </c>
      <c r="C32" s="397" t="s">
        <v>1662</v>
      </c>
      <c r="D32" s="331" t="s">
        <v>1663</v>
      </c>
      <c r="E32" s="331" t="s">
        <v>1664</v>
      </c>
      <c r="F32" s="331" t="s">
        <v>1665</v>
      </c>
      <c r="G32" s="347" t="s">
        <v>1666</v>
      </c>
      <c r="H32" s="333" t="s">
        <v>1667</v>
      </c>
      <c r="I32" s="331" t="s">
        <v>1668</v>
      </c>
      <c r="J32" s="339" t="s">
        <v>1669</v>
      </c>
      <c r="K32" s="334" t="s">
        <v>1670</v>
      </c>
      <c r="L32" s="352" t="s">
        <v>1671</v>
      </c>
      <c r="M32" s="331" t="s">
        <v>1672</v>
      </c>
      <c r="N32" s="331" t="s">
        <v>1673</v>
      </c>
      <c r="O32" s="336" t="s">
        <v>1674</v>
      </c>
      <c r="P32" s="331" t="s">
        <v>1675</v>
      </c>
      <c r="Q32" s="338" t="s">
        <v>1676</v>
      </c>
      <c r="R32" s="339" t="s">
        <v>1677</v>
      </c>
      <c r="S32" s="340" t="s">
        <v>1678</v>
      </c>
      <c r="T32" s="331" t="s">
        <v>1679</v>
      </c>
      <c r="U32" s="331" t="s">
        <v>1680</v>
      </c>
      <c r="V32" s="331" t="s">
        <v>1681</v>
      </c>
      <c r="W32" s="331" t="s">
        <v>1682</v>
      </c>
      <c r="X32" s="342" t="s">
        <v>1683</v>
      </c>
      <c r="Y32" s="362" t="s">
        <v>1684</v>
      </c>
      <c r="Z32" s="331"/>
      <c r="AA32" s="354"/>
      <c r="AB32" s="346" t="s">
        <v>1685</v>
      </c>
      <c r="AC32" s="348" t="s">
        <v>1686</v>
      </c>
      <c r="AD32" s="348"/>
      <c r="AE32" s="399" t="s">
        <v>1687</v>
      </c>
      <c r="AF32" s="339" t="s">
        <v>1688</v>
      </c>
      <c r="AG32" s="334" t="s">
        <v>1689</v>
      </c>
      <c r="AH32" s="334" t="s">
        <v>1690</v>
      </c>
      <c r="AI32" s="348" t="s">
        <v>1691</v>
      </c>
      <c r="AJ32" s="358" t="s">
        <v>1692</v>
      </c>
      <c r="AK32" s="334" t="s">
        <v>1693</v>
      </c>
      <c r="AL32" s="400"/>
      <c r="AM32" s="360" t="s">
        <v>1694</v>
      </c>
    </row>
    <row r="33" spans="1:45" ht="16.2">
      <c r="A33" s="330"/>
      <c r="B33" s="331"/>
      <c r="C33" s="331"/>
      <c r="D33" s="331"/>
      <c r="E33" s="331"/>
      <c r="F33" s="331"/>
      <c r="G33" s="347" t="s">
        <v>1695</v>
      </c>
      <c r="H33" s="334"/>
      <c r="I33" s="331"/>
      <c r="J33" s="339"/>
      <c r="K33" s="334" t="s">
        <v>1696</v>
      </c>
      <c r="L33" s="352"/>
      <c r="M33" s="331"/>
      <c r="N33" s="331"/>
      <c r="O33" s="331"/>
      <c r="P33" s="331"/>
      <c r="Q33" s="338"/>
      <c r="R33" s="339"/>
      <c r="S33" s="340"/>
      <c r="T33" s="331"/>
      <c r="U33" s="361">
        <v>39</v>
      </c>
      <c r="V33" s="331"/>
      <c r="W33" s="331"/>
      <c r="X33" s="342"/>
      <c r="Y33" s="342"/>
      <c r="Z33" s="331"/>
      <c r="AA33" s="392"/>
      <c r="AB33" s="348"/>
      <c r="AC33" s="348" t="s">
        <v>1697</v>
      </c>
      <c r="AD33" s="348"/>
      <c r="AE33" s="399" t="s">
        <v>1698</v>
      </c>
      <c r="AF33" s="339"/>
      <c r="AG33" s="334" t="s">
        <v>1699</v>
      </c>
      <c r="AH33" s="400"/>
      <c r="AI33" s="348" t="s">
        <v>1700</v>
      </c>
      <c r="AJ33" s="405" t="s">
        <v>1701</v>
      </c>
      <c r="AK33" s="334" t="s">
        <v>1702</v>
      </c>
      <c r="AL33" s="400"/>
      <c r="AM33" s="356" t="s">
        <v>1703</v>
      </c>
    </row>
    <row r="34" spans="1:45">
      <c r="A34" s="373"/>
      <c r="B34" s="331"/>
      <c r="C34" s="377"/>
      <c r="D34" s="377"/>
      <c r="E34" s="377"/>
      <c r="F34" s="377"/>
      <c r="G34" s="406" t="s">
        <v>1704</v>
      </c>
      <c r="H34" s="319"/>
      <c r="I34" s="377"/>
      <c r="J34" s="374"/>
      <c r="K34" s="319"/>
      <c r="L34" s="407"/>
      <c r="M34" s="377"/>
      <c r="N34" s="377"/>
      <c r="O34" s="377"/>
      <c r="P34" s="377"/>
      <c r="Q34" s="377"/>
      <c r="R34" s="374"/>
      <c r="S34" s="408"/>
      <c r="T34" s="377"/>
      <c r="U34" s="409">
        <v>40</v>
      </c>
      <c r="V34" s="377"/>
      <c r="W34" s="410"/>
      <c r="X34" s="410"/>
      <c r="Y34" s="410"/>
      <c r="Z34" s="377"/>
      <c r="AA34" s="411"/>
      <c r="AB34" s="321"/>
      <c r="AC34" s="377"/>
      <c r="AD34" s="321"/>
      <c r="AE34" s="399"/>
      <c r="AF34" s="374"/>
      <c r="AG34" s="319"/>
      <c r="AH34" s="412"/>
      <c r="AI34" s="348" t="s">
        <v>1705</v>
      </c>
      <c r="AJ34" s="413"/>
      <c r="AK34" s="321"/>
      <c r="AL34" s="414"/>
      <c r="AM34" s="414"/>
    </row>
    <row r="35" spans="1:45" ht="16.2">
      <c r="A35" s="415" t="s">
        <v>1173</v>
      </c>
      <c r="B35" s="309" t="s">
        <v>1706</v>
      </c>
      <c r="C35" s="336" t="s">
        <v>1707</v>
      </c>
      <c r="D35" s="380" t="s">
        <v>1708</v>
      </c>
      <c r="E35" s="331"/>
      <c r="F35" s="336" t="s">
        <v>1707</v>
      </c>
      <c r="G35" s="416"/>
      <c r="H35" s="336" t="s">
        <v>1707</v>
      </c>
      <c r="I35" s="336" t="s">
        <v>1707</v>
      </c>
      <c r="J35" s="336" t="s">
        <v>1707</v>
      </c>
      <c r="K35" s="331"/>
      <c r="L35" s="336" t="s">
        <v>1709</v>
      </c>
      <c r="M35" s="336" t="s">
        <v>1710</v>
      </c>
      <c r="N35" s="380" t="s">
        <v>1711</v>
      </c>
      <c r="O35" s="380" t="s">
        <v>1712</v>
      </c>
      <c r="P35" s="380" t="s">
        <v>1707</v>
      </c>
      <c r="Q35" s="336" t="s">
        <v>1707</v>
      </c>
      <c r="R35" s="389" t="s">
        <v>1707</v>
      </c>
      <c r="S35" s="330"/>
      <c r="T35" s="336" t="s">
        <v>1707</v>
      </c>
      <c r="U35" s="336"/>
      <c r="V35" s="336" t="s">
        <v>1707</v>
      </c>
      <c r="W35" s="336" t="s">
        <v>1707</v>
      </c>
      <c r="X35" s="336" t="s">
        <v>1707</v>
      </c>
      <c r="Y35" s="336" t="s">
        <v>1707</v>
      </c>
      <c r="Z35" s="295" t="s">
        <v>1438</v>
      </c>
      <c r="AA35" s="385" t="s">
        <v>1713</v>
      </c>
      <c r="AB35" s="360"/>
      <c r="AC35" s="311" t="s">
        <v>1714</v>
      </c>
      <c r="AD35" s="416"/>
      <c r="AE35" s="417"/>
      <c r="AF35" s="295"/>
      <c r="AG35" s="295"/>
      <c r="AH35" s="386" t="s">
        <v>1715</v>
      </c>
      <c r="AI35" s="314"/>
      <c r="AJ35" s="418"/>
      <c r="AK35" s="416"/>
      <c r="AL35" s="419"/>
      <c r="AM35" s="419"/>
    </row>
    <row r="36" spans="1:45">
      <c r="A36" s="387" t="s">
        <v>1167</v>
      </c>
      <c r="B36" s="334" t="s">
        <v>1167</v>
      </c>
      <c r="C36" s="336" t="s">
        <v>1446</v>
      </c>
      <c r="D36" s="336" t="s">
        <v>1716</v>
      </c>
      <c r="E36" s="331"/>
      <c r="F36" s="336" t="s">
        <v>1446</v>
      </c>
      <c r="G36" s="368"/>
      <c r="H36" s="336" t="s">
        <v>1446</v>
      </c>
      <c r="I36" s="336" t="s">
        <v>1446</v>
      </c>
      <c r="J36" s="336" t="s">
        <v>1446</v>
      </c>
      <c r="K36" s="331"/>
      <c r="L36" s="336" t="s">
        <v>1168</v>
      </c>
      <c r="M36" s="420" t="s">
        <v>1717</v>
      </c>
      <c r="N36" s="336" t="s">
        <v>1446</v>
      </c>
      <c r="O36" s="336" t="s">
        <v>1163</v>
      </c>
      <c r="P36" s="336" t="s">
        <v>1446</v>
      </c>
      <c r="Q36" s="396" t="s">
        <v>1168</v>
      </c>
      <c r="R36" s="389" t="s">
        <v>1446</v>
      </c>
      <c r="S36" s="330"/>
      <c r="T36" s="336" t="s">
        <v>1446</v>
      </c>
      <c r="U36" s="336"/>
      <c r="V36" s="336" t="s">
        <v>1446</v>
      </c>
      <c r="W36" s="336" t="s">
        <v>1446</v>
      </c>
      <c r="X36" s="336" t="s">
        <v>1446</v>
      </c>
      <c r="Y36" s="336" t="s">
        <v>1446</v>
      </c>
      <c r="Z36" s="421" t="s">
        <v>1167</v>
      </c>
      <c r="AA36" s="392" t="s">
        <v>1449</v>
      </c>
      <c r="AB36" s="422"/>
      <c r="AC36" s="348" t="s">
        <v>1718</v>
      </c>
      <c r="AD36" s="368"/>
      <c r="AE36" s="383"/>
      <c r="AF36" s="421"/>
      <c r="AG36" s="421"/>
      <c r="AH36" s="396" t="s">
        <v>1168</v>
      </c>
      <c r="AI36" s="368"/>
      <c r="AJ36" s="423"/>
      <c r="AK36" s="368"/>
      <c r="AL36" s="368"/>
      <c r="AM36" s="368"/>
    </row>
    <row r="37" spans="1:45" ht="16.2">
      <c r="A37" s="372"/>
      <c r="B37" s="336"/>
      <c r="C37" s="339"/>
      <c r="D37" s="352"/>
      <c r="E37" s="331"/>
      <c r="F37" s="331">
        <v>35</v>
      </c>
      <c r="G37" s="368"/>
      <c r="H37" s="333"/>
      <c r="I37" s="331"/>
      <c r="J37" s="331"/>
      <c r="K37" s="331"/>
      <c r="L37" s="331"/>
      <c r="M37" s="331"/>
      <c r="N37" s="331"/>
      <c r="O37" s="331"/>
      <c r="P37" s="331"/>
      <c r="Q37" s="424"/>
      <c r="R37" s="339" t="s">
        <v>1719</v>
      </c>
      <c r="S37" s="330"/>
      <c r="T37" s="331"/>
      <c r="U37" s="331"/>
      <c r="V37" s="331"/>
      <c r="W37" s="342"/>
      <c r="X37" s="342"/>
      <c r="Y37" s="342"/>
      <c r="Z37" s="425"/>
      <c r="AA37" s="426" t="s">
        <v>1720</v>
      </c>
      <c r="AB37" s="360"/>
      <c r="AC37" s="348" t="s">
        <v>1721</v>
      </c>
      <c r="AD37" s="368"/>
      <c r="AE37" s="427"/>
      <c r="AF37" s="425"/>
      <c r="AG37" s="425"/>
      <c r="AH37" s="334"/>
      <c r="AI37" s="348"/>
      <c r="AJ37" s="428"/>
      <c r="AK37" s="360"/>
      <c r="AL37" s="368"/>
      <c r="AM37" s="368"/>
    </row>
    <row r="38" spans="1:45" ht="16.2">
      <c r="A38" s="330" t="s">
        <v>1722</v>
      </c>
      <c r="B38" s="331" t="s">
        <v>1723</v>
      </c>
      <c r="C38" s="331" t="s">
        <v>1724</v>
      </c>
      <c r="D38" s="331" t="s">
        <v>1725</v>
      </c>
      <c r="E38" s="331"/>
      <c r="F38" s="429">
        <v>36</v>
      </c>
      <c r="G38" s="368"/>
      <c r="H38" s="333" t="s">
        <v>1726</v>
      </c>
      <c r="I38" s="331" t="s">
        <v>1727</v>
      </c>
      <c r="J38" s="331" t="s">
        <v>1728</v>
      </c>
      <c r="K38" s="331"/>
      <c r="L38" s="331" t="s">
        <v>1729</v>
      </c>
      <c r="M38" s="361" t="s">
        <v>1730</v>
      </c>
      <c r="N38" s="331" t="s">
        <v>1731</v>
      </c>
      <c r="O38" s="336" t="s">
        <v>1732</v>
      </c>
      <c r="P38" s="361" t="s">
        <v>1733</v>
      </c>
      <c r="Q38" s="424" t="s">
        <v>1734</v>
      </c>
      <c r="R38" s="339" t="s">
        <v>1735</v>
      </c>
      <c r="S38" s="330"/>
      <c r="T38" s="331" t="s">
        <v>1736</v>
      </c>
      <c r="U38" s="331"/>
      <c r="V38" s="331" t="s">
        <v>1737</v>
      </c>
      <c r="W38" s="342" t="s">
        <v>1738</v>
      </c>
      <c r="X38" s="342" t="s">
        <v>1739</v>
      </c>
      <c r="Y38" s="362" t="s">
        <v>1740</v>
      </c>
      <c r="Z38" s="338" t="s">
        <v>1741</v>
      </c>
      <c r="AA38" s="430" t="s">
        <v>1742</v>
      </c>
      <c r="AB38" s="360"/>
      <c r="AC38" s="346" t="s">
        <v>1743</v>
      </c>
      <c r="AD38" s="368"/>
      <c r="AE38" s="427"/>
      <c r="AF38" s="338"/>
      <c r="AG38" s="338"/>
      <c r="AH38" s="334" t="s">
        <v>1744</v>
      </c>
      <c r="AI38" s="348"/>
      <c r="AJ38" s="431"/>
      <c r="AK38" s="360"/>
      <c r="AL38" s="348"/>
      <c r="AM38" s="368"/>
    </row>
    <row r="39" spans="1:45" ht="18.75" customHeight="1">
      <c r="A39" s="372"/>
      <c r="B39" s="336"/>
      <c r="C39" s="331"/>
      <c r="D39" s="331"/>
      <c r="E39" s="331"/>
      <c r="F39" s="429">
        <v>37</v>
      </c>
      <c r="G39" s="368"/>
      <c r="H39" s="333"/>
      <c r="I39" s="331"/>
      <c r="J39" s="331"/>
      <c r="K39" s="331"/>
      <c r="L39" s="331"/>
      <c r="M39" s="331"/>
      <c r="N39" s="331"/>
      <c r="O39" s="336" t="s">
        <v>1745</v>
      </c>
      <c r="P39" s="331"/>
      <c r="Q39" s="424"/>
      <c r="R39" s="339" t="s">
        <v>1746</v>
      </c>
      <c r="S39" s="330"/>
      <c r="T39" s="331"/>
      <c r="U39" s="331"/>
      <c r="V39" s="331"/>
      <c r="W39" s="342"/>
      <c r="X39" s="342"/>
      <c r="Y39" s="342"/>
      <c r="Z39" s="338" t="s">
        <v>1747</v>
      </c>
      <c r="AA39" s="430" t="s">
        <v>1748</v>
      </c>
      <c r="AB39" s="360"/>
      <c r="AC39" s="332" t="s">
        <v>1749</v>
      </c>
      <c r="AD39" s="368"/>
      <c r="AE39" s="427"/>
      <c r="AF39" s="338"/>
      <c r="AG39" s="338"/>
      <c r="AH39" s="334"/>
      <c r="AI39" s="348"/>
      <c r="AJ39" s="431"/>
      <c r="AK39" s="360"/>
      <c r="AL39" s="348"/>
      <c r="AM39" s="368"/>
      <c r="AR39" s="246"/>
      <c r="AS39" s="246"/>
    </row>
    <row r="40" spans="1:45" ht="16.2">
      <c r="A40" s="330" t="s">
        <v>1750</v>
      </c>
      <c r="B40" s="331" t="s">
        <v>1751</v>
      </c>
      <c r="C40" s="331" t="s">
        <v>1752</v>
      </c>
      <c r="D40" s="331" t="s">
        <v>1753</v>
      </c>
      <c r="E40" s="331"/>
      <c r="F40" s="429">
        <v>38</v>
      </c>
      <c r="G40" s="368"/>
      <c r="H40" s="333" t="s">
        <v>1754</v>
      </c>
      <c r="I40" s="331" t="s">
        <v>1755</v>
      </c>
      <c r="J40" s="331" t="s">
        <v>1756</v>
      </c>
      <c r="K40" s="331"/>
      <c r="L40" s="331" t="s">
        <v>1757</v>
      </c>
      <c r="M40" s="331"/>
      <c r="N40" s="331" t="s">
        <v>1758</v>
      </c>
      <c r="O40" s="336" t="s">
        <v>1759</v>
      </c>
      <c r="P40" s="331" t="s">
        <v>1760</v>
      </c>
      <c r="Q40" s="424" t="s">
        <v>1761</v>
      </c>
      <c r="R40" s="339" t="s">
        <v>1762</v>
      </c>
      <c r="S40" s="330"/>
      <c r="T40" s="331" t="s">
        <v>1763</v>
      </c>
      <c r="U40" s="331"/>
      <c r="V40" s="331" t="s">
        <v>1764</v>
      </c>
      <c r="W40" s="342" t="s">
        <v>1765</v>
      </c>
      <c r="X40" s="342" t="s">
        <v>1766</v>
      </c>
      <c r="Y40" s="362" t="s">
        <v>1767</v>
      </c>
      <c r="Z40" s="338" t="s">
        <v>1768</v>
      </c>
      <c r="AA40" s="432" t="s">
        <v>1769</v>
      </c>
      <c r="AB40" s="360"/>
      <c r="AC40" s="348" t="s">
        <v>1770</v>
      </c>
      <c r="AD40" s="368"/>
      <c r="AE40" s="427"/>
      <c r="AF40" s="338"/>
      <c r="AG40" s="338"/>
      <c r="AH40" s="334" t="s">
        <v>1771</v>
      </c>
      <c r="AI40" s="348"/>
      <c r="AJ40" s="431"/>
      <c r="AK40" s="360"/>
      <c r="AL40" s="348"/>
      <c r="AM40" s="368"/>
      <c r="AR40" s="433"/>
      <c r="AS40" s="433"/>
    </row>
    <row r="41" spans="1:45" ht="16.2">
      <c r="A41" s="372"/>
      <c r="B41" s="331"/>
      <c r="C41" s="331"/>
      <c r="D41" s="331"/>
      <c r="E41" s="331"/>
      <c r="F41" s="331">
        <v>39</v>
      </c>
      <c r="G41" s="368"/>
      <c r="H41" s="333"/>
      <c r="I41" s="331"/>
      <c r="J41" s="331"/>
      <c r="K41" s="331"/>
      <c r="L41" s="331"/>
      <c r="M41" s="331"/>
      <c r="N41" s="331"/>
      <c r="O41" s="336" t="s">
        <v>1772</v>
      </c>
      <c r="P41" s="331"/>
      <c r="Q41" s="424"/>
      <c r="R41" s="339" t="s">
        <v>1773</v>
      </c>
      <c r="S41" s="330"/>
      <c r="T41" s="331"/>
      <c r="U41" s="331"/>
      <c r="V41" s="331"/>
      <c r="W41" s="342"/>
      <c r="X41" s="342"/>
      <c r="Y41" s="342"/>
      <c r="Z41" s="425"/>
      <c r="AA41" s="432" t="s">
        <v>1774</v>
      </c>
      <c r="AB41" s="360"/>
      <c r="AD41" s="434"/>
      <c r="AE41" s="427"/>
      <c r="AF41" s="425"/>
      <c r="AG41" s="425"/>
      <c r="AH41" s="334"/>
      <c r="AI41" s="348"/>
      <c r="AJ41" s="431"/>
      <c r="AK41" s="360"/>
      <c r="AL41" s="348"/>
      <c r="AM41" s="368"/>
      <c r="AR41" s="433"/>
      <c r="AS41" s="433"/>
    </row>
    <row r="42" spans="1:45" ht="16.2">
      <c r="A42" s="330" t="s">
        <v>1775</v>
      </c>
      <c r="B42" s="331" t="s">
        <v>1776</v>
      </c>
      <c r="C42" s="331" t="s">
        <v>1777</v>
      </c>
      <c r="D42" s="361" t="s">
        <v>1778</v>
      </c>
      <c r="E42" s="331"/>
      <c r="F42" s="380" t="s">
        <v>1779</v>
      </c>
      <c r="G42" s="368"/>
      <c r="H42" s="333" t="s">
        <v>1780</v>
      </c>
      <c r="I42" s="331" t="s">
        <v>1781</v>
      </c>
      <c r="J42" s="331" t="s">
        <v>1782</v>
      </c>
      <c r="K42" s="331"/>
      <c r="L42" s="331" t="s">
        <v>1783</v>
      </c>
      <c r="M42" s="331"/>
      <c r="N42" s="331" t="s">
        <v>1784</v>
      </c>
      <c r="O42" s="336" t="s">
        <v>1785</v>
      </c>
      <c r="P42" s="331" t="s">
        <v>1786</v>
      </c>
      <c r="Q42" s="424" t="s">
        <v>1787</v>
      </c>
      <c r="S42" s="330"/>
      <c r="T42" s="331" t="s">
        <v>1788</v>
      </c>
      <c r="U42" s="331"/>
      <c r="V42" s="331" t="s">
        <v>1789</v>
      </c>
      <c r="W42" s="342" t="s">
        <v>1790</v>
      </c>
      <c r="X42" s="342" t="s">
        <v>1791</v>
      </c>
      <c r="Y42" s="362" t="s">
        <v>1792</v>
      </c>
      <c r="Z42" s="295" t="s">
        <v>1595</v>
      </c>
      <c r="AA42" s="435" t="s">
        <v>1793</v>
      </c>
      <c r="AB42" s="360"/>
      <c r="AC42" s="305" t="s">
        <v>1794</v>
      </c>
      <c r="AD42" s="368"/>
      <c r="AE42" s="427"/>
      <c r="AF42" s="295"/>
      <c r="AG42" s="295"/>
      <c r="AH42" s="334" t="s">
        <v>1795</v>
      </c>
      <c r="AI42" s="348"/>
      <c r="AJ42" s="428"/>
      <c r="AK42" s="422"/>
      <c r="AL42" s="368"/>
      <c r="AM42" s="368"/>
    </row>
    <row r="43" spans="1:45" ht="16.2">
      <c r="A43" s="372"/>
      <c r="B43" s="331"/>
      <c r="C43" s="331"/>
      <c r="D43" s="331"/>
      <c r="E43" s="331"/>
      <c r="F43" s="336" t="s">
        <v>1446</v>
      </c>
      <c r="G43" s="368"/>
      <c r="H43" s="333"/>
      <c r="I43" s="331"/>
      <c r="J43" s="331"/>
      <c r="K43" s="331"/>
      <c r="L43" s="331"/>
      <c r="M43" s="331"/>
      <c r="N43" s="331"/>
      <c r="O43" s="336" t="s">
        <v>1796</v>
      </c>
      <c r="P43" s="331"/>
      <c r="Q43" s="424"/>
      <c r="R43" s="389" t="s">
        <v>1779</v>
      </c>
      <c r="S43" s="330"/>
      <c r="T43" s="331"/>
      <c r="U43" s="331"/>
      <c r="V43" s="331"/>
      <c r="W43" s="342"/>
      <c r="X43" s="342"/>
      <c r="Y43" s="342"/>
      <c r="Z43" s="333" t="s">
        <v>1449</v>
      </c>
      <c r="AA43" s="368"/>
      <c r="AB43" s="360"/>
      <c r="AC43" s="332" t="s">
        <v>1797</v>
      </c>
      <c r="AD43" s="368"/>
      <c r="AE43" s="427"/>
      <c r="AF43" s="333"/>
      <c r="AG43" s="333"/>
      <c r="AH43" s="334"/>
      <c r="AI43" s="348"/>
      <c r="AJ43" s="423"/>
      <c r="AK43" s="368"/>
      <c r="AL43" s="368"/>
      <c r="AM43" s="368"/>
    </row>
    <row r="44" spans="1:45" ht="16.2">
      <c r="A44" s="330" t="s">
        <v>1798</v>
      </c>
      <c r="B44" s="331" t="s">
        <v>1799</v>
      </c>
      <c r="C44" s="331" t="s">
        <v>1800</v>
      </c>
      <c r="D44" s="331"/>
      <c r="E44" s="331"/>
      <c r="F44" s="331" t="s">
        <v>1801</v>
      </c>
      <c r="G44" s="368"/>
      <c r="H44" s="333" t="s">
        <v>1802</v>
      </c>
      <c r="I44" s="331" t="s">
        <v>1803</v>
      </c>
      <c r="J44" s="331" t="s">
        <v>1804</v>
      </c>
      <c r="K44" s="331"/>
      <c r="L44" s="352" t="s">
        <v>1805</v>
      </c>
      <c r="M44" s="331"/>
      <c r="N44" s="331" t="s">
        <v>1806</v>
      </c>
      <c r="P44" s="331" t="s">
        <v>1807</v>
      </c>
      <c r="Q44" s="424" t="s">
        <v>1808</v>
      </c>
      <c r="R44" s="389" t="s">
        <v>1446</v>
      </c>
      <c r="S44" s="330"/>
      <c r="T44" s="331" t="s">
        <v>1809</v>
      </c>
      <c r="U44" s="331"/>
      <c r="V44" s="331" t="s">
        <v>1810</v>
      </c>
      <c r="W44" s="342" t="s">
        <v>1811</v>
      </c>
      <c r="X44" s="342" t="s">
        <v>1812</v>
      </c>
      <c r="Y44" s="362" t="s">
        <v>1813</v>
      </c>
      <c r="Z44" s="344" t="s">
        <v>1814</v>
      </c>
      <c r="AA44" s="305" t="s">
        <v>1815</v>
      </c>
      <c r="AB44" s="360"/>
      <c r="AC44" s="348" t="s">
        <v>1816</v>
      </c>
      <c r="AD44" s="368"/>
      <c r="AE44" s="427"/>
      <c r="AF44" s="338"/>
      <c r="AG44" s="338"/>
      <c r="AH44" s="334" t="s">
        <v>1817</v>
      </c>
      <c r="AI44" s="348"/>
      <c r="AJ44" s="423"/>
      <c r="AK44" s="368"/>
      <c r="AL44" s="422"/>
      <c r="AM44" s="422"/>
    </row>
    <row r="45" spans="1:45" ht="16.2">
      <c r="A45" s="436"/>
      <c r="B45" s="331"/>
      <c r="C45" s="331"/>
      <c r="D45" s="331"/>
      <c r="E45" s="331"/>
      <c r="F45" s="331" t="s">
        <v>1818</v>
      </c>
      <c r="G45" s="368"/>
      <c r="H45" s="333"/>
      <c r="I45" s="331"/>
      <c r="J45" s="331"/>
      <c r="K45" s="331"/>
      <c r="L45" s="331"/>
      <c r="M45" s="331"/>
      <c r="N45" s="437"/>
      <c r="O45" s="331"/>
      <c r="P45" s="331"/>
      <c r="Q45" s="424"/>
      <c r="R45" s="339" t="s">
        <v>1819</v>
      </c>
      <c r="S45" s="330"/>
      <c r="T45" s="331"/>
      <c r="U45" s="331"/>
      <c r="V45" s="331"/>
      <c r="W45" s="342"/>
      <c r="X45" s="342"/>
      <c r="Y45" s="342"/>
      <c r="Z45" s="338" t="s">
        <v>1820</v>
      </c>
      <c r="AA45" s="348" t="s">
        <v>1821</v>
      </c>
      <c r="AB45" s="360"/>
      <c r="AC45" s="348" t="s">
        <v>1822</v>
      </c>
      <c r="AD45" s="368"/>
      <c r="AE45" s="427"/>
      <c r="AF45" s="338"/>
      <c r="AG45" s="338"/>
      <c r="AH45" s="333"/>
      <c r="AI45" s="348"/>
      <c r="AJ45" s="423"/>
      <c r="AK45" s="368"/>
      <c r="AL45" s="422"/>
      <c r="AM45" s="422"/>
    </row>
    <row r="46" spans="1:45" ht="16.2">
      <c r="A46" s="330" t="s">
        <v>1823</v>
      </c>
      <c r="B46" s="331" t="s">
        <v>1824</v>
      </c>
      <c r="C46" s="331" t="s">
        <v>1825</v>
      </c>
      <c r="D46" s="331"/>
      <c r="E46" s="331"/>
      <c r="F46" s="331" t="s">
        <v>1826</v>
      </c>
      <c r="G46" s="368"/>
      <c r="H46" s="333" t="s">
        <v>1827</v>
      </c>
      <c r="I46" s="331" t="s">
        <v>1828</v>
      </c>
      <c r="J46" s="331" t="s">
        <v>1829</v>
      </c>
      <c r="K46" s="331"/>
      <c r="L46" s="331"/>
      <c r="M46" s="331"/>
      <c r="N46" s="331" t="s">
        <v>1830</v>
      </c>
      <c r="O46" s="336"/>
      <c r="P46" s="331" t="s">
        <v>1831</v>
      </c>
      <c r="Q46" s="424" t="s">
        <v>1832</v>
      </c>
      <c r="R46" s="339" t="s">
        <v>1833</v>
      </c>
      <c r="S46" s="330"/>
      <c r="T46" s="331" t="s">
        <v>1834</v>
      </c>
      <c r="U46" s="331"/>
      <c r="V46" s="331" t="s">
        <v>1835</v>
      </c>
      <c r="W46" s="342" t="s">
        <v>1836</v>
      </c>
      <c r="X46" s="342" t="s">
        <v>1837</v>
      </c>
      <c r="Y46" s="343" t="s">
        <v>1838</v>
      </c>
      <c r="Z46" s="344" t="s">
        <v>1839</v>
      </c>
      <c r="AA46" s="368"/>
      <c r="AB46" s="360"/>
      <c r="AC46" s="348" t="s">
        <v>1840</v>
      </c>
      <c r="AD46" s="368"/>
      <c r="AE46" s="427"/>
      <c r="AF46" s="338"/>
      <c r="AG46" s="338"/>
      <c r="AH46" s="334" t="s">
        <v>1841</v>
      </c>
      <c r="AI46" s="348"/>
      <c r="AJ46" s="423"/>
      <c r="AK46" s="368"/>
      <c r="AL46" s="422"/>
      <c r="AM46" s="422"/>
    </row>
    <row r="47" spans="1:45" ht="16.2">
      <c r="A47" s="330"/>
      <c r="B47" s="331"/>
      <c r="D47" s="331"/>
      <c r="E47" s="331"/>
      <c r="F47" s="331" t="s">
        <v>1842</v>
      </c>
      <c r="G47" s="368"/>
      <c r="I47" s="368"/>
      <c r="K47" s="331"/>
      <c r="L47" s="331"/>
      <c r="M47" s="339"/>
      <c r="N47" s="437"/>
      <c r="O47" s="352"/>
      <c r="P47" s="368"/>
      <c r="R47" s="339" t="s">
        <v>1843</v>
      </c>
      <c r="S47" s="330"/>
      <c r="T47" s="331"/>
      <c r="U47" s="331"/>
      <c r="V47" s="331"/>
      <c r="W47" s="342"/>
      <c r="X47" s="342"/>
      <c r="Y47" s="342"/>
      <c r="Z47" s="425"/>
      <c r="AA47" s="368"/>
      <c r="AB47" s="360"/>
      <c r="AC47" s="348" t="s">
        <v>1844</v>
      </c>
      <c r="AD47" s="368"/>
      <c r="AE47" s="427"/>
      <c r="AF47" s="425"/>
      <c r="AG47" s="425"/>
      <c r="AH47" s="400"/>
      <c r="AI47" s="348"/>
      <c r="AJ47" s="423"/>
      <c r="AK47" s="368"/>
      <c r="AL47" s="422"/>
      <c r="AM47" s="422"/>
    </row>
    <row r="48" spans="1:45" ht="16.2">
      <c r="A48" s="330"/>
      <c r="B48" s="333"/>
      <c r="D48" s="331"/>
      <c r="E48" s="331"/>
      <c r="F48" s="331" t="s">
        <v>1845</v>
      </c>
      <c r="G48" s="368"/>
      <c r="I48" s="331"/>
      <c r="K48" s="331"/>
      <c r="L48" s="331"/>
      <c r="M48" s="331"/>
      <c r="N48" s="331"/>
      <c r="O48" s="331"/>
      <c r="P48" s="368"/>
      <c r="R48" s="339" t="s">
        <v>1846</v>
      </c>
      <c r="S48" s="330"/>
      <c r="T48" s="331"/>
      <c r="U48" s="331"/>
      <c r="V48" s="331"/>
      <c r="W48" s="342"/>
      <c r="X48" s="342"/>
      <c r="Y48" s="342"/>
      <c r="Z48" s="425"/>
      <c r="AA48" s="368"/>
      <c r="AB48" s="360"/>
      <c r="AC48" s="331"/>
      <c r="AD48" s="368"/>
      <c r="AE48" s="427"/>
      <c r="AF48" s="425"/>
      <c r="AG48" s="425"/>
      <c r="AH48" s="333"/>
      <c r="AI48" s="348"/>
      <c r="AJ48" s="423"/>
      <c r="AK48" s="368"/>
      <c r="AL48" s="422"/>
      <c r="AM48" s="422"/>
    </row>
    <row r="49" spans="1:255" ht="16.2">
      <c r="A49" s="438"/>
      <c r="B49" s="320"/>
      <c r="C49" s="439"/>
      <c r="D49" s="377"/>
      <c r="E49" s="377"/>
      <c r="F49" s="377"/>
      <c r="G49" s="369"/>
      <c r="H49" s="439"/>
      <c r="I49" s="369"/>
      <c r="J49" s="439"/>
      <c r="K49" s="377"/>
      <c r="L49" s="377"/>
      <c r="M49" s="377"/>
      <c r="N49" s="377"/>
      <c r="O49" s="377"/>
      <c r="P49" s="369"/>
      <c r="Q49" s="439"/>
      <c r="R49" s="374" t="s">
        <v>1847</v>
      </c>
      <c r="S49" s="438"/>
      <c r="T49" s="377"/>
      <c r="U49" s="377"/>
      <c r="V49" s="377"/>
      <c r="W49" s="410"/>
      <c r="X49" s="410"/>
      <c r="Y49" s="440"/>
      <c r="Z49" s="369"/>
      <c r="AA49" s="369"/>
      <c r="AB49" s="369"/>
      <c r="AC49" s="439"/>
      <c r="AD49" s="439"/>
      <c r="AE49" s="439"/>
      <c r="AF49" s="439"/>
      <c r="AG49" s="441"/>
      <c r="AH49" s="369"/>
      <c r="AI49" s="321"/>
      <c r="AJ49" s="442"/>
      <c r="AK49" s="369"/>
      <c r="AL49" s="443"/>
      <c r="AM49" s="443"/>
    </row>
    <row r="50" spans="1:255" ht="16.2">
      <c r="A50" s="444" t="s">
        <v>1848</v>
      </c>
      <c r="B50" s="445" t="s">
        <v>1849</v>
      </c>
      <c r="C50" s="446" t="s">
        <v>1850</v>
      </c>
      <c r="D50" s="1612" t="s">
        <v>1851</v>
      </c>
      <c r="E50" s="1612"/>
      <c r="F50" s="1612"/>
      <c r="G50" s="445" t="s">
        <v>1852</v>
      </c>
      <c r="H50" s="445"/>
      <c r="I50" s="445" t="s">
        <v>1853</v>
      </c>
      <c r="J50" s="445"/>
      <c r="K50" s="445" t="s">
        <v>1854</v>
      </c>
      <c r="L50" s="445"/>
      <c r="M50" s="445"/>
      <c r="N50" s="445"/>
      <c r="O50" s="447">
        <v>69</v>
      </c>
      <c r="Q50" s="448" t="s">
        <v>1855</v>
      </c>
      <c r="R50" s="445"/>
      <c r="S50" s="449">
        <v>69</v>
      </c>
      <c r="T50" s="450"/>
      <c r="U50" s="450" t="s">
        <v>1856</v>
      </c>
      <c r="V50" s="450"/>
      <c r="W50" s="279"/>
      <c r="X50" s="278"/>
      <c r="Y50" s="451"/>
      <c r="Z50" s="452" t="s">
        <v>1857</v>
      </c>
      <c r="AA50" s="246"/>
      <c r="AB50" s="453"/>
      <c r="AC50" s="454" t="s">
        <v>1858</v>
      </c>
      <c r="AE50" s="246"/>
      <c r="AF50" s="246"/>
      <c r="AG50" s="450"/>
      <c r="AH50" s="277"/>
      <c r="AI50" s="455"/>
      <c r="AJ50" s="455"/>
      <c r="AK50" s="455"/>
      <c r="AM50" s="423"/>
      <c r="AO50" s="456"/>
      <c r="AP50" s="1601"/>
      <c r="AQ50" s="1601"/>
      <c r="AR50" s="1601"/>
      <c r="AS50" s="1601"/>
    </row>
    <row r="51" spans="1:255" ht="16.2">
      <c r="A51" s="457"/>
      <c r="B51" s="448" t="s">
        <v>1859</v>
      </c>
      <c r="C51" s="446" t="s">
        <v>1850</v>
      </c>
      <c r="D51" s="1602" t="s">
        <v>1860</v>
      </c>
      <c r="E51" s="1602"/>
      <c r="F51" s="1602"/>
      <c r="G51" s="445" t="s">
        <v>1861</v>
      </c>
      <c r="H51" s="445"/>
      <c r="I51" s="445"/>
      <c r="J51" s="458">
        <v>161</v>
      </c>
      <c r="K51" s="445" t="s">
        <v>1862</v>
      </c>
      <c r="L51" s="445"/>
      <c r="M51" s="458">
        <v>161</v>
      </c>
      <c r="N51" s="459" t="s">
        <v>1863</v>
      </c>
      <c r="P51" s="450"/>
      <c r="Q51" s="450" t="s">
        <v>1864</v>
      </c>
      <c r="R51" s="447">
        <v>161</v>
      </c>
      <c r="S51" s="450"/>
      <c r="T51" s="450"/>
      <c r="U51" s="450" t="s">
        <v>1865</v>
      </c>
      <c r="V51" s="450"/>
      <c r="W51" s="279"/>
      <c r="X51" s="278"/>
      <c r="Y51" s="460"/>
      <c r="Z51" s="461" t="s">
        <v>1866</v>
      </c>
      <c r="AA51" s="433"/>
      <c r="AB51" s="433"/>
      <c r="AC51" s="433"/>
      <c r="AD51" s="433"/>
      <c r="AE51" s="433"/>
      <c r="AF51" s="433"/>
      <c r="AG51" s="450"/>
      <c r="AH51" s="277"/>
      <c r="AI51" s="455"/>
      <c r="AJ51" s="455"/>
      <c r="AK51" s="455"/>
      <c r="AM51" s="423"/>
      <c r="AO51" s="462"/>
      <c r="AP51" s="462"/>
      <c r="AQ51" s="462"/>
      <c r="AR51" s="462"/>
      <c r="AS51" s="462"/>
    </row>
    <row r="52" spans="1:255" ht="16.8" thickBot="1">
      <c r="A52" s="463"/>
      <c r="B52" s="464" t="s">
        <v>1867</v>
      </c>
      <c r="C52" s="465" t="s">
        <v>1868</v>
      </c>
      <c r="D52" s="1603" t="s">
        <v>1869</v>
      </c>
      <c r="E52" s="1603"/>
      <c r="F52" s="1603"/>
      <c r="G52" s="466" t="s">
        <v>1870</v>
      </c>
      <c r="H52" s="464"/>
      <c r="I52" s="467"/>
      <c r="J52" s="468">
        <v>161</v>
      </c>
      <c r="K52" s="464" t="s">
        <v>1871</v>
      </c>
      <c r="L52" s="464"/>
      <c r="M52" s="469">
        <v>161</v>
      </c>
      <c r="N52" s="466" t="s">
        <v>1872</v>
      </c>
      <c r="O52" s="467"/>
      <c r="P52" s="467"/>
      <c r="Q52" s="464" t="s">
        <v>1873</v>
      </c>
      <c r="R52" s="470">
        <v>161</v>
      </c>
      <c r="S52" s="464" t="s">
        <v>1874</v>
      </c>
      <c r="T52" s="469">
        <v>69</v>
      </c>
      <c r="U52" s="464" t="s">
        <v>1875</v>
      </c>
      <c r="V52" s="471">
        <v>69</v>
      </c>
      <c r="W52" s="464" t="s">
        <v>1876</v>
      </c>
      <c r="X52" s="472">
        <v>69</v>
      </c>
      <c r="Y52" s="432"/>
      <c r="Z52" s="452" t="s">
        <v>1877</v>
      </c>
      <c r="AA52" s="467"/>
      <c r="AB52" s="467"/>
      <c r="AC52" s="467"/>
      <c r="AD52" s="467"/>
      <c r="AE52" s="467"/>
      <c r="AF52" s="473"/>
      <c r="AG52" s="467"/>
      <c r="AH52" s="467"/>
      <c r="AI52" s="474"/>
      <c r="AJ52" s="474"/>
      <c r="AK52" s="474"/>
      <c r="AL52" s="475"/>
      <c r="AM52" s="476"/>
      <c r="AN52" s="477"/>
      <c r="AO52" s="478"/>
      <c r="AP52" s="478"/>
      <c r="AQ52" s="479"/>
      <c r="AR52" s="479"/>
      <c r="AS52" s="479"/>
      <c r="AT52" s="479"/>
      <c r="AU52" s="479"/>
      <c r="AV52" s="479"/>
      <c r="AW52" s="479"/>
      <c r="AX52" s="479"/>
      <c r="AY52" s="479"/>
      <c r="AZ52" s="479"/>
      <c r="BA52" s="479"/>
      <c r="BB52" s="479"/>
      <c r="BC52" s="479"/>
      <c r="BD52" s="479"/>
      <c r="BE52" s="479"/>
      <c r="BF52" s="479"/>
      <c r="BG52" s="479"/>
      <c r="BH52" s="479"/>
      <c r="BI52" s="479"/>
      <c r="BJ52" s="479"/>
      <c r="BK52" s="479"/>
      <c r="BL52" s="479"/>
      <c r="BM52" s="479"/>
      <c r="BN52" s="479"/>
      <c r="BO52" s="479"/>
      <c r="BP52" s="479"/>
      <c r="BQ52" s="479"/>
      <c r="BR52" s="479"/>
      <c r="BS52" s="479"/>
      <c r="BT52" s="479"/>
      <c r="BU52" s="479"/>
      <c r="BV52" s="479"/>
      <c r="BW52" s="479"/>
      <c r="BX52" s="479"/>
      <c r="BY52" s="479"/>
      <c r="BZ52" s="479"/>
      <c r="CA52" s="479"/>
      <c r="CB52" s="479"/>
      <c r="CC52" s="479"/>
      <c r="CD52" s="479"/>
      <c r="CE52" s="479"/>
      <c r="CF52" s="479"/>
      <c r="CG52" s="479"/>
      <c r="CH52" s="479"/>
      <c r="CI52" s="479"/>
      <c r="CJ52" s="479"/>
      <c r="CK52" s="479"/>
      <c r="CL52" s="479"/>
      <c r="CM52" s="479"/>
      <c r="CN52" s="479"/>
      <c r="CO52" s="479"/>
      <c r="CP52" s="479"/>
      <c r="CQ52" s="479"/>
      <c r="CR52" s="479"/>
      <c r="CS52" s="479"/>
      <c r="CT52" s="479"/>
      <c r="CU52" s="479"/>
      <c r="CV52" s="479"/>
      <c r="CW52" s="479"/>
      <c r="CX52" s="479"/>
      <c r="CY52" s="479"/>
      <c r="CZ52" s="479"/>
      <c r="DA52" s="479"/>
      <c r="DB52" s="479"/>
      <c r="DC52" s="479"/>
      <c r="DD52" s="479"/>
      <c r="DE52" s="479"/>
      <c r="DF52" s="479"/>
      <c r="DG52" s="479"/>
      <c r="DH52" s="479"/>
      <c r="DI52" s="479"/>
      <c r="DJ52" s="479"/>
      <c r="DK52" s="479"/>
      <c r="DL52" s="479"/>
      <c r="DM52" s="479"/>
      <c r="DN52" s="479"/>
      <c r="DO52" s="479"/>
      <c r="DP52" s="479"/>
      <c r="DQ52" s="479"/>
      <c r="DR52" s="479"/>
      <c r="DS52" s="479"/>
      <c r="DT52" s="479"/>
      <c r="DU52" s="479"/>
      <c r="DV52" s="479"/>
      <c r="DW52" s="479"/>
      <c r="DX52" s="479"/>
      <c r="DY52" s="479"/>
      <c r="DZ52" s="479"/>
      <c r="EA52" s="479"/>
      <c r="EB52" s="479"/>
      <c r="EC52" s="479"/>
      <c r="ED52" s="479"/>
      <c r="EE52" s="479"/>
      <c r="EF52" s="479"/>
      <c r="EG52" s="479"/>
      <c r="EH52" s="479"/>
      <c r="EI52" s="479"/>
      <c r="EJ52" s="479"/>
      <c r="EK52" s="479"/>
      <c r="EL52" s="479"/>
      <c r="EM52" s="479"/>
      <c r="EN52" s="479"/>
      <c r="EO52" s="479"/>
      <c r="EP52" s="479"/>
      <c r="EQ52" s="479"/>
      <c r="ER52" s="479"/>
      <c r="ES52" s="479"/>
      <c r="ET52" s="479"/>
      <c r="EU52" s="479"/>
      <c r="EV52" s="479"/>
      <c r="EW52" s="479"/>
      <c r="EX52" s="479"/>
      <c r="EY52" s="479"/>
      <c r="EZ52" s="479"/>
      <c r="FA52" s="479"/>
      <c r="FB52" s="479"/>
      <c r="FC52" s="479"/>
      <c r="FD52" s="479"/>
      <c r="FE52" s="479"/>
      <c r="FF52" s="479"/>
      <c r="FG52" s="479"/>
      <c r="FH52" s="479"/>
      <c r="FI52" s="479"/>
      <c r="FJ52" s="479"/>
      <c r="FK52" s="479"/>
      <c r="FL52" s="479"/>
      <c r="FM52" s="479"/>
      <c r="FN52" s="479"/>
      <c r="FO52" s="479"/>
      <c r="FP52" s="479"/>
      <c r="FQ52" s="479"/>
      <c r="FR52" s="479"/>
      <c r="FS52" s="479"/>
      <c r="FT52" s="479"/>
      <c r="FU52" s="479"/>
      <c r="FV52" s="479"/>
      <c r="FW52" s="479"/>
      <c r="FX52" s="479"/>
      <c r="FY52" s="479"/>
      <c r="FZ52" s="479"/>
      <c r="GA52" s="479"/>
      <c r="GB52" s="479"/>
      <c r="GC52" s="479"/>
      <c r="GD52" s="479"/>
      <c r="GE52" s="479"/>
      <c r="GF52" s="479"/>
      <c r="GG52" s="479"/>
      <c r="GH52" s="479"/>
      <c r="GI52" s="479"/>
      <c r="GJ52" s="479"/>
      <c r="GK52" s="479"/>
      <c r="GL52" s="479"/>
      <c r="GM52" s="479"/>
      <c r="GN52" s="479"/>
      <c r="GO52" s="479"/>
      <c r="GP52" s="479"/>
      <c r="GQ52" s="479"/>
      <c r="GR52" s="479"/>
      <c r="GS52" s="479"/>
      <c r="GT52" s="479"/>
      <c r="GU52" s="479"/>
      <c r="GV52" s="479"/>
      <c r="GW52" s="479"/>
      <c r="GX52" s="479"/>
      <c r="GY52" s="479"/>
      <c r="GZ52" s="479"/>
      <c r="HA52" s="479"/>
      <c r="HB52" s="479"/>
      <c r="HC52" s="479"/>
      <c r="HD52" s="479"/>
      <c r="HE52" s="479"/>
      <c r="HF52" s="479"/>
      <c r="HG52" s="479"/>
      <c r="HH52" s="479"/>
      <c r="HI52" s="479"/>
      <c r="HJ52" s="479"/>
      <c r="HK52" s="479"/>
      <c r="HL52" s="479"/>
      <c r="HM52" s="479"/>
      <c r="HN52" s="479"/>
      <c r="HO52" s="479"/>
      <c r="HP52" s="479"/>
      <c r="HQ52" s="479"/>
      <c r="HR52" s="479"/>
      <c r="HS52" s="479"/>
      <c r="HT52" s="479"/>
      <c r="HU52" s="479"/>
      <c r="HV52" s="479"/>
      <c r="HW52" s="479"/>
      <c r="HX52" s="479"/>
      <c r="HY52" s="479"/>
      <c r="HZ52" s="479"/>
      <c r="IA52" s="479"/>
      <c r="IB52" s="479"/>
      <c r="IC52" s="479"/>
      <c r="ID52" s="479"/>
      <c r="IE52" s="479"/>
      <c r="IF52" s="479"/>
      <c r="IG52" s="479"/>
      <c r="IH52" s="479"/>
      <c r="II52" s="479"/>
      <c r="IJ52" s="479"/>
      <c r="IK52" s="479"/>
      <c r="IL52" s="479"/>
      <c r="IM52" s="479"/>
      <c r="IN52" s="479"/>
      <c r="IO52" s="479"/>
      <c r="IP52" s="479"/>
      <c r="IQ52" s="479"/>
      <c r="IR52" s="479"/>
      <c r="IS52" s="479"/>
      <c r="IT52" s="479"/>
      <c r="IU52" s="479"/>
    </row>
    <row r="53" spans="1:255" ht="16.2" thickTop="1">
      <c r="AM53" s="479"/>
      <c r="AN53" s="477"/>
      <c r="AO53" s="479"/>
      <c r="AP53" s="479"/>
      <c r="AQ53" s="479"/>
      <c r="AR53" s="479"/>
      <c r="AS53" s="479"/>
      <c r="AT53" s="479"/>
      <c r="AU53" s="479"/>
      <c r="AV53" s="479"/>
      <c r="AW53" s="479"/>
      <c r="AX53" s="479"/>
      <c r="AY53" s="479"/>
      <c r="AZ53" s="479"/>
      <c r="BA53" s="479"/>
      <c r="BB53" s="479"/>
      <c r="BC53" s="479"/>
      <c r="BD53" s="479"/>
      <c r="BE53" s="479"/>
      <c r="BF53" s="479"/>
      <c r="BG53" s="479"/>
      <c r="BH53" s="479"/>
      <c r="BI53" s="479"/>
      <c r="BJ53" s="479"/>
      <c r="BK53" s="479"/>
      <c r="BL53" s="479"/>
      <c r="BM53" s="479"/>
      <c r="BN53" s="479"/>
      <c r="BO53" s="479"/>
      <c r="BP53" s="479"/>
      <c r="BQ53" s="479"/>
      <c r="BR53" s="479"/>
      <c r="BS53" s="479"/>
      <c r="BT53" s="479"/>
      <c r="BU53" s="479"/>
      <c r="BV53" s="479"/>
      <c r="BW53" s="479"/>
      <c r="BX53" s="479"/>
      <c r="BY53" s="479"/>
      <c r="BZ53" s="479"/>
      <c r="CA53" s="479"/>
      <c r="CB53" s="479"/>
      <c r="CC53" s="479"/>
      <c r="CD53" s="479"/>
      <c r="CE53" s="479"/>
      <c r="CF53" s="479"/>
      <c r="CG53" s="479"/>
      <c r="CH53" s="479"/>
      <c r="CI53" s="479"/>
      <c r="CJ53" s="479"/>
      <c r="CK53" s="479"/>
      <c r="CL53" s="479"/>
      <c r="CM53" s="479"/>
      <c r="CN53" s="479"/>
      <c r="CO53" s="479"/>
      <c r="CP53" s="479"/>
      <c r="CQ53" s="479"/>
      <c r="CR53" s="479"/>
      <c r="CS53" s="479"/>
      <c r="CT53" s="479"/>
      <c r="CU53" s="479"/>
      <c r="CV53" s="479"/>
      <c r="CW53" s="479"/>
      <c r="CX53" s="479"/>
      <c r="CY53" s="479"/>
      <c r="CZ53" s="479"/>
      <c r="DA53" s="479"/>
      <c r="DB53" s="479"/>
      <c r="DC53" s="479"/>
      <c r="DD53" s="479"/>
      <c r="DE53" s="479"/>
      <c r="DF53" s="479"/>
      <c r="DG53" s="479"/>
      <c r="DH53" s="479"/>
      <c r="DI53" s="479"/>
      <c r="DJ53" s="479"/>
      <c r="DK53" s="479"/>
      <c r="DL53" s="479"/>
      <c r="DM53" s="479"/>
      <c r="DN53" s="479"/>
      <c r="DO53" s="479"/>
      <c r="DP53" s="479"/>
      <c r="DQ53" s="479"/>
      <c r="DR53" s="479"/>
      <c r="DS53" s="479"/>
      <c r="DT53" s="479"/>
      <c r="DU53" s="479"/>
      <c r="DV53" s="479"/>
      <c r="DW53" s="479"/>
      <c r="DX53" s="479"/>
      <c r="DY53" s="479"/>
      <c r="DZ53" s="479"/>
      <c r="EA53" s="479"/>
      <c r="EB53" s="479"/>
      <c r="EC53" s="479"/>
      <c r="ED53" s="479"/>
      <c r="EE53" s="479"/>
      <c r="EF53" s="479"/>
      <c r="EG53" s="479"/>
      <c r="EH53" s="479"/>
      <c r="EI53" s="479"/>
      <c r="EJ53" s="479"/>
      <c r="EK53" s="479"/>
      <c r="EL53" s="479"/>
      <c r="EM53" s="479"/>
      <c r="EN53" s="479"/>
      <c r="EO53" s="479"/>
      <c r="EP53" s="479"/>
      <c r="EQ53" s="479"/>
      <c r="ER53" s="479"/>
      <c r="ES53" s="479"/>
      <c r="ET53" s="479"/>
      <c r="EU53" s="479"/>
      <c r="EV53" s="479"/>
      <c r="EW53" s="479"/>
      <c r="EX53" s="479"/>
      <c r="EY53" s="479"/>
      <c r="EZ53" s="479"/>
      <c r="FA53" s="479"/>
      <c r="FB53" s="479"/>
      <c r="FC53" s="479"/>
      <c r="FD53" s="479"/>
      <c r="FE53" s="479"/>
      <c r="FF53" s="479"/>
      <c r="FG53" s="479"/>
      <c r="FH53" s="479"/>
      <c r="FI53" s="479"/>
      <c r="FJ53" s="479"/>
      <c r="FK53" s="479"/>
      <c r="FL53" s="479"/>
      <c r="FM53" s="479"/>
      <c r="FN53" s="479"/>
      <c r="FO53" s="479"/>
      <c r="FP53" s="479"/>
      <c r="FQ53" s="479"/>
      <c r="FR53" s="479"/>
      <c r="FS53" s="479"/>
      <c r="FT53" s="479"/>
      <c r="FU53" s="479"/>
      <c r="FV53" s="479"/>
      <c r="FW53" s="479"/>
      <c r="FX53" s="479"/>
      <c r="FY53" s="479"/>
      <c r="FZ53" s="479"/>
      <c r="GA53" s="479"/>
      <c r="GB53" s="479"/>
      <c r="GC53" s="479"/>
      <c r="GD53" s="479"/>
      <c r="GE53" s="479"/>
      <c r="GF53" s="479"/>
      <c r="GG53" s="479"/>
      <c r="GH53" s="479"/>
      <c r="GI53" s="479"/>
      <c r="GJ53" s="479"/>
      <c r="GK53" s="479"/>
      <c r="GL53" s="479"/>
      <c r="GM53" s="479"/>
      <c r="GN53" s="479"/>
      <c r="GO53" s="479"/>
      <c r="GP53" s="479"/>
      <c r="GQ53" s="479"/>
      <c r="GR53" s="479"/>
      <c r="GS53" s="479"/>
      <c r="GT53" s="479"/>
      <c r="GU53" s="479"/>
      <c r="GV53" s="479"/>
      <c r="GW53" s="479"/>
      <c r="GX53" s="479"/>
      <c r="GY53" s="479"/>
      <c r="GZ53" s="479"/>
      <c r="HA53" s="479"/>
      <c r="HB53" s="479"/>
      <c r="HC53" s="479"/>
      <c r="HD53" s="479"/>
      <c r="HE53" s="479"/>
      <c r="HF53" s="479"/>
      <c r="HG53" s="479"/>
      <c r="HH53" s="479"/>
      <c r="HI53" s="479"/>
      <c r="HJ53" s="479"/>
      <c r="HK53" s="479"/>
      <c r="HL53" s="479"/>
      <c r="HM53" s="479"/>
      <c r="HN53" s="479"/>
      <c r="HO53" s="479"/>
      <c r="HP53" s="479"/>
      <c r="HQ53" s="479"/>
      <c r="HR53" s="479"/>
      <c r="HS53" s="479"/>
      <c r="HT53" s="479"/>
      <c r="HU53" s="479"/>
      <c r="HV53" s="479"/>
      <c r="HW53" s="479"/>
      <c r="HX53" s="479"/>
      <c r="HY53" s="479"/>
      <c r="HZ53" s="479"/>
      <c r="IA53" s="479"/>
      <c r="IB53" s="479"/>
      <c r="IC53" s="479"/>
      <c r="ID53" s="479"/>
      <c r="IE53" s="479"/>
      <c r="IF53" s="479"/>
      <c r="IG53" s="479"/>
      <c r="IH53" s="479"/>
      <c r="II53" s="479"/>
      <c r="IJ53" s="479"/>
      <c r="IK53" s="479"/>
      <c r="IL53" s="479"/>
      <c r="IM53" s="479"/>
      <c r="IN53" s="479"/>
      <c r="IO53" s="479"/>
      <c r="IP53" s="479"/>
      <c r="IQ53" s="479"/>
      <c r="IR53" s="479"/>
      <c r="IS53" s="479"/>
      <c r="IT53" s="479"/>
      <c r="IU53" s="479"/>
    </row>
    <row r="54" spans="1:255">
      <c r="AM54" s="479"/>
      <c r="AN54" s="477"/>
      <c r="AO54" s="479"/>
      <c r="AP54" s="479"/>
      <c r="AQ54" s="479"/>
      <c r="AR54" s="479"/>
      <c r="AS54" s="479"/>
      <c r="AT54" s="479"/>
      <c r="AU54" s="479"/>
      <c r="AV54" s="479"/>
      <c r="AW54" s="479"/>
      <c r="AX54" s="479"/>
      <c r="AY54" s="479"/>
      <c r="AZ54" s="479"/>
      <c r="BA54" s="479"/>
      <c r="BB54" s="479"/>
      <c r="BC54" s="479"/>
      <c r="BD54" s="479"/>
      <c r="BE54" s="479"/>
      <c r="BF54" s="479"/>
      <c r="BG54" s="479"/>
      <c r="BH54" s="479"/>
      <c r="BI54" s="479"/>
      <c r="BJ54" s="479"/>
      <c r="BK54" s="479"/>
      <c r="BL54" s="479"/>
      <c r="BM54" s="479"/>
      <c r="BN54" s="479"/>
      <c r="BO54" s="479"/>
      <c r="BP54" s="479"/>
      <c r="BQ54" s="479"/>
      <c r="BR54" s="479"/>
      <c r="BS54" s="479"/>
      <c r="BT54" s="479"/>
      <c r="BU54" s="479"/>
      <c r="BV54" s="479"/>
      <c r="BW54" s="479"/>
      <c r="BX54" s="479"/>
      <c r="BY54" s="479"/>
      <c r="BZ54" s="479"/>
      <c r="CA54" s="479"/>
      <c r="CB54" s="479"/>
      <c r="CC54" s="479"/>
      <c r="CD54" s="479"/>
      <c r="CE54" s="479"/>
      <c r="CF54" s="479"/>
      <c r="CG54" s="479"/>
      <c r="CH54" s="479"/>
      <c r="CI54" s="479"/>
      <c r="CJ54" s="479"/>
      <c r="CK54" s="479"/>
      <c r="CL54" s="479"/>
      <c r="CM54" s="479"/>
      <c r="CN54" s="479"/>
      <c r="CO54" s="479"/>
      <c r="CP54" s="479"/>
      <c r="CQ54" s="479"/>
      <c r="CR54" s="479"/>
      <c r="CS54" s="479"/>
      <c r="CT54" s="479"/>
      <c r="CU54" s="479"/>
      <c r="CV54" s="479"/>
      <c r="CW54" s="479"/>
      <c r="CX54" s="479"/>
      <c r="CY54" s="479"/>
      <c r="CZ54" s="479"/>
      <c r="DA54" s="479"/>
      <c r="DB54" s="479"/>
      <c r="DC54" s="479"/>
      <c r="DD54" s="479"/>
      <c r="DE54" s="479"/>
      <c r="DF54" s="479"/>
      <c r="DG54" s="479"/>
      <c r="DH54" s="479"/>
      <c r="DI54" s="479"/>
      <c r="DJ54" s="479"/>
      <c r="DK54" s="479"/>
      <c r="DL54" s="479"/>
      <c r="DM54" s="479"/>
      <c r="DN54" s="479"/>
      <c r="DO54" s="479"/>
      <c r="DP54" s="479"/>
      <c r="DQ54" s="479"/>
      <c r="DR54" s="479"/>
      <c r="DS54" s="479"/>
      <c r="DT54" s="479"/>
      <c r="DU54" s="479"/>
      <c r="DV54" s="479"/>
      <c r="DW54" s="479"/>
      <c r="DX54" s="479"/>
      <c r="DY54" s="479"/>
      <c r="DZ54" s="479"/>
      <c r="EA54" s="479"/>
      <c r="EB54" s="479"/>
      <c r="EC54" s="479"/>
      <c r="ED54" s="479"/>
      <c r="EE54" s="479"/>
      <c r="EF54" s="479"/>
      <c r="EG54" s="479"/>
      <c r="EH54" s="479"/>
      <c r="EI54" s="479"/>
      <c r="EJ54" s="479"/>
      <c r="EK54" s="479"/>
      <c r="EL54" s="479"/>
      <c r="EM54" s="479"/>
      <c r="EN54" s="479"/>
      <c r="EO54" s="479"/>
      <c r="EP54" s="479"/>
      <c r="EQ54" s="479"/>
      <c r="ER54" s="479"/>
      <c r="ES54" s="479"/>
      <c r="ET54" s="479"/>
      <c r="EU54" s="479"/>
      <c r="EV54" s="479"/>
      <c r="EW54" s="479"/>
      <c r="EX54" s="479"/>
      <c r="EY54" s="479"/>
      <c r="EZ54" s="479"/>
      <c r="FA54" s="479"/>
      <c r="FB54" s="479"/>
      <c r="FC54" s="479"/>
      <c r="FD54" s="479"/>
      <c r="FE54" s="479"/>
      <c r="FF54" s="479"/>
      <c r="FG54" s="479"/>
      <c r="FH54" s="479"/>
      <c r="FI54" s="479"/>
      <c r="FJ54" s="479"/>
      <c r="FK54" s="479"/>
      <c r="FL54" s="479"/>
      <c r="FM54" s="479"/>
      <c r="FN54" s="479"/>
      <c r="FO54" s="479"/>
      <c r="FP54" s="479"/>
      <c r="FQ54" s="479"/>
      <c r="FR54" s="479"/>
      <c r="FS54" s="479"/>
      <c r="FT54" s="479"/>
      <c r="FU54" s="479"/>
      <c r="FV54" s="479"/>
      <c r="FW54" s="479"/>
      <c r="FX54" s="479"/>
      <c r="FY54" s="479"/>
      <c r="FZ54" s="479"/>
      <c r="GA54" s="479"/>
      <c r="GB54" s="479"/>
      <c r="GC54" s="479"/>
      <c r="GD54" s="479"/>
      <c r="GE54" s="479"/>
      <c r="GF54" s="479"/>
      <c r="GG54" s="479"/>
      <c r="GH54" s="479"/>
      <c r="GI54" s="479"/>
      <c r="GJ54" s="479"/>
      <c r="GK54" s="479"/>
      <c r="GL54" s="479"/>
      <c r="GM54" s="479"/>
      <c r="GN54" s="479"/>
      <c r="GO54" s="479"/>
      <c r="GP54" s="479"/>
      <c r="GQ54" s="479"/>
      <c r="GR54" s="479"/>
      <c r="GS54" s="479"/>
      <c r="GT54" s="479"/>
      <c r="GU54" s="479"/>
      <c r="GV54" s="479"/>
      <c r="GW54" s="479"/>
      <c r="GX54" s="479"/>
      <c r="GY54" s="479"/>
      <c r="GZ54" s="479"/>
      <c r="HA54" s="479"/>
      <c r="HB54" s="479"/>
      <c r="HC54" s="479"/>
      <c r="HD54" s="479"/>
      <c r="HE54" s="479"/>
      <c r="HF54" s="479"/>
      <c r="HG54" s="479"/>
      <c r="HH54" s="479"/>
      <c r="HI54" s="479"/>
      <c r="HJ54" s="479"/>
      <c r="HK54" s="479"/>
      <c r="HL54" s="479"/>
      <c r="HM54" s="479"/>
      <c r="HN54" s="479"/>
      <c r="HO54" s="479"/>
      <c r="HP54" s="479"/>
      <c r="HQ54" s="479"/>
      <c r="HR54" s="479"/>
      <c r="HS54" s="479"/>
      <c r="HT54" s="479"/>
      <c r="HU54" s="479"/>
      <c r="HV54" s="479"/>
      <c r="HW54" s="479"/>
      <c r="HX54" s="479"/>
      <c r="HY54" s="479"/>
      <c r="HZ54" s="479"/>
      <c r="IA54" s="479"/>
      <c r="IB54" s="479"/>
      <c r="IC54" s="479"/>
      <c r="ID54" s="479"/>
      <c r="IE54" s="479"/>
      <c r="IF54" s="479"/>
      <c r="IG54" s="479"/>
      <c r="IH54" s="479"/>
      <c r="II54" s="479"/>
      <c r="IJ54" s="479"/>
      <c r="IK54" s="479"/>
      <c r="IL54" s="479"/>
      <c r="IM54" s="479"/>
      <c r="IN54" s="479"/>
      <c r="IO54" s="479"/>
      <c r="IP54" s="479"/>
      <c r="IQ54" s="479"/>
      <c r="IR54" s="479"/>
      <c r="IS54" s="479"/>
      <c r="IT54" s="479"/>
      <c r="IU54" s="479"/>
    </row>
    <row r="55" spans="1:255">
      <c r="AM55" s="479"/>
      <c r="AN55" s="477"/>
      <c r="AO55" s="479"/>
      <c r="AP55" s="479"/>
      <c r="AQ55" s="479"/>
      <c r="AR55" s="479"/>
      <c r="AS55" s="479"/>
      <c r="AT55" s="479"/>
      <c r="AU55" s="479"/>
      <c r="AV55" s="479"/>
      <c r="AW55" s="479"/>
      <c r="AX55" s="479"/>
      <c r="AY55" s="479"/>
      <c r="AZ55" s="479"/>
      <c r="BA55" s="479"/>
      <c r="BB55" s="479"/>
      <c r="BC55" s="479"/>
      <c r="BD55" s="479"/>
      <c r="BE55" s="479"/>
      <c r="BF55" s="479"/>
      <c r="BG55" s="479"/>
      <c r="BH55" s="479"/>
      <c r="BI55" s="479"/>
      <c r="BJ55" s="479"/>
      <c r="BK55" s="479"/>
      <c r="BL55" s="479"/>
      <c r="BM55" s="479"/>
      <c r="BN55" s="479"/>
      <c r="BO55" s="479"/>
      <c r="BP55" s="479"/>
      <c r="BQ55" s="479"/>
      <c r="BR55" s="479"/>
      <c r="BS55" s="479"/>
      <c r="BT55" s="479"/>
      <c r="BU55" s="479"/>
      <c r="BV55" s="479"/>
      <c r="BW55" s="479"/>
      <c r="BX55" s="479"/>
      <c r="BY55" s="479"/>
      <c r="BZ55" s="479"/>
      <c r="CA55" s="479"/>
      <c r="CB55" s="479"/>
      <c r="CC55" s="479"/>
      <c r="CD55" s="479"/>
      <c r="CE55" s="479"/>
      <c r="CF55" s="479"/>
      <c r="CG55" s="479"/>
      <c r="CH55" s="479"/>
      <c r="CI55" s="479"/>
      <c r="CJ55" s="479"/>
      <c r="CK55" s="479"/>
      <c r="CL55" s="479"/>
      <c r="CM55" s="479"/>
      <c r="CN55" s="479"/>
      <c r="CO55" s="479"/>
      <c r="CP55" s="479"/>
      <c r="CQ55" s="479"/>
      <c r="CR55" s="479"/>
      <c r="CS55" s="479"/>
      <c r="CT55" s="479"/>
      <c r="CU55" s="479"/>
      <c r="CV55" s="479"/>
      <c r="CW55" s="479"/>
      <c r="CX55" s="479"/>
      <c r="CY55" s="479"/>
      <c r="CZ55" s="479"/>
      <c r="DA55" s="479"/>
      <c r="DB55" s="479"/>
      <c r="DC55" s="479"/>
      <c r="DD55" s="479"/>
      <c r="DE55" s="479"/>
      <c r="DF55" s="479"/>
      <c r="DG55" s="479"/>
      <c r="DH55" s="479"/>
      <c r="DI55" s="479"/>
      <c r="DJ55" s="479"/>
      <c r="DK55" s="479"/>
      <c r="DL55" s="479"/>
      <c r="DM55" s="479"/>
      <c r="DN55" s="479"/>
      <c r="DO55" s="479"/>
      <c r="DP55" s="479"/>
      <c r="DQ55" s="479"/>
      <c r="DR55" s="479"/>
      <c r="DS55" s="479"/>
      <c r="DT55" s="479"/>
      <c r="DU55" s="479"/>
      <c r="DV55" s="479"/>
      <c r="DW55" s="479"/>
      <c r="DX55" s="479"/>
      <c r="DY55" s="479"/>
      <c r="DZ55" s="479"/>
      <c r="EA55" s="479"/>
      <c r="EB55" s="479"/>
      <c r="EC55" s="479"/>
      <c r="ED55" s="479"/>
      <c r="EE55" s="479"/>
      <c r="EF55" s="479"/>
      <c r="EG55" s="479"/>
      <c r="EH55" s="479"/>
      <c r="EI55" s="479"/>
      <c r="EJ55" s="479"/>
      <c r="EK55" s="479"/>
      <c r="EL55" s="479"/>
      <c r="EM55" s="479"/>
      <c r="EN55" s="479"/>
      <c r="EO55" s="479"/>
      <c r="EP55" s="479"/>
      <c r="EQ55" s="479"/>
      <c r="ER55" s="479"/>
      <c r="ES55" s="479"/>
      <c r="ET55" s="479"/>
      <c r="EU55" s="479"/>
      <c r="EV55" s="479"/>
      <c r="EW55" s="479"/>
      <c r="EX55" s="479"/>
      <c r="EY55" s="479"/>
      <c r="EZ55" s="479"/>
      <c r="FA55" s="479"/>
      <c r="FB55" s="479"/>
      <c r="FC55" s="479"/>
      <c r="FD55" s="479"/>
      <c r="FE55" s="479"/>
      <c r="FF55" s="479"/>
      <c r="FG55" s="479"/>
      <c r="FH55" s="479"/>
      <c r="FI55" s="479"/>
      <c r="FJ55" s="479"/>
      <c r="FK55" s="479"/>
      <c r="FL55" s="479"/>
      <c r="FM55" s="479"/>
      <c r="FN55" s="479"/>
      <c r="FO55" s="479"/>
      <c r="FP55" s="479"/>
      <c r="FQ55" s="479"/>
      <c r="FR55" s="479"/>
      <c r="FS55" s="479"/>
      <c r="FT55" s="479"/>
      <c r="FU55" s="479"/>
      <c r="FV55" s="479"/>
      <c r="FW55" s="479"/>
      <c r="FX55" s="479"/>
      <c r="FY55" s="479"/>
      <c r="FZ55" s="479"/>
      <c r="GA55" s="479"/>
      <c r="GB55" s="479"/>
      <c r="GC55" s="479"/>
      <c r="GD55" s="479"/>
      <c r="GE55" s="479"/>
      <c r="GF55" s="479"/>
      <c r="GG55" s="479"/>
      <c r="GH55" s="479"/>
      <c r="GI55" s="479"/>
      <c r="GJ55" s="479"/>
      <c r="GK55" s="479"/>
      <c r="GL55" s="479"/>
      <c r="GM55" s="479"/>
      <c r="GN55" s="479"/>
      <c r="GO55" s="479"/>
      <c r="GP55" s="479"/>
      <c r="GQ55" s="479"/>
      <c r="GR55" s="479"/>
      <c r="GS55" s="479"/>
      <c r="GT55" s="479"/>
      <c r="GU55" s="479"/>
      <c r="GV55" s="479"/>
      <c r="GW55" s="479"/>
      <c r="GX55" s="479"/>
      <c r="GY55" s="479"/>
      <c r="GZ55" s="479"/>
      <c r="HA55" s="479"/>
      <c r="HB55" s="479"/>
      <c r="HC55" s="479"/>
      <c r="HD55" s="479"/>
      <c r="HE55" s="479"/>
      <c r="HF55" s="479"/>
      <c r="HG55" s="479"/>
      <c r="HH55" s="479"/>
      <c r="HI55" s="479"/>
      <c r="HJ55" s="479"/>
      <c r="HK55" s="479"/>
      <c r="HL55" s="479"/>
      <c r="HM55" s="479"/>
      <c r="HN55" s="479"/>
      <c r="HO55" s="479"/>
      <c r="HP55" s="479"/>
      <c r="HQ55" s="479"/>
      <c r="HR55" s="479"/>
      <c r="HS55" s="479"/>
      <c r="HT55" s="479"/>
      <c r="HU55" s="479"/>
      <c r="HV55" s="479"/>
      <c r="HW55" s="479"/>
      <c r="HX55" s="479"/>
      <c r="HY55" s="479"/>
      <c r="HZ55" s="479"/>
      <c r="IA55" s="479"/>
      <c r="IB55" s="479"/>
      <c r="IC55" s="479"/>
      <c r="ID55" s="479"/>
      <c r="IE55" s="479"/>
      <c r="IF55" s="479"/>
      <c r="IG55" s="479"/>
      <c r="IH55" s="479"/>
      <c r="II55" s="479"/>
      <c r="IJ55" s="479"/>
      <c r="IK55" s="479"/>
      <c r="IL55" s="479"/>
      <c r="IM55" s="479"/>
      <c r="IN55" s="479"/>
      <c r="IO55" s="479"/>
      <c r="IP55" s="479"/>
      <c r="IQ55" s="479"/>
      <c r="IR55" s="479"/>
      <c r="IS55" s="479"/>
      <c r="IT55" s="479"/>
      <c r="IU55" s="479"/>
    </row>
    <row r="56" spans="1:255" ht="16.5" customHeight="1"/>
    <row r="57" spans="1:255" ht="16.5" customHeight="1"/>
    <row r="58" spans="1:255" ht="17.25" customHeight="1"/>
    <row r="59" spans="1:255" ht="16.5" customHeight="1"/>
    <row r="60" spans="1:255" ht="15.75" customHeight="1">
      <c r="AM60" s="480"/>
    </row>
    <row r="61" spans="1:255" ht="15.75" customHeight="1"/>
    <row r="62" spans="1:255" ht="15.75" customHeight="1"/>
    <row r="63" spans="1:255" ht="15.75" customHeight="1"/>
    <row r="64" spans="1:25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6.5" customHeight="1"/>
    <row r="77" ht="16.5" customHeight="1"/>
    <row r="78" ht="15.75" customHeight="1"/>
    <row r="79" ht="15.75" customHeight="1"/>
    <row r="80" ht="16.2" customHeight="1"/>
  </sheetData>
  <mergeCells count="8">
    <mergeCell ref="AP50:AQ50"/>
    <mergeCell ref="AR50:AS50"/>
    <mergeCell ref="D51:F51"/>
    <mergeCell ref="D52:F52"/>
    <mergeCell ref="A1:AF2"/>
    <mergeCell ref="AG3:AL3"/>
    <mergeCell ref="A4:B7"/>
    <mergeCell ref="D50:F50"/>
  </mergeCells>
  <phoneticPr fontId="3" type="noConversion"/>
  <printOptions horizontalCentered="1" verticalCentered="1" gridLines="1" gridLinesSet="0"/>
  <pageMargins left="0.19685039370078741" right="0.19685039370078741" top="0.19685039370078741" bottom="0.19685039370078741" header="0.23622047244094491" footer="0.11811023622047245"/>
  <pageSetup paperSize="8" scale="67" orientation="landscape"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0"/>
  <dimension ref="A1:Z68"/>
  <sheetViews>
    <sheetView workbookViewId="0"/>
  </sheetViews>
  <sheetFormatPr defaultRowHeight="16.2"/>
  <cols>
    <col min="1" max="1" width="12.44140625" customWidth="1"/>
    <col min="2" max="6" width="12.21875" bestFit="1" customWidth="1"/>
  </cols>
  <sheetData>
    <row r="1" spans="1:26">
      <c r="A1" s="504" t="s">
        <v>3</v>
      </c>
      <c r="B1" s="271">
        <v>44398</v>
      </c>
    </row>
    <row r="2" spans="1:26">
      <c r="A2" t="s">
        <v>772</v>
      </c>
      <c r="B2" t="s">
        <v>87</v>
      </c>
    </row>
    <row r="4" spans="1:26">
      <c r="A4" s="1616" t="s">
        <v>780</v>
      </c>
      <c r="B4" s="1613" t="s">
        <v>368</v>
      </c>
      <c r="C4" s="1614"/>
      <c r="D4" s="1614"/>
      <c r="E4" s="1614"/>
      <c r="F4" s="1615"/>
      <c r="G4" s="1613" t="s">
        <v>93</v>
      </c>
      <c r="H4" s="1614"/>
      <c r="I4" s="1614"/>
      <c r="J4" s="1614"/>
      <c r="K4" s="1615"/>
      <c r="L4" s="1613" t="s">
        <v>94</v>
      </c>
      <c r="M4" s="1614"/>
      <c r="N4" s="1614"/>
      <c r="O4" s="1614"/>
      <c r="P4" s="1615"/>
      <c r="Q4" s="1613" t="s">
        <v>95</v>
      </c>
      <c r="R4" s="1614"/>
      <c r="S4" s="1614"/>
      <c r="T4" s="1614"/>
      <c r="U4" s="1615"/>
      <c r="V4" s="1613" t="s">
        <v>96</v>
      </c>
      <c r="W4" s="1614"/>
      <c r="X4" s="1614"/>
      <c r="Y4" s="1614"/>
      <c r="Z4" s="1615"/>
    </row>
    <row r="5" spans="1:26">
      <c r="A5" s="1617"/>
      <c r="B5" s="272" t="s">
        <v>782</v>
      </c>
      <c r="C5" s="272" t="s">
        <v>783</v>
      </c>
      <c r="D5" s="272" t="s">
        <v>784</v>
      </c>
      <c r="E5" s="272" t="s">
        <v>785</v>
      </c>
      <c r="F5" s="272" t="s">
        <v>781</v>
      </c>
      <c r="G5" s="272" t="s">
        <v>782</v>
      </c>
      <c r="H5" s="272" t="s">
        <v>783</v>
      </c>
      <c r="I5" s="272" t="s">
        <v>784</v>
      </c>
      <c r="J5" s="272" t="s">
        <v>785</v>
      </c>
      <c r="K5" s="272" t="s">
        <v>781</v>
      </c>
      <c r="L5" s="272" t="s">
        <v>782</v>
      </c>
      <c r="M5" s="272" t="s">
        <v>783</v>
      </c>
      <c r="N5" s="272" t="s">
        <v>784</v>
      </c>
      <c r="O5" s="272" t="s">
        <v>785</v>
      </c>
      <c r="P5" s="272" t="s">
        <v>781</v>
      </c>
      <c r="Q5" s="272" t="s">
        <v>782</v>
      </c>
      <c r="R5" s="272" t="s">
        <v>783</v>
      </c>
      <c r="S5" s="272" t="s">
        <v>784</v>
      </c>
      <c r="T5" s="272" t="s">
        <v>785</v>
      </c>
      <c r="U5" s="272" t="s">
        <v>781</v>
      </c>
      <c r="V5" s="272" t="s">
        <v>782</v>
      </c>
      <c r="W5" s="272" t="s">
        <v>783</v>
      </c>
      <c r="X5" s="272" t="s">
        <v>784</v>
      </c>
      <c r="Y5" s="272" t="s">
        <v>785</v>
      </c>
      <c r="Z5" s="272" t="s">
        <v>773</v>
      </c>
    </row>
    <row r="6" spans="1:26">
      <c r="A6">
        <v>1</v>
      </c>
      <c r="B6">
        <v>-1</v>
      </c>
      <c r="C6">
        <v>0</v>
      </c>
      <c r="D6">
        <v>-1</v>
      </c>
      <c r="E6">
        <v>-1</v>
      </c>
      <c r="F6">
        <v>30</v>
      </c>
      <c r="G6">
        <v>5</v>
      </c>
      <c r="H6">
        <v>6</v>
      </c>
      <c r="I6">
        <v>6</v>
      </c>
      <c r="J6">
        <v>0</v>
      </c>
      <c r="K6">
        <v>86</v>
      </c>
      <c r="L6">
        <v>6</v>
      </c>
      <c r="M6">
        <v>6</v>
      </c>
      <c r="N6">
        <v>6</v>
      </c>
      <c r="O6">
        <v>0</v>
      </c>
      <c r="P6">
        <v>71</v>
      </c>
      <c r="Q6">
        <v>5</v>
      </c>
      <c r="R6">
        <v>5</v>
      </c>
      <c r="S6">
        <v>5</v>
      </c>
      <c r="T6">
        <v>0</v>
      </c>
      <c r="U6">
        <v>89</v>
      </c>
      <c r="V6">
        <v>7</v>
      </c>
      <c r="W6">
        <v>7</v>
      </c>
      <c r="X6">
        <v>7</v>
      </c>
      <c r="Y6">
        <v>1</v>
      </c>
      <c r="Z6">
        <v>0</v>
      </c>
    </row>
    <row r="7" spans="1:26">
      <c r="A7">
        <v>2</v>
      </c>
      <c r="B7">
        <v>-1</v>
      </c>
      <c r="C7">
        <v>-1</v>
      </c>
      <c r="D7">
        <v>-1</v>
      </c>
      <c r="E7">
        <v>-1</v>
      </c>
      <c r="F7">
        <v>31</v>
      </c>
      <c r="G7">
        <v>5</v>
      </c>
      <c r="H7">
        <v>6</v>
      </c>
      <c r="I7">
        <v>6</v>
      </c>
      <c r="J7">
        <v>0</v>
      </c>
      <c r="K7">
        <v>90</v>
      </c>
      <c r="L7">
        <v>7</v>
      </c>
      <c r="M7">
        <v>7</v>
      </c>
      <c r="N7">
        <v>6</v>
      </c>
      <c r="O7">
        <v>0</v>
      </c>
      <c r="P7">
        <v>70</v>
      </c>
      <c r="Q7">
        <v>8</v>
      </c>
      <c r="R7">
        <v>7</v>
      </c>
      <c r="S7">
        <v>7</v>
      </c>
      <c r="T7">
        <v>0</v>
      </c>
      <c r="U7">
        <v>182</v>
      </c>
      <c r="V7">
        <v>7</v>
      </c>
      <c r="W7">
        <v>7</v>
      </c>
      <c r="X7">
        <v>7</v>
      </c>
      <c r="Y7">
        <v>1</v>
      </c>
      <c r="Z7">
        <v>0</v>
      </c>
    </row>
    <row r="8" spans="1:26">
      <c r="A8">
        <v>3</v>
      </c>
      <c r="B8">
        <v>-1</v>
      </c>
      <c r="C8">
        <v>-1</v>
      </c>
      <c r="D8">
        <v>-1</v>
      </c>
      <c r="E8">
        <v>-1</v>
      </c>
      <c r="F8">
        <v>31</v>
      </c>
      <c r="G8">
        <v>5</v>
      </c>
      <c r="H8">
        <v>6</v>
      </c>
      <c r="I8">
        <v>6</v>
      </c>
      <c r="J8">
        <v>0</v>
      </c>
      <c r="K8">
        <v>78</v>
      </c>
      <c r="L8">
        <v>7</v>
      </c>
      <c r="M8">
        <v>7</v>
      </c>
      <c r="N8">
        <v>6</v>
      </c>
      <c r="O8">
        <v>0</v>
      </c>
      <c r="P8">
        <v>65</v>
      </c>
      <c r="Q8">
        <v>5</v>
      </c>
      <c r="R8">
        <v>5</v>
      </c>
      <c r="S8">
        <v>5</v>
      </c>
      <c r="T8">
        <v>0</v>
      </c>
      <c r="U8">
        <v>63</v>
      </c>
      <c r="V8">
        <v>6</v>
      </c>
      <c r="W8">
        <v>6</v>
      </c>
      <c r="X8">
        <v>6</v>
      </c>
      <c r="Y8">
        <v>1</v>
      </c>
      <c r="Z8">
        <v>0</v>
      </c>
    </row>
    <row r="9" spans="1:26">
      <c r="A9">
        <v>4</v>
      </c>
      <c r="B9">
        <v>-1</v>
      </c>
      <c r="C9">
        <v>-1</v>
      </c>
      <c r="D9">
        <v>-1</v>
      </c>
      <c r="E9">
        <v>-1</v>
      </c>
      <c r="F9">
        <v>31</v>
      </c>
      <c r="G9">
        <v>5</v>
      </c>
      <c r="H9">
        <v>6</v>
      </c>
      <c r="I9">
        <v>6</v>
      </c>
      <c r="J9">
        <v>0</v>
      </c>
      <c r="K9">
        <v>75</v>
      </c>
      <c r="L9">
        <v>7</v>
      </c>
      <c r="M9">
        <v>7</v>
      </c>
      <c r="N9">
        <v>7</v>
      </c>
      <c r="O9">
        <v>0</v>
      </c>
      <c r="P9">
        <v>56</v>
      </c>
      <c r="Q9">
        <v>5</v>
      </c>
      <c r="R9">
        <v>5</v>
      </c>
      <c r="S9">
        <v>5</v>
      </c>
      <c r="T9">
        <v>0</v>
      </c>
      <c r="U9">
        <v>63</v>
      </c>
      <c r="V9">
        <v>6</v>
      </c>
      <c r="W9">
        <v>6</v>
      </c>
      <c r="X9">
        <v>6</v>
      </c>
      <c r="Y9">
        <v>1</v>
      </c>
      <c r="Z9">
        <v>0</v>
      </c>
    </row>
    <row r="10" spans="1:26">
      <c r="A10">
        <v>5</v>
      </c>
      <c r="B10">
        <v>0</v>
      </c>
      <c r="C10">
        <v>-1</v>
      </c>
      <c r="D10">
        <v>-1</v>
      </c>
      <c r="E10">
        <v>-1</v>
      </c>
      <c r="F10">
        <v>31</v>
      </c>
      <c r="G10">
        <v>5</v>
      </c>
      <c r="H10">
        <v>6</v>
      </c>
      <c r="I10">
        <v>6</v>
      </c>
      <c r="J10">
        <v>0</v>
      </c>
      <c r="K10">
        <v>77</v>
      </c>
      <c r="L10">
        <v>7</v>
      </c>
      <c r="M10">
        <v>7</v>
      </c>
      <c r="N10">
        <v>7</v>
      </c>
      <c r="O10">
        <v>0</v>
      </c>
      <c r="P10">
        <v>66</v>
      </c>
      <c r="Q10">
        <v>5</v>
      </c>
      <c r="R10">
        <v>5</v>
      </c>
      <c r="S10">
        <v>5</v>
      </c>
      <c r="T10">
        <v>0</v>
      </c>
      <c r="U10">
        <v>61</v>
      </c>
      <c r="V10">
        <v>6</v>
      </c>
      <c r="W10">
        <v>6</v>
      </c>
      <c r="X10">
        <v>6</v>
      </c>
      <c r="Y10">
        <v>1</v>
      </c>
      <c r="Z10">
        <v>0</v>
      </c>
    </row>
    <row r="11" spans="1:26">
      <c r="A11">
        <v>6</v>
      </c>
      <c r="B11">
        <v>-1</v>
      </c>
      <c r="C11">
        <v>-1</v>
      </c>
      <c r="D11">
        <v>-1</v>
      </c>
      <c r="E11">
        <v>-1</v>
      </c>
      <c r="F11">
        <v>32</v>
      </c>
      <c r="G11">
        <v>6</v>
      </c>
      <c r="H11">
        <v>7</v>
      </c>
      <c r="I11">
        <v>7</v>
      </c>
      <c r="J11">
        <v>0</v>
      </c>
      <c r="K11">
        <v>127</v>
      </c>
      <c r="L11">
        <v>8</v>
      </c>
      <c r="M11">
        <v>8</v>
      </c>
      <c r="N11">
        <v>8</v>
      </c>
      <c r="O11">
        <v>0</v>
      </c>
      <c r="P11">
        <v>203</v>
      </c>
      <c r="Q11">
        <v>6</v>
      </c>
      <c r="R11">
        <v>6</v>
      </c>
      <c r="S11">
        <v>5</v>
      </c>
      <c r="T11">
        <v>0</v>
      </c>
      <c r="U11">
        <v>108</v>
      </c>
      <c r="V11">
        <v>15</v>
      </c>
      <c r="W11">
        <v>15</v>
      </c>
      <c r="X11">
        <v>15</v>
      </c>
      <c r="Y11">
        <v>1</v>
      </c>
      <c r="Z11">
        <v>0</v>
      </c>
    </row>
    <row r="12" spans="1:26">
      <c r="A12">
        <v>7</v>
      </c>
      <c r="B12">
        <v>-1</v>
      </c>
      <c r="C12">
        <v>0</v>
      </c>
      <c r="D12">
        <v>-1</v>
      </c>
      <c r="E12">
        <v>-1</v>
      </c>
      <c r="F12">
        <v>31</v>
      </c>
      <c r="G12">
        <v>27</v>
      </c>
      <c r="H12">
        <v>26</v>
      </c>
      <c r="I12">
        <v>27</v>
      </c>
      <c r="J12">
        <v>0</v>
      </c>
      <c r="K12">
        <v>1231</v>
      </c>
      <c r="L12">
        <v>45</v>
      </c>
      <c r="M12">
        <v>45</v>
      </c>
      <c r="N12">
        <v>45</v>
      </c>
      <c r="O12">
        <v>0</v>
      </c>
      <c r="P12">
        <v>1872</v>
      </c>
      <c r="Q12">
        <v>67</v>
      </c>
      <c r="R12">
        <v>66</v>
      </c>
      <c r="S12">
        <v>66</v>
      </c>
      <c r="T12">
        <v>0</v>
      </c>
      <c r="U12">
        <v>1100</v>
      </c>
      <c r="V12">
        <v>107</v>
      </c>
      <c r="W12">
        <v>107</v>
      </c>
      <c r="X12">
        <v>106</v>
      </c>
      <c r="Y12">
        <v>1</v>
      </c>
      <c r="Z12">
        <v>2020</v>
      </c>
    </row>
    <row r="13" spans="1:26">
      <c r="A13">
        <v>8</v>
      </c>
      <c r="B13">
        <v>-1</v>
      </c>
      <c r="C13">
        <v>-1</v>
      </c>
      <c r="D13">
        <v>-1</v>
      </c>
      <c r="E13">
        <v>-1</v>
      </c>
      <c r="F13">
        <v>31</v>
      </c>
      <c r="G13">
        <v>11</v>
      </c>
      <c r="H13">
        <v>11</v>
      </c>
      <c r="I13">
        <v>12</v>
      </c>
      <c r="J13">
        <v>0</v>
      </c>
      <c r="K13">
        <v>1044</v>
      </c>
      <c r="L13">
        <v>31</v>
      </c>
      <c r="M13">
        <v>30</v>
      </c>
      <c r="N13">
        <v>31</v>
      </c>
      <c r="O13">
        <v>0</v>
      </c>
      <c r="P13">
        <v>1714</v>
      </c>
      <c r="Q13">
        <v>63</v>
      </c>
      <c r="R13">
        <v>62</v>
      </c>
      <c r="S13">
        <v>62</v>
      </c>
      <c r="T13">
        <v>0</v>
      </c>
      <c r="U13">
        <v>1768</v>
      </c>
      <c r="V13">
        <v>47</v>
      </c>
      <c r="W13">
        <v>46</v>
      </c>
      <c r="X13">
        <v>46</v>
      </c>
      <c r="Y13">
        <v>1</v>
      </c>
      <c r="Z13">
        <v>2433</v>
      </c>
    </row>
    <row r="14" spans="1:26">
      <c r="A14">
        <v>9</v>
      </c>
      <c r="B14">
        <v>-1</v>
      </c>
      <c r="C14">
        <v>-1</v>
      </c>
      <c r="D14">
        <v>-1</v>
      </c>
      <c r="E14">
        <v>-1</v>
      </c>
      <c r="F14">
        <v>31</v>
      </c>
      <c r="G14">
        <v>8</v>
      </c>
      <c r="H14">
        <v>9</v>
      </c>
      <c r="I14">
        <v>9</v>
      </c>
      <c r="J14">
        <v>0</v>
      </c>
      <c r="K14">
        <v>593</v>
      </c>
      <c r="L14">
        <v>23</v>
      </c>
      <c r="M14">
        <v>23</v>
      </c>
      <c r="N14">
        <v>23</v>
      </c>
      <c r="O14">
        <v>0</v>
      </c>
      <c r="P14">
        <v>1026</v>
      </c>
      <c r="Q14">
        <v>21</v>
      </c>
      <c r="R14">
        <v>21</v>
      </c>
      <c r="S14">
        <v>21</v>
      </c>
      <c r="T14">
        <v>0</v>
      </c>
      <c r="U14">
        <v>1325</v>
      </c>
      <c r="V14">
        <v>41</v>
      </c>
      <c r="W14">
        <v>42</v>
      </c>
      <c r="X14">
        <v>41</v>
      </c>
      <c r="Y14">
        <v>1</v>
      </c>
      <c r="Z14">
        <v>1180</v>
      </c>
    </row>
    <row r="15" spans="1:26">
      <c r="A15">
        <v>10</v>
      </c>
      <c r="B15">
        <v>0</v>
      </c>
      <c r="C15">
        <v>-1</v>
      </c>
      <c r="D15">
        <v>-1</v>
      </c>
      <c r="E15">
        <v>-1</v>
      </c>
      <c r="F15">
        <v>30</v>
      </c>
      <c r="G15">
        <v>98</v>
      </c>
      <c r="H15">
        <v>99</v>
      </c>
      <c r="I15">
        <v>101</v>
      </c>
      <c r="J15">
        <v>0</v>
      </c>
      <c r="K15">
        <v>2102</v>
      </c>
      <c r="L15">
        <v>150</v>
      </c>
      <c r="M15">
        <v>151</v>
      </c>
      <c r="N15">
        <v>150</v>
      </c>
      <c r="O15">
        <v>0</v>
      </c>
      <c r="P15">
        <v>3283</v>
      </c>
      <c r="Q15">
        <v>85</v>
      </c>
      <c r="R15">
        <v>86</v>
      </c>
      <c r="S15">
        <v>85</v>
      </c>
      <c r="T15">
        <v>0</v>
      </c>
      <c r="U15">
        <v>2045</v>
      </c>
      <c r="V15">
        <v>200</v>
      </c>
      <c r="W15">
        <v>202</v>
      </c>
      <c r="X15">
        <v>201</v>
      </c>
      <c r="Y15">
        <v>1</v>
      </c>
      <c r="Z15">
        <v>4533</v>
      </c>
    </row>
    <row r="16" spans="1:26">
      <c r="A16">
        <v>11</v>
      </c>
      <c r="B16">
        <v>-1</v>
      </c>
      <c r="C16">
        <v>-1</v>
      </c>
      <c r="D16">
        <v>-1</v>
      </c>
      <c r="E16">
        <v>-1</v>
      </c>
      <c r="F16">
        <v>29</v>
      </c>
      <c r="G16">
        <v>100</v>
      </c>
      <c r="H16">
        <v>101</v>
      </c>
      <c r="I16">
        <v>101</v>
      </c>
      <c r="J16">
        <v>0</v>
      </c>
      <c r="K16">
        <v>3916</v>
      </c>
      <c r="L16">
        <v>150</v>
      </c>
      <c r="M16">
        <v>151</v>
      </c>
      <c r="N16">
        <v>151</v>
      </c>
      <c r="O16">
        <v>0</v>
      </c>
      <c r="P16">
        <v>5889</v>
      </c>
      <c r="Q16">
        <v>150</v>
      </c>
      <c r="R16">
        <v>152</v>
      </c>
      <c r="S16">
        <v>151</v>
      </c>
      <c r="T16">
        <v>0</v>
      </c>
      <c r="U16">
        <v>5341</v>
      </c>
      <c r="V16">
        <v>200</v>
      </c>
      <c r="W16">
        <v>202</v>
      </c>
      <c r="X16">
        <v>201</v>
      </c>
      <c r="Y16">
        <v>1</v>
      </c>
      <c r="Z16">
        <v>6533</v>
      </c>
    </row>
    <row r="17" spans="1:26">
      <c r="A17">
        <v>12</v>
      </c>
      <c r="B17">
        <v>-1</v>
      </c>
      <c r="C17">
        <v>-1</v>
      </c>
      <c r="D17">
        <v>-1</v>
      </c>
      <c r="E17">
        <v>-1</v>
      </c>
      <c r="F17">
        <v>29</v>
      </c>
      <c r="G17">
        <v>47</v>
      </c>
      <c r="H17">
        <v>48</v>
      </c>
      <c r="I17">
        <v>48</v>
      </c>
      <c r="J17">
        <v>0</v>
      </c>
      <c r="K17">
        <v>3095</v>
      </c>
      <c r="L17">
        <v>148</v>
      </c>
      <c r="M17">
        <v>149</v>
      </c>
      <c r="N17">
        <v>149</v>
      </c>
      <c r="O17">
        <v>0</v>
      </c>
      <c r="P17">
        <v>5574</v>
      </c>
      <c r="Q17">
        <v>97</v>
      </c>
      <c r="R17">
        <v>99</v>
      </c>
      <c r="S17">
        <v>97</v>
      </c>
      <c r="T17">
        <v>0</v>
      </c>
      <c r="U17">
        <v>5507</v>
      </c>
      <c r="V17">
        <v>144</v>
      </c>
      <c r="W17">
        <v>146</v>
      </c>
      <c r="X17">
        <v>145</v>
      </c>
      <c r="Y17">
        <v>1</v>
      </c>
      <c r="Z17">
        <v>6187</v>
      </c>
    </row>
    <row r="18" spans="1:26">
      <c r="A18">
        <v>13</v>
      </c>
      <c r="B18">
        <v>-1</v>
      </c>
      <c r="C18">
        <v>-1</v>
      </c>
      <c r="D18">
        <v>-1</v>
      </c>
      <c r="E18">
        <v>-1</v>
      </c>
      <c r="F18">
        <v>30</v>
      </c>
      <c r="G18">
        <v>99</v>
      </c>
      <c r="H18">
        <v>100</v>
      </c>
      <c r="I18">
        <v>98</v>
      </c>
      <c r="J18">
        <v>0</v>
      </c>
      <c r="K18">
        <v>3196</v>
      </c>
      <c r="L18">
        <v>146</v>
      </c>
      <c r="M18">
        <v>147</v>
      </c>
      <c r="N18">
        <v>146</v>
      </c>
      <c r="O18">
        <v>0</v>
      </c>
      <c r="P18">
        <v>5834</v>
      </c>
      <c r="Q18">
        <v>149</v>
      </c>
      <c r="R18">
        <v>150</v>
      </c>
      <c r="S18">
        <v>149</v>
      </c>
      <c r="T18">
        <v>0</v>
      </c>
      <c r="U18">
        <v>5254</v>
      </c>
      <c r="V18">
        <v>142</v>
      </c>
      <c r="W18">
        <v>144</v>
      </c>
      <c r="X18">
        <v>143</v>
      </c>
      <c r="Y18">
        <v>1</v>
      </c>
      <c r="Z18">
        <v>5683</v>
      </c>
    </row>
    <row r="19" spans="1:26">
      <c r="A19">
        <v>14</v>
      </c>
      <c r="B19">
        <v>0</v>
      </c>
      <c r="C19">
        <v>-1</v>
      </c>
      <c r="D19">
        <v>-1</v>
      </c>
      <c r="E19">
        <v>-1</v>
      </c>
      <c r="F19">
        <v>29</v>
      </c>
      <c r="G19">
        <v>97</v>
      </c>
      <c r="H19">
        <v>98</v>
      </c>
      <c r="I19">
        <v>98</v>
      </c>
      <c r="J19">
        <v>0</v>
      </c>
      <c r="K19">
        <v>2481</v>
      </c>
      <c r="L19">
        <v>146</v>
      </c>
      <c r="M19">
        <v>148</v>
      </c>
      <c r="N19">
        <v>147</v>
      </c>
      <c r="O19">
        <v>0</v>
      </c>
      <c r="P19">
        <v>5748</v>
      </c>
      <c r="Q19">
        <v>97</v>
      </c>
      <c r="R19">
        <v>97</v>
      </c>
      <c r="S19">
        <v>96</v>
      </c>
      <c r="T19">
        <v>0</v>
      </c>
      <c r="U19">
        <v>5187</v>
      </c>
      <c r="V19">
        <v>143</v>
      </c>
      <c r="W19">
        <v>145</v>
      </c>
      <c r="X19">
        <v>144</v>
      </c>
      <c r="Y19">
        <v>1</v>
      </c>
      <c r="Z19">
        <v>5639</v>
      </c>
    </row>
    <row r="20" spans="1:26">
      <c r="A20">
        <v>15</v>
      </c>
      <c r="B20">
        <v>0</v>
      </c>
      <c r="C20">
        <v>0</v>
      </c>
      <c r="D20">
        <v>0</v>
      </c>
      <c r="E20">
        <v>-1</v>
      </c>
      <c r="F20">
        <v>29</v>
      </c>
      <c r="G20">
        <v>100</v>
      </c>
      <c r="H20">
        <v>101</v>
      </c>
      <c r="I20">
        <v>101</v>
      </c>
      <c r="J20">
        <v>0</v>
      </c>
      <c r="K20">
        <v>2497</v>
      </c>
      <c r="L20">
        <v>146</v>
      </c>
      <c r="M20">
        <v>148</v>
      </c>
      <c r="N20">
        <v>147</v>
      </c>
      <c r="O20">
        <v>0</v>
      </c>
      <c r="P20">
        <v>5733</v>
      </c>
      <c r="Q20">
        <v>49</v>
      </c>
      <c r="R20">
        <v>49</v>
      </c>
      <c r="S20">
        <v>49</v>
      </c>
      <c r="T20">
        <v>0</v>
      </c>
      <c r="U20">
        <v>4300</v>
      </c>
      <c r="V20">
        <v>142</v>
      </c>
      <c r="W20">
        <v>144</v>
      </c>
      <c r="X20">
        <v>142</v>
      </c>
      <c r="Y20">
        <v>1</v>
      </c>
      <c r="Z20">
        <v>5633</v>
      </c>
    </row>
    <row r="21" spans="1:26">
      <c r="A21">
        <v>16</v>
      </c>
      <c r="B21">
        <v>-1</v>
      </c>
      <c r="C21">
        <v>0</v>
      </c>
      <c r="D21">
        <v>-1</v>
      </c>
      <c r="E21">
        <v>-1</v>
      </c>
      <c r="F21">
        <v>29</v>
      </c>
      <c r="G21">
        <v>5</v>
      </c>
      <c r="H21">
        <v>5</v>
      </c>
      <c r="I21">
        <v>5</v>
      </c>
      <c r="J21">
        <v>0</v>
      </c>
      <c r="K21">
        <v>2541</v>
      </c>
      <c r="L21">
        <v>146</v>
      </c>
      <c r="M21">
        <v>147</v>
      </c>
      <c r="N21">
        <v>146</v>
      </c>
      <c r="O21">
        <v>0</v>
      </c>
      <c r="P21">
        <v>5730</v>
      </c>
      <c r="Q21">
        <v>49</v>
      </c>
      <c r="R21">
        <v>49</v>
      </c>
      <c r="S21">
        <v>49</v>
      </c>
      <c r="T21">
        <v>0</v>
      </c>
      <c r="U21">
        <v>3173</v>
      </c>
      <c r="V21">
        <v>143</v>
      </c>
      <c r="W21">
        <v>145</v>
      </c>
      <c r="X21">
        <v>144</v>
      </c>
      <c r="Y21">
        <v>1</v>
      </c>
      <c r="Z21">
        <v>5636</v>
      </c>
    </row>
    <row r="22" spans="1:26">
      <c r="A22">
        <v>17</v>
      </c>
      <c r="B22">
        <v>-1</v>
      </c>
      <c r="C22">
        <v>-1</v>
      </c>
      <c r="D22">
        <v>-1</v>
      </c>
      <c r="E22">
        <v>-1</v>
      </c>
      <c r="F22">
        <v>28</v>
      </c>
      <c r="G22">
        <v>49</v>
      </c>
      <c r="H22">
        <v>50</v>
      </c>
      <c r="I22">
        <v>50</v>
      </c>
      <c r="J22">
        <v>0</v>
      </c>
      <c r="K22">
        <v>1315</v>
      </c>
      <c r="L22">
        <v>146</v>
      </c>
      <c r="M22">
        <v>147</v>
      </c>
      <c r="N22">
        <v>146</v>
      </c>
      <c r="O22">
        <v>0</v>
      </c>
      <c r="P22">
        <v>5773</v>
      </c>
      <c r="Q22">
        <v>99</v>
      </c>
      <c r="R22">
        <v>100</v>
      </c>
      <c r="S22">
        <v>99</v>
      </c>
      <c r="T22">
        <v>0</v>
      </c>
      <c r="U22">
        <v>3399</v>
      </c>
      <c r="V22">
        <v>142</v>
      </c>
      <c r="W22">
        <v>143</v>
      </c>
      <c r="X22">
        <v>143</v>
      </c>
      <c r="Y22">
        <v>1</v>
      </c>
      <c r="Z22">
        <v>5658</v>
      </c>
    </row>
    <row r="23" spans="1:26">
      <c r="A23">
        <v>18</v>
      </c>
      <c r="B23">
        <v>-1</v>
      </c>
      <c r="C23">
        <v>-1</v>
      </c>
      <c r="D23">
        <v>0</v>
      </c>
      <c r="E23">
        <v>-1</v>
      </c>
      <c r="F23">
        <v>28</v>
      </c>
      <c r="G23">
        <v>74</v>
      </c>
      <c r="H23">
        <v>75</v>
      </c>
      <c r="I23">
        <v>75</v>
      </c>
      <c r="J23">
        <v>0</v>
      </c>
      <c r="K23">
        <v>1658</v>
      </c>
      <c r="L23">
        <v>170</v>
      </c>
      <c r="M23">
        <v>172</v>
      </c>
      <c r="N23">
        <v>171</v>
      </c>
      <c r="O23">
        <v>0</v>
      </c>
      <c r="P23">
        <v>6456</v>
      </c>
      <c r="Q23">
        <v>74</v>
      </c>
      <c r="R23">
        <v>74</v>
      </c>
      <c r="S23">
        <v>74</v>
      </c>
      <c r="T23">
        <v>0</v>
      </c>
      <c r="U23">
        <v>3502</v>
      </c>
      <c r="V23">
        <v>144</v>
      </c>
      <c r="W23">
        <v>146</v>
      </c>
      <c r="X23">
        <v>145</v>
      </c>
      <c r="Y23">
        <v>1</v>
      </c>
      <c r="Z23">
        <v>5470</v>
      </c>
    </row>
    <row r="24" spans="1:26">
      <c r="A24">
        <v>19</v>
      </c>
      <c r="B24">
        <v>-1</v>
      </c>
      <c r="C24">
        <v>-1</v>
      </c>
      <c r="D24">
        <v>-1</v>
      </c>
      <c r="E24">
        <v>-1</v>
      </c>
      <c r="F24">
        <v>29</v>
      </c>
      <c r="G24">
        <v>74</v>
      </c>
      <c r="H24">
        <v>75</v>
      </c>
      <c r="I24">
        <v>75</v>
      </c>
      <c r="J24">
        <v>0</v>
      </c>
      <c r="K24">
        <v>2605</v>
      </c>
      <c r="L24">
        <v>172</v>
      </c>
      <c r="M24">
        <v>173</v>
      </c>
      <c r="N24">
        <v>172</v>
      </c>
      <c r="O24">
        <v>0</v>
      </c>
      <c r="P24">
        <v>6783</v>
      </c>
      <c r="Q24">
        <v>100</v>
      </c>
      <c r="R24">
        <v>100</v>
      </c>
      <c r="S24">
        <v>99</v>
      </c>
      <c r="T24">
        <v>0</v>
      </c>
      <c r="U24">
        <v>3743</v>
      </c>
      <c r="V24">
        <v>143</v>
      </c>
      <c r="W24">
        <v>144</v>
      </c>
      <c r="X24">
        <v>143</v>
      </c>
      <c r="Y24">
        <v>1</v>
      </c>
      <c r="Z24">
        <v>5728</v>
      </c>
    </row>
    <row r="25" spans="1:26">
      <c r="A25">
        <v>20</v>
      </c>
      <c r="B25">
        <v>0</v>
      </c>
      <c r="C25">
        <v>0</v>
      </c>
      <c r="D25">
        <v>-1</v>
      </c>
      <c r="E25">
        <v>-1</v>
      </c>
      <c r="F25">
        <v>29</v>
      </c>
      <c r="G25">
        <v>74</v>
      </c>
      <c r="H25">
        <v>75</v>
      </c>
      <c r="I25">
        <v>75</v>
      </c>
      <c r="J25">
        <v>0</v>
      </c>
      <c r="K25">
        <v>2961</v>
      </c>
      <c r="L25">
        <v>173</v>
      </c>
      <c r="M25">
        <v>174</v>
      </c>
      <c r="N25">
        <v>173</v>
      </c>
      <c r="O25">
        <v>0</v>
      </c>
      <c r="P25">
        <v>6843</v>
      </c>
      <c r="Q25">
        <v>99</v>
      </c>
      <c r="R25">
        <v>99</v>
      </c>
      <c r="S25">
        <v>98</v>
      </c>
      <c r="T25">
        <v>0</v>
      </c>
      <c r="U25">
        <v>4149</v>
      </c>
      <c r="V25">
        <v>147</v>
      </c>
      <c r="W25">
        <v>148</v>
      </c>
      <c r="X25">
        <v>147</v>
      </c>
      <c r="Y25">
        <v>1</v>
      </c>
      <c r="Z25">
        <v>5798</v>
      </c>
    </row>
    <row r="26" spans="1:26">
      <c r="A26">
        <v>21</v>
      </c>
      <c r="B26">
        <v>-1</v>
      </c>
      <c r="C26">
        <v>0</v>
      </c>
      <c r="D26">
        <v>-1</v>
      </c>
      <c r="E26">
        <v>-1</v>
      </c>
      <c r="F26">
        <v>30</v>
      </c>
      <c r="G26">
        <v>74</v>
      </c>
      <c r="H26">
        <v>75</v>
      </c>
      <c r="I26">
        <v>75</v>
      </c>
      <c r="J26">
        <v>0</v>
      </c>
      <c r="K26">
        <v>2961</v>
      </c>
      <c r="L26">
        <v>173</v>
      </c>
      <c r="M26">
        <v>173</v>
      </c>
      <c r="N26">
        <v>173</v>
      </c>
      <c r="O26">
        <v>0</v>
      </c>
      <c r="P26">
        <v>6850</v>
      </c>
      <c r="Q26">
        <v>95</v>
      </c>
      <c r="R26">
        <v>95</v>
      </c>
      <c r="S26">
        <v>95</v>
      </c>
      <c r="T26">
        <v>0</v>
      </c>
      <c r="U26">
        <v>3737</v>
      </c>
      <c r="V26">
        <v>149</v>
      </c>
      <c r="W26">
        <v>150</v>
      </c>
      <c r="X26">
        <v>149</v>
      </c>
      <c r="Y26">
        <v>1</v>
      </c>
      <c r="Z26">
        <v>5485</v>
      </c>
    </row>
    <row r="27" spans="1:26">
      <c r="A27">
        <v>22</v>
      </c>
      <c r="B27">
        <v>-1</v>
      </c>
      <c r="C27">
        <v>0</v>
      </c>
      <c r="D27">
        <v>-1</v>
      </c>
      <c r="E27">
        <v>-1</v>
      </c>
      <c r="F27">
        <v>29</v>
      </c>
      <c r="G27">
        <v>74</v>
      </c>
      <c r="H27">
        <v>74</v>
      </c>
      <c r="I27">
        <v>75</v>
      </c>
      <c r="J27">
        <v>0</v>
      </c>
      <c r="K27">
        <v>2959</v>
      </c>
      <c r="L27">
        <v>168</v>
      </c>
      <c r="M27">
        <v>168</v>
      </c>
      <c r="N27">
        <v>167</v>
      </c>
      <c r="O27">
        <v>0</v>
      </c>
      <c r="P27">
        <v>6834</v>
      </c>
      <c r="Q27">
        <v>100</v>
      </c>
      <c r="R27">
        <v>100</v>
      </c>
      <c r="S27">
        <v>99</v>
      </c>
      <c r="T27">
        <v>0</v>
      </c>
      <c r="U27">
        <v>3672</v>
      </c>
      <c r="V27">
        <v>148</v>
      </c>
      <c r="W27">
        <v>148</v>
      </c>
      <c r="X27">
        <v>147</v>
      </c>
      <c r="Y27">
        <v>1</v>
      </c>
      <c r="Z27">
        <v>5872</v>
      </c>
    </row>
    <row r="28" spans="1:26">
      <c r="A28">
        <v>23</v>
      </c>
      <c r="B28">
        <v>-1</v>
      </c>
      <c r="C28">
        <v>0</v>
      </c>
      <c r="D28">
        <v>-1</v>
      </c>
      <c r="E28">
        <v>-1</v>
      </c>
      <c r="F28">
        <v>29</v>
      </c>
      <c r="G28">
        <v>75</v>
      </c>
      <c r="H28">
        <v>75</v>
      </c>
      <c r="I28">
        <v>75</v>
      </c>
      <c r="J28">
        <v>0</v>
      </c>
      <c r="K28">
        <v>2960</v>
      </c>
      <c r="L28">
        <v>174</v>
      </c>
      <c r="M28">
        <v>174</v>
      </c>
      <c r="N28">
        <v>173</v>
      </c>
      <c r="O28">
        <v>0</v>
      </c>
      <c r="P28">
        <v>6745</v>
      </c>
      <c r="Q28">
        <v>85</v>
      </c>
      <c r="R28">
        <v>84</v>
      </c>
      <c r="S28">
        <v>84</v>
      </c>
      <c r="T28">
        <v>0</v>
      </c>
      <c r="U28">
        <v>3758</v>
      </c>
      <c r="V28">
        <v>143</v>
      </c>
      <c r="W28">
        <v>143</v>
      </c>
      <c r="X28">
        <v>143</v>
      </c>
      <c r="Y28">
        <v>1</v>
      </c>
      <c r="Z28">
        <v>5642</v>
      </c>
    </row>
    <row r="29" spans="1:26">
      <c r="A29">
        <v>24</v>
      </c>
      <c r="B29">
        <v>-1</v>
      </c>
      <c r="C29">
        <v>-1</v>
      </c>
      <c r="D29">
        <v>-1</v>
      </c>
      <c r="E29">
        <v>0</v>
      </c>
      <c r="F29">
        <v>29</v>
      </c>
      <c r="G29">
        <v>49</v>
      </c>
      <c r="H29">
        <v>49</v>
      </c>
      <c r="I29">
        <v>50</v>
      </c>
      <c r="J29">
        <v>0</v>
      </c>
      <c r="K29">
        <v>2956</v>
      </c>
      <c r="L29">
        <v>176</v>
      </c>
      <c r="M29">
        <v>176</v>
      </c>
      <c r="N29">
        <v>176</v>
      </c>
      <c r="O29">
        <v>0</v>
      </c>
      <c r="P29">
        <v>6804</v>
      </c>
      <c r="Q29">
        <v>101</v>
      </c>
      <c r="R29">
        <v>100</v>
      </c>
      <c r="S29">
        <v>100</v>
      </c>
      <c r="T29">
        <v>0</v>
      </c>
      <c r="U29">
        <v>3591</v>
      </c>
      <c r="V29">
        <v>150</v>
      </c>
      <c r="W29">
        <v>151</v>
      </c>
      <c r="X29">
        <v>150</v>
      </c>
      <c r="Y29">
        <v>1</v>
      </c>
      <c r="Z29">
        <v>5834</v>
      </c>
    </row>
    <row r="30" spans="1:26">
      <c r="A30" t="s">
        <v>786</v>
      </c>
      <c r="B30" t="s">
        <v>367</v>
      </c>
      <c r="C30" t="s">
        <v>367</v>
      </c>
      <c r="D30" t="s">
        <v>367</v>
      </c>
      <c r="E30" t="s">
        <v>367</v>
      </c>
      <c r="F30">
        <v>714</v>
      </c>
      <c r="G30" t="s">
        <v>367</v>
      </c>
      <c r="H30" t="s">
        <v>367</v>
      </c>
      <c r="I30" t="s">
        <v>367</v>
      </c>
      <c r="J30" t="s">
        <v>367</v>
      </c>
      <c r="K30">
        <v>43605</v>
      </c>
      <c r="L30" t="s">
        <v>367</v>
      </c>
      <c r="M30" t="s">
        <v>367</v>
      </c>
      <c r="N30" t="s">
        <v>367</v>
      </c>
      <c r="O30" t="s">
        <v>367</v>
      </c>
      <c r="P30">
        <v>96022</v>
      </c>
      <c r="Q30" t="s">
        <v>367</v>
      </c>
      <c r="R30" t="s">
        <v>367</v>
      </c>
      <c r="S30" t="s">
        <v>367</v>
      </c>
      <c r="T30" t="s">
        <v>367</v>
      </c>
      <c r="U30">
        <v>65119</v>
      </c>
      <c r="V30" t="s">
        <v>367</v>
      </c>
      <c r="W30" t="s">
        <v>367</v>
      </c>
      <c r="X30" t="s">
        <v>367</v>
      </c>
      <c r="Y30" t="s">
        <v>367</v>
      </c>
      <c r="Z30">
        <v>90962</v>
      </c>
    </row>
    <row r="31" spans="1:26">
      <c r="A31" t="s">
        <v>787</v>
      </c>
      <c r="B31">
        <v>-1</v>
      </c>
      <c r="C31">
        <v>-1</v>
      </c>
      <c r="D31">
        <v>-1</v>
      </c>
      <c r="E31">
        <v>-1</v>
      </c>
      <c r="F31">
        <v>30</v>
      </c>
      <c r="G31">
        <v>49</v>
      </c>
      <c r="H31">
        <v>49</v>
      </c>
      <c r="I31">
        <v>49</v>
      </c>
      <c r="J31">
        <v>0</v>
      </c>
      <c r="K31">
        <v>1817</v>
      </c>
      <c r="L31">
        <v>105</v>
      </c>
      <c r="M31">
        <v>106</v>
      </c>
      <c r="N31">
        <v>105</v>
      </c>
      <c r="O31">
        <v>0</v>
      </c>
      <c r="P31">
        <v>4001</v>
      </c>
      <c r="Q31">
        <v>67</v>
      </c>
      <c r="R31">
        <v>67</v>
      </c>
      <c r="S31">
        <v>67</v>
      </c>
      <c r="T31">
        <v>0</v>
      </c>
      <c r="U31">
        <v>2713</v>
      </c>
      <c r="V31">
        <v>105</v>
      </c>
      <c r="W31">
        <v>106</v>
      </c>
      <c r="X31">
        <v>105</v>
      </c>
      <c r="Y31">
        <v>1</v>
      </c>
      <c r="Z31">
        <v>3790</v>
      </c>
    </row>
    <row r="32" spans="1:26">
      <c r="A32" t="s">
        <v>788</v>
      </c>
      <c r="B32">
        <v>-1</v>
      </c>
      <c r="C32">
        <v>-1</v>
      </c>
      <c r="D32">
        <v>-1</v>
      </c>
      <c r="E32">
        <v>-1</v>
      </c>
      <c r="F32">
        <v>32</v>
      </c>
      <c r="G32">
        <v>100</v>
      </c>
      <c r="H32">
        <v>101</v>
      </c>
      <c r="I32">
        <v>101</v>
      </c>
      <c r="J32">
        <v>0</v>
      </c>
      <c r="K32">
        <v>3916</v>
      </c>
      <c r="L32">
        <v>176</v>
      </c>
      <c r="M32">
        <v>176</v>
      </c>
      <c r="N32">
        <v>176</v>
      </c>
      <c r="O32">
        <v>0</v>
      </c>
      <c r="P32">
        <v>6850</v>
      </c>
      <c r="Q32">
        <v>150</v>
      </c>
      <c r="R32">
        <v>152</v>
      </c>
      <c r="S32">
        <v>151</v>
      </c>
      <c r="T32">
        <v>0</v>
      </c>
      <c r="U32">
        <v>5507</v>
      </c>
      <c r="V32">
        <v>200</v>
      </c>
      <c r="W32">
        <v>202</v>
      </c>
      <c r="X32">
        <v>201</v>
      </c>
      <c r="Y32">
        <v>1</v>
      </c>
      <c r="Z32">
        <v>6533</v>
      </c>
    </row>
    <row r="33" spans="1:26">
      <c r="A33" t="s">
        <v>789</v>
      </c>
      <c r="B33">
        <v>1</v>
      </c>
      <c r="C33">
        <v>2</v>
      </c>
      <c r="D33">
        <v>1</v>
      </c>
      <c r="E33">
        <v>1</v>
      </c>
      <c r="F33">
        <v>6</v>
      </c>
      <c r="G33">
        <v>11</v>
      </c>
      <c r="H33">
        <v>11</v>
      </c>
      <c r="I33">
        <v>10</v>
      </c>
      <c r="J33">
        <v>1</v>
      </c>
      <c r="K33">
        <v>11</v>
      </c>
      <c r="L33">
        <v>24</v>
      </c>
      <c r="M33">
        <v>24</v>
      </c>
      <c r="N33">
        <v>24</v>
      </c>
      <c r="O33">
        <v>1</v>
      </c>
      <c r="P33">
        <v>21</v>
      </c>
      <c r="Q33">
        <v>11</v>
      </c>
      <c r="R33">
        <v>11</v>
      </c>
      <c r="S33">
        <v>11</v>
      </c>
      <c r="T33">
        <v>1</v>
      </c>
      <c r="U33">
        <v>12</v>
      </c>
      <c r="V33">
        <v>10</v>
      </c>
      <c r="W33">
        <v>10</v>
      </c>
      <c r="X33">
        <v>10</v>
      </c>
      <c r="Y33">
        <v>1</v>
      </c>
      <c r="Z33">
        <v>11</v>
      </c>
    </row>
    <row r="34" spans="1:26">
      <c r="A34" t="s">
        <v>790</v>
      </c>
      <c r="B34">
        <v>-1</v>
      </c>
      <c r="C34">
        <v>0</v>
      </c>
      <c r="D34">
        <v>-1</v>
      </c>
      <c r="E34">
        <v>-1</v>
      </c>
      <c r="F34">
        <v>28</v>
      </c>
      <c r="G34">
        <v>5</v>
      </c>
      <c r="H34">
        <v>5</v>
      </c>
      <c r="I34">
        <v>5</v>
      </c>
      <c r="J34">
        <v>0</v>
      </c>
      <c r="K34">
        <v>75</v>
      </c>
      <c r="L34">
        <v>6</v>
      </c>
      <c r="M34">
        <v>6</v>
      </c>
      <c r="N34">
        <v>6</v>
      </c>
      <c r="O34">
        <v>0</v>
      </c>
      <c r="P34">
        <v>56</v>
      </c>
      <c r="Q34">
        <v>5</v>
      </c>
      <c r="R34">
        <v>5</v>
      </c>
      <c r="S34">
        <v>5</v>
      </c>
      <c r="T34">
        <v>0</v>
      </c>
      <c r="U34">
        <v>61</v>
      </c>
      <c r="V34">
        <v>6</v>
      </c>
      <c r="W34">
        <v>6</v>
      </c>
      <c r="X34">
        <v>6</v>
      </c>
      <c r="Y34">
        <v>1</v>
      </c>
      <c r="Z34">
        <v>0</v>
      </c>
    </row>
    <row r="35" spans="1:26">
      <c r="A35" t="s">
        <v>791</v>
      </c>
      <c r="B35">
        <v>1</v>
      </c>
      <c r="C35">
        <v>1</v>
      </c>
      <c r="D35">
        <v>1</v>
      </c>
      <c r="E35">
        <v>1</v>
      </c>
      <c r="F35">
        <v>17</v>
      </c>
      <c r="G35">
        <v>16</v>
      </c>
      <c r="H35">
        <v>16</v>
      </c>
      <c r="I35">
        <v>16</v>
      </c>
      <c r="J35">
        <v>1</v>
      </c>
      <c r="K35">
        <v>4</v>
      </c>
      <c r="L35">
        <v>1</v>
      </c>
      <c r="M35">
        <v>1</v>
      </c>
      <c r="N35">
        <v>1</v>
      </c>
      <c r="O35">
        <v>1</v>
      </c>
      <c r="P35">
        <v>4</v>
      </c>
      <c r="Q35">
        <v>3</v>
      </c>
      <c r="R35">
        <v>3</v>
      </c>
      <c r="S35">
        <v>3</v>
      </c>
      <c r="T35">
        <v>1</v>
      </c>
      <c r="U35">
        <v>5</v>
      </c>
      <c r="V35">
        <v>3</v>
      </c>
      <c r="W35">
        <v>3</v>
      </c>
      <c r="X35">
        <v>3</v>
      </c>
      <c r="Y35">
        <v>1</v>
      </c>
      <c r="Z35">
        <v>1</v>
      </c>
    </row>
    <row r="37" spans="1:26">
      <c r="A37" s="1616" t="s">
        <v>780</v>
      </c>
      <c r="B37" s="1613" t="s">
        <v>368</v>
      </c>
      <c r="C37" s="1614"/>
      <c r="D37" s="1614"/>
      <c r="E37" s="1614"/>
      <c r="F37" s="1615"/>
      <c r="G37" s="1613" t="s">
        <v>93</v>
      </c>
      <c r="H37" s="1614"/>
      <c r="I37" s="1614"/>
      <c r="J37" s="1614"/>
      <c r="K37" s="1615"/>
      <c r="L37" s="1613" t="s">
        <v>94</v>
      </c>
      <c r="M37" s="1614"/>
      <c r="N37" s="1614"/>
      <c r="O37" s="1614"/>
      <c r="P37" s="1615"/>
      <c r="Q37" s="1613" t="s">
        <v>95</v>
      </c>
      <c r="R37" s="1614"/>
      <c r="S37" s="1614"/>
      <c r="T37" s="1614"/>
      <c r="U37" s="1615"/>
      <c r="V37" s="1613" t="s">
        <v>96</v>
      </c>
      <c r="W37" s="1614"/>
      <c r="X37" s="1614"/>
      <c r="Y37" s="1614"/>
      <c r="Z37" s="1615"/>
    </row>
    <row r="38" spans="1:26">
      <c r="A38" s="1617"/>
      <c r="B38" s="272" t="s">
        <v>782</v>
      </c>
      <c r="C38" s="272" t="s">
        <v>783</v>
      </c>
      <c r="D38" s="272" t="s">
        <v>784</v>
      </c>
      <c r="E38" s="272" t="s">
        <v>785</v>
      </c>
      <c r="F38" s="272" t="s">
        <v>781</v>
      </c>
      <c r="G38" s="272" t="s">
        <v>782</v>
      </c>
      <c r="H38" s="272" t="s">
        <v>783</v>
      </c>
      <c r="I38" s="272" t="s">
        <v>784</v>
      </c>
      <c r="J38" s="272" t="s">
        <v>785</v>
      </c>
      <c r="K38" s="272" t="s">
        <v>781</v>
      </c>
      <c r="L38" s="272" t="s">
        <v>782</v>
      </c>
      <c r="M38" s="272" t="s">
        <v>783</v>
      </c>
      <c r="N38" s="272" t="s">
        <v>784</v>
      </c>
      <c r="O38" s="272" t="s">
        <v>785</v>
      </c>
      <c r="P38" s="272" t="s">
        <v>781</v>
      </c>
      <c r="Q38" s="272" t="s">
        <v>782</v>
      </c>
      <c r="R38" s="272" t="s">
        <v>783</v>
      </c>
      <c r="S38" s="272" t="s">
        <v>784</v>
      </c>
      <c r="T38" s="272" t="s">
        <v>785</v>
      </c>
      <c r="U38" s="272" t="s">
        <v>781</v>
      </c>
      <c r="V38" s="272" t="s">
        <v>782</v>
      </c>
      <c r="W38" s="272" t="s">
        <v>783</v>
      </c>
      <c r="X38" s="272" t="s">
        <v>784</v>
      </c>
      <c r="Y38" s="272" t="s">
        <v>785</v>
      </c>
      <c r="Z38" s="272" t="s">
        <v>773</v>
      </c>
    </row>
    <row r="39" spans="1:26">
      <c r="A39">
        <v>1</v>
      </c>
      <c r="B39">
        <v>10</v>
      </c>
      <c r="C39">
        <v>10</v>
      </c>
      <c r="D39">
        <v>9</v>
      </c>
      <c r="E39">
        <v>1</v>
      </c>
      <c r="F39">
        <v>123</v>
      </c>
      <c r="G39">
        <v>13</v>
      </c>
      <c r="H39">
        <v>12</v>
      </c>
      <c r="I39">
        <v>12</v>
      </c>
      <c r="J39">
        <v>1</v>
      </c>
      <c r="K39">
        <v>126</v>
      </c>
      <c r="L39">
        <v>1</v>
      </c>
      <c r="M39">
        <v>1</v>
      </c>
      <c r="N39">
        <v>1</v>
      </c>
      <c r="O39">
        <v>1</v>
      </c>
      <c r="P39">
        <v>47</v>
      </c>
      <c r="Q39" t="s">
        <v>85</v>
      </c>
      <c r="R39" t="s">
        <v>85</v>
      </c>
      <c r="S39" t="s">
        <v>85</v>
      </c>
      <c r="T39" t="s">
        <v>85</v>
      </c>
      <c r="U39" t="s">
        <v>85</v>
      </c>
      <c r="V39" t="s">
        <v>85</v>
      </c>
      <c r="W39" t="s">
        <v>85</v>
      </c>
      <c r="X39" t="s">
        <v>85</v>
      </c>
      <c r="Y39" t="s">
        <v>85</v>
      </c>
      <c r="Z39" t="s">
        <v>85</v>
      </c>
    </row>
    <row r="40" spans="1:26">
      <c r="A40">
        <v>2</v>
      </c>
      <c r="B40">
        <v>11</v>
      </c>
      <c r="C40">
        <v>11</v>
      </c>
      <c r="D40">
        <v>11</v>
      </c>
      <c r="E40">
        <v>1</v>
      </c>
      <c r="F40">
        <v>238</v>
      </c>
      <c r="G40">
        <v>13</v>
      </c>
      <c r="H40">
        <v>13</v>
      </c>
      <c r="I40">
        <v>13</v>
      </c>
      <c r="J40">
        <v>1</v>
      </c>
      <c r="K40">
        <v>242</v>
      </c>
      <c r="L40">
        <v>1</v>
      </c>
      <c r="M40">
        <v>1</v>
      </c>
      <c r="N40">
        <v>1</v>
      </c>
      <c r="O40">
        <v>1</v>
      </c>
      <c r="P40">
        <v>47</v>
      </c>
      <c r="Q40" t="s">
        <v>85</v>
      </c>
      <c r="R40" t="s">
        <v>85</v>
      </c>
      <c r="S40" t="s">
        <v>85</v>
      </c>
      <c r="T40" t="s">
        <v>85</v>
      </c>
      <c r="U40" t="s">
        <v>85</v>
      </c>
      <c r="V40" t="s">
        <v>85</v>
      </c>
      <c r="W40" t="s">
        <v>85</v>
      </c>
      <c r="X40" t="s">
        <v>85</v>
      </c>
      <c r="Y40" t="s">
        <v>85</v>
      </c>
      <c r="Z40" t="s">
        <v>85</v>
      </c>
    </row>
    <row r="41" spans="1:26">
      <c r="A41">
        <v>3</v>
      </c>
      <c r="B41">
        <v>10</v>
      </c>
      <c r="C41">
        <v>10</v>
      </c>
      <c r="D41">
        <v>10</v>
      </c>
      <c r="E41">
        <v>1</v>
      </c>
      <c r="F41">
        <v>111</v>
      </c>
      <c r="G41">
        <v>12</v>
      </c>
      <c r="H41">
        <v>12</v>
      </c>
      <c r="I41">
        <v>12</v>
      </c>
      <c r="J41">
        <v>1</v>
      </c>
      <c r="K41">
        <v>133</v>
      </c>
      <c r="L41">
        <v>1</v>
      </c>
      <c r="M41">
        <v>1</v>
      </c>
      <c r="N41">
        <v>1</v>
      </c>
      <c r="O41">
        <v>1</v>
      </c>
      <c r="P41">
        <v>48</v>
      </c>
      <c r="Q41" t="s">
        <v>85</v>
      </c>
      <c r="R41" t="s">
        <v>85</v>
      </c>
      <c r="S41" t="s">
        <v>85</v>
      </c>
      <c r="T41" t="s">
        <v>85</v>
      </c>
      <c r="U41" t="s">
        <v>85</v>
      </c>
      <c r="V41" t="s">
        <v>85</v>
      </c>
      <c r="W41" t="s">
        <v>85</v>
      </c>
      <c r="X41" t="s">
        <v>85</v>
      </c>
      <c r="Y41" t="s">
        <v>85</v>
      </c>
      <c r="Z41" t="s">
        <v>85</v>
      </c>
    </row>
    <row r="42" spans="1:26">
      <c r="A42">
        <v>4</v>
      </c>
      <c r="B42">
        <v>10</v>
      </c>
      <c r="C42">
        <v>10</v>
      </c>
      <c r="D42">
        <v>10</v>
      </c>
      <c r="E42">
        <v>1</v>
      </c>
      <c r="F42">
        <v>102</v>
      </c>
      <c r="G42">
        <v>12</v>
      </c>
      <c r="H42">
        <v>12</v>
      </c>
      <c r="I42">
        <v>12</v>
      </c>
      <c r="J42">
        <v>1</v>
      </c>
      <c r="K42">
        <v>104</v>
      </c>
      <c r="L42">
        <v>1</v>
      </c>
      <c r="M42">
        <v>1</v>
      </c>
      <c r="N42">
        <v>1</v>
      </c>
      <c r="O42">
        <v>1</v>
      </c>
      <c r="P42">
        <v>48</v>
      </c>
      <c r="Q42" t="s">
        <v>85</v>
      </c>
      <c r="R42" t="s">
        <v>85</v>
      </c>
      <c r="S42" t="s">
        <v>85</v>
      </c>
      <c r="T42" t="s">
        <v>85</v>
      </c>
      <c r="U42" t="s">
        <v>85</v>
      </c>
      <c r="V42" t="s">
        <v>85</v>
      </c>
      <c r="W42" t="s">
        <v>85</v>
      </c>
      <c r="X42" t="s">
        <v>85</v>
      </c>
      <c r="Y42" t="s">
        <v>85</v>
      </c>
      <c r="Z42" t="s">
        <v>85</v>
      </c>
    </row>
    <row r="43" spans="1:26">
      <c r="A43">
        <v>5</v>
      </c>
      <c r="B43">
        <v>11</v>
      </c>
      <c r="C43">
        <v>11</v>
      </c>
      <c r="D43">
        <v>10</v>
      </c>
      <c r="E43">
        <v>1</v>
      </c>
      <c r="F43">
        <v>103</v>
      </c>
      <c r="G43">
        <v>12</v>
      </c>
      <c r="H43">
        <v>12</v>
      </c>
      <c r="I43">
        <v>12</v>
      </c>
      <c r="J43">
        <v>1</v>
      </c>
      <c r="K43">
        <v>110</v>
      </c>
      <c r="L43">
        <v>1</v>
      </c>
      <c r="M43">
        <v>1</v>
      </c>
      <c r="N43">
        <v>1</v>
      </c>
      <c r="O43">
        <v>1</v>
      </c>
      <c r="P43">
        <v>48</v>
      </c>
      <c r="Q43" t="s">
        <v>85</v>
      </c>
      <c r="R43" t="s">
        <v>85</v>
      </c>
      <c r="S43" t="s">
        <v>85</v>
      </c>
      <c r="T43" t="s">
        <v>85</v>
      </c>
      <c r="U43" t="s">
        <v>85</v>
      </c>
      <c r="V43" t="s">
        <v>85</v>
      </c>
      <c r="W43" t="s">
        <v>85</v>
      </c>
      <c r="X43" t="s">
        <v>85</v>
      </c>
      <c r="Y43" t="s">
        <v>85</v>
      </c>
      <c r="Z43" t="s">
        <v>85</v>
      </c>
    </row>
    <row r="44" spans="1:26">
      <c r="A44">
        <v>6</v>
      </c>
      <c r="B44">
        <v>12</v>
      </c>
      <c r="C44">
        <v>12</v>
      </c>
      <c r="D44">
        <v>12</v>
      </c>
      <c r="E44">
        <v>1</v>
      </c>
      <c r="F44">
        <v>163</v>
      </c>
      <c r="G44">
        <v>12</v>
      </c>
      <c r="H44">
        <v>13</v>
      </c>
      <c r="I44">
        <v>13</v>
      </c>
      <c r="J44">
        <v>1</v>
      </c>
      <c r="K44">
        <v>130</v>
      </c>
      <c r="L44">
        <v>1</v>
      </c>
      <c r="M44">
        <v>1</v>
      </c>
      <c r="N44">
        <v>1</v>
      </c>
      <c r="O44">
        <v>1</v>
      </c>
      <c r="P44">
        <v>48</v>
      </c>
      <c r="Q44" t="s">
        <v>85</v>
      </c>
      <c r="R44" t="s">
        <v>85</v>
      </c>
      <c r="S44" t="s">
        <v>85</v>
      </c>
      <c r="T44" t="s">
        <v>85</v>
      </c>
      <c r="U44" t="s">
        <v>85</v>
      </c>
      <c r="V44" t="s">
        <v>85</v>
      </c>
      <c r="W44" t="s">
        <v>85</v>
      </c>
      <c r="X44" t="s">
        <v>85</v>
      </c>
      <c r="Y44" t="s">
        <v>85</v>
      </c>
      <c r="Z44" t="s">
        <v>85</v>
      </c>
    </row>
    <row r="45" spans="1:26">
      <c r="A45">
        <v>7</v>
      </c>
      <c r="B45">
        <v>41</v>
      </c>
      <c r="C45">
        <v>41</v>
      </c>
      <c r="D45">
        <v>41</v>
      </c>
      <c r="E45">
        <v>1</v>
      </c>
      <c r="F45">
        <v>2232</v>
      </c>
      <c r="G45">
        <v>45</v>
      </c>
      <c r="H45">
        <v>45</v>
      </c>
      <c r="I45">
        <v>45</v>
      </c>
      <c r="J45">
        <v>1</v>
      </c>
      <c r="K45">
        <v>1745</v>
      </c>
      <c r="L45">
        <v>1</v>
      </c>
      <c r="M45">
        <v>1</v>
      </c>
      <c r="N45">
        <v>1</v>
      </c>
      <c r="O45">
        <v>1</v>
      </c>
      <c r="P45">
        <v>48</v>
      </c>
      <c r="Q45" t="s">
        <v>85</v>
      </c>
      <c r="R45" t="s">
        <v>85</v>
      </c>
      <c r="S45" t="s">
        <v>85</v>
      </c>
      <c r="T45" t="s">
        <v>85</v>
      </c>
      <c r="U45" t="s">
        <v>85</v>
      </c>
      <c r="V45" t="s">
        <v>85</v>
      </c>
      <c r="W45" t="s">
        <v>85</v>
      </c>
      <c r="X45" t="s">
        <v>85</v>
      </c>
      <c r="Y45" t="s">
        <v>85</v>
      </c>
      <c r="Z45" t="s">
        <v>85</v>
      </c>
    </row>
    <row r="46" spans="1:26">
      <c r="A46">
        <v>8</v>
      </c>
      <c r="B46">
        <v>45</v>
      </c>
      <c r="C46">
        <v>44</v>
      </c>
      <c r="D46">
        <v>44</v>
      </c>
      <c r="E46">
        <v>1</v>
      </c>
      <c r="F46">
        <v>2477</v>
      </c>
      <c r="G46">
        <v>29</v>
      </c>
      <c r="H46">
        <v>28</v>
      </c>
      <c r="I46">
        <v>29</v>
      </c>
      <c r="J46">
        <v>1</v>
      </c>
      <c r="K46">
        <v>1656</v>
      </c>
      <c r="L46">
        <v>1</v>
      </c>
      <c r="M46">
        <v>1</v>
      </c>
      <c r="N46">
        <v>1</v>
      </c>
      <c r="O46">
        <v>1</v>
      </c>
      <c r="P46">
        <v>47</v>
      </c>
      <c r="Q46" t="s">
        <v>85</v>
      </c>
      <c r="R46" t="s">
        <v>85</v>
      </c>
      <c r="S46" t="s">
        <v>85</v>
      </c>
      <c r="T46" t="s">
        <v>85</v>
      </c>
      <c r="U46" t="s">
        <v>85</v>
      </c>
      <c r="V46" t="s">
        <v>85</v>
      </c>
      <c r="W46" t="s">
        <v>85</v>
      </c>
      <c r="X46" t="s">
        <v>85</v>
      </c>
      <c r="Y46" t="s">
        <v>85</v>
      </c>
      <c r="Z46" t="s">
        <v>85</v>
      </c>
    </row>
    <row r="47" spans="1:26">
      <c r="A47">
        <v>9</v>
      </c>
      <c r="B47">
        <v>24</v>
      </c>
      <c r="C47">
        <v>23</v>
      </c>
      <c r="D47">
        <v>23</v>
      </c>
      <c r="E47">
        <v>1</v>
      </c>
      <c r="F47">
        <v>1416</v>
      </c>
      <c r="G47">
        <v>14</v>
      </c>
      <c r="H47">
        <v>14</v>
      </c>
      <c r="I47">
        <v>14</v>
      </c>
      <c r="J47">
        <v>1</v>
      </c>
      <c r="K47">
        <v>769</v>
      </c>
      <c r="L47">
        <v>1</v>
      </c>
      <c r="M47">
        <v>1</v>
      </c>
      <c r="N47">
        <v>1</v>
      </c>
      <c r="O47">
        <v>1</v>
      </c>
      <c r="P47">
        <v>48</v>
      </c>
      <c r="Q47" t="s">
        <v>85</v>
      </c>
      <c r="R47" t="s">
        <v>85</v>
      </c>
      <c r="S47" t="s">
        <v>85</v>
      </c>
      <c r="T47" t="s">
        <v>85</v>
      </c>
      <c r="U47" t="s">
        <v>85</v>
      </c>
      <c r="V47" t="s">
        <v>85</v>
      </c>
      <c r="W47" t="s">
        <v>85</v>
      </c>
      <c r="X47" t="s">
        <v>85</v>
      </c>
      <c r="Y47" t="s">
        <v>85</v>
      </c>
      <c r="Z47" t="s">
        <v>85</v>
      </c>
    </row>
    <row r="48" spans="1:26">
      <c r="A48">
        <v>10</v>
      </c>
      <c r="B48">
        <v>198</v>
      </c>
      <c r="C48">
        <v>200</v>
      </c>
      <c r="D48">
        <v>199</v>
      </c>
      <c r="E48">
        <v>2</v>
      </c>
      <c r="F48">
        <v>4298</v>
      </c>
      <c r="G48">
        <v>98</v>
      </c>
      <c r="H48">
        <v>99</v>
      </c>
      <c r="I48">
        <v>98</v>
      </c>
      <c r="J48">
        <v>1</v>
      </c>
      <c r="K48">
        <v>2044</v>
      </c>
      <c r="L48">
        <v>1</v>
      </c>
      <c r="M48">
        <v>1</v>
      </c>
      <c r="N48">
        <v>1</v>
      </c>
      <c r="O48">
        <v>1</v>
      </c>
      <c r="P48">
        <v>47</v>
      </c>
      <c r="Q48" t="s">
        <v>85</v>
      </c>
      <c r="R48" t="s">
        <v>85</v>
      </c>
      <c r="S48" t="s">
        <v>85</v>
      </c>
      <c r="T48" t="s">
        <v>85</v>
      </c>
      <c r="U48" t="s">
        <v>85</v>
      </c>
      <c r="V48" t="s">
        <v>85</v>
      </c>
      <c r="W48" t="s">
        <v>85</v>
      </c>
      <c r="X48" t="s">
        <v>85</v>
      </c>
      <c r="Y48" t="s">
        <v>85</v>
      </c>
      <c r="Z48" t="s">
        <v>85</v>
      </c>
    </row>
    <row r="49" spans="1:26">
      <c r="A49">
        <v>11</v>
      </c>
      <c r="B49">
        <v>201</v>
      </c>
      <c r="C49">
        <v>203</v>
      </c>
      <c r="D49">
        <v>202</v>
      </c>
      <c r="E49">
        <v>2</v>
      </c>
      <c r="F49">
        <v>7928</v>
      </c>
      <c r="G49">
        <v>44</v>
      </c>
      <c r="H49">
        <v>45</v>
      </c>
      <c r="I49">
        <v>44</v>
      </c>
      <c r="J49">
        <v>1</v>
      </c>
      <c r="K49">
        <v>2714</v>
      </c>
      <c r="L49">
        <v>1</v>
      </c>
      <c r="M49">
        <v>1</v>
      </c>
      <c r="N49">
        <v>1</v>
      </c>
      <c r="O49">
        <v>1</v>
      </c>
      <c r="P49">
        <v>47</v>
      </c>
      <c r="Q49" t="s">
        <v>85</v>
      </c>
      <c r="R49" t="s">
        <v>85</v>
      </c>
      <c r="S49" t="s">
        <v>85</v>
      </c>
      <c r="T49" t="s">
        <v>85</v>
      </c>
      <c r="U49" t="s">
        <v>85</v>
      </c>
      <c r="V49" t="s">
        <v>85</v>
      </c>
      <c r="W49" t="s">
        <v>85</v>
      </c>
      <c r="X49" t="s">
        <v>85</v>
      </c>
      <c r="Y49" t="s">
        <v>85</v>
      </c>
      <c r="Z49" t="s">
        <v>85</v>
      </c>
    </row>
    <row r="50" spans="1:26">
      <c r="A50">
        <v>12</v>
      </c>
      <c r="B50">
        <v>194</v>
      </c>
      <c r="C50">
        <v>197</v>
      </c>
      <c r="D50">
        <v>195</v>
      </c>
      <c r="E50">
        <v>2</v>
      </c>
      <c r="F50">
        <v>7853</v>
      </c>
      <c r="G50">
        <v>42</v>
      </c>
      <c r="H50">
        <v>42</v>
      </c>
      <c r="I50">
        <v>42</v>
      </c>
      <c r="J50">
        <v>1</v>
      </c>
      <c r="K50">
        <v>1294</v>
      </c>
      <c r="L50">
        <v>1</v>
      </c>
      <c r="M50">
        <v>1</v>
      </c>
      <c r="N50">
        <v>1</v>
      </c>
      <c r="O50">
        <v>1</v>
      </c>
      <c r="P50">
        <v>47</v>
      </c>
      <c r="Q50" t="s">
        <v>85</v>
      </c>
      <c r="R50" t="s">
        <v>85</v>
      </c>
      <c r="S50" t="s">
        <v>85</v>
      </c>
      <c r="T50" t="s">
        <v>85</v>
      </c>
      <c r="U50" t="s">
        <v>85</v>
      </c>
      <c r="V50" t="s">
        <v>85</v>
      </c>
      <c r="W50" t="s">
        <v>85</v>
      </c>
      <c r="X50" t="s">
        <v>85</v>
      </c>
      <c r="Y50" t="s">
        <v>85</v>
      </c>
      <c r="Z50" t="s">
        <v>85</v>
      </c>
    </row>
    <row r="51" spans="1:26">
      <c r="A51">
        <v>13</v>
      </c>
      <c r="B51">
        <v>193</v>
      </c>
      <c r="C51">
        <v>195</v>
      </c>
      <c r="D51">
        <v>193</v>
      </c>
      <c r="E51">
        <v>2</v>
      </c>
      <c r="F51">
        <v>7662</v>
      </c>
      <c r="G51">
        <v>12</v>
      </c>
      <c r="H51">
        <v>12</v>
      </c>
      <c r="I51">
        <v>12</v>
      </c>
      <c r="J51">
        <v>1</v>
      </c>
      <c r="K51">
        <v>1079</v>
      </c>
      <c r="L51">
        <v>1</v>
      </c>
      <c r="M51">
        <v>1</v>
      </c>
      <c r="N51">
        <v>1</v>
      </c>
      <c r="O51">
        <v>1</v>
      </c>
      <c r="P51">
        <v>48</v>
      </c>
      <c r="Q51" t="s">
        <v>85</v>
      </c>
      <c r="R51" t="s">
        <v>85</v>
      </c>
      <c r="S51" t="s">
        <v>85</v>
      </c>
      <c r="T51" t="s">
        <v>85</v>
      </c>
      <c r="U51" t="s">
        <v>85</v>
      </c>
      <c r="V51" t="s">
        <v>85</v>
      </c>
      <c r="W51" t="s">
        <v>85</v>
      </c>
      <c r="X51" t="s">
        <v>85</v>
      </c>
      <c r="Y51" t="s">
        <v>85</v>
      </c>
      <c r="Z51" t="s">
        <v>85</v>
      </c>
    </row>
    <row r="52" spans="1:26">
      <c r="A52">
        <v>14</v>
      </c>
      <c r="B52">
        <v>144</v>
      </c>
      <c r="C52">
        <v>145</v>
      </c>
      <c r="D52">
        <v>144</v>
      </c>
      <c r="E52">
        <v>2</v>
      </c>
      <c r="F52">
        <v>7529</v>
      </c>
      <c r="G52">
        <v>12</v>
      </c>
      <c r="H52">
        <v>12</v>
      </c>
      <c r="I52">
        <v>12</v>
      </c>
      <c r="J52">
        <v>1</v>
      </c>
      <c r="K52">
        <v>2070</v>
      </c>
      <c r="L52">
        <v>1</v>
      </c>
      <c r="M52">
        <v>1</v>
      </c>
      <c r="N52">
        <v>1</v>
      </c>
      <c r="O52">
        <v>1</v>
      </c>
      <c r="P52">
        <v>47</v>
      </c>
      <c r="Q52" t="s">
        <v>85</v>
      </c>
      <c r="R52" t="s">
        <v>85</v>
      </c>
      <c r="S52" t="s">
        <v>85</v>
      </c>
      <c r="T52" t="s">
        <v>85</v>
      </c>
      <c r="U52" t="s">
        <v>85</v>
      </c>
      <c r="V52" t="s">
        <v>85</v>
      </c>
      <c r="W52" t="s">
        <v>85</v>
      </c>
      <c r="X52" t="s">
        <v>85</v>
      </c>
      <c r="Y52" t="s">
        <v>85</v>
      </c>
      <c r="Z52" t="s">
        <v>85</v>
      </c>
    </row>
    <row r="53" spans="1:26">
      <c r="A53">
        <v>15</v>
      </c>
      <c r="B53">
        <v>145</v>
      </c>
      <c r="C53">
        <v>146</v>
      </c>
      <c r="D53">
        <v>145</v>
      </c>
      <c r="E53">
        <v>1</v>
      </c>
      <c r="F53">
        <v>5662</v>
      </c>
      <c r="G53">
        <v>51</v>
      </c>
      <c r="H53">
        <v>51</v>
      </c>
      <c r="I53">
        <v>51</v>
      </c>
      <c r="J53">
        <v>1</v>
      </c>
      <c r="K53">
        <v>992</v>
      </c>
      <c r="L53">
        <v>1</v>
      </c>
      <c r="M53">
        <v>1</v>
      </c>
      <c r="N53">
        <v>1</v>
      </c>
      <c r="O53">
        <v>1</v>
      </c>
      <c r="P53">
        <v>47</v>
      </c>
      <c r="Q53" t="s">
        <v>85</v>
      </c>
      <c r="R53" t="s">
        <v>85</v>
      </c>
      <c r="S53" t="s">
        <v>85</v>
      </c>
      <c r="T53" t="s">
        <v>85</v>
      </c>
      <c r="U53" t="s">
        <v>85</v>
      </c>
      <c r="V53" t="s">
        <v>85</v>
      </c>
      <c r="W53" t="s">
        <v>85</v>
      </c>
      <c r="X53" t="s">
        <v>85</v>
      </c>
      <c r="Y53" t="s">
        <v>85</v>
      </c>
      <c r="Z53" t="s">
        <v>85</v>
      </c>
    </row>
    <row r="54" spans="1:26">
      <c r="A54">
        <v>16</v>
      </c>
      <c r="B54">
        <v>143</v>
      </c>
      <c r="C54">
        <v>145</v>
      </c>
      <c r="D54">
        <v>144</v>
      </c>
      <c r="E54">
        <v>1</v>
      </c>
      <c r="F54">
        <v>5688</v>
      </c>
      <c r="G54">
        <v>51</v>
      </c>
      <c r="H54">
        <v>51</v>
      </c>
      <c r="I54">
        <v>51</v>
      </c>
      <c r="J54">
        <v>1</v>
      </c>
      <c r="K54">
        <v>1990</v>
      </c>
      <c r="L54">
        <v>1</v>
      </c>
      <c r="M54">
        <v>1</v>
      </c>
      <c r="N54">
        <v>1</v>
      </c>
      <c r="O54">
        <v>1</v>
      </c>
      <c r="P54">
        <v>47</v>
      </c>
      <c r="Q54" t="s">
        <v>85</v>
      </c>
      <c r="R54" t="s">
        <v>85</v>
      </c>
      <c r="S54" t="s">
        <v>85</v>
      </c>
      <c r="T54" t="s">
        <v>85</v>
      </c>
      <c r="U54" t="s">
        <v>85</v>
      </c>
      <c r="V54" t="s">
        <v>85</v>
      </c>
      <c r="W54" t="s">
        <v>85</v>
      </c>
      <c r="X54" t="s">
        <v>85</v>
      </c>
      <c r="Y54" t="s">
        <v>85</v>
      </c>
      <c r="Z54" t="s">
        <v>85</v>
      </c>
    </row>
    <row r="55" spans="1:26">
      <c r="A55">
        <v>17</v>
      </c>
      <c r="B55">
        <v>194</v>
      </c>
      <c r="C55">
        <v>196</v>
      </c>
      <c r="D55">
        <v>194</v>
      </c>
      <c r="E55">
        <v>2</v>
      </c>
      <c r="F55">
        <v>5963</v>
      </c>
      <c r="G55">
        <v>88</v>
      </c>
      <c r="H55">
        <v>88</v>
      </c>
      <c r="I55">
        <v>88</v>
      </c>
      <c r="J55">
        <v>1</v>
      </c>
      <c r="K55">
        <v>3141</v>
      </c>
      <c r="L55">
        <v>1</v>
      </c>
      <c r="M55">
        <v>1</v>
      </c>
      <c r="N55">
        <v>1</v>
      </c>
      <c r="O55">
        <v>1</v>
      </c>
      <c r="P55">
        <v>47</v>
      </c>
      <c r="Q55" t="s">
        <v>85</v>
      </c>
      <c r="R55" t="s">
        <v>85</v>
      </c>
      <c r="S55" t="s">
        <v>85</v>
      </c>
      <c r="T55" t="s">
        <v>85</v>
      </c>
      <c r="U55" t="s">
        <v>85</v>
      </c>
      <c r="V55" t="s">
        <v>85</v>
      </c>
      <c r="W55" t="s">
        <v>85</v>
      </c>
      <c r="X55" t="s">
        <v>85</v>
      </c>
      <c r="Y55" t="s">
        <v>85</v>
      </c>
      <c r="Z55" t="s">
        <v>85</v>
      </c>
    </row>
    <row r="56" spans="1:26">
      <c r="A56">
        <v>18</v>
      </c>
      <c r="B56">
        <v>170</v>
      </c>
      <c r="C56">
        <v>172</v>
      </c>
      <c r="D56">
        <v>170</v>
      </c>
      <c r="E56">
        <v>1</v>
      </c>
      <c r="F56">
        <v>6888</v>
      </c>
      <c r="G56">
        <v>89</v>
      </c>
      <c r="H56">
        <v>89</v>
      </c>
      <c r="I56">
        <v>89</v>
      </c>
      <c r="J56">
        <v>1</v>
      </c>
      <c r="K56">
        <v>2002</v>
      </c>
      <c r="L56">
        <v>1</v>
      </c>
      <c r="M56">
        <v>1</v>
      </c>
      <c r="N56">
        <v>1</v>
      </c>
      <c r="O56">
        <v>1</v>
      </c>
      <c r="P56">
        <v>48</v>
      </c>
      <c r="Q56" t="s">
        <v>85</v>
      </c>
      <c r="R56" t="s">
        <v>85</v>
      </c>
      <c r="S56" t="s">
        <v>85</v>
      </c>
      <c r="T56" t="s">
        <v>85</v>
      </c>
      <c r="U56" t="s">
        <v>85</v>
      </c>
      <c r="V56" t="s">
        <v>85</v>
      </c>
      <c r="W56" t="s">
        <v>85</v>
      </c>
      <c r="X56" t="s">
        <v>85</v>
      </c>
      <c r="Y56" t="s">
        <v>85</v>
      </c>
      <c r="Z56" t="s">
        <v>85</v>
      </c>
    </row>
    <row r="57" spans="1:26">
      <c r="A57">
        <v>19</v>
      </c>
      <c r="B57">
        <v>171</v>
      </c>
      <c r="C57">
        <v>173</v>
      </c>
      <c r="D57">
        <v>172</v>
      </c>
      <c r="E57">
        <v>2</v>
      </c>
      <c r="F57">
        <v>6746</v>
      </c>
      <c r="G57">
        <v>95</v>
      </c>
      <c r="H57">
        <v>96</v>
      </c>
      <c r="I57">
        <v>95</v>
      </c>
      <c r="J57">
        <v>1</v>
      </c>
      <c r="K57">
        <v>3762</v>
      </c>
      <c r="L57">
        <v>1</v>
      </c>
      <c r="M57">
        <v>1</v>
      </c>
      <c r="N57">
        <v>1</v>
      </c>
      <c r="O57">
        <v>1</v>
      </c>
      <c r="P57">
        <v>48</v>
      </c>
      <c r="Q57" t="s">
        <v>85</v>
      </c>
      <c r="R57" t="s">
        <v>85</v>
      </c>
      <c r="S57" t="s">
        <v>85</v>
      </c>
      <c r="T57" t="s">
        <v>85</v>
      </c>
      <c r="U57" t="s">
        <v>85</v>
      </c>
      <c r="V57" t="s">
        <v>85</v>
      </c>
      <c r="W57" t="s">
        <v>85</v>
      </c>
      <c r="X57" t="s">
        <v>85</v>
      </c>
      <c r="Y57" t="s">
        <v>85</v>
      </c>
      <c r="Z57" t="s">
        <v>85</v>
      </c>
    </row>
    <row r="58" spans="1:26">
      <c r="A58">
        <v>20</v>
      </c>
      <c r="B58">
        <v>170</v>
      </c>
      <c r="C58">
        <v>171</v>
      </c>
      <c r="D58">
        <v>169</v>
      </c>
      <c r="E58">
        <v>2</v>
      </c>
      <c r="F58">
        <v>6748</v>
      </c>
      <c r="G58">
        <v>70</v>
      </c>
      <c r="H58">
        <v>70</v>
      </c>
      <c r="I58">
        <v>70</v>
      </c>
      <c r="J58">
        <v>1</v>
      </c>
      <c r="K58">
        <v>2857</v>
      </c>
      <c r="L58">
        <v>1</v>
      </c>
      <c r="M58">
        <v>1</v>
      </c>
      <c r="N58">
        <v>1</v>
      </c>
      <c r="O58">
        <v>1</v>
      </c>
      <c r="P58">
        <v>48</v>
      </c>
      <c r="Q58" t="s">
        <v>85</v>
      </c>
      <c r="R58" t="s">
        <v>85</v>
      </c>
      <c r="S58" t="s">
        <v>85</v>
      </c>
      <c r="T58" t="s">
        <v>85</v>
      </c>
      <c r="U58" t="s">
        <v>85</v>
      </c>
      <c r="V58" t="s">
        <v>85</v>
      </c>
      <c r="W58" t="s">
        <v>85</v>
      </c>
      <c r="X58" t="s">
        <v>85</v>
      </c>
      <c r="Y58" t="s">
        <v>85</v>
      </c>
      <c r="Z58" t="s">
        <v>85</v>
      </c>
    </row>
    <row r="59" spans="1:26">
      <c r="A59">
        <v>21</v>
      </c>
      <c r="B59">
        <v>171</v>
      </c>
      <c r="C59">
        <v>171</v>
      </c>
      <c r="D59">
        <v>171</v>
      </c>
      <c r="E59">
        <v>2</v>
      </c>
      <c r="F59">
        <v>6743</v>
      </c>
      <c r="G59">
        <v>70</v>
      </c>
      <c r="H59">
        <v>70</v>
      </c>
      <c r="I59">
        <v>70</v>
      </c>
      <c r="J59">
        <v>1</v>
      </c>
      <c r="K59">
        <v>2732</v>
      </c>
      <c r="L59">
        <v>1</v>
      </c>
      <c r="M59">
        <v>1</v>
      </c>
      <c r="N59">
        <v>1</v>
      </c>
      <c r="O59">
        <v>1</v>
      </c>
      <c r="P59">
        <v>48</v>
      </c>
      <c r="Q59" t="s">
        <v>85</v>
      </c>
      <c r="R59" t="s">
        <v>85</v>
      </c>
      <c r="S59" t="s">
        <v>85</v>
      </c>
      <c r="T59" t="s">
        <v>85</v>
      </c>
      <c r="U59" t="s">
        <v>85</v>
      </c>
      <c r="V59" t="s">
        <v>85</v>
      </c>
      <c r="W59" t="s">
        <v>85</v>
      </c>
      <c r="X59" t="s">
        <v>85</v>
      </c>
      <c r="Y59" t="s">
        <v>85</v>
      </c>
      <c r="Z59" t="s">
        <v>85</v>
      </c>
    </row>
    <row r="60" spans="1:26">
      <c r="A60">
        <v>22</v>
      </c>
      <c r="B60">
        <v>170</v>
      </c>
      <c r="C60">
        <v>170</v>
      </c>
      <c r="D60">
        <v>170</v>
      </c>
      <c r="E60">
        <v>2</v>
      </c>
      <c r="F60">
        <v>6737</v>
      </c>
      <c r="G60">
        <v>95</v>
      </c>
      <c r="H60">
        <v>94</v>
      </c>
      <c r="I60">
        <v>94</v>
      </c>
      <c r="J60">
        <v>1</v>
      </c>
      <c r="K60">
        <v>2845</v>
      </c>
      <c r="L60">
        <v>1</v>
      </c>
      <c r="M60">
        <v>1</v>
      </c>
      <c r="N60">
        <v>1</v>
      </c>
      <c r="O60">
        <v>1</v>
      </c>
      <c r="P60">
        <v>48</v>
      </c>
      <c r="Q60" t="s">
        <v>85</v>
      </c>
      <c r="R60" t="s">
        <v>85</v>
      </c>
      <c r="S60" t="s">
        <v>85</v>
      </c>
      <c r="T60" t="s">
        <v>85</v>
      </c>
      <c r="U60" t="s">
        <v>85</v>
      </c>
      <c r="V60" t="s">
        <v>85</v>
      </c>
      <c r="W60" t="s">
        <v>85</v>
      </c>
      <c r="X60" t="s">
        <v>85</v>
      </c>
      <c r="Y60" t="s">
        <v>85</v>
      </c>
      <c r="Z60" t="s">
        <v>85</v>
      </c>
    </row>
    <row r="61" spans="1:26">
      <c r="A61">
        <v>23</v>
      </c>
      <c r="B61">
        <v>170</v>
      </c>
      <c r="C61">
        <v>170</v>
      </c>
      <c r="D61">
        <v>169</v>
      </c>
      <c r="E61">
        <v>1</v>
      </c>
      <c r="F61">
        <v>6721</v>
      </c>
      <c r="G61">
        <v>95</v>
      </c>
      <c r="H61">
        <v>94</v>
      </c>
      <c r="I61">
        <v>94</v>
      </c>
      <c r="J61">
        <v>1</v>
      </c>
      <c r="K61">
        <v>3716</v>
      </c>
      <c r="L61">
        <v>1</v>
      </c>
      <c r="M61">
        <v>1</v>
      </c>
      <c r="N61">
        <v>1</v>
      </c>
      <c r="O61">
        <v>1</v>
      </c>
      <c r="P61">
        <v>47</v>
      </c>
      <c r="Q61" t="s">
        <v>85</v>
      </c>
      <c r="R61" t="s">
        <v>85</v>
      </c>
      <c r="S61" t="s">
        <v>85</v>
      </c>
      <c r="T61" t="s">
        <v>85</v>
      </c>
      <c r="U61" t="s">
        <v>85</v>
      </c>
      <c r="V61" t="s">
        <v>85</v>
      </c>
      <c r="W61" t="s">
        <v>85</v>
      </c>
      <c r="X61" t="s">
        <v>85</v>
      </c>
      <c r="Y61" t="s">
        <v>85</v>
      </c>
      <c r="Z61" t="s">
        <v>85</v>
      </c>
    </row>
    <row r="62" spans="1:26">
      <c r="A62">
        <v>24</v>
      </c>
      <c r="B62">
        <v>169</v>
      </c>
      <c r="C62">
        <v>170</v>
      </c>
      <c r="D62">
        <v>169</v>
      </c>
      <c r="E62">
        <v>2</v>
      </c>
      <c r="F62">
        <v>6786</v>
      </c>
      <c r="G62">
        <v>103</v>
      </c>
      <c r="H62">
        <v>103</v>
      </c>
      <c r="I62">
        <v>103</v>
      </c>
      <c r="J62">
        <v>1</v>
      </c>
      <c r="K62">
        <v>3352</v>
      </c>
      <c r="L62">
        <v>1</v>
      </c>
      <c r="M62">
        <v>1</v>
      </c>
      <c r="N62">
        <v>1</v>
      </c>
      <c r="O62">
        <v>1</v>
      </c>
      <c r="P62">
        <v>47</v>
      </c>
      <c r="Q62" t="s">
        <v>85</v>
      </c>
      <c r="R62" t="s">
        <v>85</v>
      </c>
      <c r="S62" t="s">
        <v>85</v>
      </c>
      <c r="T62" t="s">
        <v>85</v>
      </c>
      <c r="U62" t="s">
        <v>85</v>
      </c>
      <c r="V62" t="s">
        <v>85</v>
      </c>
      <c r="W62" t="s">
        <v>85</v>
      </c>
      <c r="X62" t="s">
        <v>85</v>
      </c>
      <c r="Y62" t="s">
        <v>85</v>
      </c>
      <c r="Z62" t="s">
        <v>85</v>
      </c>
    </row>
    <row r="63" spans="1:26">
      <c r="A63" t="s">
        <v>774</v>
      </c>
      <c r="B63" t="s">
        <v>85</v>
      </c>
      <c r="C63" t="s">
        <v>85</v>
      </c>
      <c r="D63" t="s">
        <v>85</v>
      </c>
      <c r="E63" t="s">
        <v>85</v>
      </c>
      <c r="F63">
        <v>106917</v>
      </c>
      <c r="G63" t="s">
        <v>85</v>
      </c>
      <c r="H63" t="s">
        <v>85</v>
      </c>
      <c r="I63" t="s">
        <v>85</v>
      </c>
      <c r="J63" t="s">
        <v>85</v>
      </c>
      <c r="K63">
        <v>41604</v>
      </c>
      <c r="L63" t="s">
        <v>85</v>
      </c>
      <c r="M63" t="s">
        <v>85</v>
      </c>
      <c r="N63" t="s">
        <v>85</v>
      </c>
      <c r="O63" t="s">
        <v>85</v>
      </c>
      <c r="P63">
        <v>1139</v>
      </c>
      <c r="Q63" t="s">
        <v>85</v>
      </c>
      <c r="R63" t="s">
        <v>85</v>
      </c>
      <c r="S63" t="s">
        <v>85</v>
      </c>
      <c r="T63" t="s">
        <v>85</v>
      </c>
      <c r="U63" t="s">
        <v>85</v>
      </c>
      <c r="V63" t="s">
        <v>85</v>
      </c>
      <c r="W63" t="s">
        <v>85</v>
      </c>
      <c r="X63" t="s">
        <v>85</v>
      </c>
      <c r="Y63" t="s">
        <v>85</v>
      </c>
      <c r="Z63" t="s">
        <v>85</v>
      </c>
    </row>
    <row r="64" spans="1:26">
      <c r="A64" t="s">
        <v>775</v>
      </c>
      <c r="B64">
        <v>116</v>
      </c>
      <c r="C64">
        <v>116</v>
      </c>
      <c r="D64">
        <v>116</v>
      </c>
      <c r="E64">
        <v>1</v>
      </c>
      <c r="F64">
        <v>4455</v>
      </c>
      <c r="G64">
        <v>49</v>
      </c>
      <c r="H64">
        <v>49</v>
      </c>
      <c r="I64">
        <v>49</v>
      </c>
      <c r="J64">
        <v>1</v>
      </c>
      <c r="K64">
        <v>1734</v>
      </c>
      <c r="L64">
        <v>1</v>
      </c>
      <c r="M64">
        <v>1</v>
      </c>
      <c r="N64">
        <v>1</v>
      </c>
      <c r="O64">
        <v>1</v>
      </c>
      <c r="P64">
        <v>47</v>
      </c>
      <c r="Q64" t="s">
        <v>85</v>
      </c>
      <c r="R64" t="s">
        <v>85</v>
      </c>
      <c r="S64" t="s">
        <v>85</v>
      </c>
      <c r="T64" t="s">
        <v>85</v>
      </c>
      <c r="U64" t="s">
        <v>85</v>
      </c>
      <c r="V64" t="s">
        <v>85</v>
      </c>
      <c r="W64" t="s">
        <v>85</v>
      </c>
      <c r="X64" t="s">
        <v>85</v>
      </c>
      <c r="Y64" t="s">
        <v>85</v>
      </c>
      <c r="Z64" t="s">
        <v>85</v>
      </c>
    </row>
    <row r="65" spans="1:26">
      <c r="A65" t="s">
        <v>776</v>
      </c>
      <c r="B65">
        <v>201</v>
      </c>
      <c r="C65">
        <v>203</v>
      </c>
      <c r="D65">
        <v>202</v>
      </c>
      <c r="E65">
        <v>2</v>
      </c>
      <c r="F65">
        <v>7928</v>
      </c>
      <c r="G65">
        <v>103</v>
      </c>
      <c r="H65">
        <v>103</v>
      </c>
      <c r="I65">
        <v>103</v>
      </c>
      <c r="J65">
        <v>1</v>
      </c>
      <c r="K65">
        <v>3762</v>
      </c>
      <c r="L65">
        <v>1</v>
      </c>
      <c r="M65">
        <v>1</v>
      </c>
      <c r="N65">
        <v>1</v>
      </c>
      <c r="O65">
        <v>1</v>
      </c>
      <c r="P65">
        <v>48</v>
      </c>
      <c r="Q65" t="s">
        <v>85</v>
      </c>
      <c r="R65" t="s">
        <v>85</v>
      </c>
      <c r="S65" t="s">
        <v>85</v>
      </c>
      <c r="T65" t="s">
        <v>85</v>
      </c>
      <c r="U65" t="s">
        <v>85</v>
      </c>
      <c r="V65" t="s">
        <v>85</v>
      </c>
      <c r="W65" t="s">
        <v>85</v>
      </c>
      <c r="X65" t="s">
        <v>85</v>
      </c>
      <c r="Y65" t="s">
        <v>85</v>
      </c>
      <c r="Z65" t="s">
        <v>85</v>
      </c>
    </row>
    <row r="66" spans="1:26">
      <c r="A66" t="s">
        <v>777</v>
      </c>
      <c r="B66">
        <v>11</v>
      </c>
      <c r="C66">
        <v>11</v>
      </c>
      <c r="D66">
        <v>11</v>
      </c>
      <c r="E66">
        <v>10</v>
      </c>
      <c r="F66">
        <v>11</v>
      </c>
      <c r="G66">
        <v>24</v>
      </c>
      <c r="H66">
        <v>24</v>
      </c>
      <c r="I66">
        <v>24</v>
      </c>
      <c r="J66">
        <v>1</v>
      </c>
      <c r="K66">
        <v>19</v>
      </c>
      <c r="L66">
        <v>1</v>
      </c>
      <c r="M66">
        <v>1</v>
      </c>
      <c r="N66">
        <v>1</v>
      </c>
      <c r="O66">
        <v>1</v>
      </c>
      <c r="P66">
        <v>9</v>
      </c>
      <c r="Q66" t="s">
        <v>85</v>
      </c>
      <c r="R66" t="s">
        <v>85</v>
      </c>
      <c r="S66" t="s">
        <v>85</v>
      </c>
      <c r="T66" t="s">
        <v>85</v>
      </c>
      <c r="U66" t="s">
        <v>85</v>
      </c>
      <c r="V66" t="s">
        <v>85</v>
      </c>
      <c r="W66" t="s">
        <v>85</v>
      </c>
      <c r="X66" t="s">
        <v>85</v>
      </c>
      <c r="Y66" t="s">
        <v>85</v>
      </c>
      <c r="Z66" t="s">
        <v>85</v>
      </c>
    </row>
    <row r="67" spans="1:26">
      <c r="A67" t="s">
        <v>778</v>
      </c>
      <c r="B67">
        <v>10</v>
      </c>
      <c r="C67">
        <v>10</v>
      </c>
      <c r="D67">
        <v>9</v>
      </c>
      <c r="E67">
        <v>1</v>
      </c>
      <c r="F67">
        <v>102</v>
      </c>
      <c r="G67">
        <v>12</v>
      </c>
      <c r="H67">
        <v>12</v>
      </c>
      <c r="I67">
        <v>12</v>
      </c>
      <c r="J67">
        <v>1</v>
      </c>
      <c r="K67">
        <v>104</v>
      </c>
      <c r="L67">
        <v>1</v>
      </c>
      <c r="M67">
        <v>1</v>
      </c>
      <c r="N67">
        <v>1</v>
      </c>
      <c r="O67">
        <v>1</v>
      </c>
      <c r="P67">
        <v>47</v>
      </c>
      <c r="Q67" t="s">
        <v>85</v>
      </c>
      <c r="R67" t="s">
        <v>85</v>
      </c>
      <c r="S67" t="s">
        <v>85</v>
      </c>
      <c r="T67" t="s">
        <v>85</v>
      </c>
      <c r="U67" t="s">
        <v>85</v>
      </c>
      <c r="V67" t="s">
        <v>85</v>
      </c>
      <c r="W67" t="s">
        <v>85</v>
      </c>
      <c r="X67" t="s">
        <v>85</v>
      </c>
      <c r="Y67" t="s">
        <v>85</v>
      </c>
      <c r="Z67" t="s">
        <v>85</v>
      </c>
    </row>
    <row r="68" spans="1:26">
      <c r="A68" t="s">
        <v>779</v>
      </c>
      <c r="B68">
        <v>1</v>
      </c>
      <c r="C68">
        <v>1</v>
      </c>
      <c r="D68">
        <v>1</v>
      </c>
      <c r="E68">
        <v>1</v>
      </c>
      <c r="F68">
        <v>4</v>
      </c>
      <c r="G68">
        <v>13</v>
      </c>
      <c r="H68">
        <v>3</v>
      </c>
      <c r="I68">
        <v>3</v>
      </c>
      <c r="J68">
        <v>1</v>
      </c>
      <c r="K68">
        <v>4</v>
      </c>
      <c r="L68">
        <v>1</v>
      </c>
      <c r="M68">
        <v>1</v>
      </c>
      <c r="N68">
        <v>1</v>
      </c>
      <c r="O68">
        <v>1</v>
      </c>
      <c r="P68">
        <v>24</v>
      </c>
      <c r="Q68" t="s">
        <v>85</v>
      </c>
      <c r="R68" t="s">
        <v>85</v>
      </c>
      <c r="S68" t="s">
        <v>85</v>
      </c>
      <c r="T68" t="s">
        <v>85</v>
      </c>
      <c r="U68" t="s">
        <v>85</v>
      </c>
      <c r="V68" t="s">
        <v>85</v>
      </c>
      <c r="W68" t="s">
        <v>85</v>
      </c>
      <c r="X68" t="s">
        <v>85</v>
      </c>
      <c r="Y68" t="s">
        <v>85</v>
      </c>
      <c r="Z68" t="s">
        <v>85</v>
      </c>
    </row>
  </sheetData>
  <mergeCells count="12">
    <mergeCell ref="V37:Z37"/>
    <mergeCell ref="A4:A5"/>
    <mergeCell ref="B4:F4"/>
    <mergeCell ref="G4:K4"/>
    <mergeCell ref="L4:P4"/>
    <mergeCell ref="Q4:U4"/>
    <mergeCell ref="V4:Z4"/>
    <mergeCell ref="A37:A38"/>
    <mergeCell ref="B37:F37"/>
    <mergeCell ref="G37:K37"/>
    <mergeCell ref="L37:P37"/>
    <mergeCell ref="Q37:U37"/>
  </mergeCells>
  <phoneticPr fontId="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變電所別!$A$2:$A$41</xm:f>
          </x14:formula1>
          <xm:sqref>B2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X92"/>
  <sheetViews>
    <sheetView workbookViewId="0"/>
  </sheetViews>
  <sheetFormatPr defaultRowHeight="16.2"/>
  <cols>
    <col min="1" max="1" width="18.6640625" customWidth="1"/>
    <col min="2" max="2" width="31.88671875" customWidth="1"/>
    <col min="3" max="3" width="18.88671875" customWidth="1"/>
    <col min="6" max="6" width="10.88671875" bestFit="1" customWidth="1"/>
    <col min="11" max="11" width="8.88671875" style="488"/>
    <col min="12" max="12" width="12.88671875" bestFit="1" customWidth="1"/>
    <col min="13" max="13" width="21.6640625" style="488" bestFit="1" customWidth="1"/>
    <col min="14" max="14" width="26.44140625" customWidth="1"/>
    <col min="15" max="15" width="18.88671875" customWidth="1"/>
    <col min="16" max="17" width="18.44140625" customWidth="1"/>
    <col min="18" max="18" width="18.77734375" customWidth="1"/>
    <col min="19" max="19" width="17.77734375" customWidth="1"/>
    <col min="20" max="21" width="17.6640625" bestFit="1" customWidth="1"/>
    <col min="22" max="22" width="15.33203125" bestFit="1" customWidth="1"/>
    <col min="23" max="23" width="9.44140625" bestFit="1" customWidth="1"/>
  </cols>
  <sheetData>
    <row r="1" spans="1:24" ht="45">
      <c r="A1" t="s">
        <v>780</v>
      </c>
      <c r="C1" t="s">
        <v>3298</v>
      </c>
      <c r="F1" t="s">
        <v>1878</v>
      </c>
      <c r="K1" s="488" t="s">
        <v>2050</v>
      </c>
      <c r="L1" t="s">
        <v>772</v>
      </c>
      <c r="M1" s="488" t="s">
        <v>2051</v>
      </c>
      <c r="O1" t="s">
        <v>3298</v>
      </c>
      <c r="W1" s="489" t="s">
        <v>2641</v>
      </c>
      <c r="X1" s="489" t="s">
        <v>2642</v>
      </c>
    </row>
    <row r="2" spans="1:24">
      <c r="A2" t="s">
        <v>4</v>
      </c>
      <c r="B2" t="s">
        <v>9430</v>
      </c>
      <c r="C2">
        <v>4</v>
      </c>
      <c r="F2" t="s">
        <v>1882</v>
      </c>
      <c r="G2" t="s">
        <v>2046</v>
      </c>
      <c r="K2" s="488" t="str">
        <f>RIGHT(A2,2)</f>
        <v>9A</v>
      </c>
      <c r="L2" t="str">
        <f t="shared" ref="L2:L41" si="0">LEFT(A2,2) &amp; MID(A2,3,1) &amp;"/"&amp;MID(A2,4,1)</f>
        <v>彰濱E/S</v>
      </c>
      <c r="M2" s="488" t="str">
        <f t="shared" ref="M2:M41" si="1">MID(A2,3,2)</f>
        <v>ES</v>
      </c>
      <c r="N2" t="s">
        <v>1</v>
      </c>
      <c r="O2">
        <v>4</v>
      </c>
      <c r="W2" s="481" t="str">
        <f>IFERROR(VLOOKUP(#REF!,變電所別!$F$2:$G$147,2,0),"有啟動")</f>
        <v>有啟動</v>
      </c>
      <c r="X2" s="481" t="str">
        <f>IFERROR(VLOOKUP(#REF!,變電所別!$F$2:$G$147,2,0),"有啟動")</f>
        <v>有啟動</v>
      </c>
    </row>
    <row r="3" spans="1:24">
      <c r="A3" t="s">
        <v>5</v>
      </c>
      <c r="B3" t="s">
        <v>9431</v>
      </c>
      <c r="C3">
        <v>3</v>
      </c>
      <c r="F3" t="s">
        <v>1880</v>
      </c>
      <c r="G3" t="s">
        <v>2046</v>
      </c>
      <c r="K3" s="488" t="str">
        <f t="shared" ref="K3:K41" si="2">RIGHT(A3,2)</f>
        <v>9B</v>
      </c>
      <c r="L3" t="str">
        <f t="shared" si="0"/>
        <v>線西D/S</v>
      </c>
      <c r="M3" s="488" t="str">
        <f t="shared" si="1"/>
        <v>DS</v>
      </c>
      <c r="N3" t="s">
        <v>0</v>
      </c>
      <c r="O3">
        <v>3</v>
      </c>
      <c r="W3" s="481" t="str">
        <f>IFERROR(VLOOKUP(#REF!,變電所別!$F$2:$G$147,2,0),"有啟動")</f>
        <v>有啟動</v>
      </c>
      <c r="X3" s="481" t="str">
        <f>IFERROR(VLOOKUP(#REF!,變電所別!$F$2:$G$147,2,0),"有啟動")</f>
        <v>有啟動</v>
      </c>
    </row>
    <row r="4" spans="1:24">
      <c r="A4" t="s">
        <v>6</v>
      </c>
      <c r="B4" t="s">
        <v>2</v>
      </c>
      <c r="C4">
        <v>8</v>
      </c>
      <c r="F4" t="s">
        <v>1961</v>
      </c>
      <c r="G4" t="s">
        <v>2046</v>
      </c>
      <c r="K4" s="488" t="str">
        <f t="shared" si="2"/>
        <v>9C</v>
      </c>
      <c r="L4" t="str">
        <f t="shared" si="0"/>
        <v>員林D/S</v>
      </c>
      <c r="M4" s="488" t="str">
        <f t="shared" si="1"/>
        <v>DS</v>
      </c>
      <c r="N4" t="s">
        <v>2</v>
      </c>
      <c r="O4">
        <v>8</v>
      </c>
      <c r="W4" s="481" t="str">
        <f>IFERROR(VLOOKUP(#REF!,變電所別!$F$2:$G$147,2,0),"有啟動")</f>
        <v>有啟動</v>
      </c>
      <c r="X4" s="481" t="str">
        <f>IFERROR(VLOOKUP(#REF!,變電所別!$F$2:$G$147,2,0),"有啟動")</f>
        <v>有啟動</v>
      </c>
    </row>
    <row r="5" spans="1:24">
      <c r="A5" t="s">
        <v>8</v>
      </c>
      <c r="B5" t="s">
        <v>7</v>
      </c>
      <c r="C5">
        <v>3</v>
      </c>
      <c r="F5" t="s">
        <v>1963</v>
      </c>
      <c r="G5" t="s">
        <v>2046</v>
      </c>
      <c r="K5" s="488" t="str">
        <f t="shared" si="2"/>
        <v>9F</v>
      </c>
      <c r="L5" t="str">
        <f t="shared" si="0"/>
        <v>鹿西D/S</v>
      </c>
      <c r="M5" s="488" t="str">
        <f t="shared" si="1"/>
        <v>DS</v>
      </c>
      <c r="N5" t="s">
        <v>7</v>
      </c>
      <c r="O5">
        <v>3</v>
      </c>
      <c r="W5" s="481" t="str">
        <f>IFERROR(VLOOKUP(#REF!,變電所別!$F$2:$G$147,2,0),"有啟動")</f>
        <v>有啟動</v>
      </c>
      <c r="X5" s="481" t="str">
        <f>IFERROR(VLOOKUP(#REF!,變電所別!$F$2:$G$147,2,0),"有啟動")</f>
        <v>有啟動</v>
      </c>
    </row>
    <row r="6" spans="1:24">
      <c r="A6" t="s">
        <v>10</v>
      </c>
      <c r="B6" t="s">
        <v>9</v>
      </c>
      <c r="C6">
        <v>6</v>
      </c>
      <c r="F6" t="s">
        <v>1965</v>
      </c>
      <c r="G6" t="s">
        <v>2046</v>
      </c>
      <c r="K6" s="488" t="str">
        <f t="shared" si="2"/>
        <v>9G</v>
      </c>
      <c r="L6" t="str">
        <f t="shared" si="0"/>
        <v>漢寶D/S</v>
      </c>
      <c r="M6" s="488" t="str">
        <f t="shared" si="1"/>
        <v>DS</v>
      </c>
      <c r="N6" t="s">
        <v>9</v>
      </c>
      <c r="O6">
        <v>6</v>
      </c>
      <c r="W6" s="481" t="str">
        <f>IFERROR(VLOOKUP(#REF!,變電所別!$F$2:$G$147,2,0),"有啟動")</f>
        <v>有啟動</v>
      </c>
      <c r="X6" s="481" t="str">
        <f>IFERROR(VLOOKUP(#REF!,變電所別!$F$2:$G$147,2,0),"有啟動")</f>
        <v>有啟動</v>
      </c>
    </row>
    <row r="7" spans="1:24">
      <c r="A7" t="s">
        <v>18</v>
      </c>
      <c r="B7" t="s">
        <v>11</v>
      </c>
      <c r="C7">
        <v>4</v>
      </c>
      <c r="F7" t="s">
        <v>1884</v>
      </c>
      <c r="G7" t="s">
        <v>2046</v>
      </c>
      <c r="K7" s="488" t="str">
        <f t="shared" si="2"/>
        <v>9H</v>
      </c>
      <c r="L7" t="str">
        <f t="shared" si="0"/>
        <v>草港D/S</v>
      </c>
      <c r="M7" s="488" t="str">
        <f t="shared" si="1"/>
        <v>DS</v>
      </c>
      <c r="N7" t="s">
        <v>11</v>
      </c>
      <c r="O7">
        <v>4</v>
      </c>
    </row>
    <row r="8" spans="1:24">
      <c r="A8" t="s">
        <v>17</v>
      </c>
      <c r="B8" t="s">
        <v>12</v>
      </c>
      <c r="C8">
        <v>4</v>
      </c>
      <c r="F8" t="s">
        <v>1967</v>
      </c>
      <c r="G8" t="s">
        <v>2046</v>
      </c>
      <c r="K8" s="488" t="str">
        <f t="shared" si="2"/>
        <v>9I</v>
      </c>
      <c r="L8" t="str">
        <f t="shared" si="0"/>
        <v>福興D/S</v>
      </c>
      <c r="M8" s="488" t="str">
        <f t="shared" si="1"/>
        <v>DS</v>
      </c>
      <c r="N8" t="s">
        <v>12</v>
      </c>
      <c r="O8">
        <v>4</v>
      </c>
    </row>
    <row r="9" spans="1:24">
      <c r="A9" t="s">
        <v>2643</v>
      </c>
      <c r="B9" t="s">
        <v>13</v>
      </c>
      <c r="C9">
        <v>3</v>
      </c>
      <c r="F9" t="s">
        <v>1886</v>
      </c>
      <c r="G9" t="s">
        <v>2046</v>
      </c>
      <c r="K9" s="488" t="str">
        <f t="shared" si="2"/>
        <v>9J</v>
      </c>
      <c r="L9" t="str">
        <f t="shared" si="0"/>
        <v>埔鹽S/S</v>
      </c>
      <c r="M9" s="488" t="str">
        <f t="shared" si="1"/>
        <v>SS</v>
      </c>
      <c r="N9" t="s">
        <v>13</v>
      </c>
      <c r="O9">
        <v>3</v>
      </c>
    </row>
    <row r="10" spans="1:24">
      <c r="A10" t="s">
        <v>15</v>
      </c>
      <c r="B10" t="s">
        <v>14</v>
      </c>
      <c r="C10">
        <v>4</v>
      </c>
      <c r="F10" t="s">
        <v>1892</v>
      </c>
      <c r="G10" t="s">
        <v>2046</v>
      </c>
      <c r="K10" s="488" t="str">
        <f t="shared" si="2"/>
        <v>9K</v>
      </c>
      <c r="L10" t="str">
        <f t="shared" si="0"/>
        <v>大霞D/S</v>
      </c>
      <c r="M10" s="488" t="str">
        <f t="shared" si="1"/>
        <v>DS</v>
      </c>
      <c r="N10" t="s">
        <v>14</v>
      </c>
      <c r="O10">
        <v>4</v>
      </c>
    </row>
    <row r="11" spans="1:24">
      <c r="A11" t="s">
        <v>20</v>
      </c>
      <c r="B11" t="s">
        <v>19</v>
      </c>
      <c r="C11">
        <v>4</v>
      </c>
      <c r="F11" t="s">
        <v>1969</v>
      </c>
      <c r="G11" t="s">
        <v>2046</v>
      </c>
      <c r="K11" s="488" t="str">
        <f t="shared" si="2"/>
        <v>9L</v>
      </c>
      <c r="L11" t="str">
        <f t="shared" si="0"/>
        <v>大城D/S</v>
      </c>
      <c r="M11" s="488" t="str">
        <f t="shared" si="1"/>
        <v>DS</v>
      </c>
      <c r="N11" t="s">
        <v>19</v>
      </c>
      <c r="O11">
        <v>4</v>
      </c>
    </row>
    <row r="12" spans="1:24">
      <c r="A12" t="s">
        <v>40</v>
      </c>
      <c r="B12" t="s">
        <v>21</v>
      </c>
      <c r="C12">
        <v>7</v>
      </c>
      <c r="F12" t="s">
        <v>1896</v>
      </c>
      <c r="G12" t="s">
        <v>2046</v>
      </c>
      <c r="K12" s="488" t="str">
        <f t="shared" si="2"/>
        <v>9M</v>
      </c>
      <c r="L12" t="str">
        <f t="shared" si="0"/>
        <v>彰林E/S</v>
      </c>
      <c r="M12" s="488" t="str">
        <f t="shared" si="1"/>
        <v>ES</v>
      </c>
      <c r="N12" t="s">
        <v>21</v>
      </c>
      <c r="O12">
        <v>7</v>
      </c>
    </row>
    <row r="13" spans="1:24">
      <c r="A13" t="s">
        <v>41</v>
      </c>
      <c r="B13" t="s">
        <v>22</v>
      </c>
      <c r="C13">
        <v>2</v>
      </c>
      <c r="F13" t="s">
        <v>1898</v>
      </c>
      <c r="G13" t="s">
        <v>2046</v>
      </c>
      <c r="K13" s="488" t="str">
        <f t="shared" si="2"/>
        <v>9N</v>
      </c>
      <c r="L13" t="str">
        <f t="shared" si="0"/>
        <v>彰竹D/S</v>
      </c>
      <c r="M13" s="488" t="str">
        <f t="shared" si="1"/>
        <v>DS</v>
      </c>
      <c r="N13" t="s">
        <v>22</v>
      </c>
      <c r="O13">
        <v>2</v>
      </c>
    </row>
    <row r="14" spans="1:24">
      <c r="A14" t="s">
        <v>42</v>
      </c>
      <c r="B14" t="s">
        <v>23</v>
      </c>
      <c r="C14">
        <v>4</v>
      </c>
      <c r="F14" t="s">
        <v>1899</v>
      </c>
      <c r="G14" t="s">
        <v>2046</v>
      </c>
      <c r="K14" s="488" t="str">
        <f t="shared" si="2"/>
        <v>9P</v>
      </c>
      <c r="L14" t="str">
        <f t="shared" si="0"/>
        <v>花壇D/S</v>
      </c>
      <c r="M14" s="488" t="str">
        <f t="shared" si="1"/>
        <v>DS</v>
      </c>
      <c r="N14" t="s">
        <v>23</v>
      </c>
      <c r="O14">
        <v>4</v>
      </c>
    </row>
    <row r="15" spans="1:24">
      <c r="A15" t="s">
        <v>43</v>
      </c>
      <c r="B15" t="s">
        <v>24</v>
      </c>
      <c r="C15">
        <v>6</v>
      </c>
      <c r="F15" t="s">
        <v>1971</v>
      </c>
      <c r="G15" t="s">
        <v>2046</v>
      </c>
      <c r="K15" s="488" t="str">
        <f t="shared" si="2"/>
        <v>IA</v>
      </c>
      <c r="L15" t="str">
        <f t="shared" si="0"/>
        <v>彰新D/S</v>
      </c>
      <c r="M15" s="488" t="str">
        <f t="shared" si="1"/>
        <v>DS</v>
      </c>
      <c r="N15" t="s">
        <v>24</v>
      </c>
      <c r="O15">
        <v>6</v>
      </c>
    </row>
    <row r="16" spans="1:24">
      <c r="A16" t="s">
        <v>44</v>
      </c>
      <c r="B16" t="s">
        <v>25</v>
      </c>
      <c r="C16">
        <v>3</v>
      </c>
      <c r="F16" t="s">
        <v>1972</v>
      </c>
      <c r="G16" t="s">
        <v>2046</v>
      </c>
      <c r="K16" s="488" t="str">
        <f t="shared" si="2"/>
        <v>IB</v>
      </c>
      <c r="L16" t="str">
        <f t="shared" si="0"/>
        <v>鹿港S/S</v>
      </c>
      <c r="M16" s="488" t="str">
        <f t="shared" si="1"/>
        <v>SS</v>
      </c>
      <c r="N16" t="s">
        <v>25</v>
      </c>
      <c r="O16">
        <v>3</v>
      </c>
    </row>
    <row r="17" spans="1:15">
      <c r="A17" t="s">
        <v>45</v>
      </c>
      <c r="B17" t="s">
        <v>26</v>
      </c>
      <c r="C17">
        <v>2</v>
      </c>
      <c r="F17" t="s">
        <v>1974</v>
      </c>
      <c r="G17" t="s">
        <v>2046</v>
      </c>
      <c r="K17" s="488" t="str">
        <f t="shared" si="2"/>
        <v>IC</v>
      </c>
      <c r="L17" t="str">
        <f t="shared" si="0"/>
        <v>員林S/S</v>
      </c>
      <c r="M17" s="488" t="str">
        <f t="shared" si="1"/>
        <v>SS</v>
      </c>
      <c r="N17" t="s">
        <v>26</v>
      </c>
      <c r="O17">
        <v>2</v>
      </c>
    </row>
    <row r="18" spans="1:15">
      <c r="A18" t="s">
        <v>46</v>
      </c>
      <c r="B18" t="s">
        <v>27</v>
      </c>
      <c r="C18">
        <v>3</v>
      </c>
      <c r="F18" t="s">
        <v>1901</v>
      </c>
      <c r="G18" t="s">
        <v>2046</v>
      </c>
      <c r="K18" s="488" t="str">
        <f t="shared" si="2"/>
        <v>ID</v>
      </c>
      <c r="L18" t="str">
        <f t="shared" si="0"/>
        <v>溪湖S/S</v>
      </c>
      <c r="M18" s="488" t="str">
        <f t="shared" si="1"/>
        <v>SS</v>
      </c>
      <c r="N18" t="s">
        <v>27</v>
      </c>
      <c r="O18">
        <v>3</v>
      </c>
    </row>
    <row r="19" spans="1:15">
      <c r="A19" t="s">
        <v>47</v>
      </c>
      <c r="B19" t="s">
        <v>28</v>
      </c>
      <c r="C19">
        <v>2</v>
      </c>
      <c r="F19" t="s">
        <v>1905</v>
      </c>
      <c r="G19" t="s">
        <v>2046</v>
      </c>
      <c r="K19" s="488" t="str">
        <f t="shared" si="2"/>
        <v>IE</v>
      </c>
      <c r="L19" t="str">
        <f t="shared" si="0"/>
        <v>二林S/S</v>
      </c>
      <c r="M19" s="488" t="str">
        <f t="shared" si="1"/>
        <v>SS</v>
      </c>
      <c r="N19" t="s">
        <v>28</v>
      </c>
      <c r="O19">
        <v>2</v>
      </c>
    </row>
    <row r="20" spans="1:15">
      <c r="A20" t="s">
        <v>48</v>
      </c>
      <c r="B20" t="s">
        <v>29</v>
      </c>
      <c r="C20">
        <v>4</v>
      </c>
      <c r="F20" t="s">
        <v>1907</v>
      </c>
      <c r="G20" t="s">
        <v>2046</v>
      </c>
      <c r="K20" s="488" t="str">
        <f t="shared" si="2"/>
        <v>IF</v>
      </c>
      <c r="L20" t="str">
        <f t="shared" si="0"/>
        <v>溪州S/S</v>
      </c>
      <c r="M20" s="488" t="str">
        <f t="shared" si="1"/>
        <v>SS</v>
      </c>
      <c r="N20" t="s">
        <v>29</v>
      </c>
      <c r="O20">
        <v>4</v>
      </c>
    </row>
    <row r="21" spans="1:15">
      <c r="A21" t="s">
        <v>49</v>
      </c>
      <c r="B21" t="s">
        <v>30</v>
      </c>
      <c r="C21">
        <v>6</v>
      </c>
      <c r="F21" t="s">
        <v>1908</v>
      </c>
      <c r="G21" t="s">
        <v>2046</v>
      </c>
      <c r="K21" s="488" t="str">
        <f t="shared" si="2"/>
        <v>IG</v>
      </c>
      <c r="L21" t="str">
        <f t="shared" si="0"/>
        <v>田中D/S</v>
      </c>
      <c r="M21" s="488" t="str">
        <f t="shared" si="1"/>
        <v>DS</v>
      </c>
      <c r="N21" t="s">
        <v>30</v>
      </c>
      <c r="O21">
        <v>6</v>
      </c>
    </row>
    <row r="22" spans="1:15">
      <c r="A22" t="s">
        <v>50</v>
      </c>
      <c r="B22" t="s">
        <v>31</v>
      </c>
      <c r="C22">
        <v>3</v>
      </c>
      <c r="F22" t="s">
        <v>1976</v>
      </c>
      <c r="G22" t="s">
        <v>2046</v>
      </c>
      <c r="K22" s="488" t="str">
        <f t="shared" si="2"/>
        <v>IH</v>
      </c>
      <c r="L22" t="str">
        <f t="shared" si="0"/>
        <v>彰西S/S</v>
      </c>
      <c r="M22" s="488" t="str">
        <f t="shared" si="1"/>
        <v>SS</v>
      </c>
      <c r="N22" t="s">
        <v>31</v>
      </c>
      <c r="O22">
        <v>3</v>
      </c>
    </row>
    <row r="23" spans="1:15">
      <c r="A23" t="s">
        <v>51</v>
      </c>
      <c r="B23" t="s">
        <v>32</v>
      </c>
      <c r="C23">
        <v>3</v>
      </c>
      <c r="F23" t="s">
        <v>1978</v>
      </c>
      <c r="G23" t="s">
        <v>2046</v>
      </c>
      <c r="K23" s="488" t="str">
        <f t="shared" si="2"/>
        <v>II</v>
      </c>
      <c r="L23" t="str">
        <f t="shared" si="0"/>
        <v>彰南S/S</v>
      </c>
      <c r="M23" s="488" t="str">
        <f t="shared" si="1"/>
        <v>SS</v>
      </c>
      <c r="N23" t="s">
        <v>32</v>
      </c>
      <c r="O23">
        <v>3</v>
      </c>
    </row>
    <row r="24" spans="1:15">
      <c r="A24" t="s">
        <v>52</v>
      </c>
      <c r="B24" t="s">
        <v>33</v>
      </c>
      <c r="C24">
        <v>3</v>
      </c>
      <c r="F24" t="s">
        <v>1980</v>
      </c>
      <c r="G24" t="s">
        <v>2046</v>
      </c>
      <c r="K24" s="488" t="str">
        <f t="shared" si="2"/>
        <v>IJ</v>
      </c>
      <c r="L24" t="str">
        <f t="shared" si="0"/>
        <v>和美S/S</v>
      </c>
      <c r="M24" s="488" t="str">
        <f t="shared" si="1"/>
        <v>SS</v>
      </c>
      <c r="N24" t="s">
        <v>33</v>
      </c>
      <c r="O24">
        <v>3</v>
      </c>
    </row>
    <row r="25" spans="1:15">
      <c r="A25" t="s">
        <v>53</v>
      </c>
      <c r="B25" t="s">
        <v>34</v>
      </c>
      <c r="C25">
        <v>4</v>
      </c>
      <c r="F25" t="s">
        <v>1981</v>
      </c>
      <c r="G25" t="s">
        <v>2046</v>
      </c>
      <c r="K25" s="488" t="str">
        <f t="shared" si="2"/>
        <v>IK</v>
      </c>
      <c r="L25" t="str">
        <f t="shared" si="0"/>
        <v>彰化D/S</v>
      </c>
      <c r="M25" s="488" t="str">
        <f t="shared" si="1"/>
        <v>DS</v>
      </c>
      <c r="N25" t="s">
        <v>34</v>
      </c>
      <c r="O25">
        <v>4</v>
      </c>
    </row>
    <row r="26" spans="1:15">
      <c r="A26" t="s">
        <v>54</v>
      </c>
      <c r="B26" t="s">
        <v>35</v>
      </c>
      <c r="C26">
        <v>4</v>
      </c>
      <c r="F26" t="s">
        <v>1910</v>
      </c>
      <c r="G26" t="s">
        <v>2046</v>
      </c>
      <c r="K26" s="488" t="str">
        <f t="shared" si="2"/>
        <v>IK</v>
      </c>
      <c r="L26" t="str">
        <f t="shared" si="0"/>
        <v>彰化P/S</v>
      </c>
      <c r="M26" s="488" t="str">
        <f t="shared" si="1"/>
        <v>PS</v>
      </c>
      <c r="N26" t="s">
        <v>35</v>
      </c>
      <c r="O26">
        <v>4</v>
      </c>
    </row>
    <row r="27" spans="1:15">
      <c r="A27" t="s">
        <v>55</v>
      </c>
      <c r="B27" t="s">
        <v>36</v>
      </c>
      <c r="C27">
        <v>3</v>
      </c>
      <c r="F27" t="s">
        <v>1911</v>
      </c>
      <c r="G27" t="s">
        <v>2046</v>
      </c>
      <c r="K27" s="488" t="str">
        <f t="shared" si="2"/>
        <v>IL</v>
      </c>
      <c r="L27" t="str">
        <f t="shared" si="0"/>
        <v>員南S/S</v>
      </c>
      <c r="M27" s="488" t="str">
        <f t="shared" si="1"/>
        <v>SS</v>
      </c>
      <c r="N27" t="s">
        <v>36</v>
      </c>
      <c r="O27">
        <v>3</v>
      </c>
    </row>
    <row r="28" spans="1:15">
      <c r="A28" t="s">
        <v>56</v>
      </c>
      <c r="B28" t="s">
        <v>37</v>
      </c>
      <c r="C28">
        <v>3</v>
      </c>
      <c r="F28" t="s">
        <v>1912</v>
      </c>
      <c r="G28" t="s">
        <v>2046</v>
      </c>
      <c r="K28" s="488" t="str">
        <f t="shared" si="2"/>
        <v>IM</v>
      </c>
      <c r="L28" t="str">
        <f t="shared" si="0"/>
        <v>大竹S/S</v>
      </c>
      <c r="M28" s="488" t="str">
        <f t="shared" si="1"/>
        <v>SS</v>
      </c>
      <c r="N28" t="s">
        <v>37</v>
      </c>
      <c r="O28">
        <v>3</v>
      </c>
    </row>
    <row r="29" spans="1:15">
      <c r="A29" t="s">
        <v>57</v>
      </c>
      <c r="B29" t="s">
        <v>38</v>
      </c>
      <c r="C29">
        <v>3</v>
      </c>
      <c r="F29" t="s">
        <v>1914</v>
      </c>
      <c r="G29" t="s">
        <v>2046</v>
      </c>
      <c r="K29" s="488" t="str">
        <f t="shared" si="2"/>
        <v>IN</v>
      </c>
      <c r="L29" t="str">
        <f t="shared" si="0"/>
        <v>大村S/S</v>
      </c>
      <c r="M29" s="488" t="str">
        <f t="shared" si="1"/>
        <v>SS</v>
      </c>
      <c r="N29" t="s">
        <v>38</v>
      </c>
      <c r="O29">
        <v>3</v>
      </c>
    </row>
    <row r="30" spans="1:15">
      <c r="A30" t="s">
        <v>58</v>
      </c>
      <c r="B30" t="s">
        <v>39</v>
      </c>
      <c r="C30">
        <v>4</v>
      </c>
      <c r="F30" t="s">
        <v>1985</v>
      </c>
      <c r="G30" t="s">
        <v>2046</v>
      </c>
      <c r="K30" s="488" t="str">
        <f t="shared" si="2"/>
        <v>IO</v>
      </c>
      <c r="L30" t="str">
        <f t="shared" si="0"/>
        <v>鹿東D/S</v>
      </c>
      <c r="M30" s="488" t="str">
        <f t="shared" si="1"/>
        <v>DS</v>
      </c>
      <c r="N30" t="s">
        <v>39</v>
      </c>
      <c r="O30">
        <v>4</v>
      </c>
    </row>
    <row r="31" spans="1:15">
      <c r="A31" t="s">
        <v>68</v>
      </c>
      <c r="B31" t="s">
        <v>59</v>
      </c>
      <c r="C31">
        <v>3</v>
      </c>
      <c r="F31" t="s">
        <v>1991</v>
      </c>
      <c r="G31" t="s">
        <v>2046</v>
      </c>
      <c r="K31" s="488" t="str">
        <f t="shared" si="2"/>
        <v>IP</v>
      </c>
      <c r="L31" t="str">
        <f t="shared" si="0"/>
        <v>福工S/S</v>
      </c>
      <c r="M31" s="488" t="str">
        <f t="shared" si="1"/>
        <v>SS</v>
      </c>
      <c r="N31" t="s">
        <v>59</v>
      </c>
      <c r="O31">
        <v>3</v>
      </c>
    </row>
    <row r="32" spans="1:15">
      <c r="A32" t="s">
        <v>67</v>
      </c>
      <c r="B32" t="s">
        <v>60</v>
      </c>
      <c r="C32">
        <v>3</v>
      </c>
      <c r="F32" t="s">
        <v>1993</v>
      </c>
      <c r="G32" t="s">
        <v>2046</v>
      </c>
      <c r="K32" s="488" t="str">
        <f t="shared" si="2"/>
        <v>IQ</v>
      </c>
      <c r="L32" t="str">
        <f t="shared" si="0"/>
        <v>彰東S/S</v>
      </c>
      <c r="M32" s="488" t="str">
        <f t="shared" si="1"/>
        <v>SS</v>
      </c>
      <c r="N32" t="s">
        <v>60</v>
      </c>
      <c r="O32">
        <v>3</v>
      </c>
    </row>
    <row r="33" spans="1:15">
      <c r="A33" t="s">
        <v>66</v>
      </c>
      <c r="B33" t="s">
        <v>61</v>
      </c>
      <c r="C33">
        <v>4</v>
      </c>
      <c r="F33" t="s">
        <v>1995</v>
      </c>
      <c r="G33" t="s">
        <v>2046</v>
      </c>
      <c r="K33" s="488" t="str">
        <f t="shared" si="2"/>
        <v>IR</v>
      </c>
      <c r="L33" t="str">
        <f t="shared" si="0"/>
        <v>社頭S/S</v>
      </c>
      <c r="M33" s="488" t="str">
        <f t="shared" si="1"/>
        <v>SS</v>
      </c>
      <c r="N33" t="s">
        <v>61</v>
      </c>
      <c r="O33">
        <v>4</v>
      </c>
    </row>
    <row r="34" spans="1:15">
      <c r="A34" t="s">
        <v>65</v>
      </c>
      <c r="B34" t="s">
        <v>62</v>
      </c>
      <c r="C34">
        <v>2</v>
      </c>
      <c r="F34" t="s">
        <v>1920</v>
      </c>
      <c r="G34" t="s">
        <v>2046</v>
      </c>
      <c r="K34" s="488" t="str">
        <f t="shared" si="2"/>
        <v>IS</v>
      </c>
      <c r="L34" t="str">
        <f t="shared" si="0"/>
        <v>草湖S/S</v>
      </c>
      <c r="M34" s="488" t="str">
        <f t="shared" si="1"/>
        <v>SS</v>
      </c>
      <c r="N34" t="s">
        <v>62</v>
      </c>
      <c r="O34">
        <v>2</v>
      </c>
    </row>
    <row r="35" spans="1:15">
      <c r="A35" t="s">
        <v>63</v>
      </c>
      <c r="B35" t="s">
        <v>64</v>
      </c>
      <c r="C35">
        <v>3</v>
      </c>
      <c r="F35" t="s">
        <v>1922</v>
      </c>
      <c r="G35" t="s">
        <v>2046</v>
      </c>
      <c r="K35" s="488" t="str">
        <f t="shared" si="2"/>
        <v>IT</v>
      </c>
      <c r="L35" t="str">
        <f t="shared" si="0"/>
        <v>溝墘S/S</v>
      </c>
      <c r="M35" s="488" t="str">
        <f t="shared" si="1"/>
        <v>SS</v>
      </c>
      <c r="N35" t="s">
        <v>64</v>
      </c>
      <c r="O35">
        <v>3</v>
      </c>
    </row>
    <row r="36" spans="1:15">
      <c r="A36" t="s">
        <v>70</v>
      </c>
      <c r="B36" t="s">
        <v>69</v>
      </c>
      <c r="C36">
        <v>4</v>
      </c>
      <c r="F36" t="s">
        <v>1997</v>
      </c>
      <c r="G36" t="s">
        <v>2046</v>
      </c>
      <c r="K36" s="488" t="str">
        <f t="shared" si="2"/>
        <v>IU</v>
      </c>
      <c r="L36" t="str">
        <f t="shared" si="0"/>
        <v>員東D/S</v>
      </c>
      <c r="M36" s="488" t="str">
        <f t="shared" si="1"/>
        <v>DS</v>
      </c>
      <c r="N36" t="s">
        <v>69</v>
      </c>
      <c r="O36">
        <v>4</v>
      </c>
    </row>
    <row r="37" spans="1:15">
      <c r="A37" t="s">
        <v>72</v>
      </c>
      <c r="B37" t="s">
        <v>71</v>
      </c>
      <c r="C37">
        <v>3</v>
      </c>
      <c r="F37" t="s">
        <v>1999</v>
      </c>
      <c r="G37" t="s">
        <v>2046</v>
      </c>
      <c r="K37" s="488" t="str">
        <f t="shared" si="2"/>
        <v>IV</v>
      </c>
      <c r="L37" t="str">
        <f t="shared" si="0"/>
        <v>伸港S/S</v>
      </c>
      <c r="M37" s="488" t="str">
        <f t="shared" si="1"/>
        <v>SS</v>
      </c>
      <c r="N37" t="s">
        <v>71</v>
      </c>
      <c r="O37">
        <v>3</v>
      </c>
    </row>
    <row r="38" spans="1:15">
      <c r="A38" t="s">
        <v>74</v>
      </c>
      <c r="B38" t="s">
        <v>73</v>
      </c>
      <c r="C38">
        <v>3</v>
      </c>
      <c r="F38" t="s">
        <v>2001</v>
      </c>
      <c r="G38" t="s">
        <v>2046</v>
      </c>
      <c r="K38" s="488" t="str">
        <f t="shared" si="2"/>
        <v>IW</v>
      </c>
      <c r="L38" t="str">
        <f t="shared" si="0"/>
        <v>二水S/S</v>
      </c>
      <c r="M38" s="488" t="str">
        <f t="shared" si="1"/>
        <v>SS</v>
      </c>
      <c r="N38" t="s">
        <v>73</v>
      </c>
      <c r="O38">
        <v>3</v>
      </c>
    </row>
    <row r="39" spans="1:15">
      <c r="A39" t="s">
        <v>75</v>
      </c>
      <c r="B39" t="s">
        <v>76</v>
      </c>
      <c r="C39">
        <v>3</v>
      </c>
      <c r="F39" t="s">
        <v>2003</v>
      </c>
      <c r="G39" t="s">
        <v>2046</v>
      </c>
      <c r="K39" s="488" t="str">
        <f t="shared" si="2"/>
        <v>IX</v>
      </c>
      <c r="L39" t="str">
        <f t="shared" si="0"/>
        <v>北斗S/S</v>
      </c>
      <c r="M39" s="488" t="str">
        <f t="shared" si="1"/>
        <v>SS</v>
      </c>
      <c r="N39" t="s">
        <v>76</v>
      </c>
      <c r="O39">
        <v>3</v>
      </c>
    </row>
    <row r="40" spans="1:15">
      <c r="A40" t="s">
        <v>77</v>
      </c>
      <c r="B40" t="s">
        <v>78</v>
      </c>
      <c r="C40">
        <v>3</v>
      </c>
      <c r="F40" t="s">
        <v>2004</v>
      </c>
      <c r="G40" t="s">
        <v>2046</v>
      </c>
      <c r="K40" s="488" t="str">
        <f t="shared" si="2"/>
        <v>IY</v>
      </c>
      <c r="L40" t="str">
        <f t="shared" si="0"/>
        <v>芳苑S/S</v>
      </c>
      <c r="M40" s="488" t="str">
        <f t="shared" si="1"/>
        <v>SS</v>
      </c>
      <c r="N40" t="s">
        <v>78</v>
      </c>
      <c r="O40">
        <v>3</v>
      </c>
    </row>
    <row r="41" spans="1:15">
      <c r="A41" t="s">
        <v>79</v>
      </c>
      <c r="B41" t="s">
        <v>80</v>
      </c>
      <c r="C41">
        <v>4</v>
      </c>
      <c r="F41" t="s">
        <v>1924</v>
      </c>
      <c r="G41" t="s">
        <v>2046</v>
      </c>
      <c r="K41" s="488" t="str">
        <f t="shared" si="2"/>
        <v>IZ</v>
      </c>
      <c r="L41" t="str">
        <f t="shared" si="0"/>
        <v>全興E/S</v>
      </c>
      <c r="M41" s="488" t="str">
        <f t="shared" si="1"/>
        <v>ES</v>
      </c>
      <c r="N41" t="s">
        <v>80</v>
      </c>
      <c r="O41">
        <v>4</v>
      </c>
    </row>
    <row r="42" spans="1:15">
      <c r="F42" t="s">
        <v>2006</v>
      </c>
      <c r="G42" t="s">
        <v>2047</v>
      </c>
    </row>
    <row r="43" spans="1:15">
      <c r="F43" t="s">
        <v>2007</v>
      </c>
      <c r="G43" t="s">
        <v>2047</v>
      </c>
    </row>
    <row r="44" spans="1:15">
      <c r="F44" t="s">
        <v>1926</v>
      </c>
      <c r="G44" t="s">
        <v>2047</v>
      </c>
    </row>
    <row r="45" spans="1:15">
      <c r="F45" t="s">
        <v>1292</v>
      </c>
      <c r="G45" t="s">
        <v>2046</v>
      </c>
    </row>
    <row r="46" spans="1:15">
      <c r="F46" t="s">
        <v>1927</v>
      </c>
      <c r="G46" t="s">
        <v>2047</v>
      </c>
    </row>
    <row r="47" spans="1:15">
      <c r="F47" t="s">
        <v>1928</v>
      </c>
      <c r="G47" t="s">
        <v>2047</v>
      </c>
    </row>
    <row r="48" spans="1:15">
      <c r="F48" t="s">
        <v>2009</v>
      </c>
      <c r="G48" t="s">
        <v>2047</v>
      </c>
    </row>
    <row r="49" spans="6:7">
      <c r="F49" t="s">
        <v>1460</v>
      </c>
      <c r="G49" t="s">
        <v>2046</v>
      </c>
    </row>
    <row r="50" spans="6:7">
      <c r="F50" t="s">
        <v>1638</v>
      </c>
      <c r="G50" t="s">
        <v>2046</v>
      </c>
    </row>
    <row r="51" spans="6:7">
      <c r="F51" t="s">
        <v>2011</v>
      </c>
      <c r="G51" t="s">
        <v>2047</v>
      </c>
    </row>
    <row r="52" spans="6:7">
      <c r="F52" t="s">
        <v>2012</v>
      </c>
      <c r="G52" t="s">
        <v>2047</v>
      </c>
    </row>
    <row r="53" spans="6:7">
      <c r="F53" t="s">
        <v>1930</v>
      </c>
      <c r="G53" t="s">
        <v>2047</v>
      </c>
    </row>
    <row r="54" spans="6:7">
      <c r="F54" t="s">
        <v>1932</v>
      </c>
      <c r="G54" t="s">
        <v>2046</v>
      </c>
    </row>
    <row r="55" spans="6:7">
      <c r="F55" t="s">
        <v>1934</v>
      </c>
      <c r="G55" t="s">
        <v>2046</v>
      </c>
    </row>
    <row r="56" spans="6:7">
      <c r="F56" t="s">
        <v>2013</v>
      </c>
      <c r="G56" t="s">
        <v>2046</v>
      </c>
    </row>
    <row r="57" spans="6:7">
      <c r="F57" t="s">
        <v>2014</v>
      </c>
      <c r="G57" t="s">
        <v>2046</v>
      </c>
    </row>
    <row r="58" spans="6:7">
      <c r="F58" t="s">
        <v>2015</v>
      </c>
      <c r="G58" t="s">
        <v>2046</v>
      </c>
    </row>
    <row r="59" spans="6:7">
      <c r="F59" t="s">
        <v>2017</v>
      </c>
      <c r="G59" t="s">
        <v>2047</v>
      </c>
    </row>
    <row r="60" spans="6:7">
      <c r="F60" t="s">
        <v>2018</v>
      </c>
      <c r="G60" t="s">
        <v>2046</v>
      </c>
    </row>
    <row r="61" spans="6:7">
      <c r="F61" t="s">
        <v>2020</v>
      </c>
      <c r="G61" t="s">
        <v>2046</v>
      </c>
    </row>
    <row r="62" spans="6:7">
      <c r="F62" t="s">
        <v>1936</v>
      </c>
      <c r="G62" t="s">
        <v>2046</v>
      </c>
    </row>
    <row r="63" spans="6:7">
      <c r="F63" t="s">
        <v>1938</v>
      </c>
      <c r="G63" t="s">
        <v>2046</v>
      </c>
    </row>
    <row r="64" spans="6:7">
      <c r="F64" t="s">
        <v>1329</v>
      </c>
      <c r="G64" t="s">
        <v>2046</v>
      </c>
    </row>
    <row r="65" spans="6:7">
      <c r="F65" t="s">
        <v>1462</v>
      </c>
      <c r="G65" t="s">
        <v>2046</v>
      </c>
    </row>
    <row r="66" spans="6:7">
      <c r="F66" t="s">
        <v>1513</v>
      </c>
      <c r="G66" t="s">
        <v>2046</v>
      </c>
    </row>
    <row r="67" spans="6:7">
      <c r="F67" t="s">
        <v>762</v>
      </c>
      <c r="G67" t="s">
        <v>2046</v>
      </c>
    </row>
    <row r="68" spans="6:7">
      <c r="F68" t="s">
        <v>2048</v>
      </c>
      <c r="G68" t="s">
        <v>2046</v>
      </c>
    </row>
    <row r="69" spans="6:7">
      <c r="F69" t="s">
        <v>1942</v>
      </c>
      <c r="G69" t="s">
        <v>2046</v>
      </c>
    </row>
    <row r="70" spans="6:7">
      <c r="F70" t="s">
        <v>1944</v>
      </c>
      <c r="G70" t="s">
        <v>2046</v>
      </c>
    </row>
    <row r="71" spans="6:7">
      <c r="F71" t="s">
        <v>1946</v>
      </c>
      <c r="G71" t="s">
        <v>2046</v>
      </c>
    </row>
    <row r="72" spans="6:7">
      <c r="F72" t="s">
        <v>1947</v>
      </c>
      <c r="G72" t="s">
        <v>2046</v>
      </c>
    </row>
    <row r="73" spans="6:7">
      <c r="F73" t="s">
        <v>1949</v>
      </c>
      <c r="G73" t="s">
        <v>2046</v>
      </c>
    </row>
    <row r="74" spans="6:7">
      <c r="F74" t="s">
        <v>1951</v>
      </c>
      <c r="G74" t="s">
        <v>2046</v>
      </c>
    </row>
    <row r="75" spans="6:7">
      <c r="F75" t="s">
        <v>2027</v>
      </c>
      <c r="G75" t="s">
        <v>2046</v>
      </c>
    </row>
    <row r="76" spans="6:7">
      <c r="F76" t="s">
        <v>2028</v>
      </c>
      <c r="G76" t="s">
        <v>2046</v>
      </c>
    </row>
    <row r="77" spans="6:7">
      <c r="F77" t="s">
        <v>2029</v>
      </c>
      <c r="G77" t="s">
        <v>2046</v>
      </c>
    </row>
    <row r="78" spans="6:7">
      <c r="F78" t="s">
        <v>2032</v>
      </c>
      <c r="G78" t="s">
        <v>2046</v>
      </c>
    </row>
    <row r="79" spans="6:7">
      <c r="F79" t="s">
        <v>2034</v>
      </c>
      <c r="G79" t="s">
        <v>2046</v>
      </c>
    </row>
    <row r="80" spans="6:7">
      <c r="F80" t="s">
        <v>2035</v>
      </c>
      <c r="G80" t="s">
        <v>2046</v>
      </c>
    </row>
    <row r="81" spans="6:7">
      <c r="F81" t="s">
        <v>2037</v>
      </c>
      <c r="G81" t="s">
        <v>2046</v>
      </c>
    </row>
    <row r="82" spans="6:7">
      <c r="F82" t="s">
        <v>1953</v>
      </c>
      <c r="G82" t="s">
        <v>2047</v>
      </c>
    </row>
    <row r="83" spans="6:7">
      <c r="F83" t="s">
        <v>1954</v>
      </c>
      <c r="G83" t="s">
        <v>2047</v>
      </c>
    </row>
    <row r="84" spans="6:7">
      <c r="F84" t="s">
        <v>1956</v>
      </c>
      <c r="G84" t="s">
        <v>2047</v>
      </c>
    </row>
    <row r="85" spans="6:7">
      <c r="F85" t="s">
        <v>1958</v>
      </c>
      <c r="G85" t="s">
        <v>2047</v>
      </c>
    </row>
    <row r="86" spans="6:7">
      <c r="F86" t="s">
        <v>1959</v>
      </c>
      <c r="G86" t="s">
        <v>2046</v>
      </c>
    </row>
    <row r="87" spans="6:7">
      <c r="F87" t="s">
        <v>1392</v>
      </c>
      <c r="G87" t="s">
        <v>2046</v>
      </c>
    </row>
    <row r="88" spans="6:7">
      <c r="F88" t="s">
        <v>1425</v>
      </c>
      <c r="G88" t="s">
        <v>2047</v>
      </c>
    </row>
    <row r="89" spans="6:7">
      <c r="F89" t="s">
        <v>2039</v>
      </c>
      <c r="G89" t="s">
        <v>2046</v>
      </c>
    </row>
    <row r="90" spans="6:7">
      <c r="F90" t="s">
        <v>2041</v>
      </c>
      <c r="G90" t="s">
        <v>2046</v>
      </c>
    </row>
    <row r="91" spans="6:7">
      <c r="F91" t="s">
        <v>2043</v>
      </c>
      <c r="G91" t="s">
        <v>2047</v>
      </c>
    </row>
    <row r="92" spans="6:7">
      <c r="F92" t="s">
        <v>2045</v>
      </c>
      <c r="G92" t="s">
        <v>2046</v>
      </c>
    </row>
  </sheetData>
  <phoneticPr fontId="3" type="noConversion"/>
  <conditionalFormatting sqref="W2:W6">
    <cfRule type="containsText" dxfId="8" priority="6" operator="containsText" text="有啟動">
      <formula>NOT(ISERROR(SEARCH("有啟動",W2)))</formula>
    </cfRule>
  </conditionalFormatting>
  <conditionalFormatting sqref="W2:W6">
    <cfRule type="containsText" dxfId="7" priority="5" operator="containsText" text="無啟動">
      <formula>NOT(ISERROR(SEARCH("無啟動",W2)))</formula>
    </cfRule>
  </conditionalFormatting>
  <conditionalFormatting sqref="W2:W6">
    <cfRule type="containsText" dxfId="6" priority="4" operator="containsText" text="未供電">
      <formula>NOT(ISERROR(SEARCH("未供電",W2)))</formula>
    </cfRule>
  </conditionalFormatting>
  <conditionalFormatting sqref="X2:X6">
    <cfRule type="containsText" dxfId="5" priority="3" operator="containsText" text="有啟動">
      <formula>NOT(ISERROR(SEARCH("有啟動",X2)))</formula>
    </cfRule>
  </conditionalFormatting>
  <conditionalFormatting sqref="X2:X6">
    <cfRule type="containsText" dxfId="4" priority="2" operator="containsText" text="無啟動">
      <formula>NOT(ISERROR(SEARCH("無啟動",X2)))</formula>
    </cfRule>
  </conditionalFormatting>
  <conditionalFormatting sqref="X2:X6">
    <cfRule type="containsText" dxfId="3" priority="1" operator="containsText" text="未供電">
      <formula>NOT(ISERROR(SEARCH("未供電",X2)))</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
  <dimension ref="A1:BF827"/>
  <sheetViews>
    <sheetView workbookViewId="0"/>
  </sheetViews>
  <sheetFormatPr defaultRowHeight="16.2"/>
  <cols>
    <col min="1" max="1" width="18.33203125" bestFit="1" customWidth="1"/>
    <col min="2" max="2" width="33.109375" style="513" bestFit="1" customWidth="1"/>
    <col min="4" max="4" width="20.21875" bestFit="1" customWidth="1"/>
    <col min="5" max="5" width="22.6640625" customWidth="1"/>
    <col min="6" max="6" width="16.109375" bestFit="1" customWidth="1"/>
    <col min="10" max="10" width="11.33203125" bestFit="1" customWidth="1"/>
    <col min="11" max="11" width="13.44140625" bestFit="1" customWidth="1"/>
    <col min="12" max="13" width="12.77734375" bestFit="1" customWidth="1"/>
    <col min="14" max="14" width="14.21875" customWidth="1"/>
    <col min="15" max="15" width="11.109375" bestFit="1" customWidth="1"/>
    <col min="16" max="16" width="12.44140625" bestFit="1" customWidth="1"/>
  </cols>
  <sheetData>
    <row r="1" spans="1:58">
      <c r="A1" t="s">
        <v>8978</v>
      </c>
      <c r="B1" s="513" t="s">
        <v>8981</v>
      </c>
      <c r="E1" s="711" t="s">
        <v>10182</v>
      </c>
      <c r="F1" s="711"/>
      <c r="J1" t="s">
        <v>87</v>
      </c>
      <c r="K1" t="s">
        <v>9438</v>
      </c>
      <c r="L1" t="s">
        <v>2054</v>
      </c>
      <c r="M1" s="690" t="s">
        <v>2054</v>
      </c>
      <c r="O1" t="s">
        <v>3163</v>
      </c>
      <c r="P1" t="s">
        <v>10108</v>
      </c>
      <c r="Q1" t="s">
        <v>10109</v>
      </c>
      <c r="R1" t="s">
        <v>10110</v>
      </c>
      <c r="S1" t="s">
        <v>10111</v>
      </c>
      <c r="T1" t="s">
        <v>10112</v>
      </c>
      <c r="U1" t="s">
        <v>10113</v>
      </c>
      <c r="V1" t="s">
        <v>10114</v>
      </c>
      <c r="W1" t="s">
        <v>10115</v>
      </c>
      <c r="X1" t="s">
        <v>10116</v>
      </c>
      <c r="Y1" t="s">
        <v>10117</v>
      </c>
      <c r="Z1" t="s">
        <v>10118</v>
      </c>
      <c r="AA1" t="s">
        <v>10119</v>
      </c>
      <c r="AB1" t="s">
        <v>10120</v>
      </c>
      <c r="AC1" t="s">
        <v>10121</v>
      </c>
      <c r="AD1" t="s">
        <v>10122</v>
      </c>
      <c r="AE1" t="s">
        <v>10110</v>
      </c>
      <c r="AF1" t="s">
        <v>10123</v>
      </c>
      <c r="AG1" t="s">
        <v>10124</v>
      </c>
      <c r="AH1" t="s">
        <v>10125</v>
      </c>
      <c r="AI1" t="s">
        <v>10126</v>
      </c>
      <c r="AJ1" t="s">
        <v>10127</v>
      </c>
      <c r="AK1" t="s">
        <v>10128</v>
      </c>
      <c r="AL1" t="s">
        <v>10129</v>
      </c>
      <c r="AM1" t="s">
        <v>10130</v>
      </c>
      <c r="AN1" t="s">
        <v>10131</v>
      </c>
      <c r="AO1" t="s">
        <v>10132</v>
      </c>
      <c r="AP1" t="s">
        <v>10132</v>
      </c>
      <c r="AQ1" t="s">
        <v>10133</v>
      </c>
      <c r="AR1" t="s">
        <v>10134</v>
      </c>
      <c r="AS1" t="s">
        <v>10135</v>
      </c>
      <c r="AT1" t="s">
        <v>10136</v>
      </c>
      <c r="AU1" t="s">
        <v>10137</v>
      </c>
      <c r="AV1" t="s">
        <v>10138</v>
      </c>
      <c r="AW1" t="s">
        <v>10139</v>
      </c>
      <c r="AX1" t="s">
        <v>10140</v>
      </c>
      <c r="AY1" t="s">
        <v>10141</v>
      </c>
      <c r="AZ1" t="s">
        <v>10142</v>
      </c>
      <c r="BA1" t="s">
        <v>10143</v>
      </c>
      <c r="BB1" t="s">
        <v>10144</v>
      </c>
      <c r="BE1" t="s">
        <v>87</v>
      </c>
      <c r="BF1" t="s">
        <v>2054</v>
      </c>
    </row>
    <row r="2" spans="1:58">
      <c r="A2" t="s">
        <v>8979</v>
      </c>
      <c r="B2" s="513" t="s">
        <v>8980</v>
      </c>
      <c r="E2" t="s">
        <v>10164</v>
      </c>
      <c r="F2" t="s">
        <v>10178</v>
      </c>
      <c r="J2" t="s">
        <v>87</v>
      </c>
      <c r="K2" t="s">
        <v>3284</v>
      </c>
      <c r="L2" t="s">
        <v>2055</v>
      </c>
      <c r="M2" s="690" t="s">
        <v>2054</v>
      </c>
      <c r="N2" t="s">
        <v>2054</v>
      </c>
      <c r="O2" t="s">
        <v>4</v>
      </c>
      <c r="P2" t="s">
        <v>2054</v>
      </c>
    </row>
    <row r="3" spans="1:58">
      <c r="E3" t="s">
        <v>10180</v>
      </c>
      <c r="F3" t="s">
        <v>10183</v>
      </c>
      <c r="J3" t="s">
        <v>87</v>
      </c>
      <c r="K3" t="s">
        <v>93</v>
      </c>
      <c r="L3" t="s">
        <v>2056</v>
      </c>
      <c r="M3" s="690" t="s">
        <v>2054</v>
      </c>
      <c r="N3" t="s">
        <v>2063</v>
      </c>
      <c r="O3" t="s">
        <v>9442</v>
      </c>
      <c r="P3" t="s">
        <v>2054</v>
      </c>
    </row>
    <row r="4" spans="1:58">
      <c r="E4" t="s">
        <v>10179</v>
      </c>
      <c r="F4" t="s">
        <v>10181</v>
      </c>
      <c r="J4" t="s">
        <v>87</v>
      </c>
      <c r="K4" t="s">
        <v>94</v>
      </c>
      <c r="L4" t="s">
        <v>2057</v>
      </c>
      <c r="M4" s="690" t="s">
        <v>2054</v>
      </c>
      <c r="N4" t="s">
        <v>2070</v>
      </c>
      <c r="O4" t="s">
        <v>9463</v>
      </c>
      <c r="P4" t="s">
        <v>87</v>
      </c>
    </row>
    <row r="5" spans="1:58">
      <c r="J5" t="s">
        <v>87</v>
      </c>
      <c r="K5" t="s">
        <v>95</v>
      </c>
      <c r="L5" t="s">
        <v>2058</v>
      </c>
      <c r="M5" s="690" t="s">
        <v>2054</v>
      </c>
      <c r="N5" t="s">
        <v>2075</v>
      </c>
      <c r="O5" t="s">
        <v>9502</v>
      </c>
      <c r="P5" t="s">
        <v>2054</v>
      </c>
    </row>
    <row r="6" spans="1:58">
      <c r="J6" t="s">
        <v>87</v>
      </c>
      <c r="K6" t="s">
        <v>96</v>
      </c>
      <c r="L6" t="s">
        <v>2059</v>
      </c>
      <c r="M6" s="690" t="s">
        <v>2054</v>
      </c>
      <c r="O6" t="s">
        <v>9519</v>
      </c>
    </row>
    <row r="7" spans="1:58">
      <c r="J7" t="s">
        <v>87</v>
      </c>
      <c r="K7" t="s">
        <v>3217</v>
      </c>
      <c r="L7" t="s">
        <v>2060</v>
      </c>
      <c r="M7" s="690" t="s">
        <v>2054</v>
      </c>
      <c r="O7" t="s">
        <v>9550</v>
      </c>
    </row>
    <row r="8" spans="1:58">
      <c r="J8" t="s">
        <v>87</v>
      </c>
      <c r="K8" t="s">
        <v>3218</v>
      </c>
      <c r="L8" t="s">
        <v>2061</v>
      </c>
      <c r="M8" s="690" t="s">
        <v>2054</v>
      </c>
      <c r="O8" t="s">
        <v>9571</v>
      </c>
    </row>
    <row r="9" spans="1:58">
      <c r="J9" t="s">
        <v>87</v>
      </c>
      <c r="K9" t="s">
        <v>3219</v>
      </c>
      <c r="L9" t="s">
        <v>2062</v>
      </c>
      <c r="M9" s="690" t="s">
        <v>2054</v>
      </c>
      <c r="O9" t="s">
        <v>9592</v>
      </c>
    </row>
    <row r="10" spans="1:58">
      <c r="J10" t="s">
        <v>87</v>
      </c>
      <c r="K10" t="s">
        <v>9439</v>
      </c>
      <c r="L10" t="s">
        <v>2063</v>
      </c>
      <c r="M10" s="690" t="s">
        <v>2063</v>
      </c>
      <c r="O10" t="s">
        <v>9611</v>
      </c>
    </row>
    <row r="11" spans="1:58">
      <c r="J11" t="s">
        <v>87</v>
      </c>
      <c r="K11" t="s">
        <v>3285</v>
      </c>
      <c r="L11" t="s">
        <v>1923</v>
      </c>
      <c r="M11" s="690" t="s">
        <v>2063</v>
      </c>
      <c r="O11" t="s">
        <v>9632</v>
      </c>
    </row>
    <row r="12" spans="1:58">
      <c r="J12" t="s">
        <v>87</v>
      </c>
      <c r="K12" t="s">
        <v>3286</v>
      </c>
      <c r="L12" t="s">
        <v>2064</v>
      </c>
      <c r="M12" s="690" t="s">
        <v>2063</v>
      </c>
      <c r="O12" t="s">
        <v>9653</v>
      </c>
    </row>
    <row r="13" spans="1:58">
      <c r="J13" t="s">
        <v>87</v>
      </c>
      <c r="K13" t="s">
        <v>3287</v>
      </c>
      <c r="L13" t="s">
        <v>2065</v>
      </c>
      <c r="M13" s="690" t="s">
        <v>2063</v>
      </c>
      <c r="O13" t="s">
        <v>9654</v>
      </c>
    </row>
    <row r="14" spans="1:58">
      <c r="J14" t="s">
        <v>87</v>
      </c>
      <c r="K14" t="s">
        <v>3288</v>
      </c>
      <c r="L14" t="s">
        <v>2066</v>
      </c>
      <c r="M14" s="690" t="s">
        <v>2063</v>
      </c>
      <c r="O14" t="s">
        <v>9665</v>
      </c>
    </row>
    <row r="15" spans="1:58">
      <c r="J15" t="s">
        <v>87</v>
      </c>
      <c r="K15" t="s">
        <v>3289</v>
      </c>
      <c r="L15" t="s">
        <v>2067</v>
      </c>
      <c r="M15" s="690" t="s">
        <v>2063</v>
      </c>
      <c r="O15" t="s">
        <v>9686</v>
      </c>
    </row>
    <row r="16" spans="1:58">
      <c r="J16" t="s">
        <v>87</v>
      </c>
      <c r="K16" t="s">
        <v>3290</v>
      </c>
      <c r="L16" t="s">
        <v>2068</v>
      </c>
      <c r="M16" s="690" t="s">
        <v>2063</v>
      </c>
      <c r="O16" t="s">
        <v>9717</v>
      </c>
    </row>
    <row r="17" spans="10:15">
      <c r="J17" t="s">
        <v>87</v>
      </c>
      <c r="K17" t="s">
        <v>3291</v>
      </c>
      <c r="L17" t="s">
        <v>2069</v>
      </c>
      <c r="M17" s="690" t="s">
        <v>2063</v>
      </c>
      <c r="O17" t="s">
        <v>9733</v>
      </c>
    </row>
    <row r="18" spans="10:15">
      <c r="J18" t="s">
        <v>87</v>
      </c>
      <c r="K18" t="s">
        <v>9440</v>
      </c>
      <c r="L18" t="s">
        <v>2070</v>
      </c>
      <c r="M18" s="690" t="s">
        <v>2070</v>
      </c>
      <c r="O18" t="s">
        <v>9734</v>
      </c>
    </row>
    <row r="19" spans="10:15">
      <c r="J19" t="s">
        <v>87</v>
      </c>
      <c r="K19" t="s">
        <v>3292</v>
      </c>
      <c r="L19" t="s">
        <v>1998</v>
      </c>
      <c r="M19" s="690" t="s">
        <v>2070</v>
      </c>
      <c r="O19" t="s">
        <v>9750</v>
      </c>
    </row>
    <row r="20" spans="10:15">
      <c r="J20" t="s">
        <v>87</v>
      </c>
      <c r="K20" t="s">
        <v>3293</v>
      </c>
      <c r="L20" t="s">
        <v>2071</v>
      </c>
      <c r="M20" s="690" t="s">
        <v>2070</v>
      </c>
      <c r="O20" t="s">
        <v>9761</v>
      </c>
    </row>
    <row r="21" spans="10:15">
      <c r="J21" t="s">
        <v>87</v>
      </c>
      <c r="K21" t="s">
        <v>3294</v>
      </c>
      <c r="L21" t="s">
        <v>2072</v>
      </c>
      <c r="M21" s="690" t="s">
        <v>2070</v>
      </c>
      <c r="O21" t="s">
        <v>9783</v>
      </c>
    </row>
    <row r="22" spans="10:15">
      <c r="J22" t="s">
        <v>87</v>
      </c>
      <c r="K22" t="s">
        <v>3295</v>
      </c>
      <c r="L22" t="s">
        <v>2073</v>
      </c>
      <c r="M22" s="690" t="s">
        <v>2070</v>
      </c>
      <c r="O22" t="s">
        <v>9804</v>
      </c>
    </row>
    <row r="23" spans="10:15">
      <c r="J23" t="s">
        <v>87</v>
      </c>
      <c r="K23" t="s">
        <v>3296</v>
      </c>
      <c r="L23" t="s">
        <v>2074</v>
      </c>
      <c r="M23" s="690" t="s">
        <v>2070</v>
      </c>
      <c r="O23" t="s">
        <v>9820</v>
      </c>
    </row>
    <row r="24" spans="10:15">
      <c r="J24" t="s">
        <v>87</v>
      </c>
      <c r="K24" t="s">
        <v>3297</v>
      </c>
      <c r="L24" t="s">
        <v>2000</v>
      </c>
      <c r="M24" s="690" t="s">
        <v>2070</v>
      </c>
      <c r="O24" t="s">
        <v>9836</v>
      </c>
    </row>
    <row r="25" spans="10:15">
      <c r="J25" t="s">
        <v>87</v>
      </c>
      <c r="K25" t="s">
        <v>9441</v>
      </c>
      <c r="L25" t="s">
        <v>2075</v>
      </c>
      <c r="M25" s="690" t="s">
        <v>2075</v>
      </c>
      <c r="O25" t="s">
        <v>9852</v>
      </c>
    </row>
    <row r="26" spans="10:15">
      <c r="J26" t="s">
        <v>87</v>
      </c>
      <c r="K26" t="s">
        <v>3319</v>
      </c>
      <c r="L26" t="s">
        <v>2076</v>
      </c>
      <c r="M26" s="690" t="s">
        <v>2075</v>
      </c>
      <c r="O26" t="s">
        <v>9874</v>
      </c>
    </row>
    <row r="27" spans="10:15">
      <c r="J27" t="s">
        <v>87</v>
      </c>
      <c r="K27" t="s">
        <v>3320</v>
      </c>
      <c r="L27" t="s">
        <v>2007</v>
      </c>
      <c r="M27" s="690" t="s">
        <v>2075</v>
      </c>
      <c r="O27" t="s">
        <v>9888</v>
      </c>
    </row>
    <row r="28" spans="10:15">
      <c r="J28" t="s">
        <v>87</v>
      </c>
      <c r="K28" t="s">
        <v>3321</v>
      </c>
      <c r="L28" t="s">
        <v>2005</v>
      </c>
      <c r="M28" s="690" t="s">
        <v>2075</v>
      </c>
      <c r="O28" t="s">
        <v>9888</v>
      </c>
    </row>
    <row r="29" spans="10:15">
      <c r="J29" t="s">
        <v>87</v>
      </c>
      <c r="K29" t="s">
        <v>3322</v>
      </c>
      <c r="L29" t="s">
        <v>2004</v>
      </c>
      <c r="M29" s="690" t="s">
        <v>2075</v>
      </c>
      <c r="O29" t="s">
        <v>9916</v>
      </c>
    </row>
    <row r="30" spans="10:15">
      <c r="J30" t="s">
        <v>87</v>
      </c>
      <c r="K30" t="s">
        <v>3323</v>
      </c>
      <c r="L30" t="s">
        <v>2003</v>
      </c>
      <c r="M30" s="690" t="s">
        <v>2075</v>
      </c>
      <c r="O30" t="s">
        <v>9943</v>
      </c>
    </row>
    <row r="31" spans="10:15">
      <c r="J31" t="s">
        <v>87</v>
      </c>
      <c r="K31" t="s">
        <v>3324</v>
      </c>
      <c r="L31" t="s">
        <v>2002</v>
      </c>
      <c r="M31" s="690" t="s">
        <v>2075</v>
      </c>
      <c r="O31" t="s">
        <v>9959</v>
      </c>
    </row>
    <row r="32" spans="10:15">
      <c r="J32" t="s">
        <v>9442</v>
      </c>
      <c r="K32" t="s">
        <v>9443</v>
      </c>
      <c r="L32" t="s">
        <v>2077</v>
      </c>
      <c r="M32" s="690" t="s">
        <v>2077</v>
      </c>
      <c r="O32" t="s">
        <v>9975</v>
      </c>
    </row>
    <row r="33" spans="10:15">
      <c r="J33" t="s">
        <v>9442</v>
      </c>
      <c r="K33" t="s">
        <v>9444</v>
      </c>
      <c r="L33" t="s">
        <v>1925</v>
      </c>
      <c r="M33" s="690" t="s">
        <v>2077</v>
      </c>
      <c r="O33" t="s">
        <v>9996</v>
      </c>
    </row>
    <row r="34" spans="10:15">
      <c r="J34" t="s">
        <v>9442</v>
      </c>
      <c r="K34" t="s">
        <v>9445</v>
      </c>
      <c r="L34" t="s">
        <v>1219</v>
      </c>
      <c r="M34" s="690" t="s">
        <v>2077</v>
      </c>
      <c r="O34" t="s">
        <v>10007</v>
      </c>
    </row>
    <row r="35" spans="10:15">
      <c r="J35" t="s">
        <v>9442</v>
      </c>
      <c r="K35" t="s">
        <v>9446</v>
      </c>
      <c r="L35" t="s">
        <v>1236</v>
      </c>
      <c r="M35" s="690" t="s">
        <v>2077</v>
      </c>
      <c r="O35" t="s">
        <v>10023</v>
      </c>
    </row>
    <row r="36" spans="10:15">
      <c r="J36" t="s">
        <v>9442</v>
      </c>
      <c r="K36" t="s">
        <v>9447</v>
      </c>
      <c r="L36" t="s">
        <v>1273</v>
      </c>
      <c r="M36" s="690" t="s">
        <v>2077</v>
      </c>
      <c r="O36" t="s">
        <v>10024</v>
      </c>
    </row>
    <row r="37" spans="10:15">
      <c r="J37" t="s">
        <v>9442</v>
      </c>
      <c r="K37" t="s">
        <v>9448</v>
      </c>
      <c r="L37" t="s">
        <v>1292</v>
      </c>
      <c r="M37" s="690" t="s">
        <v>2077</v>
      </c>
      <c r="O37" t="s">
        <v>10040</v>
      </c>
    </row>
    <row r="38" spans="10:15">
      <c r="J38" t="s">
        <v>9442</v>
      </c>
      <c r="K38" t="s">
        <v>9449</v>
      </c>
      <c r="L38" t="s">
        <v>1927</v>
      </c>
      <c r="M38" s="690" t="s">
        <v>2077</v>
      </c>
      <c r="O38" t="s">
        <v>10056</v>
      </c>
    </row>
    <row r="39" spans="10:15">
      <c r="J39" t="s">
        <v>9442</v>
      </c>
      <c r="K39" t="s">
        <v>9450</v>
      </c>
      <c r="L39" t="s">
        <v>1340</v>
      </c>
      <c r="M39" s="690" t="s">
        <v>2077</v>
      </c>
      <c r="O39" t="s">
        <v>10072</v>
      </c>
    </row>
    <row r="40" spans="10:15">
      <c r="J40" t="s">
        <v>9442</v>
      </c>
      <c r="K40" t="s">
        <v>9451</v>
      </c>
      <c r="L40" t="s">
        <v>1928</v>
      </c>
      <c r="M40" s="690" t="s">
        <v>2077</v>
      </c>
      <c r="O40" t="s">
        <v>10089</v>
      </c>
    </row>
    <row r="41" spans="10:15">
      <c r="J41" t="s">
        <v>9442</v>
      </c>
      <c r="K41" t="s">
        <v>9452</v>
      </c>
      <c r="L41" t="s">
        <v>2078</v>
      </c>
      <c r="M41" s="690" t="s">
        <v>2078</v>
      </c>
    </row>
    <row r="42" spans="10:15">
      <c r="J42" t="s">
        <v>9442</v>
      </c>
      <c r="K42" t="s">
        <v>9453</v>
      </c>
      <c r="L42" t="s">
        <v>2008</v>
      </c>
      <c r="M42" s="690" t="s">
        <v>2078</v>
      </c>
    </row>
    <row r="43" spans="10:15">
      <c r="J43" t="s">
        <v>9442</v>
      </c>
      <c r="K43" t="s">
        <v>9454</v>
      </c>
      <c r="L43" t="s">
        <v>1460</v>
      </c>
      <c r="M43" s="690" t="s">
        <v>2078</v>
      </c>
    </row>
    <row r="44" spans="10:15">
      <c r="J44" t="s">
        <v>9442</v>
      </c>
      <c r="K44" t="s">
        <v>9455</v>
      </c>
      <c r="L44" t="s">
        <v>1496</v>
      </c>
      <c r="M44" s="690" t="s">
        <v>2078</v>
      </c>
    </row>
    <row r="45" spans="10:15">
      <c r="J45" t="s">
        <v>9442</v>
      </c>
      <c r="K45" t="s">
        <v>9456</v>
      </c>
      <c r="L45" t="s">
        <v>1511</v>
      </c>
      <c r="M45" s="690" t="s">
        <v>2078</v>
      </c>
    </row>
    <row r="46" spans="10:15">
      <c r="J46" t="s">
        <v>9442</v>
      </c>
      <c r="K46" t="s">
        <v>9457</v>
      </c>
      <c r="L46" t="s">
        <v>2079</v>
      </c>
      <c r="M46" s="690" t="s">
        <v>2078</v>
      </c>
    </row>
    <row r="47" spans="10:15">
      <c r="J47" t="s">
        <v>9442</v>
      </c>
      <c r="K47" t="s">
        <v>9458</v>
      </c>
      <c r="L47" t="s">
        <v>2080</v>
      </c>
      <c r="M47" s="690" t="s">
        <v>2080</v>
      </c>
    </row>
    <row r="48" spans="10:15">
      <c r="J48" t="s">
        <v>9442</v>
      </c>
      <c r="K48" t="s">
        <v>9459</v>
      </c>
      <c r="L48" t="s">
        <v>2010</v>
      </c>
      <c r="M48" s="690" t="s">
        <v>2080</v>
      </c>
    </row>
    <row r="49" spans="10:13">
      <c r="J49" t="s">
        <v>9442</v>
      </c>
      <c r="K49" t="s">
        <v>9460</v>
      </c>
      <c r="L49" t="s">
        <v>1638</v>
      </c>
      <c r="M49" s="690" t="s">
        <v>2080</v>
      </c>
    </row>
    <row r="50" spans="10:13">
      <c r="J50" t="s">
        <v>9442</v>
      </c>
      <c r="K50" t="s">
        <v>9461</v>
      </c>
      <c r="L50" t="s">
        <v>2011</v>
      </c>
      <c r="M50" s="690" t="s">
        <v>2080</v>
      </c>
    </row>
    <row r="51" spans="10:13">
      <c r="J51" t="s">
        <v>9442</v>
      </c>
      <c r="K51" t="s">
        <v>9462</v>
      </c>
      <c r="L51" t="s">
        <v>2012</v>
      </c>
      <c r="M51" s="690" t="s">
        <v>2080</v>
      </c>
    </row>
    <row r="52" spans="10:13">
      <c r="J52" t="s">
        <v>9463</v>
      </c>
      <c r="K52" t="s">
        <v>9464</v>
      </c>
      <c r="L52" t="s">
        <v>2081</v>
      </c>
      <c r="M52" s="690" t="s">
        <v>2081</v>
      </c>
    </row>
    <row r="53" spans="10:13">
      <c r="J53" t="s">
        <v>9463</v>
      </c>
      <c r="K53" t="s">
        <v>9465</v>
      </c>
      <c r="L53" t="s">
        <v>2082</v>
      </c>
      <c r="M53" s="690" t="s">
        <v>2081</v>
      </c>
    </row>
    <row r="54" spans="10:13">
      <c r="J54" t="s">
        <v>9463</v>
      </c>
      <c r="K54" t="s">
        <v>9466</v>
      </c>
      <c r="L54" t="s">
        <v>1929</v>
      </c>
      <c r="M54" s="690" t="s">
        <v>2081</v>
      </c>
    </row>
    <row r="55" spans="10:13">
      <c r="J55" t="s">
        <v>9463</v>
      </c>
      <c r="K55" t="s">
        <v>9467</v>
      </c>
      <c r="L55" t="s">
        <v>2083</v>
      </c>
      <c r="M55" s="690" t="s">
        <v>2081</v>
      </c>
    </row>
    <row r="56" spans="10:13">
      <c r="J56" t="s">
        <v>9463</v>
      </c>
      <c r="K56" t="s">
        <v>9468</v>
      </c>
      <c r="L56" t="s">
        <v>1274</v>
      </c>
      <c r="M56" s="690" t="s">
        <v>2081</v>
      </c>
    </row>
    <row r="57" spans="10:13">
      <c r="J57" t="s">
        <v>9463</v>
      </c>
      <c r="K57" t="s">
        <v>9469</v>
      </c>
      <c r="L57" t="s">
        <v>1293</v>
      </c>
      <c r="M57" s="690" t="s">
        <v>2081</v>
      </c>
    </row>
    <row r="58" spans="10:13">
      <c r="J58" t="s">
        <v>9463</v>
      </c>
      <c r="K58" t="s">
        <v>9470</v>
      </c>
      <c r="L58" t="s">
        <v>2084</v>
      </c>
      <c r="M58" s="690" t="s">
        <v>2084</v>
      </c>
    </row>
    <row r="59" spans="10:13">
      <c r="J59" t="s">
        <v>9463</v>
      </c>
      <c r="K59" t="s">
        <v>9471</v>
      </c>
      <c r="L59" t="s">
        <v>1931</v>
      </c>
      <c r="M59" s="690" t="s">
        <v>2084</v>
      </c>
    </row>
    <row r="60" spans="10:13">
      <c r="J60" t="s">
        <v>9463</v>
      </c>
      <c r="K60" t="s">
        <v>9472</v>
      </c>
      <c r="L60" t="s">
        <v>2085</v>
      </c>
      <c r="M60" s="690" t="s">
        <v>2084</v>
      </c>
    </row>
    <row r="61" spans="10:13">
      <c r="J61" t="s">
        <v>9463</v>
      </c>
      <c r="K61" t="s">
        <v>9473</v>
      </c>
      <c r="L61" t="s">
        <v>2086</v>
      </c>
      <c r="M61" s="690" t="s">
        <v>2084</v>
      </c>
    </row>
    <row r="62" spans="10:13">
      <c r="J62" t="s">
        <v>9463</v>
      </c>
      <c r="K62" t="s">
        <v>9474</v>
      </c>
      <c r="L62" t="s">
        <v>1933</v>
      </c>
      <c r="M62" s="690" t="s">
        <v>2084</v>
      </c>
    </row>
    <row r="63" spans="10:13">
      <c r="J63" t="s">
        <v>9463</v>
      </c>
      <c r="K63" t="s">
        <v>9475</v>
      </c>
      <c r="L63" t="s">
        <v>2087</v>
      </c>
      <c r="M63" s="690" t="s">
        <v>2084</v>
      </c>
    </row>
    <row r="64" spans="10:13">
      <c r="J64" t="s">
        <v>9463</v>
      </c>
      <c r="K64" t="s">
        <v>9476</v>
      </c>
      <c r="L64" t="s">
        <v>2088</v>
      </c>
      <c r="M64" s="690" t="s">
        <v>2088</v>
      </c>
    </row>
    <row r="65" spans="10:13">
      <c r="J65" t="s">
        <v>9463</v>
      </c>
      <c r="K65" t="s">
        <v>9477</v>
      </c>
      <c r="L65" t="s">
        <v>1451</v>
      </c>
      <c r="M65" s="690" t="s">
        <v>2088</v>
      </c>
    </row>
    <row r="66" spans="10:13">
      <c r="J66" t="s">
        <v>9463</v>
      </c>
      <c r="K66" t="s">
        <v>9478</v>
      </c>
      <c r="L66" t="s">
        <v>1461</v>
      </c>
      <c r="M66" s="690" t="s">
        <v>2088</v>
      </c>
    </row>
    <row r="67" spans="10:13">
      <c r="J67" t="s">
        <v>9463</v>
      </c>
      <c r="K67" t="s">
        <v>9479</v>
      </c>
      <c r="L67" t="s">
        <v>1497</v>
      </c>
      <c r="M67" s="690" t="s">
        <v>2088</v>
      </c>
    </row>
    <row r="68" spans="10:13">
      <c r="J68" t="s">
        <v>9463</v>
      </c>
      <c r="K68" t="s">
        <v>9480</v>
      </c>
      <c r="L68" t="s">
        <v>2088</v>
      </c>
      <c r="M68" s="690" t="s">
        <v>2088</v>
      </c>
    </row>
    <row r="69" spans="10:13">
      <c r="J69" t="s">
        <v>9463</v>
      </c>
      <c r="K69" t="s">
        <v>9481</v>
      </c>
      <c r="L69" t="s">
        <v>1512</v>
      </c>
      <c r="M69" s="690" t="s">
        <v>2088</v>
      </c>
    </row>
    <row r="70" spans="10:13">
      <c r="J70" t="s">
        <v>9463</v>
      </c>
      <c r="K70" t="s">
        <v>9482</v>
      </c>
      <c r="L70" t="s">
        <v>1546</v>
      </c>
      <c r="M70" s="690" t="s">
        <v>2088</v>
      </c>
    </row>
    <row r="71" spans="10:13">
      <c r="J71" t="s">
        <v>9463</v>
      </c>
      <c r="K71" t="s">
        <v>9483</v>
      </c>
      <c r="L71" t="s">
        <v>2089</v>
      </c>
      <c r="M71" s="690" t="s">
        <v>2089</v>
      </c>
    </row>
    <row r="72" spans="10:13">
      <c r="J72" t="s">
        <v>9463</v>
      </c>
      <c r="K72" t="s">
        <v>9484</v>
      </c>
      <c r="L72" t="s">
        <v>1604</v>
      </c>
      <c r="M72" s="690" t="s">
        <v>2089</v>
      </c>
    </row>
    <row r="73" spans="10:13">
      <c r="J73" t="s">
        <v>9463</v>
      </c>
      <c r="K73" t="s">
        <v>9485</v>
      </c>
      <c r="L73" t="s">
        <v>1639</v>
      </c>
      <c r="M73" s="690" t="s">
        <v>2089</v>
      </c>
    </row>
    <row r="74" spans="10:13">
      <c r="J74" t="s">
        <v>9463</v>
      </c>
      <c r="K74" t="s">
        <v>9486</v>
      </c>
      <c r="L74" t="s">
        <v>2089</v>
      </c>
      <c r="M74" s="690" t="s">
        <v>2089</v>
      </c>
    </row>
    <row r="75" spans="10:13">
      <c r="J75" t="s">
        <v>9463</v>
      </c>
      <c r="K75" t="s">
        <v>9487</v>
      </c>
      <c r="L75" t="s">
        <v>1653</v>
      </c>
      <c r="M75" s="690" t="s">
        <v>2089</v>
      </c>
    </row>
    <row r="76" spans="10:13">
      <c r="J76" t="s">
        <v>9463</v>
      </c>
      <c r="K76" t="s">
        <v>9488</v>
      </c>
      <c r="L76" t="s">
        <v>1686</v>
      </c>
      <c r="M76" s="690" t="s">
        <v>2089</v>
      </c>
    </row>
    <row r="77" spans="10:13">
      <c r="J77" t="s">
        <v>9463</v>
      </c>
      <c r="K77" t="s">
        <v>9489</v>
      </c>
      <c r="L77" t="s">
        <v>1697</v>
      </c>
      <c r="M77" s="690" t="s">
        <v>2089</v>
      </c>
    </row>
    <row r="78" spans="10:13">
      <c r="J78" t="s">
        <v>9463</v>
      </c>
      <c r="K78" t="s">
        <v>9490</v>
      </c>
      <c r="L78" t="s">
        <v>2090</v>
      </c>
      <c r="M78" s="690" t="s">
        <v>2090</v>
      </c>
    </row>
    <row r="79" spans="10:13">
      <c r="J79" t="s">
        <v>9463</v>
      </c>
      <c r="K79" t="s">
        <v>9491</v>
      </c>
      <c r="L79" t="s">
        <v>2091</v>
      </c>
      <c r="M79" s="690" t="s">
        <v>2090</v>
      </c>
    </row>
    <row r="80" spans="10:13">
      <c r="J80" t="s">
        <v>9463</v>
      </c>
      <c r="K80" t="s">
        <v>9492</v>
      </c>
      <c r="L80" t="s">
        <v>2092</v>
      </c>
      <c r="M80" s="690" t="s">
        <v>2090</v>
      </c>
    </row>
    <row r="81" spans="10:13">
      <c r="J81" t="s">
        <v>9463</v>
      </c>
      <c r="K81" t="s">
        <v>9493</v>
      </c>
      <c r="L81" t="s">
        <v>2016</v>
      </c>
      <c r="M81" s="690" t="s">
        <v>2090</v>
      </c>
    </row>
    <row r="82" spans="10:13">
      <c r="J82" t="s">
        <v>9463</v>
      </c>
      <c r="K82" t="s">
        <v>9494</v>
      </c>
      <c r="L82" t="s">
        <v>2018</v>
      </c>
      <c r="M82" s="690" t="s">
        <v>2090</v>
      </c>
    </row>
    <row r="83" spans="10:13">
      <c r="J83" t="s">
        <v>9463</v>
      </c>
      <c r="K83" t="s">
        <v>9495</v>
      </c>
      <c r="L83" t="s">
        <v>1770</v>
      </c>
      <c r="M83" s="690" t="s">
        <v>2090</v>
      </c>
    </row>
    <row r="84" spans="10:13">
      <c r="J84" t="s">
        <v>9463</v>
      </c>
      <c r="K84" t="s">
        <v>9496</v>
      </c>
      <c r="L84" t="s">
        <v>2093</v>
      </c>
      <c r="M84" s="690" t="s">
        <v>2093</v>
      </c>
    </row>
    <row r="85" spans="10:13">
      <c r="J85" t="s">
        <v>9463</v>
      </c>
      <c r="K85" t="s">
        <v>9497</v>
      </c>
      <c r="L85" t="s">
        <v>2019</v>
      </c>
      <c r="M85" s="690" t="s">
        <v>2093</v>
      </c>
    </row>
    <row r="86" spans="10:13">
      <c r="J86" t="s">
        <v>9463</v>
      </c>
      <c r="K86" t="s">
        <v>9498</v>
      </c>
      <c r="L86" t="s">
        <v>2094</v>
      </c>
      <c r="M86" s="690" t="s">
        <v>2093</v>
      </c>
    </row>
    <row r="87" spans="10:13">
      <c r="J87" t="s">
        <v>9463</v>
      </c>
      <c r="K87" t="s">
        <v>9499</v>
      </c>
      <c r="L87" t="s">
        <v>2095</v>
      </c>
      <c r="M87" s="690" t="s">
        <v>2093</v>
      </c>
    </row>
    <row r="88" spans="10:13">
      <c r="J88" t="s">
        <v>9463</v>
      </c>
      <c r="K88" t="s">
        <v>9500</v>
      </c>
      <c r="L88" t="s">
        <v>2096</v>
      </c>
      <c r="M88" s="690" t="s">
        <v>2093</v>
      </c>
    </row>
    <row r="89" spans="10:13">
      <c r="J89" t="s">
        <v>9463</v>
      </c>
      <c r="K89" t="s">
        <v>9501</v>
      </c>
      <c r="L89" t="s">
        <v>2097</v>
      </c>
      <c r="M89" s="690" t="s">
        <v>2093</v>
      </c>
    </row>
    <row r="90" spans="10:13">
      <c r="J90" t="s">
        <v>9502</v>
      </c>
      <c r="K90" t="s">
        <v>9443</v>
      </c>
      <c r="L90" t="s">
        <v>2098</v>
      </c>
      <c r="M90" s="690" t="s">
        <v>2098</v>
      </c>
    </row>
    <row r="91" spans="10:13">
      <c r="J91" t="s">
        <v>9502</v>
      </c>
      <c r="K91" t="s">
        <v>9503</v>
      </c>
      <c r="L91" t="s">
        <v>1935</v>
      </c>
      <c r="M91" s="690" t="s">
        <v>2098</v>
      </c>
    </row>
    <row r="92" spans="10:13">
      <c r="J92" t="s">
        <v>9502</v>
      </c>
      <c r="K92" t="s">
        <v>9504</v>
      </c>
      <c r="L92" t="s">
        <v>1221</v>
      </c>
      <c r="M92" s="690" t="s">
        <v>2098</v>
      </c>
    </row>
    <row r="93" spans="10:13">
      <c r="J93" t="s">
        <v>9502</v>
      </c>
      <c r="K93" t="s">
        <v>9505</v>
      </c>
      <c r="L93" t="s">
        <v>1936</v>
      </c>
      <c r="M93" s="690" t="s">
        <v>2098</v>
      </c>
    </row>
    <row r="94" spans="10:13">
      <c r="J94" t="s">
        <v>9502</v>
      </c>
      <c r="K94" t="s">
        <v>9506</v>
      </c>
      <c r="L94" t="s">
        <v>1937</v>
      </c>
      <c r="M94" s="690" t="s">
        <v>2098</v>
      </c>
    </row>
    <row r="95" spans="10:13">
      <c r="J95" t="s">
        <v>9502</v>
      </c>
      <c r="K95" t="s">
        <v>9507</v>
      </c>
      <c r="L95" t="s">
        <v>1938</v>
      </c>
      <c r="M95" s="690" t="s">
        <v>2098</v>
      </c>
    </row>
    <row r="96" spans="10:13">
      <c r="J96" t="s">
        <v>9502</v>
      </c>
      <c r="K96" t="s">
        <v>9508</v>
      </c>
      <c r="L96" t="s">
        <v>1329</v>
      </c>
      <c r="M96" s="690" t="s">
        <v>2098</v>
      </c>
    </row>
    <row r="97" spans="10:13">
      <c r="J97" t="s">
        <v>9502</v>
      </c>
      <c r="K97" t="s">
        <v>9509</v>
      </c>
      <c r="L97" t="s">
        <v>1939</v>
      </c>
      <c r="M97" s="690" t="s">
        <v>2098</v>
      </c>
    </row>
    <row r="98" spans="10:13">
      <c r="J98" t="s">
        <v>9502</v>
      </c>
      <c r="K98" t="s">
        <v>9510</v>
      </c>
      <c r="L98" t="s">
        <v>1940</v>
      </c>
      <c r="M98" s="690" t="s">
        <v>2098</v>
      </c>
    </row>
    <row r="99" spans="10:13">
      <c r="J99" t="s">
        <v>9502</v>
      </c>
      <c r="K99" t="s">
        <v>9452</v>
      </c>
      <c r="L99" t="s">
        <v>2099</v>
      </c>
      <c r="M99" s="690" t="s">
        <v>2099</v>
      </c>
    </row>
    <row r="100" spans="10:13">
      <c r="J100" t="s">
        <v>9502</v>
      </c>
      <c r="K100" t="s">
        <v>9511</v>
      </c>
      <c r="L100" t="s">
        <v>2021</v>
      </c>
      <c r="M100" s="690" t="s">
        <v>2099</v>
      </c>
    </row>
    <row r="101" spans="10:13">
      <c r="J101" t="s">
        <v>9502</v>
      </c>
      <c r="K101" t="s">
        <v>9512</v>
      </c>
      <c r="L101" t="s">
        <v>1462</v>
      </c>
      <c r="M101" s="690" t="s">
        <v>2099</v>
      </c>
    </row>
    <row r="102" spans="10:13">
      <c r="J102" t="s">
        <v>9502</v>
      </c>
      <c r="K102" t="s">
        <v>9513</v>
      </c>
      <c r="L102" t="s">
        <v>2022</v>
      </c>
      <c r="M102" s="690" t="s">
        <v>2099</v>
      </c>
    </row>
    <row r="103" spans="10:13">
      <c r="J103" t="s">
        <v>9502</v>
      </c>
      <c r="K103" t="s">
        <v>9514</v>
      </c>
      <c r="L103" t="s">
        <v>1513</v>
      </c>
      <c r="M103" s="690" t="s">
        <v>2099</v>
      </c>
    </row>
    <row r="104" spans="10:13">
      <c r="J104" t="s">
        <v>9502</v>
      </c>
      <c r="K104" t="s">
        <v>9458</v>
      </c>
      <c r="L104" t="s">
        <v>2100</v>
      </c>
      <c r="M104" s="690" t="s">
        <v>2100</v>
      </c>
    </row>
    <row r="105" spans="10:13">
      <c r="J105" t="s">
        <v>9502</v>
      </c>
      <c r="K105" t="s">
        <v>9515</v>
      </c>
      <c r="L105" t="s">
        <v>2023</v>
      </c>
      <c r="M105" s="690" t="s">
        <v>2100</v>
      </c>
    </row>
    <row r="106" spans="10:13">
      <c r="J106" t="s">
        <v>9502</v>
      </c>
      <c r="K106" t="s">
        <v>9516</v>
      </c>
      <c r="L106" t="s">
        <v>1561</v>
      </c>
      <c r="M106" s="690" t="s">
        <v>2100</v>
      </c>
    </row>
    <row r="107" spans="10:13">
      <c r="J107" t="s">
        <v>9502</v>
      </c>
      <c r="K107" t="s">
        <v>9517</v>
      </c>
      <c r="L107" t="s">
        <v>2024</v>
      </c>
      <c r="M107" s="690" t="s">
        <v>2100</v>
      </c>
    </row>
    <row r="108" spans="10:13">
      <c r="J108" t="s">
        <v>9502</v>
      </c>
      <c r="K108" t="s">
        <v>9518</v>
      </c>
      <c r="L108" t="s">
        <v>2025</v>
      </c>
      <c r="M108" s="690" t="s">
        <v>2100</v>
      </c>
    </row>
    <row r="109" spans="10:13">
      <c r="J109" t="s">
        <v>9519</v>
      </c>
      <c r="K109" t="s">
        <v>9464</v>
      </c>
      <c r="L109" t="s">
        <v>2101</v>
      </c>
      <c r="M109" s="690" t="s">
        <v>2101</v>
      </c>
    </row>
    <row r="110" spans="10:13">
      <c r="J110" t="s">
        <v>9519</v>
      </c>
      <c r="K110" t="s">
        <v>9520</v>
      </c>
      <c r="L110" t="s">
        <v>2102</v>
      </c>
      <c r="M110" s="690" t="s">
        <v>2101</v>
      </c>
    </row>
    <row r="111" spans="10:13">
      <c r="J111" t="s">
        <v>9519</v>
      </c>
      <c r="K111" t="s">
        <v>9521</v>
      </c>
      <c r="L111" t="s">
        <v>1222</v>
      </c>
      <c r="M111" s="690" t="s">
        <v>2101</v>
      </c>
    </row>
    <row r="112" spans="10:13">
      <c r="J112" t="s">
        <v>9519</v>
      </c>
      <c r="K112" t="s">
        <v>9522</v>
      </c>
      <c r="L112" t="s">
        <v>1239</v>
      </c>
      <c r="M112" s="690" t="s">
        <v>2101</v>
      </c>
    </row>
    <row r="113" spans="10:13">
      <c r="J113" t="s">
        <v>9519</v>
      </c>
      <c r="K113" t="s">
        <v>9523</v>
      </c>
      <c r="L113" t="s">
        <v>1276</v>
      </c>
      <c r="M113" s="690" t="s">
        <v>2101</v>
      </c>
    </row>
    <row r="114" spans="10:13">
      <c r="J114" t="s">
        <v>9519</v>
      </c>
      <c r="K114" t="s">
        <v>9524</v>
      </c>
      <c r="L114" t="s">
        <v>1295</v>
      </c>
      <c r="M114" s="690" t="s">
        <v>2101</v>
      </c>
    </row>
    <row r="115" spans="10:13">
      <c r="J115" t="s">
        <v>9519</v>
      </c>
      <c r="K115" t="s">
        <v>9470</v>
      </c>
      <c r="L115" t="s">
        <v>2103</v>
      </c>
      <c r="M115" s="690" t="s">
        <v>2103</v>
      </c>
    </row>
    <row r="116" spans="10:13">
      <c r="J116" t="s">
        <v>9519</v>
      </c>
      <c r="K116" t="s">
        <v>9525</v>
      </c>
      <c r="L116" t="s">
        <v>1343</v>
      </c>
      <c r="M116" s="690" t="s">
        <v>2103</v>
      </c>
    </row>
    <row r="117" spans="10:13">
      <c r="J117" t="s">
        <v>9519</v>
      </c>
      <c r="K117" t="s">
        <v>9526</v>
      </c>
      <c r="L117" t="s">
        <v>766</v>
      </c>
      <c r="M117" s="690" t="s">
        <v>2103</v>
      </c>
    </row>
    <row r="118" spans="10:13">
      <c r="J118" t="s">
        <v>9519</v>
      </c>
      <c r="K118" t="s">
        <v>9527</v>
      </c>
      <c r="L118" t="s">
        <v>767</v>
      </c>
      <c r="M118" s="690" t="s">
        <v>2103</v>
      </c>
    </row>
    <row r="119" spans="10:13">
      <c r="J119" t="s">
        <v>9519</v>
      </c>
      <c r="K119" t="s">
        <v>9528</v>
      </c>
      <c r="L119" t="s">
        <v>768</v>
      </c>
      <c r="M119" s="690" t="s">
        <v>2103</v>
      </c>
    </row>
    <row r="120" spans="10:13">
      <c r="J120" t="s">
        <v>9519</v>
      </c>
      <c r="K120" t="s">
        <v>9529</v>
      </c>
      <c r="L120" t="s">
        <v>769</v>
      </c>
      <c r="M120" s="690" t="s">
        <v>2103</v>
      </c>
    </row>
    <row r="121" spans="10:13">
      <c r="J121" t="s">
        <v>9519</v>
      </c>
      <c r="K121" t="s">
        <v>9530</v>
      </c>
      <c r="L121" t="s">
        <v>2104</v>
      </c>
      <c r="M121" s="690" t="s">
        <v>2103</v>
      </c>
    </row>
    <row r="122" spans="10:13">
      <c r="J122" t="s">
        <v>9519</v>
      </c>
      <c r="K122" t="s">
        <v>9452</v>
      </c>
      <c r="L122" t="s">
        <v>2105</v>
      </c>
      <c r="M122" s="690" t="s">
        <v>2105</v>
      </c>
    </row>
    <row r="123" spans="10:13">
      <c r="J123" t="s">
        <v>9519</v>
      </c>
      <c r="K123" t="s">
        <v>9531</v>
      </c>
      <c r="L123" t="s">
        <v>1463</v>
      </c>
      <c r="M123" s="690" t="s">
        <v>2105</v>
      </c>
    </row>
    <row r="124" spans="10:13">
      <c r="J124" t="s">
        <v>9519</v>
      </c>
      <c r="K124" t="s">
        <v>9532</v>
      </c>
      <c r="L124" t="s">
        <v>1499</v>
      </c>
      <c r="M124" s="690" t="s">
        <v>2105</v>
      </c>
    </row>
    <row r="125" spans="10:13">
      <c r="J125" t="s">
        <v>9519</v>
      </c>
      <c r="K125" t="s">
        <v>9533</v>
      </c>
      <c r="L125" t="s">
        <v>1514</v>
      </c>
      <c r="M125" s="690" t="s">
        <v>2105</v>
      </c>
    </row>
    <row r="126" spans="10:13">
      <c r="J126" t="s">
        <v>9519</v>
      </c>
      <c r="K126" t="s">
        <v>9534</v>
      </c>
      <c r="L126" t="s">
        <v>1548</v>
      </c>
      <c r="M126" s="690" t="s">
        <v>2105</v>
      </c>
    </row>
    <row r="127" spans="10:13">
      <c r="J127" t="s">
        <v>9519</v>
      </c>
      <c r="K127" t="s">
        <v>9535</v>
      </c>
      <c r="L127" t="s">
        <v>1562</v>
      </c>
      <c r="M127" s="690" t="s">
        <v>2105</v>
      </c>
    </row>
    <row r="128" spans="10:13">
      <c r="J128" t="s">
        <v>9519</v>
      </c>
      <c r="K128" t="s">
        <v>9458</v>
      </c>
      <c r="L128" t="s">
        <v>2106</v>
      </c>
      <c r="M128" s="690" t="s">
        <v>2106</v>
      </c>
    </row>
    <row r="129" spans="10:13">
      <c r="J129" t="s">
        <v>9519</v>
      </c>
      <c r="K129" t="s">
        <v>9536</v>
      </c>
      <c r="L129" t="s">
        <v>1606</v>
      </c>
      <c r="M129" s="690" t="s">
        <v>2106</v>
      </c>
    </row>
    <row r="130" spans="10:13">
      <c r="J130" t="s">
        <v>9519</v>
      </c>
      <c r="K130" t="s">
        <v>9537</v>
      </c>
      <c r="L130" t="s">
        <v>1640</v>
      </c>
      <c r="M130" s="690" t="s">
        <v>2106</v>
      </c>
    </row>
    <row r="131" spans="10:13">
      <c r="J131" t="s">
        <v>9519</v>
      </c>
      <c r="K131" t="s">
        <v>9538</v>
      </c>
      <c r="L131" t="s">
        <v>1654</v>
      </c>
      <c r="M131" s="690" t="s">
        <v>2106</v>
      </c>
    </row>
    <row r="132" spans="10:13">
      <c r="J132" t="s">
        <v>9519</v>
      </c>
      <c r="K132" t="s">
        <v>9539</v>
      </c>
      <c r="L132" t="s">
        <v>1687</v>
      </c>
      <c r="M132" s="690" t="s">
        <v>2106</v>
      </c>
    </row>
    <row r="133" spans="10:13">
      <c r="J133" t="s">
        <v>9519</v>
      </c>
      <c r="K133" t="s">
        <v>9540</v>
      </c>
      <c r="L133" t="s">
        <v>1698</v>
      </c>
      <c r="M133" s="690" t="s">
        <v>2106</v>
      </c>
    </row>
    <row r="134" spans="10:13">
      <c r="J134" t="s">
        <v>9519</v>
      </c>
      <c r="K134" t="s">
        <v>9541</v>
      </c>
      <c r="L134" t="s">
        <v>2107</v>
      </c>
      <c r="M134" s="690" t="s">
        <v>2106</v>
      </c>
    </row>
    <row r="135" spans="10:13">
      <c r="J135" t="s">
        <v>9519</v>
      </c>
      <c r="K135" t="s">
        <v>9490</v>
      </c>
      <c r="L135" t="s">
        <v>2108</v>
      </c>
      <c r="M135" s="690" t="s">
        <v>2108</v>
      </c>
    </row>
    <row r="136" spans="10:13">
      <c r="J136" t="s">
        <v>9519</v>
      </c>
      <c r="K136" t="s">
        <v>9542</v>
      </c>
      <c r="L136" t="s">
        <v>2109</v>
      </c>
      <c r="M136" s="690" t="s">
        <v>2108</v>
      </c>
    </row>
    <row r="137" spans="10:13">
      <c r="J137" t="s">
        <v>9519</v>
      </c>
      <c r="K137" t="s">
        <v>9543</v>
      </c>
      <c r="L137" t="s">
        <v>2110</v>
      </c>
      <c r="M137" s="690" t="s">
        <v>2108</v>
      </c>
    </row>
    <row r="138" spans="10:13">
      <c r="J138" t="s">
        <v>9519</v>
      </c>
      <c r="K138" t="s">
        <v>9544</v>
      </c>
      <c r="L138" t="s">
        <v>2111</v>
      </c>
      <c r="M138" s="690" t="s">
        <v>2108</v>
      </c>
    </row>
    <row r="139" spans="10:13">
      <c r="J139" t="s">
        <v>9519</v>
      </c>
      <c r="K139" t="s">
        <v>9545</v>
      </c>
      <c r="L139" t="s">
        <v>2112</v>
      </c>
      <c r="M139" s="690" t="s">
        <v>2108</v>
      </c>
    </row>
    <row r="140" spans="10:13">
      <c r="J140" t="s">
        <v>9519</v>
      </c>
      <c r="K140" t="s">
        <v>9496</v>
      </c>
      <c r="L140" t="s">
        <v>2113</v>
      </c>
      <c r="M140" s="690" t="s">
        <v>2113</v>
      </c>
    </row>
    <row r="141" spans="10:13">
      <c r="J141" t="s">
        <v>9519</v>
      </c>
      <c r="K141" t="s">
        <v>9546</v>
      </c>
      <c r="L141" t="s">
        <v>2114</v>
      </c>
      <c r="M141" s="690" t="s">
        <v>2113</v>
      </c>
    </row>
    <row r="142" spans="10:13">
      <c r="J142" t="s">
        <v>9519</v>
      </c>
      <c r="K142" t="s">
        <v>9547</v>
      </c>
      <c r="L142" t="s">
        <v>2115</v>
      </c>
      <c r="M142" s="690" t="s">
        <v>2113</v>
      </c>
    </row>
    <row r="143" spans="10:13">
      <c r="J143" t="s">
        <v>9519</v>
      </c>
      <c r="K143" t="s">
        <v>9548</v>
      </c>
      <c r="L143" t="s">
        <v>2116</v>
      </c>
      <c r="M143" s="690" t="s">
        <v>2113</v>
      </c>
    </row>
    <row r="144" spans="10:13">
      <c r="J144" t="s">
        <v>9519</v>
      </c>
      <c r="K144" t="s">
        <v>9549</v>
      </c>
      <c r="L144" t="s">
        <v>2117</v>
      </c>
      <c r="M144" s="690" t="s">
        <v>2113</v>
      </c>
    </row>
    <row r="145" spans="10:13">
      <c r="J145" t="s">
        <v>9550</v>
      </c>
      <c r="K145" t="s">
        <v>9452</v>
      </c>
      <c r="L145" t="s">
        <v>2118</v>
      </c>
      <c r="M145" s="690" t="s">
        <v>2118</v>
      </c>
    </row>
    <row r="146" spans="10:13">
      <c r="J146" t="s">
        <v>9550</v>
      </c>
      <c r="K146" t="s">
        <v>9551</v>
      </c>
      <c r="L146" t="s">
        <v>2119</v>
      </c>
      <c r="M146" s="690" t="s">
        <v>2118</v>
      </c>
    </row>
    <row r="147" spans="10:13">
      <c r="J147" t="s">
        <v>9550</v>
      </c>
      <c r="K147" t="s">
        <v>9552</v>
      </c>
      <c r="L147" t="s">
        <v>2120</v>
      </c>
      <c r="M147" s="690" t="s">
        <v>2118</v>
      </c>
    </row>
    <row r="148" spans="10:13">
      <c r="J148" t="s">
        <v>9550</v>
      </c>
      <c r="K148" t="s">
        <v>9553</v>
      </c>
      <c r="L148" t="s">
        <v>2121</v>
      </c>
      <c r="M148" s="690" t="s">
        <v>2118</v>
      </c>
    </row>
    <row r="149" spans="10:13">
      <c r="J149" t="s">
        <v>9550</v>
      </c>
      <c r="K149" t="s">
        <v>9554</v>
      </c>
      <c r="L149" t="s">
        <v>2122</v>
      </c>
      <c r="M149" s="690" t="s">
        <v>2118</v>
      </c>
    </row>
    <row r="150" spans="10:13">
      <c r="J150" t="s">
        <v>9550</v>
      </c>
      <c r="K150" t="s">
        <v>9555</v>
      </c>
      <c r="L150" t="s">
        <v>2123</v>
      </c>
      <c r="M150" s="690" t="s">
        <v>2118</v>
      </c>
    </row>
    <row r="151" spans="10:13">
      <c r="J151" t="s">
        <v>9550</v>
      </c>
      <c r="K151" t="s">
        <v>9556</v>
      </c>
      <c r="L151" t="s">
        <v>2124</v>
      </c>
      <c r="M151" s="690" t="s">
        <v>2118</v>
      </c>
    </row>
    <row r="152" spans="10:13">
      <c r="J152" t="s">
        <v>9550</v>
      </c>
      <c r="K152" t="s">
        <v>9458</v>
      </c>
      <c r="L152" t="s">
        <v>2125</v>
      </c>
      <c r="M152" s="690" t="s">
        <v>2125</v>
      </c>
    </row>
    <row r="153" spans="10:13">
      <c r="J153" t="s">
        <v>9550</v>
      </c>
      <c r="K153" t="s">
        <v>9557</v>
      </c>
      <c r="L153" t="s">
        <v>2126</v>
      </c>
      <c r="M153" s="690" t="s">
        <v>2125</v>
      </c>
    </row>
    <row r="154" spans="10:13">
      <c r="J154" t="s">
        <v>9550</v>
      </c>
      <c r="K154" t="s">
        <v>9558</v>
      </c>
      <c r="L154" t="s">
        <v>2127</v>
      </c>
      <c r="M154" s="690" t="s">
        <v>2125</v>
      </c>
    </row>
    <row r="155" spans="10:13">
      <c r="J155" t="s">
        <v>9550</v>
      </c>
      <c r="K155" t="s">
        <v>9559</v>
      </c>
      <c r="L155" t="s">
        <v>2128</v>
      </c>
      <c r="M155" s="690" t="s">
        <v>2125</v>
      </c>
    </row>
    <row r="156" spans="10:13">
      <c r="J156" t="s">
        <v>9550</v>
      </c>
      <c r="K156" t="s">
        <v>9560</v>
      </c>
      <c r="L156" t="s">
        <v>2129</v>
      </c>
      <c r="M156" s="690" t="s">
        <v>2125</v>
      </c>
    </row>
    <row r="157" spans="10:13">
      <c r="J157" t="s">
        <v>9550</v>
      </c>
      <c r="K157" t="s">
        <v>9490</v>
      </c>
      <c r="L157" t="s">
        <v>2130</v>
      </c>
      <c r="M157" s="690" t="s">
        <v>2130</v>
      </c>
    </row>
    <row r="158" spans="10:13">
      <c r="J158" t="s">
        <v>9550</v>
      </c>
      <c r="K158" t="s">
        <v>9561</v>
      </c>
      <c r="L158" t="s">
        <v>2131</v>
      </c>
      <c r="M158" s="690" t="s">
        <v>2130</v>
      </c>
    </row>
    <row r="159" spans="10:13">
      <c r="J159" t="s">
        <v>9550</v>
      </c>
      <c r="K159" t="s">
        <v>9562</v>
      </c>
      <c r="L159" t="s">
        <v>2132</v>
      </c>
      <c r="M159" s="690" t="s">
        <v>2130</v>
      </c>
    </row>
    <row r="160" spans="10:13">
      <c r="J160" t="s">
        <v>9550</v>
      </c>
      <c r="K160" t="s">
        <v>9563</v>
      </c>
      <c r="L160" t="s">
        <v>2133</v>
      </c>
      <c r="M160" s="690" t="s">
        <v>2130</v>
      </c>
    </row>
    <row r="161" spans="10:13">
      <c r="J161" t="s">
        <v>9550</v>
      </c>
      <c r="K161" t="s">
        <v>9564</v>
      </c>
      <c r="L161" t="s">
        <v>2134</v>
      </c>
      <c r="M161" s="690" t="s">
        <v>2130</v>
      </c>
    </row>
    <row r="162" spans="10:13">
      <c r="J162" t="s">
        <v>9550</v>
      </c>
      <c r="K162" t="s">
        <v>9565</v>
      </c>
      <c r="L162" t="s">
        <v>2135</v>
      </c>
      <c r="M162" s="690" t="s">
        <v>2130</v>
      </c>
    </row>
    <row r="163" spans="10:13">
      <c r="J163" t="s">
        <v>9550</v>
      </c>
      <c r="K163" t="s">
        <v>9566</v>
      </c>
      <c r="L163" t="s">
        <v>2136</v>
      </c>
      <c r="M163" s="690" t="s">
        <v>2130</v>
      </c>
    </row>
    <row r="164" spans="10:13">
      <c r="J164" t="s">
        <v>9550</v>
      </c>
      <c r="K164" t="s">
        <v>9496</v>
      </c>
      <c r="L164" t="s">
        <v>2137</v>
      </c>
      <c r="M164" s="690" t="s">
        <v>2137</v>
      </c>
    </row>
    <row r="165" spans="10:13">
      <c r="J165" t="s">
        <v>9550</v>
      </c>
      <c r="K165" t="s">
        <v>9567</v>
      </c>
      <c r="L165" t="s">
        <v>2138</v>
      </c>
      <c r="M165" s="690" t="s">
        <v>2137</v>
      </c>
    </row>
    <row r="166" spans="10:13">
      <c r="J166" t="s">
        <v>9550</v>
      </c>
      <c r="K166" t="s">
        <v>9568</v>
      </c>
      <c r="L166" t="s">
        <v>2139</v>
      </c>
      <c r="M166" s="690" t="s">
        <v>2137</v>
      </c>
    </row>
    <row r="167" spans="10:13">
      <c r="J167" t="s">
        <v>9550</v>
      </c>
      <c r="K167" t="s">
        <v>9569</v>
      </c>
      <c r="L167" t="s">
        <v>2140</v>
      </c>
      <c r="M167" s="690" t="s">
        <v>2137</v>
      </c>
    </row>
    <row r="168" spans="10:13">
      <c r="J168" t="s">
        <v>9550</v>
      </c>
      <c r="K168" t="s">
        <v>9570</v>
      </c>
      <c r="L168" t="s">
        <v>2141</v>
      </c>
      <c r="M168" s="690" t="s">
        <v>2137</v>
      </c>
    </row>
    <row r="169" spans="10:13">
      <c r="J169" t="s">
        <v>9571</v>
      </c>
      <c r="K169" t="s">
        <v>9464</v>
      </c>
      <c r="L169" t="s">
        <v>2142</v>
      </c>
      <c r="M169" s="690" t="s">
        <v>2142</v>
      </c>
    </row>
    <row r="170" spans="10:13">
      <c r="J170" t="s">
        <v>9571</v>
      </c>
      <c r="K170" t="s">
        <v>9572</v>
      </c>
      <c r="L170" t="s">
        <v>2143</v>
      </c>
      <c r="M170" s="690" t="s">
        <v>2142</v>
      </c>
    </row>
    <row r="171" spans="10:13">
      <c r="J171" t="s">
        <v>9571</v>
      </c>
      <c r="K171" t="s">
        <v>9573</v>
      </c>
      <c r="L171" t="s">
        <v>1223</v>
      </c>
      <c r="M171" s="690" t="s">
        <v>2142</v>
      </c>
    </row>
    <row r="172" spans="10:13">
      <c r="J172" t="s">
        <v>9571</v>
      </c>
      <c r="K172" t="s">
        <v>9574</v>
      </c>
      <c r="L172" t="s">
        <v>1241</v>
      </c>
      <c r="M172" s="690" t="s">
        <v>2142</v>
      </c>
    </row>
    <row r="173" spans="10:13">
      <c r="J173" t="s">
        <v>9571</v>
      </c>
      <c r="K173" t="s">
        <v>9575</v>
      </c>
      <c r="L173" t="s">
        <v>1278</v>
      </c>
      <c r="M173" s="690" t="s">
        <v>2142</v>
      </c>
    </row>
    <row r="174" spans="10:13">
      <c r="J174" t="s">
        <v>9571</v>
      </c>
      <c r="K174" t="s">
        <v>9576</v>
      </c>
      <c r="L174" t="s">
        <v>1297</v>
      </c>
      <c r="M174" s="690" t="s">
        <v>2142</v>
      </c>
    </row>
    <row r="175" spans="10:13">
      <c r="J175" t="s">
        <v>9571</v>
      </c>
      <c r="K175" t="s">
        <v>9577</v>
      </c>
      <c r="L175" t="s">
        <v>1332</v>
      </c>
      <c r="M175" s="690" t="s">
        <v>2142</v>
      </c>
    </row>
    <row r="176" spans="10:13">
      <c r="J176" t="s">
        <v>9571</v>
      </c>
      <c r="K176" t="s">
        <v>9470</v>
      </c>
      <c r="L176" t="s">
        <v>2144</v>
      </c>
      <c r="M176" s="690" t="s">
        <v>2144</v>
      </c>
    </row>
    <row r="177" spans="10:13">
      <c r="J177" t="s">
        <v>9571</v>
      </c>
      <c r="K177" t="s">
        <v>9578</v>
      </c>
      <c r="L177" t="s">
        <v>1432</v>
      </c>
      <c r="M177" s="690" t="s">
        <v>2144</v>
      </c>
    </row>
    <row r="178" spans="10:13">
      <c r="J178" t="s">
        <v>9571</v>
      </c>
      <c r="K178" t="s">
        <v>9579</v>
      </c>
      <c r="L178" t="s">
        <v>1420</v>
      </c>
      <c r="M178" s="690" t="s">
        <v>2144</v>
      </c>
    </row>
    <row r="179" spans="10:13">
      <c r="J179" t="s">
        <v>9571</v>
      </c>
      <c r="K179" t="s">
        <v>9580</v>
      </c>
      <c r="L179" t="s">
        <v>1388</v>
      </c>
      <c r="M179" s="690" t="s">
        <v>2144</v>
      </c>
    </row>
    <row r="180" spans="10:13">
      <c r="J180" t="s">
        <v>9571</v>
      </c>
      <c r="K180" t="s">
        <v>9581</v>
      </c>
      <c r="L180" t="s">
        <v>1376</v>
      </c>
      <c r="M180" s="690" t="s">
        <v>2144</v>
      </c>
    </row>
    <row r="181" spans="10:13">
      <c r="J181" t="s">
        <v>9571</v>
      </c>
      <c r="K181" t="s">
        <v>9452</v>
      </c>
      <c r="L181" t="s">
        <v>2145</v>
      </c>
      <c r="M181" s="690" t="s">
        <v>2145</v>
      </c>
    </row>
    <row r="182" spans="10:13">
      <c r="J182" t="s">
        <v>9571</v>
      </c>
      <c r="K182" t="s">
        <v>9582</v>
      </c>
      <c r="L182" t="s">
        <v>1465</v>
      </c>
      <c r="M182" s="690" t="s">
        <v>2145</v>
      </c>
    </row>
    <row r="183" spans="10:13">
      <c r="J183" t="s">
        <v>9571</v>
      </c>
      <c r="K183" t="s">
        <v>9583</v>
      </c>
      <c r="L183" t="s">
        <v>1501</v>
      </c>
      <c r="M183" s="690" t="s">
        <v>2145</v>
      </c>
    </row>
    <row r="184" spans="10:13">
      <c r="J184" t="s">
        <v>9571</v>
      </c>
      <c r="K184" t="s">
        <v>9584</v>
      </c>
      <c r="L184" t="s">
        <v>1516</v>
      </c>
      <c r="M184" s="690" t="s">
        <v>2145</v>
      </c>
    </row>
    <row r="185" spans="10:13">
      <c r="J185" t="s">
        <v>9571</v>
      </c>
      <c r="K185" t="s">
        <v>9585</v>
      </c>
      <c r="L185" t="s">
        <v>1550</v>
      </c>
      <c r="M185" s="690" t="s">
        <v>2145</v>
      </c>
    </row>
    <row r="186" spans="10:13">
      <c r="J186" t="s">
        <v>9571</v>
      </c>
      <c r="K186" t="s">
        <v>9458</v>
      </c>
      <c r="L186" t="s">
        <v>2146</v>
      </c>
      <c r="M186" s="690" t="s">
        <v>2146</v>
      </c>
    </row>
    <row r="187" spans="10:13">
      <c r="J187" t="s">
        <v>9571</v>
      </c>
      <c r="K187" t="s">
        <v>9586</v>
      </c>
      <c r="L187" t="s">
        <v>1699</v>
      </c>
      <c r="M187" s="690" t="s">
        <v>2146</v>
      </c>
    </row>
    <row r="188" spans="10:13">
      <c r="J188" t="s">
        <v>9571</v>
      </c>
      <c r="K188" t="s">
        <v>9587</v>
      </c>
      <c r="L188" t="s">
        <v>1689</v>
      </c>
      <c r="M188" s="690" t="s">
        <v>2146</v>
      </c>
    </row>
    <row r="189" spans="10:13">
      <c r="J189" t="s">
        <v>9571</v>
      </c>
      <c r="K189" t="s">
        <v>9588</v>
      </c>
      <c r="L189" t="s">
        <v>1656</v>
      </c>
      <c r="M189" s="690" t="s">
        <v>2146</v>
      </c>
    </row>
    <row r="190" spans="10:13">
      <c r="J190" t="s">
        <v>9571</v>
      </c>
      <c r="K190" t="s">
        <v>9589</v>
      </c>
      <c r="L190" t="s">
        <v>1642</v>
      </c>
      <c r="M190" s="690" t="s">
        <v>2146</v>
      </c>
    </row>
    <row r="191" spans="10:13">
      <c r="J191" t="s">
        <v>9571</v>
      </c>
      <c r="K191" t="s">
        <v>9590</v>
      </c>
      <c r="L191" t="s">
        <v>1608</v>
      </c>
      <c r="M191" s="690" t="s">
        <v>2146</v>
      </c>
    </row>
    <row r="192" spans="10:13">
      <c r="J192" t="s">
        <v>9571</v>
      </c>
      <c r="K192" t="s">
        <v>9591</v>
      </c>
      <c r="L192" t="s">
        <v>1596</v>
      </c>
      <c r="M192" s="690" t="s">
        <v>2146</v>
      </c>
    </row>
    <row r="193" spans="10:13">
      <c r="J193" t="s">
        <v>9592</v>
      </c>
      <c r="K193" t="s">
        <v>9593</v>
      </c>
      <c r="L193" t="s">
        <v>2147</v>
      </c>
      <c r="M193" s="690" t="s">
        <v>2147</v>
      </c>
    </row>
    <row r="194" spans="10:13">
      <c r="J194" t="s">
        <v>9592</v>
      </c>
      <c r="K194" t="s">
        <v>9594</v>
      </c>
      <c r="L194" t="s">
        <v>2148</v>
      </c>
      <c r="M194" s="690" t="s">
        <v>2147</v>
      </c>
    </row>
    <row r="195" spans="10:13">
      <c r="J195" t="s">
        <v>9592</v>
      </c>
      <c r="K195" t="s">
        <v>9595</v>
      </c>
      <c r="L195" t="s">
        <v>2149</v>
      </c>
      <c r="M195" s="690" t="s">
        <v>2147</v>
      </c>
    </row>
    <row r="196" spans="10:13">
      <c r="J196" t="s">
        <v>9592</v>
      </c>
      <c r="K196" t="s">
        <v>9596</v>
      </c>
      <c r="L196" t="s">
        <v>2150</v>
      </c>
      <c r="M196" s="690" t="s">
        <v>2147</v>
      </c>
    </row>
    <row r="197" spans="10:13">
      <c r="J197" t="s">
        <v>9592</v>
      </c>
      <c r="K197" t="s">
        <v>9597</v>
      </c>
      <c r="L197" t="s">
        <v>2151</v>
      </c>
      <c r="M197" s="690" t="s">
        <v>2147</v>
      </c>
    </row>
    <row r="198" spans="10:13">
      <c r="J198" t="s">
        <v>9592</v>
      </c>
      <c r="K198" t="s">
        <v>9598</v>
      </c>
      <c r="L198" t="s">
        <v>2152</v>
      </c>
      <c r="M198" s="690" t="s">
        <v>2147</v>
      </c>
    </row>
    <row r="199" spans="10:13">
      <c r="J199" t="s">
        <v>9592</v>
      </c>
      <c r="K199" t="s">
        <v>9599</v>
      </c>
      <c r="L199" t="s">
        <v>2153</v>
      </c>
      <c r="M199" s="690" t="s">
        <v>2153</v>
      </c>
    </row>
    <row r="200" spans="10:13">
      <c r="J200" t="s">
        <v>9592</v>
      </c>
      <c r="K200" t="s">
        <v>9600</v>
      </c>
      <c r="L200" t="s">
        <v>2154</v>
      </c>
      <c r="M200" s="690" t="s">
        <v>2153</v>
      </c>
    </row>
    <row r="201" spans="10:13">
      <c r="J201" t="s">
        <v>9592</v>
      </c>
      <c r="K201" t="s">
        <v>9601</v>
      </c>
      <c r="L201" t="s">
        <v>2155</v>
      </c>
      <c r="M201" s="690" t="s">
        <v>2153</v>
      </c>
    </row>
    <row r="202" spans="10:13">
      <c r="J202" t="s">
        <v>9592</v>
      </c>
      <c r="K202" t="s">
        <v>9602</v>
      </c>
      <c r="L202" t="s">
        <v>2156</v>
      </c>
      <c r="M202" s="690" t="s">
        <v>2153</v>
      </c>
    </row>
    <row r="203" spans="10:13">
      <c r="J203" t="s">
        <v>9592</v>
      </c>
      <c r="K203" t="s">
        <v>9603</v>
      </c>
      <c r="L203" t="s">
        <v>2157</v>
      </c>
      <c r="M203" s="690" t="s">
        <v>2153</v>
      </c>
    </row>
    <row r="204" spans="10:13">
      <c r="J204" t="s">
        <v>9592</v>
      </c>
      <c r="K204" t="s">
        <v>9604</v>
      </c>
      <c r="L204" t="s">
        <v>2158</v>
      </c>
      <c r="M204" s="690" t="s">
        <v>2153</v>
      </c>
    </row>
    <row r="205" spans="10:13">
      <c r="J205" t="s">
        <v>9592</v>
      </c>
      <c r="K205" t="s">
        <v>9605</v>
      </c>
      <c r="L205" t="s">
        <v>2159</v>
      </c>
      <c r="M205" s="690" t="s">
        <v>2159</v>
      </c>
    </row>
    <row r="206" spans="10:13">
      <c r="J206" t="s">
        <v>9592</v>
      </c>
      <c r="K206" t="s">
        <v>9606</v>
      </c>
      <c r="L206" t="s">
        <v>2160</v>
      </c>
      <c r="M206" s="690" t="s">
        <v>2159</v>
      </c>
    </row>
    <row r="207" spans="10:13">
      <c r="J207" t="s">
        <v>9592</v>
      </c>
      <c r="K207" t="s">
        <v>9607</v>
      </c>
      <c r="L207" t="s">
        <v>2161</v>
      </c>
      <c r="M207" s="690" t="s">
        <v>2159</v>
      </c>
    </row>
    <row r="208" spans="10:13">
      <c r="J208" t="s">
        <v>9592</v>
      </c>
      <c r="K208" t="s">
        <v>9608</v>
      </c>
      <c r="L208" t="s">
        <v>2162</v>
      </c>
      <c r="M208" s="690" t="s">
        <v>2159</v>
      </c>
    </row>
    <row r="209" spans="10:13">
      <c r="J209" t="s">
        <v>9592</v>
      </c>
      <c r="K209" t="s">
        <v>9609</v>
      </c>
      <c r="L209" t="s">
        <v>2049</v>
      </c>
      <c r="M209" s="690" t="s">
        <v>2159</v>
      </c>
    </row>
    <row r="210" spans="10:13">
      <c r="J210" t="s">
        <v>9592</v>
      </c>
      <c r="K210" t="s">
        <v>9610</v>
      </c>
      <c r="L210" t="s">
        <v>2163</v>
      </c>
      <c r="M210" s="690" t="s">
        <v>2159</v>
      </c>
    </row>
    <row r="211" spans="10:13">
      <c r="J211" t="s">
        <v>9611</v>
      </c>
      <c r="K211" t="s">
        <v>9464</v>
      </c>
      <c r="L211" t="s">
        <v>2164</v>
      </c>
      <c r="M211" s="690" t="s">
        <v>2164</v>
      </c>
    </row>
    <row r="212" spans="10:13">
      <c r="J212" t="s">
        <v>9611</v>
      </c>
      <c r="K212" t="s">
        <v>9612</v>
      </c>
      <c r="L212" t="s">
        <v>2165</v>
      </c>
      <c r="M212" s="690" t="s">
        <v>2164</v>
      </c>
    </row>
    <row r="213" spans="10:13">
      <c r="J213" t="s">
        <v>9611</v>
      </c>
      <c r="K213" t="s">
        <v>9613</v>
      </c>
      <c r="L213" t="s">
        <v>1224</v>
      </c>
      <c r="M213" s="690" t="s">
        <v>2164</v>
      </c>
    </row>
    <row r="214" spans="10:13">
      <c r="J214" t="s">
        <v>9611</v>
      </c>
      <c r="K214" t="s">
        <v>9614</v>
      </c>
      <c r="L214" t="s">
        <v>1242</v>
      </c>
      <c r="M214" s="690" t="s">
        <v>2164</v>
      </c>
    </row>
    <row r="215" spans="10:13">
      <c r="J215" t="s">
        <v>9611</v>
      </c>
      <c r="K215" t="s">
        <v>9615</v>
      </c>
      <c r="L215" t="s">
        <v>1280</v>
      </c>
      <c r="M215" s="690" t="s">
        <v>2164</v>
      </c>
    </row>
    <row r="216" spans="10:13">
      <c r="J216" t="s">
        <v>9611</v>
      </c>
      <c r="K216" t="s">
        <v>9616</v>
      </c>
      <c r="L216" t="s">
        <v>1298</v>
      </c>
      <c r="M216" s="690" t="s">
        <v>2164</v>
      </c>
    </row>
    <row r="217" spans="10:13">
      <c r="J217" t="s">
        <v>9611</v>
      </c>
      <c r="K217" t="s">
        <v>9470</v>
      </c>
      <c r="L217" t="s">
        <v>2166</v>
      </c>
      <c r="M217" s="690" t="s">
        <v>2166</v>
      </c>
    </row>
    <row r="218" spans="10:13">
      <c r="J218" t="s">
        <v>9611</v>
      </c>
      <c r="K218" t="s">
        <v>9617</v>
      </c>
      <c r="L218" t="s">
        <v>2167</v>
      </c>
      <c r="M218" s="690" t="s">
        <v>2166</v>
      </c>
    </row>
    <row r="219" spans="10:13">
      <c r="J219" t="s">
        <v>9611</v>
      </c>
      <c r="K219" t="s">
        <v>9618</v>
      </c>
      <c r="L219" t="s">
        <v>1378</v>
      </c>
      <c r="M219" s="690" t="s">
        <v>2166</v>
      </c>
    </row>
    <row r="220" spans="10:13">
      <c r="J220" t="s">
        <v>9611</v>
      </c>
      <c r="K220" t="s">
        <v>9619</v>
      </c>
      <c r="L220" t="s">
        <v>1389</v>
      </c>
      <c r="M220" s="690" t="s">
        <v>2166</v>
      </c>
    </row>
    <row r="221" spans="10:13">
      <c r="J221" t="s">
        <v>9611</v>
      </c>
      <c r="K221" t="s">
        <v>9620</v>
      </c>
      <c r="L221" t="s">
        <v>1422</v>
      </c>
      <c r="M221" s="690" t="s">
        <v>2166</v>
      </c>
    </row>
    <row r="222" spans="10:13">
      <c r="J222" t="s">
        <v>9611</v>
      </c>
      <c r="K222" t="s">
        <v>9621</v>
      </c>
      <c r="L222" t="s">
        <v>1433</v>
      </c>
      <c r="M222" s="690" t="s">
        <v>2166</v>
      </c>
    </row>
    <row r="223" spans="10:13">
      <c r="J223" t="s">
        <v>9611</v>
      </c>
      <c r="K223" t="s">
        <v>9452</v>
      </c>
      <c r="L223" t="s">
        <v>2168</v>
      </c>
      <c r="M223" s="690" t="s">
        <v>2168</v>
      </c>
    </row>
    <row r="224" spans="10:13">
      <c r="J224" t="s">
        <v>9611</v>
      </c>
      <c r="K224" t="s">
        <v>9622</v>
      </c>
      <c r="L224" t="s">
        <v>131</v>
      </c>
      <c r="M224" s="690" t="s">
        <v>2168</v>
      </c>
    </row>
    <row r="225" spans="10:13">
      <c r="J225" t="s">
        <v>9611</v>
      </c>
      <c r="K225" t="s">
        <v>9623</v>
      </c>
      <c r="L225" t="s">
        <v>128</v>
      </c>
      <c r="M225" s="690" t="s">
        <v>2168</v>
      </c>
    </row>
    <row r="226" spans="10:13">
      <c r="J226" t="s">
        <v>9611</v>
      </c>
      <c r="K226" t="s">
        <v>9624</v>
      </c>
      <c r="L226" t="s">
        <v>2169</v>
      </c>
      <c r="M226" s="690" t="s">
        <v>2168</v>
      </c>
    </row>
    <row r="227" spans="10:13">
      <c r="J227" t="s">
        <v>9611</v>
      </c>
      <c r="K227" t="s">
        <v>9625</v>
      </c>
      <c r="L227" t="s">
        <v>124</v>
      </c>
      <c r="M227" s="690" t="s">
        <v>2168</v>
      </c>
    </row>
    <row r="228" spans="10:13">
      <c r="J228" t="s">
        <v>9611</v>
      </c>
      <c r="K228" t="s">
        <v>9626</v>
      </c>
      <c r="L228" t="s">
        <v>141</v>
      </c>
      <c r="M228" s="690" t="s">
        <v>2168</v>
      </c>
    </row>
    <row r="229" spans="10:13">
      <c r="J229" t="s">
        <v>9611</v>
      </c>
      <c r="K229" t="s">
        <v>9458</v>
      </c>
      <c r="L229" t="s">
        <v>2170</v>
      </c>
      <c r="M229" s="690" t="s">
        <v>2170</v>
      </c>
    </row>
    <row r="230" spans="10:13">
      <c r="J230" t="s">
        <v>9611</v>
      </c>
      <c r="K230" t="s">
        <v>9627</v>
      </c>
      <c r="L230" t="s">
        <v>155</v>
      </c>
      <c r="M230" s="690" t="s">
        <v>2170</v>
      </c>
    </row>
    <row r="231" spans="10:13">
      <c r="J231" t="s">
        <v>9611</v>
      </c>
      <c r="K231" t="s">
        <v>9628</v>
      </c>
      <c r="L231" t="s">
        <v>158</v>
      </c>
      <c r="M231" s="690" t="s">
        <v>2170</v>
      </c>
    </row>
    <row r="232" spans="10:13">
      <c r="J232" t="s">
        <v>9611</v>
      </c>
      <c r="K232" t="s">
        <v>9629</v>
      </c>
      <c r="L232" t="s">
        <v>168</v>
      </c>
      <c r="M232" s="690" t="s">
        <v>2170</v>
      </c>
    </row>
    <row r="233" spans="10:13">
      <c r="J233" t="s">
        <v>9611</v>
      </c>
      <c r="K233" t="s">
        <v>9630</v>
      </c>
      <c r="L233" t="s">
        <v>171</v>
      </c>
      <c r="M233" s="690" t="s">
        <v>2170</v>
      </c>
    </row>
    <row r="234" spans="10:13">
      <c r="J234" t="s">
        <v>9611</v>
      </c>
      <c r="K234" t="s">
        <v>9631</v>
      </c>
      <c r="L234" t="s">
        <v>174</v>
      </c>
      <c r="M234" s="690" t="s">
        <v>2170</v>
      </c>
    </row>
    <row r="235" spans="10:13">
      <c r="J235" t="s">
        <v>9632</v>
      </c>
      <c r="K235" t="s">
        <v>9464</v>
      </c>
      <c r="L235" t="s">
        <v>2171</v>
      </c>
      <c r="M235" s="690" t="s">
        <v>2171</v>
      </c>
    </row>
    <row r="236" spans="10:13">
      <c r="J236" t="s">
        <v>9632</v>
      </c>
      <c r="K236" t="s">
        <v>9633</v>
      </c>
      <c r="L236" t="s">
        <v>1941</v>
      </c>
      <c r="M236" s="690" t="s">
        <v>2171</v>
      </c>
    </row>
    <row r="237" spans="10:13">
      <c r="J237" t="s">
        <v>9632</v>
      </c>
      <c r="K237" t="s">
        <v>9634</v>
      </c>
      <c r="L237" t="s">
        <v>1943</v>
      </c>
      <c r="M237" s="690" t="s">
        <v>2171</v>
      </c>
    </row>
    <row r="238" spans="10:13">
      <c r="J238" t="s">
        <v>9632</v>
      </c>
      <c r="K238" t="s">
        <v>9635</v>
      </c>
      <c r="L238" t="s">
        <v>1944</v>
      </c>
      <c r="M238" s="690" t="s">
        <v>2171</v>
      </c>
    </row>
    <row r="239" spans="10:13">
      <c r="J239" t="s">
        <v>9632</v>
      </c>
      <c r="K239" t="s">
        <v>9636</v>
      </c>
      <c r="L239" t="s">
        <v>1945</v>
      </c>
      <c r="M239" s="690" t="s">
        <v>2171</v>
      </c>
    </row>
    <row r="240" spans="10:13">
      <c r="J240" t="s">
        <v>9632</v>
      </c>
      <c r="K240" t="s">
        <v>9637</v>
      </c>
      <c r="L240" t="s">
        <v>1946</v>
      </c>
      <c r="M240" s="690" t="s">
        <v>2171</v>
      </c>
    </row>
    <row r="241" spans="10:13">
      <c r="J241" t="s">
        <v>9632</v>
      </c>
      <c r="K241" t="s">
        <v>9470</v>
      </c>
      <c r="L241" t="s">
        <v>2172</v>
      </c>
      <c r="M241" s="690" t="s">
        <v>2172</v>
      </c>
    </row>
    <row r="242" spans="10:13">
      <c r="J242" t="s">
        <v>9632</v>
      </c>
      <c r="K242" t="s">
        <v>9638</v>
      </c>
      <c r="L242" t="s">
        <v>1947</v>
      </c>
      <c r="M242" s="690" t="s">
        <v>2172</v>
      </c>
    </row>
    <row r="243" spans="10:13">
      <c r="J243" t="s">
        <v>9632</v>
      </c>
      <c r="K243" t="s">
        <v>9639</v>
      </c>
      <c r="L243" t="s">
        <v>1948</v>
      </c>
      <c r="M243" s="690" t="s">
        <v>2172</v>
      </c>
    </row>
    <row r="244" spans="10:13">
      <c r="J244" t="s">
        <v>9632</v>
      </c>
      <c r="K244" t="s">
        <v>9640</v>
      </c>
      <c r="L244" t="s">
        <v>1949</v>
      </c>
      <c r="M244" s="690" t="s">
        <v>2172</v>
      </c>
    </row>
    <row r="245" spans="10:13">
      <c r="J245" t="s">
        <v>9632</v>
      </c>
      <c r="K245" t="s">
        <v>9641</v>
      </c>
      <c r="L245" t="s">
        <v>1950</v>
      </c>
      <c r="M245" s="690" t="s">
        <v>2172</v>
      </c>
    </row>
    <row r="246" spans="10:13">
      <c r="J246" t="s">
        <v>9632</v>
      </c>
      <c r="K246" t="s">
        <v>9642</v>
      </c>
      <c r="L246" t="s">
        <v>1951</v>
      </c>
      <c r="M246" s="690" t="s">
        <v>2172</v>
      </c>
    </row>
    <row r="247" spans="10:13">
      <c r="J247" t="s">
        <v>9632</v>
      </c>
      <c r="K247" t="s">
        <v>9452</v>
      </c>
      <c r="L247" t="s">
        <v>2173</v>
      </c>
      <c r="M247" s="690" t="s">
        <v>2173</v>
      </c>
    </row>
    <row r="248" spans="10:13">
      <c r="J248" t="s">
        <v>9632</v>
      </c>
      <c r="K248" t="s">
        <v>9643</v>
      </c>
      <c r="L248" t="s">
        <v>2026</v>
      </c>
      <c r="M248" s="690" t="s">
        <v>2173</v>
      </c>
    </row>
    <row r="249" spans="10:13">
      <c r="J249" t="s">
        <v>9632</v>
      </c>
      <c r="K249" t="s">
        <v>9644</v>
      </c>
      <c r="L249" t="s">
        <v>2028</v>
      </c>
      <c r="M249" s="690" t="s">
        <v>2173</v>
      </c>
    </row>
    <row r="250" spans="10:13">
      <c r="J250" t="s">
        <v>9632</v>
      </c>
      <c r="K250" t="s">
        <v>9645</v>
      </c>
      <c r="L250" t="s">
        <v>2029</v>
      </c>
      <c r="M250" s="690" t="s">
        <v>2173</v>
      </c>
    </row>
    <row r="251" spans="10:13">
      <c r="J251" t="s">
        <v>9632</v>
      </c>
      <c r="K251" t="s">
        <v>9646</v>
      </c>
      <c r="L251" t="s">
        <v>2030</v>
      </c>
      <c r="M251" s="690" t="s">
        <v>2173</v>
      </c>
    </row>
    <row r="252" spans="10:13">
      <c r="J252" t="s">
        <v>9632</v>
      </c>
      <c r="K252" t="s">
        <v>9647</v>
      </c>
      <c r="L252" t="s">
        <v>2031</v>
      </c>
      <c r="M252" s="690" t="s">
        <v>2173</v>
      </c>
    </row>
    <row r="253" spans="10:13">
      <c r="J253" t="s">
        <v>9632</v>
      </c>
      <c r="K253" t="s">
        <v>9458</v>
      </c>
      <c r="L253" t="s">
        <v>2174</v>
      </c>
      <c r="M253" s="690" t="s">
        <v>2174</v>
      </c>
    </row>
    <row r="254" spans="10:13">
      <c r="J254" t="s">
        <v>9632</v>
      </c>
      <c r="K254" t="s">
        <v>9648</v>
      </c>
      <c r="L254" t="s">
        <v>2032</v>
      </c>
      <c r="M254" s="690" t="s">
        <v>2174</v>
      </c>
    </row>
    <row r="255" spans="10:13">
      <c r="J255" t="s">
        <v>9632</v>
      </c>
      <c r="K255" t="s">
        <v>9649</v>
      </c>
      <c r="L255" t="s">
        <v>2033</v>
      </c>
      <c r="M255" s="690" t="s">
        <v>2174</v>
      </c>
    </row>
    <row r="256" spans="10:13">
      <c r="J256" t="s">
        <v>9632</v>
      </c>
      <c r="K256" t="s">
        <v>9650</v>
      </c>
      <c r="L256" t="s">
        <v>2034</v>
      </c>
      <c r="M256" s="690" t="s">
        <v>2174</v>
      </c>
    </row>
    <row r="257" spans="10:13">
      <c r="J257" t="s">
        <v>9632</v>
      </c>
      <c r="K257" t="s">
        <v>9651</v>
      </c>
      <c r="L257" t="s">
        <v>2035</v>
      </c>
      <c r="M257" s="690" t="s">
        <v>2174</v>
      </c>
    </row>
    <row r="258" spans="10:13">
      <c r="J258" t="s">
        <v>9632</v>
      </c>
      <c r="K258" t="s">
        <v>9652</v>
      </c>
      <c r="L258" t="s">
        <v>2036</v>
      </c>
      <c r="M258" s="690" t="s">
        <v>2174</v>
      </c>
    </row>
    <row r="259" spans="10:13">
      <c r="J259" t="s">
        <v>9653</v>
      </c>
      <c r="K259" t="s">
        <v>9452</v>
      </c>
      <c r="L259" t="s">
        <v>2175</v>
      </c>
      <c r="M259" s="690" t="s">
        <v>2175</v>
      </c>
    </row>
    <row r="260" spans="10:13">
      <c r="J260" t="s">
        <v>9653</v>
      </c>
      <c r="K260" t="s">
        <v>3299</v>
      </c>
      <c r="L260" t="s">
        <v>2176</v>
      </c>
      <c r="M260" s="690" t="s">
        <v>2175</v>
      </c>
    </row>
    <row r="261" spans="10:13">
      <c r="J261" t="s">
        <v>9653</v>
      </c>
      <c r="K261" t="s">
        <v>3300</v>
      </c>
      <c r="L261" t="s">
        <v>1226</v>
      </c>
      <c r="M261" s="690" t="s">
        <v>2175</v>
      </c>
    </row>
    <row r="262" spans="10:13">
      <c r="J262" t="s">
        <v>9653</v>
      </c>
      <c r="K262" t="s">
        <v>3301</v>
      </c>
      <c r="L262" t="s">
        <v>1244</v>
      </c>
      <c r="M262" s="690" t="s">
        <v>2175</v>
      </c>
    </row>
    <row r="263" spans="10:13">
      <c r="J263" t="s">
        <v>9653</v>
      </c>
      <c r="K263" t="s">
        <v>3302</v>
      </c>
      <c r="L263" t="s">
        <v>1282</v>
      </c>
      <c r="M263" s="690" t="s">
        <v>2175</v>
      </c>
    </row>
    <row r="264" spans="10:13">
      <c r="J264" t="s">
        <v>9653</v>
      </c>
      <c r="K264" t="s">
        <v>3303</v>
      </c>
      <c r="L264" t="s">
        <v>1300</v>
      </c>
      <c r="M264" s="690" t="s">
        <v>2175</v>
      </c>
    </row>
    <row r="265" spans="10:13">
      <c r="J265" t="s">
        <v>9653</v>
      </c>
      <c r="K265" t="s">
        <v>9458</v>
      </c>
      <c r="L265" t="s">
        <v>2177</v>
      </c>
      <c r="M265" s="690" t="s">
        <v>2177</v>
      </c>
    </row>
    <row r="266" spans="10:13">
      <c r="J266" t="s">
        <v>9653</v>
      </c>
      <c r="K266" t="s">
        <v>3304</v>
      </c>
      <c r="L266" t="s">
        <v>2178</v>
      </c>
      <c r="M266" s="690" t="s">
        <v>2177</v>
      </c>
    </row>
    <row r="267" spans="10:13">
      <c r="J267" t="s">
        <v>9653</v>
      </c>
      <c r="K267" t="s">
        <v>3305</v>
      </c>
      <c r="L267" t="s">
        <v>1380</v>
      </c>
      <c r="M267" s="690" t="s">
        <v>2177</v>
      </c>
    </row>
    <row r="268" spans="10:13">
      <c r="J268" t="s">
        <v>9653</v>
      </c>
      <c r="K268" t="s">
        <v>3306</v>
      </c>
      <c r="L268" t="s">
        <v>1391</v>
      </c>
      <c r="M268" s="690" t="s">
        <v>2177</v>
      </c>
    </row>
    <row r="269" spans="10:13">
      <c r="J269" t="s">
        <v>9653</v>
      </c>
      <c r="K269" t="s">
        <v>3307</v>
      </c>
      <c r="L269" t="s">
        <v>1424</v>
      </c>
      <c r="M269" s="690" t="s">
        <v>2177</v>
      </c>
    </row>
    <row r="270" spans="10:13">
      <c r="J270" t="s">
        <v>9653</v>
      </c>
      <c r="K270" t="s">
        <v>3308</v>
      </c>
      <c r="L270" t="s">
        <v>1435</v>
      </c>
      <c r="M270" s="690" t="s">
        <v>2177</v>
      </c>
    </row>
    <row r="271" spans="10:13">
      <c r="J271" t="s">
        <v>9653</v>
      </c>
      <c r="K271" t="s">
        <v>9490</v>
      </c>
      <c r="L271" t="s">
        <v>2179</v>
      </c>
      <c r="M271" s="690" t="s">
        <v>2179</v>
      </c>
    </row>
    <row r="272" spans="10:13">
      <c r="J272" t="s">
        <v>9653</v>
      </c>
      <c r="K272" t="s">
        <v>3309</v>
      </c>
      <c r="L272" t="s">
        <v>2180</v>
      </c>
      <c r="M272" s="690" t="s">
        <v>2179</v>
      </c>
    </row>
    <row r="273" spans="10:13">
      <c r="J273" t="s">
        <v>9653</v>
      </c>
      <c r="K273" t="s">
        <v>3310</v>
      </c>
      <c r="L273" t="s">
        <v>1504</v>
      </c>
      <c r="M273" s="690" t="s">
        <v>2179</v>
      </c>
    </row>
    <row r="274" spans="10:13">
      <c r="J274" t="s">
        <v>9653</v>
      </c>
      <c r="K274" t="s">
        <v>3311</v>
      </c>
      <c r="L274" t="s">
        <v>1518</v>
      </c>
      <c r="M274" s="690" t="s">
        <v>2179</v>
      </c>
    </row>
    <row r="275" spans="10:13">
      <c r="J275" t="s">
        <v>9653</v>
      </c>
      <c r="K275" t="s">
        <v>3312</v>
      </c>
      <c r="L275" t="s">
        <v>1554</v>
      </c>
      <c r="M275" s="690" t="s">
        <v>2179</v>
      </c>
    </row>
    <row r="276" spans="10:13">
      <c r="J276" t="s">
        <v>9653</v>
      </c>
      <c r="K276" t="s">
        <v>3313</v>
      </c>
      <c r="L276" t="s">
        <v>1566</v>
      </c>
      <c r="M276" s="690" t="s">
        <v>2179</v>
      </c>
    </row>
    <row r="277" spans="10:13">
      <c r="J277" t="s">
        <v>9653</v>
      </c>
      <c r="K277" t="s">
        <v>9496</v>
      </c>
      <c r="L277" t="s">
        <v>2181</v>
      </c>
      <c r="M277" s="690" t="s">
        <v>2181</v>
      </c>
    </row>
    <row r="278" spans="10:13">
      <c r="J278" t="s">
        <v>9653</v>
      </c>
      <c r="K278" t="s">
        <v>3314</v>
      </c>
      <c r="L278" t="s">
        <v>2182</v>
      </c>
      <c r="M278" s="690" t="s">
        <v>2181</v>
      </c>
    </row>
    <row r="279" spans="10:13">
      <c r="J279" t="s">
        <v>9653</v>
      </c>
      <c r="K279" t="s">
        <v>3315</v>
      </c>
      <c r="L279" t="s">
        <v>1646</v>
      </c>
      <c r="M279" s="690" t="s">
        <v>2181</v>
      </c>
    </row>
    <row r="280" spans="10:13">
      <c r="J280" t="s">
        <v>9653</v>
      </c>
      <c r="K280" t="s">
        <v>3316</v>
      </c>
      <c r="L280" t="s">
        <v>1658</v>
      </c>
      <c r="M280" s="690" t="s">
        <v>2181</v>
      </c>
    </row>
    <row r="281" spans="10:13">
      <c r="J281" t="s">
        <v>9653</v>
      </c>
      <c r="K281" t="s">
        <v>3317</v>
      </c>
      <c r="L281" t="s">
        <v>1693</v>
      </c>
      <c r="M281" s="690" t="s">
        <v>2181</v>
      </c>
    </row>
    <row r="282" spans="10:13">
      <c r="J282" t="s">
        <v>9653</v>
      </c>
      <c r="K282" t="s">
        <v>3318</v>
      </c>
      <c r="L282" t="s">
        <v>1702</v>
      </c>
      <c r="M282" s="690" t="s">
        <v>2181</v>
      </c>
    </row>
    <row r="283" spans="10:13">
      <c r="J283" t="s">
        <v>9653</v>
      </c>
      <c r="K283" t="s">
        <v>9593</v>
      </c>
      <c r="L283" t="s">
        <v>2183</v>
      </c>
      <c r="M283" s="690" t="s">
        <v>2183</v>
      </c>
    </row>
    <row r="284" spans="10:13">
      <c r="J284" t="s">
        <v>9653</v>
      </c>
      <c r="K284" t="s">
        <v>9599</v>
      </c>
      <c r="L284" t="s">
        <v>2184</v>
      </c>
      <c r="M284" s="690" t="s">
        <v>2184</v>
      </c>
    </row>
    <row r="285" spans="10:13">
      <c r="J285" t="s">
        <v>9653</v>
      </c>
      <c r="K285" t="s">
        <v>9605</v>
      </c>
      <c r="L285" t="s">
        <v>2185</v>
      </c>
      <c r="M285" s="690" t="s">
        <v>2185</v>
      </c>
    </row>
    <row r="286" spans="10:13">
      <c r="J286" t="s">
        <v>9654</v>
      </c>
      <c r="K286" t="s">
        <v>9464</v>
      </c>
      <c r="L286" t="s">
        <v>2186</v>
      </c>
      <c r="M286" s="690" t="s">
        <v>2186</v>
      </c>
    </row>
    <row r="287" spans="10:13">
      <c r="J287" t="s">
        <v>9654</v>
      </c>
      <c r="K287" t="s">
        <v>9655</v>
      </c>
      <c r="L287" t="s">
        <v>1952</v>
      </c>
      <c r="M287" s="690" t="s">
        <v>2186</v>
      </c>
    </row>
    <row r="288" spans="10:13">
      <c r="J288" t="s">
        <v>9654</v>
      </c>
      <c r="K288" t="s">
        <v>9656</v>
      </c>
      <c r="L288" t="s">
        <v>1954</v>
      </c>
      <c r="M288" s="690" t="s">
        <v>2186</v>
      </c>
    </row>
    <row r="289" spans="10:13">
      <c r="J289" t="s">
        <v>9654</v>
      </c>
      <c r="K289" t="s">
        <v>9657</v>
      </c>
      <c r="L289" t="s">
        <v>1955</v>
      </c>
      <c r="M289" s="690" t="s">
        <v>2186</v>
      </c>
    </row>
    <row r="290" spans="10:13">
      <c r="J290" t="s">
        <v>9654</v>
      </c>
      <c r="K290" t="s">
        <v>9658</v>
      </c>
      <c r="L290" t="s">
        <v>1956</v>
      </c>
      <c r="M290" s="690" t="s">
        <v>2186</v>
      </c>
    </row>
    <row r="291" spans="10:13">
      <c r="J291" t="s">
        <v>9654</v>
      </c>
      <c r="K291" t="s">
        <v>9659</v>
      </c>
      <c r="L291" t="s">
        <v>1957</v>
      </c>
      <c r="M291" s="690" t="s">
        <v>2186</v>
      </c>
    </row>
    <row r="292" spans="10:13">
      <c r="J292" t="s">
        <v>9654</v>
      </c>
      <c r="K292" t="s">
        <v>9470</v>
      </c>
      <c r="L292" t="s">
        <v>2187</v>
      </c>
      <c r="M292" s="690" t="s">
        <v>2187</v>
      </c>
    </row>
    <row r="293" spans="10:13">
      <c r="J293" t="s">
        <v>9654</v>
      </c>
      <c r="K293" t="s">
        <v>9660</v>
      </c>
      <c r="L293" t="s">
        <v>1958</v>
      </c>
      <c r="M293" s="690" t="s">
        <v>2187</v>
      </c>
    </row>
    <row r="294" spans="10:13">
      <c r="J294" t="s">
        <v>9654</v>
      </c>
      <c r="K294" t="s">
        <v>9661</v>
      </c>
      <c r="L294" t="s">
        <v>1959</v>
      </c>
      <c r="M294" s="690" t="s">
        <v>2187</v>
      </c>
    </row>
    <row r="295" spans="10:13">
      <c r="J295" t="s">
        <v>9654</v>
      </c>
      <c r="K295" t="s">
        <v>9662</v>
      </c>
      <c r="L295" t="s">
        <v>1392</v>
      </c>
      <c r="M295" s="690" t="s">
        <v>2187</v>
      </c>
    </row>
    <row r="296" spans="10:13">
      <c r="J296" t="s">
        <v>9654</v>
      </c>
      <c r="K296" t="s">
        <v>9663</v>
      </c>
      <c r="L296" t="s">
        <v>1425</v>
      </c>
      <c r="M296" s="690" t="s">
        <v>2187</v>
      </c>
    </row>
    <row r="297" spans="10:13">
      <c r="J297" t="s">
        <v>9654</v>
      </c>
      <c r="K297" t="s">
        <v>9664</v>
      </c>
      <c r="L297" t="s">
        <v>1436</v>
      </c>
      <c r="M297" s="690" t="s">
        <v>2187</v>
      </c>
    </row>
    <row r="298" spans="10:13">
      <c r="J298" t="s">
        <v>9665</v>
      </c>
      <c r="K298" t="s">
        <v>9464</v>
      </c>
      <c r="L298" t="s">
        <v>2188</v>
      </c>
      <c r="M298" s="690" t="s">
        <v>2188</v>
      </c>
    </row>
    <row r="299" spans="10:13">
      <c r="J299" t="s">
        <v>9665</v>
      </c>
      <c r="K299" t="s">
        <v>9666</v>
      </c>
      <c r="L299" t="s">
        <v>2038</v>
      </c>
      <c r="M299" s="690" t="s">
        <v>2188</v>
      </c>
    </row>
    <row r="300" spans="10:13">
      <c r="J300" t="s">
        <v>9665</v>
      </c>
      <c r="K300" t="s">
        <v>9667</v>
      </c>
      <c r="L300" t="s">
        <v>2189</v>
      </c>
      <c r="M300" s="690" t="s">
        <v>2188</v>
      </c>
    </row>
    <row r="301" spans="10:13">
      <c r="J301" t="s">
        <v>9665</v>
      </c>
      <c r="K301" t="s">
        <v>9668</v>
      </c>
      <c r="L301" t="s">
        <v>2190</v>
      </c>
      <c r="M301" s="690" t="s">
        <v>2188</v>
      </c>
    </row>
    <row r="302" spans="10:13">
      <c r="J302" t="s">
        <v>9665</v>
      </c>
      <c r="K302" t="s">
        <v>9669</v>
      </c>
      <c r="L302" t="s">
        <v>2191</v>
      </c>
      <c r="M302" s="690" t="s">
        <v>2188</v>
      </c>
    </row>
    <row r="303" spans="10:13">
      <c r="J303" t="s">
        <v>9665</v>
      </c>
      <c r="K303" t="s">
        <v>9670</v>
      </c>
      <c r="L303" t="s">
        <v>2192</v>
      </c>
      <c r="M303" s="690" t="s">
        <v>2188</v>
      </c>
    </row>
    <row r="304" spans="10:13">
      <c r="J304" t="s">
        <v>9665</v>
      </c>
      <c r="K304" t="s">
        <v>9470</v>
      </c>
      <c r="L304" t="s">
        <v>2193</v>
      </c>
      <c r="M304" s="690" t="s">
        <v>2193</v>
      </c>
    </row>
    <row r="305" spans="10:13">
      <c r="J305" t="s">
        <v>9665</v>
      </c>
      <c r="K305" t="s">
        <v>9671</v>
      </c>
      <c r="L305" t="s">
        <v>2194</v>
      </c>
      <c r="M305" s="690" t="s">
        <v>2193</v>
      </c>
    </row>
    <row r="306" spans="10:13">
      <c r="J306" t="s">
        <v>9665</v>
      </c>
      <c r="K306" t="s">
        <v>9672</v>
      </c>
      <c r="L306" t="s">
        <v>2195</v>
      </c>
      <c r="M306" s="690" t="s">
        <v>2193</v>
      </c>
    </row>
    <row r="307" spans="10:13">
      <c r="J307" t="s">
        <v>9665</v>
      </c>
      <c r="K307" t="s">
        <v>9673</v>
      </c>
      <c r="L307" t="s">
        <v>2196</v>
      </c>
      <c r="M307" s="690" t="s">
        <v>2193</v>
      </c>
    </row>
    <row r="308" spans="10:13">
      <c r="J308" t="s">
        <v>9665</v>
      </c>
      <c r="K308" t="s">
        <v>9674</v>
      </c>
      <c r="L308" t="s">
        <v>2040</v>
      </c>
      <c r="M308" s="690" t="s">
        <v>2193</v>
      </c>
    </row>
    <row r="309" spans="10:13">
      <c r="J309" t="s">
        <v>9665</v>
      </c>
      <c r="K309" t="s">
        <v>9675</v>
      </c>
      <c r="L309" t="s">
        <v>2197</v>
      </c>
      <c r="M309" s="690" t="s">
        <v>2193</v>
      </c>
    </row>
    <row r="310" spans="10:13">
      <c r="J310" t="s">
        <v>9665</v>
      </c>
      <c r="K310" t="s">
        <v>9452</v>
      </c>
      <c r="L310" t="s">
        <v>2198</v>
      </c>
      <c r="M310" s="690" t="s">
        <v>2198</v>
      </c>
    </row>
    <row r="311" spans="10:13">
      <c r="J311" t="s">
        <v>9665</v>
      </c>
      <c r="K311" t="s">
        <v>9676</v>
      </c>
      <c r="L311" t="s">
        <v>2199</v>
      </c>
      <c r="M311" s="690" t="s">
        <v>2198</v>
      </c>
    </row>
    <row r="312" spans="10:13">
      <c r="J312" t="s">
        <v>9665</v>
      </c>
      <c r="K312" t="s">
        <v>9677</v>
      </c>
      <c r="L312" t="s">
        <v>2200</v>
      </c>
      <c r="M312" s="690" t="s">
        <v>2198</v>
      </c>
    </row>
    <row r="313" spans="10:13">
      <c r="J313" t="s">
        <v>9665</v>
      </c>
      <c r="K313" t="s">
        <v>9678</v>
      </c>
      <c r="L313" t="s">
        <v>2042</v>
      </c>
      <c r="M313" s="690" t="s">
        <v>2198</v>
      </c>
    </row>
    <row r="314" spans="10:13">
      <c r="J314" t="s">
        <v>9665</v>
      </c>
      <c r="K314" t="s">
        <v>9679</v>
      </c>
      <c r="L314" t="s">
        <v>2201</v>
      </c>
      <c r="M314" s="690" t="s">
        <v>2198</v>
      </c>
    </row>
    <row r="315" spans="10:13">
      <c r="J315" t="s">
        <v>9665</v>
      </c>
      <c r="K315" t="s">
        <v>9680</v>
      </c>
      <c r="L315" t="s">
        <v>2202</v>
      </c>
      <c r="M315" s="690" t="s">
        <v>2198</v>
      </c>
    </row>
    <row r="316" spans="10:13">
      <c r="J316" t="s">
        <v>9665</v>
      </c>
      <c r="K316" t="s">
        <v>9458</v>
      </c>
      <c r="L316" t="s">
        <v>2203</v>
      </c>
      <c r="M316" s="690" t="s">
        <v>2203</v>
      </c>
    </row>
    <row r="317" spans="10:13">
      <c r="J317" t="s">
        <v>9665</v>
      </c>
      <c r="K317" t="s">
        <v>9681</v>
      </c>
      <c r="L317" t="s">
        <v>2044</v>
      </c>
      <c r="M317" s="690" t="s">
        <v>2203</v>
      </c>
    </row>
    <row r="318" spans="10:13">
      <c r="J318" t="s">
        <v>9665</v>
      </c>
      <c r="K318" t="s">
        <v>9682</v>
      </c>
      <c r="L318" t="s">
        <v>2204</v>
      </c>
      <c r="M318" s="690" t="s">
        <v>2203</v>
      </c>
    </row>
    <row r="319" spans="10:13">
      <c r="J319" t="s">
        <v>9665</v>
      </c>
      <c r="K319" t="s">
        <v>9683</v>
      </c>
      <c r="L319" t="s">
        <v>2205</v>
      </c>
      <c r="M319" s="690" t="s">
        <v>2203</v>
      </c>
    </row>
    <row r="320" spans="10:13">
      <c r="J320" t="s">
        <v>9665</v>
      </c>
      <c r="K320" t="s">
        <v>9684</v>
      </c>
      <c r="L320" t="s">
        <v>2206</v>
      </c>
      <c r="M320" s="690" t="s">
        <v>2203</v>
      </c>
    </row>
    <row r="321" spans="10:13">
      <c r="J321" t="s">
        <v>9665</v>
      </c>
      <c r="K321" t="s">
        <v>9685</v>
      </c>
      <c r="L321" t="s">
        <v>2207</v>
      </c>
      <c r="M321" s="690" t="s">
        <v>2203</v>
      </c>
    </row>
    <row r="322" spans="10:13">
      <c r="J322" t="s">
        <v>9686</v>
      </c>
      <c r="K322" t="s">
        <v>9464</v>
      </c>
      <c r="L322" t="s">
        <v>2208</v>
      </c>
      <c r="M322" s="690" t="s">
        <v>2208</v>
      </c>
    </row>
    <row r="323" spans="10:13">
      <c r="J323" t="s">
        <v>9686</v>
      </c>
      <c r="K323" t="s">
        <v>9687</v>
      </c>
      <c r="L323" t="s">
        <v>2209</v>
      </c>
      <c r="M323" s="690" t="s">
        <v>2208</v>
      </c>
    </row>
    <row r="324" spans="10:13">
      <c r="J324" t="s">
        <v>9686</v>
      </c>
      <c r="K324" t="s">
        <v>9688</v>
      </c>
      <c r="L324" t="s">
        <v>2210</v>
      </c>
      <c r="M324" s="690" t="s">
        <v>2208</v>
      </c>
    </row>
    <row r="325" spans="10:13">
      <c r="J325" t="s">
        <v>9686</v>
      </c>
      <c r="K325" t="s">
        <v>9689</v>
      </c>
      <c r="L325" t="s">
        <v>129</v>
      </c>
      <c r="M325" s="690" t="s">
        <v>2208</v>
      </c>
    </row>
    <row r="326" spans="10:13">
      <c r="J326" t="s">
        <v>9686</v>
      </c>
      <c r="K326" t="s">
        <v>9690</v>
      </c>
      <c r="L326" t="s">
        <v>1879</v>
      </c>
      <c r="M326" s="690" t="s">
        <v>2208</v>
      </c>
    </row>
    <row r="327" spans="10:13">
      <c r="J327" t="s">
        <v>9686</v>
      </c>
      <c r="K327" t="s">
        <v>9691</v>
      </c>
      <c r="L327" t="s">
        <v>2211</v>
      </c>
      <c r="M327" s="690" t="s">
        <v>2208</v>
      </c>
    </row>
    <row r="328" spans="10:13">
      <c r="J328" t="s">
        <v>9686</v>
      </c>
      <c r="K328" t="s">
        <v>9470</v>
      </c>
      <c r="L328" t="s">
        <v>2212</v>
      </c>
      <c r="M328" s="690" t="s">
        <v>2212</v>
      </c>
    </row>
    <row r="329" spans="10:13">
      <c r="J329" t="s">
        <v>9686</v>
      </c>
      <c r="K329" t="s">
        <v>9692</v>
      </c>
      <c r="L329" t="s">
        <v>2213</v>
      </c>
      <c r="M329" s="690" t="s">
        <v>2212</v>
      </c>
    </row>
    <row r="330" spans="10:13">
      <c r="J330" t="s">
        <v>9686</v>
      </c>
      <c r="K330" t="s">
        <v>9693</v>
      </c>
      <c r="L330" t="s">
        <v>2214</v>
      </c>
      <c r="M330" s="690" t="s">
        <v>2212</v>
      </c>
    </row>
    <row r="331" spans="10:13">
      <c r="J331" t="s">
        <v>9686</v>
      </c>
      <c r="K331" t="s">
        <v>9694</v>
      </c>
      <c r="L331" t="s">
        <v>2215</v>
      </c>
      <c r="M331" s="690" t="s">
        <v>2212</v>
      </c>
    </row>
    <row r="332" spans="10:13">
      <c r="J332" t="s">
        <v>9686</v>
      </c>
      <c r="K332" t="s">
        <v>9695</v>
      </c>
      <c r="L332" t="s">
        <v>2216</v>
      </c>
      <c r="M332" s="690" t="s">
        <v>2212</v>
      </c>
    </row>
    <row r="333" spans="10:13">
      <c r="J333" t="s">
        <v>9686</v>
      </c>
      <c r="K333" t="s">
        <v>9696</v>
      </c>
      <c r="L333" t="s">
        <v>1960</v>
      </c>
      <c r="M333" s="690" t="s">
        <v>2212</v>
      </c>
    </row>
    <row r="334" spans="10:13">
      <c r="J334" t="s">
        <v>9686</v>
      </c>
      <c r="K334" t="s">
        <v>9452</v>
      </c>
      <c r="L334" t="s">
        <v>2217</v>
      </c>
      <c r="M334" s="690" t="s">
        <v>2217</v>
      </c>
    </row>
    <row r="335" spans="10:13">
      <c r="J335" t="s">
        <v>9686</v>
      </c>
      <c r="K335" t="s">
        <v>9697</v>
      </c>
      <c r="L335" t="s">
        <v>2218</v>
      </c>
      <c r="M335" s="690" t="s">
        <v>2217</v>
      </c>
    </row>
    <row r="336" spans="10:13">
      <c r="J336" t="s">
        <v>9686</v>
      </c>
      <c r="K336" t="s">
        <v>9698</v>
      </c>
      <c r="L336" t="s">
        <v>2219</v>
      </c>
      <c r="M336" s="690" t="s">
        <v>2217</v>
      </c>
    </row>
    <row r="337" spans="10:13">
      <c r="J337" t="s">
        <v>9686</v>
      </c>
      <c r="K337" t="s">
        <v>9699</v>
      </c>
      <c r="L337" t="s">
        <v>2220</v>
      </c>
      <c r="M337" s="690" t="s">
        <v>2217</v>
      </c>
    </row>
    <row r="338" spans="10:13">
      <c r="J338" t="s">
        <v>9686</v>
      </c>
      <c r="K338" t="s">
        <v>9700</v>
      </c>
      <c r="L338" t="s">
        <v>2221</v>
      </c>
      <c r="M338" s="690" t="s">
        <v>2217</v>
      </c>
    </row>
    <row r="339" spans="10:13">
      <c r="J339" t="s">
        <v>9686</v>
      </c>
      <c r="K339" t="s">
        <v>9701</v>
      </c>
      <c r="L339" t="s">
        <v>2222</v>
      </c>
      <c r="M339" s="690" t="s">
        <v>2217</v>
      </c>
    </row>
    <row r="340" spans="10:13">
      <c r="J340" t="s">
        <v>9686</v>
      </c>
      <c r="K340" t="s">
        <v>9458</v>
      </c>
      <c r="L340" t="s">
        <v>2223</v>
      </c>
      <c r="M340" s="690" t="s">
        <v>2223</v>
      </c>
    </row>
    <row r="341" spans="10:13">
      <c r="J341" t="s">
        <v>9686</v>
      </c>
      <c r="K341" t="s">
        <v>9702</v>
      </c>
      <c r="L341" t="s">
        <v>2224</v>
      </c>
      <c r="M341" s="690" t="s">
        <v>2223</v>
      </c>
    </row>
    <row r="342" spans="10:13">
      <c r="J342" t="s">
        <v>9686</v>
      </c>
      <c r="K342" t="s">
        <v>9703</v>
      </c>
      <c r="L342" t="s">
        <v>1881</v>
      </c>
      <c r="M342" s="690" t="s">
        <v>2223</v>
      </c>
    </row>
    <row r="343" spans="10:13">
      <c r="J343" t="s">
        <v>9686</v>
      </c>
      <c r="K343" t="s">
        <v>9704</v>
      </c>
      <c r="L343" t="s">
        <v>2225</v>
      </c>
      <c r="M343" s="690" t="s">
        <v>2223</v>
      </c>
    </row>
    <row r="344" spans="10:13">
      <c r="J344" t="s">
        <v>9686</v>
      </c>
      <c r="K344" t="s">
        <v>9705</v>
      </c>
      <c r="L344" t="s">
        <v>2226</v>
      </c>
      <c r="M344" s="690" t="s">
        <v>2223</v>
      </c>
    </row>
    <row r="345" spans="10:13">
      <c r="J345" t="s">
        <v>9686</v>
      </c>
      <c r="K345" t="s">
        <v>9706</v>
      </c>
      <c r="L345" t="s">
        <v>2227</v>
      </c>
      <c r="M345" s="690" t="s">
        <v>2223</v>
      </c>
    </row>
    <row r="346" spans="10:13">
      <c r="J346" t="s">
        <v>9686</v>
      </c>
      <c r="K346" t="s">
        <v>9490</v>
      </c>
      <c r="L346" t="s">
        <v>2228</v>
      </c>
      <c r="M346" s="690" t="s">
        <v>2228</v>
      </c>
    </row>
    <row r="347" spans="10:13">
      <c r="J347" t="s">
        <v>9686</v>
      </c>
      <c r="K347" t="s">
        <v>9707</v>
      </c>
      <c r="L347" t="s">
        <v>2229</v>
      </c>
      <c r="M347" s="690" t="s">
        <v>2228</v>
      </c>
    </row>
    <row r="348" spans="10:13">
      <c r="J348" t="s">
        <v>9686</v>
      </c>
      <c r="K348" t="s">
        <v>9708</v>
      </c>
      <c r="L348" t="s">
        <v>1962</v>
      </c>
      <c r="M348" s="690" t="s">
        <v>2228</v>
      </c>
    </row>
    <row r="349" spans="10:13">
      <c r="J349" t="s">
        <v>9686</v>
      </c>
      <c r="K349" t="s">
        <v>9709</v>
      </c>
      <c r="L349" t="s">
        <v>2230</v>
      </c>
      <c r="M349" s="690" t="s">
        <v>2228</v>
      </c>
    </row>
    <row r="350" spans="10:13">
      <c r="J350" t="s">
        <v>9686</v>
      </c>
      <c r="K350" t="s">
        <v>9710</v>
      </c>
      <c r="L350" t="s">
        <v>2231</v>
      </c>
      <c r="M350" s="690" t="s">
        <v>2228</v>
      </c>
    </row>
    <row r="351" spans="10:13">
      <c r="J351" t="s">
        <v>9686</v>
      </c>
      <c r="K351" t="s">
        <v>9711</v>
      </c>
      <c r="L351" t="s">
        <v>1964</v>
      </c>
      <c r="M351" s="690" t="s">
        <v>2228</v>
      </c>
    </row>
    <row r="352" spans="10:13">
      <c r="J352" t="s">
        <v>9686</v>
      </c>
      <c r="K352" t="s">
        <v>9496</v>
      </c>
      <c r="L352" t="s">
        <v>2232</v>
      </c>
      <c r="M352" s="690" t="s">
        <v>2232</v>
      </c>
    </row>
    <row r="353" spans="10:13">
      <c r="J353" t="s">
        <v>9686</v>
      </c>
      <c r="K353" t="s">
        <v>9712</v>
      </c>
      <c r="L353" t="s">
        <v>2233</v>
      </c>
      <c r="M353" s="690" t="s">
        <v>2232</v>
      </c>
    </row>
    <row r="354" spans="10:13">
      <c r="J354" t="s">
        <v>9686</v>
      </c>
      <c r="K354" t="s">
        <v>9713</v>
      </c>
      <c r="L354" t="s">
        <v>2234</v>
      </c>
      <c r="M354" s="690" t="s">
        <v>2232</v>
      </c>
    </row>
    <row r="355" spans="10:13">
      <c r="J355" t="s">
        <v>9686</v>
      </c>
      <c r="K355" t="s">
        <v>9714</v>
      </c>
      <c r="L355" t="s">
        <v>2235</v>
      </c>
      <c r="M355" s="690" t="s">
        <v>2232</v>
      </c>
    </row>
    <row r="356" spans="10:13">
      <c r="J356" t="s">
        <v>9686</v>
      </c>
      <c r="K356" t="s">
        <v>9715</v>
      </c>
      <c r="L356" t="s">
        <v>2236</v>
      </c>
      <c r="M356" s="690" t="s">
        <v>2232</v>
      </c>
    </row>
    <row r="357" spans="10:13">
      <c r="J357" t="s">
        <v>9686</v>
      </c>
      <c r="K357" t="s">
        <v>9716</v>
      </c>
      <c r="L357" t="s">
        <v>2237</v>
      </c>
      <c r="M357" s="690" t="s">
        <v>2232</v>
      </c>
    </row>
    <row r="358" spans="10:13">
      <c r="J358" t="s">
        <v>9717</v>
      </c>
      <c r="K358" t="s">
        <v>9593</v>
      </c>
      <c r="L358" t="s">
        <v>2238</v>
      </c>
      <c r="M358" s="690" t="s">
        <v>2238</v>
      </c>
    </row>
    <row r="359" spans="10:13">
      <c r="J359" t="s">
        <v>9717</v>
      </c>
      <c r="K359" t="s">
        <v>9718</v>
      </c>
      <c r="L359" t="s">
        <v>2239</v>
      </c>
      <c r="M359" s="690" t="s">
        <v>2238</v>
      </c>
    </row>
    <row r="360" spans="10:13">
      <c r="J360" t="s">
        <v>9717</v>
      </c>
      <c r="K360" t="s">
        <v>9719</v>
      </c>
      <c r="L360" t="s">
        <v>2240</v>
      </c>
      <c r="M360" s="690" t="s">
        <v>2238</v>
      </c>
    </row>
    <row r="361" spans="10:13">
      <c r="J361" t="s">
        <v>9717</v>
      </c>
      <c r="K361" t="s">
        <v>9720</v>
      </c>
      <c r="L361" t="s">
        <v>2241</v>
      </c>
      <c r="M361" s="690" t="s">
        <v>2238</v>
      </c>
    </row>
    <row r="362" spans="10:13">
      <c r="J362" t="s">
        <v>9717</v>
      </c>
      <c r="K362" t="s">
        <v>9721</v>
      </c>
      <c r="L362" t="s">
        <v>2242</v>
      </c>
      <c r="M362" s="690" t="s">
        <v>2238</v>
      </c>
    </row>
    <row r="363" spans="10:13">
      <c r="J363" t="s">
        <v>9717</v>
      </c>
      <c r="K363" t="s">
        <v>9722</v>
      </c>
      <c r="L363" t="s">
        <v>1883</v>
      </c>
      <c r="M363" s="690" t="s">
        <v>2238</v>
      </c>
    </row>
    <row r="364" spans="10:13">
      <c r="J364" t="s">
        <v>9717</v>
      </c>
      <c r="K364" t="s">
        <v>9599</v>
      </c>
      <c r="L364" t="s">
        <v>2243</v>
      </c>
      <c r="M364" s="690" t="s">
        <v>2243</v>
      </c>
    </row>
    <row r="365" spans="10:13">
      <c r="J365" t="s">
        <v>9717</v>
      </c>
      <c r="K365" t="s">
        <v>9723</v>
      </c>
      <c r="L365" t="s">
        <v>2244</v>
      </c>
      <c r="M365" s="690" t="s">
        <v>2243</v>
      </c>
    </row>
    <row r="366" spans="10:13">
      <c r="J366" t="s">
        <v>9717</v>
      </c>
      <c r="K366" t="s">
        <v>9724</v>
      </c>
      <c r="L366" t="s">
        <v>2245</v>
      </c>
      <c r="M366" s="690" t="s">
        <v>2243</v>
      </c>
    </row>
    <row r="367" spans="10:13">
      <c r="J367" t="s">
        <v>9717</v>
      </c>
      <c r="K367" t="s">
        <v>9725</v>
      </c>
      <c r="L367" t="s">
        <v>2246</v>
      </c>
      <c r="M367" s="690" t="s">
        <v>2243</v>
      </c>
    </row>
    <row r="368" spans="10:13">
      <c r="J368" t="s">
        <v>9717</v>
      </c>
      <c r="K368" t="s">
        <v>9726</v>
      </c>
      <c r="L368" t="s">
        <v>2247</v>
      </c>
      <c r="M368" s="690" t="s">
        <v>2243</v>
      </c>
    </row>
    <row r="369" spans="10:13">
      <c r="J369" t="s">
        <v>9717</v>
      </c>
      <c r="K369" t="s">
        <v>9727</v>
      </c>
      <c r="L369" t="s">
        <v>2248</v>
      </c>
      <c r="M369" s="690" t="s">
        <v>2243</v>
      </c>
    </row>
    <row r="370" spans="10:13">
      <c r="J370" t="s">
        <v>9717</v>
      </c>
      <c r="K370" t="s">
        <v>9605</v>
      </c>
      <c r="L370" t="s">
        <v>2249</v>
      </c>
      <c r="M370" s="690" t="s">
        <v>2249</v>
      </c>
    </row>
    <row r="371" spans="10:13">
      <c r="J371" t="s">
        <v>9717</v>
      </c>
      <c r="K371" t="s">
        <v>9728</v>
      </c>
      <c r="L371" t="s">
        <v>2250</v>
      </c>
      <c r="M371" s="690" t="s">
        <v>2249</v>
      </c>
    </row>
    <row r="372" spans="10:13">
      <c r="J372" t="s">
        <v>9717</v>
      </c>
      <c r="K372" t="s">
        <v>9729</v>
      </c>
      <c r="L372" t="s">
        <v>2251</v>
      </c>
      <c r="M372" s="690" t="s">
        <v>2249</v>
      </c>
    </row>
    <row r="373" spans="10:13">
      <c r="J373" t="s">
        <v>9717</v>
      </c>
      <c r="K373" t="s">
        <v>9730</v>
      </c>
      <c r="L373" t="s">
        <v>2252</v>
      </c>
      <c r="M373" s="690" t="s">
        <v>2249</v>
      </c>
    </row>
    <row r="374" spans="10:13">
      <c r="J374" t="s">
        <v>9717</v>
      </c>
      <c r="K374" t="s">
        <v>9731</v>
      </c>
      <c r="L374" t="s">
        <v>2253</v>
      </c>
      <c r="M374" s="690" t="s">
        <v>2249</v>
      </c>
    </row>
    <row r="375" spans="10:13">
      <c r="J375" t="s">
        <v>9717</v>
      </c>
      <c r="K375" t="s">
        <v>9732</v>
      </c>
      <c r="L375" t="s">
        <v>2254</v>
      </c>
      <c r="M375" s="690" t="s">
        <v>2249</v>
      </c>
    </row>
    <row r="376" spans="10:13">
      <c r="J376" t="s">
        <v>9733</v>
      </c>
      <c r="K376" t="s">
        <v>9593</v>
      </c>
      <c r="L376" t="s">
        <v>2255</v>
      </c>
      <c r="M376" s="690" t="s">
        <v>2255</v>
      </c>
    </row>
    <row r="377" spans="10:13">
      <c r="J377" t="s">
        <v>9733</v>
      </c>
      <c r="K377" t="s">
        <v>9605</v>
      </c>
      <c r="L377" t="s">
        <v>2256</v>
      </c>
      <c r="M377" s="690" t="s">
        <v>2256</v>
      </c>
    </row>
    <row r="378" spans="10:13">
      <c r="J378" t="s">
        <v>9734</v>
      </c>
      <c r="K378" t="s">
        <v>9593</v>
      </c>
      <c r="L378" t="s">
        <v>2257</v>
      </c>
      <c r="M378" s="690" t="s">
        <v>2257</v>
      </c>
    </row>
    <row r="379" spans="10:13">
      <c r="J379" t="s">
        <v>9734</v>
      </c>
      <c r="K379" t="s">
        <v>9735</v>
      </c>
      <c r="L379" t="s">
        <v>2258</v>
      </c>
      <c r="M379" s="690" t="s">
        <v>2257</v>
      </c>
    </row>
    <row r="380" spans="10:13">
      <c r="J380" t="s">
        <v>9734</v>
      </c>
      <c r="K380" t="s">
        <v>9736</v>
      </c>
      <c r="L380" t="s">
        <v>2259</v>
      </c>
      <c r="M380" s="690" t="s">
        <v>2257</v>
      </c>
    </row>
    <row r="381" spans="10:13">
      <c r="J381" t="s">
        <v>9734</v>
      </c>
      <c r="K381" t="s">
        <v>9737</v>
      </c>
      <c r="L381" t="s">
        <v>2260</v>
      </c>
      <c r="M381" s="690" t="s">
        <v>2257</v>
      </c>
    </row>
    <row r="382" spans="10:13">
      <c r="J382" t="s">
        <v>9734</v>
      </c>
      <c r="K382" t="s">
        <v>9738</v>
      </c>
      <c r="L382" t="s">
        <v>2261</v>
      </c>
      <c r="M382" s="690" t="s">
        <v>2257</v>
      </c>
    </row>
    <row r="383" spans="10:13">
      <c r="J383" t="s">
        <v>9734</v>
      </c>
      <c r="K383" t="s">
        <v>9739</v>
      </c>
      <c r="L383" t="s">
        <v>2262</v>
      </c>
      <c r="M383" s="690" t="s">
        <v>2257</v>
      </c>
    </row>
    <row r="384" spans="10:13">
      <c r="J384" t="s">
        <v>9734</v>
      </c>
      <c r="K384" t="s">
        <v>9599</v>
      </c>
      <c r="L384" t="s">
        <v>2263</v>
      </c>
      <c r="M384" s="690" t="s">
        <v>2263</v>
      </c>
    </row>
    <row r="385" spans="10:13">
      <c r="J385" t="s">
        <v>9734</v>
      </c>
      <c r="K385" t="s">
        <v>9740</v>
      </c>
      <c r="L385" t="s">
        <v>2264</v>
      </c>
      <c r="M385" s="690" t="s">
        <v>2263</v>
      </c>
    </row>
    <row r="386" spans="10:13">
      <c r="J386" t="s">
        <v>9734</v>
      </c>
      <c r="K386" t="s">
        <v>9741</v>
      </c>
      <c r="L386" t="s">
        <v>2265</v>
      </c>
      <c r="M386" s="690" t="s">
        <v>2263</v>
      </c>
    </row>
    <row r="387" spans="10:13">
      <c r="J387" t="s">
        <v>9734</v>
      </c>
      <c r="K387" t="s">
        <v>9742</v>
      </c>
      <c r="L387" t="s">
        <v>2266</v>
      </c>
      <c r="M387" s="690" t="s">
        <v>2263</v>
      </c>
    </row>
    <row r="388" spans="10:13">
      <c r="J388" t="s">
        <v>9734</v>
      </c>
      <c r="K388" t="s">
        <v>9743</v>
      </c>
      <c r="L388" t="s">
        <v>2267</v>
      </c>
      <c r="M388" s="690" t="s">
        <v>2263</v>
      </c>
    </row>
    <row r="389" spans="10:13">
      <c r="J389" t="s">
        <v>9734</v>
      </c>
      <c r="K389" t="s">
        <v>9744</v>
      </c>
      <c r="L389" t="s">
        <v>2268</v>
      </c>
      <c r="M389" s="690" t="s">
        <v>2263</v>
      </c>
    </row>
    <row r="390" spans="10:13">
      <c r="J390" t="s">
        <v>9734</v>
      </c>
      <c r="K390" t="s">
        <v>9605</v>
      </c>
      <c r="L390" t="s">
        <v>2269</v>
      </c>
      <c r="M390" s="690" t="s">
        <v>2269</v>
      </c>
    </row>
    <row r="391" spans="10:13">
      <c r="J391" t="s">
        <v>9734</v>
      </c>
      <c r="K391" t="s">
        <v>9745</v>
      </c>
      <c r="L391" t="s">
        <v>2270</v>
      </c>
      <c r="M391" s="690" t="s">
        <v>2269</v>
      </c>
    </row>
    <row r="392" spans="10:13">
      <c r="J392" t="s">
        <v>9734</v>
      </c>
      <c r="K392" t="s">
        <v>9746</v>
      </c>
      <c r="L392" t="s">
        <v>1966</v>
      </c>
      <c r="M392" s="690" t="s">
        <v>2269</v>
      </c>
    </row>
    <row r="393" spans="10:13">
      <c r="J393" t="s">
        <v>9734</v>
      </c>
      <c r="K393" t="s">
        <v>9747</v>
      </c>
      <c r="L393" t="s">
        <v>2271</v>
      </c>
      <c r="M393" s="690" t="s">
        <v>2269</v>
      </c>
    </row>
    <row r="394" spans="10:13">
      <c r="J394" t="s">
        <v>9734</v>
      </c>
      <c r="K394" t="s">
        <v>9748</v>
      </c>
      <c r="L394" t="s">
        <v>2272</v>
      </c>
      <c r="M394" s="690" t="s">
        <v>2269</v>
      </c>
    </row>
    <row r="395" spans="10:13">
      <c r="J395" t="s">
        <v>9734</v>
      </c>
      <c r="K395" t="s">
        <v>9749</v>
      </c>
      <c r="L395" t="s">
        <v>2273</v>
      </c>
      <c r="M395" s="690" t="s">
        <v>2269</v>
      </c>
    </row>
    <row r="396" spans="10:13">
      <c r="J396" t="s">
        <v>9750</v>
      </c>
      <c r="K396" t="s">
        <v>9593</v>
      </c>
      <c r="L396" t="s">
        <v>2274</v>
      </c>
      <c r="M396" s="690" t="s">
        <v>2274</v>
      </c>
    </row>
    <row r="397" spans="10:13">
      <c r="J397" t="s">
        <v>9750</v>
      </c>
      <c r="K397" t="s">
        <v>9751</v>
      </c>
      <c r="L397" t="s">
        <v>2275</v>
      </c>
      <c r="M397" s="690" t="s">
        <v>2274</v>
      </c>
    </row>
    <row r="398" spans="10:13">
      <c r="J398" t="s">
        <v>9750</v>
      </c>
      <c r="K398" t="s">
        <v>9752</v>
      </c>
      <c r="L398" t="s">
        <v>2276</v>
      </c>
      <c r="M398" s="690" t="s">
        <v>2274</v>
      </c>
    </row>
    <row r="399" spans="10:13">
      <c r="J399" t="s">
        <v>9750</v>
      </c>
      <c r="K399" t="s">
        <v>9753</v>
      </c>
      <c r="L399" t="s">
        <v>2277</v>
      </c>
      <c r="M399" s="690" t="s">
        <v>2274</v>
      </c>
    </row>
    <row r="400" spans="10:13">
      <c r="J400" t="s">
        <v>9750</v>
      </c>
      <c r="K400" t="s">
        <v>9754</v>
      </c>
      <c r="L400" t="s">
        <v>2278</v>
      </c>
      <c r="M400" s="690" t="s">
        <v>2274</v>
      </c>
    </row>
    <row r="401" spans="10:13">
      <c r="J401" t="s">
        <v>9750</v>
      </c>
      <c r="K401" t="s">
        <v>9755</v>
      </c>
      <c r="L401" t="s">
        <v>2279</v>
      </c>
      <c r="M401" s="690" t="s">
        <v>2274</v>
      </c>
    </row>
    <row r="402" spans="10:13">
      <c r="J402" t="s">
        <v>9750</v>
      </c>
      <c r="K402" t="s">
        <v>9599</v>
      </c>
      <c r="L402" t="s">
        <v>2280</v>
      </c>
      <c r="M402" s="690" t="s">
        <v>2280</v>
      </c>
    </row>
    <row r="403" spans="10:13">
      <c r="J403" t="s">
        <v>9750</v>
      </c>
      <c r="K403" t="s">
        <v>9756</v>
      </c>
      <c r="L403" t="s">
        <v>2281</v>
      </c>
      <c r="M403" s="690" t="s">
        <v>2280</v>
      </c>
    </row>
    <row r="404" spans="10:13">
      <c r="J404" t="s">
        <v>9750</v>
      </c>
      <c r="K404" t="s">
        <v>9757</v>
      </c>
      <c r="L404" t="s">
        <v>2282</v>
      </c>
      <c r="M404" s="690" t="s">
        <v>2280</v>
      </c>
    </row>
    <row r="405" spans="10:13">
      <c r="J405" t="s">
        <v>9750</v>
      </c>
      <c r="K405" t="s">
        <v>9758</v>
      </c>
      <c r="L405" t="s">
        <v>2283</v>
      </c>
      <c r="M405" s="690" t="s">
        <v>2280</v>
      </c>
    </row>
    <row r="406" spans="10:13">
      <c r="J406" t="s">
        <v>9750</v>
      </c>
      <c r="K406" t="s">
        <v>9759</v>
      </c>
      <c r="L406" t="s">
        <v>2284</v>
      </c>
      <c r="M406" s="690" t="s">
        <v>2280</v>
      </c>
    </row>
    <row r="407" spans="10:13">
      <c r="J407" t="s">
        <v>9750</v>
      </c>
      <c r="K407" t="s">
        <v>9760</v>
      </c>
      <c r="L407" t="s">
        <v>2285</v>
      </c>
      <c r="M407" s="690" t="s">
        <v>2280</v>
      </c>
    </row>
    <row r="408" spans="10:13">
      <c r="J408" t="s">
        <v>9761</v>
      </c>
      <c r="K408" t="s">
        <v>9593</v>
      </c>
      <c r="L408" t="s">
        <v>2286</v>
      </c>
      <c r="M408" s="690" t="s">
        <v>2286</v>
      </c>
    </row>
    <row r="409" spans="10:13">
      <c r="J409" t="s">
        <v>9761</v>
      </c>
      <c r="K409" t="s">
        <v>9762</v>
      </c>
      <c r="L409" t="s">
        <v>2287</v>
      </c>
      <c r="M409" s="690" t="s">
        <v>2286</v>
      </c>
    </row>
    <row r="410" spans="10:13">
      <c r="J410" t="s">
        <v>9761</v>
      </c>
      <c r="K410" t="s">
        <v>9763</v>
      </c>
      <c r="L410" t="s">
        <v>2288</v>
      </c>
      <c r="M410" s="690" t="s">
        <v>2286</v>
      </c>
    </row>
    <row r="411" spans="10:13">
      <c r="J411" t="s">
        <v>9761</v>
      </c>
      <c r="K411" t="s">
        <v>9764</v>
      </c>
      <c r="L411" t="s">
        <v>2289</v>
      </c>
      <c r="M411" s="690" t="s">
        <v>2286</v>
      </c>
    </row>
    <row r="412" spans="10:13">
      <c r="J412" t="s">
        <v>9761</v>
      </c>
      <c r="K412" t="s">
        <v>9765</v>
      </c>
      <c r="L412" t="s">
        <v>2290</v>
      </c>
      <c r="M412" s="690" t="s">
        <v>2286</v>
      </c>
    </row>
    <row r="413" spans="10:13">
      <c r="J413" t="s">
        <v>9761</v>
      </c>
      <c r="K413" t="s">
        <v>9766</v>
      </c>
      <c r="L413" t="s">
        <v>2291</v>
      </c>
      <c r="M413" s="690" t="s">
        <v>2286</v>
      </c>
    </row>
    <row r="414" spans="10:13">
      <c r="J414" t="s">
        <v>9761</v>
      </c>
      <c r="K414" t="s">
        <v>9599</v>
      </c>
      <c r="L414" t="s">
        <v>2292</v>
      </c>
      <c r="M414" s="690" t="s">
        <v>2292</v>
      </c>
    </row>
    <row r="415" spans="10:13">
      <c r="J415" t="s">
        <v>9761</v>
      </c>
      <c r="K415" t="s">
        <v>9767</v>
      </c>
      <c r="L415" t="s">
        <v>2293</v>
      </c>
      <c r="M415" s="690" t="s">
        <v>2292</v>
      </c>
    </row>
    <row r="416" spans="10:13">
      <c r="J416" t="s">
        <v>9761</v>
      </c>
      <c r="K416" t="s">
        <v>9768</v>
      </c>
      <c r="L416" t="s">
        <v>2294</v>
      </c>
      <c r="M416" s="690" t="s">
        <v>2292</v>
      </c>
    </row>
    <row r="417" spans="10:13">
      <c r="J417" t="s">
        <v>9761</v>
      </c>
      <c r="K417" t="s">
        <v>9769</v>
      </c>
      <c r="L417" t="s">
        <v>2295</v>
      </c>
      <c r="M417" s="690" t="s">
        <v>2292</v>
      </c>
    </row>
    <row r="418" spans="10:13">
      <c r="J418" t="s">
        <v>9761</v>
      </c>
      <c r="K418" t="s">
        <v>9770</v>
      </c>
      <c r="L418" t="s">
        <v>2296</v>
      </c>
      <c r="M418" s="690" t="s">
        <v>2292</v>
      </c>
    </row>
    <row r="419" spans="10:13">
      <c r="J419" t="s">
        <v>9761</v>
      </c>
      <c r="K419" t="s">
        <v>9771</v>
      </c>
      <c r="L419" t="s">
        <v>2297</v>
      </c>
      <c r="M419" s="690" t="s">
        <v>2292</v>
      </c>
    </row>
    <row r="420" spans="10:13">
      <c r="J420" t="s">
        <v>9761</v>
      </c>
      <c r="K420" t="s">
        <v>9605</v>
      </c>
      <c r="L420" t="s">
        <v>2298</v>
      </c>
      <c r="M420" s="690" t="s">
        <v>2298</v>
      </c>
    </row>
    <row r="421" spans="10:13">
      <c r="J421" t="s">
        <v>9761</v>
      </c>
      <c r="K421" t="s">
        <v>9772</v>
      </c>
      <c r="L421" t="s">
        <v>2299</v>
      </c>
      <c r="M421" s="690" t="s">
        <v>2298</v>
      </c>
    </row>
    <row r="422" spans="10:13">
      <c r="J422" t="s">
        <v>9761</v>
      </c>
      <c r="K422" t="s">
        <v>9773</v>
      </c>
      <c r="L422" t="s">
        <v>2300</v>
      </c>
      <c r="M422" s="690" t="s">
        <v>2298</v>
      </c>
    </row>
    <row r="423" spans="10:13">
      <c r="J423" t="s">
        <v>9761</v>
      </c>
      <c r="K423" t="s">
        <v>9774</v>
      </c>
      <c r="L423" t="s">
        <v>2301</v>
      </c>
      <c r="M423" s="690" t="s">
        <v>2298</v>
      </c>
    </row>
    <row r="424" spans="10:13">
      <c r="J424" t="s">
        <v>9761</v>
      </c>
      <c r="K424" t="s">
        <v>9775</v>
      </c>
      <c r="L424" t="s">
        <v>2302</v>
      </c>
      <c r="M424" s="690" t="s">
        <v>2298</v>
      </c>
    </row>
    <row r="425" spans="10:13">
      <c r="J425" t="s">
        <v>9761</v>
      </c>
      <c r="K425" t="s">
        <v>9776</v>
      </c>
      <c r="L425" t="s">
        <v>2303</v>
      </c>
      <c r="M425" s="690" t="s">
        <v>2298</v>
      </c>
    </row>
    <row r="426" spans="10:13">
      <c r="J426" t="s">
        <v>9761</v>
      </c>
      <c r="K426" t="s">
        <v>9777</v>
      </c>
      <c r="L426" t="s">
        <v>2304</v>
      </c>
      <c r="M426" s="690" t="s">
        <v>2304</v>
      </c>
    </row>
    <row r="427" spans="10:13">
      <c r="J427" t="s">
        <v>9761</v>
      </c>
      <c r="K427" t="s">
        <v>9778</v>
      </c>
      <c r="L427" t="s">
        <v>2305</v>
      </c>
      <c r="M427" s="690" t="s">
        <v>2304</v>
      </c>
    </row>
    <row r="428" spans="10:13">
      <c r="J428" t="s">
        <v>9761</v>
      </c>
      <c r="K428" t="s">
        <v>9779</v>
      </c>
      <c r="L428" t="s">
        <v>2306</v>
      </c>
      <c r="M428" s="690" t="s">
        <v>2304</v>
      </c>
    </row>
    <row r="429" spans="10:13">
      <c r="J429" t="s">
        <v>9761</v>
      </c>
      <c r="K429" t="s">
        <v>9780</v>
      </c>
      <c r="L429" t="s">
        <v>2307</v>
      </c>
      <c r="M429" s="690" t="s">
        <v>2304</v>
      </c>
    </row>
    <row r="430" spans="10:13">
      <c r="J430" t="s">
        <v>9761</v>
      </c>
      <c r="K430" t="s">
        <v>9781</v>
      </c>
      <c r="L430" t="s">
        <v>2308</v>
      </c>
      <c r="M430" s="690" t="s">
        <v>2304</v>
      </c>
    </row>
    <row r="431" spans="10:13">
      <c r="J431" t="s">
        <v>9761</v>
      </c>
      <c r="K431" t="s">
        <v>9782</v>
      </c>
      <c r="L431" t="s">
        <v>2309</v>
      </c>
      <c r="M431" s="690" t="s">
        <v>2304</v>
      </c>
    </row>
    <row r="432" spans="10:13">
      <c r="J432" t="s">
        <v>9783</v>
      </c>
      <c r="K432" t="s">
        <v>9464</v>
      </c>
      <c r="L432" t="s">
        <v>2310</v>
      </c>
      <c r="M432" s="690" t="s">
        <v>2310</v>
      </c>
    </row>
    <row r="433" spans="10:13">
      <c r="J433" t="s">
        <v>9783</v>
      </c>
      <c r="K433" t="s">
        <v>9784</v>
      </c>
      <c r="L433" t="s">
        <v>1885</v>
      </c>
      <c r="M433" s="690" t="s">
        <v>2310</v>
      </c>
    </row>
    <row r="434" spans="10:13">
      <c r="J434" t="s">
        <v>9783</v>
      </c>
      <c r="K434" t="s">
        <v>9785</v>
      </c>
      <c r="L434" t="s">
        <v>1214</v>
      </c>
      <c r="M434" s="690" t="s">
        <v>2310</v>
      </c>
    </row>
    <row r="435" spans="10:13">
      <c r="J435" t="s">
        <v>9783</v>
      </c>
      <c r="K435" t="s">
        <v>9786</v>
      </c>
      <c r="L435" t="s">
        <v>1229</v>
      </c>
      <c r="M435" s="690" t="s">
        <v>2310</v>
      </c>
    </row>
    <row r="436" spans="10:13">
      <c r="J436" t="s">
        <v>9783</v>
      </c>
      <c r="K436" t="s">
        <v>9787</v>
      </c>
      <c r="L436" t="s">
        <v>1253</v>
      </c>
      <c r="M436" s="690" t="s">
        <v>2310</v>
      </c>
    </row>
    <row r="437" spans="10:13">
      <c r="J437" t="s">
        <v>9783</v>
      </c>
      <c r="K437" t="s">
        <v>9788</v>
      </c>
      <c r="L437" t="s">
        <v>1285</v>
      </c>
      <c r="M437" s="690" t="s">
        <v>2310</v>
      </c>
    </row>
    <row r="438" spans="10:13">
      <c r="J438" t="s">
        <v>9783</v>
      </c>
      <c r="K438" t="s">
        <v>9470</v>
      </c>
      <c r="L438" t="s">
        <v>2311</v>
      </c>
      <c r="M438" s="690" t="s">
        <v>2311</v>
      </c>
    </row>
    <row r="439" spans="10:13">
      <c r="J439" t="s">
        <v>9783</v>
      </c>
      <c r="K439" t="s">
        <v>9789</v>
      </c>
      <c r="L439" t="s">
        <v>1887</v>
      </c>
      <c r="M439" s="690" t="s">
        <v>2311</v>
      </c>
    </row>
    <row r="440" spans="10:13">
      <c r="J440" t="s">
        <v>9783</v>
      </c>
      <c r="K440" t="s">
        <v>9790</v>
      </c>
      <c r="L440" t="s">
        <v>1355</v>
      </c>
      <c r="M440" s="690" t="s">
        <v>2311</v>
      </c>
    </row>
    <row r="441" spans="10:13">
      <c r="J441" t="s">
        <v>9783</v>
      </c>
      <c r="K441" t="s">
        <v>9791</v>
      </c>
      <c r="L441" t="s">
        <v>1383</v>
      </c>
      <c r="M441" s="690" t="s">
        <v>2311</v>
      </c>
    </row>
    <row r="442" spans="10:13">
      <c r="J442" t="s">
        <v>9783</v>
      </c>
      <c r="K442" t="s">
        <v>9792</v>
      </c>
      <c r="L442" t="s">
        <v>1400</v>
      </c>
      <c r="M442" s="690" t="s">
        <v>2311</v>
      </c>
    </row>
    <row r="443" spans="10:13">
      <c r="J443" t="s">
        <v>9783</v>
      </c>
      <c r="K443" t="s">
        <v>9793</v>
      </c>
      <c r="L443" t="s">
        <v>1427</v>
      </c>
      <c r="M443" s="690" t="s">
        <v>2311</v>
      </c>
    </row>
    <row r="444" spans="10:13">
      <c r="J444" t="s">
        <v>9783</v>
      </c>
      <c r="K444" t="s">
        <v>9476</v>
      </c>
      <c r="L444" t="s">
        <v>2312</v>
      </c>
      <c r="M444" s="690" t="s">
        <v>2312</v>
      </c>
    </row>
    <row r="445" spans="10:13">
      <c r="J445" t="s">
        <v>9783</v>
      </c>
      <c r="K445" t="s">
        <v>9794</v>
      </c>
      <c r="L445" t="s">
        <v>1888</v>
      </c>
      <c r="M445" s="690" t="s">
        <v>2312</v>
      </c>
    </row>
    <row r="446" spans="10:13">
      <c r="J446" t="s">
        <v>9783</v>
      </c>
      <c r="K446" t="s">
        <v>9795</v>
      </c>
      <c r="L446" t="s">
        <v>1455</v>
      </c>
      <c r="M446" s="690" t="s">
        <v>2312</v>
      </c>
    </row>
    <row r="447" spans="10:13">
      <c r="J447" t="s">
        <v>9783</v>
      </c>
      <c r="K447" t="s">
        <v>9796</v>
      </c>
      <c r="L447" t="s">
        <v>1476</v>
      </c>
      <c r="M447" s="690" t="s">
        <v>2312</v>
      </c>
    </row>
    <row r="448" spans="10:13">
      <c r="J448" t="s">
        <v>9783</v>
      </c>
      <c r="K448" t="s">
        <v>9480</v>
      </c>
      <c r="L448" t="s">
        <v>2312</v>
      </c>
      <c r="M448" s="690" t="s">
        <v>2312</v>
      </c>
    </row>
    <row r="449" spans="10:13">
      <c r="J449" t="s">
        <v>9783</v>
      </c>
      <c r="K449" t="s">
        <v>9797</v>
      </c>
      <c r="L449" t="s">
        <v>1889</v>
      </c>
      <c r="M449" s="690" t="s">
        <v>2312</v>
      </c>
    </row>
    <row r="450" spans="10:13">
      <c r="J450" t="s">
        <v>9783</v>
      </c>
      <c r="K450" t="s">
        <v>9798</v>
      </c>
      <c r="L450" t="s">
        <v>1890</v>
      </c>
      <c r="M450" s="690" t="s">
        <v>2312</v>
      </c>
    </row>
    <row r="451" spans="10:13">
      <c r="J451" t="s">
        <v>9783</v>
      </c>
      <c r="K451" t="s">
        <v>9483</v>
      </c>
      <c r="L451" t="s">
        <v>2313</v>
      </c>
      <c r="M451" s="690" t="s">
        <v>2313</v>
      </c>
    </row>
    <row r="452" spans="10:13">
      <c r="J452" t="s">
        <v>9783</v>
      </c>
      <c r="K452" t="s">
        <v>9799</v>
      </c>
      <c r="L452" t="s">
        <v>1891</v>
      </c>
      <c r="M452" s="690" t="s">
        <v>2313</v>
      </c>
    </row>
    <row r="453" spans="10:13">
      <c r="J453" t="s">
        <v>9783</v>
      </c>
      <c r="K453" t="s">
        <v>9800</v>
      </c>
      <c r="L453" t="s">
        <v>1892</v>
      </c>
      <c r="M453" s="690" t="s">
        <v>2313</v>
      </c>
    </row>
    <row r="454" spans="10:13">
      <c r="J454" t="s">
        <v>9783</v>
      </c>
      <c r="K454" t="s">
        <v>9486</v>
      </c>
      <c r="L454" t="s">
        <v>2313</v>
      </c>
      <c r="M454" s="690" t="s">
        <v>2313</v>
      </c>
    </row>
    <row r="455" spans="10:13">
      <c r="J455" t="s">
        <v>9783</v>
      </c>
      <c r="K455" t="s">
        <v>9801</v>
      </c>
      <c r="L455" t="s">
        <v>1893</v>
      </c>
      <c r="M455" s="690" t="s">
        <v>2313</v>
      </c>
    </row>
    <row r="456" spans="10:13">
      <c r="J456" t="s">
        <v>9783</v>
      </c>
      <c r="K456" t="s">
        <v>9802</v>
      </c>
      <c r="L456" t="s">
        <v>1695</v>
      </c>
      <c r="M456" s="690" t="s">
        <v>2313</v>
      </c>
    </row>
    <row r="457" spans="10:13">
      <c r="J457" t="s">
        <v>9783</v>
      </c>
      <c r="K457" t="s">
        <v>9803</v>
      </c>
      <c r="L457" t="s">
        <v>1704</v>
      </c>
      <c r="M457" s="690" t="s">
        <v>2313</v>
      </c>
    </row>
    <row r="458" spans="10:13">
      <c r="J458" t="s">
        <v>9804</v>
      </c>
      <c r="K458" t="s">
        <v>9593</v>
      </c>
      <c r="L458" t="s">
        <v>2314</v>
      </c>
      <c r="M458" s="690" t="s">
        <v>2314</v>
      </c>
    </row>
    <row r="459" spans="10:13">
      <c r="J459" t="s">
        <v>9804</v>
      </c>
      <c r="K459" t="s">
        <v>9805</v>
      </c>
      <c r="L459" t="s">
        <v>2315</v>
      </c>
      <c r="M459" s="690" t="s">
        <v>2314</v>
      </c>
    </row>
    <row r="460" spans="10:13">
      <c r="J460" t="s">
        <v>9804</v>
      </c>
      <c r="K460" t="s">
        <v>9806</v>
      </c>
      <c r="L460" t="s">
        <v>2316</v>
      </c>
      <c r="M460" s="690" t="s">
        <v>2314</v>
      </c>
    </row>
    <row r="461" spans="10:13">
      <c r="J461" t="s">
        <v>9804</v>
      </c>
      <c r="K461" t="s">
        <v>9807</v>
      </c>
      <c r="L461" t="s">
        <v>2317</v>
      </c>
      <c r="M461" s="690" t="s">
        <v>2314</v>
      </c>
    </row>
    <row r="462" spans="10:13">
      <c r="J462" t="s">
        <v>9804</v>
      </c>
      <c r="K462" t="s">
        <v>9808</v>
      </c>
      <c r="L462" t="s">
        <v>2318</v>
      </c>
      <c r="M462" s="690" t="s">
        <v>2314</v>
      </c>
    </row>
    <row r="463" spans="10:13">
      <c r="J463" t="s">
        <v>9804</v>
      </c>
      <c r="K463" t="s">
        <v>9809</v>
      </c>
      <c r="L463" t="s">
        <v>2319</v>
      </c>
      <c r="M463" s="690" t="s">
        <v>2314</v>
      </c>
    </row>
    <row r="464" spans="10:13">
      <c r="J464" t="s">
        <v>9804</v>
      </c>
      <c r="K464" t="s">
        <v>9599</v>
      </c>
      <c r="L464" t="s">
        <v>2320</v>
      </c>
      <c r="M464" s="690" t="s">
        <v>2320</v>
      </c>
    </row>
    <row r="465" spans="10:13">
      <c r="J465" t="s">
        <v>9804</v>
      </c>
      <c r="K465" t="s">
        <v>9810</v>
      </c>
      <c r="L465" t="s">
        <v>2321</v>
      </c>
      <c r="M465" s="690" t="s">
        <v>2320</v>
      </c>
    </row>
    <row r="466" spans="10:13">
      <c r="J466" t="s">
        <v>9804</v>
      </c>
      <c r="K466" t="s">
        <v>9811</v>
      </c>
      <c r="L466" t="s">
        <v>2322</v>
      </c>
      <c r="M466" s="690" t="s">
        <v>2320</v>
      </c>
    </row>
    <row r="467" spans="10:13">
      <c r="J467" t="s">
        <v>9804</v>
      </c>
      <c r="K467" t="s">
        <v>9812</v>
      </c>
      <c r="L467" t="s">
        <v>2323</v>
      </c>
      <c r="M467" s="690" t="s">
        <v>2320</v>
      </c>
    </row>
    <row r="468" spans="10:13">
      <c r="J468" t="s">
        <v>9804</v>
      </c>
      <c r="K468" t="s">
        <v>9813</v>
      </c>
      <c r="L468" t="s">
        <v>2324</v>
      </c>
      <c r="M468" s="690" t="s">
        <v>2320</v>
      </c>
    </row>
    <row r="469" spans="10:13">
      <c r="J469" t="s">
        <v>9804</v>
      </c>
      <c r="K469" t="s">
        <v>9814</v>
      </c>
      <c r="L469" t="s">
        <v>2325</v>
      </c>
      <c r="M469" s="690" t="s">
        <v>2320</v>
      </c>
    </row>
    <row r="470" spans="10:13">
      <c r="J470" t="s">
        <v>9804</v>
      </c>
      <c r="K470" t="s">
        <v>9605</v>
      </c>
      <c r="L470" t="s">
        <v>2326</v>
      </c>
      <c r="M470" s="690" t="s">
        <v>2326</v>
      </c>
    </row>
    <row r="471" spans="10:13">
      <c r="J471" t="s">
        <v>9804</v>
      </c>
      <c r="K471" t="s">
        <v>9815</v>
      </c>
      <c r="L471" t="s">
        <v>2327</v>
      </c>
      <c r="M471" s="690" t="s">
        <v>2326</v>
      </c>
    </row>
    <row r="472" spans="10:13">
      <c r="J472" t="s">
        <v>9804</v>
      </c>
      <c r="K472" t="s">
        <v>9816</v>
      </c>
      <c r="L472" t="s">
        <v>2328</v>
      </c>
      <c r="M472" s="690" t="s">
        <v>2326</v>
      </c>
    </row>
    <row r="473" spans="10:13">
      <c r="J473" t="s">
        <v>9804</v>
      </c>
      <c r="K473" t="s">
        <v>9817</v>
      </c>
      <c r="L473" t="s">
        <v>2329</v>
      </c>
      <c r="M473" s="690" t="s">
        <v>2326</v>
      </c>
    </row>
    <row r="474" spans="10:13">
      <c r="J474" t="s">
        <v>9804</v>
      </c>
      <c r="K474" t="s">
        <v>9818</v>
      </c>
      <c r="L474" t="s">
        <v>2330</v>
      </c>
      <c r="M474" s="690" t="s">
        <v>2326</v>
      </c>
    </row>
    <row r="475" spans="10:13">
      <c r="J475" t="s">
        <v>9804</v>
      </c>
      <c r="K475" t="s">
        <v>9819</v>
      </c>
      <c r="L475" t="s">
        <v>2331</v>
      </c>
      <c r="M475" s="690" t="s">
        <v>2326</v>
      </c>
    </row>
    <row r="476" spans="10:13">
      <c r="J476" t="s">
        <v>9820</v>
      </c>
      <c r="K476" t="s">
        <v>9593</v>
      </c>
      <c r="L476" t="s">
        <v>2332</v>
      </c>
      <c r="M476" s="690" t="s">
        <v>2332</v>
      </c>
    </row>
    <row r="477" spans="10:13">
      <c r="J477" t="s">
        <v>9820</v>
      </c>
      <c r="K477" t="s">
        <v>9821</v>
      </c>
      <c r="L477" t="s">
        <v>2333</v>
      </c>
      <c r="M477" s="690" t="s">
        <v>2332</v>
      </c>
    </row>
    <row r="478" spans="10:13">
      <c r="J478" t="s">
        <v>9820</v>
      </c>
      <c r="K478" t="s">
        <v>9822</v>
      </c>
      <c r="L478" t="s">
        <v>2334</v>
      </c>
      <c r="M478" s="690" t="s">
        <v>2332</v>
      </c>
    </row>
    <row r="479" spans="10:13">
      <c r="J479" t="s">
        <v>9820</v>
      </c>
      <c r="K479" t="s">
        <v>9823</v>
      </c>
      <c r="L479" t="s">
        <v>2335</v>
      </c>
      <c r="M479" s="690" t="s">
        <v>2332</v>
      </c>
    </row>
    <row r="480" spans="10:13">
      <c r="J480" t="s">
        <v>9820</v>
      </c>
      <c r="K480" t="s">
        <v>9824</v>
      </c>
      <c r="L480" t="s">
        <v>2336</v>
      </c>
      <c r="M480" s="690" t="s">
        <v>2332</v>
      </c>
    </row>
    <row r="481" spans="10:13">
      <c r="J481" t="s">
        <v>9820</v>
      </c>
      <c r="K481" t="s">
        <v>9825</v>
      </c>
      <c r="L481" t="s">
        <v>2337</v>
      </c>
      <c r="M481" s="690" t="s">
        <v>2332</v>
      </c>
    </row>
    <row r="482" spans="10:13">
      <c r="J482" t="s">
        <v>9820</v>
      </c>
      <c r="K482" t="s">
        <v>9599</v>
      </c>
      <c r="L482" t="s">
        <v>2338</v>
      </c>
      <c r="M482" s="690" t="s">
        <v>2338</v>
      </c>
    </row>
    <row r="483" spans="10:13">
      <c r="J483" t="s">
        <v>9820</v>
      </c>
      <c r="K483" t="s">
        <v>9826</v>
      </c>
      <c r="L483" t="s">
        <v>2339</v>
      </c>
      <c r="M483" s="690" t="s">
        <v>2338</v>
      </c>
    </row>
    <row r="484" spans="10:13">
      <c r="J484" t="s">
        <v>9820</v>
      </c>
      <c r="K484" t="s">
        <v>9827</v>
      </c>
      <c r="L484" t="s">
        <v>2340</v>
      </c>
      <c r="M484" s="690" t="s">
        <v>2338</v>
      </c>
    </row>
    <row r="485" spans="10:13">
      <c r="J485" t="s">
        <v>9820</v>
      </c>
      <c r="K485" t="s">
        <v>9828</v>
      </c>
      <c r="L485" t="s">
        <v>2341</v>
      </c>
      <c r="M485" s="690" t="s">
        <v>2338</v>
      </c>
    </row>
    <row r="486" spans="10:13">
      <c r="J486" t="s">
        <v>9820</v>
      </c>
      <c r="K486" t="s">
        <v>9829</v>
      </c>
      <c r="L486" t="s">
        <v>2342</v>
      </c>
      <c r="M486" s="690" t="s">
        <v>2338</v>
      </c>
    </row>
    <row r="487" spans="10:13">
      <c r="J487" t="s">
        <v>9820</v>
      </c>
      <c r="K487" t="s">
        <v>9830</v>
      </c>
      <c r="L487" t="s">
        <v>2343</v>
      </c>
      <c r="M487" s="690" t="s">
        <v>2338</v>
      </c>
    </row>
    <row r="488" spans="10:13">
      <c r="J488" t="s">
        <v>9820</v>
      </c>
      <c r="K488" t="s">
        <v>9605</v>
      </c>
      <c r="L488" t="s">
        <v>2344</v>
      </c>
      <c r="M488" s="690" t="s">
        <v>2344</v>
      </c>
    </row>
    <row r="489" spans="10:13">
      <c r="J489" t="s">
        <v>9820</v>
      </c>
      <c r="K489" t="s">
        <v>9831</v>
      </c>
      <c r="L489" t="s">
        <v>2345</v>
      </c>
      <c r="M489" s="690" t="s">
        <v>2344</v>
      </c>
    </row>
    <row r="490" spans="10:13">
      <c r="J490" t="s">
        <v>9820</v>
      </c>
      <c r="K490" t="s">
        <v>9832</v>
      </c>
      <c r="L490" t="s">
        <v>2346</v>
      </c>
      <c r="M490" s="690" t="s">
        <v>2344</v>
      </c>
    </row>
    <row r="491" spans="10:13">
      <c r="J491" t="s">
        <v>9820</v>
      </c>
      <c r="K491" t="s">
        <v>9833</v>
      </c>
      <c r="L491" t="s">
        <v>2347</v>
      </c>
      <c r="M491" s="690" t="s">
        <v>2344</v>
      </c>
    </row>
    <row r="492" spans="10:13">
      <c r="J492" t="s">
        <v>9820</v>
      </c>
      <c r="K492" t="s">
        <v>9834</v>
      </c>
      <c r="L492" t="s">
        <v>2348</v>
      </c>
      <c r="M492" s="690" t="s">
        <v>2344</v>
      </c>
    </row>
    <row r="493" spans="10:13">
      <c r="J493" t="s">
        <v>9820</v>
      </c>
      <c r="K493" t="s">
        <v>9835</v>
      </c>
      <c r="L493" t="s">
        <v>2349</v>
      </c>
      <c r="M493" s="690" t="s">
        <v>2344</v>
      </c>
    </row>
    <row r="494" spans="10:13">
      <c r="J494" t="s">
        <v>9836</v>
      </c>
      <c r="K494" t="s">
        <v>9593</v>
      </c>
      <c r="L494" t="s">
        <v>2350</v>
      </c>
      <c r="M494" s="690" t="s">
        <v>2350</v>
      </c>
    </row>
    <row r="495" spans="10:13">
      <c r="J495" t="s">
        <v>9836</v>
      </c>
      <c r="K495" t="s">
        <v>9837</v>
      </c>
      <c r="L495" t="s">
        <v>2351</v>
      </c>
      <c r="M495" s="690" t="s">
        <v>2350</v>
      </c>
    </row>
    <row r="496" spans="10:13">
      <c r="J496" t="s">
        <v>9836</v>
      </c>
      <c r="K496" t="s">
        <v>9838</v>
      </c>
      <c r="L496" t="s">
        <v>2352</v>
      </c>
      <c r="M496" s="690" t="s">
        <v>2350</v>
      </c>
    </row>
    <row r="497" spans="10:13">
      <c r="J497" t="s">
        <v>9836</v>
      </c>
      <c r="K497" t="s">
        <v>9839</v>
      </c>
      <c r="L497" t="s">
        <v>2353</v>
      </c>
      <c r="M497" s="690" t="s">
        <v>2350</v>
      </c>
    </row>
    <row r="498" spans="10:13">
      <c r="J498" t="s">
        <v>9836</v>
      </c>
      <c r="K498" t="s">
        <v>9840</v>
      </c>
      <c r="L498" t="s">
        <v>2354</v>
      </c>
      <c r="M498" s="690" t="s">
        <v>2350</v>
      </c>
    </row>
    <row r="499" spans="10:13">
      <c r="J499" t="s">
        <v>9836</v>
      </c>
      <c r="K499" t="s">
        <v>9841</v>
      </c>
      <c r="L499" t="s">
        <v>2355</v>
      </c>
      <c r="M499" s="690" t="s">
        <v>2350</v>
      </c>
    </row>
    <row r="500" spans="10:13">
      <c r="J500" t="s">
        <v>9836</v>
      </c>
      <c r="K500" t="s">
        <v>9599</v>
      </c>
      <c r="L500" t="s">
        <v>2356</v>
      </c>
      <c r="M500" s="690" t="s">
        <v>2356</v>
      </c>
    </row>
    <row r="501" spans="10:13">
      <c r="J501" t="s">
        <v>9836</v>
      </c>
      <c r="K501" t="s">
        <v>9842</v>
      </c>
      <c r="L501" t="s">
        <v>2357</v>
      </c>
      <c r="M501" s="690" t="s">
        <v>2356</v>
      </c>
    </row>
    <row r="502" spans="10:13">
      <c r="J502" t="s">
        <v>9836</v>
      </c>
      <c r="K502" t="s">
        <v>9843</v>
      </c>
      <c r="L502" t="s">
        <v>2358</v>
      </c>
      <c r="M502" s="690" t="s">
        <v>2356</v>
      </c>
    </row>
    <row r="503" spans="10:13">
      <c r="J503" t="s">
        <v>9836</v>
      </c>
      <c r="K503" t="s">
        <v>9844</v>
      </c>
      <c r="L503" t="s">
        <v>2359</v>
      </c>
      <c r="M503" s="690" t="s">
        <v>2356</v>
      </c>
    </row>
    <row r="504" spans="10:13">
      <c r="J504" t="s">
        <v>9836</v>
      </c>
      <c r="K504" t="s">
        <v>9845</v>
      </c>
      <c r="L504" t="s">
        <v>2360</v>
      </c>
      <c r="M504" s="690" t="s">
        <v>2356</v>
      </c>
    </row>
    <row r="505" spans="10:13">
      <c r="J505" t="s">
        <v>9836</v>
      </c>
      <c r="K505" t="s">
        <v>9846</v>
      </c>
      <c r="L505" t="s">
        <v>2361</v>
      </c>
      <c r="M505" s="690" t="s">
        <v>2356</v>
      </c>
    </row>
    <row r="506" spans="10:13">
      <c r="J506" t="s">
        <v>9836</v>
      </c>
      <c r="K506" t="s">
        <v>9605</v>
      </c>
      <c r="L506" t="s">
        <v>2362</v>
      </c>
      <c r="M506" s="690" t="s">
        <v>2362</v>
      </c>
    </row>
    <row r="507" spans="10:13">
      <c r="J507" t="s">
        <v>9836</v>
      </c>
      <c r="K507" t="s">
        <v>9847</v>
      </c>
      <c r="L507" t="s">
        <v>2363</v>
      </c>
      <c r="M507" s="690" t="s">
        <v>2362</v>
      </c>
    </row>
    <row r="508" spans="10:13">
      <c r="J508" t="s">
        <v>9836</v>
      </c>
      <c r="K508" t="s">
        <v>9848</v>
      </c>
      <c r="L508" t="s">
        <v>2364</v>
      </c>
      <c r="M508" s="690" t="s">
        <v>2362</v>
      </c>
    </row>
    <row r="509" spans="10:13">
      <c r="J509" t="s">
        <v>9836</v>
      </c>
      <c r="K509" t="s">
        <v>9849</v>
      </c>
      <c r="L509" t="s">
        <v>2365</v>
      </c>
      <c r="M509" s="690" t="s">
        <v>2362</v>
      </c>
    </row>
    <row r="510" spans="10:13">
      <c r="J510" t="s">
        <v>9836</v>
      </c>
      <c r="K510" t="s">
        <v>9850</v>
      </c>
      <c r="L510" t="s">
        <v>2366</v>
      </c>
      <c r="M510" s="690" t="s">
        <v>2362</v>
      </c>
    </row>
    <row r="511" spans="10:13">
      <c r="J511" t="s">
        <v>9836</v>
      </c>
      <c r="K511" t="s">
        <v>9851</v>
      </c>
      <c r="L511" t="s">
        <v>2367</v>
      </c>
      <c r="M511" s="690" t="s">
        <v>2362</v>
      </c>
    </row>
    <row r="512" spans="10:13">
      <c r="J512" t="s">
        <v>9852</v>
      </c>
      <c r="K512" t="s">
        <v>9464</v>
      </c>
      <c r="L512" t="s">
        <v>2368</v>
      </c>
      <c r="M512" s="690" t="s">
        <v>2368</v>
      </c>
    </row>
    <row r="513" spans="10:13">
      <c r="J513" t="s">
        <v>9852</v>
      </c>
      <c r="K513" t="s">
        <v>9853</v>
      </c>
      <c r="L513" t="s">
        <v>2369</v>
      </c>
      <c r="M513" s="690" t="s">
        <v>2368</v>
      </c>
    </row>
    <row r="514" spans="10:13">
      <c r="J514" t="s">
        <v>9852</v>
      </c>
      <c r="K514" t="s">
        <v>9854</v>
      </c>
      <c r="L514" t="s">
        <v>2370</v>
      </c>
      <c r="M514" s="690" t="s">
        <v>2368</v>
      </c>
    </row>
    <row r="515" spans="10:13">
      <c r="J515" t="s">
        <v>9852</v>
      </c>
      <c r="K515" t="s">
        <v>9855</v>
      </c>
      <c r="L515" t="s">
        <v>2371</v>
      </c>
      <c r="M515" s="690" t="s">
        <v>2368</v>
      </c>
    </row>
    <row r="516" spans="10:13">
      <c r="J516" t="s">
        <v>9852</v>
      </c>
      <c r="K516" t="s">
        <v>9856</v>
      </c>
      <c r="L516" t="s">
        <v>2372</v>
      </c>
      <c r="M516" s="690" t="s">
        <v>2368</v>
      </c>
    </row>
    <row r="517" spans="10:13">
      <c r="J517" t="s">
        <v>9852</v>
      </c>
      <c r="K517" t="s">
        <v>9857</v>
      </c>
      <c r="L517" t="s">
        <v>2373</v>
      </c>
      <c r="M517" s="690" t="s">
        <v>2368</v>
      </c>
    </row>
    <row r="518" spans="10:13">
      <c r="J518" t="s">
        <v>9852</v>
      </c>
      <c r="K518" t="s">
        <v>9858</v>
      </c>
      <c r="L518" t="s">
        <v>2374</v>
      </c>
      <c r="M518" s="690" t="s">
        <v>2368</v>
      </c>
    </row>
    <row r="519" spans="10:13">
      <c r="J519" t="s">
        <v>9852</v>
      </c>
      <c r="K519" t="s">
        <v>9470</v>
      </c>
      <c r="L519" t="s">
        <v>2375</v>
      </c>
      <c r="M519" s="690" t="s">
        <v>2375</v>
      </c>
    </row>
    <row r="520" spans="10:13">
      <c r="J520" t="s">
        <v>9852</v>
      </c>
      <c r="K520" t="s">
        <v>9859</v>
      </c>
      <c r="L520" t="s">
        <v>2376</v>
      </c>
      <c r="M520" s="690" t="s">
        <v>2375</v>
      </c>
    </row>
    <row r="521" spans="10:13">
      <c r="J521" t="s">
        <v>9852</v>
      </c>
      <c r="K521" t="s">
        <v>9860</v>
      </c>
      <c r="L521" t="s">
        <v>2377</v>
      </c>
      <c r="M521" s="690" t="s">
        <v>2375</v>
      </c>
    </row>
    <row r="522" spans="10:13">
      <c r="J522" t="s">
        <v>9852</v>
      </c>
      <c r="K522" t="s">
        <v>9861</v>
      </c>
      <c r="L522" t="s">
        <v>2378</v>
      </c>
      <c r="M522" s="690" t="s">
        <v>2375</v>
      </c>
    </row>
    <row r="523" spans="10:13">
      <c r="J523" t="s">
        <v>9852</v>
      </c>
      <c r="K523" t="s">
        <v>9862</v>
      </c>
      <c r="L523" t="s">
        <v>2379</v>
      </c>
      <c r="M523" s="690" t="s">
        <v>2375</v>
      </c>
    </row>
    <row r="524" spans="10:13">
      <c r="J524" t="s">
        <v>9852</v>
      </c>
      <c r="K524" t="s">
        <v>9452</v>
      </c>
      <c r="L524" t="s">
        <v>2380</v>
      </c>
      <c r="M524" s="690" t="s">
        <v>2380</v>
      </c>
    </row>
    <row r="525" spans="10:13">
      <c r="J525" t="s">
        <v>9852</v>
      </c>
      <c r="K525" t="s">
        <v>9863</v>
      </c>
      <c r="L525" t="s">
        <v>2381</v>
      </c>
      <c r="M525" s="690" t="s">
        <v>2380</v>
      </c>
    </row>
    <row r="526" spans="10:13">
      <c r="J526" t="s">
        <v>9852</v>
      </c>
      <c r="K526" t="s">
        <v>9864</v>
      </c>
      <c r="L526" t="s">
        <v>2382</v>
      </c>
      <c r="M526" s="690" t="s">
        <v>2380</v>
      </c>
    </row>
    <row r="527" spans="10:13">
      <c r="J527" t="s">
        <v>9852</v>
      </c>
      <c r="K527" t="s">
        <v>9865</v>
      </c>
      <c r="L527" t="s">
        <v>2383</v>
      </c>
      <c r="M527" s="690" t="s">
        <v>2380</v>
      </c>
    </row>
    <row r="528" spans="10:13">
      <c r="J528" t="s">
        <v>9852</v>
      </c>
      <c r="K528" t="s">
        <v>9866</v>
      </c>
      <c r="L528" t="s">
        <v>2384</v>
      </c>
      <c r="M528" s="690" t="s">
        <v>2380</v>
      </c>
    </row>
    <row r="529" spans="10:13">
      <c r="J529" t="s">
        <v>9852</v>
      </c>
      <c r="K529" t="s">
        <v>9458</v>
      </c>
      <c r="L529" t="s">
        <v>2385</v>
      </c>
      <c r="M529" s="690" t="s">
        <v>2385</v>
      </c>
    </row>
    <row r="530" spans="10:13">
      <c r="J530" t="s">
        <v>9852</v>
      </c>
      <c r="K530" t="s">
        <v>9867</v>
      </c>
      <c r="L530" t="s">
        <v>2386</v>
      </c>
      <c r="M530" s="690" t="s">
        <v>2385</v>
      </c>
    </row>
    <row r="531" spans="10:13">
      <c r="J531" t="s">
        <v>9852</v>
      </c>
      <c r="K531" t="s">
        <v>9868</v>
      </c>
      <c r="L531" t="s">
        <v>2387</v>
      </c>
      <c r="M531" s="690" t="s">
        <v>2385</v>
      </c>
    </row>
    <row r="532" spans="10:13">
      <c r="J532" t="s">
        <v>9852</v>
      </c>
      <c r="K532" t="s">
        <v>9869</v>
      </c>
      <c r="L532" t="s">
        <v>2388</v>
      </c>
      <c r="M532" s="690" t="s">
        <v>2385</v>
      </c>
    </row>
    <row r="533" spans="10:13">
      <c r="J533" t="s">
        <v>9852</v>
      </c>
      <c r="K533" t="s">
        <v>9870</v>
      </c>
      <c r="L533" t="s">
        <v>2389</v>
      </c>
      <c r="M533" s="690" t="s">
        <v>2385</v>
      </c>
    </row>
    <row r="534" spans="10:13">
      <c r="J534" t="s">
        <v>9852</v>
      </c>
      <c r="K534" t="s">
        <v>9871</v>
      </c>
      <c r="L534" t="s">
        <v>2390</v>
      </c>
      <c r="M534" s="690" t="s">
        <v>2385</v>
      </c>
    </row>
    <row r="535" spans="10:13">
      <c r="J535" t="s">
        <v>9852</v>
      </c>
      <c r="K535" t="s">
        <v>9872</v>
      </c>
      <c r="L535" t="s">
        <v>2391</v>
      </c>
      <c r="M535" s="690" t="s">
        <v>2385</v>
      </c>
    </row>
    <row r="536" spans="10:13">
      <c r="J536" t="s">
        <v>9873</v>
      </c>
      <c r="K536" t="s">
        <v>9593</v>
      </c>
      <c r="L536" t="s">
        <v>2392</v>
      </c>
      <c r="M536" s="690" t="s">
        <v>2392</v>
      </c>
    </row>
    <row r="537" spans="10:13">
      <c r="J537" t="s">
        <v>9873</v>
      </c>
      <c r="K537" t="s">
        <v>9599</v>
      </c>
      <c r="L537" t="s">
        <v>2393</v>
      </c>
      <c r="M537" s="690" t="s">
        <v>2393</v>
      </c>
    </row>
    <row r="538" spans="10:13">
      <c r="J538" t="s">
        <v>9873</v>
      </c>
      <c r="K538" t="s">
        <v>9605</v>
      </c>
      <c r="L538" t="s">
        <v>2394</v>
      </c>
      <c r="M538" s="690" t="s">
        <v>2394</v>
      </c>
    </row>
    <row r="539" spans="10:13">
      <c r="J539" t="s">
        <v>9873</v>
      </c>
      <c r="K539" t="s">
        <v>9777</v>
      </c>
      <c r="L539" t="s">
        <v>2395</v>
      </c>
      <c r="M539" s="690" t="s">
        <v>2395</v>
      </c>
    </row>
    <row r="540" spans="10:13">
      <c r="J540" t="s">
        <v>9874</v>
      </c>
      <c r="K540" t="s">
        <v>9593</v>
      </c>
      <c r="L540" t="s">
        <v>2396</v>
      </c>
      <c r="M540" s="690" t="s">
        <v>2396</v>
      </c>
    </row>
    <row r="541" spans="10:13">
      <c r="J541" t="s">
        <v>9874</v>
      </c>
      <c r="K541" t="s">
        <v>9875</v>
      </c>
      <c r="L541" t="s">
        <v>2397</v>
      </c>
      <c r="M541" s="690" t="s">
        <v>2396</v>
      </c>
    </row>
    <row r="542" spans="10:13">
      <c r="J542" t="s">
        <v>9874</v>
      </c>
      <c r="K542" t="s">
        <v>9876</v>
      </c>
      <c r="L542" t="s">
        <v>2398</v>
      </c>
      <c r="M542" s="690" t="s">
        <v>2396</v>
      </c>
    </row>
    <row r="543" spans="10:13">
      <c r="J543" t="s">
        <v>9874</v>
      </c>
      <c r="K543" t="s">
        <v>9877</v>
      </c>
      <c r="L543" t="s">
        <v>2399</v>
      </c>
      <c r="M543" s="690" t="s">
        <v>2396</v>
      </c>
    </row>
    <row r="544" spans="10:13">
      <c r="J544" t="s">
        <v>9874</v>
      </c>
      <c r="K544" t="s">
        <v>9878</v>
      </c>
      <c r="L544" t="s">
        <v>2400</v>
      </c>
      <c r="M544" s="690" t="s">
        <v>2396</v>
      </c>
    </row>
    <row r="545" spans="10:13">
      <c r="J545" t="s">
        <v>9874</v>
      </c>
      <c r="K545" t="s">
        <v>9879</v>
      </c>
      <c r="L545" t="s">
        <v>2401</v>
      </c>
      <c r="M545" s="690" t="s">
        <v>2396</v>
      </c>
    </row>
    <row r="546" spans="10:13">
      <c r="J546" t="s">
        <v>9874</v>
      </c>
      <c r="K546" t="s">
        <v>9599</v>
      </c>
      <c r="L546" t="s">
        <v>2402</v>
      </c>
      <c r="M546" s="690" t="s">
        <v>2402</v>
      </c>
    </row>
    <row r="547" spans="10:13">
      <c r="J547" t="s">
        <v>9874</v>
      </c>
      <c r="K547" t="s">
        <v>9880</v>
      </c>
      <c r="L547" t="s">
        <v>2403</v>
      </c>
      <c r="M547" s="690" t="s">
        <v>2402</v>
      </c>
    </row>
    <row r="548" spans="10:13">
      <c r="J548" t="s">
        <v>9874</v>
      </c>
      <c r="K548" t="s">
        <v>9881</v>
      </c>
      <c r="L548" t="s">
        <v>2404</v>
      </c>
      <c r="M548" s="690" t="s">
        <v>2402</v>
      </c>
    </row>
    <row r="549" spans="10:13">
      <c r="J549" t="s">
        <v>9874</v>
      </c>
      <c r="K549" t="s">
        <v>9882</v>
      </c>
      <c r="L549" t="s">
        <v>2405</v>
      </c>
      <c r="M549" s="690" t="s">
        <v>2402</v>
      </c>
    </row>
    <row r="550" spans="10:13">
      <c r="J550" t="s">
        <v>9874</v>
      </c>
      <c r="K550" t="s">
        <v>9883</v>
      </c>
      <c r="L550" t="s">
        <v>2406</v>
      </c>
      <c r="M550" s="690" t="s">
        <v>2402</v>
      </c>
    </row>
    <row r="551" spans="10:13">
      <c r="J551" t="s">
        <v>9874</v>
      </c>
      <c r="K551" t="s">
        <v>9884</v>
      </c>
      <c r="L551" t="s">
        <v>2407</v>
      </c>
      <c r="M551" s="690" t="s">
        <v>2402</v>
      </c>
    </row>
    <row r="552" spans="10:13">
      <c r="J552" t="s">
        <v>9874</v>
      </c>
      <c r="K552" t="s">
        <v>9605</v>
      </c>
      <c r="L552" t="s">
        <v>2408</v>
      </c>
      <c r="M552" s="690" t="s">
        <v>2408</v>
      </c>
    </row>
    <row r="553" spans="10:13">
      <c r="J553" t="s">
        <v>9874</v>
      </c>
      <c r="K553" t="s">
        <v>9748</v>
      </c>
      <c r="L553" t="s">
        <v>2272</v>
      </c>
      <c r="M553" s="690" t="s">
        <v>2408</v>
      </c>
    </row>
    <row r="554" spans="10:13">
      <c r="J554" t="s">
        <v>9874</v>
      </c>
      <c r="K554" t="s">
        <v>9885</v>
      </c>
      <c r="L554" t="s">
        <v>2409</v>
      </c>
      <c r="M554" s="690" t="s">
        <v>2408</v>
      </c>
    </row>
    <row r="555" spans="10:13">
      <c r="J555" t="s">
        <v>9874</v>
      </c>
      <c r="K555" t="s">
        <v>9886</v>
      </c>
      <c r="L555" t="s">
        <v>2410</v>
      </c>
      <c r="M555" s="690" t="s">
        <v>2408</v>
      </c>
    </row>
    <row r="556" spans="10:13">
      <c r="J556" t="s">
        <v>9874</v>
      </c>
      <c r="K556" t="s">
        <v>9887</v>
      </c>
      <c r="L556" t="s">
        <v>2411</v>
      </c>
      <c r="M556" s="690" t="s">
        <v>2408</v>
      </c>
    </row>
    <row r="557" spans="10:13">
      <c r="J557" t="s">
        <v>9888</v>
      </c>
      <c r="K557" t="s">
        <v>9593</v>
      </c>
      <c r="L557" t="s">
        <v>2412</v>
      </c>
      <c r="M557" s="690" t="s">
        <v>2412</v>
      </c>
    </row>
    <row r="558" spans="10:13">
      <c r="J558" t="s">
        <v>9888</v>
      </c>
      <c r="K558" t="s">
        <v>9889</v>
      </c>
      <c r="L558" t="s">
        <v>2413</v>
      </c>
      <c r="M558" s="690" t="s">
        <v>2412</v>
      </c>
    </row>
    <row r="559" spans="10:13">
      <c r="J559" t="s">
        <v>9888</v>
      </c>
      <c r="K559" t="s">
        <v>9890</v>
      </c>
      <c r="L559" t="s">
        <v>2414</v>
      </c>
      <c r="M559" s="690" t="s">
        <v>2412</v>
      </c>
    </row>
    <row r="560" spans="10:13">
      <c r="J560" t="s">
        <v>9888</v>
      </c>
      <c r="K560" t="s">
        <v>9891</v>
      </c>
      <c r="L560" t="s">
        <v>2415</v>
      </c>
      <c r="M560" s="690" t="s">
        <v>2412</v>
      </c>
    </row>
    <row r="561" spans="10:13">
      <c r="J561" t="s">
        <v>9888</v>
      </c>
      <c r="K561" t="s">
        <v>9892</v>
      </c>
      <c r="L561" t="s">
        <v>2416</v>
      </c>
      <c r="M561" s="690" t="s">
        <v>2412</v>
      </c>
    </row>
    <row r="562" spans="10:13">
      <c r="J562" t="s">
        <v>9888</v>
      </c>
      <c r="K562" t="s">
        <v>9893</v>
      </c>
      <c r="L562" t="s">
        <v>2417</v>
      </c>
      <c r="M562" s="690" t="s">
        <v>2412</v>
      </c>
    </row>
    <row r="563" spans="10:13">
      <c r="J563" t="s">
        <v>9888</v>
      </c>
      <c r="K563" t="s">
        <v>9599</v>
      </c>
      <c r="L563" t="s">
        <v>2418</v>
      </c>
      <c r="M563" s="690" t="s">
        <v>2418</v>
      </c>
    </row>
    <row r="564" spans="10:13">
      <c r="J564" t="s">
        <v>9888</v>
      </c>
      <c r="K564" t="s">
        <v>9894</v>
      </c>
      <c r="L564" t="s">
        <v>2419</v>
      </c>
      <c r="M564" s="690" t="s">
        <v>2418</v>
      </c>
    </row>
    <row r="565" spans="10:13">
      <c r="J565" t="s">
        <v>9888</v>
      </c>
      <c r="K565" t="s">
        <v>9895</v>
      </c>
      <c r="L565" t="s">
        <v>2420</v>
      </c>
      <c r="M565" s="690" t="s">
        <v>2418</v>
      </c>
    </row>
    <row r="566" spans="10:13">
      <c r="J566" t="s">
        <v>9888</v>
      </c>
      <c r="K566" t="s">
        <v>9896</v>
      </c>
      <c r="L566" t="s">
        <v>2421</v>
      </c>
      <c r="M566" s="690" t="s">
        <v>2418</v>
      </c>
    </row>
    <row r="567" spans="10:13">
      <c r="J567" t="s">
        <v>9888</v>
      </c>
      <c r="K567" t="s">
        <v>9897</v>
      </c>
      <c r="L567" t="s">
        <v>2422</v>
      </c>
      <c r="M567" s="690" t="s">
        <v>2418</v>
      </c>
    </row>
    <row r="568" spans="10:13">
      <c r="J568" t="s">
        <v>9888</v>
      </c>
      <c r="K568" t="s">
        <v>9898</v>
      </c>
      <c r="L568" t="s">
        <v>2423</v>
      </c>
      <c r="M568" s="690" t="s">
        <v>2418</v>
      </c>
    </row>
    <row r="569" spans="10:13">
      <c r="J569" t="s">
        <v>9888</v>
      </c>
      <c r="K569" t="s">
        <v>9605</v>
      </c>
      <c r="L569" t="s">
        <v>2424</v>
      </c>
      <c r="M569" s="690" t="s">
        <v>2424</v>
      </c>
    </row>
    <row r="570" spans="10:13">
      <c r="J570" t="s">
        <v>9888</v>
      </c>
      <c r="K570" t="s">
        <v>9899</v>
      </c>
      <c r="L570" t="s">
        <v>1968</v>
      </c>
      <c r="M570" s="690" t="s">
        <v>2424</v>
      </c>
    </row>
    <row r="571" spans="10:13">
      <c r="J571" t="s">
        <v>9900</v>
      </c>
      <c r="K571" t="s">
        <v>9593</v>
      </c>
      <c r="L571" t="s">
        <v>2425</v>
      </c>
      <c r="M571" s="690" t="s">
        <v>2425</v>
      </c>
    </row>
    <row r="572" spans="10:13">
      <c r="J572" t="s">
        <v>9900</v>
      </c>
      <c r="K572" t="s">
        <v>9901</v>
      </c>
      <c r="L572" t="s">
        <v>2426</v>
      </c>
      <c r="M572" s="690" t="s">
        <v>2425</v>
      </c>
    </row>
    <row r="573" spans="10:13">
      <c r="J573" t="s">
        <v>9900</v>
      </c>
      <c r="K573" t="s">
        <v>9902</v>
      </c>
      <c r="L573" t="s">
        <v>2427</v>
      </c>
      <c r="M573" s="690" t="s">
        <v>2425</v>
      </c>
    </row>
    <row r="574" spans="10:13">
      <c r="J574" t="s">
        <v>9900</v>
      </c>
      <c r="K574" t="s">
        <v>9903</v>
      </c>
      <c r="L574" t="s">
        <v>1895</v>
      </c>
      <c r="M574" s="690" t="s">
        <v>2425</v>
      </c>
    </row>
    <row r="575" spans="10:13">
      <c r="J575" t="s">
        <v>9900</v>
      </c>
      <c r="K575" t="s">
        <v>9904</v>
      </c>
      <c r="L575" t="s">
        <v>2428</v>
      </c>
      <c r="M575" s="690" t="s">
        <v>2425</v>
      </c>
    </row>
    <row r="576" spans="10:13">
      <c r="J576" t="s">
        <v>9900</v>
      </c>
      <c r="K576" t="s">
        <v>9905</v>
      </c>
      <c r="L576" t="s">
        <v>2429</v>
      </c>
      <c r="M576" s="690" t="s">
        <v>2425</v>
      </c>
    </row>
    <row r="577" spans="10:13">
      <c r="J577" t="s">
        <v>9900</v>
      </c>
      <c r="K577" t="s">
        <v>9599</v>
      </c>
      <c r="L577" t="s">
        <v>2430</v>
      </c>
      <c r="M577" s="690" t="s">
        <v>2430</v>
      </c>
    </row>
    <row r="578" spans="10:13">
      <c r="J578" t="s">
        <v>9900</v>
      </c>
      <c r="K578" t="s">
        <v>9906</v>
      </c>
      <c r="L578" t="s">
        <v>2431</v>
      </c>
      <c r="M578" s="690" t="s">
        <v>2430</v>
      </c>
    </row>
    <row r="579" spans="10:13">
      <c r="J579" t="s">
        <v>9900</v>
      </c>
      <c r="K579" t="s">
        <v>9907</v>
      </c>
      <c r="L579" t="s">
        <v>2432</v>
      </c>
      <c r="M579" s="690" t="s">
        <v>2430</v>
      </c>
    </row>
    <row r="580" spans="10:13">
      <c r="J580" t="s">
        <v>9900</v>
      </c>
      <c r="K580" t="s">
        <v>9908</v>
      </c>
      <c r="L580" t="s">
        <v>2433</v>
      </c>
      <c r="M580" s="690" t="s">
        <v>2430</v>
      </c>
    </row>
    <row r="581" spans="10:13">
      <c r="J581" t="s">
        <v>9900</v>
      </c>
      <c r="K581" t="s">
        <v>9909</v>
      </c>
      <c r="L581" t="s">
        <v>2434</v>
      </c>
      <c r="M581" s="690" t="s">
        <v>2430</v>
      </c>
    </row>
    <row r="582" spans="10:13">
      <c r="J582" t="s">
        <v>9900</v>
      </c>
      <c r="K582" t="s">
        <v>9910</v>
      </c>
      <c r="L582" t="s">
        <v>2435</v>
      </c>
      <c r="M582" s="690" t="s">
        <v>2430</v>
      </c>
    </row>
    <row r="583" spans="10:13">
      <c r="J583" t="s">
        <v>9900</v>
      </c>
      <c r="K583" t="s">
        <v>9605</v>
      </c>
      <c r="L583" t="s">
        <v>2436</v>
      </c>
      <c r="M583" s="690" t="s">
        <v>2436</v>
      </c>
    </row>
    <row r="584" spans="10:13">
      <c r="J584" t="s">
        <v>9900</v>
      </c>
      <c r="K584" t="s">
        <v>9911</v>
      </c>
      <c r="L584" t="s">
        <v>2437</v>
      </c>
      <c r="M584" s="690" t="s">
        <v>2436</v>
      </c>
    </row>
    <row r="585" spans="10:13">
      <c r="J585" t="s">
        <v>9900</v>
      </c>
      <c r="K585" t="s">
        <v>9912</v>
      </c>
      <c r="L585" t="s">
        <v>2438</v>
      </c>
      <c r="M585" s="690" t="s">
        <v>2436</v>
      </c>
    </row>
    <row r="586" spans="10:13">
      <c r="J586" t="s">
        <v>9900</v>
      </c>
      <c r="K586" t="s">
        <v>9913</v>
      </c>
      <c r="L586" t="s">
        <v>1894</v>
      </c>
      <c r="M586" s="690" t="s">
        <v>2436</v>
      </c>
    </row>
    <row r="587" spans="10:13">
      <c r="J587" t="s">
        <v>9900</v>
      </c>
      <c r="K587" t="s">
        <v>9914</v>
      </c>
      <c r="L587" t="s">
        <v>2439</v>
      </c>
      <c r="M587" s="690" t="s">
        <v>2436</v>
      </c>
    </row>
    <row r="588" spans="10:13">
      <c r="J588" t="s">
        <v>9900</v>
      </c>
      <c r="K588" t="s">
        <v>9915</v>
      </c>
      <c r="L588" t="s">
        <v>2440</v>
      </c>
      <c r="M588" s="690" t="s">
        <v>2436</v>
      </c>
    </row>
    <row r="589" spans="10:13">
      <c r="J589" t="s">
        <v>9916</v>
      </c>
      <c r="K589" t="s">
        <v>9470</v>
      </c>
      <c r="L589" t="s">
        <v>2441</v>
      </c>
      <c r="M589" s="690" t="s">
        <v>2441</v>
      </c>
    </row>
    <row r="590" spans="10:13">
      <c r="J590" t="s">
        <v>9916</v>
      </c>
      <c r="K590" t="s">
        <v>9917</v>
      </c>
      <c r="L590" t="s">
        <v>2442</v>
      </c>
      <c r="M590" s="690" t="s">
        <v>2441</v>
      </c>
    </row>
    <row r="591" spans="10:13">
      <c r="J591" t="s">
        <v>9916</v>
      </c>
      <c r="K591" t="s">
        <v>9918</v>
      </c>
      <c r="L591" t="s">
        <v>2443</v>
      </c>
      <c r="M591" s="690" t="s">
        <v>2441</v>
      </c>
    </row>
    <row r="592" spans="10:13">
      <c r="J592" t="s">
        <v>9916</v>
      </c>
      <c r="K592" t="s">
        <v>9919</v>
      </c>
      <c r="L592" t="s">
        <v>2444</v>
      </c>
      <c r="M592" s="690" t="s">
        <v>2441</v>
      </c>
    </row>
    <row r="593" spans="10:13">
      <c r="J593" t="s">
        <v>9916</v>
      </c>
      <c r="K593" t="s">
        <v>9920</v>
      </c>
      <c r="L593" t="s">
        <v>2445</v>
      </c>
      <c r="M593" s="690" t="s">
        <v>2441</v>
      </c>
    </row>
    <row r="594" spans="10:13">
      <c r="J594" t="s">
        <v>9916</v>
      </c>
      <c r="K594" t="s">
        <v>9921</v>
      </c>
      <c r="L594" t="s">
        <v>2446</v>
      </c>
      <c r="M594" s="690" t="s">
        <v>2441</v>
      </c>
    </row>
    <row r="595" spans="10:13">
      <c r="J595" t="s">
        <v>9916</v>
      </c>
      <c r="K595" t="s">
        <v>9922</v>
      </c>
      <c r="L595" t="s">
        <v>2447</v>
      </c>
      <c r="M595" s="690" t="s">
        <v>2441</v>
      </c>
    </row>
    <row r="596" spans="10:13">
      <c r="J596" t="s">
        <v>9916</v>
      </c>
      <c r="K596" t="s">
        <v>9464</v>
      </c>
      <c r="L596" t="s">
        <v>2448</v>
      </c>
      <c r="M596" s="690" t="s">
        <v>2448</v>
      </c>
    </row>
    <row r="597" spans="10:13">
      <c r="J597" t="s">
        <v>9916</v>
      </c>
      <c r="K597" t="s">
        <v>9923</v>
      </c>
      <c r="L597" t="s">
        <v>2449</v>
      </c>
      <c r="M597" s="690" t="s">
        <v>2448</v>
      </c>
    </row>
    <row r="598" spans="10:13">
      <c r="J598" t="s">
        <v>9916</v>
      </c>
      <c r="K598" t="s">
        <v>9924</v>
      </c>
      <c r="L598" t="s">
        <v>2450</v>
      </c>
      <c r="M598" s="690" t="s">
        <v>2448</v>
      </c>
    </row>
    <row r="599" spans="10:13">
      <c r="J599" t="s">
        <v>9916</v>
      </c>
      <c r="K599" t="s">
        <v>9925</v>
      </c>
      <c r="L599" t="s">
        <v>2451</v>
      </c>
      <c r="M599" s="690" t="s">
        <v>2448</v>
      </c>
    </row>
    <row r="600" spans="10:13">
      <c r="J600" t="s">
        <v>9916</v>
      </c>
      <c r="K600" t="s">
        <v>9926</v>
      </c>
      <c r="L600" t="s">
        <v>2452</v>
      </c>
      <c r="M600" s="690" t="s">
        <v>2448</v>
      </c>
    </row>
    <row r="601" spans="10:13">
      <c r="J601" t="s">
        <v>9916</v>
      </c>
      <c r="K601" t="s">
        <v>9927</v>
      </c>
      <c r="L601" t="s">
        <v>2453</v>
      </c>
      <c r="M601" s="690" t="s">
        <v>2448</v>
      </c>
    </row>
    <row r="602" spans="10:13">
      <c r="J602" t="s">
        <v>9916</v>
      </c>
      <c r="K602" t="s">
        <v>9928</v>
      </c>
      <c r="L602" t="s">
        <v>2454</v>
      </c>
      <c r="M602" s="690" t="s">
        <v>2448</v>
      </c>
    </row>
    <row r="603" spans="10:13">
      <c r="J603" t="s">
        <v>9916</v>
      </c>
      <c r="K603" t="s">
        <v>9438</v>
      </c>
      <c r="L603" t="s">
        <v>2455</v>
      </c>
      <c r="M603" s="690" t="s">
        <v>2455</v>
      </c>
    </row>
    <row r="604" spans="10:13">
      <c r="J604" t="s">
        <v>9916</v>
      </c>
      <c r="K604" t="s">
        <v>9929</v>
      </c>
      <c r="L604" t="s">
        <v>2456</v>
      </c>
      <c r="M604" s="690" t="s">
        <v>2455</v>
      </c>
    </row>
    <row r="605" spans="10:13">
      <c r="J605" t="s">
        <v>9916</v>
      </c>
      <c r="K605" t="s">
        <v>9930</v>
      </c>
      <c r="L605" t="s">
        <v>2457</v>
      </c>
      <c r="M605" s="690" t="s">
        <v>2455</v>
      </c>
    </row>
    <row r="606" spans="10:13">
      <c r="J606" t="s">
        <v>9916</v>
      </c>
      <c r="K606" t="s">
        <v>9931</v>
      </c>
      <c r="L606" t="s">
        <v>2458</v>
      </c>
      <c r="M606" s="690" t="s">
        <v>2455</v>
      </c>
    </row>
    <row r="607" spans="10:13">
      <c r="J607" t="s">
        <v>9916</v>
      </c>
      <c r="K607" t="s">
        <v>9932</v>
      </c>
      <c r="L607" t="s">
        <v>2459</v>
      </c>
      <c r="M607" s="690" t="s">
        <v>2455</v>
      </c>
    </row>
    <row r="608" spans="10:13">
      <c r="J608" t="s">
        <v>9916</v>
      </c>
      <c r="K608" t="s">
        <v>9933</v>
      </c>
      <c r="L608" t="s">
        <v>2460</v>
      </c>
      <c r="M608" s="690" t="s">
        <v>2455</v>
      </c>
    </row>
    <row r="609" spans="10:13">
      <c r="J609" t="s">
        <v>9916</v>
      </c>
      <c r="K609" t="s">
        <v>9934</v>
      </c>
      <c r="L609" t="s">
        <v>2461</v>
      </c>
      <c r="M609" s="690" t="s">
        <v>2455</v>
      </c>
    </row>
    <row r="610" spans="10:13">
      <c r="J610" t="s">
        <v>9916</v>
      </c>
      <c r="K610" t="s">
        <v>9935</v>
      </c>
      <c r="L610" t="s">
        <v>2462</v>
      </c>
      <c r="M610" s="690" t="s">
        <v>2455</v>
      </c>
    </row>
    <row r="611" spans="10:13">
      <c r="J611" t="s">
        <v>9916</v>
      </c>
      <c r="K611" t="s">
        <v>9439</v>
      </c>
      <c r="L611" t="s">
        <v>2463</v>
      </c>
      <c r="M611" s="690" t="s">
        <v>2463</v>
      </c>
    </row>
    <row r="612" spans="10:13">
      <c r="J612" t="s">
        <v>9916</v>
      </c>
      <c r="K612" t="s">
        <v>9936</v>
      </c>
      <c r="L612" t="s">
        <v>2464</v>
      </c>
      <c r="M612" s="690" t="s">
        <v>2463</v>
      </c>
    </row>
    <row r="613" spans="10:13">
      <c r="J613" t="s">
        <v>9916</v>
      </c>
      <c r="K613" t="s">
        <v>9937</v>
      </c>
      <c r="L613" t="s">
        <v>2465</v>
      </c>
      <c r="M613" s="690" t="s">
        <v>2463</v>
      </c>
    </row>
    <row r="614" spans="10:13">
      <c r="J614" t="s">
        <v>9916</v>
      </c>
      <c r="K614" t="s">
        <v>9938</v>
      </c>
      <c r="L614" t="s">
        <v>2466</v>
      </c>
      <c r="M614" s="690" t="s">
        <v>2463</v>
      </c>
    </row>
    <row r="615" spans="10:13">
      <c r="J615" t="s">
        <v>9916</v>
      </c>
      <c r="K615" t="s">
        <v>9939</v>
      </c>
      <c r="L615" t="s">
        <v>2467</v>
      </c>
      <c r="M615" s="690" t="s">
        <v>2463</v>
      </c>
    </row>
    <row r="616" spans="10:13">
      <c r="J616" t="s">
        <v>9916</v>
      </c>
      <c r="K616" t="s">
        <v>9940</v>
      </c>
      <c r="L616" t="s">
        <v>2468</v>
      </c>
      <c r="M616" s="690" t="s">
        <v>2463</v>
      </c>
    </row>
    <row r="617" spans="10:13">
      <c r="J617" t="s">
        <v>9916</v>
      </c>
      <c r="K617" t="s">
        <v>9941</v>
      </c>
      <c r="L617" t="s">
        <v>2469</v>
      </c>
      <c r="M617" s="690" t="s">
        <v>2463</v>
      </c>
    </row>
    <row r="618" spans="10:13">
      <c r="J618" t="s">
        <v>9916</v>
      </c>
      <c r="K618" t="s">
        <v>9942</v>
      </c>
      <c r="L618" t="s">
        <v>2470</v>
      </c>
      <c r="M618" s="690" t="s">
        <v>2463</v>
      </c>
    </row>
    <row r="619" spans="10:13">
      <c r="J619" t="s">
        <v>9943</v>
      </c>
      <c r="K619" t="s">
        <v>9593</v>
      </c>
      <c r="L619" t="s">
        <v>2471</v>
      </c>
      <c r="M619" s="690" t="s">
        <v>2471</v>
      </c>
    </row>
    <row r="620" spans="10:13">
      <c r="J620" t="s">
        <v>9943</v>
      </c>
      <c r="K620" t="s">
        <v>9944</v>
      </c>
      <c r="L620" t="s">
        <v>2472</v>
      </c>
      <c r="M620" s="690" t="s">
        <v>2471</v>
      </c>
    </row>
    <row r="621" spans="10:13">
      <c r="J621" t="s">
        <v>9943</v>
      </c>
      <c r="K621" t="s">
        <v>9945</v>
      </c>
      <c r="L621" t="s">
        <v>2473</v>
      </c>
      <c r="M621" s="690" t="s">
        <v>2471</v>
      </c>
    </row>
    <row r="622" spans="10:13">
      <c r="J622" t="s">
        <v>9943</v>
      </c>
      <c r="K622" t="s">
        <v>9946</v>
      </c>
      <c r="L622" t="s">
        <v>2474</v>
      </c>
      <c r="M622" s="690" t="s">
        <v>2471</v>
      </c>
    </row>
    <row r="623" spans="10:13">
      <c r="J623" t="s">
        <v>9943</v>
      </c>
      <c r="K623" t="s">
        <v>9947</v>
      </c>
      <c r="L623" t="s">
        <v>1899</v>
      </c>
      <c r="M623" s="690" t="s">
        <v>2471</v>
      </c>
    </row>
    <row r="624" spans="10:13">
      <c r="J624" t="s">
        <v>9943</v>
      </c>
      <c r="K624" t="s">
        <v>9948</v>
      </c>
      <c r="L624" t="s">
        <v>1897</v>
      </c>
      <c r="M624" s="690" t="s">
        <v>2471</v>
      </c>
    </row>
    <row r="625" spans="10:13">
      <c r="J625" t="s">
        <v>9943</v>
      </c>
      <c r="K625" t="s">
        <v>9599</v>
      </c>
      <c r="L625" t="s">
        <v>2475</v>
      </c>
      <c r="M625" s="690" t="s">
        <v>2475</v>
      </c>
    </row>
    <row r="626" spans="10:13">
      <c r="J626" t="s">
        <v>9943</v>
      </c>
      <c r="K626" t="s">
        <v>9949</v>
      </c>
      <c r="L626" t="s">
        <v>2476</v>
      </c>
      <c r="M626" s="690" t="s">
        <v>2475</v>
      </c>
    </row>
    <row r="627" spans="10:13">
      <c r="J627" t="s">
        <v>9943</v>
      </c>
      <c r="K627" t="s">
        <v>9950</v>
      </c>
      <c r="L627" t="s">
        <v>2477</v>
      </c>
      <c r="M627" s="690" t="s">
        <v>2475</v>
      </c>
    </row>
    <row r="628" spans="10:13">
      <c r="J628" t="s">
        <v>9943</v>
      </c>
      <c r="K628" t="s">
        <v>9951</v>
      </c>
      <c r="L628" t="s">
        <v>1972</v>
      </c>
      <c r="M628" s="690" t="s">
        <v>2475</v>
      </c>
    </row>
    <row r="629" spans="10:13">
      <c r="J629" t="s">
        <v>9943</v>
      </c>
      <c r="K629" t="s">
        <v>9952</v>
      </c>
      <c r="L629" t="s">
        <v>2478</v>
      </c>
      <c r="M629" s="690" t="s">
        <v>2475</v>
      </c>
    </row>
    <row r="630" spans="10:13">
      <c r="J630" t="s">
        <v>9943</v>
      </c>
      <c r="K630" t="s">
        <v>9953</v>
      </c>
      <c r="L630" t="s">
        <v>1970</v>
      </c>
      <c r="M630" s="690" t="s">
        <v>2475</v>
      </c>
    </row>
    <row r="631" spans="10:13">
      <c r="J631" t="s">
        <v>9943</v>
      </c>
      <c r="K631" t="s">
        <v>9605</v>
      </c>
      <c r="L631" t="s">
        <v>2479</v>
      </c>
      <c r="M631" s="690" t="s">
        <v>2479</v>
      </c>
    </row>
    <row r="632" spans="10:13">
      <c r="J632" t="s">
        <v>9943</v>
      </c>
      <c r="K632" t="s">
        <v>9954</v>
      </c>
      <c r="L632" t="s">
        <v>1973</v>
      </c>
      <c r="M632" s="690" t="s">
        <v>2479</v>
      </c>
    </row>
    <row r="633" spans="10:13">
      <c r="J633" t="s">
        <v>9943</v>
      </c>
      <c r="K633" t="s">
        <v>9955</v>
      </c>
      <c r="L633" t="s">
        <v>2480</v>
      </c>
      <c r="M633" s="690" t="s">
        <v>2479</v>
      </c>
    </row>
    <row r="634" spans="10:13">
      <c r="J634" t="s">
        <v>9943</v>
      </c>
      <c r="K634" t="s">
        <v>9956</v>
      </c>
      <c r="L634" t="s">
        <v>2481</v>
      </c>
      <c r="M634" s="690" t="s">
        <v>2479</v>
      </c>
    </row>
    <row r="635" spans="10:13">
      <c r="J635" t="s">
        <v>9943</v>
      </c>
      <c r="K635" t="s">
        <v>9957</v>
      </c>
      <c r="L635" t="s">
        <v>2482</v>
      </c>
      <c r="M635" s="690" t="s">
        <v>2479</v>
      </c>
    </row>
    <row r="636" spans="10:13">
      <c r="J636" t="s">
        <v>9943</v>
      </c>
      <c r="K636" t="s">
        <v>9958</v>
      </c>
      <c r="L636" t="s">
        <v>2483</v>
      </c>
      <c r="M636" s="690" t="s">
        <v>2479</v>
      </c>
    </row>
    <row r="637" spans="10:13">
      <c r="J637" t="s">
        <v>9959</v>
      </c>
      <c r="K637" t="s">
        <v>9593</v>
      </c>
      <c r="L637" t="s">
        <v>2484</v>
      </c>
      <c r="M637" s="690" t="s">
        <v>2484</v>
      </c>
    </row>
    <row r="638" spans="10:13">
      <c r="J638" t="s">
        <v>9959</v>
      </c>
      <c r="K638" t="s">
        <v>9960</v>
      </c>
      <c r="L638" t="s">
        <v>2485</v>
      </c>
      <c r="M638" s="690" t="s">
        <v>2484</v>
      </c>
    </row>
    <row r="639" spans="10:13">
      <c r="J639" t="s">
        <v>9959</v>
      </c>
      <c r="K639" t="s">
        <v>9961</v>
      </c>
      <c r="L639" t="s">
        <v>2486</v>
      </c>
      <c r="M639" s="690" t="s">
        <v>2484</v>
      </c>
    </row>
    <row r="640" spans="10:13">
      <c r="J640" t="s">
        <v>9959</v>
      </c>
      <c r="K640" t="s">
        <v>9962</v>
      </c>
      <c r="L640" t="s">
        <v>2487</v>
      </c>
      <c r="M640" s="690" t="s">
        <v>2484</v>
      </c>
    </row>
    <row r="641" spans="10:13">
      <c r="J641" t="s">
        <v>9959</v>
      </c>
      <c r="K641" t="s">
        <v>9963</v>
      </c>
      <c r="L641" t="s">
        <v>2488</v>
      </c>
      <c r="M641" s="690" t="s">
        <v>2484</v>
      </c>
    </row>
    <row r="642" spans="10:13">
      <c r="J642" t="s">
        <v>9959</v>
      </c>
      <c r="K642" t="s">
        <v>9964</v>
      </c>
      <c r="L642" t="s">
        <v>2489</v>
      </c>
      <c r="M642" s="690" t="s">
        <v>2484</v>
      </c>
    </row>
    <row r="643" spans="10:13">
      <c r="J643" t="s">
        <v>9959</v>
      </c>
      <c r="K643" t="s">
        <v>9599</v>
      </c>
      <c r="L643" t="s">
        <v>2490</v>
      </c>
      <c r="M643" s="690" t="s">
        <v>2490</v>
      </c>
    </row>
    <row r="644" spans="10:13">
      <c r="J644" t="s">
        <v>9959</v>
      </c>
      <c r="K644" t="s">
        <v>9965</v>
      </c>
      <c r="L644" t="s">
        <v>2491</v>
      </c>
      <c r="M644" s="690" t="s">
        <v>2490</v>
      </c>
    </row>
    <row r="645" spans="10:13">
      <c r="J645" t="s">
        <v>9959</v>
      </c>
      <c r="K645" t="s">
        <v>9966</v>
      </c>
      <c r="L645" t="s">
        <v>2492</v>
      </c>
      <c r="M645" s="690" t="s">
        <v>2490</v>
      </c>
    </row>
    <row r="646" spans="10:13">
      <c r="J646" t="s">
        <v>9959</v>
      </c>
      <c r="K646" t="s">
        <v>9967</v>
      </c>
      <c r="L646" t="s">
        <v>2493</v>
      </c>
      <c r="M646" s="690" t="s">
        <v>2490</v>
      </c>
    </row>
    <row r="647" spans="10:13">
      <c r="J647" t="s">
        <v>9959</v>
      </c>
      <c r="K647" t="s">
        <v>9968</v>
      </c>
      <c r="L647" t="s">
        <v>2494</v>
      </c>
      <c r="M647" s="690" t="s">
        <v>2490</v>
      </c>
    </row>
    <row r="648" spans="10:13">
      <c r="J648" t="s">
        <v>9959</v>
      </c>
      <c r="K648" t="s">
        <v>9969</v>
      </c>
      <c r="L648" t="s">
        <v>2495</v>
      </c>
      <c r="M648" s="690" t="s">
        <v>2490</v>
      </c>
    </row>
    <row r="649" spans="10:13">
      <c r="J649" t="s">
        <v>9959</v>
      </c>
      <c r="K649" t="s">
        <v>9605</v>
      </c>
      <c r="L649" t="s">
        <v>2496</v>
      </c>
      <c r="M649" s="690" t="s">
        <v>2496</v>
      </c>
    </row>
    <row r="650" spans="10:13">
      <c r="J650" t="s">
        <v>9959</v>
      </c>
      <c r="K650" t="s">
        <v>9970</v>
      </c>
      <c r="L650" t="s">
        <v>2497</v>
      </c>
      <c r="M650" s="690" t="s">
        <v>2496</v>
      </c>
    </row>
    <row r="651" spans="10:13">
      <c r="J651" t="s">
        <v>9959</v>
      </c>
      <c r="K651" t="s">
        <v>9971</v>
      </c>
      <c r="L651" t="s">
        <v>2498</v>
      </c>
      <c r="M651" s="690" t="s">
        <v>2496</v>
      </c>
    </row>
    <row r="652" spans="10:13">
      <c r="J652" t="s">
        <v>9959</v>
      </c>
      <c r="K652" t="s">
        <v>9972</v>
      </c>
      <c r="L652" t="s">
        <v>2499</v>
      </c>
      <c r="M652" s="690" t="s">
        <v>2496</v>
      </c>
    </row>
    <row r="653" spans="10:13">
      <c r="J653" t="s">
        <v>9959</v>
      </c>
      <c r="K653" t="s">
        <v>9973</v>
      </c>
      <c r="L653" t="s">
        <v>2500</v>
      </c>
      <c r="M653" s="690" t="s">
        <v>2496</v>
      </c>
    </row>
    <row r="654" spans="10:13">
      <c r="J654" t="s">
        <v>9959</v>
      </c>
      <c r="K654" t="s">
        <v>9974</v>
      </c>
      <c r="L654" t="s">
        <v>2501</v>
      </c>
      <c r="M654" s="690" t="s">
        <v>2496</v>
      </c>
    </row>
    <row r="655" spans="10:13">
      <c r="J655" t="s">
        <v>9975</v>
      </c>
      <c r="K655" t="s">
        <v>9593</v>
      </c>
      <c r="L655" t="s">
        <v>2502</v>
      </c>
      <c r="M655" s="690" t="s">
        <v>2502</v>
      </c>
    </row>
    <row r="656" spans="10:13">
      <c r="J656" t="s">
        <v>9975</v>
      </c>
      <c r="K656" t="s">
        <v>9976</v>
      </c>
      <c r="L656" t="s">
        <v>2503</v>
      </c>
      <c r="M656" s="690" t="s">
        <v>2502</v>
      </c>
    </row>
    <row r="657" spans="10:13">
      <c r="J657" t="s">
        <v>9975</v>
      </c>
      <c r="K657" t="s">
        <v>9977</v>
      </c>
      <c r="L657" t="s">
        <v>2504</v>
      </c>
      <c r="M657" s="690" t="s">
        <v>2502</v>
      </c>
    </row>
    <row r="658" spans="10:13">
      <c r="J658" t="s">
        <v>9975</v>
      </c>
      <c r="K658" t="s">
        <v>9978</v>
      </c>
      <c r="L658" t="s">
        <v>2505</v>
      </c>
      <c r="M658" s="690" t="s">
        <v>2502</v>
      </c>
    </row>
    <row r="659" spans="10:13">
      <c r="J659" t="s">
        <v>9975</v>
      </c>
      <c r="K659" t="s">
        <v>9979</v>
      </c>
      <c r="L659" t="s">
        <v>2506</v>
      </c>
      <c r="M659" s="690" t="s">
        <v>2502</v>
      </c>
    </row>
    <row r="660" spans="10:13">
      <c r="J660" t="s">
        <v>9975</v>
      </c>
      <c r="K660" t="s">
        <v>9980</v>
      </c>
      <c r="L660" t="s">
        <v>2507</v>
      </c>
      <c r="M660" s="690" t="s">
        <v>2502</v>
      </c>
    </row>
    <row r="661" spans="10:13">
      <c r="J661" t="s">
        <v>9975</v>
      </c>
      <c r="K661" t="s">
        <v>9599</v>
      </c>
      <c r="L661" t="s">
        <v>2508</v>
      </c>
      <c r="M661" s="690" t="s">
        <v>2508</v>
      </c>
    </row>
    <row r="662" spans="10:13">
      <c r="J662" t="s">
        <v>9975</v>
      </c>
      <c r="K662" t="s">
        <v>9981</v>
      </c>
      <c r="L662" t="s">
        <v>2509</v>
      </c>
      <c r="M662" s="690" t="s">
        <v>2508</v>
      </c>
    </row>
    <row r="663" spans="10:13">
      <c r="J663" t="s">
        <v>9975</v>
      </c>
      <c r="K663" t="s">
        <v>9982</v>
      </c>
      <c r="L663" t="s">
        <v>2510</v>
      </c>
      <c r="M663" s="690" t="s">
        <v>2508</v>
      </c>
    </row>
    <row r="664" spans="10:13">
      <c r="J664" t="s">
        <v>9975</v>
      </c>
      <c r="K664" t="s">
        <v>9983</v>
      </c>
      <c r="L664" t="s">
        <v>2511</v>
      </c>
      <c r="M664" s="690" t="s">
        <v>2508</v>
      </c>
    </row>
    <row r="665" spans="10:13">
      <c r="J665" t="s">
        <v>9975</v>
      </c>
      <c r="K665" t="s">
        <v>9984</v>
      </c>
      <c r="L665" t="s">
        <v>2512</v>
      </c>
      <c r="M665" s="690" t="s">
        <v>2508</v>
      </c>
    </row>
    <row r="666" spans="10:13">
      <c r="J666" t="s">
        <v>9975</v>
      </c>
      <c r="K666" t="s">
        <v>9985</v>
      </c>
      <c r="L666" t="s">
        <v>2513</v>
      </c>
      <c r="M666" s="690" t="s">
        <v>2508</v>
      </c>
    </row>
    <row r="667" spans="10:13">
      <c r="J667" t="s">
        <v>9975</v>
      </c>
      <c r="K667" t="s">
        <v>9605</v>
      </c>
      <c r="L667" t="s">
        <v>2514</v>
      </c>
      <c r="M667" s="690" t="s">
        <v>2514</v>
      </c>
    </row>
    <row r="668" spans="10:13">
      <c r="J668" t="s">
        <v>9975</v>
      </c>
      <c r="K668" t="s">
        <v>9986</v>
      </c>
      <c r="L668" t="s">
        <v>2515</v>
      </c>
      <c r="M668" s="690" t="s">
        <v>2514</v>
      </c>
    </row>
    <row r="669" spans="10:13">
      <c r="J669" t="s">
        <v>9975</v>
      </c>
      <c r="K669" t="s">
        <v>9987</v>
      </c>
      <c r="L669" t="s">
        <v>2516</v>
      </c>
      <c r="M669" s="690" t="s">
        <v>2514</v>
      </c>
    </row>
    <row r="670" spans="10:13">
      <c r="J670" t="s">
        <v>9975</v>
      </c>
      <c r="K670" t="s">
        <v>9988</v>
      </c>
      <c r="L670" t="s">
        <v>2517</v>
      </c>
      <c r="M670" s="690" t="s">
        <v>2514</v>
      </c>
    </row>
    <row r="671" spans="10:13">
      <c r="J671" t="s">
        <v>9975</v>
      </c>
      <c r="K671" t="s">
        <v>9989</v>
      </c>
      <c r="L671" t="s">
        <v>2518</v>
      </c>
      <c r="M671" s="690" t="s">
        <v>2514</v>
      </c>
    </row>
    <row r="672" spans="10:13">
      <c r="J672" t="s">
        <v>9975</v>
      </c>
      <c r="K672" t="s">
        <v>9990</v>
      </c>
      <c r="L672" t="s">
        <v>2519</v>
      </c>
      <c r="M672" s="690" t="s">
        <v>2514</v>
      </c>
    </row>
    <row r="673" spans="10:13">
      <c r="J673" t="s">
        <v>9975</v>
      </c>
      <c r="K673" t="s">
        <v>9777</v>
      </c>
      <c r="L673" t="s">
        <v>2520</v>
      </c>
      <c r="M673" s="690" t="s">
        <v>2520</v>
      </c>
    </row>
    <row r="674" spans="10:13">
      <c r="J674" t="s">
        <v>9975</v>
      </c>
      <c r="K674" t="s">
        <v>9991</v>
      </c>
      <c r="L674" t="s">
        <v>2521</v>
      </c>
      <c r="M674" s="690" t="s">
        <v>2520</v>
      </c>
    </row>
    <row r="675" spans="10:13">
      <c r="J675" t="s">
        <v>9975</v>
      </c>
      <c r="K675" t="s">
        <v>9992</v>
      </c>
      <c r="L675" t="s">
        <v>2522</v>
      </c>
      <c r="M675" s="690" t="s">
        <v>2520</v>
      </c>
    </row>
    <row r="676" spans="10:13">
      <c r="J676" t="s">
        <v>9975</v>
      </c>
      <c r="K676" t="s">
        <v>9993</v>
      </c>
      <c r="L676" t="s">
        <v>2523</v>
      </c>
      <c r="M676" s="690" t="s">
        <v>2520</v>
      </c>
    </row>
    <row r="677" spans="10:13">
      <c r="J677" t="s">
        <v>9975</v>
      </c>
      <c r="K677" t="s">
        <v>9994</v>
      </c>
      <c r="L677" t="s">
        <v>2524</v>
      </c>
      <c r="M677" s="690" t="s">
        <v>2520</v>
      </c>
    </row>
    <row r="678" spans="10:13">
      <c r="J678" t="s">
        <v>9975</v>
      </c>
      <c r="K678" t="s">
        <v>9995</v>
      </c>
      <c r="L678" t="s">
        <v>2525</v>
      </c>
      <c r="M678" s="690" t="s">
        <v>2520</v>
      </c>
    </row>
    <row r="679" spans="10:13">
      <c r="J679" t="s">
        <v>9996</v>
      </c>
      <c r="K679" t="s">
        <v>9593</v>
      </c>
      <c r="L679" t="s">
        <v>2526</v>
      </c>
      <c r="M679" s="690" t="s">
        <v>2526</v>
      </c>
    </row>
    <row r="680" spans="10:13">
      <c r="J680" t="s">
        <v>9996</v>
      </c>
      <c r="K680" t="s">
        <v>9997</v>
      </c>
      <c r="L680" t="s">
        <v>2527</v>
      </c>
      <c r="M680" s="690" t="s">
        <v>2526</v>
      </c>
    </row>
    <row r="681" spans="10:13">
      <c r="J681" t="s">
        <v>9996</v>
      </c>
      <c r="K681" t="s">
        <v>9998</v>
      </c>
      <c r="L681" t="s">
        <v>2528</v>
      </c>
      <c r="M681" s="690" t="s">
        <v>2526</v>
      </c>
    </row>
    <row r="682" spans="10:13">
      <c r="J682" t="s">
        <v>9996</v>
      </c>
      <c r="K682" t="s">
        <v>9999</v>
      </c>
      <c r="L682" t="s">
        <v>2529</v>
      </c>
      <c r="M682" s="690" t="s">
        <v>2526</v>
      </c>
    </row>
    <row r="683" spans="10:13">
      <c r="J683" t="s">
        <v>9996</v>
      </c>
      <c r="K683" t="s">
        <v>10000</v>
      </c>
      <c r="L683" t="s">
        <v>2530</v>
      </c>
      <c r="M683" s="690" t="s">
        <v>2526</v>
      </c>
    </row>
    <row r="684" spans="10:13">
      <c r="J684" t="s">
        <v>9996</v>
      </c>
      <c r="K684" t="s">
        <v>10001</v>
      </c>
      <c r="L684" t="s">
        <v>2531</v>
      </c>
      <c r="M684" s="690" t="s">
        <v>2526</v>
      </c>
    </row>
    <row r="685" spans="10:13">
      <c r="J685" t="s">
        <v>9996</v>
      </c>
      <c r="K685" t="s">
        <v>9599</v>
      </c>
      <c r="L685" t="s">
        <v>2532</v>
      </c>
      <c r="M685" s="690" t="s">
        <v>2532</v>
      </c>
    </row>
    <row r="686" spans="10:13">
      <c r="J686" t="s">
        <v>9996</v>
      </c>
      <c r="K686" t="s">
        <v>10002</v>
      </c>
      <c r="L686" t="s">
        <v>2533</v>
      </c>
      <c r="M686" s="690" t="s">
        <v>2532</v>
      </c>
    </row>
    <row r="687" spans="10:13">
      <c r="J687" t="s">
        <v>9996</v>
      </c>
      <c r="K687" t="s">
        <v>10003</v>
      </c>
      <c r="L687" t="s">
        <v>2534</v>
      </c>
      <c r="M687" s="690" t="s">
        <v>2532</v>
      </c>
    </row>
    <row r="688" spans="10:13">
      <c r="J688" t="s">
        <v>9996</v>
      </c>
      <c r="K688" t="s">
        <v>10004</v>
      </c>
      <c r="L688" t="s">
        <v>2535</v>
      </c>
      <c r="M688" s="690" t="s">
        <v>2532</v>
      </c>
    </row>
    <row r="689" spans="10:13">
      <c r="J689" t="s">
        <v>9996</v>
      </c>
      <c r="K689" t="s">
        <v>10005</v>
      </c>
      <c r="L689" t="s">
        <v>2536</v>
      </c>
      <c r="M689" s="690" t="s">
        <v>2532</v>
      </c>
    </row>
    <row r="690" spans="10:13">
      <c r="J690" t="s">
        <v>9996</v>
      </c>
      <c r="K690" t="s">
        <v>10006</v>
      </c>
      <c r="L690" t="s">
        <v>2537</v>
      </c>
      <c r="M690" s="690" t="s">
        <v>2532</v>
      </c>
    </row>
    <row r="691" spans="10:13">
      <c r="J691" t="s">
        <v>10007</v>
      </c>
      <c r="K691" t="s">
        <v>9593</v>
      </c>
      <c r="L691" t="s">
        <v>2538</v>
      </c>
      <c r="M691" s="690" t="s">
        <v>2538</v>
      </c>
    </row>
    <row r="692" spans="10:13">
      <c r="J692" t="s">
        <v>10007</v>
      </c>
      <c r="K692" t="s">
        <v>10008</v>
      </c>
      <c r="L692" t="s">
        <v>2539</v>
      </c>
      <c r="M692" s="690" t="s">
        <v>2538</v>
      </c>
    </row>
    <row r="693" spans="10:13">
      <c r="J693" t="s">
        <v>10007</v>
      </c>
      <c r="K693" t="s">
        <v>10009</v>
      </c>
      <c r="L693" t="s">
        <v>2540</v>
      </c>
      <c r="M693" s="690" t="s">
        <v>2538</v>
      </c>
    </row>
    <row r="694" spans="10:13">
      <c r="J694" t="s">
        <v>10007</v>
      </c>
      <c r="K694" t="s">
        <v>10010</v>
      </c>
      <c r="L694" t="s">
        <v>2541</v>
      </c>
      <c r="M694" s="690" t="s">
        <v>2538</v>
      </c>
    </row>
    <row r="695" spans="10:13">
      <c r="J695" t="s">
        <v>10007</v>
      </c>
      <c r="K695" t="s">
        <v>10011</v>
      </c>
      <c r="L695" t="s">
        <v>2542</v>
      </c>
      <c r="M695" s="690" t="s">
        <v>2538</v>
      </c>
    </row>
    <row r="696" spans="10:13">
      <c r="J696" t="s">
        <v>10007</v>
      </c>
      <c r="K696" t="s">
        <v>10012</v>
      </c>
      <c r="L696" t="s">
        <v>2543</v>
      </c>
      <c r="M696" s="690" t="s">
        <v>2538</v>
      </c>
    </row>
    <row r="697" spans="10:13">
      <c r="J697" t="s">
        <v>10007</v>
      </c>
      <c r="K697" t="s">
        <v>9599</v>
      </c>
      <c r="L697" t="s">
        <v>2544</v>
      </c>
      <c r="M697" s="690" t="s">
        <v>2544</v>
      </c>
    </row>
    <row r="698" spans="10:13">
      <c r="J698" t="s">
        <v>10007</v>
      </c>
      <c r="K698" t="s">
        <v>10013</v>
      </c>
      <c r="L698" t="s">
        <v>2545</v>
      </c>
      <c r="M698" s="690" t="s">
        <v>2544</v>
      </c>
    </row>
    <row r="699" spans="10:13">
      <c r="J699" t="s">
        <v>10007</v>
      </c>
      <c r="K699" t="s">
        <v>10014</v>
      </c>
      <c r="L699" t="s">
        <v>2546</v>
      </c>
      <c r="M699" s="690" t="s">
        <v>2544</v>
      </c>
    </row>
    <row r="700" spans="10:13">
      <c r="J700" t="s">
        <v>10007</v>
      </c>
      <c r="K700" t="s">
        <v>10015</v>
      </c>
      <c r="L700" t="s">
        <v>2547</v>
      </c>
      <c r="M700" s="690" t="s">
        <v>2544</v>
      </c>
    </row>
    <row r="701" spans="10:13">
      <c r="J701" t="s">
        <v>10007</v>
      </c>
      <c r="K701" t="s">
        <v>10016</v>
      </c>
      <c r="L701" t="s">
        <v>2548</v>
      </c>
      <c r="M701" s="690" t="s">
        <v>2544</v>
      </c>
    </row>
    <row r="702" spans="10:13">
      <c r="J702" t="s">
        <v>10007</v>
      </c>
      <c r="K702" t="s">
        <v>10017</v>
      </c>
      <c r="L702" t="s">
        <v>2549</v>
      </c>
      <c r="M702" s="690" t="s">
        <v>2544</v>
      </c>
    </row>
    <row r="703" spans="10:13">
      <c r="J703" t="s">
        <v>10007</v>
      </c>
      <c r="K703" t="s">
        <v>9605</v>
      </c>
      <c r="L703" t="s">
        <v>2550</v>
      </c>
      <c r="M703" s="690" t="s">
        <v>2550</v>
      </c>
    </row>
    <row r="704" spans="10:13">
      <c r="J704" t="s">
        <v>10007</v>
      </c>
      <c r="K704" t="s">
        <v>10018</v>
      </c>
      <c r="L704" t="s">
        <v>2551</v>
      </c>
      <c r="M704" s="690" t="s">
        <v>2550</v>
      </c>
    </row>
    <row r="705" spans="10:13">
      <c r="J705" t="s">
        <v>10007</v>
      </c>
      <c r="K705" t="s">
        <v>10019</v>
      </c>
      <c r="L705" t="s">
        <v>2552</v>
      </c>
      <c r="M705" s="690" t="s">
        <v>2550</v>
      </c>
    </row>
    <row r="706" spans="10:13">
      <c r="J706" t="s">
        <v>10007</v>
      </c>
      <c r="K706" t="s">
        <v>10020</v>
      </c>
      <c r="L706" t="s">
        <v>2553</v>
      </c>
      <c r="M706" s="690" t="s">
        <v>2550</v>
      </c>
    </row>
    <row r="707" spans="10:13">
      <c r="J707" t="s">
        <v>10007</v>
      </c>
      <c r="K707" t="s">
        <v>10021</v>
      </c>
      <c r="L707" t="s">
        <v>2554</v>
      </c>
      <c r="M707" s="690" t="s">
        <v>2550</v>
      </c>
    </row>
    <row r="708" spans="10:13">
      <c r="J708" t="s">
        <v>10007</v>
      </c>
      <c r="K708" t="s">
        <v>10022</v>
      </c>
      <c r="L708" t="s">
        <v>2555</v>
      </c>
      <c r="M708" s="690" t="s">
        <v>2550</v>
      </c>
    </row>
    <row r="709" spans="10:13">
      <c r="J709" t="s">
        <v>10023</v>
      </c>
      <c r="K709" t="s">
        <v>9464</v>
      </c>
      <c r="L709" t="s">
        <v>2556</v>
      </c>
      <c r="M709" s="690" t="s">
        <v>2556</v>
      </c>
    </row>
    <row r="710" spans="10:13">
      <c r="J710" t="s">
        <v>10023</v>
      </c>
      <c r="K710" t="s">
        <v>4776</v>
      </c>
      <c r="L710" t="s">
        <v>2557</v>
      </c>
      <c r="M710" s="690" t="s">
        <v>2556</v>
      </c>
    </row>
    <row r="711" spans="10:13">
      <c r="J711" t="s">
        <v>10023</v>
      </c>
      <c r="K711" t="s">
        <v>4777</v>
      </c>
      <c r="L711" t="s">
        <v>2558</v>
      </c>
      <c r="M711" s="690" t="s">
        <v>2556</v>
      </c>
    </row>
    <row r="712" spans="10:13">
      <c r="J712" t="s">
        <v>10023</v>
      </c>
      <c r="K712" t="s">
        <v>4778</v>
      </c>
      <c r="L712" t="s">
        <v>2559</v>
      </c>
      <c r="M712" s="690" t="s">
        <v>2556</v>
      </c>
    </row>
    <row r="713" spans="10:13">
      <c r="J713" t="s">
        <v>10023</v>
      </c>
      <c r="K713" t="s">
        <v>4779</v>
      </c>
      <c r="L713" t="s">
        <v>2560</v>
      </c>
      <c r="M713" s="690" t="s">
        <v>2556</v>
      </c>
    </row>
    <row r="714" spans="10:13">
      <c r="J714" t="s">
        <v>10023</v>
      </c>
      <c r="K714" t="s">
        <v>4780</v>
      </c>
      <c r="L714" t="s">
        <v>2561</v>
      </c>
      <c r="M714" s="690" t="s">
        <v>2556</v>
      </c>
    </row>
    <row r="715" spans="10:13">
      <c r="J715" t="s">
        <v>10023</v>
      </c>
      <c r="K715" t="s">
        <v>4781</v>
      </c>
      <c r="L715" t="s">
        <v>1900</v>
      </c>
      <c r="M715" s="690" t="s">
        <v>2556</v>
      </c>
    </row>
    <row r="716" spans="10:13">
      <c r="J716" t="s">
        <v>10023</v>
      </c>
      <c r="K716" t="s">
        <v>9470</v>
      </c>
      <c r="L716" t="s">
        <v>2562</v>
      </c>
      <c r="M716" s="690" t="s">
        <v>2562</v>
      </c>
    </row>
    <row r="717" spans="10:13">
      <c r="J717" t="s">
        <v>10023</v>
      </c>
      <c r="K717" t="s">
        <v>4782</v>
      </c>
      <c r="L717" t="s">
        <v>2563</v>
      </c>
      <c r="M717" s="690" t="s">
        <v>2562</v>
      </c>
    </row>
    <row r="718" spans="10:13">
      <c r="J718" t="s">
        <v>10023</v>
      </c>
      <c r="K718" t="s">
        <v>4783</v>
      </c>
      <c r="L718" t="s">
        <v>1904</v>
      </c>
      <c r="M718" s="690" t="s">
        <v>2562</v>
      </c>
    </row>
    <row r="719" spans="10:13">
      <c r="J719" t="s">
        <v>10023</v>
      </c>
      <c r="K719" t="s">
        <v>4784</v>
      </c>
      <c r="L719" t="s">
        <v>1906</v>
      </c>
      <c r="M719" s="690" t="s">
        <v>2562</v>
      </c>
    </row>
    <row r="720" spans="10:13">
      <c r="J720" t="s">
        <v>10023</v>
      </c>
      <c r="K720" t="s">
        <v>4785</v>
      </c>
      <c r="L720" t="s">
        <v>1908</v>
      </c>
      <c r="M720" s="690" t="s">
        <v>2562</v>
      </c>
    </row>
    <row r="721" spans="10:13">
      <c r="J721" t="s">
        <v>10023</v>
      </c>
      <c r="K721" t="s">
        <v>9452</v>
      </c>
      <c r="L721" t="s">
        <v>2564</v>
      </c>
      <c r="M721" s="690" t="s">
        <v>2564</v>
      </c>
    </row>
    <row r="722" spans="10:13">
      <c r="J722" t="s">
        <v>10023</v>
      </c>
      <c r="K722" t="s">
        <v>4786</v>
      </c>
      <c r="L722" t="s">
        <v>1902</v>
      </c>
      <c r="M722" s="690" t="s">
        <v>2564</v>
      </c>
    </row>
    <row r="723" spans="10:13">
      <c r="J723" t="s">
        <v>10023</v>
      </c>
      <c r="K723" t="s">
        <v>4787</v>
      </c>
      <c r="L723" t="s">
        <v>1903</v>
      </c>
      <c r="M723" s="690" t="s">
        <v>2564</v>
      </c>
    </row>
    <row r="724" spans="10:13">
      <c r="J724" t="s">
        <v>10023</v>
      </c>
      <c r="K724" t="s">
        <v>4788</v>
      </c>
      <c r="L724" t="s">
        <v>2565</v>
      </c>
      <c r="M724" s="690" t="s">
        <v>2564</v>
      </c>
    </row>
    <row r="725" spans="10:13">
      <c r="J725" t="s">
        <v>10023</v>
      </c>
      <c r="K725" t="s">
        <v>4789</v>
      </c>
      <c r="L725" t="s">
        <v>1975</v>
      </c>
      <c r="M725" s="690" t="s">
        <v>2564</v>
      </c>
    </row>
    <row r="726" spans="10:13">
      <c r="J726" t="s">
        <v>10023</v>
      </c>
      <c r="K726" t="s">
        <v>9458</v>
      </c>
      <c r="L726" t="s">
        <v>2566</v>
      </c>
      <c r="M726" s="690" t="s">
        <v>2566</v>
      </c>
    </row>
    <row r="727" spans="10:13">
      <c r="J727" t="s">
        <v>10023</v>
      </c>
      <c r="K727" t="s">
        <v>4790</v>
      </c>
      <c r="L727" t="s">
        <v>2567</v>
      </c>
      <c r="M727" s="690" t="s">
        <v>2566</v>
      </c>
    </row>
    <row r="728" spans="10:13">
      <c r="J728" t="s">
        <v>10023</v>
      </c>
      <c r="K728" t="s">
        <v>4791</v>
      </c>
      <c r="L728" t="s">
        <v>2568</v>
      </c>
      <c r="M728" s="690" t="s">
        <v>2566</v>
      </c>
    </row>
    <row r="729" spans="10:13">
      <c r="J729" t="s">
        <v>10023</v>
      </c>
      <c r="K729" t="s">
        <v>4792</v>
      </c>
      <c r="L729" t="s">
        <v>1977</v>
      </c>
      <c r="M729" s="690" t="s">
        <v>2566</v>
      </c>
    </row>
    <row r="730" spans="10:13">
      <c r="J730" t="s">
        <v>10023</v>
      </c>
      <c r="K730" t="s">
        <v>4793</v>
      </c>
      <c r="L730" t="s">
        <v>2569</v>
      </c>
      <c r="M730" s="690" t="s">
        <v>2566</v>
      </c>
    </row>
    <row r="731" spans="10:13">
      <c r="J731" t="s">
        <v>10023</v>
      </c>
      <c r="K731" t="s">
        <v>4794</v>
      </c>
      <c r="L731" t="s">
        <v>1979</v>
      </c>
      <c r="M731" s="690" t="s">
        <v>2566</v>
      </c>
    </row>
    <row r="732" spans="10:13">
      <c r="J732" t="s">
        <v>10023</v>
      </c>
      <c r="K732" t="s">
        <v>4795</v>
      </c>
      <c r="L732" t="s">
        <v>1981</v>
      </c>
      <c r="M732" s="690" t="s">
        <v>2566</v>
      </c>
    </row>
    <row r="733" spans="10:13">
      <c r="J733" t="s">
        <v>10024</v>
      </c>
      <c r="K733" t="s">
        <v>9593</v>
      </c>
      <c r="L733" t="s">
        <v>2570</v>
      </c>
      <c r="M733" s="690" t="s">
        <v>2570</v>
      </c>
    </row>
    <row r="734" spans="10:13">
      <c r="J734" t="s">
        <v>10024</v>
      </c>
      <c r="K734" t="s">
        <v>10025</v>
      </c>
      <c r="L734" t="s">
        <v>1909</v>
      </c>
      <c r="M734" s="690" t="s">
        <v>2570</v>
      </c>
    </row>
    <row r="735" spans="10:13">
      <c r="J735" t="s">
        <v>10024</v>
      </c>
      <c r="K735" t="s">
        <v>10026</v>
      </c>
      <c r="L735" t="s">
        <v>1217</v>
      </c>
      <c r="M735" s="690" t="s">
        <v>2570</v>
      </c>
    </row>
    <row r="736" spans="10:13">
      <c r="J736" t="s">
        <v>10024</v>
      </c>
      <c r="K736" t="s">
        <v>10027</v>
      </c>
      <c r="L736" t="s">
        <v>1233</v>
      </c>
      <c r="M736" s="690" t="s">
        <v>2570</v>
      </c>
    </row>
    <row r="737" spans="10:13">
      <c r="J737" t="s">
        <v>10024</v>
      </c>
      <c r="K737" t="s">
        <v>10028</v>
      </c>
      <c r="L737" t="s">
        <v>1268</v>
      </c>
      <c r="M737" s="690" t="s">
        <v>2570</v>
      </c>
    </row>
    <row r="738" spans="10:13">
      <c r="J738" t="s">
        <v>10024</v>
      </c>
      <c r="K738" t="s">
        <v>10029</v>
      </c>
      <c r="L738" t="s">
        <v>1289</v>
      </c>
      <c r="M738" s="690" t="s">
        <v>2570</v>
      </c>
    </row>
    <row r="739" spans="10:13">
      <c r="J739" t="s">
        <v>10024</v>
      </c>
      <c r="K739" t="s">
        <v>9599</v>
      </c>
      <c r="L739" t="s">
        <v>2571</v>
      </c>
      <c r="M739" s="690" t="s">
        <v>2571</v>
      </c>
    </row>
    <row r="740" spans="10:13">
      <c r="J740" t="s">
        <v>10024</v>
      </c>
      <c r="K740" t="s">
        <v>10030</v>
      </c>
      <c r="L740" t="s">
        <v>2572</v>
      </c>
      <c r="M740" s="690" t="s">
        <v>2571</v>
      </c>
    </row>
    <row r="741" spans="10:13">
      <c r="J741" t="s">
        <v>10024</v>
      </c>
      <c r="K741" t="s">
        <v>10031</v>
      </c>
      <c r="L741" t="s">
        <v>2573</v>
      </c>
      <c r="M741" s="690" t="s">
        <v>2571</v>
      </c>
    </row>
    <row r="742" spans="10:13">
      <c r="J742" t="s">
        <v>10024</v>
      </c>
      <c r="K742" t="s">
        <v>10032</v>
      </c>
      <c r="L742" t="s">
        <v>2574</v>
      </c>
      <c r="M742" s="690" t="s">
        <v>2571</v>
      </c>
    </row>
    <row r="743" spans="10:13">
      <c r="J743" t="s">
        <v>10024</v>
      </c>
      <c r="K743" t="s">
        <v>10033</v>
      </c>
      <c r="L743" t="s">
        <v>2575</v>
      </c>
      <c r="M743" s="690" t="s">
        <v>2571</v>
      </c>
    </row>
    <row r="744" spans="10:13">
      <c r="J744" t="s">
        <v>10024</v>
      </c>
      <c r="K744" t="s">
        <v>10034</v>
      </c>
      <c r="L744" t="s">
        <v>2576</v>
      </c>
      <c r="M744" s="690" t="s">
        <v>2571</v>
      </c>
    </row>
    <row r="745" spans="10:13">
      <c r="J745" t="s">
        <v>10024</v>
      </c>
      <c r="K745" t="s">
        <v>9605</v>
      </c>
      <c r="L745" t="s">
        <v>2577</v>
      </c>
      <c r="M745" s="690" t="s">
        <v>2577</v>
      </c>
    </row>
    <row r="746" spans="10:13">
      <c r="J746" t="s">
        <v>10024</v>
      </c>
      <c r="K746" t="s">
        <v>10035</v>
      </c>
      <c r="L746" t="s">
        <v>2578</v>
      </c>
      <c r="M746" s="690" t="s">
        <v>2577</v>
      </c>
    </row>
    <row r="747" spans="10:13">
      <c r="J747" t="s">
        <v>10024</v>
      </c>
      <c r="K747" t="s">
        <v>10036</v>
      </c>
      <c r="L747" t="s">
        <v>2579</v>
      </c>
      <c r="M747" s="690" t="s">
        <v>2577</v>
      </c>
    </row>
    <row r="748" spans="10:13">
      <c r="J748" t="s">
        <v>10024</v>
      </c>
      <c r="K748" t="s">
        <v>10037</v>
      </c>
      <c r="L748" t="s">
        <v>2580</v>
      </c>
      <c r="M748" s="690" t="s">
        <v>2577</v>
      </c>
    </row>
    <row r="749" spans="10:13">
      <c r="J749" t="s">
        <v>10024</v>
      </c>
      <c r="K749" t="s">
        <v>10038</v>
      </c>
      <c r="L749" t="s">
        <v>2581</v>
      </c>
      <c r="M749" s="690" t="s">
        <v>2577</v>
      </c>
    </row>
    <row r="750" spans="10:13">
      <c r="J750" t="s">
        <v>10024</v>
      </c>
      <c r="K750" t="s">
        <v>10039</v>
      </c>
      <c r="L750" t="s">
        <v>2582</v>
      </c>
      <c r="M750" s="690" t="s">
        <v>2577</v>
      </c>
    </row>
    <row r="751" spans="10:13">
      <c r="J751" t="s">
        <v>10040</v>
      </c>
      <c r="K751" t="s">
        <v>9593</v>
      </c>
      <c r="L751" t="s">
        <v>2583</v>
      </c>
      <c r="M751" s="690" t="s">
        <v>2583</v>
      </c>
    </row>
    <row r="752" spans="10:13">
      <c r="J752" t="s">
        <v>10040</v>
      </c>
      <c r="K752" t="s">
        <v>10041</v>
      </c>
      <c r="L752" t="s">
        <v>2584</v>
      </c>
      <c r="M752" s="690" t="s">
        <v>2583</v>
      </c>
    </row>
    <row r="753" spans="10:13">
      <c r="J753" t="s">
        <v>10040</v>
      </c>
      <c r="K753" t="s">
        <v>10042</v>
      </c>
      <c r="L753" t="s">
        <v>2585</v>
      </c>
      <c r="M753" s="690" t="s">
        <v>2583</v>
      </c>
    </row>
    <row r="754" spans="10:13">
      <c r="J754" t="s">
        <v>10040</v>
      </c>
      <c r="K754" t="s">
        <v>10043</v>
      </c>
      <c r="L754" t="s">
        <v>2586</v>
      </c>
      <c r="M754" s="690" t="s">
        <v>2583</v>
      </c>
    </row>
    <row r="755" spans="10:13">
      <c r="J755" t="s">
        <v>10040</v>
      </c>
      <c r="K755" t="s">
        <v>10044</v>
      </c>
      <c r="L755" t="s">
        <v>2587</v>
      </c>
      <c r="M755" s="690" t="s">
        <v>2583</v>
      </c>
    </row>
    <row r="756" spans="10:13">
      <c r="J756" t="s">
        <v>10040</v>
      </c>
      <c r="K756" t="s">
        <v>10045</v>
      </c>
      <c r="L756" t="s">
        <v>2588</v>
      </c>
      <c r="M756" s="690" t="s">
        <v>2583</v>
      </c>
    </row>
    <row r="757" spans="10:13">
      <c r="J757" t="s">
        <v>10040</v>
      </c>
      <c r="K757" t="s">
        <v>9599</v>
      </c>
      <c r="L757" t="s">
        <v>2589</v>
      </c>
      <c r="M757" s="690" t="s">
        <v>2589</v>
      </c>
    </row>
    <row r="758" spans="10:13">
      <c r="J758" t="s">
        <v>10040</v>
      </c>
      <c r="K758" t="s">
        <v>10046</v>
      </c>
      <c r="L758" t="s">
        <v>2590</v>
      </c>
      <c r="M758" s="690" t="s">
        <v>2589</v>
      </c>
    </row>
    <row r="759" spans="10:13">
      <c r="J759" t="s">
        <v>10040</v>
      </c>
      <c r="K759" t="s">
        <v>10047</v>
      </c>
      <c r="L759" t="s">
        <v>2591</v>
      </c>
      <c r="M759" s="690" t="s">
        <v>2589</v>
      </c>
    </row>
    <row r="760" spans="10:13">
      <c r="J760" t="s">
        <v>10040</v>
      </c>
      <c r="K760" t="s">
        <v>10048</v>
      </c>
      <c r="L760" t="s">
        <v>2592</v>
      </c>
      <c r="M760" s="690" t="s">
        <v>2589</v>
      </c>
    </row>
    <row r="761" spans="10:13">
      <c r="J761" t="s">
        <v>10040</v>
      </c>
      <c r="K761" t="s">
        <v>10049</v>
      </c>
      <c r="L761" t="s">
        <v>2593</v>
      </c>
      <c r="M761" s="690" t="s">
        <v>2589</v>
      </c>
    </row>
    <row r="762" spans="10:13">
      <c r="J762" t="s">
        <v>10040</v>
      </c>
      <c r="K762" t="s">
        <v>10050</v>
      </c>
      <c r="L762" t="s">
        <v>2594</v>
      </c>
      <c r="M762" s="690" t="s">
        <v>2589</v>
      </c>
    </row>
    <row r="763" spans="10:13">
      <c r="J763" t="s">
        <v>10040</v>
      </c>
      <c r="K763" t="s">
        <v>9605</v>
      </c>
      <c r="L763" t="s">
        <v>2595</v>
      </c>
      <c r="M763" s="690" t="s">
        <v>2595</v>
      </c>
    </row>
    <row r="764" spans="10:13">
      <c r="J764" t="s">
        <v>10040</v>
      </c>
      <c r="K764" t="s">
        <v>10051</v>
      </c>
      <c r="L764" t="s">
        <v>2596</v>
      </c>
      <c r="M764" s="690" t="s">
        <v>2595</v>
      </c>
    </row>
    <row r="765" spans="10:13">
      <c r="J765" t="s">
        <v>10040</v>
      </c>
      <c r="K765" t="s">
        <v>10052</v>
      </c>
      <c r="L765" t="s">
        <v>2597</v>
      </c>
      <c r="M765" s="690" t="s">
        <v>2595</v>
      </c>
    </row>
    <row r="766" spans="10:13">
      <c r="J766" t="s">
        <v>10040</v>
      </c>
      <c r="K766" t="s">
        <v>10053</v>
      </c>
      <c r="L766" t="s">
        <v>2598</v>
      </c>
      <c r="M766" s="690" t="s">
        <v>2595</v>
      </c>
    </row>
    <row r="767" spans="10:13">
      <c r="J767" t="s">
        <v>10040</v>
      </c>
      <c r="K767" t="s">
        <v>10054</v>
      </c>
      <c r="L767" t="s">
        <v>2599</v>
      </c>
      <c r="M767" s="690" t="s">
        <v>2595</v>
      </c>
    </row>
    <row r="768" spans="10:13">
      <c r="J768" t="s">
        <v>10040</v>
      </c>
      <c r="K768" t="s">
        <v>10055</v>
      </c>
      <c r="L768" t="s">
        <v>2600</v>
      </c>
      <c r="M768" s="690" t="s">
        <v>2595</v>
      </c>
    </row>
    <row r="769" spans="10:13">
      <c r="J769" t="s">
        <v>10056</v>
      </c>
      <c r="K769" t="s">
        <v>9593</v>
      </c>
      <c r="L769" t="s">
        <v>2601</v>
      </c>
      <c r="M769" s="690" t="s">
        <v>2601</v>
      </c>
    </row>
    <row r="770" spans="10:13">
      <c r="J770" t="s">
        <v>10056</v>
      </c>
      <c r="K770" t="s">
        <v>10057</v>
      </c>
      <c r="L770" t="s">
        <v>2602</v>
      </c>
      <c r="M770" s="690" t="s">
        <v>2601</v>
      </c>
    </row>
    <row r="771" spans="10:13">
      <c r="J771" t="s">
        <v>10056</v>
      </c>
      <c r="K771" t="s">
        <v>10058</v>
      </c>
      <c r="L771" t="s">
        <v>2603</v>
      </c>
      <c r="M771" s="690" t="s">
        <v>2601</v>
      </c>
    </row>
    <row r="772" spans="10:13">
      <c r="J772" t="s">
        <v>10056</v>
      </c>
      <c r="K772" t="s">
        <v>10059</v>
      </c>
      <c r="L772" t="s">
        <v>2604</v>
      </c>
      <c r="M772" s="690" t="s">
        <v>2601</v>
      </c>
    </row>
    <row r="773" spans="10:13">
      <c r="J773" t="s">
        <v>10056</v>
      </c>
      <c r="K773" t="s">
        <v>10060</v>
      </c>
      <c r="L773" t="s">
        <v>2605</v>
      </c>
      <c r="M773" s="690" t="s">
        <v>2601</v>
      </c>
    </row>
    <row r="774" spans="10:13">
      <c r="J774" t="s">
        <v>10056</v>
      </c>
      <c r="K774" t="s">
        <v>10061</v>
      </c>
      <c r="L774" t="s">
        <v>2606</v>
      </c>
      <c r="M774" s="690" t="s">
        <v>2601</v>
      </c>
    </row>
    <row r="775" spans="10:13">
      <c r="J775" t="s">
        <v>10056</v>
      </c>
      <c r="K775" t="s">
        <v>9599</v>
      </c>
      <c r="L775" t="s">
        <v>2607</v>
      </c>
      <c r="M775" s="690" t="s">
        <v>2607</v>
      </c>
    </row>
    <row r="776" spans="10:13">
      <c r="J776" t="s">
        <v>10056</v>
      </c>
      <c r="K776" t="s">
        <v>10062</v>
      </c>
      <c r="L776" t="s">
        <v>2608</v>
      </c>
      <c r="M776" s="690" t="s">
        <v>2607</v>
      </c>
    </row>
    <row r="777" spans="10:13">
      <c r="J777" t="s">
        <v>10056</v>
      </c>
      <c r="K777" t="s">
        <v>10063</v>
      </c>
      <c r="L777" t="s">
        <v>2609</v>
      </c>
      <c r="M777" s="690" t="s">
        <v>2607</v>
      </c>
    </row>
    <row r="778" spans="10:13">
      <c r="J778" t="s">
        <v>10056</v>
      </c>
      <c r="K778" t="s">
        <v>10064</v>
      </c>
      <c r="L778" t="s">
        <v>2610</v>
      </c>
      <c r="M778" s="690" t="s">
        <v>2607</v>
      </c>
    </row>
    <row r="779" spans="10:13">
      <c r="J779" t="s">
        <v>10056</v>
      </c>
      <c r="K779" t="s">
        <v>10065</v>
      </c>
      <c r="L779" t="s">
        <v>2611</v>
      </c>
      <c r="M779" s="690" t="s">
        <v>2607</v>
      </c>
    </row>
    <row r="780" spans="10:13">
      <c r="J780" t="s">
        <v>10056</v>
      </c>
      <c r="K780" t="s">
        <v>10066</v>
      </c>
      <c r="L780" t="s">
        <v>2612</v>
      </c>
      <c r="M780" s="690" t="s">
        <v>2607</v>
      </c>
    </row>
    <row r="781" spans="10:13">
      <c r="J781" t="s">
        <v>10056</v>
      </c>
      <c r="K781" t="s">
        <v>9605</v>
      </c>
      <c r="L781" t="s">
        <v>2613</v>
      </c>
      <c r="M781" s="690" t="s">
        <v>2613</v>
      </c>
    </row>
    <row r="782" spans="10:13">
      <c r="J782" t="s">
        <v>10056</v>
      </c>
      <c r="K782" t="s">
        <v>10067</v>
      </c>
      <c r="L782" t="s">
        <v>2614</v>
      </c>
      <c r="M782" s="690" t="s">
        <v>2613</v>
      </c>
    </row>
    <row r="783" spans="10:13">
      <c r="J783" t="s">
        <v>10056</v>
      </c>
      <c r="K783" t="s">
        <v>10068</v>
      </c>
      <c r="L783" t="s">
        <v>2615</v>
      </c>
      <c r="M783" s="690" t="s">
        <v>2613</v>
      </c>
    </row>
    <row r="784" spans="10:13">
      <c r="J784" t="s">
        <v>10056</v>
      </c>
      <c r="K784" t="s">
        <v>10069</v>
      </c>
      <c r="L784" t="s">
        <v>2616</v>
      </c>
      <c r="M784" s="690" t="s">
        <v>2613</v>
      </c>
    </row>
    <row r="785" spans="10:13">
      <c r="J785" t="s">
        <v>10056</v>
      </c>
      <c r="K785" t="s">
        <v>10070</v>
      </c>
      <c r="L785" t="s">
        <v>2617</v>
      </c>
      <c r="M785" s="690" t="s">
        <v>2613</v>
      </c>
    </row>
    <row r="786" spans="10:13">
      <c r="J786" t="s">
        <v>10056</v>
      </c>
      <c r="K786" t="s">
        <v>10071</v>
      </c>
      <c r="L786" t="s">
        <v>2618</v>
      </c>
      <c r="M786" s="690" t="s">
        <v>2613</v>
      </c>
    </row>
    <row r="787" spans="10:13">
      <c r="J787" t="s">
        <v>10072</v>
      </c>
      <c r="K787" t="s">
        <v>9593</v>
      </c>
      <c r="L787" t="s">
        <v>2619</v>
      </c>
      <c r="M787" s="690" t="s">
        <v>2619</v>
      </c>
    </row>
    <row r="788" spans="10:13">
      <c r="J788" t="s">
        <v>10072</v>
      </c>
      <c r="K788" t="s">
        <v>10073</v>
      </c>
      <c r="L788" t="s">
        <v>1917</v>
      </c>
      <c r="M788" s="690" t="s">
        <v>2619</v>
      </c>
    </row>
    <row r="789" spans="10:13">
      <c r="J789" t="s">
        <v>10072</v>
      </c>
      <c r="K789" t="s">
        <v>10074</v>
      </c>
      <c r="L789" t="s">
        <v>1913</v>
      </c>
      <c r="M789" s="690" t="s">
        <v>2619</v>
      </c>
    </row>
    <row r="790" spans="10:13">
      <c r="J790" t="s">
        <v>10072</v>
      </c>
      <c r="K790" t="s">
        <v>10075</v>
      </c>
      <c r="L790" t="s">
        <v>1918</v>
      </c>
      <c r="M790" s="690" t="s">
        <v>2619</v>
      </c>
    </row>
    <row r="791" spans="10:13">
      <c r="J791" t="s">
        <v>10072</v>
      </c>
      <c r="K791" t="s">
        <v>10076</v>
      </c>
      <c r="L791" t="s">
        <v>1915</v>
      </c>
      <c r="M791" s="690" t="s">
        <v>2619</v>
      </c>
    </row>
    <row r="792" spans="10:13">
      <c r="J792" t="s">
        <v>10072</v>
      </c>
      <c r="K792" t="s">
        <v>10077</v>
      </c>
      <c r="L792" t="s">
        <v>1916</v>
      </c>
      <c r="M792" s="690" t="s">
        <v>2619</v>
      </c>
    </row>
    <row r="793" spans="10:13">
      <c r="J793" t="s">
        <v>10072</v>
      </c>
      <c r="K793" t="s">
        <v>9599</v>
      </c>
      <c r="L793" t="s">
        <v>2620</v>
      </c>
      <c r="M793" s="690" t="s">
        <v>2620</v>
      </c>
    </row>
    <row r="794" spans="10:13">
      <c r="J794" t="s">
        <v>10072</v>
      </c>
      <c r="K794" t="s">
        <v>10078</v>
      </c>
      <c r="L794" t="s">
        <v>1984</v>
      </c>
      <c r="M794" s="690" t="s">
        <v>2620</v>
      </c>
    </row>
    <row r="795" spans="10:13">
      <c r="J795" t="s">
        <v>10072</v>
      </c>
      <c r="K795" t="s">
        <v>10079</v>
      </c>
      <c r="L795" t="s">
        <v>1985</v>
      </c>
      <c r="M795" s="690" t="s">
        <v>2620</v>
      </c>
    </row>
    <row r="796" spans="10:13">
      <c r="J796" t="s">
        <v>10072</v>
      </c>
      <c r="K796" t="s">
        <v>10080</v>
      </c>
      <c r="L796" t="s">
        <v>1986</v>
      </c>
      <c r="M796" s="690" t="s">
        <v>2620</v>
      </c>
    </row>
    <row r="797" spans="10:13">
      <c r="J797" t="s">
        <v>10072</v>
      </c>
      <c r="K797" t="s">
        <v>10081</v>
      </c>
      <c r="L797" t="s">
        <v>1982</v>
      </c>
      <c r="M797" s="690" t="s">
        <v>2620</v>
      </c>
    </row>
    <row r="798" spans="10:13">
      <c r="J798" t="s">
        <v>10072</v>
      </c>
      <c r="K798" t="s">
        <v>10082</v>
      </c>
      <c r="L798" t="s">
        <v>1983</v>
      </c>
      <c r="M798" s="690" t="s">
        <v>2620</v>
      </c>
    </row>
    <row r="799" spans="10:13">
      <c r="J799" t="s">
        <v>10072</v>
      </c>
      <c r="K799" t="s">
        <v>9605</v>
      </c>
      <c r="L799" t="s">
        <v>2621</v>
      </c>
      <c r="M799" s="690" t="s">
        <v>2621</v>
      </c>
    </row>
    <row r="800" spans="10:13">
      <c r="J800" t="s">
        <v>10072</v>
      </c>
      <c r="K800" t="s">
        <v>10083</v>
      </c>
      <c r="L800" t="s">
        <v>1991</v>
      </c>
      <c r="M800" s="690" t="s">
        <v>2621</v>
      </c>
    </row>
    <row r="801" spans="10:13">
      <c r="J801" t="s">
        <v>10072</v>
      </c>
      <c r="K801" t="s">
        <v>10084</v>
      </c>
      <c r="L801" t="s">
        <v>1990</v>
      </c>
      <c r="M801" s="690" t="s">
        <v>2621</v>
      </c>
    </row>
    <row r="802" spans="10:13">
      <c r="J802" t="s">
        <v>10072</v>
      </c>
      <c r="K802" t="s">
        <v>10085</v>
      </c>
      <c r="L802" t="s">
        <v>1987</v>
      </c>
      <c r="M802" s="690" t="s">
        <v>2621</v>
      </c>
    </row>
    <row r="803" spans="10:13">
      <c r="J803" t="s">
        <v>10072</v>
      </c>
      <c r="K803" t="s">
        <v>10086</v>
      </c>
      <c r="L803" t="s">
        <v>1988</v>
      </c>
      <c r="M803" s="690" t="s">
        <v>2621</v>
      </c>
    </row>
    <row r="804" spans="10:13">
      <c r="J804" t="s">
        <v>10072</v>
      </c>
      <c r="K804" t="s">
        <v>10087</v>
      </c>
      <c r="L804" t="s">
        <v>1989</v>
      </c>
      <c r="M804" s="690" t="s">
        <v>2621</v>
      </c>
    </row>
    <row r="805" spans="10:13">
      <c r="J805" t="s">
        <v>10072</v>
      </c>
      <c r="K805" t="s">
        <v>10088</v>
      </c>
      <c r="L805" t="s">
        <v>2622</v>
      </c>
      <c r="M805" s="690" t="s">
        <v>2621</v>
      </c>
    </row>
    <row r="806" spans="10:13">
      <c r="J806" t="s">
        <v>10089</v>
      </c>
      <c r="K806" t="s">
        <v>9490</v>
      </c>
      <c r="L806" t="s">
        <v>2623</v>
      </c>
      <c r="M806" s="690" t="s">
        <v>2623</v>
      </c>
    </row>
    <row r="807" spans="10:13">
      <c r="J807" t="s">
        <v>10089</v>
      </c>
      <c r="K807" t="s">
        <v>10090</v>
      </c>
      <c r="L807" t="s">
        <v>2624</v>
      </c>
      <c r="M807" s="690" t="s">
        <v>2623</v>
      </c>
    </row>
    <row r="808" spans="10:13">
      <c r="J808" t="s">
        <v>10089</v>
      </c>
      <c r="K808" t="s">
        <v>10091</v>
      </c>
      <c r="L808" t="s">
        <v>2625</v>
      </c>
      <c r="M808" s="690" t="s">
        <v>2623</v>
      </c>
    </row>
    <row r="809" spans="10:13">
      <c r="J809" t="s">
        <v>10089</v>
      </c>
      <c r="K809" t="s">
        <v>10092</v>
      </c>
      <c r="L809" t="s">
        <v>2626</v>
      </c>
      <c r="M809" s="690" t="s">
        <v>2623</v>
      </c>
    </row>
    <row r="810" spans="10:13">
      <c r="J810" t="s">
        <v>10089</v>
      </c>
      <c r="K810" t="s">
        <v>9496</v>
      </c>
      <c r="L810" t="s">
        <v>2627</v>
      </c>
      <c r="M810" s="690" t="s">
        <v>2627</v>
      </c>
    </row>
    <row r="811" spans="10:13">
      <c r="J811" t="s">
        <v>10089</v>
      </c>
      <c r="K811" t="s">
        <v>10093</v>
      </c>
      <c r="L811" t="s">
        <v>1994</v>
      </c>
      <c r="M811" s="690" t="s">
        <v>2627</v>
      </c>
    </row>
    <row r="812" spans="10:13">
      <c r="J812" t="s">
        <v>10089</v>
      </c>
      <c r="K812" t="s">
        <v>10094</v>
      </c>
      <c r="L812" t="s">
        <v>2628</v>
      </c>
      <c r="M812" s="690" t="s">
        <v>2627</v>
      </c>
    </row>
    <row r="813" spans="10:13">
      <c r="J813" t="s">
        <v>10089</v>
      </c>
      <c r="K813" t="s">
        <v>10095</v>
      </c>
      <c r="L813" t="s">
        <v>1992</v>
      </c>
      <c r="M813" s="690" t="s">
        <v>2627</v>
      </c>
    </row>
    <row r="814" spans="10:13">
      <c r="J814" t="s">
        <v>10089</v>
      </c>
      <c r="K814" t="s">
        <v>9443</v>
      </c>
      <c r="L814" t="s">
        <v>2629</v>
      </c>
      <c r="M814" s="690" t="s">
        <v>2629</v>
      </c>
    </row>
    <row r="815" spans="10:13">
      <c r="J815" t="s">
        <v>10089</v>
      </c>
      <c r="K815" t="s">
        <v>10096</v>
      </c>
      <c r="L815" t="s">
        <v>1919</v>
      </c>
      <c r="M815" s="690" t="s">
        <v>2629</v>
      </c>
    </row>
    <row r="816" spans="10:13">
      <c r="J816" t="s">
        <v>10089</v>
      </c>
      <c r="K816" t="s">
        <v>10097</v>
      </c>
      <c r="L816" t="s">
        <v>2630</v>
      </c>
      <c r="M816" s="690" t="s">
        <v>2629</v>
      </c>
    </row>
    <row r="817" spans="10:13">
      <c r="J817" t="s">
        <v>10089</v>
      </c>
      <c r="K817" t="s">
        <v>10098</v>
      </c>
      <c r="L817" t="s">
        <v>2631</v>
      </c>
      <c r="M817" s="690" t="s">
        <v>2629</v>
      </c>
    </row>
    <row r="818" spans="10:13">
      <c r="J818" t="s">
        <v>10089</v>
      </c>
      <c r="K818" t="s">
        <v>10099</v>
      </c>
      <c r="L818" t="s">
        <v>2632</v>
      </c>
      <c r="M818" s="690" t="s">
        <v>2629</v>
      </c>
    </row>
    <row r="819" spans="10:13">
      <c r="J819" t="s">
        <v>10089</v>
      </c>
      <c r="K819" t="s">
        <v>10100</v>
      </c>
      <c r="L819" t="s">
        <v>2633</v>
      </c>
      <c r="M819" s="690" t="s">
        <v>2629</v>
      </c>
    </row>
    <row r="820" spans="10:13">
      <c r="J820" t="s">
        <v>10089</v>
      </c>
      <c r="K820" t="s">
        <v>10101</v>
      </c>
      <c r="L820" t="s">
        <v>1921</v>
      </c>
      <c r="M820" s="690" t="s">
        <v>2629</v>
      </c>
    </row>
    <row r="821" spans="10:13">
      <c r="J821" t="s">
        <v>10089</v>
      </c>
      <c r="K821" t="s">
        <v>9438</v>
      </c>
      <c r="L821" t="s">
        <v>2634</v>
      </c>
      <c r="M821" s="690" t="s">
        <v>2629</v>
      </c>
    </row>
    <row r="822" spans="10:13">
      <c r="J822" t="s">
        <v>10089</v>
      </c>
      <c r="K822" t="s">
        <v>10102</v>
      </c>
      <c r="L822" t="s">
        <v>2635</v>
      </c>
      <c r="M822" s="690" t="s">
        <v>2629</v>
      </c>
    </row>
    <row r="823" spans="10:13">
      <c r="J823" t="s">
        <v>10089</v>
      </c>
      <c r="K823" t="s">
        <v>10103</v>
      </c>
      <c r="L823" t="s">
        <v>2636</v>
      </c>
      <c r="M823" s="690" t="s">
        <v>2629</v>
      </c>
    </row>
    <row r="824" spans="10:13">
      <c r="J824" t="s">
        <v>10089</v>
      </c>
      <c r="K824" t="s">
        <v>10104</v>
      </c>
      <c r="L824" t="s">
        <v>2637</v>
      </c>
      <c r="M824" s="690" t="s">
        <v>2629</v>
      </c>
    </row>
    <row r="825" spans="10:13">
      <c r="J825" t="s">
        <v>10089</v>
      </c>
      <c r="K825" t="s">
        <v>10105</v>
      </c>
      <c r="L825" t="s">
        <v>1996</v>
      </c>
      <c r="M825" s="690" t="s">
        <v>2629</v>
      </c>
    </row>
    <row r="826" spans="10:13">
      <c r="J826" t="s">
        <v>10089</v>
      </c>
      <c r="K826" t="s">
        <v>10106</v>
      </c>
      <c r="L826" t="s">
        <v>2638</v>
      </c>
      <c r="M826" s="690" t="s">
        <v>2629</v>
      </c>
    </row>
    <row r="827" spans="10:13">
      <c r="J827" t="s">
        <v>10089</v>
      </c>
      <c r="K827" t="s">
        <v>10107</v>
      </c>
      <c r="L827" t="s">
        <v>3283</v>
      </c>
      <c r="M827" s="690" t="s">
        <v>2629</v>
      </c>
    </row>
  </sheetData>
  <phoneticPr fontId="3" type="noConversion"/>
  <dataValidations count="3">
    <dataValidation type="list" allowBlank="1" showInputMessage="1" showErrorMessage="1" sqref="BE1" xr:uid="{00000000-0002-0000-1200-000000000000}">
      <formula1>$O$2:$O$40</formula1>
    </dataValidation>
    <dataValidation type="list" allowBlank="1" showInputMessage="1" showErrorMessage="1" sqref="BF1" xr:uid="{00000000-0002-0000-1200-000001000000}">
      <formula1>INDIRECT(BE1)</formula1>
    </dataValidation>
    <dataValidation type="list" allowBlank="1" showInputMessage="1" showErrorMessage="1" sqref="E1" xr:uid="{00000000-0002-0000-1200-000002000000}">
      <formula1>$E$1</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FC4E1-832B-437B-A78C-2BFDA2695CFD}">
  <sheetPr codeName="工作表27">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20" t="s">
        <v>11095</v>
      </c>
      <c r="B1" s="1621"/>
      <c r="C1" s="1621"/>
      <c r="D1" s="1621"/>
      <c r="E1" s="1621"/>
      <c r="F1" s="1621"/>
      <c r="G1" s="1621"/>
      <c r="H1" s="1621"/>
      <c r="I1" s="1621"/>
      <c r="J1" s="1621"/>
      <c r="K1" s="1621"/>
      <c r="L1" s="1621"/>
      <c r="M1" s="1621"/>
      <c r="N1" s="1621"/>
      <c r="O1" s="1621"/>
      <c r="P1" s="1621"/>
      <c r="Q1" s="1621"/>
      <c r="R1" s="1621"/>
      <c r="S1" s="1621"/>
      <c r="T1" s="1621"/>
      <c r="U1" s="1621"/>
      <c r="V1" s="1621"/>
      <c r="W1" s="1621"/>
      <c r="X1" s="1621"/>
      <c r="Y1" s="1621"/>
      <c r="AE1" s="1161" t="s">
        <v>11058</v>
      </c>
    </row>
    <row r="2" spans="1:32" s="726" customFormat="1" ht="17.25" customHeight="1" thickBot="1">
      <c r="A2" s="1622" t="s">
        <v>11120</v>
      </c>
      <c r="B2" s="1623"/>
      <c r="C2" s="1623"/>
      <c r="D2" s="1623"/>
      <c r="E2" s="1623"/>
      <c r="F2" s="1623"/>
      <c r="G2" s="1623"/>
      <c r="H2" s="1623"/>
      <c r="I2" s="1623"/>
      <c r="J2" s="1623"/>
      <c r="K2" s="1623"/>
      <c r="L2" s="1623"/>
      <c r="M2" s="1623"/>
      <c r="N2" s="1623"/>
      <c r="O2" s="724"/>
      <c r="P2" s="724"/>
      <c r="Q2" s="724"/>
      <c r="R2" s="725"/>
      <c r="S2" s="725"/>
      <c r="T2" s="725"/>
      <c r="U2" s="725"/>
      <c r="V2" s="725"/>
      <c r="W2" s="725"/>
      <c r="X2" s="725"/>
      <c r="Y2" s="725"/>
      <c r="AE2" s="1161" t="s">
        <v>10504</v>
      </c>
      <c r="AF2" s="726">
        <v>5</v>
      </c>
    </row>
    <row r="3" spans="1:32" s="728" customFormat="1">
      <c r="A3" s="1624"/>
      <c r="B3" s="1626" t="s">
        <v>10507</v>
      </c>
      <c r="C3" s="1627"/>
      <c r="D3" s="1626" t="s">
        <v>10508</v>
      </c>
      <c r="E3" s="1627"/>
      <c r="F3" s="1626" t="s">
        <v>10509</v>
      </c>
      <c r="G3" s="1627"/>
      <c r="H3" s="1626" t="s">
        <v>10510</v>
      </c>
      <c r="I3" s="1627"/>
      <c r="J3" s="1626" t="s">
        <v>10511</v>
      </c>
      <c r="K3" s="1627"/>
      <c r="L3" s="1626" t="s">
        <v>10512</v>
      </c>
      <c r="M3" s="1627"/>
      <c r="N3" s="1626" t="s">
        <v>10513</v>
      </c>
      <c r="O3" s="1627"/>
      <c r="P3" s="1626" t="s">
        <v>10514</v>
      </c>
      <c r="Q3" s="1627"/>
      <c r="R3" s="1626" t="s">
        <v>10515</v>
      </c>
      <c r="S3" s="1627"/>
      <c r="T3" s="1626" t="s">
        <v>10516</v>
      </c>
      <c r="U3" s="1627"/>
      <c r="V3" s="1626" t="s">
        <v>10517</v>
      </c>
      <c r="W3" s="1627"/>
      <c r="X3" s="1626" t="s">
        <v>10518</v>
      </c>
      <c r="Y3" s="1629"/>
      <c r="Z3" s="727"/>
      <c r="AA3" s="727"/>
      <c r="AB3" s="727"/>
    </row>
    <row r="4" spans="1:32" s="728" customFormat="1">
      <c r="A4" s="1625"/>
      <c r="B4" s="1628"/>
      <c r="C4" s="1628"/>
      <c r="D4" s="1628"/>
      <c r="E4" s="1628"/>
      <c r="F4" s="1628"/>
      <c r="G4" s="1628"/>
      <c r="H4" s="1628"/>
      <c r="I4" s="1628"/>
      <c r="J4" s="1628"/>
      <c r="K4" s="1628"/>
      <c r="L4" s="1628"/>
      <c r="M4" s="1628"/>
      <c r="N4" s="1628"/>
      <c r="O4" s="1628"/>
      <c r="P4" s="1628"/>
      <c r="Q4" s="1628"/>
      <c r="R4" s="1628"/>
      <c r="S4" s="1628"/>
      <c r="T4" s="1628"/>
      <c r="U4" s="1628"/>
      <c r="V4" s="1628"/>
      <c r="W4" s="1628"/>
      <c r="X4" s="1628"/>
      <c r="Y4" s="1630"/>
      <c r="Z4" s="727"/>
      <c r="AA4" s="727"/>
      <c r="AB4" s="727"/>
    </row>
    <row r="5" spans="1:32" s="728" customFormat="1" ht="9" customHeight="1">
      <c r="A5" s="1625"/>
      <c r="B5" s="1618" t="s">
        <v>10519</v>
      </c>
      <c r="C5" s="1618" t="s">
        <v>10520</v>
      </c>
      <c r="D5" s="1618" t="s">
        <v>10519</v>
      </c>
      <c r="E5" s="1618" t="s">
        <v>10520</v>
      </c>
      <c r="F5" s="1618" t="s">
        <v>10519</v>
      </c>
      <c r="G5" s="1618" t="s">
        <v>10520</v>
      </c>
      <c r="H5" s="1618" t="s">
        <v>10519</v>
      </c>
      <c r="I5" s="1618" t="s">
        <v>10520</v>
      </c>
      <c r="J5" s="1618" t="s">
        <v>10519</v>
      </c>
      <c r="K5" s="1618" t="s">
        <v>10520</v>
      </c>
      <c r="L5" s="1618" t="s">
        <v>10519</v>
      </c>
      <c r="M5" s="1618" t="s">
        <v>10520</v>
      </c>
      <c r="N5" s="1618" t="s">
        <v>10519</v>
      </c>
      <c r="O5" s="1618" t="s">
        <v>10520</v>
      </c>
      <c r="P5" s="1618" t="s">
        <v>10519</v>
      </c>
      <c r="Q5" s="1618" t="s">
        <v>10520</v>
      </c>
      <c r="R5" s="1618" t="s">
        <v>10519</v>
      </c>
      <c r="S5" s="1618" t="s">
        <v>10520</v>
      </c>
      <c r="T5" s="1618" t="s">
        <v>10519</v>
      </c>
      <c r="U5" s="1618" t="s">
        <v>10520</v>
      </c>
      <c r="V5" s="1618" t="s">
        <v>10519</v>
      </c>
      <c r="W5" s="1618" t="s">
        <v>10520</v>
      </c>
      <c r="X5" s="1618" t="s">
        <v>10519</v>
      </c>
      <c r="Y5" s="1631" t="s">
        <v>10520</v>
      </c>
    </row>
    <row r="6" spans="1:32" s="728" customFormat="1" ht="9" customHeight="1">
      <c r="A6" s="1625"/>
      <c r="B6" s="1619"/>
      <c r="C6" s="1619"/>
      <c r="D6" s="1619"/>
      <c r="E6" s="1619"/>
      <c r="F6" s="1619"/>
      <c r="G6" s="1619"/>
      <c r="H6" s="1619"/>
      <c r="I6" s="1619"/>
      <c r="J6" s="1619"/>
      <c r="K6" s="1619"/>
      <c r="L6" s="1619"/>
      <c r="M6" s="1619"/>
      <c r="N6" s="1619"/>
      <c r="O6" s="1619"/>
      <c r="P6" s="1619"/>
      <c r="Q6" s="1619"/>
      <c r="R6" s="1619"/>
      <c r="S6" s="1619"/>
      <c r="T6" s="1619"/>
      <c r="U6" s="1619"/>
      <c r="V6" s="1619"/>
      <c r="W6" s="1619"/>
      <c r="X6" s="1619"/>
      <c r="Y6" s="1632"/>
    </row>
    <row r="7" spans="1:32" s="728" customFormat="1" ht="9" customHeight="1">
      <c r="A7" s="1625"/>
      <c r="B7" s="1618" t="s">
        <v>10521</v>
      </c>
      <c r="C7" s="1618" t="s">
        <v>10522</v>
      </c>
      <c r="D7" s="1618" t="s">
        <v>10521</v>
      </c>
      <c r="E7" s="1618" t="s">
        <v>10522</v>
      </c>
      <c r="F7" s="1618" t="s">
        <v>10521</v>
      </c>
      <c r="G7" s="1618" t="s">
        <v>10522</v>
      </c>
      <c r="H7" s="1618" t="s">
        <v>10521</v>
      </c>
      <c r="I7" s="1618" t="s">
        <v>10522</v>
      </c>
      <c r="J7" s="1618" t="s">
        <v>10521</v>
      </c>
      <c r="K7" s="1618" t="s">
        <v>10522</v>
      </c>
      <c r="L7" s="1618" t="s">
        <v>10521</v>
      </c>
      <c r="M7" s="1618" t="s">
        <v>10522</v>
      </c>
      <c r="N7" s="1618" t="s">
        <v>10521</v>
      </c>
      <c r="O7" s="1618" t="s">
        <v>10522</v>
      </c>
      <c r="P7" s="1618" t="s">
        <v>10521</v>
      </c>
      <c r="Q7" s="1618" t="s">
        <v>10522</v>
      </c>
      <c r="R7" s="1618" t="s">
        <v>10521</v>
      </c>
      <c r="S7" s="1618" t="s">
        <v>10522</v>
      </c>
      <c r="T7" s="1618" t="s">
        <v>10521</v>
      </c>
      <c r="U7" s="1618" t="s">
        <v>10522</v>
      </c>
      <c r="V7" s="1618" t="s">
        <v>10521</v>
      </c>
      <c r="W7" s="1618" t="s">
        <v>10522</v>
      </c>
      <c r="X7" s="1618" t="s">
        <v>10521</v>
      </c>
      <c r="Y7" s="1631" t="s">
        <v>10522</v>
      </c>
      <c r="Z7" s="1633"/>
    </row>
    <row r="8" spans="1:32" s="728" customFormat="1" ht="9" customHeight="1">
      <c r="A8" s="1625"/>
      <c r="B8" s="1619"/>
      <c r="C8" s="1619"/>
      <c r="D8" s="1619"/>
      <c r="E8" s="1619"/>
      <c r="F8" s="1619"/>
      <c r="G8" s="1619"/>
      <c r="H8" s="1619"/>
      <c r="I8" s="1619"/>
      <c r="J8" s="1619"/>
      <c r="K8" s="1619"/>
      <c r="L8" s="1619"/>
      <c r="M8" s="1619"/>
      <c r="N8" s="1619"/>
      <c r="O8" s="1619"/>
      <c r="P8" s="1619"/>
      <c r="Q8" s="1619"/>
      <c r="R8" s="1619"/>
      <c r="S8" s="1619"/>
      <c r="T8" s="1619"/>
      <c r="U8" s="1619"/>
      <c r="V8" s="1619"/>
      <c r="W8" s="1619"/>
      <c r="X8" s="1619"/>
      <c r="Y8" s="1632"/>
      <c r="Z8" s="1634"/>
    </row>
    <row r="9" spans="1:32" ht="16.5" hidden="1" customHeight="1">
      <c r="A9" s="1635" t="s">
        <v>10523</v>
      </c>
      <c r="B9" s="1303"/>
      <c r="C9" s="1303">
        <v>0</v>
      </c>
      <c r="D9" s="1303"/>
      <c r="E9" s="1303">
        <v>0</v>
      </c>
      <c r="F9" s="1303"/>
      <c r="G9" s="1303">
        <v>0</v>
      </c>
      <c r="H9" s="1303"/>
      <c r="I9" s="1303">
        <v>0</v>
      </c>
      <c r="J9" s="1303"/>
      <c r="K9" s="1303">
        <v>0</v>
      </c>
      <c r="L9" s="1303"/>
      <c r="M9" s="1303">
        <v>0</v>
      </c>
      <c r="N9" s="1303"/>
      <c r="O9" s="1303">
        <v>0</v>
      </c>
      <c r="P9" s="1303"/>
      <c r="Q9" s="1303">
        <v>0</v>
      </c>
      <c r="R9" s="1303"/>
      <c r="S9" s="1304">
        <v>0</v>
      </c>
      <c r="T9" s="1303"/>
      <c r="U9" s="1304">
        <v>0</v>
      </c>
      <c r="V9" s="1303"/>
      <c r="W9" s="1303">
        <v>0</v>
      </c>
      <c r="X9" s="1303"/>
      <c r="Y9" s="1246">
        <v>0</v>
      </c>
    </row>
    <row r="10" spans="1:32" ht="16.5" hidden="1" customHeight="1">
      <c r="A10" s="1635"/>
      <c r="B10" s="1303"/>
      <c r="C10" s="1303">
        <v>0</v>
      </c>
      <c r="D10" s="1303"/>
      <c r="E10" s="1303">
        <v>0</v>
      </c>
      <c r="F10" s="1303"/>
      <c r="G10" s="1303">
        <v>0</v>
      </c>
      <c r="H10" s="1303"/>
      <c r="I10" s="1303">
        <v>0</v>
      </c>
      <c r="J10" s="1303"/>
      <c r="K10" s="1303">
        <v>0</v>
      </c>
      <c r="L10" s="1303"/>
      <c r="M10" s="1303">
        <v>0</v>
      </c>
      <c r="N10" s="1303"/>
      <c r="O10" s="1303">
        <v>0</v>
      </c>
      <c r="P10" s="1303"/>
      <c r="Q10" s="1303">
        <v>0</v>
      </c>
      <c r="R10" s="1303"/>
      <c r="S10" s="1304">
        <v>0</v>
      </c>
      <c r="T10" s="1303"/>
      <c r="U10" s="1304">
        <v>0</v>
      </c>
      <c r="V10" s="1303"/>
      <c r="W10" s="1303">
        <v>0</v>
      </c>
      <c r="X10" s="1303"/>
      <c r="Y10" s="1246">
        <v>0</v>
      </c>
    </row>
    <row r="11" spans="1:32" ht="18.899999999999999" customHeight="1">
      <c r="A11" s="1635" t="s">
        <v>10524</v>
      </c>
      <c r="B11" s="732">
        <v>0</v>
      </c>
      <c r="C11" s="732">
        <v>1E-4</v>
      </c>
      <c r="D11" s="732">
        <v>0</v>
      </c>
      <c r="E11" s="732">
        <v>1E-4</v>
      </c>
      <c r="F11" s="732">
        <v>0</v>
      </c>
      <c r="G11" s="732">
        <v>1E-4</v>
      </c>
      <c r="H11" s="732">
        <v>0</v>
      </c>
      <c r="I11" s="732">
        <v>1E-4</v>
      </c>
      <c r="J11" s="732">
        <v>0</v>
      </c>
      <c r="K11" s="732">
        <v>1E-4</v>
      </c>
      <c r="L11" s="732">
        <v>0</v>
      </c>
      <c r="M11" s="732">
        <v>1E-4</v>
      </c>
      <c r="N11" s="732"/>
      <c r="O11" s="732">
        <v>1E-4</v>
      </c>
      <c r="P11" s="732"/>
      <c r="Q11" s="732">
        <v>1E-4</v>
      </c>
      <c r="R11" s="732"/>
      <c r="S11" s="732">
        <v>1E-4</v>
      </c>
      <c r="T11" s="732"/>
      <c r="U11" s="732">
        <v>1E-4</v>
      </c>
      <c r="V11" s="732"/>
      <c r="W11" s="732">
        <v>1E-4</v>
      </c>
      <c r="X11" s="732"/>
      <c r="Y11" s="733">
        <v>1E-4</v>
      </c>
      <c r="Z11" s="1317">
        <f t="shared" ref="Z11:Z36" si="0">L11/M11</f>
        <v>0</v>
      </c>
      <c r="AB11" s="1305"/>
    </row>
    <row r="12" spans="1:32" ht="18.899999999999999" customHeight="1">
      <c r="A12" s="1636"/>
      <c r="B12" s="734">
        <f>B11</f>
        <v>0</v>
      </c>
      <c r="C12" s="734">
        <f>C11</f>
        <v>1E-4</v>
      </c>
      <c r="D12" s="734">
        <f>IF(D11="","",D11+B12)</f>
        <v>0</v>
      </c>
      <c r="E12" s="734">
        <f>C12+E11</f>
        <v>2.0000000000000001E-4</v>
      </c>
      <c r="F12" s="734">
        <f>IF(F11="","",F11+D12)</f>
        <v>0</v>
      </c>
      <c r="G12" s="734">
        <f>E12+G11</f>
        <v>2.9999999999999997E-4</v>
      </c>
      <c r="H12" s="734">
        <f>IF(H11="","",H11+F12)</f>
        <v>0</v>
      </c>
      <c r="I12" s="734">
        <f>G12+I11</f>
        <v>4.0000000000000002E-4</v>
      </c>
      <c r="J12" s="734">
        <f>IF(J11="","",J11+H12)</f>
        <v>0</v>
      </c>
      <c r="K12" s="734">
        <f>I12+K11</f>
        <v>5.0000000000000001E-4</v>
      </c>
      <c r="L12" s="734">
        <f>IF(L11="","",L11+J12)</f>
        <v>0</v>
      </c>
      <c r="M12" s="734">
        <f>K12+M11</f>
        <v>5.9999999999999995E-4</v>
      </c>
      <c r="N12" s="734" t="str">
        <f>IF(N11="","",N11+L12)</f>
        <v/>
      </c>
      <c r="O12" s="734">
        <f>M12+O11</f>
        <v>6.9999999999999999E-4</v>
      </c>
      <c r="P12" s="734" t="str">
        <f>IF(P11="","",P11+N12)</f>
        <v/>
      </c>
      <c r="Q12" s="734">
        <f>O12+Q11</f>
        <v>8.0000000000000004E-4</v>
      </c>
      <c r="R12" s="734" t="str">
        <f>IF(R11="","",R11+P12)</f>
        <v/>
      </c>
      <c r="S12" s="734">
        <f>Q12+S11</f>
        <v>8.9999999999999998E-4</v>
      </c>
      <c r="T12" s="734" t="str">
        <f>IF(T11="","",T11+R12)</f>
        <v/>
      </c>
      <c r="U12" s="734">
        <f>S12+U11</f>
        <v>1E-3</v>
      </c>
      <c r="V12" s="734" t="str">
        <f>IF(V11="","",V11+T12)</f>
        <v/>
      </c>
      <c r="W12" s="734">
        <f>U12+W11</f>
        <v>1.1000000000000001E-3</v>
      </c>
      <c r="X12" s="734" t="str">
        <f>IF(X11="","",X11+V12)</f>
        <v/>
      </c>
      <c r="Y12" s="735">
        <f>W12+Y11</f>
        <v>1.1999999999999999E-3</v>
      </c>
      <c r="Z12" s="1308">
        <f t="shared" si="0"/>
        <v>0</v>
      </c>
      <c r="AA12" s="737"/>
      <c r="AB12" s="1306"/>
    </row>
    <row r="13" spans="1:32" ht="18.899999999999999" customHeight="1">
      <c r="A13" s="1635" t="s">
        <v>10526</v>
      </c>
      <c r="B13" s="732">
        <v>3.1600000000000003E-2</v>
      </c>
      <c r="C13" s="732">
        <v>3.6999999999999998E-2</v>
      </c>
      <c r="D13" s="732">
        <v>1.9E-3</v>
      </c>
      <c r="E13" s="732">
        <v>3.6999999999999998E-2</v>
      </c>
      <c r="F13" s="732">
        <v>2.64E-2</v>
      </c>
      <c r="G13" s="732">
        <v>3.6999999999999998E-2</v>
      </c>
      <c r="H13" s="732">
        <v>6.8999999999999999E-3</v>
      </c>
      <c r="I13" s="732">
        <v>3.6999999999999998E-2</v>
      </c>
      <c r="J13" s="732">
        <v>0</v>
      </c>
      <c r="K13" s="732">
        <v>3.6999999999999998E-2</v>
      </c>
      <c r="L13" s="732">
        <v>4.5100000000000001E-2</v>
      </c>
      <c r="M13" s="732">
        <v>3.95E-2</v>
      </c>
      <c r="N13" s="732"/>
      <c r="O13" s="732">
        <v>3.95E-2</v>
      </c>
      <c r="P13" s="732"/>
      <c r="Q13" s="732">
        <v>3.95E-2</v>
      </c>
      <c r="R13" s="732"/>
      <c r="S13" s="732">
        <v>3.95E-2</v>
      </c>
      <c r="T13" s="732"/>
      <c r="U13" s="732">
        <v>3.95E-2</v>
      </c>
      <c r="V13" s="732"/>
      <c r="W13" s="732">
        <v>3.95E-2</v>
      </c>
      <c r="X13" s="732"/>
      <c r="Y13" s="732">
        <v>3.95E-2</v>
      </c>
      <c r="Z13" s="1317">
        <f t="shared" si="0"/>
        <v>1.1417999999999999</v>
      </c>
      <c r="AA13" s="1637" t="s">
        <v>4802</v>
      </c>
      <c r="AB13" s="1306"/>
    </row>
    <row r="14" spans="1:32" ht="18.899999999999999" customHeight="1">
      <c r="A14" s="1636"/>
      <c r="B14" s="734">
        <f>B13</f>
        <v>3.1600000000000003E-2</v>
      </c>
      <c r="C14" s="734">
        <f>C13</f>
        <v>3.6999999999999998E-2</v>
      </c>
      <c r="D14" s="734">
        <f>IF(D13="","",B14+D13)</f>
        <v>3.3500000000000002E-2</v>
      </c>
      <c r="E14" s="734">
        <f>C14+E13</f>
        <v>7.3999999999999996E-2</v>
      </c>
      <c r="F14" s="734">
        <f>IF(F13="","",D14+F13)</f>
        <v>5.9900000000000002E-2</v>
      </c>
      <c r="G14" s="734">
        <f>E14+G13</f>
        <v>0.111</v>
      </c>
      <c r="H14" s="734">
        <f>IF(H13="","",F14+H13)</f>
        <v>6.6799999999999998E-2</v>
      </c>
      <c r="I14" s="734">
        <f>G14+I13</f>
        <v>0.14799999999999999</v>
      </c>
      <c r="J14" s="734">
        <f>IF(J13="","",H14+J13)</f>
        <v>6.6799999999999998E-2</v>
      </c>
      <c r="K14" s="734">
        <f>I14+K13</f>
        <v>0.185</v>
      </c>
      <c r="L14" s="734">
        <f>IF(L13="","",J14+L13)</f>
        <v>0.1119</v>
      </c>
      <c r="M14" s="734">
        <f>K14+M13</f>
        <v>0.22450000000000001</v>
      </c>
      <c r="N14" s="734" t="str">
        <f>IF(N13="","",L14+N13)</f>
        <v/>
      </c>
      <c r="O14" s="734">
        <f>M14+O13</f>
        <v>0.26400000000000001</v>
      </c>
      <c r="P14" s="734" t="str">
        <f>IF(P13="","",N14+P13)</f>
        <v/>
      </c>
      <c r="Q14" s="734">
        <f>O14+Q13</f>
        <v>0.30349999999999999</v>
      </c>
      <c r="R14" s="734" t="str">
        <f>IF(R13="","",P14+R13)</f>
        <v/>
      </c>
      <c r="S14" s="734">
        <f>Q14+S13</f>
        <v>0.34300000000000003</v>
      </c>
      <c r="T14" s="734" t="str">
        <f>IF(T13="","",R14+T13)</f>
        <v/>
      </c>
      <c r="U14" s="734">
        <f>S14+U13</f>
        <v>0.38250000000000001</v>
      </c>
      <c r="V14" s="734" t="str">
        <f>IF(V13="","",T14+V13)</f>
        <v/>
      </c>
      <c r="W14" s="734">
        <f>U14+W13</f>
        <v>0.42199999999999999</v>
      </c>
      <c r="X14" s="734" t="str">
        <f>IF(X13="","",V14+X13)</f>
        <v/>
      </c>
      <c r="Y14" s="735">
        <f>W14+Y13</f>
        <v>0.46150000000000002</v>
      </c>
      <c r="Z14" s="1308">
        <f t="shared" si="0"/>
        <v>0.49840000000000001</v>
      </c>
      <c r="AA14" s="1637"/>
      <c r="AB14" s="1306"/>
      <c r="AC14" s="739"/>
      <c r="AD14" s="739"/>
    </row>
    <row r="15" spans="1:32" ht="18.899999999999999" customHeight="1">
      <c r="A15" s="1635" t="s">
        <v>10528</v>
      </c>
      <c r="B15" s="732">
        <v>1.6299999999999999E-2</v>
      </c>
      <c r="C15" s="732">
        <v>0.03</v>
      </c>
      <c r="D15" s="732">
        <v>4.1000000000000003E-3</v>
      </c>
      <c r="E15" s="732">
        <v>3.5000000000000003E-2</v>
      </c>
      <c r="F15" s="732">
        <v>3.5999999999999999E-3</v>
      </c>
      <c r="G15" s="732">
        <v>3.5000000000000003E-2</v>
      </c>
      <c r="H15" s="732">
        <v>6.6100000000000006E-2</v>
      </c>
      <c r="I15" s="732">
        <v>3.5000000000000003E-2</v>
      </c>
      <c r="J15" s="732">
        <v>7.7000000000000002E-3</v>
      </c>
      <c r="K15" s="732">
        <f>0.035+K25</f>
        <v>4.7699999999999999E-2</v>
      </c>
      <c r="L15" s="732">
        <v>1.7899999999999999E-2</v>
      </c>
      <c r="M15" s="732">
        <v>4.7699999999999999E-2</v>
      </c>
      <c r="N15" s="732"/>
      <c r="O15" s="732">
        <v>4.7699999999999999E-2</v>
      </c>
      <c r="P15" s="732"/>
      <c r="Q15" s="732">
        <v>4.7699999999999999E-2</v>
      </c>
      <c r="R15" s="732"/>
      <c r="S15" s="732">
        <v>4.7699999999999999E-2</v>
      </c>
      <c r="T15" s="732"/>
      <c r="U15" s="732">
        <v>4.7699999999999999E-2</v>
      </c>
      <c r="V15" s="732"/>
      <c r="W15" s="732">
        <v>4.7699999999999999E-2</v>
      </c>
      <c r="X15" s="732"/>
      <c r="Y15" s="732">
        <v>4.7699999999999999E-2</v>
      </c>
      <c r="Z15" s="1317">
        <f t="shared" si="0"/>
        <v>0.37530000000000002</v>
      </c>
      <c r="AA15" s="1637"/>
      <c r="AB15" s="1306"/>
    </row>
    <row r="16" spans="1:32" ht="18.899999999999999" customHeight="1">
      <c r="A16" s="1636"/>
      <c r="B16" s="734">
        <f>B15</f>
        <v>1.6299999999999999E-2</v>
      </c>
      <c r="C16" s="734">
        <f>C15</f>
        <v>0.03</v>
      </c>
      <c r="D16" s="734">
        <f>IF(D15="","",B16+D15)</f>
        <v>2.0400000000000001E-2</v>
      </c>
      <c r="E16" s="734">
        <f>C16+E15</f>
        <v>6.5000000000000002E-2</v>
      </c>
      <c r="F16" s="734">
        <f>IF(F15="","",D16+F15)</f>
        <v>2.4E-2</v>
      </c>
      <c r="G16" s="734">
        <f>E16+G15</f>
        <v>0.1</v>
      </c>
      <c r="H16" s="734">
        <f>IF(H15="","",F16+H15)</f>
        <v>9.01E-2</v>
      </c>
      <c r="I16" s="734">
        <f>G16+I15</f>
        <v>0.13500000000000001</v>
      </c>
      <c r="J16" s="734">
        <f>IF(J15="","",H16+J15)</f>
        <v>9.7799999999999998E-2</v>
      </c>
      <c r="K16" s="734">
        <f>I16+K15</f>
        <v>0.1827</v>
      </c>
      <c r="L16" s="734">
        <f>IF(L15="","",J16+L15)</f>
        <v>0.1157</v>
      </c>
      <c r="M16" s="734">
        <f>K16+M15</f>
        <v>0.23039999999999999</v>
      </c>
      <c r="N16" s="734" t="str">
        <f>IF(N15="","",L16+N15)</f>
        <v/>
      </c>
      <c r="O16" s="734">
        <f>M16+O15</f>
        <v>0.27810000000000001</v>
      </c>
      <c r="P16" s="734" t="str">
        <f>IF(P15="","",N16+P15)</f>
        <v/>
      </c>
      <c r="Q16" s="734">
        <f>O16+Q15</f>
        <v>0.32579999999999998</v>
      </c>
      <c r="R16" s="734" t="str">
        <f>IF(R15="","",P16+R15)</f>
        <v/>
      </c>
      <c r="S16" s="734">
        <f>Q16+S15</f>
        <v>0.3735</v>
      </c>
      <c r="T16" s="734" t="str">
        <f>IF(T15="","",R16+T15)</f>
        <v/>
      </c>
      <c r="U16" s="734">
        <f>S16+U15</f>
        <v>0.42120000000000002</v>
      </c>
      <c r="V16" s="734" t="str">
        <f>IF(V15="","",T16+V15)</f>
        <v/>
      </c>
      <c r="W16" s="734">
        <f>U16+W15</f>
        <v>0.46889999999999998</v>
      </c>
      <c r="X16" s="734" t="str">
        <f>IF(X15="","",V16+X15)</f>
        <v/>
      </c>
      <c r="Y16" s="735">
        <f>W16+Y15</f>
        <v>0.51659999999999995</v>
      </c>
      <c r="Z16" s="1308">
        <f t="shared" si="0"/>
        <v>0.50219999999999998</v>
      </c>
      <c r="AA16" s="1638"/>
      <c r="AB16" s="1306"/>
    </row>
    <row r="17" spans="1:28" ht="18.899999999999999" customHeight="1">
      <c r="A17" s="1635" t="s">
        <v>10529</v>
      </c>
      <c r="B17" s="738">
        <v>8.43E-2</v>
      </c>
      <c r="C17" s="732">
        <v>6.0199999999999997E-2</v>
      </c>
      <c r="D17" s="732">
        <v>0.12820000000000001</v>
      </c>
      <c r="E17" s="732">
        <v>0.06</v>
      </c>
      <c r="F17" s="732">
        <v>8.6999999999999994E-3</v>
      </c>
      <c r="G17" s="732">
        <v>6.6000000000000003E-2</v>
      </c>
      <c r="H17" s="732">
        <v>3.0599999999999999E-2</v>
      </c>
      <c r="I17" s="732">
        <v>6.6000000000000003E-2</v>
      </c>
      <c r="J17" s="738">
        <f>0.1343-0.0003</f>
        <v>0.13400000000000001</v>
      </c>
      <c r="K17" s="732">
        <v>6.6000000000000003E-2</v>
      </c>
      <c r="L17" s="732">
        <v>7.5899999999999995E-2</v>
      </c>
      <c r="M17" s="732">
        <v>6.6000000000000003E-2</v>
      </c>
      <c r="N17" s="732"/>
      <c r="O17" s="732">
        <v>6.6000000000000003E-2</v>
      </c>
      <c r="P17" s="732"/>
      <c r="Q17" s="732">
        <v>6.6000000000000003E-2</v>
      </c>
      <c r="R17" s="732"/>
      <c r="S17" s="732">
        <v>6.6000000000000003E-2</v>
      </c>
      <c r="T17" s="732"/>
      <c r="U17" s="732">
        <v>6.6000000000000003E-2</v>
      </c>
      <c r="V17" s="732"/>
      <c r="W17" s="732">
        <v>6.6000000000000003E-2</v>
      </c>
      <c r="X17" s="732"/>
      <c r="Y17" s="733">
        <v>6.6000000000000003E-2</v>
      </c>
      <c r="Z17" s="1317">
        <f t="shared" si="0"/>
        <v>1.1499999999999999</v>
      </c>
      <c r="AA17" s="1637"/>
      <c r="AB17" s="1306"/>
    </row>
    <row r="18" spans="1:28" ht="18.899999999999999" customHeight="1">
      <c r="A18" s="1636"/>
      <c r="B18" s="734">
        <f>B17</f>
        <v>8.43E-2</v>
      </c>
      <c r="C18" s="734">
        <f>C17</f>
        <v>6.0199999999999997E-2</v>
      </c>
      <c r="D18" s="734">
        <f>IF(D17="","",B18+D17)</f>
        <v>0.21249999999999999</v>
      </c>
      <c r="E18" s="734">
        <f>C18+E17</f>
        <v>0.1202</v>
      </c>
      <c r="F18" s="734">
        <f>IF(F17="","",D18+F17)</f>
        <v>0.22120000000000001</v>
      </c>
      <c r="G18" s="734">
        <f>E18+G17</f>
        <v>0.1862</v>
      </c>
      <c r="H18" s="734">
        <f>IF(H17="","",F18+H17)</f>
        <v>0.25180000000000002</v>
      </c>
      <c r="I18" s="734">
        <f>G18+I17</f>
        <v>0.25219999999999998</v>
      </c>
      <c r="J18" s="734">
        <f>IF(J17="","",H18+J17)</f>
        <v>0.38579999999999998</v>
      </c>
      <c r="K18" s="734">
        <f>I18+K17</f>
        <v>0.31819999999999998</v>
      </c>
      <c r="L18" s="734">
        <f>IF(L17="","",J18+L17)</f>
        <v>0.4617</v>
      </c>
      <c r="M18" s="734">
        <f>K18+M17</f>
        <v>0.38419999999999999</v>
      </c>
      <c r="N18" s="734" t="str">
        <f>IF(N17="","",L18+N17)</f>
        <v/>
      </c>
      <c r="O18" s="734">
        <f>M18+O17</f>
        <v>0.45019999999999999</v>
      </c>
      <c r="P18" s="734" t="str">
        <f>IF(P17="","",N18+P17)</f>
        <v/>
      </c>
      <c r="Q18" s="734">
        <f>O18+Q17</f>
        <v>0.51619999999999999</v>
      </c>
      <c r="R18" s="734" t="str">
        <f>IF(R17="","",P18+R17)</f>
        <v/>
      </c>
      <c r="S18" s="734">
        <f>Q18+S17</f>
        <v>0.58220000000000005</v>
      </c>
      <c r="T18" s="734" t="str">
        <f>IF(T17="","",R18+T17)</f>
        <v/>
      </c>
      <c r="U18" s="734">
        <f>S18+U17</f>
        <v>0.6482</v>
      </c>
      <c r="V18" s="734" t="str">
        <f>IF(V17="","",T18+V17)</f>
        <v/>
      </c>
      <c r="W18" s="734">
        <f>U18+W17</f>
        <v>0.71419999999999995</v>
      </c>
      <c r="X18" s="734" t="str">
        <f>IF(X17="","",V18+X17)</f>
        <v/>
      </c>
      <c r="Y18" s="735">
        <f>W18+Y17</f>
        <v>0.7802</v>
      </c>
      <c r="Z18" s="1308">
        <f t="shared" si="0"/>
        <v>1.2017</v>
      </c>
      <c r="AA18" s="1638"/>
      <c r="AB18" s="1306"/>
    </row>
    <row r="19" spans="1:28" ht="18.899999999999999" customHeight="1">
      <c r="A19" s="1635" t="s">
        <v>10531</v>
      </c>
      <c r="B19" s="732">
        <v>5.9799999999999999E-2</v>
      </c>
      <c r="C19" s="732">
        <v>6.1199999999999997E-2</v>
      </c>
      <c r="D19" s="732">
        <v>8.5500000000000007E-2</v>
      </c>
      <c r="E19" s="732">
        <v>6.5000000000000002E-2</v>
      </c>
      <c r="F19" s="732">
        <v>6.0999999999999999E-2</v>
      </c>
      <c r="G19" s="732">
        <v>6.9000000000000006E-2</v>
      </c>
      <c r="H19" s="732">
        <v>0.14330000000000001</v>
      </c>
      <c r="I19" s="732">
        <v>6.9000000000000006E-2</v>
      </c>
      <c r="J19" s="732">
        <v>6.25E-2</v>
      </c>
      <c r="K19" s="732">
        <v>6.9000000000000006E-2</v>
      </c>
      <c r="L19" s="732">
        <v>0.10829999999999999</v>
      </c>
      <c r="M19" s="732">
        <v>6.9000000000000006E-2</v>
      </c>
      <c r="N19" s="732"/>
      <c r="O19" s="732">
        <v>6.9000000000000006E-2</v>
      </c>
      <c r="P19" s="732"/>
      <c r="Q19" s="732">
        <v>6.9000000000000006E-2</v>
      </c>
      <c r="R19" s="732"/>
      <c r="S19" s="732">
        <v>6.9000000000000006E-2</v>
      </c>
      <c r="T19" s="732"/>
      <c r="U19" s="732">
        <v>6.9000000000000006E-2</v>
      </c>
      <c r="V19" s="732"/>
      <c r="W19" s="732">
        <v>6.88E-2</v>
      </c>
      <c r="X19" s="732"/>
      <c r="Y19" s="733">
        <v>6.9000000000000006E-2</v>
      </c>
      <c r="Z19" s="1317">
        <f t="shared" si="0"/>
        <v>1.5696000000000001</v>
      </c>
      <c r="AA19" s="1637"/>
      <c r="AB19" s="1306"/>
    </row>
    <row r="20" spans="1:28" ht="18.899999999999999" customHeight="1">
      <c r="A20" s="1636"/>
      <c r="B20" s="734">
        <f>B19</f>
        <v>5.9799999999999999E-2</v>
      </c>
      <c r="C20" s="734">
        <f>C19</f>
        <v>6.1199999999999997E-2</v>
      </c>
      <c r="D20" s="734">
        <f>IF(D19="","",B20+D19)</f>
        <v>0.14530000000000001</v>
      </c>
      <c r="E20" s="734">
        <f>C20+E19</f>
        <v>0.12620000000000001</v>
      </c>
      <c r="F20" s="734">
        <f>IF(F19="","",D20+F19)</f>
        <v>0.20630000000000001</v>
      </c>
      <c r="G20" s="734">
        <f>E20+G19</f>
        <v>0.19520000000000001</v>
      </c>
      <c r="H20" s="734">
        <f>IF(H19="","",F20+H19)</f>
        <v>0.34960000000000002</v>
      </c>
      <c r="I20" s="734">
        <f>G20+I19</f>
        <v>0.26419999999999999</v>
      </c>
      <c r="J20" s="734">
        <f t="shared" ref="J20:Y20" si="1">IF(J19="","",H20+J19)</f>
        <v>0.41210000000000002</v>
      </c>
      <c r="K20" s="734">
        <f t="shared" si="1"/>
        <v>0.3332</v>
      </c>
      <c r="L20" s="734">
        <f t="shared" si="1"/>
        <v>0.52039999999999997</v>
      </c>
      <c r="M20" s="734">
        <f t="shared" si="1"/>
        <v>0.4022</v>
      </c>
      <c r="N20" s="734" t="str">
        <f t="shared" si="1"/>
        <v/>
      </c>
      <c r="O20" s="734">
        <f t="shared" si="1"/>
        <v>0.47120000000000001</v>
      </c>
      <c r="P20" s="734" t="str">
        <f t="shared" si="1"/>
        <v/>
      </c>
      <c r="Q20" s="734">
        <f t="shared" si="1"/>
        <v>0.54020000000000001</v>
      </c>
      <c r="R20" s="734" t="str">
        <f t="shared" si="1"/>
        <v/>
      </c>
      <c r="S20" s="734">
        <f t="shared" si="1"/>
        <v>0.60919999999999996</v>
      </c>
      <c r="T20" s="734" t="str">
        <f t="shared" si="1"/>
        <v/>
      </c>
      <c r="U20" s="734">
        <f t="shared" si="1"/>
        <v>0.67820000000000003</v>
      </c>
      <c r="V20" s="734" t="str">
        <f t="shared" si="1"/>
        <v/>
      </c>
      <c r="W20" s="734">
        <f t="shared" si="1"/>
        <v>0.747</v>
      </c>
      <c r="X20" s="734" t="str">
        <f t="shared" si="1"/>
        <v/>
      </c>
      <c r="Y20" s="735">
        <f t="shared" si="1"/>
        <v>0.81599999999999995</v>
      </c>
      <c r="Z20" s="1308">
        <f t="shared" si="0"/>
        <v>1.2939000000000001</v>
      </c>
      <c r="AA20" s="1638"/>
      <c r="AB20" s="1306"/>
    </row>
    <row r="21" spans="1:28" ht="18.899999999999999" customHeight="1">
      <c r="A21" s="1635" t="s">
        <v>10533</v>
      </c>
      <c r="B21" s="732">
        <v>0</v>
      </c>
      <c r="C21" s="732">
        <v>1E-4</v>
      </c>
      <c r="D21" s="732">
        <v>6.4999999999999997E-3</v>
      </c>
      <c r="E21" s="732">
        <v>5.0000000000000001E-3</v>
      </c>
      <c r="F21" s="732">
        <v>0.14749999999999999</v>
      </c>
      <c r="G21" s="732">
        <v>6.0000000000000001E-3</v>
      </c>
      <c r="H21" s="732">
        <v>0</v>
      </c>
      <c r="I21" s="732">
        <v>6.0000000000000001E-3</v>
      </c>
      <c r="J21" s="732">
        <v>0</v>
      </c>
      <c r="K21" s="732">
        <v>6.0000000000000001E-3</v>
      </c>
      <c r="L21" s="732">
        <v>0</v>
      </c>
      <c r="M21" s="732">
        <v>6.0000000000000001E-3</v>
      </c>
      <c r="N21" s="732"/>
      <c r="O21" s="732">
        <v>6.0000000000000001E-3</v>
      </c>
      <c r="P21" s="732"/>
      <c r="Q21" s="732">
        <v>6.0000000000000001E-3</v>
      </c>
      <c r="R21" s="732"/>
      <c r="S21" s="732">
        <v>6.0000000000000001E-3</v>
      </c>
      <c r="T21" s="732"/>
      <c r="U21" s="732">
        <v>6.0000000000000001E-3</v>
      </c>
      <c r="V21" s="732"/>
      <c r="W21" s="732">
        <v>6.0000000000000001E-3</v>
      </c>
      <c r="X21" s="732"/>
      <c r="Y21" s="733">
        <v>6.0000000000000001E-3</v>
      </c>
      <c r="Z21" s="1317">
        <f t="shared" si="0"/>
        <v>0</v>
      </c>
      <c r="AA21" s="1637"/>
      <c r="AB21" s="1306"/>
    </row>
    <row r="22" spans="1:28" ht="18.899999999999999" customHeight="1">
      <c r="A22" s="1636"/>
      <c r="B22" s="734">
        <f>B21</f>
        <v>0</v>
      </c>
      <c r="C22" s="734">
        <f>C21</f>
        <v>1E-4</v>
      </c>
      <c r="D22" s="734">
        <f>IF(D21="","",B22+D21)</f>
        <v>6.4999999999999997E-3</v>
      </c>
      <c r="E22" s="734">
        <f>C22+E21</f>
        <v>5.1000000000000004E-3</v>
      </c>
      <c r="F22" s="734">
        <f>IF(F21="","",D22+F21)</f>
        <v>0.154</v>
      </c>
      <c r="G22" s="734">
        <f>E22+G21</f>
        <v>1.11E-2</v>
      </c>
      <c r="H22" s="734">
        <f>IF(H21="","",F22+H21)</f>
        <v>0.154</v>
      </c>
      <c r="I22" s="734">
        <f>G22+I21</f>
        <v>1.7100000000000001E-2</v>
      </c>
      <c r="J22" s="734">
        <f>IF(J21="","",H22+J21)</f>
        <v>0.154</v>
      </c>
      <c r="K22" s="734">
        <f>I22+K21</f>
        <v>2.3099999999999999E-2</v>
      </c>
      <c r="L22" s="734">
        <f>IF(L21="","",J22+L21)</f>
        <v>0.154</v>
      </c>
      <c r="M22" s="734">
        <f>K22+M21</f>
        <v>2.9100000000000001E-2</v>
      </c>
      <c r="N22" s="734" t="str">
        <f>IF(N21="","",L22+N21)</f>
        <v/>
      </c>
      <c r="O22" s="734">
        <f>M22+O21</f>
        <v>3.5099999999999999E-2</v>
      </c>
      <c r="P22" s="734" t="str">
        <f>IF(P21="","",N22+P21)</f>
        <v/>
      </c>
      <c r="Q22" s="734">
        <f>O22+Q21</f>
        <v>4.1099999999999998E-2</v>
      </c>
      <c r="R22" s="734" t="str">
        <f>IF(R21="","",P22+R21)</f>
        <v/>
      </c>
      <c r="S22" s="734">
        <f>Q22+S21</f>
        <v>4.7100000000000003E-2</v>
      </c>
      <c r="T22" s="734" t="str">
        <f>IF(T21="","",R22+T21)</f>
        <v/>
      </c>
      <c r="U22" s="734">
        <f>S22+U21</f>
        <v>5.3100000000000001E-2</v>
      </c>
      <c r="V22" s="734" t="str">
        <f>IF(V21="","",T22+V21)</f>
        <v/>
      </c>
      <c r="W22" s="734">
        <f>U22+W21</f>
        <v>5.91E-2</v>
      </c>
      <c r="X22" s="734" t="str">
        <f>IF(X21="","",V22+X21)</f>
        <v/>
      </c>
      <c r="Y22" s="735">
        <f>W22+Y21</f>
        <v>6.5100000000000005E-2</v>
      </c>
      <c r="Z22" s="1308">
        <f t="shared" si="0"/>
        <v>5.2920999999999996</v>
      </c>
      <c r="AA22" s="1638"/>
      <c r="AB22" s="1306"/>
    </row>
    <row r="23" spans="1:28" ht="18.899999999999999" customHeight="1">
      <c r="A23" s="1635" t="s">
        <v>10535</v>
      </c>
      <c r="B23" s="732">
        <v>0</v>
      </c>
      <c r="C23" s="732">
        <v>2.0000000000000001E-4</v>
      </c>
      <c r="D23" s="732">
        <v>0</v>
      </c>
      <c r="E23" s="732">
        <v>3.0000000000000001E-3</v>
      </c>
      <c r="F23" s="732">
        <v>0</v>
      </c>
      <c r="G23" s="732">
        <v>3.0000000000000001E-3</v>
      </c>
      <c r="H23" s="732">
        <v>0</v>
      </c>
      <c r="I23" s="732">
        <v>3.0000000000000001E-3</v>
      </c>
      <c r="J23" s="732">
        <v>0</v>
      </c>
      <c r="K23" s="732">
        <v>3.0000000000000001E-3</v>
      </c>
      <c r="L23" s="732">
        <v>0</v>
      </c>
      <c r="M23" s="732">
        <v>3.0000000000000001E-3</v>
      </c>
      <c r="N23" s="732"/>
      <c r="O23" s="732">
        <v>3.0000000000000001E-3</v>
      </c>
      <c r="P23" s="732"/>
      <c r="Q23" s="732">
        <v>3.0000000000000001E-3</v>
      </c>
      <c r="R23" s="732"/>
      <c r="S23" s="732">
        <v>3.0000000000000001E-3</v>
      </c>
      <c r="T23" s="732"/>
      <c r="U23" s="732">
        <v>3.0000000000000001E-3</v>
      </c>
      <c r="V23" s="732"/>
      <c r="W23" s="732">
        <v>3.0000000000000001E-3</v>
      </c>
      <c r="X23" s="732"/>
      <c r="Y23" s="733">
        <v>3.0000000000000001E-3</v>
      </c>
      <c r="Z23" s="1317">
        <f t="shared" si="0"/>
        <v>0</v>
      </c>
      <c r="AA23" s="1637"/>
      <c r="AB23" s="1306"/>
    </row>
    <row r="24" spans="1:28" ht="18.899999999999999" customHeight="1">
      <c r="A24" s="1636"/>
      <c r="B24" s="734">
        <f>B23</f>
        <v>0</v>
      </c>
      <c r="C24" s="734">
        <f>C23</f>
        <v>2.0000000000000001E-4</v>
      </c>
      <c r="D24" s="734">
        <f>IF(D23="","",B24+D23)</f>
        <v>0</v>
      </c>
      <c r="E24" s="734">
        <f>C24+E23</f>
        <v>3.2000000000000002E-3</v>
      </c>
      <c r="F24" s="734">
        <f>IF(F23="","",D24+F23)</f>
        <v>0</v>
      </c>
      <c r="G24" s="734">
        <f>E24+G23</f>
        <v>6.1999999999999998E-3</v>
      </c>
      <c r="H24" s="734">
        <f>IF(H23="","",F24+H23)</f>
        <v>0</v>
      </c>
      <c r="I24" s="734">
        <f>G24+I23</f>
        <v>9.1999999999999998E-3</v>
      </c>
      <c r="J24" s="734">
        <f>IF(J23="","",H24+J23)</f>
        <v>0</v>
      </c>
      <c r="K24" s="734">
        <f>I24+K23</f>
        <v>1.2200000000000001E-2</v>
      </c>
      <c r="L24" s="734">
        <f>IF(L23="","",J24+L23)</f>
        <v>0</v>
      </c>
      <c r="M24" s="734">
        <f>K24+M23</f>
        <v>1.52E-2</v>
      </c>
      <c r="N24" s="734" t="str">
        <f>IF(N23="","",L24+N23)</f>
        <v/>
      </c>
      <c r="O24" s="734">
        <f>M24+O23</f>
        <v>1.8200000000000001E-2</v>
      </c>
      <c r="P24" s="734" t="str">
        <f>IF(P23="","",N24+P23)</f>
        <v/>
      </c>
      <c r="Q24" s="734">
        <f>O24+Q23</f>
        <v>2.12E-2</v>
      </c>
      <c r="R24" s="734" t="str">
        <f>IF(R23="","",P24+R23)</f>
        <v/>
      </c>
      <c r="S24" s="734">
        <f>Q24+S23</f>
        <v>2.4199999999999999E-2</v>
      </c>
      <c r="T24" s="734" t="str">
        <f>IF(T23="","",R24+T23)</f>
        <v/>
      </c>
      <c r="U24" s="734">
        <f>S24+U23</f>
        <v>2.7199999999999998E-2</v>
      </c>
      <c r="V24" s="734" t="str">
        <f>IF(V23="","",T24+V23)</f>
        <v/>
      </c>
      <c r="W24" s="734">
        <f>U24+W23</f>
        <v>3.0200000000000001E-2</v>
      </c>
      <c r="X24" s="734" t="str">
        <f>IF(X23="","",V24+X23)</f>
        <v/>
      </c>
      <c r="Y24" s="735">
        <f>W24+Y23</f>
        <v>3.32E-2</v>
      </c>
      <c r="Z24" s="1308">
        <f t="shared" si="0"/>
        <v>0</v>
      </c>
      <c r="AA24" s="1638"/>
      <c r="AB24" s="1306"/>
    </row>
    <row r="25" spans="1:28" ht="18.899999999999999" customHeight="1">
      <c r="A25" s="1635" t="s">
        <v>10537</v>
      </c>
      <c r="B25" s="732">
        <v>0</v>
      </c>
      <c r="C25" s="732">
        <v>6.0000000000000001E-3</v>
      </c>
      <c r="D25" s="732">
        <v>0</v>
      </c>
      <c r="E25" s="732">
        <v>1.0699999999999999E-2</v>
      </c>
      <c r="F25" s="732">
        <v>0</v>
      </c>
      <c r="G25" s="732">
        <v>1.2699999999999999E-2</v>
      </c>
      <c r="H25" s="732">
        <v>0</v>
      </c>
      <c r="I25" s="732">
        <v>1.2699999999999999E-2</v>
      </c>
      <c r="J25" s="732">
        <v>0</v>
      </c>
      <c r="K25" s="732">
        <v>1.2699999999999999E-2</v>
      </c>
      <c r="L25" s="732">
        <v>0</v>
      </c>
      <c r="M25" s="732">
        <v>0</v>
      </c>
      <c r="N25" s="732"/>
      <c r="O25" s="732">
        <v>0</v>
      </c>
      <c r="P25" s="732"/>
      <c r="Q25" s="732">
        <v>0</v>
      </c>
      <c r="R25" s="732"/>
      <c r="S25" s="732">
        <v>0</v>
      </c>
      <c r="T25" s="732"/>
      <c r="U25" s="732">
        <v>0</v>
      </c>
      <c r="V25" s="732"/>
      <c r="W25" s="732">
        <v>0</v>
      </c>
      <c r="X25" s="732"/>
      <c r="Y25" s="733">
        <v>0</v>
      </c>
      <c r="Z25" s="1317" t="e">
        <f t="shared" si="0"/>
        <v>#DIV/0!</v>
      </c>
      <c r="AA25" s="1637"/>
      <c r="AB25" s="1306"/>
    </row>
    <row r="26" spans="1:28" ht="18.899999999999999" customHeight="1">
      <c r="A26" s="1636"/>
      <c r="B26" s="734">
        <f>B25</f>
        <v>0</v>
      </c>
      <c r="C26" s="734">
        <f>C25</f>
        <v>6.0000000000000001E-3</v>
      </c>
      <c r="D26" s="734">
        <f>IF(D25="","",B26+D25)</f>
        <v>0</v>
      </c>
      <c r="E26" s="734">
        <f>C26+E25</f>
        <v>1.67E-2</v>
      </c>
      <c r="F26" s="734">
        <f>IF(F25="","",D26+F25)</f>
        <v>0</v>
      </c>
      <c r="G26" s="734">
        <f>E26+G25</f>
        <v>2.9399999999999999E-2</v>
      </c>
      <c r="H26" s="734">
        <f>IF(H25="","",F26+H25)</f>
        <v>0</v>
      </c>
      <c r="I26" s="734">
        <f>G26+I25</f>
        <v>4.2099999999999999E-2</v>
      </c>
      <c r="J26" s="734">
        <f>IF(J25="","",H26+J25)</f>
        <v>0</v>
      </c>
      <c r="K26" s="734">
        <f>IF(K25="","",I26+K25)</f>
        <v>5.4800000000000001E-2</v>
      </c>
      <c r="L26" s="734">
        <f>IF(L25="","",J26+L25)</f>
        <v>0</v>
      </c>
      <c r="M26" s="734">
        <f>K26+M25</f>
        <v>5.4800000000000001E-2</v>
      </c>
      <c r="N26" s="734" t="str">
        <f>IF(N25="","",L26+N25)</f>
        <v/>
      </c>
      <c r="O26" s="734">
        <f>M26+O25</f>
        <v>5.4800000000000001E-2</v>
      </c>
      <c r="P26" s="734" t="str">
        <f>IF(P25="","",N26+P25)</f>
        <v/>
      </c>
      <c r="Q26" s="734">
        <f>O35+Q25</f>
        <v>0.2475</v>
      </c>
      <c r="R26" s="734" t="str">
        <f>IF(R25="","",P26+R25)</f>
        <v/>
      </c>
      <c r="S26" s="734">
        <f>Q26+S25</f>
        <v>0.2475</v>
      </c>
      <c r="T26" s="734" t="str">
        <f>IF(T25="","",R26+T25)</f>
        <v/>
      </c>
      <c r="U26" s="734">
        <f>S26+U25</f>
        <v>0.2475</v>
      </c>
      <c r="V26" s="734" t="str">
        <f>IF(V25="","",T26+V25)</f>
        <v/>
      </c>
      <c r="W26" s="734">
        <f>U26+W25</f>
        <v>0.2475</v>
      </c>
      <c r="X26" s="734" t="str">
        <f>IF(X25="","",V26+X25)</f>
        <v/>
      </c>
      <c r="Y26" s="735">
        <f>W26+Y25</f>
        <v>0.2475</v>
      </c>
      <c r="Z26" s="1308">
        <f t="shared" si="0"/>
        <v>0</v>
      </c>
      <c r="AA26" s="1638"/>
      <c r="AB26" s="1306"/>
    </row>
    <row r="27" spans="1:28" ht="18.899999999999999" customHeight="1">
      <c r="A27" s="1635" t="s">
        <v>10539</v>
      </c>
      <c r="B27" s="732">
        <v>0</v>
      </c>
      <c r="C27" s="732">
        <v>5.8999999999999999E-3</v>
      </c>
      <c r="D27" s="732">
        <v>0</v>
      </c>
      <c r="E27" s="732">
        <v>1E-3</v>
      </c>
      <c r="F27" s="732">
        <v>0</v>
      </c>
      <c r="G27" s="732">
        <v>8.0000000000000002E-3</v>
      </c>
      <c r="H27" s="732">
        <v>0</v>
      </c>
      <c r="I27" s="732">
        <v>8.0000000000000002E-3</v>
      </c>
      <c r="J27" s="732">
        <v>0</v>
      </c>
      <c r="K27" s="732">
        <v>8.0000000000000002E-3</v>
      </c>
      <c r="L27" s="732">
        <v>0</v>
      </c>
      <c r="M27" s="732">
        <v>8.0000000000000002E-3</v>
      </c>
      <c r="N27" s="732"/>
      <c r="O27" s="732">
        <v>8.0000000000000002E-3</v>
      </c>
      <c r="P27" s="732"/>
      <c r="Q27" s="732">
        <v>8.0000000000000002E-3</v>
      </c>
      <c r="R27" s="732"/>
      <c r="S27" s="732">
        <v>8.0000000000000002E-3</v>
      </c>
      <c r="T27" s="732"/>
      <c r="U27" s="732">
        <v>8.0000000000000002E-3</v>
      </c>
      <c r="V27" s="732"/>
      <c r="W27" s="732">
        <v>8.0000000000000002E-3</v>
      </c>
      <c r="X27" s="732"/>
      <c r="Y27" s="733">
        <v>8.0000000000000002E-3</v>
      </c>
      <c r="Z27" s="1317">
        <f t="shared" si="0"/>
        <v>0</v>
      </c>
      <c r="AA27" s="1637"/>
      <c r="AB27" s="1306"/>
    </row>
    <row r="28" spans="1:28" ht="18.899999999999999" customHeight="1">
      <c r="A28" s="1636"/>
      <c r="B28" s="734">
        <f>B27</f>
        <v>0</v>
      </c>
      <c r="C28" s="734">
        <f>C27</f>
        <v>5.8999999999999999E-3</v>
      </c>
      <c r="D28" s="734">
        <f>IF(D27="","",B28+D27)</f>
        <v>0</v>
      </c>
      <c r="E28" s="734">
        <f>C28+E27</f>
        <v>6.8999999999999999E-3</v>
      </c>
      <c r="F28" s="734">
        <f>IF(F27="","",D28+F27)</f>
        <v>0</v>
      </c>
      <c r="G28" s="734">
        <f>E28+G27</f>
        <v>1.49E-2</v>
      </c>
      <c r="H28" s="734">
        <f>IF(H27="","",F28+H27)</f>
        <v>0</v>
      </c>
      <c r="I28" s="734">
        <f>G28+I27</f>
        <v>2.29E-2</v>
      </c>
      <c r="J28" s="734">
        <f>IF(J27="","",H28+J27)</f>
        <v>0</v>
      </c>
      <c r="K28" s="734">
        <f>I28+K27</f>
        <v>3.09E-2</v>
      </c>
      <c r="L28" s="734">
        <f>IF(L27="","",J28+L27)</f>
        <v>0</v>
      </c>
      <c r="M28" s="734">
        <f>K28+M27</f>
        <v>3.8899999999999997E-2</v>
      </c>
      <c r="N28" s="734" t="str">
        <f>IF(N27="","",L28+N27)</f>
        <v/>
      </c>
      <c r="O28" s="734">
        <f>M28+O27</f>
        <v>4.6899999999999997E-2</v>
      </c>
      <c r="P28" s="734" t="str">
        <f>IF(P27="","",N28+P27)</f>
        <v/>
      </c>
      <c r="Q28" s="734">
        <f>O28+Q27</f>
        <v>5.4899999999999997E-2</v>
      </c>
      <c r="R28" s="734" t="str">
        <f>IF(R27="","",P28+R27)</f>
        <v/>
      </c>
      <c r="S28" s="734">
        <f>Q28+S27</f>
        <v>6.2899999999999998E-2</v>
      </c>
      <c r="T28" s="734" t="str">
        <f>IF(T27="","",R28+T27)</f>
        <v/>
      </c>
      <c r="U28" s="734">
        <f>S28+U27</f>
        <v>7.0900000000000005E-2</v>
      </c>
      <c r="V28" s="734" t="str">
        <f>IF(V27="","",T28+V27)</f>
        <v/>
      </c>
      <c r="W28" s="734">
        <f>U28+W27</f>
        <v>7.8899999999999998E-2</v>
      </c>
      <c r="X28" s="734" t="str">
        <f>IF(X27="","",V28+X27)</f>
        <v/>
      </c>
      <c r="Y28" s="735">
        <f>W28+Y27</f>
        <v>8.6900000000000005E-2</v>
      </c>
      <c r="Z28" s="1308">
        <f t="shared" si="0"/>
        <v>0</v>
      </c>
      <c r="AA28" s="1638"/>
      <c r="AB28" s="1306"/>
    </row>
    <row r="29" spans="1:28" ht="18.899999999999999" customHeight="1">
      <c r="A29" s="1635" t="s">
        <v>10541</v>
      </c>
      <c r="B29" s="732">
        <v>0</v>
      </c>
      <c r="C29" s="732">
        <v>1E-4</v>
      </c>
      <c r="D29" s="732">
        <v>0</v>
      </c>
      <c r="E29" s="732">
        <v>1.6000000000000001E-3</v>
      </c>
      <c r="F29" s="732">
        <v>0</v>
      </c>
      <c r="G29" s="732">
        <v>2E-3</v>
      </c>
      <c r="H29" s="732">
        <v>0</v>
      </c>
      <c r="I29" s="732">
        <v>2E-3</v>
      </c>
      <c r="J29" s="732">
        <v>4.2900000000000001E-2</v>
      </c>
      <c r="K29" s="732">
        <v>2E-3</v>
      </c>
      <c r="L29" s="732">
        <v>0</v>
      </c>
      <c r="M29" s="732">
        <v>2E-3</v>
      </c>
      <c r="N29" s="732"/>
      <c r="O29" s="732">
        <v>2E-3</v>
      </c>
      <c r="P29" s="732"/>
      <c r="Q29" s="732">
        <v>2E-3</v>
      </c>
      <c r="R29" s="732"/>
      <c r="S29" s="732">
        <v>2E-3</v>
      </c>
      <c r="T29" s="732"/>
      <c r="U29" s="732">
        <v>2E-3</v>
      </c>
      <c r="V29" s="732"/>
      <c r="W29" s="732">
        <v>2E-3</v>
      </c>
      <c r="X29" s="732"/>
      <c r="Y29" s="733">
        <v>2E-3</v>
      </c>
      <c r="Z29" s="1317">
        <f t="shared" si="0"/>
        <v>0</v>
      </c>
      <c r="AA29" s="1637"/>
      <c r="AB29" s="1306"/>
    </row>
    <row r="30" spans="1:28" ht="18.899999999999999" customHeight="1">
      <c r="A30" s="1636"/>
      <c r="B30" s="734">
        <f>B29</f>
        <v>0</v>
      </c>
      <c r="C30" s="734">
        <f>C29</f>
        <v>1E-4</v>
      </c>
      <c r="D30" s="734">
        <f>IF(D29="","",B30+D29)</f>
        <v>0</v>
      </c>
      <c r="E30" s="734">
        <f>C30+E29</f>
        <v>1.6999999999999999E-3</v>
      </c>
      <c r="F30" s="734">
        <f>IF(F29="","",D30+F29)</f>
        <v>0</v>
      </c>
      <c r="G30" s="734">
        <f>E30+G29</f>
        <v>3.7000000000000002E-3</v>
      </c>
      <c r="H30" s="734">
        <f>IF(H29="","",F30+H29)</f>
        <v>0</v>
      </c>
      <c r="I30" s="734">
        <f>G30+I29</f>
        <v>5.7000000000000002E-3</v>
      </c>
      <c r="J30" s="734">
        <f>IF(J29="","",H30+J29)</f>
        <v>4.2900000000000001E-2</v>
      </c>
      <c r="K30" s="734">
        <f>I30+K29</f>
        <v>7.7000000000000002E-3</v>
      </c>
      <c r="L30" s="734">
        <f>IF(L29="","",J30+L29)</f>
        <v>4.2900000000000001E-2</v>
      </c>
      <c r="M30" s="734">
        <f>K30+M29</f>
        <v>9.7000000000000003E-3</v>
      </c>
      <c r="N30" s="734" t="str">
        <f>IF(N29="","",L30+N29)</f>
        <v/>
      </c>
      <c r="O30" s="734">
        <f>M30+O29</f>
        <v>1.17E-2</v>
      </c>
      <c r="P30" s="734" t="str">
        <f>IF(P29="","",N30+P29)</f>
        <v/>
      </c>
      <c r="Q30" s="734">
        <f>O30+Q29</f>
        <v>1.37E-2</v>
      </c>
      <c r="R30" s="734" t="str">
        <f>IF(R29="","",P30+R29)</f>
        <v/>
      </c>
      <c r="S30" s="734">
        <f>Q30+S29</f>
        <v>1.5699999999999999E-2</v>
      </c>
      <c r="T30" s="734" t="str">
        <f>IF(T29="","",R30+T29)</f>
        <v/>
      </c>
      <c r="U30" s="734">
        <f>S30+U29</f>
        <v>1.77E-2</v>
      </c>
      <c r="V30" s="734" t="str">
        <f>IF(V29="","",T30+V29)</f>
        <v/>
      </c>
      <c r="W30" s="734">
        <f>U30+W29</f>
        <v>1.9699999999999999E-2</v>
      </c>
      <c r="X30" s="734" t="str">
        <f>IF(X29="","",V30+X29)</f>
        <v/>
      </c>
      <c r="Y30" s="735">
        <f>W30+Y29</f>
        <v>2.1700000000000001E-2</v>
      </c>
      <c r="Z30" s="1308">
        <f t="shared" si="0"/>
        <v>4.4226999999999999</v>
      </c>
      <c r="AA30" s="1638"/>
      <c r="AB30" s="1306"/>
    </row>
    <row r="31" spans="1:28" ht="18.899999999999999" customHeight="1">
      <c r="A31" s="1635" t="s">
        <v>10543</v>
      </c>
      <c r="B31" s="732">
        <v>0</v>
      </c>
      <c r="C31" s="732">
        <v>1E-4</v>
      </c>
      <c r="D31" s="732">
        <v>0</v>
      </c>
      <c r="E31" s="732">
        <v>6.0000000000000001E-3</v>
      </c>
      <c r="F31" s="732">
        <v>0</v>
      </c>
      <c r="G31" s="732">
        <v>6.1999999999999998E-3</v>
      </c>
      <c r="H31" s="732">
        <v>0</v>
      </c>
      <c r="I31" s="732">
        <v>6.1999999999999998E-3</v>
      </c>
      <c r="J31" s="732">
        <v>0</v>
      </c>
      <c r="K31" s="732">
        <v>6.1999999999999998E-3</v>
      </c>
      <c r="L31" s="732">
        <v>1E-4</v>
      </c>
      <c r="M31" s="732">
        <v>6.1999999999999998E-3</v>
      </c>
      <c r="N31" s="732"/>
      <c r="O31" s="732">
        <v>6.1999999999999998E-3</v>
      </c>
      <c r="P31" s="732"/>
      <c r="Q31" s="732">
        <v>6.1999999999999998E-3</v>
      </c>
      <c r="R31" s="732"/>
      <c r="S31" s="732">
        <v>6.1999999999999998E-3</v>
      </c>
      <c r="T31" s="732"/>
      <c r="U31" s="732">
        <v>6.1999999999999998E-3</v>
      </c>
      <c r="V31" s="732"/>
      <c r="W31" s="732">
        <v>6.1999999999999998E-3</v>
      </c>
      <c r="X31" s="732"/>
      <c r="Y31" s="733">
        <v>6.1999999999999998E-3</v>
      </c>
      <c r="Z31" s="1317">
        <f t="shared" si="0"/>
        <v>1.61E-2</v>
      </c>
      <c r="AA31" s="1637"/>
      <c r="AB31" s="1306"/>
    </row>
    <row r="32" spans="1:28" ht="18.899999999999999" customHeight="1">
      <c r="A32" s="1636"/>
      <c r="B32" s="734">
        <f>B31</f>
        <v>0</v>
      </c>
      <c r="C32" s="734">
        <f>C31</f>
        <v>1E-4</v>
      </c>
      <c r="D32" s="734">
        <f>IF(D31="","",B32+D31)</f>
        <v>0</v>
      </c>
      <c r="E32" s="734">
        <f>C32+E31</f>
        <v>6.1000000000000004E-3</v>
      </c>
      <c r="F32" s="734">
        <f>IF(F31="","",D32+F31)</f>
        <v>0</v>
      </c>
      <c r="G32" s="734">
        <f>E32+G31</f>
        <v>1.23E-2</v>
      </c>
      <c r="H32" s="734">
        <f>IF(H31="","",F32+H31)</f>
        <v>0</v>
      </c>
      <c r="I32" s="734">
        <f>G32+I31</f>
        <v>1.8499999999999999E-2</v>
      </c>
      <c r="J32" s="734">
        <f>IF(J31="","",H32+J31)</f>
        <v>0</v>
      </c>
      <c r="K32" s="734">
        <f>I32+K31</f>
        <v>2.47E-2</v>
      </c>
      <c r="L32" s="734">
        <f>IF(L31="","",J32+L31)</f>
        <v>1E-4</v>
      </c>
      <c r="M32" s="734">
        <f>K32+M31</f>
        <v>3.09E-2</v>
      </c>
      <c r="N32" s="734" t="str">
        <f>IF(N31="","",L32+N31)</f>
        <v/>
      </c>
      <c r="O32" s="734">
        <f>M32+O31</f>
        <v>3.7100000000000001E-2</v>
      </c>
      <c r="P32" s="734" t="str">
        <f>IF(P31="","",N32+P31)</f>
        <v/>
      </c>
      <c r="Q32" s="734">
        <f>O32+Q31</f>
        <v>4.3299999999999998E-2</v>
      </c>
      <c r="R32" s="734" t="str">
        <f>IF(R31="","",P32+R31)</f>
        <v/>
      </c>
      <c r="S32" s="734">
        <f>Q32+S31</f>
        <v>4.9500000000000002E-2</v>
      </c>
      <c r="T32" s="734" t="str">
        <f>IF(T31="","",R32+T31)</f>
        <v/>
      </c>
      <c r="U32" s="734">
        <f>S32+U31</f>
        <v>5.57E-2</v>
      </c>
      <c r="V32" s="734" t="str">
        <f>IF(V31="","",T32+V31)</f>
        <v/>
      </c>
      <c r="W32" s="734">
        <f>U32+W31</f>
        <v>6.1899999999999997E-2</v>
      </c>
      <c r="X32" s="734" t="str">
        <f>IF(X31="","",V32+X31)</f>
        <v/>
      </c>
      <c r="Y32" s="735">
        <f>W32+Y31</f>
        <v>6.8099999999999994E-2</v>
      </c>
      <c r="Z32" s="1308">
        <f t="shared" si="0"/>
        <v>3.2000000000000002E-3</v>
      </c>
      <c r="AA32" s="1638"/>
      <c r="AB32" s="1306"/>
    </row>
    <row r="33" spans="1:28" ht="18.899999999999999" customHeight="1">
      <c r="A33" s="1635" t="s">
        <v>10545</v>
      </c>
      <c r="B33" s="732">
        <v>0</v>
      </c>
      <c r="C33" s="732">
        <v>1E-4</v>
      </c>
      <c r="D33" s="732">
        <v>0</v>
      </c>
      <c r="E33" s="732">
        <v>2E-3</v>
      </c>
      <c r="F33" s="732">
        <v>0</v>
      </c>
      <c r="G33" s="732">
        <v>2.5000000000000001E-3</v>
      </c>
      <c r="H33" s="732">
        <v>0</v>
      </c>
      <c r="I33" s="732">
        <v>2.5000000000000001E-3</v>
      </c>
      <c r="J33" s="732">
        <v>0</v>
      </c>
      <c r="K33" s="732">
        <v>2.5000000000000001E-3</v>
      </c>
      <c r="L33" s="732">
        <v>0</v>
      </c>
      <c r="M33" s="732">
        <v>0</v>
      </c>
      <c r="N33" s="732"/>
      <c r="O33" s="732">
        <v>0</v>
      </c>
      <c r="P33" s="732"/>
      <c r="Q33" s="732">
        <v>0</v>
      </c>
      <c r="R33" s="732"/>
      <c r="S33" s="732">
        <v>0</v>
      </c>
      <c r="T33" s="732"/>
      <c r="U33" s="732">
        <v>0</v>
      </c>
      <c r="V33" s="732"/>
      <c r="W33" s="732">
        <v>0</v>
      </c>
      <c r="X33" s="732"/>
      <c r="Y33" s="733">
        <v>0</v>
      </c>
      <c r="Z33" s="1317" t="e">
        <f t="shared" si="0"/>
        <v>#DIV/0!</v>
      </c>
      <c r="AA33" s="1637"/>
      <c r="AB33" s="1306"/>
    </row>
    <row r="34" spans="1:28" ht="18.899999999999999" customHeight="1">
      <c r="A34" s="1636"/>
      <c r="B34" s="734">
        <f>B33</f>
        <v>0</v>
      </c>
      <c r="C34" s="734">
        <f>C33</f>
        <v>1E-4</v>
      </c>
      <c r="D34" s="734">
        <f>IF(D33="","",B34+D33)</f>
        <v>0</v>
      </c>
      <c r="E34" s="734">
        <f>C34+E33</f>
        <v>2.0999999999999999E-3</v>
      </c>
      <c r="F34" s="734">
        <f>IF(F33="","",D34+F33)</f>
        <v>0</v>
      </c>
      <c r="G34" s="734">
        <f>E34+G33</f>
        <v>4.5999999999999999E-3</v>
      </c>
      <c r="H34" s="734">
        <f>IF(H33="","",F34+H33)</f>
        <v>0</v>
      </c>
      <c r="I34" s="734">
        <f>G34+I33</f>
        <v>7.1000000000000004E-3</v>
      </c>
      <c r="J34" s="734">
        <f>IF(J33="","",H34+J33)</f>
        <v>0</v>
      </c>
      <c r="K34" s="734">
        <f>I34+K33</f>
        <v>9.5999999999999992E-3</v>
      </c>
      <c r="L34" s="734">
        <f>IF(L33="","",J34+L33)</f>
        <v>0</v>
      </c>
      <c r="M34" s="734">
        <f>K34+M33</f>
        <v>9.5999999999999992E-3</v>
      </c>
      <c r="N34" s="734" t="str">
        <f>IF(N33="","",L34+N33)</f>
        <v/>
      </c>
      <c r="O34" s="734">
        <f>M34+O33</f>
        <v>9.5999999999999992E-3</v>
      </c>
      <c r="P34" s="734" t="str">
        <f>IF(P33="","",N34+P33)</f>
        <v/>
      </c>
      <c r="Q34" s="734">
        <f>O34+Q33</f>
        <v>9.5999999999999992E-3</v>
      </c>
      <c r="R34" s="734" t="str">
        <f>IF(R33="","",P34+R33)</f>
        <v/>
      </c>
      <c r="S34" s="734">
        <f>Q34+S33</f>
        <v>9.5999999999999992E-3</v>
      </c>
      <c r="T34" s="734" t="str">
        <f>IF(T33="","",R34+T33)</f>
        <v/>
      </c>
      <c r="U34" s="734">
        <f>S34+U33</f>
        <v>9.5999999999999992E-3</v>
      </c>
      <c r="V34" s="734" t="str">
        <f>IF(V33="","",T34+V33)</f>
        <v/>
      </c>
      <c r="W34" s="734">
        <f>U34+W33</f>
        <v>9.5999999999999992E-3</v>
      </c>
      <c r="X34" s="734" t="str">
        <f>IF(X33="","",V34+X33)</f>
        <v/>
      </c>
      <c r="Y34" s="735">
        <f>W34+Y33</f>
        <v>9.5999999999999992E-3</v>
      </c>
      <c r="Z34" s="1308">
        <f t="shared" si="0"/>
        <v>0</v>
      </c>
      <c r="AA34" s="1638"/>
      <c r="AB34" s="1306"/>
    </row>
    <row r="35" spans="1:28" ht="18.899999999999999" customHeight="1">
      <c r="A35" s="1655" t="s">
        <v>10546</v>
      </c>
      <c r="B35" s="732">
        <f>IF((B12+B14+B16+B18+B20+B22+B24+B26+B28+B30+B32+B34)=0,"",B12+B14+B16+B18+B20+B22+B24+B26+B28+B30+B32+B34)</f>
        <v>0.192</v>
      </c>
      <c r="C35" s="732">
        <f>C11+C13+C15+C17+C19+C21+C23+C25+C27+C29+C31+C33</f>
        <v>0.20100000000000001</v>
      </c>
      <c r="D35" s="732">
        <f>IF((D11+D13+D15+D17+D19+D21+D23+D25+D27+D29+D31+D33)=0,"",D11+D13+D15+D17+D19+D21+D23+D25+D27+D29+D31+D33)</f>
        <v>0.22620000000000001</v>
      </c>
      <c r="E35" s="732">
        <f>E11+E13+E15+E17+E19+E21+E23+E25+E27+E29+E31+E33</f>
        <v>0.22639999999999999</v>
      </c>
      <c r="F35" s="732">
        <f>IF((F11+F13+F15+F17+F19+F21+F23+F25+F27+F29+F31+F33)=0,"",F11+F13+F15+F17+F19+F21+F23+F25+F27+F29+F31+F33)</f>
        <v>0.2472</v>
      </c>
      <c r="G35" s="732">
        <f>G11+G13+G15+G17+G19+G21+G23+G25+G27+G29+G31+G33</f>
        <v>0.2475</v>
      </c>
      <c r="H35" s="732">
        <f>IF((H11+H13+H15+H17+H19+H21+H23+H25+H27+H29+H31+H33)=0,"",H11+H13+H15+H17+H19+H21+H23+H25+H27+H29+H31+H33)</f>
        <v>0.24690000000000001</v>
      </c>
      <c r="I35" s="732">
        <f>I11+I13+I15+I17+I19+I21+I23+I25+I27+I29+I31+I33</f>
        <v>0.2475</v>
      </c>
      <c r="J35" s="732">
        <f>IF((J11+J13+J15+J17+J19+J21+J23+J25+J27+J29+J31+J33)=0,"",J11+J13+J15+J17+J19+J21+J23+J25+J27+J29+J31+J33)</f>
        <v>0.24709999999999999</v>
      </c>
      <c r="K35" s="732">
        <f>K11+K13+K15+K17+K19+K21+K23+K25+K27+K29+K31+K33</f>
        <v>0.26019999999999999</v>
      </c>
      <c r="L35" s="732">
        <f>IF((L11+L13+L15+L17+L19+L21+L23+L25+L27+L29+L31+L33)=0,"",L11+L13+L15+L17+L19+L21+L23+L25+L27+L29+L31+L33)</f>
        <v>0.24729999999999999</v>
      </c>
      <c r="M35" s="732">
        <f>M11+M13+M15+M17+M19+M21+M23+M25+M27+M29+M31+M33</f>
        <v>0.2475</v>
      </c>
      <c r="N35" s="732" t="str">
        <f>IF((N11+N13+N15+N17+N19+N21+N23+N25+N27+N29+N31+N33)=0,"",N11+N13+N15+N17+N19+N21+N23+N25+N27+N29+N31+N33)</f>
        <v/>
      </c>
      <c r="O35" s="732">
        <f>O11+O13+O15+O17+O19+O21+O23+O25+O27+O29+O31+O33</f>
        <v>0.2475</v>
      </c>
      <c r="P35" s="732" t="str">
        <f>IF((P11+P13+P15+P17+P19+P21+P23+P25+P27+P29+P31+P33)=0,"",P11+P13+P15+P17+P19+P21+P23+P25+P27+P29+P31+P33)</f>
        <v/>
      </c>
      <c r="Q35" s="732">
        <f>Q11+Q13+Q15+Q17+Q19+Q21+Q23+Q25+Q27+Q29+Q31+Q33</f>
        <v>0.2475</v>
      </c>
      <c r="R35" s="732" t="str">
        <f>IF((R11+R13+R15+R17+R19+R21+R23+R25+R27+R29+R31+R33)=0,"",R11+R13+R15+R17+R19+R21+R23+R25+R27+R29+R31+R33)</f>
        <v/>
      </c>
      <c r="S35" s="732">
        <f>S11+S13+S15+S17+S19+S21+S23+S25+S27+S29+S31+S33</f>
        <v>0.2475</v>
      </c>
      <c r="T35" s="732" t="str">
        <f>IF((T11+T13+T15+T17+T19+T21+T23+T25+T27+T29+T31+T33)=0,"",T11+T13+T15+T17+T19+T21+T23+T25+T27+T29+T31+T33)</f>
        <v/>
      </c>
      <c r="U35" s="732">
        <f>U11+U13+U15+U17+U19+U21+U23+U25+U27+U29+U31+U33</f>
        <v>0.2475</v>
      </c>
      <c r="V35" s="732" t="str">
        <f>IF((V11+V13+V15+V17+V19+V21+V23+V25+V27+V29+V31+V33)=0,"",V11+V13+V15+V17+V19+V21+V23+V25+V27+V29+V31+V33)</f>
        <v/>
      </c>
      <c r="W35" s="732">
        <f>W11+W13+W15+W17+W19+W21+W23+W25+W27+W29+W31+W33</f>
        <v>0.24729999999999999</v>
      </c>
      <c r="X35" s="732" t="str">
        <f>IF((X11+X13+X15+X17+X19+X21+X23+X25+X27+X29+X31+X33)=0,"",X11+X13+X15+X17+X19+X21+X23+X25+X27+X29+X31+X33)</f>
        <v/>
      </c>
      <c r="Y35" s="733">
        <f>Y11+Y13+Y15+Y17+Y19+Y21+Y23+Y25+Y27+Y29+Y31+Y33</f>
        <v>0.2475</v>
      </c>
      <c r="Z35" s="1317">
        <f t="shared" si="0"/>
        <v>0.99919999999999998</v>
      </c>
      <c r="AA35" s="1307"/>
      <c r="AB35" s="1308"/>
    </row>
    <row r="36" spans="1:28" ht="18.899999999999999" customHeight="1" thickBot="1">
      <c r="A36" s="1656"/>
      <c r="B36" s="742">
        <f>B35</f>
        <v>0.192</v>
      </c>
      <c r="C36" s="742">
        <f>C12+C14+C16+C18+C20+C22+C24+C26+C28+C30+C32+C34</f>
        <v>0.20100000000000001</v>
      </c>
      <c r="D36" s="742">
        <f>IF(D35="","",D35+B36)</f>
        <v>0.41820000000000002</v>
      </c>
      <c r="E36" s="742">
        <f>C36+E35</f>
        <v>0.4274</v>
      </c>
      <c r="F36" s="742">
        <f>IF(F35="","",F35+D36)</f>
        <v>0.66539999999999999</v>
      </c>
      <c r="G36" s="742">
        <f>E36+G35</f>
        <v>0.67490000000000006</v>
      </c>
      <c r="H36" s="742">
        <f>IF(H35="","",H35+F36)</f>
        <v>0.9123</v>
      </c>
      <c r="I36" s="742">
        <f>G36+I35</f>
        <v>0.9224</v>
      </c>
      <c r="J36" s="742">
        <f>IF(J35="","",J35+H36)</f>
        <v>1.1594</v>
      </c>
      <c r="K36" s="742">
        <f>I36+K35</f>
        <v>1.1826000000000001</v>
      </c>
      <c r="L36" s="742">
        <f>IF(L35="","",L35+J36)</f>
        <v>1.4067000000000001</v>
      </c>
      <c r="M36" s="742">
        <f>K36+M35</f>
        <v>1.4300999999999999</v>
      </c>
      <c r="N36" s="742" t="str">
        <f>IF(N35="","",N35+L36)</f>
        <v/>
      </c>
      <c r="O36" s="742">
        <f>M36+O35</f>
        <v>1.6776</v>
      </c>
      <c r="P36" s="742" t="str">
        <f>IF(P35="","",P35+N36)</f>
        <v/>
      </c>
      <c r="Q36" s="742">
        <f>O36+Q35</f>
        <v>1.9251</v>
      </c>
      <c r="R36" s="742" t="str">
        <f>IF(R35="","",R35+P36)</f>
        <v/>
      </c>
      <c r="S36" s="742">
        <f>Q36+S35</f>
        <v>2.1726000000000001</v>
      </c>
      <c r="T36" s="742" t="str">
        <f>IF(T35="","",T35+R36)</f>
        <v/>
      </c>
      <c r="U36" s="742">
        <f>S36+U35</f>
        <v>2.4201000000000001</v>
      </c>
      <c r="V36" s="742" t="str">
        <f>IF(V35="","",V35+T36)</f>
        <v/>
      </c>
      <c r="W36" s="742">
        <f>U36+W35</f>
        <v>2.6674000000000002</v>
      </c>
      <c r="X36" s="742" t="str">
        <f>IF(X35="","",X35+V36)</f>
        <v/>
      </c>
      <c r="Y36" s="743">
        <f>W36+Y35</f>
        <v>2.9148999999999998</v>
      </c>
      <c r="Z36" s="1308">
        <f t="shared" si="0"/>
        <v>0.98360000000000003</v>
      </c>
    </row>
    <row r="37" spans="1:28" s="744" customFormat="1" ht="41.25" customHeight="1">
      <c r="A37" s="1657" t="s">
        <v>10547</v>
      </c>
      <c r="B37" s="1657"/>
      <c r="C37" s="1657"/>
      <c r="D37" s="1657"/>
      <c r="E37" s="1657"/>
      <c r="F37" s="1657"/>
      <c r="G37" s="1657"/>
      <c r="H37" s="1657"/>
      <c r="I37" s="1657"/>
      <c r="J37" s="1657"/>
      <c r="K37" s="1657"/>
      <c r="L37" s="1657"/>
      <c r="M37" s="1657"/>
      <c r="N37" s="1657"/>
      <c r="O37" s="1657"/>
      <c r="P37" s="1657"/>
      <c r="Q37" s="1657"/>
      <c r="R37" s="1657"/>
      <c r="S37" s="1657"/>
      <c r="T37" s="1657"/>
      <c r="U37" s="1657"/>
      <c r="V37" s="1657"/>
      <c r="W37" s="1657"/>
      <c r="X37" s="1657"/>
      <c r="Y37" s="1657"/>
    </row>
    <row r="38" spans="1:28" s="744" customFormat="1" ht="3.75" customHeight="1">
      <c r="A38" s="1639"/>
      <c r="B38" s="1640"/>
      <c r="C38" s="1640"/>
      <c r="D38" s="1640"/>
      <c r="E38" s="1640"/>
      <c r="F38" s="1640"/>
      <c r="G38" s="1640"/>
      <c r="H38" s="1640"/>
      <c r="I38" s="1640"/>
      <c r="J38" s="1640"/>
      <c r="K38" s="1640"/>
      <c r="L38" s="1640"/>
      <c r="M38" s="1640"/>
      <c r="N38" s="1640"/>
      <c r="O38" s="1640"/>
      <c r="P38" s="1640"/>
      <c r="Q38" s="1640"/>
      <c r="R38" s="1640"/>
      <c r="S38" s="1640"/>
      <c r="T38" s="1640"/>
      <c r="U38" s="1640"/>
      <c r="V38" s="1640"/>
      <c r="W38" s="1640"/>
      <c r="X38" s="1640"/>
      <c r="Y38" s="1641"/>
    </row>
    <row r="39" spans="1:28" s="723" customFormat="1" ht="23.25" customHeight="1">
      <c r="A39" s="1642" t="s">
        <v>11096</v>
      </c>
      <c r="B39" s="1621"/>
      <c r="C39" s="1621"/>
      <c r="D39" s="1621"/>
      <c r="E39" s="1621"/>
      <c r="F39" s="1621"/>
      <c r="G39" s="1621"/>
      <c r="H39" s="1621"/>
      <c r="I39" s="1621"/>
      <c r="J39" s="1621"/>
      <c r="K39" s="1621"/>
      <c r="L39" s="1621"/>
      <c r="M39" s="1621"/>
      <c r="N39" s="1621"/>
      <c r="O39" s="1621"/>
      <c r="P39" s="1621"/>
      <c r="Q39" s="1621"/>
      <c r="R39" s="1621"/>
      <c r="S39" s="1621"/>
      <c r="T39" s="1621"/>
      <c r="U39" s="1621"/>
      <c r="V39" s="1621"/>
      <c r="W39" s="1621"/>
      <c r="X39" s="1621"/>
      <c r="Y39" s="1643"/>
    </row>
    <row r="40" spans="1:28" s="726" customFormat="1" ht="17.25" customHeight="1" thickBot="1">
      <c r="A40" s="1644" t="s">
        <v>11121</v>
      </c>
      <c r="B40" s="1645"/>
      <c r="C40" s="1645"/>
      <c r="D40" s="1645"/>
      <c r="E40" s="1645"/>
      <c r="F40" s="1645"/>
      <c r="G40" s="1645"/>
      <c r="H40" s="1645"/>
      <c r="I40" s="1645"/>
      <c r="J40" s="1645"/>
      <c r="K40" s="1645"/>
      <c r="L40" s="1645"/>
      <c r="M40" s="1645"/>
      <c r="N40" s="1645"/>
      <c r="O40" s="724"/>
      <c r="P40" s="724"/>
      <c r="Q40" s="724"/>
      <c r="R40" s="725"/>
      <c r="S40" s="725"/>
      <c r="T40" s="725"/>
      <c r="U40" s="725"/>
      <c r="V40" s="725"/>
      <c r="W40" s="725"/>
      <c r="X40" s="725"/>
      <c r="Y40" s="745"/>
    </row>
    <row r="41" spans="1:28" s="728" customFormat="1">
      <c r="A41" s="1646"/>
      <c r="B41" s="1649" t="s">
        <v>10507</v>
      </c>
      <c r="C41" s="1650"/>
      <c r="D41" s="1649" t="s">
        <v>10508</v>
      </c>
      <c r="E41" s="1650"/>
      <c r="F41" s="1649" t="s">
        <v>10509</v>
      </c>
      <c r="G41" s="1650"/>
      <c r="H41" s="1649" t="s">
        <v>10510</v>
      </c>
      <c r="I41" s="1650"/>
      <c r="J41" s="1649" t="s">
        <v>10511</v>
      </c>
      <c r="K41" s="1650"/>
      <c r="L41" s="1649" t="s">
        <v>10512</v>
      </c>
      <c r="M41" s="1650"/>
      <c r="N41" s="1649" t="s">
        <v>10513</v>
      </c>
      <c r="O41" s="1650"/>
      <c r="P41" s="1649" t="s">
        <v>10514</v>
      </c>
      <c r="Q41" s="1650"/>
      <c r="R41" s="1649" t="s">
        <v>10515</v>
      </c>
      <c r="S41" s="1650"/>
      <c r="T41" s="1649" t="s">
        <v>10516</v>
      </c>
      <c r="U41" s="1650"/>
      <c r="V41" s="1649" t="s">
        <v>10517</v>
      </c>
      <c r="W41" s="1650"/>
      <c r="X41" s="1649" t="s">
        <v>10518</v>
      </c>
      <c r="Y41" s="1663"/>
      <c r="Z41" s="727"/>
      <c r="AA41" s="727"/>
      <c r="AB41" s="727"/>
    </row>
    <row r="42" spans="1:28" s="728" customFormat="1" ht="15.6" customHeight="1">
      <c r="A42" s="1647"/>
      <c r="B42" s="1651"/>
      <c r="C42" s="1652"/>
      <c r="D42" s="1651"/>
      <c r="E42" s="1652"/>
      <c r="F42" s="1651"/>
      <c r="G42" s="1652"/>
      <c r="H42" s="1651"/>
      <c r="I42" s="1652"/>
      <c r="J42" s="1651"/>
      <c r="K42" s="1652"/>
      <c r="L42" s="1651"/>
      <c r="M42" s="1652"/>
      <c r="N42" s="1651"/>
      <c r="O42" s="1652"/>
      <c r="P42" s="1651"/>
      <c r="Q42" s="1652"/>
      <c r="R42" s="1651"/>
      <c r="S42" s="1652"/>
      <c r="T42" s="1651"/>
      <c r="U42" s="1652"/>
      <c r="V42" s="1651"/>
      <c r="W42" s="1652"/>
      <c r="X42" s="1651"/>
      <c r="Y42" s="1664"/>
      <c r="Z42" s="727"/>
      <c r="AA42" s="727"/>
      <c r="AB42" s="727"/>
    </row>
    <row r="43" spans="1:28" s="728" customFormat="1" ht="9" customHeight="1">
      <c r="A43" s="1647"/>
      <c r="B43" s="1653" t="s">
        <v>10519</v>
      </c>
      <c r="C43" s="1653" t="s">
        <v>10520</v>
      </c>
      <c r="D43" s="1653" t="s">
        <v>10519</v>
      </c>
      <c r="E43" s="1653" t="s">
        <v>10520</v>
      </c>
      <c r="F43" s="1653" t="s">
        <v>10519</v>
      </c>
      <c r="G43" s="1653" t="s">
        <v>10520</v>
      </c>
      <c r="H43" s="1653" t="s">
        <v>10519</v>
      </c>
      <c r="I43" s="1653" t="s">
        <v>10520</v>
      </c>
      <c r="J43" s="1653" t="s">
        <v>10519</v>
      </c>
      <c r="K43" s="1653" t="s">
        <v>10520</v>
      </c>
      <c r="L43" s="1653" t="s">
        <v>10519</v>
      </c>
      <c r="M43" s="1653" t="s">
        <v>10520</v>
      </c>
      <c r="N43" s="1653" t="s">
        <v>10519</v>
      </c>
      <c r="O43" s="1653" t="s">
        <v>10520</v>
      </c>
      <c r="P43" s="1653" t="s">
        <v>10519</v>
      </c>
      <c r="Q43" s="1653" t="s">
        <v>10520</v>
      </c>
      <c r="R43" s="1653" t="s">
        <v>10519</v>
      </c>
      <c r="S43" s="1653" t="s">
        <v>10520</v>
      </c>
      <c r="T43" s="1653" t="s">
        <v>10519</v>
      </c>
      <c r="U43" s="1653" t="s">
        <v>10520</v>
      </c>
      <c r="V43" s="1653" t="s">
        <v>10519</v>
      </c>
      <c r="W43" s="1653" t="s">
        <v>10520</v>
      </c>
      <c r="X43" s="1653" t="s">
        <v>10519</v>
      </c>
      <c r="Y43" s="1661" t="s">
        <v>10520</v>
      </c>
    </row>
    <row r="44" spans="1:28" s="728" customFormat="1" ht="9" customHeight="1">
      <c r="A44" s="1647"/>
      <c r="B44" s="1654"/>
      <c r="C44" s="1654"/>
      <c r="D44" s="1654"/>
      <c r="E44" s="1654"/>
      <c r="F44" s="1654"/>
      <c r="G44" s="1654"/>
      <c r="H44" s="1654"/>
      <c r="I44" s="1654"/>
      <c r="J44" s="1654"/>
      <c r="K44" s="1654"/>
      <c r="L44" s="1654"/>
      <c r="M44" s="1654"/>
      <c r="N44" s="1654"/>
      <c r="O44" s="1654"/>
      <c r="P44" s="1654"/>
      <c r="Q44" s="1654"/>
      <c r="R44" s="1654"/>
      <c r="S44" s="1654"/>
      <c r="T44" s="1654"/>
      <c r="U44" s="1654"/>
      <c r="V44" s="1654"/>
      <c r="W44" s="1654"/>
      <c r="X44" s="1654"/>
      <c r="Y44" s="1662"/>
    </row>
    <row r="45" spans="1:28" s="728" customFormat="1" ht="9" customHeight="1">
      <c r="A45" s="1647"/>
      <c r="B45" s="1659" t="s">
        <v>10521</v>
      </c>
      <c r="C45" s="1659" t="s">
        <v>10522</v>
      </c>
      <c r="D45" s="1659" t="s">
        <v>10521</v>
      </c>
      <c r="E45" s="1659" t="s">
        <v>10522</v>
      </c>
      <c r="F45" s="1659" t="s">
        <v>10521</v>
      </c>
      <c r="G45" s="1659" t="s">
        <v>10522</v>
      </c>
      <c r="H45" s="1659" t="s">
        <v>10521</v>
      </c>
      <c r="I45" s="1659" t="s">
        <v>10522</v>
      </c>
      <c r="J45" s="1659" t="s">
        <v>10521</v>
      </c>
      <c r="K45" s="1659" t="s">
        <v>10522</v>
      </c>
      <c r="L45" s="1659" t="s">
        <v>10521</v>
      </c>
      <c r="M45" s="1659" t="s">
        <v>10522</v>
      </c>
      <c r="N45" s="1659" t="s">
        <v>10521</v>
      </c>
      <c r="O45" s="1659" t="s">
        <v>10522</v>
      </c>
      <c r="P45" s="1659" t="s">
        <v>10521</v>
      </c>
      <c r="Q45" s="1659" t="s">
        <v>10522</v>
      </c>
      <c r="R45" s="1659" t="s">
        <v>10521</v>
      </c>
      <c r="S45" s="1667" t="s">
        <v>10522</v>
      </c>
      <c r="T45" s="1667" t="s">
        <v>10521</v>
      </c>
      <c r="U45" s="1667" t="s">
        <v>10522</v>
      </c>
      <c r="V45" s="1667" t="s">
        <v>10521</v>
      </c>
      <c r="W45" s="1667" t="s">
        <v>10522</v>
      </c>
      <c r="X45" s="1667" t="s">
        <v>10521</v>
      </c>
      <c r="Y45" s="1669" t="s">
        <v>10522</v>
      </c>
      <c r="AB45" s="1658"/>
    </row>
    <row r="46" spans="1:28" s="728" customFormat="1" ht="17.399999999999999" customHeight="1">
      <c r="A46" s="1648"/>
      <c r="B46" s="1660"/>
      <c r="C46" s="1660"/>
      <c r="D46" s="1660"/>
      <c r="E46" s="1660"/>
      <c r="F46" s="1660"/>
      <c r="G46" s="1660"/>
      <c r="H46" s="1660"/>
      <c r="I46" s="1660"/>
      <c r="J46" s="1660"/>
      <c r="K46" s="1660"/>
      <c r="L46" s="1660"/>
      <c r="M46" s="1660"/>
      <c r="N46" s="1660"/>
      <c r="O46" s="1660"/>
      <c r="P46" s="1660"/>
      <c r="Q46" s="1660"/>
      <c r="R46" s="1660"/>
      <c r="S46" s="1668"/>
      <c r="T46" s="1668"/>
      <c r="U46" s="1668"/>
      <c r="V46" s="1668"/>
      <c r="W46" s="1668"/>
      <c r="X46" s="1668"/>
      <c r="Y46" s="1670"/>
      <c r="AB46" s="1658"/>
    </row>
    <row r="47" spans="1:28" ht="16.5" hidden="1" customHeight="1">
      <c r="A47" s="1665"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37"/>
      <c r="AB47" s="1309"/>
    </row>
    <row r="48" spans="1:28" ht="16.5" hidden="1" customHeight="1">
      <c r="A48" s="1666"/>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38"/>
      <c r="AB48" s="1310"/>
    </row>
    <row r="49" spans="1:28" ht="18.899999999999999" customHeight="1">
      <c r="A49" s="1665" t="s">
        <v>10524</v>
      </c>
      <c r="B49" s="746">
        <v>0</v>
      </c>
      <c r="C49" s="746">
        <v>0</v>
      </c>
      <c r="D49" s="746">
        <v>0</v>
      </c>
      <c r="E49" s="746">
        <v>0</v>
      </c>
      <c r="F49" s="746">
        <v>0</v>
      </c>
      <c r="G49" s="746">
        <v>1E-4</v>
      </c>
      <c r="H49" s="746">
        <v>0</v>
      </c>
      <c r="I49" s="746">
        <v>1E-4</v>
      </c>
      <c r="J49" s="746">
        <v>0</v>
      </c>
      <c r="K49" s="746">
        <v>1E-4</v>
      </c>
      <c r="L49" s="746">
        <v>0</v>
      </c>
      <c r="M49" s="746">
        <v>1E-4</v>
      </c>
      <c r="N49" s="746"/>
      <c r="O49" s="746">
        <v>1E-4</v>
      </c>
      <c r="P49" s="746"/>
      <c r="Q49" s="746">
        <v>1E-4</v>
      </c>
      <c r="R49" s="746"/>
      <c r="S49" s="746">
        <v>1E-4</v>
      </c>
      <c r="T49" s="746"/>
      <c r="U49" s="746">
        <v>1E-4</v>
      </c>
      <c r="V49" s="746"/>
      <c r="W49" s="746">
        <v>1E-4</v>
      </c>
      <c r="X49" s="746"/>
      <c r="Y49" s="748">
        <v>1E-4</v>
      </c>
      <c r="Z49" s="1311">
        <f>J49/K49</f>
        <v>0</v>
      </c>
      <c r="AA49" s="1637"/>
      <c r="AB49" s="1309"/>
    </row>
    <row r="50" spans="1:28" ht="18.899999999999999" customHeight="1">
      <c r="A50" s="1666"/>
      <c r="B50" s="750">
        <f>B49</f>
        <v>0</v>
      </c>
      <c r="C50" s="750">
        <f>C49+B50</f>
        <v>0</v>
      </c>
      <c r="D50" s="750">
        <f>IF(D49="","",B50+D49)</f>
        <v>0</v>
      </c>
      <c r="E50" s="750">
        <f>C50+E49</f>
        <v>0</v>
      </c>
      <c r="F50" s="750">
        <f>IF(F49="","",D50+F49)</f>
        <v>0</v>
      </c>
      <c r="G50" s="750">
        <f>E50+G49</f>
        <v>1E-4</v>
      </c>
      <c r="H50" s="750">
        <f>IF(H49="","",F50+H49)</f>
        <v>0</v>
      </c>
      <c r="I50" s="750">
        <f>G50+I49</f>
        <v>2.0000000000000001E-4</v>
      </c>
      <c r="J50" s="750">
        <f>IF(J49="","",H50+J49)</f>
        <v>0</v>
      </c>
      <c r="K50" s="750">
        <f>I50+K49</f>
        <v>2.9999999999999997E-4</v>
      </c>
      <c r="L50" s="750">
        <f>IF(L49="","",J50+L49)</f>
        <v>0</v>
      </c>
      <c r="M50" s="750">
        <f>K50+M49</f>
        <v>4.0000000000000002E-4</v>
      </c>
      <c r="N50" s="750" t="str">
        <f>IF(N49="","",L50+N49)</f>
        <v/>
      </c>
      <c r="O50" s="750">
        <f>M50+O49</f>
        <v>5.0000000000000001E-4</v>
      </c>
      <c r="P50" s="750" t="str">
        <f>IF(P49="","",N50+P49)</f>
        <v/>
      </c>
      <c r="Q50" s="750">
        <f>O50+Q49</f>
        <v>5.9999999999999995E-4</v>
      </c>
      <c r="R50" s="750" t="str">
        <f>IF(R49="","",P50+R49)</f>
        <v/>
      </c>
      <c r="S50" s="750">
        <f>Q50+S49</f>
        <v>6.9999999999999999E-4</v>
      </c>
      <c r="T50" s="750" t="str">
        <f>IF(T49="","",R50+T49)</f>
        <v/>
      </c>
      <c r="U50" s="750">
        <f>S50+U49</f>
        <v>8.0000000000000004E-4</v>
      </c>
      <c r="V50" s="750" t="str">
        <f>IF(V49="","",T50+V49)</f>
        <v/>
      </c>
      <c r="W50" s="750">
        <f>U50+W49</f>
        <v>8.9999999999999998E-4</v>
      </c>
      <c r="X50" s="750" t="str">
        <f>IF(X49="","",V50+X49)</f>
        <v/>
      </c>
      <c r="Y50" s="752">
        <f>W50+Y49</f>
        <v>1E-3</v>
      </c>
      <c r="Z50" s="1311">
        <f t="shared" ref="Z50:Z74" si="2">J50/K50</f>
        <v>0</v>
      </c>
      <c r="AA50" s="1638"/>
      <c r="AB50" s="1308"/>
    </row>
    <row r="51" spans="1:28" ht="18.899999999999999" customHeight="1">
      <c r="A51" s="1665" t="s">
        <v>10526</v>
      </c>
      <c r="B51" s="746">
        <v>1.8E-3</v>
      </c>
      <c r="C51" s="746">
        <v>1.8E-3</v>
      </c>
      <c r="D51" s="746">
        <v>1E-4</v>
      </c>
      <c r="E51" s="746">
        <v>1.8E-3</v>
      </c>
      <c r="F51" s="746">
        <v>1.1000000000000001E-3</v>
      </c>
      <c r="G51" s="746">
        <v>2.5000000000000001E-3</v>
      </c>
      <c r="H51" s="746">
        <v>2.9999999999999997E-4</v>
      </c>
      <c r="I51" s="746">
        <v>2.5000000000000001E-3</v>
      </c>
      <c r="J51" s="746">
        <v>0</v>
      </c>
      <c r="K51" s="746">
        <v>2.5000000000000001E-3</v>
      </c>
      <c r="L51" s="746">
        <v>2.3E-3</v>
      </c>
      <c r="M51" s="746">
        <v>2.5000000000000001E-3</v>
      </c>
      <c r="N51" s="746"/>
      <c r="O51" s="746">
        <v>2.5000000000000001E-3</v>
      </c>
      <c r="P51" s="746"/>
      <c r="Q51" s="746">
        <v>2.5000000000000001E-3</v>
      </c>
      <c r="R51" s="746"/>
      <c r="S51" s="746">
        <v>2.5000000000000001E-3</v>
      </c>
      <c r="T51" s="746"/>
      <c r="U51" s="746">
        <v>2.5000000000000001E-3</v>
      </c>
      <c r="V51" s="746"/>
      <c r="W51" s="746">
        <v>2.5000000000000001E-3</v>
      </c>
      <c r="X51" s="746"/>
      <c r="Y51" s="748">
        <v>2.5000000000000001E-3</v>
      </c>
      <c r="Z51" s="1311">
        <f t="shared" si="2"/>
        <v>0</v>
      </c>
      <c r="AA51" s="1637"/>
      <c r="AB51" s="1308"/>
    </row>
    <row r="52" spans="1:28" ht="18.899999999999999" customHeight="1">
      <c r="A52" s="1666"/>
      <c r="B52" s="750">
        <f>B51</f>
        <v>1.8E-3</v>
      </c>
      <c r="C52" s="750">
        <f>C51</f>
        <v>1.8E-3</v>
      </c>
      <c r="D52" s="750">
        <f>IF(D51="","",B52+D51)</f>
        <v>1.9E-3</v>
      </c>
      <c r="E52" s="750">
        <f>C52+E51</f>
        <v>3.5999999999999999E-3</v>
      </c>
      <c r="F52" s="750">
        <f>IF(F51="","",D52+F51)</f>
        <v>3.0000000000000001E-3</v>
      </c>
      <c r="G52" s="750">
        <f>E52+G51</f>
        <v>6.1000000000000004E-3</v>
      </c>
      <c r="H52" s="750">
        <f>IF(H51="","",F52+H51)</f>
        <v>3.3E-3</v>
      </c>
      <c r="I52" s="750">
        <f>G52+I51</f>
        <v>8.6E-3</v>
      </c>
      <c r="J52" s="750">
        <f>IF(J51="","",H52+J51)</f>
        <v>3.3E-3</v>
      </c>
      <c r="K52" s="750">
        <f>I52+K51</f>
        <v>1.11E-2</v>
      </c>
      <c r="L52" s="750">
        <f>IF(L51="","",J52+L51)</f>
        <v>5.5999999999999999E-3</v>
      </c>
      <c r="M52" s="750">
        <f>K52+M51</f>
        <v>1.3599999999999999E-2</v>
      </c>
      <c r="N52" s="750" t="str">
        <f>IF(N51="","",L52+N51)</f>
        <v/>
      </c>
      <c r="O52" s="750">
        <f>M52+O51</f>
        <v>1.61E-2</v>
      </c>
      <c r="P52" s="750" t="str">
        <f>IF(P51="","",N52+P51)</f>
        <v/>
      </c>
      <c r="Q52" s="750">
        <f>O52+Q51</f>
        <v>1.8599999999999998E-2</v>
      </c>
      <c r="R52" s="750" t="str">
        <f>IF(R51="","",P52+R51)</f>
        <v/>
      </c>
      <c r="S52" s="750">
        <f>Q52+S51</f>
        <v>2.1100000000000001E-2</v>
      </c>
      <c r="T52" s="750" t="str">
        <f>IF(T51="","",R52+T51)</f>
        <v/>
      </c>
      <c r="U52" s="750">
        <f>S52+U51</f>
        <v>2.3599999999999999E-2</v>
      </c>
      <c r="V52" s="750" t="str">
        <f>IF(V51="","",T52+V51)</f>
        <v/>
      </c>
      <c r="W52" s="746">
        <v>2.5000000000000001E-3</v>
      </c>
      <c r="X52" s="750" t="str">
        <f>IF(X51="","",V52+X51)</f>
        <v/>
      </c>
      <c r="Y52" s="752">
        <f>W52+Y51</f>
        <v>5.0000000000000001E-3</v>
      </c>
      <c r="Z52" s="1311">
        <f t="shared" si="2"/>
        <v>0.29699999999999999</v>
      </c>
      <c r="AA52" s="1637"/>
      <c r="AB52" s="1308"/>
    </row>
    <row r="53" spans="1:28" ht="18.899999999999999" customHeight="1">
      <c r="A53" s="1665" t="s">
        <v>10528</v>
      </c>
      <c r="B53" s="746">
        <v>1.1999999999999999E-3</v>
      </c>
      <c r="C53" s="746">
        <v>1.1999999999999999E-3</v>
      </c>
      <c r="D53" s="746">
        <v>2E-3</v>
      </c>
      <c r="E53" s="746">
        <v>2.2000000000000001E-3</v>
      </c>
      <c r="F53" s="746">
        <v>1E-4</v>
      </c>
      <c r="G53" s="746">
        <v>3.0000000000000001E-3</v>
      </c>
      <c r="H53" s="746">
        <v>4.3E-3</v>
      </c>
      <c r="I53" s="746">
        <v>3.0000000000000001E-3</v>
      </c>
      <c r="J53" s="746">
        <v>3.8E-3</v>
      </c>
      <c r="K53" s="746">
        <v>2.7000000000000001E-3</v>
      </c>
      <c r="L53" s="746">
        <v>5.9999999999999995E-4</v>
      </c>
      <c r="M53" s="746">
        <v>3.0000000000000001E-3</v>
      </c>
      <c r="N53" s="746"/>
      <c r="O53" s="746">
        <v>3.0000000000000001E-3</v>
      </c>
      <c r="P53" s="746"/>
      <c r="Q53" s="746">
        <v>3.0000000000000001E-3</v>
      </c>
      <c r="R53" s="746"/>
      <c r="S53" s="746">
        <v>2.8E-3</v>
      </c>
      <c r="T53" s="746"/>
      <c r="U53" s="746">
        <v>2.8999999999999998E-3</v>
      </c>
      <c r="V53" s="746"/>
      <c r="W53" s="746">
        <v>2.8999999999999998E-3</v>
      </c>
      <c r="X53" s="746"/>
      <c r="Y53" s="748">
        <v>2.8999999999999998E-3</v>
      </c>
      <c r="Z53" s="1311">
        <f t="shared" si="2"/>
        <v>1.407</v>
      </c>
      <c r="AA53" s="1637"/>
      <c r="AB53" s="1308"/>
    </row>
    <row r="54" spans="1:28" ht="19.2" customHeight="1">
      <c r="A54" s="1666"/>
      <c r="B54" s="750">
        <f>B53</f>
        <v>1.1999999999999999E-3</v>
      </c>
      <c r="C54" s="750">
        <f>C53</f>
        <v>1.1999999999999999E-3</v>
      </c>
      <c r="D54" s="750">
        <f>IF(D53="","",B54+D53)</f>
        <v>3.2000000000000002E-3</v>
      </c>
      <c r="E54" s="750">
        <f>C54+E53</f>
        <v>3.3999999999999998E-3</v>
      </c>
      <c r="F54" s="750">
        <f>IF(F53="","",D54+F53)</f>
        <v>3.3E-3</v>
      </c>
      <c r="G54" s="750">
        <f>E54+G53</f>
        <v>6.4000000000000003E-3</v>
      </c>
      <c r="H54" s="750">
        <f>IF(H53="","",F54+H53)</f>
        <v>7.6E-3</v>
      </c>
      <c r="I54" s="750">
        <f>G54+I53</f>
        <v>9.4000000000000004E-3</v>
      </c>
      <c r="J54" s="750">
        <f>IF(J53="","",H54+J53)</f>
        <v>1.14E-2</v>
      </c>
      <c r="K54" s="750">
        <f>I54+K53</f>
        <v>1.21E-2</v>
      </c>
      <c r="L54" s="750">
        <f>IF(L53="","",J54+L53)</f>
        <v>1.2E-2</v>
      </c>
      <c r="M54" s="750">
        <f>K54+M53</f>
        <v>1.5100000000000001E-2</v>
      </c>
      <c r="N54" s="750" t="str">
        <f>IF(N53="","",L54+N53)</f>
        <v/>
      </c>
      <c r="O54" s="750">
        <f>M54+O53</f>
        <v>1.8100000000000002E-2</v>
      </c>
      <c r="P54" s="750" t="str">
        <f>IF(P53="","",N54+P53)</f>
        <v/>
      </c>
      <c r="Q54" s="750">
        <f>O54+Q53</f>
        <v>2.1100000000000001E-2</v>
      </c>
      <c r="R54" s="750" t="str">
        <f>IF(R53="","",P54+R53)</f>
        <v/>
      </c>
      <c r="S54" s="750">
        <f>Q54+S53</f>
        <v>2.3900000000000001E-2</v>
      </c>
      <c r="T54" s="750" t="str">
        <f>IF(T53="","",R54+T53)</f>
        <v/>
      </c>
      <c r="U54" s="750">
        <f>S54+U53</f>
        <v>2.6800000000000001E-2</v>
      </c>
      <c r="V54" s="750" t="str">
        <f>IF(V53="","",T54+V53)</f>
        <v/>
      </c>
      <c r="W54" s="750">
        <f>U54+W53</f>
        <v>2.9700000000000001E-2</v>
      </c>
      <c r="X54" s="750" t="str">
        <f>IF(X53="","",V54+X53)</f>
        <v/>
      </c>
      <c r="Y54" s="752">
        <f>W54+Y53</f>
        <v>3.2599999999999997E-2</v>
      </c>
      <c r="Z54" s="1311">
        <f t="shared" si="2"/>
        <v>0.94199999999999995</v>
      </c>
      <c r="AA54" s="1638"/>
      <c r="AB54" s="1308"/>
    </row>
    <row r="55" spans="1:28" ht="18.899999999999999" customHeight="1">
      <c r="A55" s="1665" t="s">
        <v>10529</v>
      </c>
      <c r="B55" s="746">
        <v>3.5000000000000001E-3</v>
      </c>
      <c r="C55" s="746">
        <v>2.3E-3</v>
      </c>
      <c r="D55" s="746">
        <f>0.0073-0.0001</f>
        <v>7.1999999999999998E-3</v>
      </c>
      <c r="E55" s="746">
        <v>3.8999999999999998E-3</v>
      </c>
      <c r="F55" s="746">
        <v>4.1999999999999997E-3</v>
      </c>
      <c r="G55" s="746">
        <v>4.7999999999999996E-3</v>
      </c>
      <c r="H55" s="746">
        <v>4.4000000000000003E-3</v>
      </c>
      <c r="I55" s="746">
        <v>4.7999999999999996E-3</v>
      </c>
      <c r="J55" s="746">
        <v>3.8999999999999998E-3</v>
      </c>
      <c r="K55" s="746">
        <v>5.1999999999999998E-3</v>
      </c>
      <c r="L55" s="746">
        <v>3.8999999999999998E-3</v>
      </c>
      <c r="M55" s="746">
        <v>4.7999999999999996E-3</v>
      </c>
      <c r="N55" s="746"/>
      <c r="O55" s="746">
        <v>4.7999999999999996E-3</v>
      </c>
      <c r="P55" s="746"/>
      <c r="Q55" s="746">
        <v>4.7999999999999996E-3</v>
      </c>
      <c r="R55" s="746"/>
      <c r="S55" s="746">
        <v>5.0000000000000001E-3</v>
      </c>
      <c r="T55" s="746"/>
      <c r="U55" s="746">
        <v>4.7999999999999996E-3</v>
      </c>
      <c r="V55" s="746"/>
      <c r="W55" s="746">
        <v>5.0000000000000001E-3</v>
      </c>
      <c r="X55" s="746"/>
      <c r="Y55" s="748">
        <v>5.0000000000000001E-3</v>
      </c>
      <c r="Z55" s="1311">
        <f t="shared" si="2"/>
        <v>0.75</v>
      </c>
      <c r="AA55" s="1637"/>
      <c r="AB55" s="1308"/>
    </row>
    <row r="56" spans="1:28" ht="18.899999999999999" customHeight="1">
      <c r="A56" s="1666"/>
      <c r="B56" s="750">
        <f>B55</f>
        <v>3.5000000000000001E-3</v>
      </c>
      <c r="C56" s="750">
        <v>2.3E-3</v>
      </c>
      <c r="D56" s="750">
        <f>IF(D55="","",B56+D55)</f>
        <v>1.0699999999999999E-2</v>
      </c>
      <c r="E56" s="750">
        <f>C56+E55</f>
        <v>6.1999999999999998E-3</v>
      </c>
      <c r="F56" s="750">
        <f>IF(F55="","",D56+F55)</f>
        <v>1.49E-2</v>
      </c>
      <c r="G56" s="750">
        <f>E56+G55</f>
        <v>1.0999999999999999E-2</v>
      </c>
      <c r="H56" s="750">
        <f>IF(H55="","",F56+H55)</f>
        <v>1.9300000000000001E-2</v>
      </c>
      <c r="I56" s="750">
        <f>G56+I55</f>
        <v>1.5800000000000002E-2</v>
      </c>
      <c r="J56" s="750">
        <f>IF(J55="","",H56+J55)</f>
        <v>2.3199999999999998E-2</v>
      </c>
      <c r="K56" s="750">
        <f>I56+K55</f>
        <v>2.1000000000000001E-2</v>
      </c>
      <c r="L56" s="750">
        <f>IF(L55="","",J56+L55)</f>
        <v>2.7099999999999999E-2</v>
      </c>
      <c r="M56" s="750">
        <f>K56+M55</f>
        <v>2.58E-2</v>
      </c>
      <c r="N56" s="750" t="str">
        <f>IF(N55="","",L56+N55)</f>
        <v/>
      </c>
      <c r="O56" s="750">
        <f>M56+O55</f>
        <v>3.0599999999999999E-2</v>
      </c>
      <c r="P56" s="750" t="str">
        <f>IF(P55="","",N56+P55)</f>
        <v/>
      </c>
      <c r="Q56" s="750">
        <f>O56+Q55</f>
        <v>3.5400000000000001E-2</v>
      </c>
      <c r="R56" s="750" t="str">
        <f>IF(R55="","",P56+R55)</f>
        <v/>
      </c>
      <c r="S56" s="750">
        <f>Q56+S55</f>
        <v>4.0399999999999998E-2</v>
      </c>
      <c r="T56" s="750" t="str">
        <f>IF(T55="","",R56+T55)</f>
        <v/>
      </c>
      <c r="U56" s="750">
        <f>S56+U55</f>
        <v>4.5199999999999997E-2</v>
      </c>
      <c r="V56" s="750" t="str">
        <f>IF(V55="","",T56+V55)</f>
        <v/>
      </c>
      <c r="W56" s="750">
        <f>U56+W55</f>
        <v>5.0200000000000002E-2</v>
      </c>
      <c r="X56" s="750" t="str">
        <f>IF(X55="","",V56+X55)</f>
        <v/>
      </c>
      <c r="Y56" s="752">
        <f>W56+Y55</f>
        <v>5.5199999999999999E-2</v>
      </c>
      <c r="Z56" s="1311">
        <f t="shared" si="2"/>
        <v>1.105</v>
      </c>
      <c r="AA56" s="1638"/>
      <c r="AB56" s="1308"/>
    </row>
    <row r="57" spans="1:28" ht="18.899999999999999" customHeight="1">
      <c r="A57" s="1665" t="s">
        <v>10531</v>
      </c>
      <c r="B57" s="746">
        <v>1.1999999999999999E-3</v>
      </c>
      <c r="C57" s="746">
        <v>2.3999999999999998E-3</v>
      </c>
      <c r="D57" s="746">
        <v>4.1999999999999997E-3</v>
      </c>
      <c r="E57" s="746">
        <v>4.5999999999999999E-3</v>
      </c>
      <c r="F57" s="746">
        <v>5.5999999999999999E-3</v>
      </c>
      <c r="G57" s="746">
        <v>5.1999999999999998E-3</v>
      </c>
      <c r="H57" s="746">
        <v>5.7999999999999996E-3</v>
      </c>
      <c r="I57" s="746">
        <v>5.1999999999999998E-3</v>
      </c>
      <c r="J57" s="746">
        <v>4.4999999999999997E-3</v>
      </c>
      <c r="K57" s="746">
        <v>5.3E-3</v>
      </c>
      <c r="L57" s="746">
        <v>4.1000000000000003E-3</v>
      </c>
      <c r="M57" s="746">
        <v>5.4999999999999997E-3</v>
      </c>
      <c r="N57" s="746"/>
      <c r="O57" s="746">
        <v>5.4999999999999997E-3</v>
      </c>
      <c r="P57" s="746"/>
      <c r="Q57" s="746">
        <v>5.4999999999999997E-3</v>
      </c>
      <c r="R57" s="746"/>
      <c r="S57" s="746">
        <v>5.7000000000000002E-3</v>
      </c>
      <c r="T57" s="746"/>
      <c r="U57" s="746">
        <v>5.7999999999999996E-3</v>
      </c>
      <c r="V57" s="746"/>
      <c r="W57" s="746">
        <v>5.7999999999999996E-3</v>
      </c>
      <c r="X57" s="746"/>
      <c r="Y57" s="748">
        <v>5.7999999999999996E-3</v>
      </c>
      <c r="Z57" s="1311">
        <f t="shared" si="2"/>
        <v>0.84899999999999998</v>
      </c>
      <c r="AA57" s="1637"/>
      <c r="AB57" s="1308"/>
    </row>
    <row r="58" spans="1:28" ht="18.899999999999999" customHeight="1">
      <c r="A58" s="1666"/>
      <c r="B58" s="750">
        <f>B57</f>
        <v>1.1999999999999999E-3</v>
      </c>
      <c r="C58" s="750">
        <f>C57</f>
        <v>2.3999999999999998E-3</v>
      </c>
      <c r="D58" s="750">
        <f>IF(D57="","",B58+D57)</f>
        <v>5.4000000000000003E-3</v>
      </c>
      <c r="E58" s="750">
        <f>E57+C58</f>
        <v>7.0000000000000001E-3</v>
      </c>
      <c r="F58" s="750">
        <f>IF(F57="","",D58+F57)</f>
        <v>1.0999999999999999E-2</v>
      </c>
      <c r="G58" s="750">
        <f>G57</f>
        <v>5.1999999999999998E-3</v>
      </c>
      <c r="H58" s="750">
        <f>IF(H57="","",F58+H57)</f>
        <v>1.6799999999999999E-2</v>
      </c>
      <c r="I58" s="750">
        <f>G58+I57</f>
        <v>1.04E-2</v>
      </c>
      <c r="J58" s="750">
        <f>IF(J57="","",H58+J57)</f>
        <v>2.1299999999999999E-2</v>
      </c>
      <c r="K58" s="750">
        <f>I58+K57</f>
        <v>1.5699999999999999E-2</v>
      </c>
      <c r="L58" s="750">
        <f>IF(L57="","",J58+L57)</f>
        <v>2.5399999999999999E-2</v>
      </c>
      <c r="M58" s="750">
        <f>K58+M57</f>
        <v>2.12E-2</v>
      </c>
      <c r="N58" s="750" t="str">
        <f>IF(N57="","",L58+N57)</f>
        <v/>
      </c>
      <c r="O58" s="750">
        <f>M58+O57</f>
        <v>2.6700000000000002E-2</v>
      </c>
      <c r="P58" s="750" t="str">
        <f>IF(P57="","",N58+P57)</f>
        <v/>
      </c>
      <c r="Q58" s="750">
        <f>O58+Q57</f>
        <v>3.2199999999999999E-2</v>
      </c>
      <c r="R58" s="750" t="str">
        <f>IF(R57="","",P58+R57)</f>
        <v/>
      </c>
      <c r="S58" s="750">
        <f>Q58+S57</f>
        <v>3.7900000000000003E-2</v>
      </c>
      <c r="T58" s="750" t="str">
        <f>IF(T57="","",R58+T57)</f>
        <v/>
      </c>
      <c r="U58" s="750">
        <f>S58+U57</f>
        <v>4.3700000000000003E-2</v>
      </c>
      <c r="V58" s="750" t="str">
        <f>IF(V57="","",T58+V57)</f>
        <v/>
      </c>
      <c r="W58" s="750">
        <f>U58+W57</f>
        <v>4.9500000000000002E-2</v>
      </c>
      <c r="X58" s="750" t="str">
        <f>IF(X57="","",V58+X57)</f>
        <v/>
      </c>
      <c r="Y58" s="1238">
        <f>W58+Y57</f>
        <v>5.5300000000000002E-2</v>
      </c>
      <c r="Z58" s="1311">
        <f t="shared" si="2"/>
        <v>1.357</v>
      </c>
      <c r="AA58" s="1638"/>
      <c r="AB58" s="1308"/>
    </row>
    <row r="59" spans="1:28" ht="18.899999999999999" customHeight="1">
      <c r="A59" s="1665" t="s">
        <v>10533</v>
      </c>
      <c r="B59" s="746">
        <v>0</v>
      </c>
      <c r="C59" s="746">
        <v>1E-4</v>
      </c>
      <c r="D59" s="746">
        <v>2.0000000000000001E-4</v>
      </c>
      <c r="E59" s="746">
        <v>2.9999999999999997E-4</v>
      </c>
      <c r="F59" s="746">
        <v>6.1999999999999998E-3</v>
      </c>
      <c r="G59" s="746">
        <v>2.9999999999999997E-4</v>
      </c>
      <c r="H59" s="746">
        <v>0</v>
      </c>
      <c r="I59" s="746">
        <v>2.9999999999999997E-4</v>
      </c>
      <c r="J59" s="746">
        <v>0</v>
      </c>
      <c r="K59" s="746">
        <v>2.9999999999999997E-4</v>
      </c>
      <c r="L59" s="746">
        <v>0</v>
      </c>
      <c r="M59" s="746">
        <v>2.9999999999999997E-4</v>
      </c>
      <c r="N59" s="746"/>
      <c r="O59" s="746">
        <v>2.9999999999999997E-4</v>
      </c>
      <c r="P59" s="746"/>
      <c r="Q59" s="746">
        <v>2.9999999999999997E-4</v>
      </c>
      <c r="R59" s="1227"/>
      <c r="S59" s="746">
        <v>2.9999999999999997E-4</v>
      </c>
      <c r="T59" s="746"/>
      <c r="U59" s="746">
        <v>2.9999999999999997E-4</v>
      </c>
      <c r="V59" s="746"/>
      <c r="W59" s="746">
        <v>2.9999999999999997E-4</v>
      </c>
      <c r="X59" s="746"/>
      <c r="Y59" s="1238">
        <v>2.9999999999999997E-4</v>
      </c>
      <c r="Z59" s="1311">
        <f t="shared" si="2"/>
        <v>0</v>
      </c>
      <c r="AA59" s="1637"/>
      <c r="AB59" s="1308"/>
    </row>
    <row r="60" spans="1:28" ht="18.899999999999999" customHeight="1">
      <c r="A60" s="1666"/>
      <c r="B60" s="750">
        <f>B59</f>
        <v>0</v>
      </c>
      <c r="C60" s="750">
        <f>C59</f>
        <v>1E-4</v>
      </c>
      <c r="D60" s="750">
        <f>IF(D59="","",B60+D59)</f>
        <v>2.0000000000000001E-4</v>
      </c>
      <c r="E60" s="750">
        <f>C60+E59</f>
        <v>4.0000000000000002E-4</v>
      </c>
      <c r="F60" s="750">
        <f>IF(F59="","",D60+F59)</f>
        <v>6.4000000000000003E-3</v>
      </c>
      <c r="G60" s="750">
        <f>E60+G59</f>
        <v>6.9999999999999999E-4</v>
      </c>
      <c r="H60" s="750">
        <f>IF(H59="","",F60+H59)</f>
        <v>6.4000000000000003E-3</v>
      </c>
      <c r="I60" s="750">
        <f>G60+I59</f>
        <v>1E-3</v>
      </c>
      <c r="J60" s="750">
        <f>IF(J59="","",H60+J59)</f>
        <v>6.4000000000000003E-3</v>
      </c>
      <c r="K60" s="750">
        <f>I60+K59</f>
        <v>1.2999999999999999E-3</v>
      </c>
      <c r="L60" s="750">
        <f>IF(L59="","",J60+L59)</f>
        <v>6.4000000000000003E-3</v>
      </c>
      <c r="M60" s="750">
        <f>K60+M59</f>
        <v>1.6000000000000001E-3</v>
      </c>
      <c r="N60" s="750" t="str">
        <f>IF(N59="","",L60+N59)</f>
        <v/>
      </c>
      <c r="O60" s="750">
        <f>M60+O59</f>
        <v>1.9E-3</v>
      </c>
      <c r="P60" s="750" t="str">
        <f>IF(P59="","",N60+P59)</f>
        <v/>
      </c>
      <c r="Q60" s="750">
        <f>O60+Q59</f>
        <v>2.2000000000000001E-3</v>
      </c>
      <c r="R60" s="750" t="str">
        <f>IF(R59="","",P60+R59)</f>
        <v/>
      </c>
      <c r="S60" s="750">
        <f>Q60+S59</f>
        <v>2.5000000000000001E-3</v>
      </c>
      <c r="T60" s="750" t="str">
        <f>IF(T59="","",R60+T59)</f>
        <v/>
      </c>
      <c r="U60" s="750">
        <f>S60+U59</f>
        <v>2.8E-3</v>
      </c>
      <c r="V60" s="750" t="str">
        <f>IF(V59="","",T60+V59)</f>
        <v/>
      </c>
      <c r="W60" s="750">
        <f>U60+W59</f>
        <v>3.0999999999999999E-3</v>
      </c>
      <c r="X60" s="750" t="str">
        <f>IF(X59="","",V60+X59)</f>
        <v/>
      </c>
      <c r="Y60" s="1239">
        <f>W60+Y59</f>
        <v>3.3999999999999998E-3</v>
      </c>
      <c r="Z60" s="1311">
        <f t="shared" si="2"/>
        <v>4.923</v>
      </c>
      <c r="AA60" s="1638"/>
      <c r="AB60" s="1308"/>
    </row>
    <row r="61" spans="1:28" ht="18.899999999999999" customHeight="1">
      <c r="A61" s="1665" t="s">
        <v>10535</v>
      </c>
      <c r="B61" s="746">
        <v>0</v>
      </c>
      <c r="C61" s="746">
        <v>1E-4</v>
      </c>
      <c r="D61" s="746">
        <v>0</v>
      </c>
      <c r="E61" s="746">
        <v>1E-4</v>
      </c>
      <c r="F61" s="746">
        <v>0</v>
      </c>
      <c r="G61" s="746">
        <v>2.9999999999999997E-4</v>
      </c>
      <c r="H61" s="746">
        <v>0</v>
      </c>
      <c r="I61" s="746">
        <v>2.9999999999999997E-4</v>
      </c>
      <c r="J61" s="746">
        <v>0</v>
      </c>
      <c r="K61" s="746">
        <v>2.9999999999999997E-4</v>
      </c>
      <c r="L61" s="746">
        <v>0</v>
      </c>
      <c r="M61" s="746">
        <v>2.9999999999999997E-4</v>
      </c>
      <c r="N61" s="746"/>
      <c r="O61" s="746">
        <v>2.9999999999999997E-4</v>
      </c>
      <c r="P61" s="746"/>
      <c r="Q61" s="746">
        <v>2.9999999999999997E-4</v>
      </c>
      <c r="R61" s="746"/>
      <c r="S61" s="746">
        <v>2.9999999999999997E-4</v>
      </c>
      <c r="T61" s="746"/>
      <c r="U61" s="746">
        <v>2.9999999999999997E-4</v>
      </c>
      <c r="V61" s="746"/>
      <c r="W61" s="746">
        <v>2.9999999999999997E-4</v>
      </c>
      <c r="X61" s="746"/>
      <c r="Y61" s="748">
        <v>2.9999999999999997E-4</v>
      </c>
      <c r="Z61" s="1311">
        <f t="shared" si="2"/>
        <v>0</v>
      </c>
      <c r="AA61" s="1637"/>
      <c r="AB61" s="1308"/>
    </row>
    <row r="62" spans="1:28" ht="18.899999999999999" customHeight="1">
      <c r="A62" s="1666"/>
      <c r="B62" s="750">
        <f>B61</f>
        <v>0</v>
      </c>
      <c r="C62" s="750">
        <f>C61</f>
        <v>1E-4</v>
      </c>
      <c r="D62" s="750">
        <f>IF(D61="","",B62+D61)</f>
        <v>0</v>
      </c>
      <c r="E62" s="750">
        <f>C62+E61</f>
        <v>2.0000000000000001E-4</v>
      </c>
      <c r="F62" s="750">
        <f>IF(F61="","",D62+F61)</f>
        <v>0</v>
      </c>
      <c r="G62" s="750">
        <f>E62+G61</f>
        <v>5.0000000000000001E-4</v>
      </c>
      <c r="H62" s="750">
        <f>IF(H61="","",F62+H61)</f>
        <v>0</v>
      </c>
      <c r="I62" s="750">
        <f>G62+I61</f>
        <v>8.0000000000000004E-4</v>
      </c>
      <c r="J62" s="750">
        <f>IF(J61="","",H62+J61)</f>
        <v>0</v>
      </c>
      <c r="K62" s="750">
        <f>I62+K61</f>
        <v>1.1000000000000001E-3</v>
      </c>
      <c r="L62" s="750">
        <f>IF(L61="","",J62+L61)</f>
        <v>0</v>
      </c>
      <c r="M62" s="750">
        <f>K62+M61</f>
        <v>1.4E-3</v>
      </c>
      <c r="N62" s="750" t="str">
        <f>IF(N61="","",L62+N61)</f>
        <v/>
      </c>
      <c r="O62" s="750">
        <f>M62+O61</f>
        <v>1.6999999999999999E-3</v>
      </c>
      <c r="P62" s="750" t="str">
        <f>IF(P61="","",N62+P61)</f>
        <v/>
      </c>
      <c r="Q62" s="750">
        <f>O62+Q61</f>
        <v>2E-3</v>
      </c>
      <c r="R62" s="746"/>
      <c r="S62" s="750">
        <f>Q62+S61</f>
        <v>2.3E-3</v>
      </c>
      <c r="T62" s="750" t="str">
        <f>IF(T61="","",R62+T61)</f>
        <v/>
      </c>
      <c r="U62" s="750">
        <f>S62+U61</f>
        <v>2.5999999999999999E-3</v>
      </c>
      <c r="V62" s="750" t="str">
        <f>IF(V61="","",T62+V61)</f>
        <v/>
      </c>
      <c r="W62" s="750">
        <f>U62+W61</f>
        <v>2.8999999999999998E-3</v>
      </c>
      <c r="X62" s="750" t="str">
        <f>IF(X61="","",V62+X61)</f>
        <v/>
      </c>
      <c r="Y62" s="752">
        <f>W62+Y61</f>
        <v>3.2000000000000002E-3</v>
      </c>
      <c r="Z62" s="1311">
        <f t="shared" si="2"/>
        <v>0</v>
      </c>
      <c r="AA62" s="1638"/>
      <c r="AB62" s="1308"/>
    </row>
    <row r="63" spans="1:28" ht="18.899999999999999" customHeight="1">
      <c r="A63" s="1665" t="s">
        <v>10537</v>
      </c>
      <c r="B63" s="746">
        <v>0</v>
      </c>
      <c r="C63" s="746">
        <v>1E-4</v>
      </c>
      <c r="D63" s="746">
        <v>0</v>
      </c>
      <c r="E63" s="746">
        <v>2.0000000000000001E-4</v>
      </c>
      <c r="F63" s="746">
        <v>0</v>
      </c>
      <c r="G63" s="746">
        <v>2.0000000000000001E-4</v>
      </c>
      <c r="H63" s="746">
        <v>0</v>
      </c>
      <c r="I63" s="746">
        <v>2.0000000000000001E-4</v>
      </c>
      <c r="J63" s="746">
        <v>0</v>
      </c>
      <c r="K63" s="746">
        <v>2.0000000000000001E-4</v>
      </c>
      <c r="L63" s="746">
        <v>0</v>
      </c>
      <c r="M63" s="746">
        <v>2.0000000000000001E-4</v>
      </c>
      <c r="N63" s="746"/>
      <c r="O63" s="746">
        <v>2.0000000000000001E-4</v>
      </c>
      <c r="P63" s="746"/>
      <c r="Q63" s="746">
        <v>2.0000000000000001E-4</v>
      </c>
      <c r="R63" s="746"/>
      <c r="S63" s="746">
        <v>2.0000000000000001E-4</v>
      </c>
      <c r="T63" s="746"/>
      <c r="U63" s="746">
        <v>2.0000000000000001E-4</v>
      </c>
      <c r="V63" s="746"/>
      <c r="W63" s="746">
        <v>2.0000000000000001E-4</v>
      </c>
      <c r="X63" s="746"/>
      <c r="Y63" s="748">
        <v>2.0000000000000001E-4</v>
      </c>
      <c r="Z63" s="1311">
        <f t="shared" si="2"/>
        <v>0</v>
      </c>
      <c r="AA63" s="1637"/>
      <c r="AB63" s="1308"/>
    </row>
    <row r="64" spans="1:28" ht="18.899999999999999" customHeight="1">
      <c r="A64" s="1666"/>
      <c r="B64" s="750">
        <f>B63</f>
        <v>0</v>
      </c>
      <c r="C64" s="750">
        <f>C63</f>
        <v>1E-4</v>
      </c>
      <c r="D64" s="750">
        <f>IF(D63="","",B64+D63)</f>
        <v>0</v>
      </c>
      <c r="E64" s="750">
        <f>C64+E63</f>
        <v>2.9999999999999997E-4</v>
      </c>
      <c r="F64" s="750">
        <f>IF(F63="","",D64+F63)</f>
        <v>0</v>
      </c>
      <c r="G64" s="750">
        <f>E64+G63</f>
        <v>5.0000000000000001E-4</v>
      </c>
      <c r="H64" s="750">
        <f>IF(H63="","",F64+H63)</f>
        <v>0</v>
      </c>
      <c r="I64" s="750">
        <f>G64+I63</f>
        <v>6.9999999999999999E-4</v>
      </c>
      <c r="J64" s="750">
        <f>IF(J63="","",H64+J63)</f>
        <v>0</v>
      </c>
      <c r="K64" s="750">
        <f>I64+K63</f>
        <v>8.9999999999999998E-4</v>
      </c>
      <c r="L64" s="750">
        <f>IF(L63="","",J64+L63)</f>
        <v>0</v>
      </c>
      <c r="M64" s="750">
        <f>K64+M63</f>
        <v>1.1000000000000001E-3</v>
      </c>
      <c r="N64" s="750" t="str">
        <f>IF(N63="","",L64+N63)</f>
        <v/>
      </c>
      <c r="O64" s="750">
        <f>M64+O63</f>
        <v>1.2999999999999999E-3</v>
      </c>
      <c r="P64" s="750" t="str">
        <f>IF(P63="","",N64+P63)</f>
        <v/>
      </c>
      <c r="Q64" s="750">
        <f>O73+Q63</f>
        <v>1.7999999999999999E-2</v>
      </c>
      <c r="R64" s="750" t="str">
        <f>IF(R63="","",P64+R63)</f>
        <v/>
      </c>
      <c r="S64" s="750">
        <f>Q64+S63</f>
        <v>1.8200000000000001E-2</v>
      </c>
      <c r="T64" s="750" t="str">
        <f>IF(T63="","",R64+T63)</f>
        <v/>
      </c>
      <c r="U64" s="750">
        <f>S64+U63</f>
        <v>1.84E-2</v>
      </c>
      <c r="V64" s="750" t="str">
        <f>IF(V63="","",T64+V63)</f>
        <v/>
      </c>
      <c r="W64" s="750">
        <f>U64+W63</f>
        <v>1.8599999999999998E-2</v>
      </c>
      <c r="X64" s="750" t="str">
        <f>IF(X63="","",V64+X63)</f>
        <v/>
      </c>
      <c r="Y64" s="752">
        <f>W64+Y63</f>
        <v>1.8800000000000001E-2</v>
      </c>
      <c r="Z64" s="1311">
        <f t="shared" si="2"/>
        <v>0</v>
      </c>
      <c r="AA64" s="1638"/>
      <c r="AB64" s="1308"/>
    </row>
    <row r="65" spans="1:28" ht="18.899999999999999" customHeight="1">
      <c r="A65" s="1665" t="s">
        <v>10539</v>
      </c>
      <c r="B65" s="746">
        <v>0</v>
      </c>
      <c r="C65" s="746">
        <v>1E-4</v>
      </c>
      <c r="D65" s="746">
        <v>0</v>
      </c>
      <c r="E65" s="746">
        <v>1E-4</v>
      </c>
      <c r="F65" s="746">
        <v>0</v>
      </c>
      <c r="G65" s="746">
        <v>2.0000000000000001E-4</v>
      </c>
      <c r="H65" s="746">
        <v>0</v>
      </c>
      <c r="I65" s="746">
        <v>2.0000000000000001E-4</v>
      </c>
      <c r="J65" s="746">
        <v>0</v>
      </c>
      <c r="K65" s="746">
        <v>2.0000000000000001E-4</v>
      </c>
      <c r="L65" s="746">
        <v>0</v>
      </c>
      <c r="M65" s="746">
        <v>2.0000000000000001E-4</v>
      </c>
      <c r="N65" s="746"/>
      <c r="O65" s="746">
        <v>2.0000000000000001E-4</v>
      </c>
      <c r="P65" s="746"/>
      <c r="Q65" s="746">
        <v>2.0000000000000001E-4</v>
      </c>
      <c r="R65" s="746"/>
      <c r="S65" s="746">
        <v>2.0000000000000001E-4</v>
      </c>
      <c r="T65" s="746"/>
      <c r="U65" s="746">
        <v>2.0000000000000001E-4</v>
      </c>
      <c r="V65" s="746"/>
      <c r="W65" s="746">
        <v>2.0000000000000001E-4</v>
      </c>
      <c r="X65" s="746"/>
      <c r="Y65" s="748">
        <v>2.0000000000000001E-4</v>
      </c>
      <c r="Z65" s="1311">
        <f t="shared" si="2"/>
        <v>0</v>
      </c>
      <c r="AA65" s="1637"/>
      <c r="AB65" s="1308"/>
    </row>
    <row r="66" spans="1:28" ht="18.899999999999999" customHeight="1">
      <c r="A66" s="1666"/>
      <c r="B66" s="750">
        <f>B65</f>
        <v>0</v>
      </c>
      <c r="C66" s="750">
        <f>C65</f>
        <v>1E-4</v>
      </c>
      <c r="D66" s="750">
        <f>IF(D65="","",B66+D65)</f>
        <v>0</v>
      </c>
      <c r="E66" s="750">
        <f>C66+E65</f>
        <v>2.0000000000000001E-4</v>
      </c>
      <c r="F66" s="750">
        <f>IF(F65="","",D66+F65)</f>
        <v>0</v>
      </c>
      <c r="G66" s="750">
        <f>E66+G65</f>
        <v>4.0000000000000002E-4</v>
      </c>
      <c r="H66" s="750">
        <f>IF(H65="","",F66+H65)</f>
        <v>0</v>
      </c>
      <c r="I66" s="750">
        <f>G66+I65</f>
        <v>5.9999999999999995E-4</v>
      </c>
      <c r="J66" s="750">
        <f>IF(J65="","",H66+J65)</f>
        <v>0</v>
      </c>
      <c r="K66" s="750">
        <f>I66+K65</f>
        <v>8.0000000000000004E-4</v>
      </c>
      <c r="L66" s="750">
        <f>IF(L65="","",J66+L65)</f>
        <v>0</v>
      </c>
      <c r="M66" s="750">
        <f>K66+M65</f>
        <v>1E-3</v>
      </c>
      <c r="N66" s="750" t="str">
        <f>IF(N65="","",L66+N65)</f>
        <v/>
      </c>
      <c r="O66" s="750">
        <f>M66+O65</f>
        <v>1.1999999999999999E-3</v>
      </c>
      <c r="P66" s="750" t="str">
        <f>IF(P65="","",N66+P65)</f>
        <v/>
      </c>
      <c r="Q66" s="750">
        <f>O66+Q65</f>
        <v>1.4E-3</v>
      </c>
      <c r="R66" s="750" t="str">
        <f>IF(R65="","",P66+R65)</f>
        <v/>
      </c>
      <c r="S66" s="750">
        <f>Q66+S65</f>
        <v>1.6000000000000001E-3</v>
      </c>
      <c r="T66" s="750" t="str">
        <f>IF(T65="","",R66+T65)</f>
        <v/>
      </c>
      <c r="U66" s="750">
        <f>S66+U65</f>
        <v>1.8E-3</v>
      </c>
      <c r="V66" s="750" t="str">
        <f>IF(V65="","",T66+V65)</f>
        <v/>
      </c>
      <c r="W66" s="750">
        <f>U66+W65</f>
        <v>2E-3</v>
      </c>
      <c r="X66" s="750" t="str">
        <f>IF(X65="","",V66+X65)</f>
        <v/>
      </c>
      <c r="Y66" s="752">
        <f>W66+Y65</f>
        <v>2.2000000000000001E-3</v>
      </c>
      <c r="Z66" s="1311">
        <f t="shared" si="2"/>
        <v>0</v>
      </c>
      <c r="AA66" s="1638"/>
      <c r="AB66" s="1308"/>
    </row>
    <row r="67" spans="1:28" ht="18.899999999999999" customHeight="1">
      <c r="A67" s="1665" t="s">
        <v>10541</v>
      </c>
      <c r="B67" s="746">
        <v>0</v>
      </c>
      <c r="C67" s="746">
        <v>1E-4</v>
      </c>
      <c r="D67" s="746">
        <v>0</v>
      </c>
      <c r="E67" s="746">
        <v>2.0000000000000001E-4</v>
      </c>
      <c r="F67" s="746">
        <v>0</v>
      </c>
      <c r="G67" s="746">
        <v>2.0000000000000001E-4</v>
      </c>
      <c r="H67" s="746">
        <v>0</v>
      </c>
      <c r="I67" s="746">
        <v>2.0000000000000001E-4</v>
      </c>
      <c r="J67" s="746">
        <v>1.8E-3</v>
      </c>
      <c r="K67" s="746">
        <v>2.0000000000000001E-4</v>
      </c>
      <c r="L67" s="746">
        <v>0</v>
      </c>
      <c r="M67" s="746">
        <v>2.0000000000000001E-4</v>
      </c>
      <c r="N67" s="746"/>
      <c r="O67" s="746">
        <v>2.0000000000000001E-4</v>
      </c>
      <c r="P67" s="746"/>
      <c r="Q67" s="746">
        <v>2.0000000000000001E-4</v>
      </c>
      <c r="R67" s="746"/>
      <c r="S67" s="746">
        <v>2.0000000000000001E-4</v>
      </c>
      <c r="T67" s="746"/>
      <c r="U67" s="746">
        <v>2.0000000000000001E-4</v>
      </c>
      <c r="V67" s="746"/>
      <c r="W67" s="746">
        <v>2.0000000000000001E-4</v>
      </c>
      <c r="X67" s="746"/>
      <c r="Y67" s="748">
        <v>2.0000000000000001E-4</v>
      </c>
      <c r="Z67" s="1311">
        <f t="shared" si="2"/>
        <v>9</v>
      </c>
      <c r="AA67" s="1637"/>
      <c r="AB67" s="1308"/>
    </row>
    <row r="68" spans="1:28" ht="18.899999999999999" customHeight="1">
      <c r="A68" s="1666"/>
      <c r="B68" s="750">
        <f>B67</f>
        <v>0</v>
      </c>
      <c r="C68" s="750">
        <f>C67</f>
        <v>1E-4</v>
      </c>
      <c r="D68" s="750">
        <f>IF(D67="","",B68+D67)</f>
        <v>0</v>
      </c>
      <c r="E68" s="750">
        <f>C68+E67</f>
        <v>2.9999999999999997E-4</v>
      </c>
      <c r="F68" s="750">
        <f>IF(F67="","",D68+F67)</f>
        <v>0</v>
      </c>
      <c r="G68" s="750">
        <f>E68+G67</f>
        <v>5.0000000000000001E-4</v>
      </c>
      <c r="H68" s="750">
        <f>IF(H67="","",F68+H67)</f>
        <v>0</v>
      </c>
      <c r="I68" s="750">
        <f>G68+I67</f>
        <v>6.9999999999999999E-4</v>
      </c>
      <c r="J68" s="750">
        <f>IF(J67="","",H68+J67)</f>
        <v>1.8E-3</v>
      </c>
      <c r="K68" s="750">
        <f>I68+K67</f>
        <v>8.9999999999999998E-4</v>
      </c>
      <c r="L68" s="750">
        <f>IF(L67="","",J68+L67)</f>
        <v>1.8E-3</v>
      </c>
      <c r="M68" s="750">
        <f>K68+M67</f>
        <v>1.1000000000000001E-3</v>
      </c>
      <c r="N68" s="750" t="str">
        <f>IF(N67="","",L68+N67)</f>
        <v/>
      </c>
      <c r="O68" s="750">
        <f>M68+O67</f>
        <v>1.2999999999999999E-3</v>
      </c>
      <c r="P68" s="750" t="str">
        <f>IF(P67="","",N68+P67)</f>
        <v/>
      </c>
      <c r="Q68" s="750">
        <f>O68+Q67</f>
        <v>1.5E-3</v>
      </c>
      <c r="R68" s="750" t="str">
        <f>IF(R67="","",P68+R67)</f>
        <v/>
      </c>
      <c r="S68" s="750">
        <f>Q68+S67</f>
        <v>1.6999999999999999E-3</v>
      </c>
      <c r="T68" s="750" t="str">
        <f>IF(T67="","",R68+T67)</f>
        <v/>
      </c>
      <c r="U68" s="750">
        <f>S68+U67</f>
        <v>1.9E-3</v>
      </c>
      <c r="V68" s="750" t="str">
        <f>IF(V67="","",T68+V67)</f>
        <v/>
      </c>
      <c r="W68" s="750">
        <f>U68+W67</f>
        <v>2.0999999999999999E-3</v>
      </c>
      <c r="X68" s="750" t="str">
        <f>IF(X67="","",V68+X67)</f>
        <v/>
      </c>
      <c r="Y68" s="752">
        <f>W68+Y67</f>
        <v>2.3E-3</v>
      </c>
      <c r="Z68" s="1311">
        <f t="shared" si="2"/>
        <v>2</v>
      </c>
      <c r="AA68" s="1638"/>
      <c r="AB68" s="1308"/>
    </row>
    <row r="69" spans="1:28" ht="18.899999999999999" customHeight="1">
      <c r="A69" s="1665" t="s">
        <v>10543</v>
      </c>
      <c r="B69" s="746">
        <v>0</v>
      </c>
      <c r="C69" s="746">
        <v>1E-4</v>
      </c>
      <c r="D69" s="746">
        <v>0</v>
      </c>
      <c r="E69" s="746">
        <v>2.0000000000000001E-4</v>
      </c>
      <c r="F69" s="746">
        <v>0</v>
      </c>
      <c r="G69" s="746">
        <v>2.0000000000000001E-4</v>
      </c>
      <c r="H69" s="746">
        <v>0</v>
      </c>
      <c r="I69" s="746">
        <v>2.0000000000000001E-4</v>
      </c>
      <c r="J69" s="746">
        <v>0</v>
      </c>
      <c r="K69" s="746">
        <v>2.0000000000000001E-4</v>
      </c>
      <c r="L69" s="746">
        <v>0</v>
      </c>
      <c r="M69" s="746">
        <v>2.0000000000000001E-4</v>
      </c>
      <c r="N69" s="746"/>
      <c r="O69" s="746">
        <v>2.0000000000000001E-4</v>
      </c>
      <c r="P69" s="746"/>
      <c r="Q69" s="746">
        <v>2.0000000000000001E-4</v>
      </c>
      <c r="R69" s="746"/>
      <c r="S69" s="746">
        <v>2.0000000000000001E-4</v>
      </c>
      <c r="T69" s="746"/>
      <c r="U69" s="746">
        <v>2.0000000000000001E-4</v>
      </c>
      <c r="V69" s="746"/>
      <c r="W69" s="746">
        <v>2.0000000000000001E-4</v>
      </c>
      <c r="X69" s="746"/>
      <c r="Y69" s="748">
        <v>2.0000000000000001E-4</v>
      </c>
      <c r="Z69" s="1311">
        <f t="shared" si="2"/>
        <v>0</v>
      </c>
      <c r="AA69" s="1637"/>
      <c r="AB69" s="1308"/>
    </row>
    <row r="70" spans="1:28" ht="18.899999999999999" customHeight="1">
      <c r="A70" s="1666"/>
      <c r="B70" s="750">
        <f>B69</f>
        <v>0</v>
      </c>
      <c r="C70" s="750">
        <f>C69</f>
        <v>1E-4</v>
      </c>
      <c r="D70" s="750">
        <f>IF(D69="","",B70+D69)</f>
        <v>0</v>
      </c>
      <c r="E70" s="750">
        <f>C70+E69</f>
        <v>2.9999999999999997E-4</v>
      </c>
      <c r="F70" s="750">
        <f>IF(F69="","",D70+F69)</f>
        <v>0</v>
      </c>
      <c r="G70" s="750">
        <f>E70+G69</f>
        <v>5.0000000000000001E-4</v>
      </c>
      <c r="H70" s="750">
        <f>IF(H69="","",F70+H69)</f>
        <v>0</v>
      </c>
      <c r="I70" s="750">
        <f>G70+I69</f>
        <v>6.9999999999999999E-4</v>
      </c>
      <c r="J70" s="750">
        <f>IF(J69="","",H70+J69)</f>
        <v>0</v>
      </c>
      <c r="K70" s="750">
        <f>I70+K69</f>
        <v>8.9999999999999998E-4</v>
      </c>
      <c r="L70" s="750">
        <f>IF(L69="","",J70+L69)</f>
        <v>0</v>
      </c>
      <c r="M70" s="750">
        <f>K70+M69</f>
        <v>1.1000000000000001E-3</v>
      </c>
      <c r="N70" s="750" t="str">
        <f>IF(N69="","",L70+N69)</f>
        <v/>
      </c>
      <c r="O70" s="750">
        <f>M70+O69</f>
        <v>1.2999999999999999E-3</v>
      </c>
      <c r="P70" s="750" t="str">
        <f>IF(P69="","",N70+P69)</f>
        <v/>
      </c>
      <c r="Q70" s="750">
        <f>O70+Q69</f>
        <v>1.5E-3</v>
      </c>
      <c r="R70" s="750" t="str">
        <f>IF(R69="","",P70+R69)</f>
        <v/>
      </c>
      <c r="S70" s="750">
        <f>Q70+S69</f>
        <v>1.6999999999999999E-3</v>
      </c>
      <c r="T70" s="750" t="str">
        <f>IF(T69="","",R70+T69)</f>
        <v/>
      </c>
      <c r="U70" s="750">
        <f>S70+U69</f>
        <v>1.9E-3</v>
      </c>
      <c r="V70" s="750" t="str">
        <f>IF(V69="","",T70+V69)</f>
        <v/>
      </c>
      <c r="W70" s="750">
        <f>U70+W69</f>
        <v>2.0999999999999999E-3</v>
      </c>
      <c r="X70" s="750" t="str">
        <f>IF(X69="","",V70+X69)</f>
        <v/>
      </c>
      <c r="Y70" s="752">
        <f>W70+Y69</f>
        <v>2.3E-3</v>
      </c>
      <c r="Z70" s="1311">
        <f t="shared" si="2"/>
        <v>0</v>
      </c>
      <c r="AA70" s="1638"/>
      <c r="AB70" s="1308"/>
    </row>
    <row r="71" spans="1:28" ht="18.899999999999999" customHeight="1">
      <c r="A71" s="1665" t="s">
        <v>10545</v>
      </c>
      <c r="B71" s="746">
        <v>0</v>
      </c>
      <c r="C71" s="746">
        <v>1E-4</v>
      </c>
      <c r="D71" s="746">
        <v>0</v>
      </c>
      <c r="E71" s="746">
        <v>2.0000000000000001E-4</v>
      </c>
      <c r="F71" s="746">
        <v>0</v>
      </c>
      <c r="G71" s="746">
        <v>5.0000000000000001E-4</v>
      </c>
      <c r="H71" s="746">
        <v>0</v>
      </c>
      <c r="I71" s="746">
        <v>5.0000000000000001E-4</v>
      </c>
      <c r="J71" s="746">
        <v>0</v>
      </c>
      <c r="K71" s="746">
        <v>5.0000000000000001E-4</v>
      </c>
      <c r="L71" s="746">
        <v>0</v>
      </c>
      <c r="M71" s="746">
        <v>5.0000000000000001E-4</v>
      </c>
      <c r="N71" s="746"/>
      <c r="O71" s="746">
        <v>5.0000000000000001E-4</v>
      </c>
      <c r="P71" s="746"/>
      <c r="Q71" s="746">
        <v>5.0000000000000001E-4</v>
      </c>
      <c r="R71" s="746"/>
      <c r="S71" s="746">
        <v>5.0000000000000001E-4</v>
      </c>
      <c r="T71" s="746"/>
      <c r="U71" s="746">
        <v>5.0000000000000001E-4</v>
      </c>
      <c r="V71" s="746"/>
      <c r="W71" s="746">
        <v>2.9999999999999997E-4</v>
      </c>
      <c r="X71" s="746"/>
      <c r="Y71" s="748">
        <v>2.9999999999999997E-4</v>
      </c>
      <c r="Z71" s="1311">
        <f t="shared" si="2"/>
        <v>0</v>
      </c>
      <c r="AA71" s="1637"/>
      <c r="AB71" s="1308"/>
    </row>
    <row r="72" spans="1:28" ht="18.899999999999999" customHeight="1">
      <c r="A72" s="1666"/>
      <c r="B72" s="750">
        <f>B71</f>
        <v>0</v>
      </c>
      <c r="C72" s="750">
        <f>C71</f>
        <v>1E-4</v>
      </c>
      <c r="D72" s="750">
        <f>IF(D71="","",B72+D71)</f>
        <v>0</v>
      </c>
      <c r="E72" s="750">
        <f>C72+E71</f>
        <v>2.9999999999999997E-4</v>
      </c>
      <c r="F72" s="750">
        <f>IF(F71="","",D72+F71)</f>
        <v>0</v>
      </c>
      <c r="G72" s="750">
        <f>E72+G71</f>
        <v>8.0000000000000004E-4</v>
      </c>
      <c r="H72" s="750">
        <f>IF(H71="","",F72+H71)</f>
        <v>0</v>
      </c>
      <c r="I72" s="750">
        <f>G72+I71</f>
        <v>1.2999999999999999E-3</v>
      </c>
      <c r="J72" s="750">
        <f>IF(J71="","",H72+J71)</f>
        <v>0</v>
      </c>
      <c r="K72" s="750">
        <f>I72+K71</f>
        <v>1.8E-3</v>
      </c>
      <c r="L72" s="750">
        <f>IF(L71="","",J72+L71)</f>
        <v>0</v>
      </c>
      <c r="M72" s="750">
        <f>K72+M71</f>
        <v>2.3E-3</v>
      </c>
      <c r="N72" s="750" t="str">
        <f>IF(N71="","",L72+N71)</f>
        <v/>
      </c>
      <c r="O72" s="750">
        <f>M72+O71</f>
        <v>2.8E-3</v>
      </c>
      <c r="P72" s="750" t="str">
        <f>IF(P71="","",N72+P71)</f>
        <v/>
      </c>
      <c r="Q72" s="750">
        <f>O72+Q71</f>
        <v>3.3E-3</v>
      </c>
      <c r="R72" s="750"/>
      <c r="S72" s="750">
        <f>Q72+S71</f>
        <v>3.8E-3</v>
      </c>
      <c r="T72" s="750" t="str">
        <f>IF(T71="","",R72+T71)</f>
        <v/>
      </c>
      <c r="U72" s="750">
        <f>S72+U71</f>
        <v>4.3E-3</v>
      </c>
      <c r="V72" s="750" t="str">
        <f>IF(V71="","",T72+V71)</f>
        <v/>
      </c>
      <c r="W72" s="750">
        <f>U72+W71</f>
        <v>4.5999999999999999E-3</v>
      </c>
      <c r="X72" s="750" t="str">
        <f>IF(X71="","",V72+X71)</f>
        <v/>
      </c>
      <c r="Y72" s="752">
        <f>W72+Y71</f>
        <v>4.8999999999999998E-3</v>
      </c>
      <c r="Z72" s="1311">
        <f t="shared" si="2"/>
        <v>0</v>
      </c>
      <c r="AA72" s="1638"/>
      <c r="AB72" s="1308"/>
    </row>
    <row r="73" spans="1:28" ht="18.899999999999999" customHeight="1">
      <c r="A73" s="1671" t="s">
        <v>10550</v>
      </c>
      <c r="B73" s="755">
        <f>B49+B51+B53+B55+B57+B59+B61+B63+B65+B67+B69+B71</f>
        <v>7.7000000000000002E-3</v>
      </c>
      <c r="C73" s="755">
        <f>C49+C51+C53+C55+C57+C59+C61+C63+C65+C67+C69+C71</f>
        <v>8.3999999999999995E-3</v>
      </c>
      <c r="D73" s="755">
        <f>IF((D49+D51+D53+D55+D57+D59+D61+D63+D65+D67+D69+D71)=0,"",(D49+D51+D53+D55+D57+D59+D61+D63+D65+D67+D69+D71))</f>
        <v>1.37E-2</v>
      </c>
      <c r="E73" s="755">
        <f>E49+E51+E53+E55+E57+E59+E61+E63+E65+E67+E69+E71</f>
        <v>1.38E-2</v>
      </c>
      <c r="F73" s="755">
        <f>IF((F49+F51+F53+F55+F57+F59+F61+F63+F65+F67+F69+F71)=0,"",(F49+F51+F53+F55+F57+F59+F61+F63+F65+F67+F69+F71))</f>
        <v>1.72E-2</v>
      </c>
      <c r="G73" s="755">
        <f>G49+G51+G53+G55+G57+G59+G61+G63+G65+G67+G69+G71</f>
        <v>1.7500000000000002E-2</v>
      </c>
      <c r="H73" s="755">
        <f>IF((H49+H51+H53+H55+H57+H59+H61+H63+H65+H67+H69+H71)=0,"",(H49+H51+H53+H55+H57+H59+H61+H63+H65+H67+H69+H71))</f>
        <v>1.4800000000000001E-2</v>
      </c>
      <c r="I73" s="755">
        <f>I49+I51+I53+I55+I57+I59+I61+I63+I65+I67+I69+I71</f>
        <v>1.7500000000000002E-2</v>
      </c>
      <c r="J73" s="755">
        <f>IF((J49+J51+J53+J55+J57+J59+J61+J63+J65+J67+J69+J71)=0,"",(J49+J51+J53+J55+J57+J59+J61+J63+J65+J67+J69+J71))</f>
        <v>1.4E-2</v>
      </c>
      <c r="K73" s="755">
        <f>K49+K51+K53+K55+K57+K59+K61+K63+K65+K67+K69+K71</f>
        <v>1.77E-2</v>
      </c>
      <c r="L73" s="755">
        <f>IF((L49+L51+L53+L55+L57+L59+L61+L63+L65+L67+L69+L71)=0,"",(L49+L51+L53+L55+L57+L59+L61+L63+L65+L67+L69+L71))</f>
        <v>1.09E-2</v>
      </c>
      <c r="M73" s="755">
        <f>M49+M51+M53+M55+M57+M59+M61+M63+M65+M67+M69+M71</f>
        <v>1.78E-2</v>
      </c>
      <c r="N73" s="755" t="str">
        <f>IF((N49+N51+N53+N55+N57+N59+N61+N63+N65+N67+N69+N71)=0,"",(N49+N51+N53+N55+N57+N59+N61+N63+N65+N67+N69+N71))</f>
        <v/>
      </c>
      <c r="O73" s="755">
        <f>O49+O51+O53+O55+O57+O59+O61+O63+O65+O67+O69+O71</f>
        <v>1.78E-2</v>
      </c>
      <c r="P73" s="755" t="str">
        <f>IF((P49+P51+P53+P55+P57+P59+P61+P63+P65+P67+P69+P71)=0,"",(P49+P51+P53+P55+P57+P59+P61+P63+P65+P67+P69+P71))</f>
        <v/>
      </c>
      <c r="Q73" s="755">
        <f>Q49+Q51+Q53+Q55+Q57+Q59+Q61+Q63+Q65+Q67+Q69+Q71</f>
        <v>1.78E-2</v>
      </c>
      <c r="R73" s="755" t="str">
        <f>IF((R49+R51+R53+R55+R57+R59+R61+R63+R65+R67+R69+R71)=0,"",(R49+R51+R53+R55+R57+R59+R61+R63+R65+R67+R69+R71))</f>
        <v/>
      </c>
      <c r="S73" s="755">
        <f>S49+S51+S53+S55+S57+S59+S61+S63+S65+S67+S69+S71</f>
        <v>1.7999999999999999E-2</v>
      </c>
      <c r="T73" s="755" t="str">
        <f>IF((T49+T51+T53+T55+T57+T59+T61+T63+T65+T67+T69+T71)=0,"",(T49+T51+T53+T55+T57+T59+T61+T63+T65+T67+T69+T71))</f>
        <v/>
      </c>
      <c r="U73" s="755">
        <f>U49+U51+U53+U55+U57+U59+U61+U63+U65+U67+U69+U71</f>
        <v>1.7999999999999999E-2</v>
      </c>
      <c r="V73" s="755" t="str">
        <f>IF((V49+V51+V53+V55+V57+V59+V61+V63+V65+V67+V69+V71)=0,"",(V49+V51+V53+V55+V57+V59+V61+V63+V65+V67+V69+V71))</f>
        <v/>
      </c>
      <c r="W73" s="755">
        <f>W49+W51+W53+W55+W57+W59+W61+W63+W65+W67+W69+W71</f>
        <v>1.7999999999999999E-2</v>
      </c>
      <c r="X73" s="732" t="str">
        <f>IF((X49+X51+X53+X55+X57+X59+X61+X63+X65+X67+X69+X71)=0,"",X49+X51+X53+X55+X57+X59+X61+X63+X65+X67+X69+X71)</f>
        <v/>
      </c>
      <c r="Y73" s="756">
        <f>Y49+Y51+Y53+Y55+Y57+Y59+Y61+Y63+Y65+Y67+Y69+Y71</f>
        <v>1.7999999999999999E-2</v>
      </c>
      <c r="Z73" s="1311">
        <f t="shared" si="2"/>
        <v>0.79100000000000004</v>
      </c>
      <c r="AA73" s="1312"/>
      <c r="AB73" s="1313"/>
    </row>
    <row r="74" spans="1:28" ht="20.399999999999999" customHeight="1" thickBot="1">
      <c r="A74" s="1672"/>
      <c r="B74" s="757">
        <f>B73</f>
        <v>7.7000000000000002E-3</v>
      </c>
      <c r="C74" s="758">
        <f>C73</f>
        <v>8.3999999999999995E-3</v>
      </c>
      <c r="D74" s="757">
        <f>IF(D73="","",B74+D73)</f>
        <v>2.1399999999999999E-2</v>
      </c>
      <c r="E74" s="757">
        <f>C74+E73</f>
        <v>2.2200000000000001E-2</v>
      </c>
      <c r="F74" s="757">
        <f>IF(F73="","",D74+F73)</f>
        <v>3.8600000000000002E-2</v>
      </c>
      <c r="G74" s="757">
        <f>E74+G73</f>
        <v>3.9699999999999999E-2</v>
      </c>
      <c r="H74" s="757">
        <f>IF(H73="","",F74+H73)</f>
        <v>5.3400000000000003E-2</v>
      </c>
      <c r="I74" s="757">
        <f>G74+I73</f>
        <v>5.7200000000000001E-2</v>
      </c>
      <c r="J74" s="757">
        <f>IF(J73="","",H74+J73)</f>
        <v>6.7400000000000002E-2</v>
      </c>
      <c r="K74" s="757">
        <f>I74+K73</f>
        <v>7.4899999999999994E-2</v>
      </c>
      <c r="L74" s="757">
        <f>IF(L73="","",J74+L73)</f>
        <v>7.8299999999999995E-2</v>
      </c>
      <c r="M74" s="757">
        <f>K74+M73</f>
        <v>9.2700000000000005E-2</v>
      </c>
      <c r="N74" s="757" t="str">
        <f>IF(N73="","",L74+N73)</f>
        <v/>
      </c>
      <c r="O74" s="757">
        <f>M74+O73</f>
        <v>0.1105</v>
      </c>
      <c r="P74" s="757" t="str">
        <f>IF(P73="","",N74+P73)</f>
        <v/>
      </c>
      <c r="Q74" s="757">
        <f>O74+Q73</f>
        <v>0.1283</v>
      </c>
      <c r="R74" s="757" t="e">
        <f>IF(R73="","",P74+R73)+0.0001</f>
        <v>#VALUE!</v>
      </c>
      <c r="S74" s="757">
        <f>Q74+S73</f>
        <v>0.14630000000000001</v>
      </c>
      <c r="T74" s="757" t="str">
        <f>IF(T73="","",R74+T73)</f>
        <v/>
      </c>
      <c r="U74" s="757">
        <f>S74+U73</f>
        <v>0.1643</v>
      </c>
      <c r="V74" s="757" t="str">
        <f>IF(V73="","",T74+V73)</f>
        <v/>
      </c>
      <c r="W74" s="757">
        <f>U74+W73</f>
        <v>0.18229999999999999</v>
      </c>
      <c r="X74" s="757" t="str">
        <f>IF(X73="","",V74+X73)</f>
        <v/>
      </c>
      <c r="Y74" s="759">
        <f>W74+Y73</f>
        <v>0.20030000000000001</v>
      </c>
      <c r="Z74" s="1311">
        <f t="shared" si="2"/>
        <v>0.9</v>
      </c>
    </row>
    <row r="75" spans="1:28" s="744" customFormat="1" ht="36.75" customHeight="1">
      <c r="A75" s="1657" t="s">
        <v>10547</v>
      </c>
      <c r="B75" s="1657"/>
      <c r="C75" s="1657"/>
      <c r="D75" s="1657"/>
      <c r="E75" s="1657"/>
      <c r="F75" s="1657"/>
      <c r="G75" s="1657"/>
      <c r="H75" s="1657"/>
      <c r="I75" s="1657"/>
      <c r="J75" s="1657"/>
      <c r="K75" s="1657"/>
      <c r="L75" s="1657"/>
      <c r="M75" s="1657"/>
      <c r="N75" s="1657"/>
      <c r="O75" s="1657"/>
      <c r="P75" s="1657"/>
      <c r="Q75" s="1657"/>
      <c r="R75" s="1657"/>
      <c r="S75" s="1657"/>
      <c r="T75" s="1657"/>
      <c r="U75" s="1657"/>
      <c r="V75" s="1657"/>
      <c r="W75" s="1657"/>
      <c r="X75" s="1657"/>
      <c r="Y75" s="1657"/>
      <c r="Z75" s="760"/>
      <c r="AA75" s="884"/>
    </row>
    <row r="76" spans="1:28" s="744" customFormat="1" ht="12.9" customHeight="1">
      <c r="A76" s="1640"/>
      <c r="B76" s="1640"/>
      <c r="C76" s="1640"/>
      <c r="D76" s="1640"/>
      <c r="E76" s="1640"/>
      <c r="F76" s="1640"/>
      <c r="G76" s="1640"/>
      <c r="H76" s="1640"/>
      <c r="I76" s="1640"/>
      <c r="J76" s="1640"/>
      <c r="K76" s="1640"/>
      <c r="L76" s="1640"/>
      <c r="M76" s="1640"/>
      <c r="N76" s="1640"/>
      <c r="O76" s="1640"/>
      <c r="P76" s="1640"/>
      <c r="Q76" s="1640"/>
      <c r="R76" s="1640"/>
      <c r="S76" s="1640"/>
      <c r="T76" s="1640"/>
      <c r="U76" s="1640"/>
      <c r="V76" s="1640"/>
      <c r="W76" s="1640"/>
      <c r="X76" s="1640"/>
      <c r="Y76" s="1640"/>
      <c r="Z76" s="761"/>
    </row>
    <row r="77" spans="1:28" s="744" customFormat="1" ht="12.9" customHeight="1">
      <c r="A77" s="1640"/>
      <c r="B77" s="1640"/>
      <c r="C77" s="1640"/>
      <c r="D77" s="1640"/>
      <c r="E77" s="1640"/>
      <c r="F77" s="1640"/>
      <c r="G77" s="1640"/>
      <c r="H77" s="1640"/>
      <c r="I77" s="1640"/>
      <c r="J77" s="1640"/>
      <c r="K77" s="1640"/>
      <c r="L77" s="1640"/>
      <c r="M77" s="1640"/>
      <c r="N77" s="1640"/>
      <c r="O77" s="1640"/>
      <c r="P77" s="1640"/>
      <c r="Q77" s="1640"/>
      <c r="R77" s="1640"/>
      <c r="S77" s="1640"/>
      <c r="T77" s="1640"/>
      <c r="U77" s="1640"/>
      <c r="V77" s="1640"/>
      <c r="W77" s="1640"/>
      <c r="X77" s="1640"/>
      <c r="Y77" s="1640"/>
    </row>
    <row r="78" spans="1:28" s="744" customFormat="1" ht="12.9" customHeight="1">
      <c r="A78" s="1640"/>
      <c r="B78" s="1640"/>
      <c r="C78" s="1640"/>
      <c r="D78" s="1640"/>
      <c r="E78" s="1640"/>
      <c r="F78" s="1640"/>
      <c r="G78" s="1640"/>
      <c r="H78" s="1640"/>
      <c r="I78" s="1640"/>
      <c r="J78" s="1640"/>
      <c r="K78" s="1640"/>
      <c r="L78" s="1640"/>
      <c r="M78" s="1640"/>
      <c r="N78" s="1640"/>
      <c r="O78" s="1640"/>
      <c r="P78" s="1640"/>
      <c r="Q78" s="1640"/>
      <c r="R78" s="1640"/>
      <c r="S78" s="1640"/>
      <c r="T78" s="1640"/>
      <c r="U78" s="1640"/>
      <c r="V78" s="1640"/>
      <c r="W78" s="1640"/>
      <c r="X78" s="1640"/>
      <c r="Y78" s="1640"/>
    </row>
    <row r="79" spans="1:28" s="763" customFormat="1" ht="39" customHeight="1">
      <c r="A79" s="1657"/>
      <c r="B79" s="1657"/>
      <c r="C79" s="1657"/>
      <c r="D79" s="1657"/>
      <c r="E79" s="1657"/>
      <c r="F79" s="1657"/>
      <c r="G79" s="1657"/>
      <c r="H79" s="1657"/>
      <c r="I79" s="1657"/>
      <c r="J79" s="1657"/>
      <c r="K79" s="1657"/>
      <c r="L79" s="1657"/>
      <c r="M79" s="1657"/>
      <c r="N79" s="1657"/>
      <c r="O79" s="1657"/>
      <c r="P79" s="1657"/>
      <c r="Q79" s="1657"/>
      <c r="R79" s="1657"/>
      <c r="S79" s="1657"/>
      <c r="T79" s="1657"/>
      <c r="U79" s="1657"/>
      <c r="V79" s="1657"/>
      <c r="W79" s="1657"/>
      <c r="X79" s="1657"/>
      <c r="Y79" s="1657"/>
      <c r="Z79" s="762"/>
    </row>
    <row r="80" spans="1:28">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row>
  </sheetData>
  <mergeCells count="187">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A31:A32"/>
    <mergeCell ref="AA31:AA32"/>
    <mergeCell ref="A33:A34"/>
    <mergeCell ref="AA33:AA34"/>
    <mergeCell ref="A35:A36"/>
    <mergeCell ref="A37:Y37"/>
    <mergeCell ref="A25:A26"/>
    <mergeCell ref="AA25:AA26"/>
    <mergeCell ref="A27:A28"/>
    <mergeCell ref="AA27:AA28"/>
    <mergeCell ref="A29:A30"/>
    <mergeCell ref="AA29:AA30"/>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19:A20"/>
    <mergeCell ref="AA19:AA20"/>
    <mergeCell ref="A21:A22"/>
    <mergeCell ref="AA21:AA22"/>
    <mergeCell ref="A23:A24"/>
    <mergeCell ref="AA23:AA24"/>
    <mergeCell ref="A13:A14"/>
    <mergeCell ref="AA13:AA14"/>
    <mergeCell ref="A15:A16"/>
    <mergeCell ref="AA15:AA16"/>
    <mergeCell ref="A17:A18"/>
    <mergeCell ref="AA17:AA18"/>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s>
  <phoneticPr fontId="3" type="noConversion"/>
  <printOptions horizontalCentered="1"/>
  <pageMargins left="0" right="0" top="0.39370078740157483" bottom="0" header="0.11811023622047245" footer="0"/>
  <pageSetup paperSize="9" scale="34"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537601"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537602"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5BD6E-5C1E-4708-9864-60F5C5E807EB}">
  <sheetPr codeName="工作表38">
    <tabColor rgb="FFFF0000"/>
  </sheetPr>
  <dimension ref="A1"/>
  <sheetViews>
    <sheetView workbookViewId="0"/>
  </sheetViews>
  <sheetFormatPr defaultRowHeight="16.2"/>
  <sheetData/>
  <phoneticPr fontId="3"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FC9F9-4762-4764-A940-A18771463207}">
  <sheetPr codeName="工作表36">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20" t="s">
        <v>11125</v>
      </c>
      <c r="B1" s="1621"/>
      <c r="C1" s="1621"/>
      <c r="D1" s="1621"/>
      <c r="E1" s="1621"/>
      <c r="F1" s="1621"/>
      <c r="G1" s="1621"/>
      <c r="H1" s="1621"/>
      <c r="I1" s="1621"/>
      <c r="J1" s="1621"/>
      <c r="K1" s="1621"/>
      <c r="L1" s="1621"/>
      <c r="M1" s="1621"/>
      <c r="N1" s="1621"/>
      <c r="O1" s="1621"/>
      <c r="P1" s="1621"/>
      <c r="Q1" s="1621"/>
      <c r="R1" s="1621"/>
      <c r="S1" s="1621"/>
      <c r="T1" s="1621"/>
      <c r="U1" s="1621"/>
      <c r="V1" s="1621"/>
      <c r="W1" s="1621"/>
      <c r="X1" s="1621"/>
      <c r="Y1" s="1621"/>
      <c r="AE1" s="1161" t="s">
        <v>11058</v>
      </c>
    </row>
    <row r="2" spans="1:32" s="726" customFormat="1" ht="17.25" customHeight="1" thickBot="1">
      <c r="A2" s="1622" t="s">
        <v>11120</v>
      </c>
      <c r="B2" s="1623"/>
      <c r="C2" s="1623"/>
      <c r="D2" s="1623"/>
      <c r="E2" s="1623"/>
      <c r="F2" s="1623"/>
      <c r="G2" s="1623"/>
      <c r="H2" s="1623"/>
      <c r="I2" s="1623"/>
      <c r="J2" s="1623"/>
      <c r="K2" s="1623"/>
      <c r="L2" s="1623"/>
      <c r="M2" s="1623"/>
      <c r="N2" s="1623"/>
      <c r="O2" s="724"/>
      <c r="P2" s="724"/>
      <c r="Q2" s="724"/>
      <c r="R2" s="725"/>
      <c r="S2" s="725"/>
      <c r="T2" s="725"/>
      <c r="U2" s="725"/>
      <c r="V2" s="725"/>
      <c r="W2" s="725"/>
      <c r="X2" s="725"/>
      <c r="Y2" s="725"/>
      <c r="AE2" s="1161" t="s">
        <v>10504</v>
      </c>
      <c r="AF2" s="726">
        <v>5</v>
      </c>
    </row>
    <row r="3" spans="1:32" s="728" customFormat="1">
      <c r="A3" s="1624"/>
      <c r="B3" s="1626" t="s">
        <v>10507</v>
      </c>
      <c r="C3" s="1627"/>
      <c r="D3" s="1626" t="s">
        <v>10508</v>
      </c>
      <c r="E3" s="1627"/>
      <c r="F3" s="1626" t="s">
        <v>10509</v>
      </c>
      <c r="G3" s="1627"/>
      <c r="H3" s="1626" t="s">
        <v>10510</v>
      </c>
      <c r="I3" s="1627"/>
      <c r="J3" s="1626" t="s">
        <v>10511</v>
      </c>
      <c r="K3" s="1627"/>
      <c r="L3" s="1626" t="s">
        <v>10512</v>
      </c>
      <c r="M3" s="1627"/>
      <c r="N3" s="1626" t="s">
        <v>10513</v>
      </c>
      <c r="O3" s="1627"/>
      <c r="P3" s="1626" t="s">
        <v>10514</v>
      </c>
      <c r="Q3" s="1627"/>
      <c r="R3" s="1626" t="s">
        <v>10515</v>
      </c>
      <c r="S3" s="1627"/>
      <c r="T3" s="1626" t="s">
        <v>10516</v>
      </c>
      <c r="U3" s="1627"/>
      <c r="V3" s="1626" t="s">
        <v>10517</v>
      </c>
      <c r="W3" s="1627"/>
      <c r="X3" s="1626" t="s">
        <v>10518</v>
      </c>
      <c r="Y3" s="1629"/>
      <c r="Z3" s="727"/>
      <c r="AA3" s="727"/>
      <c r="AB3" s="727"/>
    </row>
    <row r="4" spans="1:32" s="728" customFormat="1">
      <c r="A4" s="1625"/>
      <c r="B4" s="1675"/>
      <c r="C4" s="1675"/>
      <c r="D4" s="1675"/>
      <c r="E4" s="1675"/>
      <c r="F4" s="1675"/>
      <c r="G4" s="1675"/>
      <c r="H4" s="1675"/>
      <c r="I4" s="1675"/>
      <c r="J4" s="1675"/>
      <c r="K4" s="1675"/>
      <c r="L4" s="1675"/>
      <c r="M4" s="1675"/>
      <c r="N4" s="1675"/>
      <c r="O4" s="1675"/>
      <c r="P4" s="1675"/>
      <c r="Q4" s="1675"/>
      <c r="R4" s="1675"/>
      <c r="S4" s="1675"/>
      <c r="T4" s="1675"/>
      <c r="U4" s="1675"/>
      <c r="V4" s="1675"/>
      <c r="W4" s="1675"/>
      <c r="X4" s="1675"/>
      <c r="Y4" s="1630"/>
      <c r="Z4" s="727"/>
      <c r="AA4" s="727"/>
      <c r="AB4" s="727"/>
    </row>
    <row r="5" spans="1:32" s="728" customFormat="1" ht="9" customHeight="1">
      <c r="A5" s="1625"/>
      <c r="B5" s="1673" t="s">
        <v>10519</v>
      </c>
      <c r="C5" s="1673" t="s">
        <v>10520</v>
      </c>
      <c r="D5" s="1673" t="s">
        <v>10519</v>
      </c>
      <c r="E5" s="1673" t="s">
        <v>10520</v>
      </c>
      <c r="F5" s="1673" t="s">
        <v>10519</v>
      </c>
      <c r="G5" s="1673" t="s">
        <v>10520</v>
      </c>
      <c r="H5" s="1673" t="s">
        <v>10519</v>
      </c>
      <c r="I5" s="1673" t="s">
        <v>10520</v>
      </c>
      <c r="J5" s="1673" t="s">
        <v>10519</v>
      </c>
      <c r="K5" s="1673" t="s">
        <v>10520</v>
      </c>
      <c r="L5" s="1673" t="s">
        <v>10519</v>
      </c>
      <c r="M5" s="1673" t="s">
        <v>10520</v>
      </c>
      <c r="N5" s="1673" t="s">
        <v>10519</v>
      </c>
      <c r="O5" s="1673" t="s">
        <v>10520</v>
      </c>
      <c r="P5" s="1673" t="s">
        <v>10519</v>
      </c>
      <c r="Q5" s="1673" t="s">
        <v>10520</v>
      </c>
      <c r="R5" s="1673" t="s">
        <v>10519</v>
      </c>
      <c r="S5" s="1673" t="s">
        <v>10520</v>
      </c>
      <c r="T5" s="1673" t="s">
        <v>10519</v>
      </c>
      <c r="U5" s="1673" t="s">
        <v>10520</v>
      </c>
      <c r="V5" s="1673" t="s">
        <v>10519</v>
      </c>
      <c r="W5" s="1673" t="s">
        <v>10520</v>
      </c>
      <c r="X5" s="1673" t="s">
        <v>10519</v>
      </c>
      <c r="Y5" s="1631" t="s">
        <v>10520</v>
      </c>
    </row>
    <row r="6" spans="1:32" s="728" customFormat="1" ht="9" customHeight="1">
      <c r="A6" s="1625"/>
      <c r="B6" s="1674"/>
      <c r="C6" s="1674"/>
      <c r="D6" s="1674"/>
      <c r="E6" s="1674"/>
      <c r="F6" s="1674"/>
      <c r="G6" s="1674"/>
      <c r="H6" s="1674"/>
      <c r="I6" s="1674"/>
      <c r="J6" s="1674"/>
      <c r="K6" s="1674"/>
      <c r="L6" s="1674"/>
      <c r="M6" s="1674"/>
      <c r="N6" s="1674"/>
      <c r="O6" s="1674"/>
      <c r="P6" s="1674"/>
      <c r="Q6" s="1674"/>
      <c r="R6" s="1674"/>
      <c r="S6" s="1674"/>
      <c r="T6" s="1674"/>
      <c r="U6" s="1674"/>
      <c r="V6" s="1674"/>
      <c r="W6" s="1674"/>
      <c r="X6" s="1674"/>
      <c r="Y6" s="1632"/>
    </row>
    <row r="7" spans="1:32" s="728" customFormat="1" ht="9" customHeight="1">
      <c r="A7" s="1625"/>
      <c r="B7" s="1673" t="s">
        <v>10521</v>
      </c>
      <c r="C7" s="1673" t="s">
        <v>10522</v>
      </c>
      <c r="D7" s="1673" t="s">
        <v>10521</v>
      </c>
      <c r="E7" s="1673" t="s">
        <v>10522</v>
      </c>
      <c r="F7" s="1673" t="s">
        <v>10521</v>
      </c>
      <c r="G7" s="1673" t="s">
        <v>10522</v>
      </c>
      <c r="H7" s="1673" t="s">
        <v>10521</v>
      </c>
      <c r="I7" s="1673" t="s">
        <v>10522</v>
      </c>
      <c r="J7" s="1673" t="s">
        <v>10521</v>
      </c>
      <c r="K7" s="1673" t="s">
        <v>10522</v>
      </c>
      <c r="L7" s="1673" t="s">
        <v>10521</v>
      </c>
      <c r="M7" s="1673" t="s">
        <v>10522</v>
      </c>
      <c r="N7" s="1673" t="s">
        <v>10521</v>
      </c>
      <c r="O7" s="1673" t="s">
        <v>10522</v>
      </c>
      <c r="P7" s="1673" t="s">
        <v>10521</v>
      </c>
      <c r="Q7" s="1673" t="s">
        <v>10522</v>
      </c>
      <c r="R7" s="1673" t="s">
        <v>10521</v>
      </c>
      <c r="S7" s="1673" t="s">
        <v>10522</v>
      </c>
      <c r="T7" s="1673" t="s">
        <v>10521</v>
      </c>
      <c r="U7" s="1673" t="s">
        <v>10522</v>
      </c>
      <c r="V7" s="1673" t="s">
        <v>10521</v>
      </c>
      <c r="W7" s="1673" t="s">
        <v>10522</v>
      </c>
      <c r="X7" s="1673" t="s">
        <v>10521</v>
      </c>
      <c r="Y7" s="1631" t="s">
        <v>10522</v>
      </c>
      <c r="Z7" s="1633"/>
    </row>
    <row r="8" spans="1:32" s="728" customFormat="1" ht="9" customHeight="1">
      <c r="A8" s="1625"/>
      <c r="B8" s="1674"/>
      <c r="C8" s="1674"/>
      <c r="D8" s="1674"/>
      <c r="E8" s="1674"/>
      <c r="F8" s="1674"/>
      <c r="G8" s="1674"/>
      <c r="H8" s="1674"/>
      <c r="I8" s="1674"/>
      <c r="J8" s="1674"/>
      <c r="K8" s="1674"/>
      <c r="L8" s="1674"/>
      <c r="M8" s="1674"/>
      <c r="N8" s="1674"/>
      <c r="O8" s="1674"/>
      <c r="P8" s="1674"/>
      <c r="Q8" s="1674"/>
      <c r="R8" s="1674"/>
      <c r="S8" s="1674"/>
      <c r="T8" s="1674"/>
      <c r="U8" s="1674"/>
      <c r="V8" s="1674"/>
      <c r="W8" s="1674"/>
      <c r="X8" s="1674"/>
      <c r="Y8" s="1632"/>
      <c r="Z8" s="1634"/>
      <c r="AA8" s="871"/>
      <c r="AB8" s="871"/>
      <c r="AC8" s="871"/>
    </row>
    <row r="9" spans="1:32" ht="16.5" hidden="1" customHeight="1">
      <c r="A9" s="1635" t="s">
        <v>10523</v>
      </c>
      <c r="B9" s="1244"/>
      <c r="C9" s="1244">
        <v>0</v>
      </c>
      <c r="D9" s="1244"/>
      <c r="E9" s="1244">
        <v>0</v>
      </c>
      <c r="F9" s="1244"/>
      <c r="G9" s="1244">
        <v>0</v>
      </c>
      <c r="H9" s="1244"/>
      <c r="I9" s="1244">
        <v>0</v>
      </c>
      <c r="J9" s="1244"/>
      <c r="K9" s="1244">
        <v>0</v>
      </c>
      <c r="L9" s="1244"/>
      <c r="M9" s="1244">
        <v>0</v>
      </c>
      <c r="N9" s="1244"/>
      <c r="O9" s="1244">
        <v>0</v>
      </c>
      <c r="P9" s="1244"/>
      <c r="Q9" s="1244">
        <v>0</v>
      </c>
      <c r="R9" s="1244"/>
      <c r="S9" s="1245">
        <v>0</v>
      </c>
      <c r="T9" s="1244"/>
      <c r="U9" s="1245">
        <v>0</v>
      </c>
      <c r="V9" s="1244"/>
      <c r="W9" s="1244">
        <v>0</v>
      </c>
      <c r="X9" s="1244"/>
      <c r="Y9" s="1246">
        <v>0</v>
      </c>
      <c r="AA9" s="872"/>
      <c r="AB9" s="872"/>
      <c r="AC9" s="872"/>
    </row>
    <row r="10" spans="1:32" ht="16.5" hidden="1" customHeight="1">
      <c r="A10" s="1635"/>
      <c r="B10" s="1244"/>
      <c r="C10" s="1244">
        <v>0</v>
      </c>
      <c r="D10" s="1244"/>
      <c r="E10" s="1244">
        <v>0</v>
      </c>
      <c r="F10" s="1244"/>
      <c r="G10" s="1244">
        <v>0</v>
      </c>
      <c r="H10" s="1244"/>
      <c r="I10" s="1244">
        <v>0</v>
      </c>
      <c r="J10" s="1244"/>
      <c r="K10" s="1244">
        <v>0</v>
      </c>
      <c r="L10" s="1244"/>
      <c r="M10" s="1244">
        <v>0</v>
      </c>
      <c r="N10" s="1244"/>
      <c r="O10" s="1244">
        <v>0</v>
      </c>
      <c r="P10" s="1244"/>
      <c r="Q10" s="1244">
        <v>0</v>
      </c>
      <c r="R10" s="1244"/>
      <c r="S10" s="1245">
        <v>0</v>
      </c>
      <c r="T10" s="1244"/>
      <c r="U10" s="1245">
        <v>0</v>
      </c>
      <c r="V10" s="1244"/>
      <c r="W10" s="1244">
        <v>0</v>
      </c>
      <c r="X10" s="1244"/>
      <c r="Y10" s="1246">
        <v>0</v>
      </c>
      <c r="AA10" s="872"/>
      <c r="AB10" s="872"/>
      <c r="AC10" s="872"/>
    </row>
    <row r="11" spans="1:32" ht="18.899999999999999" customHeight="1">
      <c r="A11" s="1635" t="s">
        <v>10524</v>
      </c>
      <c r="B11" s="732"/>
      <c r="C11" s="732">
        <v>1E-4</v>
      </c>
      <c r="D11" s="732"/>
      <c r="E11" s="732">
        <v>1E-4</v>
      </c>
      <c r="F11" s="732"/>
      <c r="G11" s="732">
        <v>1E-4</v>
      </c>
      <c r="H11" s="732"/>
      <c r="I11" s="732">
        <v>1E-4</v>
      </c>
      <c r="J11" s="732"/>
      <c r="K11" s="732">
        <v>1E-4</v>
      </c>
      <c r="L11" s="732"/>
      <c r="M11" s="732">
        <v>1E-4</v>
      </c>
      <c r="N11" s="732"/>
      <c r="O11" s="732">
        <v>1E-4</v>
      </c>
      <c r="P11" s="732"/>
      <c r="Q11" s="732">
        <v>1E-4</v>
      </c>
      <c r="R11" s="732"/>
      <c r="S11" s="732">
        <v>1E-4</v>
      </c>
      <c r="T11" s="732"/>
      <c r="U11" s="732">
        <v>1E-4</v>
      </c>
      <c r="V11" s="732"/>
      <c r="W11" s="732">
        <v>1E-4</v>
      </c>
      <c r="X11" s="732"/>
      <c r="Y11" s="733">
        <v>1E-4</v>
      </c>
      <c r="AA11" s="872"/>
      <c r="AB11" s="873"/>
      <c r="AC11" s="872"/>
    </row>
    <row r="12" spans="1:32" ht="18.899999999999999" customHeight="1">
      <c r="A12" s="1636"/>
      <c r="B12" s="734"/>
      <c r="C12" s="734">
        <f>C11</f>
        <v>1E-4</v>
      </c>
      <c r="D12" s="734" t="str">
        <f>IF(D11="","",D11+B12)</f>
        <v/>
      </c>
      <c r="E12" s="734">
        <f t="shared" ref="E12:I12" si="0">C12+E11</f>
        <v>2.0000000000000001E-4</v>
      </c>
      <c r="F12" s="734" t="str">
        <f>IF(F11="","",F11+D12)</f>
        <v/>
      </c>
      <c r="G12" s="734">
        <f t="shared" si="0"/>
        <v>2.9999999999999997E-4</v>
      </c>
      <c r="H12" s="734" t="str">
        <f>IF(H11="","",H11+F12)</f>
        <v/>
      </c>
      <c r="I12" s="734">
        <f t="shared" si="0"/>
        <v>4.0000000000000002E-4</v>
      </c>
      <c r="J12" s="734" t="str">
        <f>IF(J11="","",J11+H12)</f>
        <v/>
      </c>
      <c r="K12" s="734">
        <f>I12+K11</f>
        <v>5.0000000000000001E-4</v>
      </c>
      <c r="L12" s="734" t="str">
        <f>IF(L11="","",L11+J12)</f>
        <v/>
      </c>
      <c r="M12" s="734">
        <f>K12+M11</f>
        <v>5.9999999999999995E-4</v>
      </c>
      <c r="N12" s="734" t="str">
        <f>IF(N11="","",N11+L12)</f>
        <v/>
      </c>
      <c r="O12" s="734">
        <f>M12+O11</f>
        <v>6.9999999999999999E-4</v>
      </c>
      <c r="P12" s="734" t="str">
        <f>IF(P11="","",P11+N12)</f>
        <v/>
      </c>
      <c r="Q12" s="734">
        <f>O12+Q11</f>
        <v>8.0000000000000004E-4</v>
      </c>
      <c r="R12" s="734" t="str">
        <f>IF(R11="","",R11+P12)</f>
        <v/>
      </c>
      <c r="S12" s="734">
        <f>Q12+S11</f>
        <v>8.9999999999999998E-4</v>
      </c>
      <c r="T12" s="734" t="str">
        <f>IF(T11="","",T11+R12)</f>
        <v/>
      </c>
      <c r="U12" s="734">
        <f>S12+U11</f>
        <v>1E-3</v>
      </c>
      <c r="V12" s="734" t="str">
        <f>IF(V11="","",V11+T12)</f>
        <v/>
      </c>
      <c r="W12" s="734">
        <f>U12+W11</f>
        <v>1.1000000000000001E-3</v>
      </c>
      <c r="X12" s="734" t="str">
        <f>IF(X11="","",X11+V12)</f>
        <v/>
      </c>
      <c r="Y12" s="735">
        <f>W12+Y11</f>
        <v>1.1999999999999999E-3</v>
      </c>
      <c r="Z12" s="736"/>
      <c r="AA12" s="874"/>
      <c r="AB12" s="875"/>
      <c r="AC12" s="872"/>
    </row>
    <row r="13" spans="1:32" ht="18.899999999999999" customHeight="1">
      <c r="A13" s="1635" t="s">
        <v>10526</v>
      </c>
      <c r="B13" s="732"/>
      <c r="C13" s="732">
        <v>3.6999999999999998E-2</v>
      </c>
      <c r="D13" s="732"/>
      <c r="E13" s="732">
        <v>3.6999999999999998E-2</v>
      </c>
      <c r="F13" s="732"/>
      <c r="G13" s="732">
        <v>3.6999999999999998E-2</v>
      </c>
      <c r="H13" s="732"/>
      <c r="I13" s="732">
        <v>3.6999999999999998E-2</v>
      </c>
      <c r="J13" s="732"/>
      <c r="K13" s="732">
        <v>3.6999999999999998E-2</v>
      </c>
      <c r="L13" s="732"/>
      <c r="M13" s="732">
        <v>3.6999999999999998E-2</v>
      </c>
      <c r="N13" s="732"/>
      <c r="O13" s="732">
        <v>3.6999999999999998E-2</v>
      </c>
      <c r="P13" s="732"/>
      <c r="Q13" s="732">
        <v>3.6999999999999998E-2</v>
      </c>
      <c r="R13" s="732"/>
      <c r="S13" s="732">
        <v>3.6999999999999998E-2</v>
      </c>
      <c r="T13" s="732"/>
      <c r="U13" s="732">
        <v>3.6999999999999998E-2</v>
      </c>
      <c r="V13" s="732"/>
      <c r="W13" s="732">
        <v>3.6999999999999998E-2</v>
      </c>
      <c r="X13" s="732"/>
      <c r="Y13" s="733">
        <v>3.6999999999999998E-2</v>
      </c>
      <c r="Z13" s="736"/>
      <c r="AA13" s="1676"/>
      <c r="AB13" s="875"/>
      <c r="AC13" s="872"/>
    </row>
    <row r="14" spans="1:32" ht="18.899999999999999" customHeight="1">
      <c r="A14" s="1636"/>
      <c r="B14" s="734"/>
      <c r="C14" s="734">
        <f>C13</f>
        <v>3.6999999999999998E-2</v>
      </c>
      <c r="D14" s="734" t="str">
        <f>IF(D13="","",B14+D13)</f>
        <v/>
      </c>
      <c r="E14" s="734">
        <f t="shared" ref="E14:I14" si="1">C14+E13</f>
        <v>7.3999999999999996E-2</v>
      </c>
      <c r="F14" s="734" t="str">
        <f>IF(F13="","",D14+F13)</f>
        <v/>
      </c>
      <c r="G14" s="734">
        <f t="shared" si="1"/>
        <v>0.111</v>
      </c>
      <c r="H14" s="734" t="str">
        <f>IF(H13="","",F14+H13)</f>
        <v/>
      </c>
      <c r="I14" s="734">
        <f t="shared" si="1"/>
        <v>0.14799999999999999</v>
      </c>
      <c r="J14" s="734" t="str">
        <f>IF(J13="","",H14+J13)</f>
        <v/>
      </c>
      <c r="K14" s="734">
        <f>I14+K13</f>
        <v>0.185</v>
      </c>
      <c r="L14" s="734" t="str">
        <f>IF(L13="","",J14+L13)</f>
        <v/>
      </c>
      <c r="M14" s="734">
        <f>K14+M13</f>
        <v>0.222</v>
      </c>
      <c r="N14" s="734" t="str">
        <f>IF(N13="","",L14+N13)</f>
        <v/>
      </c>
      <c r="O14" s="734">
        <f>M14+O13</f>
        <v>0.25900000000000001</v>
      </c>
      <c r="P14" s="734" t="str">
        <f>IF(P13="","",N14+P13)</f>
        <v/>
      </c>
      <c r="Q14" s="734">
        <f>O14+Q13</f>
        <v>0.29599999999999999</v>
      </c>
      <c r="R14" s="734" t="str">
        <f>IF(R13="","",P14+R13)</f>
        <v/>
      </c>
      <c r="S14" s="734">
        <f>Q14+S13</f>
        <v>0.33300000000000002</v>
      </c>
      <c r="T14" s="734" t="str">
        <f>IF(T13="","",R14+T13)</f>
        <v/>
      </c>
      <c r="U14" s="734">
        <f>S14+U13</f>
        <v>0.37</v>
      </c>
      <c r="V14" s="734" t="str">
        <f>IF(V13="","",T14+V13)</f>
        <v/>
      </c>
      <c r="W14" s="734">
        <f>U14+W13</f>
        <v>0.40699999999999997</v>
      </c>
      <c r="X14" s="734" t="str">
        <f>IF(X13="","",V14+X13)</f>
        <v/>
      </c>
      <c r="Y14" s="735">
        <f>W14+Y13</f>
        <v>0.44400000000000001</v>
      </c>
      <c r="Z14" s="736"/>
      <c r="AA14" s="1676"/>
      <c r="AB14" s="875"/>
      <c r="AC14" s="876"/>
      <c r="AD14" s="739"/>
    </row>
    <row r="15" spans="1:32" ht="18.899999999999999" customHeight="1">
      <c r="A15" s="1635" t="s">
        <v>10528</v>
      </c>
      <c r="B15" s="732"/>
      <c r="C15" s="732">
        <v>0.03</v>
      </c>
      <c r="D15" s="732"/>
      <c r="E15" s="732">
        <v>3.5000000000000003E-2</v>
      </c>
      <c r="F15" s="732"/>
      <c r="G15" s="732">
        <v>3.5000000000000003E-2</v>
      </c>
      <c r="H15" s="732"/>
      <c r="I15" s="732">
        <v>3.5000000000000003E-2</v>
      </c>
      <c r="J15" s="732"/>
      <c r="K15" s="732">
        <v>3.5000000000000003E-2</v>
      </c>
      <c r="L15" s="732"/>
      <c r="M15" s="732">
        <v>3.5000000000000003E-2</v>
      </c>
      <c r="N15" s="732"/>
      <c r="O15" s="732">
        <v>3.5000000000000003E-2</v>
      </c>
      <c r="P15" s="732"/>
      <c r="Q15" s="732">
        <v>3.5000000000000003E-2</v>
      </c>
      <c r="R15" s="732"/>
      <c r="S15" s="732">
        <v>3.5000000000000003E-2</v>
      </c>
      <c r="T15" s="732"/>
      <c r="U15" s="732">
        <v>3.5000000000000003E-2</v>
      </c>
      <c r="V15" s="732"/>
      <c r="W15" s="732">
        <v>3.5000000000000003E-2</v>
      </c>
      <c r="X15" s="732"/>
      <c r="Y15" s="733">
        <v>3.5000000000000003E-2</v>
      </c>
      <c r="Z15" s="736"/>
      <c r="AA15" s="1676"/>
      <c r="AB15" s="875"/>
      <c r="AC15" s="872"/>
    </row>
    <row r="16" spans="1:32" ht="18.899999999999999" customHeight="1">
      <c r="A16" s="1636"/>
      <c r="B16" s="734"/>
      <c r="C16" s="734">
        <f>C15</f>
        <v>0.03</v>
      </c>
      <c r="D16" s="734" t="str">
        <f>IF(D15="","",B16+D15)</f>
        <v/>
      </c>
      <c r="E16" s="734">
        <f t="shared" ref="E16:I16" si="2">C16+E15</f>
        <v>6.5000000000000002E-2</v>
      </c>
      <c r="F16" s="734" t="str">
        <f>IF(F15="","",D16+F15)</f>
        <v/>
      </c>
      <c r="G16" s="734">
        <f t="shared" si="2"/>
        <v>0.1</v>
      </c>
      <c r="H16" s="734" t="str">
        <f>IF(H15="","",F16+H15)</f>
        <v/>
      </c>
      <c r="I16" s="734">
        <f t="shared" si="2"/>
        <v>0.13500000000000001</v>
      </c>
      <c r="J16" s="734" t="str">
        <f>IF(J15="","",H16+J15)</f>
        <v/>
      </c>
      <c r="K16" s="734">
        <f>I16+K15</f>
        <v>0.17</v>
      </c>
      <c r="L16" s="734" t="str">
        <f>IF(L15="","",J16+L15)</f>
        <v/>
      </c>
      <c r="M16" s="734">
        <f>K16+M15</f>
        <v>0.20499999999999999</v>
      </c>
      <c r="N16" s="734" t="str">
        <f>IF(N15="","",L16+N15)</f>
        <v/>
      </c>
      <c r="O16" s="734">
        <f>M16+O15</f>
        <v>0.24</v>
      </c>
      <c r="P16" s="734" t="str">
        <f>IF(P15="","",N16+P15)</f>
        <v/>
      </c>
      <c r="Q16" s="734">
        <f>O16+Q15</f>
        <v>0.27500000000000002</v>
      </c>
      <c r="R16" s="734" t="str">
        <f>IF(R15="","",P16+R15)</f>
        <v/>
      </c>
      <c r="S16" s="734">
        <f>Q16+S15</f>
        <v>0.31</v>
      </c>
      <c r="T16" s="734" t="str">
        <f>IF(T15="","",R16+T15)</f>
        <v/>
      </c>
      <c r="U16" s="734">
        <f>S16+U15</f>
        <v>0.34499999999999997</v>
      </c>
      <c r="V16" s="734" t="str">
        <f>IF(V15="","",T16+V15)</f>
        <v/>
      </c>
      <c r="W16" s="734">
        <f>U16+W15</f>
        <v>0.38</v>
      </c>
      <c r="X16" s="734" t="str">
        <f>IF(X15="","",V16+X15)</f>
        <v/>
      </c>
      <c r="Y16" s="735">
        <f>W16+Y15</f>
        <v>0.41499999999999998</v>
      </c>
      <c r="Z16" s="736"/>
      <c r="AA16" s="1677"/>
      <c r="AB16" s="875"/>
      <c r="AC16" s="872"/>
    </row>
    <row r="17" spans="1:29" ht="18.899999999999999" customHeight="1">
      <c r="A17" s="1635" t="s">
        <v>10529</v>
      </c>
      <c r="B17" s="738"/>
      <c r="C17" s="732">
        <v>6.0199999999999997E-2</v>
      </c>
      <c r="D17" s="732"/>
      <c r="E17" s="732">
        <v>0.06</v>
      </c>
      <c r="F17" s="732"/>
      <c r="G17" s="732">
        <v>6.6000000000000003E-2</v>
      </c>
      <c r="H17" s="732"/>
      <c r="I17" s="732">
        <v>6.6000000000000003E-2</v>
      </c>
      <c r="J17" s="732"/>
      <c r="K17" s="732">
        <v>6.6000000000000003E-2</v>
      </c>
      <c r="L17" s="732"/>
      <c r="M17" s="732">
        <v>6.6000000000000003E-2</v>
      </c>
      <c r="N17" s="732"/>
      <c r="O17" s="732">
        <v>6.6000000000000003E-2</v>
      </c>
      <c r="P17" s="732"/>
      <c r="Q17" s="732">
        <v>6.6000000000000003E-2</v>
      </c>
      <c r="R17" s="732"/>
      <c r="S17" s="732">
        <v>6.6000000000000003E-2</v>
      </c>
      <c r="T17" s="732"/>
      <c r="U17" s="732">
        <v>6.6000000000000003E-2</v>
      </c>
      <c r="V17" s="732"/>
      <c r="W17" s="732">
        <v>6.6000000000000003E-2</v>
      </c>
      <c r="X17" s="732"/>
      <c r="Y17" s="733">
        <v>6.6000000000000003E-2</v>
      </c>
      <c r="Z17" s="736"/>
      <c r="AA17" s="1676"/>
      <c r="AB17" s="875"/>
      <c r="AC17" s="872"/>
    </row>
    <row r="18" spans="1:29" ht="18.899999999999999" customHeight="1">
      <c r="A18" s="1636"/>
      <c r="B18" s="734"/>
      <c r="C18" s="734">
        <f>C17</f>
        <v>6.0199999999999997E-2</v>
      </c>
      <c r="D18" s="734" t="str">
        <f>IF(D17="","",B18+D17)</f>
        <v/>
      </c>
      <c r="E18" s="734">
        <f t="shared" ref="E18:I18" si="3">C18+E17</f>
        <v>0.1202</v>
      </c>
      <c r="F18" s="734" t="str">
        <f>IF(F17="","",D18+F17)</f>
        <v/>
      </c>
      <c r="G18" s="734">
        <f t="shared" si="3"/>
        <v>0.1862</v>
      </c>
      <c r="H18" s="734" t="str">
        <f>IF(H17="","",F18+H17)</f>
        <v/>
      </c>
      <c r="I18" s="734">
        <f t="shared" si="3"/>
        <v>0.25219999999999998</v>
      </c>
      <c r="J18" s="734" t="str">
        <f>IF(J17="","",H18+J17)</f>
        <v/>
      </c>
      <c r="K18" s="734">
        <f>I18+K17</f>
        <v>0.31819999999999998</v>
      </c>
      <c r="L18" s="734" t="str">
        <f>IF(L17="","",J18+L17)</f>
        <v/>
      </c>
      <c r="M18" s="734">
        <f>K18+M17</f>
        <v>0.38419999999999999</v>
      </c>
      <c r="N18" s="734" t="str">
        <f>IF(N17="","",L18+N17)</f>
        <v/>
      </c>
      <c r="O18" s="734">
        <f>M18+O17</f>
        <v>0.45019999999999999</v>
      </c>
      <c r="P18" s="734" t="str">
        <f>IF(P17="","",N18+P17)</f>
        <v/>
      </c>
      <c r="Q18" s="734">
        <f>O18+Q17</f>
        <v>0.51619999999999999</v>
      </c>
      <c r="R18" s="734" t="str">
        <f>IF(R17="","",P18+R17)</f>
        <v/>
      </c>
      <c r="S18" s="734">
        <f>Q18+S17</f>
        <v>0.58220000000000005</v>
      </c>
      <c r="T18" s="734" t="str">
        <f>IF(T17="","",R18+T17)</f>
        <v/>
      </c>
      <c r="U18" s="734">
        <f>S18+U17</f>
        <v>0.6482</v>
      </c>
      <c r="V18" s="734" t="str">
        <f>IF(V17="","",T18+V17)</f>
        <v/>
      </c>
      <c r="W18" s="734">
        <f>U18+W17</f>
        <v>0.71419999999999995</v>
      </c>
      <c r="X18" s="734" t="str">
        <f>IF(X17="","",V18+X17)</f>
        <v/>
      </c>
      <c r="Y18" s="735">
        <f>W18+Y17</f>
        <v>0.7802</v>
      </c>
      <c r="Z18" s="736"/>
      <c r="AA18" s="1677"/>
      <c r="AB18" s="875"/>
      <c r="AC18" s="872"/>
    </row>
    <row r="19" spans="1:29" ht="18.899999999999999" customHeight="1">
      <c r="A19" s="1635" t="s">
        <v>10531</v>
      </c>
      <c r="B19" s="732"/>
      <c r="C19" s="732">
        <v>6.1199999999999997E-2</v>
      </c>
      <c r="D19" s="732"/>
      <c r="E19" s="732">
        <v>6.5000000000000002E-2</v>
      </c>
      <c r="F19" s="732"/>
      <c r="G19" s="732">
        <v>6.9000000000000006E-2</v>
      </c>
      <c r="H19" s="732"/>
      <c r="I19" s="732">
        <v>6.9000000000000006E-2</v>
      </c>
      <c r="J19" s="732"/>
      <c r="K19" s="732">
        <v>6.9000000000000006E-2</v>
      </c>
      <c r="L19" s="732"/>
      <c r="M19" s="732">
        <v>6.9000000000000006E-2</v>
      </c>
      <c r="N19" s="732"/>
      <c r="O19" s="732">
        <v>6.9000000000000006E-2</v>
      </c>
      <c r="P19" s="732"/>
      <c r="Q19" s="732">
        <v>6.9000000000000006E-2</v>
      </c>
      <c r="R19" s="732"/>
      <c r="S19" s="732">
        <v>6.9000000000000006E-2</v>
      </c>
      <c r="T19" s="732"/>
      <c r="U19" s="732">
        <v>6.9000000000000006E-2</v>
      </c>
      <c r="V19" s="732"/>
      <c r="W19" s="732">
        <v>6.88E-2</v>
      </c>
      <c r="X19" s="732"/>
      <c r="Y19" s="733">
        <v>6.9000000000000006E-2</v>
      </c>
      <c r="Z19" s="736"/>
      <c r="AA19" s="1676"/>
      <c r="AB19" s="875"/>
      <c r="AC19" s="872"/>
    </row>
    <row r="20" spans="1:29" ht="18.899999999999999" customHeight="1">
      <c r="A20" s="1636"/>
      <c r="B20" s="734"/>
      <c r="C20" s="734">
        <f>C19</f>
        <v>6.1199999999999997E-2</v>
      </c>
      <c r="D20" s="734" t="str">
        <f>IF(D19="","",B20+D19)</f>
        <v/>
      </c>
      <c r="E20" s="734">
        <f>C20+E19</f>
        <v>0.12620000000000001</v>
      </c>
      <c r="F20" s="734" t="str">
        <f>IF(F19="","",D20+F19)</f>
        <v/>
      </c>
      <c r="G20" s="734">
        <f>E20+G19</f>
        <v>0.19520000000000001</v>
      </c>
      <c r="H20" s="734" t="str">
        <f>IF(H19="","",F20+H19)</f>
        <v/>
      </c>
      <c r="I20" s="734">
        <f>G20+I19</f>
        <v>0.26419999999999999</v>
      </c>
      <c r="J20" s="734" t="str">
        <f t="shared" ref="J20:Y20" si="4">IF(J19="","",H20+J19)</f>
        <v/>
      </c>
      <c r="K20" s="734">
        <f t="shared" si="4"/>
        <v>0.3332</v>
      </c>
      <c r="L20" s="734" t="str">
        <f t="shared" si="4"/>
        <v/>
      </c>
      <c r="M20" s="734">
        <f t="shared" si="4"/>
        <v>0.4022</v>
      </c>
      <c r="N20" s="734" t="str">
        <f t="shared" si="4"/>
        <v/>
      </c>
      <c r="O20" s="734">
        <f t="shared" si="4"/>
        <v>0.47120000000000001</v>
      </c>
      <c r="P20" s="734" t="str">
        <f t="shared" si="4"/>
        <v/>
      </c>
      <c r="Q20" s="734">
        <f t="shared" si="4"/>
        <v>0.54020000000000001</v>
      </c>
      <c r="R20" s="734" t="str">
        <f t="shared" si="4"/>
        <v/>
      </c>
      <c r="S20" s="734">
        <f t="shared" si="4"/>
        <v>0.60919999999999996</v>
      </c>
      <c r="T20" s="734" t="str">
        <f t="shared" si="4"/>
        <v/>
      </c>
      <c r="U20" s="734">
        <f t="shared" si="4"/>
        <v>0.67820000000000003</v>
      </c>
      <c r="V20" s="734" t="str">
        <f t="shared" si="4"/>
        <v/>
      </c>
      <c r="W20" s="734">
        <f t="shared" si="4"/>
        <v>0.747</v>
      </c>
      <c r="X20" s="734" t="str">
        <f t="shared" si="4"/>
        <v/>
      </c>
      <c r="Y20" s="735">
        <f t="shared" si="4"/>
        <v>0.81599999999999995</v>
      </c>
      <c r="Z20" s="736"/>
      <c r="AA20" s="1677"/>
      <c r="AB20" s="875"/>
      <c r="AC20" s="872"/>
    </row>
    <row r="21" spans="1:29" ht="18.899999999999999" customHeight="1">
      <c r="A21" s="1635" t="s">
        <v>10533</v>
      </c>
      <c r="B21" s="732"/>
      <c r="C21" s="732">
        <v>1E-4</v>
      </c>
      <c r="D21" s="732"/>
      <c r="E21" s="732">
        <v>5.0000000000000001E-3</v>
      </c>
      <c r="F21" s="732"/>
      <c r="G21" s="732">
        <v>6.0000000000000001E-3</v>
      </c>
      <c r="H21" s="732"/>
      <c r="I21" s="732">
        <v>6.0000000000000001E-3</v>
      </c>
      <c r="J21" s="732"/>
      <c r="K21" s="732">
        <v>6.0000000000000001E-3</v>
      </c>
      <c r="L21" s="732"/>
      <c r="M21" s="732">
        <v>6.0000000000000001E-3</v>
      </c>
      <c r="N21" s="732"/>
      <c r="O21" s="732">
        <v>6.0000000000000001E-3</v>
      </c>
      <c r="P21" s="732"/>
      <c r="Q21" s="732">
        <v>6.0000000000000001E-3</v>
      </c>
      <c r="R21" s="732"/>
      <c r="S21" s="732">
        <v>6.0000000000000001E-3</v>
      </c>
      <c r="T21" s="732"/>
      <c r="U21" s="732">
        <v>6.0000000000000001E-3</v>
      </c>
      <c r="V21" s="732"/>
      <c r="W21" s="732">
        <v>6.0000000000000001E-3</v>
      </c>
      <c r="X21" s="732"/>
      <c r="Y21" s="733">
        <v>6.0000000000000001E-3</v>
      </c>
      <c r="Z21" s="736"/>
      <c r="AA21" s="1676"/>
      <c r="AB21" s="875"/>
      <c r="AC21" s="872"/>
    </row>
    <row r="22" spans="1:29" ht="18.899999999999999" customHeight="1">
      <c r="A22" s="1636"/>
      <c r="B22" s="734"/>
      <c r="C22" s="734">
        <f>C21</f>
        <v>1E-4</v>
      </c>
      <c r="D22" s="734" t="str">
        <f>IF(D21="","",B22+D21)</f>
        <v/>
      </c>
      <c r="E22" s="734">
        <f t="shared" ref="E22:I22" si="5">C22+E21</f>
        <v>5.1000000000000004E-3</v>
      </c>
      <c r="F22" s="734" t="str">
        <f>IF(F21="","",D22+F21)</f>
        <v/>
      </c>
      <c r="G22" s="734">
        <f t="shared" si="5"/>
        <v>1.11E-2</v>
      </c>
      <c r="H22" s="734" t="str">
        <f>IF(H21="","",F22+H21)</f>
        <v/>
      </c>
      <c r="I22" s="734">
        <f t="shared" si="5"/>
        <v>1.7100000000000001E-2</v>
      </c>
      <c r="J22" s="734" t="str">
        <f>IF(J21="","",H22+J21)</f>
        <v/>
      </c>
      <c r="K22" s="734">
        <f>I22+K21</f>
        <v>2.3099999999999999E-2</v>
      </c>
      <c r="L22" s="734" t="str">
        <f>IF(L21="","",J22+L21)</f>
        <v/>
      </c>
      <c r="M22" s="734">
        <f>K22+M21</f>
        <v>2.9100000000000001E-2</v>
      </c>
      <c r="N22" s="734" t="str">
        <f>IF(N21="","",L22+N21)</f>
        <v/>
      </c>
      <c r="O22" s="734">
        <f>M22+O21</f>
        <v>3.5099999999999999E-2</v>
      </c>
      <c r="P22" s="734" t="str">
        <f>IF(P21="","",N22+P21)</f>
        <v/>
      </c>
      <c r="Q22" s="734">
        <f>O22+Q21</f>
        <v>4.1099999999999998E-2</v>
      </c>
      <c r="R22" s="734" t="str">
        <f>IF(R21="","",P22+R21)</f>
        <v/>
      </c>
      <c r="S22" s="734">
        <f>Q22+S21</f>
        <v>4.7100000000000003E-2</v>
      </c>
      <c r="T22" s="734" t="str">
        <f>IF(T21="","",R22+T21)</f>
        <v/>
      </c>
      <c r="U22" s="734">
        <f>S22+U21</f>
        <v>5.3100000000000001E-2</v>
      </c>
      <c r="V22" s="734" t="str">
        <f>IF(V21="","",T22+V21)</f>
        <v/>
      </c>
      <c r="W22" s="734">
        <f>U22+W21</f>
        <v>5.91E-2</v>
      </c>
      <c r="X22" s="734" t="str">
        <f>IF(X21="","",V22+X21)</f>
        <v/>
      </c>
      <c r="Y22" s="735">
        <f>W22+Y21</f>
        <v>6.5100000000000005E-2</v>
      </c>
      <c r="Z22" s="736"/>
      <c r="AA22" s="1677"/>
      <c r="AB22" s="875"/>
      <c r="AC22" s="872"/>
    </row>
    <row r="23" spans="1:29" ht="18.899999999999999" customHeight="1">
      <c r="A23" s="1635" t="s">
        <v>10535</v>
      </c>
      <c r="B23" s="732"/>
      <c r="C23" s="732">
        <v>2.0000000000000001E-4</v>
      </c>
      <c r="D23" s="732"/>
      <c r="E23" s="732">
        <v>3.0000000000000001E-3</v>
      </c>
      <c r="F23" s="732"/>
      <c r="G23" s="732">
        <v>3.0000000000000001E-3</v>
      </c>
      <c r="H23" s="732"/>
      <c r="I23" s="732">
        <v>3.0000000000000001E-3</v>
      </c>
      <c r="J23" s="732"/>
      <c r="K23" s="732">
        <v>3.0000000000000001E-3</v>
      </c>
      <c r="L23" s="732"/>
      <c r="M23" s="732">
        <v>3.0000000000000001E-3</v>
      </c>
      <c r="N23" s="732"/>
      <c r="O23" s="732">
        <v>3.0000000000000001E-3</v>
      </c>
      <c r="P23" s="732"/>
      <c r="Q23" s="732">
        <v>3.0000000000000001E-3</v>
      </c>
      <c r="R23" s="732"/>
      <c r="S23" s="732">
        <v>3.0000000000000001E-3</v>
      </c>
      <c r="T23" s="732"/>
      <c r="U23" s="732">
        <v>3.0000000000000001E-3</v>
      </c>
      <c r="V23" s="732"/>
      <c r="W23" s="732">
        <v>3.0000000000000001E-3</v>
      </c>
      <c r="X23" s="732"/>
      <c r="Y23" s="733">
        <v>3.0000000000000001E-3</v>
      </c>
      <c r="Z23" s="736"/>
      <c r="AA23" s="1676"/>
      <c r="AB23" s="875"/>
      <c r="AC23" s="872"/>
    </row>
    <row r="24" spans="1:29" ht="18.899999999999999" customHeight="1">
      <c r="A24" s="1636"/>
      <c r="B24" s="734"/>
      <c r="C24" s="734">
        <f>C23</f>
        <v>2.0000000000000001E-4</v>
      </c>
      <c r="D24" s="734" t="str">
        <f>IF(D23="","",B24+D23)</f>
        <v/>
      </c>
      <c r="E24" s="734">
        <f t="shared" ref="E24:I24" si="6">C24+E23</f>
        <v>3.2000000000000002E-3</v>
      </c>
      <c r="F24" s="734" t="str">
        <f>IF(F23="","",D24+F23)</f>
        <v/>
      </c>
      <c r="G24" s="734">
        <f t="shared" si="6"/>
        <v>6.1999999999999998E-3</v>
      </c>
      <c r="H24" s="734" t="str">
        <f>IF(H23="","",F24+H23)</f>
        <v/>
      </c>
      <c r="I24" s="734">
        <f t="shared" si="6"/>
        <v>9.1999999999999998E-3</v>
      </c>
      <c r="J24" s="734" t="str">
        <f>IF(J23="","",H24+J23)</f>
        <v/>
      </c>
      <c r="K24" s="734">
        <f>I24+K23</f>
        <v>1.2200000000000001E-2</v>
      </c>
      <c r="L24" s="734" t="str">
        <f>IF(L23="","",J24+L23)</f>
        <v/>
      </c>
      <c r="M24" s="734">
        <f>K24+M23</f>
        <v>1.52E-2</v>
      </c>
      <c r="N24" s="734" t="str">
        <f>IF(N23="","",L24+N23)</f>
        <v/>
      </c>
      <c r="O24" s="734">
        <f>M24+O23</f>
        <v>1.8200000000000001E-2</v>
      </c>
      <c r="P24" s="734" t="str">
        <f>IF(P23="","",N24+P23)</f>
        <v/>
      </c>
      <c r="Q24" s="734">
        <f>O24+Q23</f>
        <v>2.12E-2</v>
      </c>
      <c r="R24" s="734" t="str">
        <f>IF(R23="","",P24+R23)</f>
        <v/>
      </c>
      <c r="S24" s="734">
        <f>Q24+S23</f>
        <v>2.4199999999999999E-2</v>
      </c>
      <c r="T24" s="734" t="str">
        <f>IF(T23="","",R24+T23)</f>
        <v/>
      </c>
      <c r="U24" s="734">
        <f>S24+U23</f>
        <v>2.7199999999999998E-2</v>
      </c>
      <c r="V24" s="734" t="str">
        <f>IF(V23="","",T24+V23)</f>
        <v/>
      </c>
      <c r="W24" s="734">
        <f>U24+W23</f>
        <v>3.0200000000000001E-2</v>
      </c>
      <c r="X24" s="734" t="str">
        <f>IF(X23="","",V24+X23)</f>
        <v/>
      </c>
      <c r="Y24" s="735">
        <f>W24+Y23</f>
        <v>3.32E-2</v>
      </c>
      <c r="Z24" s="736"/>
      <c r="AA24" s="1677"/>
      <c r="AB24" s="875"/>
      <c r="AC24" s="872"/>
    </row>
    <row r="25" spans="1:29" ht="18.899999999999999" customHeight="1">
      <c r="A25" s="1635" t="s">
        <v>10537</v>
      </c>
      <c r="B25" s="732"/>
      <c r="C25" s="732">
        <v>6.0000000000000001E-3</v>
      </c>
      <c r="D25" s="732"/>
      <c r="E25" s="732">
        <v>1.0699999999999999E-2</v>
      </c>
      <c r="F25" s="732"/>
      <c r="G25" s="732">
        <v>1.2699999999999999E-2</v>
      </c>
      <c r="H25" s="732"/>
      <c r="I25" s="732">
        <v>1.2699999999999999E-2</v>
      </c>
      <c r="J25" s="732"/>
      <c r="K25" s="732">
        <v>1.2699999999999999E-2</v>
      </c>
      <c r="L25" s="732"/>
      <c r="M25" s="732">
        <v>1.2699999999999999E-2</v>
      </c>
      <c r="N25" s="732"/>
      <c r="O25" s="732">
        <v>1.2699999999999999E-2</v>
      </c>
      <c r="P25" s="732"/>
      <c r="Q25" s="732">
        <v>1.2699999999999999E-2</v>
      </c>
      <c r="R25" s="732"/>
      <c r="S25" s="732">
        <v>1.2699999999999999E-2</v>
      </c>
      <c r="T25" s="732"/>
      <c r="U25" s="732">
        <v>1.2699999999999999E-2</v>
      </c>
      <c r="V25" s="732"/>
      <c r="W25" s="732">
        <v>1.2699999999999999E-2</v>
      </c>
      <c r="X25" s="732"/>
      <c r="Y25" s="733">
        <v>1.2699999999999999E-2</v>
      </c>
      <c r="Z25" s="736"/>
      <c r="AA25" s="1676"/>
      <c r="AB25" s="875"/>
      <c r="AC25" s="872"/>
    </row>
    <row r="26" spans="1:29" ht="18.899999999999999" customHeight="1">
      <c r="A26" s="1636"/>
      <c r="B26" s="734"/>
      <c r="C26" s="734">
        <f>C25</f>
        <v>6.0000000000000001E-3</v>
      </c>
      <c r="D26" s="734" t="str">
        <f>IF(D25="","",B26+D25)</f>
        <v/>
      </c>
      <c r="E26" s="734">
        <f t="shared" ref="E26:I26" si="7">C26+E25</f>
        <v>1.67E-2</v>
      </c>
      <c r="F26" s="734" t="str">
        <f>IF(F25="","",D26+F25)</f>
        <v/>
      </c>
      <c r="G26" s="734">
        <f t="shared" si="7"/>
        <v>2.9399999999999999E-2</v>
      </c>
      <c r="H26" s="734" t="str">
        <f>IF(H25="","",F26+H25)</f>
        <v/>
      </c>
      <c r="I26" s="734">
        <f t="shared" si="7"/>
        <v>4.2099999999999999E-2</v>
      </c>
      <c r="J26" s="734" t="str">
        <f>IF(J25="","",H26+J25)</f>
        <v/>
      </c>
      <c r="K26" s="734">
        <f>IF(K25="","",I26+K25)</f>
        <v>5.4800000000000001E-2</v>
      </c>
      <c r="L26" s="734" t="str">
        <f>IF(L25="","",J26+L25)</f>
        <v/>
      </c>
      <c r="M26" s="734">
        <f>K26+M25</f>
        <v>6.7500000000000004E-2</v>
      </c>
      <c r="N26" s="734" t="str">
        <f>IF(N25="","",L26+N25)</f>
        <v/>
      </c>
      <c r="O26" s="734">
        <f>M26+O25</f>
        <v>8.0199999999999994E-2</v>
      </c>
      <c r="P26" s="734" t="str">
        <f>IF(P25="","",N26+P25)</f>
        <v/>
      </c>
      <c r="Q26" s="734">
        <f>O35+Q25</f>
        <v>0.26019999999999999</v>
      </c>
      <c r="R26" s="734" t="str">
        <f>IF(R25="","",P26+R25)</f>
        <v/>
      </c>
      <c r="S26" s="734">
        <f>Q26+S25</f>
        <v>0.27289999999999998</v>
      </c>
      <c r="T26" s="734" t="str">
        <f>IF(T25="","",R26+T25)</f>
        <v/>
      </c>
      <c r="U26" s="734">
        <f>S26+U25</f>
        <v>0.28560000000000002</v>
      </c>
      <c r="V26" s="734" t="str">
        <f>IF(V25="","",T26+V25)</f>
        <v/>
      </c>
      <c r="W26" s="734">
        <f>U26+W25</f>
        <v>0.29830000000000001</v>
      </c>
      <c r="X26" s="734" t="str">
        <f>IF(X25="","",V26+X25)</f>
        <v/>
      </c>
      <c r="Y26" s="735">
        <f>W26+Y25</f>
        <v>0.311</v>
      </c>
      <c r="Z26" s="736"/>
      <c r="AA26" s="1677"/>
      <c r="AB26" s="875"/>
      <c r="AC26" s="872"/>
    </row>
    <row r="27" spans="1:29" ht="18.899999999999999" customHeight="1">
      <c r="A27" s="1635" t="s">
        <v>10539</v>
      </c>
      <c r="B27" s="732"/>
      <c r="C27" s="732">
        <v>5.8999999999999999E-3</v>
      </c>
      <c r="D27" s="732"/>
      <c r="E27" s="732">
        <v>1E-3</v>
      </c>
      <c r="F27" s="732"/>
      <c r="G27" s="732">
        <v>8.0000000000000002E-3</v>
      </c>
      <c r="H27" s="732"/>
      <c r="I27" s="732">
        <v>8.0000000000000002E-3</v>
      </c>
      <c r="J27" s="732"/>
      <c r="K27" s="732">
        <v>8.0000000000000002E-3</v>
      </c>
      <c r="L27" s="732"/>
      <c r="M27" s="732">
        <v>8.0000000000000002E-3</v>
      </c>
      <c r="N27" s="732"/>
      <c r="O27" s="732">
        <v>8.0000000000000002E-3</v>
      </c>
      <c r="P27" s="732"/>
      <c r="Q27" s="732">
        <v>8.0000000000000002E-3</v>
      </c>
      <c r="R27" s="732"/>
      <c r="S27" s="732">
        <v>8.0000000000000002E-3</v>
      </c>
      <c r="T27" s="732"/>
      <c r="U27" s="732">
        <v>8.0000000000000002E-3</v>
      </c>
      <c r="V27" s="732"/>
      <c r="W27" s="732">
        <v>8.0000000000000002E-3</v>
      </c>
      <c r="X27" s="732"/>
      <c r="Y27" s="733">
        <v>8.0000000000000002E-3</v>
      </c>
      <c r="Z27" s="736"/>
      <c r="AA27" s="1676"/>
      <c r="AB27" s="875"/>
      <c r="AC27" s="872"/>
    </row>
    <row r="28" spans="1:29" ht="18.899999999999999" customHeight="1">
      <c r="A28" s="1636"/>
      <c r="B28" s="734"/>
      <c r="C28" s="734">
        <f>C27</f>
        <v>5.8999999999999999E-3</v>
      </c>
      <c r="D28" s="734" t="str">
        <f>IF(D27="","",B28+D27)</f>
        <v/>
      </c>
      <c r="E28" s="734">
        <f t="shared" ref="E28:I28" si="8">C28+E27</f>
        <v>6.8999999999999999E-3</v>
      </c>
      <c r="F28" s="734" t="str">
        <f>IF(F27="","",D28+F27)</f>
        <v/>
      </c>
      <c r="G28" s="734">
        <f t="shared" si="8"/>
        <v>1.49E-2</v>
      </c>
      <c r="H28" s="734" t="str">
        <f>IF(H27="","",F28+H27)</f>
        <v/>
      </c>
      <c r="I28" s="734">
        <f t="shared" si="8"/>
        <v>2.29E-2</v>
      </c>
      <c r="J28" s="734" t="str">
        <f>IF(J27="","",H28+J27)</f>
        <v/>
      </c>
      <c r="K28" s="734">
        <f>I28+K27</f>
        <v>3.09E-2</v>
      </c>
      <c r="L28" s="734" t="str">
        <f>IF(L27="","",J28+L27)</f>
        <v/>
      </c>
      <c r="M28" s="734">
        <f>K28+M27</f>
        <v>3.8899999999999997E-2</v>
      </c>
      <c r="N28" s="734" t="str">
        <f>IF(N27="","",L28+N27)</f>
        <v/>
      </c>
      <c r="O28" s="734">
        <f>M28+O27</f>
        <v>4.6899999999999997E-2</v>
      </c>
      <c r="P28" s="734" t="str">
        <f>IF(P27="","",N28+P27)</f>
        <v/>
      </c>
      <c r="Q28" s="734">
        <f>O28+Q27</f>
        <v>5.4899999999999997E-2</v>
      </c>
      <c r="R28" s="734" t="str">
        <f>IF(R27="","",P28+R27)</f>
        <v/>
      </c>
      <c r="S28" s="734">
        <f>Q28+S27</f>
        <v>6.2899999999999998E-2</v>
      </c>
      <c r="T28" s="734" t="str">
        <f>IF(T27="","",R28+T27)</f>
        <v/>
      </c>
      <c r="U28" s="734">
        <f>S28+U27</f>
        <v>7.0900000000000005E-2</v>
      </c>
      <c r="V28" s="734" t="str">
        <f>IF(V27="","",T28+V27)</f>
        <v/>
      </c>
      <c r="W28" s="734">
        <f>U28+W27</f>
        <v>7.8899999999999998E-2</v>
      </c>
      <c r="X28" s="734" t="str">
        <f>IF(X27="","",V28+X27)</f>
        <v/>
      </c>
      <c r="Y28" s="735">
        <f>W28+Y27</f>
        <v>8.6900000000000005E-2</v>
      </c>
      <c r="Z28" s="736"/>
      <c r="AA28" s="1677"/>
      <c r="AB28" s="875"/>
      <c r="AC28" s="872"/>
    </row>
    <row r="29" spans="1:29" ht="18.899999999999999" customHeight="1">
      <c r="A29" s="1635" t="s">
        <v>10541</v>
      </c>
      <c r="B29" s="732"/>
      <c r="C29" s="732">
        <v>1E-4</v>
      </c>
      <c r="D29" s="732"/>
      <c r="E29" s="732">
        <v>1.6000000000000001E-3</v>
      </c>
      <c r="F29" s="732"/>
      <c r="G29" s="732">
        <v>2E-3</v>
      </c>
      <c r="H29" s="732"/>
      <c r="I29" s="732">
        <v>2E-3</v>
      </c>
      <c r="J29" s="732"/>
      <c r="K29" s="732">
        <v>2E-3</v>
      </c>
      <c r="L29" s="732"/>
      <c r="M29" s="732">
        <v>2E-3</v>
      </c>
      <c r="N29" s="732"/>
      <c r="O29" s="732">
        <v>2E-3</v>
      </c>
      <c r="P29" s="732"/>
      <c r="Q29" s="732">
        <v>2E-3</v>
      </c>
      <c r="R29" s="732"/>
      <c r="S29" s="732">
        <v>2E-3</v>
      </c>
      <c r="T29" s="732"/>
      <c r="U29" s="732">
        <v>2E-3</v>
      </c>
      <c r="V29" s="732"/>
      <c r="W29" s="732">
        <v>2E-3</v>
      </c>
      <c r="X29" s="732"/>
      <c r="Y29" s="733">
        <v>2E-3</v>
      </c>
      <c r="Z29" s="736"/>
      <c r="AA29" s="1676"/>
      <c r="AB29" s="875"/>
      <c r="AC29" s="872"/>
    </row>
    <row r="30" spans="1:29" ht="18.899999999999999" customHeight="1">
      <c r="A30" s="1636"/>
      <c r="B30" s="734"/>
      <c r="C30" s="734">
        <f>C29</f>
        <v>1E-4</v>
      </c>
      <c r="D30" s="734" t="str">
        <f>IF(D29="","",B30+D29)</f>
        <v/>
      </c>
      <c r="E30" s="734">
        <f t="shared" ref="E30:I30" si="9">C30+E29</f>
        <v>1.6999999999999999E-3</v>
      </c>
      <c r="F30" s="734" t="str">
        <f>IF(F29="","",D30+F29)</f>
        <v/>
      </c>
      <c r="G30" s="734">
        <f t="shared" si="9"/>
        <v>3.7000000000000002E-3</v>
      </c>
      <c r="H30" s="734" t="str">
        <f>IF(H29="","",F30+H29)</f>
        <v/>
      </c>
      <c r="I30" s="734">
        <f t="shared" si="9"/>
        <v>5.7000000000000002E-3</v>
      </c>
      <c r="J30" s="734" t="str">
        <f>IF(J29="","",H30+J29)</f>
        <v/>
      </c>
      <c r="K30" s="734">
        <f>I30+K29</f>
        <v>7.7000000000000002E-3</v>
      </c>
      <c r="L30" s="734" t="str">
        <f>IF(L29="","",J30+L29)</f>
        <v/>
      </c>
      <c r="M30" s="734">
        <f>K30+M29</f>
        <v>9.7000000000000003E-3</v>
      </c>
      <c r="N30" s="734" t="str">
        <f>IF(N29="","",L30+N29)</f>
        <v/>
      </c>
      <c r="O30" s="734">
        <f>M30+O29</f>
        <v>1.17E-2</v>
      </c>
      <c r="P30" s="734" t="str">
        <f t="shared" ref="P30" si="10">IF(P29="","",N30+P29)</f>
        <v/>
      </c>
      <c r="Q30" s="734">
        <f>O30+Q29</f>
        <v>1.37E-2</v>
      </c>
      <c r="R30" s="734" t="str">
        <f>IF(R29="","",P30+R29)</f>
        <v/>
      </c>
      <c r="S30" s="734">
        <f>Q30+S29</f>
        <v>1.5699999999999999E-2</v>
      </c>
      <c r="T30" s="734" t="str">
        <f>IF(T29="","",R30+T29)</f>
        <v/>
      </c>
      <c r="U30" s="734">
        <f>S30+U29</f>
        <v>1.77E-2</v>
      </c>
      <c r="V30" s="734" t="str">
        <f>IF(V29="","",T30+V29)</f>
        <v/>
      </c>
      <c r="W30" s="734">
        <f>U30+W29</f>
        <v>1.9699999999999999E-2</v>
      </c>
      <c r="X30" s="734" t="str">
        <f>IF(X29="","",V30+X29)</f>
        <v/>
      </c>
      <c r="Y30" s="735">
        <f>W30+Y29</f>
        <v>2.1700000000000001E-2</v>
      </c>
      <c r="Z30" s="736"/>
      <c r="AA30" s="1677"/>
      <c r="AB30" s="875"/>
      <c r="AC30" s="872"/>
    </row>
    <row r="31" spans="1:29" ht="18.899999999999999" customHeight="1">
      <c r="A31" s="1635" t="s">
        <v>10543</v>
      </c>
      <c r="B31" s="732"/>
      <c r="C31" s="732">
        <v>1E-4</v>
      </c>
      <c r="D31" s="732"/>
      <c r="E31" s="732">
        <v>6.0000000000000001E-3</v>
      </c>
      <c r="F31" s="732"/>
      <c r="G31" s="732">
        <v>6.1999999999999998E-3</v>
      </c>
      <c r="H31" s="732"/>
      <c r="I31" s="732">
        <v>6.1999999999999998E-3</v>
      </c>
      <c r="J31" s="732"/>
      <c r="K31" s="732">
        <v>6.1999999999999998E-3</v>
      </c>
      <c r="L31" s="732"/>
      <c r="M31" s="732">
        <v>6.1999999999999998E-3</v>
      </c>
      <c r="N31" s="732"/>
      <c r="O31" s="732">
        <v>6.1999999999999998E-3</v>
      </c>
      <c r="P31" s="732"/>
      <c r="Q31" s="732">
        <v>6.1999999999999998E-3</v>
      </c>
      <c r="R31" s="732"/>
      <c r="S31" s="732">
        <v>6.1999999999999998E-3</v>
      </c>
      <c r="T31" s="732"/>
      <c r="U31" s="732">
        <v>6.1999999999999998E-3</v>
      </c>
      <c r="V31" s="732"/>
      <c r="W31" s="732">
        <v>6.1999999999999998E-3</v>
      </c>
      <c r="X31" s="732"/>
      <c r="Y31" s="733">
        <v>6.1999999999999998E-3</v>
      </c>
      <c r="Z31" s="736"/>
      <c r="AA31" s="1676"/>
      <c r="AB31" s="875"/>
      <c r="AC31" s="872"/>
    </row>
    <row r="32" spans="1:29" ht="18.899999999999999" customHeight="1">
      <c r="A32" s="1636"/>
      <c r="B32" s="734"/>
      <c r="C32" s="734">
        <f>C31</f>
        <v>1E-4</v>
      </c>
      <c r="D32" s="734" t="str">
        <f>IF(D31="","",B32+D31)</f>
        <v/>
      </c>
      <c r="E32" s="734">
        <f t="shared" ref="E32:I32" si="11">C32+E31</f>
        <v>6.1000000000000004E-3</v>
      </c>
      <c r="F32" s="734" t="str">
        <f>IF(F31="","",D32+F31)</f>
        <v/>
      </c>
      <c r="G32" s="734">
        <f t="shared" si="11"/>
        <v>1.23E-2</v>
      </c>
      <c r="H32" s="734" t="str">
        <f>IF(H31="","",F32+H31)</f>
        <v/>
      </c>
      <c r="I32" s="734">
        <f t="shared" si="11"/>
        <v>1.8499999999999999E-2</v>
      </c>
      <c r="J32" s="734" t="str">
        <f>IF(J31="","",H32+J31)</f>
        <v/>
      </c>
      <c r="K32" s="734">
        <f>I32+K31</f>
        <v>2.47E-2</v>
      </c>
      <c r="L32" s="734" t="str">
        <f>IF(L31="","",J32+L31)</f>
        <v/>
      </c>
      <c r="M32" s="734">
        <f>K32+M31</f>
        <v>3.09E-2</v>
      </c>
      <c r="N32" s="734" t="str">
        <f>IF(N31="","",L32+N31)</f>
        <v/>
      </c>
      <c r="O32" s="734">
        <f>M32+O31</f>
        <v>3.7100000000000001E-2</v>
      </c>
      <c r="P32" s="734" t="str">
        <f>IF(P31="","",N32+P31)</f>
        <v/>
      </c>
      <c r="Q32" s="734">
        <f>O32+Q31</f>
        <v>4.3299999999999998E-2</v>
      </c>
      <c r="R32" s="734" t="str">
        <f>IF(R31="","",P32+R31)</f>
        <v/>
      </c>
      <c r="S32" s="734">
        <f>Q32+S31</f>
        <v>4.9500000000000002E-2</v>
      </c>
      <c r="T32" s="734" t="str">
        <f>IF(T31="","",R32+T31)</f>
        <v/>
      </c>
      <c r="U32" s="734">
        <f>S32+U31</f>
        <v>5.57E-2</v>
      </c>
      <c r="V32" s="734" t="str">
        <f>IF(V31="","",T32+V31)</f>
        <v/>
      </c>
      <c r="W32" s="734">
        <f>U32+W31</f>
        <v>6.1899999999999997E-2</v>
      </c>
      <c r="X32" s="734" t="str">
        <f>IF(X31="","",V32+X31)</f>
        <v/>
      </c>
      <c r="Y32" s="735">
        <f>W32+Y31</f>
        <v>6.8099999999999994E-2</v>
      </c>
      <c r="Z32" s="736"/>
      <c r="AA32" s="1677"/>
      <c r="AB32" s="875"/>
      <c r="AC32" s="872"/>
    </row>
    <row r="33" spans="1:29" ht="18.899999999999999" customHeight="1">
      <c r="A33" s="1635" t="s">
        <v>10545</v>
      </c>
      <c r="B33" s="732"/>
      <c r="C33" s="732">
        <v>1E-4</v>
      </c>
      <c r="D33" s="732"/>
      <c r="E33" s="732">
        <v>2E-3</v>
      </c>
      <c r="F33" s="732"/>
      <c r="G33" s="732">
        <v>2.5000000000000001E-3</v>
      </c>
      <c r="H33" s="732"/>
      <c r="I33" s="732">
        <v>2.5000000000000001E-3</v>
      </c>
      <c r="J33" s="732"/>
      <c r="K33" s="732">
        <v>2.5000000000000001E-3</v>
      </c>
      <c r="L33" s="732"/>
      <c r="M33" s="732">
        <v>2.5000000000000001E-3</v>
      </c>
      <c r="N33" s="732"/>
      <c r="O33" s="732">
        <v>2.5000000000000001E-3</v>
      </c>
      <c r="P33" s="732"/>
      <c r="Q33" s="732">
        <v>2.5000000000000001E-3</v>
      </c>
      <c r="R33" s="732"/>
      <c r="S33" s="732">
        <v>2.5000000000000001E-3</v>
      </c>
      <c r="T33" s="732"/>
      <c r="U33" s="732">
        <v>2.5000000000000001E-3</v>
      </c>
      <c r="V33" s="732"/>
      <c r="W33" s="732">
        <v>2.5000000000000001E-3</v>
      </c>
      <c r="X33" s="732"/>
      <c r="Y33" s="733">
        <v>2.5000000000000001E-3</v>
      </c>
      <c r="Z33" s="736"/>
      <c r="AA33" s="1676"/>
      <c r="AB33" s="875"/>
      <c r="AC33" s="872"/>
    </row>
    <row r="34" spans="1:29" ht="18.899999999999999" customHeight="1">
      <c r="A34" s="1636"/>
      <c r="B34" s="734"/>
      <c r="C34" s="734">
        <f>C33</f>
        <v>1E-4</v>
      </c>
      <c r="D34" s="734" t="str">
        <f>IF(D33="","",B34+D33)</f>
        <v/>
      </c>
      <c r="E34" s="734">
        <f t="shared" ref="E34:I34" si="12">C34+E33</f>
        <v>2.0999999999999999E-3</v>
      </c>
      <c r="F34" s="734" t="str">
        <f>IF(F33="","",D34+F33)</f>
        <v/>
      </c>
      <c r="G34" s="734">
        <f t="shared" si="12"/>
        <v>4.5999999999999999E-3</v>
      </c>
      <c r="H34" s="734" t="str">
        <f>IF(H33="","",F34+H33)</f>
        <v/>
      </c>
      <c r="I34" s="734">
        <f t="shared" si="12"/>
        <v>7.1000000000000004E-3</v>
      </c>
      <c r="J34" s="734" t="str">
        <f>IF(J33="","",H34+J33)</f>
        <v/>
      </c>
      <c r="K34" s="734">
        <f>I34+K33</f>
        <v>9.5999999999999992E-3</v>
      </c>
      <c r="L34" s="734" t="str">
        <f>IF(L33="","",J34+L33)</f>
        <v/>
      </c>
      <c r="M34" s="734">
        <f>K34+M33</f>
        <v>1.21E-2</v>
      </c>
      <c r="N34" s="734" t="str">
        <f>IF(N33="","",L34+N33)</f>
        <v/>
      </c>
      <c r="O34" s="734">
        <f>M34+O33</f>
        <v>1.46E-2</v>
      </c>
      <c r="P34" s="734" t="str">
        <f>IF(P33="","",N34+P33)</f>
        <v/>
      </c>
      <c r="Q34" s="734">
        <f>O34+Q33</f>
        <v>1.7100000000000001E-2</v>
      </c>
      <c r="R34" s="734" t="str">
        <f>IF(R33="","",P34+R33)</f>
        <v/>
      </c>
      <c r="S34" s="734">
        <f>Q34+S33</f>
        <v>1.9599999999999999E-2</v>
      </c>
      <c r="T34" s="734" t="str">
        <f>IF(T33="","",R34+T33)</f>
        <v/>
      </c>
      <c r="U34" s="734">
        <f>S34+U33</f>
        <v>2.2100000000000002E-2</v>
      </c>
      <c r="V34" s="734" t="str">
        <f>IF(V33="","",T34+V33)</f>
        <v/>
      </c>
      <c r="W34" s="734">
        <f>U34+W33</f>
        <v>2.46E-2</v>
      </c>
      <c r="X34" s="734" t="str">
        <f>IF(X33="","",V34+X33)</f>
        <v/>
      </c>
      <c r="Y34" s="735">
        <f>W34+Y33</f>
        <v>2.7099999999999999E-2</v>
      </c>
      <c r="Z34" s="736"/>
      <c r="AA34" s="1677"/>
      <c r="AB34" s="875"/>
      <c r="AC34" s="872"/>
    </row>
    <row r="35" spans="1:29" ht="18.899999999999999" customHeight="1">
      <c r="A35" s="1635" t="s">
        <v>10546</v>
      </c>
      <c r="B35" s="732" t="str">
        <f>IF((B12+B14+B16+B18+B20+B22+B24+B26+B28+B30+B32+B34)=0,"",B12+B14+B16+B18+B20+B22+B24+B26+B28+B30+B32+B34)</f>
        <v/>
      </c>
      <c r="C35" s="732">
        <f>C11+C13+C15+C17+C19+C21+C23+C25+C27+C29+C31+C33</f>
        <v>0.20100000000000001</v>
      </c>
      <c r="D35" s="732" t="str">
        <f>IF((D11+D13+D15+D17+D19+D21+D23+D25+D27+D29+D31+D33)=0,"",D11+D13+D15+D17+D19+D21+D23+D25+D27+D29+D31+D33)</f>
        <v/>
      </c>
      <c r="E35" s="732">
        <f t="shared" ref="E35:S35" si="13">E11+E13+E15+E17+E19+E21+E23+E25+E27+E29+E31+E33</f>
        <v>0.22639999999999999</v>
      </c>
      <c r="F35" s="732" t="str">
        <f>IF((F11+F13+F15+F17+F19+F21+F23+F25+F27+F29+F31+F33)=0,"",F11+F13+F15+F17+F19+F21+F23+F25+F27+F29+F31+F33)</f>
        <v/>
      </c>
      <c r="G35" s="732">
        <f t="shared" si="13"/>
        <v>0.2475</v>
      </c>
      <c r="H35" s="732" t="str">
        <f>IF((H11+H13+H15+H17+H19+H21+H23+H25+H27+H29+H31+H33)=0,"",H11+H13+H15+H17+H19+H21+H23+H25+H27+H29+H31+H33)</f>
        <v/>
      </c>
      <c r="I35" s="732">
        <f t="shared" si="13"/>
        <v>0.2475</v>
      </c>
      <c r="J35" s="732" t="str">
        <f>IF((J11+J13+J15+J17+J19+J21+J23+J25+J27+J29+J31+J33)=0,"",J11+J13+J15+J17+J19+J21+J23+J25+J27+J29+J31+J33)</f>
        <v/>
      </c>
      <c r="K35" s="732">
        <f t="shared" si="13"/>
        <v>0.2475</v>
      </c>
      <c r="L35" s="732" t="str">
        <f>IF((L11+L13+L15+L17+L19+L21+L23+L25+L27+L29+L31+L33)=0,"",L11+L13+L15+L17+L19+L21+L23+L25+L27+L29+L31+L33)</f>
        <v/>
      </c>
      <c r="M35" s="732">
        <f t="shared" si="13"/>
        <v>0.2475</v>
      </c>
      <c r="N35" s="732" t="str">
        <f>IF((N11+N13+N15+N17+N19+N21+N23+N25+N27+N29+N31+N33)=0,"",N11+N13+N15+N17+N19+N21+N23+N25+N27+N29+N31+N33)</f>
        <v/>
      </c>
      <c r="O35" s="732">
        <f t="shared" si="13"/>
        <v>0.2475</v>
      </c>
      <c r="P35" s="732" t="str">
        <f>IF((P11+P13+P15+P17+P19+P21+P23+P25+P27+P29+P31+P33)=0,"",P11+P13+P15+P17+P19+P21+P23+P25+P27+P29+P31+P33)</f>
        <v/>
      </c>
      <c r="Q35" s="732">
        <f t="shared" si="13"/>
        <v>0.2475</v>
      </c>
      <c r="R35" s="732" t="str">
        <f>IF((R11+R13+R15+R17+R19+R21+R23+R25+R27+R29+R31+R33)=0,"",R11+R13+R15+R17+R19+R21+R23+R25+R27+R29+R31+R33)</f>
        <v/>
      </c>
      <c r="S35" s="732">
        <f t="shared" si="13"/>
        <v>0.2475</v>
      </c>
      <c r="T35" s="732" t="str">
        <f>IF((T11+T13+T15+T17+T19+T21+T23+T25+T27+T29+T31+T33)=0,"",T11+T13+T15+T17+T19+T21+T23+T25+T27+T29+T31+T33)</f>
        <v/>
      </c>
      <c r="U35" s="732">
        <f t="shared" ref="U35" si="14">U11+U13+U15+U17+U19+U21+U23+U25+U27+U29+U31+U33</f>
        <v>0.2475</v>
      </c>
      <c r="V35" s="732" t="str">
        <f>IF((V11+V13+V15+V17+V19+V21+V23+V25+V27+V29+V31+V33)=0,"",V11+V13+V15+V17+V19+V21+V23+V25+V27+V29+V31+V33)</f>
        <v/>
      </c>
      <c r="W35" s="732">
        <f t="shared" ref="W35" si="15">W11+W13+W15+W17+W19+W21+W23+W25+W27+W29+W31+W33</f>
        <v>0.24729999999999999</v>
      </c>
      <c r="X35" s="732" t="str">
        <f>IF((X11+X13+X15+X17+X19+X21+X23+X25+X27+X29+X31+X33)=0,"",X11+X13+X15+X17+X19+X21+X23+X25+X27+X29+X31+X33)</f>
        <v/>
      </c>
      <c r="Y35" s="733">
        <f t="shared" ref="Y35" si="16">Y11+Y13+Y15+Y17+Y19+Y21+Y23+Y25+Y27+Y29+Y31+Y33</f>
        <v>0.2475</v>
      </c>
      <c r="Z35" s="741"/>
      <c r="AA35" s="877"/>
      <c r="AB35" s="878"/>
      <c r="AC35" s="872"/>
    </row>
    <row r="36" spans="1:29" ht="18.899999999999999" customHeight="1" thickBot="1">
      <c r="A36" s="1678"/>
      <c r="B36" s="742" t="str">
        <f>B35</f>
        <v/>
      </c>
      <c r="C36" s="742">
        <f>C12+C14+C16+C18+C20+C22+C24+C26+C28+C30+C32+C34</f>
        <v>0.20100000000000001</v>
      </c>
      <c r="D36" s="742" t="str">
        <f>IF(D35="","",D35+B36)</f>
        <v/>
      </c>
      <c r="E36" s="742">
        <f t="shared" ref="E36:I36" si="17">C36+E35</f>
        <v>0.4274</v>
      </c>
      <c r="F36" s="742" t="str">
        <f>IF(F35="","",F35+D36)</f>
        <v/>
      </c>
      <c r="G36" s="742">
        <f t="shared" si="17"/>
        <v>0.67490000000000006</v>
      </c>
      <c r="H36" s="742" t="str">
        <f>IF(H35="","",H35+F36)</f>
        <v/>
      </c>
      <c r="I36" s="742">
        <f t="shared" si="17"/>
        <v>0.9224</v>
      </c>
      <c r="J36" s="742" t="str">
        <f>IF(J35="","",J35+H36)</f>
        <v/>
      </c>
      <c r="K36" s="742">
        <f>I36+K35</f>
        <v>1.1698999999999999</v>
      </c>
      <c r="L36" s="742" t="str">
        <f>IF(L35="","",L35+J36)</f>
        <v/>
      </c>
      <c r="M36" s="742">
        <f>K36+M35</f>
        <v>1.4174</v>
      </c>
      <c r="N36" s="742" t="str">
        <f>IF(N35="","",N35+L36)</f>
        <v/>
      </c>
      <c r="O36" s="742">
        <f>M36+O35</f>
        <v>1.6649</v>
      </c>
      <c r="P36" s="742" t="str">
        <f>IF(P35="","",P35+N36)</f>
        <v/>
      </c>
      <c r="Q36" s="742">
        <f>O36+Q35</f>
        <v>1.9124000000000001</v>
      </c>
      <c r="R36" s="742" t="str">
        <f>IF(R35="","",R35+P36)</f>
        <v/>
      </c>
      <c r="S36" s="742">
        <f>Q36+S35</f>
        <v>2.1598999999999999</v>
      </c>
      <c r="T36" s="742" t="str">
        <f>IF(T35="","",T35+R36)</f>
        <v/>
      </c>
      <c r="U36" s="742">
        <f>S36+U35</f>
        <v>2.4074</v>
      </c>
      <c r="V36" s="742" t="str">
        <f>IF(V35="","",V35+T36)</f>
        <v/>
      </c>
      <c r="W36" s="742">
        <f>U36+W35</f>
        <v>2.6547000000000001</v>
      </c>
      <c r="X36" s="742" t="str">
        <f>IF(X35="","",X35+V36)</f>
        <v/>
      </c>
      <c r="Y36" s="743">
        <f>W36+Y35</f>
        <v>2.9022000000000001</v>
      </c>
      <c r="Z36" s="736"/>
      <c r="AA36" s="872"/>
      <c r="AB36" s="872"/>
      <c r="AC36" s="872"/>
    </row>
    <row r="37" spans="1:29" s="744" customFormat="1" ht="41.25" customHeight="1">
      <c r="A37" s="1657"/>
      <c r="B37" s="1657"/>
      <c r="C37" s="1657"/>
      <c r="D37" s="1657"/>
      <c r="E37" s="1657"/>
      <c r="F37" s="1657"/>
      <c r="G37" s="1657"/>
      <c r="H37" s="1657"/>
      <c r="I37" s="1657"/>
      <c r="J37" s="1657"/>
      <c r="K37" s="1657"/>
      <c r="L37" s="1657"/>
      <c r="M37" s="1657"/>
      <c r="N37" s="1657"/>
      <c r="O37" s="1657"/>
      <c r="P37" s="1657"/>
      <c r="Q37" s="1657"/>
      <c r="R37" s="1657"/>
      <c r="S37" s="1657"/>
      <c r="T37" s="1657"/>
      <c r="U37" s="1657"/>
      <c r="V37" s="1657"/>
      <c r="W37" s="1657"/>
      <c r="X37" s="1657"/>
      <c r="Y37" s="1657"/>
      <c r="AA37" s="879"/>
      <c r="AB37" s="879"/>
      <c r="AC37" s="879"/>
    </row>
    <row r="38" spans="1:29" s="744" customFormat="1" ht="3.75" customHeight="1">
      <c r="A38" s="1639"/>
      <c r="B38" s="1640"/>
      <c r="C38" s="1640"/>
      <c r="D38" s="1640"/>
      <c r="E38" s="1640"/>
      <c r="F38" s="1640"/>
      <c r="G38" s="1640"/>
      <c r="H38" s="1640"/>
      <c r="I38" s="1640"/>
      <c r="J38" s="1640"/>
      <c r="K38" s="1640"/>
      <c r="L38" s="1640"/>
      <c r="M38" s="1640"/>
      <c r="N38" s="1640"/>
      <c r="O38" s="1640"/>
      <c r="P38" s="1640"/>
      <c r="Q38" s="1640"/>
      <c r="R38" s="1640"/>
      <c r="S38" s="1640"/>
      <c r="T38" s="1640"/>
      <c r="U38" s="1640"/>
      <c r="V38" s="1640"/>
      <c r="W38" s="1640"/>
      <c r="X38" s="1640"/>
      <c r="Y38" s="1641"/>
      <c r="AA38" s="879"/>
      <c r="AB38" s="879"/>
      <c r="AC38" s="879"/>
    </row>
    <row r="39" spans="1:29" s="723" customFormat="1" ht="23.25" customHeight="1">
      <c r="A39" s="1642" t="s">
        <v>11096</v>
      </c>
      <c r="B39" s="1621"/>
      <c r="C39" s="1621"/>
      <c r="D39" s="1621"/>
      <c r="E39" s="1621"/>
      <c r="F39" s="1621"/>
      <c r="G39" s="1621"/>
      <c r="H39" s="1621"/>
      <c r="I39" s="1621"/>
      <c r="J39" s="1621"/>
      <c r="K39" s="1621"/>
      <c r="L39" s="1621"/>
      <c r="M39" s="1621"/>
      <c r="N39" s="1621"/>
      <c r="O39" s="1621"/>
      <c r="P39" s="1621"/>
      <c r="Q39" s="1621"/>
      <c r="R39" s="1621"/>
      <c r="S39" s="1621"/>
      <c r="T39" s="1621"/>
      <c r="U39" s="1621"/>
      <c r="V39" s="1621"/>
      <c r="W39" s="1621"/>
      <c r="X39" s="1621"/>
      <c r="Y39" s="1643"/>
      <c r="AA39" s="880"/>
      <c r="AB39" s="880"/>
      <c r="AC39" s="880"/>
    </row>
    <row r="40" spans="1:29" s="726" customFormat="1" ht="17.25" customHeight="1" thickBot="1">
      <c r="A40" s="1644" t="s">
        <v>11121</v>
      </c>
      <c r="B40" s="1645"/>
      <c r="C40" s="1645"/>
      <c r="D40" s="1645"/>
      <c r="E40" s="1645"/>
      <c r="F40" s="1645"/>
      <c r="G40" s="1645"/>
      <c r="H40" s="1645"/>
      <c r="I40" s="1645"/>
      <c r="J40" s="1645"/>
      <c r="K40" s="1645"/>
      <c r="L40" s="1645"/>
      <c r="M40" s="1645"/>
      <c r="N40" s="1645"/>
      <c r="O40" s="724"/>
      <c r="P40" s="724"/>
      <c r="Q40" s="724"/>
      <c r="R40" s="725"/>
      <c r="S40" s="725"/>
      <c r="T40" s="725"/>
      <c r="U40" s="725"/>
      <c r="V40" s="725"/>
      <c r="W40" s="725"/>
      <c r="X40" s="725"/>
      <c r="Y40" s="745"/>
      <c r="AA40" s="881"/>
      <c r="AB40" s="881"/>
      <c r="AC40" s="881"/>
    </row>
    <row r="41" spans="1:29" s="728" customFormat="1">
      <c r="A41" s="1646"/>
      <c r="B41" s="1649" t="s">
        <v>10507</v>
      </c>
      <c r="C41" s="1650"/>
      <c r="D41" s="1649" t="s">
        <v>10508</v>
      </c>
      <c r="E41" s="1650"/>
      <c r="F41" s="1649" t="s">
        <v>10509</v>
      </c>
      <c r="G41" s="1650"/>
      <c r="H41" s="1649" t="s">
        <v>10510</v>
      </c>
      <c r="I41" s="1650"/>
      <c r="J41" s="1649" t="s">
        <v>10511</v>
      </c>
      <c r="K41" s="1650"/>
      <c r="L41" s="1649" t="s">
        <v>10512</v>
      </c>
      <c r="M41" s="1650"/>
      <c r="N41" s="1649" t="s">
        <v>10513</v>
      </c>
      <c r="O41" s="1650"/>
      <c r="P41" s="1649" t="s">
        <v>10514</v>
      </c>
      <c r="Q41" s="1650"/>
      <c r="R41" s="1649" t="s">
        <v>10515</v>
      </c>
      <c r="S41" s="1650"/>
      <c r="T41" s="1649" t="s">
        <v>10516</v>
      </c>
      <c r="U41" s="1650"/>
      <c r="V41" s="1649" t="s">
        <v>10517</v>
      </c>
      <c r="W41" s="1650"/>
      <c r="X41" s="1649" t="s">
        <v>10518</v>
      </c>
      <c r="Y41" s="1663"/>
      <c r="Z41" s="727"/>
      <c r="AA41" s="872"/>
      <c r="AB41" s="872"/>
      <c r="AC41" s="871"/>
    </row>
    <row r="42" spans="1:29" s="728" customFormat="1" ht="15.6" customHeight="1">
      <c r="A42" s="1647"/>
      <c r="B42" s="1651"/>
      <c r="C42" s="1652"/>
      <c r="D42" s="1651"/>
      <c r="E42" s="1652"/>
      <c r="F42" s="1651"/>
      <c r="G42" s="1652"/>
      <c r="H42" s="1651"/>
      <c r="I42" s="1652"/>
      <c r="J42" s="1651"/>
      <c r="K42" s="1652"/>
      <c r="L42" s="1651"/>
      <c r="M42" s="1652"/>
      <c r="N42" s="1651"/>
      <c r="O42" s="1652"/>
      <c r="P42" s="1651"/>
      <c r="Q42" s="1652"/>
      <c r="R42" s="1651"/>
      <c r="S42" s="1652"/>
      <c r="T42" s="1651"/>
      <c r="U42" s="1652"/>
      <c r="V42" s="1651"/>
      <c r="W42" s="1652"/>
      <c r="X42" s="1651"/>
      <c r="Y42" s="1664"/>
      <c r="Z42" s="727"/>
      <c r="AA42" s="872"/>
      <c r="AB42" s="872"/>
      <c r="AC42" s="871"/>
    </row>
    <row r="43" spans="1:29" s="728" customFormat="1" ht="9" customHeight="1">
      <c r="A43" s="1647"/>
      <c r="B43" s="1653" t="s">
        <v>10519</v>
      </c>
      <c r="C43" s="1653" t="s">
        <v>10520</v>
      </c>
      <c r="D43" s="1653" t="s">
        <v>10519</v>
      </c>
      <c r="E43" s="1653" t="s">
        <v>10520</v>
      </c>
      <c r="F43" s="1653" t="s">
        <v>10519</v>
      </c>
      <c r="G43" s="1653" t="s">
        <v>10520</v>
      </c>
      <c r="H43" s="1653" t="s">
        <v>10519</v>
      </c>
      <c r="I43" s="1653" t="s">
        <v>10520</v>
      </c>
      <c r="J43" s="1653" t="s">
        <v>10519</v>
      </c>
      <c r="K43" s="1653" t="s">
        <v>10520</v>
      </c>
      <c r="L43" s="1653" t="s">
        <v>10519</v>
      </c>
      <c r="M43" s="1653" t="s">
        <v>10520</v>
      </c>
      <c r="N43" s="1653" t="s">
        <v>10519</v>
      </c>
      <c r="O43" s="1653" t="s">
        <v>10520</v>
      </c>
      <c r="P43" s="1653" t="s">
        <v>10519</v>
      </c>
      <c r="Q43" s="1653" t="s">
        <v>10520</v>
      </c>
      <c r="R43" s="1653" t="s">
        <v>10519</v>
      </c>
      <c r="S43" s="1653" t="s">
        <v>10520</v>
      </c>
      <c r="T43" s="1653" t="s">
        <v>10519</v>
      </c>
      <c r="U43" s="1653" t="s">
        <v>10520</v>
      </c>
      <c r="V43" s="1653" t="s">
        <v>10519</v>
      </c>
      <c r="W43" s="1653" t="s">
        <v>10520</v>
      </c>
      <c r="X43" s="1653" t="s">
        <v>10519</v>
      </c>
      <c r="Y43" s="1661" t="s">
        <v>10520</v>
      </c>
      <c r="AA43" s="871"/>
      <c r="AB43" s="871"/>
      <c r="AC43" s="871"/>
    </row>
    <row r="44" spans="1:29" s="728" customFormat="1" ht="9" customHeight="1">
      <c r="A44" s="1647"/>
      <c r="B44" s="1654"/>
      <c r="C44" s="1654"/>
      <c r="D44" s="1654"/>
      <c r="E44" s="1654"/>
      <c r="F44" s="1654"/>
      <c r="G44" s="1654"/>
      <c r="H44" s="1654"/>
      <c r="I44" s="1654"/>
      <c r="J44" s="1654"/>
      <c r="K44" s="1654"/>
      <c r="L44" s="1654"/>
      <c r="M44" s="1654"/>
      <c r="N44" s="1654"/>
      <c r="O44" s="1654"/>
      <c r="P44" s="1654"/>
      <c r="Q44" s="1654"/>
      <c r="R44" s="1654"/>
      <c r="S44" s="1654"/>
      <c r="T44" s="1654"/>
      <c r="U44" s="1654"/>
      <c r="V44" s="1654"/>
      <c r="W44" s="1654"/>
      <c r="X44" s="1654"/>
      <c r="Y44" s="1662"/>
      <c r="AA44" s="871"/>
      <c r="AB44" s="871"/>
      <c r="AC44" s="871"/>
    </row>
    <row r="45" spans="1:29" s="728" customFormat="1" ht="9" customHeight="1">
      <c r="A45" s="1647"/>
      <c r="B45" s="1659" t="s">
        <v>10521</v>
      </c>
      <c r="C45" s="1659" t="s">
        <v>10522</v>
      </c>
      <c r="D45" s="1659" t="s">
        <v>10521</v>
      </c>
      <c r="E45" s="1659" t="s">
        <v>10522</v>
      </c>
      <c r="F45" s="1659" t="s">
        <v>10521</v>
      </c>
      <c r="G45" s="1659" t="s">
        <v>10522</v>
      </c>
      <c r="H45" s="1659" t="s">
        <v>10521</v>
      </c>
      <c r="I45" s="1659" t="s">
        <v>10522</v>
      </c>
      <c r="J45" s="1659" t="s">
        <v>10521</v>
      </c>
      <c r="K45" s="1659" t="s">
        <v>10522</v>
      </c>
      <c r="L45" s="1659" t="s">
        <v>10521</v>
      </c>
      <c r="M45" s="1659" t="s">
        <v>10522</v>
      </c>
      <c r="N45" s="1659" t="s">
        <v>10521</v>
      </c>
      <c r="O45" s="1659" t="s">
        <v>10522</v>
      </c>
      <c r="P45" s="1659" t="s">
        <v>10521</v>
      </c>
      <c r="Q45" s="1659" t="s">
        <v>10522</v>
      </c>
      <c r="R45" s="1659" t="s">
        <v>10521</v>
      </c>
      <c r="S45" s="1667" t="s">
        <v>10522</v>
      </c>
      <c r="T45" s="1667" t="s">
        <v>10521</v>
      </c>
      <c r="U45" s="1667" t="s">
        <v>10522</v>
      </c>
      <c r="V45" s="1667" t="s">
        <v>10521</v>
      </c>
      <c r="W45" s="1667" t="s">
        <v>10522</v>
      </c>
      <c r="X45" s="1667" t="s">
        <v>10521</v>
      </c>
      <c r="Y45" s="1669" t="s">
        <v>10522</v>
      </c>
      <c r="AA45" s="871"/>
      <c r="AB45" s="1679"/>
      <c r="AC45" s="871"/>
    </row>
    <row r="46" spans="1:29" s="728" customFormat="1" ht="17.399999999999999" customHeight="1">
      <c r="A46" s="1648"/>
      <c r="B46" s="1660"/>
      <c r="C46" s="1660"/>
      <c r="D46" s="1660"/>
      <c r="E46" s="1660"/>
      <c r="F46" s="1660"/>
      <c r="G46" s="1660"/>
      <c r="H46" s="1660"/>
      <c r="I46" s="1660"/>
      <c r="J46" s="1660"/>
      <c r="K46" s="1660"/>
      <c r="L46" s="1660"/>
      <c r="M46" s="1660"/>
      <c r="N46" s="1660"/>
      <c r="O46" s="1660"/>
      <c r="P46" s="1660"/>
      <c r="Q46" s="1660"/>
      <c r="R46" s="1660"/>
      <c r="S46" s="1668"/>
      <c r="T46" s="1668"/>
      <c r="U46" s="1668"/>
      <c r="V46" s="1668"/>
      <c r="W46" s="1668"/>
      <c r="X46" s="1668"/>
      <c r="Y46" s="1670"/>
      <c r="AA46" s="871"/>
      <c r="AB46" s="1679"/>
      <c r="AC46" s="871"/>
    </row>
    <row r="47" spans="1:29" ht="16.5" hidden="1" customHeight="1">
      <c r="A47" s="1665"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76"/>
      <c r="AB47" s="1250"/>
      <c r="AC47" s="872"/>
    </row>
    <row r="48" spans="1:29" ht="16.5" hidden="1" customHeight="1">
      <c r="A48" s="1666"/>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77"/>
      <c r="AB48" s="1251"/>
      <c r="AC48" s="872"/>
    </row>
    <row r="49" spans="1:29" ht="18.899999999999999" customHeight="1">
      <c r="A49" s="1665" t="s">
        <v>10524</v>
      </c>
      <c r="B49" s="746"/>
      <c r="C49" s="746">
        <v>0</v>
      </c>
      <c r="D49" s="746"/>
      <c r="E49" s="746">
        <v>0</v>
      </c>
      <c r="F49" s="746"/>
      <c r="G49" s="746">
        <v>1E-4</v>
      </c>
      <c r="H49" s="746"/>
      <c r="I49" s="746">
        <v>1E-4</v>
      </c>
      <c r="J49" s="746"/>
      <c r="K49" s="746">
        <v>1E-4</v>
      </c>
      <c r="L49" s="746"/>
      <c r="M49" s="746">
        <v>1E-4</v>
      </c>
      <c r="N49" s="746"/>
      <c r="O49" s="746">
        <v>1E-4</v>
      </c>
      <c r="P49" s="746"/>
      <c r="Q49" s="746">
        <v>1E-4</v>
      </c>
      <c r="R49" s="746"/>
      <c r="S49" s="746">
        <v>1E-4</v>
      </c>
      <c r="T49" s="746"/>
      <c r="U49" s="746">
        <v>1E-4</v>
      </c>
      <c r="V49" s="746"/>
      <c r="W49" s="746">
        <v>1E-4</v>
      </c>
      <c r="X49" s="746"/>
      <c r="Y49" s="748">
        <v>1E-4</v>
      </c>
      <c r="Z49" s="870"/>
      <c r="AA49" s="1676"/>
      <c r="AB49" s="1250"/>
      <c r="AC49" s="872"/>
    </row>
    <row r="50" spans="1:29" ht="18.899999999999999" customHeight="1">
      <c r="A50" s="1666"/>
      <c r="B50" s="750"/>
      <c r="C50" s="750">
        <f>C49+B50</f>
        <v>0</v>
      </c>
      <c r="D50" s="750" t="str">
        <f>IF(D49="","",B50+D49)</f>
        <v/>
      </c>
      <c r="E50" s="750">
        <f>C50+E49</f>
        <v>0</v>
      </c>
      <c r="F50" s="750" t="str">
        <f>IF(F49="","",D50+F49)</f>
        <v/>
      </c>
      <c r="G50" s="750">
        <f>E50+G49</f>
        <v>1E-4</v>
      </c>
      <c r="H50" s="750" t="str">
        <f>IF(H49="","",F50+H49)</f>
        <v/>
      </c>
      <c r="I50" s="750">
        <f>G50+I49</f>
        <v>2.0000000000000001E-4</v>
      </c>
      <c r="J50" s="750" t="str">
        <f>IF(J49="","",H50+J49)</f>
        <v/>
      </c>
      <c r="K50" s="750">
        <f>I50+K49</f>
        <v>2.9999999999999997E-4</v>
      </c>
      <c r="L50" s="750" t="str">
        <f>IF(L49="","",J50+L49)</f>
        <v/>
      </c>
      <c r="M50" s="750">
        <f>K50+M49</f>
        <v>4.0000000000000002E-4</v>
      </c>
      <c r="N50" s="750" t="str">
        <f>IF(N49="","",L50+N49)</f>
        <v/>
      </c>
      <c r="O50" s="750">
        <f>M50+O49</f>
        <v>5.0000000000000001E-4</v>
      </c>
      <c r="P50" s="750" t="str">
        <f>IF(P49="","",N50+P49)</f>
        <v/>
      </c>
      <c r="Q50" s="750">
        <f>O50+Q49</f>
        <v>5.9999999999999995E-4</v>
      </c>
      <c r="R50" s="750" t="str">
        <f>IF(R49="","",P50+R49)</f>
        <v/>
      </c>
      <c r="S50" s="750">
        <f>Q50+S49</f>
        <v>6.9999999999999999E-4</v>
      </c>
      <c r="T50" s="750" t="str">
        <f>IF(T49="","",R50+T49)</f>
        <v/>
      </c>
      <c r="U50" s="750">
        <f>S50+U49</f>
        <v>8.0000000000000004E-4</v>
      </c>
      <c r="V50" s="750" t="str">
        <f>IF(V49="","",T50+V49)</f>
        <v/>
      </c>
      <c r="W50" s="750">
        <f>U50+W49</f>
        <v>8.9999999999999998E-4</v>
      </c>
      <c r="X50" s="750" t="str">
        <f>IF(X49="","",V50+X49)</f>
        <v/>
      </c>
      <c r="Y50" s="752">
        <f>W50+Y49</f>
        <v>1E-3</v>
      </c>
      <c r="Z50" s="736"/>
      <c r="AA50" s="1677"/>
      <c r="AB50" s="878"/>
      <c r="AC50" s="872"/>
    </row>
    <row r="51" spans="1:29" ht="18.899999999999999" customHeight="1">
      <c r="A51" s="1665" t="s">
        <v>10526</v>
      </c>
      <c r="B51" s="746"/>
      <c r="C51" s="746">
        <v>1.8E-3</v>
      </c>
      <c r="D51" s="746"/>
      <c r="E51" s="746">
        <v>1.8E-3</v>
      </c>
      <c r="F51" s="746"/>
      <c r="G51" s="746">
        <v>2.5000000000000001E-3</v>
      </c>
      <c r="H51" s="746"/>
      <c r="I51" s="746">
        <v>2.5000000000000001E-3</v>
      </c>
      <c r="J51" s="746"/>
      <c r="K51" s="746">
        <v>2.5000000000000001E-3</v>
      </c>
      <c r="L51" s="746"/>
      <c r="M51" s="746">
        <v>2.5000000000000001E-3</v>
      </c>
      <c r="N51" s="746"/>
      <c r="O51" s="746">
        <v>2.5000000000000001E-3</v>
      </c>
      <c r="P51" s="746"/>
      <c r="Q51" s="746">
        <v>2.5000000000000001E-3</v>
      </c>
      <c r="R51" s="746"/>
      <c r="S51" s="746">
        <v>2.5000000000000001E-3</v>
      </c>
      <c r="T51" s="746"/>
      <c r="U51" s="746">
        <v>2.5000000000000001E-3</v>
      </c>
      <c r="V51" s="746"/>
      <c r="W51" s="746">
        <v>2.5000000000000001E-3</v>
      </c>
      <c r="X51" s="746"/>
      <c r="Y51" s="748">
        <v>2.5000000000000001E-3</v>
      </c>
      <c r="Z51" s="736"/>
      <c r="AA51" s="1676"/>
      <c r="AB51" s="878"/>
      <c r="AC51" s="872"/>
    </row>
    <row r="52" spans="1:29" ht="18.899999999999999" customHeight="1">
      <c r="A52" s="1666"/>
      <c r="B52" s="750"/>
      <c r="C52" s="750">
        <f>C51</f>
        <v>1.8E-3</v>
      </c>
      <c r="D52" s="750" t="str">
        <f>IF(D51="","",B52+D51)</f>
        <v/>
      </c>
      <c r="E52" s="750">
        <f t="shared" ref="E52:I52" si="18">C52+E51</f>
        <v>3.5999999999999999E-3</v>
      </c>
      <c r="F52" s="750" t="str">
        <f>IF(F51="","",D52+F51)</f>
        <v/>
      </c>
      <c r="G52" s="750">
        <f t="shared" si="18"/>
        <v>6.1000000000000004E-3</v>
      </c>
      <c r="H52" s="750" t="str">
        <f>IF(H51="","",F52+H51)</f>
        <v/>
      </c>
      <c r="I52" s="750">
        <f t="shared" si="18"/>
        <v>8.6E-3</v>
      </c>
      <c r="J52" s="750" t="str">
        <f>IF(J51="","",H52+J51)</f>
        <v/>
      </c>
      <c r="K52" s="750">
        <f>I52+K51</f>
        <v>1.11E-2</v>
      </c>
      <c r="L52" s="750" t="str">
        <f>IF(L51="","",J52+L51)</f>
        <v/>
      </c>
      <c r="M52" s="750">
        <f>K52+M51</f>
        <v>1.3599999999999999E-2</v>
      </c>
      <c r="N52" s="750" t="str">
        <f>IF(N51="","",L52+N51)</f>
        <v/>
      </c>
      <c r="O52" s="750">
        <f>M52+O51</f>
        <v>1.61E-2</v>
      </c>
      <c r="P52" s="750" t="str">
        <f>IF(P51="","",N52+P51)</f>
        <v/>
      </c>
      <c r="Q52" s="750">
        <f>O52+Q51</f>
        <v>1.8599999999999998E-2</v>
      </c>
      <c r="R52" s="750" t="str">
        <f>IF(R51="","",P52+R51)</f>
        <v/>
      </c>
      <c r="S52" s="750">
        <f>Q52+S51</f>
        <v>2.1100000000000001E-2</v>
      </c>
      <c r="T52" s="750" t="str">
        <f>IF(T51="","",R52+T51)</f>
        <v/>
      </c>
      <c r="U52" s="750">
        <f>S52+U51</f>
        <v>2.3599999999999999E-2</v>
      </c>
      <c r="V52" s="750" t="str">
        <f>IF(V51="","",T52+V51)</f>
        <v/>
      </c>
      <c r="W52" s="746">
        <v>2.5000000000000001E-3</v>
      </c>
      <c r="X52" s="750" t="str">
        <f>IF(X51="","",V52+X51)</f>
        <v/>
      </c>
      <c r="Y52" s="752">
        <f>W52+Y51</f>
        <v>5.0000000000000001E-3</v>
      </c>
      <c r="Z52" s="736"/>
      <c r="AA52" s="1676"/>
      <c r="AB52" s="878"/>
      <c r="AC52" s="872"/>
    </row>
    <row r="53" spans="1:29" ht="18.899999999999999" customHeight="1">
      <c r="A53" s="1665" t="s">
        <v>10528</v>
      </c>
      <c r="B53" s="746"/>
      <c r="C53" s="746">
        <v>1.1999999999999999E-3</v>
      </c>
      <c r="D53" s="746"/>
      <c r="E53" s="746">
        <v>2.2000000000000001E-3</v>
      </c>
      <c r="F53" s="746"/>
      <c r="G53" s="746">
        <v>3.0000000000000001E-3</v>
      </c>
      <c r="H53" s="746"/>
      <c r="I53" s="746">
        <v>3.0000000000000001E-3</v>
      </c>
      <c r="J53" s="746"/>
      <c r="K53" s="746">
        <v>2.7000000000000001E-3</v>
      </c>
      <c r="L53" s="746"/>
      <c r="M53" s="746">
        <v>3.0000000000000001E-3</v>
      </c>
      <c r="N53" s="746"/>
      <c r="O53" s="746">
        <v>3.0000000000000001E-3</v>
      </c>
      <c r="P53" s="746"/>
      <c r="Q53" s="746">
        <v>3.0000000000000001E-3</v>
      </c>
      <c r="R53" s="746"/>
      <c r="S53" s="746">
        <v>2.8E-3</v>
      </c>
      <c r="T53" s="746"/>
      <c r="U53" s="746">
        <v>2.8999999999999998E-3</v>
      </c>
      <c r="V53" s="746"/>
      <c r="W53" s="746">
        <v>2.8999999999999998E-3</v>
      </c>
      <c r="X53" s="746"/>
      <c r="Y53" s="748">
        <v>2.8999999999999998E-3</v>
      </c>
      <c r="Z53" s="736"/>
      <c r="AA53" s="1676"/>
      <c r="AB53" s="878"/>
      <c r="AC53" s="872"/>
    </row>
    <row r="54" spans="1:29" ht="19.2" customHeight="1">
      <c r="A54" s="1666"/>
      <c r="B54" s="750"/>
      <c r="C54" s="750">
        <f>C53</f>
        <v>1.1999999999999999E-3</v>
      </c>
      <c r="D54" s="750" t="str">
        <f>IF(D53="","",B54+D53)</f>
        <v/>
      </c>
      <c r="E54" s="750">
        <f t="shared" ref="E54:I54" si="19">C54+E53</f>
        <v>3.3999999999999998E-3</v>
      </c>
      <c r="F54" s="750" t="str">
        <f>IF(F53="","",D54+F53)</f>
        <v/>
      </c>
      <c r="G54" s="750">
        <f t="shared" si="19"/>
        <v>6.4000000000000003E-3</v>
      </c>
      <c r="H54" s="750" t="str">
        <f>IF(H53="","",F54+H53)</f>
        <v/>
      </c>
      <c r="I54" s="750">
        <f t="shared" si="19"/>
        <v>9.4000000000000004E-3</v>
      </c>
      <c r="J54" s="750" t="str">
        <f>IF(J53="","",H54+J53)</f>
        <v/>
      </c>
      <c r="K54" s="750">
        <f>I54+K53</f>
        <v>1.21E-2</v>
      </c>
      <c r="L54" s="750" t="str">
        <f>IF(L53="","",J54+L53)</f>
        <v/>
      </c>
      <c r="M54" s="750">
        <f>K54+M53</f>
        <v>1.5100000000000001E-2</v>
      </c>
      <c r="N54" s="750" t="str">
        <f>IF(N53="","",L54+N53)</f>
        <v/>
      </c>
      <c r="O54" s="750">
        <f>M54+O53</f>
        <v>1.8100000000000002E-2</v>
      </c>
      <c r="P54" s="750" t="str">
        <f>IF(P53="","",N54+P53)</f>
        <v/>
      </c>
      <c r="Q54" s="750">
        <f>O54+Q53</f>
        <v>2.1100000000000001E-2</v>
      </c>
      <c r="R54" s="750" t="str">
        <f>IF(R53="","",P54+R53)</f>
        <v/>
      </c>
      <c r="S54" s="750">
        <f>Q54+S53</f>
        <v>2.3900000000000001E-2</v>
      </c>
      <c r="T54" s="750" t="str">
        <f>IF(T53="","",R54+T53)</f>
        <v/>
      </c>
      <c r="U54" s="750">
        <f>S54+U53</f>
        <v>2.6800000000000001E-2</v>
      </c>
      <c r="V54" s="750" t="str">
        <f>IF(V53="","",T54+V53)</f>
        <v/>
      </c>
      <c r="W54" s="750">
        <f>U54+W53</f>
        <v>2.9700000000000001E-2</v>
      </c>
      <c r="X54" s="750" t="str">
        <f>IF(X53="","",V54+X53)</f>
        <v/>
      </c>
      <c r="Y54" s="752">
        <f>W54+Y53</f>
        <v>3.2599999999999997E-2</v>
      </c>
      <c r="Z54" s="736"/>
      <c r="AA54" s="1677"/>
      <c r="AB54" s="878"/>
      <c r="AC54" s="872"/>
    </row>
    <row r="55" spans="1:29" ht="18.899999999999999" customHeight="1">
      <c r="A55" s="1665" t="s">
        <v>10529</v>
      </c>
      <c r="B55" s="746"/>
      <c r="C55" s="746">
        <v>2.3E-3</v>
      </c>
      <c r="D55" s="746"/>
      <c r="E55" s="746">
        <v>3.8999999999999998E-3</v>
      </c>
      <c r="F55" s="746"/>
      <c r="G55" s="746">
        <v>4.7999999999999996E-3</v>
      </c>
      <c r="H55" s="746"/>
      <c r="I55" s="746">
        <v>4.7999999999999996E-3</v>
      </c>
      <c r="J55" s="746"/>
      <c r="K55" s="746">
        <v>5.1999999999999998E-3</v>
      </c>
      <c r="L55" s="746"/>
      <c r="M55" s="746">
        <v>4.7999999999999996E-3</v>
      </c>
      <c r="N55" s="746"/>
      <c r="O55" s="746">
        <v>4.7999999999999996E-3</v>
      </c>
      <c r="P55" s="746"/>
      <c r="Q55" s="746">
        <v>4.7999999999999996E-3</v>
      </c>
      <c r="R55" s="746"/>
      <c r="S55" s="746">
        <v>5.0000000000000001E-3</v>
      </c>
      <c r="T55" s="746"/>
      <c r="U55" s="746">
        <v>4.7999999999999996E-3</v>
      </c>
      <c r="V55" s="746"/>
      <c r="W55" s="746">
        <v>5.0000000000000001E-3</v>
      </c>
      <c r="X55" s="746"/>
      <c r="Y55" s="748">
        <v>5.0000000000000001E-3</v>
      </c>
      <c r="Z55" s="736"/>
      <c r="AA55" s="1676"/>
      <c r="AB55" s="878"/>
      <c r="AC55" s="872"/>
    </row>
    <row r="56" spans="1:29" ht="18.899999999999999" customHeight="1">
      <c r="A56" s="1666"/>
      <c r="B56" s="750"/>
      <c r="C56" s="750">
        <v>2.3E-3</v>
      </c>
      <c r="D56" s="750" t="str">
        <f>IF(D55="","",B56+D55)</f>
        <v/>
      </c>
      <c r="E56" s="750">
        <f t="shared" ref="E56:I56" si="20">C56+E55</f>
        <v>6.1999999999999998E-3</v>
      </c>
      <c r="F56" s="750" t="str">
        <f>IF(F55="","",D56+F55)</f>
        <v/>
      </c>
      <c r="G56" s="750">
        <f t="shared" si="20"/>
        <v>1.0999999999999999E-2</v>
      </c>
      <c r="H56" s="750" t="str">
        <f>IF(H55="","",F56+H55)</f>
        <v/>
      </c>
      <c r="I56" s="750">
        <f t="shared" si="20"/>
        <v>1.5800000000000002E-2</v>
      </c>
      <c r="J56" s="750" t="str">
        <f>IF(J55="","",H56+J55)</f>
        <v/>
      </c>
      <c r="K56" s="750">
        <f>I56+K55</f>
        <v>2.1000000000000001E-2</v>
      </c>
      <c r="L56" s="750" t="str">
        <f>IF(L55="","",J56+L55)</f>
        <v/>
      </c>
      <c r="M56" s="750">
        <f>K56+M55</f>
        <v>2.58E-2</v>
      </c>
      <c r="N56" s="750" t="str">
        <f>IF(N55="","",L56+N55)</f>
        <v/>
      </c>
      <c r="O56" s="750">
        <f>M56+O55</f>
        <v>3.0599999999999999E-2</v>
      </c>
      <c r="P56" s="750" t="str">
        <f>IF(P55="","",N56+P55)</f>
        <v/>
      </c>
      <c r="Q56" s="750">
        <f>O56+Q55</f>
        <v>3.5400000000000001E-2</v>
      </c>
      <c r="R56" s="750" t="str">
        <f>IF(R55="","",P56+R55)</f>
        <v/>
      </c>
      <c r="S56" s="750">
        <f>Q56+S55</f>
        <v>4.0399999999999998E-2</v>
      </c>
      <c r="T56" s="750" t="str">
        <f>IF(T55="","",R56+T55)</f>
        <v/>
      </c>
      <c r="U56" s="750">
        <f>S56+U55</f>
        <v>4.5199999999999997E-2</v>
      </c>
      <c r="V56" s="750" t="str">
        <f>IF(V55="","",T56+V55)</f>
        <v/>
      </c>
      <c r="W56" s="750">
        <f>U56+W55</f>
        <v>5.0200000000000002E-2</v>
      </c>
      <c r="X56" s="750" t="str">
        <f>IF(X55="","",V56+X55)</f>
        <v/>
      </c>
      <c r="Y56" s="752">
        <f>W56+Y55</f>
        <v>5.5199999999999999E-2</v>
      </c>
      <c r="Z56" s="736"/>
      <c r="AA56" s="1677"/>
      <c r="AB56" s="878"/>
      <c r="AC56" s="872"/>
    </row>
    <row r="57" spans="1:29" ht="18.899999999999999" customHeight="1">
      <c r="A57" s="1665" t="s">
        <v>10531</v>
      </c>
      <c r="B57" s="746"/>
      <c r="C57" s="746">
        <v>2.3999999999999998E-3</v>
      </c>
      <c r="D57" s="746"/>
      <c r="E57" s="746">
        <v>4.5999999999999999E-3</v>
      </c>
      <c r="F57" s="746"/>
      <c r="G57" s="746">
        <v>5.1999999999999998E-3</v>
      </c>
      <c r="H57" s="746"/>
      <c r="I57" s="746">
        <v>5.1999999999999998E-3</v>
      </c>
      <c r="J57" s="746"/>
      <c r="K57" s="746">
        <v>5.3E-3</v>
      </c>
      <c r="L57" s="746"/>
      <c r="M57" s="746">
        <v>5.4999999999999997E-3</v>
      </c>
      <c r="N57" s="746"/>
      <c r="O57" s="746">
        <v>5.4999999999999997E-3</v>
      </c>
      <c r="P57" s="746"/>
      <c r="Q57" s="746">
        <v>5.4999999999999997E-3</v>
      </c>
      <c r="R57" s="746"/>
      <c r="S57" s="746">
        <v>5.7000000000000002E-3</v>
      </c>
      <c r="T57" s="746"/>
      <c r="U57" s="746">
        <v>5.7999999999999996E-3</v>
      </c>
      <c r="V57" s="746"/>
      <c r="W57" s="746">
        <v>5.7999999999999996E-3</v>
      </c>
      <c r="X57" s="746"/>
      <c r="Y57" s="748">
        <v>5.7999999999999996E-3</v>
      </c>
      <c r="Z57" s="736"/>
      <c r="AA57" s="1676"/>
      <c r="AB57" s="878"/>
      <c r="AC57" s="872"/>
    </row>
    <row r="58" spans="1:29" ht="18.899999999999999" customHeight="1">
      <c r="A58" s="1666"/>
      <c r="B58" s="750"/>
      <c r="C58" s="750">
        <f>C57</f>
        <v>2.3999999999999998E-3</v>
      </c>
      <c r="D58" s="750" t="str">
        <f>IF(D57="","",B58+D57)</f>
        <v/>
      </c>
      <c r="E58" s="750">
        <f>E57+C58</f>
        <v>7.0000000000000001E-3</v>
      </c>
      <c r="F58" s="750" t="str">
        <f>IF(F57="","",D58+F57)</f>
        <v/>
      </c>
      <c r="G58" s="750">
        <f>G57</f>
        <v>5.1999999999999998E-3</v>
      </c>
      <c r="H58" s="750" t="str">
        <f>IF(H57="","",F58+H57)</f>
        <v/>
      </c>
      <c r="I58" s="750">
        <f>G58+I57</f>
        <v>1.04E-2</v>
      </c>
      <c r="J58" s="750" t="str">
        <f>IF(J57="","",H58+J57)</f>
        <v/>
      </c>
      <c r="K58" s="750">
        <f>I58+K57</f>
        <v>1.5699999999999999E-2</v>
      </c>
      <c r="L58" s="750" t="str">
        <f>IF(L57="","",J58+L57)</f>
        <v/>
      </c>
      <c r="M58" s="750">
        <f>K58+M57</f>
        <v>2.12E-2</v>
      </c>
      <c r="N58" s="750" t="str">
        <f>IF(N57="","",L58+N57)</f>
        <v/>
      </c>
      <c r="O58" s="750">
        <f>M58+O57</f>
        <v>2.6700000000000002E-2</v>
      </c>
      <c r="P58" s="750" t="str">
        <f>IF(P57="","",N58+P57)</f>
        <v/>
      </c>
      <c r="Q58" s="750">
        <f>O58+Q57</f>
        <v>3.2199999999999999E-2</v>
      </c>
      <c r="R58" s="750" t="str">
        <f>IF(R57="","",P58+R57)</f>
        <v/>
      </c>
      <c r="S58" s="750">
        <f>Q58+S57</f>
        <v>3.7900000000000003E-2</v>
      </c>
      <c r="T58" s="750" t="str">
        <f>IF(T57="","",R58+T57)</f>
        <v/>
      </c>
      <c r="U58" s="750">
        <f>S58+U57</f>
        <v>4.3700000000000003E-2</v>
      </c>
      <c r="V58" s="750" t="str">
        <f>IF(V57="","",T58+V57)</f>
        <v/>
      </c>
      <c r="W58" s="750">
        <f>U58+W57</f>
        <v>4.9500000000000002E-2</v>
      </c>
      <c r="X58" s="750" t="str">
        <f>IF(X57="","",V58+X57)</f>
        <v/>
      </c>
      <c r="Y58" s="1238">
        <f>W58+Y57</f>
        <v>5.5300000000000002E-2</v>
      </c>
      <c r="Z58" s="736"/>
      <c r="AA58" s="1677"/>
      <c r="AB58" s="878"/>
      <c r="AC58" s="872"/>
    </row>
    <row r="59" spans="1:29" ht="18.899999999999999" customHeight="1">
      <c r="A59" s="1665" t="s">
        <v>10533</v>
      </c>
      <c r="B59" s="746"/>
      <c r="C59" s="746">
        <v>1E-4</v>
      </c>
      <c r="D59" s="746"/>
      <c r="E59" s="746">
        <v>2.9999999999999997E-4</v>
      </c>
      <c r="F59" s="746"/>
      <c r="G59" s="746">
        <v>2.9999999999999997E-4</v>
      </c>
      <c r="H59" s="746"/>
      <c r="I59" s="746">
        <v>2.9999999999999997E-4</v>
      </c>
      <c r="J59" s="746"/>
      <c r="K59" s="746">
        <v>2.9999999999999997E-4</v>
      </c>
      <c r="L59" s="746"/>
      <c r="M59" s="746">
        <v>2.9999999999999997E-4</v>
      </c>
      <c r="N59" s="746"/>
      <c r="O59" s="746">
        <v>2.9999999999999997E-4</v>
      </c>
      <c r="P59" s="746"/>
      <c r="Q59" s="746">
        <v>2.9999999999999997E-4</v>
      </c>
      <c r="R59" s="1227"/>
      <c r="S59" s="746">
        <v>2.9999999999999997E-4</v>
      </c>
      <c r="T59" s="746"/>
      <c r="U59" s="746">
        <v>2.9999999999999997E-4</v>
      </c>
      <c r="V59" s="746"/>
      <c r="W59" s="746">
        <v>2.9999999999999997E-4</v>
      </c>
      <c r="X59" s="746"/>
      <c r="Y59" s="1238">
        <v>2.9999999999999997E-4</v>
      </c>
      <c r="Z59" s="736"/>
      <c r="AA59" s="1676"/>
      <c r="AB59" s="878"/>
      <c r="AC59" s="872"/>
    </row>
    <row r="60" spans="1:29" ht="18.899999999999999" customHeight="1">
      <c r="A60" s="1666"/>
      <c r="B60" s="750"/>
      <c r="C60" s="750">
        <f>C59</f>
        <v>1E-4</v>
      </c>
      <c r="D60" s="750" t="str">
        <f>IF(D59="","",B60+D59)</f>
        <v/>
      </c>
      <c r="E60" s="750">
        <f t="shared" ref="E60:I60" si="21">C60+E59</f>
        <v>4.0000000000000002E-4</v>
      </c>
      <c r="F60" s="750" t="str">
        <f>IF(F59="","",D60+F59)</f>
        <v/>
      </c>
      <c r="G60" s="750">
        <f t="shared" si="21"/>
        <v>6.9999999999999999E-4</v>
      </c>
      <c r="H60" s="750" t="str">
        <f>IF(H59="","",F60+H59)</f>
        <v/>
      </c>
      <c r="I60" s="750">
        <f t="shared" si="21"/>
        <v>1E-3</v>
      </c>
      <c r="J60" s="750" t="str">
        <f>IF(J59="","",H60+J59)</f>
        <v/>
      </c>
      <c r="K60" s="750">
        <f>I60+K59</f>
        <v>1.2999999999999999E-3</v>
      </c>
      <c r="L60" s="750" t="str">
        <f>IF(L59="","",J60+L59)</f>
        <v/>
      </c>
      <c r="M60" s="750">
        <f>K60+M59</f>
        <v>1.6000000000000001E-3</v>
      </c>
      <c r="N60" s="750" t="str">
        <f>IF(N59="","",L60+N59)</f>
        <v/>
      </c>
      <c r="O60" s="750">
        <f>M60+O59</f>
        <v>1.9E-3</v>
      </c>
      <c r="P60" s="750" t="str">
        <f>IF(P59="","",N60+P59)</f>
        <v/>
      </c>
      <c r="Q60" s="750">
        <f>O60+Q59</f>
        <v>2.2000000000000001E-3</v>
      </c>
      <c r="R60" s="750" t="str">
        <f>IF(R59="","",P60+R59)</f>
        <v/>
      </c>
      <c r="S60" s="750">
        <f>Q60+S59</f>
        <v>2.5000000000000001E-3</v>
      </c>
      <c r="T60" s="750" t="str">
        <f>IF(T59="","",R60+T59)</f>
        <v/>
      </c>
      <c r="U60" s="750">
        <f>S60+U59</f>
        <v>2.8E-3</v>
      </c>
      <c r="V60" s="750" t="str">
        <f>IF(V59="","",T60+V59)</f>
        <v/>
      </c>
      <c r="W60" s="750">
        <f>U60+W59</f>
        <v>3.0999999999999999E-3</v>
      </c>
      <c r="X60" s="750" t="str">
        <f>IF(X59="","",V60+X59)</f>
        <v/>
      </c>
      <c r="Y60" s="1239">
        <f>W60+Y59</f>
        <v>3.3999999999999998E-3</v>
      </c>
      <c r="Z60" s="736"/>
      <c r="AA60" s="1677"/>
      <c r="AB60" s="878"/>
      <c r="AC60" s="872"/>
    </row>
    <row r="61" spans="1:29" ht="18.899999999999999" customHeight="1">
      <c r="A61" s="1665" t="s">
        <v>10535</v>
      </c>
      <c r="B61" s="746"/>
      <c r="C61" s="746">
        <v>1E-4</v>
      </c>
      <c r="D61" s="746"/>
      <c r="E61" s="746">
        <v>1E-4</v>
      </c>
      <c r="F61" s="746"/>
      <c r="G61" s="746">
        <v>2.9999999999999997E-4</v>
      </c>
      <c r="H61" s="746"/>
      <c r="I61" s="746">
        <v>2.9999999999999997E-4</v>
      </c>
      <c r="J61" s="746"/>
      <c r="K61" s="746">
        <v>2.9999999999999997E-4</v>
      </c>
      <c r="L61" s="746"/>
      <c r="M61" s="746">
        <v>2.9999999999999997E-4</v>
      </c>
      <c r="N61" s="746"/>
      <c r="O61" s="746">
        <v>2.9999999999999997E-4</v>
      </c>
      <c r="P61" s="746"/>
      <c r="Q61" s="746">
        <v>2.9999999999999997E-4</v>
      </c>
      <c r="R61" s="746"/>
      <c r="S61" s="746">
        <v>2.9999999999999997E-4</v>
      </c>
      <c r="T61" s="746"/>
      <c r="U61" s="746">
        <v>2.9999999999999997E-4</v>
      </c>
      <c r="V61" s="746"/>
      <c r="W61" s="746">
        <v>2.9999999999999997E-4</v>
      </c>
      <c r="X61" s="746"/>
      <c r="Y61" s="748">
        <v>2.9999999999999997E-4</v>
      </c>
      <c r="Z61" s="736"/>
      <c r="AA61" s="1676"/>
      <c r="AB61" s="878"/>
      <c r="AC61" s="872"/>
    </row>
    <row r="62" spans="1:29" ht="18.899999999999999" customHeight="1">
      <c r="A62" s="1666"/>
      <c r="B62" s="750"/>
      <c r="C62" s="750">
        <f>C61</f>
        <v>1E-4</v>
      </c>
      <c r="D62" s="750" t="str">
        <f>IF(D61="","",B62+D61)</f>
        <v/>
      </c>
      <c r="E62" s="750">
        <f t="shared" ref="E62:I62" si="22">C62+E61</f>
        <v>2.0000000000000001E-4</v>
      </c>
      <c r="F62" s="750" t="str">
        <f>IF(F61="","",D62+F61)</f>
        <v/>
      </c>
      <c r="G62" s="750">
        <f t="shared" si="22"/>
        <v>5.0000000000000001E-4</v>
      </c>
      <c r="H62" s="750" t="str">
        <f>IF(H61="","",F62+H61)</f>
        <v/>
      </c>
      <c r="I62" s="750">
        <f t="shared" si="22"/>
        <v>8.0000000000000004E-4</v>
      </c>
      <c r="J62" s="750" t="str">
        <f>IF(J61="","",H62+J61)</f>
        <v/>
      </c>
      <c r="K62" s="750">
        <f>I62+K61</f>
        <v>1.1000000000000001E-3</v>
      </c>
      <c r="L62" s="750" t="str">
        <f>IF(L61="","",J62+L61)</f>
        <v/>
      </c>
      <c r="M62" s="750">
        <f>K62+M61</f>
        <v>1.4E-3</v>
      </c>
      <c r="N62" s="750" t="str">
        <f>IF(N61="","",L62+N61)</f>
        <v/>
      </c>
      <c r="O62" s="750">
        <f>M62+O61</f>
        <v>1.6999999999999999E-3</v>
      </c>
      <c r="P62" s="750" t="str">
        <f>IF(P61="","",N62+P61)</f>
        <v/>
      </c>
      <c r="Q62" s="750">
        <f>O62+Q61</f>
        <v>2E-3</v>
      </c>
      <c r="R62" s="746"/>
      <c r="S62" s="750">
        <f>Q62+S61</f>
        <v>2.3E-3</v>
      </c>
      <c r="T62" s="750" t="str">
        <f>IF(T61="","",R62+T61)</f>
        <v/>
      </c>
      <c r="U62" s="750">
        <f>S62+U61</f>
        <v>2.5999999999999999E-3</v>
      </c>
      <c r="V62" s="750" t="str">
        <f>IF(V61="","",T62+V61)</f>
        <v/>
      </c>
      <c r="W62" s="750">
        <f>U62+W61</f>
        <v>2.8999999999999998E-3</v>
      </c>
      <c r="X62" s="750" t="str">
        <f>IF(X61="","",V62+X61)</f>
        <v/>
      </c>
      <c r="Y62" s="752">
        <f>W62+Y61</f>
        <v>3.2000000000000002E-3</v>
      </c>
      <c r="Z62" s="736"/>
      <c r="AA62" s="1677"/>
      <c r="AB62" s="878"/>
      <c r="AC62" s="872"/>
    </row>
    <row r="63" spans="1:29" ht="18.899999999999999" customHeight="1">
      <c r="A63" s="1665" t="s">
        <v>10537</v>
      </c>
      <c r="B63" s="746"/>
      <c r="C63" s="746">
        <v>1E-4</v>
      </c>
      <c r="D63" s="746"/>
      <c r="E63" s="746">
        <v>2.0000000000000001E-4</v>
      </c>
      <c r="F63" s="746"/>
      <c r="G63" s="746">
        <v>2.0000000000000001E-4</v>
      </c>
      <c r="H63" s="746"/>
      <c r="I63" s="746">
        <v>2.0000000000000001E-4</v>
      </c>
      <c r="J63" s="746"/>
      <c r="K63" s="746">
        <v>2.0000000000000001E-4</v>
      </c>
      <c r="L63" s="746"/>
      <c r="M63" s="746">
        <v>2.0000000000000001E-4</v>
      </c>
      <c r="N63" s="746"/>
      <c r="O63" s="746">
        <v>2.0000000000000001E-4</v>
      </c>
      <c r="P63" s="746"/>
      <c r="Q63" s="746">
        <v>2.0000000000000001E-4</v>
      </c>
      <c r="R63" s="746"/>
      <c r="S63" s="746">
        <v>2.0000000000000001E-4</v>
      </c>
      <c r="T63" s="746"/>
      <c r="U63" s="746">
        <v>2.0000000000000001E-4</v>
      </c>
      <c r="V63" s="746"/>
      <c r="W63" s="746">
        <v>2.0000000000000001E-4</v>
      </c>
      <c r="X63" s="746"/>
      <c r="Y63" s="748">
        <v>2.0000000000000001E-4</v>
      </c>
      <c r="Z63" s="736"/>
      <c r="AA63" s="1676"/>
      <c r="AB63" s="878"/>
      <c r="AC63" s="872"/>
    </row>
    <row r="64" spans="1:29" ht="18.899999999999999" customHeight="1">
      <c r="A64" s="1666"/>
      <c r="B64" s="750"/>
      <c r="C64" s="750">
        <f>C63</f>
        <v>1E-4</v>
      </c>
      <c r="D64" s="750" t="str">
        <f>IF(D63="","",B64+D63)</f>
        <v/>
      </c>
      <c r="E64" s="750">
        <f t="shared" ref="E64:I64" si="23">C64+E63</f>
        <v>2.9999999999999997E-4</v>
      </c>
      <c r="F64" s="750" t="str">
        <f>IF(F63="","",D64+F63)</f>
        <v/>
      </c>
      <c r="G64" s="750">
        <f t="shared" si="23"/>
        <v>5.0000000000000001E-4</v>
      </c>
      <c r="H64" s="750" t="str">
        <f>IF(H63="","",F64+H63)</f>
        <v/>
      </c>
      <c r="I64" s="750">
        <f t="shared" si="23"/>
        <v>6.9999999999999999E-4</v>
      </c>
      <c r="J64" s="750" t="str">
        <f>IF(J63="","",H64+J63)</f>
        <v/>
      </c>
      <c r="K64" s="750">
        <f>I64+K63</f>
        <v>8.9999999999999998E-4</v>
      </c>
      <c r="L64" s="750" t="str">
        <f>IF(L63="","",J64+L63)</f>
        <v/>
      </c>
      <c r="M64" s="750">
        <f>K64+M63</f>
        <v>1.1000000000000001E-3</v>
      </c>
      <c r="N64" s="750" t="str">
        <f>IF(N63="","",L64+N63)</f>
        <v/>
      </c>
      <c r="O64" s="750">
        <f>M64+O63</f>
        <v>1.2999999999999999E-3</v>
      </c>
      <c r="P64" s="750" t="str">
        <f>IF(P63="","",N64+P63)</f>
        <v/>
      </c>
      <c r="Q64" s="750">
        <f>O73+Q63</f>
        <v>1.7999999999999999E-2</v>
      </c>
      <c r="R64" s="750" t="str">
        <f>IF(R63="","",P64+R63)</f>
        <v/>
      </c>
      <c r="S64" s="750">
        <f>Q64+S63</f>
        <v>1.8200000000000001E-2</v>
      </c>
      <c r="T64" s="750" t="str">
        <f>IF(T63="","",R64+T63)</f>
        <v/>
      </c>
      <c r="U64" s="750">
        <f>S64+U63</f>
        <v>1.84E-2</v>
      </c>
      <c r="V64" s="750" t="str">
        <f>IF(V63="","",T64+V63)</f>
        <v/>
      </c>
      <c r="W64" s="750">
        <f>U64+W63</f>
        <v>1.8599999999999998E-2</v>
      </c>
      <c r="X64" s="750" t="str">
        <f>IF(X63="","",V64+X63)</f>
        <v/>
      </c>
      <c r="Y64" s="752">
        <f>W64+Y63</f>
        <v>1.8800000000000001E-2</v>
      </c>
      <c r="Z64" s="736"/>
      <c r="AA64" s="1677"/>
      <c r="AB64" s="878"/>
      <c r="AC64" s="872"/>
    </row>
    <row r="65" spans="1:29" ht="18.899999999999999" customHeight="1">
      <c r="A65" s="1665" t="s">
        <v>10539</v>
      </c>
      <c r="B65" s="746"/>
      <c r="C65" s="746">
        <v>1E-4</v>
      </c>
      <c r="D65" s="746"/>
      <c r="E65" s="746">
        <v>1E-4</v>
      </c>
      <c r="F65" s="746"/>
      <c r="G65" s="746">
        <v>2.0000000000000001E-4</v>
      </c>
      <c r="H65" s="746"/>
      <c r="I65" s="746">
        <v>2.0000000000000001E-4</v>
      </c>
      <c r="J65" s="746"/>
      <c r="K65" s="746">
        <v>2.0000000000000001E-4</v>
      </c>
      <c r="L65" s="746"/>
      <c r="M65" s="746">
        <v>2.0000000000000001E-4</v>
      </c>
      <c r="N65" s="746"/>
      <c r="O65" s="746">
        <v>2.0000000000000001E-4</v>
      </c>
      <c r="P65" s="746"/>
      <c r="Q65" s="746">
        <v>2.0000000000000001E-4</v>
      </c>
      <c r="R65" s="746"/>
      <c r="S65" s="746">
        <v>2.0000000000000001E-4</v>
      </c>
      <c r="T65" s="746"/>
      <c r="U65" s="746">
        <v>2.0000000000000001E-4</v>
      </c>
      <c r="V65" s="746"/>
      <c r="W65" s="746">
        <v>2.0000000000000001E-4</v>
      </c>
      <c r="X65" s="746"/>
      <c r="Y65" s="748">
        <v>2.0000000000000001E-4</v>
      </c>
      <c r="Z65" s="736"/>
      <c r="AA65" s="1676"/>
      <c r="AB65" s="878"/>
      <c r="AC65" s="872"/>
    </row>
    <row r="66" spans="1:29" ht="18.899999999999999" customHeight="1">
      <c r="A66" s="1666"/>
      <c r="B66" s="750"/>
      <c r="C66" s="750">
        <f>C65</f>
        <v>1E-4</v>
      </c>
      <c r="D66" s="750" t="str">
        <f>IF(D65="","",B66+D65)</f>
        <v/>
      </c>
      <c r="E66" s="750">
        <f t="shared" ref="E66:I66" si="24">C66+E65</f>
        <v>2.0000000000000001E-4</v>
      </c>
      <c r="F66" s="750" t="str">
        <f>IF(F65="","",D66+F65)</f>
        <v/>
      </c>
      <c r="G66" s="750">
        <f t="shared" si="24"/>
        <v>4.0000000000000002E-4</v>
      </c>
      <c r="H66" s="750" t="str">
        <f>IF(H65="","",F66+H65)</f>
        <v/>
      </c>
      <c r="I66" s="750">
        <f t="shared" si="24"/>
        <v>5.9999999999999995E-4</v>
      </c>
      <c r="J66" s="750" t="str">
        <f>IF(J65="","",H66+J65)</f>
        <v/>
      </c>
      <c r="K66" s="750">
        <f>I66+K65</f>
        <v>8.0000000000000004E-4</v>
      </c>
      <c r="L66" s="750" t="str">
        <f>IF(L65="","",J66+L65)</f>
        <v/>
      </c>
      <c r="M66" s="750">
        <f>K66+M65</f>
        <v>1E-3</v>
      </c>
      <c r="N66" s="750" t="str">
        <f>IF(N65="","",L66+N65)</f>
        <v/>
      </c>
      <c r="O66" s="750">
        <f>M66+O65</f>
        <v>1.1999999999999999E-3</v>
      </c>
      <c r="P66" s="750" t="str">
        <f>IF(P65="","",N66+P65)</f>
        <v/>
      </c>
      <c r="Q66" s="750">
        <f>O66+Q65</f>
        <v>1.4E-3</v>
      </c>
      <c r="R66" s="750" t="str">
        <f>IF(R65="","",P66+R65)</f>
        <v/>
      </c>
      <c r="S66" s="750">
        <f>Q66+S65</f>
        <v>1.6000000000000001E-3</v>
      </c>
      <c r="T66" s="750" t="str">
        <f>IF(T65="","",R66+T65)</f>
        <v/>
      </c>
      <c r="U66" s="750">
        <f>S66+U65</f>
        <v>1.8E-3</v>
      </c>
      <c r="V66" s="750" t="str">
        <f>IF(V65="","",T66+V65)</f>
        <v/>
      </c>
      <c r="W66" s="750">
        <f>U66+W65</f>
        <v>2E-3</v>
      </c>
      <c r="X66" s="750" t="str">
        <f>IF(X65="","",V66+X65)</f>
        <v/>
      </c>
      <c r="Y66" s="752">
        <f>W66+Y65</f>
        <v>2.2000000000000001E-3</v>
      </c>
      <c r="Z66" s="736"/>
      <c r="AA66" s="1677"/>
      <c r="AB66" s="878"/>
      <c r="AC66" s="872"/>
    </row>
    <row r="67" spans="1:29" ht="18.899999999999999" customHeight="1">
      <c r="A67" s="1665" t="s">
        <v>10541</v>
      </c>
      <c r="B67" s="746"/>
      <c r="C67" s="746">
        <v>1E-4</v>
      </c>
      <c r="D67" s="746"/>
      <c r="E67" s="746">
        <v>2.0000000000000001E-4</v>
      </c>
      <c r="F67" s="746"/>
      <c r="G67" s="746">
        <v>2.0000000000000001E-4</v>
      </c>
      <c r="H67" s="746"/>
      <c r="I67" s="746">
        <v>2.0000000000000001E-4</v>
      </c>
      <c r="J67" s="746"/>
      <c r="K67" s="746">
        <v>2.0000000000000001E-4</v>
      </c>
      <c r="L67" s="746"/>
      <c r="M67" s="746">
        <v>2.0000000000000001E-4</v>
      </c>
      <c r="N67" s="746"/>
      <c r="O67" s="746">
        <v>2.0000000000000001E-4</v>
      </c>
      <c r="P67" s="746"/>
      <c r="Q67" s="746">
        <v>2.0000000000000001E-4</v>
      </c>
      <c r="R67" s="746"/>
      <c r="S67" s="746">
        <v>2.0000000000000001E-4</v>
      </c>
      <c r="T67" s="746"/>
      <c r="U67" s="746">
        <v>2.0000000000000001E-4</v>
      </c>
      <c r="V67" s="746"/>
      <c r="W67" s="746">
        <v>2.0000000000000001E-4</v>
      </c>
      <c r="X67" s="746"/>
      <c r="Y67" s="748">
        <v>2.0000000000000001E-4</v>
      </c>
      <c r="Z67" s="736"/>
      <c r="AA67" s="1676"/>
      <c r="AB67" s="878"/>
      <c r="AC67" s="872"/>
    </row>
    <row r="68" spans="1:29" ht="18.899999999999999" customHeight="1">
      <c r="A68" s="1666"/>
      <c r="B68" s="750"/>
      <c r="C68" s="750">
        <f>C67</f>
        <v>1E-4</v>
      </c>
      <c r="D68" s="750" t="str">
        <f>IF(D67="","",B68+D67)</f>
        <v/>
      </c>
      <c r="E68" s="750">
        <f t="shared" ref="E68:I68" si="25">C68+E67</f>
        <v>2.9999999999999997E-4</v>
      </c>
      <c r="F68" s="750" t="str">
        <f>IF(F67="","",D68+F67)</f>
        <v/>
      </c>
      <c r="G68" s="750">
        <f t="shared" si="25"/>
        <v>5.0000000000000001E-4</v>
      </c>
      <c r="H68" s="750" t="str">
        <f>IF(H67="","",F68+H67)</f>
        <v/>
      </c>
      <c r="I68" s="750">
        <f t="shared" si="25"/>
        <v>6.9999999999999999E-4</v>
      </c>
      <c r="J68" s="750" t="str">
        <f>IF(J67="","",H68+J67)</f>
        <v/>
      </c>
      <c r="K68" s="750">
        <f>I68+K67</f>
        <v>8.9999999999999998E-4</v>
      </c>
      <c r="L68" s="750" t="str">
        <f>IF(L67="","",J68+L67)</f>
        <v/>
      </c>
      <c r="M68" s="750">
        <f>K68+M67</f>
        <v>1.1000000000000001E-3</v>
      </c>
      <c r="N68" s="750" t="str">
        <f>IF(N67="","",L68+N67)</f>
        <v/>
      </c>
      <c r="O68" s="750">
        <f>M68+O67</f>
        <v>1.2999999999999999E-3</v>
      </c>
      <c r="P68" s="750" t="str">
        <f>IF(P67="","",N68+P67)</f>
        <v/>
      </c>
      <c r="Q68" s="750">
        <f>O68+Q67</f>
        <v>1.5E-3</v>
      </c>
      <c r="R68" s="750" t="str">
        <f>IF(R67="","",P68+R67)</f>
        <v/>
      </c>
      <c r="S68" s="750">
        <f>Q68+S67</f>
        <v>1.6999999999999999E-3</v>
      </c>
      <c r="T68" s="750" t="str">
        <f>IF(T67="","",R68+T67)</f>
        <v/>
      </c>
      <c r="U68" s="750">
        <f>S68+U67</f>
        <v>1.9E-3</v>
      </c>
      <c r="V68" s="750" t="str">
        <f>IF(V67="","",T68+V67)</f>
        <v/>
      </c>
      <c r="W68" s="750">
        <f>U68+W67</f>
        <v>2.0999999999999999E-3</v>
      </c>
      <c r="X68" s="750" t="str">
        <f>IF(X67="","",V68+X67)</f>
        <v/>
      </c>
      <c r="Y68" s="752">
        <f>W68+Y67</f>
        <v>2.3E-3</v>
      </c>
      <c r="Z68" s="736"/>
      <c r="AA68" s="1677"/>
      <c r="AB68" s="878"/>
      <c r="AC68" s="872"/>
    </row>
    <row r="69" spans="1:29" ht="18.899999999999999" customHeight="1">
      <c r="A69" s="1665" t="s">
        <v>10543</v>
      </c>
      <c r="B69" s="746"/>
      <c r="C69" s="746">
        <v>1E-4</v>
      </c>
      <c r="D69" s="746"/>
      <c r="E69" s="746">
        <v>2.0000000000000001E-4</v>
      </c>
      <c r="F69" s="746"/>
      <c r="G69" s="746">
        <v>2.0000000000000001E-4</v>
      </c>
      <c r="H69" s="746"/>
      <c r="I69" s="746">
        <v>2.0000000000000001E-4</v>
      </c>
      <c r="J69" s="746"/>
      <c r="K69" s="746">
        <v>2.0000000000000001E-4</v>
      </c>
      <c r="L69" s="746"/>
      <c r="M69" s="746">
        <v>2.0000000000000001E-4</v>
      </c>
      <c r="N69" s="746"/>
      <c r="O69" s="746">
        <v>2.0000000000000001E-4</v>
      </c>
      <c r="P69" s="746"/>
      <c r="Q69" s="746">
        <v>2.0000000000000001E-4</v>
      </c>
      <c r="R69" s="746"/>
      <c r="S69" s="746">
        <v>2.0000000000000001E-4</v>
      </c>
      <c r="T69" s="746"/>
      <c r="U69" s="746">
        <v>2.0000000000000001E-4</v>
      </c>
      <c r="V69" s="746"/>
      <c r="W69" s="746">
        <v>2.0000000000000001E-4</v>
      </c>
      <c r="X69" s="746"/>
      <c r="Y69" s="748">
        <v>2.0000000000000001E-4</v>
      </c>
      <c r="Z69" s="736"/>
      <c r="AA69" s="1676"/>
      <c r="AB69" s="878"/>
      <c r="AC69" s="872"/>
    </row>
    <row r="70" spans="1:29" ht="18.899999999999999" customHeight="1">
      <c r="A70" s="1666"/>
      <c r="B70" s="750"/>
      <c r="C70" s="750">
        <f>C69</f>
        <v>1E-4</v>
      </c>
      <c r="D70" s="750" t="str">
        <f>IF(D69="","",B70+D69)</f>
        <v/>
      </c>
      <c r="E70" s="750">
        <f t="shared" ref="E70:I70" si="26">C70+E69</f>
        <v>2.9999999999999997E-4</v>
      </c>
      <c r="F70" s="750" t="str">
        <f>IF(F69="","",D70+F69)</f>
        <v/>
      </c>
      <c r="G70" s="750">
        <f t="shared" si="26"/>
        <v>5.0000000000000001E-4</v>
      </c>
      <c r="H70" s="750" t="str">
        <f>IF(H69="","",F70+H69)</f>
        <v/>
      </c>
      <c r="I70" s="750">
        <f t="shared" si="26"/>
        <v>6.9999999999999999E-4</v>
      </c>
      <c r="J70" s="750" t="str">
        <f>IF(J69="","",H70+J69)</f>
        <v/>
      </c>
      <c r="K70" s="750">
        <f>I70+K69</f>
        <v>8.9999999999999998E-4</v>
      </c>
      <c r="L70" s="750" t="str">
        <f>IF(L69="","",J70+L69)</f>
        <v/>
      </c>
      <c r="M70" s="750">
        <f>K70+M69</f>
        <v>1.1000000000000001E-3</v>
      </c>
      <c r="N70" s="750" t="str">
        <f>IF(N69="","",L70+N69)</f>
        <v/>
      </c>
      <c r="O70" s="750">
        <f>M70+O69</f>
        <v>1.2999999999999999E-3</v>
      </c>
      <c r="P70" s="750" t="str">
        <f>IF(P69="","",N70+P69)</f>
        <v/>
      </c>
      <c r="Q70" s="750">
        <f>O70+Q69</f>
        <v>1.5E-3</v>
      </c>
      <c r="R70" s="750" t="str">
        <f>IF(R69="","",P70+R69)</f>
        <v/>
      </c>
      <c r="S70" s="750">
        <f>Q70+S69</f>
        <v>1.6999999999999999E-3</v>
      </c>
      <c r="T70" s="750" t="str">
        <f>IF(T69="","",R70+T69)</f>
        <v/>
      </c>
      <c r="U70" s="750">
        <f>S70+U69</f>
        <v>1.9E-3</v>
      </c>
      <c r="V70" s="750" t="str">
        <f>IF(V69="","",T70+V69)</f>
        <v/>
      </c>
      <c r="W70" s="750">
        <f>U70+W69</f>
        <v>2.0999999999999999E-3</v>
      </c>
      <c r="X70" s="750" t="str">
        <f>IF(X69="","",V70+X69)</f>
        <v/>
      </c>
      <c r="Y70" s="752">
        <f>W70+Y69</f>
        <v>2.3E-3</v>
      </c>
      <c r="Z70" s="736"/>
      <c r="AA70" s="1677"/>
      <c r="AB70" s="878"/>
      <c r="AC70" s="872"/>
    </row>
    <row r="71" spans="1:29" ht="18.899999999999999" customHeight="1">
      <c r="A71" s="1665" t="s">
        <v>10545</v>
      </c>
      <c r="B71" s="746"/>
      <c r="C71" s="746">
        <v>1E-4</v>
      </c>
      <c r="D71" s="746"/>
      <c r="E71" s="746">
        <v>2.0000000000000001E-4</v>
      </c>
      <c r="F71" s="746"/>
      <c r="G71" s="746">
        <v>5.0000000000000001E-4</v>
      </c>
      <c r="H71" s="746"/>
      <c r="I71" s="746">
        <v>5.0000000000000001E-4</v>
      </c>
      <c r="J71" s="746"/>
      <c r="K71" s="746">
        <v>5.0000000000000001E-4</v>
      </c>
      <c r="L71" s="746"/>
      <c r="M71" s="746">
        <v>5.0000000000000001E-4</v>
      </c>
      <c r="N71" s="746"/>
      <c r="O71" s="746">
        <v>5.0000000000000001E-4</v>
      </c>
      <c r="P71" s="746"/>
      <c r="Q71" s="746">
        <v>5.0000000000000001E-4</v>
      </c>
      <c r="R71" s="746"/>
      <c r="S71" s="746">
        <v>5.0000000000000001E-4</v>
      </c>
      <c r="T71" s="746"/>
      <c r="U71" s="746">
        <v>5.0000000000000001E-4</v>
      </c>
      <c r="V71" s="746"/>
      <c r="W71" s="746">
        <v>2.9999999999999997E-4</v>
      </c>
      <c r="X71" s="746"/>
      <c r="Y71" s="748">
        <v>2.9999999999999997E-4</v>
      </c>
      <c r="Z71" s="736"/>
      <c r="AA71" s="1676"/>
      <c r="AB71" s="878"/>
      <c r="AC71" s="872"/>
    </row>
    <row r="72" spans="1:29" ht="18.899999999999999" customHeight="1">
      <c r="A72" s="1666"/>
      <c r="B72" s="750"/>
      <c r="C72" s="750">
        <f>C71</f>
        <v>1E-4</v>
      </c>
      <c r="D72" s="750" t="str">
        <f>IF(D71="","",B72+D71)</f>
        <v/>
      </c>
      <c r="E72" s="750">
        <f t="shared" ref="E72:I72" si="27">C72+E71</f>
        <v>2.9999999999999997E-4</v>
      </c>
      <c r="F72" s="750" t="str">
        <f>IF(F71="","",D72+F71)</f>
        <v/>
      </c>
      <c r="G72" s="750">
        <f t="shared" si="27"/>
        <v>8.0000000000000004E-4</v>
      </c>
      <c r="H72" s="750" t="str">
        <f>IF(H71="","",F72+H71)</f>
        <v/>
      </c>
      <c r="I72" s="750">
        <f t="shared" si="27"/>
        <v>1.2999999999999999E-3</v>
      </c>
      <c r="J72" s="750" t="str">
        <f>IF(J71="","",H72+J71)</f>
        <v/>
      </c>
      <c r="K72" s="750">
        <f>I72+K71</f>
        <v>1.8E-3</v>
      </c>
      <c r="L72" s="750" t="str">
        <f>IF(L71="","",J72+L71)</f>
        <v/>
      </c>
      <c r="M72" s="750">
        <f>K72+M71</f>
        <v>2.3E-3</v>
      </c>
      <c r="N72" s="750" t="str">
        <f>IF(N71="","",L72+N71)</f>
        <v/>
      </c>
      <c r="O72" s="750">
        <f>M72+O71</f>
        <v>2.8E-3</v>
      </c>
      <c r="P72" s="750" t="str">
        <f>IF(P71="","",N72+P71)</f>
        <v/>
      </c>
      <c r="Q72" s="750">
        <f>O72+Q71</f>
        <v>3.3E-3</v>
      </c>
      <c r="R72" s="750"/>
      <c r="S72" s="750">
        <f>Q72+S71</f>
        <v>3.8E-3</v>
      </c>
      <c r="T72" s="750" t="str">
        <f>IF(T71="","",R72+T71)</f>
        <v/>
      </c>
      <c r="U72" s="750">
        <f>S72+U71</f>
        <v>4.3E-3</v>
      </c>
      <c r="V72" s="750" t="str">
        <f>IF(V71="","",T72+V71)</f>
        <v/>
      </c>
      <c r="W72" s="750">
        <f>U72+W71</f>
        <v>4.5999999999999999E-3</v>
      </c>
      <c r="X72" s="750" t="str">
        <f>IF(X71="","",V72+X71)</f>
        <v/>
      </c>
      <c r="Y72" s="752">
        <f>W72+Y71</f>
        <v>4.8999999999999998E-3</v>
      </c>
      <c r="Z72" s="736"/>
      <c r="AA72" s="1677"/>
      <c r="AB72" s="878"/>
      <c r="AC72" s="872"/>
    </row>
    <row r="73" spans="1:29" ht="18.899999999999999" customHeight="1">
      <c r="A73" s="1665" t="s">
        <v>10550</v>
      </c>
      <c r="B73" s="755"/>
      <c r="C73" s="755">
        <f>C49+C51+C53+C55+C57+C59+C61+C63+C65+C67+C69+C71</f>
        <v>8.3999999999999995E-3</v>
      </c>
      <c r="D73" s="755" t="str">
        <f>IF((D49+D51+D53+D55+D57+D59+D61+D63+D65+D67+D69+D71)=0,"",(D49+D51+D53+D55+D57+D59+D61+D63+D65+D67+D69+D71))</f>
        <v/>
      </c>
      <c r="E73" s="755">
        <f>E49+E51+E53+E55+E57+E59+E61+E63+E65+E67+E69+E71</f>
        <v>1.38E-2</v>
      </c>
      <c r="F73" s="755" t="str">
        <f>IF((F49+F51+F53+F55+F57+F59+F61+F63+F65+F67+F69+F71)=0,"",(F49+F51+F53+F55+F57+F59+F61+F63+F65+F67+F69+F71))</f>
        <v/>
      </c>
      <c r="G73" s="755">
        <f t="shared" ref="G73:Y73" si="28">G49+G51+G53+G55+G57+G59+G61+G63+G65+G67+G69+G71</f>
        <v>1.7500000000000002E-2</v>
      </c>
      <c r="H73" s="755" t="str">
        <f>IF((H49+H51+H53+H55+H57+H59+H61+H63+H65+H67+H69+H71)=0,"",(H49+H51+H53+H55+H57+H59+H61+H63+H65+H67+H69+H71))</f>
        <v/>
      </c>
      <c r="I73" s="755">
        <f t="shared" si="28"/>
        <v>1.7500000000000002E-2</v>
      </c>
      <c r="J73" s="755" t="str">
        <f>IF((J49+J51+J53+J55+J57+J59+J61+J63+J65+J67+J69+J71)=0,"",(J49+J51+J53+J55+J57+J59+J61+J63+J65+J67+J69+J71))</f>
        <v/>
      </c>
      <c r="K73" s="755">
        <f t="shared" si="28"/>
        <v>1.77E-2</v>
      </c>
      <c r="L73" s="755" t="str">
        <f>IF((L49+L51+L53+L55+L57+L59+L61+L63+L65+L67+L69+L71)=0,"",(L49+L51+L53+L55+L57+L59+L61+L63+L65+L67+L69+L71))</f>
        <v/>
      </c>
      <c r="M73" s="755">
        <f t="shared" si="28"/>
        <v>1.78E-2</v>
      </c>
      <c r="N73" s="755" t="str">
        <f>IF((N49+N51+N53+N55+N57+N59+N61+N63+N65+N67+N69+N71)=0,"",(N49+N51+N53+N55+N57+N59+N61+N63+N65+N67+N69+N71))</f>
        <v/>
      </c>
      <c r="O73" s="755">
        <f>O49+O51+O53+O55+O57+O59+O61+O63+O65+O67+O69+O71</f>
        <v>1.78E-2</v>
      </c>
      <c r="P73" s="755" t="str">
        <f>IF((P49+P51+P53+P55+P57+P59+P61+P63+P65+P67+P69+P71)=0,"",(P49+P51+P53+P55+P57+P59+P61+P63+P65+P67+P69+P71))</f>
        <v/>
      </c>
      <c r="Q73" s="755">
        <f t="shared" si="28"/>
        <v>1.78E-2</v>
      </c>
      <c r="R73" s="755" t="str">
        <f>IF((R49+R51+R53+R55+R57+R59+R61+R63+R65+R67+R69+R71)=0,"",(R49+R51+R53+R55+R57+R59+R61+R63+R65+R67+R69+R71))</f>
        <v/>
      </c>
      <c r="S73" s="755">
        <f t="shared" si="28"/>
        <v>1.7999999999999999E-2</v>
      </c>
      <c r="T73" s="755" t="str">
        <f>IF((T49+T51+T53+T55+T57+T59+T61+T63+T65+T67+T69+T71)=0,"",(T49+T51+T53+T55+T57+T59+T61+T63+T65+T67+T69+T71))</f>
        <v/>
      </c>
      <c r="U73" s="755">
        <f t="shared" si="28"/>
        <v>1.7999999999999999E-2</v>
      </c>
      <c r="V73" s="755" t="str">
        <f>IF((V49+V51+V53+V55+V57+V59+V61+V63+V65+V67+V69+V71)=0,"",(V49+V51+V53+V55+V57+V59+V61+V63+V65+V67+V69+V71))</f>
        <v/>
      </c>
      <c r="W73" s="755">
        <f t="shared" si="28"/>
        <v>1.7999999999999999E-2</v>
      </c>
      <c r="X73" s="732" t="str">
        <f>IF((X49+X51+X53+X55+X57+X59+X61+X63+X65+X67+X69+X71)=0,"",X49+X51+X53+X55+X57+X59+X61+X63+X65+X67+X69+X71)</f>
        <v/>
      </c>
      <c r="Y73" s="756">
        <f t="shared" si="28"/>
        <v>1.7999999999999999E-2</v>
      </c>
      <c r="Z73" s="741"/>
      <c r="AA73" s="882"/>
      <c r="AB73" s="883"/>
      <c r="AC73" s="872"/>
    </row>
    <row r="74" spans="1:29" ht="20.399999999999999" customHeight="1" thickBot="1">
      <c r="A74" s="1680"/>
      <c r="B74" s="757"/>
      <c r="C74" s="758">
        <f>C73</f>
        <v>8.3999999999999995E-3</v>
      </c>
      <c r="D74" s="757" t="str">
        <f>IF(D73="","",B74+D73)</f>
        <v/>
      </c>
      <c r="E74" s="757">
        <f t="shared" ref="E74:I74" si="29">C74+E73</f>
        <v>2.2200000000000001E-2</v>
      </c>
      <c r="F74" s="757" t="str">
        <f>IF(F73="","",D74+F73)</f>
        <v/>
      </c>
      <c r="G74" s="757">
        <f t="shared" si="29"/>
        <v>3.9699999999999999E-2</v>
      </c>
      <c r="H74" s="757" t="str">
        <f>IF(H73="","",F74+H73)</f>
        <v/>
      </c>
      <c r="I74" s="757">
        <f t="shared" si="29"/>
        <v>5.7200000000000001E-2</v>
      </c>
      <c r="J74" s="757" t="str">
        <f>IF(J73="","",H74+J73)</f>
        <v/>
      </c>
      <c r="K74" s="757">
        <f>I74+K73</f>
        <v>7.4899999999999994E-2</v>
      </c>
      <c r="L74" s="757" t="str">
        <f>IF(L73="","",J74+L73)</f>
        <v/>
      </c>
      <c r="M74" s="757">
        <f>K74+M73</f>
        <v>9.2700000000000005E-2</v>
      </c>
      <c r="N74" s="757" t="str">
        <f>IF(N73="","",L74+N73)</f>
        <v/>
      </c>
      <c r="O74" s="757">
        <f>M74+O73</f>
        <v>0.1105</v>
      </c>
      <c r="P74" s="757" t="str">
        <f>IF(P73="","",N74+P73)</f>
        <v/>
      </c>
      <c r="Q74" s="757">
        <f>O74+Q73</f>
        <v>0.1283</v>
      </c>
      <c r="R74" s="757"/>
      <c r="S74" s="757">
        <f>Q74+S73</f>
        <v>0.14630000000000001</v>
      </c>
      <c r="T74" s="757" t="str">
        <f>IF(T73="","",R74+T73)</f>
        <v/>
      </c>
      <c r="U74" s="757">
        <f>S74+U73</f>
        <v>0.1643</v>
      </c>
      <c r="V74" s="757" t="str">
        <f>IF(V73="","",T74+V73)</f>
        <v/>
      </c>
      <c r="W74" s="757">
        <f>U74+W73</f>
        <v>0.18229999999999999</v>
      </c>
      <c r="X74" s="757" t="str">
        <f>IF(X73="","",V74+X73)</f>
        <v/>
      </c>
      <c r="Y74" s="759">
        <f>W74+Y73</f>
        <v>0.20030000000000001</v>
      </c>
      <c r="Z74" s="736"/>
      <c r="AA74" s="872"/>
      <c r="AB74" s="872"/>
      <c r="AC74" s="872"/>
    </row>
    <row r="75" spans="1:29" s="744" customFormat="1" ht="36.75" customHeight="1">
      <c r="A75" s="1657"/>
      <c r="B75" s="1657"/>
      <c r="C75" s="1657"/>
      <c r="D75" s="1657"/>
      <c r="E75" s="1657"/>
      <c r="F75" s="1657"/>
      <c r="G75" s="1657"/>
      <c r="H75" s="1657"/>
      <c r="I75" s="1657"/>
      <c r="J75" s="1657"/>
      <c r="K75" s="1657"/>
      <c r="L75" s="1657"/>
      <c r="M75" s="1657"/>
      <c r="N75" s="1657"/>
      <c r="O75" s="1657"/>
      <c r="P75" s="1657"/>
      <c r="Q75" s="1657"/>
      <c r="R75" s="1657"/>
      <c r="S75" s="1657"/>
      <c r="T75" s="1657"/>
      <c r="U75" s="1657"/>
      <c r="V75" s="1657"/>
      <c r="W75" s="1657"/>
      <c r="X75" s="1657"/>
      <c r="Y75" s="1657"/>
      <c r="Z75" s="760"/>
      <c r="AA75" s="884"/>
      <c r="AB75" s="879"/>
      <c r="AC75" s="879"/>
    </row>
    <row r="76" spans="1:29" s="744" customFormat="1" ht="12.9" customHeight="1">
      <c r="A76" s="1640"/>
      <c r="B76" s="1640"/>
      <c r="C76" s="1640"/>
      <c r="D76" s="1640"/>
      <c r="E76" s="1640"/>
      <c r="F76" s="1640"/>
      <c r="G76" s="1640"/>
      <c r="H76" s="1640"/>
      <c r="I76" s="1640"/>
      <c r="J76" s="1640"/>
      <c r="K76" s="1640"/>
      <c r="L76" s="1640"/>
      <c r="M76" s="1640"/>
      <c r="N76" s="1640"/>
      <c r="O76" s="1640"/>
      <c r="P76" s="1640"/>
      <c r="Q76" s="1640"/>
      <c r="R76" s="1640"/>
      <c r="S76" s="1640"/>
      <c r="T76" s="1640"/>
      <c r="U76" s="1640"/>
      <c r="V76" s="1640"/>
      <c r="W76" s="1640"/>
      <c r="X76" s="1640"/>
      <c r="Y76" s="1640"/>
      <c r="Z76" s="761"/>
      <c r="AA76" s="879"/>
      <c r="AB76" s="879"/>
      <c r="AC76" s="879"/>
    </row>
    <row r="77" spans="1:29" s="744" customFormat="1" ht="12.9" customHeight="1">
      <c r="A77" s="1640"/>
      <c r="B77" s="1640"/>
      <c r="C77" s="1640"/>
      <c r="D77" s="1640"/>
      <c r="E77" s="1640"/>
      <c r="F77" s="1640"/>
      <c r="G77" s="1640"/>
      <c r="H77" s="1640"/>
      <c r="I77" s="1640"/>
      <c r="J77" s="1640"/>
      <c r="K77" s="1640"/>
      <c r="L77" s="1640"/>
      <c r="M77" s="1640"/>
      <c r="N77" s="1640"/>
      <c r="O77" s="1640"/>
      <c r="P77" s="1640"/>
      <c r="Q77" s="1640"/>
      <c r="R77" s="1640"/>
      <c r="S77" s="1640"/>
      <c r="T77" s="1640"/>
      <c r="U77" s="1640"/>
      <c r="V77" s="1640"/>
      <c r="W77" s="1640"/>
      <c r="X77" s="1640"/>
      <c r="Y77" s="1640"/>
      <c r="AA77" s="879"/>
      <c r="AB77" s="879"/>
      <c r="AC77" s="879"/>
    </row>
    <row r="78" spans="1:29" s="744" customFormat="1" ht="12.9" customHeight="1">
      <c r="A78" s="1640"/>
      <c r="B78" s="1640"/>
      <c r="C78" s="1640"/>
      <c r="D78" s="1640"/>
      <c r="E78" s="1640"/>
      <c r="F78" s="1640"/>
      <c r="G78" s="1640"/>
      <c r="H78" s="1640"/>
      <c r="I78" s="1640"/>
      <c r="J78" s="1640"/>
      <c r="K78" s="1640"/>
      <c r="L78" s="1640"/>
      <c r="M78" s="1640"/>
      <c r="N78" s="1640"/>
      <c r="O78" s="1640"/>
      <c r="P78" s="1640"/>
      <c r="Q78" s="1640"/>
      <c r="R78" s="1640"/>
      <c r="S78" s="1640"/>
      <c r="T78" s="1640"/>
      <c r="U78" s="1640"/>
      <c r="V78" s="1640"/>
      <c r="W78" s="1640"/>
      <c r="X78" s="1640"/>
      <c r="Y78" s="1640"/>
      <c r="AA78" s="879"/>
      <c r="AB78" s="879"/>
      <c r="AC78" s="879"/>
    </row>
    <row r="79" spans="1:29" s="763" customFormat="1" ht="39" customHeight="1">
      <c r="A79" s="1657"/>
      <c r="B79" s="1657"/>
      <c r="C79" s="1657"/>
      <c r="D79" s="1657"/>
      <c r="E79" s="1657"/>
      <c r="F79" s="1657"/>
      <c r="G79" s="1657"/>
      <c r="H79" s="1657"/>
      <c r="I79" s="1657"/>
      <c r="J79" s="1657"/>
      <c r="K79" s="1657"/>
      <c r="L79" s="1657"/>
      <c r="M79" s="1657"/>
      <c r="N79" s="1657"/>
      <c r="O79" s="1657"/>
      <c r="P79" s="1657"/>
      <c r="Q79" s="1657"/>
      <c r="R79" s="1657"/>
      <c r="S79" s="1657"/>
      <c r="T79" s="1657"/>
      <c r="U79" s="1657"/>
      <c r="V79" s="1657"/>
      <c r="W79" s="1657"/>
      <c r="X79" s="1657"/>
      <c r="Y79" s="1657"/>
      <c r="Z79" s="762"/>
      <c r="AA79" s="885"/>
      <c r="AB79" s="885"/>
      <c r="AC79" s="885"/>
    </row>
    <row r="80" spans="1:29">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c r="AA80" s="872"/>
      <c r="AB80" s="872"/>
      <c r="AC80" s="872"/>
    </row>
  </sheetData>
  <mergeCells count="187">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A31:A32"/>
    <mergeCell ref="AA31:AA32"/>
    <mergeCell ref="A33:A34"/>
    <mergeCell ref="AA33:AA34"/>
    <mergeCell ref="A35:A36"/>
    <mergeCell ref="A37:Y37"/>
    <mergeCell ref="A25:A26"/>
    <mergeCell ref="AA25:AA26"/>
    <mergeCell ref="A27:A28"/>
    <mergeCell ref="AA27:AA28"/>
    <mergeCell ref="A29:A30"/>
    <mergeCell ref="AA29:AA30"/>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19:A20"/>
    <mergeCell ref="AA19:AA20"/>
    <mergeCell ref="A21:A22"/>
    <mergeCell ref="AA21:AA22"/>
    <mergeCell ref="A23:A24"/>
    <mergeCell ref="AA23:AA24"/>
    <mergeCell ref="A13:A14"/>
    <mergeCell ref="AA13:AA14"/>
    <mergeCell ref="A15:A16"/>
    <mergeCell ref="AA15:AA16"/>
    <mergeCell ref="A17:A18"/>
    <mergeCell ref="AA17:AA18"/>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s>
  <phoneticPr fontId="3" type="noConversion"/>
  <printOptions horizontalCentered="1"/>
  <pageMargins left="0" right="0" top="0.39370078740157483" bottom="0" header="0.11811023622047245" footer="0"/>
  <pageSetup paperSize="9" scale="34"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211970"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638FF-1802-40DC-9D32-9049FC6A34D0}">
  <sheetPr codeName="工作表30">
    <tabColor rgb="FFFF0000"/>
  </sheetPr>
  <dimension ref="A1:R27"/>
  <sheetViews>
    <sheetView workbookViewId="0"/>
  </sheetViews>
  <sheetFormatPr defaultColWidth="8.88671875" defaultRowHeight="16.2"/>
  <cols>
    <col min="1" max="1" width="4.77734375" style="246" customWidth="1"/>
    <col min="2" max="2" width="7.88671875" style="246" customWidth="1"/>
    <col min="3" max="6" width="8.109375" style="246" customWidth="1"/>
    <col min="7" max="7" width="9.44140625" style="246" bestFit="1" customWidth="1"/>
    <col min="8" max="17" width="8.109375" style="246" customWidth="1"/>
    <col min="18" max="18" width="11.33203125" style="246" customWidth="1"/>
    <col min="19" max="16384" width="8.88671875" style="246"/>
  </cols>
  <sheetData>
    <row r="1" spans="1:18" ht="30" customHeight="1">
      <c r="A1" s="831" t="s">
        <v>10635</v>
      </c>
      <c r="B1" s="831"/>
      <c r="C1" s="831"/>
      <c r="D1" s="831"/>
      <c r="E1" s="831"/>
      <c r="F1" s="831"/>
      <c r="G1" s="831"/>
      <c r="H1" s="831"/>
      <c r="I1" s="831"/>
      <c r="J1" s="831"/>
      <c r="K1" s="831"/>
      <c r="L1" s="831"/>
      <c r="M1" s="831"/>
      <c r="N1" s="831"/>
      <c r="O1" s="831"/>
      <c r="P1" s="831"/>
      <c r="Q1" s="831"/>
      <c r="R1" s="831"/>
    </row>
    <row r="2" spans="1:18" ht="19.8">
      <c r="A2" s="1684" t="s">
        <v>10636</v>
      </c>
      <c r="B2" s="1684"/>
      <c r="C2" s="1684"/>
      <c r="D2" s="1684"/>
      <c r="E2" s="1684"/>
      <c r="F2" s="1684"/>
    </row>
    <row r="3" spans="1:18" ht="20.399999999999999" thickBot="1">
      <c r="A3" s="1685" t="s">
        <v>38359</v>
      </c>
      <c r="B3" s="1685"/>
      <c r="C3" s="1685"/>
      <c r="D3" s="1685"/>
      <c r="E3" s="1685"/>
      <c r="F3" s="1685"/>
      <c r="G3" s="1685"/>
      <c r="H3" s="1685"/>
      <c r="I3" s="1685"/>
      <c r="J3" s="1685"/>
      <c r="K3" s="1685"/>
      <c r="L3" s="1685"/>
      <c r="M3" s="1685"/>
      <c r="N3" s="1685"/>
      <c r="O3" s="1685"/>
      <c r="P3" s="1685"/>
      <c r="Q3" s="1685"/>
      <c r="R3" s="1685"/>
    </row>
    <row r="4" spans="1:18" s="433" customFormat="1" ht="17.25" customHeight="1" thickTop="1">
      <c r="A4" s="1686" t="s">
        <v>10637</v>
      </c>
      <c r="B4" s="1689" t="s">
        <v>10638</v>
      </c>
      <c r="C4" s="1692" t="s">
        <v>10639</v>
      </c>
      <c r="D4" s="1693"/>
      <c r="E4" s="1693"/>
      <c r="F4" s="1693"/>
      <c r="G4" s="1693"/>
      <c r="H4" s="1693"/>
      <c r="I4" s="1693"/>
      <c r="J4" s="1693"/>
      <c r="K4" s="1693"/>
      <c r="L4" s="1693"/>
      <c r="M4" s="1693"/>
      <c r="N4" s="1693"/>
      <c r="O4" s="1693"/>
      <c r="P4" s="1693"/>
      <c r="Q4" s="1694"/>
      <c r="R4" s="832"/>
    </row>
    <row r="5" spans="1:18" s="433" customFormat="1" ht="25.5" customHeight="1">
      <c r="A5" s="1687"/>
      <c r="B5" s="1690"/>
      <c r="C5" s="1695"/>
      <c r="D5" s="1696"/>
      <c r="E5" s="1696"/>
      <c r="F5" s="1696"/>
      <c r="G5" s="1696"/>
      <c r="H5" s="1696"/>
      <c r="I5" s="1696"/>
      <c r="J5" s="1696"/>
      <c r="K5" s="1696"/>
      <c r="L5" s="1696"/>
      <c r="M5" s="1696"/>
      <c r="N5" s="1696"/>
      <c r="O5" s="1696"/>
      <c r="P5" s="1696"/>
      <c r="Q5" s="1697"/>
      <c r="R5" s="833"/>
    </row>
    <row r="6" spans="1:18" s="433" customFormat="1">
      <c r="A6" s="1687"/>
      <c r="B6" s="1690"/>
      <c r="C6" s="834" t="s">
        <v>10185</v>
      </c>
      <c r="D6" s="834" t="s">
        <v>10640</v>
      </c>
      <c r="E6" s="834" t="s">
        <v>10641</v>
      </c>
      <c r="F6" s="834" t="s">
        <v>10189</v>
      </c>
      <c r="G6" s="834" t="s">
        <v>10640</v>
      </c>
      <c r="H6" s="834" t="s">
        <v>10641</v>
      </c>
      <c r="I6" s="834" t="s">
        <v>10199</v>
      </c>
      <c r="J6" s="834" t="s">
        <v>10640</v>
      </c>
      <c r="K6" s="834" t="s">
        <v>10641</v>
      </c>
      <c r="L6" s="834" t="s">
        <v>10438</v>
      </c>
      <c r="M6" s="834" t="s">
        <v>10640</v>
      </c>
      <c r="N6" s="834" t="s">
        <v>10641</v>
      </c>
      <c r="O6" s="834" t="s">
        <v>10642</v>
      </c>
      <c r="P6" s="834" t="s">
        <v>10640</v>
      </c>
      <c r="Q6" s="834" t="s">
        <v>10643</v>
      </c>
      <c r="R6" s="1698"/>
    </row>
    <row r="7" spans="1:18" s="433" customFormat="1">
      <c r="A7" s="1687"/>
      <c r="B7" s="1690"/>
      <c r="C7" s="834" t="s">
        <v>10644</v>
      </c>
      <c r="D7" s="834"/>
      <c r="E7" s="834"/>
      <c r="F7" s="834" t="s">
        <v>10644</v>
      </c>
      <c r="G7" s="834"/>
      <c r="H7" s="834"/>
      <c r="I7" s="834" t="s">
        <v>10644</v>
      </c>
      <c r="J7" s="834"/>
      <c r="K7" s="834"/>
      <c r="L7" s="834" t="s">
        <v>10644</v>
      </c>
      <c r="M7" s="834"/>
      <c r="N7" s="834"/>
      <c r="O7" s="834"/>
      <c r="P7" s="834"/>
      <c r="Q7" s="834" t="s">
        <v>10641</v>
      </c>
      <c r="R7" s="1699"/>
    </row>
    <row r="8" spans="1:18" s="433" customFormat="1">
      <c r="A8" s="1687"/>
      <c r="B8" s="1690"/>
      <c r="C8" s="834" t="s">
        <v>10645</v>
      </c>
      <c r="D8" s="834" t="s">
        <v>10646</v>
      </c>
      <c r="E8" s="834" t="s">
        <v>10647</v>
      </c>
      <c r="F8" s="834" t="s">
        <v>10645</v>
      </c>
      <c r="G8" s="834" t="s">
        <v>10646</v>
      </c>
      <c r="H8" s="834" t="s">
        <v>10647</v>
      </c>
      <c r="I8" s="834" t="s">
        <v>10645</v>
      </c>
      <c r="J8" s="834" t="s">
        <v>10646</v>
      </c>
      <c r="K8" s="834" t="s">
        <v>10647</v>
      </c>
      <c r="L8" s="834" t="s">
        <v>10645</v>
      </c>
      <c r="M8" s="834" t="s">
        <v>10646</v>
      </c>
      <c r="N8" s="834" t="s">
        <v>10647</v>
      </c>
      <c r="O8" s="834" t="s">
        <v>10648</v>
      </c>
      <c r="P8" s="834" t="s">
        <v>10646</v>
      </c>
      <c r="Q8" s="834" t="s">
        <v>10647</v>
      </c>
      <c r="R8" s="1699"/>
    </row>
    <row r="9" spans="1:18" s="433" customFormat="1" ht="37.799999999999997">
      <c r="A9" s="1687"/>
      <c r="B9" s="1690"/>
      <c r="C9" s="835" t="s">
        <v>10649</v>
      </c>
      <c r="D9" s="835" t="s">
        <v>10650</v>
      </c>
      <c r="E9" s="836"/>
      <c r="F9" s="835" t="s">
        <v>10651</v>
      </c>
      <c r="G9" s="837" t="s">
        <v>10652</v>
      </c>
      <c r="H9" s="836"/>
      <c r="I9" s="835" t="s">
        <v>10653</v>
      </c>
      <c r="J9" s="835" t="s">
        <v>10654</v>
      </c>
      <c r="K9" s="836"/>
      <c r="L9" s="835" t="s">
        <v>10655</v>
      </c>
      <c r="M9" s="835" t="s">
        <v>10656</v>
      </c>
      <c r="N9" s="836"/>
      <c r="O9" s="835" t="s">
        <v>10657</v>
      </c>
      <c r="P9" s="835" t="s">
        <v>10658</v>
      </c>
      <c r="Q9" s="836"/>
      <c r="R9" s="1699"/>
    </row>
    <row r="10" spans="1:18" s="433" customFormat="1">
      <c r="A10" s="1688"/>
      <c r="B10" s="1691"/>
      <c r="C10" s="838"/>
      <c r="D10" s="838"/>
      <c r="E10" s="838"/>
      <c r="F10" s="838"/>
      <c r="G10" s="839" t="s">
        <v>10659</v>
      </c>
      <c r="H10" s="838"/>
      <c r="I10" s="838"/>
      <c r="J10" s="840" t="s">
        <v>10659</v>
      </c>
      <c r="K10" s="838"/>
      <c r="L10" s="838"/>
      <c r="M10" s="839" t="s">
        <v>10659</v>
      </c>
      <c r="N10" s="838"/>
      <c r="O10" s="838"/>
      <c r="P10" s="838"/>
      <c r="Q10" s="838"/>
      <c r="R10" s="1699"/>
    </row>
    <row r="11" spans="1:18">
      <c r="A11" s="841">
        <v>1</v>
      </c>
      <c r="B11" s="842">
        <v>7165</v>
      </c>
      <c r="C11" s="842">
        <v>5157</v>
      </c>
      <c r="D11" s="843">
        <f>IF(C11&lt;&gt;"",C11/B11,"")</f>
        <v>0.71970000000000001</v>
      </c>
      <c r="E11" s="1242">
        <f>IF(D11&lt;&gt;"",_xlfn.NUMBERVALUE(IF(D11&gt;0.65,"25",IF((25-(0.65-D11)/0.005)&lt;0,0,25-(0.65-D11)/0.005))),"")</f>
        <v>25</v>
      </c>
      <c r="F11" s="844">
        <v>1926</v>
      </c>
      <c r="G11" s="843">
        <f>IF(F11&lt;&gt;"",(C11+F11)/B11,"")</f>
        <v>0.98860000000000003</v>
      </c>
      <c r="H11" s="844" t="str">
        <f>IF(G11&lt;&gt;"",IF(G11&gt;0.85,"25",IF((25-(0.85-G11)/0.005)&lt;0,0,25-(0.85-G11)/0.005)),"")</f>
        <v>25</v>
      </c>
      <c r="I11" s="844">
        <v>82</v>
      </c>
      <c r="J11" s="845">
        <f>IF(I11&lt;&gt;"",(I11+F11+C11)/B11,"")</f>
        <v>1</v>
      </c>
      <c r="K11" s="844" t="str">
        <f>IF(J11&lt;&gt;"",IF(J11&gt;0.97,"25",IF((25-(0.97-J11)/0.005)&lt;0,0,25-(0.97-J11)/0.005)),"")</f>
        <v>25</v>
      </c>
      <c r="L11" s="844">
        <v>0</v>
      </c>
      <c r="M11" s="845">
        <f t="shared" ref="M11:M22" si="0">IF(B11="","",(L11+I11+F11+C11)/B11)</f>
        <v>1</v>
      </c>
      <c r="N11" s="844" t="str">
        <f>IF(M11&lt;&gt;"",IF(M11&gt;0.995,"25",IF((25-(0.995-M11)/0.005)&lt;0,0,25-(0.995-M11)/0.005)),"")</f>
        <v>25</v>
      </c>
      <c r="O11" s="844">
        <f>IF(C11&lt;&gt;"",C11+F11+I11+L11,"")</f>
        <v>7165</v>
      </c>
      <c r="P11" s="845">
        <f>IF(O11&lt;&gt;"",O11/B11,"")</f>
        <v>1</v>
      </c>
      <c r="Q11" s="844">
        <f>IF(E11&lt;&gt;"",E11+H11+K11+N11,"")</f>
        <v>100</v>
      </c>
      <c r="R11" s="1699"/>
    </row>
    <row r="12" spans="1:18">
      <c r="A12" s="841">
        <v>2</v>
      </c>
      <c r="B12" s="842">
        <v>19007</v>
      </c>
      <c r="C12" s="844">
        <v>17766</v>
      </c>
      <c r="D12" s="843">
        <f t="shared" ref="D12:D22" si="1">IF(C12&lt;&gt;"",C12/B12,"")</f>
        <v>0.93469999999999998</v>
      </c>
      <c r="E12" s="1242">
        <f t="shared" ref="E12:E15" si="2">IF(D12&lt;&gt;"",_xlfn.NUMBERVALUE(IF(D12&gt;0.65,"25",IF((25-(0.65-D12)/0.005)&lt;0,0,25-(0.65-D12)/0.005))),"")</f>
        <v>25</v>
      </c>
      <c r="F12" s="844">
        <v>824</v>
      </c>
      <c r="G12" s="843">
        <f t="shared" ref="G12:G22" si="3">IF(F12&lt;&gt;"",(C12+F12)/B12,"")</f>
        <v>0.97809999999999997</v>
      </c>
      <c r="H12" s="844" t="str">
        <f t="shared" ref="H12:H22" si="4">IF(G12&lt;&gt;"",IF(G12&gt;0.85,"25",IF((25-(0.85-G12)/0.005)&lt;0,0,25-(0.85-G12)/0.005)),"")</f>
        <v>25</v>
      </c>
      <c r="I12" s="844">
        <v>393</v>
      </c>
      <c r="J12" s="845">
        <f t="shared" ref="J12:J22" si="5">IF(I12&lt;&gt;"",(I12+F12+C12)/B12,"")</f>
        <v>1</v>
      </c>
      <c r="K12" s="844" t="str">
        <f t="shared" ref="K12:K22" si="6">IF(J12&lt;&gt;"",IF(J12&gt;0.97,"25",IF((25-(0.97-J12)/0.005)&lt;0,0,25-(0.97-J12)/0.005)),"")</f>
        <v>25</v>
      </c>
      <c r="L12" s="844">
        <v>24</v>
      </c>
      <c r="M12" s="845">
        <f>IF(B12="","",(L12+I12+F12+C12)/B12)</f>
        <v>1</v>
      </c>
      <c r="N12" s="844" t="str">
        <f t="shared" ref="N12:N22" si="7">IF(M12&lt;&gt;"",IF(M12&gt;0.995,"25",IF((25-(0.995-M12)/0.005)&lt;0,0,25-(0.995-M12)/0.005)),"")</f>
        <v>25</v>
      </c>
      <c r="O12" s="844">
        <f t="shared" ref="O12:O22" si="8">IF(C12&lt;&gt;"",C12+F12+I12+L12,"")</f>
        <v>19007</v>
      </c>
      <c r="P12" s="845">
        <f t="shared" ref="P12:P21" si="9">IF(O12&lt;&gt;"",O12/B12,"")</f>
        <v>1</v>
      </c>
      <c r="Q12" s="844">
        <f t="shared" ref="Q12:Q22" si="10">IF(E12&lt;&gt;"",E12+H12+K12+N12,"")</f>
        <v>100</v>
      </c>
      <c r="R12" s="1699"/>
    </row>
    <row r="13" spans="1:18">
      <c r="A13" s="841">
        <v>3</v>
      </c>
      <c r="B13" s="852">
        <v>18083</v>
      </c>
      <c r="C13" s="852">
        <v>17528</v>
      </c>
      <c r="D13" s="843">
        <f t="shared" si="1"/>
        <v>0.96930000000000005</v>
      </c>
      <c r="E13" s="1242">
        <f t="shared" si="2"/>
        <v>25</v>
      </c>
      <c r="F13" s="853">
        <v>197</v>
      </c>
      <c r="G13" s="843">
        <f t="shared" si="3"/>
        <v>0.98019999999999996</v>
      </c>
      <c r="H13" s="844" t="str">
        <f t="shared" si="4"/>
        <v>25</v>
      </c>
      <c r="I13" s="853">
        <v>45</v>
      </c>
      <c r="J13" s="845">
        <f t="shared" si="5"/>
        <v>0.98</v>
      </c>
      <c r="K13" s="844" t="str">
        <f t="shared" si="6"/>
        <v>25</v>
      </c>
      <c r="L13" s="853">
        <v>313</v>
      </c>
      <c r="M13" s="845">
        <f t="shared" si="0"/>
        <v>1</v>
      </c>
      <c r="N13" s="844" t="str">
        <f t="shared" si="7"/>
        <v>25</v>
      </c>
      <c r="O13" s="844">
        <f t="shared" si="8"/>
        <v>18083</v>
      </c>
      <c r="P13" s="845">
        <f t="shared" si="9"/>
        <v>1</v>
      </c>
      <c r="Q13" s="844">
        <f t="shared" si="10"/>
        <v>100</v>
      </c>
      <c r="R13" s="1699"/>
    </row>
    <row r="14" spans="1:18">
      <c r="A14" s="841">
        <v>4</v>
      </c>
      <c r="B14" s="842">
        <v>23944</v>
      </c>
      <c r="C14" s="842">
        <v>17263</v>
      </c>
      <c r="D14" s="843">
        <f t="shared" si="1"/>
        <v>0.72099999999999997</v>
      </c>
      <c r="E14" s="1242">
        <f t="shared" si="2"/>
        <v>25</v>
      </c>
      <c r="F14" s="844">
        <v>6465</v>
      </c>
      <c r="G14" s="843">
        <f t="shared" si="3"/>
        <v>0.99099999999999999</v>
      </c>
      <c r="H14" s="844" t="str">
        <f t="shared" si="4"/>
        <v>25</v>
      </c>
      <c r="I14" s="844">
        <v>216</v>
      </c>
      <c r="J14" s="845">
        <f t="shared" si="5"/>
        <v>1</v>
      </c>
      <c r="K14" s="844" t="str">
        <f t="shared" si="6"/>
        <v>25</v>
      </c>
      <c r="L14" s="844">
        <v>0</v>
      </c>
      <c r="M14" s="845">
        <f t="shared" si="0"/>
        <v>1</v>
      </c>
      <c r="N14" s="844" t="str">
        <f t="shared" si="7"/>
        <v>25</v>
      </c>
      <c r="O14" s="844">
        <f t="shared" si="8"/>
        <v>23944</v>
      </c>
      <c r="P14" s="845">
        <f t="shared" si="9"/>
        <v>1</v>
      </c>
      <c r="Q14" s="844">
        <f t="shared" si="10"/>
        <v>100</v>
      </c>
      <c r="R14" s="1699"/>
    </row>
    <row r="15" spans="1:18">
      <c r="A15" s="841">
        <v>5</v>
      </c>
      <c r="B15" s="842">
        <v>28241</v>
      </c>
      <c r="C15" s="842">
        <v>23815</v>
      </c>
      <c r="D15" s="843">
        <f t="shared" si="1"/>
        <v>0.84330000000000005</v>
      </c>
      <c r="E15" s="1242">
        <f t="shared" si="2"/>
        <v>25</v>
      </c>
      <c r="F15" s="842">
        <v>2747</v>
      </c>
      <c r="G15" s="843">
        <f t="shared" si="3"/>
        <v>0.9405</v>
      </c>
      <c r="H15" s="844" t="str">
        <f t="shared" si="4"/>
        <v>25</v>
      </c>
      <c r="I15" s="844">
        <v>485</v>
      </c>
      <c r="J15" s="845">
        <f t="shared" si="5"/>
        <v>0.96</v>
      </c>
      <c r="K15" s="844">
        <f t="shared" si="6"/>
        <v>23</v>
      </c>
      <c r="L15" s="844">
        <v>1194</v>
      </c>
      <c r="M15" s="845">
        <f t="shared" si="0"/>
        <v>1</v>
      </c>
      <c r="N15" s="844" t="str">
        <f t="shared" si="7"/>
        <v>25</v>
      </c>
      <c r="O15" s="844">
        <f t="shared" si="8"/>
        <v>28241</v>
      </c>
      <c r="P15" s="845">
        <f t="shared" si="9"/>
        <v>1</v>
      </c>
      <c r="Q15" s="844">
        <f t="shared" si="10"/>
        <v>98</v>
      </c>
      <c r="R15" s="1699"/>
    </row>
    <row r="16" spans="1:18">
      <c r="A16" s="841">
        <v>6</v>
      </c>
      <c r="B16" s="839">
        <v>11414</v>
      </c>
      <c r="C16" s="840">
        <v>9817</v>
      </c>
      <c r="D16" s="843">
        <f t="shared" si="1"/>
        <v>0.86009999999999998</v>
      </c>
      <c r="E16" s="1242">
        <v>0</v>
      </c>
      <c r="F16" s="842">
        <v>1367</v>
      </c>
      <c r="G16" s="843">
        <f t="shared" si="3"/>
        <v>0.9798</v>
      </c>
      <c r="H16" s="844" t="str">
        <f t="shared" si="4"/>
        <v>25</v>
      </c>
      <c r="I16" s="844">
        <v>230</v>
      </c>
      <c r="J16" s="845">
        <f t="shared" si="5"/>
        <v>1</v>
      </c>
      <c r="K16" s="844" t="str">
        <f t="shared" si="6"/>
        <v>25</v>
      </c>
      <c r="L16" s="844">
        <v>0</v>
      </c>
      <c r="M16" s="845">
        <f t="shared" si="0"/>
        <v>1</v>
      </c>
      <c r="N16" s="844" t="str">
        <f t="shared" si="7"/>
        <v>25</v>
      </c>
      <c r="O16" s="844">
        <f t="shared" si="8"/>
        <v>11414</v>
      </c>
      <c r="P16" s="845">
        <f t="shared" si="9"/>
        <v>1</v>
      </c>
      <c r="Q16" s="844">
        <f t="shared" si="10"/>
        <v>75</v>
      </c>
      <c r="R16" s="1699"/>
    </row>
    <row r="17" spans="1:18">
      <c r="A17" s="841">
        <v>7</v>
      </c>
      <c r="B17" s="839"/>
      <c r="C17" s="840"/>
      <c r="D17" s="843" t="str">
        <f t="shared" si="1"/>
        <v/>
      </c>
      <c r="E17" s="1242" t="str">
        <f t="shared" ref="E17:E22" si="11">IF(D17&lt;&gt;"",_xlfn.NUMBERVALUE(IF(D17&gt;0.65,"25",IF((25-(0.65-D17)/0.005)&lt;0,0,25-(0.65-D17)/0.005))),"")</f>
        <v/>
      </c>
      <c r="F17" s="840"/>
      <c r="G17" s="843" t="str">
        <f t="shared" si="3"/>
        <v/>
      </c>
      <c r="H17" s="844" t="str">
        <f t="shared" si="4"/>
        <v/>
      </c>
      <c r="I17" s="844"/>
      <c r="J17" s="845" t="str">
        <f t="shared" si="5"/>
        <v/>
      </c>
      <c r="K17" s="844" t="str">
        <f t="shared" si="6"/>
        <v/>
      </c>
      <c r="L17" s="844"/>
      <c r="M17" s="845" t="str">
        <f t="shared" si="0"/>
        <v/>
      </c>
      <c r="N17" s="844" t="str">
        <f t="shared" si="7"/>
        <v/>
      </c>
      <c r="O17" s="844" t="str">
        <f t="shared" si="8"/>
        <v/>
      </c>
      <c r="P17" s="845" t="str">
        <f t="shared" si="9"/>
        <v/>
      </c>
      <c r="Q17" s="844" t="str">
        <f t="shared" si="10"/>
        <v/>
      </c>
      <c r="R17" s="1699"/>
    </row>
    <row r="18" spans="1:18">
      <c r="A18" s="841">
        <v>8</v>
      </c>
      <c r="B18" s="839"/>
      <c r="C18" s="840"/>
      <c r="D18" s="843" t="str">
        <f t="shared" si="1"/>
        <v/>
      </c>
      <c r="E18" s="1242" t="str">
        <f t="shared" si="11"/>
        <v/>
      </c>
      <c r="F18" s="840"/>
      <c r="G18" s="843" t="str">
        <f t="shared" si="3"/>
        <v/>
      </c>
      <c r="H18" s="844" t="str">
        <f t="shared" si="4"/>
        <v/>
      </c>
      <c r="I18" s="844"/>
      <c r="J18" s="845" t="str">
        <f t="shared" si="5"/>
        <v/>
      </c>
      <c r="K18" s="844" t="str">
        <f t="shared" si="6"/>
        <v/>
      </c>
      <c r="L18" s="844"/>
      <c r="M18" s="845" t="str">
        <f t="shared" si="0"/>
        <v/>
      </c>
      <c r="N18" s="844" t="str">
        <f t="shared" si="7"/>
        <v/>
      </c>
      <c r="O18" s="844" t="str">
        <f t="shared" si="8"/>
        <v/>
      </c>
      <c r="P18" s="845" t="str">
        <f t="shared" si="9"/>
        <v/>
      </c>
      <c r="Q18" s="844" t="str">
        <f t="shared" si="10"/>
        <v/>
      </c>
      <c r="R18" s="1699"/>
    </row>
    <row r="19" spans="1:18">
      <c r="A19" s="841">
        <v>9</v>
      </c>
      <c r="B19" s="839"/>
      <c r="C19" s="840"/>
      <c r="D19" s="843" t="str">
        <f t="shared" si="1"/>
        <v/>
      </c>
      <c r="E19" s="1242" t="str">
        <f t="shared" si="11"/>
        <v/>
      </c>
      <c r="F19" s="840"/>
      <c r="G19" s="843" t="str">
        <f t="shared" si="3"/>
        <v/>
      </c>
      <c r="H19" s="844" t="str">
        <f t="shared" si="4"/>
        <v/>
      </c>
      <c r="I19" s="844"/>
      <c r="J19" s="845" t="str">
        <f t="shared" si="5"/>
        <v/>
      </c>
      <c r="K19" s="844" t="str">
        <f t="shared" si="6"/>
        <v/>
      </c>
      <c r="L19" s="844"/>
      <c r="M19" s="845" t="str">
        <f t="shared" si="0"/>
        <v/>
      </c>
      <c r="N19" s="844" t="str">
        <f t="shared" si="7"/>
        <v/>
      </c>
      <c r="O19" s="844" t="str">
        <f t="shared" si="8"/>
        <v/>
      </c>
      <c r="P19" s="845" t="str">
        <f t="shared" si="9"/>
        <v/>
      </c>
      <c r="Q19" s="844" t="str">
        <f t="shared" si="10"/>
        <v/>
      </c>
      <c r="R19" s="1699"/>
    </row>
    <row r="20" spans="1:18">
      <c r="A20" s="841">
        <v>10</v>
      </c>
      <c r="B20" s="839"/>
      <c r="C20" s="840"/>
      <c r="D20" s="843" t="str">
        <f t="shared" si="1"/>
        <v/>
      </c>
      <c r="E20" s="1242" t="str">
        <f t="shared" si="11"/>
        <v/>
      </c>
      <c r="F20" s="840"/>
      <c r="G20" s="843" t="str">
        <f t="shared" si="3"/>
        <v/>
      </c>
      <c r="H20" s="844" t="str">
        <f t="shared" si="4"/>
        <v/>
      </c>
      <c r="I20" s="844"/>
      <c r="J20" s="845" t="str">
        <f t="shared" si="5"/>
        <v/>
      </c>
      <c r="K20" s="844" t="str">
        <f t="shared" si="6"/>
        <v/>
      </c>
      <c r="L20" s="844"/>
      <c r="M20" s="845" t="str">
        <f t="shared" si="0"/>
        <v/>
      </c>
      <c r="N20" s="844" t="str">
        <f t="shared" si="7"/>
        <v/>
      </c>
      <c r="O20" s="844" t="str">
        <f t="shared" si="8"/>
        <v/>
      </c>
      <c r="P20" s="845" t="str">
        <f t="shared" si="9"/>
        <v/>
      </c>
      <c r="Q20" s="844" t="str">
        <f t="shared" si="10"/>
        <v/>
      </c>
      <c r="R20" s="1699"/>
    </row>
    <row r="21" spans="1:18">
      <c r="A21" s="841">
        <v>11</v>
      </c>
      <c r="B21" s="839"/>
      <c r="C21" s="840"/>
      <c r="D21" s="843" t="str">
        <f t="shared" si="1"/>
        <v/>
      </c>
      <c r="E21" s="1242" t="str">
        <f t="shared" si="11"/>
        <v/>
      </c>
      <c r="F21" s="840"/>
      <c r="G21" s="843" t="str">
        <f t="shared" si="3"/>
        <v/>
      </c>
      <c r="H21" s="844" t="str">
        <f t="shared" si="4"/>
        <v/>
      </c>
      <c r="I21" s="844"/>
      <c r="J21" s="845" t="str">
        <f t="shared" si="5"/>
        <v/>
      </c>
      <c r="K21" s="844" t="str">
        <f t="shared" si="6"/>
        <v/>
      </c>
      <c r="L21" s="844"/>
      <c r="M21" s="845" t="str">
        <f t="shared" si="0"/>
        <v/>
      </c>
      <c r="N21" s="844" t="str">
        <f t="shared" si="7"/>
        <v/>
      </c>
      <c r="O21" s="844" t="str">
        <f t="shared" si="8"/>
        <v/>
      </c>
      <c r="P21" s="845" t="str">
        <f t="shared" si="9"/>
        <v/>
      </c>
      <c r="Q21" s="844" t="str">
        <f t="shared" si="10"/>
        <v/>
      </c>
      <c r="R21" s="1699"/>
    </row>
    <row r="22" spans="1:18" ht="18">
      <c r="A22" s="841">
        <v>12</v>
      </c>
      <c r="B22" s="839"/>
      <c r="C22" s="840"/>
      <c r="D22" s="843" t="str">
        <f t="shared" si="1"/>
        <v/>
      </c>
      <c r="E22" s="1242" t="str">
        <f t="shared" si="11"/>
        <v/>
      </c>
      <c r="F22" s="840"/>
      <c r="G22" s="843" t="str">
        <f t="shared" si="3"/>
        <v/>
      </c>
      <c r="H22" s="844" t="str">
        <f t="shared" si="4"/>
        <v/>
      </c>
      <c r="I22" s="846"/>
      <c r="J22" s="845" t="str">
        <f t="shared" si="5"/>
        <v/>
      </c>
      <c r="K22" s="844" t="str">
        <f t="shared" si="6"/>
        <v/>
      </c>
      <c r="L22" s="846"/>
      <c r="M22" s="845" t="str">
        <f t="shared" si="0"/>
        <v/>
      </c>
      <c r="N22" s="844" t="str">
        <f t="shared" si="7"/>
        <v/>
      </c>
      <c r="O22" s="844" t="str">
        <f t="shared" si="8"/>
        <v/>
      </c>
      <c r="P22" s="845" t="str">
        <f t="shared" ref="P22" si="12">IF(O22&lt;&gt;"",O22/B22,"")</f>
        <v/>
      </c>
      <c r="Q22" s="844" t="str">
        <f t="shared" si="10"/>
        <v/>
      </c>
      <c r="R22" s="1699"/>
    </row>
    <row r="23" spans="1:18" ht="16.8" thickBot="1">
      <c r="A23" s="847" t="s">
        <v>10634</v>
      </c>
      <c r="B23" s="848">
        <f>SUM(B11:B22)</f>
        <v>107854</v>
      </c>
      <c r="C23" s="848">
        <f>SUM(C11:C22)</f>
        <v>91346</v>
      </c>
      <c r="D23" s="843">
        <f t="shared" ref="D23" si="13">C23/B23</f>
        <v>0.84689999999999999</v>
      </c>
      <c r="E23" s="842">
        <v>300</v>
      </c>
      <c r="F23" s="849">
        <f>SUM(F11:F22)</f>
        <v>13526</v>
      </c>
      <c r="G23" s="843">
        <f t="shared" ref="G23" si="14">(C23+F23)/B23</f>
        <v>0.97240000000000004</v>
      </c>
      <c r="H23" s="844">
        <v>300</v>
      </c>
      <c r="I23" s="849">
        <f>SUM(I11:I22)</f>
        <v>1451</v>
      </c>
      <c r="J23" s="845">
        <f t="shared" ref="J23" si="15">(I23+F23+C23)/B23</f>
        <v>0.99</v>
      </c>
      <c r="K23" s="844">
        <f>SUM(K11:K22)</f>
        <v>23</v>
      </c>
      <c r="L23" s="849">
        <f>SUM(L11:L22)</f>
        <v>1531</v>
      </c>
      <c r="M23" s="845">
        <f t="shared" ref="M23" si="16">(L23+I23+F23+C23)/B23</f>
        <v>1</v>
      </c>
      <c r="N23" s="844">
        <f>SUM(N11:N22)</f>
        <v>0</v>
      </c>
      <c r="O23" s="848">
        <f>SUM(O11:O22)</f>
        <v>107854</v>
      </c>
      <c r="P23" s="845">
        <f>O23/B23</f>
        <v>1</v>
      </c>
      <c r="Q23" s="844">
        <f>SUM(Q11:Q22)</f>
        <v>573</v>
      </c>
      <c r="R23" s="1700"/>
    </row>
    <row r="24" spans="1:18" ht="16.8" thickTop="1">
      <c r="A24" s="1681" t="s">
        <v>10660</v>
      </c>
      <c r="B24" s="1682"/>
      <c r="C24" s="1682"/>
      <c r="D24" s="1682"/>
      <c r="E24" s="1682"/>
      <c r="F24" s="1682"/>
      <c r="G24" s="1682"/>
      <c r="H24" s="1682"/>
      <c r="I24" s="1682"/>
      <c r="J24" s="1682"/>
      <c r="K24" s="1682"/>
      <c r="L24" s="1682"/>
      <c r="M24" s="1682"/>
      <c r="N24" s="1682"/>
      <c r="O24" s="1682"/>
      <c r="P24" s="1682"/>
      <c r="Q24" s="1682"/>
      <c r="R24" s="1682"/>
    </row>
    <row r="25" spans="1:18">
      <c r="A25" s="1683" t="s">
        <v>10661</v>
      </c>
      <c r="B25" s="1683"/>
      <c r="C25" s="1683"/>
      <c r="D25" s="1683"/>
      <c r="E25" s="1683"/>
      <c r="F25" s="1683"/>
      <c r="G25" s="1683"/>
      <c r="H25" s="1683"/>
      <c r="I25" s="1683"/>
      <c r="J25" s="1683"/>
      <c r="K25" s="1683"/>
      <c r="L25" s="1683"/>
      <c r="M25" s="1683"/>
      <c r="N25" s="1683"/>
      <c r="O25" s="1683"/>
      <c r="P25" s="1683"/>
      <c r="Q25" s="1683"/>
      <c r="R25" s="1683"/>
    </row>
    <row r="26" spans="1:18">
      <c r="A26" s="644"/>
      <c r="B26" s="644"/>
      <c r="C26" s="644"/>
      <c r="D26" s="644"/>
      <c r="E26" s="644"/>
      <c r="F26" s="644"/>
      <c r="G26" s="737"/>
      <c r="H26" s="644"/>
      <c r="I26" s="644"/>
      <c r="J26" s="737"/>
      <c r="K26" s="644"/>
      <c r="L26" s="644"/>
      <c r="M26" s="644"/>
      <c r="N26" s="644"/>
      <c r="O26" s="644"/>
      <c r="P26" s="644"/>
      <c r="Q26" s="644"/>
      <c r="R26" s="644"/>
    </row>
    <row r="27" spans="1:18" s="644" customFormat="1" ht="19.8">
      <c r="A27" s="850" t="s">
        <v>10662</v>
      </c>
      <c r="B27" s="851"/>
      <c r="C27" s="851"/>
      <c r="D27" s="851"/>
      <c r="E27" s="851"/>
      <c r="F27" s="851"/>
      <c r="G27" s="851"/>
      <c r="H27" s="851"/>
      <c r="I27" s="851"/>
      <c r="J27" s="851"/>
      <c r="K27" s="851"/>
      <c r="L27" s="851"/>
      <c r="M27" s="851"/>
      <c r="N27" s="851"/>
    </row>
  </sheetData>
  <mergeCells count="8">
    <mergeCell ref="A24:R24"/>
    <mergeCell ref="A25:R25"/>
    <mergeCell ref="A2:F2"/>
    <mergeCell ref="A3:R3"/>
    <mergeCell ref="A4:A10"/>
    <mergeCell ref="B4:B10"/>
    <mergeCell ref="C4:Q5"/>
    <mergeCell ref="R6:R23"/>
  </mergeCells>
  <phoneticPr fontId="3" type="noConversion"/>
  <printOptions horizontalCentered="1"/>
  <pageMargins left="0" right="0" top="0.39370078740157483" bottom="0.47244094488188981" header="0.27559055118110237" footer="0.23622047244094491"/>
  <pageSetup paperSize="9" scale="98" orientation="landscape" r:id="rId1"/>
  <headerFooter alignWithMargins="0"/>
  <colBreaks count="1" manualBreakCount="1">
    <brk id="18" max="1048575" man="1"/>
  </colBreaks>
  <ignoredErrors>
    <ignoredError sqref="P11:P12" formula="1"/>
  </ignoredError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9D49-2C80-459C-8959-DD4E3283CDF5}">
  <sheetPr codeName="工作表31">
    <tabColor rgb="FFFFC000"/>
  </sheetPr>
  <dimension ref="A1:N27"/>
  <sheetViews>
    <sheetView workbookViewId="0">
      <selection sqref="A1:F1"/>
    </sheetView>
  </sheetViews>
  <sheetFormatPr defaultColWidth="9" defaultRowHeight="15.6"/>
  <cols>
    <col min="1" max="1" width="10.33203125" style="727" customWidth="1"/>
    <col min="2" max="5" width="15.6640625" style="727" customWidth="1"/>
    <col min="6" max="6" width="56.109375" style="727" customWidth="1"/>
    <col min="7" max="7" width="9" style="727"/>
    <col min="8" max="8" width="2.33203125" style="727" customWidth="1"/>
    <col min="9" max="9" width="2.109375" style="727" customWidth="1"/>
    <col min="10" max="10" width="9" style="727"/>
    <col min="11" max="11" width="41.44140625" style="727" bestFit="1" customWidth="1"/>
    <col min="12" max="12" width="9.109375" style="727" bestFit="1" customWidth="1"/>
    <col min="13" max="13" width="9.88671875" style="727" bestFit="1" customWidth="1"/>
    <col min="14" max="16384" width="9" style="727"/>
  </cols>
  <sheetData>
    <row r="1" spans="1:11" ht="28.2">
      <c r="A1" s="1701" t="s">
        <v>10663</v>
      </c>
      <c r="B1" s="1702"/>
      <c r="C1" s="1702"/>
      <c r="D1" s="1702"/>
      <c r="E1" s="1702"/>
      <c r="F1" s="1702"/>
    </row>
    <row r="2" spans="1:11" ht="19.8">
      <c r="A2" s="1703" t="s">
        <v>10664</v>
      </c>
      <c r="B2" s="1703"/>
      <c r="C2" s="1703"/>
      <c r="D2" s="1703"/>
      <c r="E2" s="854"/>
    </row>
    <row r="3" spans="1:11" ht="20.399999999999999" thickBot="1">
      <c r="A3" s="1252" t="s">
        <v>11124</v>
      </c>
      <c r="B3" s="1253"/>
      <c r="C3" s="1253"/>
      <c r="D3" s="1253"/>
      <c r="E3" s="1253"/>
      <c r="F3" s="1254" t="str">
        <f>RIGHT('(2)附表7 事故停電在單位時間內停電之戶數 '!A3,6)</f>
        <v>112年6月</v>
      </c>
      <c r="G3" s="1253"/>
      <c r="H3" s="1253"/>
    </row>
    <row r="4" spans="1:11" ht="51" customHeight="1" thickTop="1">
      <c r="A4" s="1704" t="s">
        <v>10665</v>
      </c>
      <c r="B4" s="1705"/>
      <c r="C4" s="1705"/>
      <c r="D4" s="1705"/>
      <c r="E4" s="1705"/>
      <c r="F4" s="855"/>
    </row>
    <row r="5" spans="1:11" ht="18.75" customHeight="1">
      <c r="A5" s="1706" t="s">
        <v>10666</v>
      </c>
      <c r="B5" s="1707" t="s">
        <v>10667</v>
      </c>
      <c r="C5" s="1707"/>
      <c r="D5" s="1707" t="s">
        <v>10668</v>
      </c>
      <c r="E5" s="1707"/>
      <c r="F5" s="856"/>
      <c r="K5" s="1255"/>
    </row>
    <row r="6" spans="1:11" ht="19.8">
      <c r="A6" s="1706"/>
      <c r="B6" s="857" t="s">
        <v>10669</v>
      </c>
      <c r="C6" s="857" t="s">
        <v>10670</v>
      </c>
      <c r="D6" s="857" t="s">
        <v>10669</v>
      </c>
      <c r="E6" s="857" t="s">
        <v>10670</v>
      </c>
      <c r="F6" s="856"/>
    </row>
    <row r="7" spans="1:11" ht="18">
      <c r="A7" s="858">
        <v>1</v>
      </c>
      <c r="B7" s="859">
        <v>0.19289999999999999</v>
      </c>
      <c r="C7" s="860">
        <v>0.20100000000000001</v>
      </c>
      <c r="D7" s="859">
        <f>IF(B7&lt;&gt;"",B7,"")</f>
        <v>0.19289999999999999</v>
      </c>
      <c r="E7" s="860">
        <f>C7</f>
        <v>0.20100000000000001</v>
      </c>
      <c r="F7" s="856"/>
    </row>
    <row r="8" spans="1:11" ht="18">
      <c r="A8" s="858">
        <v>2</v>
      </c>
      <c r="B8" s="859">
        <v>0.22620000000000001</v>
      </c>
      <c r="C8" s="860">
        <v>0.22639999999999999</v>
      </c>
      <c r="D8" s="859">
        <f>IF(B8&lt;&gt;"",D7+B8,"")-0.0001</f>
        <v>0.41899999999999998</v>
      </c>
      <c r="E8" s="860">
        <f>E7+C8</f>
        <v>0.4274</v>
      </c>
      <c r="F8" s="856"/>
    </row>
    <row r="9" spans="1:11" ht="18">
      <c r="A9" s="858">
        <v>3</v>
      </c>
      <c r="B9" s="859">
        <v>0.2472</v>
      </c>
      <c r="C9" s="860">
        <v>0.2475</v>
      </c>
      <c r="D9" s="859">
        <f t="shared" ref="D9:D18" si="0">IF(B9&lt;&gt;"",D8+B9,"")</f>
        <v>0.66620000000000001</v>
      </c>
      <c r="E9" s="860">
        <f t="shared" ref="E9:E18" si="1">E8+C9</f>
        <v>0.67490000000000006</v>
      </c>
      <c r="F9" s="856"/>
    </row>
    <row r="10" spans="1:11" ht="18">
      <c r="A10" s="858">
        <v>4</v>
      </c>
      <c r="B10" s="859">
        <v>0.24690000000000001</v>
      </c>
      <c r="C10" s="860">
        <v>0.2475</v>
      </c>
      <c r="D10" s="859">
        <f t="shared" si="0"/>
        <v>0.91310000000000002</v>
      </c>
      <c r="E10" s="860">
        <f t="shared" si="1"/>
        <v>0.9224</v>
      </c>
      <c r="F10" s="856"/>
    </row>
    <row r="11" spans="1:11" ht="18">
      <c r="A11" s="858">
        <v>5</v>
      </c>
      <c r="B11" s="859">
        <v>0.24709999999999999</v>
      </c>
      <c r="C11" s="860">
        <v>0.2475</v>
      </c>
      <c r="D11" s="859">
        <f t="shared" si="0"/>
        <v>1.1601999999999999</v>
      </c>
      <c r="E11" s="860">
        <f t="shared" si="1"/>
        <v>1.1698999999999999</v>
      </c>
      <c r="F11" s="856"/>
    </row>
    <row r="12" spans="1:11" ht="18">
      <c r="A12" s="858">
        <v>6</v>
      </c>
      <c r="B12" s="859"/>
      <c r="C12" s="860">
        <v>0.2475</v>
      </c>
      <c r="D12" s="859" t="str">
        <f t="shared" si="0"/>
        <v/>
      </c>
      <c r="E12" s="861">
        <f t="shared" si="1"/>
        <v>1.4174</v>
      </c>
      <c r="F12" s="856"/>
    </row>
    <row r="13" spans="1:11" ht="18">
      <c r="A13" s="858">
        <v>7</v>
      </c>
      <c r="B13" s="859"/>
      <c r="C13" s="860">
        <v>0.2475</v>
      </c>
      <c r="D13" s="859" t="str">
        <f t="shared" si="0"/>
        <v/>
      </c>
      <c r="E13" s="861">
        <f t="shared" si="1"/>
        <v>1.6649</v>
      </c>
      <c r="F13" s="856"/>
      <c r="K13" s="736"/>
    </row>
    <row r="14" spans="1:11" ht="18">
      <c r="A14" s="858">
        <v>8</v>
      </c>
      <c r="B14" s="859"/>
      <c r="C14" s="860">
        <v>0.2475</v>
      </c>
      <c r="D14" s="859" t="str">
        <f t="shared" si="0"/>
        <v/>
      </c>
      <c r="E14" s="861">
        <f t="shared" si="1"/>
        <v>1.9124000000000001</v>
      </c>
      <c r="F14" s="856" t="s">
        <v>367</v>
      </c>
      <c r="K14" s="736"/>
    </row>
    <row r="15" spans="1:11" ht="18">
      <c r="A15" s="858">
        <v>9</v>
      </c>
      <c r="B15" s="859"/>
      <c r="C15" s="860">
        <v>0.24729999999999999</v>
      </c>
      <c r="D15" s="859" t="str">
        <f t="shared" si="0"/>
        <v/>
      </c>
      <c r="E15" s="861">
        <f t="shared" si="1"/>
        <v>2.1597</v>
      </c>
      <c r="F15" s="856"/>
    </row>
    <row r="16" spans="1:11" ht="18">
      <c r="A16" s="858">
        <v>10</v>
      </c>
      <c r="B16" s="859"/>
      <c r="C16" s="860">
        <v>0.2475</v>
      </c>
      <c r="D16" s="859" t="str">
        <f t="shared" si="0"/>
        <v/>
      </c>
      <c r="E16" s="861">
        <f t="shared" si="1"/>
        <v>2.4072</v>
      </c>
      <c r="F16" s="856"/>
    </row>
    <row r="17" spans="1:14" ht="18">
      <c r="A17" s="858">
        <v>11</v>
      </c>
      <c r="B17" s="859"/>
      <c r="C17" s="860">
        <v>0.2475</v>
      </c>
      <c r="D17" s="859" t="str">
        <f t="shared" si="0"/>
        <v/>
      </c>
      <c r="E17" s="861">
        <f t="shared" si="1"/>
        <v>2.6547000000000001</v>
      </c>
      <c r="F17" s="856"/>
    </row>
    <row r="18" spans="1:14" ht="18">
      <c r="A18" s="858">
        <v>12</v>
      </c>
      <c r="B18" s="1160"/>
      <c r="C18" s="860">
        <v>0.2475</v>
      </c>
      <c r="D18" s="859" t="str">
        <f t="shared" si="0"/>
        <v/>
      </c>
      <c r="E18" s="861">
        <f t="shared" si="1"/>
        <v>2.9022000000000001</v>
      </c>
      <c r="F18" s="862" t="s">
        <v>10671</v>
      </c>
    </row>
    <row r="19" spans="1:14" ht="19.8">
      <c r="A19" s="858" t="s">
        <v>10672</v>
      </c>
      <c r="B19" s="1711" cm="1">
        <f t="array" aca="1" ref="B19" ca="1">90+IF(INDIRECT("C"&amp; MID(F3,FIND("年",F3)+1,FIND("月",F3)-FIND("年",F3)-1)+6)&gt;INDIRECT("B"&amp; MID(F3,FIND("年",F3)+1,FIND("月",F3)-FIND("年",F3)-1)+6),(INDIRECT("C"&amp; MID(F3,FIND("年",F3)+1,FIND("月",F3)-FIND("年",F3)-1)+6)-INDIRECT("B"&amp; MID(F3,FIND("年",F3)+1,FIND("月",F3)-FIND("年",F3)-1)+6))/0.05*1,(INDIRECT("B"&amp; MID(F3,FIND("年",F3)+1,FIND("月",F3)-FIND("年",F3)-1)+6)-INDIRECT("C"&amp; MID(F3,FIND("年",F3)+1,FIND("月",F3)-FIND("年",F3)-1)+6))/0.05*1)</f>
        <v>95</v>
      </c>
      <c r="C19" s="1712"/>
      <c r="D19" s="1711" t="e" cm="1">
        <f t="array" aca="1" ref="D19" ca="1">90+IF(INDIRECT("E"&amp; MID(F3,FIND("年",F3)+1,FIND("月",F3)-FIND("年",F3)-1)+6)&gt;INDIRECT("D"&amp; MID(F3,FIND("年",F3)+1,FIND("月",F3)-FIND("年",F3)-1)+6),(INDIRECT("E"&amp; MID(F3,FIND("年",F3)+1,FIND("月",F3)-FIND("年",F3)-1)+6)-INDIRECT("D"&amp; MID(F3,FIND("年",F3)+1,FIND("月",F3)-FIND("年",F3)-1)+6))/0.05*1,(INDIRECT("D"&amp; MID(F3,FIND("年",F3)+1,FIND("月",F3)-FIND("年",F3)-1)+6)-INDIRECT("E"&amp; MID(F3,FIND("年",F3)+1,FIND("月",F3)-FIND("年",F3)-1)+6))/0.05*1)</f>
        <v>#VALUE!</v>
      </c>
      <c r="E19" s="1712"/>
      <c r="F19" s="862"/>
      <c r="L19" s="736"/>
      <c r="M19" s="736"/>
    </row>
    <row r="20" spans="1:14" ht="19.8">
      <c r="A20" s="858" t="s">
        <v>10673</v>
      </c>
      <c r="B20" s="1713">
        <v>0.06</v>
      </c>
      <c r="C20" s="1714"/>
      <c r="D20" s="1713">
        <v>0.06</v>
      </c>
      <c r="E20" s="1714"/>
      <c r="F20" s="862"/>
    </row>
    <row r="21" spans="1:14" ht="20.399999999999999" thickBot="1">
      <c r="A21" s="863" t="s">
        <v>10674</v>
      </c>
      <c r="B21" s="1715">
        <f ca="1">B19*B20</f>
        <v>5.7</v>
      </c>
      <c r="C21" s="1716"/>
      <c r="D21" s="1715" t="e">
        <f ca="1">D19*D20</f>
        <v>#VALUE!</v>
      </c>
      <c r="E21" s="1716"/>
      <c r="F21" s="864"/>
    </row>
    <row r="22" spans="1:14" ht="16.2" thickTop="1">
      <c r="A22" s="1708" t="s">
        <v>10675</v>
      </c>
      <c r="B22" s="1708"/>
      <c r="C22" s="1708"/>
      <c r="D22" s="1708"/>
      <c r="E22" s="1708"/>
      <c r="F22" s="1708"/>
      <c r="G22" s="1708"/>
      <c r="H22" s="1708"/>
      <c r="I22" s="1708"/>
    </row>
    <row r="23" spans="1:14">
      <c r="A23" s="1709" t="s">
        <v>10676</v>
      </c>
      <c r="B23" s="1709"/>
      <c r="C23" s="1709"/>
      <c r="D23" s="1709"/>
      <c r="E23" s="1709"/>
      <c r="F23" s="865"/>
      <c r="G23" s="865"/>
      <c r="H23" s="865"/>
      <c r="I23" s="865"/>
    </row>
    <row r="24" spans="1:14">
      <c r="A24" s="1708" t="s">
        <v>10677</v>
      </c>
      <c r="B24" s="1708"/>
      <c r="C24" s="1708"/>
      <c r="D24" s="1708"/>
      <c r="E24" s="1708"/>
      <c r="F24" s="1708"/>
    </row>
    <row r="25" spans="1:14">
      <c r="A25" s="1710" t="s">
        <v>10671</v>
      </c>
      <c r="B25" s="1710"/>
      <c r="C25" s="1710"/>
      <c r="D25" s="1710"/>
      <c r="E25" s="1710"/>
    </row>
    <row r="26" spans="1:14">
      <c r="A26" s="866"/>
      <c r="B26" s="866"/>
      <c r="C26" s="866"/>
      <c r="D26" s="866"/>
      <c r="E26" s="866"/>
    </row>
    <row r="27" spans="1:14" s="644" customFormat="1" ht="19.8">
      <c r="A27" s="850" t="s">
        <v>10662</v>
      </c>
      <c r="B27" s="851"/>
      <c r="C27" s="851"/>
      <c r="D27" s="851"/>
      <c r="E27" s="851"/>
      <c r="F27" s="851"/>
      <c r="G27" s="851"/>
      <c r="H27" s="851"/>
      <c r="I27" s="851"/>
      <c r="J27" s="851"/>
      <c r="K27" s="851"/>
      <c r="L27" s="851"/>
      <c r="M27" s="851"/>
      <c r="N27" s="851"/>
    </row>
  </sheetData>
  <mergeCells count="16">
    <mergeCell ref="A22:I22"/>
    <mergeCell ref="A23:E23"/>
    <mergeCell ref="A24:F24"/>
    <mergeCell ref="A25:E25"/>
    <mergeCell ref="B19:C19"/>
    <mergeCell ref="D19:E19"/>
    <mergeCell ref="B20:C20"/>
    <mergeCell ref="D20:E20"/>
    <mergeCell ref="B21:C21"/>
    <mergeCell ref="D21:E21"/>
    <mergeCell ref="A1:F1"/>
    <mergeCell ref="A2:D2"/>
    <mergeCell ref="A4:E4"/>
    <mergeCell ref="A5:A6"/>
    <mergeCell ref="B5:C5"/>
    <mergeCell ref="D5:E5"/>
  </mergeCells>
  <phoneticPr fontId="3" type="noConversion"/>
  <printOptions horizontalCentered="1"/>
  <pageMargins left="0.15748031496062992" right="0.19685039370078741" top="0.31496062992125984" bottom="0.35433070866141736" header="0.19685039370078741" footer="0.31496062992125984"/>
  <pageSetup paperSize="9" orientation="landscape"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C204-1941-4D7C-BFED-7903AE670DC6}">
  <sheetPr codeName="工作表22"/>
  <dimension ref="A1:F87"/>
  <sheetViews>
    <sheetView workbookViewId="0"/>
  </sheetViews>
  <sheetFormatPr defaultRowHeight="16.2"/>
  <cols>
    <col min="1" max="1" width="14.21875" customWidth="1"/>
    <col min="2" max="2" width="11.21875" bestFit="1" customWidth="1"/>
    <col min="4" max="4" width="10.44140625" bestFit="1" customWidth="1"/>
    <col min="6" max="6" width="15.21875" bestFit="1" customWidth="1"/>
  </cols>
  <sheetData>
    <row r="1" spans="1:6">
      <c r="A1" s="534" t="s">
        <v>10478</v>
      </c>
      <c r="B1" s="534" t="s">
        <v>10449</v>
      </c>
    </row>
    <row r="2" spans="1:6">
      <c r="A2" s="534" t="s">
        <v>10448</v>
      </c>
      <c r="B2" s="534" t="s">
        <v>10450</v>
      </c>
      <c r="F2" s="716"/>
    </row>
    <row r="3" spans="1:6">
      <c r="A3" s="534" t="s">
        <v>2757</v>
      </c>
      <c r="B3" s="534">
        <v>918878</v>
      </c>
      <c r="F3" s="716"/>
    </row>
    <row r="4" spans="1:6">
      <c r="F4" s="716"/>
    </row>
    <row r="5" spans="1:6">
      <c r="F5" s="716"/>
    </row>
    <row r="6" spans="1:6">
      <c r="F6" s="716"/>
    </row>
    <row r="7" spans="1:6">
      <c r="F7" s="716"/>
    </row>
    <row r="8" spans="1:6">
      <c r="F8" s="716"/>
    </row>
    <row r="9" spans="1:6">
      <c r="F9" s="716"/>
    </row>
    <row r="10" spans="1:6">
      <c r="F10" s="716"/>
    </row>
    <row r="11" spans="1:6">
      <c r="F11" s="716"/>
    </row>
    <row r="12" spans="1:6">
      <c r="F12" s="716"/>
    </row>
    <row r="13" spans="1:6">
      <c r="F13" s="716"/>
    </row>
    <row r="14" spans="1:6">
      <c r="F14" s="716"/>
    </row>
    <row r="15" spans="1:6">
      <c r="F15" s="716"/>
    </row>
    <row r="16" spans="1:6">
      <c r="F16" s="716"/>
    </row>
    <row r="17" spans="6:6">
      <c r="F17" s="716"/>
    </row>
    <row r="18" spans="6:6">
      <c r="F18" s="716"/>
    </row>
    <row r="19" spans="6:6">
      <c r="F19" s="716"/>
    </row>
    <row r="20" spans="6:6">
      <c r="F20" s="716"/>
    </row>
    <row r="21" spans="6:6">
      <c r="F21" s="716"/>
    </row>
    <row r="22" spans="6:6">
      <c r="F22" s="716"/>
    </row>
    <row r="23" spans="6:6">
      <c r="F23" s="716"/>
    </row>
    <row r="24" spans="6:6">
      <c r="F24" s="716"/>
    </row>
    <row r="25" spans="6:6">
      <c r="F25" s="716"/>
    </row>
    <row r="26" spans="6:6">
      <c r="F26" s="716"/>
    </row>
    <row r="27" spans="6:6">
      <c r="F27" s="716"/>
    </row>
    <row r="28" spans="6:6">
      <c r="F28" s="716"/>
    </row>
    <row r="29" spans="6:6">
      <c r="F29" s="716"/>
    </row>
    <row r="30" spans="6:6">
      <c r="F30" s="716"/>
    </row>
    <row r="31" spans="6:6">
      <c r="F31" s="716"/>
    </row>
    <row r="32" spans="6:6">
      <c r="F32" s="716"/>
    </row>
    <row r="33" spans="6:6">
      <c r="F33" s="716"/>
    </row>
    <row r="34" spans="6:6">
      <c r="F34" s="716"/>
    </row>
    <row r="35" spans="6:6">
      <c r="F35" s="716"/>
    </row>
    <row r="36" spans="6:6">
      <c r="F36" s="716"/>
    </row>
    <row r="37" spans="6:6">
      <c r="F37" s="716"/>
    </row>
    <row r="38" spans="6:6">
      <c r="F38" s="716"/>
    </row>
    <row r="39" spans="6:6">
      <c r="F39" s="716"/>
    </row>
    <row r="40" spans="6:6">
      <c r="F40" s="716"/>
    </row>
    <row r="41" spans="6:6">
      <c r="F41" s="716"/>
    </row>
    <row r="42" spans="6:6">
      <c r="F42" s="716"/>
    </row>
    <row r="43" spans="6:6">
      <c r="F43" s="716"/>
    </row>
    <row r="44" spans="6:6">
      <c r="F44" s="716"/>
    </row>
    <row r="45" spans="6:6">
      <c r="F45" s="716"/>
    </row>
    <row r="46" spans="6:6">
      <c r="F46" s="716"/>
    </row>
    <row r="47" spans="6:6">
      <c r="F47" s="716"/>
    </row>
    <row r="48" spans="6:6">
      <c r="F48" s="716"/>
    </row>
    <row r="49" spans="6:6">
      <c r="F49" s="716"/>
    </row>
    <row r="50" spans="6:6">
      <c r="F50" s="716"/>
    </row>
    <row r="51" spans="6:6">
      <c r="F51" s="716"/>
    </row>
    <row r="52" spans="6:6">
      <c r="F52" s="716"/>
    </row>
    <row r="53" spans="6:6">
      <c r="F53" s="716"/>
    </row>
    <row r="54" spans="6:6">
      <c r="F54" s="716"/>
    </row>
    <row r="55" spans="6:6">
      <c r="F55" s="716"/>
    </row>
    <row r="56" spans="6:6">
      <c r="F56" s="716"/>
    </row>
    <row r="57" spans="6:6">
      <c r="F57" s="716"/>
    </row>
    <row r="58" spans="6:6">
      <c r="F58" s="716"/>
    </row>
    <row r="59" spans="6:6">
      <c r="F59" s="716"/>
    </row>
    <row r="60" spans="6:6">
      <c r="F60" s="716"/>
    </row>
    <row r="61" spans="6:6">
      <c r="F61" s="716"/>
    </row>
    <row r="62" spans="6:6">
      <c r="F62" s="716"/>
    </row>
    <row r="63" spans="6:6">
      <c r="F63" s="716"/>
    </row>
    <row r="64" spans="6:6">
      <c r="F64" s="716"/>
    </row>
    <row r="65" spans="6:6">
      <c r="F65" s="716"/>
    </row>
    <row r="66" spans="6:6">
      <c r="F66" s="716"/>
    </row>
    <row r="67" spans="6:6">
      <c r="F67" s="716"/>
    </row>
    <row r="68" spans="6:6">
      <c r="F68" s="716"/>
    </row>
    <row r="69" spans="6:6">
      <c r="F69" s="716"/>
    </row>
    <row r="70" spans="6:6">
      <c r="F70" s="716"/>
    </row>
    <row r="71" spans="6:6">
      <c r="F71" s="716"/>
    </row>
    <row r="72" spans="6:6">
      <c r="F72" s="716"/>
    </row>
    <row r="73" spans="6:6">
      <c r="F73" s="716"/>
    </row>
    <row r="74" spans="6:6">
      <c r="F74" s="716"/>
    </row>
    <row r="75" spans="6:6">
      <c r="F75" s="716"/>
    </row>
    <row r="76" spans="6:6">
      <c r="F76" s="716"/>
    </row>
    <row r="77" spans="6:6">
      <c r="F77" s="716"/>
    </row>
    <row r="78" spans="6:6">
      <c r="F78" s="716"/>
    </row>
    <row r="79" spans="6:6">
      <c r="F79" s="716"/>
    </row>
    <row r="80" spans="6:6">
      <c r="F80" s="716"/>
    </row>
    <row r="81" spans="6:6">
      <c r="F81" s="716"/>
    </row>
    <row r="82" spans="6:6">
      <c r="F82" s="716"/>
    </row>
    <row r="83" spans="6:6">
      <c r="F83" s="716"/>
    </row>
    <row r="84" spans="6:6">
      <c r="F84" s="716"/>
    </row>
    <row r="85" spans="6:6">
      <c r="F85" s="716"/>
    </row>
    <row r="86" spans="6:6">
      <c r="F86" s="716"/>
    </row>
    <row r="87" spans="6:6">
      <c r="F87" s="716"/>
    </row>
  </sheetData>
  <phoneticPr fontId="3"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A7812-A670-4A5C-9C27-93EB73B73CE2}">
  <sheetPr codeName="工作表25"/>
  <dimension ref="A1:Z28"/>
  <sheetViews>
    <sheetView workbookViewId="0">
      <selection sqref="A1:A3"/>
    </sheetView>
  </sheetViews>
  <sheetFormatPr defaultRowHeight="16.2"/>
  <cols>
    <col min="1" max="1" width="15.88671875" bestFit="1" customWidth="1"/>
    <col min="2" max="5" width="10.44140625" style="711" bestFit="1" customWidth="1"/>
    <col min="6" max="6" width="8.33203125" style="711" bestFit="1" customWidth="1"/>
    <col min="7" max="7" width="10.44140625" style="711" bestFit="1" customWidth="1"/>
    <col min="8" max="9" width="15.44140625" style="711" bestFit="1" customWidth="1"/>
    <col min="10" max="14" width="10.44140625" style="711" bestFit="1" customWidth="1"/>
    <col min="15" max="15" width="8.33203125" style="711" bestFit="1" customWidth="1"/>
    <col min="16" max="16" width="10.44140625" style="711" bestFit="1" customWidth="1"/>
    <col min="17" max="18" width="15.44140625" style="711" bestFit="1" customWidth="1"/>
    <col min="19" max="19" width="10.44140625" style="711" bestFit="1" customWidth="1"/>
  </cols>
  <sheetData>
    <row r="1" spans="1:26">
      <c r="A1" s="1717" t="s">
        <v>10445</v>
      </c>
      <c r="B1" s="1719" t="s">
        <v>10487</v>
      </c>
      <c r="C1" s="1719"/>
      <c r="D1" s="1719"/>
      <c r="E1" s="1719"/>
      <c r="F1" s="1719"/>
      <c r="G1" s="1719"/>
      <c r="H1" s="1719"/>
      <c r="I1" s="1719"/>
      <c r="J1" s="1719"/>
      <c r="K1" s="1719" t="s">
        <v>10488</v>
      </c>
      <c r="L1" s="1719"/>
      <c r="M1" s="1719"/>
      <c r="N1" s="1719"/>
      <c r="O1" s="1719"/>
      <c r="P1" s="1719"/>
      <c r="Q1" s="1719"/>
      <c r="R1" s="1719"/>
      <c r="S1" s="1720"/>
    </row>
    <row r="2" spans="1:26">
      <c r="A2" s="1718"/>
      <c r="B2" s="1721" t="s">
        <v>10446</v>
      </c>
      <c r="C2" s="1721"/>
      <c r="D2" s="1721"/>
      <c r="E2" s="1721"/>
      <c r="F2" s="1721"/>
      <c r="G2" s="1721" t="s">
        <v>10489</v>
      </c>
      <c r="H2" s="1721"/>
      <c r="I2" s="1721"/>
      <c r="J2" s="1721"/>
      <c r="K2" s="1721" t="s">
        <v>10490</v>
      </c>
      <c r="L2" s="1721"/>
      <c r="M2" s="1721"/>
      <c r="N2" s="1721"/>
      <c r="O2" s="1721"/>
      <c r="P2" s="1721" t="s">
        <v>10447</v>
      </c>
      <c r="Q2" s="1721"/>
      <c r="R2" s="1721"/>
      <c r="S2" s="1722"/>
      <c r="U2" t="s">
        <v>38920</v>
      </c>
    </row>
    <row r="3" spans="1:26">
      <c r="A3" s="1718"/>
      <c r="B3" s="768" t="s">
        <v>10491</v>
      </c>
      <c r="C3" s="768" t="s">
        <v>10492</v>
      </c>
      <c r="D3" s="768" t="s">
        <v>10493</v>
      </c>
      <c r="E3" s="768" t="s">
        <v>10494</v>
      </c>
      <c r="F3" s="768" t="s">
        <v>10495</v>
      </c>
      <c r="G3" s="768" t="s">
        <v>10485</v>
      </c>
      <c r="H3" s="768" t="s">
        <v>10496</v>
      </c>
      <c r="I3" s="768" t="s">
        <v>10497</v>
      </c>
      <c r="J3" s="768" t="s">
        <v>10480</v>
      </c>
      <c r="K3" s="768" t="s">
        <v>10491</v>
      </c>
      <c r="L3" s="768" t="s">
        <v>10492</v>
      </c>
      <c r="M3" s="768" t="s">
        <v>10493</v>
      </c>
      <c r="N3" s="768" t="s">
        <v>10494</v>
      </c>
      <c r="O3" s="768" t="s">
        <v>10495</v>
      </c>
      <c r="P3" s="768" t="s">
        <v>10485</v>
      </c>
      <c r="Q3" s="768" t="s">
        <v>10496</v>
      </c>
      <c r="R3" s="768" t="s">
        <v>10497</v>
      </c>
      <c r="S3" s="769" t="s">
        <v>10480</v>
      </c>
      <c r="Z3">
        <v>5.4000000000000003E-3</v>
      </c>
    </row>
    <row r="4" spans="1:26">
      <c r="A4" s="765" t="s">
        <v>38259</v>
      </c>
      <c r="B4" s="768">
        <v>9.9000000000000008E-3</v>
      </c>
      <c r="C4" s="768">
        <v>0</v>
      </c>
      <c r="D4" s="768">
        <v>6.7199999999999996E-2</v>
      </c>
      <c r="E4" s="768">
        <v>0</v>
      </c>
      <c r="F4" s="768">
        <v>7.7100000000000002E-2</v>
      </c>
      <c r="G4" s="768">
        <v>0.35</v>
      </c>
      <c r="H4" s="768">
        <v>1.9239999999999999</v>
      </c>
      <c r="I4" s="768">
        <v>2.2019000000000002</v>
      </c>
      <c r="J4" s="768">
        <v>3.9459</v>
      </c>
      <c r="K4" s="768">
        <v>2.0000000000000001E-4</v>
      </c>
      <c r="L4" s="768">
        <v>0</v>
      </c>
      <c r="M4" s="768">
        <v>2.3E-3</v>
      </c>
      <c r="N4" s="768">
        <v>0</v>
      </c>
      <c r="O4" s="768">
        <v>2.5000000000000001E-3</v>
      </c>
      <c r="P4" s="768">
        <v>1.6E-2</v>
      </c>
      <c r="Q4" s="768">
        <v>3.5999999999999997E-2</v>
      </c>
      <c r="R4" s="768">
        <v>8.5099999999999995E-2</v>
      </c>
      <c r="S4" s="769">
        <v>0.1641</v>
      </c>
    </row>
    <row r="5" spans="1:26">
      <c r="A5" s="765" t="s">
        <v>11126</v>
      </c>
      <c r="B5" s="768">
        <v>0.70379999999999998</v>
      </c>
      <c r="C5" s="768">
        <v>0</v>
      </c>
      <c r="D5" s="768">
        <v>0.12909999999999999</v>
      </c>
      <c r="E5" s="768">
        <v>0</v>
      </c>
      <c r="F5" s="768">
        <v>0.83289999999999997</v>
      </c>
      <c r="G5" s="768">
        <v>0.84440000000000004</v>
      </c>
      <c r="H5" s="768">
        <v>5.0594999999999999</v>
      </c>
      <c r="I5" s="768">
        <v>5.3292000000000002</v>
      </c>
      <c r="J5" s="768">
        <v>8.6433999999999997</v>
      </c>
      <c r="K5" s="768">
        <v>7.4000000000000003E-3</v>
      </c>
      <c r="L5" s="768">
        <v>0</v>
      </c>
      <c r="M5" s="768">
        <v>2.0999999999999999E-3</v>
      </c>
      <c r="N5" s="768">
        <v>0</v>
      </c>
      <c r="O5" s="768">
        <v>9.4999999999999998E-3</v>
      </c>
      <c r="P5" s="768">
        <v>1.9199999999999998E-2</v>
      </c>
      <c r="Q5" s="768">
        <v>0.1046</v>
      </c>
      <c r="R5" s="768">
        <v>0.1278</v>
      </c>
      <c r="S5" s="769">
        <v>0.20860000000000001</v>
      </c>
    </row>
    <row r="6" spans="1:26">
      <c r="A6" s="765" t="s">
        <v>37996</v>
      </c>
      <c r="B6" s="768">
        <v>0</v>
      </c>
      <c r="C6" s="768">
        <v>0</v>
      </c>
      <c r="D6" s="768">
        <v>2.18E-2</v>
      </c>
      <c r="E6" s="768">
        <v>0</v>
      </c>
      <c r="F6" s="768">
        <v>2.18E-2</v>
      </c>
      <c r="G6" s="768">
        <v>0.55000000000000004</v>
      </c>
      <c r="H6" s="768">
        <v>2.1120999999999999</v>
      </c>
      <c r="I6" s="768">
        <v>2.54</v>
      </c>
      <c r="J6" s="768">
        <v>4.2201000000000004</v>
      </c>
      <c r="K6" s="768">
        <v>0</v>
      </c>
      <c r="L6" s="768">
        <v>0</v>
      </c>
      <c r="M6" s="768">
        <v>2.0000000000000001E-4</v>
      </c>
      <c r="N6" s="768">
        <v>0</v>
      </c>
      <c r="O6" s="768">
        <v>2.0000000000000001E-4</v>
      </c>
      <c r="P6" s="768">
        <v>1.4E-2</v>
      </c>
      <c r="Q6" s="768">
        <v>6.0199999999999997E-2</v>
      </c>
      <c r="R6" s="768">
        <v>6.6000000000000003E-2</v>
      </c>
      <c r="S6" s="769">
        <v>0.111</v>
      </c>
    </row>
    <row r="7" spans="1:26">
      <c r="A7" s="765" t="s">
        <v>37997</v>
      </c>
      <c r="B7" s="768">
        <v>0.38600000000000001</v>
      </c>
      <c r="C7" s="768">
        <v>1.6799999999999999E-2</v>
      </c>
      <c r="D7" s="768">
        <v>0.2903</v>
      </c>
      <c r="E7" s="768">
        <v>2.5499999999999998E-2</v>
      </c>
      <c r="F7" s="768">
        <v>0.71860000000000002</v>
      </c>
      <c r="G7" s="768">
        <v>0.73299999999999998</v>
      </c>
      <c r="H7" s="768">
        <v>2.8824000000000001</v>
      </c>
      <c r="I7" s="768">
        <v>2.7490000000000001</v>
      </c>
      <c r="J7" s="768">
        <v>5.51</v>
      </c>
      <c r="K7" s="768">
        <v>7.9000000000000008E-3</v>
      </c>
      <c r="L7" s="768">
        <v>4.1999999999999997E-3</v>
      </c>
      <c r="M7" s="768">
        <v>8.3000000000000001E-3</v>
      </c>
      <c r="N7" s="768">
        <v>5.0000000000000001E-4</v>
      </c>
      <c r="O7" s="768">
        <v>2.0799999999999999E-2</v>
      </c>
      <c r="P7" s="768">
        <v>2.18E-2</v>
      </c>
      <c r="Q7" s="768">
        <v>6.9900000000000004E-2</v>
      </c>
      <c r="R7" s="768">
        <v>7.7200000000000005E-2</v>
      </c>
      <c r="S7" s="769">
        <v>0.16</v>
      </c>
    </row>
    <row r="8" spans="1:26">
      <c r="A8" s="765" t="s">
        <v>38260</v>
      </c>
      <c r="B8" s="768">
        <v>3.3500000000000002E-2</v>
      </c>
      <c r="C8" s="768">
        <v>4.0000000000000002E-4</v>
      </c>
      <c r="D8" s="768">
        <v>3.2199999999999999E-2</v>
      </c>
      <c r="E8" s="768">
        <v>1.41E-2</v>
      </c>
      <c r="F8" s="768">
        <v>8.0199999999999994E-2</v>
      </c>
      <c r="G8" s="768">
        <v>0.3105</v>
      </c>
      <c r="H8" s="768">
        <v>1.2498</v>
      </c>
      <c r="I8" s="768">
        <v>1.5907</v>
      </c>
      <c r="J8" s="768">
        <v>2.8149000000000002</v>
      </c>
      <c r="K8" s="768">
        <v>1E-3</v>
      </c>
      <c r="L8" s="768">
        <v>0</v>
      </c>
      <c r="M8" s="768">
        <v>6.9999999999999999E-4</v>
      </c>
      <c r="N8" s="768">
        <v>8.9999999999999998E-4</v>
      </c>
      <c r="O8" s="768">
        <v>2.5999999999999999E-3</v>
      </c>
      <c r="P8" s="768">
        <v>1.15E-2</v>
      </c>
      <c r="Q8" s="768">
        <v>4.0800000000000003E-2</v>
      </c>
      <c r="R8" s="768">
        <v>5.67E-2</v>
      </c>
      <c r="S8" s="769">
        <v>0.10340000000000001</v>
      </c>
    </row>
    <row r="9" spans="1:26">
      <c r="A9" s="766" t="s">
        <v>11054</v>
      </c>
      <c r="B9" s="770">
        <v>4.5199999999999997E-2</v>
      </c>
      <c r="C9" s="770">
        <v>0</v>
      </c>
      <c r="D9" s="770">
        <v>1.7500000000000002E-2</v>
      </c>
      <c r="E9" s="770">
        <v>5.1000000000000004E-3</v>
      </c>
      <c r="F9" s="868">
        <v>6.7799999999999999E-2</v>
      </c>
      <c r="G9" s="770">
        <v>0.2475</v>
      </c>
      <c r="H9" s="770">
        <v>1.4753000000000001</v>
      </c>
      <c r="I9" s="770">
        <v>1.6649</v>
      </c>
      <c r="J9" s="770">
        <v>2.9022000000000001</v>
      </c>
      <c r="K9" s="770">
        <v>6.9999999999999999E-4</v>
      </c>
      <c r="L9" s="770">
        <v>0</v>
      </c>
      <c r="M9" s="770">
        <v>2.9999999999999997E-4</v>
      </c>
      <c r="N9" s="770">
        <v>1E-4</v>
      </c>
      <c r="O9" s="868">
        <v>1.1000000000000001E-3</v>
      </c>
      <c r="P9" s="770">
        <v>1.78E-2</v>
      </c>
      <c r="Q9" s="770">
        <v>7.9500000000000001E-2</v>
      </c>
      <c r="R9" s="770">
        <v>0.1105</v>
      </c>
      <c r="S9" s="771">
        <v>0.20030000000000001</v>
      </c>
    </row>
    <row r="10" spans="1:26">
      <c r="A10" s="765" t="s">
        <v>10498</v>
      </c>
      <c r="B10" s="768">
        <v>0.27379999999999999</v>
      </c>
      <c r="C10" s="768">
        <v>0</v>
      </c>
      <c r="D10" s="768">
        <v>0.2273</v>
      </c>
      <c r="E10" s="768">
        <v>0</v>
      </c>
      <c r="F10" s="768">
        <v>0.50119999999999998</v>
      </c>
      <c r="G10" s="768">
        <v>0.50600000000000001</v>
      </c>
      <c r="H10" s="768">
        <v>2.0508999999999999</v>
      </c>
      <c r="I10" s="768">
        <v>2.0840999999999998</v>
      </c>
      <c r="J10" s="768">
        <v>3.3816999999999999</v>
      </c>
      <c r="K10" s="768">
        <v>8.0999999999999996E-3</v>
      </c>
      <c r="L10" s="768">
        <v>0</v>
      </c>
      <c r="M10" s="768">
        <v>1.32E-2</v>
      </c>
      <c r="N10" s="768">
        <v>0</v>
      </c>
      <c r="O10" s="768">
        <v>2.12E-2</v>
      </c>
      <c r="P10" s="768">
        <v>2.8500000000000001E-2</v>
      </c>
      <c r="Q10" s="768">
        <v>8.6800000000000002E-2</v>
      </c>
      <c r="R10" s="768">
        <v>0.1082</v>
      </c>
      <c r="S10" s="769">
        <v>0.17860000000000001</v>
      </c>
    </row>
    <row r="11" spans="1:26">
      <c r="A11" s="765" t="s">
        <v>11078</v>
      </c>
      <c r="B11" s="768">
        <v>0</v>
      </c>
      <c r="C11" s="768">
        <v>0</v>
      </c>
      <c r="D11" s="768">
        <v>0</v>
      </c>
      <c r="E11" s="768">
        <v>0</v>
      </c>
      <c r="F11" s="768">
        <v>0</v>
      </c>
      <c r="G11" s="768">
        <v>0.27</v>
      </c>
      <c r="H11" s="768">
        <v>1.3348</v>
      </c>
      <c r="I11" s="768">
        <v>1.6387</v>
      </c>
      <c r="J11" s="768">
        <v>2.7667000000000002</v>
      </c>
      <c r="K11" s="768">
        <v>0</v>
      </c>
      <c r="L11" s="768">
        <v>0</v>
      </c>
      <c r="M11" s="768">
        <v>0</v>
      </c>
      <c r="N11" s="768">
        <v>0</v>
      </c>
      <c r="O11" s="768">
        <v>0</v>
      </c>
      <c r="P11" s="768">
        <v>0.02</v>
      </c>
      <c r="Q11" s="768">
        <v>7.2400000000000006E-2</v>
      </c>
      <c r="R11" s="768">
        <v>0.1245</v>
      </c>
      <c r="S11" s="769">
        <v>0.21609999999999999</v>
      </c>
    </row>
    <row r="12" spans="1:26">
      <c r="A12" s="765" t="s">
        <v>38921</v>
      </c>
      <c r="B12" s="768">
        <v>0.2051</v>
      </c>
      <c r="C12" s="768">
        <v>1.1999999999999999E-3</v>
      </c>
      <c r="D12" s="768">
        <v>3.9100000000000003E-2</v>
      </c>
      <c r="E12" s="768">
        <v>9.6000000000000002E-2</v>
      </c>
      <c r="F12" s="768">
        <v>0.34139999999999998</v>
      </c>
      <c r="G12" s="768">
        <v>0.34389999999999998</v>
      </c>
      <c r="H12" s="768">
        <v>1.7070000000000001</v>
      </c>
      <c r="I12" s="768">
        <v>1.8533999999999999</v>
      </c>
      <c r="J12" s="768">
        <v>3.4253999999999998</v>
      </c>
      <c r="K12" s="768">
        <v>6.1000000000000004E-3</v>
      </c>
      <c r="L12" s="768">
        <v>4.0000000000000002E-4</v>
      </c>
      <c r="M12" s="768">
        <v>4.0000000000000002E-4</v>
      </c>
      <c r="N12" s="768">
        <v>2.5999999999999999E-3</v>
      </c>
      <c r="O12" s="768">
        <v>9.4999999999999998E-3</v>
      </c>
      <c r="P12" s="768">
        <v>1.03E-2</v>
      </c>
      <c r="Q12" s="768">
        <v>5.0999999999999997E-2</v>
      </c>
      <c r="R12" s="768">
        <v>5.3800000000000001E-2</v>
      </c>
      <c r="S12" s="769">
        <v>9.8100000000000007E-2</v>
      </c>
    </row>
    <row r="13" spans="1:26">
      <c r="A13" s="765" t="s">
        <v>11075</v>
      </c>
      <c r="B13" s="768">
        <v>0</v>
      </c>
      <c r="C13" s="768">
        <v>0</v>
      </c>
      <c r="D13" s="768">
        <v>0</v>
      </c>
      <c r="E13" s="768">
        <v>0</v>
      </c>
      <c r="F13" s="768">
        <v>0</v>
      </c>
      <c r="G13" s="768">
        <v>0.36099999999999999</v>
      </c>
      <c r="H13" s="768">
        <v>1.3769</v>
      </c>
      <c r="I13" s="768">
        <v>1.865</v>
      </c>
      <c r="J13" s="768">
        <v>3.1303999999999998</v>
      </c>
      <c r="K13" s="768">
        <v>0</v>
      </c>
      <c r="L13" s="768">
        <v>0</v>
      </c>
      <c r="M13" s="768">
        <v>0</v>
      </c>
      <c r="N13" s="768">
        <v>0</v>
      </c>
      <c r="O13" s="768">
        <v>0</v>
      </c>
      <c r="P13" s="768">
        <v>2.0799999999999999E-2</v>
      </c>
      <c r="Q13" s="768">
        <v>5.7599999999999998E-2</v>
      </c>
      <c r="R13" s="768">
        <v>0.11269999999999999</v>
      </c>
      <c r="S13" s="769">
        <v>0.19189999999999999</v>
      </c>
    </row>
    <row r="14" spans="1:26">
      <c r="A14" s="765" t="s">
        <v>37975</v>
      </c>
      <c r="B14" s="768">
        <v>1.46E-2</v>
      </c>
      <c r="C14" s="768">
        <v>0</v>
      </c>
      <c r="D14" s="768">
        <v>1.84E-2</v>
      </c>
      <c r="E14" s="768">
        <v>0</v>
      </c>
      <c r="F14" s="768">
        <v>3.3000000000000002E-2</v>
      </c>
      <c r="G14" s="768">
        <v>0.38</v>
      </c>
      <c r="H14" s="768">
        <v>1.8446</v>
      </c>
      <c r="I14" s="768">
        <v>2.3412999999999999</v>
      </c>
      <c r="J14" s="768">
        <v>3.9723000000000002</v>
      </c>
      <c r="K14" s="768">
        <v>2.9999999999999997E-4</v>
      </c>
      <c r="L14" s="768">
        <v>0</v>
      </c>
      <c r="M14" s="768">
        <v>6.9999999999999999E-4</v>
      </c>
      <c r="N14" s="768">
        <v>0</v>
      </c>
      <c r="O14" s="768">
        <v>1E-3</v>
      </c>
      <c r="P14" s="768">
        <v>1.2999999999999999E-2</v>
      </c>
      <c r="Q14" s="768">
        <v>7.2900000000000006E-2</v>
      </c>
      <c r="R14" s="768">
        <v>7.1400000000000005E-2</v>
      </c>
      <c r="S14" s="769">
        <v>0.12239999999999999</v>
      </c>
    </row>
    <row r="15" spans="1:26">
      <c r="A15" s="765" t="s">
        <v>10499</v>
      </c>
      <c r="B15" s="768">
        <v>0</v>
      </c>
      <c r="C15" s="768">
        <v>0</v>
      </c>
      <c r="D15" s="768">
        <v>0</v>
      </c>
      <c r="E15" s="768">
        <v>0</v>
      </c>
      <c r="F15" s="768">
        <v>0</v>
      </c>
      <c r="G15" s="768">
        <v>0.3805</v>
      </c>
      <c r="H15" s="768">
        <v>1.5911999999999999</v>
      </c>
      <c r="I15" s="768">
        <v>1.9795</v>
      </c>
      <c r="J15" s="768">
        <v>3.5169999999999999</v>
      </c>
      <c r="K15" s="768">
        <v>0</v>
      </c>
      <c r="L15" s="768">
        <v>0</v>
      </c>
      <c r="M15" s="768">
        <v>0</v>
      </c>
      <c r="N15" s="768">
        <v>0</v>
      </c>
      <c r="O15" s="768">
        <v>0</v>
      </c>
      <c r="P15" s="768">
        <v>1.43E-2</v>
      </c>
      <c r="Q15" s="768">
        <v>3.7100000000000001E-2</v>
      </c>
      <c r="R15" s="768">
        <v>5.3100000000000001E-2</v>
      </c>
      <c r="S15" s="769">
        <v>0.1096</v>
      </c>
    </row>
    <row r="16" spans="1:26">
      <c r="A16" s="765" t="s">
        <v>38860</v>
      </c>
      <c r="B16" s="768">
        <v>6.1199999999999997E-2</v>
      </c>
      <c r="C16" s="768">
        <v>0</v>
      </c>
      <c r="D16" s="768">
        <v>0.17100000000000001</v>
      </c>
      <c r="E16" s="768">
        <v>5.0000000000000001E-4</v>
      </c>
      <c r="F16" s="768">
        <v>0.23269999999999999</v>
      </c>
      <c r="G16" s="768">
        <v>0.48</v>
      </c>
      <c r="H16" s="768">
        <v>2.2532000000000001</v>
      </c>
      <c r="I16" s="768">
        <v>2.2532000000000001</v>
      </c>
      <c r="J16" s="768">
        <v>4.3071999999999999</v>
      </c>
      <c r="K16" s="768">
        <v>6.9999999999999999E-4</v>
      </c>
      <c r="L16" s="768">
        <v>0</v>
      </c>
      <c r="M16" s="768">
        <v>7.7000000000000002E-3</v>
      </c>
      <c r="N16" s="768">
        <v>0</v>
      </c>
      <c r="O16" s="768">
        <v>8.3999999999999995E-3</v>
      </c>
      <c r="P16" s="768">
        <v>1.6500000000000001E-2</v>
      </c>
      <c r="Q16" s="768">
        <v>5.8400000000000001E-2</v>
      </c>
      <c r="R16" s="768">
        <v>6.9000000000000006E-2</v>
      </c>
      <c r="S16" s="769">
        <v>0.13070000000000001</v>
      </c>
    </row>
    <row r="17" spans="1:19">
      <c r="A17" s="765" t="s">
        <v>38922</v>
      </c>
      <c r="B17" s="768">
        <v>0.50929999999999997</v>
      </c>
      <c r="C17" s="768">
        <v>0</v>
      </c>
      <c r="D17" s="768">
        <v>0</v>
      </c>
      <c r="E17" s="768">
        <v>1E-3</v>
      </c>
      <c r="F17" s="768">
        <v>0.51029999999999998</v>
      </c>
      <c r="G17" s="768">
        <v>0.3</v>
      </c>
      <c r="H17" s="768">
        <v>1.1637</v>
      </c>
      <c r="I17" s="768">
        <v>2.9009</v>
      </c>
      <c r="J17" s="768">
        <v>4.6978</v>
      </c>
      <c r="K17" s="768">
        <v>1.06E-2</v>
      </c>
      <c r="L17" s="768">
        <v>0</v>
      </c>
      <c r="M17" s="768">
        <v>0</v>
      </c>
      <c r="N17" s="768">
        <v>0</v>
      </c>
      <c r="O17" s="768">
        <v>1.06E-2</v>
      </c>
      <c r="P17" s="768">
        <v>1.4999999999999999E-2</v>
      </c>
      <c r="Q17" s="768">
        <v>5.9200000000000003E-2</v>
      </c>
      <c r="R17" s="768">
        <v>0.10299999999999999</v>
      </c>
      <c r="S17" s="769">
        <v>0.1701</v>
      </c>
    </row>
    <row r="18" spans="1:19">
      <c r="A18" s="765" t="s">
        <v>11056</v>
      </c>
      <c r="B18" s="768">
        <v>0.18099999999999999</v>
      </c>
      <c r="C18" s="768">
        <v>0</v>
      </c>
      <c r="D18" s="768">
        <v>0.21879999999999999</v>
      </c>
      <c r="E18" s="768">
        <v>0</v>
      </c>
      <c r="F18" s="768">
        <v>0.39979999999999999</v>
      </c>
      <c r="G18" s="768">
        <v>0.4</v>
      </c>
      <c r="H18" s="768">
        <v>1.9173</v>
      </c>
      <c r="I18" s="768">
        <v>2.1937000000000002</v>
      </c>
      <c r="J18" s="768">
        <v>4.0137</v>
      </c>
      <c r="K18" s="768">
        <v>7.4999999999999997E-3</v>
      </c>
      <c r="L18" s="768">
        <v>0</v>
      </c>
      <c r="M18" s="768">
        <v>1.0999999999999999E-2</v>
      </c>
      <c r="N18" s="768">
        <v>0</v>
      </c>
      <c r="O18" s="768">
        <v>1.8499999999999999E-2</v>
      </c>
      <c r="P18" s="768">
        <v>1.9199999999999998E-2</v>
      </c>
      <c r="Q18" s="768">
        <v>5.7200000000000001E-2</v>
      </c>
      <c r="R18" s="768">
        <v>9.4899999999999998E-2</v>
      </c>
      <c r="S18" s="769">
        <v>0.17219999999999999</v>
      </c>
    </row>
    <row r="19" spans="1:19">
      <c r="A19" s="765" t="s">
        <v>38923</v>
      </c>
      <c r="B19" s="768">
        <v>0.13020000000000001</v>
      </c>
      <c r="C19" s="768">
        <v>0</v>
      </c>
      <c r="D19" s="768">
        <v>0.1399</v>
      </c>
      <c r="E19" s="768">
        <v>0</v>
      </c>
      <c r="F19" s="768">
        <v>0.27010000000000001</v>
      </c>
      <c r="G19" s="768">
        <v>0.37</v>
      </c>
      <c r="H19" s="768">
        <v>2.0125999999999999</v>
      </c>
      <c r="I19" s="768">
        <v>1.9885999999999999</v>
      </c>
      <c r="J19" s="768">
        <v>3.4186000000000001</v>
      </c>
      <c r="K19" s="768">
        <v>1E-3</v>
      </c>
      <c r="L19" s="768">
        <v>0</v>
      </c>
      <c r="M19" s="768">
        <v>6.4999999999999997E-3</v>
      </c>
      <c r="N19" s="768">
        <v>0</v>
      </c>
      <c r="O19" s="768">
        <v>7.6E-3</v>
      </c>
      <c r="P19" s="768">
        <v>2.4199999999999999E-2</v>
      </c>
      <c r="Q19" s="768">
        <v>7.8100000000000003E-2</v>
      </c>
      <c r="R19" s="768">
        <v>0.1134</v>
      </c>
      <c r="S19" s="769">
        <v>0.19980000000000001</v>
      </c>
    </row>
    <row r="20" spans="1:19">
      <c r="A20" s="765" t="s">
        <v>11119</v>
      </c>
      <c r="B20" s="768">
        <v>0</v>
      </c>
      <c r="C20" s="768">
        <v>0</v>
      </c>
      <c r="D20" s="768">
        <v>0</v>
      </c>
      <c r="E20" s="768">
        <v>0</v>
      </c>
      <c r="F20" s="768">
        <v>0</v>
      </c>
      <c r="G20" s="768">
        <v>0.32329999999999998</v>
      </c>
      <c r="H20" s="768">
        <v>1.3046</v>
      </c>
      <c r="I20" s="768">
        <v>1.7915000000000001</v>
      </c>
      <c r="J20" s="768">
        <v>3.0573999999999999</v>
      </c>
      <c r="K20" s="768">
        <v>0</v>
      </c>
      <c r="L20" s="768">
        <v>0</v>
      </c>
      <c r="M20" s="768">
        <v>0</v>
      </c>
      <c r="N20" s="768">
        <v>0</v>
      </c>
      <c r="O20" s="768">
        <v>0</v>
      </c>
      <c r="P20" s="768">
        <v>1.0999999999999999E-2</v>
      </c>
      <c r="Q20" s="768">
        <v>2.9700000000000001E-2</v>
      </c>
      <c r="R20" s="768">
        <v>5.8999999999999997E-2</v>
      </c>
      <c r="S20" s="769">
        <v>0.1013</v>
      </c>
    </row>
    <row r="21" spans="1:19">
      <c r="A21" s="765" t="s">
        <v>11071</v>
      </c>
      <c r="B21" s="768">
        <v>0</v>
      </c>
      <c r="C21" s="768">
        <v>0</v>
      </c>
      <c r="D21" s="768">
        <v>0</v>
      </c>
      <c r="E21" s="768">
        <v>0</v>
      </c>
      <c r="F21" s="768">
        <v>0</v>
      </c>
      <c r="G21" s="768">
        <v>0.38240000000000002</v>
      </c>
      <c r="H21" s="768">
        <v>1.3349</v>
      </c>
      <c r="I21" s="768">
        <v>1.7294</v>
      </c>
      <c r="J21" s="768">
        <v>3.1573000000000002</v>
      </c>
      <c r="K21" s="768">
        <v>0</v>
      </c>
      <c r="L21" s="768">
        <v>0</v>
      </c>
      <c r="M21" s="768">
        <v>0</v>
      </c>
      <c r="N21" s="768">
        <v>0</v>
      </c>
      <c r="O21" s="768">
        <v>0</v>
      </c>
      <c r="P21" s="768">
        <v>2.1499999999999998E-2</v>
      </c>
      <c r="Q21" s="768">
        <v>9.2999999999999999E-2</v>
      </c>
      <c r="R21" s="768">
        <v>0.1154</v>
      </c>
      <c r="S21" s="769">
        <v>0.19570000000000001</v>
      </c>
    </row>
    <row r="22" spans="1:19">
      <c r="A22" s="765" t="s">
        <v>11055</v>
      </c>
      <c r="B22" s="768">
        <v>5.1900000000000002E-2</v>
      </c>
      <c r="C22" s="768">
        <v>0</v>
      </c>
      <c r="D22" s="768">
        <v>0.18609999999999999</v>
      </c>
      <c r="E22" s="768">
        <v>6.9999999999999999E-4</v>
      </c>
      <c r="F22" s="768">
        <v>0.23860000000000001</v>
      </c>
      <c r="G22" s="768">
        <v>0.3286</v>
      </c>
      <c r="H22" s="768">
        <v>1.3734</v>
      </c>
      <c r="I22" s="768">
        <v>1.7778</v>
      </c>
      <c r="J22" s="768">
        <v>3.0276999999999998</v>
      </c>
      <c r="K22" s="768">
        <v>8.0000000000000004E-4</v>
      </c>
      <c r="L22" s="768">
        <v>0</v>
      </c>
      <c r="M22" s="768">
        <v>5.5999999999999999E-3</v>
      </c>
      <c r="N22" s="768">
        <v>0</v>
      </c>
      <c r="O22" s="768">
        <v>6.4999999999999997E-3</v>
      </c>
      <c r="P22" s="768">
        <v>1.11E-2</v>
      </c>
      <c r="Q22" s="768">
        <v>2.6499999999999999E-2</v>
      </c>
      <c r="R22" s="768">
        <v>5.8400000000000001E-2</v>
      </c>
      <c r="S22" s="769">
        <v>0.10050000000000001</v>
      </c>
    </row>
    <row r="23" spans="1:19">
      <c r="A23" s="765" t="s">
        <v>11079</v>
      </c>
      <c r="B23" s="768">
        <v>0</v>
      </c>
      <c r="C23" s="768">
        <v>0</v>
      </c>
      <c r="D23" s="768">
        <v>0</v>
      </c>
      <c r="E23" s="768">
        <v>0</v>
      </c>
      <c r="F23" s="768">
        <v>0</v>
      </c>
      <c r="G23" s="768">
        <v>0.27500000000000002</v>
      </c>
      <c r="H23" s="768">
        <v>1.5181</v>
      </c>
      <c r="I23" s="768">
        <v>1.843</v>
      </c>
      <c r="J23" s="768">
        <v>3.3279999999999998</v>
      </c>
      <c r="K23" s="768">
        <v>0</v>
      </c>
      <c r="L23" s="768">
        <v>0</v>
      </c>
      <c r="M23" s="768">
        <v>0</v>
      </c>
      <c r="N23" s="768">
        <v>0</v>
      </c>
      <c r="O23" s="768">
        <v>0</v>
      </c>
      <c r="P23" s="768">
        <v>1.35E-2</v>
      </c>
      <c r="Q23" s="768">
        <v>5.8599999999999999E-2</v>
      </c>
      <c r="R23" s="768">
        <v>8.1500000000000003E-2</v>
      </c>
      <c r="S23" s="769">
        <v>0.14699999999999999</v>
      </c>
    </row>
    <row r="24" spans="1:19">
      <c r="A24" s="765" t="s">
        <v>11093</v>
      </c>
      <c r="B24" s="768">
        <v>0</v>
      </c>
      <c r="C24" s="768">
        <v>0</v>
      </c>
      <c r="D24" s="768">
        <v>0</v>
      </c>
      <c r="E24" s="768">
        <v>0</v>
      </c>
      <c r="F24" s="768">
        <v>0</v>
      </c>
      <c r="G24" s="768">
        <v>0.32600000000000001</v>
      </c>
      <c r="H24" s="768">
        <v>1.3636999999999999</v>
      </c>
      <c r="I24" s="768">
        <v>1.7091000000000001</v>
      </c>
      <c r="J24" s="768">
        <v>3.2141000000000002</v>
      </c>
      <c r="K24" s="768">
        <v>0</v>
      </c>
      <c r="L24" s="768">
        <v>0</v>
      </c>
      <c r="M24" s="768">
        <v>0</v>
      </c>
      <c r="N24" s="768">
        <v>0</v>
      </c>
      <c r="O24" s="768">
        <v>0</v>
      </c>
      <c r="P24" s="768">
        <v>1.2E-2</v>
      </c>
      <c r="Q24" s="768">
        <v>3.6299999999999999E-2</v>
      </c>
      <c r="R24" s="768">
        <v>5.3999999999999999E-2</v>
      </c>
      <c r="S24" s="769">
        <v>9.8500000000000004E-2</v>
      </c>
    </row>
    <row r="25" spans="1:19">
      <c r="A25" s="765" t="s">
        <v>11077</v>
      </c>
      <c r="B25" s="768">
        <v>0</v>
      </c>
      <c r="C25" s="768">
        <v>0</v>
      </c>
      <c r="D25" s="768">
        <v>0</v>
      </c>
      <c r="E25" s="768">
        <v>0</v>
      </c>
      <c r="F25" s="768">
        <v>0</v>
      </c>
      <c r="G25" s="768">
        <v>0.32040000000000002</v>
      </c>
      <c r="H25" s="768">
        <v>1.3705000000000001</v>
      </c>
      <c r="I25" s="768">
        <v>1.9811000000000001</v>
      </c>
      <c r="J25" s="768">
        <v>3.5651999999999999</v>
      </c>
      <c r="K25" s="768">
        <v>0</v>
      </c>
      <c r="L25" s="768">
        <v>0</v>
      </c>
      <c r="M25" s="768">
        <v>0</v>
      </c>
      <c r="N25" s="768">
        <v>0</v>
      </c>
      <c r="O25" s="768">
        <v>0</v>
      </c>
      <c r="P25" s="768">
        <v>9.4999999999999998E-3</v>
      </c>
      <c r="Q25" s="768">
        <v>4.24E-2</v>
      </c>
      <c r="R25" s="768">
        <v>5.8500000000000003E-2</v>
      </c>
      <c r="S25" s="769">
        <v>0.10440000000000001</v>
      </c>
    </row>
    <row r="26" spans="1:19">
      <c r="A26" s="765" t="s">
        <v>10500</v>
      </c>
      <c r="B26" s="768">
        <v>0</v>
      </c>
      <c r="C26" s="768">
        <v>0</v>
      </c>
      <c r="D26" s="768">
        <v>0</v>
      </c>
      <c r="E26" s="768">
        <v>0</v>
      </c>
      <c r="F26" s="768">
        <v>0</v>
      </c>
      <c r="G26" s="768">
        <v>0.5</v>
      </c>
      <c r="H26" s="768">
        <v>1.7139</v>
      </c>
      <c r="I26" s="768">
        <v>2.4752000000000001</v>
      </c>
      <c r="J26" s="768">
        <v>4.7310999999999996</v>
      </c>
      <c r="K26" s="768">
        <v>0</v>
      </c>
      <c r="L26" s="768">
        <v>0</v>
      </c>
      <c r="M26" s="768">
        <v>0</v>
      </c>
      <c r="N26" s="768">
        <v>0</v>
      </c>
      <c r="O26" s="768">
        <v>0</v>
      </c>
      <c r="P26" s="768">
        <v>2.9000000000000001E-2</v>
      </c>
      <c r="Q26" s="768">
        <v>4.1500000000000002E-2</v>
      </c>
      <c r="R26" s="768">
        <v>0.14630000000000001</v>
      </c>
      <c r="S26" s="769">
        <v>0.27329999999999999</v>
      </c>
    </row>
    <row r="27" spans="1:19">
      <c r="A27" s="765" t="s">
        <v>38924</v>
      </c>
      <c r="B27" s="768">
        <v>0</v>
      </c>
      <c r="C27" s="768">
        <v>0</v>
      </c>
      <c r="D27" s="768">
        <v>0</v>
      </c>
      <c r="E27" s="768">
        <v>0</v>
      </c>
      <c r="F27" s="768">
        <v>0</v>
      </c>
      <c r="G27" s="768">
        <v>1.8</v>
      </c>
      <c r="H27" s="768">
        <v>8.8679000000000006</v>
      </c>
      <c r="I27" s="768">
        <v>6.9763000000000002</v>
      </c>
      <c r="J27" s="768">
        <v>14.9763</v>
      </c>
      <c r="K27" s="768">
        <v>0</v>
      </c>
      <c r="L27" s="768">
        <v>0</v>
      </c>
      <c r="M27" s="768">
        <v>0</v>
      </c>
      <c r="N27" s="768">
        <v>0</v>
      </c>
      <c r="O27" s="768">
        <v>0</v>
      </c>
      <c r="P27" s="768">
        <v>0.08</v>
      </c>
      <c r="Q27" s="768">
        <v>0.1479</v>
      </c>
      <c r="R27" s="768">
        <v>0.20300000000000001</v>
      </c>
      <c r="S27" s="769">
        <v>0.63419999999999999</v>
      </c>
    </row>
    <row r="28" spans="1:19">
      <c r="A28" s="767" t="s">
        <v>38925</v>
      </c>
      <c r="B28" s="772">
        <v>0.1051</v>
      </c>
      <c r="C28" s="772">
        <v>8.9999999999999998E-4</v>
      </c>
      <c r="D28" s="772">
        <v>7.2800000000000004E-2</v>
      </c>
      <c r="E28" s="772">
        <v>1.01E-2</v>
      </c>
      <c r="F28" s="772">
        <v>0.18890000000000001</v>
      </c>
      <c r="G28" s="772">
        <v>0.39810000000000001</v>
      </c>
      <c r="H28" s="772">
        <v>1.8177000000000001</v>
      </c>
      <c r="I28" s="772">
        <v>2.1107</v>
      </c>
      <c r="J28" s="772">
        <v>3.6918000000000002</v>
      </c>
      <c r="K28" s="772">
        <v>2.3E-3</v>
      </c>
      <c r="L28" s="772">
        <v>2.0000000000000001E-4</v>
      </c>
      <c r="M28" s="772">
        <v>2.5999999999999999E-3</v>
      </c>
      <c r="N28" s="772">
        <v>2.9999999999999997E-4</v>
      </c>
      <c r="O28" s="772">
        <v>5.4000000000000003E-3</v>
      </c>
      <c r="P28" s="772">
        <v>1.6199999999999999E-2</v>
      </c>
      <c r="Q28" s="772">
        <v>5.8599999999999999E-2</v>
      </c>
      <c r="R28" s="772">
        <v>8.3599999999999994E-2</v>
      </c>
      <c r="S28" s="773">
        <v>0.14799999999999999</v>
      </c>
    </row>
  </sheetData>
  <mergeCells count="7">
    <mergeCell ref="A1:A3"/>
    <mergeCell ref="B1:J1"/>
    <mergeCell ref="K1:S1"/>
    <mergeCell ref="P2:S2"/>
    <mergeCell ref="K2:O2"/>
    <mergeCell ref="G2:J2"/>
    <mergeCell ref="B2:F2"/>
  </mergeCells>
  <phoneticPr fontId="3"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71296-89A3-4557-B6EA-B75579B93EF4}">
  <sheetPr codeName="工作表32"/>
  <dimension ref="A1:Q132"/>
  <sheetViews>
    <sheetView workbookViewId="0"/>
  </sheetViews>
  <sheetFormatPr defaultColWidth="8.88671875" defaultRowHeight="16.2"/>
  <cols>
    <col min="1" max="1" width="8.88671875" style="230"/>
    <col min="2" max="2" width="9.88671875" style="230" customWidth="1"/>
    <col min="3" max="3" width="19.77734375" style="230" customWidth="1"/>
    <col min="4" max="4" width="10.33203125" style="231" customWidth="1"/>
    <col min="5" max="5" width="8.88671875" style="230"/>
    <col min="6" max="6" width="10.33203125" style="230" customWidth="1"/>
    <col min="7" max="7" width="18.44140625" style="231" customWidth="1"/>
    <col min="8" max="8" width="18.109375" style="927" customWidth="1"/>
    <col min="9" max="9" width="11.6640625" style="230" customWidth="1"/>
    <col min="10" max="10" width="18.6640625" style="230" customWidth="1"/>
    <col min="11" max="11" width="8.88671875" style="230"/>
    <col min="12" max="12" width="16.44140625" style="230" bestFit="1" customWidth="1"/>
    <col min="13" max="13" width="12.77734375" style="230" bestFit="1" customWidth="1"/>
    <col min="14" max="14" width="11" style="230" bestFit="1" customWidth="1"/>
    <col min="15" max="15" width="10.44140625" style="230" bestFit="1" customWidth="1"/>
    <col min="16" max="16384" width="8.88671875" style="230"/>
  </cols>
  <sheetData>
    <row r="1" spans="1:16" ht="22.2">
      <c r="A1" s="893"/>
      <c r="B1" s="893"/>
      <c r="C1" s="894"/>
      <c r="D1" s="895" t="s">
        <v>10576</v>
      </c>
      <c r="E1" s="896"/>
      <c r="F1" s="896"/>
      <c r="G1" s="895"/>
      <c r="H1" s="897">
        <v>110072929</v>
      </c>
      <c r="I1" s="893"/>
      <c r="J1" s="893" t="s">
        <v>10577</v>
      </c>
    </row>
    <row r="2" spans="1:16">
      <c r="A2" s="898" t="s">
        <v>10578</v>
      </c>
      <c r="B2" s="898" t="s">
        <v>10579</v>
      </c>
      <c r="C2" s="899"/>
      <c r="D2" s="900"/>
      <c r="E2" s="899"/>
      <c r="F2" s="899" t="s">
        <v>10580</v>
      </c>
      <c r="G2" s="900"/>
      <c r="H2" s="901">
        <v>110080119</v>
      </c>
      <c r="I2" s="898"/>
      <c r="J2" s="898" t="s">
        <v>10581</v>
      </c>
    </row>
    <row r="3" spans="1:16" ht="19.8">
      <c r="A3" s="902"/>
      <c r="B3" s="902"/>
      <c r="C3" s="903"/>
      <c r="D3" s="904"/>
      <c r="E3" s="903"/>
      <c r="F3" s="899"/>
      <c r="G3" s="904"/>
      <c r="H3" s="905"/>
      <c r="I3" s="906" t="s">
        <v>10582</v>
      </c>
      <c r="J3" s="907">
        <f ca="1">NOW()</f>
        <v>45142.416244560198</v>
      </c>
    </row>
    <row r="4" spans="1:16" ht="33" thickBot="1">
      <c r="A4" s="908" t="s">
        <v>10481</v>
      </c>
      <c r="B4" s="909" t="s">
        <v>333</v>
      </c>
      <c r="C4" s="910" t="s">
        <v>10583</v>
      </c>
      <c r="D4" s="909" t="s">
        <v>10584</v>
      </c>
      <c r="E4" s="910" t="s">
        <v>10585</v>
      </c>
      <c r="F4" s="910" t="s">
        <v>10586</v>
      </c>
      <c r="G4" s="911" t="s">
        <v>10587</v>
      </c>
      <c r="H4" s="911" t="s">
        <v>10588</v>
      </c>
      <c r="I4" s="908" t="s">
        <v>10589</v>
      </c>
      <c r="J4" s="908" t="s">
        <v>10590</v>
      </c>
      <c r="L4" s="915"/>
      <c r="M4" s="776"/>
      <c r="N4" s="928"/>
      <c r="O4" s="929"/>
    </row>
    <row r="5" spans="1:16">
      <c r="A5" s="952" t="s">
        <v>10812</v>
      </c>
      <c r="B5" s="952" t="s">
        <v>2387</v>
      </c>
      <c r="C5" s="952" t="s">
        <v>10817</v>
      </c>
      <c r="D5" s="951">
        <v>3</v>
      </c>
      <c r="E5" s="950">
        <v>3453</v>
      </c>
      <c r="F5" s="952" t="s">
        <v>10621</v>
      </c>
      <c r="G5" s="952" t="s">
        <v>10606</v>
      </c>
      <c r="H5" s="952" t="s">
        <v>10818</v>
      </c>
      <c r="I5" s="952" t="s">
        <v>10600</v>
      </c>
      <c r="J5" s="952" t="s">
        <v>10620</v>
      </c>
      <c r="M5" s="932"/>
      <c r="N5" s="933" t="s">
        <v>10792</v>
      </c>
      <c r="O5" s="934" t="s">
        <v>10553</v>
      </c>
    </row>
    <row r="6" spans="1:16">
      <c r="A6" s="953" t="s">
        <v>10812</v>
      </c>
      <c r="B6" s="953" t="s">
        <v>2387</v>
      </c>
      <c r="C6" s="952" t="s">
        <v>10817</v>
      </c>
      <c r="D6" s="951">
        <v>69</v>
      </c>
      <c r="E6" s="951">
        <v>185</v>
      </c>
      <c r="F6" s="952" t="s">
        <v>10621</v>
      </c>
      <c r="G6" s="952" t="s">
        <v>10606</v>
      </c>
      <c r="H6" s="952" t="s">
        <v>10818</v>
      </c>
      <c r="I6" s="952" t="s">
        <v>10600</v>
      </c>
      <c r="J6" s="952" t="s">
        <v>10620</v>
      </c>
      <c r="L6" s="931"/>
      <c r="M6" s="935" t="s">
        <v>10800</v>
      </c>
      <c r="N6" s="936">
        <f>OTG月報表!F9</f>
        <v>6.7799999999999999E-2</v>
      </c>
      <c r="O6" s="937">
        <f>OTG月報表!O9</f>
        <v>1.1000000000000001E-3</v>
      </c>
    </row>
    <row r="7" spans="1:16">
      <c r="A7" s="953" t="s">
        <v>10812</v>
      </c>
      <c r="B7" s="953" t="s">
        <v>2387</v>
      </c>
      <c r="C7" s="952" t="s">
        <v>10817</v>
      </c>
      <c r="D7" s="951">
        <v>96</v>
      </c>
      <c r="E7" s="951">
        <v>115</v>
      </c>
      <c r="F7" s="952" t="s">
        <v>10621</v>
      </c>
      <c r="G7" s="952" t="s">
        <v>10606</v>
      </c>
      <c r="H7" s="952" t="s">
        <v>10818</v>
      </c>
      <c r="I7" s="952" t="s">
        <v>10600</v>
      </c>
      <c r="J7" s="952" t="s">
        <v>10620</v>
      </c>
      <c r="L7" s="814"/>
      <c r="M7" s="938"/>
      <c r="N7" s="939" t="s">
        <v>10792</v>
      </c>
      <c r="O7" s="940" t="s">
        <v>10553</v>
      </c>
    </row>
    <row r="8" spans="1:16">
      <c r="A8" s="953" t="s">
        <v>10812</v>
      </c>
      <c r="B8" s="953" t="s">
        <v>2387</v>
      </c>
      <c r="C8" s="952" t="s">
        <v>10817</v>
      </c>
      <c r="D8" s="951">
        <v>120</v>
      </c>
      <c r="E8" s="951">
        <v>45</v>
      </c>
      <c r="F8" s="952" t="s">
        <v>10621</v>
      </c>
      <c r="G8" s="952" t="s">
        <v>10606</v>
      </c>
      <c r="H8" s="952" t="s">
        <v>10818</v>
      </c>
      <c r="I8" s="952" t="s">
        <v>10600</v>
      </c>
      <c r="J8" s="952" t="s">
        <v>10620</v>
      </c>
      <c r="L8" s="814"/>
      <c r="M8" s="941" t="s">
        <v>10793</v>
      </c>
      <c r="N8" s="942" t="e">
        <f>#REF!+累計!N6</f>
        <v>#REF!</v>
      </c>
      <c r="O8" s="943" t="e">
        <f>O6+#REF!</f>
        <v>#REF!</v>
      </c>
    </row>
    <row r="9" spans="1:16" s="912" customFormat="1" ht="16.8" thickBot="1">
      <c r="A9" s="953" t="s">
        <v>10815</v>
      </c>
      <c r="B9" s="953" t="s">
        <v>2195</v>
      </c>
      <c r="C9" s="952" t="s">
        <v>10819</v>
      </c>
      <c r="D9" s="951">
        <v>1</v>
      </c>
      <c r="E9" s="951">
        <v>821</v>
      </c>
      <c r="F9" s="952" t="s">
        <v>10597</v>
      </c>
      <c r="G9" s="952" t="s">
        <v>10606</v>
      </c>
      <c r="H9" s="952" t="s">
        <v>10820</v>
      </c>
      <c r="I9" s="952" t="s">
        <v>10604</v>
      </c>
      <c r="J9" s="952" t="s">
        <v>10615</v>
      </c>
      <c r="L9" s="814"/>
      <c r="M9" s="944" t="s">
        <v>10794</v>
      </c>
      <c r="N9" s="945">
        <f>OTG月報表!G9</f>
        <v>0.2475</v>
      </c>
      <c r="O9" s="946">
        <f>OTG月報表!P9</f>
        <v>1.78E-2</v>
      </c>
    </row>
    <row r="10" spans="1:16" s="913" customFormat="1">
      <c r="A10" s="953" t="s">
        <v>10815</v>
      </c>
      <c r="B10" s="953" t="s">
        <v>2195</v>
      </c>
      <c r="C10" s="952" t="s">
        <v>10819</v>
      </c>
      <c r="D10" s="951">
        <v>33</v>
      </c>
      <c r="E10" s="951">
        <v>362</v>
      </c>
      <c r="F10" s="952" t="s">
        <v>10597</v>
      </c>
      <c r="G10" s="952" t="s">
        <v>10606</v>
      </c>
      <c r="H10" s="952" t="s">
        <v>10820</v>
      </c>
      <c r="I10" s="952" t="s">
        <v>10604</v>
      </c>
      <c r="J10" s="952" t="s">
        <v>10615</v>
      </c>
    </row>
    <row r="11" spans="1:16" s="913" customFormat="1">
      <c r="A11" s="953" t="s">
        <v>10815</v>
      </c>
      <c r="B11" s="953" t="s">
        <v>2195</v>
      </c>
      <c r="C11" s="952" t="s">
        <v>10819</v>
      </c>
      <c r="D11" s="951">
        <v>50</v>
      </c>
      <c r="E11" s="951">
        <v>151</v>
      </c>
      <c r="F11" s="952" t="s">
        <v>10597</v>
      </c>
      <c r="G11" s="952" t="s">
        <v>10606</v>
      </c>
      <c r="H11" s="952" t="s">
        <v>10820</v>
      </c>
      <c r="I11" s="952" t="s">
        <v>10604</v>
      </c>
      <c r="J11" s="952" t="s">
        <v>10615</v>
      </c>
    </row>
    <row r="12" spans="1:16" s="913" customFormat="1">
      <c r="A12" s="953" t="s">
        <v>10815</v>
      </c>
      <c r="B12" s="953" t="s">
        <v>2195</v>
      </c>
      <c r="C12" s="952" t="s">
        <v>10819</v>
      </c>
      <c r="D12" s="951">
        <v>88</v>
      </c>
      <c r="E12" s="951">
        <v>1</v>
      </c>
      <c r="F12" s="952" t="s">
        <v>10597</v>
      </c>
      <c r="G12" s="952" t="s">
        <v>10606</v>
      </c>
      <c r="H12" s="952" t="s">
        <v>10820</v>
      </c>
      <c r="I12" s="952" t="s">
        <v>10604</v>
      </c>
      <c r="J12" s="952" t="s">
        <v>10615</v>
      </c>
    </row>
    <row r="13" spans="1:16" s="913" customFormat="1">
      <c r="A13" s="953" t="s">
        <v>10739</v>
      </c>
      <c r="B13" s="953" t="s">
        <v>1400</v>
      </c>
      <c r="C13" s="952" t="s">
        <v>10821</v>
      </c>
      <c r="D13" s="951">
        <v>28</v>
      </c>
      <c r="E13" s="951">
        <v>10</v>
      </c>
      <c r="F13" s="952" t="s">
        <v>10822</v>
      </c>
      <c r="G13" s="952" t="s">
        <v>10598</v>
      </c>
      <c r="H13" s="952" t="s">
        <v>10599</v>
      </c>
      <c r="I13" s="952" t="s">
        <v>10609</v>
      </c>
      <c r="J13" s="952" t="s">
        <v>10601</v>
      </c>
    </row>
    <row r="14" spans="1:16" s="913" customFormat="1">
      <c r="A14" s="953" t="s">
        <v>10610</v>
      </c>
      <c r="B14" s="953" t="s">
        <v>1955</v>
      </c>
      <c r="C14" s="952" t="s">
        <v>10823</v>
      </c>
      <c r="D14" s="951">
        <v>61</v>
      </c>
      <c r="E14" s="951">
        <v>123</v>
      </c>
      <c r="F14" s="952" t="s">
        <v>10824</v>
      </c>
      <c r="G14" s="952" t="s">
        <v>10611</v>
      </c>
      <c r="H14" s="952" t="s">
        <v>10599</v>
      </c>
      <c r="I14" s="952" t="s">
        <v>10609</v>
      </c>
      <c r="J14" s="952" t="s">
        <v>10605</v>
      </c>
    </row>
    <row r="15" spans="1:16" s="914" customFormat="1">
      <c r="A15" s="953" t="s">
        <v>10790</v>
      </c>
      <c r="B15" s="953" t="s">
        <v>2151</v>
      </c>
      <c r="C15" s="952" t="s">
        <v>10825</v>
      </c>
      <c r="D15" s="951">
        <v>55</v>
      </c>
      <c r="E15" s="951">
        <v>4</v>
      </c>
      <c r="F15" s="952" t="s">
        <v>10597</v>
      </c>
      <c r="G15" s="952" t="s">
        <v>10602</v>
      </c>
      <c r="H15" s="952" t="s">
        <v>10599</v>
      </c>
      <c r="I15" s="952" t="s">
        <v>10609</v>
      </c>
      <c r="J15" s="952" t="s">
        <v>10601</v>
      </c>
      <c r="M15" s="929"/>
      <c r="N15" s="931"/>
      <c r="O15" s="928"/>
      <c r="P15" s="929"/>
    </row>
    <row r="16" spans="1:16" s="912" customFormat="1">
      <c r="A16" s="953" t="s">
        <v>10700</v>
      </c>
      <c r="B16" s="953" t="s">
        <v>2442</v>
      </c>
      <c r="C16" s="952" t="s">
        <v>10826</v>
      </c>
      <c r="D16" s="951">
        <v>16</v>
      </c>
      <c r="E16" s="951">
        <v>67</v>
      </c>
      <c r="F16" s="952" t="s">
        <v>10827</v>
      </c>
      <c r="G16" s="952" t="s">
        <v>10611</v>
      </c>
      <c r="H16" s="952" t="s">
        <v>10594</v>
      </c>
      <c r="I16" s="952" t="s">
        <v>10625</v>
      </c>
      <c r="J16" s="952" t="s">
        <v>10615</v>
      </c>
      <c r="M16" s="814"/>
      <c r="N16" s="242"/>
      <c r="O16" s="242"/>
      <c r="P16" s="242"/>
    </row>
    <row r="17" spans="1:16" s="912" customFormat="1">
      <c r="A17" s="953" t="s">
        <v>10724</v>
      </c>
      <c r="B17" s="953" t="s">
        <v>141</v>
      </c>
      <c r="C17" s="952" t="s">
        <v>10828</v>
      </c>
      <c r="D17" s="951">
        <v>80</v>
      </c>
      <c r="E17" s="951">
        <v>2</v>
      </c>
      <c r="F17" s="952" t="s">
        <v>10829</v>
      </c>
      <c r="G17" s="952" t="s">
        <v>10602</v>
      </c>
      <c r="H17" s="952" t="s">
        <v>10613</v>
      </c>
      <c r="I17" s="952" t="s">
        <v>10595</v>
      </c>
      <c r="J17" s="952" t="s">
        <v>10615</v>
      </c>
      <c r="M17" s="931"/>
      <c r="N17" s="931"/>
      <c r="O17" s="947"/>
      <c r="P17" s="948"/>
    </row>
    <row r="18" spans="1:16" s="913" customFormat="1">
      <c r="A18" s="953" t="s">
        <v>10803</v>
      </c>
      <c r="B18" s="953" t="s">
        <v>1298</v>
      </c>
      <c r="C18" s="952" t="s">
        <v>10830</v>
      </c>
      <c r="D18" s="951">
        <v>1</v>
      </c>
      <c r="E18" s="950">
        <v>5845</v>
      </c>
      <c r="F18" s="952" t="s">
        <v>10831</v>
      </c>
      <c r="G18" s="952" t="s">
        <v>10606</v>
      </c>
      <c r="H18" s="952" t="s">
        <v>10620</v>
      </c>
      <c r="I18" s="952" t="s">
        <v>10600</v>
      </c>
      <c r="J18" s="952" t="s">
        <v>10612</v>
      </c>
      <c r="M18" s="814"/>
      <c r="N18" s="242"/>
      <c r="O18" s="242"/>
      <c r="P18" s="242"/>
    </row>
    <row r="19" spans="1:16" s="913" customFormat="1">
      <c r="A19" s="953" t="s">
        <v>10803</v>
      </c>
      <c r="B19" s="953" t="s">
        <v>1298</v>
      </c>
      <c r="C19" s="952" t="s">
        <v>10830</v>
      </c>
      <c r="D19" s="951">
        <v>5</v>
      </c>
      <c r="E19" s="950">
        <v>4650</v>
      </c>
      <c r="F19" s="952" t="s">
        <v>10831</v>
      </c>
      <c r="G19" s="952" t="s">
        <v>10606</v>
      </c>
      <c r="H19" s="952" t="s">
        <v>10620</v>
      </c>
      <c r="I19" s="952" t="s">
        <v>10600</v>
      </c>
      <c r="J19" s="952" t="s">
        <v>10612</v>
      </c>
      <c r="M19" s="814"/>
      <c r="N19" s="930"/>
      <c r="O19" s="949"/>
      <c r="P19" s="949"/>
    </row>
    <row r="20" spans="1:16" s="917" customFormat="1">
      <c r="A20" s="953" t="s">
        <v>10803</v>
      </c>
      <c r="B20" s="953" t="s">
        <v>1298</v>
      </c>
      <c r="C20" s="952" t="s">
        <v>10830</v>
      </c>
      <c r="D20" s="951">
        <v>20</v>
      </c>
      <c r="E20" s="950">
        <v>2483</v>
      </c>
      <c r="F20" s="952" t="s">
        <v>10831</v>
      </c>
      <c r="G20" s="952" t="s">
        <v>10606</v>
      </c>
      <c r="H20" s="952" t="s">
        <v>10620</v>
      </c>
      <c r="I20" s="952" t="s">
        <v>10600</v>
      </c>
      <c r="J20" s="952" t="s">
        <v>10612</v>
      </c>
      <c r="M20" s="814"/>
      <c r="N20" s="930"/>
      <c r="O20" s="949"/>
      <c r="P20" s="949"/>
    </row>
    <row r="21" spans="1:16" s="775" customFormat="1">
      <c r="A21" s="953" t="s">
        <v>10803</v>
      </c>
      <c r="B21" s="953" t="s">
        <v>1298</v>
      </c>
      <c r="C21" s="952" t="s">
        <v>10830</v>
      </c>
      <c r="D21" s="951">
        <v>52</v>
      </c>
      <c r="E21" s="951">
        <v>304</v>
      </c>
      <c r="F21" s="952" t="s">
        <v>10831</v>
      </c>
      <c r="G21" s="952" t="s">
        <v>10606</v>
      </c>
      <c r="H21" s="952" t="s">
        <v>10620</v>
      </c>
      <c r="I21" s="952" t="s">
        <v>10600</v>
      </c>
      <c r="J21" s="952" t="s">
        <v>10612</v>
      </c>
      <c r="L21" s="230"/>
      <c r="M21" s="230"/>
      <c r="N21" s="230"/>
      <c r="O21" s="230"/>
      <c r="P21" s="230"/>
    </row>
    <row r="22" spans="1:16" s="917" customFormat="1">
      <c r="A22" s="953" t="s">
        <v>10778</v>
      </c>
      <c r="B22" s="953" t="s">
        <v>2158</v>
      </c>
      <c r="C22" s="952" t="s">
        <v>10832</v>
      </c>
      <c r="D22" s="951">
        <v>120</v>
      </c>
      <c r="E22" s="951">
        <v>4</v>
      </c>
      <c r="F22" s="952" t="s">
        <v>10616</v>
      </c>
      <c r="G22" s="952" t="s">
        <v>10602</v>
      </c>
      <c r="H22" s="952" t="s">
        <v>10613</v>
      </c>
      <c r="I22" s="952" t="s">
        <v>10595</v>
      </c>
      <c r="J22" s="952" t="s">
        <v>10596</v>
      </c>
      <c r="L22" s="777"/>
      <c r="M22" s="230"/>
      <c r="N22" s="230"/>
      <c r="O22" s="230"/>
      <c r="P22" s="230"/>
    </row>
    <row r="23" spans="1:16" s="775" customFormat="1">
      <c r="A23" s="953" t="s">
        <v>10814</v>
      </c>
      <c r="B23" s="953" t="s">
        <v>1295</v>
      </c>
      <c r="C23" s="952" t="s">
        <v>10833</v>
      </c>
      <c r="D23" s="951">
        <v>14</v>
      </c>
      <c r="E23" s="951">
        <v>439</v>
      </c>
      <c r="F23" s="952" t="s">
        <v>10834</v>
      </c>
      <c r="G23" s="952" t="s">
        <v>10606</v>
      </c>
      <c r="H23" s="952" t="s">
        <v>10619</v>
      </c>
      <c r="I23" s="952" t="s">
        <v>10600</v>
      </c>
      <c r="J23" s="952" t="s">
        <v>10835</v>
      </c>
      <c r="L23" s="230"/>
      <c r="M23" s="230"/>
      <c r="N23" s="230"/>
      <c r="O23" s="230"/>
      <c r="P23" s="230"/>
    </row>
    <row r="24" spans="1:16" s="917" customFormat="1">
      <c r="A24" s="953" t="s">
        <v>10777</v>
      </c>
      <c r="B24" s="953" t="s">
        <v>1937</v>
      </c>
      <c r="C24" s="952" t="s">
        <v>10836</v>
      </c>
      <c r="D24" s="951">
        <v>49</v>
      </c>
      <c r="E24" s="951">
        <v>8</v>
      </c>
      <c r="F24" s="952" t="s">
        <v>10837</v>
      </c>
      <c r="G24" s="952" t="s">
        <v>10838</v>
      </c>
      <c r="H24" s="952" t="s">
        <v>10839</v>
      </c>
      <c r="I24" s="952" t="s">
        <v>10600</v>
      </c>
      <c r="J24" s="952" t="s">
        <v>10615</v>
      </c>
      <c r="L24" s="230"/>
      <c r="M24" s="230"/>
      <c r="N24" s="230"/>
      <c r="O24" s="230"/>
      <c r="P24" s="230"/>
    </row>
    <row r="25" spans="1:16">
      <c r="A25" s="953" t="s">
        <v>10697</v>
      </c>
      <c r="B25" s="953" t="s">
        <v>1985</v>
      </c>
      <c r="C25" s="952" t="s">
        <v>10840</v>
      </c>
      <c r="D25" s="951">
        <v>57</v>
      </c>
      <c r="E25" s="951">
        <v>1</v>
      </c>
      <c r="F25" s="952" t="s">
        <v>10621</v>
      </c>
      <c r="G25" s="952" t="s">
        <v>10598</v>
      </c>
      <c r="H25" s="952" t="s">
        <v>10632</v>
      </c>
      <c r="I25" s="952" t="s">
        <v>10604</v>
      </c>
      <c r="J25" s="952" t="s">
        <v>10615</v>
      </c>
      <c r="M25" s="918"/>
    </row>
    <row r="26" spans="1:16">
      <c r="A26" s="953" t="s">
        <v>10698</v>
      </c>
      <c r="B26" s="953" t="s">
        <v>2527</v>
      </c>
      <c r="C26" s="952" t="s">
        <v>10841</v>
      </c>
      <c r="D26" s="951">
        <v>44</v>
      </c>
      <c r="E26" s="951">
        <v>1</v>
      </c>
      <c r="F26" s="952" t="s">
        <v>10621</v>
      </c>
      <c r="G26" s="952" t="s">
        <v>10598</v>
      </c>
      <c r="H26" s="952" t="s">
        <v>10599</v>
      </c>
      <c r="I26" s="952" t="s">
        <v>10609</v>
      </c>
      <c r="J26" s="952" t="s">
        <v>10615</v>
      </c>
      <c r="M26" s="918"/>
    </row>
    <row r="27" spans="1:16">
      <c r="A27" s="953" t="s">
        <v>10699</v>
      </c>
      <c r="B27" s="953" t="s">
        <v>2036</v>
      </c>
      <c r="C27" s="952" t="s">
        <v>10842</v>
      </c>
      <c r="D27" s="951">
        <v>47</v>
      </c>
      <c r="E27" s="951">
        <v>2</v>
      </c>
      <c r="F27" s="952" t="s">
        <v>10621</v>
      </c>
      <c r="G27" s="952" t="s">
        <v>10598</v>
      </c>
      <c r="H27" s="952" t="s">
        <v>10599</v>
      </c>
      <c r="I27" s="952" t="s">
        <v>10609</v>
      </c>
      <c r="J27" s="952" t="s">
        <v>10615</v>
      </c>
      <c r="M27" s="918"/>
    </row>
    <row r="28" spans="1:16">
      <c r="A28" s="953" t="s">
        <v>10701</v>
      </c>
      <c r="B28" s="953" t="s">
        <v>2030</v>
      </c>
      <c r="C28" s="952" t="s">
        <v>10843</v>
      </c>
      <c r="D28" s="951">
        <v>44</v>
      </c>
      <c r="E28" s="951">
        <v>1</v>
      </c>
      <c r="F28" s="952" t="s">
        <v>10627</v>
      </c>
      <c r="G28" s="952" t="s">
        <v>10602</v>
      </c>
      <c r="H28" s="952" t="s">
        <v>10632</v>
      </c>
      <c r="I28" s="952" t="s">
        <v>10604</v>
      </c>
      <c r="J28" s="952" t="s">
        <v>10623</v>
      </c>
      <c r="M28" s="918"/>
    </row>
    <row r="29" spans="1:16">
      <c r="A29" s="953" t="s">
        <v>10702</v>
      </c>
      <c r="B29" s="953" t="s">
        <v>1944</v>
      </c>
      <c r="C29" s="952" t="s">
        <v>10844</v>
      </c>
      <c r="D29" s="951">
        <v>59</v>
      </c>
      <c r="E29" s="951">
        <v>1</v>
      </c>
      <c r="F29" s="952" t="s">
        <v>10627</v>
      </c>
      <c r="G29" s="952" t="s">
        <v>10598</v>
      </c>
      <c r="H29" s="952" t="s">
        <v>10624</v>
      </c>
      <c r="I29" s="952" t="s">
        <v>10614</v>
      </c>
      <c r="J29" s="952" t="s">
        <v>10623</v>
      </c>
      <c r="M29" s="918"/>
    </row>
    <row r="30" spans="1:16">
      <c r="A30" s="953" t="s">
        <v>10703</v>
      </c>
      <c r="B30" s="953" t="s">
        <v>2528</v>
      </c>
      <c r="C30" s="952" t="s">
        <v>10845</v>
      </c>
      <c r="D30" s="951">
        <v>58</v>
      </c>
      <c r="E30" s="951">
        <v>0</v>
      </c>
      <c r="F30" s="952" t="s">
        <v>10627</v>
      </c>
      <c r="G30" s="952" t="s">
        <v>10598</v>
      </c>
      <c r="H30" s="952" t="s">
        <v>10624</v>
      </c>
      <c r="I30" s="952" t="s">
        <v>10625</v>
      </c>
      <c r="J30" s="952" t="s">
        <v>10623</v>
      </c>
      <c r="M30" s="918"/>
    </row>
    <row r="31" spans="1:16">
      <c r="A31" s="953" t="s">
        <v>10704</v>
      </c>
      <c r="B31" s="953" t="s">
        <v>2529</v>
      </c>
      <c r="C31" s="952" t="s">
        <v>10846</v>
      </c>
      <c r="D31" s="951">
        <v>54</v>
      </c>
      <c r="E31" s="951">
        <v>1</v>
      </c>
      <c r="F31" s="952" t="s">
        <v>10621</v>
      </c>
      <c r="G31" s="952" t="s">
        <v>10602</v>
      </c>
      <c r="H31" s="952" t="s">
        <v>10603</v>
      </c>
      <c r="I31" s="952" t="s">
        <v>10604</v>
      </c>
      <c r="J31" s="952" t="s">
        <v>10623</v>
      </c>
      <c r="M31" s="918"/>
    </row>
    <row r="32" spans="1:16">
      <c r="A32" s="953" t="s">
        <v>10705</v>
      </c>
      <c r="B32" s="953" t="s">
        <v>2033</v>
      </c>
      <c r="C32" s="952" t="s">
        <v>10847</v>
      </c>
      <c r="D32" s="951">
        <v>53</v>
      </c>
      <c r="E32" s="951">
        <v>4</v>
      </c>
      <c r="F32" s="952" t="s">
        <v>10621</v>
      </c>
      <c r="G32" s="952" t="s">
        <v>10602</v>
      </c>
      <c r="H32" s="952" t="s">
        <v>10599</v>
      </c>
      <c r="I32" s="952" t="s">
        <v>10614</v>
      </c>
      <c r="J32" s="952" t="s">
        <v>10620</v>
      </c>
      <c r="M32" s="918"/>
    </row>
    <row r="33" spans="1:13">
      <c r="A33" s="953" t="s">
        <v>10706</v>
      </c>
      <c r="B33" s="953" t="s">
        <v>1941</v>
      </c>
      <c r="C33" s="952" t="s">
        <v>10848</v>
      </c>
      <c r="D33" s="951">
        <v>50</v>
      </c>
      <c r="E33" s="951">
        <v>4</v>
      </c>
      <c r="F33" s="952" t="s">
        <v>10621</v>
      </c>
      <c r="G33" s="952" t="s">
        <v>10602</v>
      </c>
      <c r="H33" s="952" t="s">
        <v>10620</v>
      </c>
      <c r="I33" s="952" t="s">
        <v>10614</v>
      </c>
      <c r="J33" s="952" t="s">
        <v>10623</v>
      </c>
      <c r="M33" s="918"/>
    </row>
    <row r="34" spans="1:13">
      <c r="A34" s="953" t="s">
        <v>10707</v>
      </c>
      <c r="B34" s="953" t="s">
        <v>2033</v>
      </c>
      <c r="C34" s="952" t="s">
        <v>10849</v>
      </c>
      <c r="D34" s="951">
        <v>52</v>
      </c>
      <c r="E34" s="951">
        <v>1</v>
      </c>
      <c r="F34" s="952" t="s">
        <v>10621</v>
      </c>
      <c r="G34" s="952" t="s">
        <v>10598</v>
      </c>
      <c r="H34" s="952" t="s">
        <v>10624</v>
      </c>
      <c r="I34" s="952" t="s">
        <v>10625</v>
      </c>
      <c r="J34" s="952" t="s">
        <v>10623</v>
      </c>
    </row>
    <row r="35" spans="1:13">
      <c r="A35" s="953" t="s">
        <v>10708</v>
      </c>
      <c r="B35" s="953" t="s">
        <v>2275</v>
      </c>
      <c r="C35" s="952" t="s">
        <v>10850</v>
      </c>
      <c r="D35" s="951">
        <v>47</v>
      </c>
      <c r="E35" s="951">
        <v>1</v>
      </c>
      <c r="F35" s="952" t="s">
        <v>10621</v>
      </c>
      <c r="G35" s="952" t="s">
        <v>10598</v>
      </c>
      <c r="H35" s="952" t="s">
        <v>10622</v>
      </c>
      <c r="I35" s="952" t="s">
        <v>10604</v>
      </c>
      <c r="J35" s="952" t="s">
        <v>10623</v>
      </c>
    </row>
    <row r="36" spans="1:13">
      <c r="A36" s="953" t="s">
        <v>10709</v>
      </c>
      <c r="B36" s="953" t="s">
        <v>2530</v>
      </c>
      <c r="C36" s="952" t="s">
        <v>10851</v>
      </c>
      <c r="D36" s="951">
        <v>54</v>
      </c>
      <c r="E36" s="951">
        <v>1</v>
      </c>
      <c r="F36" s="952" t="s">
        <v>10621</v>
      </c>
      <c r="G36" s="952" t="s">
        <v>10598</v>
      </c>
      <c r="H36" s="952" t="s">
        <v>10622</v>
      </c>
      <c r="I36" s="952" t="s">
        <v>10604</v>
      </c>
      <c r="J36" s="952" t="s">
        <v>10623</v>
      </c>
    </row>
    <row r="37" spans="1:13">
      <c r="A37" s="953" t="s">
        <v>10710</v>
      </c>
      <c r="B37" s="953" t="s">
        <v>1949</v>
      </c>
      <c r="C37" s="952" t="s">
        <v>10852</v>
      </c>
      <c r="D37" s="951">
        <v>55</v>
      </c>
      <c r="E37" s="951">
        <v>1</v>
      </c>
      <c r="F37" s="952" t="s">
        <v>10621</v>
      </c>
      <c r="G37" s="952" t="s">
        <v>10602</v>
      </c>
      <c r="H37" s="952" t="s">
        <v>10603</v>
      </c>
      <c r="I37" s="952" t="s">
        <v>10604</v>
      </c>
      <c r="J37" s="952" t="s">
        <v>10623</v>
      </c>
    </row>
    <row r="38" spans="1:13">
      <c r="A38" s="953" t="s">
        <v>10711</v>
      </c>
      <c r="B38" s="953" t="s">
        <v>2535</v>
      </c>
      <c r="C38" s="952" t="s">
        <v>10853</v>
      </c>
      <c r="D38" s="951">
        <v>160</v>
      </c>
      <c r="E38" s="951">
        <v>1</v>
      </c>
      <c r="F38" s="952" t="s">
        <v>10621</v>
      </c>
      <c r="G38" s="952" t="s">
        <v>10598</v>
      </c>
      <c r="H38" s="952" t="s">
        <v>10622</v>
      </c>
      <c r="I38" s="952" t="s">
        <v>10604</v>
      </c>
      <c r="J38" s="952" t="s">
        <v>10608</v>
      </c>
    </row>
    <row r="39" spans="1:13">
      <c r="A39" s="953" t="s">
        <v>10712</v>
      </c>
      <c r="B39" s="953" t="s">
        <v>1988</v>
      </c>
      <c r="C39" s="952" t="s">
        <v>10854</v>
      </c>
      <c r="D39" s="951">
        <v>50</v>
      </c>
      <c r="E39" s="951">
        <v>1</v>
      </c>
      <c r="F39" s="952" t="s">
        <v>10621</v>
      </c>
      <c r="G39" s="952" t="s">
        <v>10598</v>
      </c>
      <c r="H39" s="952" t="s">
        <v>10624</v>
      </c>
      <c r="I39" s="952" t="s">
        <v>10625</v>
      </c>
      <c r="J39" s="952" t="s">
        <v>10623</v>
      </c>
    </row>
    <row r="40" spans="1:13">
      <c r="A40" s="953" t="s">
        <v>10713</v>
      </c>
      <c r="B40" s="953" t="s">
        <v>2285</v>
      </c>
      <c r="C40" s="952" t="s">
        <v>10855</v>
      </c>
      <c r="D40" s="951">
        <v>47</v>
      </c>
      <c r="E40" s="951">
        <v>1</v>
      </c>
      <c r="F40" s="952" t="s">
        <v>10621</v>
      </c>
      <c r="G40" s="952" t="s">
        <v>10598</v>
      </c>
      <c r="H40" s="952" t="s">
        <v>10622</v>
      </c>
      <c r="I40" s="952" t="s">
        <v>10604</v>
      </c>
      <c r="J40" s="952" t="s">
        <v>10623</v>
      </c>
    </row>
    <row r="41" spans="1:13">
      <c r="A41" s="953" t="s">
        <v>10714</v>
      </c>
      <c r="B41" s="953" t="s">
        <v>1646</v>
      </c>
      <c r="C41" s="952" t="s">
        <v>10856</v>
      </c>
      <c r="D41" s="951">
        <v>45</v>
      </c>
      <c r="E41" s="951">
        <v>1</v>
      </c>
      <c r="F41" s="952" t="s">
        <v>10621</v>
      </c>
      <c r="G41" s="952" t="s">
        <v>10598</v>
      </c>
      <c r="H41" s="952" t="s">
        <v>10622</v>
      </c>
      <c r="I41" s="952" t="s">
        <v>10604</v>
      </c>
      <c r="J41" s="952" t="s">
        <v>10623</v>
      </c>
    </row>
    <row r="42" spans="1:13">
      <c r="A42" s="953" t="s">
        <v>10715</v>
      </c>
      <c r="B42" s="953" t="s">
        <v>2530</v>
      </c>
      <c r="C42" s="952" t="s">
        <v>10857</v>
      </c>
      <c r="D42" s="951">
        <v>58</v>
      </c>
      <c r="E42" s="951">
        <v>1</v>
      </c>
      <c r="F42" s="952" t="s">
        <v>10621</v>
      </c>
      <c r="G42" s="952" t="s">
        <v>10598</v>
      </c>
      <c r="H42" s="952" t="s">
        <v>10624</v>
      </c>
      <c r="I42" s="952" t="s">
        <v>10625</v>
      </c>
      <c r="J42" s="952" t="s">
        <v>10623</v>
      </c>
    </row>
    <row r="43" spans="1:13">
      <c r="A43" s="953" t="s">
        <v>10716</v>
      </c>
      <c r="B43" s="953" t="s">
        <v>2299</v>
      </c>
      <c r="C43" s="952" t="s">
        <v>10858</v>
      </c>
      <c r="D43" s="951">
        <v>3</v>
      </c>
      <c r="E43" s="951">
        <v>380</v>
      </c>
      <c r="F43" s="952" t="s">
        <v>10621</v>
      </c>
      <c r="G43" s="952" t="s">
        <v>10859</v>
      </c>
      <c r="H43" s="952" t="s">
        <v>10620</v>
      </c>
      <c r="I43" s="952" t="s">
        <v>10600</v>
      </c>
      <c r="J43" s="952" t="s">
        <v>10860</v>
      </c>
    </row>
    <row r="44" spans="1:13">
      <c r="A44" s="953" t="s">
        <v>10717</v>
      </c>
      <c r="B44" s="953" t="s">
        <v>2530</v>
      </c>
      <c r="C44" s="952" t="s">
        <v>10861</v>
      </c>
      <c r="D44" s="951">
        <v>39</v>
      </c>
      <c r="E44" s="951">
        <v>3</v>
      </c>
      <c r="F44" s="952" t="s">
        <v>10621</v>
      </c>
      <c r="G44" s="952" t="s">
        <v>10598</v>
      </c>
      <c r="H44" s="952" t="s">
        <v>10624</v>
      </c>
      <c r="I44" s="952" t="s">
        <v>10604</v>
      </c>
      <c r="J44" s="952" t="s">
        <v>10615</v>
      </c>
    </row>
    <row r="45" spans="1:13">
      <c r="A45" s="953" t="s">
        <v>10718</v>
      </c>
      <c r="B45" s="953" t="s">
        <v>2302</v>
      </c>
      <c r="C45" s="952" t="s">
        <v>10862</v>
      </c>
      <c r="D45" s="951">
        <v>53</v>
      </c>
      <c r="E45" s="951">
        <v>1</v>
      </c>
      <c r="F45" s="952" t="s">
        <v>10621</v>
      </c>
      <c r="G45" s="952" t="s">
        <v>10598</v>
      </c>
      <c r="H45" s="952" t="s">
        <v>10624</v>
      </c>
      <c r="I45" s="952" t="s">
        <v>10625</v>
      </c>
      <c r="J45" s="952" t="s">
        <v>10615</v>
      </c>
    </row>
    <row r="46" spans="1:13">
      <c r="A46" s="953" t="s">
        <v>10719</v>
      </c>
      <c r="B46" s="953" t="s">
        <v>1982</v>
      </c>
      <c r="C46" s="952" t="s">
        <v>10863</v>
      </c>
      <c r="D46" s="951">
        <v>57</v>
      </c>
      <c r="E46" s="951">
        <v>1</v>
      </c>
      <c r="F46" s="952" t="s">
        <v>10621</v>
      </c>
      <c r="G46" s="952" t="s">
        <v>10598</v>
      </c>
      <c r="H46" s="952" t="s">
        <v>10624</v>
      </c>
      <c r="I46" s="952" t="s">
        <v>10625</v>
      </c>
      <c r="J46" s="952" t="s">
        <v>10623</v>
      </c>
    </row>
    <row r="47" spans="1:13">
      <c r="A47" s="953" t="s">
        <v>10801</v>
      </c>
      <c r="B47" s="953" t="s">
        <v>2527</v>
      </c>
      <c r="C47" s="952" t="s">
        <v>10864</v>
      </c>
      <c r="D47" s="951">
        <v>48</v>
      </c>
      <c r="E47" s="951">
        <v>50</v>
      </c>
      <c r="F47" s="952" t="s">
        <v>10621</v>
      </c>
      <c r="G47" s="952" t="s">
        <v>10602</v>
      </c>
      <c r="H47" s="952" t="s">
        <v>10599</v>
      </c>
      <c r="I47" s="952" t="s">
        <v>10609</v>
      </c>
      <c r="J47" s="952" t="s">
        <v>10623</v>
      </c>
    </row>
    <row r="48" spans="1:13">
      <c r="A48" s="953" t="s">
        <v>10720</v>
      </c>
      <c r="B48" s="953" t="s">
        <v>1946</v>
      </c>
      <c r="C48" s="952" t="s">
        <v>10865</v>
      </c>
      <c r="D48" s="951">
        <v>52</v>
      </c>
      <c r="E48" s="951">
        <v>1</v>
      </c>
      <c r="F48" s="952" t="s">
        <v>10621</v>
      </c>
      <c r="G48" s="952" t="s">
        <v>10598</v>
      </c>
      <c r="H48" s="952" t="s">
        <v>10624</v>
      </c>
      <c r="I48" s="952" t="s">
        <v>10625</v>
      </c>
      <c r="J48" s="952" t="s">
        <v>10623</v>
      </c>
    </row>
    <row r="49" spans="1:12">
      <c r="A49" s="953" t="s">
        <v>10721</v>
      </c>
      <c r="B49" s="953" t="s">
        <v>1985</v>
      </c>
      <c r="C49" s="952" t="s">
        <v>10866</v>
      </c>
      <c r="D49" s="951">
        <v>45</v>
      </c>
      <c r="E49" s="951">
        <v>1</v>
      </c>
      <c r="F49" s="952" t="s">
        <v>10627</v>
      </c>
      <c r="G49" s="952" t="s">
        <v>10598</v>
      </c>
      <c r="H49" s="952" t="s">
        <v>10624</v>
      </c>
      <c r="I49" s="952" t="s">
        <v>10614</v>
      </c>
      <c r="J49" s="952" t="s">
        <v>10615</v>
      </c>
    </row>
    <row r="50" spans="1:12">
      <c r="A50" s="953" t="s">
        <v>10722</v>
      </c>
      <c r="B50" s="953" t="s">
        <v>2285</v>
      </c>
      <c r="C50" s="952" t="s">
        <v>10867</v>
      </c>
      <c r="D50" s="951">
        <v>53</v>
      </c>
      <c r="E50" s="951">
        <v>1</v>
      </c>
      <c r="F50" s="952" t="s">
        <v>10621</v>
      </c>
      <c r="G50" s="952" t="s">
        <v>10602</v>
      </c>
      <c r="H50" s="952" t="s">
        <v>10603</v>
      </c>
      <c r="I50" s="952" t="s">
        <v>10604</v>
      </c>
      <c r="J50" s="952" t="s">
        <v>10615</v>
      </c>
    </row>
    <row r="51" spans="1:12">
      <c r="A51" s="953" t="s">
        <v>10723</v>
      </c>
      <c r="B51" s="953" t="s">
        <v>2305</v>
      </c>
      <c r="C51" s="952" t="s">
        <v>10868</v>
      </c>
      <c r="D51" s="951">
        <v>52</v>
      </c>
      <c r="E51" s="951">
        <v>1</v>
      </c>
      <c r="F51" s="952" t="s">
        <v>10621</v>
      </c>
      <c r="G51" s="952" t="s">
        <v>10598</v>
      </c>
      <c r="H51" s="952" t="s">
        <v>10624</v>
      </c>
      <c r="I51" s="952" t="s">
        <v>10614</v>
      </c>
      <c r="J51" s="952" t="s">
        <v>10615</v>
      </c>
    </row>
    <row r="52" spans="1:12">
      <c r="A52" s="953" t="s">
        <v>10725</v>
      </c>
      <c r="B52" s="953" t="s">
        <v>1950</v>
      </c>
      <c r="C52" s="952" t="s">
        <v>10869</v>
      </c>
      <c r="D52" s="951">
        <v>54</v>
      </c>
      <c r="E52" s="951">
        <v>10</v>
      </c>
      <c r="F52" s="952" t="s">
        <v>10621</v>
      </c>
      <c r="G52" s="952" t="s">
        <v>10602</v>
      </c>
      <c r="H52" s="952" t="s">
        <v>10594</v>
      </c>
      <c r="I52" s="952" t="s">
        <v>10595</v>
      </c>
      <c r="J52" s="952" t="s">
        <v>10615</v>
      </c>
    </row>
    <row r="53" spans="1:12">
      <c r="A53" s="953" t="s">
        <v>10727</v>
      </c>
      <c r="B53" s="953" t="s">
        <v>1985</v>
      </c>
      <c r="C53" s="952" t="s">
        <v>10870</v>
      </c>
      <c r="D53" s="951">
        <v>57</v>
      </c>
      <c r="E53" s="951">
        <v>6</v>
      </c>
      <c r="F53" s="952" t="s">
        <v>10621</v>
      </c>
      <c r="G53" s="952" t="s">
        <v>10602</v>
      </c>
      <c r="H53" s="952" t="s">
        <v>10871</v>
      </c>
      <c r="I53" s="952" t="s">
        <v>10600</v>
      </c>
      <c r="J53" s="952" t="s">
        <v>10872</v>
      </c>
    </row>
    <row r="54" spans="1:12">
      <c r="A54" s="953" t="s">
        <v>10729</v>
      </c>
      <c r="B54" s="953" t="s">
        <v>1982</v>
      </c>
      <c r="C54" s="952" t="s">
        <v>10873</v>
      </c>
      <c r="D54" s="951">
        <v>39</v>
      </c>
      <c r="E54" s="951">
        <v>1</v>
      </c>
      <c r="F54" s="952" t="s">
        <v>10621</v>
      </c>
      <c r="G54" s="952" t="s">
        <v>10598</v>
      </c>
      <c r="H54" s="952" t="s">
        <v>10622</v>
      </c>
      <c r="I54" s="952" t="s">
        <v>10604</v>
      </c>
      <c r="J54" s="952" t="s">
        <v>10623</v>
      </c>
    </row>
    <row r="55" spans="1:12">
      <c r="A55" s="953" t="s">
        <v>10728</v>
      </c>
      <c r="B55" s="953" t="s">
        <v>1276</v>
      </c>
      <c r="C55" s="952" t="s">
        <v>10874</v>
      </c>
      <c r="D55" s="951">
        <v>46</v>
      </c>
      <c r="E55" s="951">
        <v>1</v>
      </c>
      <c r="F55" s="952" t="s">
        <v>10621</v>
      </c>
      <c r="G55" s="952" t="s">
        <v>10602</v>
      </c>
      <c r="H55" s="952" t="s">
        <v>10628</v>
      </c>
      <c r="I55" s="952" t="s">
        <v>10625</v>
      </c>
      <c r="J55" s="952" t="s">
        <v>10623</v>
      </c>
    </row>
    <row r="56" spans="1:12">
      <c r="A56" s="953" t="s">
        <v>10731</v>
      </c>
      <c r="B56" s="953" t="s">
        <v>2528</v>
      </c>
      <c r="C56" s="952" t="s">
        <v>10875</v>
      </c>
      <c r="D56" s="951">
        <v>48</v>
      </c>
      <c r="E56" s="951">
        <v>1</v>
      </c>
      <c r="F56" s="952" t="s">
        <v>10621</v>
      </c>
      <c r="G56" s="952" t="s">
        <v>10602</v>
      </c>
      <c r="H56" s="952" t="s">
        <v>10599</v>
      </c>
      <c r="I56" s="952" t="s">
        <v>10609</v>
      </c>
      <c r="J56" s="952" t="s">
        <v>10623</v>
      </c>
    </row>
    <row r="57" spans="1:12">
      <c r="A57" s="953" t="s">
        <v>10730</v>
      </c>
      <c r="B57" s="953" t="s">
        <v>2529</v>
      </c>
      <c r="C57" s="952" t="s">
        <v>10876</v>
      </c>
      <c r="D57" s="951">
        <v>42</v>
      </c>
      <c r="E57" s="951">
        <v>1</v>
      </c>
      <c r="F57" s="952" t="s">
        <v>10621</v>
      </c>
      <c r="G57" s="952" t="s">
        <v>10598</v>
      </c>
      <c r="H57" s="952" t="s">
        <v>10622</v>
      </c>
      <c r="I57" s="952" t="s">
        <v>10604</v>
      </c>
      <c r="J57" s="952" t="s">
        <v>10623</v>
      </c>
    </row>
    <row r="58" spans="1:12">
      <c r="A58" s="953" t="s">
        <v>10732</v>
      </c>
      <c r="B58" s="953" t="s">
        <v>2530</v>
      </c>
      <c r="C58" s="952" t="s">
        <v>10877</v>
      </c>
      <c r="D58" s="951">
        <v>47</v>
      </c>
      <c r="E58" s="951">
        <v>1</v>
      </c>
      <c r="F58" s="952" t="s">
        <v>10621</v>
      </c>
      <c r="G58" s="952" t="s">
        <v>10598</v>
      </c>
      <c r="H58" s="952" t="s">
        <v>10622</v>
      </c>
      <c r="I58" s="952" t="s">
        <v>10604</v>
      </c>
      <c r="J58" s="952" t="s">
        <v>10623</v>
      </c>
      <c r="L58" s="920"/>
    </row>
    <row r="59" spans="1:12">
      <c r="A59" s="953" t="s">
        <v>10733</v>
      </c>
      <c r="B59" s="953" t="s">
        <v>2535</v>
      </c>
      <c r="C59" s="952" t="s">
        <v>10878</v>
      </c>
      <c r="D59" s="951">
        <v>40</v>
      </c>
      <c r="E59" s="951">
        <v>1</v>
      </c>
      <c r="F59" s="952" t="s">
        <v>10621</v>
      </c>
      <c r="G59" s="952" t="s">
        <v>10602</v>
      </c>
      <c r="H59" s="952" t="s">
        <v>10599</v>
      </c>
      <c r="I59" s="952" t="s">
        <v>10609</v>
      </c>
      <c r="J59" s="952" t="s">
        <v>10623</v>
      </c>
      <c r="L59" s="920"/>
    </row>
    <row r="60" spans="1:12">
      <c r="A60" s="953" t="s">
        <v>10726</v>
      </c>
      <c r="B60" s="953" t="s">
        <v>2536</v>
      </c>
      <c r="C60" s="952" t="s">
        <v>10879</v>
      </c>
      <c r="D60" s="951">
        <v>59</v>
      </c>
      <c r="E60" s="951">
        <v>8</v>
      </c>
      <c r="F60" s="952" t="s">
        <v>10621</v>
      </c>
      <c r="G60" s="952" t="s">
        <v>10602</v>
      </c>
      <c r="H60" s="952" t="s">
        <v>10599</v>
      </c>
      <c r="I60" s="952" t="s">
        <v>10609</v>
      </c>
      <c r="J60" s="952" t="s">
        <v>10623</v>
      </c>
      <c r="L60" s="920"/>
    </row>
    <row r="61" spans="1:12">
      <c r="A61" s="953" t="s">
        <v>10734</v>
      </c>
      <c r="B61" s="953" t="s">
        <v>1986</v>
      </c>
      <c r="C61" s="952" t="s">
        <v>10880</v>
      </c>
      <c r="D61" s="951">
        <v>59</v>
      </c>
      <c r="E61" s="951">
        <v>27</v>
      </c>
      <c r="F61" s="952" t="s">
        <v>10621</v>
      </c>
      <c r="G61" s="952" t="s">
        <v>10602</v>
      </c>
      <c r="H61" s="952" t="s">
        <v>10613</v>
      </c>
      <c r="I61" s="952" t="s">
        <v>10881</v>
      </c>
      <c r="J61" s="952" t="s">
        <v>10596</v>
      </c>
    </row>
    <row r="62" spans="1:12">
      <c r="A62" s="953" t="s">
        <v>10813</v>
      </c>
      <c r="B62" s="953" t="s">
        <v>1988</v>
      </c>
      <c r="C62" s="952" t="s">
        <v>10882</v>
      </c>
      <c r="D62" s="951">
        <v>2</v>
      </c>
      <c r="E62" s="951">
        <v>726</v>
      </c>
      <c r="F62" s="952" t="s">
        <v>10883</v>
      </c>
      <c r="G62" s="952" t="s">
        <v>10606</v>
      </c>
      <c r="H62" s="952" t="s">
        <v>10631</v>
      </c>
      <c r="I62" s="952" t="s">
        <v>10629</v>
      </c>
      <c r="J62" s="952" t="s">
        <v>10601</v>
      </c>
      <c r="K62" s="920"/>
    </row>
    <row r="63" spans="1:12">
      <c r="A63" s="953" t="s">
        <v>10813</v>
      </c>
      <c r="B63" s="953" t="s">
        <v>1988</v>
      </c>
      <c r="C63" s="952" t="s">
        <v>10882</v>
      </c>
      <c r="D63" s="951">
        <v>34</v>
      </c>
      <c r="E63" s="951">
        <v>101</v>
      </c>
      <c r="F63" s="952" t="s">
        <v>10883</v>
      </c>
      <c r="G63" s="952" t="s">
        <v>10606</v>
      </c>
      <c r="H63" s="952" t="s">
        <v>10631</v>
      </c>
      <c r="I63" s="952" t="s">
        <v>10629</v>
      </c>
      <c r="J63" s="952" t="s">
        <v>10601</v>
      </c>
      <c r="K63" s="920"/>
    </row>
    <row r="64" spans="1:12">
      <c r="A64" s="953" t="s">
        <v>10813</v>
      </c>
      <c r="B64" s="953" t="s">
        <v>1988</v>
      </c>
      <c r="C64" s="952" t="s">
        <v>10882</v>
      </c>
      <c r="D64" s="951">
        <v>133</v>
      </c>
      <c r="E64" s="951">
        <v>33</v>
      </c>
      <c r="F64" s="952" t="s">
        <v>10883</v>
      </c>
      <c r="G64" s="952" t="s">
        <v>10606</v>
      </c>
      <c r="H64" s="952" t="s">
        <v>10631</v>
      </c>
      <c r="I64" s="952" t="s">
        <v>10629</v>
      </c>
      <c r="J64" s="952" t="s">
        <v>10601</v>
      </c>
      <c r="K64" s="920"/>
    </row>
    <row r="65" spans="1:17">
      <c r="A65" s="953" t="s">
        <v>10735</v>
      </c>
      <c r="B65" s="953" t="s">
        <v>2285</v>
      </c>
      <c r="C65" s="952" t="s">
        <v>10884</v>
      </c>
      <c r="D65" s="951">
        <v>51</v>
      </c>
      <c r="E65" s="951">
        <v>1</v>
      </c>
      <c r="F65" s="952" t="s">
        <v>10627</v>
      </c>
      <c r="G65" s="952" t="s">
        <v>10598</v>
      </c>
      <c r="H65" s="952" t="s">
        <v>10624</v>
      </c>
      <c r="I65" s="952" t="s">
        <v>10614</v>
      </c>
      <c r="J65" s="952" t="s">
        <v>10623</v>
      </c>
      <c r="M65" s="920"/>
    </row>
    <row r="66" spans="1:17">
      <c r="A66" s="953" t="s">
        <v>10736</v>
      </c>
      <c r="B66" s="953" t="s">
        <v>2530</v>
      </c>
      <c r="C66" s="952" t="s">
        <v>10885</v>
      </c>
      <c r="D66" s="951">
        <v>52</v>
      </c>
      <c r="E66" s="951">
        <v>1</v>
      </c>
      <c r="F66" s="952" t="s">
        <v>10627</v>
      </c>
      <c r="G66" s="952" t="s">
        <v>10598</v>
      </c>
      <c r="H66" s="952" t="s">
        <v>10624</v>
      </c>
      <c r="I66" s="952" t="s">
        <v>10614</v>
      </c>
      <c r="J66" s="952" t="s">
        <v>10612</v>
      </c>
      <c r="L66" s="921"/>
      <c r="M66" s="920"/>
      <c r="N66" s="921"/>
      <c r="O66" s="921"/>
      <c r="P66" s="921"/>
    </row>
    <row r="67" spans="1:17">
      <c r="A67" s="953" t="s">
        <v>10737</v>
      </c>
      <c r="B67" s="953" t="s">
        <v>2529</v>
      </c>
      <c r="C67" s="952" t="s">
        <v>10886</v>
      </c>
      <c r="D67" s="951">
        <v>52</v>
      </c>
      <c r="E67" s="951">
        <v>1</v>
      </c>
      <c r="F67" s="952" t="s">
        <v>10627</v>
      </c>
      <c r="G67" s="952" t="s">
        <v>10598</v>
      </c>
      <c r="H67" s="952" t="s">
        <v>10624</v>
      </c>
      <c r="I67" s="952" t="s">
        <v>10614</v>
      </c>
      <c r="J67" s="952" t="s">
        <v>10623</v>
      </c>
      <c r="L67" s="920"/>
      <c r="M67" s="920"/>
      <c r="N67" s="921"/>
      <c r="O67" s="921"/>
      <c r="P67" s="921"/>
    </row>
    <row r="68" spans="1:17">
      <c r="A68" s="953" t="s">
        <v>10738</v>
      </c>
      <c r="B68" s="953" t="s">
        <v>768</v>
      </c>
      <c r="C68" s="952" t="s">
        <v>10887</v>
      </c>
      <c r="D68" s="951">
        <v>52</v>
      </c>
      <c r="E68" s="951">
        <v>1</v>
      </c>
      <c r="F68" s="952" t="s">
        <v>10679</v>
      </c>
      <c r="G68" s="952" t="s">
        <v>10602</v>
      </c>
      <c r="H68" s="952" t="s">
        <v>10632</v>
      </c>
      <c r="I68" s="952" t="s">
        <v>10614</v>
      </c>
      <c r="J68" s="952" t="s">
        <v>10623</v>
      </c>
      <c r="L68" s="920"/>
      <c r="M68" s="923"/>
      <c r="N68" s="921"/>
      <c r="O68" s="921"/>
      <c r="P68" s="921"/>
    </row>
    <row r="69" spans="1:17">
      <c r="A69" s="953" t="s">
        <v>10740</v>
      </c>
      <c r="B69" s="953" t="s">
        <v>1949</v>
      </c>
      <c r="C69" s="952" t="s">
        <v>10888</v>
      </c>
      <c r="D69" s="951">
        <v>44</v>
      </c>
      <c r="E69" s="951">
        <v>6</v>
      </c>
      <c r="F69" s="952" t="s">
        <v>10621</v>
      </c>
      <c r="G69" s="952" t="s">
        <v>10602</v>
      </c>
      <c r="H69" s="952" t="s">
        <v>10599</v>
      </c>
      <c r="I69" s="952" t="s">
        <v>10609</v>
      </c>
      <c r="J69" s="952" t="s">
        <v>10615</v>
      </c>
      <c r="L69" s="920"/>
      <c r="M69" s="923"/>
      <c r="N69" s="921"/>
      <c r="O69" s="921"/>
      <c r="P69" s="921"/>
    </row>
    <row r="70" spans="1:17">
      <c r="A70" s="953" t="s">
        <v>10741</v>
      </c>
      <c r="B70" s="953" t="s">
        <v>2535</v>
      </c>
      <c r="C70" s="952" t="s">
        <v>10889</v>
      </c>
      <c r="D70" s="951">
        <v>52</v>
      </c>
      <c r="E70" s="951">
        <v>1</v>
      </c>
      <c r="F70" s="952" t="s">
        <v>10621</v>
      </c>
      <c r="G70" s="952" t="s">
        <v>10598</v>
      </c>
      <c r="H70" s="952" t="s">
        <v>10599</v>
      </c>
      <c r="I70" s="952" t="s">
        <v>10600</v>
      </c>
      <c r="J70" s="952" t="s">
        <v>10890</v>
      </c>
      <c r="L70" s="920"/>
      <c r="M70" s="920"/>
      <c r="N70" s="921"/>
      <c r="O70" s="921"/>
      <c r="P70" s="921"/>
      <c r="Q70" s="920"/>
    </row>
    <row r="71" spans="1:17">
      <c r="A71" s="953" t="s">
        <v>10742</v>
      </c>
      <c r="B71" s="953" t="s">
        <v>2533</v>
      </c>
      <c r="C71" s="952" t="s">
        <v>10891</v>
      </c>
      <c r="D71" s="951">
        <v>41</v>
      </c>
      <c r="E71" s="951">
        <v>3</v>
      </c>
      <c r="F71" s="952" t="s">
        <v>10621</v>
      </c>
      <c r="G71" s="952" t="s">
        <v>10602</v>
      </c>
      <c r="H71" s="952" t="s">
        <v>10599</v>
      </c>
      <c r="I71" s="952" t="s">
        <v>10609</v>
      </c>
      <c r="J71" s="952" t="s">
        <v>10615</v>
      </c>
      <c r="L71" s="920"/>
      <c r="M71" s="920"/>
      <c r="N71" s="921"/>
      <c r="O71" s="921"/>
      <c r="P71" s="921"/>
      <c r="Q71" s="920"/>
    </row>
    <row r="72" spans="1:17">
      <c r="A72" s="953" t="s">
        <v>10743</v>
      </c>
      <c r="B72" s="953" t="s">
        <v>1424</v>
      </c>
      <c r="C72" s="952" t="s">
        <v>10892</v>
      </c>
      <c r="D72" s="951">
        <v>52</v>
      </c>
      <c r="E72" s="951">
        <v>18</v>
      </c>
      <c r="F72" s="952" t="s">
        <v>10621</v>
      </c>
      <c r="G72" s="952" t="s">
        <v>10602</v>
      </c>
      <c r="H72" s="952" t="s">
        <v>10624</v>
      </c>
      <c r="I72" s="952" t="s">
        <v>10625</v>
      </c>
      <c r="J72" s="952" t="s">
        <v>10615</v>
      </c>
      <c r="L72" s="920"/>
      <c r="M72" s="920"/>
      <c r="N72" s="921"/>
      <c r="O72" s="921"/>
      <c r="P72" s="921"/>
      <c r="Q72" s="920"/>
    </row>
    <row r="73" spans="1:17">
      <c r="A73" s="953" t="s">
        <v>10744</v>
      </c>
      <c r="B73" s="953" t="s">
        <v>2033</v>
      </c>
      <c r="C73" s="952" t="s">
        <v>10893</v>
      </c>
      <c r="D73" s="951">
        <v>39</v>
      </c>
      <c r="E73" s="951">
        <v>1</v>
      </c>
      <c r="F73" s="952" t="s">
        <v>10621</v>
      </c>
      <c r="G73" s="952" t="s">
        <v>10598</v>
      </c>
      <c r="H73" s="952" t="s">
        <v>10622</v>
      </c>
      <c r="I73" s="952" t="s">
        <v>10604</v>
      </c>
      <c r="J73" s="952" t="s">
        <v>10623</v>
      </c>
      <c r="L73" s="920"/>
      <c r="M73" s="920"/>
      <c r="N73" s="921"/>
      <c r="O73" s="921"/>
      <c r="P73" s="921"/>
      <c r="Q73" s="920"/>
    </row>
    <row r="74" spans="1:17">
      <c r="A74" s="953" t="s">
        <v>10745</v>
      </c>
      <c r="B74" s="953" t="s">
        <v>2178</v>
      </c>
      <c r="C74" s="952" t="s">
        <v>10894</v>
      </c>
      <c r="D74" s="951">
        <v>31</v>
      </c>
      <c r="E74" s="951">
        <v>11</v>
      </c>
      <c r="F74" s="952" t="s">
        <v>10621</v>
      </c>
      <c r="G74" s="952" t="s">
        <v>10602</v>
      </c>
      <c r="H74" s="952" t="s">
        <v>10599</v>
      </c>
      <c r="I74" s="952" t="s">
        <v>10609</v>
      </c>
      <c r="J74" s="952" t="s">
        <v>10623</v>
      </c>
      <c r="L74" s="920"/>
      <c r="M74" s="920"/>
      <c r="N74" s="921"/>
      <c r="O74" s="921"/>
      <c r="P74" s="921"/>
      <c r="Q74" s="231"/>
    </row>
    <row r="75" spans="1:17">
      <c r="A75" s="953" t="s">
        <v>10746</v>
      </c>
      <c r="B75" s="953" t="s">
        <v>1943</v>
      </c>
      <c r="C75" s="952" t="s">
        <v>10895</v>
      </c>
      <c r="D75" s="951">
        <v>44</v>
      </c>
      <c r="E75" s="951">
        <v>1</v>
      </c>
      <c r="F75" s="952" t="s">
        <v>10627</v>
      </c>
      <c r="G75" s="952" t="s">
        <v>10598</v>
      </c>
      <c r="H75" s="952" t="s">
        <v>10624</v>
      </c>
      <c r="I75" s="952" t="s">
        <v>10614</v>
      </c>
      <c r="J75" s="952" t="s">
        <v>10615</v>
      </c>
      <c r="L75" s="920"/>
      <c r="M75" s="920"/>
      <c r="N75" s="921"/>
      <c r="O75" s="921"/>
      <c r="P75" s="921"/>
      <c r="Q75" s="231"/>
    </row>
    <row r="76" spans="1:17">
      <c r="A76" s="953" t="s">
        <v>10747</v>
      </c>
      <c r="B76" s="953" t="s">
        <v>2035</v>
      </c>
      <c r="C76" s="952" t="s">
        <v>10896</v>
      </c>
      <c r="D76" s="951">
        <v>53</v>
      </c>
      <c r="E76" s="951">
        <v>1</v>
      </c>
      <c r="F76" s="952" t="s">
        <v>10621</v>
      </c>
      <c r="G76" s="952" t="s">
        <v>10602</v>
      </c>
      <c r="H76" s="952" t="s">
        <v>10599</v>
      </c>
      <c r="I76" s="952" t="s">
        <v>10609</v>
      </c>
      <c r="J76" s="952" t="s">
        <v>10623</v>
      </c>
      <c r="L76" s="920"/>
      <c r="M76" s="920"/>
      <c r="N76" s="921"/>
      <c r="O76" s="921"/>
      <c r="P76" s="921"/>
      <c r="Q76" s="231"/>
    </row>
    <row r="77" spans="1:17">
      <c r="A77" s="953" t="s">
        <v>10748</v>
      </c>
      <c r="B77" s="953" t="s">
        <v>1988</v>
      </c>
      <c r="C77" s="952" t="s">
        <v>10897</v>
      </c>
      <c r="D77" s="951">
        <v>58</v>
      </c>
      <c r="E77" s="951">
        <v>1</v>
      </c>
      <c r="F77" s="952" t="s">
        <v>10621</v>
      </c>
      <c r="G77" s="952" t="s">
        <v>10602</v>
      </c>
      <c r="H77" s="952" t="s">
        <v>10603</v>
      </c>
      <c r="I77" s="952" t="s">
        <v>10604</v>
      </c>
      <c r="J77" s="952" t="s">
        <v>10623</v>
      </c>
      <c r="L77" s="920"/>
      <c r="M77" s="920"/>
      <c r="N77" s="921"/>
      <c r="O77" s="921"/>
      <c r="P77" s="921"/>
      <c r="Q77" s="231"/>
    </row>
    <row r="78" spans="1:17">
      <c r="A78" s="953" t="s">
        <v>10749</v>
      </c>
      <c r="B78" s="953" t="s">
        <v>2533</v>
      </c>
      <c r="C78" s="952" t="s">
        <v>10898</v>
      </c>
      <c r="D78" s="951">
        <v>55</v>
      </c>
      <c r="E78" s="951">
        <v>1</v>
      </c>
      <c r="F78" s="952" t="s">
        <v>10621</v>
      </c>
      <c r="G78" s="952" t="s">
        <v>10598</v>
      </c>
      <c r="H78" s="952" t="s">
        <v>10622</v>
      </c>
      <c r="I78" s="952" t="s">
        <v>10604</v>
      </c>
      <c r="J78" s="952" t="s">
        <v>10623</v>
      </c>
      <c r="L78" s="920"/>
      <c r="M78" s="924"/>
      <c r="N78" s="921"/>
      <c r="O78" s="921"/>
      <c r="P78" s="921"/>
      <c r="Q78" s="231"/>
    </row>
    <row r="79" spans="1:17">
      <c r="A79" s="953" t="s">
        <v>10750</v>
      </c>
      <c r="B79" s="953" t="s">
        <v>1948</v>
      </c>
      <c r="C79" s="952" t="s">
        <v>10899</v>
      </c>
      <c r="D79" s="951">
        <v>38</v>
      </c>
      <c r="E79" s="951">
        <v>1</v>
      </c>
      <c r="F79" s="952" t="s">
        <v>10621</v>
      </c>
      <c r="G79" s="952" t="s">
        <v>10598</v>
      </c>
      <c r="H79" s="952" t="s">
        <v>10624</v>
      </c>
      <c r="I79" s="952" t="s">
        <v>10625</v>
      </c>
      <c r="J79" s="952" t="s">
        <v>10623</v>
      </c>
      <c r="L79" s="920"/>
      <c r="M79" s="925"/>
      <c r="N79" s="921"/>
      <c r="O79" s="921"/>
      <c r="P79" s="921"/>
      <c r="Q79" s="231"/>
    </row>
    <row r="80" spans="1:17">
      <c r="A80" s="953" t="s">
        <v>10751</v>
      </c>
      <c r="B80" s="953" t="s">
        <v>2031</v>
      </c>
      <c r="C80" s="952" t="s">
        <v>10900</v>
      </c>
      <c r="D80" s="951">
        <v>49</v>
      </c>
      <c r="E80" s="951">
        <v>1</v>
      </c>
      <c r="F80" s="952" t="s">
        <v>10621</v>
      </c>
      <c r="G80" s="952" t="s">
        <v>10598</v>
      </c>
      <c r="H80" s="952" t="s">
        <v>10622</v>
      </c>
      <c r="I80" s="952" t="s">
        <v>10604</v>
      </c>
      <c r="J80" s="952" t="s">
        <v>10623</v>
      </c>
      <c r="L80" s="920"/>
      <c r="N80" s="921"/>
      <c r="O80" s="921"/>
      <c r="P80" s="921"/>
      <c r="Q80" s="231"/>
    </row>
    <row r="81" spans="1:17">
      <c r="A81" s="953" t="s">
        <v>10752</v>
      </c>
      <c r="B81" s="953" t="s">
        <v>2032</v>
      </c>
      <c r="C81" s="952" t="s">
        <v>10901</v>
      </c>
      <c r="D81" s="951">
        <v>43</v>
      </c>
      <c r="E81" s="951">
        <v>1</v>
      </c>
      <c r="F81" s="952" t="s">
        <v>10621</v>
      </c>
      <c r="G81" s="952" t="s">
        <v>10598</v>
      </c>
      <c r="H81" s="952" t="s">
        <v>10624</v>
      </c>
      <c r="I81" s="952" t="s">
        <v>10625</v>
      </c>
      <c r="J81" s="952" t="s">
        <v>10623</v>
      </c>
      <c r="Q81" s="231"/>
    </row>
    <row r="82" spans="1:17">
      <c r="A82" s="953" t="s">
        <v>10753</v>
      </c>
      <c r="B82" s="953" t="s">
        <v>1946</v>
      </c>
      <c r="C82" s="952" t="s">
        <v>10902</v>
      </c>
      <c r="D82" s="951">
        <v>51</v>
      </c>
      <c r="E82" s="951">
        <v>1</v>
      </c>
      <c r="F82" s="952" t="s">
        <v>10621</v>
      </c>
      <c r="G82" s="952" t="s">
        <v>10598</v>
      </c>
      <c r="H82" s="952" t="s">
        <v>10599</v>
      </c>
      <c r="I82" s="952" t="s">
        <v>10609</v>
      </c>
      <c r="J82" s="952" t="s">
        <v>10615</v>
      </c>
      <c r="Q82" s="231"/>
    </row>
    <row r="83" spans="1:17">
      <c r="A83" s="953" t="s">
        <v>10754</v>
      </c>
      <c r="B83" s="953" t="s">
        <v>2536</v>
      </c>
      <c r="C83" s="952" t="s">
        <v>10903</v>
      </c>
      <c r="D83" s="951">
        <v>56</v>
      </c>
      <c r="E83" s="951">
        <v>1</v>
      </c>
      <c r="F83" s="952" t="s">
        <v>10621</v>
      </c>
      <c r="G83" s="952" t="s">
        <v>10602</v>
      </c>
      <c r="H83" s="952" t="s">
        <v>10632</v>
      </c>
      <c r="I83" s="952" t="s">
        <v>10604</v>
      </c>
      <c r="J83" s="952" t="s">
        <v>10615</v>
      </c>
      <c r="Q83" s="231"/>
    </row>
    <row r="84" spans="1:17">
      <c r="A84" s="953" t="s">
        <v>10755</v>
      </c>
      <c r="B84" s="953" t="s">
        <v>1986</v>
      </c>
      <c r="C84" s="952" t="s">
        <v>10904</v>
      </c>
      <c r="D84" s="951">
        <v>52</v>
      </c>
      <c r="E84" s="951">
        <v>14</v>
      </c>
      <c r="F84" s="952" t="s">
        <v>10621</v>
      </c>
      <c r="G84" s="952" t="s">
        <v>10602</v>
      </c>
      <c r="H84" s="952" t="s">
        <v>10613</v>
      </c>
      <c r="I84" s="952" t="s">
        <v>10609</v>
      </c>
      <c r="J84" s="952" t="s">
        <v>10615</v>
      </c>
      <c r="Q84" s="231"/>
    </row>
    <row r="85" spans="1:17">
      <c r="A85" s="953" t="s">
        <v>10756</v>
      </c>
      <c r="B85" s="953" t="s">
        <v>1948</v>
      </c>
      <c r="C85" s="952" t="s">
        <v>10905</v>
      </c>
      <c r="D85" s="951">
        <v>34</v>
      </c>
      <c r="E85" s="951">
        <v>1</v>
      </c>
      <c r="F85" s="952" t="s">
        <v>10621</v>
      </c>
      <c r="G85" s="952" t="s">
        <v>10602</v>
      </c>
      <c r="H85" s="952" t="s">
        <v>10599</v>
      </c>
      <c r="I85" s="952" t="s">
        <v>10609</v>
      </c>
      <c r="J85" s="952" t="s">
        <v>10623</v>
      </c>
    </row>
    <row r="86" spans="1:17">
      <c r="A86" s="953" t="s">
        <v>10757</v>
      </c>
      <c r="B86" s="953" t="s">
        <v>1985</v>
      </c>
      <c r="C86" s="952" t="s">
        <v>10906</v>
      </c>
      <c r="D86" s="951">
        <v>55</v>
      </c>
      <c r="E86" s="951">
        <v>1</v>
      </c>
      <c r="F86" s="952" t="s">
        <v>10621</v>
      </c>
      <c r="G86" s="952" t="s">
        <v>10602</v>
      </c>
      <c r="H86" s="952" t="s">
        <v>10624</v>
      </c>
      <c r="I86" s="952" t="s">
        <v>10625</v>
      </c>
      <c r="J86" s="952" t="s">
        <v>10623</v>
      </c>
    </row>
    <row r="87" spans="1:17">
      <c r="A87" s="953" t="s">
        <v>10758</v>
      </c>
      <c r="B87" s="953" t="s">
        <v>2036</v>
      </c>
      <c r="C87" s="952" t="s">
        <v>10907</v>
      </c>
      <c r="D87" s="951">
        <v>59</v>
      </c>
      <c r="E87" s="951">
        <v>1</v>
      </c>
      <c r="F87" s="952" t="s">
        <v>10621</v>
      </c>
      <c r="G87" s="952" t="s">
        <v>10598</v>
      </c>
      <c r="H87" s="952" t="s">
        <v>10624</v>
      </c>
      <c r="I87" s="952" t="s">
        <v>10625</v>
      </c>
      <c r="J87" s="952" t="s">
        <v>10623</v>
      </c>
    </row>
    <row r="88" spans="1:17">
      <c r="A88" s="953" t="s">
        <v>10759</v>
      </c>
      <c r="B88" s="953" t="s">
        <v>2284</v>
      </c>
      <c r="C88" s="952" t="s">
        <v>10908</v>
      </c>
      <c r="D88" s="951">
        <v>58</v>
      </c>
      <c r="E88" s="951">
        <v>1</v>
      </c>
      <c r="F88" s="952" t="s">
        <v>10621</v>
      </c>
      <c r="G88" s="952" t="s">
        <v>10602</v>
      </c>
      <c r="H88" s="952" t="s">
        <v>10603</v>
      </c>
      <c r="I88" s="952" t="s">
        <v>10604</v>
      </c>
      <c r="J88" s="952" t="s">
        <v>10623</v>
      </c>
    </row>
    <row r="89" spans="1:17">
      <c r="A89" s="953" t="s">
        <v>10760</v>
      </c>
      <c r="B89" s="953" t="s">
        <v>2036</v>
      </c>
      <c r="C89" s="952" t="s">
        <v>10909</v>
      </c>
      <c r="D89" s="951">
        <v>57</v>
      </c>
      <c r="E89" s="951">
        <v>1</v>
      </c>
      <c r="F89" s="952" t="s">
        <v>10621</v>
      </c>
      <c r="G89" s="952" t="s">
        <v>10598</v>
      </c>
      <c r="H89" s="952" t="s">
        <v>10622</v>
      </c>
      <c r="I89" s="952" t="s">
        <v>10604</v>
      </c>
      <c r="J89" s="952" t="s">
        <v>10623</v>
      </c>
    </row>
    <row r="90" spans="1:17">
      <c r="A90" s="953" t="s">
        <v>10761</v>
      </c>
      <c r="B90" s="953" t="s">
        <v>1990</v>
      </c>
      <c r="C90" s="952" t="s">
        <v>10910</v>
      </c>
      <c r="D90" s="951">
        <v>160</v>
      </c>
      <c r="E90" s="951">
        <v>1</v>
      </c>
      <c r="F90" s="952" t="s">
        <v>10911</v>
      </c>
      <c r="G90" s="952" t="s">
        <v>10593</v>
      </c>
      <c r="H90" s="952" t="s">
        <v>10912</v>
      </c>
      <c r="I90" s="952" t="s">
        <v>10625</v>
      </c>
      <c r="J90" s="952" t="s">
        <v>10623</v>
      </c>
    </row>
    <row r="91" spans="1:17">
      <c r="A91" s="953" t="s">
        <v>10763</v>
      </c>
      <c r="B91" s="953" t="s">
        <v>2536</v>
      </c>
      <c r="C91" s="952" t="s">
        <v>10913</v>
      </c>
      <c r="D91" s="951">
        <v>22</v>
      </c>
      <c r="E91" s="951">
        <v>1</v>
      </c>
      <c r="F91" s="952" t="s">
        <v>10621</v>
      </c>
      <c r="G91" s="952" t="s">
        <v>10602</v>
      </c>
      <c r="H91" s="952" t="s">
        <v>10599</v>
      </c>
      <c r="I91" s="952" t="s">
        <v>10614</v>
      </c>
      <c r="J91" s="952" t="s">
        <v>10615</v>
      </c>
    </row>
    <row r="92" spans="1:17">
      <c r="A92" s="953" t="s">
        <v>10762</v>
      </c>
      <c r="B92" s="953" t="s">
        <v>2536</v>
      </c>
      <c r="C92" s="952" t="s">
        <v>10914</v>
      </c>
      <c r="D92" s="951">
        <v>52</v>
      </c>
      <c r="E92" s="951">
        <v>10</v>
      </c>
      <c r="F92" s="952" t="s">
        <v>10621</v>
      </c>
      <c r="G92" s="952" t="s">
        <v>10602</v>
      </c>
      <c r="H92" s="952" t="s">
        <v>10599</v>
      </c>
      <c r="I92" s="952" t="s">
        <v>10614</v>
      </c>
      <c r="J92" s="952" t="s">
        <v>10623</v>
      </c>
    </row>
    <row r="93" spans="1:17">
      <c r="A93" s="953" t="s">
        <v>10764</v>
      </c>
      <c r="B93" s="953" t="s">
        <v>2535</v>
      </c>
      <c r="C93" s="952" t="s">
        <v>10915</v>
      </c>
      <c r="D93" s="951">
        <v>100</v>
      </c>
      <c r="E93" s="951">
        <v>10</v>
      </c>
      <c r="F93" s="952" t="s">
        <v>10621</v>
      </c>
      <c r="G93" s="952" t="s">
        <v>10602</v>
      </c>
      <c r="H93" s="952" t="s">
        <v>10599</v>
      </c>
      <c r="I93" s="952" t="s">
        <v>10609</v>
      </c>
      <c r="J93" s="952" t="s">
        <v>10612</v>
      </c>
    </row>
    <row r="94" spans="1:17">
      <c r="A94" s="953" t="s">
        <v>10765</v>
      </c>
      <c r="B94" s="953" t="s">
        <v>1985</v>
      </c>
      <c r="C94" s="952" t="s">
        <v>10916</v>
      </c>
      <c r="D94" s="951">
        <v>57</v>
      </c>
      <c r="E94" s="951">
        <v>2</v>
      </c>
      <c r="F94" s="952" t="s">
        <v>10621</v>
      </c>
      <c r="G94" s="952" t="s">
        <v>10602</v>
      </c>
      <c r="H94" s="952" t="s">
        <v>10624</v>
      </c>
      <c r="I94" s="952" t="s">
        <v>10625</v>
      </c>
      <c r="J94" s="952" t="s">
        <v>10623</v>
      </c>
    </row>
    <row r="95" spans="1:17">
      <c r="A95" s="953" t="s">
        <v>10766</v>
      </c>
      <c r="B95" s="953" t="s">
        <v>1424</v>
      </c>
      <c r="C95" s="952" t="s">
        <v>10917</v>
      </c>
      <c r="D95" s="951">
        <v>58</v>
      </c>
      <c r="E95" s="951">
        <v>1</v>
      </c>
      <c r="F95" s="952" t="s">
        <v>10621</v>
      </c>
      <c r="G95" s="952" t="s">
        <v>10598</v>
      </c>
      <c r="H95" s="952" t="s">
        <v>10624</v>
      </c>
      <c r="I95" s="952" t="s">
        <v>10625</v>
      </c>
      <c r="J95" s="952" t="s">
        <v>10623</v>
      </c>
    </row>
    <row r="96" spans="1:17">
      <c r="A96" s="953" t="s">
        <v>10768</v>
      </c>
      <c r="B96" s="953" t="s">
        <v>2529</v>
      </c>
      <c r="C96" s="952" t="s">
        <v>10918</v>
      </c>
      <c r="D96" s="951">
        <v>41</v>
      </c>
      <c r="E96" s="951">
        <v>1</v>
      </c>
      <c r="F96" s="952" t="s">
        <v>10621</v>
      </c>
      <c r="G96" s="952" t="s">
        <v>10598</v>
      </c>
      <c r="H96" s="952" t="s">
        <v>10622</v>
      </c>
      <c r="I96" s="952" t="s">
        <v>10604</v>
      </c>
      <c r="J96" s="952" t="s">
        <v>10623</v>
      </c>
    </row>
    <row r="97" spans="1:16">
      <c r="A97" s="953" t="s">
        <v>10767</v>
      </c>
      <c r="B97" s="953" t="s">
        <v>2530</v>
      </c>
      <c r="C97" s="952" t="s">
        <v>10918</v>
      </c>
      <c r="D97" s="951">
        <v>55</v>
      </c>
      <c r="E97" s="951">
        <v>1</v>
      </c>
      <c r="F97" s="952" t="s">
        <v>10621</v>
      </c>
      <c r="G97" s="952" t="s">
        <v>10598</v>
      </c>
      <c r="H97" s="952" t="s">
        <v>10599</v>
      </c>
      <c r="I97" s="952" t="s">
        <v>10609</v>
      </c>
      <c r="J97" s="952" t="s">
        <v>10623</v>
      </c>
    </row>
    <row r="98" spans="1:16">
      <c r="A98" s="953" t="s">
        <v>10769</v>
      </c>
      <c r="B98" s="953" t="s">
        <v>1950</v>
      </c>
      <c r="C98" s="952" t="s">
        <v>10919</v>
      </c>
      <c r="D98" s="951">
        <v>50</v>
      </c>
      <c r="E98" s="951">
        <v>1</v>
      </c>
      <c r="F98" s="952" t="s">
        <v>10621</v>
      </c>
      <c r="G98" s="952" t="s">
        <v>10602</v>
      </c>
      <c r="H98" s="952" t="s">
        <v>10624</v>
      </c>
      <c r="I98" s="952" t="s">
        <v>10625</v>
      </c>
      <c r="J98" s="952" t="s">
        <v>10623</v>
      </c>
    </row>
    <row r="99" spans="1:16">
      <c r="A99" s="953" t="s">
        <v>10770</v>
      </c>
      <c r="B99" s="953" t="s">
        <v>1239</v>
      </c>
      <c r="C99" s="952" t="s">
        <v>10920</v>
      </c>
      <c r="D99" s="951">
        <v>33</v>
      </c>
      <c r="E99" s="951">
        <v>1</v>
      </c>
      <c r="F99" s="952" t="s">
        <v>10621</v>
      </c>
      <c r="G99" s="952" t="s">
        <v>10598</v>
      </c>
      <c r="H99" s="952" t="s">
        <v>10622</v>
      </c>
      <c r="I99" s="952" t="s">
        <v>10604</v>
      </c>
      <c r="J99" s="952" t="s">
        <v>10623</v>
      </c>
    </row>
    <row r="100" spans="1:16">
      <c r="A100" s="953" t="s">
        <v>10771</v>
      </c>
      <c r="B100" s="953" t="s">
        <v>2533</v>
      </c>
      <c r="C100" s="952" t="s">
        <v>10921</v>
      </c>
      <c r="D100" s="951">
        <v>43</v>
      </c>
      <c r="E100" s="951">
        <v>1</v>
      </c>
      <c r="F100" s="952" t="s">
        <v>10621</v>
      </c>
      <c r="G100" s="952" t="s">
        <v>10598</v>
      </c>
      <c r="H100" s="952" t="s">
        <v>10624</v>
      </c>
      <c r="I100" s="952" t="s">
        <v>10625</v>
      </c>
      <c r="J100" s="952" t="s">
        <v>10623</v>
      </c>
    </row>
    <row r="101" spans="1:16">
      <c r="A101" s="953" t="s">
        <v>10772</v>
      </c>
      <c r="B101" s="953" t="s">
        <v>768</v>
      </c>
      <c r="C101" s="952" t="s">
        <v>10922</v>
      </c>
      <c r="D101" s="951">
        <v>55</v>
      </c>
      <c r="E101" s="951">
        <v>12</v>
      </c>
      <c r="F101" s="952" t="s">
        <v>10621</v>
      </c>
      <c r="G101" s="952" t="s">
        <v>10598</v>
      </c>
      <c r="H101" s="952" t="s">
        <v>10599</v>
      </c>
      <c r="I101" s="952" t="s">
        <v>10614</v>
      </c>
      <c r="J101" s="952" t="s">
        <v>10623</v>
      </c>
    </row>
    <row r="102" spans="1:16">
      <c r="A102" s="953" t="s">
        <v>10773</v>
      </c>
      <c r="B102" s="953" t="s">
        <v>2034</v>
      </c>
      <c r="C102" s="952" t="s">
        <v>10924</v>
      </c>
      <c r="D102" s="951">
        <v>55</v>
      </c>
      <c r="E102" s="951">
        <v>1</v>
      </c>
      <c r="F102" s="952" t="s">
        <v>10627</v>
      </c>
      <c r="G102" s="952" t="s">
        <v>10602</v>
      </c>
      <c r="H102" s="952" t="s">
        <v>10599</v>
      </c>
      <c r="I102" s="952" t="s">
        <v>10609</v>
      </c>
      <c r="J102" s="952" t="s">
        <v>10623</v>
      </c>
    </row>
    <row r="103" spans="1:16">
      <c r="A103" s="953" t="s">
        <v>10774</v>
      </c>
      <c r="B103" s="953" t="s">
        <v>2529</v>
      </c>
      <c r="C103" s="952" t="s">
        <v>10925</v>
      </c>
      <c r="D103" s="951">
        <v>55</v>
      </c>
      <c r="E103" s="951">
        <v>1</v>
      </c>
      <c r="F103" s="952" t="s">
        <v>10627</v>
      </c>
      <c r="G103" s="952" t="s">
        <v>10602</v>
      </c>
      <c r="H103" s="952" t="s">
        <v>10599</v>
      </c>
      <c r="I103" s="952" t="s">
        <v>10609</v>
      </c>
      <c r="J103" s="952" t="s">
        <v>10623</v>
      </c>
    </row>
    <row r="104" spans="1:16">
      <c r="A104" s="953" t="s">
        <v>10775</v>
      </c>
      <c r="B104" s="953" t="s">
        <v>1950</v>
      </c>
      <c r="C104" s="952" t="s">
        <v>10926</v>
      </c>
      <c r="D104" s="951">
        <v>52</v>
      </c>
      <c r="E104" s="951">
        <v>1</v>
      </c>
      <c r="F104" s="952" t="s">
        <v>10627</v>
      </c>
      <c r="G104" s="952" t="s">
        <v>10602</v>
      </c>
      <c r="H104" s="952" t="s">
        <v>10599</v>
      </c>
      <c r="I104" s="952" t="s">
        <v>10609</v>
      </c>
      <c r="J104" s="952" t="s">
        <v>10623</v>
      </c>
    </row>
    <row r="105" spans="1:16">
      <c r="A105" s="953" t="s">
        <v>10804</v>
      </c>
      <c r="B105" s="953" t="s">
        <v>1986</v>
      </c>
      <c r="C105" s="952" t="s">
        <v>10927</v>
      </c>
      <c r="D105" s="951">
        <v>54</v>
      </c>
      <c r="E105" s="951">
        <v>3</v>
      </c>
      <c r="F105" s="952" t="s">
        <v>10618</v>
      </c>
      <c r="G105" s="952" t="s">
        <v>10602</v>
      </c>
      <c r="H105" s="952" t="s">
        <v>10613</v>
      </c>
      <c r="I105" s="952" t="s">
        <v>10620</v>
      </c>
      <c r="J105" s="952" t="s">
        <v>10623</v>
      </c>
    </row>
    <row r="106" spans="1:16">
      <c r="A106" s="953" t="s">
        <v>10776</v>
      </c>
      <c r="B106" s="953" t="s">
        <v>1944</v>
      </c>
      <c r="C106" s="952" t="s">
        <v>10928</v>
      </c>
      <c r="D106" s="951">
        <v>54</v>
      </c>
      <c r="E106" s="951">
        <v>14</v>
      </c>
      <c r="F106" s="952" t="s">
        <v>10923</v>
      </c>
      <c r="G106" s="952" t="s">
        <v>10602</v>
      </c>
      <c r="H106" s="952" t="s">
        <v>10613</v>
      </c>
      <c r="I106" s="952" t="s">
        <v>10620</v>
      </c>
      <c r="J106" s="952" t="s">
        <v>10623</v>
      </c>
    </row>
    <row r="107" spans="1:16">
      <c r="A107" s="953" t="s">
        <v>10779</v>
      </c>
      <c r="B107" s="953" t="s">
        <v>768</v>
      </c>
      <c r="C107" s="952" t="s">
        <v>10929</v>
      </c>
      <c r="D107" s="951">
        <v>54</v>
      </c>
      <c r="E107" s="951">
        <v>2</v>
      </c>
      <c r="F107" s="952" t="s">
        <v>10627</v>
      </c>
      <c r="G107" s="952" t="s">
        <v>10602</v>
      </c>
      <c r="H107" s="952" t="s">
        <v>10624</v>
      </c>
      <c r="I107" s="952" t="s">
        <v>10614</v>
      </c>
      <c r="J107" s="952" t="s">
        <v>10615</v>
      </c>
    </row>
    <row r="108" spans="1:16">
      <c r="A108" s="953" t="s">
        <v>10780</v>
      </c>
      <c r="B108" s="953" t="s">
        <v>1950</v>
      </c>
      <c r="C108" s="952" t="s">
        <v>10930</v>
      </c>
      <c r="D108" s="951">
        <v>24</v>
      </c>
      <c r="E108" s="951">
        <v>1</v>
      </c>
      <c r="F108" s="952" t="s">
        <v>10621</v>
      </c>
      <c r="G108" s="952" t="s">
        <v>10602</v>
      </c>
      <c r="H108" s="952" t="s">
        <v>10624</v>
      </c>
      <c r="I108" s="952" t="s">
        <v>10614</v>
      </c>
      <c r="J108" s="952" t="s">
        <v>10615</v>
      </c>
    </row>
    <row r="109" spans="1:16">
      <c r="A109" s="953" t="s">
        <v>10781</v>
      </c>
      <c r="B109" s="953" t="s">
        <v>1986</v>
      </c>
      <c r="C109" s="952" t="s">
        <v>10931</v>
      </c>
      <c r="D109" s="951">
        <v>24</v>
      </c>
      <c r="E109" s="951">
        <v>1</v>
      </c>
      <c r="F109" s="952" t="s">
        <v>10621</v>
      </c>
      <c r="G109" s="952" t="s">
        <v>10602</v>
      </c>
      <c r="H109" s="952" t="s">
        <v>10599</v>
      </c>
      <c r="I109" s="952" t="s">
        <v>10609</v>
      </c>
      <c r="J109" s="952" t="s">
        <v>10623</v>
      </c>
      <c r="L109" s="926"/>
      <c r="M109" s="926"/>
      <c r="N109" s="926"/>
      <c r="O109" s="926"/>
      <c r="P109" s="926"/>
    </row>
    <row r="110" spans="1:16">
      <c r="A110" s="953" t="s">
        <v>10782</v>
      </c>
      <c r="B110" s="953" t="s">
        <v>2276</v>
      </c>
      <c r="C110" s="952" t="s">
        <v>10932</v>
      </c>
      <c r="D110" s="951">
        <v>57</v>
      </c>
      <c r="E110" s="951">
        <v>1</v>
      </c>
      <c r="F110" s="952" t="s">
        <v>10621</v>
      </c>
      <c r="G110" s="952" t="s">
        <v>10598</v>
      </c>
      <c r="H110" s="952" t="s">
        <v>10624</v>
      </c>
      <c r="I110" s="952" t="s">
        <v>10614</v>
      </c>
      <c r="J110" s="952" t="s">
        <v>10615</v>
      </c>
      <c r="L110" s="926"/>
      <c r="M110" s="926"/>
      <c r="N110" s="926"/>
      <c r="O110" s="926"/>
      <c r="P110" s="926"/>
    </row>
    <row r="111" spans="1:16">
      <c r="A111" s="953" t="s">
        <v>10783</v>
      </c>
      <c r="B111" s="953" t="s">
        <v>2031</v>
      </c>
      <c r="C111" s="952" t="s">
        <v>10933</v>
      </c>
      <c r="D111" s="951">
        <v>49</v>
      </c>
      <c r="E111" s="951">
        <v>1</v>
      </c>
      <c r="F111" s="952" t="s">
        <v>10621</v>
      </c>
      <c r="G111" s="952" t="s">
        <v>10598</v>
      </c>
      <c r="H111" s="952" t="s">
        <v>10624</v>
      </c>
      <c r="I111" s="952" t="s">
        <v>10604</v>
      </c>
      <c r="J111" s="952" t="s">
        <v>10630</v>
      </c>
      <c r="L111" s="926"/>
      <c r="M111" s="926"/>
      <c r="N111" s="926"/>
      <c r="O111" s="926"/>
      <c r="P111" s="926"/>
    </row>
    <row r="112" spans="1:16">
      <c r="A112" s="953" t="s">
        <v>10784</v>
      </c>
      <c r="B112" s="953" t="s">
        <v>1985</v>
      </c>
      <c r="C112" s="952" t="s">
        <v>10934</v>
      </c>
      <c r="D112" s="951">
        <v>51</v>
      </c>
      <c r="E112" s="951">
        <v>1</v>
      </c>
      <c r="F112" s="952" t="s">
        <v>10621</v>
      </c>
      <c r="G112" s="952" t="s">
        <v>10598</v>
      </c>
      <c r="H112" s="952" t="s">
        <v>10624</v>
      </c>
      <c r="I112" s="952" t="s">
        <v>10595</v>
      </c>
      <c r="J112" s="952" t="s">
        <v>10623</v>
      </c>
    </row>
    <row r="113" spans="1:16" s="926" customFormat="1">
      <c r="A113" s="953" t="s">
        <v>10802</v>
      </c>
      <c r="B113" s="953" t="s">
        <v>769</v>
      </c>
      <c r="C113" s="952" t="s">
        <v>10935</v>
      </c>
      <c r="D113" s="951">
        <v>5</v>
      </c>
      <c r="E113" s="951">
        <v>881</v>
      </c>
      <c r="F113" s="952" t="s">
        <v>10621</v>
      </c>
      <c r="G113" s="952" t="s">
        <v>10606</v>
      </c>
      <c r="H113" s="952" t="s">
        <v>10839</v>
      </c>
      <c r="I113" s="952" t="s">
        <v>10600</v>
      </c>
      <c r="J113" s="952" t="s">
        <v>10596</v>
      </c>
      <c r="L113" s="230"/>
      <c r="M113" s="230"/>
      <c r="N113" s="230"/>
      <c r="O113" s="230"/>
      <c r="P113" s="230"/>
    </row>
    <row r="114" spans="1:16" s="926" customFormat="1">
      <c r="A114" s="953" t="s">
        <v>10785</v>
      </c>
      <c r="B114" s="953" t="s">
        <v>2536</v>
      </c>
      <c r="C114" s="952" t="s">
        <v>10936</v>
      </c>
      <c r="D114" s="951">
        <v>51</v>
      </c>
      <c r="E114" s="951">
        <v>24</v>
      </c>
      <c r="F114" s="952" t="s">
        <v>10621</v>
      </c>
      <c r="G114" s="952" t="s">
        <v>10602</v>
      </c>
      <c r="H114" s="952" t="s">
        <v>10633</v>
      </c>
      <c r="I114" s="952" t="s">
        <v>10609</v>
      </c>
      <c r="J114" s="952" t="s">
        <v>10615</v>
      </c>
      <c r="L114" s="230"/>
      <c r="M114" s="230"/>
      <c r="N114" s="230"/>
      <c r="O114" s="230"/>
      <c r="P114" s="230"/>
    </row>
    <row r="115" spans="1:16" s="926" customFormat="1">
      <c r="A115" s="953" t="s">
        <v>10786</v>
      </c>
      <c r="B115" s="953" t="s">
        <v>2527</v>
      </c>
      <c r="C115" s="952" t="s">
        <v>10937</v>
      </c>
      <c r="D115" s="951">
        <v>51</v>
      </c>
      <c r="E115" s="951">
        <v>1</v>
      </c>
      <c r="F115" s="952" t="s">
        <v>10621</v>
      </c>
      <c r="G115" s="952" t="s">
        <v>10598</v>
      </c>
      <c r="H115" s="952" t="s">
        <v>10624</v>
      </c>
      <c r="I115" s="952" t="s">
        <v>10625</v>
      </c>
      <c r="J115" s="952" t="s">
        <v>10615</v>
      </c>
      <c r="L115" s="230"/>
      <c r="M115" s="230"/>
      <c r="N115" s="230"/>
      <c r="O115" s="230"/>
      <c r="P115" s="230"/>
    </row>
    <row r="116" spans="1:16">
      <c r="A116" s="953" t="s">
        <v>10787</v>
      </c>
      <c r="B116" s="953" t="s">
        <v>1554</v>
      </c>
      <c r="C116" s="952" t="s">
        <v>10938</v>
      </c>
      <c r="D116" s="951">
        <v>47</v>
      </c>
      <c r="E116" s="951">
        <v>1</v>
      </c>
      <c r="F116" s="952" t="s">
        <v>10621</v>
      </c>
      <c r="G116" s="952" t="s">
        <v>10626</v>
      </c>
      <c r="H116" s="952" t="s">
        <v>10599</v>
      </c>
      <c r="I116" s="952" t="s">
        <v>10609</v>
      </c>
      <c r="J116" s="952" t="s">
        <v>10615</v>
      </c>
    </row>
    <row r="117" spans="1:16">
      <c r="A117" s="953" t="s">
        <v>10788</v>
      </c>
      <c r="B117" s="953" t="s">
        <v>2276</v>
      </c>
      <c r="C117" s="952" t="s">
        <v>10939</v>
      </c>
      <c r="D117" s="951">
        <v>42</v>
      </c>
      <c r="E117" s="951">
        <v>17</v>
      </c>
      <c r="F117" s="952" t="s">
        <v>10621</v>
      </c>
      <c r="G117" s="952" t="s">
        <v>10602</v>
      </c>
      <c r="H117" s="952" t="s">
        <v>10599</v>
      </c>
      <c r="I117" s="952" t="s">
        <v>10609</v>
      </c>
      <c r="J117" s="952" t="s">
        <v>10615</v>
      </c>
    </row>
    <row r="118" spans="1:16">
      <c r="A118" s="953" t="s">
        <v>10791</v>
      </c>
      <c r="B118" s="953" t="s">
        <v>1949</v>
      </c>
      <c r="C118" s="952" t="s">
        <v>10940</v>
      </c>
      <c r="D118" s="951">
        <v>42</v>
      </c>
      <c r="E118" s="951">
        <v>1</v>
      </c>
      <c r="F118" s="952" t="s">
        <v>10621</v>
      </c>
      <c r="G118" s="952" t="s">
        <v>10598</v>
      </c>
      <c r="H118" s="952" t="s">
        <v>10599</v>
      </c>
      <c r="I118" s="952" t="s">
        <v>10609</v>
      </c>
      <c r="J118" s="952" t="s">
        <v>10615</v>
      </c>
    </row>
    <row r="119" spans="1:16">
      <c r="A119" s="953" t="s">
        <v>10789</v>
      </c>
      <c r="B119" s="953" t="s">
        <v>2527</v>
      </c>
      <c r="C119" s="952" t="s">
        <v>10941</v>
      </c>
      <c r="D119" s="951">
        <v>57</v>
      </c>
      <c r="E119" s="951">
        <v>3</v>
      </c>
      <c r="F119" s="952" t="s">
        <v>10621</v>
      </c>
      <c r="G119" s="952" t="s">
        <v>10602</v>
      </c>
      <c r="H119" s="952" t="s">
        <v>10624</v>
      </c>
      <c r="I119" s="952" t="s">
        <v>10625</v>
      </c>
      <c r="J119" s="952" t="s">
        <v>10615</v>
      </c>
    </row>
    <row r="120" spans="1:16">
      <c r="A120" s="953" t="s">
        <v>10805</v>
      </c>
      <c r="B120" s="953" t="s">
        <v>1982</v>
      </c>
      <c r="C120" s="952" t="s">
        <v>10942</v>
      </c>
      <c r="D120" s="951">
        <v>48</v>
      </c>
      <c r="E120" s="951">
        <v>20</v>
      </c>
      <c r="F120" s="952" t="s">
        <v>10621</v>
      </c>
      <c r="G120" s="952" t="s">
        <v>10602</v>
      </c>
      <c r="H120" s="952" t="s">
        <v>10599</v>
      </c>
      <c r="I120" s="952" t="s">
        <v>10609</v>
      </c>
      <c r="J120" s="952" t="s">
        <v>10596</v>
      </c>
    </row>
    <row r="121" spans="1:16">
      <c r="A121" s="953" t="s">
        <v>10806</v>
      </c>
      <c r="B121" s="953" t="s">
        <v>2033</v>
      </c>
      <c r="C121" s="952" t="s">
        <v>10943</v>
      </c>
      <c r="D121" s="951">
        <v>30</v>
      </c>
      <c r="E121" s="951">
        <v>1</v>
      </c>
      <c r="F121" s="952" t="s">
        <v>10621</v>
      </c>
      <c r="G121" s="952" t="s">
        <v>10602</v>
      </c>
      <c r="H121" s="952" t="s">
        <v>10599</v>
      </c>
      <c r="I121" s="952" t="s">
        <v>10614</v>
      </c>
      <c r="J121" s="952" t="s">
        <v>10623</v>
      </c>
    </row>
    <row r="122" spans="1:16">
      <c r="A122" s="953" t="s">
        <v>10816</v>
      </c>
      <c r="B122" s="953" t="s">
        <v>1451</v>
      </c>
      <c r="C122" s="952" t="s">
        <v>10944</v>
      </c>
      <c r="D122" s="951">
        <v>14</v>
      </c>
      <c r="E122" s="951">
        <v>577</v>
      </c>
      <c r="F122" s="952" t="s">
        <v>10945</v>
      </c>
      <c r="G122" s="952" t="s">
        <v>10602</v>
      </c>
      <c r="H122" s="952" t="s">
        <v>10946</v>
      </c>
      <c r="I122" s="952" t="s">
        <v>10595</v>
      </c>
      <c r="J122" s="952" t="s">
        <v>10596</v>
      </c>
    </row>
    <row r="123" spans="1:16">
      <c r="A123" s="953" t="s">
        <v>10807</v>
      </c>
      <c r="B123" s="953" t="s">
        <v>1988</v>
      </c>
      <c r="C123" s="952" t="s">
        <v>10947</v>
      </c>
      <c r="D123" s="951">
        <v>23</v>
      </c>
      <c r="E123" s="951">
        <v>925</v>
      </c>
      <c r="F123" s="952" t="s">
        <v>10621</v>
      </c>
      <c r="G123" s="952" t="s">
        <v>10606</v>
      </c>
      <c r="H123" s="952" t="s">
        <v>10619</v>
      </c>
      <c r="I123" s="952" t="s">
        <v>10604</v>
      </c>
      <c r="J123" s="952" t="s">
        <v>10835</v>
      </c>
    </row>
    <row r="124" spans="1:16">
      <c r="A124" s="953" t="s">
        <v>10808</v>
      </c>
      <c r="B124" s="953" t="s">
        <v>1986</v>
      </c>
      <c r="C124" s="952" t="s">
        <v>10948</v>
      </c>
      <c r="D124" s="951">
        <v>27</v>
      </c>
      <c r="E124" s="951">
        <v>2</v>
      </c>
      <c r="F124" s="952" t="s">
        <v>10621</v>
      </c>
      <c r="G124" s="952" t="s">
        <v>10598</v>
      </c>
      <c r="H124" s="952" t="s">
        <v>10624</v>
      </c>
      <c r="I124" s="952" t="s">
        <v>10625</v>
      </c>
      <c r="J124" s="952" t="s">
        <v>10623</v>
      </c>
    </row>
    <row r="125" spans="1:16">
      <c r="A125" s="953" t="s">
        <v>10809</v>
      </c>
      <c r="B125" s="953" t="s">
        <v>2294</v>
      </c>
      <c r="C125" s="952" t="s">
        <v>10949</v>
      </c>
      <c r="D125" s="951">
        <v>59</v>
      </c>
      <c r="E125" s="951">
        <v>2</v>
      </c>
      <c r="F125" s="952" t="s">
        <v>10621</v>
      </c>
      <c r="G125" s="952" t="s">
        <v>10602</v>
      </c>
      <c r="H125" s="952" t="s">
        <v>10603</v>
      </c>
      <c r="I125" s="952" t="s">
        <v>10604</v>
      </c>
      <c r="J125" s="952" t="s">
        <v>10623</v>
      </c>
    </row>
    <row r="126" spans="1:16">
      <c r="A126" s="953" t="s">
        <v>10810</v>
      </c>
      <c r="B126" s="953" t="s">
        <v>768</v>
      </c>
      <c r="C126" s="952" t="s">
        <v>10950</v>
      </c>
      <c r="D126" s="951">
        <v>58</v>
      </c>
      <c r="E126" s="951">
        <v>1</v>
      </c>
      <c r="F126" s="952" t="s">
        <v>10621</v>
      </c>
      <c r="G126" s="952" t="s">
        <v>10598</v>
      </c>
      <c r="H126" s="952" t="s">
        <v>10624</v>
      </c>
      <c r="I126" s="952" t="s">
        <v>10614</v>
      </c>
      <c r="J126" s="952" t="s">
        <v>10615</v>
      </c>
    </row>
    <row r="127" spans="1:16">
      <c r="A127" s="953" t="s">
        <v>10811</v>
      </c>
      <c r="B127" s="953" t="s">
        <v>2528</v>
      </c>
      <c r="C127" s="952" t="s">
        <v>10951</v>
      </c>
      <c r="D127" s="951">
        <v>52</v>
      </c>
      <c r="E127" s="951">
        <v>1</v>
      </c>
      <c r="F127" s="952" t="s">
        <v>10621</v>
      </c>
      <c r="G127" s="952" t="s">
        <v>10598</v>
      </c>
      <c r="H127" s="952" t="s">
        <v>10624</v>
      </c>
      <c r="I127" s="952" t="s">
        <v>10614</v>
      </c>
      <c r="J127" s="952" t="s">
        <v>10596</v>
      </c>
    </row>
    <row r="128" spans="1:16">
      <c r="A128" s="919"/>
      <c r="B128" s="919"/>
      <c r="C128" s="919"/>
      <c r="D128" s="916"/>
      <c r="E128" s="919"/>
      <c r="F128" s="919"/>
      <c r="G128" s="916"/>
      <c r="H128" s="922"/>
      <c r="I128" s="919"/>
      <c r="J128" s="919"/>
    </row>
    <row r="129" spans="1:10">
      <c r="A129" s="919"/>
      <c r="B129" s="919"/>
      <c r="C129" s="919"/>
      <c r="D129" s="916"/>
      <c r="E129" s="919"/>
      <c r="F129" s="919"/>
      <c r="G129" s="916"/>
      <c r="H129" s="922"/>
      <c r="I129" s="919"/>
      <c r="J129" s="919"/>
    </row>
    <row r="130" spans="1:10">
      <c r="A130" s="919"/>
      <c r="B130" s="919"/>
      <c r="C130" s="919"/>
      <c r="D130" s="916"/>
      <c r="E130" s="919"/>
      <c r="F130" s="919"/>
      <c r="G130" s="916"/>
      <c r="H130" s="922"/>
      <c r="I130" s="919"/>
      <c r="J130" s="919"/>
    </row>
    <row r="131" spans="1:10">
      <c r="A131" s="919"/>
      <c r="B131" s="919"/>
      <c r="C131" s="919"/>
      <c r="D131" s="916"/>
      <c r="E131" s="919"/>
      <c r="F131" s="919"/>
      <c r="G131" s="916"/>
      <c r="H131" s="922"/>
      <c r="I131" s="919"/>
      <c r="J131" s="919"/>
    </row>
    <row r="132" spans="1:10">
      <c r="A132" s="919"/>
      <c r="B132" s="919"/>
      <c r="C132" s="919"/>
      <c r="D132" s="916"/>
      <c r="E132" s="919"/>
      <c r="F132" s="919"/>
      <c r="G132" s="916"/>
      <c r="H132" s="922"/>
      <c r="I132" s="919"/>
      <c r="J132" s="919"/>
    </row>
  </sheetData>
  <phoneticPr fontId="3" type="noConversion"/>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206849" r:id="rId4" name="CommandButton1">
          <controlPr defaultSize="0" autoLine="0" r:id="rId5">
            <anchor moveWithCells="1">
              <from>
                <xdr:col>10</xdr:col>
                <xdr:colOff>579120</xdr:colOff>
                <xdr:row>3</xdr:row>
                <xdr:rowOff>411480</xdr:rowOff>
              </from>
              <to>
                <xdr:col>11</xdr:col>
                <xdr:colOff>944880</xdr:colOff>
                <xdr:row>5</xdr:row>
                <xdr:rowOff>121920</xdr:rowOff>
              </to>
            </anchor>
          </controlPr>
        </control>
      </mc:Choice>
      <mc:Fallback>
        <control shapeId="206849" r:id="rId4" name="CommandButton1"/>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AD23F-409A-4203-B0FF-72C969BB7982}">
  <sheetPr codeName="工作表19"/>
  <dimension ref="A1:O63"/>
  <sheetViews>
    <sheetView workbookViewId="0"/>
  </sheetViews>
  <sheetFormatPr defaultRowHeight="16.2"/>
  <cols>
    <col min="1" max="1" width="15.33203125" style="488" bestFit="1" customWidth="1"/>
    <col min="2" max="2" width="16.109375" style="488" bestFit="1" customWidth="1"/>
    <col min="3" max="3" width="19.21875" style="488" bestFit="1" customWidth="1"/>
    <col min="4" max="4" width="16.109375" style="488" customWidth="1"/>
    <col min="5" max="5" width="29" style="488" customWidth="1"/>
    <col min="9" max="9" width="12.88671875" bestFit="1" customWidth="1"/>
    <col min="11" max="11" width="10.44140625" bestFit="1" customWidth="1"/>
    <col min="12" max="12" width="29" bestFit="1" customWidth="1"/>
    <col min="14" max="15" width="15.33203125" bestFit="1" customWidth="1"/>
  </cols>
  <sheetData>
    <row r="1" spans="1:15">
      <c r="A1" s="1263" t="s">
        <v>2050</v>
      </c>
      <c r="B1" s="1263" t="s">
        <v>11060</v>
      </c>
      <c r="C1" s="1263" t="s">
        <v>10456</v>
      </c>
      <c r="D1" s="1275" t="s">
        <v>38043</v>
      </c>
      <c r="E1" s="1275" t="s">
        <v>38008</v>
      </c>
      <c r="H1" t="s">
        <v>10452</v>
      </c>
      <c r="I1" t="s">
        <v>11097</v>
      </c>
      <c r="K1" s="1269" t="s">
        <v>38007</v>
      </c>
      <c r="L1" s="1270" t="s">
        <v>38008</v>
      </c>
      <c r="N1" s="1275" t="s">
        <v>38042</v>
      </c>
      <c r="O1" s="1275" t="s">
        <v>38043</v>
      </c>
    </row>
    <row r="2" spans="1:15">
      <c r="A2" s="1263">
        <v>1</v>
      </c>
      <c r="B2" s="1263"/>
      <c r="C2" s="1263" t="s">
        <v>38063</v>
      </c>
      <c r="D2" s="1275" t="s">
        <v>38044</v>
      </c>
      <c r="E2" s="1275" t="s">
        <v>38016</v>
      </c>
      <c r="H2" t="s">
        <v>11098</v>
      </c>
      <c r="I2" t="s">
        <v>10544</v>
      </c>
      <c r="K2" s="1271">
        <v>1</v>
      </c>
      <c r="L2" s="1272" t="s">
        <v>38016</v>
      </c>
      <c r="N2" s="1275">
        <v>1</v>
      </c>
      <c r="O2" s="1275" t="s">
        <v>38044</v>
      </c>
    </row>
    <row r="3" spans="1:15">
      <c r="A3" s="1263">
        <v>2</v>
      </c>
      <c r="B3" s="1263"/>
      <c r="C3" s="1263" t="s">
        <v>38064</v>
      </c>
      <c r="D3" s="1275" t="s">
        <v>38045</v>
      </c>
      <c r="E3" s="1275" t="s">
        <v>38010</v>
      </c>
      <c r="H3" t="s">
        <v>11099</v>
      </c>
      <c r="I3" t="s">
        <v>10536</v>
      </c>
      <c r="K3" s="1271">
        <v>2</v>
      </c>
      <c r="L3" s="1272" t="s">
        <v>38010</v>
      </c>
      <c r="N3" s="1275">
        <v>2</v>
      </c>
      <c r="O3" s="1275" t="s">
        <v>38045</v>
      </c>
    </row>
    <row r="4" spans="1:15">
      <c r="A4" s="1263">
        <v>3</v>
      </c>
      <c r="B4" s="1263"/>
      <c r="C4" s="1263" t="s">
        <v>38065</v>
      </c>
      <c r="D4" s="1275" t="s">
        <v>38046</v>
      </c>
      <c r="E4" s="1275" t="s">
        <v>38019</v>
      </c>
      <c r="H4" t="s">
        <v>11100</v>
      </c>
      <c r="I4" t="s">
        <v>10542</v>
      </c>
      <c r="K4" s="1271">
        <v>3</v>
      </c>
      <c r="L4" s="1272" t="s">
        <v>38019</v>
      </c>
      <c r="N4" s="1275">
        <v>3</v>
      </c>
      <c r="O4" s="1275" t="s">
        <v>38046</v>
      </c>
    </row>
    <row r="5" spans="1:15">
      <c r="A5" s="1263">
        <v>4</v>
      </c>
      <c r="B5" s="1263"/>
      <c r="C5" s="1263" t="s">
        <v>38066</v>
      </c>
      <c r="D5" s="1275" t="s">
        <v>38047</v>
      </c>
      <c r="E5" s="1275" t="s">
        <v>38020</v>
      </c>
      <c r="H5" t="s">
        <v>11101</v>
      </c>
      <c r="I5" t="s">
        <v>10534</v>
      </c>
      <c r="K5" s="1271">
        <v>4</v>
      </c>
      <c r="L5" s="1272" t="s">
        <v>38020</v>
      </c>
      <c r="N5" s="1275">
        <v>4</v>
      </c>
      <c r="O5" s="1275" t="s">
        <v>38047</v>
      </c>
    </row>
    <row r="6" spans="1:15">
      <c r="A6" s="1263">
        <v>5</v>
      </c>
      <c r="B6" s="1263"/>
      <c r="C6" s="1263" t="s">
        <v>38067</v>
      </c>
      <c r="D6" s="1275" t="s">
        <v>38048</v>
      </c>
      <c r="E6" s="1275" t="s">
        <v>38021</v>
      </c>
      <c r="H6" t="s">
        <v>11102</v>
      </c>
      <c r="I6" t="s">
        <v>10538</v>
      </c>
      <c r="K6" s="1271">
        <v>5</v>
      </c>
      <c r="L6" s="1272" t="s">
        <v>38021</v>
      </c>
      <c r="N6" s="1275">
        <v>5</v>
      </c>
      <c r="O6" s="1275" t="s">
        <v>38048</v>
      </c>
    </row>
    <row r="7" spans="1:15">
      <c r="A7" s="1263">
        <v>6</v>
      </c>
      <c r="B7" s="1263"/>
      <c r="C7" s="1263" t="s">
        <v>38068</v>
      </c>
      <c r="D7" s="1275" t="s">
        <v>38049</v>
      </c>
      <c r="E7" s="1275" t="s">
        <v>38022</v>
      </c>
      <c r="H7" t="s">
        <v>11103</v>
      </c>
      <c r="I7" t="s">
        <v>10532</v>
      </c>
      <c r="K7" s="1271">
        <v>6</v>
      </c>
      <c r="L7" s="1272" t="s">
        <v>38022</v>
      </c>
      <c r="N7" s="1275">
        <v>6</v>
      </c>
      <c r="O7" s="1275" t="s">
        <v>38049</v>
      </c>
    </row>
    <row r="8" spans="1:15">
      <c r="A8" s="1263">
        <v>7</v>
      </c>
      <c r="B8" s="1263"/>
      <c r="C8" s="1263" t="s">
        <v>38069</v>
      </c>
      <c r="D8" s="1275" t="s">
        <v>38050</v>
      </c>
      <c r="E8" s="1275" t="s">
        <v>38023</v>
      </c>
      <c r="H8" t="s">
        <v>38131</v>
      </c>
      <c r="I8" t="s">
        <v>10540</v>
      </c>
      <c r="K8" s="1271">
        <v>7</v>
      </c>
      <c r="L8" s="1272" t="s">
        <v>38023</v>
      </c>
      <c r="N8" s="1275">
        <v>7</v>
      </c>
      <c r="O8" s="1275" t="s">
        <v>38050</v>
      </c>
    </row>
    <row r="9" spans="1:15">
      <c r="A9" s="1263">
        <v>8</v>
      </c>
      <c r="B9" s="1263"/>
      <c r="C9" s="1263" t="s">
        <v>38070</v>
      </c>
      <c r="D9" s="1275" t="s">
        <v>38051</v>
      </c>
      <c r="E9" s="1275" t="s">
        <v>38024</v>
      </c>
      <c r="H9" t="s">
        <v>11107</v>
      </c>
      <c r="I9" t="s">
        <v>11113</v>
      </c>
      <c r="K9" s="1271">
        <v>8</v>
      </c>
      <c r="L9" s="1272" t="s">
        <v>38024</v>
      </c>
      <c r="N9" s="1275">
        <v>8</v>
      </c>
      <c r="O9" s="1275" t="s">
        <v>38051</v>
      </c>
    </row>
    <row r="10" spans="1:15">
      <c r="A10" s="1263">
        <v>9</v>
      </c>
      <c r="B10" s="1263"/>
      <c r="C10" s="1263" t="s">
        <v>38071</v>
      </c>
      <c r="D10" s="1275" t="s">
        <v>38052</v>
      </c>
      <c r="E10" s="1275" t="s">
        <v>38025</v>
      </c>
      <c r="G10" s="488"/>
      <c r="H10" t="s">
        <v>11108</v>
      </c>
      <c r="I10" t="s">
        <v>11114</v>
      </c>
      <c r="K10" s="1271">
        <v>9</v>
      </c>
      <c r="L10" s="1272" t="s">
        <v>38025</v>
      </c>
      <c r="N10" s="1275">
        <v>9</v>
      </c>
      <c r="O10" s="1275" t="s">
        <v>38052</v>
      </c>
    </row>
    <row r="11" spans="1:15">
      <c r="A11" s="1263">
        <v>10</v>
      </c>
      <c r="B11" s="1263"/>
      <c r="C11" s="1263" t="s">
        <v>38072</v>
      </c>
      <c r="D11" s="1275" t="s">
        <v>38053</v>
      </c>
      <c r="E11" s="1275" t="s">
        <v>38017</v>
      </c>
      <c r="H11" t="s">
        <v>11109</v>
      </c>
      <c r="I11" t="s">
        <v>11115</v>
      </c>
      <c r="K11" s="1271">
        <v>10</v>
      </c>
      <c r="L11" s="1272" t="s">
        <v>38017</v>
      </c>
      <c r="N11" s="1275">
        <v>10</v>
      </c>
      <c r="O11" s="1275" t="s">
        <v>38053</v>
      </c>
    </row>
    <row r="12" spans="1:15">
      <c r="A12" s="1263">
        <v>11</v>
      </c>
      <c r="B12" s="1263" t="s">
        <v>11063</v>
      </c>
      <c r="C12" s="1263" t="s">
        <v>38073</v>
      </c>
      <c r="D12" s="1275" t="s">
        <v>38054</v>
      </c>
      <c r="E12" s="1275" t="s">
        <v>38012</v>
      </c>
      <c r="H12" t="s">
        <v>11110</v>
      </c>
      <c r="I12" t="s">
        <v>11116</v>
      </c>
      <c r="K12" s="1271">
        <v>11</v>
      </c>
      <c r="L12" s="1272" t="s">
        <v>38012</v>
      </c>
      <c r="N12" s="1275">
        <v>11</v>
      </c>
      <c r="O12" s="1275" t="s">
        <v>38054</v>
      </c>
    </row>
    <row r="13" spans="1:15">
      <c r="A13" s="1263">
        <v>12</v>
      </c>
      <c r="B13" s="1263" t="s">
        <v>11062</v>
      </c>
      <c r="C13" s="1263" t="s">
        <v>38074</v>
      </c>
      <c r="D13" s="1275" t="s">
        <v>38055</v>
      </c>
      <c r="E13" s="1275" t="s">
        <v>38009</v>
      </c>
      <c r="H13" t="s">
        <v>11104</v>
      </c>
      <c r="I13" t="s">
        <v>10525</v>
      </c>
      <c r="K13" s="1271">
        <v>12</v>
      </c>
      <c r="L13" s="1272" t="s">
        <v>38009</v>
      </c>
      <c r="N13" s="1275">
        <v>12</v>
      </c>
      <c r="O13" s="1275" t="s">
        <v>38055</v>
      </c>
    </row>
    <row r="14" spans="1:15">
      <c r="A14" s="1263">
        <v>13</v>
      </c>
      <c r="B14" s="1263" t="s">
        <v>11059</v>
      </c>
      <c r="C14" s="1263" t="s">
        <v>38075</v>
      </c>
      <c r="D14" s="1275" t="s">
        <v>38056</v>
      </c>
      <c r="E14" s="1275" t="s">
        <v>38026</v>
      </c>
      <c r="H14" t="s">
        <v>11105</v>
      </c>
      <c r="I14" t="s">
        <v>10527</v>
      </c>
      <c r="K14" s="1271">
        <v>13</v>
      </c>
      <c r="L14" s="1272" t="s">
        <v>38026</v>
      </c>
      <c r="N14" s="1275">
        <v>13</v>
      </c>
      <c r="O14" s="1275" t="s">
        <v>38056</v>
      </c>
    </row>
    <row r="15" spans="1:15">
      <c r="A15" s="1263">
        <v>14</v>
      </c>
      <c r="B15" s="1263" t="s">
        <v>11061</v>
      </c>
      <c r="C15" s="1263" t="s">
        <v>38076</v>
      </c>
      <c r="D15" s="1275" t="s">
        <v>38057</v>
      </c>
      <c r="E15" s="1275" t="s">
        <v>38027</v>
      </c>
      <c r="H15" t="s">
        <v>11106</v>
      </c>
      <c r="I15" t="s">
        <v>10339</v>
      </c>
      <c r="K15" s="1271">
        <v>14</v>
      </c>
      <c r="L15" s="1272" t="s">
        <v>38027</v>
      </c>
      <c r="N15" s="1275">
        <v>14</v>
      </c>
      <c r="O15" s="1275" t="s">
        <v>38057</v>
      </c>
    </row>
    <row r="16" spans="1:15">
      <c r="A16" s="1263">
        <v>15</v>
      </c>
      <c r="B16" s="1263"/>
      <c r="C16" s="1263" t="s">
        <v>38077</v>
      </c>
      <c r="D16" s="1275" t="s">
        <v>38058</v>
      </c>
      <c r="E16" s="1275" t="s">
        <v>38028</v>
      </c>
      <c r="H16" t="s">
        <v>38130</v>
      </c>
      <c r="I16" t="s">
        <v>10530</v>
      </c>
      <c r="K16" s="1271">
        <v>15</v>
      </c>
      <c r="L16" s="1272" t="s">
        <v>38028</v>
      </c>
      <c r="N16" s="1275">
        <v>15</v>
      </c>
      <c r="O16" s="1275" t="s">
        <v>38058</v>
      </c>
    </row>
    <row r="17" spans="1:15">
      <c r="A17" s="1263">
        <v>16</v>
      </c>
      <c r="B17" s="1263"/>
      <c r="C17" s="1263" t="s">
        <v>38078</v>
      </c>
      <c r="D17" s="1275" t="s">
        <v>38059</v>
      </c>
      <c r="E17" s="1275" t="s">
        <v>38029</v>
      </c>
      <c r="H17" t="s">
        <v>11111</v>
      </c>
      <c r="I17" t="s">
        <v>11117</v>
      </c>
      <c r="K17" s="1271">
        <v>16</v>
      </c>
      <c r="L17" s="1272" t="s">
        <v>38029</v>
      </c>
      <c r="N17" s="1275">
        <v>16</v>
      </c>
      <c r="O17" s="1275" t="s">
        <v>38059</v>
      </c>
    </row>
    <row r="18" spans="1:15">
      <c r="A18" s="1263">
        <v>17</v>
      </c>
      <c r="B18" s="1263"/>
      <c r="C18" s="1263" t="s">
        <v>38079</v>
      </c>
      <c r="D18" s="1275" t="s">
        <v>38060</v>
      </c>
      <c r="E18" s="1275" t="s">
        <v>38030</v>
      </c>
      <c r="H18" t="s">
        <v>11112</v>
      </c>
      <c r="I18" t="s">
        <v>11118</v>
      </c>
      <c r="K18" s="1271">
        <v>17</v>
      </c>
      <c r="L18" s="1272" t="s">
        <v>38030</v>
      </c>
      <c r="N18" s="1275">
        <v>17</v>
      </c>
      <c r="O18" s="1275" t="s">
        <v>38060</v>
      </c>
    </row>
    <row r="19" spans="1:15">
      <c r="A19" s="1263">
        <v>18</v>
      </c>
      <c r="B19" s="1263"/>
      <c r="C19" s="1263" t="s">
        <v>38080</v>
      </c>
      <c r="D19" s="1275" t="s">
        <v>38061</v>
      </c>
      <c r="E19" s="1275" t="s">
        <v>38031</v>
      </c>
      <c r="K19" s="1271">
        <v>18</v>
      </c>
      <c r="L19" s="1272" t="s">
        <v>38031</v>
      </c>
      <c r="N19" s="1275">
        <v>18</v>
      </c>
      <c r="O19" s="1275" t="s">
        <v>38061</v>
      </c>
    </row>
    <row r="20" spans="1:15">
      <c r="A20" s="1263">
        <v>19</v>
      </c>
      <c r="B20" s="1263"/>
      <c r="C20" s="1263" t="s">
        <v>38081</v>
      </c>
      <c r="D20" s="1275" t="s">
        <v>38062</v>
      </c>
      <c r="E20" s="1275" t="s">
        <v>38014</v>
      </c>
      <c r="K20" s="1271">
        <v>19</v>
      </c>
      <c r="L20" s="1272" t="s">
        <v>38014</v>
      </c>
      <c r="N20" s="1275">
        <v>19</v>
      </c>
      <c r="O20" s="1275" t="s">
        <v>38062</v>
      </c>
    </row>
    <row r="21" spans="1:15">
      <c r="A21" s="1263">
        <v>20</v>
      </c>
      <c r="B21" s="1263"/>
      <c r="C21" s="1263" t="s">
        <v>38082</v>
      </c>
      <c r="D21" s="1275" t="s">
        <v>10678</v>
      </c>
      <c r="E21" s="1275" t="s">
        <v>38015</v>
      </c>
      <c r="K21" s="1271">
        <v>20</v>
      </c>
      <c r="L21" s="1272" t="s">
        <v>38015</v>
      </c>
      <c r="N21" s="1275">
        <v>20</v>
      </c>
      <c r="O21" s="1275" t="s">
        <v>10678</v>
      </c>
    </row>
    <row r="22" spans="1:15">
      <c r="A22" s="1263">
        <v>21</v>
      </c>
      <c r="B22" s="1263" t="s">
        <v>11065</v>
      </c>
      <c r="C22" s="1263" t="s">
        <v>38083</v>
      </c>
      <c r="D22" s="1263"/>
      <c r="E22" s="1275" t="s">
        <v>38032</v>
      </c>
      <c r="K22" s="1271">
        <v>21</v>
      </c>
      <c r="L22" s="1272" t="s">
        <v>38032</v>
      </c>
    </row>
    <row r="23" spans="1:15">
      <c r="A23" s="1263">
        <v>22</v>
      </c>
      <c r="B23" s="1263" t="s">
        <v>11064</v>
      </c>
      <c r="C23" s="1263" t="s">
        <v>38084</v>
      </c>
      <c r="D23" s="1263"/>
      <c r="E23" s="1275" t="s">
        <v>38033</v>
      </c>
      <c r="K23" s="1271">
        <v>22</v>
      </c>
      <c r="L23" s="1272" t="s">
        <v>38033</v>
      </c>
    </row>
    <row r="24" spans="1:15">
      <c r="A24" s="1263">
        <v>23</v>
      </c>
      <c r="B24" s="1263" t="s">
        <v>11066</v>
      </c>
      <c r="C24" s="1263" t="s">
        <v>38085</v>
      </c>
      <c r="D24" s="1263"/>
      <c r="E24" s="1275" t="s">
        <v>38034</v>
      </c>
      <c r="K24" s="1271">
        <v>23</v>
      </c>
      <c r="L24" s="1272" t="s">
        <v>38034</v>
      </c>
    </row>
    <row r="25" spans="1:15">
      <c r="A25" s="1263">
        <v>24</v>
      </c>
      <c r="B25" s="1263" t="s">
        <v>11068</v>
      </c>
      <c r="C25" s="1263" t="s">
        <v>38086</v>
      </c>
      <c r="D25" s="1263"/>
      <c r="E25" s="1275" t="s">
        <v>38035</v>
      </c>
      <c r="K25" s="1271">
        <v>24</v>
      </c>
      <c r="L25" s="1272" t="s">
        <v>38035</v>
      </c>
    </row>
    <row r="26" spans="1:15">
      <c r="A26" s="1263">
        <v>25</v>
      </c>
      <c r="B26" s="1263"/>
      <c r="C26" s="1263" t="s">
        <v>38087</v>
      </c>
      <c r="D26" s="1263"/>
      <c r="E26" s="1275" t="s">
        <v>38036</v>
      </c>
      <c r="K26" s="1271">
        <v>25</v>
      </c>
      <c r="L26" s="1272" t="s">
        <v>38036</v>
      </c>
    </row>
    <row r="27" spans="1:15">
      <c r="A27" s="1263">
        <v>26</v>
      </c>
      <c r="B27" s="1263"/>
      <c r="C27" s="1263" t="s">
        <v>38088</v>
      </c>
      <c r="D27" s="1263"/>
      <c r="E27" s="1275" t="s">
        <v>38037</v>
      </c>
      <c r="K27" s="1271">
        <v>26</v>
      </c>
      <c r="L27" s="1272" t="s">
        <v>38037</v>
      </c>
    </row>
    <row r="28" spans="1:15">
      <c r="A28" s="1263">
        <v>27</v>
      </c>
      <c r="B28" s="1263"/>
      <c r="C28" s="1263" t="s">
        <v>38089</v>
      </c>
      <c r="D28" s="1263"/>
      <c r="E28" s="1275" t="s">
        <v>38038</v>
      </c>
      <c r="K28" s="1271">
        <v>27</v>
      </c>
      <c r="L28" s="1272" t="s">
        <v>38038</v>
      </c>
    </row>
    <row r="29" spans="1:15">
      <c r="A29" s="1263">
        <v>28</v>
      </c>
      <c r="B29" s="1263" t="s">
        <v>11067</v>
      </c>
      <c r="C29" s="1263" t="s">
        <v>38090</v>
      </c>
      <c r="D29" s="1263"/>
      <c r="E29" s="1275" t="s">
        <v>38011</v>
      </c>
      <c r="K29" s="1271">
        <v>28</v>
      </c>
      <c r="L29" s="1272" t="s">
        <v>38011</v>
      </c>
    </row>
    <row r="30" spans="1:15">
      <c r="A30" s="1263">
        <v>29</v>
      </c>
      <c r="B30" s="1263" t="s">
        <v>11057</v>
      </c>
      <c r="C30" s="1263" t="s">
        <v>38091</v>
      </c>
      <c r="D30" s="1263"/>
      <c r="E30" s="1275" t="s">
        <v>10678</v>
      </c>
      <c r="K30" s="1271">
        <v>29</v>
      </c>
      <c r="L30" s="1272" t="s">
        <v>10678</v>
      </c>
    </row>
    <row r="31" spans="1:15">
      <c r="A31" s="1263">
        <v>30</v>
      </c>
      <c r="B31" s="1263" t="s">
        <v>11088</v>
      </c>
      <c r="C31" s="1263" t="s">
        <v>38092</v>
      </c>
      <c r="D31" s="1263"/>
      <c r="E31" s="1275" t="s">
        <v>38039</v>
      </c>
      <c r="K31" s="1271">
        <v>30</v>
      </c>
      <c r="L31" s="1272" t="s">
        <v>38039</v>
      </c>
    </row>
    <row r="32" spans="1:15">
      <c r="A32" s="1263">
        <v>31</v>
      </c>
      <c r="B32" s="1263"/>
      <c r="C32" s="1263" t="s">
        <v>38093</v>
      </c>
      <c r="D32" s="1263"/>
      <c r="E32" s="1275" t="s">
        <v>38040</v>
      </c>
      <c r="K32" s="1271">
        <v>31</v>
      </c>
      <c r="L32" s="1272" t="s">
        <v>38040</v>
      </c>
    </row>
    <row r="33" spans="1:12">
      <c r="A33" s="1263">
        <v>32</v>
      </c>
      <c r="B33" s="1263"/>
      <c r="C33" s="1263" t="s">
        <v>38094</v>
      </c>
      <c r="D33" s="1263"/>
      <c r="E33" s="1275" t="s">
        <v>38013</v>
      </c>
      <c r="K33" s="1271">
        <v>32</v>
      </c>
      <c r="L33" s="1272" t="s">
        <v>38013</v>
      </c>
    </row>
    <row r="34" spans="1:12">
      <c r="A34" s="1263">
        <v>33</v>
      </c>
      <c r="B34" s="1263"/>
      <c r="C34" s="1263" t="s">
        <v>38095</v>
      </c>
      <c r="D34" s="1263"/>
      <c r="E34" s="1275" t="s">
        <v>38041</v>
      </c>
      <c r="K34" s="1271">
        <v>33</v>
      </c>
      <c r="L34" s="1272" t="s">
        <v>38041</v>
      </c>
    </row>
    <row r="35" spans="1:12" ht="16.8" thickBot="1">
      <c r="A35" s="1263">
        <v>34</v>
      </c>
      <c r="B35" s="1263"/>
      <c r="C35" s="1263" t="s">
        <v>38096</v>
      </c>
      <c r="D35" s="1263"/>
      <c r="E35" s="1275" t="s">
        <v>38018</v>
      </c>
      <c r="K35" s="1273">
        <v>34</v>
      </c>
      <c r="L35" s="1274" t="s">
        <v>38018</v>
      </c>
    </row>
    <row r="36" spans="1:12">
      <c r="A36" s="1263">
        <v>35</v>
      </c>
      <c r="B36" s="1263"/>
      <c r="C36" s="1263" t="s">
        <v>38097</v>
      </c>
      <c r="D36" s="1263"/>
      <c r="E36" s="1263"/>
    </row>
    <row r="37" spans="1:12">
      <c r="A37" s="1263">
        <v>36</v>
      </c>
      <c r="B37" s="1263"/>
      <c r="C37" s="1263" t="s">
        <v>38098</v>
      </c>
      <c r="D37" s="1263"/>
      <c r="E37" s="1263"/>
    </row>
    <row r="38" spans="1:12">
      <c r="A38" s="1263">
        <v>37</v>
      </c>
      <c r="B38" s="1263"/>
      <c r="C38" s="1263" t="s">
        <v>38099</v>
      </c>
      <c r="D38" s="1263"/>
      <c r="E38" s="1263"/>
    </row>
    <row r="39" spans="1:12">
      <c r="A39" s="1263">
        <v>38</v>
      </c>
      <c r="B39" s="1263"/>
      <c r="C39" s="1263" t="s">
        <v>38100</v>
      </c>
      <c r="D39" s="1263"/>
      <c r="E39" s="1263"/>
    </row>
    <row r="40" spans="1:12">
      <c r="A40" s="1263">
        <v>39</v>
      </c>
      <c r="B40" s="1263"/>
      <c r="C40" s="1263" t="s">
        <v>38102</v>
      </c>
      <c r="D40" s="1263"/>
      <c r="E40" s="1263"/>
    </row>
    <row r="41" spans="1:12">
      <c r="A41" s="1263">
        <v>40</v>
      </c>
      <c r="B41" s="1263"/>
      <c r="C41" s="1263" t="s">
        <v>38101</v>
      </c>
      <c r="D41" s="1263"/>
      <c r="E41" s="1263"/>
    </row>
    <row r="42" spans="1:12">
      <c r="A42" s="1263">
        <v>41</v>
      </c>
      <c r="B42" s="1263"/>
      <c r="C42" s="1263" t="s">
        <v>38103</v>
      </c>
      <c r="D42" s="1263"/>
      <c r="E42" s="1263"/>
    </row>
    <row r="43" spans="1:12">
      <c r="A43" s="1263">
        <v>42</v>
      </c>
      <c r="B43" s="1263"/>
      <c r="C43" s="1263" t="s">
        <v>38104</v>
      </c>
      <c r="D43" s="1263"/>
      <c r="E43" s="1263"/>
    </row>
    <row r="44" spans="1:12">
      <c r="A44" s="1263">
        <v>43</v>
      </c>
      <c r="B44" s="1263"/>
      <c r="C44" s="1263" t="s">
        <v>38105</v>
      </c>
      <c r="D44" s="1263"/>
      <c r="E44" s="1263"/>
    </row>
    <row r="45" spans="1:12">
      <c r="A45" s="1263">
        <v>44</v>
      </c>
      <c r="B45" s="1263"/>
      <c r="C45" s="1263" t="s">
        <v>38106</v>
      </c>
      <c r="D45" s="1263"/>
      <c r="E45" s="1263"/>
    </row>
    <row r="46" spans="1:12">
      <c r="A46" s="1263">
        <v>45</v>
      </c>
      <c r="B46" s="1263"/>
      <c r="C46" s="1263" t="s">
        <v>38107</v>
      </c>
      <c r="D46" s="1263"/>
      <c r="E46" s="1263"/>
    </row>
    <row r="47" spans="1:12">
      <c r="A47" s="1263">
        <v>46</v>
      </c>
      <c r="B47" s="1263"/>
      <c r="C47" s="1263" t="s">
        <v>38108</v>
      </c>
      <c r="D47" s="1263"/>
      <c r="E47" s="1263"/>
    </row>
    <row r="48" spans="1:12">
      <c r="A48" s="1263">
        <v>47</v>
      </c>
      <c r="B48" s="1263"/>
      <c r="C48" s="1263" t="s">
        <v>38109</v>
      </c>
      <c r="D48" s="1263"/>
      <c r="E48" s="1263"/>
    </row>
    <row r="49" spans="1:5">
      <c r="A49" s="1263">
        <v>48</v>
      </c>
      <c r="B49" s="1263"/>
      <c r="C49" s="1263" t="s">
        <v>38110</v>
      </c>
      <c r="D49" s="1263"/>
      <c r="E49" s="1263"/>
    </row>
    <row r="50" spans="1:5">
      <c r="A50" s="1263">
        <v>49</v>
      </c>
      <c r="B50" s="1263"/>
      <c r="C50" s="1263" t="s">
        <v>38111</v>
      </c>
      <c r="D50" s="1263"/>
      <c r="E50" s="1263"/>
    </row>
    <row r="51" spans="1:5">
      <c r="A51" s="1263">
        <v>50</v>
      </c>
      <c r="B51" s="1263"/>
      <c r="C51" s="1263" t="s">
        <v>38112</v>
      </c>
      <c r="D51" s="1263"/>
      <c r="E51" s="1263"/>
    </row>
    <row r="52" spans="1:5">
      <c r="A52" s="1263">
        <v>51</v>
      </c>
      <c r="B52" s="1263"/>
      <c r="C52" s="1263" t="s">
        <v>38113</v>
      </c>
      <c r="D52" s="1263"/>
      <c r="E52" s="1263"/>
    </row>
    <row r="53" spans="1:5">
      <c r="A53" s="1263">
        <v>52</v>
      </c>
      <c r="B53" s="1263"/>
      <c r="C53" s="1263" t="s">
        <v>38114</v>
      </c>
      <c r="D53" s="1263"/>
      <c r="E53" s="1263"/>
    </row>
    <row r="54" spans="1:5">
      <c r="A54" s="1263">
        <v>53</v>
      </c>
      <c r="B54" s="1263"/>
      <c r="C54" s="1263" t="s">
        <v>38115</v>
      </c>
      <c r="D54" s="1263"/>
      <c r="E54" s="1263"/>
    </row>
    <row r="55" spans="1:5">
      <c r="A55" s="1263">
        <v>54</v>
      </c>
      <c r="B55" s="1263"/>
      <c r="C55" s="1263" t="s">
        <v>38116</v>
      </c>
      <c r="D55" s="1263"/>
      <c r="E55" s="1263"/>
    </row>
    <row r="56" spans="1:5">
      <c r="A56" s="1263">
        <v>55</v>
      </c>
      <c r="B56" s="1263"/>
      <c r="C56" s="1263" t="s">
        <v>38117</v>
      </c>
      <c r="D56" s="1263"/>
      <c r="E56" s="1263"/>
    </row>
    <row r="57" spans="1:5">
      <c r="A57" s="1263">
        <v>56</v>
      </c>
      <c r="B57" s="1263"/>
      <c r="C57" s="1263" t="s">
        <v>10678</v>
      </c>
      <c r="D57" s="1263"/>
      <c r="E57" s="1263"/>
    </row>
    <row r="58" spans="1:5">
      <c r="A58" s="1263">
        <v>57</v>
      </c>
      <c r="B58" s="1263"/>
      <c r="C58" s="1263" t="s">
        <v>38118</v>
      </c>
      <c r="D58" s="1263"/>
      <c r="E58" s="1263"/>
    </row>
    <row r="59" spans="1:5">
      <c r="A59" s="1263">
        <v>58</v>
      </c>
      <c r="B59" s="1263"/>
      <c r="C59" s="1263" t="s">
        <v>38119</v>
      </c>
      <c r="D59" s="1263"/>
      <c r="E59" s="1263"/>
    </row>
    <row r="60" spans="1:5">
      <c r="A60" s="1263">
        <v>59</v>
      </c>
      <c r="B60" s="1263"/>
      <c r="C60" s="1263" t="s">
        <v>38120</v>
      </c>
      <c r="D60" s="1263"/>
      <c r="E60" s="1263"/>
    </row>
    <row r="61" spans="1:5">
      <c r="A61" s="1263">
        <v>60</v>
      </c>
      <c r="B61" s="1263"/>
      <c r="C61" s="1263" t="s">
        <v>38121</v>
      </c>
      <c r="D61" s="1263"/>
      <c r="E61" s="1263"/>
    </row>
    <row r="62" spans="1:5">
      <c r="A62" s="1263">
        <v>61</v>
      </c>
      <c r="B62" s="1263"/>
      <c r="C62" s="1263" t="s">
        <v>38122</v>
      </c>
      <c r="D62" s="1263"/>
      <c r="E62" s="1263"/>
    </row>
    <row r="63" spans="1:5">
      <c r="A63" s="1263">
        <v>62</v>
      </c>
      <c r="B63" s="1263"/>
      <c r="C63" s="1263" t="s">
        <v>38123</v>
      </c>
      <c r="D63" s="1263"/>
      <c r="E63" s="1263"/>
    </row>
  </sheetData>
  <phoneticPr fontId="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1744A-442F-43B4-955E-17B27EAA4655}">
  <sheetPr codeName="工作表29"/>
  <dimension ref="A1:V223"/>
  <sheetViews>
    <sheetView workbookViewId="0"/>
  </sheetViews>
  <sheetFormatPr defaultColWidth="8.88671875" defaultRowHeight="16.2"/>
  <cols>
    <col min="1" max="1" width="4.21875" style="230" customWidth="1"/>
    <col min="2" max="2" width="12.6640625" style="230" customWidth="1"/>
    <col min="3" max="3" width="16.21875" style="230" customWidth="1"/>
    <col min="4" max="6" width="12.6640625" style="230" customWidth="1"/>
    <col min="7" max="7" width="15.33203125" style="230" bestFit="1" customWidth="1"/>
    <col min="8" max="8" width="8.88671875" style="230"/>
    <col min="9" max="9" width="7.21875" style="230" customWidth="1"/>
    <col min="10" max="10" width="13.6640625" style="230" customWidth="1"/>
    <col min="11" max="12" width="11" style="230" bestFit="1" customWidth="1"/>
    <col min="13" max="13" width="11.88671875" style="230" bestFit="1" customWidth="1"/>
    <col min="14" max="14" width="11" style="230" bestFit="1" customWidth="1"/>
    <col min="15" max="15" width="15.44140625" style="230" bestFit="1" customWidth="1"/>
    <col min="16" max="16" width="8.88671875" style="230"/>
    <col min="17" max="17" width="15.44140625" style="230" bestFit="1" customWidth="1"/>
    <col min="18" max="18" width="8.88671875" style="230"/>
    <col min="19" max="19" width="15.44140625" style="230" bestFit="1" customWidth="1"/>
    <col min="20" max="20" width="7.77734375" style="230" bestFit="1" customWidth="1"/>
    <col min="21" max="21" width="15.44140625" style="230" bestFit="1" customWidth="1"/>
    <col min="22" max="22" width="7.77734375" style="230" bestFit="1" customWidth="1"/>
    <col min="23" max="16384" width="8.88671875" style="230"/>
  </cols>
  <sheetData>
    <row r="1" spans="1:22" ht="25.2" thickBot="1">
      <c r="B1" s="1747" t="str">
        <f>K1 &amp; "年" &amp; M1 &amp; "月供電可靠度（事故停電）目標檢討報告"</f>
        <v>111年5月供電可靠度（事故停電）目標檢討報告</v>
      </c>
      <c r="C1" s="1748"/>
      <c r="D1" s="1748"/>
      <c r="E1" s="1748"/>
      <c r="F1" s="1748"/>
      <c r="G1" s="1748"/>
      <c r="J1" s="939" t="s">
        <v>10952</v>
      </c>
      <c r="K1" s="959">
        <v>111</v>
      </c>
      <c r="L1" s="939" t="s">
        <v>10637</v>
      </c>
      <c r="M1" s="939">
        <v>5</v>
      </c>
      <c r="O1" s="1754" t="s">
        <v>10953</v>
      </c>
      <c r="P1" s="1755"/>
      <c r="Q1" s="1755"/>
      <c r="R1" s="1756"/>
      <c r="S1" s="1754" t="s">
        <v>10954</v>
      </c>
      <c r="T1" s="1755"/>
      <c r="U1" s="1755"/>
      <c r="V1" s="1756"/>
    </row>
    <row r="2" spans="1:22">
      <c r="B2" s="1748"/>
      <c r="C2" s="1748"/>
      <c r="D2" s="1748"/>
      <c r="E2" s="1748"/>
      <c r="F2" s="1748"/>
      <c r="G2" s="1748"/>
      <c r="O2" s="960" t="s">
        <v>10955</v>
      </c>
      <c r="P2" s="961">
        <v>0</v>
      </c>
      <c r="Q2" s="961" t="s">
        <v>10956</v>
      </c>
      <c r="R2" s="962">
        <v>0.247</v>
      </c>
      <c r="S2" s="960" t="s">
        <v>10955</v>
      </c>
      <c r="T2" s="961">
        <v>0.24729999999999999</v>
      </c>
      <c r="U2" s="961" t="s">
        <v>10956</v>
      </c>
      <c r="V2" s="962">
        <v>0.2475</v>
      </c>
    </row>
    <row r="3" spans="1:22" s="964" customFormat="1" ht="22.2">
      <c r="A3" s="963" t="s">
        <v>10957</v>
      </c>
      <c r="B3" s="963"/>
      <c r="C3" s="963"/>
      <c r="D3" s="963"/>
      <c r="E3" s="963"/>
      <c r="F3" s="963"/>
      <c r="G3" s="963"/>
      <c r="O3" s="965" t="s">
        <v>10958</v>
      </c>
      <c r="P3" s="966" t="s">
        <v>242</v>
      </c>
      <c r="Q3" s="967" t="s">
        <v>10959</v>
      </c>
      <c r="R3" s="968">
        <v>1.145</v>
      </c>
      <c r="S3" s="965" t="s">
        <v>10958</v>
      </c>
      <c r="T3" s="966">
        <v>1.1175999999999999</v>
      </c>
      <c r="U3" s="967" t="s">
        <v>10959</v>
      </c>
      <c r="V3" s="968">
        <v>1.135</v>
      </c>
    </row>
    <row r="4" spans="1:22" s="964" customFormat="1" ht="22.2">
      <c r="B4" s="963" t="s">
        <v>10960</v>
      </c>
      <c r="C4" s="963"/>
      <c r="D4" s="963"/>
      <c r="E4" s="963"/>
      <c r="F4" s="963"/>
      <c r="G4" s="963"/>
      <c r="O4" s="965" t="s">
        <v>10961</v>
      </c>
      <c r="P4" s="966">
        <v>0</v>
      </c>
      <c r="Q4" s="967" t="s">
        <v>10962</v>
      </c>
      <c r="R4" s="968">
        <v>1.7999999999999999E-2</v>
      </c>
      <c r="S4" s="965" t="s">
        <v>10961</v>
      </c>
      <c r="T4" s="969">
        <v>1.8100000000000002E-2</v>
      </c>
      <c r="U4" s="967" t="s">
        <v>10962</v>
      </c>
      <c r="V4" s="970">
        <v>1.8200000000000001E-2</v>
      </c>
    </row>
    <row r="5" spans="1:22" ht="16.8" thickBot="1">
      <c r="B5" s="971"/>
      <c r="C5" s="971"/>
      <c r="D5" s="971"/>
      <c r="E5" s="971"/>
      <c r="F5" s="971"/>
      <c r="G5" s="971"/>
      <c r="O5" s="972" t="s">
        <v>10963</v>
      </c>
      <c r="P5" s="973" t="s">
        <v>242</v>
      </c>
      <c r="Q5" s="974" t="s">
        <v>10964</v>
      </c>
      <c r="R5" s="975">
        <v>7.0499999999999993E-2</v>
      </c>
      <c r="S5" s="972" t="s">
        <v>10963</v>
      </c>
      <c r="T5" s="976">
        <v>6.4799999999999996E-2</v>
      </c>
      <c r="U5" s="974" t="s">
        <v>10964</v>
      </c>
      <c r="V5" s="975">
        <v>7.0800000000000002E-2</v>
      </c>
    </row>
    <row r="6" spans="1:22" ht="16.2" customHeight="1">
      <c r="B6" s="971"/>
      <c r="C6" s="971"/>
      <c r="D6" s="971"/>
      <c r="E6" s="971"/>
      <c r="F6" s="971"/>
      <c r="G6" s="971"/>
    </row>
    <row r="7" spans="1:22" ht="16.5" customHeight="1">
      <c r="B7" s="971"/>
      <c r="C7" s="971"/>
      <c r="D7" s="971"/>
      <c r="E7" s="971"/>
      <c r="F7" s="971"/>
      <c r="G7" s="971"/>
    </row>
    <row r="8" spans="1:22" ht="17.25" customHeight="1">
      <c r="B8" s="1748"/>
      <c r="C8" s="1748"/>
      <c r="D8" s="1748"/>
      <c r="E8" s="1748"/>
      <c r="F8" s="1748"/>
      <c r="G8" s="1748"/>
    </row>
    <row r="9" spans="1:22" ht="17.25" customHeight="1">
      <c r="B9" s="971"/>
      <c r="C9" s="971"/>
      <c r="D9" s="971"/>
      <c r="E9" s="971"/>
      <c r="F9" s="971"/>
      <c r="G9" s="971"/>
    </row>
    <row r="10" spans="1:22" ht="17.25" customHeight="1">
      <c r="B10" s="971"/>
      <c r="C10" s="971"/>
      <c r="D10" s="971"/>
      <c r="E10" s="971"/>
      <c r="F10" s="971"/>
      <c r="G10" s="971"/>
    </row>
    <row r="11" spans="1:22" ht="17.25" customHeight="1">
      <c r="B11" s="971"/>
      <c r="C11" s="971"/>
      <c r="D11" s="971"/>
      <c r="E11" s="971"/>
      <c r="F11" s="971"/>
      <c r="G11" s="971"/>
    </row>
    <row r="12" spans="1:22" ht="87" customHeight="1">
      <c r="B12" s="971"/>
      <c r="C12" s="971"/>
      <c r="D12" s="971"/>
      <c r="E12" s="971"/>
      <c r="F12" s="971"/>
      <c r="G12" s="971"/>
    </row>
    <row r="13" spans="1:22" ht="9.75" customHeight="1">
      <c r="B13" s="1748"/>
      <c r="C13" s="1748"/>
      <c r="D13" s="1748"/>
      <c r="E13" s="1748"/>
      <c r="F13" s="1748"/>
      <c r="G13" s="1748"/>
    </row>
    <row r="14" spans="1:22" ht="22.5" customHeight="1">
      <c r="B14" s="971"/>
      <c r="C14" s="971"/>
      <c r="D14" s="971"/>
      <c r="E14" s="971"/>
      <c r="F14" s="971"/>
      <c r="G14" s="971"/>
    </row>
    <row r="15" spans="1:22" s="964" customFormat="1" ht="22.95" customHeight="1">
      <c r="B15" s="963" t="s">
        <v>10965</v>
      </c>
      <c r="C15" s="963"/>
      <c r="D15" s="963"/>
      <c r="E15" s="963"/>
      <c r="F15" s="963"/>
      <c r="G15" s="963"/>
    </row>
    <row r="16" spans="1:22" s="977" customFormat="1" ht="19.8">
      <c r="B16" s="978" t="str">
        <f>"(1)當月 (" &amp;  M1 &amp;"月)"</f>
        <v>(1)當月 (5月)</v>
      </c>
      <c r="C16" s="978"/>
      <c r="D16" s="978"/>
      <c r="E16" s="978" t="str">
        <f>"(2)當月 (1~" &amp;  M1 &amp;"月)"</f>
        <v>(2)當月 (1~5月)</v>
      </c>
      <c r="F16" s="978"/>
      <c r="G16" s="978"/>
      <c r="H16" s="978"/>
      <c r="I16" s="978"/>
    </row>
    <row r="17" spans="2:9">
      <c r="B17" s="971"/>
      <c r="C17" s="971"/>
      <c r="D17" s="971"/>
      <c r="E17" s="971"/>
      <c r="F17" s="971"/>
      <c r="G17" s="971"/>
    </row>
    <row r="18" spans="2:9" ht="20.399999999999999" customHeight="1">
      <c r="B18" s="971"/>
      <c r="C18" s="971"/>
      <c r="D18" s="971"/>
      <c r="E18" s="971"/>
      <c r="F18" s="971"/>
      <c r="G18" s="971"/>
    </row>
    <row r="19" spans="2:9">
      <c r="B19" s="971"/>
      <c r="C19" s="971"/>
      <c r="D19" s="971"/>
      <c r="E19" s="971"/>
      <c r="F19" s="971"/>
      <c r="G19" s="971"/>
    </row>
    <row r="20" spans="2:9">
      <c r="B20" s="971"/>
      <c r="C20" s="971"/>
      <c r="D20" s="971"/>
      <c r="E20" s="971"/>
      <c r="F20" s="971"/>
      <c r="G20" s="971"/>
    </row>
    <row r="21" spans="2:9">
      <c r="B21" s="971"/>
      <c r="C21" s="971"/>
      <c r="D21" s="971"/>
      <c r="E21" s="971"/>
      <c r="F21" s="971"/>
      <c r="G21" s="971"/>
    </row>
    <row r="22" spans="2:9">
      <c r="B22" s="971"/>
      <c r="C22" s="971"/>
      <c r="D22" s="971"/>
      <c r="E22" s="971"/>
      <c r="F22" s="971"/>
      <c r="G22" s="971"/>
    </row>
    <row r="23" spans="2:9">
      <c r="B23" s="971"/>
      <c r="C23" s="971"/>
      <c r="D23" s="971"/>
      <c r="E23" s="971"/>
      <c r="F23" s="971"/>
      <c r="G23" s="971"/>
    </row>
    <row r="24" spans="2:9">
      <c r="B24" s="971"/>
      <c r="C24" s="971"/>
      <c r="D24" s="971"/>
      <c r="E24" s="971"/>
      <c r="F24" s="971"/>
      <c r="G24" s="971"/>
    </row>
    <row r="25" spans="2:9">
      <c r="B25" s="971"/>
      <c r="C25" s="971"/>
      <c r="D25" s="971"/>
      <c r="E25" s="971"/>
      <c r="F25" s="971"/>
      <c r="G25" s="971"/>
    </row>
    <row r="26" spans="2:9" s="979" customFormat="1" ht="21" customHeight="1">
      <c r="B26" s="1749" t="s">
        <v>10966</v>
      </c>
      <c r="C26" s="1749"/>
      <c r="D26" s="1749"/>
      <c r="E26" s="1749"/>
      <c r="F26" s="1749"/>
      <c r="G26" s="1749"/>
      <c r="H26" s="1749"/>
      <c r="I26" s="964"/>
    </row>
    <row r="27" spans="2:9" s="977" customFormat="1" ht="17.25" customHeight="1">
      <c r="B27" s="1750" t="str">
        <f>"(1)當月 (" &amp;  M1 &amp;"月)"</f>
        <v>(1)當月 (5月)</v>
      </c>
      <c r="C27" s="1750"/>
      <c r="D27" s="1750"/>
      <c r="E27" s="1750"/>
      <c r="F27" s="1750"/>
      <c r="G27" s="1750"/>
      <c r="H27" s="1750"/>
      <c r="I27" s="978"/>
    </row>
    <row r="28" spans="2:9">
      <c r="B28" s="971"/>
      <c r="C28" s="971"/>
      <c r="D28" s="971"/>
      <c r="E28" s="971"/>
      <c r="F28" s="971"/>
      <c r="G28" s="971"/>
    </row>
    <row r="29" spans="2:9" ht="29.25" customHeight="1">
      <c r="B29" s="971"/>
      <c r="C29" s="971"/>
      <c r="D29" s="971"/>
      <c r="E29" s="971"/>
      <c r="F29" s="971"/>
      <c r="G29" s="971"/>
    </row>
    <row r="30" spans="2:9">
      <c r="B30" s="971"/>
      <c r="C30" s="971"/>
      <c r="D30" s="971"/>
      <c r="E30" s="971"/>
      <c r="F30" s="971"/>
      <c r="G30" s="971"/>
    </row>
    <row r="31" spans="2:9">
      <c r="B31" s="971"/>
      <c r="C31" s="971"/>
      <c r="D31" s="971"/>
      <c r="E31" s="971"/>
      <c r="F31" s="971"/>
      <c r="G31" s="971"/>
    </row>
    <row r="32" spans="2:9">
      <c r="B32" s="971"/>
      <c r="C32" s="971"/>
      <c r="D32" s="971"/>
      <c r="E32" s="971"/>
      <c r="F32" s="971"/>
      <c r="G32" s="971"/>
    </row>
    <row r="33" spans="2:9">
      <c r="B33" s="971"/>
      <c r="C33" s="971"/>
      <c r="D33" s="971"/>
      <c r="E33" s="971"/>
      <c r="F33" s="971"/>
      <c r="G33" s="971"/>
    </row>
    <row r="34" spans="2:9">
      <c r="B34" s="971"/>
      <c r="C34" s="971"/>
      <c r="D34" s="971"/>
      <c r="E34" s="971"/>
      <c r="F34" s="971"/>
      <c r="G34" s="971"/>
    </row>
    <row r="35" spans="2:9" ht="29.25" customHeight="1">
      <c r="B35" s="971"/>
      <c r="C35" s="971"/>
      <c r="D35" s="971"/>
      <c r="E35" s="971"/>
      <c r="F35" s="971"/>
      <c r="G35" s="971"/>
    </row>
    <row r="36" spans="2:9">
      <c r="B36" s="971"/>
      <c r="C36" s="971"/>
      <c r="D36" s="971"/>
      <c r="E36" s="971"/>
      <c r="F36" s="971"/>
      <c r="G36" s="971"/>
    </row>
    <row r="37" spans="2:9">
      <c r="B37" s="971"/>
      <c r="C37" s="971"/>
      <c r="D37" s="971"/>
      <c r="E37" s="971"/>
      <c r="F37" s="971"/>
      <c r="G37" s="971"/>
      <c r="H37" s="230" t="s">
        <v>10967</v>
      </c>
    </row>
    <row r="38" spans="2:9">
      <c r="B38" s="971"/>
      <c r="C38" s="971"/>
      <c r="D38" s="971"/>
      <c r="E38" s="971"/>
      <c r="F38" s="971"/>
      <c r="G38" s="971"/>
    </row>
    <row r="39" spans="2:9">
      <c r="B39" s="971"/>
      <c r="C39" s="971"/>
      <c r="D39" s="971"/>
      <c r="E39" s="971"/>
      <c r="F39" s="971"/>
      <c r="G39" s="971"/>
    </row>
    <row r="40" spans="2:9">
      <c r="B40" s="971"/>
      <c r="C40" s="971"/>
      <c r="D40" s="971"/>
      <c r="E40" s="971"/>
      <c r="F40" s="971"/>
      <c r="G40" s="971"/>
    </row>
    <row r="41" spans="2:9">
      <c r="B41" s="971"/>
      <c r="C41" s="971"/>
      <c r="D41" s="971"/>
      <c r="E41" s="971"/>
      <c r="F41" s="971"/>
      <c r="G41" s="971"/>
    </row>
    <row r="42" spans="2:9" s="977" customFormat="1" ht="39.6" customHeight="1">
      <c r="B42" s="1751" t="str">
        <f>"(2)累月 (1~" &amp;  M1 &amp;"月)"</f>
        <v>(2)累月 (1~5月)</v>
      </c>
      <c r="C42" s="1751"/>
      <c r="D42" s="1751"/>
      <c r="E42" s="1751"/>
      <c r="F42" s="1751"/>
      <c r="G42" s="1751"/>
      <c r="H42" s="980"/>
      <c r="I42" s="980"/>
    </row>
    <row r="43" spans="2:9" ht="30" customHeight="1">
      <c r="B43" s="971"/>
      <c r="C43" s="971"/>
      <c r="D43" s="971"/>
      <c r="E43" s="971"/>
      <c r="F43" s="971"/>
      <c r="G43" s="971"/>
    </row>
    <row r="44" spans="2:9" ht="30" customHeight="1">
      <c r="B44" s="971"/>
      <c r="C44" s="971"/>
      <c r="D44" s="971"/>
      <c r="E44" s="971"/>
      <c r="F44" s="971"/>
      <c r="G44" s="971"/>
    </row>
    <row r="45" spans="2:9" ht="30" customHeight="1">
      <c r="B45" s="971"/>
      <c r="C45" s="971"/>
      <c r="D45" s="971"/>
      <c r="E45" s="971"/>
      <c r="F45" s="971"/>
      <c r="G45" s="971"/>
    </row>
    <row r="46" spans="2:9" ht="30" customHeight="1">
      <c r="B46" s="971"/>
      <c r="C46" s="971"/>
      <c r="D46" s="971"/>
      <c r="E46" s="971"/>
      <c r="F46" s="971"/>
      <c r="G46" s="971"/>
    </row>
    <row r="47" spans="2:9" ht="30" customHeight="1">
      <c r="B47" s="971"/>
      <c r="C47" s="971"/>
      <c r="D47" s="971"/>
      <c r="E47" s="971"/>
      <c r="F47" s="971"/>
      <c r="G47" s="971"/>
    </row>
    <row r="48" spans="2:9" ht="26.25" customHeight="1">
      <c r="B48" s="1752" t="s">
        <v>10968</v>
      </c>
      <c r="C48" s="1752"/>
      <c r="D48" s="1752"/>
      <c r="E48" s="1752"/>
      <c r="F48" s="1752"/>
      <c r="G48" s="1752"/>
    </row>
    <row r="49" spans="2:14" ht="26.25" customHeight="1">
      <c r="B49" s="963"/>
      <c r="C49" s="963"/>
      <c r="D49" s="963"/>
      <c r="E49" s="963"/>
      <c r="F49" s="963"/>
      <c r="G49" s="963"/>
    </row>
    <row r="50" spans="2:14" ht="26.25" customHeight="1">
      <c r="B50" s="963"/>
      <c r="C50" s="963"/>
      <c r="D50" s="963"/>
      <c r="E50" s="963"/>
      <c r="F50" s="963"/>
      <c r="G50" s="963"/>
    </row>
    <row r="51" spans="2:14" ht="26.25" customHeight="1">
      <c r="B51" s="963"/>
      <c r="C51" s="963"/>
      <c r="D51" s="963"/>
      <c r="E51" s="963"/>
      <c r="F51" s="963"/>
      <c r="G51" s="963"/>
    </row>
    <row r="52" spans="2:14" ht="16.5" customHeight="1">
      <c r="B52" s="963"/>
      <c r="C52" s="963"/>
      <c r="D52" s="963"/>
      <c r="E52" s="963"/>
      <c r="F52" s="963"/>
      <c r="G52" s="963"/>
    </row>
    <row r="53" spans="2:14" ht="26.25" customHeight="1">
      <c r="B53" s="981" t="s">
        <v>10969</v>
      </c>
      <c r="C53" s="981"/>
      <c r="D53" s="981"/>
      <c r="E53" s="981"/>
      <c r="F53" s="981"/>
      <c r="G53" s="981"/>
    </row>
    <row r="54" spans="2:14" ht="21" customHeight="1" thickBot="1">
      <c r="B54" s="1753" t="str">
        <f>"(1)當月 (" &amp;  M1 &amp;"月)"</f>
        <v>(1)當月 (5月)</v>
      </c>
      <c r="C54" s="1753"/>
      <c r="D54" s="1753"/>
      <c r="E54" s="1753"/>
      <c r="F54" s="1753"/>
      <c r="G54" s="1753"/>
    </row>
    <row r="55" spans="2:14" ht="18.75" customHeight="1">
      <c r="B55" s="982" t="s">
        <v>10970</v>
      </c>
      <c r="C55" s="1744" t="s">
        <v>10971</v>
      </c>
      <c r="D55" s="1744" t="s">
        <v>10519</v>
      </c>
      <c r="E55" s="1744" t="s">
        <v>10520</v>
      </c>
      <c r="F55" s="1744" t="s">
        <v>10972</v>
      </c>
      <c r="G55" s="1746"/>
    </row>
    <row r="56" spans="2:14" ht="18.75" customHeight="1">
      <c r="B56" s="983" t="s">
        <v>10973</v>
      </c>
      <c r="C56" s="1745"/>
      <c r="D56" s="1745"/>
      <c r="E56" s="1745"/>
      <c r="F56" s="984" t="s">
        <v>10792</v>
      </c>
      <c r="G56" s="985" t="s">
        <v>10974</v>
      </c>
    </row>
    <row r="57" spans="2:14" ht="18.75" customHeight="1">
      <c r="B57" s="983">
        <v>1</v>
      </c>
      <c r="C57" s="986" t="s">
        <v>10529</v>
      </c>
      <c r="D57" s="986">
        <v>0.1055</v>
      </c>
      <c r="E57" s="987">
        <v>6.0100000000000001E-2</v>
      </c>
      <c r="F57" s="988">
        <f>D57-E57</f>
        <v>4.5400000000000003E-2</v>
      </c>
      <c r="G57" s="989">
        <f>SUM(F57/E57*100)</f>
        <v>76</v>
      </c>
      <c r="H57" s="990"/>
      <c r="I57" s="991"/>
      <c r="J57" s="986" t="s">
        <v>10975</v>
      </c>
      <c r="K57" s="986">
        <v>0.1305</v>
      </c>
      <c r="L57" s="986">
        <v>1E-4</v>
      </c>
      <c r="M57" s="988">
        <f>K57-L57</f>
        <v>0.13039999999999999</v>
      </c>
      <c r="N57" s="989">
        <f>SUM(M57/L57*100)</f>
        <v>130400</v>
      </c>
    </row>
    <row r="58" spans="2:14" ht="18.75" customHeight="1">
      <c r="B58" s="983">
        <v>2</v>
      </c>
      <c r="C58" s="986" t="s">
        <v>10976</v>
      </c>
      <c r="D58" s="986">
        <v>6.8099999999999994E-2</v>
      </c>
      <c r="E58" s="987">
        <v>6.6600000000000006E-2</v>
      </c>
      <c r="F58" s="988">
        <f t="shared" ref="F58:F59" si="0">D58-E58</f>
        <v>1.5E-3</v>
      </c>
      <c r="G58" s="989">
        <f t="shared" ref="G58:G59" si="1">SUM(F58/E58*100)</f>
        <v>2</v>
      </c>
      <c r="H58" s="992"/>
      <c r="I58" s="991"/>
      <c r="J58" s="986" t="s">
        <v>10977</v>
      </c>
      <c r="K58" s="986">
        <v>0.19700000000000001</v>
      </c>
      <c r="L58" s="986">
        <v>8.0000000000000004E-4</v>
      </c>
      <c r="M58" s="988">
        <f t="shared" ref="M58:M62" si="2">K58-L58</f>
        <v>0.19620000000000001</v>
      </c>
      <c r="N58" s="989">
        <f t="shared" ref="N58:N62" si="3">SUM(M58/L58*100)</f>
        <v>24525</v>
      </c>
    </row>
    <row r="59" spans="2:14" ht="18.75" customHeight="1">
      <c r="B59" s="983">
        <v>3</v>
      </c>
      <c r="C59" s="986" t="s">
        <v>10537</v>
      </c>
      <c r="D59" s="986">
        <v>6.4399999999999999E-2</v>
      </c>
      <c r="E59" s="986">
        <v>3.3E-3</v>
      </c>
      <c r="F59" s="988">
        <f t="shared" si="0"/>
        <v>6.1100000000000002E-2</v>
      </c>
      <c r="G59" s="989">
        <f t="shared" si="1"/>
        <v>1852</v>
      </c>
      <c r="H59" s="992"/>
      <c r="I59" s="991"/>
      <c r="J59" s="993"/>
      <c r="K59" s="993"/>
      <c r="L59" s="994"/>
      <c r="M59" s="988">
        <f t="shared" si="2"/>
        <v>0</v>
      </c>
      <c r="N59" s="989" t="e">
        <f t="shared" si="3"/>
        <v>#DIV/0!</v>
      </c>
    </row>
    <row r="60" spans="2:14" ht="18.75" customHeight="1">
      <c r="B60" s="983"/>
      <c r="C60" s="986"/>
      <c r="D60" s="986"/>
      <c r="E60" s="986"/>
      <c r="F60" s="988"/>
      <c r="G60" s="989"/>
      <c r="H60" s="995"/>
      <c r="I60" s="991"/>
      <c r="J60" s="986"/>
      <c r="K60" s="986"/>
      <c r="L60" s="987"/>
      <c r="M60" s="988">
        <f t="shared" si="2"/>
        <v>0</v>
      </c>
      <c r="N60" s="989" t="e">
        <f t="shared" si="3"/>
        <v>#DIV/0!</v>
      </c>
    </row>
    <row r="61" spans="2:14" ht="18.75" customHeight="1">
      <c r="B61" s="983"/>
      <c r="C61" s="996"/>
      <c r="D61" s="997"/>
      <c r="E61" s="997"/>
      <c r="F61" s="988"/>
      <c r="G61" s="989"/>
      <c r="I61" s="958"/>
      <c r="K61" s="230">
        <v>2.3800000000000002E-2</v>
      </c>
      <c r="L61" s="230">
        <v>1.4E-2</v>
      </c>
      <c r="M61" s="230">
        <f t="shared" si="2"/>
        <v>9.7999999999999997E-3</v>
      </c>
      <c r="N61" s="230">
        <f t="shared" si="3"/>
        <v>70</v>
      </c>
    </row>
    <row r="62" spans="2:14" ht="18.75" customHeight="1">
      <c r="B62" s="983"/>
      <c r="C62" s="996"/>
      <c r="D62" s="997"/>
      <c r="E62" s="997"/>
      <c r="F62" s="988"/>
      <c r="G62" s="989"/>
      <c r="I62" s="958"/>
      <c r="K62" s="230">
        <v>8.9999999999999993E-3</v>
      </c>
      <c r="L62" s="230">
        <v>2E-3</v>
      </c>
      <c r="M62" s="230">
        <f t="shared" si="2"/>
        <v>7.0000000000000001E-3</v>
      </c>
      <c r="N62" s="230">
        <f t="shared" si="3"/>
        <v>350</v>
      </c>
    </row>
    <row r="63" spans="2:14" ht="18.75" customHeight="1" thickBot="1">
      <c r="B63" s="1729"/>
      <c r="C63" s="1728"/>
      <c r="D63" s="998"/>
      <c r="E63" s="998"/>
      <c r="F63" s="998"/>
      <c r="G63" s="999"/>
    </row>
    <row r="64" spans="2:14" ht="21" customHeight="1">
      <c r="B64" s="1730" t="str">
        <f>"註：區處當月實績"&amp; TEXT(P2,"0.0000")  &amp;"分/戶，目標" &amp;  TEXT(R2,"0.0000") &amp;"分/戶，" &amp; IF(R2&gt;P2,"達成目標","未達目標") &amp; "。"</f>
        <v>註：區處當月實績0.0000分/戶，目標0.2470分/戶，達成目標。</v>
      </c>
      <c r="C64" s="1730"/>
      <c r="D64" s="1730"/>
      <c r="E64" s="1730"/>
      <c r="F64" s="1730"/>
      <c r="G64" s="1730"/>
    </row>
    <row r="65" spans="1:14" ht="24" customHeight="1" thickBot="1">
      <c r="B65" s="1738" t="str">
        <f>"(2)累月 (1~" &amp;  M1 &amp;"月)"</f>
        <v>(2)累月 (1~5月)</v>
      </c>
      <c r="C65" s="1738"/>
      <c r="D65" s="1738"/>
      <c r="E65" s="1738"/>
      <c r="F65" s="1738"/>
      <c r="G65" s="1738"/>
    </row>
    <row r="66" spans="1:14" ht="18.75" customHeight="1">
      <c r="B66" s="1000" t="s">
        <v>10970</v>
      </c>
      <c r="C66" s="1739" t="s">
        <v>10971</v>
      </c>
      <c r="D66" s="1741" t="s">
        <v>10519</v>
      </c>
      <c r="E66" s="1741" t="s">
        <v>10520</v>
      </c>
      <c r="F66" s="1741" t="s">
        <v>10972</v>
      </c>
      <c r="G66" s="1743"/>
    </row>
    <row r="67" spans="1:14" ht="18.75" customHeight="1">
      <c r="B67" s="1001" t="s">
        <v>10973</v>
      </c>
      <c r="C67" s="1740"/>
      <c r="D67" s="1742"/>
      <c r="E67" s="1742"/>
      <c r="F67" s="988" t="s">
        <v>10792</v>
      </c>
      <c r="G67" s="1002" t="s">
        <v>10974</v>
      </c>
      <c r="I67" s="990"/>
    </row>
    <row r="68" spans="1:14" ht="18.75" customHeight="1">
      <c r="B68" s="983">
        <v>1</v>
      </c>
      <c r="C68" s="986" t="s">
        <v>10975</v>
      </c>
      <c r="D68" s="986">
        <v>0.1305</v>
      </c>
      <c r="E68" s="986">
        <v>2.9999999999999997E-4</v>
      </c>
      <c r="F68" s="988">
        <f t="shared" ref="F68:F69" si="4">IF(D68=0,"",D68-E68)</f>
        <v>0.13020000000000001</v>
      </c>
      <c r="G68" s="989">
        <f t="shared" ref="G68:G69" si="5">IF(E68="","",SUM(F68/E68*100))</f>
        <v>43400</v>
      </c>
      <c r="H68" s="1003"/>
      <c r="I68" s="991" t="s">
        <v>10978</v>
      </c>
      <c r="J68" s="986" t="s">
        <v>10975</v>
      </c>
      <c r="K68" s="986">
        <v>0.1305</v>
      </c>
      <c r="L68" s="986">
        <v>2.0000000000000001E-4</v>
      </c>
      <c r="M68" s="988">
        <f>K68-L68</f>
        <v>0.1303</v>
      </c>
      <c r="N68" s="989">
        <f>SUM(M68/L68*100)</f>
        <v>65150</v>
      </c>
    </row>
    <row r="69" spans="1:14" ht="18.75" customHeight="1">
      <c r="B69" s="983">
        <v>2</v>
      </c>
      <c r="C69" s="986" t="s">
        <v>10537</v>
      </c>
      <c r="D69" s="986">
        <v>0.12559999999999999</v>
      </c>
      <c r="E69" s="986">
        <v>8.0999999999999996E-3</v>
      </c>
      <c r="F69" s="988">
        <f t="shared" si="4"/>
        <v>0.11749999999999999</v>
      </c>
      <c r="G69" s="989">
        <f t="shared" si="5"/>
        <v>1451</v>
      </c>
      <c r="H69" s="1003"/>
      <c r="I69" s="991" t="s">
        <v>10979</v>
      </c>
      <c r="J69" s="986" t="s">
        <v>10977</v>
      </c>
      <c r="K69" s="986">
        <v>0.19700000000000001</v>
      </c>
      <c r="L69" s="987">
        <v>1E-3</v>
      </c>
      <c r="M69" s="988">
        <f t="shared" ref="M69:M72" si="6">K69-L69</f>
        <v>0.19600000000000001</v>
      </c>
      <c r="N69" s="989">
        <f t="shared" ref="N69:N72" si="7">SUM(M69/L69*100)</f>
        <v>19600</v>
      </c>
    </row>
    <row r="70" spans="1:14" ht="18.75" customHeight="1">
      <c r="B70" s="983"/>
      <c r="C70" s="986"/>
      <c r="D70" s="987"/>
      <c r="E70" s="987"/>
      <c r="F70" s="988"/>
      <c r="G70" s="989"/>
      <c r="H70" s="1003"/>
      <c r="I70" s="991" t="s">
        <v>10980</v>
      </c>
      <c r="J70" s="986" t="s">
        <v>10531</v>
      </c>
      <c r="K70" s="986">
        <v>0.1216</v>
      </c>
      <c r="L70" s="987">
        <v>6.6600000000000006E-2</v>
      </c>
      <c r="M70" s="988">
        <f t="shared" si="6"/>
        <v>5.5E-2</v>
      </c>
      <c r="N70" s="989">
        <f t="shared" si="7"/>
        <v>83</v>
      </c>
    </row>
    <row r="71" spans="1:14" ht="18.75" customHeight="1">
      <c r="B71" s="983"/>
      <c r="C71" s="986"/>
      <c r="D71" s="986"/>
      <c r="E71" s="986"/>
      <c r="F71" s="988" t="str">
        <f>IF(D71=0,"",D71-E71)</f>
        <v/>
      </c>
      <c r="G71" s="989" t="str">
        <f>IF(E71="","",SUM(F71/E71*100))</f>
        <v/>
      </c>
      <c r="H71" s="1003"/>
      <c r="I71" s="991" t="s">
        <v>10981</v>
      </c>
      <c r="J71" s="986" t="s">
        <v>10543</v>
      </c>
      <c r="K71" s="1004">
        <v>2.3E-3</v>
      </c>
      <c r="L71" s="1004">
        <v>2.2000000000000001E-3</v>
      </c>
      <c r="M71" s="988">
        <f t="shared" si="6"/>
        <v>1E-4</v>
      </c>
      <c r="N71" s="989">
        <f t="shared" si="7"/>
        <v>5</v>
      </c>
    </row>
    <row r="72" spans="1:14" ht="18.75" customHeight="1">
      <c r="B72" s="1001"/>
      <c r="C72" s="986"/>
      <c r="D72" s="987"/>
      <c r="E72" s="987"/>
      <c r="F72" s="988" t="str">
        <f t="shared" ref="F72:F73" si="8">IF(D72=0,"",D72-E72)</f>
        <v/>
      </c>
      <c r="G72" s="989" t="str">
        <f t="shared" ref="G72:G73" si="9">IF(E72="","",SUM(F72/E72*100))</f>
        <v/>
      </c>
      <c r="H72" s="1003"/>
      <c r="I72" s="991" t="s">
        <v>10982</v>
      </c>
      <c r="J72" s="986"/>
      <c r="K72" s="987"/>
      <c r="L72" s="987"/>
      <c r="M72" s="988">
        <f t="shared" si="6"/>
        <v>0</v>
      </c>
      <c r="N72" s="989" t="e">
        <f t="shared" si="7"/>
        <v>#DIV/0!</v>
      </c>
    </row>
    <row r="73" spans="1:14" ht="18.75" customHeight="1" thickBot="1">
      <c r="B73" s="1729"/>
      <c r="C73" s="1728"/>
      <c r="D73" s="1005"/>
      <c r="E73" s="1005"/>
      <c r="F73" s="988" t="str">
        <f t="shared" si="8"/>
        <v/>
      </c>
      <c r="G73" s="989" t="str">
        <f t="shared" si="9"/>
        <v/>
      </c>
      <c r="I73" s="990"/>
      <c r="J73" s="900"/>
      <c r="K73" s="900"/>
      <c r="L73" s="900"/>
    </row>
    <row r="74" spans="1:14" ht="21" customHeight="1">
      <c r="B74" s="1730" t="str">
        <f>"註：區處累月實績"&amp; TEXT(P3,"0.0000")  &amp;"分/戶，目標" &amp;  TEXT(R3,"0.0000") &amp;"分/戶，" &amp; IF(R3&gt;P3,"達成目標","未達目標") &amp; "。"</f>
        <v>註：區處累月實績分/戶，目標1.1450分/戶，未達目標。</v>
      </c>
      <c r="C74" s="1730"/>
      <c r="D74" s="1730"/>
      <c r="E74" s="1730"/>
      <c r="F74" s="1730"/>
      <c r="G74" s="1730"/>
      <c r="I74" s="990"/>
    </row>
    <row r="75" spans="1:14" ht="24" customHeight="1">
      <c r="A75" s="1006" t="s">
        <v>10983</v>
      </c>
      <c r="B75" s="971"/>
      <c r="C75" s="971"/>
      <c r="D75" s="971"/>
      <c r="E75" s="971"/>
      <c r="F75" s="971"/>
      <c r="G75" s="971"/>
      <c r="I75" s="990"/>
    </row>
    <row r="76" spans="1:14" ht="24" customHeight="1">
      <c r="A76" s="927"/>
      <c r="B76" s="981" t="s">
        <v>10960</v>
      </c>
      <c r="C76" s="963"/>
      <c r="D76" s="963"/>
      <c r="E76" s="963"/>
      <c r="F76" s="963"/>
      <c r="G76" s="963"/>
      <c r="I76" s="990"/>
    </row>
    <row r="77" spans="1:14" s="964" customFormat="1" ht="36" customHeight="1">
      <c r="A77" s="230"/>
      <c r="B77" s="971"/>
      <c r="C77" s="971"/>
      <c r="D77" s="971"/>
      <c r="E77" s="971"/>
      <c r="F77" s="971"/>
      <c r="G77" s="971"/>
      <c r="I77" s="990"/>
      <c r="J77" s="230"/>
      <c r="K77" s="230"/>
      <c r="L77" s="230"/>
      <c r="M77" s="230"/>
    </row>
    <row r="78" spans="1:14" ht="37.5" customHeight="1">
      <c r="B78" s="971"/>
      <c r="C78" s="971"/>
      <c r="D78" s="971"/>
      <c r="E78" s="971"/>
      <c r="F78" s="971"/>
      <c r="G78" s="971"/>
      <c r="I78" s="995"/>
    </row>
    <row r="79" spans="1:14" ht="36" customHeight="1">
      <c r="B79" s="971"/>
      <c r="C79" s="971"/>
      <c r="D79" s="971"/>
      <c r="E79" s="971"/>
      <c r="F79" s="971"/>
      <c r="G79" s="971"/>
      <c r="I79" s="995"/>
    </row>
    <row r="80" spans="1:14" ht="36" customHeight="1">
      <c r="B80" s="971"/>
      <c r="C80" s="971"/>
      <c r="D80" s="971"/>
      <c r="E80" s="971"/>
      <c r="F80" s="971"/>
      <c r="G80" s="971"/>
      <c r="I80" s="995"/>
    </row>
    <row r="81" spans="2:10" ht="36" customHeight="1">
      <c r="B81" s="971"/>
      <c r="C81" s="971"/>
      <c r="D81" s="971"/>
      <c r="E81" s="971"/>
      <c r="F81" s="971"/>
      <c r="G81" s="971"/>
      <c r="I81" s="1007"/>
      <c r="J81" s="230" t="s">
        <v>10984</v>
      </c>
    </row>
    <row r="82" spans="2:10" ht="36" customHeight="1">
      <c r="I82" s="971"/>
    </row>
    <row r="83" spans="2:10" ht="27" customHeight="1">
      <c r="I83" s="971"/>
    </row>
    <row r="84" spans="2:10" ht="26.25" customHeight="1">
      <c r="B84" s="1731" t="s">
        <v>10965</v>
      </c>
      <c r="C84" s="1731"/>
      <c r="D84" s="1008"/>
      <c r="E84" s="1008"/>
      <c r="F84" s="1008"/>
      <c r="G84" s="1008"/>
      <c r="I84" s="971"/>
    </row>
    <row r="85" spans="2:10" ht="36" customHeight="1">
      <c r="B85" s="1732" t="str">
        <f>"(1)當月 (" &amp;  M1 &amp;"月)"</f>
        <v>(1)當月 (5月)</v>
      </c>
      <c r="C85" s="1732"/>
      <c r="D85" s="1009"/>
      <c r="E85" s="1732" t="str">
        <f>"(2)累月 (1~" &amp;  M1 &amp;"月)"</f>
        <v>(2)累月 (1~5月)</v>
      </c>
      <c r="F85" s="1732"/>
      <c r="I85" s="971"/>
    </row>
    <row r="86" spans="2:10" ht="34.5" customHeight="1">
      <c r="B86" s="971"/>
      <c r="C86" s="971"/>
      <c r="D86" s="971"/>
      <c r="E86" s="971"/>
      <c r="F86" s="971"/>
      <c r="G86" s="971"/>
      <c r="I86" s="971"/>
    </row>
    <row r="87" spans="2:10" ht="21" customHeight="1">
      <c r="B87" s="971"/>
      <c r="C87" s="971"/>
      <c r="D87" s="971"/>
      <c r="E87" s="971"/>
      <c r="F87" s="971"/>
      <c r="G87" s="971"/>
      <c r="I87" s="971"/>
    </row>
    <row r="88" spans="2:10" ht="24" customHeight="1">
      <c r="B88" s="971"/>
      <c r="C88" s="971"/>
      <c r="D88" s="971"/>
      <c r="E88" s="971"/>
      <c r="F88" s="971"/>
      <c r="G88" s="971"/>
      <c r="I88" s="971"/>
    </row>
    <row r="89" spans="2:10" ht="24" customHeight="1">
      <c r="B89" s="971"/>
      <c r="C89" s="971"/>
      <c r="D89" s="971"/>
      <c r="E89" s="971"/>
      <c r="F89" s="971"/>
      <c r="G89" s="971"/>
    </row>
    <row r="90" spans="2:10" ht="36" customHeight="1">
      <c r="B90" s="971"/>
      <c r="C90" s="971"/>
      <c r="D90" s="971"/>
      <c r="E90" s="971"/>
      <c r="F90" s="971"/>
      <c r="G90" s="971"/>
    </row>
    <row r="91" spans="2:10" ht="9" customHeight="1">
      <c r="B91" s="971"/>
      <c r="C91" s="971"/>
      <c r="D91" s="971"/>
      <c r="E91" s="971"/>
      <c r="F91" s="971"/>
      <c r="G91" s="971"/>
    </row>
    <row r="92" spans="2:10" ht="36" customHeight="1">
      <c r="B92" s="1733" t="s">
        <v>10985</v>
      </c>
      <c r="C92" s="1733"/>
      <c r="D92" s="1733"/>
      <c r="E92" s="1733"/>
      <c r="F92" s="1733"/>
      <c r="G92" s="1733"/>
    </row>
    <row r="93" spans="2:10" ht="36" customHeight="1">
      <c r="B93" s="1734" t="str">
        <f>"(1)當月 (" &amp;  M1 &amp;"月)"</f>
        <v>(1)當月 (5月)</v>
      </c>
      <c r="C93" s="1734"/>
      <c r="D93" s="1010"/>
      <c r="E93" s="1010"/>
      <c r="F93" s="1010"/>
      <c r="G93" s="1010"/>
      <c r="I93" s="971"/>
    </row>
    <row r="94" spans="2:10" ht="36" customHeight="1">
      <c r="B94" s="971"/>
      <c r="C94" s="971"/>
      <c r="D94" s="971"/>
      <c r="E94" s="971"/>
      <c r="F94" s="971"/>
      <c r="G94" s="971"/>
      <c r="I94" s="971"/>
    </row>
    <row r="95" spans="2:10" ht="18" customHeight="1">
      <c r="B95" s="971"/>
      <c r="C95" s="971"/>
      <c r="D95" s="971"/>
      <c r="E95" s="971"/>
      <c r="F95" s="971"/>
      <c r="G95" s="971"/>
      <c r="I95" s="971"/>
    </row>
    <row r="96" spans="2:10" ht="27.75" customHeight="1">
      <c r="B96" s="971"/>
      <c r="C96" s="971"/>
      <c r="D96" s="971"/>
      <c r="E96" s="971"/>
      <c r="F96" s="971"/>
      <c r="G96" s="971"/>
      <c r="H96" s="1011"/>
      <c r="I96" s="971"/>
    </row>
    <row r="97" spans="2:9" ht="24" customHeight="1">
      <c r="B97" s="971"/>
      <c r="C97" s="971"/>
      <c r="D97" s="971"/>
      <c r="E97" s="971"/>
      <c r="F97" s="971"/>
      <c r="G97" s="971"/>
      <c r="H97" s="1010"/>
      <c r="I97" s="971"/>
    </row>
    <row r="98" spans="2:9" ht="36" customHeight="1">
      <c r="B98" s="971"/>
      <c r="C98" s="971"/>
      <c r="D98" s="971"/>
      <c r="E98" s="971"/>
      <c r="F98" s="971"/>
      <c r="G98" s="971"/>
      <c r="I98" s="971"/>
    </row>
    <row r="99" spans="2:9" ht="36" customHeight="1">
      <c r="B99" s="971"/>
      <c r="C99" s="971"/>
      <c r="D99" s="971"/>
      <c r="E99" s="971"/>
      <c r="F99" s="971"/>
      <c r="G99" s="971"/>
    </row>
    <row r="100" spans="2:9" ht="36" customHeight="1">
      <c r="B100" s="963"/>
      <c r="C100" s="1010"/>
      <c r="D100" s="1010"/>
      <c r="E100" s="1010"/>
      <c r="F100" s="1010"/>
      <c r="G100" s="1010"/>
    </row>
    <row r="101" spans="2:9" ht="30" customHeight="1">
      <c r="B101" s="981" t="str">
        <f>"(2)累月 (1~" &amp;  M1 &amp;"月)"</f>
        <v>(2)累月 (1~5月)</v>
      </c>
      <c r="C101" s="971"/>
      <c r="D101" s="971"/>
      <c r="E101" s="971"/>
      <c r="F101" s="971"/>
      <c r="G101" s="971"/>
      <c r="I101" s="971"/>
    </row>
    <row r="102" spans="2:9" ht="56.25" customHeight="1">
      <c r="B102" s="971"/>
      <c r="C102" s="971"/>
      <c r="D102" s="971"/>
      <c r="E102" s="971"/>
      <c r="F102" s="971"/>
      <c r="G102" s="971"/>
      <c r="I102" s="971"/>
    </row>
    <row r="103" spans="2:9" ht="36" customHeight="1">
      <c r="B103" s="971"/>
      <c r="C103" s="971"/>
      <c r="D103" s="971"/>
      <c r="E103" s="971"/>
      <c r="F103" s="971"/>
      <c r="G103" s="971"/>
      <c r="I103" s="971"/>
    </row>
    <row r="104" spans="2:9" ht="36" customHeight="1">
      <c r="B104" s="971"/>
      <c r="C104" s="971"/>
      <c r="D104" s="971"/>
      <c r="E104" s="971"/>
      <c r="F104" s="971"/>
      <c r="G104" s="971"/>
      <c r="I104" s="971"/>
    </row>
    <row r="105" spans="2:9" ht="36" customHeight="1">
      <c r="B105" s="971"/>
      <c r="C105" s="971"/>
      <c r="D105" s="971"/>
      <c r="E105" s="971"/>
      <c r="F105" s="971"/>
      <c r="G105" s="971"/>
      <c r="I105" s="971"/>
    </row>
    <row r="106" spans="2:9" ht="19.8">
      <c r="B106" s="971"/>
      <c r="C106" s="971"/>
      <c r="D106" s="971"/>
      <c r="E106" s="971"/>
      <c r="F106" s="971"/>
      <c r="G106" s="971"/>
      <c r="I106" s="1012"/>
    </row>
    <row r="107" spans="2:9" ht="19.8">
      <c r="B107" s="971"/>
      <c r="C107" s="971"/>
      <c r="D107" s="971"/>
      <c r="E107" s="971"/>
      <c r="F107" s="971"/>
      <c r="G107" s="971"/>
      <c r="I107" s="1012"/>
    </row>
    <row r="108" spans="2:9" ht="19.8">
      <c r="B108" s="971"/>
      <c r="C108" s="971"/>
      <c r="D108" s="971"/>
      <c r="E108" s="971"/>
      <c r="F108" s="971"/>
      <c r="G108" s="971"/>
      <c r="I108" s="1012"/>
    </row>
    <row r="109" spans="2:9" ht="19.8">
      <c r="B109" s="971"/>
      <c r="C109" s="971"/>
      <c r="D109" s="971"/>
      <c r="E109" s="971"/>
      <c r="F109" s="971"/>
      <c r="G109" s="971"/>
      <c r="I109" s="990"/>
    </row>
    <row r="110" spans="2:9" ht="19.8">
      <c r="B110" s="971"/>
      <c r="C110" s="971"/>
      <c r="D110" s="971"/>
      <c r="E110" s="971"/>
      <c r="F110" s="971"/>
      <c r="G110" s="971"/>
      <c r="I110" s="990"/>
    </row>
    <row r="111" spans="2:9" ht="33" customHeight="1">
      <c r="B111" s="981" t="s">
        <v>10986</v>
      </c>
      <c r="C111" s="981"/>
      <c r="D111" s="981"/>
      <c r="E111" s="981"/>
      <c r="F111" s="981"/>
      <c r="G111" s="981"/>
      <c r="I111" s="990"/>
    </row>
    <row r="112" spans="2:9" ht="23.25" customHeight="1" thickBot="1">
      <c r="B112" s="1013" t="str">
        <f>"(1)當月 (" &amp;  M1 &amp;"月)"</f>
        <v>(1)當月 (5月)</v>
      </c>
      <c r="C112" s="1013"/>
      <c r="D112" s="1013"/>
      <c r="E112" s="1013"/>
      <c r="F112" s="1013"/>
      <c r="G112" s="1013"/>
      <c r="H112" s="990"/>
    </row>
    <row r="113" spans="2:14" ht="21" customHeight="1">
      <c r="B113" s="1000" t="s">
        <v>10970</v>
      </c>
      <c r="C113" s="1735" t="s">
        <v>10971</v>
      </c>
      <c r="D113" s="1735" t="s">
        <v>10519</v>
      </c>
      <c r="E113" s="1735" t="s">
        <v>10520</v>
      </c>
      <c r="F113" s="1735" t="s">
        <v>10972</v>
      </c>
      <c r="G113" s="1737"/>
      <c r="H113" s="990"/>
    </row>
    <row r="114" spans="2:14" ht="21" customHeight="1">
      <c r="B114" s="1001" t="s">
        <v>10973</v>
      </c>
      <c r="C114" s="1736"/>
      <c r="D114" s="1736"/>
      <c r="E114" s="1736"/>
      <c r="F114" s="1014" t="s">
        <v>10553</v>
      </c>
      <c r="G114" s="1015" t="s">
        <v>10974</v>
      </c>
      <c r="H114" s="990"/>
      <c r="I114" s="256"/>
    </row>
    <row r="115" spans="2:14" ht="20.399999999999999" customHeight="1">
      <c r="B115" s="983">
        <v>1</v>
      </c>
      <c r="C115" s="986" t="s">
        <v>10529</v>
      </c>
      <c r="D115" s="1016">
        <v>8.6999999999999994E-3</v>
      </c>
      <c r="E115" s="1017">
        <v>5.3E-3</v>
      </c>
      <c r="F115" s="988">
        <f>D115-E115</f>
        <v>3.3999999999999998E-3</v>
      </c>
      <c r="G115" s="989">
        <f>SUM(F115/E115*100)</f>
        <v>64</v>
      </c>
      <c r="H115" s="990"/>
      <c r="I115" s="256" t="s">
        <v>10978</v>
      </c>
      <c r="J115" s="986" t="s">
        <v>10529</v>
      </c>
      <c r="K115" s="754">
        <v>8.6999999999999994E-3</v>
      </c>
      <c r="L115" s="746">
        <v>5.3E-3</v>
      </c>
      <c r="M115" s="988">
        <f>K115-L115</f>
        <v>3.3999999999999998E-3</v>
      </c>
      <c r="N115" s="989">
        <f>SUM(M115/L115*100)</f>
        <v>64</v>
      </c>
    </row>
    <row r="116" spans="2:14" ht="20.399999999999999" customHeight="1">
      <c r="B116" s="983">
        <v>2</v>
      </c>
      <c r="C116" s="986" t="s">
        <v>10537</v>
      </c>
      <c r="D116" s="1018">
        <v>4.7000000000000002E-3</v>
      </c>
      <c r="E116" s="1018">
        <v>2.0000000000000001E-4</v>
      </c>
      <c r="F116" s="988">
        <f>D116-E116</f>
        <v>4.4999999999999997E-3</v>
      </c>
      <c r="G116" s="989">
        <f>SUM(F116/E116*100)</f>
        <v>2250</v>
      </c>
      <c r="H116" s="990"/>
      <c r="I116" s="991" t="s">
        <v>10980</v>
      </c>
      <c r="J116" s="986" t="s">
        <v>10537</v>
      </c>
      <c r="K116" s="1019">
        <v>4.7000000000000002E-3</v>
      </c>
      <c r="L116" s="1019">
        <v>2.0000000000000001E-4</v>
      </c>
      <c r="M116" s="988">
        <f t="shared" ref="M116:M119" si="10">K116-L116</f>
        <v>4.4999999999999997E-3</v>
      </c>
      <c r="N116" s="989">
        <f t="shared" ref="N116:N119" si="11">SUM(M116/L116*100)</f>
        <v>2250</v>
      </c>
    </row>
    <row r="117" spans="2:14" ht="21" customHeight="1">
      <c r="B117" s="983"/>
      <c r="C117" s="986"/>
      <c r="D117" s="987"/>
      <c r="E117" s="987"/>
      <c r="F117" s="988"/>
      <c r="G117" s="989"/>
      <c r="H117" s="990"/>
      <c r="I117" s="991" t="s">
        <v>10982</v>
      </c>
      <c r="J117" s="986"/>
      <c r="K117" s="987"/>
      <c r="L117" s="987"/>
      <c r="M117" s="988">
        <f t="shared" si="10"/>
        <v>0</v>
      </c>
      <c r="N117" s="989" t="e">
        <f t="shared" si="11"/>
        <v>#DIV/0!</v>
      </c>
    </row>
    <row r="118" spans="2:14" ht="21" customHeight="1">
      <c r="B118" s="983"/>
      <c r="C118" s="986"/>
      <c r="D118" s="987"/>
      <c r="E118" s="987"/>
      <c r="F118" s="988"/>
      <c r="G118" s="989"/>
      <c r="I118" s="991" t="s">
        <v>10979</v>
      </c>
      <c r="J118" s="986"/>
      <c r="K118" s="987"/>
      <c r="L118" s="987"/>
      <c r="M118" s="988">
        <f t="shared" si="10"/>
        <v>0</v>
      </c>
      <c r="N118" s="989" t="e">
        <f t="shared" si="11"/>
        <v>#DIV/0!</v>
      </c>
    </row>
    <row r="119" spans="2:14" ht="20.399999999999999" customHeight="1">
      <c r="B119" s="983"/>
      <c r="C119" s="986"/>
      <c r="D119" s="987"/>
      <c r="E119" s="987"/>
      <c r="F119" s="988"/>
      <c r="G119" s="989"/>
      <c r="I119" s="991" t="s">
        <v>10981</v>
      </c>
      <c r="J119" s="986"/>
      <c r="K119" s="1004"/>
      <c r="L119" s="1004"/>
      <c r="M119" s="988">
        <f t="shared" si="10"/>
        <v>0</v>
      </c>
      <c r="N119" s="989" t="e">
        <f t="shared" si="11"/>
        <v>#DIV/0!</v>
      </c>
    </row>
    <row r="120" spans="2:14" ht="21" customHeight="1" thickBot="1">
      <c r="B120" s="1729" t="s">
        <v>10987</v>
      </c>
      <c r="C120" s="1728"/>
      <c r="D120" s="1020">
        <f>SUM(D115:D119)</f>
        <v>1.34E-2</v>
      </c>
      <c r="E120" s="1020">
        <f>SUM(E115:E119)</f>
        <v>5.4999999999999997E-3</v>
      </c>
      <c r="F120" s="1020">
        <f>SUM(F115:F119)</f>
        <v>7.9000000000000008E-3</v>
      </c>
      <c r="G120" s="999">
        <f>SUM(F120/E120*100)</f>
        <v>144</v>
      </c>
      <c r="I120" s="990"/>
    </row>
    <row r="121" spans="2:14" ht="19.8">
      <c r="B121" s="1007" t="str">
        <f>"註：區處當月實績"&amp; TEXT(P4,"0.0000")  &amp;"次/戶，目標" &amp;  TEXT(R4,"0.0000") &amp;"次/戶，" &amp; IF(R4&gt;P4,"達成目標","未達目標") &amp; "。"</f>
        <v>註：區處當月實績0.0000次/戶，目標0.0180次/戶，達成目標。</v>
      </c>
      <c r="C121" s="1007"/>
      <c r="D121" s="1007"/>
      <c r="E121" s="1007"/>
      <c r="F121" s="1007"/>
      <c r="G121" s="1007"/>
      <c r="I121" s="990"/>
    </row>
    <row r="122" spans="2:14" ht="4.5" customHeight="1">
      <c r="B122" s="1007"/>
      <c r="C122" s="1007"/>
      <c r="D122" s="1007"/>
      <c r="E122" s="1007"/>
      <c r="F122" s="1007"/>
      <c r="G122" s="1007"/>
    </row>
    <row r="123" spans="2:14" ht="22.8" thickBot="1">
      <c r="B123" s="1021" t="str">
        <f>"(2)累月 (1~" &amp;  M1 &amp;"月)"</f>
        <v>(2)累月 (1~5月)</v>
      </c>
      <c r="C123" s="1021"/>
      <c r="D123" s="1021"/>
      <c r="E123" s="1021"/>
      <c r="F123" s="1021"/>
      <c r="G123" s="1021"/>
    </row>
    <row r="124" spans="2:14" ht="21.6" customHeight="1">
      <c r="B124" s="1022" t="s">
        <v>10970</v>
      </c>
      <c r="C124" s="1723" t="s">
        <v>10971</v>
      </c>
      <c r="D124" s="1723" t="s">
        <v>10519</v>
      </c>
      <c r="E124" s="1723" t="s">
        <v>10520</v>
      </c>
      <c r="F124" s="1725" t="s">
        <v>10972</v>
      </c>
      <c r="G124" s="1726"/>
      <c r="I124" s="231">
        <v>5</v>
      </c>
      <c r="J124" s="986" t="s">
        <v>10529</v>
      </c>
      <c r="K124" s="750">
        <v>1.5900000000000001E-2</v>
      </c>
      <c r="L124" s="750">
        <v>1.4800000000000001E-2</v>
      </c>
      <c r="M124" s="988">
        <f>K124-L124</f>
        <v>1.1000000000000001E-3</v>
      </c>
      <c r="N124" s="989">
        <f>SUM(M124/L124*100)</f>
        <v>7</v>
      </c>
    </row>
    <row r="125" spans="2:14" ht="21" customHeight="1">
      <c r="B125" s="1023" t="s">
        <v>10973</v>
      </c>
      <c r="C125" s="1724"/>
      <c r="D125" s="1724"/>
      <c r="E125" s="1724"/>
      <c r="F125" s="984" t="s">
        <v>10553</v>
      </c>
      <c r="G125" s="985" t="s">
        <v>10974</v>
      </c>
      <c r="I125" s="231">
        <v>7</v>
      </c>
      <c r="J125" s="986" t="s">
        <v>10537</v>
      </c>
      <c r="K125" s="1019">
        <v>5.7000000000000002E-3</v>
      </c>
      <c r="L125" s="1019">
        <v>6.9999999999999999E-4</v>
      </c>
      <c r="M125" s="988">
        <f t="shared" ref="M125:M130" si="12">K125-L125</f>
        <v>5.0000000000000001E-3</v>
      </c>
      <c r="N125" s="989">
        <f>SUM(M125/L125*100)</f>
        <v>714</v>
      </c>
    </row>
    <row r="126" spans="2:14" ht="21.6" customHeight="1">
      <c r="B126" s="983">
        <v>1</v>
      </c>
      <c r="C126" s="986" t="s">
        <v>10529</v>
      </c>
      <c r="D126" s="1024">
        <v>1.5900000000000001E-2</v>
      </c>
      <c r="E126" s="1024">
        <v>1.4800000000000001E-2</v>
      </c>
      <c r="F126" s="988">
        <f>D126-E126</f>
        <v>1.1000000000000001E-3</v>
      </c>
      <c r="G126" s="989">
        <f>SUM(F126/E126*100)</f>
        <v>7</v>
      </c>
      <c r="I126" s="231">
        <v>6</v>
      </c>
      <c r="J126" s="986"/>
      <c r="K126" s="987"/>
      <c r="L126" s="987"/>
      <c r="M126" s="988">
        <f t="shared" si="12"/>
        <v>0</v>
      </c>
      <c r="N126" s="989" t="e">
        <f t="shared" ref="N126:N130" si="13">SUM(M126/L126*100)</f>
        <v>#DIV/0!</v>
      </c>
    </row>
    <row r="127" spans="2:14" ht="21" customHeight="1">
      <c r="B127" s="983">
        <v>2</v>
      </c>
      <c r="C127" s="986" t="s">
        <v>10537</v>
      </c>
      <c r="D127" s="1025">
        <v>5.7000000000000002E-3</v>
      </c>
      <c r="E127" s="1025">
        <v>6.9999999999999999E-4</v>
      </c>
      <c r="F127" s="988">
        <f>D127-E127</f>
        <v>5.0000000000000001E-3</v>
      </c>
      <c r="G127" s="989">
        <f>SUM(F127/E127*100)</f>
        <v>714</v>
      </c>
      <c r="I127" s="231">
        <v>3</v>
      </c>
      <c r="J127" s="986"/>
      <c r="K127" s="987"/>
      <c r="L127" s="987"/>
      <c r="M127" s="988">
        <f t="shared" si="12"/>
        <v>0</v>
      </c>
      <c r="N127" s="989" t="e">
        <f t="shared" si="13"/>
        <v>#DIV/0!</v>
      </c>
    </row>
    <row r="128" spans="2:14" ht="21" customHeight="1">
      <c r="B128" s="983"/>
      <c r="C128" s="986"/>
      <c r="D128" s="987"/>
      <c r="E128" s="987"/>
      <c r="F128" s="988"/>
      <c r="G128" s="989"/>
      <c r="I128" s="231">
        <v>1</v>
      </c>
      <c r="J128" s="986"/>
      <c r="K128" s="1004"/>
      <c r="L128" s="1004"/>
      <c r="M128" s="988">
        <f t="shared" si="12"/>
        <v>0</v>
      </c>
      <c r="N128" s="989" t="e">
        <f t="shared" si="13"/>
        <v>#DIV/0!</v>
      </c>
    </row>
    <row r="129" spans="1:14" ht="21.6" customHeight="1">
      <c r="B129" s="1026"/>
      <c r="C129" s="986"/>
      <c r="D129" s="1004"/>
      <c r="E129" s="1027"/>
      <c r="F129" s="988"/>
      <c r="G129" s="989"/>
      <c r="I129" s="231">
        <v>2</v>
      </c>
      <c r="J129" s="986"/>
      <c r="K129" s="1027"/>
      <c r="L129" s="1004"/>
      <c r="M129" s="988">
        <f t="shared" si="12"/>
        <v>0</v>
      </c>
      <c r="N129" s="989" t="e">
        <f t="shared" si="13"/>
        <v>#DIV/0!</v>
      </c>
    </row>
    <row r="130" spans="1:14" ht="21.6" customHeight="1">
      <c r="B130" s="983"/>
      <c r="C130" s="986"/>
      <c r="D130" s="1004"/>
      <c r="E130" s="1004"/>
      <c r="F130" s="988"/>
      <c r="G130" s="989"/>
      <c r="I130" s="231">
        <v>4</v>
      </c>
      <c r="J130" s="1003"/>
      <c r="K130" s="1027"/>
      <c r="L130" s="1027"/>
      <c r="M130" s="1028">
        <f t="shared" si="12"/>
        <v>0</v>
      </c>
      <c r="N130" s="1029" t="e">
        <f t="shared" si="13"/>
        <v>#DIV/0!</v>
      </c>
    </row>
    <row r="131" spans="1:14" ht="21.6" customHeight="1">
      <c r="B131" s="983"/>
      <c r="C131" s="986"/>
      <c r="D131" s="1004"/>
      <c r="E131" s="1004"/>
      <c r="F131" s="988"/>
      <c r="G131" s="989"/>
      <c r="J131" s="1003"/>
      <c r="K131" s="1027"/>
      <c r="L131" s="1027"/>
      <c r="M131" s="990"/>
      <c r="N131" s="1030"/>
    </row>
    <row r="132" spans="1:14" ht="21.6" customHeight="1">
      <c r="B132" s="983"/>
      <c r="C132" s="1031"/>
      <c r="D132" s="1004"/>
      <c r="E132" s="1004"/>
      <c r="F132" s="988"/>
      <c r="G132" s="989"/>
    </row>
    <row r="133" spans="1:14" ht="20.399999999999999" customHeight="1" thickBot="1">
      <c r="B133" s="1727" t="s">
        <v>10987</v>
      </c>
      <c r="C133" s="1728"/>
      <c r="D133" s="1004">
        <f>SUM(D126:D132)</f>
        <v>2.1600000000000001E-2</v>
      </c>
      <c r="E133" s="1004">
        <f>SUM(E126:E132)</f>
        <v>1.55E-2</v>
      </c>
      <c r="F133" s="1020">
        <f>SUM(F126:F132)</f>
        <v>6.1000000000000004E-3</v>
      </c>
      <c r="G133" s="999">
        <f>SUM(F133/E133*100)</f>
        <v>39</v>
      </c>
    </row>
    <row r="134" spans="1:14" ht="23.25" customHeight="1">
      <c r="B134" s="1032" t="str">
        <f>"註：區處累月實績"&amp; TEXT(P5,"0.0000")  &amp;"次/戶，目標" &amp;  TEXT(R5,"0.0000") &amp;"次/戶，" &amp; IF(R5&gt;P5,"達成目標","未達目標") &amp; "。"</f>
        <v>註：區處累月實績次/戶，目標0.0705次/戶，未達目標。</v>
      </c>
      <c r="C134" s="1032"/>
      <c r="D134" s="1032"/>
      <c r="E134" s="1032"/>
      <c r="F134" s="1032"/>
      <c r="G134" s="1032"/>
    </row>
    <row r="135" spans="1:14" ht="21" customHeight="1">
      <c r="A135" s="964" t="s">
        <v>10988</v>
      </c>
      <c r="B135" s="775"/>
    </row>
    <row r="136" spans="1:14" ht="21" customHeight="1">
      <c r="B136" s="1006" t="s">
        <v>10989</v>
      </c>
      <c r="C136" s="1010"/>
      <c r="D136" s="1010"/>
      <c r="E136" s="1010"/>
      <c r="F136" s="1010"/>
      <c r="G136" s="1010"/>
    </row>
    <row r="137" spans="1:14" ht="24" customHeight="1">
      <c r="B137" s="971"/>
      <c r="C137" s="971"/>
      <c r="D137" s="971"/>
      <c r="E137" s="971"/>
      <c r="F137" s="971"/>
      <c r="G137" s="971"/>
    </row>
    <row r="138" spans="1:14" ht="39.75" customHeight="1">
      <c r="B138" s="971"/>
      <c r="C138" s="971"/>
      <c r="D138" s="971"/>
      <c r="E138" s="971"/>
      <c r="F138" s="971"/>
      <c r="G138" s="971"/>
    </row>
    <row r="139" spans="1:14" ht="42.75" customHeight="1"/>
    <row r="140" spans="1:14" ht="51" customHeight="1">
      <c r="B140" s="971"/>
      <c r="C140" s="990"/>
      <c r="D140" s="990"/>
      <c r="E140" s="1012"/>
    </row>
    <row r="141" spans="1:14" ht="16.5" customHeight="1">
      <c r="H141" s="1010"/>
    </row>
    <row r="142" spans="1:14" ht="16.95" customHeight="1">
      <c r="B142" s="963" t="str">
        <f>"(1)當月 (" &amp;  M1 &amp;"月)"</f>
        <v>(1)當月 (5月)</v>
      </c>
      <c r="C142" s="963"/>
      <c r="D142" s="963"/>
      <c r="E142" s="963"/>
      <c r="F142" s="963"/>
      <c r="G142" s="963"/>
    </row>
    <row r="156" spans="2:7" ht="22.2">
      <c r="B156" s="963"/>
      <c r="C156" s="963"/>
      <c r="D156" s="963"/>
      <c r="E156" s="963"/>
      <c r="F156" s="963"/>
      <c r="G156" s="963"/>
    </row>
    <row r="157" spans="2:7" ht="22.2">
      <c r="B157" s="1033" t="str">
        <f>"累月 (1~" &amp;  M1 &amp;"月)"</f>
        <v>累月 (1~5月)</v>
      </c>
      <c r="C157" s="1033"/>
      <c r="D157" s="1033"/>
      <c r="E157" s="1033"/>
      <c r="F157" s="1033" t="s">
        <v>10990</v>
      </c>
      <c r="G157" s="1033"/>
    </row>
    <row r="158" spans="2:7" ht="31.5" customHeight="1"/>
    <row r="162" spans="2:2" ht="57" customHeight="1"/>
    <row r="174" spans="2:2" ht="54" customHeight="1">
      <c r="B174" s="964" t="s">
        <v>10991</v>
      </c>
    </row>
    <row r="175" spans="2:2" ht="37.5" customHeight="1"/>
    <row r="178" spans="2:7" ht="33.75" customHeight="1"/>
    <row r="179" spans="2:7" ht="44.25" customHeight="1"/>
    <row r="180" spans="2:7" ht="30" customHeight="1"/>
    <row r="181" spans="2:7" ht="25.5" customHeight="1">
      <c r="B181" s="963" t="str">
        <f>"(1)當月 (" &amp;  M1 &amp;"月)"</f>
        <v>(1)當月 (5月)</v>
      </c>
      <c r="C181" s="963"/>
      <c r="D181" s="963"/>
      <c r="E181" s="963"/>
      <c r="F181" s="963"/>
      <c r="G181" s="963"/>
    </row>
    <row r="183" spans="2:7" ht="32.1" customHeight="1"/>
    <row r="184" spans="2:7" ht="18" customHeight="1"/>
    <row r="185" spans="2:7" ht="32.1" customHeight="1"/>
    <row r="186" spans="2:7" ht="32.1" customHeight="1"/>
    <row r="187" spans="2:7" ht="32.1" customHeight="1"/>
    <row r="188" spans="2:7" ht="25.5" customHeight="1"/>
    <row r="189" spans="2:7" ht="6" customHeight="1"/>
    <row r="194" spans="2:7" ht="22.2">
      <c r="B194" s="1033" t="str">
        <f>"(2)累月 (1~" &amp;  M1 &amp;"月)"</f>
        <v>(2)累月 (1~5月)</v>
      </c>
      <c r="C194" s="1033"/>
      <c r="D194" s="1033"/>
      <c r="E194" s="1033"/>
      <c r="F194" s="1033"/>
      <c r="G194" s="1033"/>
    </row>
    <row r="202" spans="2:7" ht="28.5" customHeight="1"/>
    <row r="206" spans="2:7" ht="22.2">
      <c r="B206" s="963"/>
      <c r="C206" s="963"/>
      <c r="D206" s="963"/>
      <c r="E206" s="963"/>
      <c r="F206" s="963"/>
      <c r="G206" s="963"/>
    </row>
    <row r="207" spans="2:7" ht="25.5" customHeight="1"/>
    <row r="208" spans="2:7" ht="22.2">
      <c r="B208" s="963" t="str">
        <f>"(1)當月 (" &amp;  M1 &amp;"月)"</f>
        <v>(1)當月 (5月)</v>
      </c>
      <c r="C208" s="963"/>
      <c r="D208" s="963"/>
      <c r="E208" s="963"/>
      <c r="F208" s="963"/>
      <c r="G208" s="963"/>
    </row>
    <row r="210" spans="2:11" ht="30.75" customHeight="1"/>
    <row r="212" spans="2:11">
      <c r="K212" s="230" t="s">
        <v>10992</v>
      </c>
    </row>
    <row r="217" spans="2:11" ht="22.2">
      <c r="B217" s="963"/>
      <c r="C217" s="963"/>
      <c r="D217" s="963"/>
      <c r="E217" s="963"/>
      <c r="F217" s="963"/>
      <c r="G217" s="963"/>
    </row>
    <row r="220" spans="2:11" ht="22.2">
      <c r="B220" s="963" t="str">
        <f>"(2)累月 (1~" &amp;  M1 &amp;"月)"</f>
        <v>(2)累月 (1~5月)</v>
      </c>
      <c r="C220" s="963"/>
      <c r="D220" s="963"/>
      <c r="E220" s="963"/>
      <c r="F220" s="963"/>
      <c r="G220" s="963"/>
    </row>
    <row r="223" spans="2:11" ht="47.25" customHeight="1"/>
  </sheetData>
  <mergeCells count="39">
    <mergeCell ref="O1:R1"/>
    <mergeCell ref="S1:V1"/>
    <mergeCell ref="B2:G2"/>
    <mergeCell ref="B8:G8"/>
    <mergeCell ref="B13:G13"/>
    <mergeCell ref="C55:C56"/>
    <mergeCell ref="D55:D56"/>
    <mergeCell ref="E55:E56"/>
    <mergeCell ref="F55:G55"/>
    <mergeCell ref="B1:G1"/>
    <mergeCell ref="B26:H26"/>
    <mergeCell ref="B27:H27"/>
    <mergeCell ref="B42:G42"/>
    <mergeCell ref="B48:G48"/>
    <mergeCell ref="B54:G54"/>
    <mergeCell ref="B63:C63"/>
    <mergeCell ref="B64:G64"/>
    <mergeCell ref="B65:G65"/>
    <mergeCell ref="C66:C67"/>
    <mergeCell ref="D66:D67"/>
    <mergeCell ref="E66:E67"/>
    <mergeCell ref="F66:G66"/>
    <mergeCell ref="B120:C120"/>
    <mergeCell ref="B73:C73"/>
    <mergeCell ref="B74:G74"/>
    <mergeCell ref="B84:C84"/>
    <mergeCell ref="B85:C85"/>
    <mergeCell ref="E85:F85"/>
    <mergeCell ref="B92:G92"/>
    <mergeCell ref="B93:C93"/>
    <mergeCell ref="C113:C114"/>
    <mergeCell ref="D113:D114"/>
    <mergeCell ref="E113:E114"/>
    <mergeCell ref="F113:G113"/>
    <mergeCell ref="C124:C125"/>
    <mergeCell ref="D124:D125"/>
    <mergeCell ref="E124:E125"/>
    <mergeCell ref="F124:G124"/>
    <mergeCell ref="B133:C133"/>
  </mergeCells>
  <phoneticPr fontId="3" type="noConversion"/>
  <printOptions horizontalCentered="1"/>
  <pageMargins left="0.74803149606299213" right="0.51181102362204722" top="0.59055118110236227" bottom="0.39370078740157483" header="0.51181102362204722" footer="0.51181102362204722"/>
  <pageSetup paperSize="9" scale="99" orientation="portrait" r:id="rId1"/>
  <headerFooter alignWithMargins="0"/>
  <rowBreaks count="5" manualBreakCount="5">
    <brk id="41" min="1" max="6" man="1"/>
    <brk id="74" min="1" max="6" man="1"/>
    <brk id="100" min="1" max="6" man="1"/>
    <brk id="134" min="1" max="6" man="1"/>
    <brk id="207" min="1" max="6" man="1"/>
  </rowBreaks>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anchor moveWithCells="1" sizeWithCells="1">
                  <from>
                    <xdr:col>11</xdr:col>
                    <xdr:colOff>495300</xdr:colOff>
                    <xdr:row>1</xdr:row>
                    <xdr:rowOff>60960</xdr:rowOff>
                  </from>
                  <to>
                    <xdr:col>12</xdr:col>
                    <xdr:colOff>899160</xdr:colOff>
                    <xdr:row>2</xdr:row>
                    <xdr:rowOff>236220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52DD-2788-4E8D-98A3-DCA103098E91}">
  <sheetPr codeName="工作表33"/>
  <dimension ref="A3:V97"/>
  <sheetViews>
    <sheetView workbookViewId="0"/>
  </sheetViews>
  <sheetFormatPr defaultColWidth="9" defaultRowHeight="16.2"/>
  <cols>
    <col min="1" max="1" width="10.109375" style="775" customWidth="1"/>
    <col min="2" max="2" width="9" style="775"/>
    <col min="3" max="3" width="10.44140625" style="775" bestFit="1" customWidth="1"/>
    <col min="4" max="4" width="13.6640625" style="775" customWidth="1"/>
    <col min="5" max="5" width="18.21875" style="775" customWidth="1"/>
    <col min="6" max="6" width="13.88671875" style="775" customWidth="1"/>
    <col min="7" max="7" width="8.77734375" style="775" bestFit="1" customWidth="1"/>
    <col min="8" max="8" width="14.109375" style="775" bestFit="1" customWidth="1"/>
    <col min="9" max="9" width="10.44140625" style="775" customWidth="1"/>
    <col min="10" max="10" width="13.88671875" style="775" customWidth="1"/>
    <col min="11" max="11" width="12.109375" style="775" customWidth="1"/>
    <col min="12" max="12" width="12.6640625" style="775" customWidth="1"/>
    <col min="13" max="13" width="14.33203125" style="775" customWidth="1"/>
    <col min="14" max="15" width="9" style="775"/>
    <col min="16" max="16" width="17.21875" style="775" bestFit="1" customWidth="1"/>
    <col min="17" max="17" width="12" style="775" customWidth="1"/>
    <col min="18" max="18" width="18.44140625" style="775" bestFit="1" customWidth="1"/>
    <col min="19" max="20" width="14.21875" style="775" bestFit="1" customWidth="1"/>
    <col min="21" max="16384" width="9" style="775"/>
  </cols>
  <sheetData>
    <row r="3" spans="1:21">
      <c r="I3" s="1034"/>
      <c r="J3" s="1034"/>
      <c r="K3" s="1034"/>
      <c r="L3" s="1034"/>
      <c r="M3" s="1034"/>
    </row>
    <row r="4" spans="1:21">
      <c r="J4" s="1035"/>
      <c r="M4" s="1035"/>
      <c r="N4" s="1035"/>
      <c r="O4" s="1036"/>
      <c r="P4" s="1035"/>
    </row>
    <row r="6" spans="1:21">
      <c r="M6" s="1035"/>
      <c r="N6" s="1035"/>
    </row>
    <row r="7" spans="1:21">
      <c r="A7" s="1758" t="s">
        <v>10993</v>
      </c>
      <c r="B7" s="1759"/>
      <c r="C7" s="1759"/>
      <c r="D7" s="1759"/>
      <c r="E7" s="1759"/>
      <c r="F7" s="1760"/>
      <c r="J7" s="1037" t="str">
        <f>A8</f>
        <v>110年當月</v>
      </c>
      <c r="K7" s="1038"/>
      <c r="L7" s="1038"/>
      <c r="M7" s="1038"/>
      <c r="N7" s="1038"/>
      <c r="O7" s="1038"/>
      <c r="P7" s="1039" t="str">
        <f>A13</f>
        <v>111年當月</v>
      </c>
      <c r="Q7" s="1039"/>
      <c r="R7" s="1039"/>
      <c r="S7" s="1039"/>
    </row>
    <row r="8" spans="1:21">
      <c r="A8" s="1037" t="s">
        <v>10994</v>
      </c>
      <c r="B8" s="1037"/>
      <c r="C8" s="1037" t="s">
        <v>10792</v>
      </c>
      <c r="D8" s="1040" t="s">
        <v>10995</v>
      </c>
      <c r="E8" s="1037"/>
      <c r="F8" s="1037"/>
      <c r="G8" s="927"/>
      <c r="H8" s="927"/>
      <c r="I8" s="927"/>
      <c r="J8" s="1037">
        <v>4</v>
      </c>
      <c r="K8" s="1037"/>
      <c r="L8" s="1037"/>
      <c r="M8" s="1037"/>
      <c r="N8" s="1037"/>
      <c r="O8" s="1038"/>
      <c r="P8" s="1039">
        <v>4</v>
      </c>
      <c r="Q8" s="1039"/>
      <c r="R8" s="1039"/>
      <c r="S8" s="1039"/>
    </row>
    <row r="9" spans="1:21">
      <c r="A9" s="1037">
        <v>3</v>
      </c>
      <c r="B9" s="1037"/>
      <c r="C9" s="1037"/>
      <c r="D9" s="1037"/>
      <c r="E9" s="1037"/>
      <c r="F9" s="1037"/>
      <c r="G9" s="927"/>
      <c r="H9" s="927"/>
      <c r="I9" s="927"/>
      <c r="J9" s="1037" t="s">
        <v>10792</v>
      </c>
      <c r="K9" s="1037"/>
      <c r="L9" s="1037"/>
      <c r="M9" s="1037"/>
      <c r="N9" s="1037"/>
      <c r="O9" s="1038"/>
      <c r="P9" s="1039" t="s">
        <v>10792</v>
      </c>
      <c r="Q9" s="1039"/>
      <c r="R9" s="1039"/>
      <c r="S9" s="1039"/>
    </row>
    <row r="10" spans="1:21">
      <c r="A10" s="1038"/>
      <c r="B10" s="1041" t="s">
        <v>10615</v>
      </c>
      <c r="C10" s="1042" t="s">
        <v>10996</v>
      </c>
      <c r="D10" s="1041" t="s">
        <v>10601</v>
      </c>
      <c r="E10" s="1041" t="s">
        <v>10997</v>
      </c>
      <c r="F10" s="1041" t="s">
        <v>10617</v>
      </c>
      <c r="G10" s="927"/>
      <c r="H10" s="1043"/>
      <c r="J10" s="1041" t="s">
        <v>10601</v>
      </c>
      <c r="K10" s="1042" t="s">
        <v>10615</v>
      </c>
      <c r="L10" s="1041" t="s">
        <v>10596</v>
      </c>
      <c r="M10" s="1041" t="s">
        <v>10872</v>
      </c>
      <c r="N10" s="1041"/>
      <c r="O10" s="1038"/>
      <c r="P10" s="1041" t="s">
        <v>10615</v>
      </c>
      <c r="Q10" s="1041" t="s">
        <v>10596</v>
      </c>
      <c r="R10" s="1041" t="s">
        <v>10605</v>
      </c>
      <c r="S10" s="1041" t="s">
        <v>10601</v>
      </c>
      <c r="T10" s="1041"/>
      <c r="U10" s="1044"/>
    </row>
    <row r="11" spans="1:21">
      <c r="A11" s="1038"/>
      <c r="B11" s="1045">
        <v>0.49180000000000001</v>
      </c>
      <c r="C11" s="1045">
        <v>7.2400000000000006E-2</v>
      </c>
      <c r="D11" s="1045">
        <v>3.1399999999999997E-2</v>
      </c>
      <c r="E11" s="1045">
        <v>2.5399999999999999E-2</v>
      </c>
      <c r="F11" s="1046">
        <v>1.9800000000000002E-2</v>
      </c>
      <c r="G11" s="927"/>
      <c r="H11" s="927"/>
      <c r="I11" s="927"/>
      <c r="J11" s="1045">
        <v>0.4118</v>
      </c>
      <c r="K11" s="1045">
        <v>0.23630000000000001</v>
      </c>
      <c r="L11" s="1045">
        <v>5.2299999999999999E-2</v>
      </c>
      <c r="M11" s="1045">
        <v>2.0000000000000001E-4</v>
      </c>
      <c r="N11" s="1046"/>
      <c r="O11" s="1038"/>
      <c r="P11" s="1045">
        <v>9.6000000000000002E-2</v>
      </c>
      <c r="Q11" s="1045">
        <v>8.6400000000000005E-2</v>
      </c>
      <c r="R11" s="1045">
        <v>5.6800000000000003E-2</v>
      </c>
      <c r="S11" s="1045">
        <v>4.8599999999999997E-2</v>
      </c>
      <c r="T11" s="1045"/>
      <c r="U11" s="1047"/>
    </row>
    <row r="12" spans="1:21">
      <c r="J12" s="1038"/>
      <c r="K12" s="1048"/>
      <c r="L12" s="1038"/>
      <c r="M12" s="1038"/>
      <c r="N12" s="1038"/>
      <c r="O12" s="1038"/>
      <c r="P12" s="1039"/>
      <c r="Q12" s="1039"/>
      <c r="R12" s="1039"/>
      <c r="S12" s="1039"/>
    </row>
    <row r="13" spans="1:21">
      <c r="A13" s="1037" t="s">
        <v>10998</v>
      </c>
      <c r="B13" s="1037"/>
      <c r="C13" s="1037" t="s">
        <v>10792</v>
      </c>
      <c r="D13" s="1040" t="s">
        <v>10995</v>
      </c>
      <c r="E13" s="1037"/>
      <c r="F13" s="1037"/>
      <c r="J13" s="1038"/>
      <c r="K13" s="1049"/>
      <c r="L13" s="1038"/>
      <c r="M13" s="1050"/>
      <c r="N13" s="1051"/>
      <c r="O13" s="1038"/>
      <c r="P13" s="1039"/>
      <c r="Q13" s="1039"/>
      <c r="R13" s="1039"/>
      <c r="S13" s="1039"/>
    </row>
    <row r="14" spans="1:21">
      <c r="A14" s="1037">
        <v>3</v>
      </c>
      <c r="B14" s="1037"/>
      <c r="C14" s="1037"/>
      <c r="D14" s="1037"/>
      <c r="E14" s="1037"/>
      <c r="F14" s="1037"/>
      <c r="P14" s="917"/>
      <c r="Q14" s="917"/>
      <c r="R14" s="917"/>
      <c r="S14" s="917"/>
    </row>
    <row r="15" spans="1:21">
      <c r="A15" s="1037"/>
      <c r="B15" s="1041" t="s">
        <v>10615</v>
      </c>
      <c r="C15" s="1042" t="s">
        <v>10996</v>
      </c>
      <c r="D15" s="1041" t="s">
        <v>10601</v>
      </c>
      <c r="E15" s="1041" t="s">
        <v>10997</v>
      </c>
      <c r="F15" s="1052" t="s">
        <v>10617</v>
      </c>
      <c r="P15" s="917"/>
      <c r="Q15" s="1053"/>
      <c r="R15" s="917"/>
      <c r="S15" s="917"/>
    </row>
    <row r="16" spans="1:21">
      <c r="A16" s="1037"/>
      <c r="B16" s="1045">
        <v>0.49180000000000001</v>
      </c>
      <c r="C16" s="1045">
        <v>7.2400000000000006E-2</v>
      </c>
      <c r="D16" s="1045">
        <v>3.1399999999999997E-2</v>
      </c>
      <c r="E16" s="1045">
        <v>2.5399999999999999E-2</v>
      </c>
      <c r="F16" s="1049">
        <v>1.9800000000000002E-2</v>
      </c>
      <c r="P16" s="917"/>
      <c r="Q16" s="1053"/>
      <c r="R16" s="917"/>
      <c r="S16" s="917"/>
    </row>
    <row r="17" spans="1:21">
      <c r="A17" s="927"/>
      <c r="B17" s="927"/>
      <c r="C17" s="927"/>
      <c r="D17" s="927"/>
      <c r="E17" s="927"/>
      <c r="F17" s="927"/>
      <c r="G17" s="927"/>
      <c r="H17" s="927"/>
      <c r="I17" s="927"/>
      <c r="J17" s="1037" t="s">
        <v>10999</v>
      </c>
      <c r="K17" s="1037" t="str">
        <f>A19</f>
        <v>110年累月</v>
      </c>
      <c r="L17" s="1037"/>
      <c r="M17" s="1037"/>
      <c r="N17" s="1037"/>
      <c r="O17" s="1038"/>
      <c r="P17" s="1039" t="str">
        <f>A24</f>
        <v>111年累月</v>
      </c>
      <c r="Q17" s="1054"/>
      <c r="R17" s="1039"/>
      <c r="S17" s="1039"/>
    </row>
    <row r="18" spans="1:21">
      <c r="A18" s="927"/>
      <c r="B18" s="927"/>
      <c r="C18" s="927"/>
      <c r="D18" s="927"/>
      <c r="E18" s="927"/>
      <c r="F18" s="927"/>
      <c r="G18" s="927"/>
      <c r="H18" s="927"/>
      <c r="I18" s="927"/>
      <c r="J18" s="1037"/>
      <c r="K18" s="1055" t="s">
        <v>11000</v>
      </c>
      <c r="L18" s="1037" t="s">
        <v>11001</v>
      </c>
      <c r="M18" s="1037"/>
      <c r="N18" s="1037"/>
      <c r="O18" s="1038"/>
      <c r="P18" s="1056" t="s">
        <v>11000</v>
      </c>
      <c r="Q18" s="1054"/>
      <c r="R18" s="1039"/>
      <c r="S18" s="1039"/>
    </row>
    <row r="19" spans="1:21">
      <c r="A19" s="1037" t="s">
        <v>11002</v>
      </c>
      <c r="B19" s="1037"/>
      <c r="C19" s="1037" t="s">
        <v>10792</v>
      </c>
      <c r="D19" s="1040" t="s">
        <v>11003</v>
      </c>
      <c r="E19" s="1037"/>
      <c r="F19" s="1037"/>
      <c r="G19" s="927"/>
      <c r="H19" s="927"/>
      <c r="I19" s="927"/>
      <c r="J19" s="1037"/>
      <c r="K19" s="1038" t="s">
        <v>10792</v>
      </c>
      <c r="L19" s="1038"/>
      <c r="M19" s="1038"/>
      <c r="N19" s="1038"/>
      <c r="O19" s="1038"/>
      <c r="P19" s="1038"/>
      <c r="Q19" s="1038" t="s">
        <v>10792</v>
      </c>
      <c r="R19" s="1039"/>
      <c r="S19" s="1039"/>
    </row>
    <row r="20" spans="1:21">
      <c r="A20" s="1037">
        <v>3</v>
      </c>
      <c r="B20" s="1057"/>
      <c r="C20" s="1058"/>
      <c r="D20" s="1057"/>
      <c r="E20" s="1057"/>
      <c r="F20" s="1037"/>
      <c r="G20" s="927"/>
      <c r="H20" s="927"/>
      <c r="I20" s="927"/>
      <c r="J20" s="1037"/>
      <c r="K20" s="1037"/>
      <c r="L20" s="1037"/>
      <c r="M20" s="1037"/>
      <c r="N20" s="1037"/>
      <c r="O20" s="1038"/>
      <c r="P20" s="1039"/>
      <c r="Q20" s="1039"/>
      <c r="R20" s="1039"/>
      <c r="S20" s="1039"/>
    </row>
    <row r="21" spans="1:21">
      <c r="A21" s="1037"/>
      <c r="B21" s="1051" t="s">
        <v>11004</v>
      </c>
      <c r="C21" s="1051" t="s">
        <v>10617</v>
      </c>
      <c r="D21" s="1051" t="s">
        <v>10620</v>
      </c>
      <c r="E21" s="1052" t="s">
        <v>10872</v>
      </c>
      <c r="F21" s="1052" t="s">
        <v>10601</v>
      </c>
      <c r="G21" s="1059"/>
      <c r="H21" s="1059"/>
      <c r="I21" s="927"/>
      <c r="J21" s="1041" t="s">
        <v>10615</v>
      </c>
      <c r="K21" s="1041" t="s">
        <v>10601</v>
      </c>
      <c r="L21" s="1041" t="s">
        <v>11005</v>
      </c>
      <c r="M21" s="1042" t="s">
        <v>10997</v>
      </c>
      <c r="N21" s="1041" t="s">
        <v>10996</v>
      </c>
      <c r="O21" s="1060"/>
      <c r="P21" s="1041" t="s">
        <v>10596</v>
      </c>
      <c r="Q21" s="1041" t="s">
        <v>10608</v>
      </c>
      <c r="R21" s="1041" t="s">
        <v>11006</v>
      </c>
      <c r="S21" s="1041" t="s">
        <v>10997</v>
      </c>
      <c r="T21" s="1041" t="s">
        <v>10601</v>
      </c>
      <c r="U21" s="1061"/>
    </row>
    <row r="22" spans="1:21">
      <c r="A22" s="1037"/>
      <c r="B22" s="1049">
        <v>0.13589999999999999</v>
      </c>
      <c r="C22" s="1049">
        <v>1.18E-2</v>
      </c>
      <c r="D22" s="1049">
        <v>8.5000000000000006E-3</v>
      </c>
      <c r="E22" s="1049">
        <v>1E-4</v>
      </c>
      <c r="F22" s="1049">
        <v>1E-4</v>
      </c>
      <c r="G22" s="927"/>
      <c r="H22" s="927"/>
      <c r="I22" s="927"/>
      <c r="J22" s="1061">
        <v>0.74339999999999995</v>
      </c>
      <c r="K22" s="1061">
        <v>0.5907</v>
      </c>
      <c r="L22" s="1061">
        <v>0.23599999999999999</v>
      </c>
      <c r="M22" s="1061">
        <v>0.15129999999999999</v>
      </c>
      <c r="N22" s="1061">
        <v>0.1275</v>
      </c>
      <c r="O22" s="1038"/>
      <c r="P22" s="1045">
        <v>0.2089</v>
      </c>
      <c r="Q22" s="1045">
        <v>0.19700000000000001</v>
      </c>
      <c r="R22" s="1045">
        <v>0.16839999999999999</v>
      </c>
      <c r="S22" s="1045">
        <v>0.16009999999999999</v>
      </c>
      <c r="T22" s="1045">
        <v>8.43E-2</v>
      </c>
      <c r="U22" s="1061"/>
    </row>
    <row r="23" spans="1:21">
      <c r="J23" s="1038"/>
      <c r="K23" s="1038"/>
      <c r="L23" s="1038"/>
      <c r="M23" s="1062"/>
      <c r="N23" s="1038"/>
      <c r="O23" s="1038"/>
      <c r="P23" s="1039"/>
      <c r="Q23" s="1039"/>
      <c r="R23" s="1039"/>
      <c r="S23" s="1039"/>
    </row>
    <row r="24" spans="1:21">
      <c r="A24" s="1037" t="s">
        <v>11007</v>
      </c>
      <c r="B24" s="1037"/>
      <c r="C24" s="1037" t="s">
        <v>10792</v>
      </c>
      <c r="D24" s="1040" t="s">
        <v>11003</v>
      </c>
      <c r="E24" s="1037"/>
      <c r="F24" s="1037"/>
    </row>
    <row r="25" spans="1:21">
      <c r="A25" s="1037">
        <v>2</v>
      </c>
      <c r="B25" s="1037"/>
      <c r="C25" s="1037"/>
      <c r="D25" s="1037"/>
      <c r="E25" s="1037"/>
      <c r="F25" s="1037"/>
    </row>
    <row r="26" spans="1:21">
      <c r="A26" s="1063"/>
      <c r="B26" s="1041" t="s">
        <v>10601</v>
      </c>
      <c r="C26" s="1041" t="s">
        <v>10615</v>
      </c>
      <c r="D26" s="1041" t="s">
        <v>10623</v>
      </c>
      <c r="E26" s="1041" t="s">
        <v>10596</v>
      </c>
      <c r="F26" s="1041"/>
      <c r="G26" s="1064"/>
      <c r="H26" s="1065"/>
      <c r="M26" s="1035"/>
      <c r="N26" s="1035"/>
    </row>
    <row r="27" spans="1:21">
      <c r="A27" s="1063"/>
      <c r="B27" s="1045">
        <v>1.3912</v>
      </c>
      <c r="C27" s="1045">
        <v>0.87709999999999999</v>
      </c>
      <c r="D27" s="1045">
        <v>0.71940000000000004</v>
      </c>
      <c r="E27" s="1045">
        <v>0.37540000000000001</v>
      </c>
      <c r="F27" s="1045"/>
      <c r="I27" s="1066"/>
    </row>
    <row r="28" spans="1:21">
      <c r="D28" s="1064"/>
    </row>
    <row r="30" spans="1:21">
      <c r="B30" s="1067" t="s">
        <v>11008</v>
      </c>
      <c r="C30" s="1037" t="s">
        <v>10792</v>
      </c>
      <c r="D30" s="1040" t="s">
        <v>11009</v>
      </c>
      <c r="E30" s="1068">
        <v>4</v>
      </c>
      <c r="F30" s="1067" t="s">
        <v>11008</v>
      </c>
      <c r="G30" s="1037" t="s">
        <v>10553</v>
      </c>
      <c r="H30" s="1037" t="s">
        <v>11010</v>
      </c>
    </row>
    <row r="31" spans="1:21">
      <c r="B31" s="1038"/>
      <c r="C31" s="1038"/>
      <c r="D31" s="1038"/>
      <c r="E31" s="1038"/>
      <c r="F31" s="1038"/>
      <c r="G31" s="1038"/>
      <c r="H31" s="1038"/>
    </row>
    <row r="32" spans="1:21">
      <c r="B32" s="1037"/>
      <c r="C32" s="1069" t="s">
        <v>11011</v>
      </c>
      <c r="D32" s="1069" t="s">
        <v>11012</v>
      </c>
      <c r="E32" s="1070"/>
      <c r="F32" s="1070"/>
      <c r="G32" s="1069" t="s">
        <v>11011</v>
      </c>
      <c r="H32" s="1069" t="s">
        <v>11012</v>
      </c>
      <c r="K32" s="1761"/>
      <c r="L32" s="1761"/>
      <c r="P32" s="917"/>
      <c r="Q32" s="917"/>
    </row>
    <row r="33" spans="1:22">
      <c r="A33" s="1071"/>
      <c r="B33" s="1037" t="s">
        <v>10519</v>
      </c>
      <c r="C33" s="1072">
        <v>0.247</v>
      </c>
      <c r="D33" s="1073">
        <v>0.2467</v>
      </c>
      <c r="E33" s="1037"/>
      <c r="F33" s="1037" t="s">
        <v>10519</v>
      </c>
      <c r="G33" s="1072">
        <v>1.78E-2</v>
      </c>
      <c r="H33" s="1073">
        <v>1.78E-2</v>
      </c>
      <c r="K33" s="967"/>
      <c r="L33" s="1074"/>
      <c r="P33" s="1039"/>
      <c r="Q33" s="1073"/>
    </row>
    <row r="34" spans="1:22">
      <c r="B34" s="1037" t="s">
        <v>10520</v>
      </c>
      <c r="C34" s="1072">
        <v>0.24709999999999999</v>
      </c>
      <c r="D34" s="1073">
        <v>0.247</v>
      </c>
      <c r="E34" s="1037"/>
      <c r="F34" s="1037" t="s">
        <v>10520</v>
      </c>
      <c r="G34" s="1072">
        <v>1.7999999999999999E-2</v>
      </c>
      <c r="H34" s="1073">
        <v>1.83E-2</v>
      </c>
      <c r="K34" s="967"/>
      <c r="L34" s="1074"/>
      <c r="P34" s="1039"/>
      <c r="Q34" s="1073"/>
    </row>
    <row r="35" spans="1:22">
      <c r="B35" s="927"/>
      <c r="C35" s="927"/>
      <c r="D35" s="927"/>
      <c r="E35" s="927"/>
      <c r="F35" s="927"/>
      <c r="G35" s="927"/>
      <c r="H35" s="927"/>
      <c r="K35" s="967"/>
      <c r="L35" s="1074"/>
      <c r="P35" s="1039"/>
      <c r="Q35" s="1073"/>
    </row>
    <row r="36" spans="1:22">
      <c r="K36" s="967"/>
      <c r="L36" s="1074"/>
    </row>
    <row r="37" spans="1:22">
      <c r="B37" s="1067" t="s">
        <v>11013</v>
      </c>
      <c r="C37" s="1037" t="s">
        <v>10792</v>
      </c>
      <c r="D37" s="1040" t="s">
        <v>11014</v>
      </c>
      <c r="E37" s="1037"/>
      <c r="F37" s="1067" t="s">
        <v>11013</v>
      </c>
      <c r="G37" s="1037" t="s">
        <v>10553</v>
      </c>
      <c r="H37" s="1037" t="s">
        <v>11010</v>
      </c>
      <c r="K37" s="967"/>
      <c r="L37" s="1074"/>
      <c r="M37" s="1035"/>
      <c r="N37" s="1035"/>
    </row>
    <row r="38" spans="1:22">
      <c r="B38" s="1038"/>
      <c r="C38" s="1038"/>
      <c r="D38" s="1038"/>
      <c r="E38" s="1038"/>
      <c r="F38" s="1038"/>
      <c r="G38" s="1038"/>
      <c r="H38" s="1038"/>
    </row>
    <row r="39" spans="1:22">
      <c r="A39" s="927"/>
      <c r="B39" s="1037"/>
      <c r="C39" s="1069" t="s">
        <v>11011</v>
      </c>
      <c r="D39" s="1069" t="s">
        <v>11012</v>
      </c>
      <c r="E39" s="1037"/>
      <c r="F39" s="1037"/>
      <c r="G39" s="1069" t="s">
        <v>11011</v>
      </c>
      <c r="H39" s="1069" t="s">
        <v>11015</v>
      </c>
    </row>
    <row r="40" spans="1:22">
      <c r="A40" s="927"/>
      <c r="B40" s="1037" t="s">
        <v>10519</v>
      </c>
      <c r="C40" s="1072">
        <v>0.87029999999999996</v>
      </c>
      <c r="D40" s="1073">
        <v>1.0236000000000001</v>
      </c>
      <c r="E40" s="1037"/>
      <c r="F40" s="1037" t="s">
        <v>10519</v>
      </c>
      <c r="G40" s="1072">
        <v>4.6699999999999998E-2</v>
      </c>
      <c r="H40" s="1071">
        <v>5.6000000000000001E-2</v>
      </c>
    </row>
    <row r="41" spans="1:22">
      <c r="A41" s="927"/>
      <c r="B41" s="1037" t="s">
        <v>10520</v>
      </c>
      <c r="C41" s="1072">
        <v>0.88749999999999996</v>
      </c>
      <c r="D41" s="1073">
        <v>0.89800000000000002</v>
      </c>
      <c r="E41" s="1037"/>
      <c r="F41" s="1037" t="s">
        <v>10520</v>
      </c>
      <c r="G41" s="1072">
        <v>5.2600000000000001E-2</v>
      </c>
      <c r="H41" s="1071">
        <v>5.2499999999999998E-2</v>
      </c>
    </row>
    <row r="42" spans="1:22">
      <c r="H42" s="927"/>
      <c r="J42" s="775" t="s">
        <v>11016</v>
      </c>
      <c r="P42" s="775" t="s">
        <v>11016</v>
      </c>
    </row>
    <row r="43" spans="1:22">
      <c r="A43" s="927"/>
      <c r="B43" s="927"/>
      <c r="C43" s="927"/>
      <c r="D43" s="927"/>
      <c r="E43" s="927"/>
      <c r="F43" s="927"/>
      <c r="G43" s="927"/>
      <c r="H43" s="927"/>
      <c r="J43" s="1075" t="str">
        <f>A45</f>
        <v>110年當月</v>
      </c>
      <c r="K43" s="1037"/>
      <c r="L43" s="1037"/>
      <c r="M43" s="1037"/>
      <c r="N43" s="1038"/>
      <c r="P43" s="1075" t="str">
        <f>A50</f>
        <v>111年當月</v>
      </c>
      <c r="Q43" s="1037"/>
      <c r="R43" s="1037"/>
      <c r="S43" s="1037"/>
      <c r="T43" s="1037"/>
    </row>
    <row r="44" spans="1:22">
      <c r="A44" s="927"/>
      <c r="B44" s="927"/>
      <c r="C44" s="927"/>
      <c r="D44" s="927"/>
      <c r="E44" s="927"/>
      <c r="F44" s="927"/>
      <c r="G44" s="927"/>
      <c r="H44" s="927"/>
      <c r="I44" s="927"/>
      <c r="J44" s="1037">
        <v>4</v>
      </c>
      <c r="K44" s="1037"/>
      <c r="L44" s="1037"/>
      <c r="M44" s="1076"/>
      <c r="N44" s="1050"/>
      <c r="P44" s="1037">
        <v>3</v>
      </c>
      <c r="Q44" s="1037"/>
      <c r="R44" s="1037"/>
      <c r="S44" s="1037"/>
      <c r="T44" s="1037"/>
    </row>
    <row r="45" spans="1:22">
      <c r="A45" s="1037" t="s">
        <v>10994</v>
      </c>
      <c r="B45" s="1037"/>
      <c r="C45" s="1037" t="s">
        <v>11016</v>
      </c>
      <c r="D45" s="1037"/>
      <c r="E45" s="1037" t="s">
        <v>11017</v>
      </c>
      <c r="F45" s="1037"/>
      <c r="G45" s="927"/>
      <c r="H45" s="927"/>
      <c r="I45" s="927"/>
      <c r="J45" s="1037"/>
      <c r="K45" s="1037" t="s">
        <v>11016</v>
      </c>
      <c r="L45" s="1037"/>
      <c r="M45" s="1037" t="s">
        <v>10671</v>
      </c>
      <c r="N45" s="1038"/>
      <c r="P45" s="1037"/>
      <c r="Q45" s="1037" t="s">
        <v>11016</v>
      </c>
      <c r="R45" s="1037"/>
      <c r="S45" s="1037"/>
      <c r="T45" s="1037"/>
      <c r="V45" s="775">
        <v>5.0343571148224698E-3</v>
      </c>
    </row>
    <row r="46" spans="1:22">
      <c r="A46" s="1037">
        <v>3</v>
      </c>
      <c r="B46" s="1077"/>
      <c r="C46" s="1038"/>
      <c r="D46" s="1078"/>
      <c r="E46" s="1060"/>
      <c r="F46" s="1038"/>
      <c r="J46" s="1079"/>
      <c r="K46" s="1080"/>
      <c r="L46" s="1081"/>
      <c r="M46" s="1082"/>
      <c r="N46" s="1038"/>
      <c r="P46" s="1037"/>
      <c r="Q46" s="1037"/>
      <c r="R46" s="1037"/>
      <c r="S46" s="1037"/>
      <c r="T46" s="1037"/>
      <c r="V46" s="775">
        <v>5.3131974670048701E-3</v>
      </c>
    </row>
    <row r="47" spans="1:22">
      <c r="A47" s="1038"/>
      <c r="B47" s="1041" t="s">
        <v>10601</v>
      </c>
      <c r="C47" s="1041" t="s">
        <v>10615</v>
      </c>
      <c r="D47" s="1041" t="s">
        <v>10596</v>
      </c>
      <c r="E47" s="1041" t="s">
        <v>10608</v>
      </c>
      <c r="F47" s="1041" t="s">
        <v>10617</v>
      </c>
      <c r="J47" s="1041" t="s">
        <v>10601</v>
      </c>
      <c r="K47" s="1042" t="s">
        <v>10615</v>
      </c>
      <c r="L47" s="1041" t="s">
        <v>10596</v>
      </c>
      <c r="M47" s="1041" t="s">
        <v>10872</v>
      </c>
      <c r="N47" s="1041"/>
      <c r="P47" s="1041" t="s">
        <v>10596</v>
      </c>
      <c r="Q47" s="1041" t="s">
        <v>10615</v>
      </c>
      <c r="R47" s="1041" t="s">
        <v>10605</v>
      </c>
      <c r="S47" s="1041" t="s">
        <v>10601</v>
      </c>
      <c r="T47" s="1041"/>
      <c r="V47" s="775">
        <v>3.3285102544125299E-3</v>
      </c>
    </row>
    <row r="48" spans="1:22">
      <c r="A48" s="1038"/>
      <c r="B48" s="1045">
        <v>4.2700000000000002E-2</v>
      </c>
      <c r="C48" s="1045">
        <v>2.3400000000000001E-2</v>
      </c>
      <c r="D48" s="1045">
        <v>1.6E-2</v>
      </c>
      <c r="E48" s="1045">
        <v>1.17E-2</v>
      </c>
      <c r="F48" s="1045">
        <v>1.09E-2</v>
      </c>
      <c r="J48" s="1045">
        <v>1.9199999999999998E-2</v>
      </c>
      <c r="K48" s="1045">
        <v>8.2000000000000007E-3</v>
      </c>
      <c r="L48" s="1045">
        <v>1E-3</v>
      </c>
      <c r="M48" s="1045">
        <v>1E-4</v>
      </c>
      <c r="N48" s="1045"/>
      <c r="P48" s="1045">
        <v>1.0800000000000001E-2</v>
      </c>
      <c r="Q48" s="1045">
        <v>6.7000000000000002E-3</v>
      </c>
      <c r="R48" s="1045">
        <v>2.7000000000000001E-3</v>
      </c>
      <c r="S48" s="1045">
        <v>8.0000000000000004E-4</v>
      </c>
      <c r="T48" s="1045"/>
    </row>
    <row r="50" spans="1:21">
      <c r="A50" s="1037" t="s">
        <v>10998</v>
      </c>
      <c r="B50" s="1037"/>
      <c r="C50" s="1037" t="s">
        <v>11016</v>
      </c>
      <c r="D50" s="1037"/>
      <c r="E50" s="1037" t="s">
        <v>11018</v>
      </c>
    </row>
    <row r="51" spans="1:21">
      <c r="A51" s="1037">
        <v>3</v>
      </c>
      <c r="B51" s="1037"/>
      <c r="C51" s="1037"/>
      <c r="D51" s="1037"/>
      <c r="E51" s="1037"/>
      <c r="M51" s="1035"/>
      <c r="N51" s="1035"/>
    </row>
    <row r="52" spans="1:21">
      <c r="A52" s="1037"/>
      <c r="B52" s="1041" t="s">
        <v>10596</v>
      </c>
      <c r="C52" s="1041" t="s">
        <v>10615</v>
      </c>
      <c r="D52" s="1041" t="s">
        <v>11019</v>
      </c>
      <c r="E52" s="1041" t="s">
        <v>10605</v>
      </c>
      <c r="F52" s="1041" t="s">
        <v>10623</v>
      </c>
    </row>
    <row r="53" spans="1:21">
      <c r="A53" s="1037"/>
      <c r="B53" s="1045">
        <v>1.35E-2</v>
      </c>
      <c r="C53" s="1045">
        <v>1.1900000000000001E-2</v>
      </c>
      <c r="D53" s="1045">
        <v>2.3E-3</v>
      </c>
      <c r="E53" s="1045">
        <v>1.5E-3</v>
      </c>
      <c r="F53" s="1045">
        <v>0</v>
      </c>
    </row>
    <row r="55" spans="1:21">
      <c r="A55" s="927"/>
      <c r="B55" s="927"/>
      <c r="C55" s="927"/>
      <c r="D55" s="927"/>
      <c r="E55" s="927"/>
      <c r="F55" s="927"/>
      <c r="G55" s="927"/>
      <c r="H55" s="927"/>
      <c r="I55" s="927"/>
      <c r="J55" s="1037"/>
      <c r="K55" s="1075" t="str">
        <f>A57</f>
        <v>110年當月</v>
      </c>
      <c r="L55" s="1037"/>
      <c r="M55" s="1037" t="s">
        <v>10671</v>
      </c>
      <c r="N55" s="1037"/>
      <c r="P55" s="1075" t="str">
        <f>A62</f>
        <v>111年當月</v>
      </c>
      <c r="Q55" s="1037"/>
      <c r="R55" s="1038"/>
      <c r="S55" s="1038"/>
      <c r="T55" s="1038"/>
    </row>
    <row r="56" spans="1:21">
      <c r="A56" s="927"/>
      <c r="B56" s="927"/>
      <c r="C56" s="927"/>
      <c r="D56" s="927"/>
      <c r="E56" s="927"/>
      <c r="F56" s="927"/>
      <c r="G56" s="927"/>
      <c r="H56" s="927"/>
      <c r="I56" s="927"/>
      <c r="J56" s="1037"/>
      <c r="K56" s="1055" t="s">
        <v>11020</v>
      </c>
      <c r="L56" s="1037"/>
      <c r="M56" s="1076"/>
      <c r="N56" s="1076"/>
      <c r="P56" s="1055" t="s">
        <v>11021</v>
      </c>
      <c r="Q56" s="1037"/>
      <c r="R56" s="1038"/>
      <c r="S56" s="1038"/>
      <c r="T56" s="1038"/>
    </row>
    <row r="57" spans="1:21">
      <c r="A57" s="1037" t="s">
        <v>10994</v>
      </c>
      <c r="B57" s="1037"/>
      <c r="C57" s="1037" t="s">
        <v>11016</v>
      </c>
      <c r="D57" s="1037"/>
      <c r="E57" s="1037" t="s">
        <v>11022</v>
      </c>
      <c r="F57" s="1037"/>
      <c r="G57" s="927"/>
      <c r="H57" s="927"/>
      <c r="I57" s="927"/>
      <c r="J57" s="1037"/>
      <c r="K57" s="1037" t="s">
        <v>11016</v>
      </c>
      <c r="L57" s="1037"/>
      <c r="M57" s="1037"/>
      <c r="N57" s="1037"/>
      <c r="P57" s="1037"/>
      <c r="Q57" s="1037" t="s">
        <v>11016</v>
      </c>
      <c r="R57" s="1038"/>
      <c r="S57" s="1038"/>
      <c r="T57" s="1038"/>
    </row>
    <row r="58" spans="1:21">
      <c r="A58" s="1037">
        <v>1</v>
      </c>
      <c r="B58" s="1037"/>
      <c r="C58" s="1037"/>
      <c r="D58" s="1037"/>
      <c r="E58" s="1037"/>
      <c r="F58" s="1037"/>
      <c r="G58" s="927"/>
      <c r="H58" s="927"/>
      <c r="I58" s="927"/>
      <c r="J58" s="1037"/>
      <c r="K58" s="1037"/>
      <c r="L58" s="1037"/>
      <c r="M58" s="1037"/>
      <c r="N58" s="1037"/>
      <c r="P58" s="1038"/>
      <c r="Q58" s="1038"/>
      <c r="R58" s="1038"/>
      <c r="S58" s="1038"/>
      <c r="T58" s="1038"/>
    </row>
    <row r="59" spans="1:21">
      <c r="A59" s="1037"/>
      <c r="B59" s="1041" t="s">
        <v>11023</v>
      </c>
      <c r="C59" s="1041" t="s">
        <v>11024</v>
      </c>
      <c r="D59" s="1041" t="s">
        <v>11025</v>
      </c>
      <c r="E59" s="1041" t="s">
        <v>11026</v>
      </c>
      <c r="F59" s="1041" t="s">
        <v>11027</v>
      </c>
      <c r="G59" s="1044"/>
      <c r="H59" s="927"/>
      <c r="I59" s="927"/>
      <c r="J59" s="1041" t="s">
        <v>10615</v>
      </c>
      <c r="K59" s="1041" t="s">
        <v>10601</v>
      </c>
      <c r="L59" s="1041" t="s">
        <v>10996</v>
      </c>
      <c r="M59" s="1042" t="s">
        <v>10997</v>
      </c>
      <c r="N59" s="1041" t="s">
        <v>11005</v>
      </c>
      <c r="O59" s="1083"/>
      <c r="P59" s="1041" t="s">
        <v>11006</v>
      </c>
      <c r="Q59" s="1041" t="s">
        <v>10596</v>
      </c>
      <c r="R59" s="1041" t="s">
        <v>10997</v>
      </c>
      <c r="S59" s="1041" t="s">
        <v>10608</v>
      </c>
      <c r="T59" s="1041" t="s">
        <v>10601</v>
      </c>
      <c r="U59" s="1061"/>
    </row>
    <row r="60" spans="1:21">
      <c r="A60" s="1037"/>
      <c r="B60" s="1045">
        <v>3.8300000000000001E-2</v>
      </c>
      <c r="C60" s="1045">
        <v>3.4099999999999998E-2</v>
      </c>
      <c r="D60" s="1045">
        <v>1.7899999999999999E-2</v>
      </c>
      <c r="E60" s="1045">
        <v>1.17E-2</v>
      </c>
      <c r="F60" s="1045">
        <v>1.09E-2</v>
      </c>
      <c r="G60" s="1084"/>
      <c r="H60" s="927"/>
      <c r="I60" s="927"/>
      <c r="J60" s="1045">
        <v>2.6700000000000002E-2</v>
      </c>
      <c r="K60" s="1045">
        <v>2.5399999999999999E-2</v>
      </c>
      <c r="L60" s="1045">
        <v>7.4999999999999997E-3</v>
      </c>
      <c r="M60" s="1045">
        <v>5.0000000000000001E-3</v>
      </c>
      <c r="N60" s="1045">
        <v>3.8999999999999998E-3</v>
      </c>
      <c r="O60" s="1085"/>
      <c r="P60" s="1045">
        <v>2.69E-2</v>
      </c>
      <c r="Q60" s="1045">
        <v>2.0799999999999999E-2</v>
      </c>
      <c r="R60" s="1045">
        <v>1.0699999999999999E-2</v>
      </c>
      <c r="S60" s="1045">
        <v>7.4000000000000003E-3</v>
      </c>
      <c r="T60" s="1045">
        <v>5.0000000000000001E-3</v>
      </c>
      <c r="U60" s="1061"/>
    </row>
    <row r="62" spans="1:21">
      <c r="A62" s="1037" t="s">
        <v>10998</v>
      </c>
      <c r="B62" s="1037"/>
      <c r="C62" s="1037" t="s">
        <v>11016</v>
      </c>
      <c r="D62" s="1037"/>
      <c r="E62" s="1037" t="s">
        <v>11028</v>
      </c>
      <c r="F62" s="1037"/>
    </row>
    <row r="63" spans="1:21">
      <c r="A63" s="1037">
        <v>1</v>
      </c>
      <c r="B63" s="1037"/>
      <c r="C63" s="1037"/>
      <c r="D63" s="1037"/>
      <c r="E63" s="1037"/>
      <c r="F63" s="1037"/>
    </row>
    <row r="64" spans="1:21">
      <c r="A64" s="1037"/>
      <c r="B64" s="1041" t="s">
        <v>10601</v>
      </c>
      <c r="C64" s="1041" t="s">
        <v>10615</v>
      </c>
      <c r="D64" s="1041" t="s">
        <v>10623</v>
      </c>
      <c r="E64" s="1041" t="s">
        <v>10997</v>
      </c>
      <c r="F64" s="1041" t="s">
        <v>10608</v>
      </c>
    </row>
    <row r="65" spans="1:15">
      <c r="A65" s="1037"/>
      <c r="B65" s="1086">
        <v>6.6100000000000006E-2</v>
      </c>
      <c r="C65" s="1086">
        <v>3.4700000000000002E-2</v>
      </c>
      <c r="D65" s="1086">
        <v>1.77E-2</v>
      </c>
      <c r="E65" s="1086">
        <v>1.61E-2</v>
      </c>
      <c r="F65" s="1087">
        <v>9.5999999999999992E-3</v>
      </c>
    </row>
    <row r="67" spans="1:15">
      <c r="C67" s="1065"/>
    </row>
    <row r="69" spans="1:15" ht="16.8" thickBot="1"/>
    <row r="70" spans="1:15" ht="24" customHeight="1">
      <c r="A70" s="1088" t="s">
        <v>11029</v>
      </c>
      <c r="B70" s="1089"/>
      <c r="C70" s="1089"/>
      <c r="D70" s="1089"/>
      <c r="E70" s="1089"/>
      <c r="F70" s="1089"/>
      <c r="G70" s="1090"/>
      <c r="H70" s="1090"/>
      <c r="I70" s="1091"/>
      <c r="J70" s="1091"/>
      <c r="K70" s="1091"/>
      <c r="L70" s="1092"/>
    </row>
    <row r="71" spans="1:15" ht="24" customHeight="1">
      <c r="A71" s="1093" t="s">
        <v>11030</v>
      </c>
      <c r="B71" s="1008"/>
      <c r="C71" s="1008"/>
      <c r="D71" s="1008"/>
      <c r="E71" s="1008"/>
      <c r="F71" s="1008"/>
      <c r="G71" s="1094"/>
      <c r="L71" s="1095"/>
    </row>
    <row r="72" spans="1:15" ht="21">
      <c r="A72" s="1008" t="s">
        <v>11011</v>
      </c>
      <c r="B72" s="927"/>
      <c r="C72" s="927"/>
      <c r="D72" s="927"/>
      <c r="E72" s="927"/>
      <c r="F72" s="927"/>
      <c r="G72" s="927"/>
      <c r="H72" s="1008" t="s">
        <v>11012</v>
      </c>
      <c r="I72" s="927"/>
      <c r="J72" s="927"/>
      <c r="K72" s="927"/>
      <c r="L72" s="1096"/>
      <c r="M72" s="927"/>
    </row>
    <row r="73" spans="1:15" ht="20.25" customHeight="1">
      <c r="A73" s="1097">
        <v>3</v>
      </c>
      <c r="B73" s="1757" t="s">
        <v>11031</v>
      </c>
      <c r="C73" s="1757"/>
      <c r="D73" s="927"/>
      <c r="E73" s="927"/>
      <c r="F73" s="927"/>
      <c r="G73" s="927"/>
      <c r="H73" s="927"/>
      <c r="I73" s="927"/>
      <c r="J73" s="927"/>
      <c r="K73" s="927"/>
      <c r="L73" s="1096"/>
      <c r="M73" s="927"/>
    </row>
    <row r="74" spans="1:15" ht="20.25" customHeight="1">
      <c r="A74" s="1097"/>
      <c r="B74" s="1098" t="s">
        <v>11032</v>
      </c>
      <c r="C74" s="1098" t="s">
        <v>11033</v>
      </c>
      <c r="D74" s="1098" t="s">
        <v>10872</v>
      </c>
      <c r="E74" s="1098" t="s">
        <v>11034</v>
      </c>
      <c r="F74" s="1098" t="s">
        <v>11035</v>
      </c>
      <c r="G74" s="1099"/>
      <c r="H74" s="1098" t="s">
        <v>11035</v>
      </c>
      <c r="I74" s="1098" t="s">
        <v>11036</v>
      </c>
      <c r="J74" s="1098" t="s">
        <v>10612</v>
      </c>
      <c r="K74" s="1098" t="s">
        <v>11032</v>
      </c>
      <c r="L74" s="1098" t="s">
        <v>11037</v>
      </c>
      <c r="M74" s="1098"/>
    </row>
    <row r="75" spans="1:15">
      <c r="A75" s="1097"/>
      <c r="B75" s="1100">
        <v>6</v>
      </c>
      <c r="C75" s="1100">
        <v>1</v>
      </c>
      <c r="D75" s="1100">
        <v>1</v>
      </c>
      <c r="E75" s="1100">
        <v>1</v>
      </c>
      <c r="F75" s="1100">
        <v>1</v>
      </c>
      <c r="G75" s="1101"/>
      <c r="H75" s="1100">
        <v>4</v>
      </c>
      <c r="I75" s="1100">
        <v>2</v>
      </c>
      <c r="J75" s="1100">
        <v>1</v>
      </c>
      <c r="K75" s="1100">
        <v>1</v>
      </c>
      <c r="L75" s="1100">
        <v>1</v>
      </c>
      <c r="M75" s="1100"/>
    </row>
    <row r="76" spans="1:15">
      <c r="A76" s="1097"/>
      <c r="B76" s="927"/>
      <c r="C76" s="927"/>
      <c r="D76" s="927"/>
      <c r="E76" s="927"/>
      <c r="F76" s="927"/>
      <c r="G76" s="927"/>
      <c r="H76" s="1102"/>
      <c r="I76" s="917"/>
      <c r="J76" s="917"/>
    </row>
    <row r="77" spans="1:15" ht="20.25" customHeight="1">
      <c r="A77" s="1097">
        <v>3</v>
      </c>
      <c r="B77" s="1757" t="s">
        <v>11038</v>
      </c>
      <c r="C77" s="1757"/>
      <c r="D77" s="927"/>
      <c r="E77" s="927"/>
      <c r="F77" s="927"/>
      <c r="G77" s="927"/>
      <c r="H77" s="1102"/>
      <c r="I77" s="917"/>
      <c r="J77" s="917"/>
    </row>
    <row r="78" spans="1:15">
      <c r="A78" s="1097"/>
      <c r="B78" s="1098" t="s">
        <v>11032</v>
      </c>
      <c r="C78" s="1098" t="s">
        <v>11036</v>
      </c>
      <c r="D78" s="1098" t="s">
        <v>11034</v>
      </c>
      <c r="E78" s="1098" t="s">
        <v>11033</v>
      </c>
      <c r="F78" s="1098" t="s">
        <v>10997</v>
      </c>
      <c r="G78" s="1099"/>
      <c r="H78" s="1098" t="s">
        <v>11036</v>
      </c>
      <c r="I78" s="1098" t="s">
        <v>11039</v>
      </c>
      <c r="J78" s="1098" t="s">
        <v>11035</v>
      </c>
      <c r="K78" s="1098" t="s">
        <v>11034</v>
      </c>
      <c r="L78" s="1098" t="s">
        <v>11032</v>
      </c>
      <c r="M78" s="1100"/>
      <c r="O78" s="1101"/>
    </row>
    <row r="79" spans="1:15" ht="16.8" thickBot="1">
      <c r="A79" s="1103"/>
      <c r="B79" s="1100">
        <v>9</v>
      </c>
      <c r="C79" s="1100">
        <v>4</v>
      </c>
      <c r="D79" s="1100">
        <v>3</v>
      </c>
      <c r="E79" s="1100">
        <v>2</v>
      </c>
      <c r="F79" s="1100">
        <v>2</v>
      </c>
      <c r="G79" s="1104"/>
      <c r="H79" s="1100">
        <v>6</v>
      </c>
      <c r="I79" s="1100">
        <v>5</v>
      </c>
      <c r="J79" s="1100">
        <v>5</v>
      </c>
      <c r="K79" s="1100">
        <v>4</v>
      </c>
      <c r="L79" s="1100">
        <v>3</v>
      </c>
      <c r="M79" s="1100"/>
      <c r="N79" s="1105"/>
    </row>
    <row r="81" spans="1:19" ht="16.8" thickBot="1"/>
    <row r="82" spans="1:19" ht="22.2">
      <c r="A82" s="1088" t="s">
        <v>11040</v>
      </c>
      <c r="B82" s="1091"/>
      <c r="C82" s="1091"/>
      <c r="D82" s="1091"/>
      <c r="E82" s="1091"/>
      <c r="F82" s="1091"/>
      <c r="G82" s="1091"/>
      <c r="H82" s="1091"/>
      <c r="I82" s="1091"/>
      <c r="J82" s="1091"/>
      <c r="K82" s="1091"/>
      <c r="L82" s="1092"/>
    </row>
    <row r="83" spans="1:19" ht="21">
      <c r="A83" s="1106" t="s">
        <v>11041</v>
      </c>
      <c r="B83" s="927" t="s">
        <v>11042</v>
      </c>
      <c r="C83" s="927"/>
      <c r="D83" s="927"/>
      <c r="E83" s="927"/>
      <c r="F83" s="927"/>
      <c r="G83" s="927"/>
      <c r="H83" s="1008" t="s">
        <v>11012</v>
      </c>
      <c r="I83" s="927"/>
      <c r="J83" s="927"/>
      <c r="K83" s="927"/>
      <c r="L83" s="1096"/>
      <c r="M83" s="927"/>
    </row>
    <row r="84" spans="1:19" ht="20.25" customHeight="1">
      <c r="A84" s="1097"/>
      <c r="B84" s="1757" t="s">
        <v>11043</v>
      </c>
      <c r="C84" s="1757"/>
      <c r="D84" s="1757"/>
      <c r="E84" s="927"/>
      <c r="F84" s="927"/>
      <c r="G84" s="927"/>
      <c r="H84" s="927"/>
      <c r="I84" s="1757" t="s">
        <v>11043</v>
      </c>
      <c r="J84" s="1757"/>
      <c r="K84" s="1757"/>
      <c r="L84" s="1096"/>
      <c r="M84" s="927"/>
    </row>
    <row r="85" spans="1:19" ht="20.25" customHeight="1">
      <c r="A85" s="1097"/>
      <c r="B85" s="1098" t="s">
        <v>11032</v>
      </c>
      <c r="C85" s="1098" t="s">
        <v>10605</v>
      </c>
      <c r="D85" s="1098" t="s">
        <v>11044</v>
      </c>
      <c r="E85" s="1098" t="s">
        <v>11045</v>
      </c>
      <c r="F85" s="1098" t="s">
        <v>11034</v>
      </c>
      <c r="G85" s="1101"/>
      <c r="H85" s="1100" t="s">
        <v>11032</v>
      </c>
      <c r="I85" s="1100" t="s">
        <v>10612</v>
      </c>
      <c r="J85" s="1100" t="s">
        <v>10605</v>
      </c>
      <c r="K85" s="1107" t="s">
        <v>11046</v>
      </c>
      <c r="L85" s="1100" t="s">
        <v>11044</v>
      </c>
      <c r="M85" s="1100"/>
    </row>
    <row r="86" spans="1:19">
      <c r="A86" s="1097"/>
      <c r="B86" s="1100">
        <v>25</v>
      </c>
      <c r="C86" s="1100">
        <v>12</v>
      </c>
      <c r="D86" s="1100">
        <v>4</v>
      </c>
      <c r="E86" s="1100">
        <v>2</v>
      </c>
      <c r="F86" s="1100">
        <v>1</v>
      </c>
      <c r="G86" s="1101"/>
      <c r="H86" s="1100">
        <v>10</v>
      </c>
      <c r="I86" s="1100">
        <v>4</v>
      </c>
      <c r="J86" s="1100">
        <v>4</v>
      </c>
      <c r="K86" s="1100">
        <v>3</v>
      </c>
      <c r="L86" s="1100">
        <v>3</v>
      </c>
      <c r="M86" s="1100"/>
    </row>
    <row r="87" spans="1:19" ht="26.25" customHeight="1">
      <c r="A87" s="1108"/>
      <c r="B87" s="927" t="s">
        <v>11042</v>
      </c>
      <c r="C87" s="927"/>
      <c r="D87" s="927"/>
      <c r="E87" s="927"/>
      <c r="F87" s="927"/>
      <c r="H87" s="917"/>
      <c r="I87" s="917"/>
      <c r="J87" s="917"/>
      <c r="K87" s="917"/>
      <c r="L87" s="1109"/>
    </row>
    <row r="88" spans="1:19">
      <c r="A88" s="1108"/>
      <c r="B88" s="1098" t="s">
        <v>10799</v>
      </c>
      <c r="C88" s="1098" t="s">
        <v>10795</v>
      </c>
      <c r="D88" s="1098" t="s">
        <v>11047</v>
      </c>
      <c r="E88" s="1098" t="s">
        <v>11048</v>
      </c>
      <c r="F88" s="1098" t="s">
        <v>11049</v>
      </c>
      <c r="G88" s="1110"/>
      <c r="H88" s="1111" t="s">
        <v>11049</v>
      </c>
      <c r="I88" s="1111" t="s">
        <v>10799</v>
      </c>
      <c r="J88" s="1111" t="s">
        <v>10798</v>
      </c>
      <c r="K88" s="1111" t="s">
        <v>10797</v>
      </c>
      <c r="L88" s="1111" t="s">
        <v>11050</v>
      </c>
      <c r="M88" s="1111"/>
      <c r="N88" s="1111"/>
      <c r="O88" s="1111"/>
      <c r="P88" s="1111"/>
      <c r="Q88" s="1111"/>
      <c r="R88" s="1111"/>
      <c r="S88" s="1111"/>
    </row>
    <row r="89" spans="1:19">
      <c r="A89" s="1108"/>
      <c r="B89" s="1100">
        <v>8</v>
      </c>
      <c r="C89" s="1100">
        <v>6</v>
      </c>
      <c r="D89" s="1100">
        <v>4</v>
      </c>
      <c r="E89" s="1100">
        <v>4</v>
      </c>
      <c r="F89" s="1100">
        <v>3</v>
      </c>
      <c r="H89" s="1112">
        <v>6</v>
      </c>
      <c r="I89" s="1112">
        <v>4</v>
      </c>
      <c r="J89" s="1112">
        <v>4</v>
      </c>
      <c r="K89" s="1112">
        <v>3</v>
      </c>
      <c r="L89" s="1112">
        <v>2</v>
      </c>
      <c r="M89" s="1112"/>
      <c r="N89" s="1112"/>
      <c r="O89" s="1112"/>
      <c r="P89" s="1112"/>
      <c r="Q89" s="1112"/>
      <c r="R89" s="1112"/>
      <c r="S89" s="1112"/>
    </row>
    <row r="90" spans="1:19">
      <c r="A90" s="1108"/>
      <c r="H90" s="917"/>
      <c r="I90" s="917"/>
      <c r="J90" s="917"/>
      <c r="K90" s="917"/>
      <c r="L90" s="1109"/>
    </row>
    <row r="91" spans="1:19">
      <c r="A91" s="1108"/>
      <c r="H91" s="917"/>
      <c r="I91" s="917"/>
      <c r="J91" s="917"/>
      <c r="K91" s="917"/>
      <c r="L91" s="1109"/>
    </row>
    <row r="92" spans="1:19" ht="43.2" customHeight="1">
      <c r="A92" s="1108"/>
      <c r="B92" s="1757" t="s">
        <v>11051</v>
      </c>
      <c r="C92" s="1757"/>
      <c r="D92" s="1757"/>
      <c r="E92" s="927" t="s">
        <v>11042</v>
      </c>
      <c r="H92" s="1757" t="s">
        <v>11051</v>
      </c>
      <c r="I92" s="1757"/>
      <c r="J92" s="1757"/>
      <c r="K92" s="917"/>
      <c r="L92" s="1109"/>
    </row>
    <row r="93" spans="1:19" ht="42" customHeight="1">
      <c r="A93" s="1108"/>
      <c r="B93" s="1100" t="s">
        <v>11032</v>
      </c>
      <c r="C93" s="1100" t="s">
        <v>10605</v>
      </c>
      <c r="D93" s="1100" t="s">
        <v>11044</v>
      </c>
      <c r="E93" s="1100" t="s">
        <v>11036</v>
      </c>
      <c r="F93" s="1100" t="s">
        <v>10872</v>
      </c>
      <c r="G93" s="1101"/>
      <c r="H93" s="1100" t="s">
        <v>11032</v>
      </c>
      <c r="I93" s="1100" t="s">
        <v>10605</v>
      </c>
      <c r="J93" s="1100" t="s">
        <v>11044</v>
      </c>
      <c r="K93" s="1107" t="s">
        <v>10872</v>
      </c>
      <c r="L93" s="1100" t="s">
        <v>11045</v>
      </c>
      <c r="M93" s="1098"/>
    </row>
    <row r="94" spans="1:19">
      <c r="A94" s="1108"/>
      <c r="B94" s="1100">
        <v>49</v>
      </c>
      <c r="C94" s="1100">
        <v>28</v>
      </c>
      <c r="D94" s="1100">
        <v>18</v>
      </c>
      <c r="E94" s="1100">
        <v>8</v>
      </c>
      <c r="F94" s="1100">
        <v>4</v>
      </c>
      <c r="G94" s="1101"/>
      <c r="H94" s="1100">
        <v>24</v>
      </c>
      <c r="I94" s="1100">
        <v>14</v>
      </c>
      <c r="J94" s="1100">
        <v>13</v>
      </c>
      <c r="K94" s="1100">
        <v>7</v>
      </c>
      <c r="L94" s="1100">
        <v>6</v>
      </c>
      <c r="M94" s="1100"/>
    </row>
    <row r="95" spans="1:19" ht="28.5" customHeight="1">
      <c r="A95" s="1108"/>
      <c r="B95" s="927" t="s">
        <v>11052</v>
      </c>
      <c r="H95" s="917"/>
      <c r="I95" s="917"/>
      <c r="J95" s="917"/>
      <c r="K95" s="917"/>
      <c r="L95" s="1109"/>
    </row>
    <row r="96" spans="1:19">
      <c r="A96" s="1108"/>
      <c r="B96" s="1098" t="s">
        <v>10799</v>
      </c>
      <c r="C96" s="1098" t="s">
        <v>11049</v>
      </c>
      <c r="D96" s="1098" t="s">
        <v>10797</v>
      </c>
      <c r="E96" s="1098" t="s">
        <v>10795</v>
      </c>
      <c r="F96" s="1098" t="s">
        <v>11048</v>
      </c>
      <c r="H96" s="1113" t="s">
        <v>10799</v>
      </c>
      <c r="I96" s="1113" t="s">
        <v>10798</v>
      </c>
      <c r="J96" s="1113" t="s">
        <v>11049</v>
      </c>
      <c r="K96" s="1113" t="s">
        <v>10796</v>
      </c>
      <c r="L96" s="1113" t="s">
        <v>11050</v>
      </c>
      <c r="M96" s="1113"/>
      <c r="N96" s="1111"/>
      <c r="O96" s="1111"/>
      <c r="P96" s="1111"/>
      <c r="Q96" s="1111"/>
      <c r="R96" s="1111"/>
    </row>
    <row r="97" spans="1:18" ht="16.8" thickBot="1">
      <c r="A97" s="1114"/>
      <c r="B97" s="1100">
        <v>14</v>
      </c>
      <c r="C97" s="1100">
        <v>9</v>
      </c>
      <c r="D97" s="1100">
        <v>8</v>
      </c>
      <c r="E97" s="1100">
        <v>8</v>
      </c>
      <c r="F97" s="1100">
        <v>7</v>
      </c>
      <c r="G97" s="1115"/>
      <c r="H97" s="1116">
        <v>12</v>
      </c>
      <c r="I97" s="1116">
        <v>10</v>
      </c>
      <c r="J97" s="1116">
        <v>8</v>
      </c>
      <c r="K97" s="1116">
        <v>7</v>
      </c>
      <c r="L97" s="1116">
        <v>7</v>
      </c>
      <c r="M97" s="1116"/>
      <c r="N97" s="1112"/>
      <c r="O97" s="1112"/>
      <c r="P97" s="1112"/>
      <c r="Q97" s="1112"/>
      <c r="R97" s="1112"/>
    </row>
  </sheetData>
  <mergeCells count="8">
    <mergeCell ref="B92:D92"/>
    <mergeCell ref="H92:J92"/>
    <mergeCell ref="A7:F7"/>
    <mergeCell ref="K32:L32"/>
    <mergeCell ref="B73:C73"/>
    <mergeCell ref="B77:C77"/>
    <mergeCell ref="B84:D84"/>
    <mergeCell ref="I84:K84"/>
  </mergeCells>
  <phoneticPr fontId="3" type="noConversion"/>
  <pageMargins left="0" right="0" top="0.59055118110236227" bottom="0.59055118110236227" header="0.51181102362204722" footer="0.51181102362204722"/>
  <pageSetup paperSize="9" scale="50" orientation="landscape" r:id="rId1"/>
  <headerFooter alignWithMargins="0"/>
  <rowBreaks count="1" manualBreakCount="1">
    <brk id="65" max="16383" man="1"/>
  </rowBreaks>
  <colBreaks count="1" manualBreakCount="1">
    <brk id="20" max="1048575" man="1"/>
  </colBreaks>
  <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0794B-53B4-4A49-AD1D-51211652B53D}">
  <sheetPr codeName="工作表21"/>
  <dimension ref="B1:C23"/>
  <sheetViews>
    <sheetView workbookViewId="0">
      <selection activeCell="J10" sqref="J10"/>
    </sheetView>
  </sheetViews>
  <sheetFormatPr defaultRowHeight="16.2"/>
  <cols>
    <col min="2" max="3" width="12.77734375" style="488" bestFit="1" customWidth="1"/>
  </cols>
  <sheetData>
    <row r="1" spans="2:3">
      <c r="B1" s="488">
        <v>457984</v>
      </c>
    </row>
    <row r="2" spans="2:3">
      <c r="B2" s="488" t="s">
        <v>11085</v>
      </c>
    </row>
    <row r="4" spans="2:3">
      <c r="B4" s="1262" t="s">
        <v>10452</v>
      </c>
      <c r="C4" s="1262" t="s">
        <v>10472</v>
      </c>
    </row>
    <row r="5" spans="2:3">
      <c r="B5" s="1263" t="s">
        <v>38961</v>
      </c>
      <c r="C5" s="1263">
        <v>11207002541</v>
      </c>
    </row>
    <row r="6" spans="2:3">
      <c r="B6" s="627" t="s">
        <v>38973</v>
      </c>
      <c r="C6" s="1365">
        <v>11207002447</v>
      </c>
    </row>
    <row r="7" spans="2:3">
      <c r="B7" s="1297" t="s">
        <v>38960</v>
      </c>
      <c r="C7" s="1263">
        <v>11207000046</v>
      </c>
    </row>
    <row r="8" spans="2:3">
      <c r="B8" s="1263" t="s">
        <v>38962</v>
      </c>
      <c r="C8" s="1263">
        <v>11207001333</v>
      </c>
    </row>
    <row r="9" spans="2:3">
      <c r="B9" s="1263" t="s">
        <v>38963</v>
      </c>
      <c r="C9" s="1263">
        <v>11207001912</v>
      </c>
    </row>
    <row r="10" spans="2:3">
      <c r="B10" s="1263" t="s">
        <v>38932</v>
      </c>
      <c r="C10" s="1263">
        <v>11207002143</v>
      </c>
    </row>
    <row r="11" spans="2:3">
      <c r="B11" s="1263" t="s">
        <v>38958</v>
      </c>
      <c r="C11" s="1263">
        <v>11207002612</v>
      </c>
    </row>
    <row r="12" spans="2:3">
      <c r="B12" s="1263" t="s">
        <v>38964</v>
      </c>
      <c r="C12" s="1263">
        <v>11207000167</v>
      </c>
    </row>
    <row r="13" spans="2:3">
      <c r="B13" s="1263" t="s">
        <v>38965</v>
      </c>
      <c r="C13" s="1263">
        <v>11207001766</v>
      </c>
    </row>
    <row r="14" spans="2:3">
      <c r="B14" s="1263" t="s">
        <v>38966</v>
      </c>
      <c r="C14" s="1263">
        <v>11207000086</v>
      </c>
    </row>
    <row r="15" spans="2:3">
      <c r="B15" s="1263" t="s">
        <v>38967</v>
      </c>
      <c r="C15" s="1263">
        <v>11207000737</v>
      </c>
    </row>
    <row r="16" spans="2:3">
      <c r="B16" s="1263" t="s">
        <v>38968</v>
      </c>
      <c r="C16" s="1214">
        <v>11207000790</v>
      </c>
    </row>
    <row r="17" spans="2:3">
      <c r="B17" s="1263" t="s">
        <v>38969</v>
      </c>
      <c r="C17" s="1214">
        <v>11207001344</v>
      </c>
    </row>
    <row r="18" spans="2:3">
      <c r="B18" s="1263" t="s">
        <v>38970</v>
      </c>
      <c r="C18" s="1263">
        <v>11207002087</v>
      </c>
    </row>
    <row r="19" spans="2:3">
      <c r="B19" s="1263" t="s">
        <v>38971</v>
      </c>
      <c r="C19" s="1263">
        <v>11207002268</v>
      </c>
    </row>
    <row r="20" spans="2:3">
      <c r="B20" s="488" t="s">
        <v>38956</v>
      </c>
      <c r="C20" s="488">
        <v>11207002298</v>
      </c>
    </row>
    <row r="21" spans="2:3">
      <c r="B21" s="488" t="s">
        <v>38972</v>
      </c>
      <c r="C21" s="488">
        <v>11207002418</v>
      </c>
    </row>
    <row r="22" spans="2:3">
      <c r="B22" s="488" t="s">
        <v>38957</v>
      </c>
      <c r="C22" s="488">
        <v>11207001322</v>
      </c>
    </row>
    <row r="23" spans="2:3">
      <c r="B23" s="488" t="s">
        <v>38974</v>
      </c>
      <c r="C23" s="488">
        <v>11207000309</v>
      </c>
    </row>
  </sheetData>
  <phoneticPr fontId="3" type="noConversion"/>
  <conditionalFormatting sqref="B7">
    <cfRule type="expression" dxfId="2" priority="3">
      <formula>MOD(ROW(),2)=1</formula>
    </cfRule>
  </conditionalFormatting>
  <conditionalFormatting sqref="C16:C17">
    <cfRule type="expression" dxfId="1" priority="2">
      <formula>MOD(ROW(),2)=1</formula>
    </cfRule>
  </conditionalFormatting>
  <conditionalFormatting sqref="C16:C17">
    <cfRule type="expression" dxfId="0" priority="1">
      <formula>MOD(ROW(),2)=1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GeoOMS依受理號碼下載並批次列印">
                <anchor moveWithCells="1" sizeWithCells="1">
                  <from>
                    <xdr:col>4</xdr:col>
                    <xdr:colOff>251460</xdr:colOff>
                    <xdr:row>3</xdr:row>
                    <xdr:rowOff>22860</xdr:rowOff>
                  </from>
                  <to>
                    <xdr:col>6</xdr:col>
                    <xdr:colOff>30480</xdr:colOff>
                    <xdr:row>6</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0853D-FC0C-41D8-B0AF-82FF0F8AB6EF}">
  <sheetPr codeName="工作表34">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20" t="s">
        <v>10505</v>
      </c>
      <c r="B1" s="1621"/>
      <c r="C1" s="1621"/>
      <c r="D1" s="1621"/>
      <c r="E1" s="1621"/>
      <c r="F1" s="1621"/>
      <c r="G1" s="1621"/>
      <c r="H1" s="1621"/>
      <c r="I1" s="1621"/>
      <c r="J1" s="1621"/>
      <c r="K1" s="1621"/>
      <c r="L1" s="1621"/>
      <c r="M1" s="1621"/>
      <c r="N1" s="1621"/>
      <c r="O1" s="1621"/>
      <c r="P1" s="1621"/>
      <c r="Q1" s="1621"/>
      <c r="R1" s="1621"/>
      <c r="S1" s="1621"/>
      <c r="T1" s="1621"/>
      <c r="U1" s="1621"/>
      <c r="V1" s="1621"/>
      <c r="W1" s="1621"/>
      <c r="X1" s="1621"/>
      <c r="Y1" s="1621"/>
      <c r="AE1" s="1161" t="s">
        <v>11058</v>
      </c>
    </row>
    <row r="2" spans="1:32" s="726" customFormat="1" ht="17.25" customHeight="1" thickBot="1">
      <c r="A2" s="1622" t="s">
        <v>10506</v>
      </c>
      <c r="B2" s="1623"/>
      <c r="C2" s="1623"/>
      <c r="D2" s="1623"/>
      <c r="E2" s="1623"/>
      <c r="F2" s="1623"/>
      <c r="G2" s="1623"/>
      <c r="H2" s="1623"/>
      <c r="I2" s="1623"/>
      <c r="J2" s="1623"/>
      <c r="K2" s="1623"/>
      <c r="L2" s="1623"/>
      <c r="M2" s="1623"/>
      <c r="N2" s="1623"/>
      <c r="O2" s="724"/>
      <c r="P2" s="724"/>
      <c r="Q2" s="724"/>
      <c r="R2" s="725"/>
      <c r="S2" s="725"/>
      <c r="T2" s="725"/>
      <c r="U2" s="725"/>
      <c r="V2" s="725"/>
      <c r="W2" s="725"/>
      <c r="X2" s="725"/>
      <c r="Y2" s="725"/>
      <c r="AE2" s="1161" t="s">
        <v>10504</v>
      </c>
      <c r="AF2" s="726">
        <v>5</v>
      </c>
    </row>
    <row r="3" spans="1:32" s="728" customFormat="1">
      <c r="A3" s="1769"/>
      <c r="B3" s="1771" t="s">
        <v>10507</v>
      </c>
      <c r="C3" s="1772"/>
      <c r="D3" s="1771" t="s">
        <v>10508</v>
      </c>
      <c r="E3" s="1772"/>
      <c r="F3" s="1771" t="s">
        <v>10509</v>
      </c>
      <c r="G3" s="1772"/>
      <c r="H3" s="1771" t="s">
        <v>10510</v>
      </c>
      <c r="I3" s="1772"/>
      <c r="J3" s="1771" t="s">
        <v>10511</v>
      </c>
      <c r="K3" s="1772"/>
      <c r="L3" s="1771" t="s">
        <v>10512</v>
      </c>
      <c r="M3" s="1772"/>
      <c r="N3" s="1771" t="s">
        <v>10513</v>
      </c>
      <c r="O3" s="1772"/>
      <c r="P3" s="1771" t="s">
        <v>10514</v>
      </c>
      <c r="Q3" s="1772"/>
      <c r="R3" s="1771" t="s">
        <v>10515</v>
      </c>
      <c r="S3" s="1772"/>
      <c r="T3" s="1771" t="s">
        <v>10516</v>
      </c>
      <c r="U3" s="1772"/>
      <c r="V3" s="1771" t="s">
        <v>10517</v>
      </c>
      <c r="W3" s="1772"/>
      <c r="X3" s="1771" t="s">
        <v>10518</v>
      </c>
      <c r="Y3" s="1774"/>
      <c r="Z3" s="727"/>
      <c r="AA3" s="727"/>
      <c r="AB3" s="727"/>
    </row>
    <row r="4" spans="1:32" s="728" customFormat="1">
      <c r="A4" s="1770"/>
      <c r="B4" s="1773"/>
      <c r="C4" s="1773"/>
      <c r="D4" s="1773"/>
      <c r="E4" s="1773"/>
      <c r="F4" s="1773"/>
      <c r="G4" s="1773"/>
      <c r="H4" s="1773"/>
      <c r="I4" s="1773"/>
      <c r="J4" s="1773"/>
      <c r="K4" s="1773"/>
      <c r="L4" s="1773"/>
      <c r="M4" s="1773"/>
      <c r="N4" s="1773"/>
      <c r="O4" s="1773"/>
      <c r="P4" s="1773"/>
      <c r="Q4" s="1773"/>
      <c r="R4" s="1773"/>
      <c r="S4" s="1773"/>
      <c r="T4" s="1773"/>
      <c r="U4" s="1773"/>
      <c r="V4" s="1773"/>
      <c r="W4" s="1773"/>
      <c r="X4" s="1773"/>
      <c r="Y4" s="1775"/>
      <c r="Z4" s="727"/>
      <c r="AA4" s="727"/>
      <c r="AB4" s="727"/>
    </row>
    <row r="5" spans="1:32" s="728" customFormat="1" ht="9" customHeight="1">
      <c r="A5" s="1770"/>
      <c r="B5" s="1765" t="s">
        <v>10519</v>
      </c>
      <c r="C5" s="1765" t="s">
        <v>10520</v>
      </c>
      <c r="D5" s="1765" t="s">
        <v>10519</v>
      </c>
      <c r="E5" s="1765" t="s">
        <v>10520</v>
      </c>
      <c r="F5" s="1765" t="s">
        <v>10519</v>
      </c>
      <c r="G5" s="1765" t="s">
        <v>10520</v>
      </c>
      <c r="H5" s="1765" t="s">
        <v>10519</v>
      </c>
      <c r="I5" s="1765" t="s">
        <v>10520</v>
      </c>
      <c r="J5" s="1765" t="s">
        <v>10519</v>
      </c>
      <c r="K5" s="1765" t="s">
        <v>10520</v>
      </c>
      <c r="L5" s="1765" t="s">
        <v>10519</v>
      </c>
      <c r="M5" s="1765" t="s">
        <v>10520</v>
      </c>
      <c r="N5" s="1765" t="s">
        <v>10519</v>
      </c>
      <c r="O5" s="1765" t="s">
        <v>10520</v>
      </c>
      <c r="P5" s="1765" t="s">
        <v>10519</v>
      </c>
      <c r="Q5" s="1765" t="s">
        <v>10520</v>
      </c>
      <c r="R5" s="1765" t="s">
        <v>10519</v>
      </c>
      <c r="S5" s="1765" t="s">
        <v>10520</v>
      </c>
      <c r="T5" s="1765" t="s">
        <v>10519</v>
      </c>
      <c r="U5" s="1765" t="s">
        <v>10520</v>
      </c>
      <c r="V5" s="1765" t="s">
        <v>10519</v>
      </c>
      <c r="W5" s="1765" t="s">
        <v>10520</v>
      </c>
      <c r="X5" s="1765" t="s">
        <v>10519</v>
      </c>
      <c r="Y5" s="1767" t="s">
        <v>10520</v>
      </c>
    </row>
    <row r="6" spans="1:32" s="728" customFormat="1" ht="9" customHeight="1">
      <c r="A6" s="1770"/>
      <c r="B6" s="1766"/>
      <c r="C6" s="1766"/>
      <c r="D6" s="1766"/>
      <c r="E6" s="1766"/>
      <c r="F6" s="1766"/>
      <c r="G6" s="1766"/>
      <c r="H6" s="1766"/>
      <c r="I6" s="1766"/>
      <c r="J6" s="1766"/>
      <c r="K6" s="1766"/>
      <c r="L6" s="1766"/>
      <c r="M6" s="1766"/>
      <c r="N6" s="1766"/>
      <c r="O6" s="1766"/>
      <c r="P6" s="1766"/>
      <c r="Q6" s="1766"/>
      <c r="R6" s="1766"/>
      <c r="S6" s="1766"/>
      <c r="T6" s="1766"/>
      <c r="U6" s="1766"/>
      <c r="V6" s="1766"/>
      <c r="W6" s="1766"/>
      <c r="X6" s="1766"/>
      <c r="Y6" s="1768"/>
    </row>
    <row r="7" spans="1:32" s="728" customFormat="1" ht="9" customHeight="1">
      <c r="A7" s="1770"/>
      <c r="B7" s="1765" t="s">
        <v>10521</v>
      </c>
      <c r="C7" s="1765" t="s">
        <v>10522</v>
      </c>
      <c r="D7" s="1765" t="s">
        <v>10521</v>
      </c>
      <c r="E7" s="1765" t="s">
        <v>10522</v>
      </c>
      <c r="F7" s="1765" t="s">
        <v>10521</v>
      </c>
      <c r="G7" s="1765" t="s">
        <v>10522</v>
      </c>
      <c r="H7" s="1765" t="s">
        <v>10521</v>
      </c>
      <c r="I7" s="1765" t="s">
        <v>10522</v>
      </c>
      <c r="J7" s="1765" t="s">
        <v>10521</v>
      </c>
      <c r="K7" s="1765" t="s">
        <v>10522</v>
      </c>
      <c r="L7" s="1765" t="s">
        <v>10521</v>
      </c>
      <c r="M7" s="1765" t="s">
        <v>10522</v>
      </c>
      <c r="N7" s="1765" t="s">
        <v>10521</v>
      </c>
      <c r="O7" s="1765" t="s">
        <v>10522</v>
      </c>
      <c r="P7" s="1765" t="s">
        <v>10521</v>
      </c>
      <c r="Q7" s="1765" t="s">
        <v>10522</v>
      </c>
      <c r="R7" s="1765" t="s">
        <v>10521</v>
      </c>
      <c r="S7" s="1765" t="s">
        <v>10522</v>
      </c>
      <c r="T7" s="1765" t="s">
        <v>10521</v>
      </c>
      <c r="U7" s="1765" t="s">
        <v>10522</v>
      </c>
      <c r="V7" s="1765" t="s">
        <v>10521</v>
      </c>
      <c r="W7" s="1765" t="s">
        <v>10522</v>
      </c>
      <c r="X7" s="1765" t="s">
        <v>10521</v>
      </c>
      <c r="Y7" s="1767" t="s">
        <v>10522</v>
      </c>
      <c r="Z7" s="1633"/>
    </row>
    <row r="8" spans="1:32" s="728" customFormat="1" ht="9" customHeight="1">
      <c r="A8" s="1770"/>
      <c r="B8" s="1766"/>
      <c r="C8" s="1766"/>
      <c r="D8" s="1766"/>
      <c r="E8" s="1766"/>
      <c r="F8" s="1766"/>
      <c r="G8" s="1766"/>
      <c r="H8" s="1766"/>
      <c r="I8" s="1766"/>
      <c r="J8" s="1766"/>
      <c r="K8" s="1766"/>
      <c r="L8" s="1766"/>
      <c r="M8" s="1766"/>
      <c r="N8" s="1766"/>
      <c r="O8" s="1766"/>
      <c r="P8" s="1766"/>
      <c r="Q8" s="1766"/>
      <c r="R8" s="1766"/>
      <c r="S8" s="1766"/>
      <c r="T8" s="1766"/>
      <c r="U8" s="1766"/>
      <c r="V8" s="1766"/>
      <c r="W8" s="1766"/>
      <c r="X8" s="1766"/>
      <c r="Y8" s="1768"/>
      <c r="Z8" s="1634"/>
      <c r="AA8" s="871"/>
      <c r="AB8" s="871"/>
      <c r="AC8" s="871"/>
    </row>
    <row r="9" spans="1:32" ht="16.5" hidden="1" customHeight="1">
      <c r="A9" s="1762" t="s">
        <v>10523</v>
      </c>
      <c r="B9" s="729"/>
      <c r="C9" s="729">
        <v>0</v>
      </c>
      <c r="D9" s="729"/>
      <c r="E9" s="729">
        <v>0</v>
      </c>
      <c r="F9" s="729"/>
      <c r="G9" s="729">
        <v>0</v>
      </c>
      <c r="H9" s="729"/>
      <c r="I9" s="729">
        <v>0</v>
      </c>
      <c r="J9" s="729"/>
      <c r="K9" s="729">
        <v>0</v>
      </c>
      <c r="L9" s="729"/>
      <c r="M9" s="729">
        <v>0</v>
      </c>
      <c r="N9" s="729"/>
      <c r="O9" s="729">
        <v>0</v>
      </c>
      <c r="P9" s="729"/>
      <c r="Q9" s="729">
        <v>0</v>
      </c>
      <c r="R9" s="729"/>
      <c r="S9" s="730">
        <v>0</v>
      </c>
      <c r="T9" s="729"/>
      <c r="U9" s="730">
        <v>0</v>
      </c>
      <c r="V9" s="729"/>
      <c r="W9" s="729">
        <v>0</v>
      </c>
      <c r="X9" s="729"/>
      <c r="Y9" s="731">
        <v>0</v>
      </c>
      <c r="AA9" s="872"/>
      <c r="AB9" s="872"/>
      <c r="AC9" s="872"/>
    </row>
    <row r="10" spans="1:32" ht="16.5" hidden="1" customHeight="1">
      <c r="A10" s="1762"/>
      <c r="B10" s="729"/>
      <c r="C10" s="729">
        <v>0</v>
      </c>
      <c r="D10" s="729"/>
      <c r="E10" s="729">
        <v>0</v>
      </c>
      <c r="F10" s="729"/>
      <c r="G10" s="729">
        <v>0</v>
      </c>
      <c r="H10" s="729"/>
      <c r="I10" s="729">
        <v>0</v>
      </c>
      <c r="J10" s="729"/>
      <c r="K10" s="729">
        <v>0</v>
      </c>
      <c r="L10" s="729"/>
      <c r="M10" s="729">
        <v>0</v>
      </c>
      <c r="N10" s="729"/>
      <c r="O10" s="729">
        <v>0</v>
      </c>
      <c r="P10" s="729"/>
      <c r="Q10" s="729">
        <v>0</v>
      </c>
      <c r="R10" s="729"/>
      <c r="S10" s="730">
        <v>0</v>
      </c>
      <c r="T10" s="729"/>
      <c r="U10" s="730">
        <v>0</v>
      </c>
      <c r="V10" s="729"/>
      <c r="W10" s="729">
        <v>0</v>
      </c>
      <c r="X10" s="729"/>
      <c r="Y10" s="731">
        <v>0</v>
      </c>
      <c r="AA10" s="872"/>
      <c r="AB10" s="872"/>
      <c r="AC10" s="872"/>
    </row>
    <row r="11" spans="1:32" ht="18.899999999999999" customHeight="1">
      <c r="A11" s="1762" t="s">
        <v>10524</v>
      </c>
      <c r="B11" s="732">
        <v>0</v>
      </c>
      <c r="C11" s="732">
        <v>1E-4</v>
      </c>
      <c r="D11" s="732">
        <v>0</v>
      </c>
      <c r="E11" s="732">
        <v>1E-4</v>
      </c>
      <c r="F11" s="738">
        <f>0.126674052485749+0.3735-0.3697</f>
        <v>0.1305</v>
      </c>
      <c r="G11" s="732">
        <v>0</v>
      </c>
      <c r="H11" s="732">
        <v>0</v>
      </c>
      <c r="I11" s="732">
        <v>1E-4</v>
      </c>
      <c r="J11" s="732">
        <v>0</v>
      </c>
      <c r="K11" s="732">
        <v>1E-4</v>
      </c>
      <c r="L11" s="732">
        <v>0</v>
      </c>
      <c r="M11" s="732">
        <v>1E-4</v>
      </c>
      <c r="N11" s="732">
        <v>0</v>
      </c>
      <c r="O11" s="732">
        <v>1E-4</v>
      </c>
      <c r="P11" s="732">
        <v>0</v>
      </c>
      <c r="Q11" s="732">
        <v>1E-4</v>
      </c>
      <c r="R11" s="732">
        <v>0</v>
      </c>
      <c r="S11" s="732">
        <v>1E-4</v>
      </c>
      <c r="T11" s="732">
        <v>0</v>
      </c>
      <c r="U11" s="732">
        <v>1E-4</v>
      </c>
      <c r="V11" s="732">
        <v>0</v>
      </c>
      <c r="W11" s="732">
        <v>1E-4</v>
      </c>
      <c r="X11" s="732">
        <v>0</v>
      </c>
      <c r="Y11" s="733">
        <v>1E-4</v>
      </c>
      <c r="AA11" s="872"/>
      <c r="AB11" s="873"/>
      <c r="AC11" s="872"/>
    </row>
    <row r="12" spans="1:32" ht="18.899999999999999" customHeight="1">
      <c r="A12" s="1763"/>
      <c r="B12" s="734">
        <f>B11</f>
        <v>0</v>
      </c>
      <c r="C12" s="734">
        <f>C11</f>
        <v>1E-4</v>
      </c>
      <c r="D12" s="734">
        <f>IF(D11="","",D11+B12)</f>
        <v>0</v>
      </c>
      <c r="E12" s="734">
        <f t="shared" ref="E12:I12" si="0">C12+E11</f>
        <v>2.0000000000000001E-4</v>
      </c>
      <c r="F12" s="740">
        <f>IF(F11="","",F11+D12)</f>
        <v>0.1305</v>
      </c>
      <c r="G12" s="734">
        <f t="shared" si="0"/>
        <v>2.0000000000000001E-4</v>
      </c>
      <c r="H12" s="740">
        <f>IF(H11="","",H11+F12)</f>
        <v>0.1305</v>
      </c>
      <c r="I12" s="734">
        <f t="shared" si="0"/>
        <v>2.9999999999999997E-4</v>
      </c>
      <c r="J12" s="734">
        <f>IF(J11="","",J11+H12)</f>
        <v>0.1305</v>
      </c>
      <c r="K12" s="734">
        <f>I12+K11</f>
        <v>4.0000000000000002E-4</v>
      </c>
      <c r="L12" s="740">
        <f>IF(L11="","",L11+J12)</f>
        <v>0.1305</v>
      </c>
      <c r="M12" s="734">
        <f>K12+M11</f>
        <v>5.0000000000000001E-4</v>
      </c>
      <c r="N12" s="734">
        <f>IF(N11="","",N11+L12)</f>
        <v>0.1305</v>
      </c>
      <c r="O12" s="734">
        <f>M12+O11</f>
        <v>5.9999999999999995E-4</v>
      </c>
      <c r="P12" s="734">
        <f>IF(P11="","",P11+N12)</f>
        <v>0.1305</v>
      </c>
      <c r="Q12" s="734">
        <f>O12+Q11</f>
        <v>6.9999999999999999E-4</v>
      </c>
      <c r="R12" s="734">
        <f>IF(R11="","",R11+P12)</f>
        <v>0.1305</v>
      </c>
      <c r="S12" s="734">
        <f>Q12+S11</f>
        <v>8.0000000000000004E-4</v>
      </c>
      <c r="T12" s="734">
        <f>IF(T11="","",T11+R12)</f>
        <v>0.1305</v>
      </c>
      <c r="U12" s="734">
        <f>S12+U11</f>
        <v>8.9999999999999998E-4</v>
      </c>
      <c r="V12" s="734">
        <f>IF(V11="","",V11+T12)</f>
        <v>0.1305</v>
      </c>
      <c r="W12" s="734">
        <f>U12+W11</f>
        <v>1E-3</v>
      </c>
      <c r="X12" s="734">
        <f>IF(X11="","",X11+V12)</f>
        <v>0.1305</v>
      </c>
      <c r="Y12" s="735">
        <f>W12+Y11</f>
        <v>1.1000000000000001E-3</v>
      </c>
      <c r="Z12" s="736"/>
      <c r="AA12" s="874"/>
      <c r="AB12" s="875"/>
      <c r="AC12" s="872"/>
    </row>
    <row r="13" spans="1:32" ht="18.899999999999999" customHeight="1">
      <c r="A13" s="1762" t="s">
        <v>10526</v>
      </c>
      <c r="B13" s="732">
        <v>0</v>
      </c>
      <c r="C13" s="732">
        <v>3.6999999999999998E-2</v>
      </c>
      <c r="D13" s="738">
        <v>6.8199999999999997E-2</v>
      </c>
      <c r="E13" s="732">
        <v>3.7199999999999997E-2</v>
      </c>
      <c r="F13" s="732">
        <v>6.8999999999999999E-3</v>
      </c>
      <c r="G13" s="732">
        <v>3.9199999999999999E-2</v>
      </c>
      <c r="H13" s="732">
        <v>8.2000000000000007E-3</v>
      </c>
      <c r="I13" s="732">
        <v>3.9199999999999999E-2</v>
      </c>
      <c r="J13" s="732">
        <v>7.6700000000000004E-2</v>
      </c>
      <c r="K13" s="732">
        <v>3.9199999999999999E-2</v>
      </c>
      <c r="L13" s="732">
        <v>8.8999999999999999E-3</v>
      </c>
      <c r="M13" s="732">
        <v>3.9199999999999999E-2</v>
      </c>
      <c r="N13" s="732">
        <v>1.03E-2</v>
      </c>
      <c r="O13" s="732">
        <v>3.9199999999999999E-2</v>
      </c>
      <c r="P13" s="732">
        <v>1.52E-2</v>
      </c>
      <c r="Q13" s="732">
        <v>3.9199999999999999E-2</v>
      </c>
      <c r="R13" s="732">
        <v>1.8200000000000001E-2</v>
      </c>
      <c r="S13" s="732">
        <v>3.9199999999999999E-2</v>
      </c>
      <c r="T13" s="732">
        <v>1.2999999999999999E-3</v>
      </c>
      <c r="U13" s="732">
        <v>3.9199999999999999E-2</v>
      </c>
      <c r="V13" s="732">
        <v>2.0199999999999999E-2</v>
      </c>
      <c r="W13" s="732">
        <v>3.9199999999999999E-2</v>
      </c>
      <c r="X13" s="732">
        <v>8.9999999999999993E-3</v>
      </c>
      <c r="Y13" s="733">
        <v>3.9199999999999999E-2</v>
      </c>
      <c r="Z13" s="736"/>
      <c r="AA13" s="1676"/>
      <c r="AB13" s="875"/>
      <c r="AC13" s="872"/>
    </row>
    <row r="14" spans="1:32" ht="18.899999999999999" customHeight="1">
      <c r="A14" s="1763"/>
      <c r="B14" s="734">
        <f>B13</f>
        <v>0</v>
      </c>
      <c r="C14" s="734">
        <f>C13</f>
        <v>3.6999999999999998E-2</v>
      </c>
      <c r="D14" s="734">
        <f>IF(D13="","",B14+D13)</f>
        <v>6.8199999999999997E-2</v>
      </c>
      <c r="E14" s="734">
        <f t="shared" ref="E14:I14" si="1">C14+E13</f>
        <v>7.4200000000000002E-2</v>
      </c>
      <c r="F14" s="734">
        <f>IF(F13="","",D14+F13)</f>
        <v>7.51E-2</v>
      </c>
      <c r="G14" s="734">
        <f t="shared" si="1"/>
        <v>0.1134</v>
      </c>
      <c r="H14" s="734">
        <f>IF(H13="","",F14+H13)</f>
        <v>8.3299999999999999E-2</v>
      </c>
      <c r="I14" s="734">
        <f t="shared" si="1"/>
        <v>0.15260000000000001</v>
      </c>
      <c r="J14" s="734">
        <f>IF(J13="","",H14+J13)</f>
        <v>0.16</v>
      </c>
      <c r="K14" s="734">
        <f>I14+K13</f>
        <v>0.1918</v>
      </c>
      <c r="L14" s="734">
        <f>IF(L13="","",J14+L13)</f>
        <v>0.16889999999999999</v>
      </c>
      <c r="M14" s="734">
        <f>K14+M13</f>
        <v>0.23100000000000001</v>
      </c>
      <c r="N14" s="734">
        <f>IF(N13="","",L14+N13)</f>
        <v>0.1792</v>
      </c>
      <c r="O14" s="734">
        <f>M14+O13</f>
        <v>0.2702</v>
      </c>
      <c r="P14" s="734">
        <f>IF(P13="","",N14+P13)</f>
        <v>0.19439999999999999</v>
      </c>
      <c r="Q14" s="734">
        <f>O14+Q13</f>
        <v>0.30940000000000001</v>
      </c>
      <c r="R14" s="734">
        <f>IF(R13="","",P14+R13)</f>
        <v>0.21260000000000001</v>
      </c>
      <c r="S14" s="734">
        <f>Q14+S13</f>
        <v>0.34860000000000002</v>
      </c>
      <c r="T14" s="734">
        <f>IF(T13="","",R14+T13)</f>
        <v>0.21390000000000001</v>
      </c>
      <c r="U14" s="734">
        <f>S14+U13</f>
        <v>0.38779999999999998</v>
      </c>
      <c r="V14" s="734">
        <f>IF(V13="","",T14+V13)</f>
        <v>0.2341</v>
      </c>
      <c r="W14" s="734">
        <f>U14+W13</f>
        <v>0.42699999999999999</v>
      </c>
      <c r="X14" s="734">
        <f>IF(X13="","",V14+X13)</f>
        <v>0.24310000000000001</v>
      </c>
      <c r="Y14" s="735">
        <f>W14+Y13</f>
        <v>0.4662</v>
      </c>
      <c r="Z14" s="736"/>
      <c r="AA14" s="1676"/>
      <c r="AB14" s="875"/>
      <c r="AC14" s="876"/>
      <c r="AD14" s="739"/>
    </row>
    <row r="15" spans="1:32" ht="18.899999999999999" customHeight="1">
      <c r="A15" s="1762" t="s">
        <v>10528</v>
      </c>
      <c r="B15" s="732">
        <v>5.4899999999999997E-2</v>
      </c>
      <c r="C15" s="732">
        <v>4.3700000000000003E-2</v>
      </c>
      <c r="D15" s="732">
        <v>0</v>
      </c>
      <c r="E15" s="732">
        <v>4.2000000000000003E-2</v>
      </c>
      <c r="F15" s="732">
        <v>4.7000000000000002E-3</v>
      </c>
      <c r="G15" s="732">
        <v>4.5999999999999999E-2</v>
      </c>
      <c r="H15" s="732">
        <v>2.0000000000000001E-4</v>
      </c>
      <c r="I15" s="732">
        <v>4.5999999999999999E-2</v>
      </c>
      <c r="J15" s="732">
        <v>3.9E-2</v>
      </c>
      <c r="K15" s="732">
        <v>4.5999999999999999E-2</v>
      </c>
      <c r="L15" s="732">
        <v>2.3800000000000002E-2</v>
      </c>
      <c r="M15" s="732">
        <v>4.5999999999999999E-2</v>
      </c>
      <c r="N15" s="732">
        <v>8.0999999999999996E-3</v>
      </c>
      <c r="O15" s="732">
        <v>4.5999999999999999E-2</v>
      </c>
      <c r="P15" s="732">
        <v>3.3E-3</v>
      </c>
      <c r="Q15" s="732">
        <v>4.5999999999999999E-2</v>
      </c>
      <c r="R15" s="738">
        <v>3.3999999999999998E-3</v>
      </c>
      <c r="S15" s="732">
        <v>4.5999999999999999E-2</v>
      </c>
      <c r="T15" s="738">
        <v>5.6300000000000003E-2</v>
      </c>
      <c r="U15" s="732">
        <v>4.5999999999999999E-2</v>
      </c>
      <c r="V15" s="738">
        <v>2.0000000000000001E-4</v>
      </c>
      <c r="W15" s="732">
        <v>4.1000000000000002E-2</v>
      </c>
      <c r="X15" s="732">
        <v>1.03E-2</v>
      </c>
      <c r="Y15" s="733">
        <v>4.1000000000000002E-2</v>
      </c>
      <c r="Z15" s="736"/>
      <c r="AA15" s="1676"/>
      <c r="AB15" s="875"/>
      <c r="AC15" s="872"/>
    </row>
    <row r="16" spans="1:32" ht="18.899999999999999" customHeight="1">
      <c r="A16" s="1763"/>
      <c r="B16" s="734">
        <f>B15</f>
        <v>5.4899999999999997E-2</v>
      </c>
      <c r="C16" s="734">
        <f>C15</f>
        <v>4.3700000000000003E-2</v>
      </c>
      <c r="D16" s="734">
        <f>IF(D15="","",B16+D15)</f>
        <v>5.4899999999999997E-2</v>
      </c>
      <c r="E16" s="734">
        <f t="shared" ref="E16:I16" si="2">C16+E15</f>
        <v>8.5699999999999998E-2</v>
      </c>
      <c r="F16" s="734">
        <f>IF(F15="","",D16+F15)</f>
        <v>5.96E-2</v>
      </c>
      <c r="G16" s="734">
        <f t="shared" si="2"/>
        <v>0.13170000000000001</v>
      </c>
      <c r="H16" s="734">
        <f>IF(H15="","",F16+H15)</f>
        <v>5.9799999999999999E-2</v>
      </c>
      <c r="I16" s="734">
        <f t="shared" si="2"/>
        <v>0.1777</v>
      </c>
      <c r="J16" s="734">
        <f>IF(J15="","",H16+J15)</f>
        <v>9.8799999999999999E-2</v>
      </c>
      <c r="K16" s="734">
        <f>I16+K15</f>
        <v>0.22370000000000001</v>
      </c>
      <c r="L16" s="734">
        <f>IF(L15="","",J16+L15)</f>
        <v>0.1226</v>
      </c>
      <c r="M16" s="734">
        <f>K16+M15</f>
        <v>0.2697</v>
      </c>
      <c r="N16" s="734">
        <f>IF(N15="","",L16+N15)</f>
        <v>0.13070000000000001</v>
      </c>
      <c r="O16" s="734">
        <f>M16+O15</f>
        <v>0.31569999999999998</v>
      </c>
      <c r="P16" s="734">
        <f>IF(P15="","",N16+P15)</f>
        <v>0.13400000000000001</v>
      </c>
      <c r="Q16" s="734">
        <f>O16+Q15</f>
        <v>0.36170000000000002</v>
      </c>
      <c r="R16" s="734">
        <f>IF(R15="","",P16+R15)</f>
        <v>0.13739999999999999</v>
      </c>
      <c r="S16" s="734">
        <f>Q16+S15</f>
        <v>0.40770000000000001</v>
      </c>
      <c r="T16" s="734">
        <f>IF(T15="","",R16+T15)</f>
        <v>0.19370000000000001</v>
      </c>
      <c r="U16" s="734">
        <f>S16+U15</f>
        <v>0.45369999999999999</v>
      </c>
      <c r="V16" s="734">
        <f>IF(V15="","",T16+V15)</f>
        <v>0.19389999999999999</v>
      </c>
      <c r="W16" s="734">
        <f>U16+W15</f>
        <v>0.49469999999999997</v>
      </c>
      <c r="X16" s="734">
        <f>IF(X15="","",V16+X15)</f>
        <v>0.20419999999999999</v>
      </c>
      <c r="Y16" s="735">
        <f>W16+Y15</f>
        <v>0.53569999999999995</v>
      </c>
      <c r="Z16" s="736"/>
      <c r="AA16" s="1677"/>
      <c r="AB16" s="875"/>
      <c r="AC16" s="872"/>
    </row>
    <row r="17" spans="1:29" ht="18.899999999999999" customHeight="1">
      <c r="A17" s="1762" t="s">
        <v>10529</v>
      </c>
      <c r="B17" s="732">
        <v>1.55E-2</v>
      </c>
      <c r="C17" s="732">
        <v>5.9499999999999997E-2</v>
      </c>
      <c r="D17" s="738">
        <v>0.1022</v>
      </c>
      <c r="E17" s="732">
        <v>5.7099999999999998E-2</v>
      </c>
      <c r="F17" s="732">
        <v>1.0999999999999999E-2</v>
      </c>
      <c r="G17" s="732">
        <v>6.0199999999999997E-2</v>
      </c>
      <c r="H17" s="738">
        <v>0.1055</v>
      </c>
      <c r="I17" s="732">
        <v>6.0100000000000001E-2</v>
      </c>
      <c r="J17" s="732">
        <v>5.5800000000000002E-2</v>
      </c>
      <c r="K17" s="732">
        <v>6.0100000000000001E-2</v>
      </c>
      <c r="L17" s="738">
        <f>0.07-0.0015</f>
        <v>6.8500000000000005E-2</v>
      </c>
      <c r="M17" s="732">
        <v>6.0100000000000001E-2</v>
      </c>
      <c r="N17" s="738">
        <f>0.1326-0.0002</f>
        <v>0.13239999999999999</v>
      </c>
      <c r="O17" s="732">
        <v>6.0100000000000001E-2</v>
      </c>
      <c r="P17" s="732">
        <v>5.7200000000000001E-2</v>
      </c>
      <c r="Q17" s="732">
        <v>6.0100000000000001E-2</v>
      </c>
      <c r="R17" s="732">
        <v>4.1000000000000002E-2</v>
      </c>
      <c r="S17" s="732">
        <v>6.0100000000000001E-2</v>
      </c>
      <c r="T17" s="732">
        <v>3.4299999999999997E-2</v>
      </c>
      <c r="U17" s="732">
        <v>6.0100000000000001E-2</v>
      </c>
      <c r="V17" s="732">
        <v>0.1366</v>
      </c>
      <c r="W17" s="732">
        <v>6.08E-2</v>
      </c>
      <c r="X17" s="732">
        <v>2.5000000000000001E-2</v>
      </c>
      <c r="Y17" s="733">
        <v>6.13E-2</v>
      </c>
      <c r="Z17" s="736"/>
      <c r="AA17" s="1676"/>
      <c r="AB17" s="875"/>
      <c r="AC17" s="872"/>
    </row>
    <row r="18" spans="1:29" ht="18.899999999999999" customHeight="1">
      <c r="A18" s="1763"/>
      <c r="B18" s="734">
        <f>B17</f>
        <v>1.55E-2</v>
      </c>
      <c r="C18" s="734">
        <f>C17</f>
        <v>5.9499999999999997E-2</v>
      </c>
      <c r="D18" s="740">
        <f>IF(D17="","",B18+D17)</f>
        <v>0.1177</v>
      </c>
      <c r="E18" s="734">
        <f t="shared" ref="E18:I18" si="3">C18+E17</f>
        <v>0.1166</v>
      </c>
      <c r="F18" s="734">
        <f>IF(F17="","",D18+F17)</f>
        <v>0.12870000000000001</v>
      </c>
      <c r="G18" s="734">
        <f t="shared" si="3"/>
        <v>0.17680000000000001</v>
      </c>
      <c r="H18" s="734">
        <f>IF(H17="","",F18+H17)</f>
        <v>0.23419999999999999</v>
      </c>
      <c r="I18" s="734">
        <f t="shared" si="3"/>
        <v>0.2369</v>
      </c>
      <c r="J18" s="734">
        <f>IF(J17="","",H18+J17)</f>
        <v>0.28999999999999998</v>
      </c>
      <c r="K18" s="734">
        <f>I18+K17</f>
        <v>0.29699999999999999</v>
      </c>
      <c r="L18" s="740">
        <f>IF(L17="","",J18+L17)</f>
        <v>0.35849999999999999</v>
      </c>
      <c r="M18" s="734">
        <f>K18+M17</f>
        <v>0.35709999999999997</v>
      </c>
      <c r="N18" s="734">
        <f>IF(N17="","",L18+N17)</f>
        <v>0.4909</v>
      </c>
      <c r="O18" s="734">
        <f>M18+O17</f>
        <v>0.41720000000000002</v>
      </c>
      <c r="P18" s="734">
        <f>IF(P17="","",N18+P17)</f>
        <v>0.54810000000000003</v>
      </c>
      <c r="Q18" s="734">
        <f>O18+Q17</f>
        <v>0.4773</v>
      </c>
      <c r="R18" s="734">
        <f>IF(R17="","",P18+R17)</f>
        <v>0.58909999999999996</v>
      </c>
      <c r="S18" s="734">
        <f>Q18+S17</f>
        <v>0.53739999999999999</v>
      </c>
      <c r="T18" s="734">
        <f>IF(T17="","",R18+T17)</f>
        <v>0.62339999999999995</v>
      </c>
      <c r="U18" s="734">
        <f>S18+U17</f>
        <v>0.59750000000000003</v>
      </c>
      <c r="V18" s="734">
        <f>IF(V17="","",T18+V17)</f>
        <v>0.76</v>
      </c>
      <c r="W18" s="734">
        <f>U18+W17</f>
        <v>0.6583</v>
      </c>
      <c r="X18" s="734">
        <f>IF(X17="","",V18+X17)</f>
        <v>0.78500000000000003</v>
      </c>
      <c r="Y18" s="735">
        <f>W18+Y17</f>
        <v>0.71960000000000002</v>
      </c>
      <c r="Z18" s="736"/>
      <c r="AA18" s="1677"/>
      <c r="AB18" s="875"/>
      <c r="AC18" s="872"/>
    </row>
    <row r="19" spans="1:29" ht="18.899999999999999" customHeight="1">
      <c r="A19" s="1762" t="s">
        <v>10531</v>
      </c>
      <c r="B19" s="738">
        <f>0.0681/0.1984*0.0043+0.0681</f>
        <v>6.9599999999999995E-2</v>
      </c>
      <c r="C19" s="732">
        <v>6.1199999999999997E-2</v>
      </c>
      <c r="D19" s="732">
        <v>2.9700000000000001E-2</v>
      </c>
      <c r="E19" s="732">
        <v>6.1199999999999997E-2</v>
      </c>
      <c r="F19" s="732">
        <v>2.23E-2</v>
      </c>
      <c r="G19" s="732">
        <v>6.6600000000000006E-2</v>
      </c>
      <c r="H19" s="738">
        <v>6.8099999999999994E-2</v>
      </c>
      <c r="I19" s="732">
        <v>6.6600000000000006E-2</v>
      </c>
      <c r="J19" s="738">
        <v>5.8000000000000003E-2</v>
      </c>
      <c r="K19" s="732">
        <v>6.6600000000000006E-2</v>
      </c>
      <c r="L19" s="738">
        <v>0.13689999999999999</v>
      </c>
      <c r="M19" s="732">
        <v>6.6600000000000006E-2</v>
      </c>
      <c r="N19" s="732">
        <v>8.09E-2</v>
      </c>
      <c r="O19" s="732">
        <v>6.6600000000000006E-2</v>
      </c>
      <c r="P19" s="732">
        <v>5.1799999999999999E-2</v>
      </c>
      <c r="Q19" s="732">
        <v>6.6600000000000006E-2</v>
      </c>
      <c r="R19" s="732">
        <v>6.4799999999999996E-2</v>
      </c>
      <c r="S19" s="732">
        <v>6.6600000000000006E-2</v>
      </c>
      <c r="T19" s="738">
        <v>0.15279999999999999</v>
      </c>
      <c r="U19" s="732">
        <v>6.6600000000000006E-2</v>
      </c>
      <c r="V19" s="738">
        <v>6.7500000000000004E-2</v>
      </c>
      <c r="W19" s="732">
        <v>6.2399999999999997E-2</v>
      </c>
      <c r="X19" s="732">
        <v>2.7E-2</v>
      </c>
      <c r="Y19" s="733">
        <v>6.3399999999999998E-2</v>
      </c>
      <c r="Z19" s="736"/>
      <c r="AA19" s="1676"/>
      <c r="AB19" s="875"/>
      <c r="AC19" s="872"/>
    </row>
    <row r="20" spans="1:29" ht="18.899999999999999" customHeight="1">
      <c r="A20" s="1763"/>
      <c r="B20" s="740">
        <f>B19</f>
        <v>6.9599999999999995E-2</v>
      </c>
      <c r="C20" s="734">
        <f>C19</f>
        <v>6.1199999999999997E-2</v>
      </c>
      <c r="D20" s="740">
        <f>IF(D19="","",B20+D19)</f>
        <v>9.9299999999999999E-2</v>
      </c>
      <c r="E20" s="734">
        <f>C20+E19</f>
        <v>0.12239999999999999</v>
      </c>
      <c r="F20" s="740">
        <f>IF(F19="","",D20+F19)</f>
        <v>0.1216</v>
      </c>
      <c r="G20" s="734">
        <f>E20+G19</f>
        <v>0.189</v>
      </c>
      <c r="H20" s="734">
        <f>IF(H19="","",F20+H19)</f>
        <v>0.18970000000000001</v>
      </c>
      <c r="I20" s="734">
        <f>G20+I19</f>
        <v>0.25559999999999999</v>
      </c>
      <c r="J20" s="734">
        <f t="shared" ref="J20:O20" si="4">IF(J19="","",H20+J19)</f>
        <v>0.2477</v>
      </c>
      <c r="K20" s="734">
        <f t="shared" si="4"/>
        <v>0.32219999999999999</v>
      </c>
      <c r="L20" s="734">
        <f t="shared" si="4"/>
        <v>0.3846</v>
      </c>
      <c r="M20" s="734">
        <f t="shared" si="4"/>
        <v>0.38879999999999998</v>
      </c>
      <c r="N20" s="734">
        <f t="shared" si="4"/>
        <v>0.46550000000000002</v>
      </c>
      <c r="O20" s="734">
        <f t="shared" si="4"/>
        <v>0.45540000000000003</v>
      </c>
      <c r="P20" s="734">
        <f>P19+N20</f>
        <v>0.51729999999999998</v>
      </c>
      <c r="Q20" s="734">
        <f t="shared" ref="Q20:Y20" si="5">IF(Q19="","",O20+Q19)</f>
        <v>0.52200000000000002</v>
      </c>
      <c r="R20" s="734">
        <f t="shared" si="5"/>
        <v>0.58209999999999995</v>
      </c>
      <c r="S20" s="734">
        <f t="shared" si="5"/>
        <v>0.58860000000000001</v>
      </c>
      <c r="T20" s="734">
        <f t="shared" si="5"/>
        <v>0.7349</v>
      </c>
      <c r="U20" s="734">
        <f t="shared" si="5"/>
        <v>0.6552</v>
      </c>
      <c r="V20" s="734">
        <f t="shared" si="5"/>
        <v>0.8024</v>
      </c>
      <c r="W20" s="734">
        <f t="shared" si="5"/>
        <v>0.71760000000000002</v>
      </c>
      <c r="X20" s="734">
        <f t="shared" si="5"/>
        <v>0.82940000000000003</v>
      </c>
      <c r="Y20" s="734">
        <f t="shared" si="5"/>
        <v>0.78100000000000003</v>
      </c>
      <c r="Z20" s="736"/>
      <c r="AA20" s="1677"/>
      <c r="AB20" s="875"/>
      <c r="AC20" s="872"/>
    </row>
    <row r="21" spans="1:29" ht="18.899999999999999" customHeight="1">
      <c r="A21" s="1762" t="s">
        <v>10533</v>
      </c>
      <c r="B21" s="732">
        <v>0</v>
      </c>
      <c r="C21" s="732">
        <v>1E-4</v>
      </c>
      <c r="D21" s="732">
        <v>5.9999999999999995E-4</v>
      </c>
      <c r="E21" s="732">
        <v>1.5E-3</v>
      </c>
      <c r="F21" s="732">
        <v>0</v>
      </c>
      <c r="G21" s="732">
        <v>5.1999999999999998E-3</v>
      </c>
      <c r="H21" s="732">
        <v>0</v>
      </c>
      <c r="I21" s="732">
        <v>5.1999999999999998E-3</v>
      </c>
      <c r="J21" s="732">
        <v>0</v>
      </c>
      <c r="K21" s="732">
        <v>5.1999999999999998E-3</v>
      </c>
      <c r="L21" s="732">
        <v>0</v>
      </c>
      <c r="M21" s="732">
        <v>5.1999999999999998E-3</v>
      </c>
      <c r="N21" s="732">
        <v>0</v>
      </c>
      <c r="O21" s="732">
        <v>5.1999999999999998E-3</v>
      </c>
      <c r="P21" s="738">
        <v>1.2800000000000001E-2</v>
      </c>
      <c r="Q21" s="732">
        <v>5.1999999999999998E-3</v>
      </c>
      <c r="R21" s="732">
        <v>1.6999999999999999E-3</v>
      </c>
      <c r="S21" s="732">
        <v>5.1999999999999998E-3</v>
      </c>
      <c r="T21" s="732">
        <v>0</v>
      </c>
      <c r="U21" s="732">
        <v>5.1999999999999998E-3</v>
      </c>
      <c r="V21" s="732">
        <v>0</v>
      </c>
      <c r="W21" s="732">
        <v>5.1999999999999998E-3</v>
      </c>
      <c r="X21" s="738">
        <v>0.20499999999999999</v>
      </c>
      <c r="Y21" s="733">
        <v>5.3E-3</v>
      </c>
      <c r="Z21" s="736"/>
      <c r="AA21" s="1676"/>
      <c r="AB21" s="875"/>
      <c r="AC21" s="872"/>
    </row>
    <row r="22" spans="1:29" ht="18.899999999999999" customHeight="1">
      <c r="A22" s="1763"/>
      <c r="B22" s="734">
        <f>B21</f>
        <v>0</v>
      </c>
      <c r="C22" s="734">
        <f>C21</f>
        <v>1E-4</v>
      </c>
      <c r="D22" s="734">
        <f>IF(D21="","",B22+D21)</f>
        <v>5.9999999999999995E-4</v>
      </c>
      <c r="E22" s="734">
        <f t="shared" ref="E22:I22" si="6">C22+E21</f>
        <v>1.6000000000000001E-3</v>
      </c>
      <c r="F22" s="734">
        <f>IF(F21="","",D22+F21)</f>
        <v>5.9999999999999995E-4</v>
      </c>
      <c r="G22" s="734">
        <f t="shared" si="6"/>
        <v>6.7999999999999996E-3</v>
      </c>
      <c r="H22" s="734">
        <f>IF(H21="","",F22+H21)</f>
        <v>5.9999999999999995E-4</v>
      </c>
      <c r="I22" s="734">
        <f t="shared" si="6"/>
        <v>1.2E-2</v>
      </c>
      <c r="J22" s="734">
        <f>IF(J21="","",H22+J21)</f>
        <v>5.9999999999999995E-4</v>
      </c>
      <c r="K22" s="734">
        <f>I22+K21</f>
        <v>1.72E-2</v>
      </c>
      <c r="L22" s="734">
        <f>IF(L21="","",J22+L21)</f>
        <v>5.9999999999999995E-4</v>
      </c>
      <c r="M22" s="734">
        <f>K22+M21</f>
        <v>2.24E-2</v>
      </c>
      <c r="N22" s="734">
        <f>IF(N21="","",L22+N21)</f>
        <v>5.9999999999999995E-4</v>
      </c>
      <c r="O22" s="734">
        <f>M22+O21</f>
        <v>2.76E-2</v>
      </c>
      <c r="P22" s="734">
        <f>IF(P21="","",N22+P21)</f>
        <v>1.34E-2</v>
      </c>
      <c r="Q22" s="734">
        <f>O22+Q21</f>
        <v>3.2800000000000003E-2</v>
      </c>
      <c r="R22" s="734">
        <f>IF(R21="","",P22+R21)</f>
        <v>1.5100000000000001E-2</v>
      </c>
      <c r="S22" s="734">
        <f>Q22+S21</f>
        <v>3.7999999999999999E-2</v>
      </c>
      <c r="T22" s="734">
        <f>IF(T21="","",R22+T21)</f>
        <v>1.5100000000000001E-2</v>
      </c>
      <c r="U22" s="734">
        <f>S22+U21</f>
        <v>4.3200000000000002E-2</v>
      </c>
      <c r="V22" s="734">
        <f>IF(V21="","",T22+V21)</f>
        <v>1.5100000000000001E-2</v>
      </c>
      <c r="W22" s="734">
        <f>U22+W21</f>
        <v>4.8399999999999999E-2</v>
      </c>
      <c r="X22" s="734">
        <f>IF(X21="","",V22+X21)</f>
        <v>0.22009999999999999</v>
      </c>
      <c r="Y22" s="735">
        <f>W22+Y21</f>
        <v>5.3699999999999998E-2</v>
      </c>
      <c r="Z22" s="736"/>
      <c r="AA22" s="1677"/>
      <c r="AB22" s="875"/>
      <c r="AC22" s="872"/>
    </row>
    <row r="23" spans="1:29" ht="18.899999999999999" customHeight="1">
      <c r="A23" s="1762" t="s">
        <v>10535</v>
      </c>
      <c r="B23" s="732">
        <f>0.0002/0.1984*0.0043+0.0002</f>
        <v>2.0000000000000001E-4</v>
      </c>
      <c r="C23" s="732">
        <v>2.0000000000000001E-4</v>
      </c>
      <c r="D23" s="732">
        <v>0</v>
      </c>
      <c r="E23" s="732">
        <v>2.0000000000000001E-4</v>
      </c>
      <c r="F23" s="732">
        <v>1E-4</v>
      </c>
      <c r="G23" s="732">
        <v>5.1999999999999998E-3</v>
      </c>
      <c r="H23" s="732">
        <v>0</v>
      </c>
      <c r="I23" s="732">
        <v>5.1999999999999998E-3</v>
      </c>
      <c r="J23" s="732">
        <v>0</v>
      </c>
      <c r="K23" s="732">
        <v>5.1999999999999998E-3</v>
      </c>
      <c r="L23" s="732">
        <v>8.0000000000000004E-4</v>
      </c>
      <c r="M23" s="732">
        <v>5.1999999999999998E-3</v>
      </c>
      <c r="N23" s="732">
        <v>1E-4</v>
      </c>
      <c r="O23" s="732">
        <v>5.1999999999999998E-3</v>
      </c>
      <c r="P23" s="732">
        <v>0</v>
      </c>
      <c r="Q23" s="732">
        <v>5.1999999999999998E-3</v>
      </c>
      <c r="R23" s="732">
        <v>0</v>
      </c>
      <c r="S23" s="732">
        <v>5.1999999999999998E-3</v>
      </c>
      <c r="T23" s="732">
        <v>0</v>
      </c>
      <c r="U23" s="732">
        <v>5.1999999999999998E-3</v>
      </c>
      <c r="V23" s="732">
        <v>0</v>
      </c>
      <c r="W23" s="732">
        <v>5.1999999999999998E-3</v>
      </c>
      <c r="X23" s="732">
        <v>0</v>
      </c>
      <c r="Y23" s="733">
        <v>5.3E-3</v>
      </c>
      <c r="Z23" s="736"/>
      <c r="AA23" s="1676"/>
      <c r="AB23" s="875"/>
      <c r="AC23" s="872"/>
    </row>
    <row r="24" spans="1:29" ht="18.899999999999999" customHeight="1">
      <c r="A24" s="1763"/>
      <c r="B24" s="734">
        <f>B23</f>
        <v>2.0000000000000001E-4</v>
      </c>
      <c r="C24" s="734">
        <f>C23</f>
        <v>2.0000000000000001E-4</v>
      </c>
      <c r="D24" s="734">
        <f>IF(D23="","",B24+D23)</f>
        <v>2.0000000000000001E-4</v>
      </c>
      <c r="E24" s="734">
        <f t="shared" ref="E24:I24" si="7">C24+E23</f>
        <v>4.0000000000000002E-4</v>
      </c>
      <c r="F24" s="734">
        <f>IF(F23="","",D24+F23)</f>
        <v>2.9999999999999997E-4</v>
      </c>
      <c r="G24" s="734">
        <f t="shared" si="7"/>
        <v>5.5999999999999999E-3</v>
      </c>
      <c r="H24" s="734">
        <f>IF(H23="","",F24+H23)</f>
        <v>2.9999999999999997E-4</v>
      </c>
      <c r="I24" s="734">
        <f t="shared" si="7"/>
        <v>1.0800000000000001E-2</v>
      </c>
      <c r="J24" s="734">
        <f>IF(J23="","",H24+J23)</f>
        <v>2.9999999999999997E-4</v>
      </c>
      <c r="K24" s="734">
        <f>I24+K23</f>
        <v>1.6E-2</v>
      </c>
      <c r="L24" s="734">
        <f>IF(L23="","",J24+L23)</f>
        <v>1.1000000000000001E-3</v>
      </c>
      <c r="M24" s="734">
        <f>K24+M23</f>
        <v>2.12E-2</v>
      </c>
      <c r="N24" s="734">
        <f>IF(N23="","",L24+N23)</f>
        <v>1.1999999999999999E-3</v>
      </c>
      <c r="O24" s="734">
        <f>M24+O23</f>
        <v>2.64E-2</v>
      </c>
      <c r="P24" s="734">
        <f>IF(P23="","",N24+P23)</f>
        <v>1.1999999999999999E-3</v>
      </c>
      <c r="Q24" s="734">
        <f>O24+Q23</f>
        <v>3.1600000000000003E-2</v>
      </c>
      <c r="R24" s="734">
        <f>IF(R23="","",P24+R23)</f>
        <v>1.1999999999999999E-3</v>
      </c>
      <c r="S24" s="734">
        <f>Q24+S23</f>
        <v>3.6799999999999999E-2</v>
      </c>
      <c r="T24" s="734">
        <f>IF(T23="","",R24+T23)</f>
        <v>1.1999999999999999E-3</v>
      </c>
      <c r="U24" s="734">
        <f>S24+U23</f>
        <v>4.2000000000000003E-2</v>
      </c>
      <c r="V24" s="734">
        <f>IF(V23="","",T24+V23)</f>
        <v>1.1999999999999999E-3</v>
      </c>
      <c r="W24" s="734">
        <f>U24+W23</f>
        <v>4.7199999999999999E-2</v>
      </c>
      <c r="X24" s="734">
        <f>IF(X23="","",V24+X23)</f>
        <v>1.1999999999999999E-3</v>
      </c>
      <c r="Y24" s="735">
        <f>W24+Y23</f>
        <v>5.2499999999999998E-2</v>
      </c>
      <c r="Z24" s="736"/>
      <c r="AA24" s="1677"/>
      <c r="AB24" s="875"/>
      <c r="AC24" s="872"/>
    </row>
    <row r="25" spans="1:29" ht="18.899999999999999" customHeight="1">
      <c r="A25" s="1762" t="s">
        <v>10537</v>
      </c>
      <c r="B25" s="732">
        <f>0.0599/0.1984*0.0043+0.0599</f>
        <v>6.1199999999999997E-2</v>
      </c>
      <c r="C25" s="732">
        <v>8.0000000000000004E-4</v>
      </c>
      <c r="D25" s="732">
        <v>0</v>
      </c>
      <c r="E25" s="732">
        <v>6.9999999999999999E-4</v>
      </c>
      <c r="F25" s="732">
        <v>0</v>
      </c>
      <c r="G25" s="732">
        <v>3.3E-3</v>
      </c>
      <c r="H25" s="738">
        <v>6.4399999999999999E-2</v>
      </c>
      <c r="I25" s="732">
        <v>3.3E-3</v>
      </c>
      <c r="J25" s="732">
        <v>0</v>
      </c>
      <c r="K25" s="732">
        <v>3.3E-3</v>
      </c>
      <c r="L25" s="732">
        <v>0</v>
      </c>
      <c r="M25" s="732">
        <v>3.3E-3</v>
      </c>
      <c r="N25" s="738">
        <v>0</v>
      </c>
      <c r="O25" s="732">
        <v>3.3E-3</v>
      </c>
      <c r="P25" s="732">
        <v>2.5999999999999999E-3</v>
      </c>
      <c r="Q25" s="732">
        <v>3.3E-3</v>
      </c>
      <c r="R25" s="738">
        <v>3.4799999999999998E-2</v>
      </c>
      <c r="S25" s="732">
        <v>3.3E-3</v>
      </c>
      <c r="T25" s="732">
        <v>0</v>
      </c>
      <c r="U25" s="732">
        <v>3.3E-3</v>
      </c>
      <c r="V25" s="732">
        <v>8.0000000000000004E-4</v>
      </c>
      <c r="W25" s="732">
        <v>3.3E-3</v>
      </c>
      <c r="X25" s="732">
        <v>0</v>
      </c>
      <c r="Y25" s="733">
        <v>3.3E-3</v>
      </c>
      <c r="Z25" s="736"/>
      <c r="AA25" s="1676"/>
      <c r="AB25" s="875"/>
      <c r="AC25" s="872"/>
    </row>
    <row r="26" spans="1:29" ht="18.899999999999999" customHeight="1">
      <c r="A26" s="1763"/>
      <c r="B26" s="734">
        <f>B25</f>
        <v>6.1199999999999997E-2</v>
      </c>
      <c r="C26" s="734">
        <f>C25</f>
        <v>8.0000000000000004E-4</v>
      </c>
      <c r="D26" s="734">
        <f>IF(D25="","",B26+D25)</f>
        <v>6.1199999999999997E-2</v>
      </c>
      <c r="E26" s="734">
        <f t="shared" ref="E26:I26" si="8">C26+E25</f>
        <v>1.5E-3</v>
      </c>
      <c r="F26" s="734">
        <f>IF(F25="","",D26+F25)</f>
        <v>6.1199999999999997E-2</v>
      </c>
      <c r="G26" s="734">
        <f t="shared" si="8"/>
        <v>4.7999999999999996E-3</v>
      </c>
      <c r="H26" s="734">
        <f>IF(H25="","",F26+H25)</f>
        <v>0.12559999999999999</v>
      </c>
      <c r="I26" s="734">
        <f t="shared" si="8"/>
        <v>8.0999999999999996E-3</v>
      </c>
      <c r="J26" s="734">
        <f>IF(J25="","",H26+J25)</f>
        <v>0.12559999999999999</v>
      </c>
      <c r="K26" s="734">
        <f>IF(K25="","",I26+K25)</f>
        <v>1.14E-2</v>
      </c>
      <c r="L26" s="734">
        <f>IF(L25="","",J26+L25)</f>
        <v>0.12559999999999999</v>
      </c>
      <c r="M26" s="734">
        <f>K26+M25</f>
        <v>1.47E-2</v>
      </c>
      <c r="N26" s="734">
        <f>IF(N25="","",L26+N25)</f>
        <v>0.12559999999999999</v>
      </c>
      <c r="O26" s="734">
        <f>M26+O25</f>
        <v>1.7999999999999999E-2</v>
      </c>
      <c r="P26" s="734">
        <f>IF(P25="","",N26+P25)</f>
        <v>0.12820000000000001</v>
      </c>
      <c r="Q26" s="734">
        <f>O35+Q25</f>
        <v>0.25030000000000002</v>
      </c>
      <c r="R26" s="734">
        <f>IF(R25="","",P26+R25)</f>
        <v>0.16300000000000001</v>
      </c>
      <c r="S26" s="734">
        <f>Q26+S25</f>
        <v>0.25359999999999999</v>
      </c>
      <c r="T26" s="734">
        <f>IF(T25="","",R26+T25)</f>
        <v>0.16300000000000001</v>
      </c>
      <c r="U26" s="734">
        <f>S26+U25</f>
        <v>0.25690000000000002</v>
      </c>
      <c r="V26" s="734">
        <f>IF(V25="","",T26+V25)</f>
        <v>0.1638</v>
      </c>
      <c r="W26" s="734">
        <f>U26+W25</f>
        <v>0.26019999999999999</v>
      </c>
      <c r="X26" s="734">
        <f>IF(X25="","",V26+X25)</f>
        <v>0.1638</v>
      </c>
      <c r="Y26" s="735">
        <f>W26+Y25</f>
        <v>0.26350000000000001</v>
      </c>
      <c r="Z26" s="736"/>
      <c r="AA26" s="1677"/>
      <c r="AB26" s="875"/>
      <c r="AC26" s="872"/>
    </row>
    <row r="27" spans="1:29" ht="18.899999999999999" customHeight="1">
      <c r="A27" s="1762" t="s">
        <v>10539</v>
      </c>
      <c r="B27" s="732">
        <v>0</v>
      </c>
      <c r="C27" s="732">
        <v>1E-4</v>
      </c>
      <c r="D27" s="732">
        <v>0</v>
      </c>
      <c r="E27" s="732">
        <v>1E-4</v>
      </c>
      <c r="F27" s="738">
        <v>0.19700000000000001</v>
      </c>
      <c r="G27" s="732">
        <v>8.0000000000000004E-4</v>
      </c>
      <c r="H27" s="732">
        <v>0</v>
      </c>
      <c r="I27" s="732">
        <v>8.0000000000000004E-4</v>
      </c>
      <c r="J27" s="732">
        <v>0</v>
      </c>
      <c r="K27" s="732">
        <v>8.0000000000000004E-4</v>
      </c>
      <c r="L27" s="732">
        <v>0</v>
      </c>
      <c r="M27" s="732">
        <v>8.0000000000000004E-4</v>
      </c>
      <c r="N27" s="738">
        <v>0</v>
      </c>
      <c r="O27" s="732">
        <v>8.0000000000000004E-4</v>
      </c>
      <c r="P27" s="732">
        <v>0</v>
      </c>
      <c r="Q27" s="732">
        <v>8.0000000000000004E-4</v>
      </c>
      <c r="R27" s="732">
        <v>0</v>
      </c>
      <c r="S27" s="732">
        <v>8.0000000000000004E-4</v>
      </c>
      <c r="T27" s="732">
        <v>1.5E-3</v>
      </c>
      <c r="U27" s="732">
        <v>8.0000000000000004E-4</v>
      </c>
      <c r="V27" s="732">
        <v>0</v>
      </c>
      <c r="W27" s="732">
        <v>8.0000000000000004E-4</v>
      </c>
      <c r="X27" s="732">
        <v>0</v>
      </c>
      <c r="Y27" s="733">
        <v>8.9999999999999998E-4</v>
      </c>
      <c r="Z27" s="736"/>
      <c r="AA27" s="1676"/>
      <c r="AB27" s="875"/>
      <c r="AC27" s="872"/>
    </row>
    <row r="28" spans="1:29" ht="18.899999999999999" customHeight="1">
      <c r="A28" s="1763"/>
      <c r="B28" s="734">
        <f>B27</f>
        <v>0</v>
      </c>
      <c r="C28" s="734">
        <f>C27</f>
        <v>1E-4</v>
      </c>
      <c r="D28" s="734">
        <f>IF(D27="","",B28+D27)</f>
        <v>0</v>
      </c>
      <c r="E28" s="734">
        <f t="shared" ref="E28:I28" si="9">C28+E27</f>
        <v>2.0000000000000001E-4</v>
      </c>
      <c r="F28" s="740">
        <f>IF(F27="","",D28+F27)</f>
        <v>0.19700000000000001</v>
      </c>
      <c r="G28" s="734">
        <f t="shared" si="9"/>
        <v>1E-3</v>
      </c>
      <c r="H28" s="740">
        <f>IF(H27="","",F28+H27)</f>
        <v>0.19700000000000001</v>
      </c>
      <c r="I28" s="734">
        <f t="shared" si="9"/>
        <v>1.8E-3</v>
      </c>
      <c r="J28" s="734">
        <f>IF(J27="","",H28+J27)</f>
        <v>0.19700000000000001</v>
      </c>
      <c r="K28" s="734">
        <f>I28+K27</f>
        <v>2.5999999999999999E-3</v>
      </c>
      <c r="L28" s="734">
        <f>IF(L27="","",J28+L27)</f>
        <v>0.19700000000000001</v>
      </c>
      <c r="M28" s="734">
        <f>K28+M27</f>
        <v>3.3999999999999998E-3</v>
      </c>
      <c r="N28" s="734">
        <f>IF(N27="","",L28+N27)</f>
        <v>0.19700000000000001</v>
      </c>
      <c r="O28" s="734">
        <f>M28+O27</f>
        <v>4.1999999999999997E-3</v>
      </c>
      <c r="P28" s="734">
        <f>IF(P27="","",N28+P27)</f>
        <v>0.19700000000000001</v>
      </c>
      <c r="Q28" s="734">
        <f>O28+Q27</f>
        <v>5.0000000000000001E-3</v>
      </c>
      <c r="R28" s="734">
        <f>IF(R27="","",P28+R27)</f>
        <v>0.19700000000000001</v>
      </c>
      <c r="S28" s="734">
        <f>Q28+S27</f>
        <v>5.7999999999999996E-3</v>
      </c>
      <c r="T28" s="734">
        <f>IF(T27="","",R28+T27)</f>
        <v>0.19850000000000001</v>
      </c>
      <c r="U28" s="734">
        <f>S28+U27</f>
        <v>6.6E-3</v>
      </c>
      <c r="V28" s="734">
        <f>IF(V27="","",T28+V27)</f>
        <v>0.19850000000000001</v>
      </c>
      <c r="W28" s="734">
        <f>U28+W27</f>
        <v>7.4000000000000003E-3</v>
      </c>
      <c r="X28" s="734">
        <f>IF(X27="","",V28+X27)</f>
        <v>0.19850000000000001</v>
      </c>
      <c r="Y28" s="735">
        <f>W28+Y27</f>
        <v>8.3000000000000001E-3</v>
      </c>
      <c r="Z28" s="736"/>
      <c r="AA28" s="1677"/>
      <c r="AB28" s="875"/>
      <c r="AC28" s="872"/>
    </row>
    <row r="29" spans="1:29" ht="18.899999999999999" customHeight="1">
      <c r="A29" s="1762" t="s">
        <v>10541</v>
      </c>
      <c r="B29" s="732">
        <v>0</v>
      </c>
      <c r="C29" s="732">
        <v>1E-4</v>
      </c>
      <c r="D29" s="732">
        <v>0</v>
      </c>
      <c r="E29" s="732">
        <v>1E-4</v>
      </c>
      <c r="F29" s="732">
        <v>0</v>
      </c>
      <c r="G29" s="732">
        <v>5.1000000000000004E-3</v>
      </c>
      <c r="H29" s="732">
        <v>0</v>
      </c>
      <c r="I29" s="732">
        <v>5.1000000000000004E-3</v>
      </c>
      <c r="J29" s="732">
        <v>0</v>
      </c>
      <c r="K29" s="732">
        <v>5.1000000000000004E-3</v>
      </c>
      <c r="L29" s="732">
        <v>0</v>
      </c>
      <c r="M29" s="732">
        <v>5.1000000000000004E-3</v>
      </c>
      <c r="N29" s="732">
        <v>1E-3</v>
      </c>
      <c r="O29" s="732">
        <v>5.1000000000000004E-3</v>
      </c>
      <c r="P29" s="732">
        <v>0</v>
      </c>
      <c r="Q29" s="732">
        <v>5.1000000000000004E-3</v>
      </c>
      <c r="R29" s="732">
        <v>0</v>
      </c>
      <c r="S29" s="732">
        <v>5.1000000000000004E-3</v>
      </c>
      <c r="T29" s="732">
        <v>0</v>
      </c>
      <c r="U29" s="732">
        <v>5.1000000000000004E-3</v>
      </c>
      <c r="V29" s="732">
        <v>0</v>
      </c>
      <c r="W29" s="732">
        <v>5.1000000000000004E-3</v>
      </c>
      <c r="X29" s="732">
        <v>0</v>
      </c>
      <c r="Y29" s="733">
        <v>5.3E-3</v>
      </c>
      <c r="Z29" s="736"/>
      <c r="AA29" s="1676"/>
      <c r="AB29" s="875"/>
      <c r="AC29" s="872"/>
    </row>
    <row r="30" spans="1:29" ht="18.899999999999999" customHeight="1">
      <c r="A30" s="1763"/>
      <c r="B30" s="734">
        <f>B29</f>
        <v>0</v>
      </c>
      <c r="C30" s="734">
        <f>C29</f>
        <v>1E-4</v>
      </c>
      <c r="D30" s="734">
        <f>IF(D29="","",B30+D29)</f>
        <v>0</v>
      </c>
      <c r="E30" s="734">
        <f t="shared" ref="E30:I30" si="10">C30+E29</f>
        <v>2.0000000000000001E-4</v>
      </c>
      <c r="F30" s="734">
        <f>IF(F29="","",D30+F29)</f>
        <v>0</v>
      </c>
      <c r="G30" s="734">
        <f t="shared" si="10"/>
        <v>5.3E-3</v>
      </c>
      <c r="H30" s="734">
        <f>IF(H29="","",F30+H29)</f>
        <v>0</v>
      </c>
      <c r="I30" s="734">
        <f t="shared" si="10"/>
        <v>1.04E-2</v>
      </c>
      <c r="J30" s="734">
        <f>IF(J29="","",H30+J29)</f>
        <v>0</v>
      </c>
      <c r="K30" s="734">
        <f>I30+K29</f>
        <v>1.55E-2</v>
      </c>
      <c r="L30" s="734">
        <f>IF(L29="","",J30+L29)</f>
        <v>0</v>
      </c>
      <c r="M30" s="734">
        <f>K30+M29</f>
        <v>2.06E-2</v>
      </c>
      <c r="N30" s="734">
        <f>IF(N29="","",L30+N29)</f>
        <v>1E-3</v>
      </c>
      <c r="O30" s="734">
        <f>M30+O29</f>
        <v>2.5700000000000001E-2</v>
      </c>
      <c r="P30" s="734">
        <f>P29+N30</f>
        <v>1E-3</v>
      </c>
      <c r="Q30" s="734">
        <f>O30+Q29</f>
        <v>3.0800000000000001E-2</v>
      </c>
      <c r="R30" s="734">
        <f>IF(R29="","",P30+R29)</f>
        <v>1E-3</v>
      </c>
      <c r="S30" s="734">
        <f>Q30+S29</f>
        <v>3.5900000000000001E-2</v>
      </c>
      <c r="T30" s="734">
        <f>IF(T29="","",R30+T29)</f>
        <v>1E-3</v>
      </c>
      <c r="U30" s="734">
        <f>S30+U29</f>
        <v>4.1000000000000002E-2</v>
      </c>
      <c r="V30" s="734">
        <f>IF(V29="","",T30+V29)</f>
        <v>1E-3</v>
      </c>
      <c r="W30" s="734">
        <f>U30+W29</f>
        <v>4.6100000000000002E-2</v>
      </c>
      <c r="X30" s="734">
        <f>IF(X29="","",V30+X29)</f>
        <v>1E-3</v>
      </c>
      <c r="Y30" s="735">
        <f>W30+Y29</f>
        <v>5.1400000000000001E-2</v>
      </c>
      <c r="Z30" s="736"/>
      <c r="AA30" s="1677"/>
      <c r="AB30" s="875"/>
      <c r="AC30" s="872"/>
    </row>
    <row r="31" spans="1:29" ht="18.899999999999999" customHeight="1">
      <c r="A31" s="1762" t="s">
        <v>10543</v>
      </c>
      <c r="B31" s="732">
        <v>1.2999999999999999E-3</v>
      </c>
      <c r="C31" s="732">
        <v>1E-4</v>
      </c>
      <c r="D31" s="732">
        <v>0</v>
      </c>
      <c r="E31" s="732">
        <v>6.9999999999999999E-4</v>
      </c>
      <c r="F31" s="732">
        <v>1E-3</v>
      </c>
      <c r="G31" s="732">
        <v>1.4E-3</v>
      </c>
      <c r="H31" s="732">
        <v>2.9999999999999997E-4</v>
      </c>
      <c r="I31" s="732">
        <v>1.4E-3</v>
      </c>
      <c r="J31" s="738">
        <v>1.7299999999999999E-2</v>
      </c>
      <c r="K31" s="732">
        <v>1.4E-3</v>
      </c>
      <c r="L31" s="732">
        <v>0</v>
      </c>
      <c r="M31" s="732">
        <v>1.4E-3</v>
      </c>
      <c r="N31" s="738">
        <v>0</v>
      </c>
      <c r="O31" s="732">
        <v>1.4E-3</v>
      </c>
      <c r="P31" s="738">
        <v>5.4100000000000002E-2</v>
      </c>
      <c r="Q31" s="732">
        <v>1.4E-3</v>
      </c>
      <c r="R31" s="732">
        <v>0</v>
      </c>
      <c r="S31" s="732">
        <v>1.4E-3</v>
      </c>
      <c r="T31" s="732">
        <v>0</v>
      </c>
      <c r="U31" s="732">
        <v>1.4E-3</v>
      </c>
      <c r="V31" s="732">
        <v>0</v>
      </c>
      <c r="W31" s="732">
        <v>6.9999999999999999E-4</v>
      </c>
      <c r="X31" s="732">
        <v>0</v>
      </c>
      <c r="Y31" s="733">
        <v>8.9999999999999998E-4</v>
      </c>
      <c r="Z31" s="736"/>
      <c r="AA31" s="1676"/>
      <c r="AB31" s="875"/>
      <c r="AC31" s="872"/>
    </row>
    <row r="32" spans="1:29" ht="18.899999999999999" customHeight="1">
      <c r="A32" s="1763"/>
      <c r="B32" s="734">
        <f>B31</f>
        <v>1.2999999999999999E-3</v>
      </c>
      <c r="C32" s="734">
        <f>C31</f>
        <v>1E-4</v>
      </c>
      <c r="D32" s="734">
        <f>IF(D31="","",B32+D31)</f>
        <v>1.2999999999999999E-3</v>
      </c>
      <c r="E32" s="734">
        <f t="shared" ref="E32:I32" si="11">C32+E31</f>
        <v>8.0000000000000004E-4</v>
      </c>
      <c r="F32" s="740">
        <f>IF(F31="","",D32+F31)</f>
        <v>2.3E-3</v>
      </c>
      <c r="G32" s="734">
        <f t="shared" si="11"/>
        <v>2.2000000000000001E-3</v>
      </c>
      <c r="H32" s="734">
        <f>IF(H31="","",F32+H31)</f>
        <v>2.5999999999999999E-3</v>
      </c>
      <c r="I32" s="734">
        <f t="shared" si="11"/>
        <v>3.5999999999999999E-3</v>
      </c>
      <c r="J32" s="734">
        <f>IF(J31="","",H32+J31)</f>
        <v>1.9900000000000001E-2</v>
      </c>
      <c r="K32" s="734">
        <f>I32+K31</f>
        <v>5.0000000000000001E-3</v>
      </c>
      <c r="L32" s="734">
        <f>IF(L31="","",J32+L31)</f>
        <v>1.9900000000000001E-2</v>
      </c>
      <c r="M32" s="734">
        <f>K32+M31</f>
        <v>6.4000000000000003E-3</v>
      </c>
      <c r="N32" s="734">
        <f>IF(N31="","",L32+N31)</f>
        <v>1.9900000000000001E-2</v>
      </c>
      <c r="O32" s="734">
        <f>M32+O31</f>
        <v>7.7999999999999996E-3</v>
      </c>
      <c r="P32" s="734">
        <f>IF(P31="","",N32+P31)</f>
        <v>7.3999999999999996E-2</v>
      </c>
      <c r="Q32" s="734">
        <f>O32+Q31</f>
        <v>9.1999999999999998E-3</v>
      </c>
      <c r="R32" s="734">
        <f>IF(R31="","",P32+R31)</f>
        <v>7.3999999999999996E-2</v>
      </c>
      <c r="S32" s="734">
        <f>Q32+S31</f>
        <v>1.06E-2</v>
      </c>
      <c r="T32" s="734">
        <f>IF(T31="","",R32+T31)</f>
        <v>7.3999999999999996E-2</v>
      </c>
      <c r="U32" s="734">
        <f>S32+U31</f>
        <v>1.2E-2</v>
      </c>
      <c r="V32" s="734">
        <f>IF(V31="","",T32+V31)</f>
        <v>7.3999999999999996E-2</v>
      </c>
      <c r="W32" s="734">
        <f>U32+W31</f>
        <v>1.2699999999999999E-2</v>
      </c>
      <c r="X32" s="734">
        <f>IF(X31="","",V32+X31)</f>
        <v>7.3999999999999996E-2</v>
      </c>
      <c r="Y32" s="735">
        <f>W32+Y31</f>
        <v>1.3599999999999999E-2</v>
      </c>
      <c r="Z32" s="736"/>
      <c r="AA32" s="1677"/>
      <c r="AB32" s="875"/>
      <c r="AC32" s="872"/>
    </row>
    <row r="33" spans="1:29" ht="18.899999999999999" customHeight="1">
      <c r="A33" s="1762" t="s">
        <v>10545</v>
      </c>
      <c r="B33" s="732">
        <v>0</v>
      </c>
      <c r="C33" s="732">
        <v>1E-4</v>
      </c>
      <c r="D33" s="732">
        <v>0</v>
      </c>
      <c r="E33" s="732">
        <v>1E-4</v>
      </c>
      <c r="F33" s="732">
        <v>0</v>
      </c>
      <c r="G33" s="732">
        <v>1.4E-2</v>
      </c>
      <c r="H33" s="732">
        <v>0</v>
      </c>
      <c r="I33" s="732">
        <v>1.4E-2</v>
      </c>
      <c r="J33" s="732">
        <v>0</v>
      </c>
      <c r="K33" s="732">
        <v>1.4E-2</v>
      </c>
      <c r="L33" s="732">
        <v>0</v>
      </c>
      <c r="M33" s="732">
        <v>1.4E-2</v>
      </c>
      <c r="N33" s="738">
        <v>2.8999999999999998E-3</v>
      </c>
      <c r="O33" s="732">
        <v>1.4E-2</v>
      </c>
      <c r="P33" s="732">
        <v>0</v>
      </c>
      <c r="Q33" s="732">
        <v>1.4E-2</v>
      </c>
      <c r="R33" s="732">
        <v>0</v>
      </c>
      <c r="S33" s="732">
        <v>1.4E-2</v>
      </c>
      <c r="T33" s="738">
        <v>0</v>
      </c>
      <c r="U33" s="732">
        <v>1.4E-2</v>
      </c>
      <c r="V33" s="732">
        <v>2.07E-2</v>
      </c>
      <c r="W33" s="732">
        <v>1.4E-2</v>
      </c>
      <c r="X33" s="732">
        <v>0</v>
      </c>
      <c r="Y33" s="733">
        <v>1.4E-2</v>
      </c>
      <c r="Z33" s="736"/>
      <c r="AA33" s="1676"/>
      <c r="AB33" s="875"/>
      <c r="AC33" s="872"/>
    </row>
    <row r="34" spans="1:29" ht="18.899999999999999" customHeight="1">
      <c r="A34" s="1763"/>
      <c r="B34" s="734">
        <f>B33</f>
        <v>0</v>
      </c>
      <c r="C34" s="734">
        <f>C33</f>
        <v>1E-4</v>
      </c>
      <c r="D34" s="734">
        <f>IF(D33="","",B34+D33)</f>
        <v>0</v>
      </c>
      <c r="E34" s="734">
        <f t="shared" ref="E34:I34" si="12">C34+E33</f>
        <v>2.0000000000000001E-4</v>
      </c>
      <c r="F34" s="734">
        <f>IF(F33="","",D34+F33)</f>
        <v>0</v>
      </c>
      <c r="G34" s="734">
        <f t="shared" si="12"/>
        <v>1.4200000000000001E-2</v>
      </c>
      <c r="H34" s="734">
        <f>IF(H33="","",F34+H33)</f>
        <v>0</v>
      </c>
      <c r="I34" s="734">
        <f t="shared" si="12"/>
        <v>2.8199999999999999E-2</v>
      </c>
      <c r="J34" s="734">
        <f>IF(J33="","",H34+J33)</f>
        <v>0</v>
      </c>
      <c r="K34" s="734">
        <f>I34+K33</f>
        <v>4.2200000000000001E-2</v>
      </c>
      <c r="L34" s="734">
        <f>IF(L33="","",J34+L33)</f>
        <v>0</v>
      </c>
      <c r="M34" s="734">
        <f>K34+M33</f>
        <v>5.62E-2</v>
      </c>
      <c r="N34" s="734">
        <f>IF(N33="","",L34+N33)</f>
        <v>2.8999999999999998E-3</v>
      </c>
      <c r="O34" s="734">
        <f>M34+O33</f>
        <v>7.0199999999999999E-2</v>
      </c>
      <c r="P34" s="734">
        <f>IF(P33="","",N34+P33)</f>
        <v>2.8999999999999998E-3</v>
      </c>
      <c r="Q34" s="734">
        <f>O34+Q33</f>
        <v>8.4199999999999997E-2</v>
      </c>
      <c r="R34" s="734">
        <f>IF(R33="","",P34+R33)</f>
        <v>2.8999999999999998E-3</v>
      </c>
      <c r="S34" s="734">
        <f>Q34+S33</f>
        <v>9.8199999999999996E-2</v>
      </c>
      <c r="T34" s="734">
        <f>IF(T33="","",R34+T33)</f>
        <v>2.8999999999999998E-3</v>
      </c>
      <c r="U34" s="734">
        <f>S34+U33</f>
        <v>0.11219999999999999</v>
      </c>
      <c r="V34" s="734">
        <f>IF(V33="","",T34+V33)</f>
        <v>2.3599999999999999E-2</v>
      </c>
      <c r="W34" s="734">
        <f>U34+W33</f>
        <v>0.12620000000000001</v>
      </c>
      <c r="X34" s="734">
        <f>IF(X33="","",V34+X33)</f>
        <v>2.3599999999999999E-2</v>
      </c>
      <c r="Y34" s="735">
        <f>W34+Y33</f>
        <v>0.14019999999999999</v>
      </c>
      <c r="Z34" s="736"/>
      <c r="AA34" s="1677"/>
      <c r="AB34" s="875"/>
      <c r="AC34" s="872"/>
    </row>
    <row r="35" spans="1:29" ht="18.899999999999999" customHeight="1">
      <c r="A35" s="1762" t="s">
        <v>10546</v>
      </c>
      <c r="B35" s="732">
        <f>IF((B12+B14+B16+B18+B20+B22+B24+B26+B28+B30+B32+B34)=0,"",B12+B14+B16+B18+B20+B22+B24+B26+B28+B30+B32+B34)</f>
        <v>0.20269999999999999</v>
      </c>
      <c r="C35" s="732">
        <f>C11+C13+C15+C17+C19+C21+C23+C25+C27+C29+C31+C33</f>
        <v>0.20300000000000001</v>
      </c>
      <c r="D35" s="732">
        <f>IF((D11+D13+D15+D17+D19+D21+D23+D25+D27+D29+D31+D33)=0,"",D11+D13+D15+D17+D19+D21+D23+D25+D27+D29+D31+D33)</f>
        <v>0.20069999999999999</v>
      </c>
      <c r="E35" s="732">
        <f t="shared" ref="E35:Q35" si="13">E11+E13+E15+E17+E19+E21+E23+E25+E27+E29+E31+E33</f>
        <v>0.20100000000000001</v>
      </c>
      <c r="F35" s="732">
        <f>IF((F11+F13+F15+F17+F19+F21+F23+F25+F27+F29+F31+F33)=0,"",F11+F13+F15+F17+F19+F21+F23+F25+F27+F29+F31+F33)</f>
        <v>0.3735</v>
      </c>
      <c r="G35" s="732">
        <f t="shared" si="13"/>
        <v>0.247</v>
      </c>
      <c r="H35" s="732">
        <f>IF((H11+H13+H15+H17+H19+H21+H23+H25+H27+H29+H31+H33)=0,"",H11+H13+H15+H17+H19+H21+H23+H25+H27+H29+H31+H33)</f>
        <v>0.2467</v>
      </c>
      <c r="I35" s="732">
        <f t="shared" si="13"/>
        <v>0.247</v>
      </c>
      <c r="J35" s="732">
        <f>IF((J11+J13+J15+J17+J19+J21+J23+J25+J27+J29+J31+J33)=0,"",J11+J13+J15+J17+J19+J21+J23+J25+J27+J29+J31+J33)</f>
        <v>0.24679999999999999</v>
      </c>
      <c r="K35" s="732">
        <f t="shared" si="13"/>
        <v>0.247</v>
      </c>
      <c r="L35" s="732">
        <f>IF((L11+L13+L15+L17+L19+L21+L23+L25+L27+L29+L31+L33)=0,"",L11+L13+L15+L17+L19+L21+L23+L25+L27+L29+L31+L33)</f>
        <v>0.2389</v>
      </c>
      <c r="M35" s="732">
        <f t="shared" si="13"/>
        <v>0.247</v>
      </c>
      <c r="N35" s="732">
        <f>IF((N11+N13+N15+N17+N19+N21+N23+N25+N27+N29+N31+N33)=0,"",N11+N13+N15+N17+N19+N21+N23+N25+N27+N29+N31+N33)</f>
        <v>0.23569999999999999</v>
      </c>
      <c r="O35" s="732">
        <f t="shared" si="13"/>
        <v>0.247</v>
      </c>
      <c r="P35" s="732">
        <f>IF((P11+P13+P15+P17+P19+P21+P23+P25+P27+P29+P31+P33)=0,"",P11+P13+P15+P17+P19+P21+P23+P25+P27+P29+P31+P33)</f>
        <v>0.19700000000000001</v>
      </c>
      <c r="Q35" s="732">
        <f t="shared" si="13"/>
        <v>0.247</v>
      </c>
      <c r="R35" s="732">
        <f>IF((R11+R13+R15+R17+R19+R21+R23+R25+R27+R29+R31+R33)=0,"",R11+R13+R15+R17+R19+R21+R23+R25+R27+R29+R31+R33)</f>
        <v>0.16389999999999999</v>
      </c>
      <c r="S35" s="732">
        <v>0.24729999999999999</v>
      </c>
      <c r="T35" s="732">
        <f>IF((T11+T13+T15+T17+T19+T21+T23+T25+T27+T29+T31+T33)=0,"",T11+T13+T15+T17+T19+T21+T23+T25+T27+T29+T31+T33)</f>
        <v>0.2462</v>
      </c>
      <c r="U35" s="732">
        <v>0.247</v>
      </c>
      <c r="V35" s="732">
        <f>IF((V11+V13+V15+V17+V19+V21+V23+V25+V27+V29+V31+V33)=0,"",V11+V13+V15+V17+V19+V21+V23+V25+V27+V29+V31+V33)</f>
        <v>0.246</v>
      </c>
      <c r="W35" s="732">
        <v>0.247</v>
      </c>
      <c r="X35" s="738">
        <f>IF((X11+X13+X15+X17+X19+X21+X23+X25+X27+X29+X31+X33)=0,"",X11+X13+X15+X17+X19+X21+X23+X25+X27+X29+X31+X33)</f>
        <v>0.27629999999999999</v>
      </c>
      <c r="Y35" s="733">
        <v>0.2475</v>
      </c>
      <c r="Z35" s="741"/>
      <c r="AA35" s="877"/>
      <c r="AB35" s="878"/>
      <c r="AC35" s="872"/>
    </row>
    <row r="36" spans="1:29" ht="18.899999999999999" customHeight="1" thickBot="1">
      <c r="A36" s="1764"/>
      <c r="B36" s="742">
        <f>B35</f>
        <v>0.20269999999999999</v>
      </c>
      <c r="C36" s="742">
        <f>C12+C14+C16+C18+C20+C22+C24+C26+C28+C30+C32+C34</f>
        <v>0.20300000000000001</v>
      </c>
      <c r="D36" s="742">
        <f>IF(D35="","",D35+B36)</f>
        <v>0.40339999999999998</v>
      </c>
      <c r="E36" s="742">
        <f t="shared" ref="E36:I36" si="14">C36+E35</f>
        <v>0.40400000000000003</v>
      </c>
      <c r="F36" s="742">
        <f>IF(F35="","",F35+D36)</f>
        <v>0.77690000000000003</v>
      </c>
      <c r="G36" s="742">
        <f t="shared" si="14"/>
        <v>0.65100000000000002</v>
      </c>
      <c r="H36" s="957">
        <f>IF(H35="","",H35+F36)</f>
        <v>1.0236000000000001</v>
      </c>
      <c r="I36" s="742">
        <f t="shared" si="14"/>
        <v>0.89800000000000002</v>
      </c>
      <c r="J36" s="742">
        <f>IF(J35="","",J35+H36)</f>
        <v>1.2704</v>
      </c>
      <c r="K36" s="742">
        <f>I36+K35</f>
        <v>1.145</v>
      </c>
      <c r="L36" s="742">
        <f>IF(L35="","",L35+J36)</f>
        <v>1.5093000000000001</v>
      </c>
      <c r="M36" s="742">
        <f>K36+M35</f>
        <v>1.3919999999999999</v>
      </c>
      <c r="N36" s="742">
        <f>IF(N35="","",N35+L36)</f>
        <v>1.7450000000000001</v>
      </c>
      <c r="O36" s="742">
        <f>M36+O35</f>
        <v>1.639</v>
      </c>
      <c r="P36" s="742">
        <f>IF(P35="","",P35+N36)</f>
        <v>1.9419999999999999</v>
      </c>
      <c r="Q36" s="742">
        <f>O36+Q35</f>
        <v>1.8859999999999999</v>
      </c>
      <c r="R36" s="742">
        <f>IF(R35="","",R35+P36)</f>
        <v>2.1059000000000001</v>
      </c>
      <c r="S36" s="742">
        <f>Q36+S35</f>
        <v>2.1333000000000002</v>
      </c>
      <c r="T36" s="742">
        <f>IF(T35="","",T35+R36)</f>
        <v>2.3521000000000001</v>
      </c>
      <c r="U36" s="742">
        <f>S36+U35</f>
        <v>2.3803000000000001</v>
      </c>
      <c r="V36" s="742">
        <f>IF(V35="","",V35+T36)</f>
        <v>2.5981000000000001</v>
      </c>
      <c r="W36" s="742">
        <f>U36+W35</f>
        <v>2.6273</v>
      </c>
      <c r="X36" s="742">
        <f>IF(X35="","",X35+V36)</f>
        <v>2.8744000000000001</v>
      </c>
      <c r="Y36" s="743">
        <f>W36+Y35</f>
        <v>2.8748</v>
      </c>
      <c r="Z36" s="736"/>
      <c r="AA36" s="872"/>
      <c r="AB36" s="872"/>
      <c r="AC36" s="872"/>
    </row>
    <row r="37" spans="1:29" s="744" customFormat="1" ht="41.25" customHeight="1">
      <c r="A37" s="1657" t="s">
        <v>10547</v>
      </c>
      <c r="B37" s="1657"/>
      <c r="C37" s="1657"/>
      <c r="D37" s="1657"/>
      <c r="E37" s="1657"/>
      <c r="F37" s="1657"/>
      <c r="G37" s="1657"/>
      <c r="H37" s="1657"/>
      <c r="I37" s="1657"/>
      <c r="J37" s="1657"/>
      <c r="K37" s="1657"/>
      <c r="L37" s="1657"/>
      <c r="M37" s="1657"/>
      <c r="N37" s="1657"/>
      <c r="O37" s="1657"/>
      <c r="P37" s="1657"/>
      <c r="Q37" s="1657"/>
      <c r="R37" s="1657"/>
      <c r="S37" s="1657"/>
      <c r="T37" s="1657"/>
      <c r="U37" s="1657"/>
      <c r="V37" s="1657"/>
      <c r="W37" s="1657"/>
      <c r="X37" s="1657"/>
      <c r="Y37" s="1657"/>
      <c r="AA37" s="879"/>
      <c r="AB37" s="879"/>
      <c r="AC37" s="879"/>
    </row>
    <row r="38" spans="1:29" s="744" customFormat="1" ht="3.75" customHeight="1">
      <c r="A38" s="1639"/>
      <c r="B38" s="1640"/>
      <c r="C38" s="1640"/>
      <c r="D38" s="1640"/>
      <c r="E38" s="1640"/>
      <c r="F38" s="1640"/>
      <c r="G38" s="1640"/>
      <c r="H38" s="1640"/>
      <c r="I38" s="1640"/>
      <c r="J38" s="1640"/>
      <c r="K38" s="1640"/>
      <c r="L38" s="1640"/>
      <c r="M38" s="1640"/>
      <c r="N38" s="1640"/>
      <c r="O38" s="1640"/>
      <c r="P38" s="1640"/>
      <c r="Q38" s="1640"/>
      <c r="R38" s="1640"/>
      <c r="S38" s="1640"/>
      <c r="T38" s="1640"/>
      <c r="U38" s="1640"/>
      <c r="V38" s="1640"/>
      <c r="W38" s="1640"/>
      <c r="X38" s="1640"/>
      <c r="Y38" s="1641"/>
      <c r="AA38" s="879"/>
      <c r="AB38" s="879"/>
      <c r="AC38" s="879"/>
    </row>
    <row r="39" spans="1:29" s="723" customFormat="1" ht="23.25" customHeight="1">
      <c r="A39" s="1642" t="s">
        <v>10548</v>
      </c>
      <c r="B39" s="1621"/>
      <c r="C39" s="1621"/>
      <c r="D39" s="1621"/>
      <c r="E39" s="1621"/>
      <c r="F39" s="1621"/>
      <c r="G39" s="1621"/>
      <c r="H39" s="1621"/>
      <c r="I39" s="1621"/>
      <c r="J39" s="1621"/>
      <c r="K39" s="1621"/>
      <c r="L39" s="1621"/>
      <c r="M39" s="1621"/>
      <c r="N39" s="1621"/>
      <c r="O39" s="1621"/>
      <c r="P39" s="1621"/>
      <c r="Q39" s="1621"/>
      <c r="R39" s="1621"/>
      <c r="S39" s="1621"/>
      <c r="T39" s="1621"/>
      <c r="U39" s="1621"/>
      <c r="V39" s="1621"/>
      <c r="W39" s="1621"/>
      <c r="X39" s="1621"/>
      <c r="Y39" s="1643"/>
      <c r="AA39" s="880"/>
      <c r="AB39" s="880"/>
      <c r="AC39" s="880"/>
    </row>
    <row r="40" spans="1:29" s="726" customFormat="1" ht="17.25" customHeight="1" thickBot="1">
      <c r="A40" s="1644" t="s">
        <v>10549</v>
      </c>
      <c r="B40" s="1645"/>
      <c r="C40" s="1645"/>
      <c r="D40" s="1645"/>
      <c r="E40" s="1645"/>
      <c r="F40" s="1645"/>
      <c r="G40" s="1645"/>
      <c r="H40" s="1645"/>
      <c r="I40" s="1645"/>
      <c r="J40" s="1645"/>
      <c r="K40" s="1645"/>
      <c r="L40" s="1645"/>
      <c r="M40" s="1645"/>
      <c r="N40" s="1645"/>
      <c r="O40" s="724"/>
      <c r="P40" s="724"/>
      <c r="Q40" s="724"/>
      <c r="R40" s="725"/>
      <c r="S40" s="725"/>
      <c r="T40" s="725"/>
      <c r="U40" s="725"/>
      <c r="V40" s="725"/>
      <c r="W40" s="725"/>
      <c r="X40" s="725"/>
      <c r="Y40" s="745"/>
      <c r="AA40" s="881"/>
      <c r="AB40" s="881"/>
      <c r="AC40" s="881"/>
    </row>
    <row r="41" spans="1:29" s="728" customFormat="1">
      <c r="A41" s="1646"/>
      <c r="B41" s="1649" t="s">
        <v>10507</v>
      </c>
      <c r="C41" s="1650"/>
      <c r="D41" s="1649" t="s">
        <v>10508</v>
      </c>
      <c r="E41" s="1650"/>
      <c r="F41" s="1649" t="s">
        <v>10509</v>
      </c>
      <c r="G41" s="1650"/>
      <c r="H41" s="1649" t="s">
        <v>10510</v>
      </c>
      <c r="I41" s="1650"/>
      <c r="J41" s="1649" t="s">
        <v>10511</v>
      </c>
      <c r="K41" s="1650"/>
      <c r="L41" s="1649" t="s">
        <v>10512</v>
      </c>
      <c r="M41" s="1650"/>
      <c r="N41" s="1649" t="s">
        <v>10513</v>
      </c>
      <c r="O41" s="1650"/>
      <c r="P41" s="1649" t="s">
        <v>10514</v>
      </c>
      <c r="Q41" s="1650"/>
      <c r="R41" s="1649" t="s">
        <v>10515</v>
      </c>
      <c r="S41" s="1650"/>
      <c r="T41" s="1649" t="s">
        <v>10516</v>
      </c>
      <c r="U41" s="1650"/>
      <c r="V41" s="1649" t="s">
        <v>10517</v>
      </c>
      <c r="W41" s="1650"/>
      <c r="X41" s="1649" t="s">
        <v>10518</v>
      </c>
      <c r="Y41" s="1663"/>
      <c r="Z41" s="727"/>
      <c r="AA41" s="872"/>
      <c r="AB41" s="872"/>
      <c r="AC41" s="871"/>
    </row>
    <row r="42" spans="1:29" s="728" customFormat="1" ht="15.6" customHeight="1">
      <c r="A42" s="1647"/>
      <c r="B42" s="1651"/>
      <c r="C42" s="1652"/>
      <c r="D42" s="1651"/>
      <c r="E42" s="1652"/>
      <c r="F42" s="1651"/>
      <c r="G42" s="1652"/>
      <c r="H42" s="1651"/>
      <c r="I42" s="1652"/>
      <c r="J42" s="1651"/>
      <c r="K42" s="1652"/>
      <c r="L42" s="1651"/>
      <c r="M42" s="1652"/>
      <c r="N42" s="1651"/>
      <c r="O42" s="1652"/>
      <c r="P42" s="1651"/>
      <c r="Q42" s="1652"/>
      <c r="R42" s="1651"/>
      <c r="S42" s="1652"/>
      <c r="T42" s="1651"/>
      <c r="U42" s="1652"/>
      <c r="V42" s="1651"/>
      <c r="W42" s="1652"/>
      <c r="X42" s="1651"/>
      <c r="Y42" s="1664"/>
      <c r="Z42" s="727"/>
      <c r="AA42" s="872"/>
      <c r="AB42" s="872"/>
      <c r="AC42" s="871"/>
    </row>
    <row r="43" spans="1:29" s="728" customFormat="1" ht="9" customHeight="1">
      <c r="A43" s="1647"/>
      <c r="B43" s="1653" t="s">
        <v>10519</v>
      </c>
      <c r="C43" s="1653" t="s">
        <v>10520</v>
      </c>
      <c r="D43" s="1653" t="s">
        <v>10519</v>
      </c>
      <c r="E43" s="1653" t="s">
        <v>10520</v>
      </c>
      <c r="F43" s="1653" t="s">
        <v>10519</v>
      </c>
      <c r="G43" s="1653" t="s">
        <v>10520</v>
      </c>
      <c r="H43" s="1653" t="s">
        <v>10519</v>
      </c>
      <c r="I43" s="1653" t="s">
        <v>10520</v>
      </c>
      <c r="J43" s="1653" t="s">
        <v>10519</v>
      </c>
      <c r="K43" s="1653" t="s">
        <v>10520</v>
      </c>
      <c r="L43" s="1653" t="s">
        <v>10519</v>
      </c>
      <c r="M43" s="1653" t="s">
        <v>10520</v>
      </c>
      <c r="N43" s="1653" t="s">
        <v>10519</v>
      </c>
      <c r="O43" s="1653" t="s">
        <v>10520</v>
      </c>
      <c r="P43" s="1653" t="s">
        <v>10519</v>
      </c>
      <c r="Q43" s="1653" t="s">
        <v>10520</v>
      </c>
      <c r="R43" s="1653" t="s">
        <v>10519</v>
      </c>
      <c r="S43" s="1653" t="s">
        <v>10520</v>
      </c>
      <c r="T43" s="1653" t="s">
        <v>10519</v>
      </c>
      <c r="U43" s="1653" t="s">
        <v>10520</v>
      </c>
      <c r="V43" s="1653" t="s">
        <v>10519</v>
      </c>
      <c r="W43" s="1653" t="s">
        <v>10520</v>
      </c>
      <c r="X43" s="1653" t="s">
        <v>10519</v>
      </c>
      <c r="Y43" s="1661" t="s">
        <v>10520</v>
      </c>
      <c r="AA43" s="871"/>
      <c r="AB43" s="871"/>
      <c r="AC43" s="871"/>
    </row>
    <row r="44" spans="1:29" s="728" customFormat="1" ht="9" customHeight="1">
      <c r="A44" s="1647"/>
      <c r="B44" s="1654"/>
      <c r="C44" s="1654"/>
      <c r="D44" s="1654"/>
      <c r="E44" s="1654"/>
      <c r="F44" s="1654"/>
      <c r="G44" s="1654"/>
      <c r="H44" s="1654"/>
      <c r="I44" s="1654"/>
      <c r="J44" s="1654"/>
      <c r="K44" s="1654"/>
      <c r="L44" s="1654"/>
      <c r="M44" s="1654"/>
      <c r="N44" s="1654"/>
      <c r="O44" s="1654"/>
      <c r="P44" s="1654"/>
      <c r="Q44" s="1654"/>
      <c r="R44" s="1654"/>
      <c r="S44" s="1654"/>
      <c r="T44" s="1654"/>
      <c r="U44" s="1654"/>
      <c r="V44" s="1654"/>
      <c r="W44" s="1654"/>
      <c r="X44" s="1654"/>
      <c r="Y44" s="1662"/>
      <c r="AA44" s="871"/>
      <c r="AB44" s="871"/>
      <c r="AC44" s="871"/>
    </row>
    <row r="45" spans="1:29" s="728" customFormat="1" ht="9" customHeight="1">
      <c r="A45" s="1647"/>
      <c r="B45" s="1659" t="s">
        <v>10521</v>
      </c>
      <c r="C45" s="1659" t="s">
        <v>10522</v>
      </c>
      <c r="D45" s="1659" t="s">
        <v>10521</v>
      </c>
      <c r="E45" s="1659" t="s">
        <v>10522</v>
      </c>
      <c r="F45" s="1659" t="s">
        <v>10521</v>
      </c>
      <c r="G45" s="1659" t="s">
        <v>10522</v>
      </c>
      <c r="H45" s="1659" t="s">
        <v>10521</v>
      </c>
      <c r="I45" s="1659" t="s">
        <v>10522</v>
      </c>
      <c r="J45" s="1659" t="s">
        <v>10521</v>
      </c>
      <c r="K45" s="1659" t="s">
        <v>10522</v>
      </c>
      <c r="L45" s="1659" t="s">
        <v>10521</v>
      </c>
      <c r="M45" s="1659" t="s">
        <v>10522</v>
      </c>
      <c r="N45" s="1659" t="s">
        <v>10521</v>
      </c>
      <c r="O45" s="1659" t="s">
        <v>10522</v>
      </c>
      <c r="P45" s="1659" t="s">
        <v>10521</v>
      </c>
      <c r="Q45" s="1659" t="s">
        <v>10522</v>
      </c>
      <c r="R45" s="1659" t="s">
        <v>10521</v>
      </c>
      <c r="S45" s="1667" t="s">
        <v>10522</v>
      </c>
      <c r="T45" s="1667" t="s">
        <v>10521</v>
      </c>
      <c r="U45" s="1667" t="s">
        <v>10522</v>
      </c>
      <c r="V45" s="1667" t="s">
        <v>10521</v>
      </c>
      <c r="W45" s="1667" t="s">
        <v>10522</v>
      </c>
      <c r="X45" s="1667" t="s">
        <v>10521</v>
      </c>
      <c r="Y45" s="1669" t="s">
        <v>10522</v>
      </c>
      <c r="AA45" s="871"/>
      <c r="AB45" s="1679"/>
      <c r="AC45" s="871"/>
    </row>
    <row r="46" spans="1:29" s="728" customFormat="1" ht="17.399999999999999" customHeight="1">
      <c r="A46" s="1648"/>
      <c r="B46" s="1660"/>
      <c r="C46" s="1660"/>
      <c r="D46" s="1660"/>
      <c r="E46" s="1660"/>
      <c r="F46" s="1660"/>
      <c r="G46" s="1660"/>
      <c r="H46" s="1660"/>
      <c r="I46" s="1660"/>
      <c r="J46" s="1660"/>
      <c r="K46" s="1660"/>
      <c r="L46" s="1660"/>
      <c r="M46" s="1660"/>
      <c r="N46" s="1660"/>
      <c r="O46" s="1660"/>
      <c r="P46" s="1660"/>
      <c r="Q46" s="1660"/>
      <c r="R46" s="1660"/>
      <c r="S46" s="1668"/>
      <c r="T46" s="1668"/>
      <c r="U46" s="1668"/>
      <c r="V46" s="1668"/>
      <c r="W46" s="1668"/>
      <c r="X46" s="1668"/>
      <c r="Y46" s="1670"/>
      <c r="AA46" s="871"/>
      <c r="AB46" s="1679"/>
      <c r="AC46" s="871"/>
    </row>
    <row r="47" spans="1:29" ht="16.5" hidden="1" customHeight="1">
      <c r="A47" s="1665"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76"/>
      <c r="AB47" s="1240"/>
      <c r="AC47" s="872"/>
    </row>
    <row r="48" spans="1:29" ht="16.5" hidden="1" customHeight="1">
      <c r="A48" s="1666"/>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77"/>
      <c r="AB48" s="1241"/>
      <c r="AC48" s="872"/>
    </row>
    <row r="49" spans="1:29" ht="18.899999999999999" customHeight="1">
      <c r="A49" s="1665" t="s">
        <v>10524</v>
      </c>
      <c r="B49" s="746">
        <v>0</v>
      </c>
      <c r="C49" s="746">
        <v>0</v>
      </c>
      <c r="D49" s="746">
        <v>0</v>
      </c>
      <c r="E49" s="746">
        <v>0</v>
      </c>
      <c r="F49" s="753">
        <f>0.0123367846438809+0.026-0.0254</f>
        <v>1.29E-2</v>
      </c>
      <c r="G49" s="746">
        <v>1E-4</v>
      </c>
      <c r="H49" s="746">
        <v>0</v>
      </c>
      <c r="I49" s="746">
        <v>1E-4</v>
      </c>
      <c r="J49" s="746">
        <v>0</v>
      </c>
      <c r="K49" s="746">
        <v>1E-4</v>
      </c>
      <c r="L49" s="746">
        <v>0</v>
      </c>
      <c r="M49" s="746">
        <v>1E-4</v>
      </c>
      <c r="N49" s="746">
        <v>0</v>
      </c>
      <c r="O49" s="746">
        <v>1E-4</v>
      </c>
      <c r="P49" s="746">
        <v>0</v>
      </c>
      <c r="Q49" s="746">
        <v>1E-4</v>
      </c>
      <c r="R49" s="746">
        <v>0</v>
      </c>
      <c r="S49" s="746">
        <v>1E-4</v>
      </c>
      <c r="T49" s="746">
        <v>0</v>
      </c>
      <c r="U49" s="746">
        <v>1E-4</v>
      </c>
      <c r="V49" s="746">
        <v>0</v>
      </c>
      <c r="W49" s="746">
        <v>1E-4</v>
      </c>
      <c r="X49" s="746">
        <v>0</v>
      </c>
      <c r="Y49" s="748">
        <v>1E-4</v>
      </c>
      <c r="Z49" s="870"/>
      <c r="AA49" s="1676"/>
      <c r="AB49" s="1240"/>
      <c r="AC49" s="872"/>
    </row>
    <row r="50" spans="1:29" ht="18.899999999999999" customHeight="1">
      <c r="A50" s="1666"/>
      <c r="B50" s="750">
        <f>B49</f>
        <v>0</v>
      </c>
      <c r="C50" s="750">
        <f>C49+B50</f>
        <v>0</v>
      </c>
      <c r="D50" s="754">
        <f>IF(D49="","",B50+D49)</f>
        <v>0</v>
      </c>
      <c r="E50" s="750">
        <f>C50+E49</f>
        <v>0</v>
      </c>
      <c r="F50" s="754">
        <f>IF(F49="","",D50+F49)</f>
        <v>1.29E-2</v>
      </c>
      <c r="G50" s="750">
        <f>E50+G49</f>
        <v>1E-4</v>
      </c>
      <c r="H50" s="750">
        <f>IF(H49="","",F50+H49)</f>
        <v>1.29E-2</v>
      </c>
      <c r="I50" s="750">
        <f>G50+I49</f>
        <v>2.0000000000000001E-4</v>
      </c>
      <c r="J50" s="750">
        <f>IF(J49="","",H50+J49)</f>
        <v>1.29E-2</v>
      </c>
      <c r="K50" s="750">
        <f>I50+K49</f>
        <v>2.9999999999999997E-4</v>
      </c>
      <c r="L50" s="754">
        <f>IF(L49="","",J50+L49)</f>
        <v>1.29E-2</v>
      </c>
      <c r="M50" s="750">
        <f>K50+M49</f>
        <v>4.0000000000000002E-4</v>
      </c>
      <c r="N50" s="750">
        <f>IF(N49="","",L50+N49)</f>
        <v>1.29E-2</v>
      </c>
      <c r="O50" s="750">
        <f>M50+O49</f>
        <v>5.0000000000000001E-4</v>
      </c>
      <c r="P50" s="750">
        <f>IF(P49="","",N50+P49)</f>
        <v>1.29E-2</v>
      </c>
      <c r="Q50" s="750">
        <f>O50+Q49</f>
        <v>5.9999999999999995E-4</v>
      </c>
      <c r="R50" s="750">
        <f>IF(R49="","",P50+R49)</f>
        <v>1.29E-2</v>
      </c>
      <c r="S50" s="750">
        <f>Q50+S49</f>
        <v>6.9999999999999999E-4</v>
      </c>
      <c r="T50" s="750">
        <f>IF(T49="","",R50+T49)</f>
        <v>1.29E-2</v>
      </c>
      <c r="U50" s="750">
        <f>S50+U49</f>
        <v>8.0000000000000004E-4</v>
      </c>
      <c r="V50" s="750">
        <f>IF(V49="","",T50+V49)</f>
        <v>1.29E-2</v>
      </c>
      <c r="W50" s="750">
        <f>U50+W49</f>
        <v>8.9999999999999998E-4</v>
      </c>
      <c r="X50" s="750">
        <f>IF(X49="","",V50+X49)</f>
        <v>1.29E-2</v>
      </c>
      <c r="Y50" s="752">
        <f>W50+Y49</f>
        <v>1E-3</v>
      </c>
      <c r="Z50" s="736"/>
      <c r="AA50" s="1677"/>
      <c r="AB50" s="878"/>
      <c r="AC50" s="872"/>
    </row>
    <row r="51" spans="1:29" ht="18.899999999999999" customHeight="1">
      <c r="A51" s="1665" t="s">
        <v>10526</v>
      </c>
      <c r="B51" s="746">
        <v>0</v>
      </c>
      <c r="C51" s="746">
        <v>1E-4</v>
      </c>
      <c r="D51" s="753">
        <v>3.3999999999999998E-3</v>
      </c>
      <c r="E51" s="746">
        <v>1.4E-3</v>
      </c>
      <c r="F51" s="746">
        <v>2.0000000000000001E-4</v>
      </c>
      <c r="G51" s="746">
        <v>2.5000000000000001E-3</v>
      </c>
      <c r="H51" s="746">
        <v>1E-4</v>
      </c>
      <c r="I51" s="746">
        <v>2.5000000000000001E-3</v>
      </c>
      <c r="J51" s="746">
        <v>2.5000000000000001E-3</v>
      </c>
      <c r="K51" s="746">
        <v>2.5000000000000001E-3</v>
      </c>
      <c r="L51" s="746">
        <v>1E-4</v>
      </c>
      <c r="M51" s="746">
        <v>2.5000000000000001E-3</v>
      </c>
      <c r="N51" s="746">
        <v>2.9999999999999997E-4</v>
      </c>
      <c r="O51" s="746">
        <v>2.5000000000000001E-3</v>
      </c>
      <c r="P51" s="746">
        <v>2.3E-3</v>
      </c>
      <c r="Q51" s="746">
        <v>2.5000000000000001E-3</v>
      </c>
      <c r="R51" s="746">
        <v>2.0000000000000001E-4</v>
      </c>
      <c r="S51" s="746">
        <v>2.5000000000000001E-3</v>
      </c>
      <c r="T51" s="746">
        <v>0</v>
      </c>
      <c r="U51" s="746">
        <v>2.5000000000000001E-3</v>
      </c>
      <c r="V51" s="746">
        <v>4.3E-3</v>
      </c>
      <c r="W51" s="746">
        <v>2.5000000000000001E-3</v>
      </c>
      <c r="X51" s="746">
        <v>4.3E-3</v>
      </c>
      <c r="Y51" s="748">
        <v>2.5000000000000001E-3</v>
      </c>
      <c r="Z51" s="736"/>
      <c r="AA51" s="1676"/>
      <c r="AB51" s="878"/>
      <c r="AC51" s="872"/>
    </row>
    <row r="52" spans="1:29" ht="18.899999999999999" customHeight="1">
      <c r="A52" s="1666"/>
      <c r="B52" s="750">
        <f>B51</f>
        <v>0</v>
      </c>
      <c r="C52" s="750">
        <f>C51</f>
        <v>1E-4</v>
      </c>
      <c r="D52" s="754">
        <f>IF(D51="","",B52+D51)</f>
        <v>3.3999999999999998E-3</v>
      </c>
      <c r="E52" s="750">
        <f t="shared" ref="E52:I52" si="15">C52+E51</f>
        <v>1.5E-3</v>
      </c>
      <c r="F52" s="750">
        <f>IF(F51="","",D52+F51)</f>
        <v>3.5999999999999999E-3</v>
      </c>
      <c r="G52" s="750">
        <f t="shared" si="15"/>
        <v>4.0000000000000001E-3</v>
      </c>
      <c r="H52" s="750">
        <f>IF(H51="","",F52+H51)</f>
        <v>3.7000000000000002E-3</v>
      </c>
      <c r="I52" s="750">
        <f t="shared" si="15"/>
        <v>6.4999999999999997E-3</v>
      </c>
      <c r="J52" s="750">
        <f>IF(J51="","",H52+J51)</f>
        <v>6.1999999999999998E-3</v>
      </c>
      <c r="K52" s="750">
        <f>I52+K51</f>
        <v>8.9999999999999993E-3</v>
      </c>
      <c r="L52" s="750">
        <f>IF(L51="","",J52+L51)</f>
        <v>6.3E-3</v>
      </c>
      <c r="M52" s="750">
        <f>K52+M51</f>
        <v>1.15E-2</v>
      </c>
      <c r="N52" s="750">
        <f>IF(N51="","",L52+N51)</f>
        <v>6.6E-3</v>
      </c>
      <c r="O52" s="750">
        <f>M52+O51</f>
        <v>1.4E-2</v>
      </c>
      <c r="P52" s="750">
        <f>IF(P51="","",N52+P51)</f>
        <v>8.8999999999999999E-3</v>
      </c>
      <c r="Q52" s="750">
        <f>O52+Q51</f>
        <v>1.6500000000000001E-2</v>
      </c>
      <c r="R52" s="750">
        <f>IF(R51="","",P52+R51)</f>
        <v>9.1000000000000004E-3</v>
      </c>
      <c r="S52" s="750">
        <f>Q52+S51</f>
        <v>1.9E-2</v>
      </c>
      <c r="T52" s="750">
        <f>IF(T51="","",R52+T51)</f>
        <v>9.1000000000000004E-3</v>
      </c>
      <c r="U52" s="750">
        <f>S52+U51</f>
        <v>2.1499999999999998E-2</v>
      </c>
      <c r="V52" s="750">
        <f>IF(V51="","",T52+V51)</f>
        <v>1.34E-2</v>
      </c>
      <c r="W52" s="746">
        <v>2.5000000000000001E-3</v>
      </c>
      <c r="X52" s="750">
        <f>IF(X51="","",V52+X51)</f>
        <v>1.77E-2</v>
      </c>
      <c r="Y52" s="752">
        <f>W52+Y51</f>
        <v>5.0000000000000001E-3</v>
      </c>
      <c r="Z52" s="736"/>
      <c r="AA52" s="1676"/>
      <c r="AB52" s="878"/>
      <c r="AC52" s="872"/>
    </row>
    <row r="53" spans="1:29" ht="18.899999999999999" customHeight="1">
      <c r="A53" s="1665" t="s">
        <v>10528</v>
      </c>
      <c r="B53" s="746">
        <v>1.1000000000000001E-3</v>
      </c>
      <c r="C53" s="746">
        <v>1.1000000000000001E-3</v>
      </c>
      <c r="D53" s="746">
        <v>0</v>
      </c>
      <c r="E53" s="746">
        <v>2.2000000000000001E-3</v>
      </c>
      <c r="F53" s="746">
        <v>2E-3</v>
      </c>
      <c r="G53" s="746">
        <v>3.0000000000000001E-3</v>
      </c>
      <c r="H53" s="746">
        <v>0</v>
      </c>
      <c r="I53" s="746">
        <v>2.7000000000000001E-3</v>
      </c>
      <c r="J53" s="746">
        <v>6.0000000000000001E-3</v>
      </c>
      <c r="K53" s="746">
        <v>2.7000000000000001E-3</v>
      </c>
      <c r="L53" s="746">
        <v>6.9999999999999999E-4</v>
      </c>
      <c r="M53" s="746">
        <v>3.0000000000000001E-3</v>
      </c>
      <c r="N53" s="746">
        <v>1.5E-3</v>
      </c>
      <c r="O53" s="746">
        <v>2.8999999999999998E-3</v>
      </c>
      <c r="P53" s="746">
        <v>1E-4</v>
      </c>
      <c r="Q53" s="746">
        <v>2.8999999999999998E-3</v>
      </c>
      <c r="R53" s="746">
        <v>1E-4</v>
      </c>
      <c r="S53" s="746">
        <v>2.8E-3</v>
      </c>
      <c r="T53" s="746">
        <v>6.1000000000000004E-3</v>
      </c>
      <c r="U53" s="746">
        <v>2.8999999999999998E-3</v>
      </c>
      <c r="V53" s="746">
        <v>0</v>
      </c>
      <c r="W53" s="746">
        <v>2.8E-3</v>
      </c>
      <c r="X53" s="746">
        <v>2.0000000000000001E-4</v>
      </c>
      <c r="Y53" s="748">
        <v>2.2000000000000001E-3</v>
      </c>
      <c r="Z53" s="736"/>
      <c r="AA53" s="1676"/>
      <c r="AB53" s="878"/>
      <c r="AC53" s="872"/>
    </row>
    <row r="54" spans="1:29" ht="19.2" customHeight="1">
      <c r="A54" s="1666"/>
      <c r="B54" s="750">
        <f>B53</f>
        <v>1.1000000000000001E-3</v>
      </c>
      <c r="C54" s="750">
        <f>C53</f>
        <v>1.1000000000000001E-3</v>
      </c>
      <c r="D54" s="750">
        <f>IF(D53="","",B54+D53)</f>
        <v>1.1000000000000001E-3</v>
      </c>
      <c r="E54" s="750">
        <f t="shared" ref="E54:I54" si="16">C54+E53</f>
        <v>3.3E-3</v>
      </c>
      <c r="F54" s="750">
        <f>IF(F53="","",D54+F53)</f>
        <v>3.0999999999999999E-3</v>
      </c>
      <c r="G54" s="750">
        <f t="shared" si="16"/>
        <v>6.3E-3</v>
      </c>
      <c r="H54" s="750">
        <f>IF(H53="","",F54+H53)</f>
        <v>3.0999999999999999E-3</v>
      </c>
      <c r="I54" s="750">
        <f t="shared" si="16"/>
        <v>8.9999999999999993E-3</v>
      </c>
      <c r="J54" s="750">
        <f>IF(J53="","",H54+J53)</f>
        <v>9.1000000000000004E-3</v>
      </c>
      <c r="K54" s="750">
        <f>I54+K53</f>
        <v>1.17E-2</v>
      </c>
      <c r="L54" s="750">
        <f>IF(L53="","",J54+L53)</f>
        <v>9.7999999999999997E-3</v>
      </c>
      <c r="M54" s="750">
        <f>K54+M53</f>
        <v>1.47E-2</v>
      </c>
      <c r="N54" s="750">
        <f>IF(N53="","",L54+N53)</f>
        <v>1.1299999999999999E-2</v>
      </c>
      <c r="O54" s="750">
        <f>M54+O53</f>
        <v>1.7600000000000001E-2</v>
      </c>
      <c r="P54" s="750">
        <f>IF(P53="","",N54+P53)</f>
        <v>1.14E-2</v>
      </c>
      <c r="Q54" s="750">
        <f>O54+Q53</f>
        <v>2.0500000000000001E-2</v>
      </c>
      <c r="R54" s="750">
        <f>IF(R53="","",P54+R53)</f>
        <v>1.15E-2</v>
      </c>
      <c r="S54" s="750">
        <f>Q54+S53</f>
        <v>2.3300000000000001E-2</v>
      </c>
      <c r="T54" s="750">
        <f>IF(T53="","",R54+T53)</f>
        <v>1.7600000000000001E-2</v>
      </c>
      <c r="U54" s="750">
        <f>S54+U53</f>
        <v>2.6200000000000001E-2</v>
      </c>
      <c r="V54" s="750">
        <f>IF(V53="","",T54+V53)</f>
        <v>1.7600000000000001E-2</v>
      </c>
      <c r="W54" s="750">
        <f>U54+W53</f>
        <v>2.9000000000000001E-2</v>
      </c>
      <c r="X54" s="750">
        <f>IF(X53="","",V54+X53)</f>
        <v>1.78E-2</v>
      </c>
      <c r="Y54" s="752">
        <f>W54+Y53</f>
        <v>3.1199999999999999E-2</v>
      </c>
      <c r="Z54" s="736"/>
      <c r="AA54" s="1677"/>
      <c r="AB54" s="878"/>
      <c r="AC54" s="872"/>
    </row>
    <row r="55" spans="1:29" ht="18.899999999999999" customHeight="1">
      <c r="A55" s="1665" t="s">
        <v>10529</v>
      </c>
      <c r="B55" s="746">
        <v>1.2999999999999999E-3</v>
      </c>
      <c r="C55" s="746">
        <v>1.2999999999999999E-3</v>
      </c>
      <c r="D55" s="746">
        <v>2.8999999999999998E-3</v>
      </c>
      <c r="E55" s="746">
        <v>3.0000000000000001E-3</v>
      </c>
      <c r="F55" s="746">
        <v>3.0000000000000001E-3</v>
      </c>
      <c r="G55" s="746">
        <v>5.1999999999999998E-3</v>
      </c>
      <c r="H55" s="754">
        <v>8.6999999999999994E-3</v>
      </c>
      <c r="I55" s="746">
        <v>5.3E-3</v>
      </c>
      <c r="J55" s="746">
        <v>1.5E-3</v>
      </c>
      <c r="K55" s="746">
        <v>5.1999999999999998E-3</v>
      </c>
      <c r="L55" s="746">
        <v>5.9999999999999995E-4</v>
      </c>
      <c r="M55" s="746">
        <v>5.1999999999999998E-3</v>
      </c>
      <c r="N55" s="746">
        <v>5.3E-3</v>
      </c>
      <c r="O55" s="746">
        <v>5.1999999999999998E-3</v>
      </c>
      <c r="P55" s="746">
        <v>3.0999999999999999E-3</v>
      </c>
      <c r="Q55" s="746">
        <v>5.4000000000000003E-3</v>
      </c>
      <c r="R55" s="746">
        <v>2E-3</v>
      </c>
      <c r="S55" s="746">
        <v>5.1999999999999998E-3</v>
      </c>
      <c r="T55" s="746">
        <v>2.7000000000000001E-3</v>
      </c>
      <c r="U55" s="746">
        <v>5.4000000000000003E-3</v>
      </c>
      <c r="V55" s="746">
        <v>4.0000000000000001E-3</v>
      </c>
      <c r="W55" s="746">
        <v>5.1999999999999998E-3</v>
      </c>
      <c r="X55" s="746">
        <v>5.0000000000000001E-4</v>
      </c>
      <c r="Y55" s="748">
        <v>4.7000000000000002E-3</v>
      </c>
      <c r="Z55" s="736"/>
      <c r="AA55" s="1676"/>
      <c r="AB55" s="878"/>
      <c r="AC55" s="872"/>
    </row>
    <row r="56" spans="1:29" ht="18.899999999999999" customHeight="1">
      <c r="A56" s="1666"/>
      <c r="B56" s="750">
        <f>B55</f>
        <v>1.2999999999999999E-3</v>
      </c>
      <c r="C56" s="750">
        <v>1.2999999999999999E-3</v>
      </c>
      <c r="D56" s="754">
        <f>IF(D55="","",B56+D55)</f>
        <v>4.1999999999999997E-3</v>
      </c>
      <c r="E56" s="750">
        <f t="shared" ref="E56:I56" si="17">C56+E55</f>
        <v>4.3E-3</v>
      </c>
      <c r="F56" s="750">
        <f>IF(F55="","",D56+F55)</f>
        <v>7.1999999999999998E-3</v>
      </c>
      <c r="G56" s="750">
        <f t="shared" si="17"/>
        <v>9.4999999999999998E-3</v>
      </c>
      <c r="H56" s="754">
        <f>IF(H55="","",F56+H55)</f>
        <v>1.5900000000000001E-2</v>
      </c>
      <c r="I56" s="750">
        <f t="shared" si="17"/>
        <v>1.4800000000000001E-2</v>
      </c>
      <c r="J56" s="750">
        <f>IF(J55="","",H56+J55)</f>
        <v>1.7399999999999999E-2</v>
      </c>
      <c r="K56" s="750">
        <f>I56+K55</f>
        <v>0.02</v>
      </c>
      <c r="L56" s="750">
        <f>IF(L55="","",J56+L55)</f>
        <v>1.7999999999999999E-2</v>
      </c>
      <c r="M56" s="750">
        <f>K56+M55</f>
        <v>2.52E-2</v>
      </c>
      <c r="N56" s="750">
        <f>IF(N55="","",L56+N55)</f>
        <v>2.3300000000000001E-2</v>
      </c>
      <c r="O56" s="750">
        <f>M56+O55</f>
        <v>3.04E-2</v>
      </c>
      <c r="P56" s="750">
        <f>IF(P55="","",N56+P55)</f>
        <v>2.64E-2</v>
      </c>
      <c r="Q56" s="750">
        <f>O56+Q55</f>
        <v>3.5799999999999998E-2</v>
      </c>
      <c r="R56" s="750">
        <f>IF(R55="","",P56+R55)</f>
        <v>2.8400000000000002E-2</v>
      </c>
      <c r="S56" s="750">
        <f>Q56+S55</f>
        <v>4.1000000000000002E-2</v>
      </c>
      <c r="T56" s="750">
        <f>IF(T55="","",R56+T55)</f>
        <v>3.1099999999999999E-2</v>
      </c>
      <c r="U56" s="750">
        <f>S56+U55</f>
        <v>4.6399999999999997E-2</v>
      </c>
      <c r="V56" s="750">
        <f>IF(V55="","",T56+V55)</f>
        <v>3.5099999999999999E-2</v>
      </c>
      <c r="W56" s="750">
        <f>U56+W55</f>
        <v>5.16E-2</v>
      </c>
      <c r="X56" s="750">
        <f>IF(X55="","",V56+X55)</f>
        <v>3.56E-2</v>
      </c>
      <c r="Y56" s="752">
        <f>W56+Y55</f>
        <v>5.6300000000000003E-2</v>
      </c>
      <c r="Z56" s="736"/>
      <c r="AA56" s="1677"/>
      <c r="AB56" s="878"/>
      <c r="AC56" s="872"/>
    </row>
    <row r="57" spans="1:29" ht="18.899999999999999" customHeight="1">
      <c r="A57" s="1665" t="s">
        <v>10531</v>
      </c>
      <c r="B57" s="746">
        <v>1.9E-3</v>
      </c>
      <c r="C57" s="746">
        <v>2E-3</v>
      </c>
      <c r="D57" s="746">
        <v>5.9999999999999995E-4</v>
      </c>
      <c r="E57" s="746">
        <v>3.0000000000000001E-3</v>
      </c>
      <c r="F57" s="746">
        <v>5.0000000000000001E-4</v>
      </c>
      <c r="G57" s="746">
        <v>5.4999999999999997E-3</v>
      </c>
      <c r="H57" s="746">
        <v>4.3E-3</v>
      </c>
      <c r="I57" s="746">
        <v>5.7999999999999996E-3</v>
      </c>
      <c r="J57" s="746">
        <v>3.5000000000000001E-3</v>
      </c>
      <c r="K57" s="746">
        <v>5.5999999999999999E-3</v>
      </c>
      <c r="L57" s="746">
        <v>4.5999999999999999E-3</v>
      </c>
      <c r="M57" s="746">
        <v>5.4999999999999997E-3</v>
      </c>
      <c r="N57" s="746">
        <v>4.7999999999999996E-3</v>
      </c>
      <c r="O57" s="746">
        <v>5.7000000000000002E-3</v>
      </c>
      <c r="P57" s="746">
        <v>2.3999999999999998E-3</v>
      </c>
      <c r="Q57" s="746">
        <v>5.7999999999999996E-3</v>
      </c>
      <c r="R57" s="746">
        <v>1.1000000000000001E-3</v>
      </c>
      <c r="S57" s="746">
        <v>5.7000000000000002E-3</v>
      </c>
      <c r="T57" s="746">
        <v>9.7999999999999997E-3</v>
      </c>
      <c r="U57" s="746">
        <v>5.7999999999999996E-3</v>
      </c>
      <c r="V57" s="746">
        <v>4.0000000000000001E-3</v>
      </c>
      <c r="W57" s="746">
        <v>5.7999999999999996E-3</v>
      </c>
      <c r="X57" s="753">
        <v>3.8999999999999998E-3</v>
      </c>
      <c r="Y57" s="748">
        <v>4.7999999999999996E-3</v>
      </c>
      <c r="Z57" s="736"/>
      <c r="AA57" s="1676"/>
      <c r="AB57" s="878"/>
      <c r="AC57" s="872"/>
    </row>
    <row r="58" spans="1:29" ht="18.899999999999999" customHeight="1">
      <c r="A58" s="1666"/>
      <c r="B58" s="750">
        <f>B57</f>
        <v>1.9E-3</v>
      </c>
      <c r="C58" s="750">
        <f>C57</f>
        <v>2E-3</v>
      </c>
      <c r="D58" s="750">
        <f>IF(D57="","",B58+D57)</f>
        <v>2.5000000000000001E-3</v>
      </c>
      <c r="E58" s="750">
        <f>E57+C58</f>
        <v>5.0000000000000001E-3</v>
      </c>
      <c r="F58" s="750">
        <f>IF(F57="","",D58+F57)</f>
        <v>3.0000000000000001E-3</v>
      </c>
      <c r="G58" s="750">
        <f>G57</f>
        <v>5.4999999999999997E-3</v>
      </c>
      <c r="H58" s="750">
        <f>IF(H57="","",F58+H57)</f>
        <v>7.3000000000000001E-3</v>
      </c>
      <c r="I58" s="750">
        <f>G58+I57</f>
        <v>1.1299999999999999E-2</v>
      </c>
      <c r="J58" s="750">
        <f>IF(J57="","",H58+J57)</f>
        <v>1.0800000000000001E-2</v>
      </c>
      <c r="K58" s="750">
        <f>I58+K57</f>
        <v>1.6899999999999998E-2</v>
      </c>
      <c r="L58" s="750">
        <f>IF(L57="","",J58+L57)</f>
        <v>1.54E-2</v>
      </c>
      <c r="M58" s="750">
        <f>K58+M57</f>
        <v>2.24E-2</v>
      </c>
      <c r="N58" s="750">
        <f>IF(N57="","",L58+N57)</f>
        <v>2.0199999999999999E-2</v>
      </c>
      <c r="O58" s="750">
        <f>M58+O57</f>
        <v>2.81E-2</v>
      </c>
      <c r="P58" s="750">
        <f>IF(P57="","",N58+P57)</f>
        <v>2.2599999999999999E-2</v>
      </c>
      <c r="Q58" s="750">
        <f>O58+Q57</f>
        <v>3.39E-2</v>
      </c>
      <c r="R58" s="750">
        <f>IF(R57="","",P58+R57)</f>
        <v>2.3699999999999999E-2</v>
      </c>
      <c r="S58" s="750">
        <f>Q58+S57</f>
        <v>3.9600000000000003E-2</v>
      </c>
      <c r="T58" s="750">
        <f>IF(T57="","",R58+T57)</f>
        <v>3.3500000000000002E-2</v>
      </c>
      <c r="U58" s="750">
        <f>S58+U57</f>
        <v>4.5400000000000003E-2</v>
      </c>
      <c r="V58" s="750">
        <f>IF(V57="","",T58+V57)</f>
        <v>3.7499999999999999E-2</v>
      </c>
      <c r="W58" s="750">
        <f>U58+W57</f>
        <v>5.1200000000000002E-2</v>
      </c>
      <c r="X58" s="750">
        <f>IF(X57="","",V58+X57)</f>
        <v>4.1399999999999999E-2</v>
      </c>
      <c r="Y58" s="1238">
        <f>W58+Y57</f>
        <v>5.6000000000000001E-2</v>
      </c>
      <c r="Z58" s="736"/>
      <c r="AA58" s="1677"/>
      <c r="AB58" s="878"/>
      <c r="AC58" s="872"/>
    </row>
    <row r="59" spans="1:29" ht="18.899999999999999" customHeight="1">
      <c r="A59" s="1665" t="s">
        <v>10533</v>
      </c>
      <c r="B59" s="746">
        <v>0</v>
      </c>
      <c r="C59" s="746">
        <v>1E-4</v>
      </c>
      <c r="D59" s="746">
        <v>0</v>
      </c>
      <c r="E59" s="746">
        <v>2.0000000000000001E-4</v>
      </c>
      <c r="F59" s="746">
        <v>0</v>
      </c>
      <c r="G59" s="746">
        <v>2.9999999999999997E-4</v>
      </c>
      <c r="H59" s="746">
        <v>0</v>
      </c>
      <c r="I59" s="746">
        <v>2.9999999999999997E-4</v>
      </c>
      <c r="J59" s="746">
        <v>0</v>
      </c>
      <c r="K59" s="746">
        <v>2.9999999999999997E-4</v>
      </c>
      <c r="L59" s="746">
        <v>0</v>
      </c>
      <c r="M59" s="746">
        <v>2.9999999999999997E-4</v>
      </c>
      <c r="N59" s="746">
        <v>0</v>
      </c>
      <c r="O59" s="746">
        <v>2.9999999999999997E-4</v>
      </c>
      <c r="P59" s="746">
        <v>2.0999999999999999E-3</v>
      </c>
      <c r="Q59" s="746">
        <v>2.9999999999999997E-4</v>
      </c>
      <c r="R59" s="1227">
        <v>3.6999999999999999E-4</v>
      </c>
      <c r="S59" s="746">
        <v>2.9999999999999997E-4</v>
      </c>
      <c r="T59" s="746">
        <v>0</v>
      </c>
      <c r="U59" s="746">
        <v>2.9999999999999997E-4</v>
      </c>
      <c r="V59" s="746">
        <v>0</v>
      </c>
      <c r="W59" s="746">
        <v>2.9999999999999997E-4</v>
      </c>
      <c r="X59" s="746">
        <v>1.1000000000000001E-3</v>
      </c>
      <c r="Y59" s="1238">
        <v>2.9999999999999997E-4</v>
      </c>
      <c r="Z59" s="736"/>
      <c r="AA59" s="1676"/>
      <c r="AB59" s="878"/>
      <c r="AC59" s="872"/>
    </row>
    <row r="60" spans="1:29" ht="18.899999999999999" customHeight="1">
      <c r="A60" s="1666"/>
      <c r="B60" s="750">
        <f>B59</f>
        <v>0</v>
      </c>
      <c r="C60" s="750">
        <f>C59</f>
        <v>1E-4</v>
      </c>
      <c r="D60" s="750">
        <f>IF(D59="","",B60+D59)</f>
        <v>0</v>
      </c>
      <c r="E60" s="750">
        <f t="shared" ref="E60:I60" si="18">C60+E59</f>
        <v>2.9999999999999997E-4</v>
      </c>
      <c r="F60" s="750">
        <f>IF(F59="","",D60+F59)</f>
        <v>0</v>
      </c>
      <c r="G60" s="750">
        <f t="shared" si="18"/>
        <v>5.9999999999999995E-4</v>
      </c>
      <c r="H60" s="750">
        <f>IF(H59="","",F60+H59)</f>
        <v>0</v>
      </c>
      <c r="I60" s="750">
        <f t="shared" si="18"/>
        <v>8.9999999999999998E-4</v>
      </c>
      <c r="J60" s="750">
        <f>IF(J59="","",H60+J59)</f>
        <v>0</v>
      </c>
      <c r="K60" s="750">
        <f>I60+K59</f>
        <v>1.1999999999999999E-3</v>
      </c>
      <c r="L60" s="750">
        <f>IF(L59="","",J60+L59)</f>
        <v>0</v>
      </c>
      <c r="M60" s="750">
        <f>K60+M59</f>
        <v>1.5E-3</v>
      </c>
      <c r="N60" s="750">
        <f>IF(N59="","",L60+N59)</f>
        <v>0</v>
      </c>
      <c r="O60" s="750">
        <f>M60+O59</f>
        <v>1.8E-3</v>
      </c>
      <c r="P60" s="750">
        <f>IF(P59="","",N60+P59)</f>
        <v>2.0999999999999999E-3</v>
      </c>
      <c r="Q60" s="750">
        <f>O60+Q59</f>
        <v>2.0999999999999999E-3</v>
      </c>
      <c r="R60" s="750">
        <f>IF(R59="","",P60+R59)</f>
        <v>2.5000000000000001E-3</v>
      </c>
      <c r="S60" s="750">
        <f>Q60+S59</f>
        <v>2.3999999999999998E-3</v>
      </c>
      <c r="T60" s="750">
        <f>IF(T59="","",R60+T59)</f>
        <v>2.5000000000000001E-3</v>
      </c>
      <c r="U60" s="750">
        <f>S60+U59</f>
        <v>2.7000000000000001E-3</v>
      </c>
      <c r="V60" s="750">
        <f>IF(V59="","",T60+V59)</f>
        <v>2.5000000000000001E-3</v>
      </c>
      <c r="W60" s="750">
        <f>U60+W59</f>
        <v>3.0000000000000001E-3</v>
      </c>
      <c r="X60" s="750">
        <f>IF(X59="","",V60+X59)</f>
        <v>3.5999999999999999E-3</v>
      </c>
      <c r="Y60" s="1239">
        <f>W60+Y59</f>
        <v>3.3E-3</v>
      </c>
      <c r="Z60" s="736"/>
      <c r="AA60" s="1677"/>
      <c r="AB60" s="878"/>
      <c r="AC60" s="872"/>
    </row>
    <row r="61" spans="1:29" ht="18.899999999999999" customHeight="1">
      <c r="A61" s="1665" t="s">
        <v>10535</v>
      </c>
      <c r="B61" s="746">
        <v>0</v>
      </c>
      <c r="C61" s="746">
        <v>1E-4</v>
      </c>
      <c r="D61" s="746">
        <v>0</v>
      </c>
      <c r="E61" s="746">
        <v>1E-4</v>
      </c>
      <c r="F61" s="746">
        <v>0</v>
      </c>
      <c r="G61" s="746">
        <v>2.9999999999999997E-4</v>
      </c>
      <c r="H61" s="746">
        <v>0</v>
      </c>
      <c r="I61" s="746">
        <v>2.9999999999999997E-4</v>
      </c>
      <c r="J61" s="746">
        <v>0</v>
      </c>
      <c r="K61" s="746">
        <v>2.9999999999999997E-4</v>
      </c>
      <c r="L61" s="746">
        <v>0</v>
      </c>
      <c r="M61" s="746">
        <v>2.9999999999999997E-4</v>
      </c>
      <c r="N61" s="746">
        <v>0</v>
      </c>
      <c r="O61" s="746">
        <v>2.9999999999999997E-4</v>
      </c>
      <c r="P61" s="746">
        <v>0</v>
      </c>
      <c r="Q61" s="746">
        <v>2.9999999999999997E-4</v>
      </c>
      <c r="R61" s="746">
        <v>0</v>
      </c>
      <c r="S61" s="746">
        <v>2.9999999999999997E-4</v>
      </c>
      <c r="T61" s="746">
        <v>0</v>
      </c>
      <c r="U61" s="746">
        <v>2.9999999999999997E-4</v>
      </c>
      <c r="V61" s="746">
        <v>0</v>
      </c>
      <c r="W61" s="746">
        <v>2.9999999999999997E-4</v>
      </c>
      <c r="X61" s="746">
        <v>0</v>
      </c>
      <c r="Y61" s="748">
        <v>2.9999999999999997E-4</v>
      </c>
      <c r="Z61" s="736"/>
      <c r="AA61" s="1676"/>
      <c r="AB61" s="878"/>
      <c r="AC61" s="872"/>
    </row>
    <row r="62" spans="1:29" ht="18.899999999999999" customHeight="1">
      <c r="A62" s="1666"/>
      <c r="B62" s="750">
        <f>B61</f>
        <v>0</v>
      </c>
      <c r="C62" s="750">
        <f>C61</f>
        <v>1E-4</v>
      </c>
      <c r="D62" s="750">
        <f>IF(D61="","",B62+D61)</f>
        <v>0</v>
      </c>
      <c r="E62" s="750">
        <f t="shared" ref="E62:I62" si="19">C62+E61</f>
        <v>2.0000000000000001E-4</v>
      </c>
      <c r="F62" s="750">
        <f>IF(F61="","",D62+F61)</f>
        <v>0</v>
      </c>
      <c r="G62" s="750">
        <f t="shared" si="19"/>
        <v>5.0000000000000001E-4</v>
      </c>
      <c r="H62" s="750">
        <f>IF(H61="","",F62+H61)</f>
        <v>0</v>
      </c>
      <c r="I62" s="750">
        <f t="shared" si="19"/>
        <v>8.0000000000000004E-4</v>
      </c>
      <c r="J62" s="750">
        <f>IF(J61="","",H62+J61)</f>
        <v>0</v>
      </c>
      <c r="K62" s="750">
        <f>I62+K61</f>
        <v>1.1000000000000001E-3</v>
      </c>
      <c r="L62" s="750">
        <f>IF(L61="","",J62+L61)</f>
        <v>0</v>
      </c>
      <c r="M62" s="750">
        <f>K62+M61</f>
        <v>1.4E-3</v>
      </c>
      <c r="N62" s="750">
        <f>IF(N61="","",L62+N61)</f>
        <v>0</v>
      </c>
      <c r="O62" s="750">
        <f>M62+O61</f>
        <v>1.6999999999999999E-3</v>
      </c>
      <c r="P62" s="750">
        <f>IF(P61="","",N62+P61)</f>
        <v>0</v>
      </c>
      <c r="Q62" s="750">
        <f>O62+Q61</f>
        <v>2E-3</v>
      </c>
      <c r="R62" s="746">
        <v>0</v>
      </c>
      <c r="S62" s="750">
        <f>Q62+S61</f>
        <v>2.3E-3</v>
      </c>
      <c r="T62" s="750">
        <f>IF(T61="","",R62+T61)</f>
        <v>0</v>
      </c>
      <c r="U62" s="750">
        <f>S62+U61</f>
        <v>2.5999999999999999E-3</v>
      </c>
      <c r="V62" s="750">
        <f>IF(V61="","",T62+V61)</f>
        <v>0</v>
      </c>
      <c r="W62" s="750">
        <f>U62+W61</f>
        <v>2.8999999999999998E-3</v>
      </c>
      <c r="X62" s="750">
        <f>IF(X61="","",V62+X61)</f>
        <v>0</v>
      </c>
      <c r="Y62" s="752">
        <f>W62+Y61</f>
        <v>3.2000000000000002E-3</v>
      </c>
      <c r="Z62" s="736"/>
      <c r="AA62" s="1677"/>
      <c r="AB62" s="878"/>
      <c r="AC62" s="872"/>
    </row>
    <row r="63" spans="1:29" ht="18.899999999999999" customHeight="1">
      <c r="A63" s="1665" t="s">
        <v>10537</v>
      </c>
      <c r="B63" s="746">
        <v>1E-3</v>
      </c>
      <c r="C63" s="746">
        <v>2.0000000000000001E-4</v>
      </c>
      <c r="D63" s="746">
        <v>0</v>
      </c>
      <c r="E63" s="746">
        <v>1E-4</v>
      </c>
      <c r="F63" s="746">
        <v>0</v>
      </c>
      <c r="G63" s="746">
        <v>2.0000000000000001E-4</v>
      </c>
      <c r="H63" s="753">
        <v>4.7000000000000002E-3</v>
      </c>
      <c r="I63" s="746">
        <v>2.0000000000000001E-4</v>
      </c>
      <c r="J63" s="746">
        <v>0</v>
      </c>
      <c r="K63" s="746">
        <v>2.0000000000000001E-4</v>
      </c>
      <c r="L63" s="746">
        <v>0</v>
      </c>
      <c r="M63" s="746">
        <v>2.0000000000000001E-4</v>
      </c>
      <c r="N63" s="746">
        <v>0</v>
      </c>
      <c r="O63" s="746">
        <v>2.0000000000000001E-4</v>
      </c>
      <c r="P63" s="746">
        <v>5.9999999999999995E-4</v>
      </c>
      <c r="Q63" s="746">
        <v>2.0000000000000001E-4</v>
      </c>
      <c r="R63" s="746">
        <v>2.0000000000000001E-4</v>
      </c>
      <c r="S63" s="746">
        <v>2.0000000000000001E-4</v>
      </c>
      <c r="T63" s="746">
        <v>0</v>
      </c>
      <c r="U63" s="746">
        <v>2.0000000000000001E-4</v>
      </c>
      <c r="V63" s="746">
        <v>0</v>
      </c>
      <c r="W63" s="746">
        <v>2.0000000000000001E-4</v>
      </c>
      <c r="X63" s="746">
        <v>0</v>
      </c>
      <c r="Y63" s="748">
        <v>2.0000000000000001E-4</v>
      </c>
      <c r="Z63" s="736"/>
      <c r="AA63" s="1676"/>
      <c r="AB63" s="878"/>
      <c r="AC63" s="872"/>
    </row>
    <row r="64" spans="1:29" ht="18.899999999999999" customHeight="1">
      <c r="A64" s="1666"/>
      <c r="B64" s="750">
        <f>B63</f>
        <v>1E-3</v>
      </c>
      <c r="C64" s="750">
        <f>C63</f>
        <v>2.0000000000000001E-4</v>
      </c>
      <c r="D64" s="750">
        <f>IF(D63="","",B64+D63)</f>
        <v>1E-3</v>
      </c>
      <c r="E64" s="750">
        <f t="shared" ref="E64:I64" si="20">C64+E63</f>
        <v>2.9999999999999997E-4</v>
      </c>
      <c r="F64" s="750">
        <f>IF(F63="","",D64+F63)</f>
        <v>1E-3</v>
      </c>
      <c r="G64" s="750">
        <f t="shared" si="20"/>
        <v>5.0000000000000001E-4</v>
      </c>
      <c r="H64" s="754">
        <f>IF(H63="","",F64+H63)</f>
        <v>5.7000000000000002E-3</v>
      </c>
      <c r="I64" s="750">
        <f t="shared" si="20"/>
        <v>6.9999999999999999E-4</v>
      </c>
      <c r="J64" s="750">
        <f>IF(J63="","",H64+J63)</f>
        <v>5.7000000000000002E-3</v>
      </c>
      <c r="K64" s="750">
        <f>I64+K63</f>
        <v>8.9999999999999998E-4</v>
      </c>
      <c r="L64" s="754">
        <f>IF(L63="","",J64+L63)</f>
        <v>5.7000000000000002E-3</v>
      </c>
      <c r="M64" s="750">
        <f>K64+M63</f>
        <v>1.1000000000000001E-3</v>
      </c>
      <c r="N64" s="750">
        <f>IF(N63="","",L64+N63)</f>
        <v>5.7000000000000002E-3</v>
      </c>
      <c r="O64" s="750">
        <f>M64+O63</f>
        <v>1.2999999999999999E-3</v>
      </c>
      <c r="P64" s="750">
        <f>IF(P63="","",N64+P63)</f>
        <v>6.3E-3</v>
      </c>
      <c r="Q64" s="750">
        <f>O73+Q63</f>
        <v>1.8499999999999999E-2</v>
      </c>
      <c r="R64" s="750">
        <f>IF(R63="","",P64+R63)</f>
        <v>6.4999999999999997E-3</v>
      </c>
      <c r="S64" s="750">
        <f>Q64+S63</f>
        <v>1.8700000000000001E-2</v>
      </c>
      <c r="T64" s="750">
        <f>IF(T63="","",R64+T63)</f>
        <v>6.4999999999999997E-3</v>
      </c>
      <c r="U64" s="750">
        <f>S64+U63</f>
        <v>1.89E-2</v>
      </c>
      <c r="V64" s="750">
        <f>IF(V63="","",T64+V63)</f>
        <v>6.4999999999999997E-3</v>
      </c>
      <c r="W64" s="750">
        <f>U64+W63</f>
        <v>1.9099999999999999E-2</v>
      </c>
      <c r="X64" s="750">
        <f>IF(X63="","",V64+X63)</f>
        <v>6.4999999999999997E-3</v>
      </c>
      <c r="Y64" s="752">
        <f>W64+Y63</f>
        <v>1.9300000000000001E-2</v>
      </c>
      <c r="Z64" s="736"/>
      <c r="AA64" s="1677"/>
      <c r="AB64" s="878"/>
      <c r="AC64" s="872"/>
    </row>
    <row r="65" spans="1:29" ht="18.899999999999999" customHeight="1">
      <c r="A65" s="1665" t="s">
        <v>10539</v>
      </c>
      <c r="B65" s="746">
        <v>0</v>
      </c>
      <c r="C65" s="746">
        <v>1E-4</v>
      </c>
      <c r="D65" s="746">
        <v>0</v>
      </c>
      <c r="E65" s="746">
        <v>1E-4</v>
      </c>
      <c r="F65" s="753">
        <v>7.4000000000000003E-3</v>
      </c>
      <c r="G65" s="746">
        <v>2.0000000000000001E-4</v>
      </c>
      <c r="H65" s="746">
        <v>0</v>
      </c>
      <c r="I65" s="746">
        <v>2.0000000000000001E-4</v>
      </c>
      <c r="J65" s="746">
        <v>0</v>
      </c>
      <c r="K65" s="746">
        <v>2.0000000000000001E-4</v>
      </c>
      <c r="L65" s="746">
        <v>0</v>
      </c>
      <c r="M65" s="746">
        <v>2.0000000000000001E-4</v>
      </c>
      <c r="N65" s="746">
        <v>0</v>
      </c>
      <c r="O65" s="746">
        <v>2.0000000000000001E-4</v>
      </c>
      <c r="P65" s="746">
        <v>0</v>
      </c>
      <c r="Q65" s="746">
        <v>2.0000000000000001E-4</v>
      </c>
      <c r="R65" s="746">
        <v>0</v>
      </c>
      <c r="S65" s="746">
        <v>2.0000000000000001E-4</v>
      </c>
      <c r="T65" s="746">
        <v>0</v>
      </c>
      <c r="U65" s="746">
        <v>2.0000000000000001E-4</v>
      </c>
      <c r="V65" s="746">
        <v>0</v>
      </c>
      <c r="W65" s="746">
        <v>2.0000000000000001E-4</v>
      </c>
      <c r="X65" s="746">
        <v>0</v>
      </c>
      <c r="Y65" s="748">
        <v>2.0000000000000001E-4</v>
      </c>
      <c r="Z65" s="736"/>
      <c r="AA65" s="1676"/>
      <c r="AB65" s="878"/>
      <c r="AC65" s="872"/>
    </row>
    <row r="66" spans="1:29" ht="18.899999999999999" customHeight="1">
      <c r="A66" s="1666"/>
      <c r="B66" s="750">
        <f>B65</f>
        <v>0</v>
      </c>
      <c r="C66" s="750">
        <f>C65</f>
        <v>1E-4</v>
      </c>
      <c r="D66" s="750">
        <f>IF(D65="","",B66+D65)</f>
        <v>0</v>
      </c>
      <c r="E66" s="750">
        <f t="shared" ref="E66:I66" si="21">C66+E65</f>
        <v>2.0000000000000001E-4</v>
      </c>
      <c r="F66" s="754">
        <f>IF(F65="","",D66+F65)</f>
        <v>7.4000000000000003E-3</v>
      </c>
      <c r="G66" s="750">
        <f t="shared" si="21"/>
        <v>4.0000000000000002E-4</v>
      </c>
      <c r="H66" s="754">
        <f>IF(H65="","",F66+H65)</f>
        <v>7.4000000000000003E-3</v>
      </c>
      <c r="I66" s="750">
        <f t="shared" si="21"/>
        <v>5.9999999999999995E-4</v>
      </c>
      <c r="J66" s="750">
        <f>IF(J65="","",H66+J65)</f>
        <v>7.4000000000000003E-3</v>
      </c>
      <c r="K66" s="750">
        <f>I66+K65</f>
        <v>8.0000000000000004E-4</v>
      </c>
      <c r="L66" s="754">
        <f>IF(L65="","",J66+L65)</f>
        <v>7.4000000000000003E-3</v>
      </c>
      <c r="M66" s="750">
        <f>K66+M65</f>
        <v>1E-3</v>
      </c>
      <c r="N66" s="750">
        <f>IF(N65="","",L66+N65)</f>
        <v>7.4000000000000003E-3</v>
      </c>
      <c r="O66" s="750">
        <f>M66+O65</f>
        <v>1.1999999999999999E-3</v>
      </c>
      <c r="P66" s="750">
        <f>IF(P65="","",N66+P65)</f>
        <v>7.4000000000000003E-3</v>
      </c>
      <c r="Q66" s="750">
        <f>O66+Q65</f>
        <v>1.4E-3</v>
      </c>
      <c r="R66" s="750">
        <f>IF(R65="","",P66+R65)</f>
        <v>7.4000000000000003E-3</v>
      </c>
      <c r="S66" s="750">
        <f>Q66+S65</f>
        <v>1.6000000000000001E-3</v>
      </c>
      <c r="T66" s="750">
        <f>IF(T65="","",R66+T65)</f>
        <v>7.4000000000000003E-3</v>
      </c>
      <c r="U66" s="750">
        <f>S66+U65</f>
        <v>1.8E-3</v>
      </c>
      <c r="V66" s="750">
        <f>IF(V65="","",T66+V65)</f>
        <v>7.4000000000000003E-3</v>
      </c>
      <c r="W66" s="750">
        <f>U66+W65</f>
        <v>2E-3</v>
      </c>
      <c r="X66" s="750">
        <f>IF(X65="","",V66+X65)</f>
        <v>7.4000000000000003E-3</v>
      </c>
      <c r="Y66" s="752">
        <f>W66+Y65</f>
        <v>2.2000000000000001E-3</v>
      </c>
      <c r="Z66" s="736"/>
      <c r="AA66" s="1677"/>
      <c r="AB66" s="878"/>
      <c r="AC66" s="872"/>
    </row>
    <row r="67" spans="1:29" ht="18.899999999999999" customHeight="1">
      <c r="A67" s="1665" t="s">
        <v>10541</v>
      </c>
      <c r="B67" s="746">
        <v>0</v>
      </c>
      <c r="C67" s="746">
        <v>2.0000000000000001E-4</v>
      </c>
      <c r="D67" s="746">
        <v>0</v>
      </c>
      <c r="E67" s="746">
        <v>1E-4</v>
      </c>
      <c r="F67" s="746">
        <v>0</v>
      </c>
      <c r="G67" s="746">
        <v>2.0000000000000001E-4</v>
      </c>
      <c r="H67" s="746">
        <v>0</v>
      </c>
      <c r="I67" s="746">
        <v>2.0000000000000001E-4</v>
      </c>
      <c r="J67" s="746">
        <v>0</v>
      </c>
      <c r="K67" s="746">
        <v>2.0000000000000001E-4</v>
      </c>
      <c r="L67" s="746">
        <v>0</v>
      </c>
      <c r="M67" s="746">
        <v>2.0000000000000001E-4</v>
      </c>
      <c r="N67" s="746">
        <v>1E-4</v>
      </c>
      <c r="O67" s="746">
        <v>2.0000000000000001E-4</v>
      </c>
      <c r="P67" s="746">
        <v>0</v>
      </c>
      <c r="Q67" s="746">
        <v>2.0000000000000001E-4</v>
      </c>
      <c r="R67" s="746">
        <v>0</v>
      </c>
      <c r="S67" s="746">
        <v>2.0000000000000001E-4</v>
      </c>
      <c r="T67" s="746">
        <v>0</v>
      </c>
      <c r="U67" s="746">
        <v>2.0000000000000001E-4</v>
      </c>
      <c r="V67" s="746">
        <v>0</v>
      </c>
      <c r="W67" s="746">
        <v>2.0000000000000001E-4</v>
      </c>
      <c r="X67" s="746">
        <v>0</v>
      </c>
      <c r="Y67" s="748">
        <v>2.0000000000000001E-4</v>
      </c>
      <c r="Z67" s="736"/>
      <c r="AA67" s="1676"/>
      <c r="AB67" s="878"/>
      <c r="AC67" s="872"/>
    </row>
    <row r="68" spans="1:29" ht="18.899999999999999" customHeight="1">
      <c r="A68" s="1666"/>
      <c r="B68" s="750">
        <f>B67</f>
        <v>0</v>
      </c>
      <c r="C68" s="750">
        <f>C67</f>
        <v>2.0000000000000001E-4</v>
      </c>
      <c r="D68" s="750">
        <f>IF(D67="","",B68+D67)</f>
        <v>0</v>
      </c>
      <c r="E68" s="750">
        <f t="shared" ref="E68:I68" si="22">C68+E67</f>
        <v>2.9999999999999997E-4</v>
      </c>
      <c r="F68" s="750">
        <f>IF(F67="","",D68+F67)</f>
        <v>0</v>
      </c>
      <c r="G68" s="750">
        <f t="shared" si="22"/>
        <v>5.0000000000000001E-4</v>
      </c>
      <c r="H68" s="750">
        <f>IF(H67="","",F68+H67)</f>
        <v>0</v>
      </c>
      <c r="I68" s="750">
        <f t="shared" si="22"/>
        <v>6.9999999999999999E-4</v>
      </c>
      <c r="J68" s="750">
        <f>IF(J67="","",H68+J67)</f>
        <v>0</v>
      </c>
      <c r="K68" s="750">
        <f>I68+K67</f>
        <v>8.9999999999999998E-4</v>
      </c>
      <c r="L68" s="750">
        <f>IF(L67="","",J68+L67)</f>
        <v>0</v>
      </c>
      <c r="M68" s="750">
        <f>K68+M67</f>
        <v>1.1000000000000001E-3</v>
      </c>
      <c r="N68" s="750">
        <f>IF(N67="","",L68+N67)</f>
        <v>1E-4</v>
      </c>
      <c r="O68" s="750">
        <f>M68+O67</f>
        <v>1.2999999999999999E-3</v>
      </c>
      <c r="P68" s="750">
        <f>IF(P67="","",N68+P67)</f>
        <v>1E-4</v>
      </c>
      <c r="Q68" s="750">
        <f>O68+Q67</f>
        <v>1.5E-3</v>
      </c>
      <c r="R68" s="750">
        <f>IF(R67="","",P68+R67)</f>
        <v>1E-4</v>
      </c>
      <c r="S68" s="750">
        <f>Q68+S67</f>
        <v>1.6999999999999999E-3</v>
      </c>
      <c r="T68" s="750">
        <f>IF(T67="","",R68+T67)</f>
        <v>1E-4</v>
      </c>
      <c r="U68" s="750">
        <f>S68+U67</f>
        <v>1.9E-3</v>
      </c>
      <c r="V68" s="750">
        <f>IF(V67="","",T68+V67)</f>
        <v>1E-4</v>
      </c>
      <c r="W68" s="750">
        <f>U68+W67</f>
        <v>2.0999999999999999E-3</v>
      </c>
      <c r="X68" s="750">
        <f>IF(X67="","",V68+X67)</f>
        <v>1E-4</v>
      </c>
      <c r="Y68" s="752">
        <f>W68+Y67</f>
        <v>2.3E-3</v>
      </c>
      <c r="Z68" s="736"/>
      <c r="AA68" s="1677"/>
      <c r="AB68" s="878"/>
      <c r="AC68" s="872"/>
    </row>
    <row r="69" spans="1:29" ht="18.899999999999999" customHeight="1">
      <c r="A69" s="1665" t="s">
        <v>10543</v>
      </c>
      <c r="B69" s="746">
        <v>0</v>
      </c>
      <c r="C69" s="746">
        <v>1E-4</v>
      </c>
      <c r="D69" s="746">
        <v>0</v>
      </c>
      <c r="E69" s="746">
        <v>2.0000000000000001E-4</v>
      </c>
      <c r="F69" s="746">
        <v>0</v>
      </c>
      <c r="G69" s="746">
        <v>2.0000000000000001E-4</v>
      </c>
      <c r="H69" s="746">
        <v>0</v>
      </c>
      <c r="I69" s="746">
        <v>2.0000000000000001E-4</v>
      </c>
      <c r="J69" s="746">
        <v>4.3E-3</v>
      </c>
      <c r="K69" s="746">
        <v>2.0000000000000001E-4</v>
      </c>
      <c r="L69" s="746">
        <v>0</v>
      </c>
      <c r="M69" s="746">
        <v>2.0000000000000001E-4</v>
      </c>
      <c r="N69" s="746">
        <v>0</v>
      </c>
      <c r="O69" s="746">
        <v>2.0000000000000001E-4</v>
      </c>
      <c r="P69" s="746">
        <v>2.5000000000000001E-3</v>
      </c>
      <c r="Q69" s="746">
        <v>2.0000000000000001E-4</v>
      </c>
      <c r="R69" s="746">
        <v>0</v>
      </c>
      <c r="S69" s="746">
        <v>2.0000000000000001E-4</v>
      </c>
      <c r="T69" s="746">
        <v>0</v>
      </c>
      <c r="U69" s="746">
        <v>2.0000000000000001E-4</v>
      </c>
      <c r="V69" s="746">
        <v>0</v>
      </c>
      <c r="W69" s="746">
        <v>2.0000000000000001E-4</v>
      </c>
      <c r="X69" s="746">
        <v>0</v>
      </c>
      <c r="Y69" s="748">
        <v>2.0000000000000001E-4</v>
      </c>
      <c r="Z69" s="736"/>
      <c r="AA69" s="1676"/>
      <c r="AB69" s="878"/>
      <c r="AC69" s="872"/>
    </row>
    <row r="70" spans="1:29" ht="18.899999999999999" customHeight="1">
      <c r="A70" s="1666"/>
      <c r="B70" s="750">
        <f>B69</f>
        <v>0</v>
      </c>
      <c r="C70" s="750">
        <f>C69</f>
        <v>1E-4</v>
      </c>
      <c r="D70" s="750">
        <f>IF(D69="","",B70+D69)</f>
        <v>0</v>
      </c>
      <c r="E70" s="750">
        <f t="shared" ref="E70:I70" si="23">C70+E69</f>
        <v>2.9999999999999997E-4</v>
      </c>
      <c r="F70" s="750">
        <f>IF(F69="","",D70+F69)</f>
        <v>0</v>
      </c>
      <c r="G70" s="750">
        <f t="shared" si="23"/>
        <v>5.0000000000000001E-4</v>
      </c>
      <c r="H70" s="750">
        <f>IF(H69="","",F70+H69)</f>
        <v>0</v>
      </c>
      <c r="I70" s="750">
        <f t="shared" si="23"/>
        <v>6.9999999999999999E-4</v>
      </c>
      <c r="J70" s="750">
        <f>IF(J69="","",H70+J69)</f>
        <v>4.3E-3</v>
      </c>
      <c r="K70" s="750">
        <f>I70+K69</f>
        <v>8.9999999999999998E-4</v>
      </c>
      <c r="L70" s="754">
        <f>IF(L69="","",J70+L69)</f>
        <v>4.3E-3</v>
      </c>
      <c r="M70" s="750">
        <f>K70+M69</f>
        <v>1.1000000000000001E-3</v>
      </c>
      <c r="N70" s="750">
        <f>IF(N69="","",L70+N69)</f>
        <v>4.3E-3</v>
      </c>
      <c r="O70" s="750">
        <f>M70+O69</f>
        <v>1.2999999999999999E-3</v>
      </c>
      <c r="P70" s="750">
        <f>IF(P69="","",N70+P69)</f>
        <v>6.7999999999999996E-3</v>
      </c>
      <c r="Q70" s="750">
        <f>O70+Q69</f>
        <v>1.5E-3</v>
      </c>
      <c r="R70" s="750">
        <f>IF(R69="","",P70+R69)</f>
        <v>6.7999999999999996E-3</v>
      </c>
      <c r="S70" s="750">
        <f>Q70+S69</f>
        <v>1.6999999999999999E-3</v>
      </c>
      <c r="T70" s="750">
        <f>IF(T69="","",R70+T69)</f>
        <v>6.7999999999999996E-3</v>
      </c>
      <c r="U70" s="750">
        <f>S70+U69</f>
        <v>1.9E-3</v>
      </c>
      <c r="V70" s="750">
        <f>IF(V69="","",T70+V69)</f>
        <v>6.7999999999999996E-3</v>
      </c>
      <c r="W70" s="750">
        <f>U70+W69</f>
        <v>2.0999999999999999E-3</v>
      </c>
      <c r="X70" s="750">
        <f>IF(X69="","",V70+X69)</f>
        <v>6.7999999999999996E-3</v>
      </c>
      <c r="Y70" s="752">
        <f>W70+Y69</f>
        <v>2.3E-3</v>
      </c>
      <c r="Z70" s="736"/>
      <c r="AA70" s="1677"/>
      <c r="AB70" s="878"/>
      <c r="AC70" s="872"/>
    </row>
    <row r="71" spans="1:29" ht="18.899999999999999" customHeight="1">
      <c r="A71" s="1665" t="s">
        <v>10545</v>
      </c>
      <c r="B71" s="746">
        <v>0</v>
      </c>
      <c r="C71" s="746">
        <v>1E-4</v>
      </c>
      <c r="D71" s="746">
        <v>0</v>
      </c>
      <c r="E71" s="746">
        <v>2.0000000000000001E-4</v>
      </c>
      <c r="F71" s="746">
        <v>0</v>
      </c>
      <c r="G71" s="746">
        <v>5.0000000000000001E-4</v>
      </c>
      <c r="H71" s="746">
        <v>0</v>
      </c>
      <c r="I71" s="746">
        <v>5.0000000000000001E-4</v>
      </c>
      <c r="J71" s="746">
        <v>0</v>
      </c>
      <c r="K71" s="746">
        <v>5.0000000000000001E-4</v>
      </c>
      <c r="L71" s="746">
        <v>0</v>
      </c>
      <c r="M71" s="746">
        <v>5.0000000000000001E-4</v>
      </c>
      <c r="N71" s="746">
        <v>6.9999999999999999E-4</v>
      </c>
      <c r="O71" s="746">
        <v>5.0000000000000001E-4</v>
      </c>
      <c r="P71" s="746">
        <v>0</v>
      </c>
      <c r="Q71" s="746">
        <v>5.0000000000000001E-4</v>
      </c>
      <c r="R71" s="746">
        <v>0</v>
      </c>
      <c r="S71" s="746">
        <v>5.0000000000000001E-4</v>
      </c>
      <c r="T71" s="753">
        <v>0</v>
      </c>
      <c r="U71" s="746">
        <v>5.0000000000000001E-4</v>
      </c>
      <c r="V71" s="746">
        <v>1.1999999999999999E-3</v>
      </c>
      <c r="W71" s="746">
        <v>2.0000000000000001E-4</v>
      </c>
      <c r="X71" s="746">
        <v>0</v>
      </c>
      <c r="Y71" s="748">
        <v>2.0000000000000001E-4</v>
      </c>
      <c r="Z71" s="736"/>
      <c r="AA71" s="1676"/>
      <c r="AB71" s="878"/>
      <c r="AC71" s="872"/>
    </row>
    <row r="72" spans="1:29" ht="18.899999999999999" customHeight="1">
      <c r="A72" s="1666"/>
      <c r="B72" s="750">
        <f>B71</f>
        <v>0</v>
      </c>
      <c r="C72" s="750">
        <f>C71</f>
        <v>1E-4</v>
      </c>
      <c r="D72" s="750">
        <f>IF(D71="","",B72+D71)</f>
        <v>0</v>
      </c>
      <c r="E72" s="750">
        <f t="shared" ref="E72:I72" si="24">C72+E71</f>
        <v>2.9999999999999997E-4</v>
      </c>
      <c r="F72" s="750">
        <f>IF(F71="","",D72+F71)</f>
        <v>0</v>
      </c>
      <c r="G72" s="750">
        <f t="shared" si="24"/>
        <v>8.0000000000000004E-4</v>
      </c>
      <c r="H72" s="750">
        <f>IF(H71="","",F72+H71)</f>
        <v>0</v>
      </c>
      <c r="I72" s="750">
        <f t="shared" si="24"/>
        <v>1.2999999999999999E-3</v>
      </c>
      <c r="J72" s="750">
        <f>IF(J71="","",H72+J71)</f>
        <v>0</v>
      </c>
      <c r="K72" s="750">
        <f>I72+K71</f>
        <v>1.8E-3</v>
      </c>
      <c r="L72" s="750">
        <f>IF(L71="","",J72+L71)</f>
        <v>0</v>
      </c>
      <c r="M72" s="750">
        <f>K72+M71</f>
        <v>2.3E-3</v>
      </c>
      <c r="N72" s="750">
        <f>IF(N71="","",L72+N71)</f>
        <v>6.9999999999999999E-4</v>
      </c>
      <c r="O72" s="750">
        <f>M72+O71</f>
        <v>2.8E-3</v>
      </c>
      <c r="P72" s="750">
        <f>IF(P71="","",N72+P71)</f>
        <v>6.9999999999999999E-4</v>
      </c>
      <c r="Q72" s="750">
        <f>O72+Q71</f>
        <v>3.3E-3</v>
      </c>
      <c r="R72" s="750">
        <v>0</v>
      </c>
      <c r="S72" s="750">
        <f>Q72+S71</f>
        <v>3.8E-3</v>
      </c>
      <c r="T72" s="750">
        <f>IF(T71="","",R72+T71)</f>
        <v>0</v>
      </c>
      <c r="U72" s="750">
        <f>S72+U71</f>
        <v>4.3E-3</v>
      </c>
      <c r="V72" s="750">
        <f>IF(V71="","",T72+V71)</f>
        <v>1.1999999999999999E-3</v>
      </c>
      <c r="W72" s="750">
        <f>U72+W71</f>
        <v>4.4999999999999997E-3</v>
      </c>
      <c r="X72" s="750">
        <f>IF(X71="","",V72+X71)</f>
        <v>1.1999999999999999E-3</v>
      </c>
      <c r="Y72" s="752">
        <f>W72+Y71</f>
        <v>4.7000000000000002E-3</v>
      </c>
      <c r="Z72" s="736"/>
      <c r="AA72" s="1677"/>
      <c r="AB72" s="878"/>
      <c r="AC72" s="872"/>
    </row>
    <row r="73" spans="1:29" ht="18.899999999999999" customHeight="1">
      <c r="A73" s="1665" t="s">
        <v>10550</v>
      </c>
      <c r="B73" s="755">
        <f t="shared" ref="B73" si="25">B49+B51+B53+B55+B57+B59+B61+B63+B65+B67+B69+B71</f>
        <v>5.3E-3</v>
      </c>
      <c r="C73" s="755">
        <f>C49+C51+C53+C55+C57+C59+C61+C63+C65+C67+C69+C71</f>
        <v>5.4000000000000003E-3</v>
      </c>
      <c r="D73" s="755">
        <f>IF((D49+D51+D53+D55+D57+D59+D61+D63+D65+D67+D69+D71)=0,"",(D49+D51+D53+D55+D57+D59+D61+D63+D65+D67+D69+D71))</f>
        <v>6.8999999999999999E-3</v>
      </c>
      <c r="E73" s="755">
        <f>E49+E51+E53+E55+E57+E59+E61+E63+E65+E67+E69+E71</f>
        <v>1.06E-2</v>
      </c>
      <c r="F73" s="755">
        <f>IF((F49+F51+F53+F55+F57+F59+F61+F63+F65+F67+F69+F71)=0,"",(F49+F51+F53+F55+F57+F59+F61+F63+F65+F67+F69+F71))</f>
        <v>2.5999999999999999E-2</v>
      </c>
      <c r="G73" s="755">
        <f t="shared" ref="G73:W73" si="26">G49+G51+G53+G55+G57+G59+G61+G63+G65+G67+G69+G71</f>
        <v>1.8200000000000001E-2</v>
      </c>
      <c r="H73" s="755">
        <f>IF((H49+H51+H53+H55+H57+H59+H61+H63+H65+H67+H69+H71)=0,"",(H49+H51+H53+H55+H57+H59+H61+H63+H65+H67+H69+H71))</f>
        <v>1.78E-2</v>
      </c>
      <c r="I73" s="755">
        <f t="shared" si="26"/>
        <v>1.83E-2</v>
      </c>
      <c r="J73" s="755">
        <f>IF((J49+J51+J53+J55+J57+J59+J61+J63+J65+J67+J69+J71)=0,"",(J49+J51+J53+J55+J57+J59+J61+J63+J65+J67+J69+J71))</f>
        <v>1.78E-2</v>
      </c>
      <c r="K73" s="755">
        <f t="shared" si="26"/>
        <v>1.7999999999999999E-2</v>
      </c>
      <c r="L73" s="755">
        <f>IF((L49+L51+L53+L55+L57+L59+L61+L63+L65+L67+L69+L71)=0,"",(L49+L51+L53+L55+L57+L59+L61+L63+L65+L67+L69+L71))</f>
        <v>6.0000000000000001E-3</v>
      </c>
      <c r="M73" s="755">
        <f t="shared" si="26"/>
        <v>1.8200000000000001E-2</v>
      </c>
      <c r="N73" s="755">
        <f>IF((N49+N51+N53+N55+N57+N59+N61+N63+N65+N67+N69+N71)=0,"",(N49+N51+N53+N55+N57+N59+N61+N63+N65+N67+N69+N71))</f>
        <v>1.2699999999999999E-2</v>
      </c>
      <c r="O73" s="755">
        <f>O49+O51+O53+O55+O57+O59+O61+O63+O65+O67+O69+O71</f>
        <v>1.83E-2</v>
      </c>
      <c r="P73" s="755">
        <f>IF((P49+P51+P53+P55+P57+P59+P61+P63+P65+P67+P69+P71)=0,"",(P49+P51+P53+P55+P57+P59+P61+P63+P65+P67+P69+P71))</f>
        <v>1.3100000000000001E-2</v>
      </c>
      <c r="Q73" s="755">
        <f t="shared" si="26"/>
        <v>1.8599999999999998E-2</v>
      </c>
      <c r="R73" s="755">
        <f>IF((R49+R51+R53+R55+R57+R59+R61+R63+R65+R67+R69+R71)=0,"",(R49+R51+R53+R55+R57+R59+R61+R63+R65+R67+R69+R71))</f>
        <v>4.0000000000000001E-3</v>
      </c>
      <c r="S73" s="755">
        <f t="shared" si="26"/>
        <v>1.8200000000000001E-2</v>
      </c>
      <c r="T73" s="755">
        <f>IF((T49+T51+T53+T55+T57+T59+T61+T63+T65+T67+T69+T71)=0,"",(T49+T51+T53+T55+T57+T59+T61+T63+T65+T67+T69+T71))</f>
        <v>1.8599999999999998E-2</v>
      </c>
      <c r="U73" s="755">
        <f t="shared" si="26"/>
        <v>1.8599999999999998E-2</v>
      </c>
      <c r="V73" s="755">
        <f>IF((V49+V51+V53+V55+V57+V59+V61+V63+V65+V67+V69+V71)=0,"",(V49+V51+V53+V55+V57+V59+V61+V63+V65+V67+V69+V71))</f>
        <v>1.35E-2</v>
      </c>
      <c r="W73" s="755">
        <f t="shared" si="26"/>
        <v>1.7999999999999999E-2</v>
      </c>
      <c r="X73" s="732">
        <f>IF((X49+X51+X53+X55+X57+X59+X61+X63+X65+X67+X69+X71)=0,"",X49+X51+X53+X55+X57+X59+X61+X63+X65+X67+X69+X71)</f>
        <v>0.01</v>
      </c>
      <c r="Y73" s="756">
        <v>1.8599999999999998E-2</v>
      </c>
      <c r="Z73" s="741"/>
      <c r="AA73" s="882"/>
      <c r="AB73" s="883"/>
      <c r="AC73" s="872"/>
    </row>
    <row r="74" spans="1:29" ht="20.399999999999999" customHeight="1" thickBot="1">
      <c r="A74" s="1680"/>
      <c r="B74" s="757">
        <f>B73</f>
        <v>5.3E-3</v>
      </c>
      <c r="C74" s="758">
        <f>C73</f>
        <v>5.4000000000000003E-3</v>
      </c>
      <c r="D74" s="757">
        <f>IF(D73="","",B74+D73)</f>
        <v>1.2200000000000001E-2</v>
      </c>
      <c r="E74" s="757">
        <f t="shared" ref="E74:I74" si="27">C74+E73</f>
        <v>1.6E-2</v>
      </c>
      <c r="F74" s="757">
        <f>IF(F73="","",D74+F73)</f>
        <v>3.8199999999999998E-2</v>
      </c>
      <c r="G74" s="757">
        <f t="shared" si="27"/>
        <v>3.4200000000000001E-2</v>
      </c>
      <c r="H74" s="956">
        <f>IF(H73="","",F74+H73)</f>
        <v>5.6000000000000001E-2</v>
      </c>
      <c r="I74" s="757">
        <f t="shared" si="27"/>
        <v>5.2499999999999998E-2</v>
      </c>
      <c r="J74" s="757">
        <f>IF(J73="","",H74+J73)</f>
        <v>7.3800000000000004E-2</v>
      </c>
      <c r="K74" s="757">
        <f>I74+K73</f>
        <v>7.0499999999999993E-2</v>
      </c>
      <c r="L74" s="757">
        <f>IF(L73="","",J74+L73)</f>
        <v>7.9799999999999996E-2</v>
      </c>
      <c r="M74" s="757">
        <f>K74+M73</f>
        <v>8.8700000000000001E-2</v>
      </c>
      <c r="N74" s="757">
        <f>IF(N73="","",L74+N73)</f>
        <v>9.2499999999999999E-2</v>
      </c>
      <c r="O74" s="757">
        <f>M74+O73</f>
        <v>0.107</v>
      </c>
      <c r="P74" s="757">
        <f>IF(P73="","",N74+P73)</f>
        <v>0.1056</v>
      </c>
      <c r="Q74" s="757">
        <f>O74+Q73</f>
        <v>0.12559999999999999</v>
      </c>
      <c r="R74" s="757">
        <f>IF(R73="","",P74+R73)+0.0001</f>
        <v>0.10970000000000001</v>
      </c>
      <c r="S74" s="757">
        <f>Q74+S73</f>
        <v>0.14380000000000001</v>
      </c>
      <c r="T74" s="757">
        <f>IF(T73="","",R74+T73)</f>
        <v>0.1283</v>
      </c>
      <c r="U74" s="757">
        <f>S74+U73</f>
        <v>0.16239999999999999</v>
      </c>
      <c r="V74" s="757">
        <f>IF(V73="","",T74+V73)</f>
        <v>0.14180000000000001</v>
      </c>
      <c r="W74" s="757">
        <f>U74+W73</f>
        <v>0.1804</v>
      </c>
      <c r="X74" s="757">
        <f>IF(X73="","",V74+X73)</f>
        <v>0.15179999999999999</v>
      </c>
      <c r="Y74" s="759">
        <f>W74+Y73</f>
        <v>0.19900000000000001</v>
      </c>
      <c r="Z74" s="736"/>
      <c r="AA74" s="872"/>
      <c r="AB74" s="872"/>
      <c r="AC74" s="872"/>
    </row>
    <row r="75" spans="1:29" s="744" customFormat="1" ht="36.75" customHeight="1">
      <c r="A75" s="1657" t="s">
        <v>10547</v>
      </c>
      <c r="B75" s="1657"/>
      <c r="C75" s="1657"/>
      <c r="D75" s="1657"/>
      <c r="E75" s="1657"/>
      <c r="F75" s="1657"/>
      <c r="G75" s="1657"/>
      <c r="H75" s="1657"/>
      <c r="I75" s="1657"/>
      <c r="J75" s="1657"/>
      <c r="K75" s="1657"/>
      <c r="L75" s="1657"/>
      <c r="M75" s="1657"/>
      <c r="N75" s="1657"/>
      <c r="O75" s="1657"/>
      <c r="P75" s="1657"/>
      <c r="Q75" s="1657"/>
      <c r="R75" s="1657"/>
      <c r="S75" s="1657"/>
      <c r="T75" s="1657"/>
      <c r="U75" s="1657"/>
      <c r="V75" s="1657"/>
      <c r="W75" s="1657"/>
      <c r="X75" s="1657"/>
      <c r="Y75" s="1657"/>
      <c r="Z75" s="760"/>
      <c r="AA75" s="884"/>
      <c r="AB75" s="879"/>
      <c r="AC75" s="879"/>
    </row>
    <row r="76" spans="1:29" s="744" customFormat="1" ht="12.9" customHeight="1">
      <c r="A76" s="1640"/>
      <c r="B76" s="1640"/>
      <c r="C76" s="1640"/>
      <c r="D76" s="1640"/>
      <c r="E76" s="1640"/>
      <c r="F76" s="1640"/>
      <c r="G76" s="1640"/>
      <c r="H76" s="1640"/>
      <c r="I76" s="1640"/>
      <c r="J76" s="1640"/>
      <c r="K76" s="1640"/>
      <c r="L76" s="1640"/>
      <c r="M76" s="1640"/>
      <c r="N76" s="1640"/>
      <c r="O76" s="1640"/>
      <c r="P76" s="1640"/>
      <c r="Q76" s="1640"/>
      <c r="R76" s="1640"/>
      <c r="S76" s="1640"/>
      <c r="T76" s="1640"/>
      <c r="U76" s="1640"/>
      <c r="V76" s="1640"/>
      <c r="W76" s="1640"/>
      <c r="X76" s="1640"/>
      <c r="Y76" s="1640"/>
      <c r="Z76" s="761"/>
      <c r="AA76" s="879"/>
      <c r="AB76" s="879"/>
      <c r="AC76" s="879"/>
    </row>
    <row r="77" spans="1:29" s="744" customFormat="1" ht="12.9" customHeight="1">
      <c r="A77" s="1640"/>
      <c r="B77" s="1640"/>
      <c r="C77" s="1640"/>
      <c r="D77" s="1640"/>
      <c r="E77" s="1640"/>
      <c r="F77" s="1640"/>
      <c r="G77" s="1640"/>
      <c r="H77" s="1640"/>
      <c r="I77" s="1640"/>
      <c r="J77" s="1640"/>
      <c r="K77" s="1640"/>
      <c r="L77" s="1640"/>
      <c r="M77" s="1640"/>
      <c r="N77" s="1640"/>
      <c r="O77" s="1640"/>
      <c r="P77" s="1640"/>
      <c r="Q77" s="1640"/>
      <c r="R77" s="1640"/>
      <c r="S77" s="1640"/>
      <c r="T77" s="1640"/>
      <c r="U77" s="1640"/>
      <c r="V77" s="1640"/>
      <c r="W77" s="1640"/>
      <c r="X77" s="1640"/>
      <c r="Y77" s="1640"/>
      <c r="AA77" s="879"/>
      <c r="AB77" s="879"/>
      <c r="AC77" s="879"/>
    </row>
    <row r="78" spans="1:29" s="744" customFormat="1" ht="12.9" customHeight="1">
      <c r="A78" s="1640"/>
      <c r="B78" s="1640"/>
      <c r="C78" s="1640"/>
      <c r="D78" s="1640"/>
      <c r="E78" s="1640"/>
      <c r="F78" s="1640"/>
      <c r="G78" s="1640"/>
      <c r="H78" s="1640"/>
      <c r="I78" s="1640"/>
      <c r="J78" s="1640"/>
      <c r="K78" s="1640"/>
      <c r="L78" s="1640"/>
      <c r="M78" s="1640"/>
      <c r="N78" s="1640"/>
      <c r="O78" s="1640"/>
      <c r="P78" s="1640"/>
      <c r="Q78" s="1640"/>
      <c r="R78" s="1640"/>
      <c r="S78" s="1640"/>
      <c r="T78" s="1640"/>
      <c r="U78" s="1640"/>
      <c r="V78" s="1640"/>
      <c r="W78" s="1640"/>
      <c r="X78" s="1640"/>
      <c r="Y78" s="1640"/>
      <c r="AA78" s="879"/>
      <c r="AB78" s="879"/>
      <c r="AC78" s="879"/>
    </row>
    <row r="79" spans="1:29" s="763" customFormat="1" ht="39" customHeight="1">
      <c r="A79" s="1657"/>
      <c r="B79" s="1657"/>
      <c r="C79" s="1657"/>
      <c r="D79" s="1657"/>
      <c r="E79" s="1657"/>
      <c r="F79" s="1657"/>
      <c r="G79" s="1657"/>
      <c r="H79" s="1657"/>
      <c r="I79" s="1657"/>
      <c r="J79" s="1657"/>
      <c r="K79" s="1657"/>
      <c r="L79" s="1657"/>
      <c r="M79" s="1657"/>
      <c r="N79" s="1657"/>
      <c r="O79" s="1657"/>
      <c r="P79" s="1657"/>
      <c r="Q79" s="1657"/>
      <c r="R79" s="1657"/>
      <c r="S79" s="1657"/>
      <c r="T79" s="1657"/>
      <c r="U79" s="1657"/>
      <c r="V79" s="1657"/>
      <c r="W79" s="1657"/>
      <c r="X79" s="1657"/>
      <c r="Y79" s="1657"/>
      <c r="Z79" s="762"/>
      <c r="AA79" s="885"/>
      <c r="AB79" s="885"/>
      <c r="AC79" s="885"/>
    </row>
    <row r="80" spans="1:29">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c r="AA80" s="872"/>
      <c r="AB80" s="872"/>
      <c r="AC80" s="872"/>
    </row>
  </sheetData>
  <mergeCells count="187">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A19:A20"/>
    <mergeCell ref="AA19:AA20"/>
    <mergeCell ref="A21:A22"/>
    <mergeCell ref="AA21:AA22"/>
    <mergeCell ref="A23:A24"/>
    <mergeCell ref="AA23:AA24"/>
    <mergeCell ref="A13:A14"/>
    <mergeCell ref="AA13:AA14"/>
    <mergeCell ref="A15:A16"/>
    <mergeCell ref="AA15:AA16"/>
    <mergeCell ref="A17:A18"/>
    <mergeCell ref="AA17:AA18"/>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31:A32"/>
    <mergeCell ref="AA31:AA32"/>
    <mergeCell ref="A33:A34"/>
    <mergeCell ref="AA33:AA34"/>
    <mergeCell ref="A35:A36"/>
    <mergeCell ref="A37:Y37"/>
    <mergeCell ref="A25:A26"/>
    <mergeCell ref="AA25:AA26"/>
    <mergeCell ref="A27:A28"/>
    <mergeCell ref="AA27:AA28"/>
    <mergeCell ref="A29:A30"/>
    <mergeCell ref="AA29:AA30"/>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s>
  <phoneticPr fontId="3" type="noConversion"/>
  <printOptions horizontalCentered="1"/>
  <pageMargins left="0" right="0" top="0.39370078740157483" bottom="0" header="0.11811023622047245" footer="0"/>
  <pageSetup paperSize="9" scale="60"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210946"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42</vt:i4>
      </vt:variant>
      <vt:variant>
        <vt:lpstr>具名範圍</vt:lpstr>
      </vt:variant>
      <vt:variant>
        <vt:i4>8</vt:i4>
      </vt:variant>
    </vt:vector>
  </HeadingPairs>
  <TitlesOfParts>
    <vt:vector size="50" baseType="lpstr">
      <vt:lpstr>工作總表</vt:lpstr>
      <vt:lpstr>配電事故紀錄表</vt:lpstr>
      <vt:lpstr>OTG總表-下載</vt:lpstr>
      <vt:lpstr>總表</vt:lpstr>
      <vt:lpstr>操作程序</vt:lpstr>
      <vt:lpstr>用戶</vt:lpstr>
      <vt:lpstr>停電要求書</vt:lpstr>
      <vt:lpstr>9H-2</vt:lpstr>
      <vt:lpstr>饋線日報表(DATA)</vt:lpstr>
      <vt:lpstr>DATA(NEW)</vt:lpstr>
      <vt:lpstr>饋線日報表</vt:lpstr>
      <vt:lpstr>版本</vt:lpstr>
      <vt:lpstr>轉供小工具</vt:lpstr>
      <vt:lpstr>出口電桿</vt:lpstr>
      <vt:lpstr>OTG總表</vt:lpstr>
      <vt:lpstr>工作表3</vt:lpstr>
      <vt:lpstr>112年供電可靠度</vt:lpstr>
      <vt:lpstr>OMS原始檔</vt:lpstr>
      <vt:lpstr>GeoOMS修改</vt:lpstr>
      <vt:lpstr>OTG 備份</vt:lpstr>
      <vt:lpstr>次戶分戶計算</vt:lpstr>
      <vt:lpstr>DATA</vt:lpstr>
      <vt:lpstr>主變(變電所全停)</vt:lpstr>
      <vt:lpstr>主變N-1</vt:lpstr>
      <vt:lpstr>排序</vt:lpstr>
      <vt:lpstr>110.06.30</vt:lpstr>
      <vt:lpstr>工作表2</vt:lpstr>
      <vt:lpstr>變電所別</vt:lpstr>
      <vt:lpstr>設定</vt:lpstr>
      <vt:lpstr>(0) 每月彰化區處供電可靠度目標實績值</vt:lpstr>
      <vt:lpstr>工作表1</vt:lpstr>
      <vt:lpstr>(0) 每月彰化區處供電可靠度目標實績值 (空白)</vt:lpstr>
      <vt:lpstr>(2)附表7 事故停電在單位時間內停電之戶數 </vt:lpstr>
      <vt:lpstr>(2)附表5  「服務品質標準」執行評估表</vt:lpstr>
      <vt:lpstr>OTG_設定</vt:lpstr>
      <vt:lpstr>OTG月報表</vt:lpstr>
      <vt:lpstr>累計</vt:lpstr>
      <vt:lpstr>OTG DATA</vt:lpstr>
      <vt:lpstr>電務工作報告 </vt:lpstr>
      <vt:lpstr>資料</vt:lpstr>
      <vt:lpstr>配電事故紀錄表批次列印</vt:lpstr>
      <vt:lpstr>(0) 每月彰化區處供電可靠度目標實績值 (111)</vt:lpstr>
      <vt:lpstr>OTG總表</vt:lpstr>
      <vt:lpstr>'(0) 每月彰化區處供電可靠度目標實績值 (111)'!Print_Area</vt:lpstr>
      <vt:lpstr>'110.06.30'!Print_Area</vt:lpstr>
      <vt:lpstr>'主變(變電所全停)'!Print_Area</vt:lpstr>
      <vt:lpstr>'主變N-1'!Print_Area</vt:lpstr>
      <vt:lpstr>停電要求書!Print_Area</vt:lpstr>
      <vt:lpstr>操作程序!Print_Area</vt:lpstr>
      <vt:lpstr>批次列印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C037019</dc:creator>
  <cp:lastModifiedBy>C130002</cp:lastModifiedBy>
  <cp:lastPrinted>2023-07-07T01:21:10Z</cp:lastPrinted>
  <dcterms:created xsi:type="dcterms:W3CDTF">2021-07-23T13:17:56Z</dcterms:created>
  <dcterms:modified xsi:type="dcterms:W3CDTF">2023-08-04T01:59:32Z</dcterms:modified>
</cp:coreProperties>
</file>